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gas.sharepoint.com/sites/DPT-TERCIARIOB2B/Documentos compartidos/DOCUMENTACIÓN B2B/8- Todo GLP/CALCULADORA/"/>
    </mc:Choice>
  </mc:AlternateContent>
  <xr:revisionPtr revIDLastSave="79" documentId="8_{3767CAA9-0D0A-4468-BCBF-E5940EC13A5F}" xr6:coauthVersionLast="47" xr6:coauthVersionMax="47" xr10:uidLastSave="{2C037993-CF67-4DE0-8494-75ECDE3E8D7D}"/>
  <workbookProtection workbookAlgorithmName="SHA-512" workbookHashValue="jQ81vO6CqdzODtbPxJerHFPbpsrRbJ/mb3iNDjZJIOjZir2ExVwLeEhK0quJ7UYZ3pzITYRcEoewKqG1m0ob/A==" workbookSaltValue="+aUsEe7C6HFNfSEKk9+e2Q==" workbookSpinCount="100000" lockStructure="1"/>
  <bookViews>
    <workbookView xWindow="-110" yWindow="-110" windowWidth="19420" windowHeight="10540" tabRatio="654" activeTab="1" xr2:uid="{A00FEBFE-7856-4E03-96D3-6FF553E09E5B}"/>
  </bookViews>
  <sheets>
    <sheet name="Entrada de datos" sheetId="1" r:id="rId1"/>
    <sheet name="Resultados" sheetId="7" r:id="rId2"/>
    <sheet name="C-Aux_CA" sheetId="5" state="hidden" r:id="rId3"/>
    <sheet name="C-BaremoVectorial" sheetId="8" state="hidden" r:id="rId4"/>
    <sheet name="&gt;&gt;Tabla_BaremoInstalaciones" sheetId="11" state="hidden" r:id="rId5"/>
    <sheet name="I-TIR10%Pen" sheetId="19" state="hidden" r:id="rId6"/>
    <sheet name="I-TIR12%Bal" sheetId="20" state="hidden" r:id="rId7"/>
    <sheet name="I-ZonaClimatica" sheetId="9" state="hidden" r:id="rId8"/>
    <sheet name="I-Baremo_Acuerdo_Marco" sheetId="12" state="hidden" r:id="rId9"/>
    <sheet name="I-Baremo_Depósitos_Lapesa" sheetId="10" state="hidden" r:id="rId10"/>
    <sheet name="I-Baremo_VA_Lapesa" sheetId="13" state="hidden" r:id="rId11"/>
    <sheet name="I-Baremo_Regulación_Lapesa" sheetId="17" state="hidden" r:id="rId12"/>
    <sheet name="I-Baremo_Legalización" sheetId="18" state="hidden" r:id="rId13"/>
    <sheet name="I-Gasificación" sheetId="16" state="hidden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xlnm._FilterDatabase" localSheetId="4" hidden="1">'&gt;&gt;Tabla_BaremoInstalaciones'!$B$2:$E$186</definedName>
    <definedName name="_xlnm._FilterDatabase" localSheetId="3" hidden="1">'C-BaremoVectorial'!$B$4:$AA$1100</definedName>
    <definedName name="_xlnm._FilterDatabase" localSheetId="8" hidden="1">'I-Baremo_Acuerdo_Marco'!$B$2:$H$221</definedName>
    <definedName name="_xlnm._FilterDatabase" localSheetId="9" hidden="1">'I-Baremo_Depósitos_Lapesa'!$B$2:$C$64</definedName>
    <definedName name="_xlnm._FilterDatabase" localSheetId="13" hidden="1">'I-Gasificación'!$A$4:$AI$1100</definedName>
    <definedName name="_xlnm._FilterDatabase" localSheetId="7" hidden="1">'I-ZonaClimatica'!$A$7:$CA$8119</definedName>
    <definedName name="A" localSheetId="6">#REF!</definedName>
    <definedName name="A">#REF!</definedName>
    <definedName name="Albacete">'I-ZonaClimatica'!$Y$7:$Y$93</definedName>
    <definedName name="Alicante">'I-ZonaClimatica'!$Z$7:$Z$147</definedName>
    <definedName name="Almería">'I-ZonaClimatica'!$AA$7:$AA$108</definedName>
    <definedName name="Alpha" localSheetId="6">#REF!</definedName>
    <definedName name="Alpha">#REF!</definedName>
    <definedName name="AÑO">[1]ParámetrosPOA!$C$3</definedName>
    <definedName name="AREA_DE_IMPRESI" localSheetId="6">#REF!</definedName>
    <definedName name="AREA_DE_IMPRESI">#REF!</definedName>
    <definedName name="Ávila">'I-ZonaClimatica'!$AB$7:$AB$254</definedName>
    <definedName name="Badajoz">'I-ZonaClimatica'!$AC$7:$AC$170</definedName>
    <definedName name="Barcelona">'I-ZonaClimatica'!$AD$7:$AD$317</definedName>
    <definedName name="Bilbao">'I-ZonaClimatica'!$AE$7:$AE$118</definedName>
    <definedName name="BL">'I-ZonaClimatica'!$BQ$7:$BQ$60</definedName>
    <definedName name="Burgos">'I-ZonaClimatica'!$AF$7:$AF$377</definedName>
    <definedName name="Cáceres">'I-ZonaClimatica'!$AG$7:$AG$225</definedName>
    <definedName name="Cádiz">'I-ZonaClimatica'!$AH$7:$AH$50</definedName>
    <definedName name="Castellón">'I-ZonaClimatica'!$AI$7:$AI$141</definedName>
    <definedName name="Castellón_de">'I-ZonaClimatica'!$AI$7:$AI$141</definedName>
    <definedName name="Castellón_de_la_Plana">'I-ZonaClimatica'!$AI$7:$AI$141</definedName>
    <definedName name="Ceuta">'I-ZonaClimatica'!$AJ$7</definedName>
    <definedName name="ch_irc_p">[2]Menu!$M$9</definedName>
    <definedName name="Ciudad_Real">'I-ZonaClimatica'!$AK$7:$AK$108</definedName>
    <definedName name="CiudadReal">'I-ZonaClimatica'!$AK$7:$AK$108</definedName>
    <definedName name="Consumo" localSheetId="5">'I-TIR10%Pen'!#REF!</definedName>
    <definedName name="Consumo" localSheetId="6">'I-TIR12%Bal'!#REF!</definedName>
    <definedName name="Consumo">'[3]SIMULADOR MATRIZ'!$AB$12</definedName>
    <definedName name="Córdoba">'I-ZonaClimatica'!$AL$7:$AL$81</definedName>
    <definedName name="Coruña">'I-ZonaClimatica'!$AM$7:$AM$100</definedName>
    <definedName name="Cuenca">'I-ZonaClimatica'!$AN$7:$AN$244</definedName>
    <definedName name="Descuento" localSheetId="5">'I-TIR10%Pen'!#REF!</definedName>
    <definedName name="Descuento" localSheetId="6">'I-TIR12%Bal'!#REF!</definedName>
    <definedName name="Descuento">'[3]SIMULADOR MATRIZ'!$AB$10</definedName>
    <definedName name="dkdkdk">'I-ZonaClimatica'!$AI$7:$AI$141</definedName>
    <definedName name="Donostia_San_Sebastian">'I-ZonaClimatica'!$AO$7:$AO$94</definedName>
    <definedName name="Donostia_San_Sebastián">'I-ZonaClimatica'!$AO$7:$AO$94</definedName>
    <definedName name="Escala_rating">'[4]Transition table Average'!$A$3:$A$20</definedName>
    <definedName name="Excel_BuiltIn_Print_Area_2" localSheetId="6">#REF!</definedName>
    <definedName name="Excel_BuiltIn_Print_Area_2">#REF!</definedName>
    <definedName name="Excel_BuiltIn_Print_Area_3" localSheetId="6">#REF!</definedName>
    <definedName name="Excel_BuiltIn_Print_Area_3">#REF!</definedName>
    <definedName name="FCEMIAT">[1]ParámetrosPOA!$C$38</definedName>
    <definedName name="FPINHIT">[1]ParámetrosPOA!$C$39</definedName>
    <definedName name="FPINMEC">[1]ParámetrosPOA!$C$43</definedName>
    <definedName name="FPINPOS">[1]ParámetrosPOA!$C$40</definedName>
    <definedName name="FREVCAL">[1]ParámetrosPOA!$C$37</definedName>
    <definedName name="FREVCAT">[1]ParámetrosPOA!$C$36</definedName>
    <definedName name="FREVREV">[1]ParámetrosPOA!$C$35</definedName>
    <definedName name="Girona">'I-ZonaClimatica'!$AP$7:$AP$227</definedName>
    <definedName name="Granada">'I-ZonaClimatica'!$AQ$7:$AQ$174</definedName>
    <definedName name="Guadalajara">'I-ZonaClimatica'!$AR$7:$AR$294</definedName>
    <definedName name="Huelva">'I-ZonaClimatica'!$AS$7:$AS$287</definedName>
    <definedName name="Huesca">'I-ZonaClimatica'!$AT$7:$AT$208</definedName>
    <definedName name="Inversión" localSheetId="5">'I-TIR10%Pen'!#REF!</definedName>
    <definedName name="Inversión" localSheetId="6">'I-TIR12%Bal'!#REF!</definedName>
    <definedName name="Inversión">'[3]SIMULADOR MATRIZ'!$AB$8</definedName>
    <definedName name="IPH">[5]SC_IPH!$C$2</definedName>
    <definedName name="Jaén">'I-ZonaClimatica'!$AU$7:$AU$103</definedName>
    <definedName name="Las_Palmas">'I-ZonaClimatica'!$BH$7:$BH$40</definedName>
    <definedName name="León">'I-ZonaClimatica'!$AV$7:$AV$216</definedName>
    <definedName name="Lleida">'I-ZonaClimatica'!$AW$7:$AW$237</definedName>
    <definedName name="Logroño">'I-ZonaClimatica'!$AX$7:$AX$180</definedName>
    <definedName name="Lugo">'I-ZonaClimatica'!$AY$7:$AY$73</definedName>
    <definedName name="Madrid">'I-ZonaClimatica'!$AZ$7:$AZ$185</definedName>
    <definedName name="Málaga">'I-ZonaClimatica'!$BA$7:$BA$106</definedName>
    <definedName name="Melilla">'I-ZonaClimatica'!$BB$7</definedName>
    <definedName name="Murcia">'I-ZonaClimatica'!$BC$7:$BC$51</definedName>
    <definedName name="NetAssets">[5]NetValue!$C$3</definedName>
    <definedName name="oferta_com">[2]O_Comparativa!$L$2</definedName>
    <definedName name="Ourense">'I-ZonaClimatica'!$BD$7:$BD$98</definedName>
    <definedName name="Oviedo">'I-ZonaClimatica'!$BE$7:$BE$84</definedName>
    <definedName name="Palencia">'I-ZonaClimatica'!$BF$7:$BF$197</definedName>
    <definedName name="Palma_Mallorca">'I-ZonaClimatica'!$BG$7:$BG$73</definedName>
    <definedName name="Palmas_de_gran_canaria">'I-ZonaClimatica'!$BH$7:$BH$40</definedName>
    <definedName name="Pamplona">'I-ZonaClimatica'!$BI$7:$BI$278</definedName>
    <definedName name="Peak" localSheetId="6">#REF!</definedName>
    <definedName name="Peak">#REF!</definedName>
    <definedName name="Pontevedra">'I-ZonaClimatica'!$BJ$7:$BJ$68</definedName>
    <definedName name="RetModel">[5]NetValue!$C$5</definedName>
    <definedName name="RetRate">[5]NetValue!$C$4</definedName>
    <definedName name="s" localSheetId="6">#REF!</definedName>
    <definedName name="s">#REF!</definedName>
    <definedName name="Salamanca">'I-ZonaClimatica'!$BK$7:$BK$368</definedName>
    <definedName name="Santa_Cruz_de_Tenerife">'I-ZonaClimatica'!$BQ$7:$BQ$60</definedName>
    <definedName name="Santander">'I-ZonaClimatica'!$BL$7:$BL$108</definedName>
    <definedName name="Scen1">[5]SC_IPH!$C$2</definedName>
    <definedName name="Segovia">'I-ZonaClimatica'!$BM$7:$BM$215</definedName>
    <definedName name="Sevilla">'I-ZonaClimatica'!$BN$7:$BN$111</definedName>
    <definedName name="Soria">'I-ZonaClimatica'!$BO$7:$BO$189</definedName>
    <definedName name="TABLES">[6]TOC!$T$13</definedName>
    <definedName name="Tarragona">'I-ZonaClimatica'!$BP$7:$BP$189</definedName>
    <definedName name="Tenerife">'I-ZonaClimatica'!$BQ$7:$BQ$60</definedName>
    <definedName name="Teruel">'I-ZonaClimatica'!$BR$7:$BR$242</definedName>
    <definedName name="Time" localSheetId="6">#REF!</definedName>
    <definedName name="Time">#REF!</definedName>
    <definedName name="Time0" localSheetId="6">#REF!</definedName>
    <definedName name="Time0">#REF!</definedName>
    <definedName name="Time1" localSheetId="6">#REF!</definedName>
    <definedName name="Time1">#REF!</definedName>
    <definedName name="Time2" localSheetId="6">#REF!</definedName>
    <definedName name="Time2">#REF!</definedName>
    <definedName name="tipo_IRC" localSheetId="6">#REF!</definedName>
    <definedName name="tipo_IRC">#REF!</definedName>
    <definedName name="TIR" localSheetId="5">'I-TIR10%Pen'!#REF!</definedName>
    <definedName name="TIR" localSheetId="6">'I-TIR12%Bal'!#REF!</definedName>
    <definedName name="Toledo">'I-ZonaClimatica'!$BS$7:$BS$476</definedName>
    <definedName name="Valencia">'I-ZonaClimatica'!$BT$7:$BT$272</definedName>
    <definedName name="Valladolid">'I-ZonaClimatica'!$BU$7:$BU$231</definedName>
    <definedName name="Value1" localSheetId="6">#REF!</definedName>
    <definedName name="Value1">#REF!</definedName>
    <definedName name="Value2" localSheetId="6">#REF!</definedName>
    <definedName name="Value2">#REF!</definedName>
    <definedName name="VAN" localSheetId="5">'I-TIR10%Pen'!#REF!</definedName>
    <definedName name="VAN" localSheetId="6">'I-TIR12%Bal'!#REF!</definedName>
    <definedName name="Vitoria">'I-ZonaClimatica'!$BV$7:$BV$57</definedName>
    <definedName name="Zamora">'I-ZonaClimatica'!$BW$7:$BW$188</definedName>
    <definedName name="Zaragoza">'I-ZonaClimatica'!$BX$7:$BX$299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4" i="12" l="1"/>
  <c r="T5" i="12"/>
  <c r="T6" i="12"/>
  <c r="T7" i="12"/>
  <c r="T8" i="12"/>
  <c r="T9" i="12"/>
  <c r="T10" i="12"/>
  <c r="T11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41" i="12"/>
  <c r="T42" i="12"/>
  <c r="T43" i="12"/>
  <c r="T44" i="12"/>
  <c r="T45" i="12"/>
  <c r="T46" i="12"/>
  <c r="T47" i="12"/>
  <c r="T48" i="12"/>
  <c r="T49" i="12"/>
  <c r="T50" i="12"/>
  <c r="T51" i="12"/>
  <c r="T52" i="12"/>
  <c r="T53" i="12"/>
  <c r="T54" i="12"/>
  <c r="T55" i="12"/>
  <c r="T56" i="12"/>
  <c r="T57" i="12"/>
  <c r="T58" i="12"/>
  <c r="T59" i="12"/>
  <c r="T60" i="12"/>
  <c r="T61" i="12"/>
  <c r="T62" i="12"/>
  <c r="T63" i="12"/>
  <c r="T64" i="12"/>
  <c r="T65" i="12"/>
  <c r="T66" i="12"/>
  <c r="T67" i="12"/>
  <c r="T68" i="12"/>
  <c r="T69" i="12"/>
  <c r="T70" i="12"/>
  <c r="T71" i="12"/>
  <c r="T72" i="12"/>
  <c r="T73" i="12"/>
  <c r="T74" i="12"/>
  <c r="T75" i="12"/>
  <c r="T76" i="12"/>
  <c r="T77" i="12"/>
  <c r="T78" i="12"/>
  <c r="T79" i="12"/>
  <c r="T80" i="12"/>
  <c r="T81" i="12"/>
  <c r="T82" i="12"/>
  <c r="T83" i="12"/>
  <c r="T84" i="12"/>
  <c r="T85" i="12"/>
  <c r="T86" i="12"/>
  <c r="T87" i="12"/>
  <c r="T88" i="12"/>
  <c r="T89" i="12"/>
  <c r="T90" i="12"/>
  <c r="T91" i="12"/>
  <c r="T92" i="12"/>
  <c r="T93" i="12"/>
  <c r="T94" i="12"/>
  <c r="T95" i="12"/>
  <c r="T96" i="12"/>
  <c r="T97" i="12"/>
  <c r="T98" i="12"/>
  <c r="T99" i="12"/>
  <c r="T100" i="12"/>
  <c r="T101" i="12"/>
  <c r="T102" i="12"/>
  <c r="T103" i="12"/>
  <c r="T104" i="12"/>
  <c r="T105" i="12"/>
  <c r="T106" i="12"/>
  <c r="T107" i="12"/>
  <c r="T108" i="12"/>
  <c r="T109" i="12"/>
  <c r="T110" i="12"/>
  <c r="T111" i="12"/>
  <c r="T112" i="12"/>
  <c r="T113" i="12"/>
  <c r="T114" i="12"/>
  <c r="T115" i="12"/>
  <c r="T116" i="12"/>
  <c r="T117" i="12"/>
  <c r="T118" i="12"/>
  <c r="T119" i="12"/>
  <c r="T120" i="12"/>
  <c r="T121" i="12"/>
  <c r="T122" i="12"/>
  <c r="T123" i="12"/>
  <c r="T124" i="12"/>
  <c r="T125" i="12"/>
  <c r="T126" i="12"/>
  <c r="T127" i="12"/>
  <c r="T128" i="12"/>
  <c r="T129" i="12"/>
  <c r="T130" i="12"/>
  <c r="T131" i="12"/>
  <c r="T132" i="12"/>
  <c r="T133" i="12"/>
  <c r="T134" i="12"/>
  <c r="T135" i="12"/>
  <c r="T136" i="12"/>
  <c r="T137" i="12"/>
  <c r="T138" i="12"/>
  <c r="T139" i="12"/>
  <c r="T140" i="12"/>
  <c r="T141" i="12"/>
  <c r="T142" i="12"/>
  <c r="T143" i="12"/>
  <c r="T144" i="12"/>
  <c r="T145" i="12"/>
  <c r="T146" i="12"/>
  <c r="T147" i="12"/>
  <c r="T148" i="12"/>
  <c r="T149" i="12"/>
  <c r="T150" i="12"/>
  <c r="T151" i="12"/>
  <c r="T152" i="12"/>
  <c r="T153" i="12"/>
  <c r="T154" i="12"/>
  <c r="T155" i="12"/>
  <c r="T156" i="12"/>
  <c r="T157" i="12"/>
  <c r="T158" i="12"/>
  <c r="T159" i="12"/>
  <c r="T160" i="12"/>
  <c r="T161" i="12"/>
  <c r="T162" i="12"/>
  <c r="T163" i="12"/>
  <c r="T164" i="12"/>
  <c r="T165" i="12"/>
  <c r="T166" i="12"/>
  <c r="T167" i="12"/>
  <c r="T168" i="12"/>
  <c r="T169" i="12"/>
  <c r="T170" i="12"/>
  <c r="T171" i="12"/>
  <c r="T172" i="12"/>
  <c r="T173" i="12"/>
  <c r="T174" i="12"/>
  <c r="T175" i="12"/>
  <c r="T176" i="12"/>
  <c r="T177" i="12"/>
  <c r="T178" i="12"/>
  <c r="T179" i="12"/>
  <c r="T180" i="12"/>
  <c r="T181" i="12"/>
  <c r="T182" i="12"/>
  <c r="T183" i="12"/>
  <c r="T184" i="12"/>
  <c r="T185" i="12"/>
  <c r="T186" i="12"/>
  <c r="T187" i="12"/>
  <c r="T188" i="12"/>
  <c r="T189" i="12"/>
  <c r="T190" i="12"/>
  <c r="T191" i="12"/>
  <c r="T192" i="12"/>
  <c r="T193" i="12"/>
  <c r="T194" i="12"/>
  <c r="T195" i="12"/>
  <c r="T196" i="12"/>
  <c r="T197" i="12"/>
  <c r="T198" i="12"/>
  <c r="T199" i="12"/>
  <c r="T200" i="12"/>
  <c r="T201" i="12"/>
  <c r="T202" i="12"/>
  <c r="T203" i="12"/>
  <c r="T204" i="12"/>
  <c r="T205" i="12"/>
  <c r="T206" i="12"/>
  <c r="T207" i="12"/>
  <c r="T208" i="12"/>
  <c r="T209" i="12"/>
  <c r="T210" i="12"/>
  <c r="T211" i="12"/>
  <c r="T212" i="12"/>
  <c r="T213" i="12"/>
  <c r="T214" i="12"/>
  <c r="T215" i="12"/>
  <c r="T216" i="12"/>
  <c r="T217" i="12"/>
  <c r="T218" i="12"/>
  <c r="T219" i="12"/>
  <c r="T220" i="12"/>
  <c r="T221" i="12"/>
  <c r="T3" i="12"/>
  <c r="Q24" i="13" l="1"/>
  <c r="Q23" i="13"/>
  <c r="Q22" i="13"/>
  <c r="K1" i="8"/>
  <c r="B179" i="20"/>
  <c r="B180" i="20" s="1"/>
  <c r="B181" i="20" s="1"/>
  <c r="B182" i="20" s="1"/>
  <c r="B183" i="20" s="1"/>
  <c r="B184" i="20" s="1"/>
  <c r="B185" i="20" s="1"/>
  <c r="B186" i="20" s="1"/>
  <c r="B187" i="20" s="1"/>
  <c r="B188" i="20" s="1"/>
  <c r="B189" i="20" s="1"/>
  <c r="B190" i="20" s="1"/>
  <c r="B191" i="20" s="1"/>
  <c r="B192" i="20" s="1"/>
  <c r="B193" i="20" s="1"/>
  <c r="B194" i="20" s="1"/>
  <c r="B195" i="20" s="1"/>
  <c r="B196" i="20" s="1"/>
  <c r="B197" i="20" s="1"/>
  <c r="B198" i="20" s="1"/>
  <c r="B199" i="20" s="1"/>
  <c r="B200" i="20" s="1"/>
  <c r="B201" i="20" s="1"/>
  <c r="B202" i="20" s="1"/>
  <c r="B203" i="20" s="1"/>
  <c r="B204" i="20" s="1"/>
  <c r="B205" i="20" s="1"/>
  <c r="B206" i="20" s="1"/>
  <c r="B207" i="20" s="1"/>
  <c r="B208" i="20" s="1"/>
  <c r="B209" i="20" s="1"/>
  <c r="B210" i="20" s="1"/>
  <c r="B211" i="20" s="1"/>
  <c r="B212" i="20" s="1"/>
  <c r="F177" i="20"/>
  <c r="F176" i="20" s="1"/>
  <c r="E177" i="20"/>
  <c r="E176" i="20" s="1"/>
  <c r="D177" i="20"/>
  <c r="D176" i="20"/>
  <c r="C176" i="20"/>
  <c r="AV171" i="20"/>
  <c r="AU171" i="20"/>
  <c r="AT171" i="20"/>
  <c r="AS171" i="20"/>
  <c r="AR171" i="20"/>
  <c r="AQ171" i="20"/>
  <c r="AP171" i="20"/>
  <c r="AO171" i="20"/>
  <c r="AN171" i="20"/>
  <c r="AM171" i="20"/>
  <c r="AL171" i="20"/>
  <c r="AK171" i="20"/>
  <c r="AJ171" i="20"/>
  <c r="AI171" i="20"/>
  <c r="AH171" i="20"/>
  <c r="AG171" i="20"/>
  <c r="AF171" i="20"/>
  <c r="AE171" i="20"/>
  <c r="AD171" i="20"/>
  <c r="AC171" i="20"/>
  <c r="AB171" i="20"/>
  <c r="AV170" i="20"/>
  <c r="AU170" i="20"/>
  <c r="AT170" i="20"/>
  <c r="AS170" i="20"/>
  <c r="AR170" i="20"/>
  <c r="AQ170" i="20"/>
  <c r="AP170" i="20"/>
  <c r="AO170" i="20"/>
  <c r="AN170" i="20"/>
  <c r="AM170" i="20"/>
  <c r="AL170" i="20"/>
  <c r="AK170" i="20"/>
  <c r="AJ170" i="20"/>
  <c r="AI170" i="20"/>
  <c r="AH170" i="20"/>
  <c r="AG170" i="20"/>
  <c r="AF170" i="20"/>
  <c r="AE170" i="20"/>
  <c r="AD170" i="20"/>
  <c r="AC170" i="20"/>
  <c r="AB170" i="20"/>
  <c r="AV169" i="20"/>
  <c r="AU169" i="20"/>
  <c r="AT169" i="20"/>
  <c r="AS169" i="20"/>
  <c r="AR169" i="20"/>
  <c r="AQ169" i="20"/>
  <c r="AP169" i="20"/>
  <c r="AO169" i="20"/>
  <c r="AN169" i="20"/>
  <c r="AM169" i="20"/>
  <c r="AL169" i="20"/>
  <c r="AK169" i="20"/>
  <c r="AJ169" i="20"/>
  <c r="AI169" i="20"/>
  <c r="AH169" i="20"/>
  <c r="AG169" i="20"/>
  <c r="AF169" i="20"/>
  <c r="AE169" i="20"/>
  <c r="AD169" i="20"/>
  <c r="AC169" i="20"/>
  <c r="AB169" i="20"/>
  <c r="AV168" i="20"/>
  <c r="AU168" i="20"/>
  <c r="AT168" i="20"/>
  <c r="AS168" i="20"/>
  <c r="AR168" i="20"/>
  <c r="AQ168" i="20"/>
  <c r="AP168" i="20"/>
  <c r="AO168" i="20"/>
  <c r="AN168" i="20"/>
  <c r="AM168" i="20"/>
  <c r="AL168" i="20"/>
  <c r="AK168" i="20"/>
  <c r="AJ168" i="20"/>
  <c r="AI168" i="20"/>
  <c r="AH168" i="20"/>
  <c r="AG168" i="20"/>
  <c r="AF168" i="20"/>
  <c r="AE168" i="20"/>
  <c r="AD168" i="20"/>
  <c r="AC168" i="20"/>
  <c r="AB168" i="20"/>
  <c r="AV167" i="20"/>
  <c r="AU167" i="20"/>
  <c r="AT167" i="20"/>
  <c r="AS167" i="20"/>
  <c r="AR167" i="20"/>
  <c r="AQ167" i="20"/>
  <c r="AP167" i="20"/>
  <c r="AO167" i="20"/>
  <c r="AN167" i="20"/>
  <c r="AM167" i="20"/>
  <c r="AL167" i="20"/>
  <c r="AK167" i="20"/>
  <c r="AJ167" i="20"/>
  <c r="AI167" i="20"/>
  <c r="AH167" i="20"/>
  <c r="AG167" i="20"/>
  <c r="AF167" i="20"/>
  <c r="AE167" i="20"/>
  <c r="AD167" i="20"/>
  <c r="AC167" i="20"/>
  <c r="AB167" i="20"/>
  <c r="AV166" i="20"/>
  <c r="AU166" i="20"/>
  <c r="AT166" i="20"/>
  <c r="AS166" i="20"/>
  <c r="AR166" i="20"/>
  <c r="AQ166" i="20"/>
  <c r="AP166" i="20"/>
  <c r="AO166" i="20"/>
  <c r="AN166" i="20"/>
  <c r="AM166" i="20"/>
  <c r="AL166" i="20"/>
  <c r="AK166" i="20"/>
  <c r="AJ166" i="20"/>
  <c r="AI166" i="20"/>
  <c r="AH166" i="20"/>
  <c r="AG166" i="20"/>
  <c r="AF166" i="20"/>
  <c r="AE166" i="20"/>
  <c r="AD166" i="20"/>
  <c r="AC166" i="20"/>
  <c r="AB166" i="20"/>
  <c r="AV165" i="20"/>
  <c r="AU165" i="20"/>
  <c r="AT165" i="20"/>
  <c r="AS165" i="20"/>
  <c r="AR165" i="20"/>
  <c r="AQ165" i="20"/>
  <c r="AP165" i="20"/>
  <c r="AO165" i="20"/>
  <c r="AN165" i="20"/>
  <c r="AM165" i="20"/>
  <c r="AL165" i="20"/>
  <c r="AK165" i="20"/>
  <c r="AJ165" i="20"/>
  <c r="AI165" i="20"/>
  <c r="AH165" i="20"/>
  <c r="AG165" i="20"/>
  <c r="AF165" i="20"/>
  <c r="AE165" i="20"/>
  <c r="AD165" i="20"/>
  <c r="AC165" i="20"/>
  <c r="AB165" i="20"/>
  <c r="AV164" i="20"/>
  <c r="AU164" i="20"/>
  <c r="AT164" i="20"/>
  <c r="AS164" i="20"/>
  <c r="AR164" i="20"/>
  <c r="AQ164" i="20"/>
  <c r="AP164" i="20"/>
  <c r="AO164" i="20"/>
  <c r="AN164" i="20"/>
  <c r="AM164" i="20"/>
  <c r="AL164" i="20"/>
  <c r="AK164" i="20"/>
  <c r="AJ164" i="20"/>
  <c r="AI164" i="20"/>
  <c r="AH164" i="20"/>
  <c r="AG164" i="20"/>
  <c r="AF164" i="20"/>
  <c r="AE164" i="20"/>
  <c r="AD164" i="20"/>
  <c r="AC164" i="20"/>
  <c r="AB164" i="20"/>
  <c r="AV163" i="20"/>
  <c r="AU163" i="20"/>
  <c r="AT163" i="20"/>
  <c r="AS163" i="20"/>
  <c r="AR163" i="20"/>
  <c r="AQ163" i="20"/>
  <c r="AP163" i="20"/>
  <c r="AO163" i="20"/>
  <c r="AN163" i="20"/>
  <c r="AM163" i="20"/>
  <c r="AL163" i="20"/>
  <c r="AK163" i="20"/>
  <c r="AJ163" i="20"/>
  <c r="AI163" i="20"/>
  <c r="AH163" i="20"/>
  <c r="AG163" i="20"/>
  <c r="AF163" i="20"/>
  <c r="AE163" i="20"/>
  <c r="AD163" i="20"/>
  <c r="AC163" i="20"/>
  <c r="AB163" i="20"/>
  <c r="AV162" i="20"/>
  <c r="AU162" i="20"/>
  <c r="AT162" i="20"/>
  <c r="AS162" i="20"/>
  <c r="AR162" i="20"/>
  <c r="AQ162" i="20"/>
  <c r="AP162" i="20"/>
  <c r="AO162" i="20"/>
  <c r="AN162" i="20"/>
  <c r="AM162" i="20"/>
  <c r="AL162" i="20"/>
  <c r="AK162" i="20"/>
  <c r="AJ162" i="20"/>
  <c r="AI162" i="20"/>
  <c r="AH162" i="20"/>
  <c r="AG162" i="20"/>
  <c r="AF162" i="20"/>
  <c r="AE162" i="20"/>
  <c r="AD162" i="20"/>
  <c r="AC162" i="20"/>
  <c r="AB162" i="20"/>
  <c r="AV161" i="20"/>
  <c r="AU161" i="20"/>
  <c r="AT161" i="20"/>
  <c r="AS161" i="20"/>
  <c r="AR161" i="20"/>
  <c r="AQ161" i="20"/>
  <c r="AP161" i="20"/>
  <c r="AO161" i="20"/>
  <c r="AN161" i="20"/>
  <c r="AM161" i="20"/>
  <c r="AL161" i="20"/>
  <c r="AK161" i="20"/>
  <c r="AJ161" i="20"/>
  <c r="AI161" i="20"/>
  <c r="AH161" i="20"/>
  <c r="AG161" i="20"/>
  <c r="AF161" i="20"/>
  <c r="AE161" i="20"/>
  <c r="AD161" i="20"/>
  <c r="AC161" i="20"/>
  <c r="AB161" i="20"/>
  <c r="AV160" i="20"/>
  <c r="AU160" i="20"/>
  <c r="AT160" i="20"/>
  <c r="AS160" i="20"/>
  <c r="AR160" i="20"/>
  <c r="AQ160" i="20"/>
  <c r="AP160" i="20"/>
  <c r="AO160" i="20"/>
  <c r="AN160" i="20"/>
  <c r="AM160" i="20"/>
  <c r="AL160" i="20"/>
  <c r="AK160" i="20"/>
  <c r="AJ160" i="20"/>
  <c r="AI160" i="20"/>
  <c r="AH160" i="20"/>
  <c r="AG160" i="20"/>
  <c r="AF160" i="20"/>
  <c r="AE160" i="20"/>
  <c r="AD160" i="20"/>
  <c r="AC160" i="20"/>
  <c r="AB160" i="20"/>
  <c r="AV159" i="20"/>
  <c r="AU159" i="20"/>
  <c r="AT159" i="20"/>
  <c r="AS159" i="20"/>
  <c r="AR159" i="20"/>
  <c r="AQ159" i="20"/>
  <c r="AP159" i="20"/>
  <c r="AO159" i="20"/>
  <c r="AN159" i="20"/>
  <c r="AM159" i="20"/>
  <c r="AL159" i="20"/>
  <c r="AK159" i="20"/>
  <c r="AJ159" i="20"/>
  <c r="AI159" i="20"/>
  <c r="AH159" i="20"/>
  <c r="AG159" i="20"/>
  <c r="AF159" i="20"/>
  <c r="AE159" i="20"/>
  <c r="AD159" i="20"/>
  <c r="AC159" i="20"/>
  <c r="AB159" i="20"/>
  <c r="AV158" i="20"/>
  <c r="AU158" i="20"/>
  <c r="AT158" i="20"/>
  <c r="AS158" i="20"/>
  <c r="AR158" i="20"/>
  <c r="AQ158" i="20"/>
  <c r="AP158" i="20"/>
  <c r="AO158" i="20"/>
  <c r="AN158" i="20"/>
  <c r="AM158" i="20"/>
  <c r="AL158" i="20"/>
  <c r="AK158" i="20"/>
  <c r="AJ158" i="20"/>
  <c r="AI158" i="20"/>
  <c r="AH158" i="20"/>
  <c r="AG158" i="20"/>
  <c r="AF158" i="20"/>
  <c r="AE158" i="20"/>
  <c r="AD158" i="20"/>
  <c r="AC158" i="20"/>
  <c r="AB158" i="20"/>
  <c r="AV157" i="20"/>
  <c r="AU157" i="20"/>
  <c r="AT157" i="20"/>
  <c r="AS157" i="20"/>
  <c r="AR157" i="20"/>
  <c r="AQ157" i="20"/>
  <c r="AP157" i="20"/>
  <c r="AO157" i="20"/>
  <c r="AN157" i="20"/>
  <c r="AM157" i="20"/>
  <c r="AL157" i="20"/>
  <c r="AK157" i="20"/>
  <c r="AJ157" i="20"/>
  <c r="AI157" i="20"/>
  <c r="AH157" i="20"/>
  <c r="AG157" i="20"/>
  <c r="AF157" i="20"/>
  <c r="AE157" i="20"/>
  <c r="AD157" i="20"/>
  <c r="AC157" i="20"/>
  <c r="AB157" i="20"/>
  <c r="AV156" i="20"/>
  <c r="AU156" i="20"/>
  <c r="AT156" i="20"/>
  <c r="AS156" i="20"/>
  <c r="AR156" i="20"/>
  <c r="AQ156" i="20"/>
  <c r="AP156" i="20"/>
  <c r="AO156" i="20"/>
  <c r="AN156" i="20"/>
  <c r="AM156" i="20"/>
  <c r="AL156" i="20"/>
  <c r="AK156" i="20"/>
  <c r="AJ156" i="20"/>
  <c r="AI156" i="20"/>
  <c r="AH156" i="20"/>
  <c r="AG156" i="20"/>
  <c r="AF156" i="20"/>
  <c r="AE156" i="20"/>
  <c r="AD156" i="20"/>
  <c r="AC156" i="20"/>
  <c r="AB156" i="20"/>
  <c r="AV155" i="20"/>
  <c r="AU155" i="20"/>
  <c r="AT155" i="20"/>
  <c r="AS155" i="20"/>
  <c r="AR155" i="20"/>
  <c r="AQ155" i="20"/>
  <c r="AP155" i="20"/>
  <c r="AO155" i="20"/>
  <c r="AN155" i="20"/>
  <c r="AM155" i="20"/>
  <c r="AL155" i="20"/>
  <c r="AK155" i="20"/>
  <c r="AJ155" i="20"/>
  <c r="AI155" i="20"/>
  <c r="AH155" i="20"/>
  <c r="AG155" i="20"/>
  <c r="AF155" i="20"/>
  <c r="AE155" i="20"/>
  <c r="AD155" i="20"/>
  <c r="AC155" i="20"/>
  <c r="AB155" i="20"/>
  <c r="AV154" i="20"/>
  <c r="AU154" i="20"/>
  <c r="AT154" i="20"/>
  <c r="AS154" i="20"/>
  <c r="AR154" i="20"/>
  <c r="AQ154" i="20"/>
  <c r="AP154" i="20"/>
  <c r="AO154" i="20"/>
  <c r="AN154" i="20"/>
  <c r="AM154" i="20"/>
  <c r="AL154" i="20"/>
  <c r="AK154" i="20"/>
  <c r="AJ154" i="20"/>
  <c r="AI154" i="20"/>
  <c r="AH154" i="20"/>
  <c r="AG154" i="20"/>
  <c r="AF154" i="20"/>
  <c r="AE154" i="20"/>
  <c r="AD154" i="20"/>
  <c r="AC154" i="20"/>
  <c r="AB154" i="20"/>
  <c r="AV153" i="20"/>
  <c r="AU153" i="20"/>
  <c r="AT153" i="20"/>
  <c r="AS153" i="20"/>
  <c r="AR153" i="20"/>
  <c r="AQ153" i="20"/>
  <c r="AP153" i="20"/>
  <c r="AO153" i="20"/>
  <c r="AN153" i="20"/>
  <c r="AM153" i="20"/>
  <c r="AL153" i="20"/>
  <c r="AK153" i="20"/>
  <c r="AJ153" i="20"/>
  <c r="AI153" i="20"/>
  <c r="AH153" i="20"/>
  <c r="AG153" i="20"/>
  <c r="AF153" i="20"/>
  <c r="AE153" i="20"/>
  <c r="AD153" i="20"/>
  <c r="AC153" i="20"/>
  <c r="AB153" i="20"/>
  <c r="AV152" i="20"/>
  <c r="AU152" i="20"/>
  <c r="AT152" i="20"/>
  <c r="AS152" i="20"/>
  <c r="AR152" i="20"/>
  <c r="AQ152" i="20"/>
  <c r="AP152" i="20"/>
  <c r="AO152" i="20"/>
  <c r="AN152" i="20"/>
  <c r="AM152" i="20"/>
  <c r="AL152" i="20"/>
  <c r="AK152" i="20"/>
  <c r="AJ152" i="20"/>
  <c r="AI152" i="20"/>
  <c r="AH152" i="20"/>
  <c r="AG152" i="20"/>
  <c r="AF152" i="20"/>
  <c r="AE152" i="20"/>
  <c r="AD152" i="20"/>
  <c r="AC152" i="20"/>
  <c r="AB152" i="20"/>
  <c r="AV151" i="20"/>
  <c r="AU151" i="20"/>
  <c r="AT151" i="20"/>
  <c r="AS151" i="20"/>
  <c r="AR151" i="20"/>
  <c r="AQ151" i="20"/>
  <c r="AP151" i="20"/>
  <c r="AO151" i="20"/>
  <c r="AN151" i="20"/>
  <c r="AM151" i="20"/>
  <c r="AL151" i="20"/>
  <c r="AK151" i="20"/>
  <c r="AJ151" i="20"/>
  <c r="AI151" i="20"/>
  <c r="AH151" i="20"/>
  <c r="AG151" i="20"/>
  <c r="AF151" i="20"/>
  <c r="AE151" i="20"/>
  <c r="AD151" i="20"/>
  <c r="AC151" i="20"/>
  <c r="AB151" i="20"/>
  <c r="AV150" i="20"/>
  <c r="AU150" i="20"/>
  <c r="AT150" i="20"/>
  <c r="AS150" i="20"/>
  <c r="AR150" i="20"/>
  <c r="AQ150" i="20"/>
  <c r="AP150" i="20"/>
  <c r="AO150" i="20"/>
  <c r="AN150" i="20"/>
  <c r="AM150" i="20"/>
  <c r="AL150" i="20"/>
  <c r="AK150" i="20"/>
  <c r="AJ150" i="20"/>
  <c r="AI150" i="20"/>
  <c r="AH150" i="20"/>
  <c r="AG150" i="20"/>
  <c r="AF150" i="20"/>
  <c r="AE150" i="20"/>
  <c r="AD150" i="20"/>
  <c r="AC150" i="20"/>
  <c r="AB150" i="20"/>
  <c r="AV149" i="20"/>
  <c r="AU149" i="20"/>
  <c r="AT149" i="20"/>
  <c r="AS149" i="20"/>
  <c r="AR149" i="20"/>
  <c r="AQ149" i="20"/>
  <c r="AP149" i="20"/>
  <c r="AO149" i="20"/>
  <c r="AN149" i="20"/>
  <c r="AM149" i="20"/>
  <c r="AL149" i="20"/>
  <c r="AK149" i="20"/>
  <c r="AJ149" i="20"/>
  <c r="AI149" i="20"/>
  <c r="AH149" i="20"/>
  <c r="AG149" i="20"/>
  <c r="AF149" i="20"/>
  <c r="AE149" i="20"/>
  <c r="AD149" i="20"/>
  <c r="AC149" i="20"/>
  <c r="AB149" i="20"/>
  <c r="AV148" i="20"/>
  <c r="AU148" i="20"/>
  <c r="AT148" i="20"/>
  <c r="AS148" i="20"/>
  <c r="AR148" i="20"/>
  <c r="AQ148" i="20"/>
  <c r="AP148" i="20"/>
  <c r="AO148" i="20"/>
  <c r="AN148" i="20"/>
  <c r="AM148" i="20"/>
  <c r="AL148" i="20"/>
  <c r="AK148" i="20"/>
  <c r="AJ148" i="20"/>
  <c r="AI148" i="20"/>
  <c r="AH148" i="20"/>
  <c r="AG148" i="20"/>
  <c r="AF148" i="20"/>
  <c r="AE148" i="20"/>
  <c r="AD148" i="20"/>
  <c r="AC148" i="20"/>
  <c r="AB148" i="20"/>
  <c r="AV147" i="20"/>
  <c r="AU147" i="20"/>
  <c r="AT147" i="20"/>
  <c r="AS147" i="20"/>
  <c r="AR147" i="20"/>
  <c r="AQ147" i="20"/>
  <c r="AP147" i="20"/>
  <c r="AO147" i="20"/>
  <c r="AN147" i="20"/>
  <c r="AM147" i="20"/>
  <c r="AL147" i="20"/>
  <c r="AK147" i="20"/>
  <c r="AJ147" i="20"/>
  <c r="AI147" i="20"/>
  <c r="AH147" i="20"/>
  <c r="AG147" i="20"/>
  <c r="AF147" i="20"/>
  <c r="AE147" i="20"/>
  <c r="AD147" i="20"/>
  <c r="AC147" i="20"/>
  <c r="AB147" i="20"/>
  <c r="AV146" i="20"/>
  <c r="AU146" i="20"/>
  <c r="AT146" i="20"/>
  <c r="AS146" i="20"/>
  <c r="AR146" i="20"/>
  <c r="AQ146" i="20"/>
  <c r="AP146" i="20"/>
  <c r="AO146" i="20"/>
  <c r="AN146" i="20"/>
  <c r="AM146" i="20"/>
  <c r="AL146" i="20"/>
  <c r="AK146" i="20"/>
  <c r="AJ146" i="20"/>
  <c r="AI146" i="20"/>
  <c r="AH146" i="20"/>
  <c r="AG146" i="20"/>
  <c r="AF146" i="20"/>
  <c r="AE146" i="20"/>
  <c r="AD146" i="20"/>
  <c r="AC146" i="20"/>
  <c r="AB146" i="20"/>
  <c r="AV145" i="20"/>
  <c r="AU145" i="20"/>
  <c r="AT145" i="20"/>
  <c r="AS145" i="20"/>
  <c r="AR145" i="20"/>
  <c r="AQ145" i="20"/>
  <c r="AP145" i="20"/>
  <c r="AO145" i="20"/>
  <c r="AN145" i="20"/>
  <c r="AM145" i="20"/>
  <c r="AL145" i="20"/>
  <c r="AK145" i="20"/>
  <c r="AJ145" i="20"/>
  <c r="AI145" i="20"/>
  <c r="AH145" i="20"/>
  <c r="AG145" i="20"/>
  <c r="AF145" i="20"/>
  <c r="AE145" i="20"/>
  <c r="AD145" i="20"/>
  <c r="AC145" i="20"/>
  <c r="AB145" i="20"/>
  <c r="AV144" i="20"/>
  <c r="AU144" i="20"/>
  <c r="AT144" i="20"/>
  <c r="AS144" i="20"/>
  <c r="AR144" i="20"/>
  <c r="AQ144" i="20"/>
  <c r="AP144" i="20"/>
  <c r="AO144" i="20"/>
  <c r="AN144" i="20"/>
  <c r="AM144" i="20"/>
  <c r="AL144" i="20"/>
  <c r="AK144" i="20"/>
  <c r="AJ144" i="20"/>
  <c r="AI144" i="20"/>
  <c r="AH144" i="20"/>
  <c r="AG144" i="20"/>
  <c r="AF144" i="20"/>
  <c r="AE144" i="20"/>
  <c r="AD144" i="20"/>
  <c r="AC144" i="20"/>
  <c r="AB144" i="20"/>
  <c r="AV143" i="20"/>
  <c r="AU143" i="20"/>
  <c r="AT143" i="20"/>
  <c r="AS143" i="20"/>
  <c r="AR143" i="20"/>
  <c r="AQ143" i="20"/>
  <c r="AP143" i="20"/>
  <c r="AO143" i="20"/>
  <c r="AN143" i="20"/>
  <c r="AM143" i="20"/>
  <c r="AL143" i="20"/>
  <c r="AK143" i="20"/>
  <c r="AJ143" i="20"/>
  <c r="AI143" i="20"/>
  <c r="AH143" i="20"/>
  <c r="AG143" i="20"/>
  <c r="AF143" i="20"/>
  <c r="AE143" i="20"/>
  <c r="AD143" i="20"/>
  <c r="AC143" i="20"/>
  <c r="AB143" i="20"/>
  <c r="AV142" i="20"/>
  <c r="AU142" i="20"/>
  <c r="AT142" i="20"/>
  <c r="AS142" i="20"/>
  <c r="AR142" i="20"/>
  <c r="AQ142" i="20"/>
  <c r="AP142" i="20"/>
  <c r="AO142" i="20"/>
  <c r="AN142" i="20"/>
  <c r="AM142" i="20"/>
  <c r="AL142" i="20"/>
  <c r="AK142" i="20"/>
  <c r="AJ142" i="20"/>
  <c r="AI142" i="20"/>
  <c r="AH142" i="20"/>
  <c r="AG142" i="20"/>
  <c r="AF142" i="20"/>
  <c r="AE142" i="20"/>
  <c r="AD142" i="20"/>
  <c r="AC142" i="20"/>
  <c r="AB142" i="20"/>
  <c r="AV141" i="20"/>
  <c r="AU141" i="20"/>
  <c r="AT141" i="20"/>
  <c r="AS141" i="20"/>
  <c r="AR141" i="20"/>
  <c r="AQ141" i="20"/>
  <c r="AP141" i="20"/>
  <c r="AO141" i="20"/>
  <c r="AN141" i="20"/>
  <c r="AM141" i="20"/>
  <c r="AL141" i="20"/>
  <c r="AK141" i="20"/>
  <c r="AJ141" i="20"/>
  <c r="AI141" i="20"/>
  <c r="AH141" i="20"/>
  <c r="AG141" i="20"/>
  <c r="AF141" i="20"/>
  <c r="AE141" i="20"/>
  <c r="AD141" i="20"/>
  <c r="AC141" i="20"/>
  <c r="AB141" i="20"/>
  <c r="AV140" i="20"/>
  <c r="AU140" i="20"/>
  <c r="AT140" i="20"/>
  <c r="AS140" i="20"/>
  <c r="AR140" i="20"/>
  <c r="AQ140" i="20"/>
  <c r="AP140" i="20"/>
  <c r="AO140" i="20"/>
  <c r="AN140" i="20"/>
  <c r="AM140" i="20"/>
  <c r="AL140" i="20"/>
  <c r="AK140" i="20"/>
  <c r="AJ140" i="20"/>
  <c r="AI140" i="20"/>
  <c r="AH140" i="20"/>
  <c r="AG140" i="20"/>
  <c r="AF140" i="20"/>
  <c r="AE140" i="20"/>
  <c r="AD140" i="20"/>
  <c r="AC140" i="20"/>
  <c r="AB140" i="20"/>
  <c r="AV139" i="20"/>
  <c r="AU139" i="20"/>
  <c r="AT139" i="20"/>
  <c r="AS139" i="20"/>
  <c r="AR139" i="20"/>
  <c r="AQ139" i="20"/>
  <c r="AP139" i="20"/>
  <c r="AO139" i="20"/>
  <c r="AN139" i="20"/>
  <c r="AM139" i="20"/>
  <c r="AL139" i="20"/>
  <c r="AK139" i="20"/>
  <c r="AJ139" i="20"/>
  <c r="AI139" i="20"/>
  <c r="AH139" i="20"/>
  <c r="AG139" i="20"/>
  <c r="AF139" i="20"/>
  <c r="AE139" i="20"/>
  <c r="AD139" i="20"/>
  <c r="AC139" i="20"/>
  <c r="AB139" i="20"/>
  <c r="AV138" i="20"/>
  <c r="AU138" i="20"/>
  <c r="AT138" i="20"/>
  <c r="AS138" i="20"/>
  <c r="AR138" i="20"/>
  <c r="AQ138" i="20"/>
  <c r="AP138" i="20"/>
  <c r="AO138" i="20"/>
  <c r="AN138" i="20"/>
  <c r="AM138" i="20"/>
  <c r="AL138" i="20"/>
  <c r="AK138" i="20"/>
  <c r="AJ138" i="20"/>
  <c r="AI138" i="20"/>
  <c r="AH138" i="20"/>
  <c r="AG138" i="20"/>
  <c r="AF138" i="20"/>
  <c r="AE138" i="20"/>
  <c r="AD138" i="20"/>
  <c r="AC138" i="20"/>
  <c r="AB138" i="20"/>
  <c r="AV137" i="20"/>
  <c r="AU137" i="20"/>
  <c r="AT137" i="20"/>
  <c r="AS137" i="20"/>
  <c r="AR137" i="20"/>
  <c r="AQ137" i="20"/>
  <c r="AP137" i="20"/>
  <c r="AO137" i="20"/>
  <c r="AN137" i="20"/>
  <c r="AM137" i="20"/>
  <c r="AL137" i="20"/>
  <c r="AK137" i="20"/>
  <c r="AJ137" i="20"/>
  <c r="AI137" i="20"/>
  <c r="AH137" i="20"/>
  <c r="AG137" i="20"/>
  <c r="AF137" i="20"/>
  <c r="AE137" i="20"/>
  <c r="AD137" i="20"/>
  <c r="AC137" i="20"/>
  <c r="AB137" i="20"/>
  <c r="AA137" i="20"/>
  <c r="AA138" i="20" s="1"/>
  <c r="AA139" i="20" s="1"/>
  <c r="AA140" i="20" s="1"/>
  <c r="AA141" i="20" s="1"/>
  <c r="AA142" i="20" s="1"/>
  <c r="AA143" i="20" s="1"/>
  <c r="AA144" i="20" s="1"/>
  <c r="AA145" i="20" s="1"/>
  <c r="AA146" i="20" s="1"/>
  <c r="AA147" i="20" s="1"/>
  <c r="AA148" i="20" s="1"/>
  <c r="AA149" i="20" s="1"/>
  <c r="AA150" i="20" s="1"/>
  <c r="AA151" i="20" s="1"/>
  <c r="AA152" i="20" s="1"/>
  <c r="AA153" i="20" s="1"/>
  <c r="AA154" i="20" s="1"/>
  <c r="AA155" i="20" s="1"/>
  <c r="AA156" i="20" s="1"/>
  <c r="AA157" i="20" s="1"/>
  <c r="AA158" i="20" s="1"/>
  <c r="AA159" i="20" s="1"/>
  <c r="AA160" i="20" s="1"/>
  <c r="AA161" i="20" s="1"/>
  <c r="AA162" i="20" s="1"/>
  <c r="AA163" i="20" s="1"/>
  <c r="AA164" i="20" s="1"/>
  <c r="AA165" i="20" s="1"/>
  <c r="AA166" i="20" s="1"/>
  <c r="AA167" i="20" s="1"/>
  <c r="AA168" i="20" s="1"/>
  <c r="AA169" i="20" s="1"/>
  <c r="AA170" i="20" s="1"/>
  <c r="AV136" i="20"/>
  <c r="AU136" i="20"/>
  <c r="AT136" i="20"/>
  <c r="AS136" i="20"/>
  <c r="AR136" i="20"/>
  <c r="AQ136" i="20"/>
  <c r="AP136" i="20"/>
  <c r="AO136" i="20"/>
  <c r="AN136" i="20"/>
  <c r="AM136" i="20"/>
  <c r="AL136" i="20"/>
  <c r="AK136" i="20"/>
  <c r="AJ136" i="20"/>
  <c r="AI136" i="20"/>
  <c r="AH136" i="20"/>
  <c r="AG136" i="20"/>
  <c r="AF136" i="20"/>
  <c r="AE136" i="20"/>
  <c r="AD136" i="20"/>
  <c r="AC136" i="20"/>
  <c r="AB136" i="20"/>
  <c r="AD135" i="20"/>
  <c r="AD134" i="20" s="1"/>
  <c r="AC135" i="20"/>
  <c r="AC134" i="20" s="1"/>
  <c r="AB134" i="20"/>
  <c r="AV128" i="20"/>
  <c r="AU128" i="20"/>
  <c r="AT128" i="20"/>
  <c r="AS128" i="20"/>
  <c r="AR128" i="20"/>
  <c r="AQ128" i="20"/>
  <c r="AP128" i="20"/>
  <c r="AO128" i="20"/>
  <c r="AN128" i="20"/>
  <c r="AM128" i="20"/>
  <c r="AL128" i="20"/>
  <c r="AK128" i="20"/>
  <c r="AJ128" i="20"/>
  <c r="AI128" i="20"/>
  <c r="AH128" i="20"/>
  <c r="AG128" i="20"/>
  <c r="AF128" i="20"/>
  <c r="AE128" i="20"/>
  <c r="AD128" i="20"/>
  <c r="AC128" i="20"/>
  <c r="AB128" i="20"/>
  <c r="AV127" i="20"/>
  <c r="AU127" i="20"/>
  <c r="AT127" i="20"/>
  <c r="AS127" i="20"/>
  <c r="AR127" i="20"/>
  <c r="AQ127" i="20"/>
  <c r="AP127" i="20"/>
  <c r="AO127" i="20"/>
  <c r="AN127" i="20"/>
  <c r="AM127" i="20"/>
  <c r="AL127" i="20"/>
  <c r="AK127" i="20"/>
  <c r="AJ127" i="20"/>
  <c r="AI127" i="20"/>
  <c r="AH127" i="20"/>
  <c r="AG127" i="20"/>
  <c r="AF127" i="20"/>
  <c r="AE127" i="20"/>
  <c r="AD127" i="20"/>
  <c r="AC127" i="20"/>
  <c r="AB127" i="20"/>
  <c r="AV126" i="20"/>
  <c r="AU126" i="20"/>
  <c r="AT126" i="20"/>
  <c r="AS126" i="20"/>
  <c r="AR126" i="20"/>
  <c r="AQ126" i="20"/>
  <c r="AP126" i="20"/>
  <c r="AO126" i="20"/>
  <c r="AN126" i="20"/>
  <c r="AM126" i="20"/>
  <c r="AL126" i="20"/>
  <c r="AK126" i="20"/>
  <c r="AJ126" i="20"/>
  <c r="AI126" i="20"/>
  <c r="AH126" i="20"/>
  <c r="AG126" i="20"/>
  <c r="AF126" i="20"/>
  <c r="AE126" i="20"/>
  <c r="AD126" i="20"/>
  <c r="AC126" i="20"/>
  <c r="AB126" i="20"/>
  <c r="AV125" i="20"/>
  <c r="AU125" i="20"/>
  <c r="AT125" i="20"/>
  <c r="AS125" i="20"/>
  <c r="AR125" i="20"/>
  <c r="AQ125" i="20"/>
  <c r="AP125" i="20"/>
  <c r="AO125" i="20"/>
  <c r="AN125" i="20"/>
  <c r="AM125" i="20"/>
  <c r="AL125" i="20"/>
  <c r="AK125" i="20"/>
  <c r="AJ125" i="20"/>
  <c r="AI125" i="20"/>
  <c r="AH125" i="20"/>
  <c r="AG125" i="20"/>
  <c r="AF125" i="20"/>
  <c r="AE125" i="20"/>
  <c r="AD125" i="20"/>
  <c r="AC125" i="20"/>
  <c r="AB125" i="20"/>
  <c r="AV124" i="20"/>
  <c r="AU124" i="20"/>
  <c r="AT124" i="20"/>
  <c r="AS124" i="20"/>
  <c r="AR124" i="20"/>
  <c r="AQ124" i="20"/>
  <c r="AP124" i="20"/>
  <c r="AO124" i="20"/>
  <c r="AN124" i="20"/>
  <c r="AM124" i="20"/>
  <c r="AL124" i="20"/>
  <c r="AK124" i="20"/>
  <c r="AJ124" i="20"/>
  <c r="AI124" i="20"/>
  <c r="AH124" i="20"/>
  <c r="AG124" i="20"/>
  <c r="AF124" i="20"/>
  <c r="AE124" i="20"/>
  <c r="AD124" i="20"/>
  <c r="AC124" i="20"/>
  <c r="AB124" i="20"/>
  <c r="AV123" i="20"/>
  <c r="AU123" i="20"/>
  <c r="AT123" i="20"/>
  <c r="AS123" i="20"/>
  <c r="AR123" i="20"/>
  <c r="AQ123" i="20"/>
  <c r="AP123" i="20"/>
  <c r="AO123" i="20"/>
  <c r="AN123" i="20"/>
  <c r="AM123" i="20"/>
  <c r="AL123" i="20"/>
  <c r="AK123" i="20"/>
  <c r="AJ123" i="20"/>
  <c r="AI123" i="20"/>
  <c r="AH123" i="20"/>
  <c r="AG123" i="20"/>
  <c r="AF123" i="20"/>
  <c r="AE123" i="20"/>
  <c r="AD123" i="20"/>
  <c r="AC123" i="20"/>
  <c r="AB123" i="20"/>
  <c r="AV122" i="20"/>
  <c r="AU122" i="20"/>
  <c r="AT122" i="20"/>
  <c r="AS122" i="20"/>
  <c r="AR122" i="20"/>
  <c r="AQ122" i="20"/>
  <c r="AP122" i="20"/>
  <c r="AO122" i="20"/>
  <c r="AN122" i="20"/>
  <c r="AM122" i="20"/>
  <c r="AL122" i="20"/>
  <c r="AK122" i="20"/>
  <c r="AJ122" i="20"/>
  <c r="AI122" i="20"/>
  <c r="AH122" i="20"/>
  <c r="AG122" i="20"/>
  <c r="AF122" i="20"/>
  <c r="AE122" i="20"/>
  <c r="AD122" i="20"/>
  <c r="AC122" i="20"/>
  <c r="AB122" i="20"/>
  <c r="AV121" i="20"/>
  <c r="AU121" i="20"/>
  <c r="AT121" i="20"/>
  <c r="AS121" i="20"/>
  <c r="AR121" i="20"/>
  <c r="AQ121" i="20"/>
  <c r="AP121" i="20"/>
  <c r="AO121" i="20"/>
  <c r="AN121" i="20"/>
  <c r="AM121" i="20"/>
  <c r="AL121" i="20"/>
  <c r="AK121" i="20"/>
  <c r="AJ121" i="20"/>
  <c r="AI121" i="20"/>
  <c r="AH121" i="20"/>
  <c r="AG121" i="20"/>
  <c r="AF121" i="20"/>
  <c r="AE121" i="20"/>
  <c r="AD121" i="20"/>
  <c r="AC121" i="20"/>
  <c r="AB121" i="20"/>
  <c r="AV120" i="20"/>
  <c r="AU120" i="20"/>
  <c r="AT120" i="20"/>
  <c r="AS120" i="20"/>
  <c r="AR120" i="20"/>
  <c r="AQ120" i="20"/>
  <c r="AP120" i="20"/>
  <c r="AO120" i="20"/>
  <c r="AN120" i="20"/>
  <c r="AM120" i="20"/>
  <c r="AL120" i="20"/>
  <c r="AK120" i="20"/>
  <c r="AJ120" i="20"/>
  <c r="AI120" i="20"/>
  <c r="AH120" i="20"/>
  <c r="AG120" i="20"/>
  <c r="AF120" i="20"/>
  <c r="AE120" i="20"/>
  <c r="AD120" i="20"/>
  <c r="AC120" i="20"/>
  <c r="AB120" i="20"/>
  <c r="AV119" i="20"/>
  <c r="AU119" i="20"/>
  <c r="AT119" i="20"/>
  <c r="AS119" i="20"/>
  <c r="AR119" i="20"/>
  <c r="AQ119" i="20"/>
  <c r="AP119" i="20"/>
  <c r="AO119" i="20"/>
  <c r="AN119" i="20"/>
  <c r="AM119" i="20"/>
  <c r="AL119" i="20"/>
  <c r="AK119" i="20"/>
  <c r="AJ119" i="20"/>
  <c r="AI119" i="20"/>
  <c r="AH119" i="20"/>
  <c r="AG119" i="20"/>
  <c r="AF119" i="20"/>
  <c r="AE119" i="20"/>
  <c r="AD119" i="20"/>
  <c r="AC119" i="20"/>
  <c r="AB119" i="20"/>
  <c r="AV118" i="20"/>
  <c r="AU118" i="20"/>
  <c r="AT118" i="20"/>
  <c r="AS118" i="20"/>
  <c r="AR118" i="20"/>
  <c r="AQ118" i="20"/>
  <c r="AP118" i="20"/>
  <c r="AO118" i="20"/>
  <c r="AN118" i="20"/>
  <c r="AM118" i="20"/>
  <c r="AL118" i="20"/>
  <c r="AK118" i="20"/>
  <c r="AJ118" i="20"/>
  <c r="AI118" i="20"/>
  <c r="AH118" i="20"/>
  <c r="AG118" i="20"/>
  <c r="AF118" i="20"/>
  <c r="AE118" i="20"/>
  <c r="AD118" i="20"/>
  <c r="AC118" i="20"/>
  <c r="AB118" i="20"/>
  <c r="AV117" i="20"/>
  <c r="AU117" i="20"/>
  <c r="AT117" i="20"/>
  <c r="AS117" i="20"/>
  <c r="AR117" i="20"/>
  <c r="AQ117" i="20"/>
  <c r="AP117" i="20"/>
  <c r="AO117" i="20"/>
  <c r="AN117" i="20"/>
  <c r="AM117" i="20"/>
  <c r="AL117" i="20"/>
  <c r="AK117" i="20"/>
  <c r="AJ117" i="20"/>
  <c r="AI117" i="20"/>
  <c r="AH117" i="20"/>
  <c r="AG117" i="20"/>
  <c r="AF117" i="20"/>
  <c r="AE117" i="20"/>
  <c r="AD117" i="20"/>
  <c r="AC117" i="20"/>
  <c r="AB117" i="20"/>
  <c r="AV116" i="20"/>
  <c r="AU116" i="20"/>
  <c r="AT116" i="20"/>
  <c r="AS116" i="20"/>
  <c r="AR116" i="20"/>
  <c r="AQ116" i="20"/>
  <c r="AP116" i="20"/>
  <c r="AO116" i="20"/>
  <c r="AN116" i="20"/>
  <c r="AM116" i="20"/>
  <c r="AL116" i="20"/>
  <c r="AK116" i="20"/>
  <c r="AJ116" i="20"/>
  <c r="AI116" i="20"/>
  <c r="AH116" i="20"/>
  <c r="AG116" i="20"/>
  <c r="AF116" i="20"/>
  <c r="AE116" i="20"/>
  <c r="AD116" i="20"/>
  <c r="AC116" i="20"/>
  <c r="AB116" i="20"/>
  <c r="AV115" i="20"/>
  <c r="AU115" i="20"/>
  <c r="AT115" i="20"/>
  <c r="AS115" i="20"/>
  <c r="AR115" i="20"/>
  <c r="AQ115" i="20"/>
  <c r="AP115" i="20"/>
  <c r="AO115" i="20"/>
  <c r="AN115" i="20"/>
  <c r="AM115" i="20"/>
  <c r="AL115" i="20"/>
  <c r="AK115" i="20"/>
  <c r="AJ115" i="20"/>
  <c r="AI115" i="20"/>
  <c r="AH115" i="20"/>
  <c r="AG115" i="20"/>
  <c r="AF115" i="20"/>
  <c r="AE115" i="20"/>
  <c r="AD115" i="20"/>
  <c r="AC115" i="20"/>
  <c r="AB115" i="20"/>
  <c r="AV114" i="20"/>
  <c r="AU114" i="20"/>
  <c r="AT114" i="20"/>
  <c r="AS114" i="20"/>
  <c r="AR114" i="20"/>
  <c r="AQ114" i="20"/>
  <c r="AP114" i="20"/>
  <c r="AO114" i="20"/>
  <c r="AN114" i="20"/>
  <c r="AM114" i="20"/>
  <c r="AL114" i="20"/>
  <c r="AK114" i="20"/>
  <c r="AJ114" i="20"/>
  <c r="AI114" i="20"/>
  <c r="AH114" i="20"/>
  <c r="AG114" i="20"/>
  <c r="AF114" i="20"/>
  <c r="AE114" i="20"/>
  <c r="AD114" i="20"/>
  <c r="AC114" i="20"/>
  <c r="AB114" i="20"/>
  <c r="AV113" i="20"/>
  <c r="AU113" i="20"/>
  <c r="AT113" i="20"/>
  <c r="AS113" i="20"/>
  <c r="AR113" i="20"/>
  <c r="AQ113" i="20"/>
  <c r="AP113" i="20"/>
  <c r="AO113" i="20"/>
  <c r="AN113" i="20"/>
  <c r="AM113" i="20"/>
  <c r="AL113" i="20"/>
  <c r="AK113" i="20"/>
  <c r="AJ113" i="20"/>
  <c r="AI113" i="20"/>
  <c r="AH113" i="20"/>
  <c r="AG113" i="20"/>
  <c r="AF113" i="20"/>
  <c r="AE113" i="20"/>
  <c r="AD113" i="20"/>
  <c r="AC113" i="20"/>
  <c r="AB113" i="20"/>
  <c r="AV112" i="20"/>
  <c r="AU112" i="20"/>
  <c r="AT112" i="20"/>
  <c r="AS112" i="20"/>
  <c r="AR112" i="20"/>
  <c r="AQ112" i="20"/>
  <c r="AP112" i="20"/>
  <c r="AO112" i="20"/>
  <c r="AN112" i="20"/>
  <c r="AM112" i="20"/>
  <c r="AL112" i="20"/>
  <c r="AK112" i="20"/>
  <c r="AJ112" i="20"/>
  <c r="AI112" i="20"/>
  <c r="AH112" i="20"/>
  <c r="AG112" i="20"/>
  <c r="AF112" i="20"/>
  <c r="AE112" i="20"/>
  <c r="AD112" i="20"/>
  <c r="AC112" i="20"/>
  <c r="AB112" i="20"/>
  <c r="AV111" i="20"/>
  <c r="AU111" i="20"/>
  <c r="AT111" i="20"/>
  <c r="AS111" i="20"/>
  <c r="AR111" i="20"/>
  <c r="AQ111" i="20"/>
  <c r="AP111" i="20"/>
  <c r="AO111" i="20"/>
  <c r="AN111" i="20"/>
  <c r="AM111" i="20"/>
  <c r="AL111" i="20"/>
  <c r="AK111" i="20"/>
  <c r="AJ111" i="20"/>
  <c r="AI111" i="20"/>
  <c r="AH111" i="20"/>
  <c r="AG111" i="20"/>
  <c r="AF111" i="20"/>
  <c r="AE111" i="20"/>
  <c r="AD111" i="20"/>
  <c r="AC111" i="20"/>
  <c r="AB111" i="20"/>
  <c r="AV110" i="20"/>
  <c r="AU110" i="20"/>
  <c r="AT110" i="20"/>
  <c r="AS110" i="20"/>
  <c r="AR110" i="20"/>
  <c r="AQ110" i="20"/>
  <c r="AP110" i="20"/>
  <c r="AO110" i="20"/>
  <c r="AN110" i="20"/>
  <c r="AM110" i="20"/>
  <c r="AL110" i="20"/>
  <c r="AK110" i="20"/>
  <c r="AJ110" i="20"/>
  <c r="AI110" i="20"/>
  <c r="AH110" i="20"/>
  <c r="AG110" i="20"/>
  <c r="AF110" i="20"/>
  <c r="AE110" i="20"/>
  <c r="AD110" i="20"/>
  <c r="AC110" i="20"/>
  <c r="AB110" i="20"/>
  <c r="AV109" i="20"/>
  <c r="AU109" i="20"/>
  <c r="AT109" i="20"/>
  <c r="AS109" i="20"/>
  <c r="AR109" i="20"/>
  <c r="AQ109" i="20"/>
  <c r="AP109" i="20"/>
  <c r="AO109" i="20"/>
  <c r="AN109" i="20"/>
  <c r="AM109" i="20"/>
  <c r="AL109" i="20"/>
  <c r="AK109" i="20"/>
  <c r="AJ109" i="20"/>
  <c r="AI109" i="20"/>
  <c r="AH109" i="20"/>
  <c r="AG109" i="20"/>
  <c r="AF109" i="20"/>
  <c r="AE109" i="20"/>
  <c r="AD109" i="20"/>
  <c r="AC109" i="20"/>
  <c r="AB109" i="20"/>
  <c r="AV108" i="20"/>
  <c r="AU108" i="20"/>
  <c r="AT108" i="20"/>
  <c r="AS108" i="20"/>
  <c r="AR108" i="20"/>
  <c r="AQ108" i="20"/>
  <c r="AP108" i="20"/>
  <c r="AO108" i="20"/>
  <c r="AN108" i="20"/>
  <c r="AM108" i="20"/>
  <c r="AL108" i="20"/>
  <c r="AK108" i="20"/>
  <c r="AJ108" i="20"/>
  <c r="AI108" i="20"/>
  <c r="AH108" i="20"/>
  <c r="AG108" i="20"/>
  <c r="AF108" i="20"/>
  <c r="AE108" i="20"/>
  <c r="AD108" i="20"/>
  <c r="AC108" i="20"/>
  <c r="AB108" i="20"/>
  <c r="AV107" i="20"/>
  <c r="AU107" i="20"/>
  <c r="AT107" i="20"/>
  <c r="AS107" i="20"/>
  <c r="AR107" i="20"/>
  <c r="AQ107" i="20"/>
  <c r="AP107" i="20"/>
  <c r="AO107" i="20"/>
  <c r="AN107" i="20"/>
  <c r="AM107" i="20"/>
  <c r="AL107" i="20"/>
  <c r="AK107" i="20"/>
  <c r="AJ107" i="20"/>
  <c r="AI107" i="20"/>
  <c r="AH107" i="20"/>
  <c r="AG107" i="20"/>
  <c r="AF107" i="20"/>
  <c r="AE107" i="20"/>
  <c r="AD107" i="20"/>
  <c r="AC107" i="20"/>
  <c r="AB107" i="20"/>
  <c r="AV106" i="20"/>
  <c r="AU106" i="20"/>
  <c r="AT106" i="20"/>
  <c r="AS106" i="20"/>
  <c r="AR106" i="20"/>
  <c r="AQ106" i="20"/>
  <c r="AP106" i="20"/>
  <c r="AO106" i="20"/>
  <c r="AN106" i="20"/>
  <c r="AM106" i="20"/>
  <c r="AL106" i="20"/>
  <c r="AK106" i="20"/>
  <c r="AJ106" i="20"/>
  <c r="AI106" i="20"/>
  <c r="AH106" i="20"/>
  <c r="AG106" i="20"/>
  <c r="AF106" i="20"/>
  <c r="AE106" i="20"/>
  <c r="AD106" i="20"/>
  <c r="AC106" i="20"/>
  <c r="AB106" i="20"/>
  <c r="AV105" i="20"/>
  <c r="AU105" i="20"/>
  <c r="AT105" i="20"/>
  <c r="AS105" i="20"/>
  <c r="AR105" i="20"/>
  <c r="AQ105" i="20"/>
  <c r="AP105" i="20"/>
  <c r="AO105" i="20"/>
  <c r="AN105" i="20"/>
  <c r="AM105" i="20"/>
  <c r="AL105" i="20"/>
  <c r="AK105" i="20"/>
  <c r="AJ105" i="20"/>
  <c r="AI105" i="20"/>
  <c r="AH105" i="20"/>
  <c r="AG105" i="20"/>
  <c r="AF105" i="20"/>
  <c r="AE105" i="20"/>
  <c r="AD105" i="20"/>
  <c r="AC105" i="20"/>
  <c r="AB105" i="20"/>
  <c r="AV104" i="20"/>
  <c r="AU104" i="20"/>
  <c r="AT104" i="20"/>
  <c r="AS104" i="20"/>
  <c r="AR104" i="20"/>
  <c r="AQ104" i="20"/>
  <c r="AP104" i="20"/>
  <c r="AO104" i="20"/>
  <c r="AN104" i="20"/>
  <c r="AM104" i="20"/>
  <c r="AL104" i="20"/>
  <c r="AK104" i="20"/>
  <c r="AJ104" i="20"/>
  <c r="AI104" i="20"/>
  <c r="AH104" i="20"/>
  <c r="AG104" i="20"/>
  <c r="AF104" i="20"/>
  <c r="AE104" i="20"/>
  <c r="AD104" i="20"/>
  <c r="AC104" i="20"/>
  <c r="AB104" i="20"/>
  <c r="AA104" i="20"/>
  <c r="AA105" i="20" s="1"/>
  <c r="AA106" i="20" s="1"/>
  <c r="AA107" i="20" s="1"/>
  <c r="AA108" i="20" s="1"/>
  <c r="AA109" i="20" s="1"/>
  <c r="AA110" i="20" s="1"/>
  <c r="AA111" i="20" s="1"/>
  <c r="AA112" i="20" s="1"/>
  <c r="AA113" i="20" s="1"/>
  <c r="AA114" i="20" s="1"/>
  <c r="AA115" i="20" s="1"/>
  <c r="AA116" i="20" s="1"/>
  <c r="AA117" i="20" s="1"/>
  <c r="AA118" i="20" s="1"/>
  <c r="AA119" i="20" s="1"/>
  <c r="AA120" i="20" s="1"/>
  <c r="AA121" i="20" s="1"/>
  <c r="AA122" i="20" s="1"/>
  <c r="AA123" i="20" s="1"/>
  <c r="AA124" i="20" s="1"/>
  <c r="AA125" i="20" s="1"/>
  <c r="AA126" i="20" s="1"/>
  <c r="AA127" i="20" s="1"/>
  <c r="AV103" i="20"/>
  <c r="AU103" i="20"/>
  <c r="AT103" i="20"/>
  <c r="AS103" i="20"/>
  <c r="AR103" i="20"/>
  <c r="AQ103" i="20"/>
  <c r="AP103" i="20"/>
  <c r="AO103" i="20"/>
  <c r="AN103" i="20"/>
  <c r="AM103" i="20"/>
  <c r="AL103" i="20"/>
  <c r="AK103" i="20"/>
  <c r="AJ103" i="20"/>
  <c r="AI103" i="20"/>
  <c r="AH103" i="20"/>
  <c r="AG103" i="20"/>
  <c r="AF103" i="20"/>
  <c r="AE103" i="20"/>
  <c r="AD103" i="20"/>
  <c r="AC103" i="20"/>
  <c r="AB103" i="20"/>
  <c r="AV102" i="20"/>
  <c r="AU102" i="20"/>
  <c r="AT102" i="20"/>
  <c r="AS102" i="20"/>
  <c r="AR102" i="20"/>
  <c r="AQ102" i="20"/>
  <c r="AP102" i="20"/>
  <c r="AO102" i="20"/>
  <c r="AN102" i="20"/>
  <c r="AM102" i="20"/>
  <c r="AL102" i="20"/>
  <c r="AK102" i="20"/>
  <c r="AJ102" i="20"/>
  <c r="AI102" i="20"/>
  <c r="AH102" i="20"/>
  <c r="AG102" i="20"/>
  <c r="AF102" i="20"/>
  <c r="AE102" i="20"/>
  <c r="AD102" i="20"/>
  <c r="AC102" i="20"/>
  <c r="AB102" i="20"/>
  <c r="AV101" i="20"/>
  <c r="AU101" i="20"/>
  <c r="AT101" i="20"/>
  <c r="AS101" i="20"/>
  <c r="AR101" i="20"/>
  <c r="AQ101" i="20"/>
  <c r="AP101" i="20"/>
  <c r="AO101" i="20"/>
  <c r="AN101" i="20"/>
  <c r="AM101" i="20"/>
  <c r="AL101" i="20"/>
  <c r="AK101" i="20"/>
  <c r="AJ101" i="20"/>
  <c r="AI101" i="20"/>
  <c r="AH101" i="20"/>
  <c r="AG101" i="20"/>
  <c r="AF101" i="20"/>
  <c r="AE101" i="20"/>
  <c r="AD101" i="20"/>
  <c r="AC101" i="20"/>
  <c r="AB101" i="20"/>
  <c r="AV100" i="20"/>
  <c r="AU100" i="20"/>
  <c r="AT100" i="20"/>
  <c r="AS100" i="20"/>
  <c r="AR100" i="20"/>
  <c r="AQ100" i="20"/>
  <c r="AP100" i="20"/>
  <c r="AO100" i="20"/>
  <c r="AN100" i="20"/>
  <c r="AM100" i="20"/>
  <c r="AL100" i="20"/>
  <c r="AK100" i="20"/>
  <c r="AJ100" i="20"/>
  <c r="AI100" i="20"/>
  <c r="AH100" i="20"/>
  <c r="AG100" i="20"/>
  <c r="AF100" i="20"/>
  <c r="AE100" i="20"/>
  <c r="AD100" i="20"/>
  <c r="AC100" i="20"/>
  <c r="AB100" i="20"/>
  <c r="AA100" i="20"/>
  <c r="AA101" i="20" s="1"/>
  <c r="AA102" i="20" s="1"/>
  <c r="AA103" i="20" s="1"/>
  <c r="AV99" i="20"/>
  <c r="AU99" i="20"/>
  <c r="AT99" i="20"/>
  <c r="AS99" i="20"/>
  <c r="AR99" i="20"/>
  <c r="AQ99" i="20"/>
  <c r="AP99" i="20"/>
  <c r="AO99" i="20"/>
  <c r="AN99" i="20"/>
  <c r="AM99" i="20"/>
  <c r="AL99" i="20"/>
  <c r="AK99" i="20"/>
  <c r="AJ99" i="20"/>
  <c r="AI99" i="20"/>
  <c r="AH99" i="20"/>
  <c r="AG99" i="20"/>
  <c r="AF99" i="20"/>
  <c r="AE99" i="20"/>
  <c r="AD99" i="20"/>
  <c r="AC99" i="20"/>
  <c r="AB99" i="20"/>
  <c r="AV98" i="20"/>
  <c r="AU98" i="20"/>
  <c r="AT98" i="20"/>
  <c r="AS98" i="20"/>
  <c r="AR98" i="20"/>
  <c r="AQ98" i="20"/>
  <c r="AP98" i="20"/>
  <c r="AO98" i="20"/>
  <c r="AN98" i="20"/>
  <c r="AM98" i="20"/>
  <c r="AL98" i="20"/>
  <c r="AK98" i="20"/>
  <c r="AJ98" i="20"/>
  <c r="AI98" i="20"/>
  <c r="AH98" i="20"/>
  <c r="AG98" i="20"/>
  <c r="AF98" i="20"/>
  <c r="AE98" i="20"/>
  <c r="AD98" i="20"/>
  <c r="AC98" i="20"/>
  <c r="AB98" i="20"/>
  <c r="AV97" i="20"/>
  <c r="AU97" i="20"/>
  <c r="AT97" i="20"/>
  <c r="AS97" i="20"/>
  <c r="AR97" i="20"/>
  <c r="AQ97" i="20"/>
  <c r="AP97" i="20"/>
  <c r="AO97" i="20"/>
  <c r="AN97" i="20"/>
  <c r="AM97" i="20"/>
  <c r="AL97" i="20"/>
  <c r="AK97" i="20"/>
  <c r="AJ97" i="20"/>
  <c r="AI97" i="20"/>
  <c r="AH97" i="20"/>
  <c r="AG97" i="20"/>
  <c r="AF97" i="20"/>
  <c r="AE97" i="20"/>
  <c r="AD97" i="20"/>
  <c r="AC97" i="20"/>
  <c r="AB97" i="20"/>
  <c r="AV96" i="20"/>
  <c r="AU96" i="20"/>
  <c r="AT96" i="20"/>
  <c r="AS96" i="20"/>
  <c r="AR96" i="20"/>
  <c r="AQ96" i="20"/>
  <c r="AP96" i="20"/>
  <c r="AO96" i="20"/>
  <c r="AN96" i="20"/>
  <c r="AM96" i="20"/>
  <c r="AL96" i="20"/>
  <c r="AK96" i="20"/>
  <c r="AJ96" i="20"/>
  <c r="AI96" i="20"/>
  <c r="AH96" i="20"/>
  <c r="AG96" i="20"/>
  <c r="AF96" i="20"/>
  <c r="AE96" i="20"/>
  <c r="AD96" i="20"/>
  <c r="AC96" i="20"/>
  <c r="AB96" i="20"/>
  <c r="AA96" i="20"/>
  <c r="AA97" i="20" s="1"/>
  <c r="AA98" i="20" s="1"/>
  <c r="AA99" i="20" s="1"/>
  <c r="AV95" i="20"/>
  <c r="AU95" i="20"/>
  <c r="AT95" i="20"/>
  <c r="AS95" i="20"/>
  <c r="AR95" i="20"/>
  <c r="AQ95" i="20"/>
  <c r="AP95" i="20"/>
  <c r="AO95" i="20"/>
  <c r="AN95" i="20"/>
  <c r="AM95" i="20"/>
  <c r="AL95" i="20"/>
  <c r="AK95" i="20"/>
  <c r="AJ95" i="20"/>
  <c r="AI95" i="20"/>
  <c r="AH95" i="20"/>
  <c r="AG95" i="20"/>
  <c r="AF95" i="20"/>
  <c r="AE95" i="20"/>
  <c r="AD95" i="20"/>
  <c r="AC95" i="20"/>
  <c r="AB95" i="20"/>
  <c r="AA95" i="20"/>
  <c r="AV94" i="20"/>
  <c r="AU94" i="20"/>
  <c r="AT94" i="20"/>
  <c r="AS94" i="20"/>
  <c r="AR94" i="20"/>
  <c r="AQ94" i="20"/>
  <c r="AP94" i="20"/>
  <c r="AO94" i="20"/>
  <c r="AN94" i="20"/>
  <c r="AM94" i="20"/>
  <c r="AL94" i="20"/>
  <c r="AK94" i="20"/>
  <c r="AJ94" i="20"/>
  <c r="AI94" i="20"/>
  <c r="AH94" i="20"/>
  <c r="AG94" i="20"/>
  <c r="AF94" i="20"/>
  <c r="AE94" i="20"/>
  <c r="AD94" i="20"/>
  <c r="AC94" i="20"/>
  <c r="AB94" i="20"/>
  <c r="AA94" i="20"/>
  <c r="AV93" i="20"/>
  <c r="AU93" i="20"/>
  <c r="AT93" i="20"/>
  <c r="AS93" i="20"/>
  <c r="AR93" i="20"/>
  <c r="AQ93" i="20"/>
  <c r="AP93" i="20"/>
  <c r="AO93" i="20"/>
  <c r="AN93" i="20"/>
  <c r="AM93" i="20"/>
  <c r="AL93" i="20"/>
  <c r="AK93" i="20"/>
  <c r="AJ93" i="20"/>
  <c r="AI93" i="20"/>
  <c r="AH93" i="20"/>
  <c r="AG93" i="20"/>
  <c r="AF93" i="20"/>
  <c r="AE93" i="20"/>
  <c r="AD93" i="20"/>
  <c r="AC93" i="20"/>
  <c r="AB93" i="20"/>
  <c r="AC92" i="20"/>
  <c r="AC91" i="20" s="1"/>
  <c r="AB91" i="20"/>
  <c r="AV85" i="20"/>
  <c r="AU85" i="20"/>
  <c r="AT85" i="20"/>
  <c r="AS85" i="20"/>
  <c r="AR85" i="20"/>
  <c r="AQ85" i="20"/>
  <c r="AP85" i="20"/>
  <c r="AO85" i="20"/>
  <c r="AN85" i="20"/>
  <c r="AM85" i="20"/>
  <c r="AL85" i="20"/>
  <c r="AK85" i="20"/>
  <c r="AJ85" i="20"/>
  <c r="AI85" i="20"/>
  <c r="AH85" i="20"/>
  <c r="AG85" i="20"/>
  <c r="AF85" i="20"/>
  <c r="AE85" i="20"/>
  <c r="AD85" i="20"/>
  <c r="AC85" i="20"/>
  <c r="AB85" i="20"/>
  <c r="AV84" i="20"/>
  <c r="AU84" i="20"/>
  <c r="AT84" i="20"/>
  <c r="AS84" i="20"/>
  <c r="AR84" i="20"/>
  <c r="AQ84" i="20"/>
  <c r="AP84" i="20"/>
  <c r="AO84" i="20"/>
  <c r="AN84" i="20"/>
  <c r="AM84" i="20"/>
  <c r="AL84" i="20"/>
  <c r="AK84" i="20"/>
  <c r="AJ84" i="20"/>
  <c r="AI84" i="20"/>
  <c r="AH84" i="20"/>
  <c r="AG84" i="20"/>
  <c r="AF84" i="20"/>
  <c r="AE84" i="20"/>
  <c r="AD84" i="20"/>
  <c r="AC84" i="20"/>
  <c r="AB84" i="20"/>
  <c r="AV83" i="20"/>
  <c r="AU83" i="20"/>
  <c r="AT83" i="20"/>
  <c r="AS83" i="20"/>
  <c r="AR83" i="20"/>
  <c r="AQ83" i="20"/>
  <c r="AP83" i="20"/>
  <c r="AO83" i="20"/>
  <c r="AN83" i="20"/>
  <c r="AM83" i="20"/>
  <c r="AL83" i="20"/>
  <c r="AK83" i="20"/>
  <c r="AJ83" i="20"/>
  <c r="AI83" i="20"/>
  <c r="AH83" i="20"/>
  <c r="AG83" i="20"/>
  <c r="AF83" i="20"/>
  <c r="AE83" i="20"/>
  <c r="AD83" i="20"/>
  <c r="AC83" i="20"/>
  <c r="AB83" i="20"/>
  <c r="AV82" i="20"/>
  <c r="AU82" i="20"/>
  <c r="AT82" i="20"/>
  <c r="AS82" i="20"/>
  <c r="AR82" i="20"/>
  <c r="AQ82" i="20"/>
  <c r="AP82" i="20"/>
  <c r="AO82" i="20"/>
  <c r="AN82" i="20"/>
  <c r="AM82" i="20"/>
  <c r="AL82" i="20"/>
  <c r="AK82" i="20"/>
  <c r="AJ82" i="20"/>
  <c r="AI82" i="20"/>
  <c r="AH82" i="20"/>
  <c r="AG82" i="20"/>
  <c r="AF82" i="20"/>
  <c r="AE82" i="20"/>
  <c r="AD82" i="20"/>
  <c r="AC82" i="20"/>
  <c r="AB82" i="20"/>
  <c r="AV81" i="20"/>
  <c r="AU81" i="20"/>
  <c r="AT81" i="20"/>
  <c r="AS81" i="20"/>
  <c r="AR81" i="20"/>
  <c r="AQ81" i="20"/>
  <c r="AP81" i="20"/>
  <c r="AO81" i="20"/>
  <c r="AN81" i="20"/>
  <c r="AM81" i="20"/>
  <c r="AL81" i="20"/>
  <c r="AK81" i="20"/>
  <c r="AJ81" i="20"/>
  <c r="AI81" i="20"/>
  <c r="AH81" i="20"/>
  <c r="AG81" i="20"/>
  <c r="AF81" i="20"/>
  <c r="AE81" i="20"/>
  <c r="AD81" i="20"/>
  <c r="AC81" i="20"/>
  <c r="AB81" i="20"/>
  <c r="AV80" i="20"/>
  <c r="AU80" i="20"/>
  <c r="AT80" i="20"/>
  <c r="AS80" i="20"/>
  <c r="AR80" i="20"/>
  <c r="AQ80" i="20"/>
  <c r="AP80" i="20"/>
  <c r="AO80" i="20"/>
  <c r="AN80" i="20"/>
  <c r="AM80" i="20"/>
  <c r="AL80" i="20"/>
  <c r="AK80" i="20"/>
  <c r="AJ80" i="20"/>
  <c r="AI80" i="20"/>
  <c r="AH80" i="20"/>
  <c r="AG80" i="20"/>
  <c r="AF80" i="20"/>
  <c r="AE80" i="20"/>
  <c r="AD80" i="20"/>
  <c r="AC80" i="20"/>
  <c r="AB80" i="20"/>
  <c r="AV79" i="20"/>
  <c r="AU79" i="20"/>
  <c r="AT79" i="20"/>
  <c r="AS79" i="20"/>
  <c r="AR79" i="20"/>
  <c r="AQ79" i="20"/>
  <c r="AP79" i="20"/>
  <c r="AO79" i="20"/>
  <c r="AN79" i="20"/>
  <c r="AM79" i="20"/>
  <c r="AL79" i="20"/>
  <c r="AK79" i="20"/>
  <c r="AJ79" i="20"/>
  <c r="AI79" i="20"/>
  <c r="AH79" i="20"/>
  <c r="AG79" i="20"/>
  <c r="AF79" i="20"/>
  <c r="AE79" i="20"/>
  <c r="AD79" i="20"/>
  <c r="AC79" i="20"/>
  <c r="AB79" i="20"/>
  <c r="AV78" i="20"/>
  <c r="AU78" i="20"/>
  <c r="AT78" i="20"/>
  <c r="AS78" i="20"/>
  <c r="AR78" i="20"/>
  <c r="AQ78" i="20"/>
  <c r="AP78" i="20"/>
  <c r="AO78" i="20"/>
  <c r="AN78" i="20"/>
  <c r="AM78" i="20"/>
  <c r="AL78" i="20"/>
  <c r="AK78" i="20"/>
  <c r="AJ78" i="20"/>
  <c r="AI78" i="20"/>
  <c r="AH78" i="20"/>
  <c r="AG78" i="20"/>
  <c r="AF78" i="20"/>
  <c r="AE78" i="20"/>
  <c r="AD78" i="20"/>
  <c r="AC78" i="20"/>
  <c r="AB78" i="20"/>
  <c r="AV77" i="20"/>
  <c r="AU77" i="20"/>
  <c r="AT77" i="20"/>
  <c r="AS77" i="20"/>
  <c r="AR77" i="20"/>
  <c r="AQ77" i="20"/>
  <c r="AP77" i="20"/>
  <c r="AO77" i="20"/>
  <c r="AN77" i="20"/>
  <c r="AM77" i="20"/>
  <c r="AL77" i="20"/>
  <c r="AK77" i="20"/>
  <c r="AJ77" i="20"/>
  <c r="AI77" i="20"/>
  <c r="AH77" i="20"/>
  <c r="AG77" i="20"/>
  <c r="AF77" i="20"/>
  <c r="AE77" i="20"/>
  <c r="AD77" i="20"/>
  <c r="AC77" i="20"/>
  <c r="AB77" i="20"/>
  <c r="AV76" i="20"/>
  <c r="AU76" i="20"/>
  <c r="AT76" i="20"/>
  <c r="AS76" i="20"/>
  <c r="AR76" i="20"/>
  <c r="AQ76" i="20"/>
  <c r="AP76" i="20"/>
  <c r="AO76" i="20"/>
  <c r="AN76" i="20"/>
  <c r="AM76" i="20"/>
  <c r="AL76" i="20"/>
  <c r="AK76" i="20"/>
  <c r="AJ76" i="20"/>
  <c r="AI76" i="20"/>
  <c r="AH76" i="20"/>
  <c r="AG76" i="20"/>
  <c r="AF76" i="20"/>
  <c r="AE76" i="20"/>
  <c r="AD76" i="20"/>
  <c r="AC76" i="20"/>
  <c r="AB76" i="20"/>
  <c r="AV75" i="20"/>
  <c r="AU75" i="20"/>
  <c r="AT75" i="20"/>
  <c r="AS75" i="20"/>
  <c r="AR75" i="20"/>
  <c r="AQ75" i="20"/>
  <c r="AP75" i="20"/>
  <c r="AO75" i="20"/>
  <c r="AN75" i="20"/>
  <c r="AM75" i="20"/>
  <c r="AL75" i="20"/>
  <c r="AK75" i="20"/>
  <c r="AJ75" i="20"/>
  <c r="AI75" i="20"/>
  <c r="AH75" i="20"/>
  <c r="AG75" i="20"/>
  <c r="AF75" i="20"/>
  <c r="AE75" i="20"/>
  <c r="AD75" i="20"/>
  <c r="AC75" i="20"/>
  <c r="AB75" i="20"/>
  <c r="AV74" i="20"/>
  <c r="AU74" i="20"/>
  <c r="AT74" i="20"/>
  <c r="AS74" i="20"/>
  <c r="AR74" i="20"/>
  <c r="AQ74" i="20"/>
  <c r="AP74" i="20"/>
  <c r="AO74" i="20"/>
  <c r="AN74" i="20"/>
  <c r="AM74" i="20"/>
  <c r="AL74" i="20"/>
  <c r="AK74" i="20"/>
  <c r="AJ74" i="20"/>
  <c r="AI74" i="20"/>
  <c r="AH74" i="20"/>
  <c r="AG74" i="20"/>
  <c r="AF74" i="20"/>
  <c r="AE74" i="20"/>
  <c r="AD74" i="20"/>
  <c r="AC74" i="20"/>
  <c r="AB74" i="20"/>
  <c r="AV73" i="20"/>
  <c r="AU73" i="20"/>
  <c r="AT73" i="20"/>
  <c r="AS73" i="20"/>
  <c r="AR73" i="20"/>
  <c r="AQ73" i="20"/>
  <c r="AP73" i="20"/>
  <c r="AO73" i="20"/>
  <c r="AN73" i="20"/>
  <c r="AM73" i="20"/>
  <c r="AL73" i="20"/>
  <c r="AK73" i="20"/>
  <c r="AJ73" i="20"/>
  <c r="AI73" i="20"/>
  <c r="AH73" i="20"/>
  <c r="AG73" i="20"/>
  <c r="AF73" i="20"/>
  <c r="AE73" i="20"/>
  <c r="AD73" i="20"/>
  <c r="AC73" i="20"/>
  <c r="AB73" i="20"/>
  <c r="AV72" i="20"/>
  <c r="AU72" i="20"/>
  <c r="AT72" i="20"/>
  <c r="AS72" i="20"/>
  <c r="AR72" i="20"/>
  <c r="AQ72" i="20"/>
  <c r="AP72" i="20"/>
  <c r="AO72" i="20"/>
  <c r="AN72" i="20"/>
  <c r="AM72" i="20"/>
  <c r="AL72" i="20"/>
  <c r="AK72" i="20"/>
  <c r="AJ72" i="20"/>
  <c r="AI72" i="20"/>
  <c r="AH72" i="20"/>
  <c r="AG72" i="20"/>
  <c r="AF72" i="20"/>
  <c r="AE72" i="20"/>
  <c r="AD72" i="20"/>
  <c r="AC72" i="20"/>
  <c r="AB72" i="20"/>
  <c r="AV71" i="20"/>
  <c r="AU71" i="20"/>
  <c r="AT71" i="20"/>
  <c r="AS71" i="20"/>
  <c r="AR71" i="20"/>
  <c r="AQ71" i="20"/>
  <c r="AP71" i="20"/>
  <c r="AO71" i="20"/>
  <c r="AN71" i="20"/>
  <c r="AM71" i="20"/>
  <c r="AL71" i="20"/>
  <c r="AK71" i="20"/>
  <c r="AJ71" i="20"/>
  <c r="AI71" i="20"/>
  <c r="AH71" i="20"/>
  <c r="AG71" i="20"/>
  <c r="AF71" i="20"/>
  <c r="AE71" i="20"/>
  <c r="AD71" i="20"/>
  <c r="AC71" i="20"/>
  <c r="AB71" i="20"/>
  <c r="AV70" i="20"/>
  <c r="AU70" i="20"/>
  <c r="AT70" i="20"/>
  <c r="AS70" i="20"/>
  <c r="AR70" i="20"/>
  <c r="AQ70" i="20"/>
  <c r="AP70" i="20"/>
  <c r="AO70" i="20"/>
  <c r="AN70" i="20"/>
  <c r="AM70" i="20"/>
  <c r="AL70" i="20"/>
  <c r="AK70" i="20"/>
  <c r="AJ70" i="20"/>
  <c r="AI70" i="20"/>
  <c r="AH70" i="20"/>
  <c r="AG70" i="20"/>
  <c r="AF70" i="20"/>
  <c r="AE70" i="20"/>
  <c r="AD70" i="20"/>
  <c r="AC70" i="20"/>
  <c r="AB70" i="20"/>
  <c r="AV69" i="20"/>
  <c r="AU69" i="20"/>
  <c r="AT69" i="20"/>
  <c r="AS69" i="20"/>
  <c r="AR69" i="20"/>
  <c r="AQ69" i="20"/>
  <c r="AP69" i="20"/>
  <c r="AO69" i="20"/>
  <c r="AN69" i="20"/>
  <c r="AM69" i="20"/>
  <c r="AL69" i="20"/>
  <c r="AK69" i="20"/>
  <c r="AJ69" i="20"/>
  <c r="AI69" i="20"/>
  <c r="AH69" i="20"/>
  <c r="AG69" i="20"/>
  <c r="AF69" i="20"/>
  <c r="AE69" i="20"/>
  <c r="AD69" i="20"/>
  <c r="AC69" i="20"/>
  <c r="AB69" i="20"/>
  <c r="AV68" i="20"/>
  <c r="AU68" i="20"/>
  <c r="AT68" i="20"/>
  <c r="AS68" i="20"/>
  <c r="AR68" i="20"/>
  <c r="AQ68" i="20"/>
  <c r="AP68" i="20"/>
  <c r="AO68" i="20"/>
  <c r="AN68" i="20"/>
  <c r="AM68" i="20"/>
  <c r="AL68" i="20"/>
  <c r="AK68" i="20"/>
  <c r="AJ68" i="20"/>
  <c r="AI68" i="20"/>
  <c r="AH68" i="20"/>
  <c r="AG68" i="20"/>
  <c r="AF68" i="20"/>
  <c r="AE68" i="20"/>
  <c r="AD68" i="20"/>
  <c r="AC68" i="20"/>
  <c r="AB68" i="20"/>
  <c r="AV67" i="20"/>
  <c r="AU67" i="20"/>
  <c r="AT67" i="20"/>
  <c r="AS67" i="20"/>
  <c r="AR67" i="20"/>
  <c r="AQ67" i="20"/>
  <c r="AP67" i="20"/>
  <c r="AO67" i="20"/>
  <c r="AN67" i="20"/>
  <c r="AM67" i="20"/>
  <c r="AL67" i="20"/>
  <c r="AK67" i="20"/>
  <c r="AJ67" i="20"/>
  <c r="AI67" i="20"/>
  <c r="AH67" i="20"/>
  <c r="AG67" i="20"/>
  <c r="AF67" i="20"/>
  <c r="AE67" i="20"/>
  <c r="AD67" i="20"/>
  <c r="AC67" i="20"/>
  <c r="AB67" i="20"/>
  <c r="AV66" i="20"/>
  <c r="AU66" i="20"/>
  <c r="AT66" i="20"/>
  <c r="AS66" i="20"/>
  <c r="AR66" i="20"/>
  <c r="AQ66" i="20"/>
  <c r="AP66" i="20"/>
  <c r="AO66" i="20"/>
  <c r="AN66" i="20"/>
  <c r="AM66" i="20"/>
  <c r="AL66" i="20"/>
  <c r="AK66" i="20"/>
  <c r="AJ66" i="20"/>
  <c r="AI66" i="20"/>
  <c r="AH66" i="20"/>
  <c r="AG66" i="20"/>
  <c r="AF66" i="20"/>
  <c r="AE66" i="20"/>
  <c r="AD66" i="20"/>
  <c r="AC66" i="20"/>
  <c r="AB66" i="20"/>
  <c r="AV65" i="20"/>
  <c r="AU65" i="20"/>
  <c r="AT65" i="20"/>
  <c r="AS65" i="20"/>
  <c r="AR65" i="20"/>
  <c r="AQ65" i="20"/>
  <c r="AP65" i="20"/>
  <c r="AO65" i="20"/>
  <c r="AN65" i="20"/>
  <c r="AM65" i="20"/>
  <c r="AL65" i="20"/>
  <c r="AK65" i="20"/>
  <c r="AJ65" i="20"/>
  <c r="AI65" i="20"/>
  <c r="AH65" i="20"/>
  <c r="AG65" i="20"/>
  <c r="AF65" i="20"/>
  <c r="AE65" i="20"/>
  <c r="AD65" i="20"/>
  <c r="AC65" i="20"/>
  <c r="AB65" i="20"/>
  <c r="AV64" i="20"/>
  <c r="AU64" i="20"/>
  <c r="AT64" i="20"/>
  <c r="AS64" i="20"/>
  <c r="AR64" i="20"/>
  <c r="AQ64" i="20"/>
  <c r="AP64" i="20"/>
  <c r="AO64" i="20"/>
  <c r="AN64" i="20"/>
  <c r="AM64" i="20"/>
  <c r="AL64" i="20"/>
  <c r="AK64" i="20"/>
  <c r="AJ64" i="20"/>
  <c r="AI64" i="20"/>
  <c r="AH64" i="20"/>
  <c r="AG64" i="20"/>
  <c r="AF64" i="20"/>
  <c r="AE64" i="20"/>
  <c r="AD64" i="20"/>
  <c r="AC64" i="20"/>
  <c r="AB64" i="20"/>
  <c r="AV63" i="20"/>
  <c r="AU63" i="20"/>
  <c r="AT63" i="20"/>
  <c r="AS63" i="20"/>
  <c r="AR63" i="20"/>
  <c r="AQ63" i="20"/>
  <c r="AP63" i="20"/>
  <c r="AO63" i="20"/>
  <c r="AN63" i="20"/>
  <c r="AM63" i="20"/>
  <c r="AL63" i="20"/>
  <c r="AK63" i="20"/>
  <c r="AJ63" i="20"/>
  <c r="AI63" i="20"/>
  <c r="AH63" i="20"/>
  <c r="AG63" i="20"/>
  <c r="AF63" i="20"/>
  <c r="AE63" i="20"/>
  <c r="AD63" i="20"/>
  <c r="AC63" i="20"/>
  <c r="AB63" i="20"/>
  <c r="AV62" i="20"/>
  <c r="AU62" i="20"/>
  <c r="AT62" i="20"/>
  <c r="AS62" i="20"/>
  <c r="AR62" i="20"/>
  <c r="AQ62" i="20"/>
  <c r="AP62" i="20"/>
  <c r="AO62" i="20"/>
  <c r="AN62" i="20"/>
  <c r="AM62" i="20"/>
  <c r="AL62" i="20"/>
  <c r="AK62" i="20"/>
  <c r="AJ62" i="20"/>
  <c r="AI62" i="20"/>
  <c r="AH62" i="20"/>
  <c r="AG62" i="20"/>
  <c r="AF62" i="20"/>
  <c r="AE62" i="20"/>
  <c r="AD62" i="20"/>
  <c r="AC62" i="20"/>
  <c r="AB62" i="20"/>
  <c r="AV61" i="20"/>
  <c r="AU61" i="20"/>
  <c r="AT61" i="20"/>
  <c r="AS61" i="20"/>
  <c r="AR61" i="20"/>
  <c r="AQ61" i="20"/>
  <c r="AP61" i="20"/>
  <c r="AO61" i="20"/>
  <c r="AN61" i="20"/>
  <c r="AM61" i="20"/>
  <c r="AL61" i="20"/>
  <c r="AK61" i="20"/>
  <c r="AJ61" i="20"/>
  <c r="AI61" i="20"/>
  <c r="AH61" i="20"/>
  <c r="AG61" i="20"/>
  <c r="AF61" i="20"/>
  <c r="AE61" i="20"/>
  <c r="AD61" i="20"/>
  <c r="AC61" i="20"/>
  <c r="AB61" i="20"/>
  <c r="AV60" i="20"/>
  <c r="AU60" i="20"/>
  <c r="AT60" i="20"/>
  <c r="AS60" i="20"/>
  <c r="AR60" i="20"/>
  <c r="AQ60" i="20"/>
  <c r="AP60" i="20"/>
  <c r="AO60" i="20"/>
  <c r="AN60" i="20"/>
  <c r="AM60" i="20"/>
  <c r="AL60" i="20"/>
  <c r="AK60" i="20"/>
  <c r="AJ60" i="20"/>
  <c r="AI60" i="20"/>
  <c r="AH60" i="20"/>
  <c r="AG60" i="20"/>
  <c r="AF60" i="20"/>
  <c r="AE60" i="20"/>
  <c r="AD60" i="20"/>
  <c r="AC60" i="20"/>
  <c r="AB60" i="20"/>
  <c r="AV59" i="20"/>
  <c r="AU59" i="20"/>
  <c r="AT59" i="20"/>
  <c r="AS59" i="20"/>
  <c r="AR59" i="20"/>
  <c r="AQ59" i="20"/>
  <c r="AP59" i="20"/>
  <c r="AO59" i="20"/>
  <c r="AN59" i="20"/>
  <c r="AM59" i="20"/>
  <c r="AL59" i="20"/>
  <c r="AK59" i="20"/>
  <c r="AJ59" i="20"/>
  <c r="AI59" i="20"/>
  <c r="AH59" i="20"/>
  <c r="AG59" i="20"/>
  <c r="AF59" i="20"/>
  <c r="AE59" i="20"/>
  <c r="AD59" i="20"/>
  <c r="AC59" i="20"/>
  <c r="AB59" i="20"/>
  <c r="AV58" i="20"/>
  <c r="AU58" i="20"/>
  <c r="AT58" i="20"/>
  <c r="AS58" i="20"/>
  <c r="AR58" i="20"/>
  <c r="AQ58" i="20"/>
  <c r="AP58" i="20"/>
  <c r="AO58" i="20"/>
  <c r="AN58" i="20"/>
  <c r="AM58" i="20"/>
  <c r="AL58" i="20"/>
  <c r="AK58" i="20"/>
  <c r="AJ58" i="20"/>
  <c r="AI58" i="20"/>
  <c r="AH58" i="20"/>
  <c r="AG58" i="20"/>
  <c r="AF58" i="20"/>
  <c r="AE58" i="20"/>
  <c r="AD58" i="20"/>
  <c r="AC58" i="20"/>
  <c r="AB58" i="20"/>
  <c r="AV57" i="20"/>
  <c r="AU57" i="20"/>
  <c r="AT57" i="20"/>
  <c r="AS57" i="20"/>
  <c r="AR57" i="20"/>
  <c r="AQ57" i="20"/>
  <c r="AP57" i="20"/>
  <c r="AO57" i="20"/>
  <c r="AN57" i="20"/>
  <c r="AM57" i="20"/>
  <c r="AL57" i="20"/>
  <c r="AK57" i="20"/>
  <c r="AJ57" i="20"/>
  <c r="AI57" i="20"/>
  <c r="AH57" i="20"/>
  <c r="AG57" i="20"/>
  <c r="AF57" i="20"/>
  <c r="AE57" i="20"/>
  <c r="AD57" i="20"/>
  <c r="AC57" i="20"/>
  <c r="AB57" i="20"/>
  <c r="AV56" i="20"/>
  <c r="AU56" i="20"/>
  <c r="AT56" i="20"/>
  <c r="AS56" i="20"/>
  <c r="AR56" i="20"/>
  <c r="AQ56" i="20"/>
  <c r="AP56" i="20"/>
  <c r="AO56" i="20"/>
  <c r="AN56" i="20"/>
  <c r="AM56" i="20"/>
  <c r="AL56" i="20"/>
  <c r="AK56" i="20"/>
  <c r="AJ56" i="20"/>
  <c r="AI56" i="20"/>
  <c r="AH56" i="20"/>
  <c r="AG56" i="20"/>
  <c r="AF56" i="20"/>
  <c r="AE56" i="20"/>
  <c r="AD56" i="20"/>
  <c r="AC56" i="20"/>
  <c r="AB56" i="20"/>
  <c r="AV55" i="20"/>
  <c r="AU55" i="20"/>
  <c r="AT55" i="20"/>
  <c r="AS55" i="20"/>
  <c r="AR55" i="20"/>
  <c r="AQ55" i="20"/>
  <c r="AP55" i="20"/>
  <c r="AO55" i="20"/>
  <c r="AN55" i="20"/>
  <c r="AM55" i="20"/>
  <c r="AL55" i="20"/>
  <c r="AK55" i="20"/>
  <c r="AJ55" i="20"/>
  <c r="AI55" i="20"/>
  <c r="AH55" i="20"/>
  <c r="AG55" i="20"/>
  <c r="AF55" i="20"/>
  <c r="AE55" i="20"/>
  <c r="AD55" i="20"/>
  <c r="AC55" i="20"/>
  <c r="AB55" i="20"/>
  <c r="AV54" i="20"/>
  <c r="AU54" i="20"/>
  <c r="AT54" i="20"/>
  <c r="AS54" i="20"/>
  <c r="AR54" i="20"/>
  <c r="AQ54" i="20"/>
  <c r="AP54" i="20"/>
  <c r="AO54" i="20"/>
  <c r="AN54" i="20"/>
  <c r="AM54" i="20"/>
  <c r="AL54" i="20"/>
  <c r="AK54" i="20"/>
  <c r="AJ54" i="20"/>
  <c r="AI54" i="20"/>
  <c r="AH54" i="20"/>
  <c r="AG54" i="20"/>
  <c r="AF54" i="20"/>
  <c r="AE54" i="20"/>
  <c r="AD54" i="20"/>
  <c r="AC54" i="20"/>
  <c r="AB54" i="20"/>
  <c r="AV53" i="20"/>
  <c r="AU53" i="20"/>
  <c r="AT53" i="20"/>
  <c r="AS53" i="20"/>
  <c r="AR53" i="20"/>
  <c r="AQ53" i="20"/>
  <c r="AP53" i="20"/>
  <c r="AO53" i="20"/>
  <c r="AN53" i="20"/>
  <c r="AM53" i="20"/>
  <c r="AL53" i="20"/>
  <c r="AK53" i="20"/>
  <c r="AJ53" i="20"/>
  <c r="AI53" i="20"/>
  <c r="AH53" i="20"/>
  <c r="AG53" i="20"/>
  <c r="AF53" i="20"/>
  <c r="AE53" i="20"/>
  <c r="AD53" i="20"/>
  <c r="AC53" i="20"/>
  <c r="AB53" i="20"/>
  <c r="AV52" i="20"/>
  <c r="AU52" i="20"/>
  <c r="AT52" i="20"/>
  <c r="AS52" i="20"/>
  <c r="AR52" i="20"/>
  <c r="AQ52" i="20"/>
  <c r="AP52" i="20"/>
  <c r="AO52" i="20"/>
  <c r="AN52" i="20"/>
  <c r="AM52" i="20"/>
  <c r="AL52" i="20"/>
  <c r="AK52" i="20"/>
  <c r="AJ52" i="20"/>
  <c r="AI52" i="20"/>
  <c r="AH52" i="20"/>
  <c r="AG52" i="20"/>
  <c r="AF52" i="20"/>
  <c r="AE52" i="20"/>
  <c r="AD52" i="20"/>
  <c r="AC52" i="20"/>
  <c r="AB52" i="20"/>
  <c r="AV51" i="20"/>
  <c r="AU51" i="20"/>
  <c r="AT51" i="20"/>
  <c r="AS51" i="20"/>
  <c r="AR51" i="20"/>
  <c r="AQ51" i="20"/>
  <c r="AP51" i="20"/>
  <c r="AO51" i="20"/>
  <c r="AN51" i="20"/>
  <c r="AM51" i="20"/>
  <c r="AL51" i="20"/>
  <c r="AK51" i="20"/>
  <c r="AJ51" i="20"/>
  <c r="AI51" i="20"/>
  <c r="AH51" i="20"/>
  <c r="AG51" i="20"/>
  <c r="AF51" i="20"/>
  <c r="AE51" i="20"/>
  <c r="AD51" i="20"/>
  <c r="AC51" i="20"/>
  <c r="AB51" i="20"/>
  <c r="AA51" i="20"/>
  <c r="AA52" i="20" s="1"/>
  <c r="AA53" i="20" s="1"/>
  <c r="AA54" i="20" s="1"/>
  <c r="AA55" i="20" s="1"/>
  <c r="AA56" i="20" s="1"/>
  <c r="AA57" i="20" s="1"/>
  <c r="AA58" i="20" s="1"/>
  <c r="AA59" i="20" s="1"/>
  <c r="AA60" i="20" s="1"/>
  <c r="AA61" i="20" s="1"/>
  <c r="AA62" i="20" s="1"/>
  <c r="AA63" i="20" s="1"/>
  <c r="AA64" i="20" s="1"/>
  <c r="AA65" i="20" s="1"/>
  <c r="AA66" i="20" s="1"/>
  <c r="AA67" i="20" s="1"/>
  <c r="AA68" i="20" s="1"/>
  <c r="AA69" i="20" s="1"/>
  <c r="AA70" i="20" s="1"/>
  <c r="AA71" i="20" s="1"/>
  <c r="AA72" i="20" s="1"/>
  <c r="AA73" i="20" s="1"/>
  <c r="AA74" i="20" s="1"/>
  <c r="AA75" i="20" s="1"/>
  <c r="AA76" i="20" s="1"/>
  <c r="AA77" i="20" s="1"/>
  <c r="AA78" i="20" s="1"/>
  <c r="AA79" i="20" s="1"/>
  <c r="AA80" i="20" s="1"/>
  <c r="AA81" i="20" s="1"/>
  <c r="AA82" i="20" s="1"/>
  <c r="AA83" i="20" s="1"/>
  <c r="AA84" i="20" s="1"/>
  <c r="AV50" i="20"/>
  <c r="AU50" i="20"/>
  <c r="AT50" i="20"/>
  <c r="AS50" i="20"/>
  <c r="AR50" i="20"/>
  <c r="AQ50" i="20"/>
  <c r="AP50" i="20"/>
  <c r="AO50" i="20"/>
  <c r="AN50" i="20"/>
  <c r="AM50" i="20"/>
  <c r="AL50" i="20"/>
  <c r="AK50" i="20"/>
  <c r="AJ50" i="20"/>
  <c r="AI50" i="20"/>
  <c r="AH50" i="20"/>
  <c r="AG50" i="20"/>
  <c r="AF50" i="20"/>
  <c r="AE50" i="20"/>
  <c r="AD50" i="20"/>
  <c r="AC50" i="20"/>
  <c r="AB50" i="20"/>
  <c r="AD49" i="20"/>
  <c r="AC49" i="20"/>
  <c r="AC48" i="20"/>
  <c r="AB48" i="20"/>
  <c r="AV42" i="20"/>
  <c r="AU42" i="20"/>
  <c r="AT42" i="20"/>
  <c r="AS42" i="20"/>
  <c r="AR42" i="20"/>
  <c r="AQ42" i="20"/>
  <c r="AP42" i="20"/>
  <c r="AO42" i="20"/>
  <c r="AN42" i="20"/>
  <c r="AM42" i="20"/>
  <c r="AL42" i="20"/>
  <c r="AK42" i="20"/>
  <c r="AJ42" i="20"/>
  <c r="AI42" i="20"/>
  <c r="AH42" i="20"/>
  <c r="AG42" i="20"/>
  <c r="AF42" i="20"/>
  <c r="AE42" i="20"/>
  <c r="AD42" i="20"/>
  <c r="AC42" i="20"/>
  <c r="AB42" i="20"/>
  <c r="AV41" i="20"/>
  <c r="AU41" i="20"/>
  <c r="AT41" i="20"/>
  <c r="AS41" i="20"/>
  <c r="AR41" i="20"/>
  <c r="AQ41" i="20"/>
  <c r="AP41" i="20"/>
  <c r="AO41" i="20"/>
  <c r="AN41" i="20"/>
  <c r="AM41" i="20"/>
  <c r="AL41" i="20"/>
  <c r="AK41" i="20"/>
  <c r="AJ41" i="20"/>
  <c r="AI41" i="20"/>
  <c r="AH41" i="20"/>
  <c r="AG41" i="20"/>
  <c r="AF41" i="20"/>
  <c r="AE41" i="20"/>
  <c r="AD41" i="20"/>
  <c r="AC41" i="20"/>
  <c r="AB41" i="20"/>
  <c r="AV40" i="20"/>
  <c r="AU40" i="20"/>
  <c r="AT40" i="20"/>
  <c r="AS40" i="20"/>
  <c r="AR40" i="20"/>
  <c r="AQ40" i="20"/>
  <c r="AP40" i="20"/>
  <c r="AO40" i="20"/>
  <c r="AN40" i="20"/>
  <c r="AM40" i="20"/>
  <c r="AL40" i="20"/>
  <c r="AK40" i="20"/>
  <c r="AJ40" i="20"/>
  <c r="AI40" i="20"/>
  <c r="AH40" i="20"/>
  <c r="AG40" i="20"/>
  <c r="AF40" i="20"/>
  <c r="AE40" i="20"/>
  <c r="AD40" i="20"/>
  <c r="AC40" i="20"/>
  <c r="AB40" i="20"/>
  <c r="AV39" i="20"/>
  <c r="AU39" i="20"/>
  <c r="AT39" i="20"/>
  <c r="AS39" i="20"/>
  <c r="AR39" i="20"/>
  <c r="AQ39" i="20"/>
  <c r="AP39" i="20"/>
  <c r="AO39" i="20"/>
  <c r="AN39" i="20"/>
  <c r="AM39" i="20"/>
  <c r="AL39" i="20"/>
  <c r="AK39" i="20"/>
  <c r="AJ39" i="20"/>
  <c r="AI39" i="20"/>
  <c r="AH39" i="20"/>
  <c r="AG39" i="20"/>
  <c r="AF39" i="20"/>
  <c r="AE39" i="20"/>
  <c r="AD39" i="20"/>
  <c r="AC39" i="20"/>
  <c r="AB39" i="20"/>
  <c r="AV38" i="20"/>
  <c r="AU38" i="20"/>
  <c r="AT38" i="20"/>
  <c r="AS38" i="20"/>
  <c r="AR38" i="20"/>
  <c r="AQ38" i="20"/>
  <c r="AP38" i="20"/>
  <c r="AO38" i="20"/>
  <c r="AN38" i="20"/>
  <c r="AM38" i="20"/>
  <c r="AL38" i="20"/>
  <c r="AK38" i="20"/>
  <c r="AJ38" i="20"/>
  <c r="AI38" i="20"/>
  <c r="AH38" i="20"/>
  <c r="AG38" i="20"/>
  <c r="AF38" i="20"/>
  <c r="AE38" i="20"/>
  <c r="AD38" i="20"/>
  <c r="AC38" i="20"/>
  <c r="AB38" i="20"/>
  <c r="AV37" i="20"/>
  <c r="AU37" i="20"/>
  <c r="AT37" i="20"/>
  <c r="AS37" i="20"/>
  <c r="AR37" i="20"/>
  <c r="AQ37" i="20"/>
  <c r="AP37" i="20"/>
  <c r="AO37" i="20"/>
  <c r="AN37" i="20"/>
  <c r="AM37" i="20"/>
  <c r="AL37" i="20"/>
  <c r="AK37" i="20"/>
  <c r="AJ37" i="20"/>
  <c r="AI37" i="20"/>
  <c r="AH37" i="20"/>
  <c r="AG37" i="20"/>
  <c r="AF37" i="20"/>
  <c r="AE37" i="20"/>
  <c r="AD37" i="20"/>
  <c r="AC37" i="20"/>
  <c r="AB37" i="20"/>
  <c r="AV36" i="20"/>
  <c r="AU36" i="20"/>
  <c r="AT36" i="20"/>
  <c r="AS36" i="20"/>
  <c r="AR36" i="20"/>
  <c r="AQ36" i="20"/>
  <c r="AP36" i="20"/>
  <c r="AO36" i="20"/>
  <c r="AN36" i="20"/>
  <c r="AM36" i="20"/>
  <c r="AL36" i="20"/>
  <c r="AK36" i="20"/>
  <c r="AJ36" i="20"/>
  <c r="AI36" i="20"/>
  <c r="AH36" i="20"/>
  <c r="AG36" i="20"/>
  <c r="AF36" i="20"/>
  <c r="AE36" i="20"/>
  <c r="AD36" i="20"/>
  <c r="AC36" i="20"/>
  <c r="AB36" i="20"/>
  <c r="AV35" i="20"/>
  <c r="AU35" i="20"/>
  <c r="AT35" i="20"/>
  <c r="AS35" i="20"/>
  <c r="AR35" i="20"/>
  <c r="AQ35" i="20"/>
  <c r="AP35" i="20"/>
  <c r="AO35" i="20"/>
  <c r="AN35" i="20"/>
  <c r="AM35" i="20"/>
  <c r="AL35" i="20"/>
  <c r="AK35" i="20"/>
  <c r="AJ35" i="20"/>
  <c r="AI35" i="20"/>
  <c r="AH35" i="20"/>
  <c r="AG35" i="20"/>
  <c r="AF35" i="20"/>
  <c r="AE35" i="20"/>
  <c r="AD35" i="20"/>
  <c r="AC35" i="20"/>
  <c r="AB35" i="20"/>
  <c r="AV34" i="20"/>
  <c r="AU34" i="20"/>
  <c r="AT34" i="20"/>
  <c r="AS34" i="20"/>
  <c r="AR34" i="20"/>
  <c r="AQ34" i="20"/>
  <c r="AP34" i="20"/>
  <c r="AO34" i="20"/>
  <c r="AN34" i="20"/>
  <c r="AM34" i="20"/>
  <c r="AL34" i="20"/>
  <c r="AK34" i="20"/>
  <c r="AJ34" i="20"/>
  <c r="AI34" i="20"/>
  <c r="AH34" i="20"/>
  <c r="AG34" i="20"/>
  <c r="AF34" i="20"/>
  <c r="AE34" i="20"/>
  <c r="AD34" i="20"/>
  <c r="AC34" i="20"/>
  <c r="AB34" i="20"/>
  <c r="AV33" i="20"/>
  <c r="AU33" i="20"/>
  <c r="AT33" i="20"/>
  <c r="AS33" i="20"/>
  <c r="AR33" i="20"/>
  <c r="AQ33" i="20"/>
  <c r="AP33" i="20"/>
  <c r="AO33" i="20"/>
  <c r="AN33" i="20"/>
  <c r="AM33" i="20"/>
  <c r="AL33" i="20"/>
  <c r="AK33" i="20"/>
  <c r="AJ33" i="20"/>
  <c r="AI33" i="20"/>
  <c r="AH33" i="20"/>
  <c r="AG33" i="20"/>
  <c r="AF33" i="20"/>
  <c r="AE33" i="20"/>
  <c r="AD33" i="20"/>
  <c r="AC33" i="20"/>
  <c r="AB33" i="20"/>
  <c r="AV32" i="20"/>
  <c r="AU32" i="20"/>
  <c r="AT32" i="20"/>
  <c r="AS32" i="20"/>
  <c r="AR32" i="20"/>
  <c r="AQ32" i="20"/>
  <c r="AP32" i="20"/>
  <c r="AO32" i="20"/>
  <c r="AN32" i="20"/>
  <c r="AM32" i="20"/>
  <c r="AL32" i="20"/>
  <c r="AK32" i="20"/>
  <c r="AJ32" i="20"/>
  <c r="AI32" i="20"/>
  <c r="AH32" i="20"/>
  <c r="AG32" i="20"/>
  <c r="AF32" i="20"/>
  <c r="AE32" i="20"/>
  <c r="AD32" i="20"/>
  <c r="AC32" i="20"/>
  <c r="AB32" i="20"/>
  <c r="AV31" i="20"/>
  <c r="AU31" i="20"/>
  <c r="AT31" i="20"/>
  <c r="AS31" i="20"/>
  <c r="AR31" i="20"/>
  <c r="AQ31" i="20"/>
  <c r="AP31" i="20"/>
  <c r="AO31" i="20"/>
  <c r="AN31" i="20"/>
  <c r="AM31" i="20"/>
  <c r="AL31" i="20"/>
  <c r="AK31" i="20"/>
  <c r="AJ31" i="20"/>
  <c r="AI31" i="20"/>
  <c r="AH31" i="20"/>
  <c r="AG31" i="20"/>
  <c r="AF31" i="20"/>
  <c r="AE31" i="20"/>
  <c r="AD31" i="20"/>
  <c r="AC31" i="20"/>
  <c r="AB31" i="20"/>
  <c r="AV30" i="20"/>
  <c r="AU30" i="20"/>
  <c r="AT30" i="20"/>
  <c r="AS30" i="20"/>
  <c r="AR30" i="20"/>
  <c r="AQ30" i="20"/>
  <c r="AP30" i="20"/>
  <c r="AO30" i="20"/>
  <c r="AN30" i="20"/>
  <c r="AM30" i="20"/>
  <c r="AL30" i="20"/>
  <c r="AK30" i="20"/>
  <c r="AJ30" i="20"/>
  <c r="AI30" i="20"/>
  <c r="AH30" i="20"/>
  <c r="AG30" i="20"/>
  <c r="AF30" i="20"/>
  <c r="AE30" i="20"/>
  <c r="AD30" i="20"/>
  <c r="AC30" i="20"/>
  <c r="AB30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V28" i="20"/>
  <c r="AU28" i="20"/>
  <c r="AT28" i="20"/>
  <c r="AS28" i="20"/>
  <c r="AR28" i="20"/>
  <c r="AQ28" i="20"/>
  <c r="AP28" i="20"/>
  <c r="AO28" i="20"/>
  <c r="AN28" i="20"/>
  <c r="AM28" i="20"/>
  <c r="AL28" i="20"/>
  <c r="AK28" i="20"/>
  <c r="AJ28" i="20"/>
  <c r="AI28" i="20"/>
  <c r="AH28" i="20"/>
  <c r="AG28" i="20"/>
  <c r="AF28" i="20"/>
  <c r="AE28" i="20"/>
  <c r="AD28" i="20"/>
  <c r="AC28" i="20"/>
  <c r="AB28" i="20"/>
  <c r="AV27" i="20"/>
  <c r="AU27" i="20"/>
  <c r="AT27" i="20"/>
  <c r="AS27" i="20"/>
  <c r="AR27" i="20"/>
  <c r="AQ27" i="20"/>
  <c r="AP27" i="20"/>
  <c r="AO27" i="20"/>
  <c r="AN27" i="20"/>
  <c r="AM27" i="20"/>
  <c r="AL27" i="20"/>
  <c r="AK27" i="20"/>
  <c r="AJ27" i="20"/>
  <c r="AI27" i="20"/>
  <c r="AH27" i="20"/>
  <c r="AG27" i="20"/>
  <c r="AF27" i="20"/>
  <c r="AE27" i="20"/>
  <c r="AD27" i="20"/>
  <c r="AC27" i="20"/>
  <c r="AB27" i="20"/>
  <c r="AV26" i="20"/>
  <c r="AU26" i="20"/>
  <c r="AT26" i="20"/>
  <c r="AS26" i="20"/>
  <c r="AR26" i="20"/>
  <c r="AQ26" i="20"/>
  <c r="AP26" i="20"/>
  <c r="AO26" i="20"/>
  <c r="AN26" i="20"/>
  <c r="AM26" i="20"/>
  <c r="AL26" i="20"/>
  <c r="AK26" i="20"/>
  <c r="AJ26" i="20"/>
  <c r="AI26" i="20"/>
  <c r="AH26" i="20"/>
  <c r="AG26" i="20"/>
  <c r="AF26" i="20"/>
  <c r="AE26" i="20"/>
  <c r="AD26" i="20"/>
  <c r="AC26" i="20"/>
  <c r="AB26" i="20"/>
  <c r="AV25" i="20"/>
  <c r="AU25" i="20"/>
  <c r="AT25" i="20"/>
  <c r="AS25" i="20"/>
  <c r="AR25" i="20"/>
  <c r="AQ25" i="20"/>
  <c r="AP25" i="20"/>
  <c r="AO25" i="20"/>
  <c r="AN25" i="20"/>
  <c r="AM25" i="20"/>
  <c r="AL25" i="20"/>
  <c r="AK25" i="20"/>
  <c r="AJ25" i="20"/>
  <c r="AI25" i="20"/>
  <c r="AH25" i="20"/>
  <c r="AG25" i="20"/>
  <c r="AF25" i="20"/>
  <c r="AE25" i="20"/>
  <c r="AD25" i="20"/>
  <c r="AC25" i="20"/>
  <c r="AB25" i="20"/>
  <c r="AV24" i="20"/>
  <c r="AU24" i="20"/>
  <c r="AT24" i="20"/>
  <c r="AS24" i="20"/>
  <c r="AR24" i="20"/>
  <c r="AQ24" i="20"/>
  <c r="AP24" i="20"/>
  <c r="AO24" i="20"/>
  <c r="AN24" i="20"/>
  <c r="AM24" i="20"/>
  <c r="AL24" i="20"/>
  <c r="AK24" i="20"/>
  <c r="AJ24" i="20"/>
  <c r="AI24" i="20"/>
  <c r="AH24" i="20"/>
  <c r="AG24" i="20"/>
  <c r="AF24" i="20"/>
  <c r="AE24" i="20"/>
  <c r="AD24" i="20"/>
  <c r="AC24" i="20"/>
  <c r="AB24" i="20"/>
  <c r="AV23" i="20"/>
  <c r="AU23" i="20"/>
  <c r="AT23" i="20"/>
  <c r="AS23" i="20"/>
  <c r="AR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V22" i="20"/>
  <c r="AU22" i="20"/>
  <c r="AT22" i="20"/>
  <c r="AS22" i="20"/>
  <c r="AR22" i="20"/>
  <c r="AQ22" i="20"/>
  <c r="AP22" i="20"/>
  <c r="AO22" i="20"/>
  <c r="AN22" i="20"/>
  <c r="AM22" i="20"/>
  <c r="AL22" i="20"/>
  <c r="AK22" i="20"/>
  <c r="AJ22" i="20"/>
  <c r="AI22" i="20"/>
  <c r="AH22" i="20"/>
  <c r="AG22" i="20"/>
  <c r="AF22" i="20"/>
  <c r="AE22" i="20"/>
  <c r="AD22" i="20"/>
  <c r="AC22" i="20"/>
  <c r="AB22" i="20"/>
  <c r="AV21" i="20"/>
  <c r="AU21" i="20"/>
  <c r="AT21" i="20"/>
  <c r="AS21" i="20"/>
  <c r="AR21" i="20"/>
  <c r="AQ21" i="20"/>
  <c r="AP21" i="20"/>
  <c r="AO21" i="20"/>
  <c r="AN21" i="20"/>
  <c r="AM21" i="20"/>
  <c r="AL21" i="20"/>
  <c r="AK21" i="20"/>
  <c r="AJ21" i="20"/>
  <c r="AI21" i="20"/>
  <c r="AH21" i="20"/>
  <c r="AG21" i="20"/>
  <c r="AF21" i="20"/>
  <c r="AE21" i="20"/>
  <c r="AD21" i="20"/>
  <c r="AC21" i="20"/>
  <c r="AB21" i="20"/>
  <c r="AV20" i="20"/>
  <c r="AU20" i="20"/>
  <c r="AT20" i="20"/>
  <c r="AS20" i="20"/>
  <c r="AR20" i="20"/>
  <c r="AQ20" i="20"/>
  <c r="AP20" i="20"/>
  <c r="AO20" i="20"/>
  <c r="AN20" i="20"/>
  <c r="AM20" i="20"/>
  <c r="AL20" i="20"/>
  <c r="AK20" i="20"/>
  <c r="AJ20" i="20"/>
  <c r="AI20" i="20"/>
  <c r="AH20" i="20"/>
  <c r="AG20" i="20"/>
  <c r="AF20" i="20"/>
  <c r="AE20" i="20"/>
  <c r="AD20" i="20"/>
  <c r="AC20" i="20"/>
  <c r="AB20" i="20"/>
  <c r="AV19" i="20"/>
  <c r="AU19" i="20"/>
  <c r="AT19" i="20"/>
  <c r="AS19" i="20"/>
  <c r="AR19" i="20"/>
  <c r="AQ19" i="20"/>
  <c r="AP19" i="20"/>
  <c r="AO19" i="20"/>
  <c r="AN19" i="20"/>
  <c r="AM19" i="20"/>
  <c r="AL19" i="20"/>
  <c r="AK19" i="20"/>
  <c r="AJ19" i="20"/>
  <c r="AI19" i="20"/>
  <c r="AH19" i="20"/>
  <c r="AG19" i="20"/>
  <c r="AF19" i="20"/>
  <c r="AE19" i="20"/>
  <c r="AD19" i="20"/>
  <c r="AC19" i="20"/>
  <c r="AB19" i="20"/>
  <c r="AV18" i="20"/>
  <c r="AU18" i="20"/>
  <c r="AT18" i="20"/>
  <c r="AS18" i="20"/>
  <c r="AR18" i="20"/>
  <c r="AQ18" i="20"/>
  <c r="AP18" i="20"/>
  <c r="AO18" i="20"/>
  <c r="AN18" i="20"/>
  <c r="AM18" i="20"/>
  <c r="AL18" i="20"/>
  <c r="AK18" i="20"/>
  <c r="AJ18" i="20"/>
  <c r="AI18" i="20"/>
  <c r="AH18" i="20"/>
  <c r="AG18" i="20"/>
  <c r="AF18" i="20"/>
  <c r="AE18" i="20"/>
  <c r="AD18" i="20"/>
  <c r="AC18" i="20"/>
  <c r="AB18" i="20"/>
  <c r="AV17" i="20"/>
  <c r="AU17" i="20"/>
  <c r="AT17" i="20"/>
  <c r="AS17" i="20"/>
  <c r="AR17" i="20"/>
  <c r="AQ17" i="20"/>
  <c r="AP17" i="20"/>
  <c r="AO17" i="20"/>
  <c r="AN17" i="20"/>
  <c r="AM17" i="20"/>
  <c r="AL17" i="20"/>
  <c r="AK17" i="20"/>
  <c r="AJ17" i="20"/>
  <c r="AI17" i="20"/>
  <c r="AH17" i="20"/>
  <c r="AG17" i="20"/>
  <c r="AF17" i="20"/>
  <c r="AE17" i="20"/>
  <c r="AD17" i="20"/>
  <c r="AC17" i="20"/>
  <c r="AB17" i="20"/>
  <c r="AV16" i="20"/>
  <c r="AU16" i="20"/>
  <c r="AT16" i="20"/>
  <c r="AS16" i="20"/>
  <c r="AR16" i="20"/>
  <c r="AQ16" i="20"/>
  <c r="AP16" i="20"/>
  <c r="AO16" i="20"/>
  <c r="AN16" i="20"/>
  <c r="AM16" i="20"/>
  <c r="AL16" i="20"/>
  <c r="AK16" i="20"/>
  <c r="AJ16" i="20"/>
  <c r="AI16" i="20"/>
  <c r="AH16" i="20"/>
  <c r="AG16" i="20"/>
  <c r="AF16" i="20"/>
  <c r="AE16" i="20"/>
  <c r="AD16" i="20"/>
  <c r="AC16" i="20"/>
  <c r="AB16" i="20"/>
  <c r="AV15" i="20"/>
  <c r="AU15" i="20"/>
  <c r="AT15" i="20"/>
  <c r="AS15" i="20"/>
  <c r="AR15" i="20"/>
  <c r="AQ15" i="20"/>
  <c r="AP15" i="20"/>
  <c r="AO15" i="20"/>
  <c r="AN15" i="20"/>
  <c r="AM15" i="20"/>
  <c r="AL15" i="20"/>
  <c r="AK15" i="20"/>
  <c r="AJ15" i="20"/>
  <c r="AI15" i="20"/>
  <c r="AH15" i="20"/>
  <c r="AG15" i="20"/>
  <c r="AF15" i="20"/>
  <c r="AE15" i="20"/>
  <c r="AD15" i="20"/>
  <c r="AC15" i="20"/>
  <c r="AB15" i="20"/>
  <c r="AV14" i="20"/>
  <c r="AU14" i="20"/>
  <c r="AT14" i="20"/>
  <c r="AS14" i="20"/>
  <c r="AR14" i="20"/>
  <c r="AQ14" i="20"/>
  <c r="AP14" i="20"/>
  <c r="AO14" i="20"/>
  <c r="AN14" i="20"/>
  <c r="AM14" i="20"/>
  <c r="AL14" i="20"/>
  <c r="AK14" i="20"/>
  <c r="AJ14" i="20"/>
  <c r="AI14" i="20"/>
  <c r="AH14" i="20"/>
  <c r="AG14" i="20"/>
  <c r="AF14" i="20"/>
  <c r="AE14" i="20"/>
  <c r="AD14" i="20"/>
  <c r="AC14" i="20"/>
  <c r="AB14" i="20"/>
  <c r="AV13" i="20"/>
  <c r="AU13" i="20"/>
  <c r="AT13" i="20"/>
  <c r="AS13" i="20"/>
  <c r="AR13" i="20"/>
  <c r="AQ13" i="20"/>
  <c r="AP13" i="20"/>
  <c r="AO13" i="20"/>
  <c r="AN13" i="20"/>
  <c r="AM13" i="20"/>
  <c r="AL13" i="20"/>
  <c r="AK13" i="20"/>
  <c r="AJ13" i="20"/>
  <c r="AI13" i="20"/>
  <c r="AH13" i="20"/>
  <c r="AG13" i="20"/>
  <c r="AF13" i="20"/>
  <c r="AE13" i="20"/>
  <c r="AD13" i="20"/>
  <c r="AC13" i="20"/>
  <c r="AB13" i="20"/>
  <c r="AV12" i="20"/>
  <c r="AU12" i="20"/>
  <c r="AT12" i="20"/>
  <c r="AS12" i="20"/>
  <c r="AR12" i="20"/>
  <c r="AQ12" i="20"/>
  <c r="AP12" i="20"/>
  <c r="AO12" i="20"/>
  <c r="AN12" i="20"/>
  <c r="AM12" i="20"/>
  <c r="AL12" i="20"/>
  <c r="AK12" i="20"/>
  <c r="AJ12" i="20"/>
  <c r="AI12" i="20"/>
  <c r="AH12" i="20"/>
  <c r="AG12" i="20"/>
  <c r="AF12" i="20"/>
  <c r="AE12" i="20"/>
  <c r="AD12" i="20"/>
  <c r="AC12" i="20"/>
  <c r="AB12" i="20"/>
  <c r="AV11" i="20"/>
  <c r="AU11" i="20"/>
  <c r="AT11" i="20"/>
  <c r="AS11" i="20"/>
  <c r="AR11" i="20"/>
  <c r="AQ11" i="20"/>
  <c r="AP11" i="20"/>
  <c r="AO11" i="20"/>
  <c r="AN11" i="20"/>
  <c r="AM11" i="20"/>
  <c r="AL11" i="20"/>
  <c r="AK11" i="20"/>
  <c r="AJ11" i="20"/>
  <c r="AI11" i="20"/>
  <c r="AH11" i="20"/>
  <c r="AG11" i="20"/>
  <c r="AF11" i="20"/>
  <c r="AE11" i="20"/>
  <c r="AD11" i="20"/>
  <c r="AC11" i="20"/>
  <c r="AB11" i="20"/>
  <c r="AV10" i="20"/>
  <c r="AU10" i="20"/>
  <c r="AT10" i="20"/>
  <c r="AS10" i="20"/>
  <c r="AR10" i="20"/>
  <c r="AQ10" i="20"/>
  <c r="AP10" i="20"/>
  <c r="AO10" i="20"/>
  <c r="AN10" i="20"/>
  <c r="AM10" i="20"/>
  <c r="AL10" i="20"/>
  <c r="AK10" i="20"/>
  <c r="AJ10" i="20"/>
  <c r="AI10" i="20"/>
  <c r="AH10" i="20"/>
  <c r="AG10" i="20"/>
  <c r="AF10" i="20"/>
  <c r="AE10" i="20"/>
  <c r="AD10" i="20"/>
  <c r="AC10" i="20"/>
  <c r="AB10" i="20"/>
  <c r="AV9" i="20"/>
  <c r="AU9" i="20"/>
  <c r="AT9" i="20"/>
  <c r="AS9" i="20"/>
  <c r="AR9" i="20"/>
  <c r="AQ9" i="20"/>
  <c r="AP9" i="20"/>
  <c r="AO9" i="20"/>
  <c r="AN9" i="20"/>
  <c r="AM9" i="20"/>
  <c r="AL9" i="20"/>
  <c r="AK9" i="20"/>
  <c r="AJ9" i="20"/>
  <c r="AI9" i="20"/>
  <c r="AH9" i="20"/>
  <c r="AG9" i="20"/>
  <c r="AF9" i="20"/>
  <c r="AE9" i="20"/>
  <c r="AD9" i="20"/>
  <c r="AC9" i="20"/>
  <c r="AB9" i="20"/>
  <c r="AV8" i="20"/>
  <c r="AU8" i="20"/>
  <c r="AT8" i="20"/>
  <c r="AS8" i="20"/>
  <c r="AR8" i="20"/>
  <c r="AQ8" i="20"/>
  <c r="AP8" i="20"/>
  <c r="AO8" i="20"/>
  <c r="AN8" i="20"/>
  <c r="AM8" i="20"/>
  <c r="AL8" i="20"/>
  <c r="AK8" i="20"/>
  <c r="AJ8" i="20"/>
  <c r="AI8" i="20"/>
  <c r="AH8" i="20"/>
  <c r="AG8" i="20"/>
  <c r="AF8" i="20"/>
  <c r="AE8" i="20"/>
  <c r="AD8" i="20"/>
  <c r="AC8" i="20"/>
  <c r="AB8" i="20"/>
  <c r="AA8" i="20"/>
  <c r="AA9" i="20" s="1"/>
  <c r="AA10" i="20" s="1"/>
  <c r="AA11" i="20" s="1"/>
  <c r="AA12" i="20" s="1"/>
  <c r="AA13" i="20" s="1"/>
  <c r="AA14" i="20" s="1"/>
  <c r="AA15" i="20" s="1"/>
  <c r="AA16" i="20" s="1"/>
  <c r="AA17" i="20" s="1"/>
  <c r="AA18" i="20" s="1"/>
  <c r="AA19" i="20" s="1"/>
  <c r="AA20" i="20" s="1"/>
  <c r="AA21" i="20" s="1"/>
  <c r="AA22" i="20" s="1"/>
  <c r="AA23" i="20" s="1"/>
  <c r="AA24" i="20" s="1"/>
  <c r="AA25" i="20" s="1"/>
  <c r="AA26" i="20" s="1"/>
  <c r="AA27" i="20" s="1"/>
  <c r="AA28" i="20" s="1"/>
  <c r="AA29" i="20" s="1"/>
  <c r="AA30" i="20" s="1"/>
  <c r="AA31" i="20" s="1"/>
  <c r="AA32" i="20" s="1"/>
  <c r="AA33" i="20" s="1"/>
  <c r="AA34" i="20" s="1"/>
  <c r="AA35" i="20" s="1"/>
  <c r="AA36" i="20" s="1"/>
  <c r="AA37" i="20" s="1"/>
  <c r="AA38" i="20" s="1"/>
  <c r="AA39" i="20" s="1"/>
  <c r="AA40" i="20" s="1"/>
  <c r="AA41" i="20" s="1"/>
  <c r="AV7" i="20"/>
  <c r="AU7" i="20"/>
  <c r="AT7" i="20"/>
  <c r="AS7" i="20"/>
  <c r="AR7" i="20"/>
  <c r="AQ7" i="20"/>
  <c r="AP7" i="20"/>
  <c r="AO7" i="20"/>
  <c r="AN7" i="20"/>
  <c r="AM7" i="20"/>
  <c r="AL7" i="20"/>
  <c r="AK7" i="20"/>
  <c r="AJ7" i="20"/>
  <c r="AI7" i="20"/>
  <c r="AH7" i="20"/>
  <c r="AG7" i="20"/>
  <c r="AF7" i="20"/>
  <c r="AE7" i="20"/>
  <c r="AD7" i="20"/>
  <c r="AC7" i="20"/>
  <c r="AB7" i="20"/>
  <c r="AC6" i="20"/>
  <c r="AB5" i="20"/>
  <c r="B181" i="19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179" i="19"/>
  <c r="B180" i="19" s="1"/>
  <c r="E177" i="19"/>
  <c r="E176" i="19" s="1"/>
  <c r="D177" i="19"/>
  <c r="D176" i="19" s="1"/>
  <c r="C176" i="19"/>
  <c r="AV171" i="19"/>
  <c r="AU171" i="19"/>
  <c r="AT171" i="19"/>
  <c r="AS171" i="19"/>
  <c r="AR171" i="19"/>
  <c r="AQ171" i="19"/>
  <c r="AP171" i="19"/>
  <c r="AO171" i="19"/>
  <c r="AN171" i="19"/>
  <c r="AM171" i="19"/>
  <c r="AL171" i="19"/>
  <c r="AK171" i="19"/>
  <c r="AJ171" i="19"/>
  <c r="AI171" i="19"/>
  <c r="AH171" i="19"/>
  <c r="AG171" i="19"/>
  <c r="AF171" i="19"/>
  <c r="AE171" i="19"/>
  <c r="AD171" i="19"/>
  <c r="AC171" i="19"/>
  <c r="AB171" i="19"/>
  <c r="AV170" i="19"/>
  <c r="AU170" i="19"/>
  <c r="AT170" i="19"/>
  <c r="AS170" i="19"/>
  <c r="AR170" i="19"/>
  <c r="AQ170" i="19"/>
  <c r="AP170" i="19"/>
  <c r="AO170" i="19"/>
  <c r="AN170" i="19"/>
  <c r="AM170" i="19"/>
  <c r="AL170" i="19"/>
  <c r="AK170" i="19"/>
  <c r="AJ170" i="19"/>
  <c r="AI170" i="19"/>
  <c r="AH170" i="19"/>
  <c r="AG170" i="19"/>
  <c r="AF170" i="19"/>
  <c r="AE170" i="19"/>
  <c r="AD170" i="19"/>
  <c r="AC170" i="19"/>
  <c r="AB170" i="19"/>
  <c r="AV169" i="19"/>
  <c r="AU169" i="19"/>
  <c r="AT169" i="19"/>
  <c r="AS169" i="19"/>
  <c r="AR169" i="19"/>
  <c r="AQ169" i="19"/>
  <c r="AP169" i="19"/>
  <c r="AO169" i="19"/>
  <c r="AN169" i="19"/>
  <c r="AM169" i="19"/>
  <c r="AL169" i="19"/>
  <c r="AK169" i="19"/>
  <c r="AJ169" i="19"/>
  <c r="AI169" i="19"/>
  <c r="AH169" i="19"/>
  <c r="AG169" i="19"/>
  <c r="AF169" i="19"/>
  <c r="AE169" i="19"/>
  <c r="AD169" i="19"/>
  <c r="AC169" i="19"/>
  <c r="AB169" i="19"/>
  <c r="AV168" i="19"/>
  <c r="AU168" i="19"/>
  <c r="AT168" i="19"/>
  <c r="AS168" i="19"/>
  <c r="AR168" i="19"/>
  <c r="AQ168" i="19"/>
  <c r="AP168" i="19"/>
  <c r="AO168" i="19"/>
  <c r="AN168" i="19"/>
  <c r="AM168" i="19"/>
  <c r="AL168" i="19"/>
  <c r="AK168" i="19"/>
  <c r="AJ168" i="19"/>
  <c r="AI168" i="19"/>
  <c r="AH168" i="19"/>
  <c r="AG168" i="19"/>
  <c r="AF168" i="19"/>
  <c r="AE168" i="19"/>
  <c r="AD168" i="19"/>
  <c r="AC168" i="19"/>
  <c r="AB168" i="19"/>
  <c r="AV167" i="19"/>
  <c r="AU167" i="19"/>
  <c r="AT167" i="19"/>
  <c r="AS167" i="19"/>
  <c r="AR167" i="19"/>
  <c r="AQ167" i="19"/>
  <c r="AP167" i="19"/>
  <c r="AO167" i="19"/>
  <c r="AN167" i="19"/>
  <c r="AM167" i="19"/>
  <c r="AL167" i="19"/>
  <c r="AK167" i="19"/>
  <c r="AJ167" i="19"/>
  <c r="AI167" i="19"/>
  <c r="AH167" i="19"/>
  <c r="AG167" i="19"/>
  <c r="AF167" i="19"/>
  <c r="AE167" i="19"/>
  <c r="AD167" i="19"/>
  <c r="AC167" i="19"/>
  <c r="AB167" i="19"/>
  <c r="AV166" i="19"/>
  <c r="AU166" i="19"/>
  <c r="AT166" i="19"/>
  <c r="AS166" i="19"/>
  <c r="AR166" i="19"/>
  <c r="AQ166" i="19"/>
  <c r="AP166" i="19"/>
  <c r="AO166" i="19"/>
  <c r="AN166" i="19"/>
  <c r="AM166" i="19"/>
  <c r="AL166" i="19"/>
  <c r="AK166" i="19"/>
  <c r="AJ166" i="19"/>
  <c r="AI166" i="19"/>
  <c r="AH166" i="19"/>
  <c r="AG166" i="19"/>
  <c r="AF166" i="19"/>
  <c r="AE166" i="19"/>
  <c r="AD166" i="19"/>
  <c r="AC166" i="19"/>
  <c r="AB166" i="19"/>
  <c r="AV165" i="19"/>
  <c r="AU165" i="19"/>
  <c r="AT165" i="19"/>
  <c r="AS165" i="19"/>
  <c r="AR165" i="19"/>
  <c r="AQ165" i="19"/>
  <c r="AP165" i="19"/>
  <c r="AO165" i="19"/>
  <c r="AN165" i="19"/>
  <c r="AM165" i="19"/>
  <c r="AL165" i="19"/>
  <c r="AK165" i="19"/>
  <c r="AJ165" i="19"/>
  <c r="AI165" i="19"/>
  <c r="AH165" i="19"/>
  <c r="AG165" i="19"/>
  <c r="AF165" i="19"/>
  <c r="AE165" i="19"/>
  <c r="AD165" i="19"/>
  <c r="AC165" i="19"/>
  <c r="AB165" i="19"/>
  <c r="AV164" i="19"/>
  <c r="AU164" i="19"/>
  <c r="AT164" i="19"/>
  <c r="AS164" i="19"/>
  <c r="AR164" i="19"/>
  <c r="AQ164" i="19"/>
  <c r="AP164" i="19"/>
  <c r="AO164" i="19"/>
  <c r="AN164" i="19"/>
  <c r="AM164" i="19"/>
  <c r="AL164" i="19"/>
  <c r="AK164" i="19"/>
  <c r="AJ164" i="19"/>
  <c r="AI164" i="19"/>
  <c r="AH164" i="19"/>
  <c r="AG164" i="19"/>
  <c r="AF164" i="19"/>
  <c r="AE164" i="19"/>
  <c r="AD164" i="19"/>
  <c r="AC164" i="19"/>
  <c r="AB164" i="19"/>
  <c r="AV163" i="19"/>
  <c r="AU163" i="19"/>
  <c r="AT163" i="19"/>
  <c r="AS163" i="19"/>
  <c r="AR163" i="19"/>
  <c r="AQ163" i="19"/>
  <c r="AP163" i="19"/>
  <c r="AO163" i="19"/>
  <c r="AN163" i="19"/>
  <c r="AM163" i="19"/>
  <c r="AL163" i="19"/>
  <c r="AK163" i="19"/>
  <c r="AJ163" i="19"/>
  <c r="AI163" i="19"/>
  <c r="AH163" i="19"/>
  <c r="AG163" i="19"/>
  <c r="AF163" i="19"/>
  <c r="AE163" i="19"/>
  <c r="AD163" i="19"/>
  <c r="AC163" i="19"/>
  <c r="AB163" i="19"/>
  <c r="AV162" i="19"/>
  <c r="AU162" i="19"/>
  <c r="AT162" i="19"/>
  <c r="AS162" i="19"/>
  <c r="AR162" i="19"/>
  <c r="AQ162" i="19"/>
  <c r="AP162" i="19"/>
  <c r="AO162" i="19"/>
  <c r="AN162" i="19"/>
  <c r="AM162" i="19"/>
  <c r="AL162" i="19"/>
  <c r="AK162" i="19"/>
  <c r="AJ162" i="19"/>
  <c r="AI162" i="19"/>
  <c r="AH162" i="19"/>
  <c r="AG162" i="19"/>
  <c r="AF162" i="19"/>
  <c r="AE162" i="19"/>
  <c r="AD162" i="19"/>
  <c r="AC162" i="19"/>
  <c r="AB162" i="19"/>
  <c r="AV161" i="19"/>
  <c r="AU161" i="19"/>
  <c r="AT161" i="19"/>
  <c r="AS161" i="19"/>
  <c r="AR161" i="19"/>
  <c r="AQ161" i="19"/>
  <c r="AP161" i="19"/>
  <c r="AO161" i="19"/>
  <c r="AN161" i="19"/>
  <c r="AM161" i="19"/>
  <c r="AL161" i="19"/>
  <c r="AK161" i="19"/>
  <c r="AJ161" i="19"/>
  <c r="AI161" i="19"/>
  <c r="AH161" i="19"/>
  <c r="AG161" i="19"/>
  <c r="AF161" i="19"/>
  <c r="AE161" i="19"/>
  <c r="AD161" i="19"/>
  <c r="AC161" i="19"/>
  <c r="AB161" i="19"/>
  <c r="AV160" i="19"/>
  <c r="AU160" i="19"/>
  <c r="AT160" i="19"/>
  <c r="AS160" i="19"/>
  <c r="AR160" i="19"/>
  <c r="AQ160" i="19"/>
  <c r="AP160" i="19"/>
  <c r="AO160" i="19"/>
  <c r="AN160" i="19"/>
  <c r="AM160" i="19"/>
  <c r="AL160" i="19"/>
  <c r="AK160" i="19"/>
  <c r="AJ160" i="19"/>
  <c r="AI160" i="19"/>
  <c r="AH160" i="19"/>
  <c r="AG160" i="19"/>
  <c r="AF160" i="19"/>
  <c r="AE160" i="19"/>
  <c r="AD160" i="19"/>
  <c r="AC160" i="19"/>
  <c r="AB160" i="19"/>
  <c r="AV159" i="19"/>
  <c r="AU159" i="19"/>
  <c r="AT159" i="19"/>
  <c r="AS159" i="19"/>
  <c r="AR159" i="19"/>
  <c r="AQ159" i="19"/>
  <c r="AP159" i="19"/>
  <c r="AO159" i="19"/>
  <c r="AN159" i="19"/>
  <c r="AM159" i="19"/>
  <c r="AL159" i="19"/>
  <c r="AK159" i="19"/>
  <c r="AJ159" i="19"/>
  <c r="AI159" i="19"/>
  <c r="AH159" i="19"/>
  <c r="AG159" i="19"/>
  <c r="AF159" i="19"/>
  <c r="AE159" i="19"/>
  <c r="AD159" i="19"/>
  <c r="AC159" i="19"/>
  <c r="AB159" i="19"/>
  <c r="AV158" i="19"/>
  <c r="AU158" i="19"/>
  <c r="AT158" i="19"/>
  <c r="AS158" i="19"/>
  <c r="AR158" i="19"/>
  <c r="AQ158" i="19"/>
  <c r="AP158" i="19"/>
  <c r="AO158" i="19"/>
  <c r="AN158" i="19"/>
  <c r="AM158" i="19"/>
  <c r="AL158" i="19"/>
  <c r="AK158" i="19"/>
  <c r="AJ158" i="19"/>
  <c r="AI158" i="19"/>
  <c r="AH158" i="19"/>
  <c r="AG158" i="19"/>
  <c r="AF158" i="19"/>
  <c r="AE158" i="19"/>
  <c r="AD158" i="19"/>
  <c r="AC158" i="19"/>
  <c r="AB158" i="19"/>
  <c r="AV157" i="19"/>
  <c r="AU157" i="19"/>
  <c r="AT157" i="19"/>
  <c r="AS157" i="19"/>
  <c r="AR157" i="19"/>
  <c r="AQ157" i="19"/>
  <c r="AP157" i="19"/>
  <c r="AO157" i="19"/>
  <c r="AN157" i="19"/>
  <c r="AM157" i="19"/>
  <c r="AL157" i="19"/>
  <c r="AK157" i="19"/>
  <c r="AJ157" i="19"/>
  <c r="AI157" i="19"/>
  <c r="AH157" i="19"/>
  <c r="AG157" i="19"/>
  <c r="AF157" i="19"/>
  <c r="AE157" i="19"/>
  <c r="AD157" i="19"/>
  <c r="AC157" i="19"/>
  <c r="AB157" i="19"/>
  <c r="AV156" i="19"/>
  <c r="AU156" i="19"/>
  <c r="AT156" i="19"/>
  <c r="AS156" i="19"/>
  <c r="AR156" i="19"/>
  <c r="AQ156" i="19"/>
  <c r="AP156" i="19"/>
  <c r="AO156" i="19"/>
  <c r="AN156" i="19"/>
  <c r="AM156" i="19"/>
  <c r="AL156" i="19"/>
  <c r="AK156" i="19"/>
  <c r="AJ156" i="19"/>
  <c r="AI156" i="19"/>
  <c r="AH156" i="19"/>
  <c r="AG156" i="19"/>
  <c r="AF156" i="19"/>
  <c r="AE156" i="19"/>
  <c r="AD156" i="19"/>
  <c r="AC156" i="19"/>
  <c r="AB156" i="19"/>
  <c r="AV155" i="19"/>
  <c r="AU155" i="19"/>
  <c r="AT155" i="19"/>
  <c r="AS155" i="19"/>
  <c r="AR155" i="19"/>
  <c r="AQ155" i="19"/>
  <c r="AP155" i="19"/>
  <c r="AO155" i="19"/>
  <c r="AN155" i="19"/>
  <c r="AM155" i="19"/>
  <c r="AL155" i="19"/>
  <c r="AK155" i="19"/>
  <c r="AJ155" i="19"/>
  <c r="AI155" i="19"/>
  <c r="AH155" i="19"/>
  <c r="AG155" i="19"/>
  <c r="AF155" i="19"/>
  <c r="AE155" i="19"/>
  <c r="AD155" i="19"/>
  <c r="AC155" i="19"/>
  <c r="AB155" i="19"/>
  <c r="AV154" i="19"/>
  <c r="AU154" i="19"/>
  <c r="AT154" i="19"/>
  <c r="AS154" i="19"/>
  <c r="AR154" i="19"/>
  <c r="AQ154" i="19"/>
  <c r="AP154" i="19"/>
  <c r="AO154" i="19"/>
  <c r="AN154" i="19"/>
  <c r="AM154" i="19"/>
  <c r="AL154" i="19"/>
  <c r="AK154" i="19"/>
  <c r="AJ154" i="19"/>
  <c r="AI154" i="19"/>
  <c r="AH154" i="19"/>
  <c r="AG154" i="19"/>
  <c r="AF154" i="19"/>
  <c r="AE154" i="19"/>
  <c r="AD154" i="19"/>
  <c r="AC154" i="19"/>
  <c r="AB154" i="19"/>
  <c r="AV153" i="19"/>
  <c r="AU153" i="19"/>
  <c r="AT153" i="19"/>
  <c r="AS153" i="19"/>
  <c r="AR153" i="19"/>
  <c r="AQ153" i="19"/>
  <c r="AP153" i="19"/>
  <c r="AO153" i="19"/>
  <c r="AN153" i="19"/>
  <c r="AM153" i="19"/>
  <c r="AL153" i="19"/>
  <c r="AK153" i="19"/>
  <c r="AJ153" i="19"/>
  <c r="AI153" i="19"/>
  <c r="AH153" i="19"/>
  <c r="AG153" i="19"/>
  <c r="AF153" i="19"/>
  <c r="AE153" i="19"/>
  <c r="AD153" i="19"/>
  <c r="AC153" i="19"/>
  <c r="AB153" i="19"/>
  <c r="AV152" i="19"/>
  <c r="AU152" i="19"/>
  <c r="AT152" i="19"/>
  <c r="AS152" i="19"/>
  <c r="AR152" i="19"/>
  <c r="AQ152" i="19"/>
  <c r="AP152" i="19"/>
  <c r="AO152" i="19"/>
  <c r="AN152" i="19"/>
  <c r="AM152" i="19"/>
  <c r="AL152" i="19"/>
  <c r="AK152" i="19"/>
  <c r="AJ152" i="19"/>
  <c r="AI152" i="19"/>
  <c r="AH152" i="19"/>
  <c r="AG152" i="19"/>
  <c r="AF152" i="19"/>
  <c r="AE152" i="19"/>
  <c r="AD152" i="19"/>
  <c r="AC152" i="19"/>
  <c r="AB152" i="19"/>
  <c r="AV151" i="19"/>
  <c r="AU151" i="19"/>
  <c r="AT151" i="19"/>
  <c r="AS151" i="19"/>
  <c r="AR151" i="19"/>
  <c r="AQ151" i="19"/>
  <c r="AP151" i="19"/>
  <c r="AO151" i="19"/>
  <c r="AN151" i="19"/>
  <c r="AM151" i="19"/>
  <c r="AL151" i="19"/>
  <c r="AK151" i="19"/>
  <c r="AJ151" i="19"/>
  <c r="AI151" i="19"/>
  <c r="AH151" i="19"/>
  <c r="AG151" i="19"/>
  <c r="AF151" i="19"/>
  <c r="AE151" i="19"/>
  <c r="AD151" i="19"/>
  <c r="AC151" i="19"/>
  <c r="AB151" i="19"/>
  <c r="AV150" i="19"/>
  <c r="AU150" i="19"/>
  <c r="AT150" i="19"/>
  <c r="AS150" i="19"/>
  <c r="AR150" i="19"/>
  <c r="AQ150" i="19"/>
  <c r="AP150" i="19"/>
  <c r="AO150" i="19"/>
  <c r="AN150" i="19"/>
  <c r="AM150" i="19"/>
  <c r="AL150" i="19"/>
  <c r="AK150" i="19"/>
  <c r="AJ150" i="19"/>
  <c r="AI150" i="19"/>
  <c r="AH150" i="19"/>
  <c r="AG150" i="19"/>
  <c r="AF150" i="19"/>
  <c r="AE150" i="19"/>
  <c r="AD150" i="19"/>
  <c r="AC150" i="19"/>
  <c r="AB150" i="19"/>
  <c r="AV149" i="19"/>
  <c r="AU149" i="19"/>
  <c r="AT149" i="19"/>
  <c r="AS149" i="19"/>
  <c r="AR149" i="19"/>
  <c r="AQ149" i="19"/>
  <c r="AP149" i="19"/>
  <c r="AO149" i="19"/>
  <c r="AN149" i="19"/>
  <c r="AM149" i="19"/>
  <c r="AL149" i="19"/>
  <c r="AK149" i="19"/>
  <c r="AJ149" i="19"/>
  <c r="AI149" i="19"/>
  <c r="AH149" i="19"/>
  <c r="AG149" i="19"/>
  <c r="AF149" i="19"/>
  <c r="AE149" i="19"/>
  <c r="AD149" i="19"/>
  <c r="AC149" i="19"/>
  <c r="AB149" i="19"/>
  <c r="AV148" i="19"/>
  <c r="AU148" i="19"/>
  <c r="AT148" i="19"/>
  <c r="AS148" i="19"/>
  <c r="AR148" i="19"/>
  <c r="AQ148" i="19"/>
  <c r="AP148" i="19"/>
  <c r="AO148" i="19"/>
  <c r="AN148" i="19"/>
  <c r="AM148" i="19"/>
  <c r="AL148" i="19"/>
  <c r="AK148" i="19"/>
  <c r="AJ148" i="19"/>
  <c r="AI148" i="19"/>
  <c r="AH148" i="19"/>
  <c r="AG148" i="19"/>
  <c r="AF148" i="19"/>
  <c r="AE148" i="19"/>
  <c r="AD148" i="19"/>
  <c r="AC148" i="19"/>
  <c r="AB148" i="19"/>
  <c r="AV147" i="19"/>
  <c r="AU147" i="19"/>
  <c r="AT147" i="19"/>
  <c r="AS147" i="19"/>
  <c r="AR147" i="19"/>
  <c r="AQ147" i="19"/>
  <c r="AP147" i="19"/>
  <c r="AO147" i="19"/>
  <c r="AN147" i="19"/>
  <c r="AM147" i="19"/>
  <c r="AL147" i="19"/>
  <c r="AK147" i="19"/>
  <c r="AJ147" i="19"/>
  <c r="AI147" i="19"/>
  <c r="AH147" i="19"/>
  <c r="AG147" i="19"/>
  <c r="AF147" i="19"/>
  <c r="AE147" i="19"/>
  <c r="AD147" i="19"/>
  <c r="AC147" i="19"/>
  <c r="AB147" i="19"/>
  <c r="AV146" i="19"/>
  <c r="AU146" i="19"/>
  <c r="AT146" i="19"/>
  <c r="AS146" i="19"/>
  <c r="AR146" i="19"/>
  <c r="AQ146" i="19"/>
  <c r="AP146" i="19"/>
  <c r="AO146" i="19"/>
  <c r="AN146" i="19"/>
  <c r="AM146" i="19"/>
  <c r="AL146" i="19"/>
  <c r="AK146" i="19"/>
  <c r="AJ146" i="19"/>
  <c r="AI146" i="19"/>
  <c r="AH146" i="19"/>
  <c r="AG146" i="19"/>
  <c r="AF146" i="19"/>
  <c r="AE146" i="19"/>
  <c r="AD146" i="19"/>
  <c r="AC146" i="19"/>
  <c r="AB146" i="19"/>
  <c r="AV145" i="19"/>
  <c r="AU145" i="19"/>
  <c r="AT145" i="19"/>
  <c r="AS145" i="19"/>
  <c r="AR145" i="19"/>
  <c r="AQ145" i="19"/>
  <c r="AP145" i="19"/>
  <c r="AO145" i="19"/>
  <c r="AN145" i="19"/>
  <c r="AM145" i="19"/>
  <c r="AL145" i="19"/>
  <c r="AK145" i="19"/>
  <c r="AJ145" i="19"/>
  <c r="AI145" i="19"/>
  <c r="AH145" i="19"/>
  <c r="AG145" i="19"/>
  <c r="AF145" i="19"/>
  <c r="AE145" i="19"/>
  <c r="AD145" i="19"/>
  <c r="AC145" i="19"/>
  <c r="AB145" i="19"/>
  <c r="AV144" i="19"/>
  <c r="AU144" i="19"/>
  <c r="AT144" i="19"/>
  <c r="AS144" i="19"/>
  <c r="AR144" i="19"/>
  <c r="AQ144" i="19"/>
  <c r="AP144" i="19"/>
  <c r="AO144" i="19"/>
  <c r="AN144" i="19"/>
  <c r="AM144" i="19"/>
  <c r="AL144" i="19"/>
  <c r="AK144" i="19"/>
  <c r="AJ144" i="19"/>
  <c r="AI144" i="19"/>
  <c r="AH144" i="19"/>
  <c r="AG144" i="19"/>
  <c r="AF144" i="19"/>
  <c r="AE144" i="19"/>
  <c r="AD144" i="19"/>
  <c r="AC144" i="19"/>
  <c r="AB144" i="19"/>
  <c r="AV143" i="19"/>
  <c r="AU143" i="19"/>
  <c r="AT143" i="19"/>
  <c r="AS143" i="19"/>
  <c r="AR143" i="19"/>
  <c r="AQ143" i="19"/>
  <c r="AP143" i="19"/>
  <c r="AO143" i="19"/>
  <c r="AN143" i="19"/>
  <c r="AM143" i="19"/>
  <c r="AL143" i="19"/>
  <c r="AK143" i="19"/>
  <c r="AJ143" i="19"/>
  <c r="AI143" i="19"/>
  <c r="AH143" i="19"/>
  <c r="AG143" i="19"/>
  <c r="AF143" i="19"/>
  <c r="AE143" i="19"/>
  <c r="AD143" i="19"/>
  <c r="AC143" i="19"/>
  <c r="AB143" i="19"/>
  <c r="AV142" i="19"/>
  <c r="AU142" i="19"/>
  <c r="AT142" i="19"/>
  <c r="AS142" i="19"/>
  <c r="AR142" i="19"/>
  <c r="AQ142" i="19"/>
  <c r="AP142" i="19"/>
  <c r="AO142" i="19"/>
  <c r="AN142" i="19"/>
  <c r="AM142" i="19"/>
  <c r="AL142" i="19"/>
  <c r="AK142" i="19"/>
  <c r="AJ142" i="19"/>
  <c r="AI142" i="19"/>
  <c r="AH142" i="19"/>
  <c r="AG142" i="19"/>
  <c r="AF142" i="19"/>
  <c r="AE142" i="19"/>
  <c r="AD142" i="19"/>
  <c r="AC142" i="19"/>
  <c r="AB142" i="19"/>
  <c r="AV141" i="19"/>
  <c r="AU141" i="19"/>
  <c r="AT141" i="19"/>
  <c r="AS141" i="19"/>
  <c r="AR141" i="19"/>
  <c r="AQ141" i="19"/>
  <c r="AP141" i="19"/>
  <c r="AO141" i="19"/>
  <c r="AN141" i="19"/>
  <c r="AM141" i="19"/>
  <c r="AL141" i="19"/>
  <c r="AK141" i="19"/>
  <c r="AJ141" i="19"/>
  <c r="AI141" i="19"/>
  <c r="AH141" i="19"/>
  <c r="AG141" i="19"/>
  <c r="AF141" i="19"/>
  <c r="AE141" i="19"/>
  <c r="AD141" i="19"/>
  <c r="AC141" i="19"/>
  <c r="AB141" i="19"/>
  <c r="AV140" i="19"/>
  <c r="AU140" i="19"/>
  <c r="AT140" i="19"/>
  <c r="AS140" i="19"/>
  <c r="AR140" i="19"/>
  <c r="AQ140" i="19"/>
  <c r="AP140" i="19"/>
  <c r="AO140" i="19"/>
  <c r="AN140" i="19"/>
  <c r="AM140" i="19"/>
  <c r="AL140" i="19"/>
  <c r="AK140" i="19"/>
  <c r="AJ140" i="19"/>
  <c r="AI140" i="19"/>
  <c r="AH140" i="19"/>
  <c r="AG140" i="19"/>
  <c r="AF140" i="19"/>
  <c r="AE140" i="19"/>
  <c r="AD140" i="19"/>
  <c r="AC140" i="19"/>
  <c r="AB140" i="19"/>
  <c r="AV139" i="19"/>
  <c r="AU139" i="19"/>
  <c r="AT139" i="19"/>
  <c r="AS139" i="19"/>
  <c r="AR139" i="19"/>
  <c r="AQ139" i="19"/>
  <c r="AP139" i="19"/>
  <c r="AO139" i="19"/>
  <c r="AN139" i="19"/>
  <c r="AM139" i="19"/>
  <c r="AL139" i="19"/>
  <c r="AK139" i="19"/>
  <c r="AJ139" i="19"/>
  <c r="AI139" i="19"/>
  <c r="AH139" i="19"/>
  <c r="AG139" i="19"/>
  <c r="AF139" i="19"/>
  <c r="AE139" i="19"/>
  <c r="AD139" i="19"/>
  <c r="AC139" i="19"/>
  <c r="AB139" i="19"/>
  <c r="AA139" i="19"/>
  <c r="AA140" i="19" s="1"/>
  <c r="AA141" i="19" s="1"/>
  <c r="AA142" i="19" s="1"/>
  <c r="AA143" i="19" s="1"/>
  <c r="AA144" i="19" s="1"/>
  <c r="AA145" i="19" s="1"/>
  <c r="AA146" i="19" s="1"/>
  <c r="AA147" i="19" s="1"/>
  <c r="AA148" i="19" s="1"/>
  <c r="AA149" i="19" s="1"/>
  <c r="AA150" i="19" s="1"/>
  <c r="AA151" i="19" s="1"/>
  <c r="AA152" i="19" s="1"/>
  <c r="AA153" i="19" s="1"/>
  <c r="AA154" i="19" s="1"/>
  <c r="AA155" i="19" s="1"/>
  <c r="AA156" i="19" s="1"/>
  <c r="AA157" i="19" s="1"/>
  <c r="AA158" i="19" s="1"/>
  <c r="AA159" i="19" s="1"/>
  <c r="AA160" i="19" s="1"/>
  <c r="AA161" i="19" s="1"/>
  <c r="AA162" i="19" s="1"/>
  <c r="AA163" i="19" s="1"/>
  <c r="AA164" i="19" s="1"/>
  <c r="AA165" i="19" s="1"/>
  <c r="AA166" i="19" s="1"/>
  <c r="AA167" i="19" s="1"/>
  <c r="AA168" i="19" s="1"/>
  <c r="AA169" i="19" s="1"/>
  <c r="AA170" i="19" s="1"/>
  <c r="AV138" i="19"/>
  <c r="AU138" i="19"/>
  <c r="AT138" i="19"/>
  <c r="AS138" i="19"/>
  <c r="AR138" i="19"/>
  <c r="AQ138" i="19"/>
  <c r="AP138" i="19"/>
  <c r="AO138" i="19"/>
  <c r="AN138" i="19"/>
  <c r="AM138" i="19"/>
  <c r="AL138" i="19"/>
  <c r="AK138" i="19"/>
  <c r="AJ138" i="19"/>
  <c r="AI138" i="19"/>
  <c r="AH138" i="19"/>
  <c r="AG138" i="19"/>
  <c r="AF138" i="19"/>
  <c r="AE138" i="19"/>
  <c r="AD138" i="19"/>
  <c r="AC138" i="19"/>
  <c r="AB138" i="19"/>
  <c r="AA138" i="19"/>
  <c r="AV137" i="19"/>
  <c r="AU137" i="19"/>
  <c r="AT137" i="19"/>
  <c r="AS137" i="19"/>
  <c r="AR137" i="19"/>
  <c r="AQ137" i="19"/>
  <c r="AP137" i="19"/>
  <c r="AO137" i="19"/>
  <c r="AN137" i="19"/>
  <c r="AM137" i="19"/>
  <c r="AL137" i="19"/>
  <c r="AK137" i="19"/>
  <c r="AJ137" i="19"/>
  <c r="AI137" i="19"/>
  <c r="AH137" i="19"/>
  <c r="AG137" i="19"/>
  <c r="AF137" i="19"/>
  <c r="AE137" i="19"/>
  <c r="AD137" i="19"/>
  <c r="AC137" i="19"/>
  <c r="AB137" i="19"/>
  <c r="AA137" i="19"/>
  <c r="AV136" i="19"/>
  <c r="AU136" i="19"/>
  <c r="AT136" i="19"/>
  <c r="AS136" i="19"/>
  <c r="AR136" i="19"/>
  <c r="AQ136" i="19"/>
  <c r="AP136" i="19"/>
  <c r="AO136" i="19"/>
  <c r="AN136" i="19"/>
  <c r="AM136" i="19"/>
  <c r="AL136" i="19"/>
  <c r="AK136" i="19"/>
  <c r="AJ136" i="19"/>
  <c r="AI136" i="19"/>
  <c r="AH136" i="19"/>
  <c r="AG136" i="19"/>
  <c r="AF136" i="19"/>
  <c r="AE136" i="19"/>
  <c r="AD136" i="19"/>
  <c r="AC136" i="19"/>
  <c r="AB136" i="19"/>
  <c r="AE135" i="19"/>
  <c r="AC135" i="19"/>
  <c r="AD135" i="19" s="1"/>
  <c r="AD134" i="19"/>
  <c r="AC134" i="19"/>
  <c r="AB134" i="19"/>
  <c r="AV128" i="19"/>
  <c r="AU128" i="19"/>
  <c r="AT128" i="19"/>
  <c r="AS128" i="19"/>
  <c r="AR128" i="19"/>
  <c r="AQ128" i="19"/>
  <c r="AP128" i="19"/>
  <c r="AO128" i="19"/>
  <c r="AN128" i="19"/>
  <c r="AM128" i="19"/>
  <c r="AL128" i="19"/>
  <c r="AK128" i="19"/>
  <c r="AJ128" i="19"/>
  <c r="AI128" i="19"/>
  <c r="AH128" i="19"/>
  <c r="AG128" i="19"/>
  <c r="AF128" i="19"/>
  <c r="AE128" i="19"/>
  <c r="AD128" i="19"/>
  <c r="AC128" i="19"/>
  <c r="AB128" i="19"/>
  <c r="AV127" i="19"/>
  <c r="AU127" i="19"/>
  <c r="AT127" i="19"/>
  <c r="AS127" i="19"/>
  <c r="AR127" i="19"/>
  <c r="AQ127" i="19"/>
  <c r="AP127" i="19"/>
  <c r="AO127" i="19"/>
  <c r="AN127" i="19"/>
  <c r="AM127" i="19"/>
  <c r="AL127" i="19"/>
  <c r="AK127" i="19"/>
  <c r="AJ127" i="19"/>
  <c r="AI127" i="19"/>
  <c r="AH127" i="19"/>
  <c r="AG127" i="19"/>
  <c r="AF127" i="19"/>
  <c r="AE127" i="19"/>
  <c r="AD127" i="19"/>
  <c r="AC127" i="19"/>
  <c r="AB127" i="19"/>
  <c r="AV126" i="19"/>
  <c r="AU126" i="19"/>
  <c r="AT126" i="19"/>
  <c r="AS126" i="19"/>
  <c r="AR126" i="19"/>
  <c r="AQ126" i="19"/>
  <c r="AP126" i="19"/>
  <c r="AO126" i="19"/>
  <c r="AN126" i="19"/>
  <c r="AM126" i="19"/>
  <c r="AL126" i="19"/>
  <c r="AK126" i="19"/>
  <c r="AJ126" i="19"/>
  <c r="AI126" i="19"/>
  <c r="AH126" i="19"/>
  <c r="AG126" i="19"/>
  <c r="AF126" i="19"/>
  <c r="AE126" i="19"/>
  <c r="AD126" i="19"/>
  <c r="AC126" i="19"/>
  <c r="AB126" i="19"/>
  <c r="AV125" i="19"/>
  <c r="AU125" i="19"/>
  <c r="AT125" i="19"/>
  <c r="AS125" i="19"/>
  <c r="AR125" i="19"/>
  <c r="AQ125" i="19"/>
  <c r="AP125" i="19"/>
  <c r="AO125" i="19"/>
  <c r="AN125" i="19"/>
  <c r="AM125" i="19"/>
  <c r="AL125" i="19"/>
  <c r="AK125" i="19"/>
  <c r="AJ125" i="19"/>
  <c r="AI125" i="19"/>
  <c r="AH125" i="19"/>
  <c r="AG125" i="19"/>
  <c r="AF125" i="19"/>
  <c r="AE125" i="19"/>
  <c r="AD125" i="19"/>
  <c r="AC125" i="19"/>
  <c r="AB125" i="19"/>
  <c r="AV124" i="19"/>
  <c r="AU124" i="19"/>
  <c r="AT124" i="19"/>
  <c r="AS124" i="19"/>
  <c r="AR124" i="19"/>
  <c r="AQ124" i="19"/>
  <c r="AP124" i="19"/>
  <c r="AO124" i="19"/>
  <c r="AN124" i="19"/>
  <c r="AM124" i="19"/>
  <c r="AL124" i="19"/>
  <c r="AK124" i="19"/>
  <c r="AJ124" i="19"/>
  <c r="AI124" i="19"/>
  <c r="AH124" i="19"/>
  <c r="AG124" i="19"/>
  <c r="AF124" i="19"/>
  <c r="AE124" i="19"/>
  <c r="AD124" i="19"/>
  <c r="AC124" i="19"/>
  <c r="AB124" i="19"/>
  <c r="AV123" i="19"/>
  <c r="AU123" i="19"/>
  <c r="AT123" i="19"/>
  <c r="AS123" i="19"/>
  <c r="AR123" i="19"/>
  <c r="AQ123" i="19"/>
  <c r="AP123" i="19"/>
  <c r="AO123" i="19"/>
  <c r="AN123" i="19"/>
  <c r="AM123" i="19"/>
  <c r="AL123" i="19"/>
  <c r="AK123" i="19"/>
  <c r="AJ123" i="19"/>
  <c r="AI123" i="19"/>
  <c r="AH123" i="19"/>
  <c r="AG123" i="19"/>
  <c r="AF123" i="19"/>
  <c r="AE123" i="19"/>
  <c r="AD123" i="19"/>
  <c r="AC123" i="19"/>
  <c r="AB123" i="19"/>
  <c r="AV122" i="19"/>
  <c r="AU122" i="19"/>
  <c r="AT122" i="19"/>
  <c r="AS122" i="19"/>
  <c r="AR122" i="19"/>
  <c r="AQ122" i="19"/>
  <c r="AP122" i="19"/>
  <c r="AO122" i="19"/>
  <c r="AN122" i="19"/>
  <c r="AM122" i="19"/>
  <c r="AL122" i="19"/>
  <c r="AK122" i="19"/>
  <c r="AJ122" i="19"/>
  <c r="AI122" i="19"/>
  <c r="AH122" i="19"/>
  <c r="AG122" i="19"/>
  <c r="AF122" i="19"/>
  <c r="AE122" i="19"/>
  <c r="AD122" i="19"/>
  <c r="AC122" i="19"/>
  <c r="AB122" i="19"/>
  <c r="AV121" i="19"/>
  <c r="AU121" i="19"/>
  <c r="AT121" i="19"/>
  <c r="AS121" i="19"/>
  <c r="AR121" i="19"/>
  <c r="AQ121" i="19"/>
  <c r="AP121" i="19"/>
  <c r="AO121" i="19"/>
  <c r="AN121" i="19"/>
  <c r="AM121" i="19"/>
  <c r="AL121" i="19"/>
  <c r="AK121" i="19"/>
  <c r="AJ121" i="19"/>
  <c r="AI121" i="19"/>
  <c r="AH121" i="19"/>
  <c r="AG121" i="19"/>
  <c r="AF121" i="19"/>
  <c r="AE121" i="19"/>
  <c r="AD121" i="19"/>
  <c r="AC121" i="19"/>
  <c r="AB121" i="19"/>
  <c r="AV120" i="19"/>
  <c r="AU120" i="19"/>
  <c r="AT120" i="19"/>
  <c r="AS120" i="19"/>
  <c r="AR120" i="19"/>
  <c r="AQ120" i="19"/>
  <c r="AP120" i="19"/>
  <c r="AO120" i="19"/>
  <c r="AN120" i="19"/>
  <c r="AM120" i="19"/>
  <c r="AL120" i="19"/>
  <c r="AK120" i="19"/>
  <c r="AJ120" i="19"/>
  <c r="AI120" i="19"/>
  <c r="AH120" i="19"/>
  <c r="AG120" i="19"/>
  <c r="AF120" i="19"/>
  <c r="AE120" i="19"/>
  <c r="AD120" i="19"/>
  <c r="AC120" i="19"/>
  <c r="AB120" i="19"/>
  <c r="AV119" i="19"/>
  <c r="AU119" i="19"/>
  <c r="AT119" i="19"/>
  <c r="AS119" i="19"/>
  <c r="AR119" i="19"/>
  <c r="AQ119" i="19"/>
  <c r="AP119" i="19"/>
  <c r="AO119" i="19"/>
  <c r="AN119" i="19"/>
  <c r="AM119" i="19"/>
  <c r="AL119" i="19"/>
  <c r="AK119" i="19"/>
  <c r="AJ119" i="19"/>
  <c r="AI119" i="19"/>
  <c r="AH119" i="19"/>
  <c r="AG119" i="19"/>
  <c r="AF119" i="19"/>
  <c r="AE119" i="19"/>
  <c r="AD119" i="19"/>
  <c r="AC119" i="19"/>
  <c r="AB119" i="19"/>
  <c r="AV118" i="19"/>
  <c r="AU118" i="19"/>
  <c r="AT118" i="19"/>
  <c r="AS118" i="19"/>
  <c r="AR118" i="19"/>
  <c r="AQ118" i="19"/>
  <c r="AP118" i="19"/>
  <c r="AO118" i="19"/>
  <c r="AN118" i="19"/>
  <c r="AM118" i="19"/>
  <c r="AL118" i="19"/>
  <c r="AK118" i="19"/>
  <c r="AJ118" i="19"/>
  <c r="AI118" i="19"/>
  <c r="AH118" i="19"/>
  <c r="AG118" i="19"/>
  <c r="AF118" i="19"/>
  <c r="AE118" i="19"/>
  <c r="AD118" i="19"/>
  <c r="AC118" i="19"/>
  <c r="AB118" i="19"/>
  <c r="AV117" i="19"/>
  <c r="AU117" i="19"/>
  <c r="AT117" i="19"/>
  <c r="AS117" i="19"/>
  <c r="AR117" i="19"/>
  <c r="AQ117" i="19"/>
  <c r="AP117" i="19"/>
  <c r="AO117" i="19"/>
  <c r="AN117" i="19"/>
  <c r="AM117" i="19"/>
  <c r="AL117" i="19"/>
  <c r="AK117" i="19"/>
  <c r="AJ117" i="19"/>
  <c r="AI117" i="19"/>
  <c r="AH117" i="19"/>
  <c r="AG117" i="19"/>
  <c r="AF117" i="19"/>
  <c r="AE117" i="19"/>
  <c r="AD117" i="19"/>
  <c r="AC117" i="19"/>
  <c r="AB117" i="19"/>
  <c r="AV116" i="19"/>
  <c r="AU116" i="19"/>
  <c r="AT116" i="19"/>
  <c r="AS116" i="19"/>
  <c r="AR116" i="19"/>
  <c r="AQ116" i="19"/>
  <c r="AP116" i="19"/>
  <c r="AO116" i="19"/>
  <c r="AN116" i="19"/>
  <c r="AM116" i="19"/>
  <c r="AL116" i="19"/>
  <c r="AK116" i="19"/>
  <c r="AJ116" i="19"/>
  <c r="AI116" i="19"/>
  <c r="AH116" i="19"/>
  <c r="AG116" i="19"/>
  <c r="AF116" i="19"/>
  <c r="AE116" i="19"/>
  <c r="AD116" i="19"/>
  <c r="AC116" i="19"/>
  <c r="AB116" i="19"/>
  <c r="AV115" i="19"/>
  <c r="AU115" i="19"/>
  <c r="AT115" i="19"/>
  <c r="AS115" i="19"/>
  <c r="AR115" i="19"/>
  <c r="AQ115" i="19"/>
  <c r="AP115" i="19"/>
  <c r="AO115" i="19"/>
  <c r="AN115" i="19"/>
  <c r="AM115" i="19"/>
  <c r="AL115" i="19"/>
  <c r="AK115" i="19"/>
  <c r="AJ115" i="19"/>
  <c r="AI115" i="19"/>
  <c r="AH115" i="19"/>
  <c r="AG115" i="19"/>
  <c r="AF115" i="19"/>
  <c r="AE115" i="19"/>
  <c r="AD115" i="19"/>
  <c r="AC115" i="19"/>
  <c r="AB115" i="19"/>
  <c r="AV114" i="19"/>
  <c r="AU114" i="19"/>
  <c r="AT114" i="19"/>
  <c r="AS114" i="19"/>
  <c r="AR114" i="19"/>
  <c r="AQ114" i="19"/>
  <c r="AP114" i="19"/>
  <c r="AO114" i="19"/>
  <c r="AN114" i="19"/>
  <c r="AM114" i="19"/>
  <c r="AL114" i="19"/>
  <c r="AK114" i="19"/>
  <c r="AJ114" i="19"/>
  <c r="AI114" i="19"/>
  <c r="AH114" i="19"/>
  <c r="AG114" i="19"/>
  <c r="AF114" i="19"/>
  <c r="AE114" i="19"/>
  <c r="AD114" i="19"/>
  <c r="AC114" i="19"/>
  <c r="AB114" i="19"/>
  <c r="AV113" i="19"/>
  <c r="AU113" i="19"/>
  <c r="AT113" i="19"/>
  <c r="AS113" i="19"/>
  <c r="AR113" i="19"/>
  <c r="AQ113" i="19"/>
  <c r="AP113" i="19"/>
  <c r="AO113" i="19"/>
  <c r="AN113" i="19"/>
  <c r="AM113" i="19"/>
  <c r="AL113" i="19"/>
  <c r="AK113" i="19"/>
  <c r="AJ113" i="19"/>
  <c r="AI113" i="19"/>
  <c r="AH113" i="19"/>
  <c r="AG113" i="19"/>
  <c r="AF113" i="19"/>
  <c r="AE113" i="19"/>
  <c r="AD113" i="19"/>
  <c r="AC113" i="19"/>
  <c r="AB113" i="19"/>
  <c r="AV112" i="19"/>
  <c r="AU112" i="19"/>
  <c r="AT112" i="19"/>
  <c r="AS112" i="19"/>
  <c r="AR112" i="19"/>
  <c r="AQ112" i="19"/>
  <c r="AP112" i="19"/>
  <c r="AO112" i="19"/>
  <c r="AN112" i="19"/>
  <c r="AM112" i="19"/>
  <c r="AL112" i="19"/>
  <c r="AK112" i="19"/>
  <c r="AJ112" i="19"/>
  <c r="AI112" i="19"/>
  <c r="AH112" i="19"/>
  <c r="AG112" i="19"/>
  <c r="AF112" i="19"/>
  <c r="AE112" i="19"/>
  <c r="AD112" i="19"/>
  <c r="AC112" i="19"/>
  <c r="AB112" i="19"/>
  <c r="AV111" i="19"/>
  <c r="AU111" i="19"/>
  <c r="AT111" i="19"/>
  <c r="AS111" i="19"/>
  <c r="AR111" i="19"/>
  <c r="AQ111" i="19"/>
  <c r="AP111" i="19"/>
  <c r="AO111" i="19"/>
  <c r="AN111" i="19"/>
  <c r="AM111" i="19"/>
  <c r="AL111" i="19"/>
  <c r="AK111" i="19"/>
  <c r="AJ111" i="19"/>
  <c r="AI111" i="19"/>
  <c r="AH111" i="19"/>
  <c r="AG111" i="19"/>
  <c r="AF111" i="19"/>
  <c r="AE111" i="19"/>
  <c r="AD111" i="19"/>
  <c r="AC111" i="19"/>
  <c r="AB111" i="19"/>
  <c r="AV110" i="19"/>
  <c r="AU110" i="19"/>
  <c r="AT110" i="19"/>
  <c r="AS110" i="19"/>
  <c r="AR110" i="19"/>
  <c r="AQ110" i="19"/>
  <c r="AP110" i="19"/>
  <c r="AO110" i="19"/>
  <c r="AN110" i="19"/>
  <c r="AM110" i="19"/>
  <c r="AL110" i="19"/>
  <c r="AK110" i="19"/>
  <c r="AJ110" i="19"/>
  <c r="AI110" i="19"/>
  <c r="AH110" i="19"/>
  <c r="AG110" i="19"/>
  <c r="AF110" i="19"/>
  <c r="AE110" i="19"/>
  <c r="AD110" i="19"/>
  <c r="AC110" i="19"/>
  <c r="AB110" i="19"/>
  <c r="AV109" i="19"/>
  <c r="AU109" i="19"/>
  <c r="AT109" i="19"/>
  <c r="AS109" i="19"/>
  <c r="AR109" i="19"/>
  <c r="AQ109" i="19"/>
  <c r="AP109" i="19"/>
  <c r="AO109" i="19"/>
  <c r="AN109" i="19"/>
  <c r="AM109" i="19"/>
  <c r="AL109" i="19"/>
  <c r="AK109" i="19"/>
  <c r="AJ109" i="19"/>
  <c r="AI109" i="19"/>
  <c r="AH109" i="19"/>
  <c r="AG109" i="19"/>
  <c r="AF109" i="19"/>
  <c r="AE109" i="19"/>
  <c r="AD109" i="19"/>
  <c r="AC109" i="19"/>
  <c r="AB109" i="19"/>
  <c r="AV108" i="19"/>
  <c r="AU108" i="19"/>
  <c r="AT108" i="19"/>
  <c r="AS108" i="19"/>
  <c r="AR108" i="19"/>
  <c r="AQ108" i="19"/>
  <c r="AP108" i="19"/>
  <c r="AO108" i="19"/>
  <c r="AN108" i="19"/>
  <c r="AM108" i="19"/>
  <c r="AL108" i="19"/>
  <c r="AK108" i="19"/>
  <c r="AJ108" i="19"/>
  <c r="AI108" i="19"/>
  <c r="AH108" i="19"/>
  <c r="AG108" i="19"/>
  <c r="AF108" i="19"/>
  <c r="AE108" i="19"/>
  <c r="AD108" i="19"/>
  <c r="AC108" i="19"/>
  <c r="AB108" i="19"/>
  <c r="AV107" i="19"/>
  <c r="AU107" i="19"/>
  <c r="AT107" i="19"/>
  <c r="AS107" i="19"/>
  <c r="AR107" i="19"/>
  <c r="AQ107" i="19"/>
  <c r="AP107" i="19"/>
  <c r="AO107" i="19"/>
  <c r="AN107" i="19"/>
  <c r="AM107" i="19"/>
  <c r="AL107" i="19"/>
  <c r="AK107" i="19"/>
  <c r="AJ107" i="19"/>
  <c r="AI107" i="19"/>
  <c r="AH107" i="19"/>
  <c r="AG107" i="19"/>
  <c r="AF107" i="19"/>
  <c r="AE107" i="19"/>
  <c r="AD107" i="19"/>
  <c r="AC107" i="19"/>
  <c r="AB107" i="19"/>
  <c r="AV106" i="19"/>
  <c r="AU106" i="19"/>
  <c r="AT106" i="19"/>
  <c r="AS106" i="19"/>
  <c r="AR106" i="19"/>
  <c r="AQ106" i="19"/>
  <c r="AP106" i="19"/>
  <c r="AO106" i="19"/>
  <c r="AN106" i="19"/>
  <c r="AM106" i="19"/>
  <c r="AL106" i="19"/>
  <c r="AK106" i="19"/>
  <c r="AJ106" i="19"/>
  <c r="AI106" i="19"/>
  <c r="AH106" i="19"/>
  <c r="AG106" i="19"/>
  <c r="AF106" i="19"/>
  <c r="AE106" i="19"/>
  <c r="AD106" i="19"/>
  <c r="AC106" i="19"/>
  <c r="AB106" i="19"/>
  <c r="AV105" i="19"/>
  <c r="AU105" i="19"/>
  <c r="AT105" i="19"/>
  <c r="AS105" i="19"/>
  <c r="AR105" i="19"/>
  <c r="AQ105" i="19"/>
  <c r="AP105" i="19"/>
  <c r="AO105" i="19"/>
  <c r="AN105" i="19"/>
  <c r="AM105" i="19"/>
  <c r="AL105" i="19"/>
  <c r="AK105" i="19"/>
  <c r="AJ105" i="19"/>
  <c r="AI105" i="19"/>
  <c r="AH105" i="19"/>
  <c r="AG105" i="19"/>
  <c r="AF105" i="19"/>
  <c r="AE105" i="19"/>
  <c r="AD105" i="19"/>
  <c r="AC105" i="19"/>
  <c r="AB105" i="19"/>
  <c r="AV104" i="19"/>
  <c r="AU104" i="19"/>
  <c r="AT104" i="19"/>
  <c r="AS104" i="19"/>
  <c r="AR104" i="19"/>
  <c r="AQ104" i="19"/>
  <c r="AP104" i="19"/>
  <c r="AO104" i="19"/>
  <c r="AN104" i="19"/>
  <c r="AM104" i="19"/>
  <c r="AL104" i="19"/>
  <c r="AK104" i="19"/>
  <c r="AJ104" i="19"/>
  <c r="AI104" i="19"/>
  <c r="AH104" i="19"/>
  <c r="AG104" i="19"/>
  <c r="AF104" i="19"/>
  <c r="AE104" i="19"/>
  <c r="AD104" i="19"/>
  <c r="AC104" i="19"/>
  <c r="AB104" i="19"/>
  <c r="AV103" i="19"/>
  <c r="AU103" i="19"/>
  <c r="AT103" i="19"/>
  <c r="AS103" i="19"/>
  <c r="AR103" i="19"/>
  <c r="AQ103" i="19"/>
  <c r="AP103" i="19"/>
  <c r="AO103" i="19"/>
  <c r="AN103" i="19"/>
  <c r="AM103" i="19"/>
  <c r="AL103" i="19"/>
  <c r="AK103" i="19"/>
  <c r="AJ103" i="19"/>
  <c r="AI103" i="19"/>
  <c r="AH103" i="19"/>
  <c r="AG103" i="19"/>
  <c r="AF103" i="19"/>
  <c r="AE103" i="19"/>
  <c r="AD103" i="19"/>
  <c r="AC103" i="19"/>
  <c r="AB103" i="19"/>
  <c r="AV102" i="19"/>
  <c r="AU102" i="19"/>
  <c r="AT102" i="19"/>
  <c r="AS102" i="19"/>
  <c r="AR102" i="19"/>
  <c r="AQ102" i="19"/>
  <c r="AP102" i="19"/>
  <c r="AO102" i="19"/>
  <c r="AN102" i="19"/>
  <c r="AM102" i="19"/>
  <c r="AL102" i="19"/>
  <c r="AK102" i="19"/>
  <c r="AJ102" i="19"/>
  <c r="AI102" i="19"/>
  <c r="AH102" i="19"/>
  <c r="AG102" i="19"/>
  <c r="AF102" i="19"/>
  <c r="AE102" i="19"/>
  <c r="AD102" i="19"/>
  <c r="AC102" i="19"/>
  <c r="AB102" i="19"/>
  <c r="AV101" i="19"/>
  <c r="AU101" i="19"/>
  <c r="AT101" i="19"/>
  <c r="AS101" i="19"/>
  <c r="AR101" i="19"/>
  <c r="AQ101" i="19"/>
  <c r="AP101" i="19"/>
  <c r="AO101" i="19"/>
  <c r="AN101" i="19"/>
  <c r="AM101" i="19"/>
  <c r="AL101" i="19"/>
  <c r="AK101" i="19"/>
  <c r="AJ101" i="19"/>
  <c r="AI101" i="19"/>
  <c r="AH101" i="19"/>
  <c r="AG101" i="19"/>
  <c r="AF101" i="19"/>
  <c r="AE101" i="19"/>
  <c r="AD101" i="19"/>
  <c r="AC101" i="19"/>
  <c r="AB101" i="19"/>
  <c r="AV100" i="19"/>
  <c r="AU100" i="19"/>
  <c r="AT100" i="19"/>
  <c r="AS100" i="19"/>
  <c r="AR100" i="19"/>
  <c r="AQ100" i="19"/>
  <c r="AP100" i="19"/>
  <c r="AO100" i="19"/>
  <c r="AN100" i="19"/>
  <c r="AM100" i="19"/>
  <c r="AL100" i="19"/>
  <c r="AK100" i="19"/>
  <c r="AJ100" i="19"/>
  <c r="AI100" i="19"/>
  <c r="AH100" i="19"/>
  <c r="AG100" i="19"/>
  <c r="AF100" i="19"/>
  <c r="AE100" i="19"/>
  <c r="AD100" i="19"/>
  <c r="AC100" i="19"/>
  <c r="AB100" i="19"/>
  <c r="AV99" i="19"/>
  <c r="AU99" i="19"/>
  <c r="AT99" i="19"/>
  <c r="AS99" i="19"/>
  <c r="AR99" i="19"/>
  <c r="AQ99" i="19"/>
  <c r="AP99" i="19"/>
  <c r="AO99" i="19"/>
  <c r="AN99" i="19"/>
  <c r="AM99" i="19"/>
  <c r="AL99" i="19"/>
  <c r="AK99" i="19"/>
  <c r="AJ99" i="19"/>
  <c r="AI99" i="19"/>
  <c r="AH99" i="19"/>
  <c r="AG99" i="19"/>
  <c r="AF99" i="19"/>
  <c r="AE99" i="19"/>
  <c r="AD99" i="19"/>
  <c r="AC99" i="19"/>
  <c r="AB99" i="19"/>
  <c r="AV98" i="19"/>
  <c r="AU98" i="19"/>
  <c r="AT98" i="19"/>
  <c r="AS98" i="19"/>
  <c r="AR98" i="19"/>
  <c r="AQ98" i="19"/>
  <c r="AP98" i="19"/>
  <c r="AO98" i="19"/>
  <c r="AN98" i="19"/>
  <c r="AM98" i="19"/>
  <c r="AL98" i="19"/>
  <c r="AK98" i="19"/>
  <c r="AJ98" i="19"/>
  <c r="AI98" i="19"/>
  <c r="AH98" i="19"/>
  <c r="AG98" i="19"/>
  <c r="AF98" i="19"/>
  <c r="AE98" i="19"/>
  <c r="AD98" i="19"/>
  <c r="AC98" i="19"/>
  <c r="AB98" i="19"/>
  <c r="AV97" i="19"/>
  <c r="AU97" i="19"/>
  <c r="AT97" i="19"/>
  <c r="AS97" i="19"/>
  <c r="AR97" i="19"/>
  <c r="AQ97" i="19"/>
  <c r="AP97" i="19"/>
  <c r="AO97" i="19"/>
  <c r="AN97" i="19"/>
  <c r="AM97" i="19"/>
  <c r="AL97" i="19"/>
  <c r="AK97" i="19"/>
  <c r="AJ97" i="19"/>
  <c r="AI97" i="19"/>
  <c r="AH97" i="19"/>
  <c r="AG97" i="19"/>
  <c r="AF97" i="19"/>
  <c r="AE97" i="19"/>
  <c r="AD97" i="19"/>
  <c r="AC97" i="19"/>
  <c r="AB97" i="19"/>
  <c r="AV96" i="19"/>
  <c r="AU96" i="19"/>
  <c r="AT96" i="19"/>
  <c r="AS96" i="19"/>
  <c r="AR96" i="19"/>
  <c r="AQ96" i="19"/>
  <c r="AP96" i="19"/>
  <c r="AO96" i="19"/>
  <c r="AN96" i="19"/>
  <c r="AM96" i="19"/>
  <c r="AL96" i="19"/>
  <c r="AK96" i="19"/>
  <c r="AJ96" i="19"/>
  <c r="AI96" i="19"/>
  <c r="AH96" i="19"/>
  <c r="AG96" i="19"/>
  <c r="AF96" i="19"/>
  <c r="AE96" i="19"/>
  <c r="AD96" i="19"/>
  <c r="AC96" i="19"/>
  <c r="AB96" i="19"/>
  <c r="AV95" i="19"/>
  <c r="AU95" i="19"/>
  <c r="AT95" i="19"/>
  <c r="AS95" i="19"/>
  <c r="AR95" i="19"/>
  <c r="AQ95" i="19"/>
  <c r="AP95" i="19"/>
  <c r="AO95" i="19"/>
  <c r="AN95" i="19"/>
  <c r="AM95" i="19"/>
  <c r="AL95" i="19"/>
  <c r="AK95" i="19"/>
  <c r="AJ95" i="19"/>
  <c r="AI95" i="19"/>
  <c r="AH95" i="19"/>
  <c r="AG95" i="19"/>
  <c r="AF95" i="19"/>
  <c r="AE95" i="19"/>
  <c r="AD95" i="19"/>
  <c r="AC95" i="19"/>
  <c r="AB95" i="19"/>
  <c r="AV94" i="19"/>
  <c r="AU94" i="19"/>
  <c r="AT94" i="19"/>
  <c r="AS94" i="19"/>
  <c r="AR94" i="19"/>
  <c r="AQ94" i="19"/>
  <c r="AP94" i="19"/>
  <c r="AO94" i="19"/>
  <c r="AN94" i="19"/>
  <c r="AM94" i="19"/>
  <c r="AL94" i="19"/>
  <c r="AK94" i="19"/>
  <c r="AJ94" i="19"/>
  <c r="AI94" i="19"/>
  <c r="AH94" i="19"/>
  <c r="AG94" i="19"/>
  <c r="AF94" i="19"/>
  <c r="AE94" i="19"/>
  <c r="AD94" i="19"/>
  <c r="AC94" i="19"/>
  <c r="AB94" i="19"/>
  <c r="AA94" i="19"/>
  <c r="AA95" i="19" s="1"/>
  <c r="AA96" i="19" s="1"/>
  <c r="AA97" i="19" s="1"/>
  <c r="AA98" i="19" s="1"/>
  <c r="AA99" i="19" s="1"/>
  <c r="AA100" i="19" s="1"/>
  <c r="AA101" i="19" s="1"/>
  <c r="AA102" i="19" s="1"/>
  <c r="AA103" i="19" s="1"/>
  <c r="AA104" i="19" s="1"/>
  <c r="AA105" i="19" s="1"/>
  <c r="AA106" i="19" s="1"/>
  <c r="AA107" i="19" s="1"/>
  <c r="AA108" i="19" s="1"/>
  <c r="AA109" i="19" s="1"/>
  <c r="AA110" i="19" s="1"/>
  <c r="AA111" i="19" s="1"/>
  <c r="AA112" i="19" s="1"/>
  <c r="AA113" i="19" s="1"/>
  <c r="AA114" i="19" s="1"/>
  <c r="AA115" i="19" s="1"/>
  <c r="AA116" i="19" s="1"/>
  <c r="AA117" i="19" s="1"/>
  <c r="AA118" i="19" s="1"/>
  <c r="AA119" i="19" s="1"/>
  <c r="AA120" i="19" s="1"/>
  <c r="AA121" i="19" s="1"/>
  <c r="AA122" i="19" s="1"/>
  <c r="AA123" i="19" s="1"/>
  <c r="AA124" i="19" s="1"/>
  <c r="AA125" i="19" s="1"/>
  <c r="AA126" i="19" s="1"/>
  <c r="AA127" i="19" s="1"/>
  <c r="AV93" i="19"/>
  <c r="AU93" i="19"/>
  <c r="AT93" i="19"/>
  <c r="AS93" i="19"/>
  <c r="AR93" i="19"/>
  <c r="AQ93" i="19"/>
  <c r="AP93" i="19"/>
  <c r="AO93" i="19"/>
  <c r="AN93" i="19"/>
  <c r="AM93" i="19"/>
  <c r="AL93" i="19"/>
  <c r="AK93" i="19"/>
  <c r="AJ93" i="19"/>
  <c r="AI93" i="19"/>
  <c r="AH93" i="19"/>
  <c r="AG93" i="19"/>
  <c r="AF93" i="19"/>
  <c r="AE93" i="19"/>
  <c r="AD93" i="19"/>
  <c r="AC93" i="19"/>
  <c r="AB93" i="19"/>
  <c r="AD92" i="19"/>
  <c r="AC92" i="19"/>
  <c r="AC91" i="19"/>
  <c r="AB91" i="19"/>
  <c r="AV85" i="19"/>
  <c r="AU85" i="19"/>
  <c r="AT85" i="19"/>
  <c r="AS85" i="19"/>
  <c r="AR85" i="19"/>
  <c r="AQ85" i="19"/>
  <c r="AP85" i="19"/>
  <c r="AO85" i="19"/>
  <c r="AN85" i="19"/>
  <c r="AM85" i="19"/>
  <c r="AL85" i="19"/>
  <c r="AK85" i="19"/>
  <c r="AJ85" i="19"/>
  <c r="AI85" i="19"/>
  <c r="AH85" i="19"/>
  <c r="AG85" i="19"/>
  <c r="AF85" i="19"/>
  <c r="AE85" i="19"/>
  <c r="AD85" i="19"/>
  <c r="AC85" i="19"/>
  <c r="AB85" i="19"/>
  <c r="AV84" i="19"/>
  <c r="AU84" i="19"/>
  <c r="AT84" i="19"/>
  <c r="AS84" i="19"/>
  <c r="AR84" i="19"/>
  <c r="AQ84" i="19"/>
  <c r="AP84" i="19"/>
  <c r="AO84" i="19"/>
  <c r="AN84" i="19"/>
  <c r="AM84" i="19"/>
  <c r="AL84" i="19"/>
  <c r="AK84" i="19"/>
  <c r="AJ84" i="19"/>
  <c r="AI84" i="19"/>
  <c r="AH84" i="19"/>
  <c r="AG84" i="19"/>
  <c r="AF84" i="19"/>
  <c r="AE84" i="19"/>
  <c r="AD84" i="19"/>
  <c r="AC84" i="19"/>
  <c r="AB84" i="19"/>
  <c r="AV83" i="19"/>
  <c r="AU83" i="19"/>
  <c r="AT83" i="19"/>
  <c r="AS83" i="19"/>
  <c r="AR83" i="19"/>
  <c r="AQ83" i="19"/>
  <c r="AP83" i="19"/>
  <c r="AO83" i="19"/>
  <c r="AN83" i="19"/>
  <c r="AM83" i="19"/>
  <c r="AL83" i="19"/>
  <c r="AK83" i="19"/>
  <c r="AJ83" i="19"/>
  <c r="AI83" i="19"/>
  <c r="AH83" i="19"/>
  <c r="AG83" i="19"/>
  <c r="AF83" i="19"/>
  <c r="AE83" i="19"/>
  <c r="AD83" i="19"/>
  <c r="AC83" i="19"/>
  <c r="AB83" i="19"/>
  <c r="AV82" i="19"/>
  <c r="AU82" i="19"/>
  <c r="AT82" i="19"/>
  <c r="AS82" i="19"/>
  <c r="AR82" i="19"/>
  <c r="AQ82" i="19"/>
  <c r="AP82" i="19"/>
  <c r="AO82" i="19"/>
  <c r="AN82" i="19"/>
  <c r="AM82" i="19"/>
  <c r="AL82" i="19"/>
  <c r="AK82" i="19"/>
  <c r="AJ82" i="19"/>
  <c r="AI82" i="19"/>
  <c r="AH82" i="19"/>
  <c r="AG82" i="19"/>
  <c r="AF82" i="19"/>
  <c r="AE82" i="19"/>
  <c r="AD82" i="19"/>
  <c r="AC82" i="19"/>
  <c r="AB82" i="19"/>
  <c r="AV81" i="19"/>
  <c r="AU81" i="19"/>
  <c r="AT81" i="19"/>
  <c r="AS81" i="19"/>
  <c r="AR81" i="19"/>
  <c r="AQ81" i="19"/>
  <c r="AP81" i="19"/>
  <c r="AO81" i="19"/>
  <c r="AN81" i="19"/>
  <c r="AM81" i="19"/>
  <c r="AL81" i="19"/>
  <c r="AK81" i="19"/>
  <c r="AJ81" i="19"/>
  <c r="AI81" i="19"/>
  <c r="AH81" i="19"/>
  <c r="AG81" i="19"/>
  <c r="AF81" i="19"/>
  <c r="AE81" i="19"/>
  <c r="AD81" i="19"/>
  <c r="AC81" i="19"/>
  <c r="AB81" i="19"/>
  <c r="AV80" i="19"/>
  <c r="AU80" i="19"/>
  <c r="AT80" i="19"/>
  <c r="AS80" i="19"/>
  <c r="AR80" i="19"/>
  <c r="AQ80" i="19"/>
  <c r="AP80" i="19"/>
  <c r="AO80" i="19"/>
  <c r="AN80" i="19"/>
  <c r="AM80" i="19"/>
  <c r="AL80" i="19"/>
  <c r="AK80" i="19"/>
  <c r="AJ80" i="19"/>
  <c r="AI80" i="19"/>
  <c r="AH80" i="19"/>
  <c r="AG80" i="19"/>
  <c r="AF80" i="19"/>
  <c r="AE80" i="19"/>
  <c r="AD80" i="19"/>
  <c r="AC80" i="19"/>
  <c r="AB80" i="19"/>
  <c r="AV79" i="19"/>
  <c r="AU79" i="19"/>
  <c r="AT79" i="19"/>
  <c r="AS79" i="19"/>
  <c r="AR79" i="19"/>
  <c r="AQ79" i="19"/>
  <c r="AP79" i="19"/>
  <c r="AO79" i="19"/>
  <c r="AN79" i="19"/>
  <c r="AM79" i="19"/>
  <c r="AL79" i="19"/>
  <c r="AK79" i="19"/>
  <c r="AJ79" i="19"/>
  <c r="AI79" i="19"/>
  <c r="AH79" i="19"/>
  <c r="AG79" i="19"/>
  <c r="AF79" i="19"/>
  <c r="AE79" i="19"/>
  <c r="AD79" i="19"/>
  <c r="AC79" i="19"/>
  <c r="AB79" i="19"/>
  <c r="AV78" i="19"/>
  <c r="AU78" i="19"/>
  <c r="AT78" i="19"/>
  <c r="AS78" i="19"/>
  <c r="AR78" i="19"/>
  <c r="AQ78" i="19"/>
  <c r="AP78" i="19"/>
  <c r="AO78" i="19"/>
  <c r="AN78" i="19"/>
  <c r="AM78" i="19"/>
  <c r="AL78" i="19"/>
  <c r="AK78" i="19"/>
  <c r="AJ78" i="19"/>
  <c r="AI78" i="19"/>
  <c r="AH78" i="19"/>
  <c r="AG78" i="19"/>
  <c r="AF78" i="19"/>
  <c r="AE78" i="19"/>
  <c r="AD78" i="19"/>
  <c r="AC78" i="19"/>
  <c r="AB78" i="19"/>
  <c r="AV77" i="19"/>
  <c r="AU77" i="19"/>
  <c r="AT77" i="19"/>
  <c r="AS77" i="19"/>
  <c r="AR77" i="19"/>
  <c r="AQ77" i="19"/>
  <c r="AP77" i="19"/>
  <c r="AO77" i="19"/>
  <c r="AN77" i="19"/>
  <c r="AM77" i="19"/>
  <c r="AL77" i="19"/>
  <c r="AK77" i="19"/>
  <c r="AJ77" i="19"/>
  <c r="AI77" i="19"/>
  <c r="AH77" i="19"/>
  <c r="AG77" i="19"/>
  <c r="AF77" i="19"/>
  <c r="AE77" i="19"/>
  <c r="AD77" i="19"/>
  <c r="AC77" i="19"/>
  <c r="AB77" i="19"/>
  <c r="AV76" i="19"/>
  <c r="AU76" i="19"/>
  <c r="AT76" i="19"/>
  <c r="AS76" i="19"/>
  <c r="AR76" i="19"/>
  <c r="AQ76" i="19"/>
  <c r="AP76" i="19"/>
  <c r="AO76" i="19"/>
  <c r="AN76" i="19"/>
  <c r="AM76" i="19"/>
  <c r="AL76" i="19"/>
  <c r="AK76" i="19"/>
  <c r="AJ76" i="19"/>
  <c r="AI76" i="19"/>
  <c r="AH76" i="19"/>
  <c r="AG76" i="19"/>
  <c r="AF76" i="19"/>
  <c r="AE76" i="19"/>
  <c r="AD76" i="19"/>
  <c r="AC76" i="19"/>
  <c r="AB76" i="19"/>
  <c r="AV75" i="19"/>
  <c r="AU75" i="19"/>
  <c r="AT75" i="19"/>
  <c r="AS75" i="19"/>
  <c r="AR75" i="19"/>
  <c r="AQ75" i="19"/>
  <c r="AP75" i="19"/>
  <c r="AO75" i="19"/>
  <c r="AN75" i="19"/>
  <c r="AM75" i="19"/>
  <c r="AL75" i="19"/>
  <c r="AK75" i="19"/>
  <c r="AJ75" i="19"/>
  <c r="AI75" i="19"/>
  <c r="AH75" i="19"/>
  <c r="AG75" i="19"/>
  <c r="AF75" i="19"/>
  <c r="AE75" i="19"/>
  <c r="AD75" i="19"/>
  <c r="AC75" i="19"/>
  <c r="AB75" i="19"/>
  <c r="AV74" i="19"/>
  <c r="AU74" i="19"/>
  <c r="AT74" i="19"/>
  <c r="AS74" i="19"/>
  <c r="AR74" i="19"/>
  <c r="AQ74" i="19"/>
  <c r="AP74" i="19"/>
  <c r="AO74" i="19"/>
  <c r="AN74" i="19"/>
  <c r="AM74" i="19"/>
  <c r="AL74" i="19"/>
  <c r="AK74" i="19"/>
  <c r="AJ74" i="19"/>
  <c r="AI74" i="19"/>
  <c r="AH74" i="19"/>
  <c r="AG74" i="19"/>
  <c r="AF74" i="19"/>
  <c r="AE74" i="19"/>
  <c r="AD74" i="19"/>
  <c r="AC74" i="19"/>
  <c r="AB74" i="19"/>
  <c r="AV73" i="19"/>
  <c r="AU73" i="19"/>
  <c r="AT73" i="19"/>
  <c r="AS73" i="19"/>
  <c r="AR73" i="19"/>
  <c r="AQ73" i="19"/>
  <c r="AP73" i="19"/>
  <c r="AO73" i="19"/>
  <c r="AN73" i="19"/>
  <c r="AM73" i="19"/>
  <c r="AL73" i="19"/>
  <c r="AK73" i="19"/>
  <c r="AJ73" i="19"/>
  <c r="AI73" i="19"/>
  <c r="AH73" i="19"/>
  <c r="AG73" i="19"/>
  <c r="AF73" i="19"/>
  <c r="AE73" i="19"/>
  <c r="AD73" i="19"/>
  <c r="AC73" i="19"/>
  <c r="AB73" i="19"/>
  <c r="AV72" i="19"/>
  <c r="AU72" i="19"/>
  <c r="AT72" i="19"/>
  <c r="AS72" i="19"/>
  <c r="AR72" i="19"/>
  <c r="AQ72" i="19"/>
  <c r="AP72" i="19"/>
  <c r="AO72" i="19"/>
  <c r="AN72" i="19"/>
  <c r="AM72" i="19"/>
  <c r="AL72" i="19"/>
  <c r="AK72" i="19"/>
  <c r="AJ72" i="19"/>
  <c r="AI72" i="19"/>
  <c r="AH72" i="19"/>
  <c r="AG72" i="19"/>
  <c r="AF72" i="19"/>
  <c r="AE72" i="19"/>
  <c r="AD72" i="19"/>
  <c r="AC72" i="19"/>
  <c r="AB72" i="19"/>
  <c r="AV71" i="19"/>
  <c r="AU71" i="19"/>
  <c r="AT71" i="19"/>
  <c r="AS71" i="19"/>
  <c r="AR71" i="19"/>
  <c r="AQ71" i="19"/>
  <c r="AP71" i="19"/>
  <c r="AO71" i="19"/>
  <c r="AN71" i="19"/>
  <c r="AM71" i="19"/>
  <c r="AL71" i="19"/>
  <c r="AK71" i="19"/>
  <c r="AJ71" i="19"/>
  <c r="AI71" i="19"/>
  <c r="AH71" i="19"/>
  <c r="AG71" i="19"/>
  <c r="AF71" i="19"/>
  <c r="AE71" i="19"/>
  <c r="AD71" i="19"/>
  <c r="AC71" i="19"/>
  <c r="AB71" i="19"/>
  <c r="AV70" i="19"/>
  <c r="AU70" i="19"/>
  <c r="AT70" i="19"/>
  <c r="AS70" i="19"/>
  <c r="AR70" i="19"/>
  <c r="AQ70" i="19"/>
  <c r="AP70" i="19"/>
  <c r="AO70" i="19"/>
  <c r="AN70" i="19"/>
  <c r="AM70" i="19"/>
  <c r="AL70" i="19"/>
  <c r="AK70" i="19"/>
  <c r="AJ70" i="19"/>
  <c r="AI70" i="19"/>
  <c r="AH70" i="19"/>
  <c r="AG70" i="19"/>
  <c r="AF70" i="19"/>
  <c r="AE70" i="19"/>
  <c r="AD70" i="19"/>
  <c r="AC70" i="19"/>
  <c r="AB70" i="19"/>
  <c r="AV69" i="19"/>
  <c r="AU69" i="19"/>
  <c r="AT69" i="19"/>
  <c r="AS69" i="19"/>
  <c r="AR69" i="19"/>
  <c r="AQ69" i="19"/>
  <c r="AP69" i="19"/>
  <c r="AO69" i="19"/>
  <c r="AN69" i="19"/>
  <c r="AM69" i="19"/>
  <c r="AL69" i="19"/>
  <c r="AK69" i="19"/>
  <c r="AJ69" i="19"/>
  <c r="AI69" i="19"/>
  <c r="AH69" i="19"/>
  <c r="AG69" i="19"/>
  <c r="AF69" i="19"/>
  <c r="AE69" i="19"/>
  <c r="AD69" i="19"/>
  <c r="AC69" i="19"/>
  <c r="AB69" i="19"/>
  <c r="AV68" i="19"/>
  <c r="AU68" i="19"/>
  <c r="AT68" i="19"/>
  <c r="AS68" i="19"/>
  <c r="AR68" i="19"/>
  <c r="AQ68" i="19"/>
  <c r="AP68" i="19"/>
  <c r="AO68" i="19"/>
  <c r="AN68" i="19"/>
  <c r="AM68" i="19"/>
  <c r="AL68" i="19"/>
  <c r="AK68" i="19"/>
  <c r="AJ68" i="19"/>
  <c r="AI68" i="19"/>
  <c r="AH68" i="19"/>
  <c r="AG68" i="19"/>
  <c r="AF68" i="19"/>
  <c r="AE68" i="19"/>
  <c r="AD68" i="19"/>
  <c r="AC68" i="19"/>
  <c r="AB68" i="19"/>
  <c r="AV67" i="19"/>
  <c r="AU67" i="19"/>
  <c r="AT67" i="19"/>
  <c r="AS67" i="19"/>
  <c r="AR67" i="19"/>
  <c r="AQ67" i="19"/>
  <c r="AP67" i="19"/>
  <c r="AO67" i="19"/>
  <c r="AN67" i="19"/>
  <c r="AM67" i="19"/>
  <c r="AL67" i="19"/>
  <c r="AK67" i="19"/>
  <c r="AJ67" i="19"/>
  <c r="AI67" i="19"/>
  <c r="AH67" i="19"/>
  <c r="AG67" i="19"/>
  <c r="AF67" i="19"/>
  <c r="AE67" i="19"/>
  <c r="AD67" i="19"/>
  <c r="AC67" i="19"/>
  <c r="AB67" i="19"/>
  <c r="AV66" i="19"/>
  <c r="AU66" i="19"/>
  <c r="AT66" i="19"/>
  <c r="AS66" i="19"/>
  <c r="AR66" i="19"/>
  <c r="AQ66" i="19"/>
  <c r="AP66" i="19"/>
  <c r="AO66" i="19"/>
  <c r="AN66" i="19"/>
  <c r="AM66" i="19"/>
  <c r="AL66" i="19"/>
  <c r="AK66" i="19"/>
  <c r="AJ66" i="19"/>
  <c r="AI66" i="19"/>
  <c r="AH66" i="19"/>
  <c r="AG66" i="19"/>
  <c r="AF66" i="19"/>
  <c r="AE66" i="19"/>
  <c r="AD66" i="19"/>
  <c r="AC66" i="19"/>
  <c r="AB66" i="19"/>
  <c r="AV65" i="19"/>
  <c r="AU65" i="19"/>
  <c r="AT65" i="19"/>
  <c r="AS65" i="19"/>
  <c r="AR65" i="19"/>
  <c r="AQ65" i="19"/>
  <c r="AP65" i="19"/>
  <c r="AO65" i="19"/>
  <c r="AN65" i="19"/>
  <c r="AM65" i="19"/>
  <c r="AL65" i="19"/>
  <c r="AK65" i="19"/>
  <c r="AJ65" i="19"/>
  <c r="AI65" i="19"/>
  <c r="AH65" i="19"/>
  <c r="AG65" i="19"/>
  <c r="AF65" i="19"/>
  <c r="AE65" i="19"/>
  <c r="AD65" i="19"/>
  <c r="AC65" i="19"/>
  <c r="AB65" i="19"/>
  <c r="AV64" i="19"/>
  <c r="AU64" i="19"/>
  <c r="AT64" i="19"/>
  <c r="AS64" i="19"/>
  <c r="AR64" i="19"/>
  <c r="AQ64" i="19"/>
  <c r="AP64" i="19"/>
  <c r="AO64" i="19"/>
  <c r="AN64" i="19"/>
  <c r="AM64" i="19"/>
  <c r="AL64" i="19"/>
  <c r="AK64" i="19"/>
  <c r="AJ64" i="19"/>
  <c r="AI64" i="19"/>
  <c r="AH64" i="19"/>
  <c r="AG64" i="19"/>
  <c r="AF64" i="19"/>
  <c r="AE64" i="19"/>
  <c r="AD64" i="19"/>
  <c r="AC64" i="19"/>
  <c r="AB64" i="19"/>
  <c r="AV63" i="19"/>
  <c r="AU63" i="19"/>
  <c r="AT63" i="19"/>
  <c r="AS63" i="19"/>
  <c r="AR63" i="19"/>
  <c r="AQ63" i="19"/>
  <c r="AP63" i="19"/>
  <c r="AO63" i="19"/>
  <c r="AN63" i="19"/>
  <c r="AM63" i="19"/>
  <c r="AL63" i="19"/>
  <c r="AK63" i="19"/>
  <c r="AJ63" i="19"/>
  <c r="AI63" i="19"/>
  <c r="AH63" i="19"/>
  <c r="AG63" i="19"/>
  <c r="AF63" i="19"/>
  <c r="AE63" i="19"/>
  <c r="AD63" i="19"/>
  <c r="AC63" i="19"/>
  <c r="AB63" i="19"/>
  <c r="AV62" i="19"/>
  <c r="AU62" i="19"/>
  <c r="AT62" i="19"/>
  <c r="AS62" i="19"/>
  <c r="AR62" i="19"/>
  <c r="AQ62" i="19"/>
  <c r="AP62" i="19"/>
  <c r="AO62" i="19"/>
  <c r="AN62" i="19"/>
  <c r="AM62" i="19"/>
  <c r="AL62" i="19"/>
  <c r="AK62" i="19"/>
  <c r="AJ62" i="19"/>
  <c r="AI62" i="19"/>
  <c r="AH62" i="19"/>
  <c r="AG62" i="19"/>
  <c r="AF62" i="19"/>
  <c r="AE62" i="19"/>
  <c r="AD62" i="19"/>
  <c r="AC62" i="19"/>
  <c r="AB62" i="19"/>
  <c r="AV61" i="19"/>
  <c r="AU61" i="19"/>
  <c r="AT61" i="19"/>
  <c r="AS61" i="19"/>
  <c r="AR61" i="19"/>
  <c r="AQ61" i="19"/>
  <c r="AP61" i="19"/>
  <c r="AO61" i="19"/>
  <c r="AN61" i="19"/>
  <c r="AM61" i="19"/>
  <c r="AL61" i="19"/>
  <c r="AK61" i="19"/>
  <c r="AJ61" i="19"/>
  <c r="AI61" i="19"/>
  <c r="AH61" i="19"/>
  <c r="AG61" i="19"/>
  <c r="AF61" i="19"/>
  <c r="AE61" i="19"/>
  <c r="AD61" i="19"/>
  <c r="AC61" i="19"/>
  <c r="AB61" i="19"/>
  <c r="AV60" i="19"/>
  <c r="AU60" i="19"/>
  <c r="AT60" i="19"/>
  <c r="AS60" i="19"/>
  <c r="AR60" i="19"/>
  <c r="AQ60" i="19"/>
  <c r="AP60" i="19"/>
  <c r="AO60" i="19"/>
  <c r="AN60" i="19"/>
  <c r="AM60" i="19"/>
  <c r="AL60" i="19"/>
  <c r="AK60" i="19"/>
  <c r="AJ60" i="19"/>
  <c r="AI60" i="19"/>
  <c r="AH60" i="19"/>
  <c r="AG60" i="19"/>
  <c r="AF60" i="19"/>
  <c r="AE60" i="19"/>
  <c r="AD60" i="19"/>
  <c r="AC60" i="19"/>
  <c r="AB60" i="19"/>
  <c r="AV59" i="19"/>
  <c r="AU59" i="19"/>
  <c r="AT59" i="19"/>
  <c r="AS59" i="19"/>
  <c r="AR59" i="19"/>
  <c r="AQ59" i="19"/>
  <c r="AP59" i="19"/>
  <c r="AO59" i="19"/>
  <c r="AN59" i="19"/>
  <c r="AM59" i="19"/>
  <c r="AL59" i="19"/>
  <c r="AK59" i="19"/>
  <c r="AJ59" i="19"/>
  <c r="AI59" i="19"/>
  <c r="AH59" i="19"/>
  <c r="AG59" i="19"/>
  <c r="AF59" i="19"/>
  <c r="AE59" i="19"/>
  <c r="AD59" i="19"/>
  <c r="AC59" i="19"/>
  <c r="AB59" i="19"/>
  <c r="AV58" i="19"/>
  <c r="AU58" i="19"/>
  <c r="AT58" i="19"/>
  <c r="AS58" i="19"/>
  <c r="AR58" i="19"/>
  <c r="AQ58" i="19"/>
  <c r="AP58" i="19"/>
  <c r="AO58" i="19"/>
  <c r="AN58" i="19"/>
  <c r="AM58" i="19"/>
  <c r="AL58" i="19"/>
  <c r="AK58" i="19"/>
  <c r="AJ58" i="19"/>
  <c r="AI58" i="19"/>
  <c r="AH58" i="19"/>
  <c r="AG58" i="19"/>
  <c r="AF58" i="19"/>
  <c r="AE58" i="19"/>
  <c r="AD58" i="19"/>
  <c r="AC58" i="19"/>
  <c r="AB58" i="19"/>
  <c r="AV57" i="19"/>
  <c r="AU57" i="19"/>
  <c r="AT57" i="19"/>
  <c r="AS57" i="19"/>
  <c r="AR57" i="19"/>
  <c r="AQ57" i="19"/>
  <c r="AP57" i="19"/>
  <c r="AO57" i="19"/>
  <c r="AN57" i="19"/>
  <c r="AM57" i="19"/>
  <c r="AL57" i="19"/>
  <c r="AK57" i="19"/>
  <c r="AJ57" i="19"/>
  <c r="AI57" i="19"/>
  <c r="AH57" i="19"/>
  <c r="AG57" i="19"/>
  <c r="AF57" i="19"/>
  <c r="AE57" i="19"/>
  <c r="AD57" i="19"/>
  <c r="AC57" i="19"/>
  <c r="AB57" i="19"/>
  <c r="AV56" i="19"/>
  <c r="AU56" i="19"/>
  <c r="AT56" i="19"/>
  <c r="AS56" i="19"/>
  <c r="AR56" i="19"/>
  <c r="AQ56" i="19"/>
  <c r="AP56" i="19"/>
  <c r="AO56" i="19"/>
  <c r="AN56" i="19"/>
  <c r="AM56" i="19"/>
  <c r="AL56" i="19"/>
  <c r="AK56" i="19"/>
  <c r="AJ56" i="19"/>
  <c r="AI56" i="19"/>
  <c r="AH56" i="19"/>
  <c r="AG56" i="19"/>
  <c r="AF56" i="19"/>
  <c r="AE56" i="19"/>
  <c r="AD56" i="19"/>
  <c r="AC56" i="19"/>
  <c r="AB56" i="19"/>
  <c r="AV55" i="19"/>
  <c r="AU55" i="19"/>
  <c r="AT55" i="19"/>
  <c r="AS55" i="19"/>
  <c r="AR55" i="19"/>
  <c r="AQ55" i="19"/>
  <c r="AP55" i="19"/>
  <c r="AO55" i="19"/>
  <c r="AN55" i="19"/>
  <c r="AM55" i="19"/>
  <c r="AL55" i="19"/>
  <c r="AK55" i="19"/>
  <c r="AJ55" i="19"/>
  <c r="AI55" i="19"/>
  <c r="AH55" i="19"/>
  <c r="AG55" i="19"/>
  <c r="AF55" i="19"/>
  <c r="AE55" i="19"/>
  <c r="AD55" i="19"/>
  <c r="AC55" i="19"/>
  <c r="AB55" i="19"/>
  <c r="AV54" i="19"/>
  <c r="AU54" i="19"/>
  <c r="AT54" i="19"/>
  <c r="AS54" i="19"/>
  <c r="AR54" i="19"/>
  <c r="AQ54" i="19"/>
  <c r="AP54" i="19"/>
  <c r="AO54" i="19"/>
  <c r="AN54" i="19"/>
  <c r="AM54" i="19"/>
  <c r="AL54" i="19"/>
  <c r="AK54" i="19"/>
  <c r="AJ54" i="19"/>
  <c r="AI54" i="19"/>
  <c r="AH54" i="19"/>
  <c r="AG54" i="19"/>
  <c r="AF54" i="19"/>
  <c r="AE54" i="19"/>
  <c r="AD54" i="19"/>
  <c r="AC54" i="19"/>
  <c r="AB54" i="19"/>
  <c r="AV53" i="19"/>
  <c r="AU53" i="19"/>
  <c r="AT53" i="19"/>
  <c r="AS53" i="19"/>
  <c r="AR53" i="19"/>
  <c r="AQ53" i="19"/>
  <c r="AP53" i="19"/>
  <c r="AO53" i="19"/>
  <c r="AN53" i="19"/>
  <c r="AM53" i="19"/>
  <c r="AL53" i="19"/>
  <c r="AK53" i="19"/>
  <c r="AJ53" i="19"/>
  <c r="AI53" i="19"/>
  <c r="AH53" i="19"/>
  <c r="AG53" i="19"/>
  <c r="AF53" i="19"/>
  <c r="AE53" i="19"/>
  <c r="AD53" i="19"/>
  <c r="AC53" i="19"/>
  <c r="AB53" i="19"/>
  <c r="AV52" i="19"/>
  <c r="AU52" i="19"/>
  <c r="AT52" i="19"/>
  <c r="AS52" i="19"/>
  <c r="AR52" i="19"/>
  <c r="AQ52" i="19"/>
  <c r="AP52" i="19"/>
  <c r="AO52" i="19"/>
  <c r="AN52" i="19"/>
  <c r="AM52" i="19"/>
  <c r="AL52" i="19"/>
  <c r="AK52" i="19"/>
  <c r="AJ52" i="19"/>
  <c r="AI52" i="19"/>
  <c r="AH52" i="19"/>
  <c r="AG52" i="19"/>
  <c r="AF52" i="19"/>
  <c r="AE52" i="19"/>
  <c r="AD52" i="19"/>
  <c r="AC52" i="19"/>
  <c r="AB52" i="19"/>
  <c r="AV51" i="19"/>
  <c r="AU51" i="19"/>
  <c r="AT51" i="19"/>
  <c r="AS51" i="19"/>
  <c r="AR51" i="19"/>
  <c r="AQ51" i="19"/>
  <c r="AP51" i="19"/>
  <c r="AO51" i="19"/>
  <c r="AN51" i="19"/>
  <c r="AM51" i="19"/>
  <c r="AL51" i="19"/>
  <c r="AK51" i="19"/>
  <c r="AJ51" i="19"/>
  <c r="AI51" i="19"/>
  <c r="AH51" i="19"/>
  <c r="AG51" i="19"/>
  <c r="AF51" i="19"/>
  <c r="AE51" i="19"/>
  <c r="AD51" i="19"/>
  <c r="AC51" i="19"/>
  <c r="AB51" i="19"/>
  <c r="AA51" i="19"/>
  <c r="AA52" i="19" s="1"/>
  <c r="AA53" i="19" s="1"/>
  <c r="AA54" i="19" s="1"/>
  <c r="AA55" i="19" s="1"/>
  <c r="AA56" i="19" s="1"/>
  <c r="AA57" i="19" s="1"/>
  <c r="AA58" i="19" s="1"/>
  <c r="AA59" i="19" s="1"/>
  <c r="AA60" i="19" s="1"/>
  <c r="AA61" i="19" s="1"/>
  <c r="AA62" i="19" s="1"/>
  <c r="AA63" i="19" s="1"/>
  <c r="AA64" i="19" s="1"/>
  <c r="AA65" i="19" s="1"/>
  <c r="AA66" i="19" s="1"/>
  <c r="AA67" i="19" s="1"/>
  <c r="AA68" i="19" s="1"/>
  <c r="AA69" i="19" s="1"/>
  <c r="AA70" i="19" s="1"/>
  <c r="AA71" i="19" s="1"/>
  <c r="AA72" i="19" s="1"/>
  <c r="AA73" i="19" s="1"/>
  <c r="AA74" i="19" s="1"/>
  <c r="AA75" i="19" s="1"/>
  <c r="AA76" i="19" s="1"/>
  <c r="AA77" i="19" s="1"/>
  <c r="AA78" i="19" s="1"/>
  <c r="AA79" i="19" s="1"/>
  <c r="AA80" i="19" s="1"/>
  <c r="AA81" i="19" s="1"/>
  <c r="AA82" i="19" s="1"/>
  <c r="AA83" i="19" s="1"/>
  <c r="AA84" i="19" s="1"/>
  <c r="AV50" i="19"/>
  <c r="AU50" i="19"/>
  <c r="AT50" i="19"/>
  <c r="AS50" i="19"/>
  <c r="AR50" i="19"/>
  <c r="AQ50" i="19"/>
  <c r="AP50" i="19"/>
  <c r="AO50" i="19"/>
  <c r="AN50" i="19"/>
  <c r="AM50" i="19"/>
  <c r="AL50" i="19"/>
  <c r="AK50" i="19"/>
  <c r="AJ50" i="19"/>
  <c r="AI50" i="19"/>
  <c r="AH50" i="19"/>
  <c r="AG50" i="19"/>
  <c r="AF50" i="19"/>
  <c r="AE50" i="19"/>
  <c r="AD50" i="19"/>
  <c r="AC50" i="19"/>
  <c r="AB50" i="19"/>
  <c r="AC49" i="19"/>
  <c r="AC48" i="19" s="1"/>
  <c r="AB48" i="19"/>
  <c r="AV42" i="19"/>
  <c r="AU42" i="19"/>
  <c r="AT42" i="19"/>
  <c r="AS42" i="19"/>
  <c r="AR42" i="19"/>
  <c r="AQ42" i="19"/>
  <c r="AP42" i="19"/>
  <c r="AO42" i="19"/>
  <c r="AN42" i="19"/>
  <c r="AM42" i="19"/>
  <c r="AL42" i="19"/>
  <c r="AK42" i="19"/>
  <c r="AJ42" i="19"/>
  <c r="AI42" i="19"/>
  <c r="AH42" i="19"/>
  <c r="AG42" i="19"/>
  <c r="AF42" i="19"/>
  <c r="AE42" i="19"/>
  <c r="AD42" i="19"/>
  <c r="AC42" i="19"/>
  <c r="AB42" i="19"/>
  <c r="AV41" i="19"/>
  <c r="AU41" i="19"/>
  <c r="AT41" i="19"/>
  <c r="AS41" i="19"/>
  <c r="AR41" i="19"/>
  <c r="AQ41" i="19"/>
  <c r="AP41" i="19"/>
  <c r="AO41" i="19"/>
  <c r="AN41" i="19"/>
  <c r="AM41" i="19"/>
  <c r="AL41" i="19"/>
  <c r="AK41" i="19"/>
  <c r="AJ41" i="19"/>
  <c r="AI41" i="19"/>
  <c r="AH41" i="19"/>
  <c r="AG41" i="19"/>
  <c r="AF41" i="19"/>
  <c r="AE41" i="19"/>
  <c r="AD41" i="19"/>
  <c r="AC41" i="19"/>
  <c r="AB41" i="19"/>
  <c r="AV40" i="19"/>
  <c r="AU40" i="19"/>
  <c r="AT40" i="19"/>
  <c r="AS40" i="19"/>
  <c r="AR40" i="19"/>
  <c r="AQ40" i="19"/>
  <c r="AP40" i="19"/>
  <c r="AO40" i="19"/>
  <c r="AN40" i="19"/>
  <c r="AM40" i="19"/>
  <c r="AL40" i="19"/>
  <c r="AK40" i="19"/>
  <c r="AJ40" i="19"/>
  <c r="AI40" i="19"/>
  <c r="AH40" i="19"/>
  <c r="AG40" i="19"/>
  <c r="AF40" i="19"/>
  <c r="AE40" i="19"/>
  <c r="AD40" i="19"/>
  <c r="AC40" i="19"/>
  <c r="AB40" i="19"/>
  <c r="AV39" i="19"/>
  <c r="AU39" i="19"/>
  <c r="AT39" i="19"/>
  <c r="AS39" i="19"/>
  <c r="AR39" i="19"/>
  <c r="AQ39" i="19"/>
  <c r="AP39" i="19"/>
  <c r="AO39" i="19"/>
  <c r="AN39" i="19"/>
  <c r="AM39" i="19"/>
  <c r="AL39" i="19"/>
  <c r="AK39" i="19"/>
  <c r="AJ39" i="19"/>
  <c r="AI39" i="19"/>
  <c r="AH39" i="19"/>
  <c r="AG39" i="19"/>
  <c r="AF39" i="19"/>
  <c r="AE39" i="19"/>
  <c r="AD39" i="19"/>
  <c r="AC39" i="19"/>
  <c r="AB39" i="19"/>
  <c r="AV38" i="19"/>
  <c r="AU38" i="19"/>
  <c r="AT38" i="19"/>
  <c r="AS38" i="19"/>
  <c r="AR38" i="19"/>
  <c r="AQ38" i="19"/>
  <c r="AP38" i="19"/>
  <c r="AO38" i="19"/>
  <c r="AN38" i="19"/>
  <c r="AM38" i="19"/>
  <c r="AL38" i="19"/>
  <c r="AK38" i="19"/>
  <c r="AJ38" i="19"/>
  <c r="AI38" i="19"/>
  <c r="AH38" i="19"/>
  <c r="AG38" i="19"/>
  <c r="AF38" i="19"/>
  <c r="AE38" i="19"/>
  <c r="AD38" i="19"/>
  <c r="AC38" i="19"/>
  <c r="AB38" i="19"/>
  <c r="AV37" i="19"/>
  <c r="AU37" i="19"/>
  <c r="AT37" i="19"/>
  <c r="AS37" i="19"/>
  <c r="AR37" i="19"/>
  <c r="AQ37" i="19"/>
  <c r="AP37" i="19"/>
  <c r="AO37" i="19"/>
  <c r="AN37" i="19"/>
  <c r="AM37" i="19"/>
  <c r="AL37" i="19"/>
  <c r="AK37" i="19"/>
  <c r="AJ37" i="19"/>
  <c r="AI37" i="19"/>
  <c r="AH37" i="19"/>
  <c r="AG37" i="19"/>
  <c r="AF37" i="19"/>
  <c r="AE37" i="19"/>
  <c r="AD37" i="19"/>
  <c r="AC37" i="19"/>
  <c r="AB37" i="19"/>
  <c r="AV36" i="19"/>
  <c r="AU36" i="19"/>
  <c r="AT36" i="19"/>
  <c r="AS36" i="19"/>
  <c r="AR36" i="19"/>
  <c r="AQ36" i="19"/>
  <c r="AP36" i="19"/>
  <c r="AO36" i="19"/>
  <c r="AN36" i="19"/>
  <c r="AM36" i="19"/>
  <c r="AL36" i="19"/>
  <c r="AK36" i="19"/>
  <c r="AJ36" i="19"/>
  <c r="AI36" i="19"/>
  <c r="AH36" i="19"/>
  <c r="AG36" i="19"/>
  <c r="AF36" i="19"/>
  <c r="AE36" i="19"/>
  <c r="AD36" i="19"/>
  <c r="AC36" i="19"/>
  <c r="AB36" i="19"/>
  <c r="AV35" i="19"/>
  <c r="AU35" i="19"/>
  <c r="AT35" i="19"/>
  <c r="AS35" i="19"/>
  <c r="AR35" i="19"/>
  <c r="AQ35" i="19"/>
  <c r="AP35" i="19"/>
  <c r="AO35" i="19"/>
  <c r="AN35" i="19"/>
  <c r="AM35" i="19"/>
  <c r="AL35" i="19"/>
  <c r="AK35" i="19"/>
  <c r="AJ35" i="19"/>
  <c r="AI35" i="19"/>
  <c r="AH35" i="19"/>
  <c r="AG35" i="19"/>
  <c r="AF35" i="19"/>
  <c r="AE35" i="19"/>
  <c r="AD35" i="19"/>
  <c r="AC35" i="19"/>
  <c r="AB35" i="19"/>
  <c r="AV34" i="19"/>
  <c r="AU34" i="19"/>
  <c r="AT34" i="19"/>
  <c r="AS34" i="19"/>
  <c r="AR34" i="19"/>
  <c r="AQ34" i="19"/>
  <c r="AP34" i="19"/>
  <c r="AO34" i="19"/>
  <c r="AN34" i="19"/>
  <c r="AM34" i="19"/>
  <c r="AL34" i="19"/>
  <c r="AK34" i="19"/>
  <c r="AJ34" i="19"/>
  <c r="AI34" i="19"/>
  <c r="AH34" i="19"/>
  <c r="AG34" i="19"/>
  <c r="AF34" i="19"/>
  <c r="AE34" i="19"/>
  <c r="AD34" i="19"/>
  <c r="AC34" i="19"/>
  <c r="AB34" i="19"/>
  <c r="AV33" i="19"/>
  <c r="AU33" i="19"/>
  <c r="AT33" i="19"/>
  <c r="AS33" i="19"/>
  <c r="AR33" i="19"/>
  <c r="AQ33" i="19"/>
  <c r="AP33" i="19"/>
  <c r="AO33" i="19"/>
  <c r="AN33" i="19"/>
  <c r="AM33" i="19"/>
  <c r="AL33" i="19"/>
  <c r="AK33" i="19"/>
  <c r="AJ33" i="19"/>
  <c r="AI33" i="19"/>
  <c r="AH33" i="19"/>
  <c r="AG33" i="19"/>
  <c r="AF33" i="19"/>
  <c r="AE33" i="19"/>
  <c r="AD33" i="19"/>
  <c r="AC33" i="19"/>
  <c r="AB33" i="19"/>
  <c r="AV32" i="19"/>
  <c r="AU32" i="19"/>
  <c r="AT32" i="19"/>
  <c r="AS32" i="19"/>
  <c r="AR32" i="19"/>
  <c r="AQ32" i="19"/>
  <c r="AP32" i="19"/>
  <c r="AO32" i="19"/>
  <c r="AN32" i="19"/>
  <c r="AM32" i="19"/>
  <c r="AL32" i="19"/>
  <c r="AK32" i="19"/>
  <c r="AJ32" i="19"/>
  <c r="AI32" i="19"/>
  <c r="AH32" i="19"/>
  <c r="AG32" i="19"/>
  <c r="AF32" i="19"/>
  <c r="AE32" i="19"/>
  <c r="AD32" i="19"/>
  <c r="AC32" i="19"/>
  <c r="AB32" i="19"/>
  <c r="AV31" i="19"/>
  <c r="AU31" i="19"/>
  <c r="AT31" i="19"/>
  <c r="AS31" i="19"/>
  <c r="AR31" i="19"/>
  <c r="AQ31" i="19"/>
  <c r="AP31" i="19"/>
  <c r="AO31" i="19"/>
  <c r="AN31" i="19"/>
  <c r="AM31" i="19"/>
  <c r="AL31" i="19"/>
  <c r="AK31" i="19"/>
  <c r="AJ31" i="19"/>
  <c r="AI31" i="19"/>
  <c r="AH31" i="19"/>
  <c r="AG31" i="19"/>
  <c r="AF31" i="19"/>
  <c r="AE31" i="19"/>
  <c r="AD31" i="19"/>
  <c r="AC31" i="19"/>
  <c r="AB31" i="19"/>
  <c r="AV30" i="19"/>
  <c r="AU30" i="19"/>
  <c r="AT30" i="19"/>
  <c r="AS30" i="19"/>
  <c r="AR30" i="19"/>
  <c r="AQ30" i="19"/>
  <c r="AP30" i="19"/>
  <c r="AO30" i="19"/>
  <c r="AN30" i="19"/>
  <c r="AM30" i="19"/>
  <c r="AL30" i="19"/>
  <c r="AK30" i="19"/>
  <c r="AJ30" i="19"/>
  <c r="AI30" i="19"/>
  <c r="AH30" i="19"/>
  <c r="AG30" i="19"/>
  <c r="AF30" i="19"/>
  <c r="AE30" i="19"/>
  <c r="AD30" i="19"/>
  <c r="AC30" i="19"/>
  <c r="AB30" i="19"/>
  <c r="AV29" i="19"/>
  <c r="AU29" i="19"/>
  <c r="AT29" i="19"/>
  <c r="AS29" i="19"/>
  <c r="AR29" i="19"/>
  <c r="AQ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V28" i="19"/>
  <c r="AU28" i="19"/>
  <c r="AT28" i="19"/>
  <c r="AS28" i="19"/>
  <c r="AR28" i="19"/>
  <c r="AQ28" i="19"/>
  <c r="AP28" i="19"/>
  <c r="AO28" i="19"/>
  <c r="AN28" i="19"/>
  <c r="AM28" i="19"/>
  <c r="AL28" i="19"/>
  <c r="AK28" i="19"/>
  <c r="AJ28" i="19"/>
  <c r="AI28" i="19"/>
  <c r="AH28" i="19"/>
  <c r="AG28" i="19"/>
  <c r="AF28" i="19"/>
  <c r="AE28" i="19"/>
  <c r="AD28" i="19"/>
  <c r="AC28" i="19"/>
  <c r="AB28" i="19"/>
  <c r="AV27" i="19"/>
  <c r="AU27" i="19"/>
  <c r="AT27" i="19"/>
  <c r="AS27" i="19"/>
  <c r="AR27" i="19"/>
  <c r="AQ27" i="19"/>
  <c r="AP27" i="19"/>
  <c r="AO27" i="19"/>
  <c r="AN27" i="19"/>
  <c r="AM27" i="19"/>
  <c r="AL27" i="19"/>
  <c r="AK27" i="19"/>
  <c r="AJ27" i="19"/>
  <c r="AI27" i="19"/>
  <c r="AH27" i="19"/>
  <c r="AG27" i="19"/>
  <c r="AF27" i="19"/>
  <c r="AE27" i="19"/>
  <c r="AD27" i="19"/>
  <c r="AC27" i="19"/>
  <c r="AB27" i="19"/>
  <c r="AV26" i="19"/>
  <c r="AU26" i="19"/>
  <c r="AT26" i="19"/>
  <c r="AS26" i="19"/>
  <c r="AR26" i="19"/>
  <c r="AQ26" i="19"/>
  <c r="AP26" i="19"/>
  <c r="AO26" i="19"/>
  <c r="AN26" i="19"/>
  <c r="AM26" i="19"/>
  <c r="AL26" i="19"/>
  <c r="AK26" i="19"/>
  <c r="AJ26" i="19"/>
  <c r="AI26" i="19"/>
  <c r="AH26" i="19"/>
  <c r="AG26" i="19"/>
  <c r="AF26" i="19"/>
  <c r="AE26" i="19"/>
  <c r="AD26" i="19"/>
  <c r="AC26" i="19"/>
  <c r="AB26" i="19"/>
  <c r="AV25" i="19"/>
  <c r="AU25" i="19"/>
  <c r="AT25" i="19"/>
  <c r="AS25" i="19"/>
  <c r="AR25" i="19"/>
  <c r="AQ25" i="19"/>
  <c r="AP25" i="19"/>
  <c r="AO25" i="19"/>
  <c r="AN25" i="19"/>
  <c r="AM25" i="19"/>
  <c r="AL25" i="19"/>
  <c r="AK25" i="19"/>
  <c r="AJ25" i="19"/>
  <c r="AI25" i="19"/>
  <c r="AH25" i="19"/>
  <c r="AG25" i="19"/>
  <c r="AF25" i="19"/>
  <c r="AE25" i="19"/>
  <c r="AD25" i="19"/>
  <c r="AC25" i="19"/>
  <c r="AB25" i="19"/>
  <c r="AV24" i="19"/>
  <c r="AU24" i="19"/>
  <c r="AT24" i="19"/>
  <c r="AS24" i="19"/>
  <c r="AR24" i="19"/>
  <c r="AQ24" i="19"/>
  <c r="AP24" i="19"/>
  <c r="AO24" i="19"/>
  <c r="AN24" i="19"/>
  <c r="AM24" i="19"/>
  <c r="AL24" i="19"/>
  <c r="AK24" i="19"/>
  <c r="AJ24" i="19"/>
  <c r="AI24" i="19"/>
  <c r="AH24" i="19"/>
  <c r="AG24" i="19"/>
  <c r="AF24" i="19"/>
  <c r="AE24" i="19"/>
  <c r="AD24" i="19"/>
  <c r="AC24" i="19"/>
  <c r="AB24" i="19"/>
  <c r="AV23" i="19"/>
  <c r="AU23" i="19"/>
  <c r="AT23" i="19"/>
  <c r="AS23" i="19"/>
  <c r="AR23" i="19"/>
  <c r="AQ23" i="19"/>
  <c r="AP23" i="19"/>
  <c r="AO23" i="19"/>
  <c r="AN23" i="19"/>
  <c r="AM23" i="19"/>
  <c r="AL23" i="19"/>
  <c r="AK23" i="19"/>
  <c r="AJ23" i="19"/>
  <c r="AI23" i="19"/>
  <c r="AH23" i="19"/>
  <c r="AG23" i="19"/>
  <c r="AF23" i="19"/>
  <c r="AE23" i="19"/>
  <c r="AD23" i="19"/>
  <c r="AC23" i="19"/>
  <c r="AB23" i="19"/>
  <c r="AV22" i="19"/>
  <c r="AU22" i="19"/>
  <c r="AT22" i="19"/>
  <c r="AS22" i="19"/>
  <c r="AR22" i="19"/>
  <c r="AQ22" i="19"/>
  <c r="AP22" i="19"/>
  <c r="AO22" i="19"/>
  <c r="AN22" i="19"/>
  <c r="AM22" i="19"/>
  <c r="AL22" i="19"/>
  <c r="AK22" i="19"/>
  <c r="AJ22" i="19"/>
  <c r="AI22" i="19"/>
  <c r="AH22" i="19"/>
  <c r="AG22" i="19"/>
  <c r="AF22" i="19"/>
  <c r="AE22" i="19"/>
  <c r="AD22" i="19"/>
  <c r="AC22" i="19"/>
  <c r="AB22" i="19"/>
  <c r="AV21" i="19"/>
  <c r="AU21" i="19"/>
  <c r="AT21" i="19"/>
  <c r="AS21" i="19"/>
  <c r="AR21" i="19"/>
  <c r="AQ21" i="19"/>
  <c r="AP21" i="19"/>
  <c r="AO21" i="19"/>
  <c r="AN21" i="19"/>
  <c r="AM21" i="19"/>
  <c r="AL21" i="19"/>
  <c r="AK21" i="19"/>
  <c r="AJ21" i="19"/>
  <c r="AI21" i="19"/>
  <c r="AH21" i="19"/>
  <c r="AG21" i="19"/>
  <c r="AF21" i="19"/>
  <c r="AE21" i="19"/>
  <c r="AD21" i="19"/>
  <c r="AC21" i="19"/>
  <c r="AB21" i="19"/>
  <c r="AV20" i="19"/>
  <c r="AU20" i="19"/>
  <c r="AT20" i="19"/>
  <c r="AS20" i="19"/>
  <c r="AR20" i="19"/>
  <c r="AQ20" i="19"/>
  <c r="AP20" i="19"/>
  <c r="AO20" i="19"/>
  <c r="AN20" i="19"/>
  <c r="AM20" i="19"/>
  <c r="AL20" i="19"/>
  <c r="AK20" i="19"/>
  <c r="AJ20" i="19"/>
  <c r="AI20" i="19"/>
  <c r="AH20" i="19"/>
  <c r="AG20" i="19"/>
  <c r="AF20" i="19"/>
  <c r="AE20" i="19"/>
  <c r="AD20" i="19"/>
  <c r="AC20" i="19"/>
  <c r="AB20" i="19"/>
  <c r="AV19" i="19"/>
  <c r="AU19" i="19"/>
  <c r="AT19" i="19"/>
  <c r="AS19" i="19"/>
  <c r="AR19" i="19"/>
  <c r="AQ19" i="19"/>
  <c r="AP19" i="19"/>
  <c r="AO19" i="19"/>
  <c r="AN19" i="19"/>
  <c r="AM19" i="19"/>
  <c r="AL19" i="19"/>
  <c r="AK19" i="19"/>
  <c r="AJ19" i="19"/>
  <c r="AI19" i="19"/>
  <c r="AH19" i="19"/>
  <c r="AG19" i="19"/>
  <c r="AF19" i="19"/>
  <c r="AE19" i="19"/>
  <c r="AD19" i="19"/>
  <c r="AC19" i="19"/>
  <c r="AB19" i="19"/>
  <c r="AV18" i="19"/>
  <c r="AU18" i="19"/>
  <c r="AT18" i="19"/>
  <c r="AS18" i="19"/>
  <c r="AR18" i="19"/>
  <c r="AQ18" i="19"/>
  <c r="AP18" i="19"/>
  <c r="AO18" i="19"/>
  <c r="AN18" i="19"/>
  <c r="AM18" i="19"/>
  <c r="AL18" i="19"/>
  <c r="AK18" i="19"/>
  <c r="AJ18" i="19"/>
  <c r="AI18" i="19"/>
  <c r="AH18" i="19"/>
  <c r="AG18" i="19"/>
  <c r="AF18" i="19"/>
  <c r="AE18" i="19"/>
  <c r="AD18" i="19"/>
  <c r="AC18" i="19"/>
  <c r="AB18" i="19"/>
  <c r="AV17" i="19"/>
  <c r="AU17" i="19"/>
  <c r="AT17" i="19"/>
  <c r="AS17" i="19"/>
  <c r="AR17" i="19"/>
  <c r="AQ17" i="19"/>
  <c r="AP17" i="19"/>
  <c r="AO17" i="19"/>
  <c r="AN17" i="19"/>
  <c r="AM17" i="19"/>
  <c r="AL17" i="19"/>
  <c r="AK17" i="19"/>
  <c r="AJ17" i="19"/>
  <c r="AI17" i="19"/>
  <c r="AH17" i="19"/>
  <c r="AG17" i="19"/>
  <c r="AF17" i="19"/>
  <c r="AE17" i="19"/>
  <c r="AD17" i="19"/>
  <c r="AC17" i="19"/>
  <c r="AB17" i="19"/>
  <c r="AV16" i="19"/>
  <c r="AU16" i="19"/>
  <c r="AT16" i="19"/>
  <c r="AS16" i="19"/>
  <c r="AR16" i="19"/>
  <c r="AQ16" i="19"/>
  <c r="AP16" i="19"/>
  <c r="AO16" i="19"/>
  <c r="AN16" i="19"/>
  <c r="AM16" i="19"/>
  <c r="AL16" i="19"/>
  <c r="AK16" i="19"/>
  <c r="AJ16" i="19"/>
  <c r="AI16" i="19"/>
  <c r="AH16" i="19"/>
  <c r="AG16" i="19"/>
  <c r="AF16" i="19"/>
  <c r="AE16" i="19"/>
  <c r="AD16" i="19"/>
  <c r="AC16" i="19"/>
  <c r="AB16" i="19"/>
  <c r="AV15" i="19"/>
  <c r="AU15" i="19"/>
  <c r="AT15" i="19"/>
  <c r="AS15" i="19"/>
  <c r="AR15" i="19"/>
  <c r="AQ15" i="19"/>
  <c r="AP15" i="19"/>
  <c r="AO15" i="19"/>
  <c r="AN15" i="19"/>
  <c r="AM15" i="19"/>
  <c r="AL15" i="19"/>
  <c r="AK15" i="19"/>
  <c r="AJ15" i="19"/>
  <c r="AI15" i="19"/>
  <c r="AH15" i="19"/>
  <c r="AG15" i="19"/>
  <c r="AF15" i="19"/>
  <c r="AE15" i="19"/>
  <c r="AD15" i="19"/>
  <c r="AC15" i="19"/>
  <c r="AB15" i="19"/>
  <c r="AV14" i="19"/>
  <c r="AU14" i="19"/>
  <c r="AT14" i="19"/>
  <c r="AS14" i="19"/>
  <c r="AR14" i="19"/>
  <c r="AQ14" i="19"/>
  <c r="AP14" i="19"/>
  <c r="AO14" i="19"/>
  <c r="AN14" i="19"/>
  <c r="AM14" i="19"/>
  <c r="AL14" i="19"/>
  <c r="AK14" i="19"/>
  <c r="AJ14" i="19"/>
  <c r="AI14" i="19"/>
  <c r="AH14" i="19"/>
  <c r="AG14" i="19"/>
  <c r="AF14" i="19"/>
  <c r="AE14" i="19"/>
  <c r="AD14" i="19"/>
  <c r="AC14" i="19"/>
  <c r="AB14" i="19"/>
  <c r="AV13" i="19"/>
  <c r="AU13" i="19"/>
  <c r="AT13" i="19"/>
  <c r="AS13" i="19"/>
  <c r="AR13" i="19"/>
  <c r="AQ13" i="19"/>
  <c r="AP13" i="19"/>
  <c r="AO13" i="19"/>
  <c r="AN13" i="19"/>
  <c r="AM13" i="19"/>
  <c r="AL13" i="19"/>
  <c r="AK13" i="19"/>
  <c r="AJ13" i="19"/>
  <c r="AI13" i="19"/>
  <c r="AH13" i="19"/>
  <c r="AG13" i="19"/>
  <c r="AF13" i="19"/>
  <c r="AE13" i="19"/>
  <c r="AD13" i="19"/>
  <c r="AC13" i="19"/>
  <c r="AB13" i="19"/>
  <c r="AV12" i="19"/>
  <c r="AU12" i="19"/>
  <c r="AT12" i="19"/>
  <c r="AS12" i="19"/>
  <c r="AR12" i="19"/>
  <c r="AQ12" i="19"/>
  <c r="AP12" i="19"/>
  <c r="AO12" i="19"/>
  <c r="AN12" i="19"/>
  <c r="AM12" i="19"/>
  <c r="AL12" i="19"/>
  <c r="AK12" i="19"/>
  <c r="AJ12" i="19"/>
  <c r="AI12" i="19"/>
  <c r="AH12" i="19"/>
  <c r="AG12" i="19"/>
  <c r="AF12" i="19"/>
  <c r="AE12" i="19"/>
  <c r="AD12" i="19"/>
  <c r="AC12" i="19"/>
  <c r="AB12" i="19"/>
  <c r="AV11" i="19"/>
  <c r="AU11" i="19"/>
  <c r="AT11" i="19"/>
  <c r="AS11" i="19"/>
  <c r="AR11" i="19"/>
  <c r="AQ11" i="19"/>
  <c r="AP11" i="19"/>
  <c r="AO11" i="19"/>
  <c r="AN11" i="19"/>
  <c r="AM11" i="19"/>
  <c r="AL11" i="19"/>
  <c r="AK11" i="19"/>
  <c r="AJ11" i="19"/>
  <c r="AI11" i="19"/>
  <c r="AH11" i="19"/>
  <c r="AG11" i="19"/>
  <c r="AF11" i="19"/>
  <c r="AE11" i="19"/>
  <c r="AD11" i="19"/>
  <c r="AC11" i="19"/>
  <c r="AB11" i="19"/>
  <c r="AV10" i="19"/>
  <c r="AU10" i="19"/>
  <c r="AT10" i="19"/>
  <c r="AS10" i="19"/>
  <c r="AR10" i="19"/>
  <c r="AQ10" i="19"/>
  <c r="AP10" i="19"/>
  <c r="AO10" i="19"/>
  <c r="AN10" i="19"/>
  <c r="AM10" i="19"/>
  <c r="AL10" i="19"/>
  <c r="AK10" i="19"/>
  <c r="AJ10" i="19"/>
  <c r="AI10" i="19"/>
  <c r="AH10" i="19"/>
  <c r="AG10" i="19"/>
  <c r="AF10" i="19"/>
  <c r="AE10" i="19"/>
  <c r="AD10" i="19"/>
  <c r="AC10" i="19"/>
  <c r="AB10" i="19"/>
  <c r="AV9" i="19"/>
  <c r="AU9" i="19"/>
  <c r="AT9" i="19"/>
  <c r="AS9" i="19"/>
  <c r="AR9" i="19"/>
  <c r="AQ9" i="19"/>
  <c r="AP9" i="19"/>
  <c r="AO9" i="19"/>
  <c r="AN9" i="19"/>
  <c r="AM9" i="19"/>
  <c r="AL9" i="19"/>
  <c r="AK9" i="19"/>
  <c r="AJ9" i="19"/>
  <c r="AI9" i="19"/>
  <c r="AH9" i="19"/>
  <c r="AG9" i="19"/>
  <c r="AF9" i="19"/>
  <c r="AE9" i="19"/>
  <c r="AD9" i="19"/>
  <c r="AC9" i="19"/>
  <c r="AB9" i="19"/>
  <c r="AV8" i="19"/>
  <c r="AU8" i="19"/>
  <c r="AT8" i="19"/>
  <c r="AS8" i="19"/>
  <c r="AR8" i="19"/>
  <c r="AQ8" i="19"/>
  <c r="AP8" i="19"/>
  <c r="AO8" i="19"/>
  <c r="AN8" i="19"/>
  <c r="AM8" i="19"/>
  <c r="AL8" i="19"/>
  <c r="AK8" i="19"/>
  <c r="AJ8" i="19"/>
  <c r="AI8" i="19"/>
  <c r="AH8" i="19"/>
  <c r="AG8" i="19"/>
  <c r="AF8" i="19"/>
  <c r="AE8" i="19"/>
  <c r="AD8" i="19"/>
  <c r="AC8" i="19"/>
  <c r="AB8" i="19"/>
  <c r="AA8" i="19"/>
  <c r="AA9" i="19" s="1"/>
  <c r="AA10" i="19" s="1"/>
  <c r="AA11" i="19" s="1"/>
  <c r="AA12" i="19" s="1"/>
  <c r="AA13" i="19" s="1"/>
  <c r="AA14" i="19" s="1"/>
  <c r="AA15" i="19" s="1"/>
  <c r="AA16" i="19" s="1"/>
  <c r="AA17" i="19" s="1"/>
  <c r="AA18" i="19" s="1"/>
  <c r="AA19" i="19" s="1"/>
  <c r="AA20" i="19" s="1"/>
  <c r="AA21" i="19" s="1"/>
  <c r="AA22" i="19" s="1"/>
  <c r="AA23" i="19" s="1"/>
  <c r="AA24" i="19" s="1"/>
  <c r="AA25" i="19" s="1"/>
  <c r="AA26" i="19" s="1"/>
  <c r="AA27" i="19" s="1"/>
  <c r="AA28" i="19" s="1"/>
  <c r="AA29" i="19" s="1"/>
  <c r="AA30" i="19" s="1"/>
  <c r="AA31" i="19" s="1"/>
  <c r="AA32" i="19" s="1"/>
  <c r="AA33" i="19" s="1"/>
  <c r="AA34" i="19" s="1"/>
  <c r="AA35" i="19" s="1"/>
  <c r="AA36" i="19" s="1"/>
  <c r="AA37" i="19" s="1"/>
  <c r="AA38" i="19" s="1"/>
  <c r="AA39" i="19" s="1"/>
  <c r="AA40" i="19" s="1"/>
  <c r="AA41" i="19" s="1"/>
  <c r="AV7" i="19"/>
  <c r="AU7" i="19"/>
  <c r="AT7" i="19"/>
  <c r="AS7" i="19"/>
  <c r="AR7" i="19"/>
  <c r="AQ7" i="19"/>
  <c r="AP7" i="19"/>
  <c r="AO7" i="19"/>
  <c r="AN7" i="19"/>
  <c r="AM7" i="19"/>
  <c r="AL7" i="19"/>
  <c r="AK7" i="19"/>
  <c r="AJ7" i="19"/>
  <c r="AI7" i="19"/>
  <c r="AH7" i="19"/>
  <c r="AG7" i="19"/>
  <c r="AF7" i="19"/>
  <c r="AE7" i="19"/>
  <c r="AD7" i="19"/>
  <c r="AC7" i="19"/>
  <c r="AB7" i="19"/>
  <c r="AC6" i="19"/>
  <c r="AD6" i="19" s="1"/>
  <c r="AC5" i="19"/>
  <c r="AB5" i="19"/>
  <c r="C8" i="5"/>
  <c r="C9" i="5" s="1"/>
  <c r="C11" i="5" s="1"/>
  <c r="C12" i="5" s="1"/>
  <c r="C5" i="5"/>
  <c r="AD5" i="19" l="1"/>
  <c r="AE6" i="19"/>
  <c r="AD91" i="19"/>
  <c r="AE92" i="19"/>
  <c r="AD49" i="19"/>
  <c r="AD48" i="20"/>
  <c r="AE49" i="20"/>
  <c r="AE134" i="19"/>
  <c r="AF135" i="19"/>
  <c r="AC5" i="20"/>
  <c r="AD6" i="20"/>
  <c r="F177" i="19"/>
  <c r="AD92" i="20"/>
  <c r="AE135" i="20"/>
  <c r="G177" i="20"/>
  <c r="J255" i="8"/>
  <c r="K255" i="8" s="1"/>
  <c r="J243" i="8"/>
  <c r="K243" i="8" s="1"/>
  <c r="R6" i="8"/>
  <c r="R7" i="8"/>
  <c r="R8" i="8"/>
  <c r="R9" i="8"/>
  <c r="R10" i="8"/>
  <c r="R11" i="8"/>
  <c r="R12" i="8"/>
  <c r="R13" i="8"/>
  <c r="R14" i="8"/>
  <c r="R15" i="8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R29" i="8"/>
  <c r="R30" i="8"/>
  <c r="R31" i="8"/>
  <c r="R32" i="8"/>
  <c r="R33" i="8"/>
  <c r="R34" i="8"/>
  <c r="R35" i="8"/>
  <c r="R36" i="8"/>
  <c r="R37" i="8"/>
  <c r="R38" i="8"/>
  <c r="R39" i="8"/>
  <c r="R40" i="8"/>
  <c r="R41" i="8"/>
  <c r="R42" i="8"/>
  <c r="R43" i="8"/>
  <c r="R44" i="8"/>
  <c r="R45" i="8"/>
  <c r="R46" i="8"/>
  <c r="R47" i="8"/>
  <c r="R48" i="8"/>
  <c r="R49" i="8"/>
  <c r="R50" i="8"/>
  <c r="R51" i="8"/>
  <c r="R52" i="8"/>
  <c r="R53" i="8"/>
  <c r="R54" i="8"/>
  <c r="R55" i="8"/>
  <c r="R56" i="8"/>
  <c r="R57" i="8"/>
  <c r="R58" i="8"/>
  <c r="R59" i="8"/>
  <c r="R60" i="8"/>
  <c r="R61" i="8"/>
  <c r="R62" i="8"/>
  <c r="R63" i="8"/>
  <c r="R64" i="8"/>
  <c r="R65" i="8"/>
  <c r="R66" i="8"/>
  <c r="R67" i="8"/>
  <c r="R68" i="8"/>
  <c r="R69" i="8"/>
  <c r="R70" i="8"/>
  <c r="R71" i="8"/>
  <c r="R72" i="8"/>
  <c r="R73" i="8"/>
  <c r="R74" i="8"/>
  <c r="R75" i="8"/>
  <c r="R76" i="8"/>
  <c r="R77" i="8"/>
  <c r="R78" i="8"/>
  <c r="R79" i="8"/>
  <c r="R80" i="8"/>
  <c r="R81" i="8"/>
  <c r="R82" i="8"/>
  <c r="R83" i="8"/>
  <c r="R84" i="8"/>
  <c r="R85" i="8"/>
  <c r="R86" i="8"/>
  <c r="R87" i="8"/>
  <c r="R88" i="8"/>
  <c r="R89" i="8"/>
  <c r="R90" i="8"/>
  <c r="R91" i="8"/>
  <c r="R92" i="8"/>
  <c r="R93" i="8"/>
  <c r="R94" i="8"/>
  <c r="R95" i="8"/>
  <c r="R96" i="8"/>
  <c r="R97" i="8"/>
  <c r="R98" i="8"/>
  <c r="R99" i="8"/>
  <c r="R100" i="8"/>
  <c r="R101" i="8"/>
  <c r="R102" i="8"/>
  <c r="R103" i="8"/>
  <c r="R104" i="8"/>
  <c r="R105" i="8"/>
  <c r="R106" i="8"/>
  <c r="R107" i="8"/>
  <c r="R108" i="8"/>
  <c r="R109" i="8"/>
  <c r="R110" i="8"/>
  <c r="R111" i="8"/>
  <c r="R112" i="8"/>
  <c r="R113" i="8"/>
  <c r="R114" i="8"/>
  <c r="R115" i="8"/>
  <c r="R116" i="8"/>
  <c r="R117" i="8"/>
  <c r="R118" i="8"/>
  <c r="R119" i="8"/>
  <c r="R120" i="8"/>
  <c r="R121" i="8"/>
  <c r="R122" i="8"/>
  <c r="R123" i="8"/>
  <c r="R124" i="8"/>
  <c r="R125" i="8"/>
  <c r="R126" i="8"/>
  <c r="R127" i="8"/>
  <c r="R128" i="8"/>
  <c r="R129" i="8"/>
  <c r="R130" i="8"/>
  <c r="R131" i="8"/>
  <c r="R132" i="8"/>
  <c r="R133" i="8"/>
  <c r="R134" i="8"/>
  <c r="R135" i="8"/>
  <c r="R136" i="8"/>
  <c r="R137" i="8"/>
  <c r="R138" i="8"/>
  <c r="R139" i="8"/>
  <c r="R140" i="8"/>
  <c r="R141" i="8"/>
  <c r="R142" i="8"/>
  <c r="R143" i="8"/>
  <c r="R144" i="8"/>
  <c r="R145" i="8"/>
  <c r="R146" i="8"/>
  <c r="R147" i="8"/>
  <c r="R148" i="8"/>
  <c r="R149" i="8"/>
  <c r="R150" i="8"/>
  <c r="R151" i="8"/>
  <c r="R152" i="8"/>
  <c r="R153" i="8"/>
  <c r="R154" i="8"/>
  <c r="R155" i="8"/>
  <c r="R156" i="8"/>
  <c r="R157" i="8"/>
  <c r="R158" i="8"/>
  <c r="R159" i="8"/>
  <c r="R160" i="8"/>
  <c r="R161" i="8"/>
  <c r="R162" i="8"/>
  <c r="R163" i="8"/>
  <c r="R164" i="8"/>
  <c r="R165" i="8"/>
  <c r="R166" i="8"/>
  <c r="R167" i="8"/>
  <c r="R168" i="8"/>
  <c r="R169" i="8"/>
  <c r="R170" i="8"/>
  <c r="R171" i="8"/>
  <c r="R172" i="8"/>
  <c r="R173" i="8"/>
  <c r="R174" i="8"/>
  <c r="R175" i="8"/>
  <c r="R176" i="8"/>
  <c r="R177" i="8"/>
  <c r="R178" i="8"/>
  <c r="R179" i="8"/>
  <c r="R180" i="8"/>
  <c r="R181" i="8"/>
  <c r="R182" i="8"/>
  <c r="R183" i="8"/>
  <c r="R184" i="8"/>
  <c r="R185" i="8"/>
  <c r="R186" i="8"/>
  <c r="R187" i="8"/>
  <c r="R188" i="8"/>
  <c r="R189" i="8"/>
  <c r="R190" i="8"/>
  <c r="R191" i="8"/>
  <c r="R192" i="8"/>
  <c r="R193" i="8"/>
  <c r="R194" i="8"/>
  <c r="R195" i="8"/>
  <c r="R196" i="8"/>
  <c r="R197" i="8"/>
  <c r="R198" i="8"/>
  <c r="R199" i="8"/>
  <c r="R200" i="8"/>
  <c r="R201" i="8"/>
  <c r="R202" i="8"/>
  <c r="R203" i="8"/>
  <c r="R204" i="8"/>
  <c r="R205" i="8"/>
  <c r="R206" i="8"/>
  <c r="R207" i="8"/>
  <c r="R208" i="8"/>
  <c r="R209" i="8"/>
  <c r="R210" i="8"/>
  <c r="R211" i="8"/>
  <c r="R212" i="8"/>
  <c r="R213" i="8"/>
  <c r="R214" i="8"/>
  <c r="R215" i="8"/>
  <c r="R216" i="8"/>
  <c r="R217" i="8"/>
  <c r="R218" i="8"/>
  <c r="R219" i="8"/>
  <c r="R220" i="8"/>
  <c r="R221" i="8"/>
  <c r="R222" i="8"/>
  <c r="R223" i="8"/>
  <c r="R224" i="8"/>
  <c r="R225" i="8"/>
  <c r="R226" i="8"/>
  <c r="R227" i="8"/>
  <c r="R228" i="8"/>
  <c r="R229" i="8"/>
  <c r="R230" i="8"/>
  <c r="R231" i="8"/>
  <c r="R232" i="8"/>
  <c r="R233" i="8"/>
  <c r="R234" i="8"/>
  <c r="R235" i="8"/>
  <c r="R236" i="8"/>
  <c r="R237" i="8"/>
  <c r="R238" i="8"/>
  <c r="R239" i="8"/>
  <c r="R240" i="8"/>
  <c r="R241" i="8"/>
  <c r="R242" i="8"/>
  <c r="R243" i="8"/>
  <c r="R244" i="8"/>
  <c r="R245" i="8"/>
  <c r="R246" i="8"/>
  <c r="R247" i="8"/>
  <c r="R248" i="8"/>
  <c r="R249" i="8"/>
  <c r="R250" i="8"/>
  <c r="R251" i="8"/>
  <c r="R252" i="8"/>
  <c r="R253" i="8"/>
  <c r="R254" i="8"/>
  <c r="R255" i="8"/>
  <c r="R256" i="8"/>
  <c r="R257" i="8"/>
  <c r="R258" i="8"/>
  <c r="R259" i="8"/>
  <c r="R260" i="8"/>
  <c r="R261" i="8"/>
  <c r="R262" i="8"/>
  <c r="R263" i="8"/>
  <c r="R264" i="8"/>
  <c r="R265" i="8"/>
  <c r="R266" i="8"/>
  <c r="R267" i="8"/>
  <c r="R268" i="8"/>
  <c r="R269" i="8"/>
  <c r="R270" i="8"/>
  <c r="R271" i="8"/>
  <c r="R272" i="8"/>
  <c r="R273" i="8"/>
  <c r="R274" i="8"/>
  <c r="R275" i="8"/>
  <c r="R276" i="8"/>
  <c r="R277" i="8"/>
  <c r="R278" i="8"/>
  <c r="R279" i="8"/>
  <c r="R280" i="8"/>
  <c r="R281" i="8"/>
  <c r="R282" i="8"/>
  <c r="R283" i="8"/>
  <c r="R284" i="8"/>
  <c r="R285" i="8"/>
  <c r="R286" i="8"/>
  <c r="R287" i="8"/>
  <c r="R288" i="8"/>
  <c r="R289" i="8"/>
  <c r="R290" i="8"/>
  <c r="R291" i="8"/>
  <c r="R292" i="8"/>
  <c r="R293" i="8"/>
  <c r="R294" i="8"/>
  <c r="R295" i="8"/>
  <c r="R296" i="8"/>
  <c r="R297" i="8"/>
  <c r="R298" i="8"/>
  <c r="R299" i="8"/>
  <c r="R300" i="8"/>
  <c r="R301" i="8"/>
  <c r="R302" i="8"/>
  <c r="R303" i="8"/>
  <c r="R304" i="8"/>
  <c r="R305" i="8"/>
  <c r="R306" i="8"/>
  <c r="R307" i="8"/>
  <c r="R308" i="8"/>
  <c r="R309" i="8"/>
  <c r="R310" i="8"/>
  <c r="R311" i="8"/>
  <c r="R312" i="8"/>
  <c r="R313" i="8"/>
  <c r="R314" i="8"/>
  <c r="R315" i="8"/>
  <c r="R316" i="8"/>
  <c r="R317" i="8"/>
  <c r="R318" i="8"/>
  <c r="R319" i="8"/>
  <c r="R320" i="8"/>
  <c r="R321" i="8"/>
  <c r="R322" i="8"/>
  <c r="R323" i="8"/>
  <c r="R324" i="8"/>
  <c r="R325" i="8"/>
  <c r="R326" i="8"/>
  <c r="R327" i="8"/>
  <c r="R328" i="8"/>
  <c r="R329" i="8"/>
  <c r="R330" i="8"/>
  <c r="R331" i="8"/>
  <c r="R332" i="8"/>
  <c r="R333" i="8"/>
  <c r="R334" i="8"/>
  <c r="R335" i="8"/>
  <c r="R336" i="8"/>
  <c r="R337" i="8"/>
  <c r="R338" i="8"/>
  <c r="R339" i="8"/>
  <c r="R340" i="8"/>
  <c r="R341" i="8"/>
  <c r="R342" i="8"/>
  <c r="R343" i="8"/>
  <c r="R344" i="8"/>
  <c r="R345" i="8"/>
  <c r="R346" i="8"/>
  <c r="R347" i="8"/>
  <c r="R348" i="8"/>
  <c r="R349" i="8"/>
  <c r="R350" i="8"/>
  <c r="R351" i="8"/>
  <c r="R352" i="8"/>
  <c r="R353" i="8"/>
  <c r="R354" i="8"/>
  <c r="R355" i="8"/>
  <c r="R356" i="8"/>
  <c r="R357" i="8"/>
  <c r="R358" i="8"/>
  <c r="R359" i="8"/>
  <c r="R360" i="8"/>
  <c r="R361" i="8"/>
  <c r="R362" i="8"/>
  <c r="R363" i="8"/>
  <c r="R364" i="8"/>
  <c r="R365" i="8"/>
  <c r="R366" i="8"/>
  <c r="R367" i="8"/>
  <c r="R368" i="8"/>
  <c r="R369" i="8"/>
  <c r="R370" i="8"/>
  <c r="R371" i="8"/>
  <c r="R372" i="8"/>
  <c r="R373" i="8"/>
  <c r="R374" i="8"/>
  <c r="R375" i="8"/>
  <c r="R376" i="8"/>
  <c r="R377" i="8"/>
  <c r="R378" i="8"/>
  <c r="R379" i="8"/>
  <c r="R380" i="8"/>
  <c r="R381" i="8"/>
  <c r="R382" i="8"/>
  <c r="R383" i="8"/>
  <c r="R384" i="8"/>
  <c r="R385" i="8"/>
  <c r="R386" i="8"/>
  <c r="R387" i="8"/>
  <c r="R388" i="8"/>
  <c r="R389" i="8"/>
  <c r="R390" i="8"/>
  <c r="R391" i="8"/>
  <c r="R392" i="8"/>
  <c r="R393" i="8"/>
  <c r="R394" i="8"/>
  <c r="R395" i="8"/>
  <c r="R396" i="8"/>
  <c r="R397" i="8"/>
  <c r="R398" i="8"/>
  <c r="R399" i="8"/>
  <c r="R400" i="8"/>
  <c r="R401" i="8"/>
  <c r="R402" i="8"/>
  <c r="R403" i="8"/>
  <c r="R404" i="8"/>
  <c r="R405" i="8"/>
  <c r="R406" i="8"/>
  <c r="R407" i="8"/>
  <c r="R408" i="8"/>
  <c r="R409" i="8"/>
  <c r="R410" i="8"/>
  <c r="R411" i="8"/>
  <c r="R412" i="8"/>
  <c r="R413" i="8"/>
  <c r="R414" i="8"/>
  <c r="R415" i="8"/>
  <c r="R416" i="8"/>
  <c r="R417" i="8"/>
  <c r="R418" i="8"/>
  <c r="R419" i="8"/>
  <c r="R420" i="8"/>
  <c r="R421" i="8"/>
  <c r="R422" i="8"/>
  <c r="R423" i="8"/>
  <c r="R424" i="8"/>
  <c r="R425" i="8"/>
  <c r="R426" i="8"/>
  <c r="R427" i="8"/>
  <c r="R428" i="8"/>
  <c r="R429" i="8"/>
  <c r="R430" i="8"/>
  <c r="R431" i="8"/>
  <c r="R432" i="8"/>
  <c r="R433" i="8"/>
  <c r="R434" i="8"/>
  <c r="R435" i="8"/>
  <c r="R436" i="8"/>
  <c r="R437" i="8"/>
  <c r="R438" i="8"/>
  <c r="R439" i="8"/>
  <c r="R440" i="8"/>
  <c r="R441" i="8"/>
  <c r="R442" i="8"/>
  <c r="R443" i="8"/>
  <c r="R444" i="8"/>
  <c r="R445" i="8"/>
  <c r="R446" i="8"/>
  <c r="R447" i="8"/>
  <c r="R448" i="8"/>
  <c r="R449" i="8"/>
  <c r="R450" i="8"/>
  <c r="R451" i="8"/>
  <c r="R452" i="8"/>
  <c r="R453" i="8"/>
  <c r="R454" i="8"/>
  <c r="R455" i="8"/>
  <c r="R456" i="8"/>
  <c r="R457" i="8"/>
  <c r="R458" i="8"/>
  <c r="R459" i="8"/>
  <c r="R460" i="8"/>
  <c r="R461" i="8"/>
  <c r="R462" i="8"/>
  <c r="R463" i="8"/>
  <c r="R464" i="8"/>
  <c r="R465" i="8"/>
  <c r="R466" i="8"/>
  <c r="R467" i="8"/>
  <c r="R468" i="8"/>
  <c r="R469" i="8"/>
  <c r="R470" i="8"/>
  <c r="R471" i="8"/>
  <c r="R472" i="8"/>
  <c r="R473" i="8"/>
  <c r="R474" i="8"/>
  <c r="R475" i="8"/>
  <c r="R476" i="8"/>
  <c r="R477" i="8"/>
  <c r="R478" i="8"/>
  <c r="R479" i="8"/>
  <c r="R480" i="8"/>
  <c r="R481" i="8"/>
  <c r="R482" i="8"/>
  <c r="R483" i="8"/>
  <c r="R484" i="8"/>
  <c r="R485" i="8"/>
  <c r="R486" i="8"/>
  <c r="R487" i="8"/>
  <c r="R488" i="8"/>
  <c r="R489" i="8"/>
  <c r="R490" i="8"/>
  <c r="R491" i="8"/>
  <c r="R492" i="8"/>
  <c r="R493" i="8"/>
  <c r="R494" i="8"/>
  <c r="R495" i="8"/>
  <c r="R496" i="8"/>
  <c r="R497" i="8"/>
  <c r="R498" i="8"/>
  <c r="R499" i="8"/>
  <c r="R500" i="8"/>
  <c r="R501" i="8"/>
  <c r="R502" i="8"/>
  <c r="R503" i="8"/>
  <c r="R504" i="8"/>
  <c r="R505" i="8"/>
  <c r="R506" i="8"/>
  <c r="R507" i="8"/>
  <c r="R508" i="8"/>
  <c r="R509" i="8"/>
  <c r="R510" i="8"/>
  <c r="R511" i="8"/>
  <c r="R512" i="8"/>
  <c r="R513" i="8"/>
  <c r="R514" i="8"/>
  <c r="R515" i="8"/>
  <c r="R516" i="8"/>
  <c r="R517" i="8"/>
  <c r="R518" i="8"/>
  <c r="R519" i="8"/>
  <c r="R520" i="8"/>
  <c r="R521" i="8"/>
  <c r="R522" i="8"/>
  <c r="R523" i="8"/>
  <c r="R524" i="8"/>
  <c r="R525" i="8"/>
  <c r="R526" i="8"/>
  <c r="R527" i="8"/>
  <c r="R528" i="8"/>
  <c r="R529" i="8"/>
  <c r="R530" i="8"/>
  <c r="R531" i="8"/>
  <c r="R532" i="8"/>
  <c r="R533" i="8"/>
  <c r="R534" i="8"/>
  <c r="R535" i="8"/>
  <c r="R536" i="8"/>
  <c r="R537" i="8"/>
  <c r="R538" i="8"/>
  <c r="R539" i="8"/>
  <c r="R540" i="8"/>
  <c r="R541" i="8"/>
  <c r="R542" i="8"/>
  <c r="R543" i="8"/>
  <c r="R544" i="8"/>
  <c r="R545" i="8"/>
  <c r="R546" i="8"/>
  <c r="R547" i="8"/>
  <c r="R548" i="8"/>
  <c r="R549" i="8"/>
  <c r="R550" i="8"/>
  <c r="R551" i="8"/>
  <c r="R552" i="8"/>
  <c r="R553" i="8"/>
  <c r="R554" i="8"/>
  <c r="R555" i="8"/>
  <c r="R556" i="8"/>
  <c r="R557" i="8"/>
  <c r="R558" i="8"/>
  <c r="R559" i="8"/>
  <c r="R560" i="8"/>
  <c r="R561" i="8"/>
  <c r="R562" i="8"/>
  <c r="R563" i="8"/>
  <c r="R564" i="8"/>
  <c r="R565" i="8"/>
  <c r="R566" i="8"/>
  <c r="R567" i="8"/>
  <c r="R568" i="8"/>
  <c r="R569" i="8"/>
  <c r="R570" i="8"/>
  <c r="R571" i="8"/>
  <c r="R572" i="8"/>
  <c r="R573" i="8"/>
  <c r="R574" i="8"/>
  <c r="R575" i="8"/>
  <c r="R576" i="8"/>
  <c r="R577" i="8"/>
  <c r="R578" i="8"/>
  <c r="R579" i="8"/>
  <c r="R580" i="8"/>
  <c r="R581" i="8"/>
  <c r="R582" i="8"/>
  <c r="R583" i="8"/>
  <c r="R584" i="8"/>
  <c r="R585" i="8"/>
  <c r="R586" i="8"/>
  <c r="R587" i="8"/>
  <c r="R588" i="8"/>
  <c r="R589" i="8"/>
  <c r="R590" i="8"/>
  <c r="R591" i="8"/>
  <c r="R592" i="8"/>
  <c r="R593" i="8"/>
  <c r="R594" i="8"/>
  <c r="R595" i="8"/>
  <c r="R596" i="8"/>
  <c r="R597" i="8"/>
  <c r="R598" i="8"/>
  <c r="R599" i="8"/>
  <c r="R600" i="8"/>
  <c r="R601" i="8"/>
  <c r="R602" i="8"/>
  <c r="R603" i="8"/>
  <c r="R604" i="8"/>
  <c r="R605" i="8"/>
  <c r="R606" i="8"/>
  <c r="R607" i="8"/>
  <c r="R608" i="8"/>
  <c r="R609" i="8"/>
  <c r="R610" i="8"/>
  <c r="R611" i="8"/>
  <c r="R612" i="8"/>
  <c r="R613" i="8"/>
  <c r="R614" i="8"/>
  <c r="R615" i="8"/>
  <c r="R616" i="8"/>
  <c r="R617" i="8"/>
  <c r="R618" i="8"/>
  <c r="R619" i="8"/>
  <c r="R620" i="8"/>
  <c r="R621" i="8"/>
  <c r="R622" i="8"/>
  <c r="R623" i="8"/>
  <c r="R624" i="8"/>
  <c r="R625" i="8"/>
  <c r="R626" i="8"/>
  <c r="R627" i="8"/>
  <c r="R628" i="8"/>
  <c r="R629" i="8"/>
  <c r="R630" i="8"/>
  <c r="R631" i="8"/>
  <c r="R632" i="8"/>
  <c r="R633" i="8"/>
  <c r="R634" i="8"/>
  <c r="R635" i="8"/>
  <c r="R636" i="8"/>
  <c r="R637" i="8"/>
  <c r="R638" i="8"/>
  <c r="R639" i="8"/>
  <c r="R640" i="8"/>
  <c r="R641" i="8"/>
  <c r="R642" i="8"/>
  <c r="R643" i="8"/>
  <c r="R644" i="8"/>
  <c r="R645" i="8"/>
  <c r="R646" i="8"/>
  <c r="R647" i="8"/>
  <c r="R648" i="8"/>
  <c r="R649" i="8"/>
  <c r="R650" i="8"/>
  <c r="R651" i="8"/>
  <c r="R652" i="8"/>
  <c r="R653" i="8"/>
  <c r="R654" i="8"/>
  <c r="R655" i="8"/>
  <c r="R656" i="8"/>
  <c r="R657" i="8"/>
  <c r="R658" i="8"/>
  <c r="R659" i="8"/>
  <c r="R660" i="8"/>
  <c r="R661" i="8"/>
  <c r="R662" i="8"/>
  <c r="R663" i="8"/>
  <c r="R664" i="8"/>
  <c r="R665" i="8"/>
  <c r="R666" i="8"/>
  <c r="R667" i="8"/>
  <c r="R668" i="8"/>
  <c r="R669" i="8"/>
  <c r="R670" i="8"/>
  <c r="R671" i="8"/>
  <c r="R672" i="8"/>
  <c r="R673" i="8"/>
  <c r="R674" i="8"/>
  <c r="R675" i="8"/>
  <c r="R676" i="8"/>
  <c r="R677" i="8"/>
  <c r="R678" i="8"/>
  <c r="R679" i="8"/>
  <c r="R680" i="8"/>
  <c r="R681" i="8"/>
  <c r="R682" i="8"/>
  <c r="R683" i="8"/>
  <c r="R684" i="8"/>
  <c r="R685" i="8"/>
  <c r="R686" i="8"/>
  <c r="R687" i="8"/>
  <c r="R688" i="8"/>
  <c r="R689" i="8"/>
  <c r="R690" i="8"/>
  <c r="R691" i="8"/>
  <c r="R692" i="8"/>
  <c r="R693" i="8"/>
  <c r="R694" i="8"/>
  <c r="R695" i="8"/>
  <c r="R696" i="8"/>
  <c r="R697" i="8"/>
  <c r="R698" i="8"/>
  <c r="R699" i="8"/>
  <c r="R700" i="8"/>
  <c r="R701" i="8"/>
  <c r="R702" i="8"/>
  <c r="R703" i="8"/>
  <c r="R704" i="8"/>
  <c r="R705" i="8"/>
  <c r="R706" i="8"/>
  <c r="R707" i="8"/>
  <c r="R708" i="8"/>
  <c r="R709" i="8"/>
  <c r="R710" i="8"/>
  <c r="R711" i="8"/>
  <c r="R712" i="8"/>
  <c r="R713" i="8"/>
  <c r="R714" i="8"/>
  <c r="R715" i="8"/>
  <c r="R716" i="8"/>
  <c r="R717" i="8"/>
  <c r="R718" i="8"/>
  <c r="R719" i="8"/>
  <c r="R720" i="8"/>
  <c r="R721" i="8"/>
  <c r="R722" i="8"/>
  <c r="R723" i="8"/>
  <c r="R724" i="8"/>
  <c r="R725" i="8"/>
  <c r="R726" i="8"/>
  <c r="R727" i="8"/>
  <c r="R728" i="8"/>
  <c r="R729" i="8"/>
  <c r="R730" i="8"/>
  <c r="R731" i="8"/>
  <c r="R732" i="8"/>
  <c r="R733" i="8"/>
  <c r="R734" i="8"/>
  <c r="R735" i="8"/>
  <c r="R736" i="8"/>
  <c r="R737" i="8"/>
  <c r="R738" i="8"/>
  <c r="R739" i="8"/>
  <c r="R740" i="8"/>
  <c r="R741" i="8"/>
  <c r="R742" i="8"/>
  <c r="R743" i="8"/>
  <c r="R744" i="8"/>
  <c r="R745" i="8"/>
  <c r="R746" i="8"/>
  <c r="R747" i="8"/>
  <c r="R748" i="8"/>
  <c r="R749" i="8"/>
  <c r="R750" i="8"/>
  <c r="R751" i="8"/>
  <c r="R752" i="8"/>
  <c r="R753" i="8"/>
  <c r="R754" i="8"/>
  <c r="R755" i="8"/>
  <c r="R756" i="8"/>
  <c r="R757" i="8"/>
  <c r="R758" i="8"/>
  <c r="R759" i="8"/>
  <c r="R760" i="8"/>
  <c r="R761" i="8"/>
  <c r="R762" i="8"/>
  <c r="R763" i="8"/>
  <c r="R764" i="8"/>
  <c r="R765" i="8"/>
  <c r="R766" i="8"/>
  <c r="R767" i="8"/>
  <c r="R768" i="8"/>
  <c r="R769" i="8"/>
  <c r="R770" i="8"/>
  <c r="R771" i="8"/>
  <c r="R772" i="8"/>
  <c r="R773" i="8"/>
  <c r="R774" i="8"/>
  <c r="R775" i="8"/>
  <c r="R776" i="8"/>
  <c r="R777" i="8"/>
  <c r="R778" i="8"/>
  <c r="R779" i="8"/>
  <c r="R780" i="8"/>
  <c r="R781" i="8"/>
  <c r="R782" i="8"/>
  <c r="R783" i="8"/>
  <c r="R784" i="8"/>
  <c r="R785" i="8"/>
  <c r="R786" i="8"/>
  <c r="R787" i="8"/>
  <c r="R788" i="8"/>
  <c r="R789" i="8"/>
  <c r="R790" i="8"/>
  <c r="R791" i="8"/>
  <c r="R792" i="8"/>
  <c r="R793" i="8"/>
  <c r="R794" i="8"/>
  <c r="R795" i="8"/>
  <c r="R796" i="8"/>
  <c r="R797" i="8"/>
  <c r="R798" i="8"/>
  <c r="R799" i="8"/>
  <c r="R800" i="8"/>
  <c r="R801" i="8"/>
  <c r="R802" i="8"/>
  <c r="R803" i="8"/>
  <c r="R804" i="8"/>
  <c r="R805" i="8"/>
  <c r="R806" i="8"/>
  <c r="R807" i="8"/>
  <c r="R808" i="8"/>
  <c r="R809" i="8"/>
  <c r="R810" i="8"/>
  <c r="R811" i="8"/>
  <c r="R812" i="8"/>
  <c r="R813" i="8"/>
  <c r="R814" i="8"/>
  <c r="R815" i="8"/>
  <c r="R816" i="8"/>
  <c r="R817" i="8"/>
  <c r="R818" i="8"/>
  <c r="R819" i="8"/>
  <c r="R820" i="8"/>
  <c r="R821" i="8"/>
  <c r="R822" i="8"/>
  <c r="R823" i="8"/>
  <c r="R824" i="8"/>
  <c r="R825" i="8"/>
  <c r="R826" i="8"/>
  <c r="R827" i="8"/>
  <c r="R828" i="8"/>
  <c r="R829" i="8"/>
  <c r="R830" i="8"/>
  <c r="R831" i="8"/>
  <c r="R832" i="8"/>
  <c r="R833" i="8"/>
  <c r="R834" i="8"/>
  <c r="R835" i="8"/>
  <c r="R836" i="8"/>
  <c r="R837" i="8"/>
  <c r="R838" i="8"/>
  <c r="R839" i="8"/>
  <c r="R840" i="8"/>
  <c r="R841" i="8"/>
  <c r="R842" i="8"/>
  <c r="R843" i="8"/>
  <c r="R844" i="8"/>
  <c r="R845" i="8"/>
  <c r="R846" i="8"/>
  <c r="R847" i="8"/>
  <c r="R848" i="8"/>
  <c r="R849" i="8"/>
  <c r="R850" i="8"/>
  <c r="R851" i="8"/>
  <c r="R852" i="8"/>
  <c r="R853" i="8"/>
  <c r="R854" i="8"/>
  <c r="R855" i="8"/>
  <c r="R856" i="8"/>
  <c r="R857" i="8"/>
  <c r="R858" i="8"/>
  <c r="R859" i="8"/>
  <c r="R860" i="8"/>
  <c r="R861" i="8"/>
  <c r="R862" i="8"/>
  <c r="R863" i="8"/>
  <c r="R864" i="8"/>
  <c r="R865" i="8"/>
  <c r="R866" i="8"/>
  <c r="R867" i="8"/>
  <c r="R868" i="8"/>
  <c r="R869" i="8"/>
  <c r="R870" i="8"/>
  <c r="R871" i="8"/>
  <c r="R872" i="8"/>
  <c r="R873" i="8"/>
  <c r="R874" i="8"/>
  <c r="R875" i="8"/>
  <c r="R876" i="8"/>
  <c r="R877" i="8"/>
  <c r="R878" i="8"/>
  <c r="R879" i="8"/>
  <c r="R880" i="8"/>
  <c r="R881" i="8"/>
  <c r="R882" i="8"/>
  <c r="R883" i="8"/>
  <c r="R884" i="8"/>
  <c r="R885" i="8"/>
  <c r="R886" i="8"/>
  <c r="R887" i="8"/>
  <c r="R888" i="8"/>
  <c r="R889" i="8"/>
  <c r="R890" i="8"/>
  <c r="R891" i="8"/>
  <c r="R892" i="8"/>
  <c r="R893" i="8"/>
  <c r="R894" i="8"/>
  <c r="R895" i="8"/>
  <c r="R896" i="8"/>
  <c r="R897" i="8"/>
  <c r="R898" i="8"/>
  <c r="R899" i="8"/>
  <c r="R900" i="8"/>
  <c r="R901" i="8"/>
  <c r="R902" i="8"/>
  <c r="R903" i="8"/>
  <c r="R904" i="8"/>
  <c r="R905" i="8"/>
  <c r="R906" i="8"/>
  <c r="R907" i="8"/>
  <c r="R908" i="8"/>
  <c r="R909" i="8"/>
  <c r="R910" i="8"/>
  <c r="R911" i="8"/>
  <c r="R912" i="8"/>
  <c r="R913" i="8"/>
  <c r="R914" i="8"/>
  <c r="R915" i="8"/>
  <c r="R916" i="8"/>
  <c r="R917" i="8"/>
  <c r="R918" i="8"/>
  <c r="R919" i="8"/>
  <c r="R920" i="8"/>
  <c r="R921" i="8"/>
  <c r="R922" i="8"/>
  <c r="R923" i="8"/>
  <c r="R924" i="8"/>
  <c r="R925" i="8"/>
  <c r="R926" i="8"/>
  <c r="R927" i="8"/>
  <c r="R928" i="8"/>
  <c r="R929" i="8"/>
  <c r="R930" i="8"/>
  <c r="R931" i="8"/>
  <c r="R932" i="8"/>
  <c r="R933" i="8"/>
  <c r="R934" i="8"/>
  <c r="R935" i="8"/>
  <c r="R936" i="8"/>
  <c r="R937" i="8"/>
  <c r="R938" i="8"/>
  <c r="R939" i="8"/>
  <c r="R940" i="8"/>
  <c r="R941" i="8"/>
  <c r="R942" i="8"/>
  <c r="R943" i="8"/>
  <c r="R944" i="8"/>
  <c r="R945" i="8"/>
  <c r="R946" i="8"/>
  <c r="R947" i="8"/>
  <c r="R948" i="8"/>
  <c r="R949" i="8"/>
  <c r="R950" i="8"/>
  <c r="R951" i="8"/>
  <c r="R952" i="8"/>
  <c r="R953" i="8"/>
  <c r="R954" i="8"/>
  <c r="R955" i="8"/>
  <c r="R956" i="8"/>
  <c r="R957" i="8"/>
  <c r="R958" i="8"/>
  <c r="R959" i="8"/>
  <c r="R960" i="8"/>
  <c r="R961" i="8"/>
  <c r="R962" i="8"/>
  <c r="R963" i="8"/>
  <c r="R964" i="8"/>
  <c r="R965" i="8"/>
  <c r="R966" i="8"/>
  <c r="R967" i="8"/>
  <c r="R968" i="8"/>
  <c r="R969" i="8"/>
  <c r="R970" i="8"/>
  <c r="R971" i="8"/>
  <c r="R972" i="8"/>
  <c r="R973" i="8"/>
  <c r="R974" i="8"/>
  <c r="R975" i="8"/>
  <c r="R976" i="8"/>
  <c r="R977" i="8"/>
  <c r="R978" i="8"/>
  <c r="R979" i="8"/>
  <c r="R980" i="8"/>
  <c r="R981" i="8"/>
  <c r="R982" i="8"/>
  <c r="R983" i="8"/>
  <c r="R984" i="8"/>
  <c r="R985" i="8"/>
  <c r="R986" i="8"/>
  <c r="R987" i="8"/>
  <c r="R988" i="8"/>
  <c r="R989" i="8"/>
  <c r="R990" i="8"/>
  <c r="R991" i="8"/>
  <c r="R992" i="8"/>
  <c r="R993" i="8"/>
  <c r="R994" i="8"/>
  <c r="R995" i="8"/>
  <c r="R996" i="8"/>
  <c r="R997" i="8"/>
  <c r="R998" i="8"/>
  <c r="R999" i="8"/>
  <c r="R1000" i="8"/>
  <c r="R1001" i="8"/>
  <c r="R1002" i="8"/>
  <c r="R1003" i="8"/>
  <c r="R1004" i="8"/>
  <c r="R1005" i="8"/>
  <c r="R1006" i="8"/>
  <c r="R1007" i="8"/>
  <c r="R1008" i="8"/>
  <c r="R1009" i="8"/>
  <c r="R1010" i="8"/>
  <c r="R1011" i="8"/>
  <c r="R1012" i="8"/>
  <c r="R1013" i="8"/>
  <c r="R1014" i="8"/>
  <c r="R1015" i="8"/>
  <c r="R1016" i="8"/>
  <c r="R1017" i="8"/>
  <c r="R1018" i="8"/>
  <c r="R1019" i="8"/>
  <c r="R1020" i="8"/>
  <c r="R1021" i="8"/>
  <c r="R1022" i="8"/>
  <c r="R1023" i="8"/>
  <c r="R1024" i="8"/>
  <c r="R1025" i="8"/>
  <c r="R1026" i="8"/>
  <c r="R1027" i="8"/>
  <c r="R1028" i="8"/>
  <c r="R1029" i="8"/>
  <c r="R1030" i="8"/>
  <c r="R1031" i="8"/>
  <c r="R1032" i="8"/>
  <c r="R1033" i="8"/>
  <c r="R1034" i="8"/>
  <c r="R1035" i="8"/>
  <c r="R1036" i="8"/>
  <c r="R1037" i="8"/>
  <c r="R1038" i="8"/>
  <c r="R1039" i="8"/>
  <c r="R1040" i="8"/>
  <c r="R1041" i="8"/>
  <c r="R1042" i="8"/>
  <c r="R1043" i="8"/>
  <c r="R1044" i="8"/>
  <c r="R1045" i="8"/>
  <c r="R1046" i="8"/>
  <c r="R1047" i="8"/>
  <c r="R1048" i="8"/>
  <c r="R1049" i="8"/>
  <c r="R1050" i="8"/>
  <c r="R1051" i="8"/>
  <c r="R1052" i="8"/>
  <c r="R1053" i="8"/>
  <c r="R1054" i="8"/>
  <c r="R1055" i="8"/>
  <c r="R1056" i="8"/>
  <c r="R1057" i="8"/>
  <c r="R1058" i="8"/>
  <c r="R1059" i="8"/>
  <c r="R1060" i="8"/>
  <c r="R1061" i="8"/>
  <c r="R1062" i="8"/>
  <c r="R1063" i="8"/>
  <c r="R1064" i="8"/>
  <c r="R1065" i="8"/>
  <c r="R1066" i="8"/>
  <c r="R1067" i="8"/>
  <c r="R1068" i="8"/>
  <c r="R1069" i="8"/>
  <c r="R1070" i="8"/>
  <c r="R1071" i="8"/>
  <c r="R1072" i="8"/>
  <c r="R1073" i="8"/>
  <c r="R1074" i="8"/>
  <c r="R1075" i="8"/>
  <c r="R1076" i="8"/>
  <c r="R1077" i="8"/>
  <c r="R1078" i="8"/>
  <c r="R1079" i="8"/>
  <c r="R1080" i="8"/>
  <c r="R1081" i="8"/>
  <c r="R1082" i="8"/>
  <c r="R1083" i="8"/>
  <c r="R1084" i="8"/>
  <c r="R1085" i="8"/>
  <c r="R1086" i="8"/>
  <c r="R1087" i="8"/>
  <c r="R1088" i="8"/>
  <c r="R1089" i="8"/>
  <c r="R1090" i="8"/>
  <c r="R1091" i="8"/>
  <c r="R1092" i="8"/>
  <c r="R1093" i="8"/>
  <c r="R1094" i="8"/>
  <c r="R1095" i="8"/>
  <c r="R1096" i="8"/>
  <c r="R1097" i="8"/>
  <c r="R1098" i="8"/>
  <c r="R1099" i="8"/>
  <c r="R5" i="8"/>
  <c r="H177" i="20" l="1"/>
  <c r="G176" i="20"/>
  <c r="AE48" i="20"/>
  <c r="AF49" i="20"/>
  <c r="AF135" i="20"/>
  <c r="AE134" i="20"/>
  <c r="AD91" i="20"/>
  <c r="AE92" i="20"/>
  <c r="AE49" i="19"/>
  <c r="AD48" i="19"/>
  <c r="F176" i="19"/>
  <c r="G177" i="19"/>
  <c r="AE91" i="19"/>
  <c r="AF92" i="19"/>
  <c r="AD5" i="20"/>
  <c r="AE6" i="20"/>
  <c r="AF6" i="19"/>
  <c r="AE5" i="19"/>
  <c r="AF134" i="19"/>
  <c r="AG135" i="19"/>
  <c r="L5" i="8"/>
  <c r="J5" i="8"/>
  <c r="L15" i="8"/>
  <c r="L14" i="8"/>
  <c r="L13" i="8"/>
  <c r="L12" i="8"/>
  <c r="L11" i="8"/>
  <c r="L10" i="8"/>
  <c r="L6" i="8"/>
  <c r="L7" i="8"/>
  <c r="L8" i="8"/>
  <c r="L9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M37" i="8" s="1"/>
  <c r="L38" i="8"/>
  <c r="M38" i="8" s="1"/>
  <c r="L39" i="8"/>
  <c r="M39" i="8" s="1"/>
  <c r="L40" i="8"/>
  <c r="M40" i="8" s="1"/>
  <c r="L41" i="8"/>
  <c r="M41" i="8" s="1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1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0" i="8"/>
  <c r="L161" i="8"/>
  <c r="L162" i="8"/>
  <c r="L163" i="8"/>
  <c r="L164" i="8"/>
  <c r="L165" i="8"/>
  <c r="L166" i="8"/>
  <c r="L167" i="8"/>
  <c r="L168" i="8"/>
  <c r="L169" i="8"/>
  <c r="L170" i="8"/>
  <c r="L171" i="8"/>
  <c r="L172" i="8"/>
  <c r="L173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196" i="8"/>
  <c r="L197" i="8"/>
  <c r="L198" i="8"/>
  <c r="L199" i="8"/>
  <c r="L200" i="8"/>
  <c r="L201" i="8"/>
  <c r="L202" i="8"/>
  <c r="L203" i="8"/>
  <c r="L204" i="8"/>
  <c r="L205" i="8"/>
  <c r="L206" i="8"/>
  <c r="L207" i="8"/>
  <c r="L208" i="8"/>
  <c r="L209" i="8"/>
  <c r="L210" i="8"/>
  <c r="L211" i="8"/>
  <c r="L212" i="8"/>
  <c r="L213" i="8"/>
  <c r="L214" i="8"/>
  <c r="L215" i="8"/>
  <c r="L216" i="8"/>
  <c r="L217" i="8"/>
  <c r="L218" i="8"/>
  <c r="L219" i="8"/>
  <c r="L220" i="8"/>
  <c r="L221" i="8"/>
  <c r="L222" i="8"/>
  <c r="L223" i="8"/>
  <c r="L224" i="8"/>
  <c r="L225" i="8"/>
  <c r="L226" i="8"/>
  <c r="L227" i="8"/>
  <c r="L228" i="8"/>
  <c r="L229" i="8"/>
  <c r="L230" i="8"/>
  <c r="L231" i="8"/>
  <c r="L232" i="8"/>
  <c r="L233" i="8"/>
  <c r="L234" i="8"/>
  <c r="L235" i="8"/>
  <c r="L236" i="8"/>
  <c r="L237" i="8"/>
  <c r="L238" i="8"/>
  <c r="L239" i="8"/>
  <c r="L240" i="8"/>
  <c r="L241" i="8"/>
  <c r="L242" i="8"/>
  <c r="L243" i="8"/>
  <c r="L244" i="8"/>
  <c r="L245" i="8"/>
  <c r="L246" i="8"/>
  <c r="L247" i="8"/>
  <c r="L248" i="8"/>
  <c r="L249" i="8"/>
  <c r="L250" i="8"/>
  <c r="L251" i="8"/>
  <c r="L252" i="8"/>
  <c r="L253" i="8"/>
  <c r="L254" i="8"/>
  <c r="L255" i="8"/>
  <c r="L256" i="8"/>
  <c r="L257" i="8"/>
  <c r="L258" i="8"/>
  <c r="L259" i="8"/>
  <c r="L260" i="8"/>
  <c r="L261" i="8"/>
  <c r="L262" i="8"/>
  <c r="L263" i="8"/>
  <c r="L264" i="8"/>
  <c r="L265" i="8"/>
  <c r="L266" i="8"/>
  <c r="L267" i="8"/>
  <c r="L268" i="8"/>
  <c r="L269" i="8"/>
  <c r="L270" i="8"/>
  <c r="L271" i="8"/>
  <c r="L272" i="8"/>
  <c r="L273" i="8"/>
  <c r="L274" i="8"/>
  <c r="L275" i="8"/>
  <c r="L276" i="8"/>
  <c r="L277" i="8"/>
  <c r="L278" i="8"/>
  <c r="L279" i="8"/>
  <c r="L280" i="8"/>
  <c r="L281" i="8"/>
  <c r="L282" i="8"/>
  <c r="L283" i="8"/>
  <c r="L284" i="8"/>
  <c r="L285" i="8"/>
  <c r="L286" i="8"/>
  <c r="L287" i="8"/>
  <c r="L288" i="8"/>
  <c r="L289" i="8"/>
  <c r="L290" i="8"/>
  <c r="L291" i="8"/>
  <c r="L292" i="8"/>
  <c r="L293" i="8"/>
  <c r="L294" i="8"/>
  <c r="L295" i="8"/>
  <c r="L296" i="8"/>
  <c r="L297" i="8"/>
  <c r="L298" i="8"/>
  <c r="L299" i="8"/>
  <c r="L300" i="8"/>
  <c r="L301" i="8"/>
  <c r="L302" i="8"/>
  <c r="L303" i="8"/>
  <c r="L304" i="8"/>
  <c r="L305" i="8"/>
  <c r="L306" i="8"/>
  <c r="L307" i="8"/>
  <c r="L308" i="8"/>
  <c r="L309" i="8"/>
  <c r="L310" i="8"/>
  <c r="L311" i="8"/>
  <c r="L312" i="8"/>
  <c r="L313" i="8"/>
  <c r="L314" i="8"/>
  <c r="L315" i="8"/>
  <c r="L316" i="8"/>
  <c r="L317" i="8"/>
  <c r="L318" i="8"/>
  <c r="L319" i="8"/>
  <c r="L320" i="8"/>
  <c r="L321" i="8"/>
  <c r="L322" i="8"/>
  <c r="L323" i="8"/>
  <c r="L324" i="8"/>
  <c r="L325" i="8"/>
  <c r="L326" i="8"/>
  <c r="L327" i="8"/>
  <c r="L328" i="8"/>
  <c r="L329" i="8"/>
  <c r="L330" i="8"/>
  <c r="L331" i="8"/>
  <c r="L332" i="8"/>
  <c r="L333" i="8"/>
  <c r="L334" i="8"/>
  <c r="L335" i="8"/>
  <c r="L336" i="8"/>
  <c r="L337" i="8"/>
  <c r="L338" i="8"/>
  <c r="L339" i="8"/>
  <c r="L340" i="8"/>
  <c r="L341" i="8"/>
  <c r="L342" i="8"/>
  <c r="L343" i="8"/>
  <c r="L344" i="8"/>
  <c r="L345" i="8"/>
  <c r="L346" i="8"/>
  <c r="L347" i="8"/>
  <c r="L348" i="8"/>
  <c r="L349" i="8"/>
  <c r="L350" i="8"/>
  <c r="L351" i="8"/>
  <c r="L352" i="8"/>
  <c r="L353" i="8"/>
  <c r="L354" i="8"/>
  <c r="L355" i="8"/>
  <c r="L356" i="8"/>
  <c r="L357" i="8"/>
  <c r="L358" i="8"/>
  <c r="L359" i="8"/>
  <c r="L360" i="8"/>
  <c r="L361" i="8"/>
  <c r="L362" i="8"/>
  <c r="L363" i="8"/>
  <c r="L364" i="8"/>
  <c r="L365" i="8"/>
  <c r="L366" i="8"/>
  <c r="L367" i="8"/>
  <c r="L368" i="8"/>
  <c r="L369" i="8"/>
  <c r="L370" i="8"/>
  <c r="L371" i="8"/>
  <c r="L372" i="8"/>
  <c r="L373" i="8"/>
  <c r="L374" i="8"/>
  <c r="L375" i="8"/>
  <c r="L376" i="8"/>
  <c r="L377" i="8"/>
  <c r="L378" i="8"/>
  <c r="L379" i="8"/>
  <c r="L380" i="8"/>
  <c r="L381" i="8"/>
  <c r="L382" i="8"/>
  <c r="L383" i="8"/>
  <c r="L384" i="8"/>
  <c r="L385" i="8"/>
  <c r="L386" i="8"/>
  <c r="L387" i="8"/>
  <c r="L388" i="8"/>
  <c r="L389" i="8"/>
  <c r="L390" i="8"/>
  <c r="L391" i="8"/>
  <c r="L392" i="8"/>
  <c r="L393" i="8"/>
  <c r="L394" i="8"/>
  <c r="L395" i="8"/>
  <c r="L396" i="8"/>
  <c r="L397" i="8"/>
  <c r="L398" i="8"/>
  <c r="L399" i="8"/>
  <c r="L400" i="8"/>
  <c r="L401" i="8"/>
  <c r="L402" i="8"/>
  <c r="L403" i="8"/>
  <c r="L404" i="8"/>
  <c r="L405" i="8"/>
  <c r="L406" i="8"/>
  <c r="L407" i="8"/>
  <c r="L408" i="8"/>
  <c r="L409" i="8"/>
  <c r="L410" i="8"/>
  <c r="L411" i="8"/>
  <c r="L412" i="8"/>
  <c r="L413" i="8"/>
  <c r="L414" i="8"/>
  <c r="L415" i="8"/>
  <c r="L416" i="8"/>
  <c r="L417" i="8"/>
  <c r="L418" i="8"/>
  <c r="L419" i="8"/>
  <c r="L420" i="8"/>
  <c r="L421" i="8"/>
  <c r="L422" i="8"/>
  <c r="L423" i="8"/>
  <c r="L424" i="8"/>
  <c r="L425" i="8"/>
  <c r="L426" i="8"/>
  <c r="L427" i="8"/>
  <c r="L428" i="8"/>
  <c r="L429" i="8"/>
  <c r="L430" i="8"/>
  <c r="L431" i="8"/>
  <c r="L432" i="8"/>
  <c r="L433" i="8"/>
  <c r="L434" i="8"/>
  <c r="L435" i="8"/>
  <c r="L436" i="8"/>
  <c r="L437" i="8"/>
  <c r="L438" i="8"/>
  <c r="L439" i="8"/>
  <c r="L440" i="8"/>
  <c r="L441" i="8"/>
  <c r="L442" i="8"/>
  <c r="L443" i="8"/>
  <c r="L444" i="8"/>
  <c r="L445" i="8"/>
  <c r="L446" i="8"/>
  <c r="L447" i="8"/>
  <c r="L448" i="8"/>
  <c r="L449" i="8"/>
  <c r="L450" i="8"/>
  <c r="L451" i="8"/>
  <c r="L452" i="8"/>
  <c r="L453" i="8"/>
  <c r="L454" i="8"/>
  <c r="L455" i="8"/>
  <c r="L456" i="8"/>
  <c r="L457" i="8"/>
  <c r="L458" i="8"/>
  <c r="L459" i="8"/>
  <c r="L460" i="8"/>
  <c r="L461" i="8"/>
  <c r="L462" i="8"/>
  <c r="L463" i="8"/>
  <c r="L464" i="8"/>
  <c r="L465" i="8"/>
  <c r="L466" i="8"/>
  <c r="L467" i="8"/>
  <c r="L468" i="8"/>
  <c r="L469" i="8"/>
  <c r="L470" i="8"/>
  <c r="L471" i="8"/>
  <c r="L472" i="8"/>
  <c r="L473" i="8"/>
  <c r="L474" i="8"/>
  <c r="L475" i="8"/>
  <c r="L476" i="8"/>
  <c r="L477" i="8"/>
  <c r="L478" i="8"/>
  <c r="L479" i="8"/>
  <c r="L480" i="8"/>
  <c r="L481" i="8"/>
  <c r="L482" i="8"/>
  <c r="L483" i="8"/>
  <c r="L484" i="8"/>
  <c r="L485" i="8"/>
  <c r="L486" i="8"/>
  <c r="L487" i="8"/>
  <c r="L488" i="8"/>
  <c r="L489" i="8"/>
  <c r="L490" i="8"/>
  <c r="L491" i="8"/>
  <c r="L492" i="8"/>
  <c r="L493" i="8"/>
  <c r="L494" i="8"/>
  <c r="L495" i="8"/>
  <c r="L496" i="8"/>
  <c r="L497" i="8"/>
  <c r="L498" i="8"/>
  <c r="L499" i="8"/>
  <c r="L500" i="8"/>
  <c r="L501" i="8"/>
  <c r="L502" i="8"/>
  <c r="L503" i="8"/>
  <c r="L504" i="8"/>
  <c r="L505" i="8"/>
  <c r="L506" i="8"/>
  <c r="L507" i="8"/>
  <c r="L508" i="8"/>
  <c r="L509" i="8"/>
  <c r="L510" i="8"/>
  <c r="L511" i="8"/>
  <c r="L512" i="8"/>
  <c r="L513" i="8"/>
  <c r="L514" i="8"/>
  <c r="L515" i="8"/>
  <c r="L516" i="8"/>
  <c r="L517" i="8"/>
  <c r="L518" i="8"/>
  <c r="L519" i="8"/>
  <c r="L520" i="8"/>
  <c r="L521" i="8"/>
  <c r="L522" i="8"/>
  <c r="L523" i="8"/>
  <c r="L524" i="8"/>
  <c r="L525" i="8"/>
  <c r="L526" i="8"/>
  <c r="L527" i="8"/>
  <c r="L528" i="8"/>
  <c r="L529" i="8"/>
  <c r="L530" i="8"/>
  <c r="L531" i="8"/>
  <c r="L532" i="8"/>
  <c r="L533" i="8"/>
  <c r="L534" i="8"/>
  <c r="L535" i="8"/>
  <c r="L536" i="8"/>
  <c r="L537" i="8"/>
  <c r="L538" i="8"/>
  <c r="L539" i="8"/>
  <c r="L540" i="8"/>
  <c r="L541" i="8"/>
  <c r="L542" i="8"/>
  <c r="L543" i="8"/>
  <c r="L544" i="8"/>
  <c r="L545" i="8"/>
  <c r="L546" i="8"/>
  <c r="L547" i="8"/>
  <c r="L548" i="8"/>
  <c r="L549" i="8"/>
  <c r="L550" i="8"/>
  <c r="L551" i="8"/>
  <c r="L552" i="8"/>
  <c r="L553" i="8"/>
  <c r="L554" i="8"/>
  <c r="L555" i="8"/>
  <c r="L556" i="8"/>
  <c r="L557" i="8"/>
  <c r="L558" i="8"/>
  <c r="L559" i="8"/>
  <c r="L560" i="8"/>
  <c r="L561" i="8"/>
  <c r="L562" i="8"/>
  <c r="L563" i="8"/>
  <c r="L564" i="8"/>
  <c r="L565" i="8"/>
  <c r="L566" i="8"/>
  <c r="L567" i="8"/>
  <c r="L568" i="8"/>
  <c r="L569" i="8"/>
  <c r="L570" i="8"/>
  <c r="L571" i="8"/>
  <c r="L572" i="8"/>
  <c r="L573" i="8"/>
  <c r="L574" i="8"/>
  <c r="L575" i="8"/>
  <c r="L576" i="8"/>
  <c r="L577" i="8"/>
  <c r="L578" i="8"/>
  <c r="L579" i="8"/>
  <c r="L580" i="8"/>
  <c r="L581" i="8"/>
  <c r="L582" i="8"/>
  <c r="L583" i="8"/>
  <c r="L584" i="8"/>
  <c r="L585" i="8"/>
  <c r="L586" i="8"/>
  <c r="L587" i="8"/>
  <c r="L588" i="8"/>
  <c r="L589" i="8"/>
  <c r="L590" i="8"/>
  <c r="L591" i="8"/>
  <c r="L592" i="8"/>
  <c r="L593" i="8"/>
  <c r="L594" i="8"/>
  <c r="L595" i="8"/>
  <c r="L596" i="8"/>
  <c r="L597" i="8"/>
  <c r="L598" i="8"/>
  <c r="L599" i="8"/>
  <c r="L600" i="8"/>
  <c r="L601" i="8"/>
  <c r="L602" i="8"/>
  <c r="L603" i="8"/>
  <c r="L604" i="8"/>
  <c r="L605" i="8"/>
  <c r="L606" i="8"/>
  <c r="L607" i="8"/>
  <c r="L608" i="8"/>
  <c r="L609" i="8"/>
  <c r="L610" i="8"/>
  <c r="L611" i="8"/>
  <c r="L612" i="8"/>
  <c r="L613" i="8"/>
  <c r="L614" i="8"/>
  <c r="L615" i="8"/>
  <c r="L616" i="8"/>
  <c r="L617" i="8"/>
  <c r="L618" i="8"/>
  <c r="L619" i="8"/>
  <c r="L620" i="8"/>
  <c r="L621" i="8"/>
  <c r="L622" i="8"/>
  <c r="L623" i="8"/>
  <c r="L624" i="8"/>
  <c r="L625" i="8"/>
  <c r="L626" i="8"/>
  <c r="L627" i="8"/>
  <c r="L628" i="8"/>
  <c r="L629" i="8"/>
  <c r="L630" i="8"/>
  <c r="L631" i="8"/>
  <c r="L632" i="8"/>
  <c r="L633" i="8"/>
  <c r="L634" i="8"/>
  <c r="L635" i="8"/>
  <c r="L636" i="8"/>
  <c r="L637" i="8"/>
  <c r="L638" i="8"/>
  <c r="L639" i="8"/>
  <c r="L640" i="8"/>
  <c r="L641" i="8"/>
  <c r="L642" i="8"/>
  <c r="L643" i="8"/>
  <c r="L644" i="8"/>
  <c r="L645" i="8"/>
  <c r="L646" i="8"/>
  <c r="L647" i="8"/>
  <c r="L648" i="8"/>
  <c r="L649" i="8"/>
  <c r="L650" i="8"/>
  <c r="L651" i="8"/>
  <c r="L652" i="8"/>
  <c r="L653" i="8"/>
  <c r="L654" i="8"/>
  <c r="L655" i="8"/>
  <c r="L656" i="8"/>
  <c r="L657" i="8"/>
  <c r="L658" i="8"/>
  <c r="L659" i="8"/>
  <c r="L660" i="8"/>
  <c r="L661" i="8"/>
  <c r="L662" i="8"/>
  <c r="L663" i="8"/>
  <c r="L664" i="8"/>
  <c r="L665" i="8"/>
  <c r="L666" i="8"/>
  <c r="L667" i="8"/>
  <c r="L668" i="8"/>
  <c r="L669" i="8"/>
  <c r="L670" i="8"/>
  <c r="L671" i="8"/>
  <c r="L672" i="8"/>
  <c r="L673" i="8"/>
  <c r="L674" i="8"/>
  <c r="L675" i="8"/>
  <c r="L676" i="8"/>
  <c r="L677" i="8"/>
  <c r="L678" i="8"/>
  <c r="L679" i="8"/>
  <c r="L680" i="8"/>
  <c r="L681" i="8"/>
  <c r="L682" i="8"/>
  <c r="L683" i="8"/>
  <c r="L684" i="8"/>
  <c r="L685" i="8"/>
  <c r="L686" i="8"/>
  <c r="L687" i="8"/>
  <c r="L688" i="8"/>
  <c r="L689" i="8"/>
  <c r="L690" i="8"/>
  <c r="L691" i="8"/>
  <c r="L692" i="8"/>
  <c r="L693" i="8"/>
  <c r="L694" i="8"/>
  <c r="L695" i="8"/>
  <c r="L696" i="8"/>
  <c r="L697" i="8"/>
  <c r="L698" i="8"/>
  <c r="L699" i="8"/>
  <c r="L700" i="8"/>
  <c r="L701" i="8"/>
  <c r="L702" i="8"/>
  <c r="L703" i="8"/>
  <c r="L704" i="8"/>
  <c r="L705" i="8"/>
  <c r="L706" i="8"/>
  <c r="L707" i="8"/>
  <c r="L708" i="8"/>
  <c r="L709" i="8"/>
  <c r="L710" i="8"/>
  <c r="L711" i="8"/>
  <c r="L712" i="8"/>
  <c r="L713" i="8"/>
  <c r="L714" i="8"/>
  <c r="L715" i="8"/>
  <c r="L716" i="8"/>
  <c r="L717" i="8"/>
  <c r="L718" i="8"/>
  <c r="L719" i="8"/>
  <c r="L720" i="8"/>
  <c r="L721" i="8"/>
  <c r="L722" i="8"/>
  <c r="L723" i="8"/>
  <c r="L724" i="8"/>
  <c r="L725" i="8"/>
  <c r="L726" i="8"/>
  <c r="L727" i="8"/>
  <c r="L728" i="8"/>
  <c r="L729" i="8"/>
  <c r="L730" i="8"/>
  <c r="L731" i="8"/>
  <c r="L732" i="8"/>
  <c r="L733" i="8"/>
  <c r="L734" i="8"/>
  <c r="L735" i="8"/>
  <c r="L736" i="8"/>
  <c r="L737" i="8"/>
  <c r="L738" i="8"/>
  <c r="L739" i="8"/>
  <c r="L740" i="8"/>
  <c r="L741" i="8"/>
  <c r="L742" i="8"/>
  <c r="L743" i="8"/>
  <c r="L744" i="8"/>
  <c r="L745" i="8"/>
  <c r="L746" i="8"/>
  <c r="L747" i="8"/>
  <c r="L748" i="8"/>
  <c r="L749" i="8"/>
  <c r="L750" i="8"/>
  <c r="L751" i="8"/>
  <c r="L752" i="8"/>
  <c r="L753" i="8"/>
  <c r="L754" i="8"/>
  <c r="L755" i="8"/>
  <c r="L756" i="8"/>
  <c r="L757" i="8"/>
  <c r="L758" i="8"/>
  <c r="L759" i="8"/>
  <c r="L760" i="8"/>
  <c r="L761" i="8"/>
  <c r="L762" i="8"/>
  <c r="L763" i="8"/>
  <c r="L764" i="8"/>
  <c r="L765" i="8"/>
  <c r="L766" i="8"/>
  <c r="L767" i="8"/>
  <c r="L768" i="8"/>
  <c r="L769" i="8"/>
  <c r="L770" i="8"/>
  <c r="L771" i="8"/>
  <c r="L772" i="8"/>
  <c r="L773" i="8"/>
  <c r="L774" i="8"/>
  <c r="L775" i="8"/>
  <c r="L776" i="8"/>
  <c r="L777" i="8"/>
  <c r="L778" i="8"/>
  <c r="L779" i="8"/>
  <c r="L780" i="8"/>
  <c r="L781" i="8"/>
  <c r="L782" i="8"/>
  <c r="L783" i="8"/>
  <c r="L784" i="8"/>
  <c r="L785" i="8"/>
  <c r="L786" i="8"/>
  <c r="L787" i="8"/>
  <c r="L788" i="8"/>
  <c r="L789" i="8"/>
  <c r="L790" i="8"/>
  <c r="L791" i="8"/>
  <c r="L792" i="8"/>
  <c r="L793" i="8"/>
  <c r="L794" i="8"/>
  <c r="L795" i="8"/>
  <c r="L796" i="8"/>
  <c r="L797" i="8"/>
  <c r="L798" i="8"/>
  <c r="L799" i="8"/>
  <c r="L800" i="8"/>
  <c r="L801" i="8"/>
  <c r="L802" i="8"/>
  <c r="L803" i="8"/>
  <c r="L804" i="8"/>
  <c r="L805" i="8"/>
  <c r="L806" i="8"/>
  <c r="L807" i="8"/>
  <c r="L808" i="8"/>
  <c r="L809" i="8"/>
  <c r="L810" i="8"/>
  <c r="L811" i="8"/>
  <c r="L812" i="8"/>
  <c r="L813" i="8"/>
  <c r="L814" i="8"/>
  <c r="L815" i="8"/>
  <c r="L816" i="8"/>
  <c r="L817" i="8"/>
  <c r="L818" i="8"/>
  <c r="L819" i="8"/>
  <c r="L820" i="8"/>
  <c r="L821" i="8"/>
  <c r="L822" i="8"/>
  <c r="L823" i="8"/>
  <c r="L824" i="8"/>
  <c r="L825" i="8"/>
  <c r="L826" i="8"/>
  <c r="L827" i="8"/>
  <c r="L828" i="8"/>
  <c r="L829" i="8"/>
  <c r="L830" i="8"/>
  <c r="L831" i="8"/>
  <c r="L832" i="8"/>
  <c r="L833" i="8"/>
  <c r="L834" i="8"/>
  <c r="L835" i="8"/>
  <c r="L836" i="8"/>
  <c r="L837" i="8"/>
  <c r="L838" i="8"/>
  <c r="L839" i="8"/>
  <c r="L840" i="8"/>
  <c r="L841" i="8"/>
  <c r="L842" i="8"/>
  <c r="L843" i="8"/>
  <c r="L844" i="8"/>
  <c r="L845" i="8"/>
  <c r="L846" i="8"/>
  <c r="L847" i="8"/>
  <c r="L848" i="8"/>
  <c r="L849" i="8"/>
  <c r="L850" i="8"/>
  <c r="L851" i="8"/>
  <c r="L852" i="8"/>
  <c r="L853" i="8"/>
  <c r="L854" i="8"/>
  <c r="L855" i="8"/>
  <c r="L856" i="8"/>
  <c r="L857" i="8"/>
  <c r="L858" i="8"/>
  <c r="L859" i="8"/>
  <c r="L860" i="8"/>
  <c r="L861" i="8"/>
  <c r="L862" i="8"/>
  <c r="L863" i="8"/>
  <c r="L864" i="8"/>
  <c r="L865" i="8"/>
  <c r="L866" i="8"/>
  <c r="L867" i="8"/>
  <c r="L868" i="8"/>
  <c r="L869" i="8"/>
  <c r="L870" i="8"/>
  <c r="L871" i="8"/>
  <c r="L872" i="8"/>
  <c r="L873" i="8"/>
  <c r="L874" i="8"/>
  <c r="L875" i="8"/>
  <c r="L876" i="8"/>
  <c r="L877" i="8"/>
  <c r="L878" i="8"/>
  <c r="L879" i="8"/>
  <c r="L880" i="8"/>
  <c r="L881" i="8"/>
  <c r="L882" i="8"/>
  <c r="L883" i="8"/>
  <c r="L884" i="8"/>
  <c r="L885" i="8"/>
  <c r="L886" i="8"/>
  <c r="L887" i="8"/>
  <c r="L888" i="8"/>
  <c r="L889" i="8"/>
  <c r="L890" i="8"/>
  <c r="L891" i="8"/>
  <c r="L892" i="8"/>
  <c r="L893" i="8"/>
  <c r="L894" i="8"/>
  <c r="L895" i="8"/>
  <c r="L896" i="8"/>
  <c r="L897" i="8"/>
  <c r="L898" i="8"/>
  <c r="L899" i="8"/>
  <c r="L900" i="8"/>
  <c r="L901" i="8"/>
  <c r="L902" i="8"/>
  <c r="L903" i="8"/>
  <c r="L904" i="8"/>
  <c r="L905" i="8"/>
  <c r="L906" i="8"/>
  <c r="L907" i="8"/>
  <c r="L908" i="8"/>
  <c r="L909" i="8"/>
  <c r="L910" i="8"/>
  <c r="L911" i="8"/>
  <c r="L912" i="8"/>
  <c r="L913" i="8"/>
  <c r="L914" i="8"/>
  <c r="L915" i="8"/>
  <c r="L916" i="8"/>
  <c r="L917" i="8"/>
  <c r="L918" i="8"/>
  <c r="L919" i="8"/>
  <c r="L920" i="8"/>
  <c r="L921" i="8"/>
  <c r="L922" i="8"/>
  <c r="L923" i="8"/>
  <c r="L924" i="8"/>
  <c r="L925" i="8"/>
  <c r="L926" i="8"/>
  <c r="L927" i="8"/>
  <c r="L928" i="8"/>
  <c r="L929" i="8"/>
  <c r="L930" i="8"/>
  <c r="L931" i="8"/>
  <c r="L932" i="8"/>
  <c r="L933" i="8"/>
  <c r="L934" i="8"/>
  <c r="L935" i="8"/>
  <c r="L936" i="8"/>
  <c r="L937" i="8"/>
  <c r="L938" i="8"/>
  <c r="L939" i="8"/>
  <c r="L940" i="8"/>
  <c r="L941" i="8"/>
  <c r="L942" i="8"/>
  <c r="L943" i="8"/>
  <c r="L944" i="8"/>
  <c r="L945" i="8"/>
  <c r="L946" i="8"/>
  <c r="L947" i="8"/>
  <c r="L948" i="8"/>
  <c r="L949" i="8"/>
  <c r="L950" i="8"/>
  <c r="L951" i="8"/>
  <c r="L952" i="8"/>
  <c r="L953" i="8"/>
  <c r="L954" i="8"/>
  <c r="L955" i="8"/>
  <c r="L956" i="8"/>
  <c r="L957" i="8"/>
  <c r="L958" i="8"/>
  <c r="L959" i="8"/>
  <c r="L960" i="8"/>
  <c r="L961" i="8"/>
  <c r="L962" i="8"/>
  <c r="L963" i="8"/>
  <c r="L964" i="8"/>
  <c r="L965" i="8"/>
  <c r="L966" i="8"/>
  <c r="L967" i="8"/>
  <c r="L968" i="8"/>
  <c r="L969" i="8"/>
  <c r="L970" i="8"/>
  <c r="L971" i="8"/>
  <c r="L972" i="8"/>
  <c r="L973" i="8"/>
  <c r="L974" i="8"/>
  <c r="L975" i="8"/>
  <c r="L976" i="8"/>
  <c r="L977" i="8"/>
  <c r="L978" i="8"/>
  <c r="L979" i="8"/>
  <c r="L980" i="8"/>
  <c r="L981" i="8"/>
  <c r="L982" i="8"/>
  <c r="L983" i="8"/>
  <c r="L984" i="8"/>
  <c r="L985" i="8"/>
  <c r="L986" i="8"/>
  <c r="L987" i="8"/>
  <c r="L988" i="8"/>
  <c r="L989" i="8"/>
  <c r="L990" i="8"/>
  <c r="L991" i="8"/>
  <c r="L992" i="8"/>
  <c r="L993" i="8"/>
  <c r="L994" i="8"/>
  <c r="L995" i="8"/>
  <c r="L996" i="8"/>
  <c r="L997" i="8"/>
  <c r="L998" i="8"/>
  <c r="L999" i="8"/>
  <c r="L1000" i="8"/>
  <c r="L1001" i="8"/>
  <c r="L1002" i="8"/>
  <c r="L1003" i="8"/>
  <c r="L1004" i="8"/>
  <c r="L1005" i="8"/>
  <c r="L1006" i="8"/>
  <c r="L1007" i="8"/>
  <c r="L1008" i="8"/>
  <c r="L1009" i="8"/>
  <c r="L1010" i="8"/>
  <c r="L1011" i="8"/>
  <c r="L1012" i="8"/>
  <c r="L1013" i="8"/>
  <c r="L1014" i="8"/>
  <c r="L1015" i="8"/>
  <c r="L1016" i="8"/>
  <c r="L1017" i="8"/>
  <c r="L1018" i="8"/>
  <c r="L1019" i="8"/>
  <c r="L1020" i="8"/>
  <c r="L1021" i="8"/>
  <c r="L1022" i="8"/>
  <c r="L1023" i="8"/>
  <c r="L1024" i="8"/>
  <c r="L1025" i="8"/>
  <c r="L1026" i="8"/>
  <c r="L1027" i="8"/>
  <c r="L1028" i="8"/>
  <c r="L1029" i="8"/>
  <c r="L1030" i="8"/>
  <c r="L1031" i="8"/>
  <c r="L1032" i="8"/>
  <c r="L1033" i="8"/>
  <c r="L1034" i="8"/>
  <c r="L1035" i="8"/>
  <c r="L1036" i="8"/>
  <c r="L1037" i="8"/>
  <c r="L1038" i="8"/>
  <c r="L1039" i="8"/>
  <c r="L1040" i="8"/>
  <c r="L1041" i="8"/>
  <c r="L1042" i="8"/>
  <c r="L1043" i="8"/>
  <c r="L1044" i="8"/>
  <c r="L1045" i="8"/>
  <c r="L1046" i="8"/>
  <c r="L1047" i="8"/>
  <c r="L1048" i="8"/>
  <c r="L1049" i="8"/>
  <c r="L1050" i="8"/>
  <c r="L1051" i="8"/>
  <c r="L1052" i="8"/>
  <c r="L1053" i="8"/>
  <c r="L1054" i="8"/>
  <c r="L1055" i="8"/>
  <c r="L1056" i="8"/>
  <c r="L1057" i="8"/>
  <c r="L1058" i="8"/>
  <c r="L1059" i="8"/>
  <c r="L1060" i="8"/>
  <c r="L1061" i="8"/>
  <c r="L1062" i="8"/>
  <c r="L1063" i="8"/>
  <c r="L1064" i="8"/>
  <c r="L1065" i="8"/>
  <c r="L1066" i="8"/>
  <c r="L1067" i="8"/>
  <c r="L1068" i="8"/>
  <c r="L1069" i="8"/>
  <c r="L1070" i="8"/>
  <c r="L1071" i="8"/>
  <c r="L1072" i="8"/>
  <c r="L1073" i="8"/>
  <c r="L1074" i="8"/>
  <c r="L1075" i="8"/>
  <c r="L1076" i="8"/>
  <c r="L1077" i="8"/>
  <c r="L1078" i="8"/>
  <c r="L1079" i="8"/>
  <c r="L1080" i="8"/>
  <c r="L1081" i="8"/>
  <c r="L1082" i="8"/>
  <c r="L1083" i="8"/>
  <c r="L1084" i="8"/>
  <c r="L1085" i="8"/>
  <c r="L1086" i="8"/>
  <c r="L1087" i="8"/>
  <c r="L1088" i="8"/>
  <c r="L1089" i="8"/>
  <c r="L1090" i="8"/>
  <c r="L1091" i="8"/>
  <c r="L1092" i="8"/>
  <c r="L1093" i="8"/>
  <c r="L1094" i="8"/>
  <c r="L1095" i="8"/>
  <c r="L1096" i="8"/>
  <c r="L1097" i="8"/>
  <c r="L1098" i="8"/>
  <c r="L1099" i="8"/>
  <c r="AE5" i="20" l="1"/>
  <c r="AF6" i="20"/>
  <c r="AE91" i="20"/>
  <c r="AF92" i="20"/>
  <c r="AF91" i="19"/>
  <c r="AG92" i="19"/>
  <c r="AF134" i="20"/>
  <c r="AG135" i="20"/>
  <c r="AG134" i="19"/>
  <c r="AH135" i="19"/>
  <c r="G176" i="19"/>
  <c r="H177" i="19"/>
  <c r="AF48" i="20"/>
  <c r="AG49" i="20"/>
  <c r="AF5" i="19"/>
  <c r="AG6" i="19"/>
  <c r="AE48" i="19"/>
  <c r="AF49" i="19"/>
  <c r="H176" i="20"/>
  <c r="I177" i="20"/>
  <c r="G1099" i="16"/>
  <c r="G1098" i="16"/>
  <c r="G1097" i="16"/>
  <c r="G1096" i="16"/>
  <c r="G1095" i="16"/>
  <c r="G1094" i="16"/>
  <c r="G1093" i="16"/>
  <c r="G1092" i="16"/>
  <c r="G1091" i="16"/>
  <c r="G1090" i="16"/>
  <c r="G1089" i="16"/>
  <c r="G1088" i="16"/>
  <c r="G1087" i="16"/>
  <c r="G1086" i="16"/>
  <c r="G1085" i="16"/>
  <c r="G1084" i="16"/>
  <c r="G1083" i="16"/>
  <c r="G1082" i="16"/>
  <c r="G1081" i="16"/>
  <c r="G1080" i="16"/>
  <c r="G1079" i="16"/>
  <c r="G1078" i="16"/>
  <c r="G1077" i="16"/>
  <c r="G1076" i="16"/>
  <c r="G1075" i="16"/>
  <c r="G1074" i="16"/>
  <c r="G1073" i="16"/>
  <c r="G1072" i="16"/>
  <c r="G1071" i="16"/>
  <c r="G1070" i="16"/>
  <c r="G1069" i="16"/>
  <c r="G1068" i="16"/>
  <c r="G1067" i="16"/>
  <c r="G1066" i="16"/>
  <c r="G1065" i="16"/>
  <c r="G1064" i="16"/>
  <c r="G1063" i="16"/>
  <c r="G1062" i="16"/>
  <c r="G1061" i="16"/>
  <c r="G1060" i="16"/>
  <c r="G1059" i="16"/>
  <c r="G1058" i="16"/>
  <c r="G1057" i="16"/>
  <c r="G1056" i="16"/>
  <c r="G1055" i="16"/>
  <c r="G1054" i="16"/>
  <c r="G1053" i="16"/>
  <c r="G1052" i="16"/>
  <c r="G1051" i="16"/>
  <c r="G1050" i="16"/>
  <c r="G1049" i="16"/>
  <c r="G1048" i="16"/>
  <c r="G1047" i="16"/>
  <c r="G1046" i="16"/>
  <c r="G1045" i="16"/>
  <c r="G1044" i="16"/>
  <c r="G1043" i="16"/>
  <c r="G1042" i="16"/>
  <c r="G1041" i="16"/>
  <c r="G1040" i="16"/>
  <c r="G1039" i="16"/>
  <c r="G1038" i="16"/>
  <c r="G1037" i="16"/>
  <c r="G1036" i="16"/>
  <c r="G1035" i="16"/>
  <c r="G1034" i="16"/>
  <c r="G1033" i="16"/>
  <c r="G1032" i="16"/>
  <c r="G1031" i="16"/>
  <c r="G1030" i="16"/>
  <c r="G1029" i="16"/>
  <c r="G1028" i="16"/>
  <c r="G1027" i="16"/>
  <c r="G1026" i="16"/>
  <c r="G1025" i="16"/>
  <c r="G1024" i="16"/>
  <c r="G1023" i="16"/>
  <c r="G1022" i="16"/>
  <c r="G1021" i="16"/>
  <c r="G1020" i="16"/>
  <c r="G1019" i="16"/>
  <c r="G1018" i="16"/>
  <c r="G1017" i="16"/>
  <c r="G1016" i="16"/>
  <c r="G1015" i="16"/>
  <c r="G1014" i="16"/>
  <c r="G1013" i="16"/>
  <c r="G1012" i="16"/>
  <c r="G1011" i="16"/>
  <c r="G1010" i="16"/>
  <c r="G1009" i="16"/>
  <c r="G1008" i="16"/>
  <c r="G1007" i="16"/>
  <c r="G1006" i="16"/>
  <c r="G1005" i="16"/>
  <c r="G1004" i="16"/>
  <c r="G1003" i="16"/>
  <c r="G1002" i="16"/>
  <c r="G1001" i="16"/>
  <c r="G1000" i="16"/>
  <c r="G999" i="16"/>
  <c r="G998" i="16"/>
  <c r="G997" i="16"/>
  <c r="G996" i="16"/>
  <c r="G995" i="16"/>
  <c r="G994" i="16"/>
  <c r="G993" i="16"/>
  <c r="G992" i="16"/>
  <c r="G991" i="16"/>
  <c r="G990" i="16"/>
  <c r="G989" i="16"/>
  <c r="G988" i="16"/>
  <c r="G987" i="16"/>
  <c r="G986" i="16"/>
  <c r="G985" i="16"/>
  <c r="G984" i="16"/>
  <c r="G983" i="16"/>
  <c r="G982" i="16"/>
  <c r="G981" i="16"/>
  <c r="G980" i="16"/>
  <c r="G979" i="16"/>
  <c r="G978" i="16"/>
  <c r="G977" i="16"/>
  <c r="G976" i="16"/>
  <c r="G975" i="16"/>
  <c r="G974" i="16"/>
  <c r="G973" i="16"/>
  <c r="G972" i="16"/>
  <c r="G971" i="16"/>
  <c r="G970" i="16"/>
  <c r="G969" i="16"/>
  <c r="G968" i="16"/>
  <c r="G967" i="16"/>
  <c r="G966" i="16"/>
  <c r="G965" i="16"/>
  <c r="G964" i="16"/>
  <c r="G963" i="16"/>
  <c r="G962" i="16"/>
  <c r="G961" i="16"/>
  <c r="G960" i="16"/>
  <c r="G959" i="16"/>
  <c r="G958" i="16"/>
  <c r="G957" i="16"/>
  <c r="G956" i="16"/>
  <c r="G955" i="16"/>
  <c r="G954" i="16"/>
  <c r="G953" i="16"/>
  <c r="G952" i="16"/>
  <c r="G951" i="16"/>
  <c r="G950" i="16"/>
  <c r="G949" i="16"/>
  <c r="G948" i="16"/>
  <c r="G947" i="16"/>
  <c r="G946" i="16"/>
  <c r="G945" i="16"/>
  <c r="G932" i="16"/>
  <c r="G931" i="16"/>
  <c r="G930" i="16"/>
  <c r="G929" i="16"/>
  <c r="G928" i="16"/>
  <c r="G927" i="16"/>
  <c r="G926" i="16"/>
  <c r="G925" i="16"/>
  <c r="G924" i="16"/>
  <c r="G923" i="16"/>
  <c r="G922" i="16"/>
  <c r="G921" i="16"/>
  <c r="G920" i="16"/>
  <c r="G919" i="16"/>
  <c r="G918" i="16"/>
  <c r="G917" i="16"/>
  <c r="G916" i="16"/>
  <c r="G915" i="16"/>
  <c r="G914" i="16"/>
  <c r="G913" i="16"/>
  <c r="G900" i="16"/>
  <c r="G899" i="16"/>
  <c r="G898" i="16"/>
  <c r="G897" i="16"/>
  <c r="G896" i="16"/>
  <c r="G895" i="16"/>
  <c r="G894" i="16"/>
  <c r="G893" i="16"/>
  <c r="G892" i="16"/>
  <c r="G891" i="16"/>
  <c r="G890" i="16"/>
  <c r="G889" i="16"/>
  <c r="G888" i="16"/>
  <c r="G887" i="16"/>
  <c r="G886" i="16"/>
  <c r="G885" i="16"/>
  <c r="G884" i="16"/>
  <c r="G883" i="16"/>
  <c r="G882" i="16"/>
  <c r="G881" i="16"/>
  <c r="G880" i="16"/>
  <c r="G879" i="16"/>
  <c r="G878" i="16"/>
  <c r="G877" i="16"/>
  <c r="G876" i="16"/>
  <c r="G875" i="16"/>
  <c r="G874" i="16"/>
  <c r="G873" i="16"/>
  <c r="G872" i="16"/>
  <c r="G871" i="16"/>
  <c r="G870" i="16"/>
  <c r="G869" i="16"/>
  <c r="G868" i="16"/>
  <c r="G867" i="16"/>
  <c r="G866" i="16"/>
  <c r="G865" i="16"/>
  <c r="G864" i="16"/>
  <c r="G863" i="16"/>
  <c r="G862" i="16"/>
  <c r="G861" i="16"/>
  <c r="G860" i="16"/>
  <c r="G859" i="16"/>
  <c r="G858" i="16"/>
  <c r="G857" i="16"/>
  <c r="G856" i="16"/>
  <c r="G855" i="16"/>
  <c r="G854" i="16"/>
  <c r="G853" i="16"/>
  <c r="G852" i="16"/>
  <c r="G851" i="16"/>
  <c r="G767" i="16"/>
  <c r="G766" i="16"/>
  <c r="G765" i="16"/>
  <c r="G764" i="16"/>
  <c r="G763" i="16"/>
  <c r="G762" i="16"/>
  <c r="G761" i="16"/>
  <c r="G760" i="16"/>
  <c r="G759" i="16"/>
  <c r="G758" i="16"/>
  <c r="G757" i="16"/>
  <c r="G756" i="16"/>
  <c r="G755" i="16"/>
  <c r="G754" i="16"/>
  <c r="G753" i="16"/>
  <c r="G740" i="16"/>
  <c r="G739" i="16"/>
  <c r="G738" i="16"/>
  <c r="G737" i="16"/>
  <c r="G736" i="16"/>
  <c r="G735" i="16"/>
  <c r="G734" i="16"/>
  <c r="G733" i="16"/>
  <c r="G732" i="16"/>
  <c r="G731" i="16"/>
  <c r="G730" i="16"/>
  <c r="G729" i="16"/>
  <c r="G728" i="16"/>
  <c r="G727" i="16"/>
  <c r="G726" i="16"/>
  <c r="G713" i="16"/>
  <c r="G712" i="16"/>
  <c r="G711" i="16"/>
  <c r="G710" i="16"/>
  <c r="G709" i="16"/>
  <c r="G708" i="16"/>
  <c r="G707" i="16"/>
  <c r="G706" i="16"/>
  <c r="G705" i="16"/>
  <c r="G704" i="16"/>
  <c r="G703" i="16"/>
  <c r="G702" i="16"/>
  <c r="G701" i="16"/>
  <c r="G700" i="16"/>
  <c r="G699" i="16"/>
  <c r="G698" i="16"/>
  <c r="G697" i="16"/>
  <c r="G696" i="16"/>
  <c r="G695" i="16"/>
  <c r="G694" i="16"/>
  <c r="G681" i="16"/>
  <c r="G680" i="16"/>
  <c r="G679" i="16"/>
  <c r="G678" i="16"/>
  <c r="G677" i="16"/>
  <c r="G676" i="16"/>
  <c r="G675" i="16"/>
  <c r="G674" i="16"/>
  <c r="G673" i="16"/>
  <c r="G672" i="16"/>
  <c r="G671" i="16"/>
  <c r="G670" i="16"/>
  <c r="G669" i="16"/>
  <c r="G668" i="16"/>
  <c r="G667" i="16"/>
  <c r="G666" i="16"/>
  <c r="G665" i="16"/>
  <c r="G664" i="16"/>
  <c r="G663" i="16"/>
  <c r="G662" i="16"/>
  <c r="G661" i="16"/>
  <c r="G660" i="16"/>
  <c r="G659" i="16"/>
  <c r="G658" i="16"/>
  <c r="G657" i="16"/>
  <c r="G656" i="16"/>
  <c r="G655" i="16"/>
  <c r="G654" i="16"/>
  <c r="G653" i="16"/>
  <c r="G652" i="16"/>
  <c r="G651" i="16"/>
  <c r="G650" i="16"/>
  <c r="G649" i="16"/>
  <c r="G648" i="16"/>
  <c r="G647" i="16"/>
  <c r="G646" i="16"/>
  <c r="G645" i="16"/>
  <c r="G644" i="16"/>
  <c r="G643" i="16"/>
  <c r="G642" i="16"/>
  <c r="G641" i="16"/>
  <c r="G640" i="16"/>
  <c r="G639" i="16"/>
  <c r="G638" i="16"/>
  <c r="G637" i="16"/>
  <c r="G636" i="16"/>
  <c r="G635" i="16"/>
  <c r="G634" i="16"/>
  <c r="G633" i="16"/>
  <c r="G632" i="16"/>
  <c r="G595" i="16"/>
  <c r="G594" i="16"/>
  <c r="G593" i="16"/>
  <c r="G592" i="16"/>
  <c r="G591" i="16"/>
  <c r="G590" i="16"/>
  <c r="G589" i="16"/>
  <c r="G588" i="16"/>
  <c r="G587" i="16"/>
  <c r="G586" i="16"/>
  <c r="G585" i="16"/>
  <c r="G479" i="16"/>
  <c r="G478" i="16"/>
  <c r="G477" i="16"/>
  <c r="G476" i="16"/>
  <c r="G475" i="16"/>
  <c r="G442" i="16"/>
  <c r="G441" i="16"/>
  <c r="G440" i="16"/>
  <c r="G439" i="16"/>
  <c r="G438" i="16"/>
  <c r="G437" i="16"/>
  <c r="G436" i="16"/>
  <c r="G435" i="16"/>
  <c r="G434" i="16"/>
  <c r="G433" i="16"/>
  <c r="G432" i="16"/>
  <c r="G431" i="16"/>
  <c r="G430" i="16"/>
  <c r="G429" i="16"/>
  <c r="G428" i="16"/>
  <c r="G427" i="16"/>
  <c r="G426" i="16"/>
  <c r="G425" i="16"/>
  <c r="G424" i="16"/>
  <c r="G423" i="16"/>
  <c r="G422" i="16"/>
  <c r="G421" i="16"/>
  <c r="G420" i="16"/>
  <c r="G419" i="16"/>
  <c r="G418" i="16"/>
  <c r="G417" i="16"/>
  <c r="G416" i="16"/>
  <c r="G415" i="16"/>
  <c r="G414" i="16"/>
  <c r="G413" i="16"/>
  <c r="G341" i="16"/>
  <c r="G340" i="16"/>
  <c r="G339" i="16"/>
  <c r="G338" i="16"/>
  <c r="G337" i="16"/>
  <c r="G336" i="16"/>
  <c r="G335" i="16"/>
  <c r="G334" i="16"/>
  <c r="G333" i="16"/>
  <c r="G332" i="16"/>
  <c r="G331" i="16"/>
  <c r="G330" i="16"/>
  <c r="G329" i="16"/>
  <c r="G328" i="16"/>
  <c r="G327" i="16"/>
  <c r="G326" i="16"/>
  <c r="G325" i="16"/>
  <c r="G324" i="16"/>
  <c r="G323" i="16"/>
  <c r="G322" i="16"/>
  <c r="G321" i="16"/>
  <c r="G320" i="16"/>
  <c r="G319" i="16"/>
  <c r="G318" i="16"/>
  <c r="G317" i="16"/>
  <c r="G316" i="16"/>
  <c r="G315" i="16"/>
  <c r="G314" i="16"/>
  <c r="G313" i="16"/>
  <c r="G312" i="16"/>
  <c r="G311" i="16"/>
  <c r="G310" i="16"/>
  <c r="G309" i="16"/>
  <c r="G308" i="16"/>
  <c r="G307" i="16"/>
  <c r="G306" i="16"/>
  <c r="G305" i="16"/>
  <c r="G304" i="16"/>
  <c r="G303" i="16"/>
  <c r="G302" i="16"/>
  <c r="G301" i="16"/>
  <c r="G300" i="16"/>
  <c r="G299" i="16"/>
  <c r="G298" i="16"/>
  <c r="G297" i="16"/>
  <c r="G296" i="16"/>
  <c r="G295" i="16"/>
  <c r="G294" i="16"/>
  <c r="G293" i="16"/>
  <c r="G292" i="16"/>
  <c r="G291" i="16"/>
  <c r="G290" i="16"/>
  <c r="G289" i="16"/>
  <c r="G288" i="16"/>
  <c r="G287" i="16"/>
  <c r="G286" i="16"/>
  <c r="G285" i="16"/>
  <c r="G284" i="16"/>
  <c r="G283" i="16"/>
  <c r="G282" i="16"/>
  <c r="G281" i="16"/>
  <c r="G280" i="16"/>
  <c r="G279" i="16"/>
  <c r="G278" i="16"/>
  <c r="G277" i="16"/>
  <c r="G276" i="16"/>
  <c r="G275" i="16"/>
  <c r="G274" i="16"/>
  <c r="G273" i="16"/>
  <c r="G272" i="16"/>
  <c r="G271" i="16"/>
  <c r="G270" i="16"/>
  <c r="G269" i="16"/>
  <c r="G268" i="16"/>
  <c r="G267" i="16"/>
  <c r="G266" i="16"/>
  <c r="G265" i="16"/>
  <c r="G264" i="16"/>
  <c r="G263" i="16"/>
  <c r="G262" i="16"/>
  <c r="G261" i="16"/>
  <c r="G260" i="16"/>
  <c r="G259" i="16"/>
  <c r="G258" i="16"/>
  <c r="G257" i="16"/>
  <c r="G256" i="16"/>
  <c r="H944" i="16"/>
  <c r="G944" i="16" s="1"/>
  <c r="H943" i="16"/>
  <c r="G943" i="16" s="1"/>
  <c r="H942" i="16"/>
  <c r="G942" i="16" s="1"/>
  <c r="H941" i="16"/>
  <c r="G941" i="16" s="1"/>
  <c r="H940" i="16"/>
  <c r="G940" i="16" s="1"/>
  <c r="H939" i="16"/>
  <c r="G939" i="16" s="1"/>
  <c r="H938" i="16"/>
  <c r="G938" i="16" s="1"/>
  <c r="H937" i="16"/>
  <c r="G937" i="16" s="1"/>
  <c r="H936" i="16"/>
  <c r="G936" i="16" s="1"/>
  <c r="H935" i="16"/>
  <c r="G935" i="16" s="1"/>
  <c r="H934" i="16"/>
  <c r="G934" i="16" s="1"/>
  <c r="H933" i="16"/>
  <c r="G933" i="16" s="1"/>
  <c r="H912" i="16"/>
  <c r="G912" i="16" s="1"/>
  <c r="H911" i="16"/>
  <c r="G911" i="16" s="1"/>
  <c r="H910" i="16"/>
  <c r="G910" i="16" s="1"/>
  <c r="H909" i="16"/>
  <c r="G909" i="16" s="1"/>
  <c r="H908" i="16"/>
  <c r="G908" i="16" s="1"/>
  <c r="H907" i="16"/>
  <c r="G907" i="16" s="1"/>
  <c r="H906" i="16"/>
  <c r="G906" i="16" s="1"/>
  <c r="H905" i="16"/>
  <c r="G905" i="16" s="1"/>
  <c r="H904" i="16"/>
  <c r="G904" i="16" s="1"/>
  <c r="H903" i="16"/>
  <c r="G903" i="16" s="1"/>
  <c r="H902" i="16"/>
  <c r="G902" i="16" s="1"/>
  <c r="H901" i="16"/>
  <c r="G901" i="16" s="1"/>
  <c r="H693" i="16"/>
  <c r="H752" i="16" s="1"/>
  <c r="H692" i="16"/>
  <c r="H751" i="16" s="1"/>
  <c r="H691" i="16"/>
  <c r="H750" i="16" s="1"/>
  <c r="H690" i="16"/>
  <c r="H749" i="16" s="1"/>
  <c r="H689" i="16"/>
  <c r="H748" i="16" s="1"/>
  <c r="H688" i="16"/>
  <c r="H747" i="16" s="1"/>
  <c r="H687" i="16"/>
  <c r="H746" i="16" s="1"/>
  <c r="H686" i="16"/>
  <c r="H745" i="16" s="1"/>
  <c r="H685" i="16"/>
  <c r="H744" i="16" s="1"/>
  <c r="H684" i="16"/>
  <c r="H743" i="16" s="1"/>
  <c r="H683" i="16"/>
  <c r="H742" i="16" s="1"/>
  <c r="H682" i="16"/>
  <c r="H741" i="16" s="1"/>
  <c r="H494" i="16"/>
  <c r="H521" i="16" s="1"/>
  <c r="G521" i="16" s="1"/>
  <c r="H493" i="16"/>
  <c r="H547" i="16" s="1"/>
  <c r="H606" i="16" s="1"/>
  <c r="H618" i="16" s="1"/>
  <c r="H492" i="16"/>
  <c r="H504" i="16" s="1"/>
  <c r="H531" i="16" s="1"/>
  <c r="H558" i="16" s="1"/>
  <c r="G558" i="16" s="1"/>
  <c r="H491" i="16"/>
  <c r="H545" i="16" s="1"/>
  <c r="H604" i="16" s="1"/>
  <c r="H616" i="16" s="1"/>
  <c r="H490" i="16"/>
  <c r="H544" i="16" s="1"/>
  <c r="H603" i="16" s="1"/>
  <c r="H615" i="16" s="1"/>
  <c r="H489" i="16"/>
  <c r="G489" i="16" s="1"/>
  <c r="H488" i="16"/>
  <c r="H542" i="16" s="1"/>
  <c r="H601" i="16" s="1"/>
  <c r="H613" i="16" s="1"/>
  <c r="H487" i="16"/>
  <c r="H514" i="16" s="1"/>
  <c r="G514" i="16" s="1"/>
  <c r="H486" i="16"/>
  <c r="H513" i="16" s="1"/>
  <c r="G513" i="16" s="1"/>
  <c r="H485" i="16"/>
  <c r="H539" i="16" s="1"/>
  <c r="H598" i="16" s="1"/>
  <c r="H610" i="16" s="1"/>
  <c r="H484" i="16"/>
  <c r="H496" i="16" s="1"/>
  <c r="H523" i="16" s="1"/>
  <c r="H550" i="16" s="1"/>
  <c r="G550" i="16" s="1"/>
  <c r="H483" i="16"/>
  <c r="H537" i="16" s="1"/>
  <c r="H596" i="16" s="1"/>
  <c r="H608" i="16" s="1"/>
  <c r="H482" i="16"/>
  <c r="H536" i="16" s="1"/>
  <c r="G536" i="16" s="1"/>
  <c r="H481" i="16"/>
  <c r="G481" i="16" s="1"/>
  <c r="H480" i="16"/>
  <c r="H534" i="16" s="1"/>
  <c r="G534" i="16" s="1"/>
  <c r="H474" i="16"/>
  <c r="G474" i="16" s="1"/>
  <c r="H473" i="16"/>
  <c r="G473" i="16" s="1"/>
  <c r="H472" i="16"/>
  <c r="G472" i="16" s="1"/>
  <c r="H471" i="16"/>
  <c r="G471" i="16" s="1"/>
  <c r="H470" i="16"/>
  <c r="G470" i="16" s="1"/>
  <c r="H469" i="16"/>
  <c r="G469" i="16" s="1"/>
  <c r="H468" i="16"/>
  <c r="G468" i="16" s="1"/>
  <c r="H467" i="16"/>
  <c r="G467" i="16" s="1"/>
  <c r="H466" i="16"/>
  <c r="G466" i="16" s="1"/>
  <c r="H465" i="16"/>
  <c r="G465" i="16" s="1"/>
  <c r="H464" i="16"/>
  <c r="G464" i="16" s="1"/>
  <c r="H463" i="16"/>
  <c r="G463" i="16" s="1"/>
  <c r="I1069" i="16"/>
  <c r="I1068" i="16"/>
  <c r="I1067" i="16"/>
  <c r="I1066" i="16"/>
  <c r="I1065" i="16"/>
  <c r="I1064" i="16"/>
  <c r="I1063" i="16"/>
  <c r="I1062" i="16"/>
  <c r="I1061" i="16"/>
  <c r="I1060" i="16"/>
  <c r="I1059" i="16"/>
  <c r="I1058" i="16"/>
  <c r="I1057" i="16"/>
  <c r="I1056" i="16"/>
  <c r="I1055" i="16"/>
  <c r="I1054" i="16"/>
  <c r="I1053" i="16"/>
  <c r="I1052" i="16"/>
  <c r="I1051" i="16"/>
  <c r="I1050" i="16"/>
  <c r="I1049" i="16"/>
  <c r="I1048" i="16"/>
  <c r="I1047" i="16"/>
  <c r="I1046" i="16"/>
  <c r="I1045" i="16"/>
  <c r="I1044" i="16"/>
  <c r="I1043" i="16"/>
  <c r="I1042" i="16"/>
  <c r="I1041" i="16"/>
  <c r="I1040" i="16"/>
  <c r="I1039" i="16"/>
  <c r="I1038" i="16"/>
  <c r="I1037" i="16"/>
  <c r="I1036" i="16"/>
  <c r="I1035" i="16"/>
  <c r="I1034" i="16"/>
  <c r="I1033" i="16"/>
  <c r="I1032" i="16"/>
  <c r="I1031" i="16"/>
  <c r="I1030" i="16"/>
  <c r="I1029" i="16"/>
  <c r="I1028" i="16"/>
  <c r="I1027" i="16"/>
  <c r="I1026" i="16"/>
  <c r="I1025" i="16"/>
  <c r="I1024" i="16"/>
  <c r="I1023" i="16"/>
  <c r="I1022" i="16"/>
  <c r="I1021" i="16"/>
  <c r="I1020" i="16"/>
  <c r="I1019" i="16"/>
  <c r="I1018" i="16"/>
  <c r="I1017" i="16"/>
  <c r="I1016" i="16"/>
  <c r="I1015" i="16"/>
  <c r="I1014" i="16"/>
  <c r="I1013" i="16"/>
  <c r="I1012" i="16"/>
  <c r="I1011" i="16"/>
  <c r="I1010" i="16"/>
  <c r="I1009" i="16"/>
  <c r="I1008" i="16"/>
  <c r="I1007" i="16"/>
  <c r="I1006" i="16"/>
  <c r="I1005" i="16"/>
  <c r="I1004" i="16"/>
  <c r="I1003" i="16"/>
  <c r="I1002" i="16"/>
  <c r="I1001" i="16"/>
  <c r="I1000" i="16"/>
  <c r="I999" i="16"/>
  <c r="I998" i="16"/>
  <c r="I997" i="16"/>
  <c r="I996" i="16"/>
  <c r="I995" i="16"/>
  <c r="I994" i="16"/>
  <c r="I993" i="16"/>
  <c r="I992" i="16"/>
  <c r="I991" i="16"/>
  <c r="I990" i="16"/>
  <c r="I989" i="16"/>
  <c r="I988" i="16"/>
  <c r="I987" i="16"/>
  <c r="I986" i="16"/>
  <c r="I985" i="16"/>
  <c r="I984" i="16"/>
  <c r="I983" i="16"/>
  <c r="I982" i="16"/>
  <c r="I981" i="16"/>
  <c r="I980" i="16"/>
  <c r="I979" i="16"/>
  <c r="I978" i="16"/>
  <c r="I977" i="16"/>
  <c r="I976" i="16"/>
  <c r="I975" i="16"/>
  <c r="I974" i="16"/>
  <c r="I973" i="16"/>
  <c r="I972" i="16"/>
  <c r="I971" i="16"/>
  <c r="I970" i="16"/>
  <c r="I969" i="16"/>
  <c r="I968" i="16"/>
  <c r="I967" i="16"/>
  <c r="I966" i="16"/>
  <c r="I965" i="16"/>
  <c r="I964" i="16"/>
  <c r="I963" i="16"/>
  <c r="I962" i="16"/>
  <c r="I961" i="16"/>
  <c r="I960" i="16"/>
  <c r="I959" i="16"/>
  <c r="I958" i="16"/>
  <c r="I957" i="16"/>
  <c r="I956" i="16"/>
  <c r="I955" i="16"/>
  <c r="I954" i="16"/>
  <c r="I953" i="16"/>
  <c r="I952" i="16"/>
  <c r="I951" i="16"/>
  <c r="I950" i="16"/>
  <c r="I949" i="16"/>
  <c r="I948" i="16"/>
  <c r="I947" i="16"/>
  <c r="I946" i="16"/>
  <c r="I945" i="16"/>
  <c r="I944" i="16"/>
  <c r="I943" i="16"/>
  <c r="I942" i="16"/>
  <c r="I941" i="16"/>
  <c r="I940" i="16"/>
  <c r="I939" i="16"/>
  <c r="I938" i="16"/>
  <c r="I937" i="16"/>
  <c r="I936" i="16"/>
  <c r="I935" i="16"/>
  <c r="I934" i="16"/>
  <c r="I933" i="16"/>
  <c r="I932" i="16"/>
  <c r="I931" i="16"/>
  <c r="I930" i="16"/>
  <c r="I929" i="16"/>
  <c r="I928" i="16"/>
  <c r="I927" i="16"/>
  <c r="I926" i="16"/>
  <c r="I925" i="16"/>
  <c r="I924" i="16"/>
  <c r="I923" i="16"/>
  <c r="I922" i="16"/>
  <c r="I921" i="16"/>
  <c r="I920" i="16"/>
  <c r="I919" i="16"/>
  <c r="I918" i="16"/>
  <c r="I917" i="16"/>
  <c r="I916" i="16"/>
  <c r="I915" i="16"/>
  <c r="I914" i="16"/>
  <c r="I913" i="16"/>
  <c r="I802" i="16"/>
  <c r="G802" i="16" s="1"/>
  <c r="I798" i="16"/>
  <c r="G798" i="16" s="1"/>
  <c r="I796" i="16"/>
  <c r="G796" i="16" s="1"/>
  <c r="I794" i="16"/>
  <c r="G794" i="16" s="1"/>
  <c r="I790" i="16"/>
  <c r="G790" i="16" s="1"/>
  <c r="I789" i="16"/>
  <c r="G789" i="16" s="1"/>
  <c r="I787" i="16"/>
  <c r="G787" i="16" s="1"/>
  <c r="I782" i="16"/>
  <c r="G782" i="16" s="1"/>
  <c r="I781" i="16"/>
  <c r="G781" i="16" s="1"/>
  <c r="I780" i="16"/>
  <c r="G780" i="16" s="1"/>
  <c r="I779" i="16"/>
  <c r="I850" i="16" s="1"/>
  <c r="G850" i="16" s="1"/>
  <c r="I774" i="16"/>
  <c r="I845" i="16" s="1"/>
  <c r="G845" i="16" s="1"/>
  <c r="I773" i="16"/>
  <c r="I844" i="16" s="1"/>
  <c r="G844" i="16" s="1"/>
  <c r="I772" i="16"/>
  <c r="I843" i="16" s="1"/>
  <c r="G843" i="16" s="1"/>
  <c r="I771" i="16"/>
  <c r="G771" i="16" s="1"/>
  <c r="I767" i="16"/>
  <c r="I766" i="16"/>
  <c r="I814" i="16" s="1"/>
  <c r="G814" i="16" s="1"/>
  <c r="I765" i="16"/>
  <c r="I813" i="16" s="1"/>
  <c r="G813" i="16" s="1"/>
  <c r="I764" i="16"/>
  <c r="I812" i="16" s="1"/>
  <c r="G812" i="16" s="1"/>
  <c r="I763" i="16"/>
  <c r="I775" i="16" s="1"/>
  <c r="I846" i="16" s="1"/>
  <c r="G846" i="16" s="1"/>
  <c r="I762" i="16"/>
  <c r="I810" i="16" s="1"/>
  <c r="G810" i="16" s="1"/>
  <c r="I761" i="16"/>
  <c r="I809" i="16" s="1"/>
  <c r="G809" i="16" s="1"/>
  <c r="I760" i="16"/>
  <c r="I808" i="16" s="1"/>
  <c r="G808" i="16" s="1"/>
  <c r="I759" i="16"/>
  <c r="I807" i="16" s="1"/>
  <c r="G807" i="16" s="1"/>
  <c r="I758" i="16"/>
  <c r="I770" i="16" s="1"/>
  <c r="I841" i="16" s="1"/>
  <c r="G841" i="16" s="1"/>
  <c r="I757" i="16"/>
  <c r="I805" i="16" s="1"/>
  <c r="G805" i="16" s="1"/>
  <c r="I756" i="16"/>
  <c r="I804" i="16" s="1"/>
  <c r="G804" i="16" s="1"/>
  <c r="I755" i="16"/>
  <c r="I754" i="16"/>
  <c r="I753" i="16"/>
  <c r="I752" i="16"/>
  <c r="I838" i="16" s="1"/>
  <c r="G838" i="16" s="1"/>
  <c r="I750" i="16"/>
  <c r="I836" i="16" s="1"/>
  <c r="G836" i="16" s="1"/>
  <c r="I748" i="16"/>
  <c r="I834" i="16" s="1"/>
  <c r="G834" i="16" s="1"/>
  <c r="I746" i="16"/>
  <c r="I832" i="16" s="1"/>
  <c r="G832" i="16" s="1"/>
  <c r="I744" i="16"/>
  <c r="I830" i="16" s="1"/>
  <c r="G830" i="16" s="1"/>
  <c r="I742" i="16"/>
  <c r="I828" i="16" s="1"/>
  <c r="G828" i="16" s="1"/>
  <c r="I740" i="16"/>
  <c r="I803" i="16" s="1"/>
  <c r="G803" i="16" s="1"/>
  <c r="I739" i="16"/>
  <c r="I738" i="16"/>
  <c r="I801" i="16" s="1"/>
  <c r="G801" i="16" s="1"/>
  <c r="I737" i="16"/>
  <c r="I800" i="16" s="1"/>
  <c r="G800" i="16" s="1"/>
  <c r="I736" i="16"/>
  <c r="I799" i="16" s="1"/>
  <c r="G799" i="16" s="1"/>
  <c r="I735" i="16"/>
  <c r="I734" i="16"/>
  <c r="I797" i="16" s="1"/>
  <c r="G797" i="16" s="1"/>
  <c r="I733" i="16"/>
  <c r="I732" i="16"/>
  <c r="I795" i="16" s="1"/>
  <c r="G795" i="16" s="1"/>
  <c r="I731" i="16"/>
  <c r="I730" i="16"/>
  <c r="I793" i="16" s="1"/>
  <c r="G793" i="16" s="1"/>
  <c r="I729" i="16"/>
  <c r="I792" i="16" s="1"/>
  <c r="G792" i="16" s="1"/>
  <c r="I728" i="16"/>
  <c r="I743" i="16" s="1"/>
  <c r="I829" i="16" s="1"/>
  <c r="G829" i="16" s="1"/>
  <c r="I727" i="16"/>
  <c r="I726" i="16"/>
  <c r="I741" i="16" s="1"/>
  <c r="I827" i="16" s="1"/>
  <c r="G827" i="16" s="1"/>
  <c r="I725" i="16"/>
  <c r="I826" i="16" s="1"/>
  <c r="G826" i="16" s="1"/>
  <c r="I724" i="16"/>
  <c r="I825" i="16" s="1"/>
  <c r="G825" i="16" s="1"/>
  <c r="I723" i="16"/>
  <c r="I824" i="16" s="1"/>
  <c r="G824" i="16" s="1"/>
  <c r="I718" i="16"/>
  <c r="I819" i="16" s="1"/>
  <c r="G819" i="16" s="1"/>
  <c r="I717" i="16"/>
  <c r="I818" i="16" s="1"/>
  <c r="G818" i="16" s="1"/>
  <c r="I716" i="16"/>
  <c r="I817" i="16" s="1"/>
  <c r="G817" i="16" s="1"/>
  <c r="I715" i="16"/>
  <c r="I816" i="16" s="1"/>
  <c r="G816" i="16" s="1"/>
  <c r="I713" i="16"/>
  <c r="I791" i="16" s="1"/>
  <c r="G791" i="16" s="1"/>
  <c r="I712" i="16"/>
  <c r="I711" i="16"/>
  <c r="I710" i="16"/>
  <c r="I788" i="16" s="1"/>
  <c r="G788" i="16" s="1"/>
  <c r="I709" i="16"/>
  <c r="I721" i="16" s="1"/>
  <c r="I822" i="16" s="1"/>
  <c r="G822" i="16" s="1"/>
  <c r="I708" i="16"/>
  <c r="I786" i="16" s="1"/>
  <c r="G786" i="16" s="1"/>
  <c r="I707" i="16"/>
  <c r="I719" i="16" s="1"/>
  <c r="I820" i="16" s="1"/>
  <c r="G820" i="16" s="1"/>
  <c r="I706" i="16"/>
  <c r="I784" i="16" s="1"/>
  <c r="G784" i="16" s="1"/>
  <c r="I705" i="16"/>
  <c r="I783" i="16" s="1"/>
  <c r="G783" i="16" s="1"/>
  <c r="I704" i="16"/>
  <c r="I703" i="16"/>
  <c r="I702" i="16"/>
  <c r="I714" i="16" s="1"/>
  <c r="I815" i="16" s="1"/>
  <c r="G815" i="16" s="1"/>
  <c r="I701" i="16"/>
  <c r="I700" i="16"/>
  <c r="I699" i="16"/>
  <c r="I698" i="16"/>
  <c r="I697" i="16"/>
  <c r="I696" i="16"/>
  <c r="I695" i="16"/>
  <c r="I694" i="16"/>
  <c r="I630" i="16"/>
  <c r="G630" i="16" s="1"/>
  <c r="I628" i="16"/>
  <c r="G628" i="16" s="1"/>
  <c r="I624" i="16"/>
  <c r="G624" i="16" s="1"/>
  <c r="I622" i="16"/>
  <c r="G622" i="16" s="1"/>
  <c r="I620" i="16"/>
  <c r="G620" i="16" s="1"/>
  <c r="I616" i="16"/>
  <c r="I614" i="16"/>
  <c r="I613" i="16"/>
  <c r="I608" i="16"/>
  <c r="I606" i="16"/>
  <c r="I605" i="16"/>
  <c r="I600" i="16"/>
  <c r="I598" i="16"/>
  <c r="I597" i="16"/>
  <c r="I595" i="16"/>
  <c r="I594" i="16"/>
  <c r="I593" i="16"/>
  <c r="I592" i="16"/>
  <c r="I591" i="16"/>
  <c r="I590" i="16"/>
  <c r="I589" i="16"/>
  <c r="I588" i="16"/>
  <c r="I587" i="16"/>
  <c r="I586" i="16"/>
  <c r="I585" i="16"/>
  <c r="I582" i="16"/>
  <c r="G582" i="16" s="1"/>
  <c r="I581" i="16"/>
  <c r="G581" i="16" s="1"/>
  <c r="I580" i="16"/>
  <c r="G580" i="16" s="1"/>
  <c r="I574" i="16"/>
  <c r="G574" i="16" s="1"/>
  <c r="I573" i="16"/>
  <c r="G573" i="16" s="1"/>
  <c r="I572" i="16"/>
  <c r="G572" i="16" s="1"/>
  <c r="I568" i="16"/>
  <c r="G568" i="16" s="1"/>
  <c r="I566" i="16"/>
  <c r="G566" i="16" s="1"/>
  <c r="I564" i="16"/>
  <c r="G564" i="16" s="1"/>
  <c r="I560" i="16"/>
  <c r="I631" i="16" s="1"/>
  <c r="G631" i="16" s="1"/>
  <c r="I559" i="16"/>
  <c r="I558" i="16"/>
  <c r="I629" i="16" s="1"/>
  <c r="G629" i="16" s="1"/>
  <c r="I557" i="16"/>
  <c r="I556" i="16"/>
  <c r="I627" i="16" s="1"/>
  <c r="G627" i="16" s="1"/>
  <c r="I555" i="16"/>
  <c r="I626" i="16" s="1"/>
  <c r="G626" i="16" s="1"/>
  <c r="I554" i="16"/>
  <c r="I625" i="16" s="1"/>
  <c r="G625" i="16" s="1"/>
  <c r="I553" i="16"/>
  <c r="I552" i="16"/>
  <c r="I623" i="16" s="1"/>
  <c r="G623" i="16" s="1"/>
  <c r="I551" i="16"/>
  <c r="I550" i="16"/>
  <c r="I621" i="16" s="1"/>
  <c r="G621" i="16" s="1"/>
  <c r="I549" i="16"/>
  <c r="I548" i="16"/>
  <c r="I547" i="16"/>
  <c r="I546" i="16"/>
  <c r="I545" i="16"/>
  <c r="I607" i="16" s="1"/>
  <c r="I544" i="16"/>
  <c r="I543" i="16"/>
  <c r="I542" i="16"/>
  <c r="I604" i="16" s="1"/>
  <c r="I541" i="16"/>
  <c r="I603" i="16" s="1"/>
  <c r="I540" i="16"/>
  <c r="I602" i="16" s="1"/>
  <c r="I539" i="16"/>
  <c r="I601" i="16" s="1"/>
  <c r="I538" i="16"/>
  <c r="I537" i="16"/>
  <c r="I599" i="16" s="1"/>
  <c r="I536" i="16"/>
  <c r="I535" i="16"/>
  <c r="I534" i="16"/>
  <c r="I596" i="16" s="1"/>
  <c r="I533" i="16"/>
  <c r="I619" i="16" s="1"/>
  <c r="I532" i="16"/>
  <c r="I618" i="16" s="1"/>
  <c r="I531" i="16"/>
  <c r="I617" i="16" s="1"/>
  <c r="I530" i="16"/>
  <c r="I529" i="16"/>
  <c r="I615" i="16" s="1"/>
  <c r="I528" i="16"/>
  <c r="I527" i="16"/>
  <c r="I526" i="16"/>
  <c r="I612" i="16" s="1"/>
  <c r="I525" i="16"/>
  <c r="I611" i="16" s="1"/>
  <c r="I524" i="16"/>
  <c r="I610" i="16" s="1"/>
  <c r="I523" i="16"/>
  <c r="I609" i="16" s="1"/>
  <c r="I522" i="16"/>
  <c r="I521" i="16"/>
  <c r="I520" i="16"/>
  <c r="I519" i="16"/>
  <c r="I518" i="16"/>
  <c r="I584" i="16" s="1"/>
  <c r="G584" i="16" s="1"/>
  <c r="I517" i="16"/>
  <c r="I583" i="16" s="1"/>
  <c r="G583" i="16" s="1"/>
  <c r="I516" i="16"/>
  <c r="I515" i="16"/>
  <c r="I514" i="16"/>
  <c r="I513" i="16"/>
  <c r="I579" i="16" s="1"/>
  <c r="G579" i="16" s="1"/>
  <c r="I512" i="16"/>
  <c r="I578" i="16" s="1"/>
  <c r="G578" i="16" s="1"/>
  <c r="I511" i="16"/>
  <c r="I577" i="16" s="1"/>
  <c r="G577" i="16" s="1"/>
  <c r="I510" i="16"/>
  <c r="I576" i="16" s="1"/>
  <c r="G576" i="16" s="1"/>
  <c r="I509" i="16"/>
  <c r="I575" i="16" s="1"/>
  <c r="G575" i="16" s="1"/>
  <c r="I508" i="16"/>
  <c r="I507" i="16"/>
  <c r="I506" i="16"/>
  <c r="I505" i="16"/>
  <c r="I504" i="16"/>
  <c r="I503" i="16"/>
  <c r="I502" i="16"/>
  <c r="I501" i="16"/>
  <c r="I500" i="16"/>
  <c r="I499" i="16"/>
  <c r="I498" i="16"/>
  <c r="I497" i="16"/>
  <c r="I496" i="16"/>
  <c r="I495" i="16"/>
  <c r="I494" i="16"/>
  <c r="I493" i="16"/>
  <c r="I492" i="16"/>
  <c r="I491" i="16"/>
  <c r="I490" i="16"/>
  <c r="I571" i="16" s="1"/>
  <c r="G571" i="16" s="1"/>
  <c r="I489" i="16"/>
  <c r="I570" i="16" s="1"/>
  <c r="G570" i="16" s="1"/>
  <c r="I488" i="16"/>
  <c r="I569" i="16" s="1"/>
  <c r="G569" i="16" s="1"/>
  <c r="I487" i="16"/>
  <c r="I486" i="16"/>
  <c r="I567" i="16" s="1"/>
  <c r="G567" i="16" s="1"/>
  <c r="I485" i="16"/>
  <c r="I484" i="16"/>
  <c r="I565" i="16" s="1"/>
  <c r="G565" i="16" s="1"/>
  <c r="I483" i="16"/>
  <c r="I482" i="16"/>
  <c r="I563" i="16" s="1"/>
  <c r="G563" i="16" s="1"/>
  <c r="I481" i="16"/>
  <c r="I562" i="16" s="1"/>
  <c r="G562" i="16" s="1"/>
  <c r="I480" i="16"/>
  <c r="I561" i="16" s="1"/>
  <c r="G561" i="16" s="1"/>
  <c r="I479" i="16"/>
  <c r="I478" i="16"/>
  <c r="I477" i="16"/>
  <c r="I476" i="16"/>
  <c r="I475" i="16"/>
  <c r="I410" i="16"/>
  <c r="G410" i="16" s="1"/>
  <c r="I408" i="16"/>
  <c r="G408" i="16" s="1"/>
  <c r="I406" i="16"/>
  <c r="G406" i="16" s="1"/>
  <c r="I402" i="16"/>
  <c r="G402" i="16" s="1"/>
  <c r="I400" i="16"/>
  <c r="G400" i="16" s="1"/>
  <c r="I399" i="16"/>
  <c r="G399" i="16" s="1"/>
  <c r="I394" i="16"/>
  <c r="G394" i="16" s="1"/>
  <c r="I392" i="16"/>
  <c r="G392" i="16" s="1"/>
  <c r="I391" i="16"/>
  <c r="G391" i="16" s="1"/>
  <c r="I386" i="16"/>
  <c r="G386" i="16" s="1"/>
  <c r="I384" i="16"/>
  <c r="G384" i="16" s="1"/>
  <c r="I382" i="16"/>
  <c r="G382" i="16" s="1"/>
  <c r="I378" i="16"/>
  <c r="G378" i="16" s="1"/>
  <c r="I370" i="16"/>
  <c r="G370" i="16" s="1"/>
  <c r="I362" i="16"/>
  <c r="G362" i="16" s="1"/>
  <c r="I360" i="16"/>
  <c r="G360" i="16" s="1"/>
  <c r="I358" i="16"/>
  <c r="G358" i="16" s="1"/>
  <c r="I354" i="16"/>
  <c r="G354" i="16" s="1"/>
  <c r="I352" i="16"/>
  <c r="G352" i="16" s="1"/>
  <c r="I350" i="16"/>
  <c r="G350" i="16" s="1"/>
  <c r="I346" i="16"/>
  <c r="G346" i="16" s="1"/>
  <c r="I344" i="16"/>
  <c r="G344" i="16" s="1"/>
  <c r="I342" i="16"/>
  <c r="G342" i="16" s="1"/>
  <c r="I341" i="16"/>
  <c r="I412" i="16" s="1"/>
  <c r="G412" i="16" s="1"/>
  <c r="I340" i="16"/>
  <c r="I411" i="16" s="1"/>
  <c r="G411" i="16" s="1"/>
  <c r="I339" i="16"/>
  <c r="I338" i="16"/>
  <c r="I409" i="16" s="1"/>
  <c r="G409" i="16" s="1"/>
  <c r="I337" i="16"/>
  <c r="I336" i="16"/>
  <c r="I407" i="16" s="1"/>
  <c r="G407" i="16" s="1"/>
  <c r="I335" i="16"/>
  <c r="I334" i="16"/>
  <c r="I405" i="16" s="1"/>
  <c r="G405" i="16" s="1"/>
  <c r="I333" i="16"/>
  <c r="I404" i="16" s="1"/>
  <c r="G404" i="16" s="1"/>
  <c r="I332" i="16"/>
  <c r="I403" i="16" s="1"/>
  <c r="G403" i="16" s="1"/>
  <c r="I331" i="16"/>
  <c r="I330" i="16"/>
  <c r="I401" i="16" s="1"/>
  <c r="G401" i="16" s="1"/>
  <c r="I329" i="16"/>
  <c r="I328" i="16"/>
  <c r="I376" i="16" s="1"/>
  <c r="G376" i="16" s="1"/>
  <c r="I327" i="16"/>
  <c r="I375" i="16" s="1"/>
  <c r="G375" i="16" s="1"/>
  <c r="I326" i="16"/>
  <c r="I374" i="16" s="1"/>
  <c r="G374" i="16" s="1"/>
  <c r="I325" i="16"/>
  <c r="I373" i="16" s="1"/>
  <c r="G373" i="16" s="1"/>
  <c r="I324" i="16"/>
  <c r="I372" i="16" s="1"/>
  <c r="G372" i="16" s="1"/>
  <c r="I323" i="16"/>
  <c r="I371" i="16" s="1"/>
  <c r="G371" i="16" s="1"/>
  <c r="I322" i="16"/>
  <c r="I321" i="16"/>
  <c r="I369" i="16" s="1"/>
  <c r="G369" i="16" s="1"/>
  <c r="I320" i="16"/>
  <c r="I368" i="16" s="1"/>
  <c r="G368" i="16" s="1"/>
  <c r="I319" i="16"/>
  <c r="I367" i="16" s="1"/>
  <c r="G367" i="16" s="1"/>
  <c r="I318" i="16"/>
  <c r="I366" i="16" s="1"/>
  <c r="G366" i="16" s="1"/>
  <c r="I317" i="16"/>
  <c r="I316" i="16"/>
  <c r="I315" i="16"/>
  <c r="I314" i="16"/>
  <c r="I313" i="16"/>
  <c r="I312" i="16"/>
  <c r="I398" i="16" s="1"/>
  <c r="G398" i="16" s="1"/>
  <c r="I311" i="16"/>
  <c r="I397" i="16" s="1"/>
  <c r="G397" i="16" s="1"/>
  <c r="I310" i="16"/>
  <c r="I396" i="16" s="1"/>
  <c r="G396" i="16" s="1"/>
  <c r="I309" i="16"/>
  <c r="I395" i="16" s="1"/>
  <c r="G395" i="16" s="1"/>
  <c r="I308" i="16"/>
  <c r="I307" i="16"/>
  <c r="I393" i="16" s="1"/>
  <c r="G393" i="16" s="1"/>
  <c r="I306" i="16"/>
  <c r="I305" i="16"/>
  <c r="I304" i="16"/>
  <c r="I390" i="16" s="1"/>
  <c r="G390" i="16" s="1"/>
  <c r="I303" i="16"/>
  <c r="I389" i="16" s="1"/>
  <c r="G389" i="16" s="1"/>
  <c r="I302" i="16"/>
  <c r="I365" i="16" s="1"/>
  <c r="G365" i="16" s="1"/>
  <c r="I301" i="16"/>
  <c r="I364" i="16" s="1"/>
  <c r="G364" i="16" s="1"/>
  <c r="I300" i="16"/>
  <c r="I363" i="16" s="1"/>
  <c r="G363" i="16" s="1"/>
  <c r="I299" i="16"/>
  <c r="I298" i="16"/>
  <c r="I361" i="16" s="1"/>
  <c r="G361" i="16" s="1"/>
  <c r="I297" i="16"/>
  <c r="I296" i="16"/>
  <c r="I359" i="16" s="1"/>
  <c r="G359" i="16" s="1"/>
  <c r="I295" i="16"/>
  <c r="I294" i="16"/>
  <c r="I357" i="16" s="1"/>
  <c r="G357" i="16" s="1"/>
  <c r="I293" i="16"/>
  <c r="I356" i="16" s="1"/>
  <c r="G356" i="16" s="1"/>
  <c r="I292" i="16"/>
  <c r="I355" i="16" s="1"/>
  <c r="G355" i="16" s="1"/>
  <c r="I291" i="16"/>
  <c r="I290" i="16"/>
  <c r="I289" i="16"/>
  <c r="I288" i="16"/>
  <c r="I287" i="16"/>
  <c r="I388" i="16" s="1"/>
  <c r="G388" i="16" s="1"/>
  <c r="I286" i="16"/>
  <c r="I387" i="16" s="1"/>
  <c r="G387" i="16" s="1"/>
  <c r="I285" i="16"/>
  <c r="I284" i="16"/>
  <c r="I385" i="16" s="1"/>
  <c r="G385" i="16" s="1"/>
  <c r="I283" i="16"/>
  <c r="I282" i="16"/>
  <c r="I383" i="16" s="1"/>
  <c r="G383" i="16" s="1"/>
  <c r="I281" i="16"/>
  <c r="I280" i="16"/>
  <c r="I381" i="16" s="1"/>
  <c r="G381" i="16" s="1"/>
  <c r="I279" i="16"/>
  <c r="I380" i="16" s="1"/>
  <c r="G380" i="16" s="1"/>
  <c r="I278" i="16"/>
  <c r="I379" i="16" s="1"/>
  <c r="G379" i="16" s="1"/>
  <c r="I277" i="16"/>
  <c r="I276" i="16"/>
  <c r="I377" i="16" s="1"/>
  <c r="G377" i="16" s="1"/>
  <c r="I275" i="16"/>
  <c r="I274" i="16"/>
  <c r="I273" i="16"/>
  <c r="I272" i="16"/>
  <c r="I353" i="16" s="1"/>
  <c r="G353" i="16" s="1"/>
  <c r="I271" i="16"/>
  <c r="I270" i="16"/>
  <c r="I351" i="16" s="1"/>
  <c r="G351" i="16" s="1"/>
  <c r="I269" i="16"/>
  <c r="I268" i="16"/>
  <c r="I349" i="16" s="1"/>
  <c r="G349" i="16" s="1"/>
  <c r="I267" i="16"/>
  <c r="I348" i="16" s="1"/>
  <c r="G348" i="16" s="1"/>
  <c r="I266" i="16"/>
  <c r="I347" i="16" s="1"/>
  <c r="G347" i="16" s="1"/>
  <c r="I265" i="16"/>
  <c r="I264" i="16"/>
  <c r="I345" i="16" s="1"/>
  <c r="G345" i="16" s="1"/>
  <c r="I263" i="16"/>
  <c r="I262" i="16"/>
  <c r="I343" i="16" s="1"/>
  <c r="G343" i="16" s="1"/>
  <c r="I261" i="16"/>
  <c r="I260" i="16"/>
  <c r="I259" i="16"/>
  <c r="I258" i="16"/>
  <c r="I257" i="16"/>
  <c r="I256" i="16"/>
  <c r="J6" i="8"/>
  <c r="M6" i="8"/>
  <c r="J7" i="8"/>
  <c r="M7" i="8"/>
  <c r="J8" i="8"/>
  <c r="M8" i="8"/>
  <c r="J9" i="8"/>
  <c r="M9" i="8"/>
  <c r="J10" i="8"/>
  <c r="J11" i="8"/>
  <c r="J12" i="8"/>
  <c r="M12" i="8"/>
  <c r="J13" i="8"/>
  <c r="M13" i="8"/>
  <c r="J14" i="8"/>
  <c r="M14" i="8"/>
  <c r="J15" i="8"/>
  <c r="M15" i="8"/>
  <c r="J16" i="8"/>
  <c r="M16" i="8"/>
  <c r="J17" i="8"/>
  <c r="M17" i="8"/>
  <c r="J18" i="8"/>
  <c r="J19" i="8"/>
  <c r="M19" i="8"/>
  <c r="J20" i="8"/>
  <c r="M20" i="8"/>
  <c r="J21" i="8"/>
  <c r="M21" i="8"/>
  <c r="J22" i="8"/>
  <c r="M22" i="8"/>
  <c r="J23" i="8"/>
  <c r="M23" i="8"/>
  <c r="J24" i="8"/>
  <c r="M24" i="8"/>
  <c r="J25" i="8"/>
  <c r="M25" i="8"/>
  <c r="J26" i="8"/>
  <c r="J27" i="8"/>
  <c r="M27" i="8"/>
  <c r="J28" i="8"/>
  <c r="M28" i="8"/>
  <c r="J29" i="8"/>
  <c r="M29" i="8"/>
  <c r="J30" i="8"/>
  <c r="M30" i="8"/>
  <c r="J31" i="8"/>
  <c r="M31" i="8"/>
  <c r="J32" i="8"/>
  <c r="M32" i="8"/>
  <c r="J33" i="8"/>
  <c r="M33" i="8"/>
  <c r="J34" i="8"/>
  <c r="M34" i="8"/>
  <c r="J35" i="8"/>
  <c r="M35" i="8"/>
  <c r="J36" i="8"/>
  <c r="M36" i="8"/>
  <c r="J37" i="8"/>
  <c r="J38" i="8"/>
  <c r="J39" i="8"/>
  <c r="J40" i="8"/>
  <c r="J41" i="8"/>
  <c r="J42" i="8"/>
  <c r="M42" i="8"/>
  <c r="J43" i="8"/>
  <c r="M43" i="8"/>
  <c r="J44" i="8"/>
  <c r="M44" i="8"/>
  <c r="J45" i="8"/>
  <c r="M45" i="8"/>
  <c r="J46" i="8"/>
  <c r="M46" i="8"/>
  <c r="J47" i="8"/>
  <c r="M47" i="8"/>
  <c r="J48" i="8"/>
  <c r="M48" i="8"/>
  <c r="J49" i="8"/>
  <c r="M49" i="8"/>
  <c r="J50" i="8"/>
  <c r="M50" i="8"/>
  <c r="J51" i="8"/>
  <c r="M51" i="8"/>
  <c r="J52" i="8"/>
  <c r="M52" i="8"/>
  <c r="J53" i="8"/>
  <c r="M53" i="8"/>
  <c r="J54" i="8"/>
  <c r="M54" i="8"/>
  <c r="J55" i="8"/>
  <c r="M55" i="8"/>
  <c r="J56" i="8"/>
  <c r="M56" i="8"/>
  <c r="J57" i="8"/>
  <c r="M57" i="8"/>
  <c r="J58" i="8"/>
  <c r="J59" i="8"/>
  <c r="M59" i="8"/>
  <c r="J60" i="8"/>
  <c r="M60" i="8"/>
  <c r="J61" i="8"/>
  <c r="M61" i="8"/>
  <c r="J62" i="8"/>
  <c r="M62" i="8"/>
  <c r="J63" i="8"/>
  <c r="M63" i="8"/>
  <c r="J64" i="8"/>
  <c r="M64" i="8"/>
  <c r="J65" i="8"/>
  <c r="M65" i="8"/>
  <c r="J66" i="8"/>
  <c r="J67" i="8"/>
  <c r="M67" i="8"/>
  <c r="J68" i="8"/>
  <c r="M68" i="8"/>
  <c r="J69" i="8"/>
  <c r="M69" i="8"/>
  <c r="J70" i="8"/>
  <c r="M70" i="8"/>
  <c r="J71" i="8"/>
  <c r="M71" i="8"/>
  <c r="J72" i="8"/>
  <c r="M72" i="8"/>
  <c r="J73" i="8"/>
  <c r="M73" i="8"/>
  <c r="J74" i="8"/>
  <c r="M74" i="8"/>
  <c r="J75" i="8"/>
  <c r="M75" i="8"/>
  <c r="J76" i="8"/>
  <c r="M76" i="8"/>
  <c r="J77" i="8"/>
  <c r="M77" i="8"/>
  <c r="J78" i="8"/>
  <c r="M78" i="8"/>
  <c r="J79" i="8"/>
  <c r="J80" i="8"/>
  <c r="M80" i="8"/>
  <c r="J81" i="8"/>
  <c r="M81" i="8"/>
  <c r="J82" i="8"/>
  <c r="M82" i="8"/>
  <c r="J83" i="8"/>
  <c r="M83" i="8"/>
  <c r="J84" i="8"/>
  <c r="M84" i="8"/>
  <c r="J85" i="8"/>
  <c r="M85" i="8"/>
  <c r="J86" i="8"/>
  <c r="M86" i="8"/>
  <c r="J87" i="8"/>
  <c r="M87" i="8"/>
  <c r="J88" i="8"/>
  <c r="M88" i="8"/>
  <c r="J89" i="8"/>
  <c r="M89" i="8"/>
  <c r="J90" i="8"/>
  <c r="J91" i="8"/>
  <c r="M91" i="8"/>
  <c r="J92" i="8"/>
  <c r="M92" i="8"/>
  <c r="J93" i="8"/>
  <c r="M93" i="8"/>
  <c r="J94" i="8"/>
  <c r="M94" i="8"/>
  <c r="J95" i="8"/>
  <c r="M95" i="8"/>
  <c r="J96" i="8"/>
  <c r="M96" i="8"/>
  <c r="J97" i="8"/>
  <c r="M97" i="8"/>
  <c r="J98" i="8"/>
  <c r="J99" i="8"/>
  <c r="M99" i="8"/>
  <c r="J100" i="8"/>
  <c r="M100" i="8"/>
  <c r="J101" i="8"/>
  <c r="M101" i="8"/>
  <c r="J102" i="8"/>
  <c r="M102" i="8"/>
  <c r="J103" i="8"/>
  <c r="M103" i="8"/>
  <c r="J104" i="8"/>
  <c r="M104" i="8"/>
  <c r="J105" i="8"/>
  <c r="M105" i="8"/>
  <c r="J106" i="8"/>
  <c r="M106" i="8"/>
  <c r="J107" i="8"/>
  <c r="M107" i="8"/>
  <c r="J108" i="8"/>
  <c r="M108" i="8"/>
  <c r="J109" i="8"/>
  <c r="M109" i="8"/>
  <c r="J110" i="8"/>
  <c r="M110" i="8"/>
  <c r="J111" i="8"/>
  <c r="M111" i="8"/>
  <c r="J112" i="8"/>
  <c r="M112" i="8"/>
  <c r="J113" i="8"/>
  <c r="M113" i="8"/>
  <c r="J114" i="8"/>
  <c r="M114" i="8"/>
  <c r="J115" i="8"/>
  <c r="M115" i="8"/>
  <c r="J116" i="8"/>
  <c r="J117" i="8"/>
  <c r="M117" i="8"/>
  <c r="J118" i="8"/>
  <c r="M118" i="8"/>
  <c r="J119" i="8"/>
  <c r="M119" i="8"/>
  <c r="J120" i="8"/>
  <c r="M120" i="8"/>
  <c r="J121" i="8"/>
  <c r="M121" i="8"/>
  <c r="J122" i="8"/>
  <c r="M122" i="8"/>
  <c r="J123" i="8"/>
  <c r="M123" i="8"/>
  <c r="J124" i="8"/>
  <c r="M124" i="8"/>
  <c r="J125" i="8"/>
  <c r="M125" i="8"/>
  <c r="J126" i="8"/>
  <c r="M126" i="8"/>
  <c r="J127" i="8"/>
  <c r="M127" i="8"/>
  <c r="J128" i="8"/>
  <c r="M128" i="8"/>
  <c r="J129" i="8"/>
  <c r="M129" i="8"/>
  <c r="J130" i="8"/>
  <c r="M130" i="8"/>
  <c r="J131" i="8"/>
  <c r="M131" i="8"/>
  <c r="J132" i="8"/>
  <c r="M132" i="8"/>
  <c r="J133" i="8"/>
  <c r="M133" i="8"/>
  <c r="J134" i="8"/>
  <c r="M134" i="8"/>
  <c r="J135" i="8"/>
  <c r="M135" i="8"/>
  <c r="J136" i="8"/>
  <c r="M136" i="8"/>
  <c r="J137" i="8"/>
  <c r="M137" i="8"/>
  <c r="J138" i="8"/>
  <c r="M138" i="8"/>
  <c r="J139" i="8"/>
  <c r="M139" i="8"/>
  <c r="J140" i="8"/>
  <c r="M140" i="8"/>
  <c r="J141" i="8"/>
  <c r="M141" i="8"/>
  <c r="J142" i="8"/>
  <c r="M142" i="8"/>
  <c r="J143" i="8"/>
  <c r="M143" i="8"/>
  <c r="J144" i="8"/>
  <c r="M144" i="8"/>
  <c r="J145" i="8"/>
  <c r="M145" i="8"/>
  <c r="J146" i="8"/>
  <c r="M146" i="8"/>
  <c r="J147" i="8"/>
  <c r="M147" i="8"/>
  <c r="J148" i="8"/>
  <c r="M148" i="8"/>
  <c r="J149" i="8"/>
  <c r="M149" i="8"/>
  <c r="J150" i="8"/>
  <c r="M150" i="8"/>
  <c r="J151" i="8"/>
  <c r="M151" i="8"/>
  <c r="J152" i="8"/>
  <c r="M152" i="8"/>
  <c r="J153" i="8"/>
  <c r="M153" i="8"/>
  <c r="J154" i="8"/>
  <c r="M154" i="8"/>
  <c r="J155" i="8"/>
  <c r="M155" i="8"/>
  <c r="J156" i="8"/>
  <c r="M156" i="8"/>
  <c r="J157" i="8"/>
  <c r="M157" i="8"/>
  <c r="J158" i="8"/>
  <c r="M158" i="8"/>
  <c r="J159" i="8"/>
  <c r="M159" i="8"/>
  <c r="J160" i="8"/>
  <c r="M160" i="8"/>
  <c r="J161" i="8"/>
  <c r="M161" i="8"/>
  <c r="J162" i="8"/>
  <c r="M162" i="8"/>
  <c r="J163" i="8"/>
  <c r="M163" i="8"/>
  <c r="J164" i="8"/>
  <c r="M164" i="8"/>
  <c r="J165" i="8"/>
  <c r="M165" i="8"/>
  <c r="J166" i="8"/>
  <c r="M166" i="8"/>
  <c r="J167" i="8"/>
  <c r="M167" i="8"/>
  <c r="J168" i="8"/>
  <c r="M168" i="8"/>
  <c r="J169" i="8"/>
  <c r="M169" i="8"/>
  <c r="J170" i="8"/>
  <c r="M170" i="8"/>
  <c r="J171" i="8"/>
  <c r="M171" i="8"/>
  <c r="J172" i="8"/>
  <c r="M172" i="8"/>
  <c r="J173" i="8"/>
  <c r="M173" i="8"/>
  <c r="J174" i="8"/>
  <c r="M174" i="8"/>
  <c r="J175" i="8"/>
  <c r="M175" i="8"/>
  <c r="J176" i="8"/>
  <c r="M176" i="8"/>
  <c r="J177" i="8"/>
  <c r="M177" i="8"/>
  <c r="J178" i="8"/>
  <c r="M178" i="8"/>
  <c r="J179" i="8"/>
  <c r="M179" i="8"/>
  <c r="J180" i="8"/>
  <c r="M180" i="8"/>
  <c r="J181" i="8"/>
  <c r="M181" i="8"/>
  <c r="J182" i="8"/>
  <c r="M182" i="8"/>
  <c r="J183" i="8"/>
  <c r="M183" i="8"/>
  <c r="J184" i="8"/>
  <c r="M184" i="8"/>
  <c r="J185" i="8"/>
  <c r="M185" i="8"/>
  <c r="J186" i="8"/>
  <c r="M186" i="8"/>
  <c r="J187" i="8"/>
  <c r="M187" i="8"/>
  <c r="J188" i="8"/>
  <c r="J189" i="8"/>
  <c r="M189" i="8"/>
  <c r="J190" i="8"/>
  <c r="M190" i="8"/>
  <c r="J191" i="8"/>
  <c r="M191" i="8"/>
  <c r="J192" i="8"/>
  <c r="M192" i="8"/>
  <c r="J193" i="8"/>
  <c r="M193" i="8"/>
  <c r="J194" i="8"/>
  <c r="M194" i="8"/>
  <c r="J195" i="8"/>
  <c r="M195" i="8"/>
  <c r="J196" i="8"/>
  <c r="M196" i="8"/>
  <c r="J197" i="8"/>
  <c r="J198" i="8"/>
  <c r="M198" i="8"/>
  <c r="J199" i="8"/>
  <c r="M199" i="8"/>
  <c r="J200" i="8"/>
  <c r="M200" i="8"/>
  <c r="J201" i="8"/>
  <c r="M201" i="8"/>
  <c r="J202" i="8"/>
  <c r="M202" i="8"/>
  <c r="J203" i="8"/>
  <c r="M203" i="8"/>
  <c r="J204" i="8"/>
  <c r="M204" i="8"/>
  <c r="J205" i="8"/>
  <c r="J206" i="8"/>
  <c r="M206" i="8"/>
  <c r="J207" i="8"/>
  <c r="M207" i="8"/>
  <c r="J208" i="8"/>
  <c r="M208" i="8"/>
  <c r="J209" i="8"/>
  <c r="M209" i="8"/>
  <c r="J210" i="8"/>
  <c r="M210" i="8"/>
  <c r="J211" i="8"/>
  <c r="M211" i="8"/>
  <c r="J212" i="8"/>
  <c r="M212" i="8"/>
  <c r="J213" i="8"/>
  <c r="J214" i="8"/>
  <c r="M214" i="8"/>
  <c r="J215" i="8"/>
  <c r="M215" i="8"/>
  <c r="J216" i="8"/>
  <c r="M216" i="8"/>
  <c r="J217" i="8"/>
  <c r="M217" i="8"/>
  <c r="J218" i="8"/>
  <c r="M218" i="8"/>
  <c r="J219" i="8"/>
  <c r="M219" i="8"/>
  <c r="J220" i="8"/>
  <c r="M220" i="8"/>
  <c r="J221" i="8"/>
  <c r="J222" i="8"/>
  <c r="M222" i="8"/>
  <c r="J223" i="8"/>
  <c r="M223" i="8"/>
  <c r="J224" i="8"/>
  <c r="M224" i="8"/>
  <c r="J225" i="8"/>
  <c r="M225" i="8"/>
  <c r="J226" i="8"/>
  <c r="M226" i="8"/>
  <c r="J227" i="8"/>
  <c r="M227" i="8"/>
  <c r="J228" i="8"/>
  <c r="M228" i="8"/>
  <c r="J229" i="8"/>
  <c r="J230" i="8"/>
  <c r="M230" i="8"/>
  <c r="J231" i="8"/>
  <c r="M231" i="8"/>
  <c r="J232" i="8"/>
  <c r="M232" i="8"/>
  <c r="J233" i="8"/>
  <c r="M233" i="8"/>
  <c r="J234" i="8"/>
  <c r="M234" i="8"/>
  <c r="J235" i="8"/>
  <c r="M235" i="8"/>
  <c r="J236" i="8"/>
  <c r="M236" i="8"/>
  <c r="J237" i="8"/>
  <c r="J238" i="8"/>
  <c r="M238" i="8"/>
  <c r="J239" i="8"/>
  <c r="M239" i="8"/>
  <c r="J240" i="8"/>
  <c r="M240" i="8"/>
  <c r="J241" i="8"/>
  <c r="M241" i="8"/>
  <c r="J242" i="8"/>
  <c r="M242" i="8"/>
  <c r="M243" i="8"/>
  <c r="J244" i="8"/>
  <c r="M244" i="8"/>
  <c r="J245" i="8"/>
  <c r="J246" i="8"/>
  <c r="M246" i="8"/>
  <c r="J247" i="8"/>
  <c r="M247" i="8"/>
  <c r="J248" i="8"/>
  <c r="M248" i="8"/>
  <c r="J249" i="8"/>
  <c r="M249" i="8"/>
  <c r="J250" i="8"/>
  <c r="M250" i="8"/>
  <c r="J251" i="8"/>
  <c r="M251" i="8"/>
  <c r="J252" i="8"/>
  <c r="M252" i="8"/>
  <c r="J253" i="8"/>
  <c r="M253" i="8"/>
  <c r="J254" i="8"/>
  <c r="M254" i="8"/>
  <c r="M255" i="8"/>
  <c r="J256" i="8"/>
  <c r="M256" i="8"/>
  <c r="J257" i="8"/>
  <c r="M257" i="8"/>
  <c r="J258" i="8"/>
  <c r="M258" i="8"/>
  <c r="J259" i="8"/>
  <c r="M259" i="8"/>
  <c r="J260" i="8"/>
  <c r="M260" i="8"/>
  <c r="J261" i="8"/>
  <c r="M261" i="8"/>
  <c r="J262" i="8"/>
  <c r="M262" i="8"/>
  <c r="J263" i="8"/>
  <c r="M263" i="8"/>
  <c r="J264" i="8"/>
  <c r="M264" i="8"/>
  <c r="J265" i="8"/>
  <c r="M265" i="8"/>
  <c r="J266" i="8"/>
  <c r="M266" i="8"/>
  <c r="J267" i="8"/>
  <c r="M267" i="8"/>
  <c r="J268" i="8"/>
  <c r="M268" i="8"/>
  <c r="J269" i="8"/>
  <c r="M269" i="8"/>
  <c r="J270" i="8"/>
  <c r="M270" i="8"/>
  <c r="J271" i="8"/>
  <c r="M271" i="8"/>
  <c r="J272" i="8"/>
  <c r="M272" i="8"/>
  <c r="J273" i="8"/>
  <c r="M273" i="8"/>
  <c r="J274" i="8"/>
  <c r="M274" i="8"/>
  <c r="J275" i="8"/>
  <c r="M275" i="8"/>
  <c r="J276" i="8"/>
  <c r="M276" i="8"/>
  <c r="J277" i="8"/>
  <c r="M277" i="8"/>
  <c r="J278" i="8"/>
  <c r="M278" i="8"/>
  <c r="J279" i="8"/>
  <c r="M279" i="8"/>
  <c r="J280" i="8"/>
  <c r="M280" i="8"/>
  <c r="J281" i="8"/>
  <c r="M281" i="8"/>
  <c r="J282" i="8"/>
  <c r="M282" i="8"/>
  <c r="J283" i="8"/>
  <c r="M283" i="8"/>
  <c r="J284" i="8"/>
  <c r="J285" i="8"/>
  <c r="M285" i="8"/>
  <c r="J286" i="8"/>
  <c r="M286" i="8"/>
  <c r="J287" i="8"/>
  <c r="M287" i="8"/>
  <c r="J288" i="8"/>
  <c r="M288" i="8"/>
  <c r="J289" i="8"/>
  <c r="M289" i="8"/>
  <c r="J290" i="8"/>
  <c r="M290" i="8"/>
  <c r="J291" i="8"/>
  <c r="M291" i="8"/>
  <c r="J292" i="8"/>
  <c r="J293" i="8"/>
  <c r="M293" i="8"/>
  <c r="J294" i="8"/>
  <c r="M294" i="8"/>
  <c r="J295" i="8"/>
  <c r="M295" i="8"/>
  <c r="J296" i="8"/>
  <c r="M296" i="8"/>
  <c r="J297" i="8"/>
  <c r="M297" i="8"/>
  <c r="J298" i="8"/>
  <c r="M298" i="8"/>
  <c r="J299" i="8"/>
  <c r="M299" i="8"/>
  <c r="J300" i="8"/>
  <c r="M300" i="8"/>
  <c r="J301" i="8"/>
  <c r="M301" i="8"/>
  <c r="J302" i="8"/>
  <c r="M302" i="8"/>
  <c r="J303" i="8"/>
  <c r="M303" i="8"/>
  <c r="J304" i="8"/>
  <c r="M304" i="8"/>
  <c r="J305" i="8"/>
  <c r="M305" i="8"/>
  <c r="J306" i="8"/>
  <c r="M306" i="8"/>
  <c r="J307" i="8"/>
  <c r="J308" i="8"/>
  <c r="M308" i="8"/>
  <c r="J309" i="8"/>
  <c r="M309" i="8"/>
  <c r="J310" i="8"/>
  <c r="M310" i="8"/>
  <c r="J311" i="8"/>
  <c r="M311" i="8"/>
  <c r="J312" i="8"/>
  <c r="M312" i="8"/>
  <c r="J313" i="8"/>
  <c r="M313" i="8"/>
  <c r="J314" i="8"/>
  <c r="M314" i="8"/>
  <c r="J315" i="8"/>
  <c r="M315" i="8"/>
  <c r="J316" i="8"/>
  <c r="M316" i="8"/>
  <c r="J317" i="8"/>
  <c r="M317" i="8"/>
  <c r="J318" i="8"/>
  <c r="M318" i="8"/>
  <c r="J319" i="8"/>
  <c r="M319" i="8"/>
  <c r="J320" i="8"/>
  <c r="M320" i="8"/>
  <c r="J321" i="8"/>
  <c r="M321" i="8"/>
  <c r="J322" i="8"/>
  <c r="M322" i="8"/>
  <c r="J323" i="8"/>
  <c r="M323" i="8"/>
  <c r="J324" i="8"/>
  <c r="M324" i="8"/>
  <c r="J325" i="8"/>
  <c r="M325" i="8"/>
  <c r="J326" i="8"/>
  <c r="M326" i="8"/>
  <c r="J327" i="8"/>
  <c r="M327" i="8"/>
  <c r="J328" i="8"/>
  <c r="M328" i="8"/>
  <c r="J329" i="8"/>
  <c r="M329" i="8"/>
  <c r="J330" i="8"/>
  <c r="M330" i="8"/>
  <c r="J331" i="8"/>
  <c r="M331" i="8"/>
  <c r="J332" i="8"/>
  <c r="M332" i="8"/>
  <c r="J333" i="8"/>
  <c r="M333" i="8"/>
  <c r="J334" i="8"/>
  <c r="M334" i="8"/>
  <c r="J335" i="8"/>
  <c r="M335" i="8"/>
  <c r="J336" i="8"/>
  <c r="M336" i="8"/>
  <c r="J337" i="8"/>
  <c r="M337" i="8"/>
  <c r="J338" i="8"/>
  <c r="M338" i="8"/>
  <c r="J339" i="8"/>
  <c r="M339" i="8"/>
  <c r="J340" i="8"/>
  <c r="M340" i="8"/>
  <c r="J341" i="8"/>
  <c r="M341" i="8"/>
  <c r="J342" i="8"/>
  <c r="M342" i="8"/>
  <c r="J343" i="8"/>
  <c r="M343" i="8"/>
  <c r="J344" i="8"/>
  <c r="M344" i="8"/>
  <c r="J345" i="8"/>
  <c r="M345" i="8"/>
  <c r="J346" i="8"/>
  <c r="M346" i="8"/>
  <c r="J347" i="8"/>
  <c r="M347" i="8"/>
  <c r="J348" i="8"/>
  <c r="M348" i="8"/>
  <c r="J349" i="8"/>
  <c r="M349" i="8"/>
  <c r="J350" i="8"/>
  <c r="M350" i="8"/>
  <c r="J351" i="8"/>
  <c r="M351" i="8"/>
  <c r="J352" i="8"/>
  <c r="M352" i="8"/>
  <c r="J353" i="8"/>
  <c r="M353" i="8"/>
  <c r="J354" i="8"/>
  <c r="M354" i="8"/>
  <c r="J355" i="8"/>
  <c r="M355" i="8"/>
  <c r="J356" i="8"/>
  <c r="M356" i="8"/>
  <c r="J357" i="8"/>
  <c r="M357" i="8"/>
  <c r="J358" i="8"/>
  <c r="M358" i="8"/>
  <c r="J359" i="8"/>
  <c r="M359" i="8"/>
  <c r="J360" i="8"/>
  <c r="M360" i="8"/>
  <c r="J361" i="8"/>
  <c r="M361" i="8"/>
  <c r="J362" i="8"/>
  <c r="M362" i="8"/>
  <c r="J363" i="8"/>
  <c r="M363" i="8"/>
  <c r="J364" i="8"/>
  <c r="M364" i="8"/>
  <c r="J365" i="8"/>
  <c r="M365" i="8"/>
  <c r="J366" i="8"/>
  <c r="M366" i="8"/>
  <c r="J367" i="8"/>
  <c r="M367" i="8"/>
  <c r="J368" i="8"/>
  <c r="M368" i="8"/>
  <c r="J369" i="8"/>
  <c r="M369" i="8"/>
  <c r="J370" i="8"/>
  <c r="M370" i="8"/>
  <c r="J371" i="8"/>
  <c r="M371" i="8"/>
  <c r="J372" i="8"/>
  <c r="M372" i="8"/>
  <c r="J373" i="8"/>
  <c r="M373" i="8"/>
  <c r="J374" i="8"/>
  <c r="M374" i="8"/>
  <c r="J375" i="8"/>
  <c r="M375" i="8"/>
  <c r="J376" i="8"/>
  <c r="M376" i="8"/>
  <c r="J377" i="8"/>
  <c r="M377" i="8"/>
  <c r="J378" i="8"/>
  <c r="M378" i="8"/>
  <c r="J379" i="8"/>
  <c r="M379" i="8"/>
  <c r="J380" i="8"/>
  <c r="M380" i="8"/>
  <c r="J381" i="8"/>
  <c r="M381" i="8"/>
  <c r="J382" i="8"/>
  <c r="M382" i="8"/>
  <c r="J383" i="8"/>
  <c r="M383" i="8"/>
  <c r="J384" i="8"/>
  <c r="M384" i="8"/>
  <c r="J385" i="8"/>
  <c r="M385" i="8"/>
  <c r="J386" i="8"/>
  <c r="M386" i="8"/>
  <c r="J387" i="8"/>
  <c r="M387" i="8"/>
  <c r="J388" i="8"/>
  <c r="M388" i="8"/>
  <c r="J389" i="8"/>
  <c r="M389" i="8"/>
  <c r="J390" i="8"/>
  <c r="M390" i="8"/>
  <c r="J391" i="8"/>
  <c r="M391" i="8"/>
  <c r="J392" i="8"/>
  <c r="M392" i="8"/>
  <c r="J393" i="8"/>
  <c r="M393" i="8"/>
  <c r="J394" i="8"/>
  <c r="M394" i="8"/>
  <c r="J395" i="8"/>
  <c r="M395" i="8"/>
  <c r="J396" i="8"/>
  <c r="M396" i="8"/>
  <c r="J397" i="8"/>
  <c r="M397" i="8"/>
  <c r="J398" i="8"/>
  <c r="M398" i="8"/>
  <c r="J399" i="8"/>
  <c r="M399" i="8"/>
  <c r="J400" i="8"/>
  <c r="M400" i="8"/>
  <c r="J401" i="8"/>
  <c r="M401" i="8"/>
  <c r="J402" i="8"/>
  <c r="M402" i="8"/>
  <c r="J403" i="8"/>
  <c r="J404" i="8"/>
  <c r="M404" i="8"/>
  <c r="J405" i="8"/>
  <c r="M405" i="8"/>
  <c r="J406" i="8"/>
  <c r="M406" i="8"/>
  <c r="J407" i="8"/>
  <c r="M407" i="8"/>
  <c r="J408" i="8"/>
  <c r="M408" i="8"/>
  <c r="J409" i="8"/>
  <c r="M409" i="8"/>
  <c r="J410" i="8"/>
  <c r="M410" i="8"/>
  <c r="J411" i="8"/>
  <c r="M411" i="8"/>
  <c r="J412" i="8"/>
  <c r="M412" i="8"/>
  <c r="J413" i="8"/>
  <c r="M413" i="8"/>
  <c r="J414" i="8"/>
  <c r="M414" i="8"/>
  <c r="J415" i="8"/>
  <c r="M415" i="8"/>
  <c r="J416" i="8"/>
  <c r="M416" i="8"/>
  <c r="J417" i="8"/>
  <c r="J418" i="8"/>
  <c r="M418" i="8"/>
  <c r="J419" i="8"/>
  <c r="M419" i="8"/>
  <c r="J420" i="8"/>
  <c r="M420" i="8"/>
  <c r="J421" i="8"/>
  <c r="M421" i="8"/>
  <c r="J422" i="8"/>
  <c r="M422" i="8"/>
  <c r="J423" i="8"/>
  <c r="M423" i="8"/>
  <c r="J424" i="8"/>
  <c r="M424" i="8"/>
  <c r="J425" i="8"/>
  <c r="M425" i="8"/>
  <c r="J426" i="8"/>
  <c r="M426" i="8"/>
  <c r="J427" i="8"/>
  <c r="M427" i="8"/>
  <c r="J428" i="8"/>
  <c r="M428" i="8"/>
  <c r="J429" i="8"/>
  <c r="M429" i="8"/>
  <c r="J430" i="8"/>
  <c r="M430" i="8"/>
  <c r="J431" i="8"/>
  <c r="M431" i="8"/>
  <c r="J432" i="8"/>
  <c r="M432" i="8"/>
  <c r="J433" i="8"/>
  <c r="M433" i="8"/>
  <c r="J434" i="8"/>
  <c r="M434" i="8"/>
  <c r="J435" i="8"/>
  <c r="M435" i="8"/>
  <c r="J436" i="8"/>
  <c r="M436" i="8"/>
  <c r="J437" i="8"/>
  <c r="M437" i="8"/>
  <c r="J438" i="8"/>
  <c r="J439" i="8"/>
  <c r="M439" i="8"/>
  <c r="J440" i="8"/>
  <c r="M440" i="8"/>
  <c r="J441" i="8"/>
  <c r="M441" i="8"/>
  <c r="J442" i="8"/>
  <c r="M442" i="8"/>
  <c r="J443" i="8"/>
  <c r="M443" i="8"/>
  <c r="J444" i="8"/>
  <c r="M444" i="8"/>
  <c r="J445" i="8"/>
  <c r="M445" i="8"/>
  <c r="J446" i="8"/>
  <c r="J447" i="8"/>
  <c r="M447" i="8"/>
  <c r="J448" i="8"/>
  <c r="M448" i="8"/>
  <c r="J449" i="8"/>
  <c r="M449" i="8"/>
  <c r="J450" i="8"/>
  <c r="M450" i="8"/>
  <c r="J451" i="8"/>
  <c r="M451" i="8"/>
  <c r="J452" i="8"/>
  <c r="M452" i="8"/>
  <c r="J453" i="8"/>
  <c r="M453" i="8"/>
  <c r="J454" i="8"/>
  <c r="J455" i="8"/>
  <c r="M455" i="8"/>
  <c r="J456" i="8"/>
  <c r="M456" i="8"/>
  <c r="J457" i="8"/>
  <c r="M457" i="8"/>
  <c r="J458" i="8"/>
  <c r="M458" i="8"/>
  <c r="J459" i="8"/>
  <c r="M459" i="8"/>
  <c r="J460" i="8"/>
  <c r="M460" i="8"/>
  <c r="J461" i="8"/>
  <c r="J462" i="8"/>
  <c r="J463" i="8"/>
  <c r="M463" i="8"/>
  <c r="J464" i="8"/>
  <c r="M464" i="8"/>
  <c r="J465" i="8"/>
  <c r="M465" i="8"/>
  <c r="J466" i="8"/>
  <c r="M466" i="8"/>
  <c r="J467" i="8"/>
  <c r="M467" i="8"/>
  <c r="J468" i="8"/>
  <c r="M468" i="8"/>
  <c r="J469" i="8"/>
  <c r="J470" i="8"/>
  <c r="J471" i="8"/>
  <c r="M471" i="8"/>
  <c r="J472" i="8"/>
  <c r="M472" i="8"/>
  <c r="J473" i="8"/>
  <c r="J474" i="8"/>
  <c r="M474" i="8"/>
  <c r="J475" i="8"/>
  <c r="M475" i="8"/>
  <c r="J476" i="8"/>
  <c r="M476" i="8"/>
  <c r="J477" i="8"/>
  <c r="M477" i="8"/>
  <c r="J478" i="8"/>
  <c r="M478" i="8"/>
  <c r="J479" i="8"/>
  <c r="M479" i="8"/>
  <c r="J480" i="8"/>
  <c r="M480" i="8"/>
  <c r="J481" i="8"/>
  <c r="J482" i="8"/>
  <c r="M482" i="8"/>
  <c r="J483" i="8"/>
  <c r="M483" i="8"/>
  <c r="J484" i="8"/>
  <c r="M484" i="8"/>
  <c r="J485" i="8"/>
  <c r="J486" i="8"/>
  <c r="M486" i="8"/>
  <c r="J487" i="8"/>
  <c r="M487" i="8"/>
  <c r="J488" i="8"/>
  <c r="M488" i="8"/>
  <c r="J489" i="8"/>
  <c r="M489" i="8"/>
  <c r="J490" i="8"/>
  <c r="M490" i="8"/>
  <c r="J491" i="8"/>
  <c r="M491" i="8"/>
  <c r="J492" i="8"/>
  <c r="M492" i="8"/>
  <c r="J493" i="8"/>
  <c r="M493" i="8"/>
  <c r="J494" i="8"/>
  <c r="M494" i="8"/>
  <c r="J495" i="8"/>
  <c r="M495" i="8"/>
  <c r="J496" i="8"/>
  <c r="M496" i="8"/>
  <c r="J497" i="8"/>
  <c r="M497" i="8"/>
  <c r="J498" i="8"/>
  <c r="M498" i="8"/>
  <c r="J499" i="8"/>
  <c r="M499" i="8"/>
  <c r="J500" i="8"/>
  <c r="M500" i="8"/>
  <c r="J501" i="8"/>
  <c r="M501" i="8"/>
  <c r="J502" i="8"/>
  <c r="J503" i="8"/>
  <c r="M503" i="8"/>
  <c r="J504" i="8"/>
  <c r="M504" i="8"/>
  <c r="J505" i="8"/>
  <c r="M505" i="8"/>
  <c r="J506" i="8"/>
  <c r="M506" i="8"/>
  <c r="J507" i="8"/>
  <c r="M507" i="8"/>
  <c r="J508" i="8"/>
  <c r="M508" i="8"/>
  <c r="J509" i="8"/>
  <c r="M509" i="8"/>
  <c r="J510" i="8"/>
  <c r="J511" i="8"/>
  <c r="M511" i="8"/>
  <c r="J512" i="8"/>
  <c r="M512" i="8"/>
  <c r="J513" i="8"/>
  <c r="M513" i="8"/>
  <c r="J514" i="8"/>
  <c r="M514" i="8"/>
  <c r="J515" i="8"/>
  <c r="M515" i="8"/>
  <c r="J516" i="8"/>
  <c r="M516" i="8"/>
  <c r="J517" i="8"/>
  <c r="M517" i="8"/>
  <c r="J518" i="8"/>
  <c r="J519" i="8"/>
  <c r="M519" i="8"/>
  <c r="J520" i="8"/>
  <c r="M520" i="8"/>
  <c r="J521" i="8"/>
  <c r="M521" i="8"/>
  <c r="J522" i="8"/>
  <c r="M522" i="8"/>
  <c r="J523" i="8"/>
  <c r="M523" i="8"/>
  <c r="J524" i="8"/>
  <c r="M524" i="8"/>
  <c r="J525" i="8"/>
  <c r="M525" i="8"/>
  <c r="J526" i="8"/>
  <c r="J527" i="8"/>
  <c r="M527" i="8"/>
  <c r="J528" i="8"/>
  <c r="M528" i="8"/>
  <c r="J529" i="8"/>
  <c r="M529" i="8"/>
  <c r="J530" i="8"/>
  <c r="M530" i="8"/>
  <c r="J531" i="8"/>
  <c r="M531" i="8"/>
  <c r="J532" i="8"/>
  <c r="M532" i="8"/>
  <c r="J533" i="8"/>
  <c r="M533" i="8"/>
  <c r="J534" i="8"/>
  <c r="J535" i="8"/>
  <c r="M535" i="8"/>
  <c r="J536" i="8"/>
  <c r="M536" i="8"/>
  <c r="J537" i="8"/>
  <c r="M537" i="8"/>
  <c r="J538" i="8"/>
  <c r="M538" i="8"/>
  <c r="J539" i="8"/>
  <c r="M539" i="8"/>
  <c r="J540" i="8"/>
  <c r="M540" i="8"/>
  <c r="J541" i="8"/>
  <c r="M541" i="8"/>
  <c r="J542" i="8"/>
  <c r="J543" i="8"/>
  <c r="M543" i="8"/>
  <c r="J544" i="8"/>
  <c r="M544" i="8"/>
  <c r="J545" i="8"/>
  <c r="M545" i="8"/>
  <c r="J546" i="8"/>
  <c r="M546" i="8"/>
  <c r="J547" i="8"/>
  <c r="M547" i="8"/>
  <c r="J548" i="8"/>
  <c r="M548" i="8"/>
  <c r="J549" i="8"/>
  <c r="M549" i="8"/>
  <c r="J550" i="8"/>
  <c r="J551" i="8"/>
  <c r="M551" i="8"/>
  <c r="J552" i="8"/>
  <c r="M552" i="8"/>
  <c r="J553" i="8"/>
  <c r="M553" i="8"/>
  <c r="J554" i="8"/>
  <c r="M554" i="8"/>
  <c r="J555" i="8"/>
  <c r="M555" i="8"/>
  <c r="J556" i="8"/>
  <c r="M556" i="8"/>
  <c r="J557" i="8"/>
  <c r="M557" i="8"/>
  <c r="J558" i="8"/>
  <c r="M558" i="8"/>
  <c r="J559" i="8"/>
  <c r="M559" i="8"/>
  <c r="J560" i="8"/>
  <c r="M560" i="8"/>
  <c r="J561" i="8"/>
  <c r="M561" i="8"/>
  <c r="J562" i="8"/>
  <c r="M562" i="8"/>
  <c r="J563" i="8"/>
  <c r="M563" i="8"/>
  <c r="J564" i="8"/>
  <c r="M564" i="8"/>
  <c r="J565" i="8"/>
  <c r="M565" i="8"/>
  <c r="J566" i="8"/>
  <c r="M566" i="8"/>
  <c r="J567" i="8"/>
  <c r="M567" i="8"/>
  <c r="J568" i="8"/>
  <c r="J569" i="8"/>
  <c r="M569" i="8"/>
  <c r="J570" i="8"/>
  <c r="M570" i="8"/>
  <c r="J571" i="8"/>
  <c r="M571" i="8"/>
  <c r="J572" i="8"/>
  <c r="M572" i="8"/>
  <c r="J573" i="8"/>
  <c r="M573" i="8"/>
  <c r="J574" i="8"/>
  <c r="M574" i="8"/>
  <c r="J575" i="8"/>
  <c r="M575" i="8"/>
  <c r="J576" i="8"/>
  <c r="M576" i="8"/>
  <c r="J577" i="8"/>
  <c r="M577" i="8"/>
  <c r="J578" i="8"/>
  <c r="M578" i="8"/>
  <c r="J579" i="8"/>
  <c r="M579" i="8"/>
  <c r="J580" i="8"/>
  <c r="M580" i="8"/>
  <c r="J581" i="8"/>
  <c r="M581" i="8"/>
  <c r="J582" i="8"/>
  <c r="M582" i="8"/>
  <c r="J583" i="8"/>
  <c r="M583" i="8"/>
  <c r="J584" i="8"/>
  <c r="M584" i="8"/>
  <c r="J585" i="8"/>
  <c r="M585" i="8"/>
  <c r="J586" i="8"/>
  <c r="M586" i="8"/>
  <c r="J587" i="8"/>
  <c r="M587" i="8"/>
  <c r="J588" i="8"/>
  <c r="M588" i="8"/>
  <c r="J589" i="8"/>
  <c r="M589" i="8"/>
  <c r="J590" i="8"/>
  <c r="M590" i="8"/>
  <c r="J591" i="8"/>
  <c r="M591" i="8"/>
  <c r="J592" i="8"/>
  <c r="M592" i="8"/>
  <c r="J593" i="8"/>
  <c r="M593" i="8"/>
  <c r="J594" i="8"/>
  <c r="M594" i="8"/>
  <c r="J595" i="8"/>
  <c r="M595" i="8"/>
  <c r="J596" i="8"/>
  <c r="M596" i="8"/>
  <c r="J597" i="8"/>
  <c r="M597" i="8"/>
  <c r="J598" i="8"/>
  <c r="M598" i="8"/>
  <c r="J599" i="8"/>
  <c r="M599" i="8"/>
  <c r="J600" i="8"/>
  <c r="M600" i="8"/>
  <c r="J601" i="8"/>
  <c r="M601" i="8"/>
  <c r="J602" i="8"/>
  <c r="M602" i="8"/>
  <c r="J603" i="8"/>
  <c r="M603" i="8"/>
  <c r="J604" i="8"/>
  <c r="M604" i="8"/>
  <c r="J605" i="8"/>
  <c r="M605" i="8"/>
  <c r="J606" i="8"/>
  <c r="M606" i="8"/>
  <c r="J607" i="8"/>
  <c r="M607" i="8"/>
  <c r="J608" i="8"/>
  <c r="M608" i="8"/>
  <c r="J609" i="8"/>
  <c r="M609" i="8"/>
  <c r="J610" i="8"/>
  <c r="M610" i="8"/>
  <c r="J611" i="8"/>
  <c r="M611" i="8"/>
  <c r="J612" i="8"/>
  <c r="M612" i="8"/>
  <c r="J613" i="8"/>
  <c r="M613" i="8"/>
  <c r="J614" i="8"/>
  <c r="M614" i="8"/>
  <c r="J615" i="8"/>
  <c r="M615" i="8"/>
  <c r="J616" i="8"/>
  <c r="M616" i="8"/>
  <c r="J617" i="8"/>
  <c r="M617" i="8"/>
  <c r="J618" i="8"/>
  <c r="M618" i="8"/>
  <c r="J619" i="8"/>
  <c r="M619" i="8"/>
  <c r="J620" i="8"/>
  <c r="M620" i="8"/>
  <c r="J621" i="8"/>
  <c r="M621" i="8"/>
  <c r="J622" i="8"/>
  <c r="M622" i="8"/>
  <c r="J623" i="8"/>
  <c r="M623" i="8"/>
  <c r="J624" i="8"/>
  <c r="M624" i="8"/>
  <c r="J625" i="8"/>
  <c r="M625" i="8"/>
  <c r="J626" i="8"/>
  <c r="M626" i="8"/>
  <c r="J627" i="8"/>
  <c r="M627" i="8"/>
  <c r="J628" i="8"/>
  <c r="M628" i="8"/>
  <c r="J629" i="8"/>
  <c r="J630" i="8"/>
  <c r="M630" i="8"/>
  <c r="J631" i="8"/>
  <c r="M631" i="8"/>
  <c r="J632" i="8"/>
  <c r="M632" i="8"/>
  <c r="J633" i="8"/>
  <c r="M633" i="8"/>
  <c r="J634" i="8"/>
  <c r="M634" i="8"/>
  <c r="J635" i="8"/>
  <c r="M635" i="8"/>
  <c r="J636" i="8"/>
  <c r="M636" i="8"/>
  <c r="J637" i="8"/>
  <c r="M637" i="8"/>
  <c r="J638" i="8"/>
  <c r="M638" i="8"/>
  <c r="J639" i="8"/>
  <c r="M639" i="8"/>
  <c r="J640" i="8"/>
  <c r="M640" i="8"/>
  <c r="J641" i="8"/>
  <c r="M641" i="8"/>
  <c r="J642" i="8"/>
  <c r="M642" i="8"/>
  <c r="J643" i="8"/>
  <c r="M643" i="8"/>
  <c r="J644" i="8"/>
  <c r="M644" i="8"/>
  <c r="J645" i="8"/>
  <c r="M645" i="8"/>
  <c r="J646" i="8"/>
  <c r="M646" i="8"/>
  <c r="J647" i="8"/>
  <c r="M647" i="8"/>
  <c r="J648" i="8"/>
  <c r="M648" i="8"/>
  <c r="J649" i="8"/>
  <c r="M649" i="8"/>
  <c r="J650" i="8"/>
  <c r="M650" i="8"/>
  <c r="J651" i="8"/>
  <c r="M651" i="8"/>
  <c r="J652" i="8"/>
  <c r="M652" i="8"/>
  <c r="J653" i="8"/>
  <c r="M653" i="8"/>
  <c r="J654" i="8"/>
  <c r="M654" i="8"/>
  <c r="J655" i="8"/>
  <c r="M655" i="8"/>
  <c r="J656" i="8"/>
  <c r="M656" i="8"/>
  <c r="J657" i="8"/>
  <c r="M657" i="8"/>
  <c r="J658" i="8"/>
  <c r="M658" i="8"/>
  <c r="J659" i="8"/>
  <c r="M659" i="8"/>
  <c r="J660" i="8"/>
  <c r="M660" i="8"/>
  <c r="J661" i="8"/>
  <c r="M661" i="8"/>
  <c r="J662" i="8"/>
  <c r="J663" i="8"/>
  <c r="M663" i="8"/>
  <c r="J664" i="8"/>
  <c r="M664" i="8"/>
  <c r="J665" i="8"/>
  <c r="M665" i="8"/>
  <c r="J666" i="8"/>
  <c r="M666" i="8"/>
  <c r="J667" i="8"/>
  <c r="M667" i="8"/>
  <c r="J668" i="8"/>
  <c r="M668" i="8"/>
  <c r="J669" i="8"/>
  <c r="M669" i="8"/>
  <c r="J670" i="8"/>
  <c r="M670" i="8"/>
  <c r="J671" i="8"/>
  <c r="M671" i="8"/>
  <c r="J672" i="8"/>
  <c r="M672" i="8"/>
  <c r="J673" i="8"/>
  <c r="M673" i="8"/>
  <c r="J674" i="8"/>
  <c r="M674" i="8"/>
  <c r="J675" i="8"/>
  <c r="M675" i="8"/>
  <c r="J676" i="8"/>
  <c r="M676" i="8"/>
  <c r="J677" i="8"/>
  <c r="M677" i="8"/>
  <c r="J678" i="8"/>
  <c r="M678" i="8"/>
  <c r="J679" i="8"/>
  <c r="M679" i="8"/>
  <c r="J680" i="8"/>
  <c r="M680" i="8"/>
  <c r="J681" i="8"/>
  <c r="J682" i="8"/>
  <c r="M682" i="8"/>
  <c r="J683" i="8"/>
  <c r="M683" i="8"/>
  <c r="J684" i="8"/>
  <c r="M684" i="8"/>
  <c r="J685" i="8"/>
  <c r="M685" i="8"/>
  <c r="J686" i="8"/>
  <c r="M686" i="8"/>
  <c r="J687" i="8"/>
  <c r="M687" i="8"/>
  <c r="J688" i="8"/>
  <c r="M688" i="8"/>
  <c r="J689" i="8"/>
  <c r="M689" i="8"/>
  <c r="J690" i="8"/>
  <c r="M690" i="8"/>
  <c r="J691" i="8"/>
  <c r="M691" i="8"/>
  <c r="J692" i="8"/>
  <c r="M692" i="8"/>
  <c r="J693" i="8"/>
  <c r="M693" i="8"/>
  <c r="J694" i="8"/>
  <c r="J695" i="8"/>
  <c r="M695" i="8"/>
  <c r="J696" i="8"/>
  <c r="M696" i="8"/>
  <c r="J697" i="8"/>
  <c r="M697" i="8"/>
  <c r="J698" i="8"/>
  <c r="M698" i="8"/>
  <c r="J699" i="8"/>
  <c r="M699" i="8"/>
  <c r="J700" i="8"/>
  <c r="M700" i="8"/>
  <c r="J701" i="8"/>
  <c r="M701" i="8"/>
  <c r="J702" i="8"/>
  <c r="M702" i="8"/>
  <c r="J703" i="8"/>
  <c r="M703" i="8"/>
  <c r="J704" i="8"/>
  <c r="M704" i="8"/>
  <c r="J705" i="8"/>
  <c r="M705" i="8"/>
  <c r="J706" i="8"/>
  <c r="M706" i="8"/>
  <c r="J707" i="8"/>
  <c r="M707" i="8"/>
  <c r="J708" i="8"/>
  <c r="M708" i="8"/>
  <c r="J709" i="8"/>
  <c r="M709" i="8"/>
  <c r="J710" i="8"/>
  <c r="M710" i="8"/>
  <c r="J711" i="8"/>
  <c r="M711" i="8"/>
  <c r="J712" i="8"/>
  <c r="M712" i="8"/>
  <c r="J713" i="8"/>
  <c r="M713" i="8"/>
  <c r="J714" i="8"/>
  <c r="M714" i="8"/>
  <c r="J715" i="8"/>
  <c r="M715" i="8"/>
  <c r="J716" i="8"/>
  <c r="M716" i="8"/>
  <c r="J717" i="8"/>
  <c r="M717" i="8"/>
  <c r="J718" i="8"/>
  <c r="M718" i="8"/>
  <c r="J719" i="8"/>
  <c r="M719" i="8"/>
  <c r="J720" i="8"/>
  <c r="M720" i="8"/>
  <c r="J721" i="8"/>
  <c r="M721" i="8"/>
  <c r="J722" i="8"/>
  <c r="M722" i="8"/>
  <c r="J723" i="8"/>
  <c r="M723" i="8"/>
  <c r="J724" i="8"/>
  <c r="M724" i="8"/>
  <c r="J725" i="8"/>
  <c r="M725" i="8"/>
  <c r="J726" i="8"/>
  <c r="J727" i="8"/>
  <c r="M727" i="8"/>
  <c r="J728" i="8"/>
  <c r="M728" i="8"/>
  <c r="J729" i="8"/>
  <c r="M729" i="8"/>
  <c r="J730" i="8"/>
  <c r="M730" i="8"/>
  <c r="J731" i="8"/>
  <c r="M731" i="8"/>
  <c r="J732" i="8"/>
  <c r="M732" i="8"/>
  <c r="J733" i="8"/>
  <c r="M733" i="8"/>
  <c r="J734" i="8"/>
  <c r="J735" i="8"/>
  <c r="M735" i="8"/>
  <c r="J736" i="8"/>
  <c r="M736" i="8"/>
  <c r="J737" i="8"/>
  <c r="M737" i="8"/>
  <c r="J738" i="8"/>
  <c r="M738" i="8"/>
  <c r="J739" i="8"/>
  <c r="J740" i="8"/>
  <c r="M740" i="8"/>
  <c r="J741" i="8"/>
  <c r="M741" i="8"/>
  <c r="J742" i="8"/>
  <c r="M742" i="8"/>
  <c r="J743" i="8"/>
  <c r="M743" i="8"/>
  <c r="J744" i="8"/>
  <c r="M744" i="8"/>
  <c r="J745" i="8"/>
  <c r="M745" i="8"/>
  <c r="J746" i="8"/>
  <c r="M746" i="8"/>
  <c r="J747" i="8"/>
  <c r="M747" i="8"/>
  <c r="J748" i="8"/>
  <c r="M748" i="8"/>
  <c r="J749" i="8"/>
  <c r="M749" i="8"/>
  <c r="J750" i="8"/>
  <c r="M750" i="8"/>
  <c r="J751" i="8"/>
  <c r="M751" i="8"/>
  <c r="J752" i="8"/>
  <c r="M752" i="8"/>
  <c r="J753" i="8"/>
  <c r="M753" i="8"/>
  <c r="J754" i="8"/>
  <c r="M754" i="8"/>
  <c r="J755" i="8"/>
  <c r="M755" i="8"/>
  <c r="J756" i="8"/>
  <c r="M756" i="8"/>
  <c r="J757" i="8"/>
  <c r="M757" i="8"/>
  <c r="J758" i="8"/>
  <c r="J759" i="8"/>
  <c r="M759" i="8"/>
  <c r="J760" i="8"/>
  <c r="M760" i="8"/>
  <c r="J761" i="8"/>
  <c r="M761" i="8"/>
  <c r="J762" i="8"/>
  <c r="M762" i="8"/>
  <c r="J763" i="8"/>
  <c r="M763" i="8"/>
  <c r="J764" i="8"/>
  <c r="M764" i="8"/>
  <c r="J765" i="8"/>
  <c r="M765" i="8"/>
  <c r="J766" i="8"/>
  <c r="J767" i="8"/>
  <c r="M767" i="8"/>
  <c r="J768" i="8"/>
  <c r="M768" i="8"/>
  <c r="J769" i="8"/>
  <c r="M769" i="8"/>
  <c r="J770" i="8"/>
  <c r="M770" i="8"/>
  <c r="J771" i="8"/>
  <c r="M771" i="8"/>
  <c r="J772" i="8"/>
  <c r="M772" i="8"/>
  <c r="J773" i="8"/>
  <c r="M773" i="8"/>
  <c r="J774" i="8"/>
  <c r="M774" i="8"/>
  <c r="J775" i="8"/>
  <c r="M775" i="8"/>
  <c r="J776" i="8"/>
  <c r="M776" i="8"/>
  <c r="J777" i="8"/>
  <c r="M777" i="8"/>
  <c r="J778" i="8"/>
  <c r="M778" i="8"/>
  <c r="J779" i="8"/>
  <c r="M779" i="8"/>
  <c r="J780" i="8"/>
  <c r="M780" i="8"/>
  <c r="J781" i="8"/>
  <c r="M781" i="8"/>
  <c r="J782" i="8"/>
  <c r="M782" i="8"/>
  <c r="J783" i="8"/>
  <c r="M783" i="8"/>
  <c r="J784" i="8"/>
  <c r="M784" i="8"/>
  <c r="J785" i="8"/>
  <c r="M785" i="8"/>
  <c r="J786" i="8"/>
  <c r="M786" i="8"/>
  <c r="J787" i="8"/>
  <c r="M787" i="8"/>
  <c r="J788" i="8"/>
  <c r="M788" i="8"/>
  <c r="J789" i="8"/>
  <c r="M789" i="8"/>
  <c r="J790" i="8"/>
  <c r="M790" i="8"/>
  <c r="J791" i="8"/>
  <c r="M791" i="8"/>
  <c r="J792" i="8"/>
  <c r="M792" i="8"/>
  <c r="J793" i="8"/>
  <c r="M793" i="8"/>
  <c r="J794" i="8"/>
  <c r="M794" i="8"/>
  <c r="J795" i="8"/>
  <c r="M795" i="8"/>
  <c r="J796" i="8"/>
  <c r="M796" i="8"/>
  <c r="J797" i="8"/>
  <c r="M797" i="8"/>
  <c r="J798" i="8"/>
  <c r="M798" i="8"/>
  <c r="J799" i="8"/>
  <c r="M799" i="8"/>
  <c r="J800" i="8"/>
  <c r="M800" i="8"/>
  <c r="J801" i="8"/>
  <c r="M801" i="8"/>
  <c r="J802" i="8"/>
  <c r="M802" i="8"/>
  <c r="J803" i="8"/>
  <c r="J804" i="8"/>
  <c r="M804" i="8"/>
  <c r="J805" i="8"/>
  <c r="M805" i="8"/>
  <c r="J806" i="8"/>
  <c r="M806" i="8"/>
  <c r="J807" i="8"/>
  <c r="M807" i="8"/>
  <c r="J808" i="8"/>
  <c r="J809" i="8"/>
  <c r="M809" i="8"/>
  <c r="J810" i="8"/>
  <c r="M810" i="8"/>
  <c r="J811" i="8"/>
  <c r="M811" i="8"/>
  <c r="J812" i="8"/>
  <c r="M812" i="8"/>
  <c r="J813" i="8"/>
  <c r="M813" i="8"/>
  <c r="J814" i="8"/>
  <c r="M814" i="8"/>
  <c r="J815" i="8"/>
  <c r="M815" i="8"/>
  <c r="J816" i="8"/>
  <c r="J817" i="8"/>
  <c r="M817" i="8"/>
  <c r="J818" i="8"/>
  <c r="M818" i="8"/>
  <c r="J819" i="8"/>
  <c r="M819" i="8"/>
  <c r="J820" i="8"/>
  <c r="M820" i="8"/>
  <c r="J821" i="8"/>
  <c r="M821" i="8"/>
  <c r="J822" i="8"/>
  <c r="M822" i="8"/>
  <c r="J823" i="8"/>
  <c r="M823" i="8"/>
  <c r="J824" i="8"/>
  <c r="J825" i="8"/>
  <c r="M825" i="8"/>
  <c r="J826" i="8"/>
  <c r="M826" i="8"/>
  <c r="J827" i="8"/>
  <c r="M827" i="8"/>
  <c r="J828" i="8"/>
  <c r="M828" i="8"/>
  <c r="J829" i="8"/>
  <c r="M829" i="8"/>
  <c r="J830" i="8"/>
  <c r="M830" i="8"/>
  <c r="J831" i="8"/>
  <c r="M831" i="8"/>
  <c r="J832" i="8"/>
  <c r="J833" i="8"/>
  <c r="M833" i="8"/>
  <c r="J834" i="8"/>
  <c r="M834" i="8"/>
  <c r="J835" i="8"/>
  <c r="M835" i="8"/>
  <c r="J836" i="8"/>
  <c r="M836" i="8"/>
  <c r="J837" i="8"/>
  <c r="M837" i="8"/>
  <c r="J838" i="8"/>
  <c r="M838" i="8"/>
  <c r="J839" i="8"/>
  <c r="M839" i="8"/>
  <c r="J840" i="8"/>
  <c r="J841" i="8"/>
  <c r="M841" i="8"/>
  <c r="J842" i="8"/>
  <c r="M842" i="8"/>
  <c r="J843" i="8"/>
  <c r="M843" i="8"/>
  <c r="J844" i="8"/>
  <c r="M844" i="8"/>
  <c r="J845" i="8"/>
  <c r="M845" i="8"/>
  <c r="J846" i="8"/>
  <c r="M846" i="8"/>
  <c r="J847" i="8"/>
  <c r="M847" i="8"/>
  <c r="J848" i="8"/>
  <c r="J849" i="8"/>
  <c r="M849" i="8"/>
  <c r="J850" i="8"/>
  <c r="M850" i="8"/>
  <c r="J851" i="8"/>
  <c r="J852" i="8"/>
  <c r="M852" i="8"/>
  <c r="J853" i="8"/>
  <c r="M853" i="8"/>
  <c r="J854" i="8"/>
  <c r="M854" i="8"/>
  <c r="J855" i="8"/>
  <c r="M855" i="8"/>
  <c r="J856" i="8"/>
  <c r="J857" i="8"/>
  <c r="M857" i="8"/>
  <c r="J858" i="8"/>
  <c r="M858" i="8"/>
  <c r="J859" i="8"/>
  <c r="M859" i="8"/>
  <c r="J860" i="8"/>
  <c r="M860" i="8"/>
  <c r="J861" i="8"/>
  <c r="M861" i="8"/>
  <c r="J862" i="8"/>
  <c r="M862" i="8"/>
  <c r="J863" i="8"/>
  <c r="M863" i="8"/>
  <c r="J864" i="8"/>
  <c r="J865" i="8"/>
  <c r="M865" i="8"/>
  <c r="J866" i="8"/>
  <c r="M866" i="8"/>
  <c r="J867" i="8"/>
  <c r="M867" i="8"/>
  <c r="J868" i="8"/>
  <c r="M868" i="8"/>
  <c r="J869" i="8"/>
  <c r="M869" i="8"/>
  <c r="J870" i="8"/>
  <c r="M870" i="8"/>
  <c r="J871" i="8"/>
  <c r="M871" i="8"/>
  <c r="J872" i="8"/>
  <c r="J873" i="8"/>
  <c r="M873" i="8"/>
  <c r="J874" i="8"/>
  <c r="M874" i="8"/>
  <c r="J875" i="8"/>
  <c r="M875" i="8"/>
  <c r="J876" i="8"/>
  <c r="M876" i="8"/>
  <c r="J877" i="8"/>
  <c r="J878" i="8"/>
  <c r="M878" i="8"/>
  <c r="J879" i="8"/>
  <c r="M879" i="8"/>
  <c r="J880" i="8"/>
  <c r="J881" i="8"/>
  <c r="M881" i="8"/>
  <c r="J882" i="8"/>
  <c r="M882" i="8"/>
  <c r="J883" i="8"/>
  <c r="M883" i="8"/>
  <c r="J884" i="8"/>
  <c r="M884" i="8"/>
  <c r="J885" i="8"/>
  <c r="J886" i="8"/>
  <c r="M886" i="8"/>
  <c r="J887" i="8"/>
  <c r="M887" i="8"/>
  <c r="J888" i="8"/>
  <c r="J889" i="8"/>
  <c r="M889" i="8"/>
  <c r="J890" i="8"/>
  <c r="M890" i="8"/>
  <c r="J891" i="8"/>
  <c r="M891" i="8"/>
  <c r="J892" i="8"/>
  <c r="M892" i="8"/>
  <c r="J893" i="8"/>
  <c r="M893" i="8"/>
  <c r="J894" i="8"/>
  <c r="M894" i="8"/>
  <c r="J895" i="8"/>
  <c r="M895" i="8"/>
  <c r="J896" i="8"/>
  <c r="J897" i="8"/>
  <c r="M897" i="8"/>
  <c r="J898" i="8"/>
  <c r="M898" i="8"/>
  <c r="J899" i="8"/>
  <c r="M899" i="8"/>
  <c r="J900" i="8"/>
  <c r="M900" i="8"/>
  <c r="J901" i="8"/>
  <c r="M901" i="8"/>
  <c r="J902" i="8"/>
  <c r="M902" i="8"/>
  <c r="J903" i="8"/>
  <c r="M903" i="8"/>
  <c r="J904" i="8"/>
  <c r="M904" i="8"/>
  <c r="J905" i="8"/>
  <c r="M905" i="8"/>
  <c r="J906" i="8"/>
  <c r="M906" i="8"/>
  <c r="J907" i="8"/>
  <c r="M907" i="8"/>
  <c r="J908" i="8"/>
  <c r="M908" i="8"/>
  <c r="J909" i="8"/>
  <c r="M909" i="8"/>
  <c r="J910" i="8"/>
  <c r="M910" i="8"/>
  <c r="J911" i="8"/>
  <c r="M911" i="8"/>
  <c r="J912" i="8"/>
  <c r="M912" i="8"/>
  <c r="J913" i="8"/>
  <c r="M913" i="8"/>
  <c r="J914" i="8"/>
  <c r="M914" i="8"/>
  <c r="J915" i="8"/>
  <c r="M915" i="8"/>
  <c r="J916" i="8"/>
  <c r="M916" i="8"/>
  <c r="J917" i="8"/>
  <c r="M917" i="8"/>
  <c r="J918" i="8"/>
  <c r="M918" i="8"/>
  <c r="J919" i="8"/>
  <c r="M919" i="8"/>
  <c r="J920" i="8"/>
  <c r="M920" i="8"/>
  <c r="J921" i="8"/>
  <c r="M921" i="8"/>
  <c r="J922" i="8"/>
  <c r="J923" i="8"/>
  <c r="M923" i="8"/>
  <c r="J924" i="8"/>
  <c r="M924" i="8"/>
  <c r="J925" i="8"/>
  <c r="M925" i="8"/>
  <c r="J926" i="8"/>
  <c r="M926" i="8"/>
  <c r="J927" i="8"/>
  <c r="M927" i="8"/>
  <c r="J928" i="8"/>
  <c r="M928" i="8"/>
  <c r="J929" i="8"/>
  <c r="M929" i="8"/>
  <c r="J930" i="8"/>
  <c r="J931" i="8"/>
  <c r="M931" i="8"/>
  <c r="J932" i="8"/>
  <c r="M932" i="8"/>
  <c r="J933" i="8"/>
  <c r="M933" i="8"/>
  <c r="J934" i="8"/>
  <c r="M934" i="8"/>
  <c r="J935" i="8"/>
  <c r="M935" i="8"/>
  <c r="J936" i="8"/>
  <c r="M936" i="8"/>
  <c r="J937" i="8"/>
  <c r="M937" i="8"/>
  <c r="J938" i="8"/>
  <c r="J939" i="8"/>
  <c r="M939" i="8"/>
  <c r="J940" i="8"/>
  <c r="M940" i="8"/>
  <c r="J941" i="8"/>
  <c r="M941" i="8"/>
  <c r="J942" i="8"/>
  <c r="M942" i="8"/>
  <c r="J943" i="8"/>
  <c r="M943" i="8"/>
  <c r="J944" i="8"/>
  <c r="M944" i="8"/>
  <c r="J945" i="8"/>
  <c r="M945" i="8"/>
  <c r="J946" i="8"/>
  <c r="J947" i="8"/>
  <c r="M947" i="8"/>
  <c r="J948" i="8"/>
  <c r="M948" i="8"/>
  <c r="J949" i="8"/>
  <c r="M949" i="8"/>
  <c r="J950" i="8"/>
  <c r="M950" i="8"/>
  <c r="J951" i="8"/>
  <c r="M951" i="8"/>
  <c r="J952" i="8"/>
  <c r="M952" i="8"/>
  <c r="J953" i="8"/>
  <c r="M953" i="8"/>
  <c r="J954" i="8"/>
  <c r="J955" i="8"/>
  <c r="M955" i="8"/>
  <c r="J956" i="8"/>
  <c r="M956" i="8"/>
  <c r="J957" i="8"/>
  <c r="M957" i="8"/>
  <c r="J958" i="8"/>
  <c r="M958" i="8"/>
  <c r="J959" i="8"/>
  <c r="M959" i="8"/>
  <c r="J960" i="8"/>
  <c r="M960" i="8"/>
  <c r="J961" i="8"/>
  <c r="M961" i="8"/>
  <c r="J962" i="8"/>
  <c r="J963" i="8"/>
  <c r="M963" i="8"/>
  <c r="J964" i="8"/>
  <c r="M964" i="8"/>
  <c r="J965" i="8"/>
  <c r="M965" i="8"/>
  <c r="J966" i="8"/>
  <c r="M966" i="8"/>
  <c r="J967" i="8"/>
  <c r="M967" i="8"/>
  <c r="J968" i="8"/>
  <c r="M968" i="8"/>
  <c r="J969" i="8"/>
  <c r="M969" i="8"/>
  <c r="J970" i="8"/>
  <c r="J971" i="8"/>
  <c r="M971" i="8"/>
  <c r="J972" i="8"/>
  <c r="M972" i="8"/>
  <c r="J973" i="8"/>
  <c r="M973" i="8"/>
  <c r="J974" i="8"/>
  <c r="M974" i="8"/>
  <c r="J975" i="8"/>
  <c r="M975" i="8"/>
  <c r="J976" i="8"/>
  <c r="M976" i="8"/>
  <c r="J977" i="8"/>
  <c r="M977" i="8"/>
  <c r="J978" i="8"/>
  <c r="J979" i="8"/>
  <c r="M979" i="8"/>
  <c r="J980" i="8"/>
  <c r="M980" i="8"/>
  <c r="J981" i="8"/>
  <c r="M981" i="8"/>
  <c r="J982" i="8"/>
  <c r="M982" i="8"/>
  <c r="J983" i="8"/>
  <c r="M983" i="8"/>
  <c r="J984" i="8"/>
  <c r="M984" i="8"/>
  <c r="J985" i="8"/>
  <c r="M985" i="8"/>
  <c r="J986" i="8"/>
  <c r="J987" i="8"/>
  <c r="M987" i="8"/>
  <c r="J988" i="8"/>
  <c r="M988" i="8"/>
  <c r="J989" i="8"/>
  <c r="M989" i="8"/>
  <c r="J990" i="8"/>
  <c r="M990" i="8"/>
  <c r="J991" i="8"/>
  <c r="M991" i="8"/>
  <c r="J992" i="8"/>
  <c r="M992" i="8"/>
  <c r="J993" i="8"/>
  <c r="M993" i="8"/>
  <c r="J994" i="8"/>
  <c r="J995" i="8"/>
  <c r="M995" i="8"/>
  <c r="J996" i="8"/>
  <c r="M996" i="8"/>
  <c r="J997" i="8"/>
  <c r="M997" i="8"/>
  <c r="J998" i="8"/>
  <c r="M998" i="8"/>
  <c r="J999" i="8"/>
  <c r="M999" i="8"/>
  <c r="J1000" i="8"/>
  <c r="M1000" i="8"/>
  <c r="J1001" i="8"/>
  <c r="M1001" i="8"/>
  <c r="J1002" i="8"/>
  <c r="J1003" i="8"/>
  <c r="M1003" i="8"/>
  <c r="J1004" i="8"/>
  <c r="M1004" i="8"/>
  <c r="J1005" i="8"/>
  <c r="M1005" i="8"/>
  <c r="J1006" i="8"/>
  <c r="M1006" i="8"/>
  <c r="J1007" i="8"/>
  <c r="M1007" i="8"/>
  <c r="J1008" i="8"/>
  <c r="M1008" i="8"/>
  <c r="J1009" i="8"/>
  <c r="M1009" i="8"/>
  <c r="J1010" i="8"/>
  <c r="J1011" i="8"/>
  <c r="M1011" i="8"/>
  <c r="J1012" i="8"/>
  <c r="M1012" i="8"/>
  <c r="J1013" i="8"/>
  <c r="M1013" i="8"/>
  <c r="J1014" i="8"/>
  <c r="M1014" i="8"/>
  <c r="J1015" i="8"/>
  <c r="M1015" i="8"/>
  <c r="J1016" i="8"/>
  <c r="M1016" i="8"/>
  <c r="J1017" i="8"/>
  <c r="M1017" i="8"/>
  <c r="J1018" i="8"/>
  <c r="J1019" i="8"/>
  <c r="M1019" i="8"/>
  <c r="J1020" i="8"/>
  <c r="M1020" i="8"/>
  <c r="J1021" i="8"/>
  <c r="M1021" i="8"/>
  <c r="J1022" i="8"/>
  <c r="M1022" i="8"/>
  <c r="J1023" i="8"/>
  <c r="M1023" i="8"/>
  <c r="J1024" i="8"/>
  <c r="M1024" i="8"/>
  <c r="J1025" i="8"/>
  <c r="M1025" i="8"/>
  <c r="J1026" i="8"/>
  <c r="J1027" i="8"/>
  <c r="M1027" i="8"/>
  <c r="J1028" i="8"/>
  <c r="M1028" i="8"/>
  <c r="J1029" i="8"/>
  <c r="M1029" i="8"/>
  <c r="J1030" i="8"/>
  <c r="M1030" i="8"/>
  <c r="J1031" i="8"/>
  <c r="M1031" i="8"/>
  <c r="J1032" i="8"/>
  <c r="M1032" i="8"/>
  <c r="J1033" i="8"/>
  <c r="M1033" i="8"/>
  <c r="J1034" i="8"/>
  <c r="J1035" i="8"/>
  <c r="M1035" i="8"/>
  <c r="J1036" i="8"/>
  <c r="M1036" i="8"/>
  <c r="J1037" i="8"/>
  <c r="M1037" i="8"/>
  <c r="J1038" i="8"/>
  <c r="M1038" i="8"/>
  <c r="J1039" i="8"/>
  <c r="M1039" i="8"/>
  <c r="J1040" i="8"/>
  <c r="M1040" i="8"/>
  <c r="J1041" i="8"/>
  <c r="M1041" i="8"/>
  <c r="J1042" i="8"/>
  <c r="J1043" i="8"/>
  <c r="M1043" i="8"/>
  <c r="J1044" i="8"/>
  <c r="M1044" i="8"/>
  <c r="J1045" i="8"/>
  <c r="M1045" i="8"/>
  <c r="J1046" i="8"/>
  <c r="M1046" i="8"/>
  <c r="J1047" i="8"/>
  <c r="M1047" i="8"/>
  <c r="J1048" i="8"/>
  <c r="M1048" i="8"/>
  <c r="J1049" i="8"/>
  <c r="M1049" i="8"/>
  <c r="J1050" i="8"/>
  <c r="J1051" i="8"/>
  <c r="M1051" i="8"/>
  <c r="J1052" i="8"/>
  <c r="M1052" i="8"/>
  <c r="J1053" i="8"/>
  <c r="M1053" i="8"/>
  <c r="J1054" i="8"/>
  <c r="M1054" i="8"/>
  <c r="J1055" i="8"/>
  <c r="M1055" i="8"/>
  <c r="J1056" i="8"/>
  <c r="M1056" i="8"/>
  <c r="J1057" i="8"/>
  <c r="M1057" i="8"/>
  <c r="J1058" i="8"/>
  <c r="J1059" i="8"/>
  <c r="M1059" i="8"/>
  <c r="J1060" i="8"/>
  <c r="M1060" i="8"/>
  <c r="J1061" i="8"/>
  <c r="M1061" i="8"/>
  <c r="J1062" i="8"/>
  <c r="M1062" i="8"/>
  <c r="J1063" i="8"/>
  <c r="M1063" i="8"/>
  <c r="J1064" i="8"/>
  <c r="M1064" i="8"/>
  <c r="J1065" i="8"/>
  <c r="M1065" i="8"/>
  <c r="J1066" i="8"/>
  <c r="J1067" i="8"/>
  <c r="M1067" i="8"/>
  <c r="J1068" i="8"/>
  <c r="M1068" i="8"/>
  <c r="J1069" i="8"/>
  <c r="M1069" i="8"/>
  <c r="J1070" i="8"/>
  <c r="M1070" i="8"/>
  <c r="J1071" i="8"/>
  <c r="M1071" i="8"/>
  <c r="J1072" i="8"/>
  <c r="M1072" i="8"/>
  <c r="J1073" i="8"/>
  <c r="M1073" i="8"/>
  <c r="J1074" i="8"/>
  <c r="M1074" i="8"/>
  <c r="J1075" i="8"/>
  <c r="M1075" i="8"/>
  <c r="J1076" i="8"/>
  <c r="M1076" i="8"/>
  <c r="J1077" i="8"/>
  <c r="M1077" i="8"/>
  <c r="J1078" i="8"/>
  <c r="M1078" i="8"/>
  <c r="J1079" i="8"/>
  <c r="M1079" i="8"/>
  <c r="J1080" i="8"/>
  <c r="M1080" i="8"/>
  <c r="J1081" i="8"/>
  <c r="M1081" i="8"/>
  <c r="J1082" i="8"/>
  <c r="M1082" i="8"/>
  <c r="J1083" i="8"/>
  <c r="M1083" i="8"/>
  <c r="J1084" i="8"/>
  <c r="M1084" i="8"/>
  <c r="J1085" i="8"/>
  <c r="J1086" i="8"/>
  <c r="M1086" i="8"/>
  <c r="J1087" i="8"/>
  <c r="M1087" i="8"/>
  <c r="J1088" i="8"/>
  <c r="M1088" i="8"/>
  <c r="J1089" i="8"/>
  <c r="M1089" i="8"/>
  <c r="J1090" i="8"/>
  <c r="M1090" i="8"/>
  <c r="J1091" i="8"/>
  <c r="M1091" i="8"/>
  <c r="J1092" i="8"/>
  <c r="M1092" i="8"/>
  <c r="J1093" i="8"/>
  <c r="M1093" i="8"/>
  <c r="J1094" i="8"/>
  <c r="M1094" i="8"/>
  <c r="J1095" i="8"/>
  <c r="M1095" i="8"/>
  <c r="J1096" i="8"/>
  <c r="M1096" i="8"/>
  <c r="J1097" i="8"/>
  <c r="M1097" i="8"/>
  <c r="J1098" i="8"/>
  <c r="M1098" i="8"/>
  <c r="J1099" i="8"/>
  <c r="M1099" i="8"/>
  <c r="H1022" i="8"/>
  <c r="H1010" i="8"/>
  <c r="H998" i="8"/>
  <c r="H971" i="8"/>
  <c r="H944" i="8"/>
  <c r="H912" i="8"/>
  <c r="H803" i="8"/>
  <c r="H791" i="8"/>
  <c r="H779" i="8"/>
  <c r="H752" i="8"/>
  <c r="H725" i="8"/>
  <c r="H693" i="8"/>
  <c r="H584" i="8"/>
  <c r="H572" i="8"/>
  <c r="H560" i="8"/>
  <c r="H533" i="8"/>
  <c r="H506" i="8"/>
  <c r="H474" i="8"/>
  <c r="H365" i="8"/>
  <c r="H353" i="8"/>
  <c r="H341" i="8"/>
  <c r="H314" i="8"/>
  <c r="H287" i="8"/>
  <c r="H255" i="8"/>
  <c r="H146" i="8"/>
  <c r="H134" i="8"/>
  <c r="H122" i="8"/>
  <c r="H95" i="8"/>
  <c r="H68" i="8"/>
  <c r="H36" i="8"/>
  <c r="H1098" i="8"/>
  <c r="H1032" i="8"/>
  <c r="H1020" i="8"/>
  <c r="H1008" i="8"/>
  <c r="H996" i="8"/>
  <c r="H969" i="8"/>
  <c r="H942" i="8"/>
  <c r="H910" i="8"/>
  <c r="H879" i="8"/>
  <c r="H813" i="8"/>
  <c r="H801" i="8"/>
  <c r="H789" i="8"/>
  <c r="H777" i="8"/>
  <c r="H750" i="8"/>
  <c r="H723" i="8"/>
  <c r="H691" i="8"/>
  <c r="H660" i="8"/>
  <c r="H594" i="8"/>
  <c r="H582" i="8"/>
  <c r="H570" i="8"/>
  <c r="H558" i="8"/>
  <c r="H531" i="8"/>
  <c r="H504" i="8"/>
  <c r="H472" i="8"/>
  <c r="H441" i="8"/>
  <c r="H375" i="8"/>
  <c r="H363" i="8"/>
  <c r="H351" i="8"/>
  <c r="H339" i="8"/>
  <c r="H312" i="8"/>
  <c r="H285" i="8"/>
  <c r="H253" i="8"/>
  <c r="H222" i="8"/>
  <c r="H156" i="8"/>
  <c r="H144" i="8"/>
  <c r="H132" i="8"/>
  <c r="H120" i="8"/>
  <c r="H93" i="8"/>
  <c r="H66" i="8"/>
  <c r="H34" i="8"/>
  <c r="H1099" i="8"/>
  <c r="H1097" i="8"/>
  <c r="H1033" i="8"/>
  <c r="H1031" i="8"/>
  <c r="H1021" i="8"/>
  <c r="H1019" i="8"/>
  <c r="H1009" i="8"/>
  <c r="H1007" i="8"/>
  <c r="H997" i="8"/>
  <c r="H995" i="8"/>
  <c r="H970" i="8"/>
  <c r="H968" i="8"/>
  <c r="H943" i="8"/>
  <c r="H941" i="8"/>
  <c r="H911" i="8"/>
  <c r="H909" i="8"/>
  <c r="H880" i="8"/>
  <c r="H878" i="8"/>
  <c r="H814" i="8"/>
  <c r="H812" i="8"/>
  <c r="H802" i="8"/>
  <c r="H800" i="8"/>
  <c r="H790" i="8"/>
  <c r="H788" i="8"/>
  <c r="H778" i="8"/>
  <c r="H776" i="8"/>
  <c r="H751" i="8"/>
  <c r="H749" i="8"/>
  <c r="H724" i="8"/>
  <c r="H722" i="8"/>
  <c r="H692" i="8"/>
  <c r="H690" i="8"/>
  <c r="H661" i="8"/>
  <c r="H659" i="8"/>
  <c r="H595" i="8"/>
  <c r="H593" i="8"/>
  <c r="H583" i="8"/>
  <c r="H581" i="8"/>
  <c r="H571" i="8"/>
  <c r="H569" i="8"/>
  <c r="H559" i="8"/>
  <c r="H557" i="8"/>
  <c r="H532" i="8"/>
  <c r="H530" i="8"/>
  <c r="H505" i="8"/>
  <c r="H503" i="8"/>
  <c r="H473" i="8"/>
  <c r="H471" i="8"/>
  <c r="H442" i="8"/>
  <c r="H440" i="8"/>
  <c r="H376" i="8"/>
  <c r="H374" i="8"/>
  <c r="H364" i="8"/>
  <c r="H362" i="8"/>
  <c r="H352" i="8"/>
  <c r="H350" i="8"/>
  <c r="H340" i="8"/>
  <c r="H338" i="8"/>
  <c r="H313" i="8"/>
  <c r="H311" i="8"/>
  <c r="H286" i="8"/>
  <c r="H284" i="8"/>
  <c r="H254" i="8"/>
  <c r="H252" i="8"/>
  <c r="H223" i="8"/>
  <c r="H221" i="8"/>
  <c r="H157" i="8"/>
  <c r="H155" i="8"/>
  <c r="H145" i="8"/>
  <c r="H143" i="8"/>
  <c r="H133" i="8"/>
  <c r="H131" i="8"/>
  <c r="H121" i="8"/>
  <c r="H119" i="8"/>
  <c r="H94" i="8"/>
  <c r="H92" i="8"/>
  <c r="H67" i="8"/>
  <c r="H65" i="8"/>
  <c r="H35" i="8"/>
  <c r="H33" i="8"/>
  <c r="H1095" i="8"/>
  <c r="H1029" i="8"/>
  <c r="H1017" i="8"/>
  <c r="H1005" i="8"/>
  <c r="H993" i="8"/>
  <c r="H966" i="8"/>
  <c r="H939" i="8"/>
  <c r="H907" i="8"/>
  <c r="H876" i="8"/>
  <c r="H810" i="8"/>
  <c r="H798" i="8"/>
  <c r="H786" i="8"/>
  <c r="H774" i="8"/>
  <c r="H747" i="8"/>
  <c r="H720" i="8"/>
  <c r="H688" i="8"/>
  <c r="H657" i="8"/>
  <c r="H591" i="8"/>
  <c r="H579" i="8"/>
  <c r="H567" i="8"/>
  <c r="H555" i="8"/>
  <c r="H528" i="8"/>
  <c r="H501" i="8"/>
  <c r="H469" i="8"/>
  <c r="H438" i="8"/>
  <c r="H372" i="8"/>
  <c r="H360" i="8"/>
  <c r="H348" i="8"/>
  <c r="H336" i="8"/>
  <c r="H309" i="8"/>
  <c r="H282" i="8"/>
  <c r="H250" i="8"/>
  <c r="H219" i="8"/>
  <c r="H153" i="8"/>
  <c r="H141" i="8"/>
  <c r="H129" i="8"/>
  <c r="H117" i="8"/>
  <c r="H90" i="8"/>
  <c r="H63" i="8"/>
  <c r="H31" i="8"/>
  <c r="H1096" i="8"/>
  <c r="H1030" i="8"/>
  <c r="H1018" i="8"/>
  <c r="H1006" i="8"/>
  <c r="H994" i="8"/>
  <c r="H967" i="8"/>
  <c r="H940" i="8"/>
  <c r="H908" i="8"/>
  <c r="H877" i="8"/>
  <c r="H811" i="8"/>
  <c r="H799" i="8"/>
  <c r="H787" i="8"/>
  <c r="H775" i="8"/>
  <c r="H748" i="8"/>
  <c r="H721" i="8"/>
  <c r="H689" i="8"/>
  <c r="H658" i="8"/>
  <c r="H592" i="8"/>
  <c r="H580" i="8"/>
  <c r="H568" i="8"/>
  <c r="H556" i="8"/>
  <c r="H529" i="8"/>
  <c r="H502" i="8"/>
  <c r="H470" i="8"/>
  <c r="H439" i="8"/>
  <c r="H373" i="8"/>
  <c r="H361" i="8"/>
  <c r="H349" i="8"/>
  <c r="H337" i="8"/>
  <c r="H310" i="8"/>
  <c r="H283" i="8"/>
  <c r="H251" i="8"/>
  <c r="H220" i="8"/>
  <c r="H154" i="8"/>
  <c r="H142" i="8"/>
  <c r="H130" i="8"/>
  <c r="H118" i="8"/>
  <c r="H91" i="8"/>
  <c r="H64" i="8"/>
  <c r="H32" i="8"/>
  <c r="H1094" i="8"/>
  <c r="H1028" i="8"/>
  <c r="H1016" i="8"/>
  <c r="H1004" i="8"/>
  <c r="H992" i="8"/>
  <c r="H965" i="8"/>
  <c r="H938" i="8"/>
  <c r="H906" i="8"/>
  <c r="H875" i="8"/>
  <c r="H809" i="8"/>
  <c r="H797" i="8"/>
  <c r="H785" i="8"/>
  <c r="H773" i="8"/>
  <c r="H746" i="8"/>
  <c r="H719" i="8"/>
  <c r="H687" i="8"/>
  <c r="H656" i="8"/>
  <c r="H590" i="8"/>
  <c r="H578" i="8"/>
  <c r="H566" i="8"/>
  <c r="H554" i="8"/>
  <c r="H527" i="8"/>
  <c r="H500" i="8"/>
  <c r="H468" i="8"/>
  <c r="H437" i="8"/>
  <c r="H371" i="8"/>
  <c r="H359" i="8"/>
  <c r="H347" i="8"/>
  <c r="H335" i="8"/>
  <c r="H308" i="8"/>
  <c r="H281" i="8"/>
  <c r="H249" i="8"/>
  <c r="H218" i="8"/>
  <c r="H152" i="8"/>
  <c r="H140" i="8"/>
  <c r="H128" i="8"/>
  <c r="H116" i="8"/>
  <c r="H89" i="8"/>
  <c r="H62" i="8"/>
  <c r="H30" i="8"/>
  <c r="H1093" i="8"/>
  <c r="H1027" i="8"/>
  <c r="H1015" i="8"/>
  <c r="H1003" i="8"/>
  <c r="H991" i="8"/>
  <c r="H964" i="8"/>
  <c r="H937" i="8"/>
  <c r="H905" i="8"/>
  <c r="H874" i="8"/>
  <c r="H808" i="8"/>
  <c r="H796" i="8"/>
  <c r="H784" i="8"/>
  <c r="H772" i="8"/>
  <c r="H745" i="8"/>
  <c r="H718" i="8"/>
  <c r="H686" i="8"/>
  <c r="H655" i="8"/>
  <c r="H589" i="8"/>
  <c r="H577" i="8"/>
  <c r="H565" i="8"/>
  <c r="H553" i="8"/>
  <c r="H526" i="8"/>
  <c r="H499" i="8"/>
  <c r="H467" i="8"/>
  <c r="H436" i="8"/>
  <c r="H370" i="8"/>
  <c r="H358" i="8"/>
  <c r="H346" i="8"/>
  <c r="H334" i="8"/>
  <c r="H307" i="8"/>
  <c r="H280" i="8"/>
  <c r="H248" i="8"/>
  <c r="H217" i="8"/>
  <c r="H151" i="8"/>
  <c r="H139" i="8"/>
  <c r="H127" i="8"/>
  <c r="H115" i="8"/>
  <c r="H88" i="8"/>
  <c r="H61" i="8"/>
  <c r="H29" i="8"/>
  <c r="H1092" i="8"/>
  <c r="H1026" i="8"/>
  <c r="H1014" i="8"/>
  <c r="H1002" i="8"/>
  <c r="H990" i="8"/>
  <c r="H963" i="8"/>
  <c r="H936" i="8"/>
  <c r="H904" i="8"/>
  <c r="H873" i="8"/>
  <c r="H807" i="8"/>
  <c r="H795" i="8"/>
  <c r="H783" i="8"/>
  <c r="H771" i="8"/>
  <c r="H744" i="8"/>
  <c r="H717" i="8"/>
  <c r="H685" i="8"/>
  <c r="H654" i="8"/>
  <c r="H588" i="8"/>
  <c r="H576" i="8"/>
  <c r="H564" i="8"/>
  <c r="H552" i="8"/>
  <c r="H525" i="8"/>
  <c r="H498" i="8"/>
  <c r="H466" i="8"/>
  <c r="H435" i="8"/>
  <c r="H369" i="8"/>
  <c r="H357" i="8"/>
  <c r="H345" i="8"/>
  <c r="H333" i="8"/>
  <c r="H306" i="8"/>
  <c r="H279" i="8"/>
  <c r="H247" i="8"/>
  <c r="H216" i="8"/>
  <c r="H150" i="8"/>
  <c r="H138" i="8"/>
  <c r="H126" i="8"/>
  <c r="H114" i="8"/>
  <c r="H87" i="8"/>
  <c r="H60" i="8"/>
  <c r="H28" i="8"/>
  <c r="H1091" i="8"/>
  <c r="H1025" i="8"/>
  <c r="H1013" i="8"/>
  <c r="H1001" i="8"/>
  <c r="H989" i="8"/>
  <c r="H962" i="8"/>
  <c r="H935" i="8"/>
  <c r="H903" i="8"/>
  <c r="H872" i="8"/>
  <c r="H806" i="8"/>
  <c r="H794" i="8"/>
  <c r="H782" i="8"/>
  <c r="H770" i="8"/>
  <c r="H743" i="8"/>
  <c r="H716" i="8"/>
  <c r="H684" i="8"/>
  <c r="H653" i="8"/>
  <c r="H587" i="8"/>
  <c r="H575" i="8"/>
  <c r="H563" i="8"/>
  <c r="H551" i="8"/>
  <c r="H524" i="8"/>
  <c r="H497" i="8"/>
  <c r="H465" i="8"/>
  <c r="H434" i="8"/>
  <c r="H368" i="8"/>
  <c r="H356" i="8"/>
  <c r="H344" i="8"/>
  <c r="H332" i="8"/>
  <c r="H305" i="8"/>
  <c r="H278" i="8"/>
  <c r="H246" i="8"/>
  <c r="H215" i="8"/>
  <c r="H149" i="8"/>
  <c r="H137" i="8"/>
  <c r="H125" i="8"/>
  <c r="H113" i="8"/>
  <c r="H86" i="8"/>
  <c r="H59" i="8"/>
  <c r="H27" i="8"/>
  <c r="H1090" i="8"/>
  <c r="H1024" i="8"/>
  <c r="H1012" i="8"/>
  <c r="H1000" i="8"/>
  <c r="H988" i="8"/>
  <c r="H961" i="8"/>
  <c r="H934" i="8"/>
  <c r="H902" i="8"/>
  <c r="H871" i="8"/>
  <c r="H805" i="8"/>
  <c r="H793" i="8"/>
  <c r="H781" i="8"/>
  <c r="H769" i="8"/>
  <c r="H742" i="8"/>
  <c r="H715" i="8"/>
  <c r="H683" i="8"/>
  <c r="H652" i="8"/>
  <c r="H586" i="8"/>
  <c r="H574" i="8"/>
  <c r="H562" i="8"/>
  <c r="H550" i="8"/>
  <c r="H523" i="8"/>
  <c r="H496" i="8"/>
  <c r="H464" i="8"/>
  <c r="H433" i="8"/>
  <c r="H367" i="8"/>
  <c r="H355" i="8"/>
  <c r="H343" i="8"/>
  <c r="H331" i="8"/>
  <c r="H304" i="8"/>
  <c r="H277" i="8"/>
  <c r="H245" i="8"/>
  <c r="H214" i="8"/>
  <c r="H148" i="8"/>
  <c r="H136" i="8"/>
  <c r="H124" i="8"/>
  <c r="H112" i="8"/>
  <c r="H85" i="8"/>
  <c r="H58" i="8"/>
  <c r="H26" i="8"/>
  <c r="H1089" i="8"/>
  <c r="H1023" i="8"/>
  <c r="H1011" i="8"/>
  <c r="H999" i="8"/>
  <c r="H987" i="8"/>
  <c r="H960" i="8"/>
  <c r="H933" i="8"/>
  <c r="H901" i="8"/>
  <c r="H870" i="8"/>
  <c r="H804" i="8"/>
  <c r="H792" i="8"/>
  <c r="H780" i="8"/>
  <c r="H768" i="8"/>
  <c r="H741" i="8"/>
  <c r="H714" i="8"/>
  <c r="H682" i="8"/>
  <c r="H651" i="8"/>
  <c r="H585" i="8"/>
  <c r="H573" i="8"/>
  <c r="H561" i="8"/>
  <c r="H549" i="8"/>
  <c r="H522" i="8"/>
  <c r="H495" i="8"/>
  <c r="H463" i="8"/>
  <c r="H432" i="8"/>
  <c r="H366" i="8"/>
  <c r="H354" i="8"/>
  <c r="H342" i="8"/>
  <c r="H330" i="8"/>
  <c r="H303" i="8"/>
  <c r="H276" i="8"/>
  <c r="H244" i="8"/>
  <c r="H213" i="8"/>
  <c r="H147" i="8"/>
  <c r="H135" i="8"/>
  <c r="H123" i="8"/>
  <c r="H111" i="8"/>
  <c r="H84" i="8"/>
  <c r="H57" i="8"/>
  <c r="H25" i="8"/>
  <c r="C5" i="17"/>
  <c r="C6" i="17"/>
  <c r="C7" i="17"/>
  <c r="C4" i="17"/>
  <c r="G744" i="16" l="1"/>
  <c r="G752" i="16"/>
  <c r="G610" i="16"/>
  <c r="G618" i="16"/>
  <c r="H498" i="16"/>
  <c r="G498" i="16" s="1"/>
  <c r="G613" i="16"/>
  <c r="H506" i="16"/>
  <c r="G506" i="16" s="1"/>
  <c r="G742" i="16"/>
  <c r="G750" i="16"/>
  <c r="G542" i="16"/>
  <c r="AH6" i="19"/>
  <c r="AG5" i="19"/>
  <c r="AG134" i="20"/>
  <c r="AH135" i="20"/>
  <c r="AH49" i="20"/>
  <c r="AG48" i="20"/>
  <c r="AH92" i="19"/>
  <c r="AG91" i="19"/>
  <c r="I176" i="20"/>
  <c r="J177" i="20"/>
  <c r="H176" i="19"/>
  <c r="I177" i="19"/>
  <c r="AF91" i="20"/>
  <c r="AG92" i="20"/>
  <c r="AG49" i="19"/>
  <c r="AF48" i="19"/>
  <c r="AI135" i="19"/>
  <c r="AH134" i="19"/>
  <c r="AG6" i="20"/>
  <c r="AF5" i="20"/>
  <c r="G743" i="16"/>
  <c r="G539" i="16"/>
  <c r="G547" i="16"/>
  <c r="H507" i="16"/>
  <c r="G507" i="16" s="1"/>
  <c r="G746" i="16"/>
  <c r="G483" i="16"/>
  <c r="G774" i="16"/>
  <c r="G615" i="16"/>
  <c r="H533" i="16"/>
  <c r="H560" i="16" s="1"/>
  <c r="G560" i="16" s="1"/>
  <c r="G486" i="16"/>
  <c r="G683" i="16"/>
  <c r="G608" i="16"/>
  <c r="G616" i="16"/>
  <c r="H540" i="16"/>
  <c r="H599" i="16" s="1"/>
  <c r="H611" i="16" s="1"/>
  <c r="G611" i="16" s="1"/>
  <c r="G748" i="16"/>
  <c r="G491" i="16"/>
  <c r="G603" i="16"/>
  <c r="G686" i="16"/>
  <c r="G598" i="16"/>
  <c r="G741" i="16"/>
  <c r="G494" i="16"/>
  <c r="G606" i="16"/>
  <c r="G691" i="16"/>
  <c r="H508" i="16"/>
  <c r="G508" i="16" s="1"/>
  <c r="H535" i="16"/>
  <c r="G535" i="16" s="1"/>
  <c r="G484" i="16"/>
  <c r="G492" i="16"/>
  <c r="G596" i="16"/>
  <c r="G604" i="16"/>
  <c r="G684" i="16"/>
  <c r="G692" i="16"/>
  <c r="G772" i="16"/>
  <c r="I842" i="16"/>
  <c r="G842" i="16" s="1"/>
  <c r="H509" i="16"/>
  <c r="G509" i="16" s="1"/>
  <c r="H538" i="16"/>
  <c r="G485" i="16"/>
  <c r="G493" i="16"/>
  <c r="G685" i="16"/>
  <c r="G693" i="16"/>
  <c r="G773" i="16"/>
  <c r="H499" i="16"/>
  <c r="H515" i="16"/>
  <c r="G515" i="16" s="1"/>
  <c r="H541" i="16"/>
  <c r="H714" i="16"/>
  <c r="G714" i="16" s="1"/>
  <c r="G487" i="16"/>
  <c r="G687" i="16"/>
  <c r="G775" i="16"/>
  <c r="H500" i="16"/>
  <c r="H516" i="16"/>
  <c r="G516" i="16" s="1"/>
  <c r="H543" i="16"/>
  <c r="H719" i="16"/>
  <c r="G719" i="16" s="1"/>
  <c r="G480" i="16"/>
  <c r="G488" i="16"/>
  <c r="G496" i="16"/>
  <c r="G504" i="16"/>
  <c r="G544" i="16"/>
  <c r="G688" i="16"/>
  <c r="H501" i="16"/>
  <c r="H517" i="16"/>
  <c r="G517" i="16" s="1"/>
  <c r="H546" i="16"/>
  <c r="H720" i="16"/>
  <c r="G537" i="16"/>
  <c r="G545" i="16"/>
  <c r="G601" i="16"/>
  <c r="G689" i="16"/>
  <c r="H525" i="16"/>
  <c r="H548" i="16"/>
  <c r="H721" i="16"/>
  <c r="G721" i="16" s="1"/>
  <c r="G482" i="16"/>
  <c r="G490" i="16"/>
  <c r="G682" i="16"/>
  <c r="G690" i="16"/>
  <c r="G770" i="16"/>
  <c r="H722" i="16"/>
  <c r="G523" i="16"/>
  <c r="G531" i="16"/>
  <c r="G779" i="16"/>
  <c r="K1091" i="8"/>
  <c r="K1066" i="8"/>
  <c r="K913" i="8"/>
  <c r="K848" i="8"/>
  <c r="K814" i="8"/>
  <c r="K727" i="8"/>
  <c r="K653" i="8"/>
  <c r="K633" i="8"/>
  <c r="K560" i="8"/>
  <c r="K526" i="8"/>
  <c r="K407" i="8"/>
  <c r="K173" i="8"/>
  <c r="K145" i="8"/>
  <c r="K129" i="8"/>
  <c r="K79" i="8"/>
  <c r="K58" i="8"/>
  <c r="K1082" i="8"/>
  <c r="K1074" i="8"/>
  <c r="K1053" i="8"/>
  <c r="K1040" i="8"/>
  <c r="K1023" i="8"/>
  <c r="K1019" i="8"/>
  <c r="K1010" i="8"/>
  <c r="K989" i="8"/>
  <c r="K976" i="8"/>
  <c r="K959" i="8"/>
  <c r="K955" i="8"/>
  <c r="K946" i="8"/>
  <c r="K925" i="8"/>
  <c r="K896" i="8"/>
  <c r="K892" i="8"/>
  <c r="K883" i="8"/>
  <c r="K857" i="8"/>
  <c r="K835" i="8"/>
  <c r="K822" i="8"/>
  <c r="K764" i="8"/>
  <c r="K739" i="8"/>
  <c r="K735" i="8"/>
  <c r="K726" i="8"/>
  <c r="K718" i="8"/>
  <c r="K681" i="8"/>
  <c r="K677" i="8"/>
  <c r="K673" i="8"/>
  <c r="K669" i="8"/>
  <c r="K665" i="8"/>
  <c r="K543" i="8"/>
  <c r="K534" i="8"/>
  <c r="K530" i="8"/>
  <c r="K513" i="8"/>
  <c r="K500" i="8"/>
  <c r="K488" i="8"/>
  <c r="K479" i="8"/>
  <c r="K475" i="8"/>
  <c r="K470" i="8"/>
  <c r="K448" i="8"/>
  <c r="K435" i="8"/>
  <c r="K431" i="8"/>
  <c r="K423" i="8"/>
  <c r="K419" i="8"/>
  <c r="K289" i="8"/>
  <c r="K285" i="8"/>
  <c r="K244" i="8"/>
  <c r="K240" i="8"/>
  <c r="K227" i="8"/>
  <c r="K206" i="8"/>
  <c r="K197" i="8"/>
  <c r="K193" i="8"/>
  <c r="K189" i="8"/>
  <c r="K116" i="8"/>
  <c r="K112" i="8"/>
  <c r="K104" i="8"/>
  <c r="K100" i="8"/>
  <c r="K87" i="8"/>
  <c r="K83" i="8"/>
  <c r="K66" i="8"/>
  <c r="K62" i="8"/>
  <c r="K35" i="8"/>
  <c r="K31" i="8"/>
  <c r="K27" i="8"/>
  <c r="K18" i="8"/>
  <c r="K14" i="8"/>
  <c r="K9" i="8"/>
  <c r="K947" i="8"/>
  <c r="K777" i="8"/>
  <c r="K756" i="8"/>
  <c r="K731" i="8"/>
  <c r="K661" i="8"/>
  <c r="K522" i="8"/>
  <c r="K484" i="8"/>
  <c r="K461" i="8"/>
  <c r="K415" i="8"/>
  <c r="K249" i="8"/>
  <c r="K232" i="8"/>
  <c r="K198" i="8"/>
  <c r="K177" i="8"/>
  <c r="K161" i="8"/>
  <c r="K141" i="8"/>
  <c r="K96" i="8"/>
  <c r="K50" i="8"/>
  <c r="K1094" i="8"/>
  <c r="K1090" i="8"/>
  <c r="K1086" i="8"/>
  <c r="K1061" i="8"/>
  <c r="K1048" i="8"/>
  <c r="K1031" i="8"/>
  <c r="K1027" i="8"/>
  <c r="K1018" i="8"/>
  <c r="K997" i="8"/>
  <c r="K984" i="8"/>
  <c r="K967" i="8"/>
  <c r="K963" i="8"/>
  <c r="K954" i="8"/>
  <c r="K933" i="8"/>
  <c r="K920" i="8"/>
  <c r="K916" i="8"/>
  <c r="K912" i="8"/>
  <c r="K908" i="8"/>
  <c r="K904" i="8"/>
  <c r="K900" i="8"/>
  <c r="K869" i="8"/>
  <c r="K856" i="8"/>
  <c r="K852" i="8"/>
  <c r="K830" i="8"/>
  <c r="K809" i="8"/>
  <c r="K800" i="8"/>
  <c r="K796" i="8"/>
  <c r="K792" i="8"/>
  <c r="K788" i="8"/>
  <c r="K784" i="8"/>
  <c r="K780" i="8"/>
  <c r="K772" i="8"/>
  <c r="K755" i="8"/>
  <c r="K747" i="8"/>
  <c r="K743" i="8"/>
  <c r="K734" i="8"/>
  <c r="K693" i="8"/>
  <c r="K685" i="8"/>
  <c r="K551" i="8"/>
  <c r="K542" i="8"/>
  <c r="K538" i="8"/>
  <c r="K508" i="8"/>
  <c r="K469" i="8"/>
  <c r="K465" i="8"/>
  <c r="K456" i="8"/>
  <c r="K305" i="8"/>
  <c r="K297" i="8"/>
  <c r="K293" i="8"/>
  <c r="K284" i="8"/>
  <c r="K276" i="8"/>
  <c r="K272" i="8"/>
  <c r="K268" i="8"/>
  <c r="K264" i="8"/>
  <c r="K260" i="8"/>
  <c r="K256" i="8"/>
  <c r="K252" i="8"/>
  <c r="K248" i="8"/>
  <c r="K235" i="8"/>
  <c r="K214" i="8"/>
  <c r="K205" i="8"/>
  <c r="K201" i="8"/>
  <c r="K188" i="8"/>
  <c r="K95" i="8"/>
  <c r="K91" i="8"/>
  <c r="K78" i="8"/>
  <c r="K74" i="8"/>
  <c r="K70" i="8"/>
  <c r="K53" i="8"/>
  <c r="K45" i="8"/>
  <c r="K40" i="8"/>
  <c r="K26" i="8"/>
  <c r="K22" i="8"/>
  <c r="K1085" i="8"/>
  <c r="K1081" i="8"/>
  <c r="K1077" i="8"/>
  <c r="K1069" i="8"/>
  <c r="K1056" i="8"/>
  <c r="K1039" i="8"/>
  <c r="K1035" i="8"/>
  <c r="K1026" i="8"/>
  <c r="K992" i="8"/>
  <c r="K975" i="8"/>
  <c r="K971" i="8"/>
  <c r="K962" i="8"/>
  <c r="K941" i="8"/>
  <c r="K928" i="8"/>
  <c r="K891" i="8"/>
  <c r="K877" i="8"/>
  <c r="K864" i="8"/>
  <c r="K860" i="8"/>
  <c r="K851" i="8"/>
  <c r="K838" i="8"/>
  <c r="K821" i="8"/>
  <c r="K817" i="8"/>
  <c r="K808" i="8"/>
  <c r="K804" i="8"/>
  <c r="K763" i="8"/>
  <c r="K759" i="8"/>
  <c r="K725" i="8"/>
  <c r="K721" i="8"/>
  <c r="K713" i="8"/>
  <c r="K709" i="8"/>
  <c r="K705" i="8"/>
  <c r="K701" i="8"/>
  <c r="K697" i="8"/>
  <c r="K627" i="8"/>
  <c r="K623" i="8"/>
  <c r="K619" i="8"/>
  <c r="K615" i="8"/>
  <c r="K611" i="8"/>
  <c r="K607" i="8"/>
  <c r="K603" i="8"/>
  <c r="K599" i="8"/>
  <c r="K595" i="8"/>
  <c r="K591" i="8"/>
  <c r="K583" i="8"/>
  <c r="K579" i="8"/>
  <c r="K575" i="8"/>
  <c r="K571" i="8"/>
  <c r="K550" i="8"/>
  <c r="K546" i="8"/>
  <c r="K529" i="8"/>
  <c r="K516" i="8"/>
  <c r="K495" i="8"/>
  <c r="K491" i="8"/>
  <c r="K487" i="8"/>
  <c r="K478" i="8"/>
  <c r="K474" i="8"/>
  <c r="K451" i="8"/>
  <c r="K438" i="8"/>
  <c r="K401" i="8"/>
  <c r="K397" i="8"/>
  <c r="K393" i="8"/>
  <c r="K389" i="8"/>
  <c r="K385" i="8"/>
  <c r="K381" i="8"/>
  <c r="K377" i="8"/>
  <c r="K373" i="8"/>
  <c r="K369" i="8"/>
  <c r="K365" i="8"/>
  <c r="K361" i="8"/>
  <c r="K357" i="8"/>
  <c r="K353" i="8"/>
  <c r="K349" i="8"/>
  <c r="K345" i="8"/>
  <c r="K341" i="8"/>
  <c r="K337" i="8"/>
  <c r="K333" i="8"/>
  <c r="K329" i="8"/>
  <c r="K325" i="8"/>
  <c r="K321" i="8"/>
  <c r="K317" i="8"/>
  <c r="K313" i="8"/>
  <c r="K309" i="8"/>
  <c r="K292" i="8"/>
  <c r="K222" i="8"/>
  <c r="K213" i="8"/>
  <c r="K209" i="8"/>
  <c r="K192" i="8"/>
  <c r="K115" i="8"/>
  <c r="K111" i="8"/>
  <c r="K107" i="8"/>
  <c r="K103" i="8"/>
  <c r="K99" i="8"/>
  <c r="K90" i="8"/>
  <c r="K86" i="8"/>
  <c r="K82" i="8"/>
  <c r="K61" i="8"/>
  <c r="K34" i="8"/>
  <c r="K30" i="8"/>
  <c r="K8" i="8"/>
  <c r="K1002" i="8"/>
  <c r="K909" i="8"/>
  <c r="K901" i="8"/>
  <c r="K888" i="8"/>
  <c r="K853" i="8"/>
  <c r="K801" i="8"/>
  <c r="K785" i="8"/>
  <c r="K769" i="8"/>
  <c r="K740" i="8"/>
  <c r="K694" i="8"/>
  <c r="K641" i="8"/>
  <c r="K556" i="8"/>
  <c r="K505" i="8"/>
  <c r="K471" i="8"/>
  <c r="K411" i="8"/>
  <c r="K273" i="8"/>
  <c r="K181" i="8"/>
  <c r="K165" i="8"/>
  <c r="K153" i="8"/>
  <c r="K133" i="8"/>
  <c r="K92" i="8"/>
  <c r="K1093" i="8"/>
  <c r="K1089" i="8"/>
  <c r="K1064" i="8"/>
  <c r="K1047" i="8"/>
  <c r="K1043" i="8"/>
  <c r="K1034" i="8"/>
  <c r="K1013" i="8"/>
  <c r="K1000" i="8"/>
  <c r="K983" i="8"/>
  <c r="K979" i="8"/>
  <c r="K970" i="8"/>
  <c r="K949" i="8"/>
  <c r="K936" i="8"/>
  <c r="K919" i="8"/>
  <c r="K915" i="8"/>
  <c r="K911" i="8"/>
  <c r="K907" i="8"/>
  <c r="K903" i="8"/>
  <c r="K899" i="8"/>
  <c r="K886" i="8"/>
  <c r="K872" i="8"/>
  <c r="K868" i="8"/>
  <c r="K846" i="8"/>
  <c r="K829" i="8"/>
  <c r="K816" i="8"/>
  <c r="K812" i="8"/>
  <c r="K803" i="8"/>
  <c r="K795" i="8"/>
  <c r="K787" i="8"/>
  <c r="K779" i="8"/>
  <c r="K775" i="8"/>
  <c r="K771" i="8"/>
  <c r="K767" i="8"/>
  <c r="K758" i="8"/>
  <c r="K750" i="8"/>
  <c r="K742" i="8"/>
  <c r="K733" i="8"/>
  <c r="K729" i="8"/>
  <c r="K651" i="8"/>
  <c r="K647" i="8"/>
  <c r="K643" i="8"/>
  <c r="K639" i="8"/>
  <c r="K635" i="8"/>
  <c r="K562" i="8"/>
  <c r="K558" i="8"/>
  <c r="K537" i="8"/>
  <c r="K524" i="8"/>
  <c r="K503" i="8"/>
  <c r="K473" i="8"/>
  <c r="K464" i="8"/>
  <c r="K459" i="8"/>
  <c r="K455" i="8"/>
  <c r="K446" i="8"/>
  <c r="K417" i="8"/>
  <c r="K413" i="8"/>
  <c r="K405" i="8"/>
  <c r="K300" i="8"/>
  <c r="K283" i="8"/>
  <c r="K279" i="8"/>
  <c r="K275" i="8"/>
  <c r="K267" i="8"/>
  <c r="K259" i="8"/>
  <c r="K251" i="8"/>
  <c r="K230" i="8"/>
  <c r="K221" i="8"/>
  <c r="K217" i="8"/>
  <c r="K204" i="8"/>
  <c r="K200" i="8"/>
  <c r="K187" i="8"/>
  <c r="K183" i="8"/>
  <c r="K175" i="8"/>
  <c r="K171" i="8"/>
  <c r="K167" i="8"/>
  <c r="K151" i="8"/>
  <c r="K147" i="8"/>
  <c r="K143" i="8"/>
  <c r="K139" i="8"/>
  <c r="K135" i="8"/>
  <c r="K131" i="8"/>
  <c r="K127" i="8"/>
  <c r="K123" i="8"/>
  <c r="K98" i="8"/>
  <c r="K94" i="8"/>
  <c r="K77" i="8"/>
  <c r="K69" i="8"/>
  <c r="K56" i="8"/>
  <c r="K48" i="8"/>
  <c r="K38" i="8"/>
  <c r="K21" i="8"/>
  <c r="K1099" i="8"/>
  <c r="K1032" i="8"/>
  <c r="K1011" i="8"/>
  <c r="K968" i="8"/>
  <c r="K938" i="8"/>
  <c r="K917" i="8"/>
  <c r="K748" i="8"/>
  <c r="K645" i="8"/>
  <c r="K568" i="8"/>
  <c r="K440" i="8"/>
  <c r="K281" i="8"/>
  <c r="K265" i="8"/>
  <c r="K157" i="8"/>
  <c r="K137" i="8"/>
  <c r="K125" i="8"/>
  <c r="K75" i="8"/>
  <c r="K46" i="8"/>
  <c r="K1084" i="8"/>
  <c r="K1080" i="8"/>
  <c r="K1072" i="8"/>
  <c r="K1055" i="8"/>
  <c r="K1051" i="8"/>
  <c r="K1042" i="8"/>
  <c r="K1021" i="8"/>
  <c r="K1008" i="8"/>
  <c r="K991" i="8"/>
  <c r="K987" i="8"/>
  <c r="K978" i="8"/>
  <c r="K957" i="8"/>
  <c r="K944" i="8"/>
  <c r="K927" i="8"/>
  <c r="K923" i="8"/>
  <c r="K894" i="8"/>
  <c r="K885" i="8"/>
  <c r="K881" i="8"/>
  <c r="K876" i="8"/>
  <c r="K859" i="8"/>
  <c r="K837" i="8"/>
  <c r="K833" i="8"/>
  <c r="K824" i="8"/>
  <c r="K820" i="8"/>
  <c r="K766" i="8"/>
  <c r="K737" i="8"/>
  <c r="K724" i="8"/>
  <c r="K720" i="8"/>
  <c r="K679" i="8"/>
  <c r="K671" i="8"/>
  <c r="K663" i="8"/>
  <c r="K622" i="8"/>
  <c r="K614" i="8"/>
  <c r="K606" i="8"/>
  <c r="K598" i="8"/>
  <c r="K590" i="8"/>
  <c r="K582" i="8"/>
  <c r="K545" i="8"/>
  <c r="K532" i="8"/>
  <c r="K511" i="8"/>
  <c r="K502" i="8"/>
  <c r="K498" i="8"/>
  <c r="K494" i="8"/>
  <c r="K490" i="8"/>
  <c r="K486" i="8"/>
  <c r="K481" i="8"/>
  <c r="K477" i="8"/>
  <c r="K454" i="8"/>
  <c r="K437" i="8"/>
  <c r="K433" i="8"/>
  <c r="K429" i="8"/>
  <c r="K421" i="8"/>
  <c r="K396" i="8"/>
  <c r="K388" i="8"/>
  <c r="K380" i="8"/>
  <c r="K291" i="8"/>
  <c r="K287" i="8"/>
  <c r="K238" i="8"/>
  <c r="K229" i="8"/>
  <c r="K208" i="8"/>
  <c r="K195" i="8"/>
  <c r="K114" i="8"/>
  <c r="K110" i="8"/>
  <c r="K106" i="8"/>
  <c r="K102" i="8"/>
  <c r="K85" i="8"/>
  <c r="K64" i="8"/>
  <c r="K37" i="8"/>
  <c r="K16" i="8"/>
  <c r="K7" i="8"/>
  <c r="K1087" i="8"/>
  <c r="K1045" i="8"/>
  <c r="K1015" i="8"/>
  <c r="K981" i="8"/>
  <c r="K951" i="8"/>
  <c r="K905" i="8"/>
  <c r="K844" i="8"/>
  <c r="K827" i="8"/>
  <c r="K773" i="8"/>
  <c r="K657" i="8"/>
  <c r="K637" i="8"/>
  <c r="K564" i="8"/>
  <c r="K535" i="8"/>
  <c r="K457" i="8"/>
  <c r="K219" i="8"/>
  <c r="K185" i="8"/>
  <c r="K169" i="8"/>
  <c r="K149" i="8"/>
  <c r="K121" i="8"/>
  <c r="K67" i="8"/>
  <c r="K54" i="8"/>
  <c r="K42" i="8"/>
  <c r="K1092" i="8"/>
  <c r="K1088" i="8"/>
  <c r="K1063" i="8"/>
  <c r="K1059" i="8"/>
  <c r="K1050" i="8"/>
  <c r="K1016" i="8"/>
  <c r="K999" i="8"/>
  <c r="K995" i="8"/>
  <c r="K986" i="8"/>
  <c r="K965" i="8"/>
  <c r="K935" i="8"/>
  <c r="K931" i="8"/>
  <c r="K922" i="8"/>
  <c r="K914" i="8"/>
  <c r="K902" i="8"/>
  <c r="K880" i="8"/>
  <c r="K867" i="8"/>
  <c r="K845" i="8"/>
  <c r="K841" i="8"/>
  <c r="K832" i="8"/>
  <c r="K828" i="8"/>
  <c r="K811" i="8"/>
  <c r="K757" i="8"/>
  <c r="K753" i="8"/>
  <c r="K749" i="8"/>
  <c r="K745" i="8"/>
  <c r="K741" i="8"/>
  <c r="K732" i="8"/>
  <c r="K691" i="8"/>
  <c r="K687" i="8"/>
  <c r="K683" i="8"/>
  <c r="K662" i="8"/>
  <c r="K630" i="8"/>
  <c r="K561" i="8"/>
  <c r="K553" i="8"/>
  <c r="K540" i="8"/>
  <c r="K519" i="8"/>
  <c r="K510" i="8"/>
  <c r="K485" i="8"/>
  <c r="K472" i="8"/>
  <c r="K467" i="8"/>
  <c r="K463" i="8"/>
  <c r="K445" i="8"/>
  <c r="K441" i="8"/>
  <c r="K404" i="8"/>
  <c r="K307" i="8"/>
  <c r="K303" i="8"/>
  <c r="K299" i="8"/>
  <c r="K295" i="8"/>
  <c r="K278" i="8"/>
  <c r="K274" i="8"/>
  <c r="K270" i="8"/>
  <c r="K266" i="8"/>
  <c r="K262" i="8"/>
  <c r="K254" i="8"/>
  <c r="K246" i="8"/>
  <c r="K237" i="8"/>
  <c r="K220" i="8"/>
  <c r="K216" i="8"/>
  <c r="K203" i="8"/>
  <c r="K118" i="8"/>
  <c r="K93" i="8"/>
  <c r="K72" i="8"/>
  <c r="K51" i="8"/>
  <c r="K47" i="8"/>
  <c r="K43" i="8"/>
  <c r="K24" i="8"/>
  <c r="K20" i="8"/>
  <c r="K11" i="8"/>
  <c r="K1083" i="8"/>
  <c r="K1079" i="8"/>
  <c r="K1075" i="8"/>
  <c r="K1071" i="8"/>
  <c r="K1067" i="8"/>
  <c r="K1058" i="8"/>
  <c r="K1037" i="8"/>
  <c r="K1024" i="8"/>
  <c r="K1007" i="8"/>
  <c r="K1003" i="8"/>
  <c r="K994" i="8"/>
  <c r="K973" i="8"/>
  <c r="K960" i="8"/>
  <c r="K943" i="8"/>
  <c r="K939" i="8"/>
  <c r="K930" i="8"/>
  <c r="K893" i="8"/>
  <c r="K884" i="8"/>
  <c r="K849" i="8"/>
  <c r="K840" i="8"/>
  <c r="K836" i="8"/>
  <c r="K819" i="8"/>
  <c r="K806" i="8"/>
  <c r="K765" i="8"/>
  <c r="K761" i="8"/>
  <c r="K719" i="8"/>
  <c r="K715" i="8"/>
  <c r="K711" i="8"/>
  <c r="K707" i="8"/>
  <c r="K703" i="8"/>
  <c r="K695" i="8"/>
  <c r="K629" i="8"/>
  <c r="K625" i="8"/>
  <c r="K621" i="8"/>
  <c r="K613" i="8"/>
  <c r="K609" i="8"/>
  <c r="K605" i="8"/>
  <c r="K597" i="8"/>
  <c r="K593" i="8"/>
  <c r="K589" i="8"/>
  <c r="K585" i="8"/>
  <c r="K581" i="8"/>
  <c r="K577" i="8"/>
  <c r="K573" i="8"/>
  <c r="K569" i="8"/>
  <c r="K548" i="8"/>
  <c r="K527" i="8"/>
  <c r="K518" i="8"/>
  <c r="K514" i="8"/>
  <c r="K497" i="8"/>
  <c r="K489" i="8"/>
  <c r="K480" i="8"/>
  <c r="K462" i="8"/>
  <c r="K453" i="8"/>
  <c r="K449" i="8"/>
  <c r="K403" i="8"/>
  <c r="K399" i="8"/>
  <c r="K395" i="8"/>
  <c r="K391" i="8"/>
  <c r="K387" i="8"/>
  <c r="K383" i="8"/>
  <c r="K375" i="8"/>
  <c r="K371" i="8"/>
  <c r="K367" i="8"/>
  <c r="K363" i="8"/>
  <c r="K355" i="8"/>
  <c r="K351" i="8"/>
  <c r="K347" i="8"/>
  <c r="K343" i="8"/>
  <c r="K339" i="8"/>
  <c r="K335" i="8"/>
  <c r="K331" i="8"/>
  <c r="K327" i="8"/>
  <c r="K323" i="8"/>
  <c r="K319" i="8"/>
  <c r="K311" i="8"/>
  <c r="K245" i="8"/>
  <c r="K241" i="8"/>
  <c r="K228" i="8"/>
  <c r="K224" i="8"/>
  <c r="K211" i="8"/>
  <c r="K190" i="8"/>
  <c r="K109" i="8"/>
  <c r="K88" i="8"/>
  <c r="K80" i="8"/>
  <c r="K63" i="8"/>
  <c r="K59" i="8"/>
  <c r="K32" i="8"/>
  <c r="K15" i="8"/>
  <c r="K10" i="8"/>
  <c r="K6" i="8"/>
  <c r="H502" i="16"/>
  <c r="H510" i="16"/>
  <c r="G510" i="16" s="1"/>
  <c r="H518" i="16"/>
  <c r="G518" i="16" s="1"/>
  <c r="H715" i="16"/>
  <c r="G715" i="16" s="1"/>
  <c r="H723" i="16"/>
  <c r="G723" i="16" s="1"/>
  <c r="H495" i="16"/>
  <c r="H503" i="16"/>
  <c r="H511" i="16"/>
  <c r="G511" i="16" s="1"/>
  <c r="H519" i="16"/>
  <c r="G519" i="16" s="1"/>
  <c r="H716" i="16"/>
  <c r="G716" i="16" s="1"/>
  <c r="H724" i="16"/>
  <c r="G724" i="16" s="1"/>
  <c r="H512" i="16"/>
  <c r="G512" i="16" s="1"/>
  <c r="H520" i="16"/>
  <c r="G520" i="16" s="1"/>
  <c r="H717" i="16"/>
  <c r="G717" i="16" s="1"/>
  <c r="H725" i="16"/>
  <c r="G725" i="16" s="1"/>
  <c r="H497" i="16"/>
  <c r="H505" i="16"/>
  <c r="H718" i="16"/>
  <c r="G718" i="16" s="1"/>
  <c r="I720" i="16"/>
  <c r="I821" i="16" s="1"/>
  <c r="G821" i="16" s="1"/>
  <c r="I768" i="16"/>
  <c r="I776" i="16"/>
  <c r="I745" i="16"/>
  <c r="I831" i="16" s="1"/>
  <c r="G831" i="16" s="1"/>
  <c r="I769" i="16"/>
  <c r="I777" i="16"/>
  <c r="I785" i="16"/>
  <c r="G785" i="16" s="1"/>
  <c r="I806" i="16"/>
  <c r="G806" i="16" s="1"/>
  <c r="I722" i="16"/>
  <c r="I823" i="16" s="1"/>
  <c r="G823" i="16" s="1"/>
  <c r="I778" i="16"/>
  <c r="I747" i="16"/>
  <c r="I833" i="16" s="1"/>
  <c r="G833" i="16" s="1"/>
  <c r="I811" i="16"/>
  <c r="G811" i="16" s="1"/>
  <c r="I749" i="16"/>
  <c r="I835" i="16" s="1"/>
  <c r="G835" i="16" s="1"/>
  <c r="I751" i="16"/>
  <c r="I837" i="16" s="1"/>
  <c r="G837" i="16" s="1"/>
  <c r="K952" i="8"/>
  <c r="K897" i="8"/>
  <c r="M681" i="8"/>
  <c r="K1005" i="8"/>
  <c r="K873" i="8"/>
  <c r="M851" i="8"/>
  <c r="K1029" i="8"/>
  <c r="K843" i="8"/>
  <c r="M803" i="8"/>
  <c r="K793" i="8"/>
  <c r="K723" i="8"/>
  <c r="K865" i="8"/>
  <c r="K716" i="8"/>
  <c r="K889" i="8"/>
  <c r="M739" i="8"/>
  <c r="K875" i="8"/>
  <c r="K825" i="8"/>
  <c r="M766" i="8"/>
  <c r="K659" i="8"/>
  <c r="K675" i="8"/>
  <c r="K667" i="8"/>
  <c r="K631" i="8"/>
  <c r="K587" i="8"/>
  <c r="K699" i="8"/>
  <c r="K359" i="8"/>
  <c r="K689" i="8"/>
  <c r="M629" i="8"/>
  <c r="K574" i="8"/>
  <c r="K506" i="8"/>
  <c r="K443" i="8"/>
  <c r="K563" i="8"/>
  <c r="K554" i="8"/>
  <c r="K649" i="8"/>
  <c r="K617" i="8"/>
  <c r="K601" i="8"/>
  <c r="K379" i="8"/>
  <c r="K476" i="8"/>
  <c r="K257" i="8"/>
  <c r="K521" i="8"/>
  <c r="K427" i="8"/>
  <c r="M417" i="8"/>
  <c r="K409" i="8"/>
  <c r="M403" i="8"/>
  <c r="K163" i="8"/>
  <c r="K425" i="8"/>
  <c r="K315" i="8"/>
  <c r="K301" i="8"/>
  <c r="K236" i="8"/>
  <c r="K212" i="8"/>
  <c r="K196" i="8"/>
  <c r="M307" i="8"/>
  <c r="K179" i="8"/>
  <c r="K233" i="8"/>
  <c r="K155" i="8"/>
  <c r="K101" i="8"/>
  <c r="K19" i="8"/>
  <c r="K225" i="8"/>
  <c r="K44" i="8"/>
  <c r="K159" i="8"/>
  <c r="K1052" i="8"/>
  <c r="K980" i="8"/>
  <c r="K906" i="8"/>
  <c r="M90" i="8"/>
  <c r="K36" i="8"/>
  <c r="M1085" i="8"/>
  <c r="M1042" i="8"/>
  <c r="M994" i="8"/>
  <c r="K988" i="8"/>
  <c r="K1046" i="8"/>
  <c r="M986" i="8"/>
  <c r="M922" i="8"/>
  <c r="K1070" i="8"/>
  <c r="K1044" i="8"/>
  <c r="K1038" i="8"/>
  <c r="M1002" i="8"/>
  <c r="K996" i="8"/>
  <c r="K1098" i="8"/>
  <c r="K1076" i="8"/>
  <c r="M1066" i="8"/>
  <c r="M1034" i="8"/>
  <c r="M1010" i="8"/>
  <c r="K1004" i="8"/>
  <c r="M946" i="8"/>
  <c r="M938" i="8"/>
  <c r="K1097" i="8"/>
  <c r="K1096" i="8"/>
  <c r="K1095" i="8"/>
  <c r="K1068" i="8"/>
  <c r="K1062" i="8"/>
  <c r="K1036" i="8"/>
  <c r="K1030" i="8"/>
  <c r="M1018" i="8"/>
  <c r="K1012" i="8"/>
  <c r="M954" i="8"/>
  <c r="K948" i="8"/>
  <c r="K940" i="8"/>
  <c r="K932" i="8"/>
  <c r="M1058" i="8"/>
  <c r="M1026" i="8"/>
  <c r="K1020" i="8"/>
  <c r="M962" i="8"/>
  <c r="K956" i="8"/>
  <c r="M930" i="8"/>
  <c r="K910" i="8"/>
  <c r="K722" i="8"/>
  <c r="K1060" i="8"/>
  <c r="K1054" i="8"/>
  <c r="K1028" i="8"/>
  <c r="M970" i="8"/>
  <c r="K964" i="8"/>
  <c r="K1078" i="8"/>
  <c r="M1050" i="8"/>
  <c r="M978" i="8"/>
  <c r="K972" i="8"/>
  <c r="K924" i="8"/>
  <c r="K762" i="8"/>
  <c r="K714" i="8"/>
  <c r="K1073" i="8"/>
  <c r="K1065" i="8"/>
  <c r="K1057" i="8"/>
  <c r="K1049" i="8"/>
  <c r="K1041" i="8"/>
  <c r="K1033" i="8"/>
  <c r="K1025" i="8"/>
  <c r="K1017" i="8"/>
  <c r="K1009" i="8"/>
  <c r="K1001" i="8"/>
  <c r="K993" i="8"/>
  <c r="K985" i="8"/>
  <c r="K977" i="8"/>
  <c r="K969" i="8"/>
  <c r="K961" i="8"/>
  <c r="K953" i="8"/>
  <c r="K945" i="8"/>
  <c r="K937" i="8"/>
  <c r="K929" i="8"/>
  <c r="K921" i="8"/>
  <c r="K794" i="8"/>
  <c r="K786" i="8"/>
  <c r="K778" i="8"/>
  <c r="K770" i="8"/>
  <c r="K810" i="8"/>
  <c r="M808" i="8"/>
  <c r="K802" i="8"/>
  <c r="K730" i="8"/>
  <c r="K850" i="8"/>
  <c r="M848" i="8"/>
  <c r="K842" i="8"/>
  <c r="M840" i="8"/>
  <c r="K834" i="8"/>
  <c r="M832" i="8"/>
  <c r="K826" i="8"/>
  <c r="M824" i="8"/>
  <c r="K818" i="8"/>
  <c r="M816" i="8"/>
  <c r="K674" i="8"/>
  <c r="K1022" i="8"/>
  <c r="K1014" i="8"/>
  <c r="K1006" i="8"/>
  <c r="K998" i="8"/>
  <c r="K990" i="8"/>
  <c r="K982" i="8"/>
  <c r="K974" i="8"/>
  <c r="K966" i="8"/>
  <c r="K958" i="8"/>
  <c r="K950" i="8"/>
  <c r="K942" i="8"/>
  <c r="K934" i="8"/>
  <c r="K926" i="8"/>
  <c r="K918" i="8"/>
  <c r="K858" i="8"/>
  <c r="M856" i="8"/>
  <c r="K738" i="8"/>
  <c r="K898" i="8"/>
  <c r="M896" i="8"/>
  <c r="K890" i="8"/>
  <c r="M888" i="8"/>
  <c r="K882" i="8"/>
  <c r="M880" i="8"/>
  <c r="K874" i="8"/>
  <c r="M872" i="8"/>
  <c r="K866" i="8"/>
  <c r="M864" i="8"/>
  <c r="K746" i="8"/>
  <c r="K594" i="8"/>
  <c r="K754" i="8"/>
  <c r="K776" i="8"/>
  <c r="K768" i="8"/>
  <c r="K760" i="8"/>
  <c r="M758" i="8"/>
  <c r="K752" i="8"/>
  <c r="K744" i="8"/>
  <c r="K736" i="8"/>
  <c r="M734" i="8"/>
  <c r="K728" i="8"/>
  <c r="M726" i="8"/>
  <c r="K717" i="8"/>
  <c r="K706" i="8"/>
  <c r="K618" i="8"/>
  <c r="M568" i="8"/>
  <c r="K895" i="8"/>
  <c r="K887" i="8"/>
  <c r="M885" i="8"/>
  <c r="K879" i="8"/>
  <c r="M877" i="8"/>
  <c r="K871" i="8"/>
  <c r="K863" i="8"/>
  <c r="K855" i="8"/>
  <c r="K847" i="8"/>
  <c r="K839" i="8"/>
  <c r="K831" i="8"/>
  <c r="K823" i="8"/>
  <c r="K815" i="8"/>
  <c r="K807" i="8"/>
  <c r="K799" i="8"/>
  <c r="K791" i="8"/>
  <c r="K783" i="8"/>
  <c r="K751" i="8"/>
  <c r="K666" i="8"/>
  <c r="K578" i="8"/>
  <c r="K528" i="8"/>
  <c r="M526" i="8"/>
  <c r="K418" i="8"/>
  <c r="K878" i="8"/>
  <c r="K870" i="8"/>
  <c r="K862" i="8"/>
  <c r="K854" i="8"/>
  <c r="K798" i="8"/>
  <c r="K790" i="8"/>
  <c r="K782" i="8"/>
  <c r="K774" i="8"/>
  <c r="K712" i="8"/>
  <c r="K682" i="8"/>
  <c r="K650" i="8"/>
  <c r="K602" i="8"/>
  <c r="K861" i="8"/>
  <c r="K813" i="8"/>
  <c r="K805" i="8"/>
  <c r="K797" i="8"/>
  <c r="K789" i="8"/>
  <c r="K781" i="8"/>
  <c r="K698" i="8"/>
  <c r="K626" i="8"/>
  <c r="K642" i="8"/>
  <c r="K586" i="8"/>
  <c r="K658" i="8"/>
  <c r="K610" i="8"/>
  <c r="K690" i="8"/>
  <c r="K634" i="8"/>
  <c r="K570" i="8"/>
  <c r="K504" i="8"/>
  <c r="M502" i="8"/>
  <c r="K704" i="8"/>
  <c r="K696" i="8"/>
  <c r="M694" i="8"/>
  <c r="K688" i="8"/>
  <c r="K680" i="8"/>
  <c r="K672" i="8"/>
  <c r="K664" i="8"/>
  <c r="M662" i="8"/>
  <c r="K656" i="8"/>
  <c r="K648" i="8"/>
  <c r="K640" i="8"/>
  <c r="K632" i="8"/>
  <c r="K624" i="8"/>
  <c r="K616" i="8"/>
  <c r="K608" i="8"/>
  <c r="K600" i="8"/>
  <c r="K592" i="8"/>
  <c r="K584" i="8"/>
  <c r="K576" i="8"/>
  <c r="K567" i="8"/>
  <c r="K566" i="8"/>
  <c r="K493" i="8"/>
  <c r="M446" i="8"/>
  <c r="K326" i="8"/>
  <c r="K655" i="8"/>
  <c r="K565" i="8"/>
  <c r="K557" i="8"/>
  <c r="K544" i="8"/>
  <c r="M542" i="8"/>
  <c r="K520" i="8"/>
  <c r="M518" i="8"/>
  <c r="K496" i="8"/>
  <c r="K350" i="8"/>
  <c r="K710" i="8"/>
  <c r="K702" i="8"/>
  <c r="K686" i="8"/>
  <c r="K678" i="8"/>
  <c r="K670" i="8"/>
  <c r="K654" i="8"/>
  <c r="K646" i="8"/>
  <c r="K638" i="8"/>
  <c r="K559" i="8"/>
  <c r="M481" i="8"/>
  <c r="K386" i="8"/>
  <c r="K708" i="8"/>
  <c r="K700" i="8"/>
  <c r="K692" i="8"/>
  <c r="K684" i="8"/>
  <c r="K676" i="8"/>
  <c r="K668" i="8"/>
  <c r="K660" i="8"/>
  <c r="K652" i="8"/>
  <c r="K644" i="8"/>
  <c r="K636" i="8"/>
  <c r="K628" i="8"/>
  <c r="K620" i="8"/>
  <c r="K612" i="8"/>
  <c r="K604" i="8"/>
  <c r="K596" i="8"/>
  <c r="K588" i="8"/>
  <c r="K580" i="8"/>
  <c r="K572" i="8"/>
  <c r="K555" i="8"/>
  <c r="K536" i="8"/>
  <c r="M534" i="8"/>
  <c r="K512" i="8"/>
  <c r="M510" i="8"/>
  <c r="K492" i="8"/>
  <c r="K442" i="8"/>
  <c r="K552" i="8"/>
  <c r="M550" i="8"/>
  <c r="M473" i="8"/>
  <c r="K424" i="8"/>
  <c r="K394" i="8"/>
  <c r="K362" i="8"/>
  <c r="K549" i="8"/>
  <c r="K541" i="8"/>
  <c r="K533" i="8"/>
  <c r="K525" i="8"/>
  <c r="K517" i="8"/>
  <c r="K509" i="8"/>
  <c r="K501" i="8"/>
  <c r="M485" i="8"/>
  <c r="K483" i="8"/>
  <c r="K482" i="8"/>
  <c r="M469" i="8"/>
  <c r="K468" i="8"/>
  <c r="M461" i="8"/>
  <c r="K439" i="8"/>
  <c r="K410" i="8"/>
  <c r="K402" i="8"/>
  <c r="K384" i="8"/>
  <c r="M454" i="8"/>
  <c r="K450" i="8"/>
  <c r="K416" i="8"/>
  <c r="K392" i="8"/>
  <c r="K286" i="8"/>
  <c r="M284" i="8"/>
  <c r="K547" i="8"/>
  <c r="K539" i="8"/>
  <c r="K531" i="8"/>
  <c r="K523" i="8"/>
  <c r="K515" i="8"/>
  <c r="K507" i="8"/>
  <c r="K499" i="8"/>
  <c r="M470" i="8"/>
  <c r="M462" i="8"/>
  <c r="K400" i="8"/>
  <c r="K447" i="8"/>
  <c r="M438" i="8"/>
  <c r="K434" i="8"/>
  <c r="K408" i="8"/>
  <c r="K366" i="8"/>
  <c r="K466" i="8"/>
  <c r="K458" i="8"/>
  <c r="K426" i="8"/>
  <c r="K432" i="8"/>
  <c r="K310" i="8"/>
  <c r="K430" i="8"/>
  <c r="K422" i="8"/>
  <c r="K414" i="8"/>
  <c r="K406" i="8"/>
  <c r="K398" i="8"/>
  <c r="K390" i="8"/>
  <c r="K382" i="8"/>
  <c r="K374" i="8"/>
  <c r="K334" i="8"/>
  <c r="K318" i="8"/>
  <c r="K378" i="8"/>
  <c r="K460" i="8"/>
  <c r="K452" i="8"/>
  <c r="K444" i="8"/>
  <c r="K436" i="8"/>
  <c r="K428" i="8"/>
  <c r="K420" i="8"/>
  <c r="K412" i="8"/>
  <c r="K358" i="8"/>
  <c r="K370" i="8"/>
  <c r="K342" i="8"/>
  <c r="K207" i="8"/>
  <c r="M205" i="8"/>
  <c r="K302" i="8"/>
  <c r="K294" i="8"/>
  <c r="M292" i="8"/>
  <c r="K372" i="8"/>
  <c r="K364" i="8"/>
  <c r="K356" i="8"/>
  <c r="K348" i="8"/>
  <c r="K340" i="8"/>
  <c r="K332" i="8"/>
  <c r="K324" i="8"/>
  <c r="K316" i="8"/>
  <c r="K308" i="8"/>
  <c r="K239" i="8"/>
  <c r="M237" i="8"/>
  <c r="K215" i="8"/>
  <c r="M213" i="8"/>
  <c r="K247" i="8"/>
  <c r="M245" i="8"/>
  <c r="K231" i="8"/>
  <c r="M229" i="8"/>
  <c r="K178" i="8"/>
  <c r="M116" i="8"/>
  <c r="K354" i="8"/>
  <c r="K346" i="8"/>
  <c r="K338" i="8"/>
  <c r="K330" i="8"/>
  <c r="K322" i="8"/>
  <c r="K314" i="8"/>
  <c r="K306" i="8"/>
  <c r="K298" i="8"/>
  <c r="K290" i="8"/>
  <c r="K282" i="8"/>
  <c r="K223" i="8"/>
  <c r="M221" i="8"/>
  <c r="M188" i="8"/>
  <c r="K271" i="8"/>
  <c r="K191" i="8"/>
  <c r="K376" i="8"/>
  <c r="K368" i="8"/>
  <c r="K360" i="8"/>
  <c r="K352" i="8"/>
  <c r="K344" i="8"/>
  <c r="K336" i="8"/>
  <c r="K328" i="8"/>
  <c r="K320" i="8"/>
  <c r="K312" i="8"/>
  <c r="K304" i="8"/>
  <c r="K296" i="8"/>
  <c r="K288" i="8"/>
  <c r="K280" i="8"/>
  <c r="K263" i="8"/>
  <c r="K199" i="8"/>
  <c r="M197" i="8"/>
  <c r="K184" i="8"/>
  <c r="K277" i="8"/>
  <c r="K269" i="8"/>
  <c r="K261" i="8"/>
  <c r="K253" i="8"/>
  <c r="K108" i="8"/>
  <c r="K182" i="8"/>
  <c r="K170" i="8"/>
  <c r="M18" i="8"/>
  <c r="K176" i="8"/>
  <c r="K146" i="8"/>
  <c r="K138" i="8"/>
  <c r="K130" i="8"/>
  <c r="K29" i="8"/>
  <c r="K258" i="8"/>
  <c r="K250" i="8"/>
  <c r="K242" i="8"/>
  <c r="K234" i="8"/>
  <c r="K226" i="8"/>
  <c r="K218" i="8"/>
  <c r="K210" i="8"/>
  <c r="K202" i="8"/>
  <c r="K194" i="8"/>
  <c r="K162" i="8"/>
  <c r="K122" i="8"/>
  <c r="M98" i="8"/>
  <c r="K186" i="8"/>
  <c r="K174" i="8"/>
  <c r="K154" i="8"/>
  <c r="K168" i="8"/>
  <c r="K13" i="8"/>
  <c r="K160" i="8"/>
  <c r="K152" i="8"/>
  <c r="K144" i="8"/>
  <c r="K136" i="8"/>
  <c r="K128" i="8"/>
  <c r="K120" i="8"/>
  <c r="K119" i="8"/>
  <c r="K117" i="8"/>
  <c r="K84" i="8"/>
  <c r="M66" i="8"/>
  <c r="M58" i="8"/>
  <c r="K52" i="8"/>
  <c r="K166" i="8"/>
  <c r="K158" i="8"/>
  <c r="K150" i="8"/>
  <c r="K142" i="8"/>
  <c r="K134" i="8"/>
  <c r="K126" i="8"/>
  <c r="K76" i="8"/>
  <c r="K68" i="8"/>
  <c r="K60" i="8"/>
  <c r="M26" i="8"/>
  <c r="M10" i="8"/>
  <c r="K28" i="8"/>
  <c r="K12" i="8"/>
  <c r="K180" i="8"/>
  <c r="K172" i="8"/>
  <c r="K164" i="8"/>
  <c r="K156" i="8"/>
  <c r="K148" i="8"/>
  <c r="K140" i="8"/>
  <c r="K132" i="8"/>
  <c r="K124" i="8"/>
  <c r="K113" i="8"/>
  <c r="M11" i="8"/>
  <c r="K105" i="8"/>
  <c r="K97" i="8"/>
  <c r="K89" i="8"/>
  <c r="K81" i="8"/>
  <c r="M79" i="8"/>
  <c r="K73" i="8"/>
  <c r="K65" i="8"/>
  <c r="K57" i="8"/>
  <c r="K49" i="8"/>
  <c r="K41" i="8"/>
  <c r="K33" i="8"/>
  <c r="K25" i="8"/>
  <c r="K17" i="8"/>
  <c r="K71" i="8"/>
  <c r="K55" i="8"/>
  <c r="K39" i="8"/>
  <c r="K23" i="8"/>
  <c r="G533" i="16" l="1"/>
  <c r="AG48" i="19"/>
  <c r="AH49" i="19"/>
  <c r="AI92" i="19"/>
  <c r="AH91" i="19"/>
  <c r="AG91" i="20"/>
  <c r="AH92" i="20"/>
  <c r="AI49" i="20"/>
  <c r="AH48" i="20"/>
  <c r="I176" i="19"/>
  <c r="J177" i="19"/>
  <c r="AH134" i="20"/>
  <c r="AI135" i="20"/>
  <c r="AH6" i="20"/>
  <c r="AG5" i="20"/>
  <c r="J176" i="20"/>
  <c r="K177" i="20"/>
  <c r="AJ135" i="19"/>
  <c r="AI134" i="19"/>
  <c r="AH5" i="19"/>
  <c r="AI6" i="19"/>
  <c r="G599" i="16"/>
  <c r="G540" i="16"/>
  <c r="H532" i="16"/>
  <c r="G505" i="16"/>
  <c r="H529" i="16"/>
  <c r="G502" i="16"/>
  <c r="H527" i="16"/>
  <c r="G500" i="16"/>
  <c r="H526" i="16"/>
  <c r="G499" i="16"/>
  <c r="I848" i="16"/>
  <c r="G848" i="16" s="1"/>
  <c r="G777" i="16"/>
  <c r="H524" i="16"/>
  <c r="G497" i="16"/>
  <c r="I840" i="16"/>
  <c r="G840" i="16" s="1"/>
  <c r="G769" i="16"/>
  <c r="H530" i="16"/>
  <c r="G503" i="16"/>
  <c r="H522" i="16"/>
  <c r="G495" i="16"/>
  <c r="G720" i="16"/>
  <c r="H605" i="16"/>
  <c r="G546" i="16"/>
  <c r="G749" i="16"/>
  <c r="I849" i="16"/>
  <c r="G849" i="16" s="1"/>
  <c r="G778" i="16"/>
  <c r="I839" i="16"/>
  <c r="G839" i="16" s="1"/>
  <c r="G768" i="16"/>
  <c r="H607" i="16"/>
  <c r="G548" i="16"/>
  <c r="G747" i="16"/>
  <c r="G722" i="16"/>
  <c r="H552" i="16"/>
  <c r="G552" i="16" s="1"/>
  <c r="G525" i="16"/>
  <c r="H528" i="16"/>
  <c r="G501" i="16"/>
  <c r="H602" i="16"/>
  <c r="G543" i="16"/>
  <c r="H600" i="16"/>
  <c r="G541" i="16"/>
  <c r="G745" i="16"/>
  <c r="I847" i="16"/>
  <c r="G847" i="16" s="1"/>
  <c r="G776" i="16"/>
  <c r="H597" i="16"/>
  <c r="G538" i="16"/>
  <c r="G751" i="16"/>
  <c r="H3" i="12"/>
  <c r="AJ6" i="19" l="1"/>
  <c r="AI5" i="19"/>
  <c r="AI49" i="19"/>
  <c r="AH48" i="19"/>
  <c r="AJ134" i="19"/>
  <c r="AK135" i="19"/>
  <c r="L177" i="20"/>
  <c r="K176" i="20"/>
  <c r="AI48" i="20"/>
  <c r="AJ49" i="20"/>
  <c r="AJ135" i="20"/>
  <c r="AI134" i="20"/>
  <c r="AI91" i="19"/>
  <c r="AJ92" i="19"/>
  <c r="AI92" i="20"/>
  <c r="AH91" i="20"/>
  <c r="K177" i="19"/>
  <c r="J176" i="19"/>
  <c r="AH5" i="20"/>
  <c r="AI6" i="20"/>
  <c r="H617" i="16"/>
  <c r="G617" i="16" s="1"/>
  <c r="G605" i="16"/>
  <c r="H553" i="16"/>
  <c r="G553" i="16" s="1"/>
  <c r="G526" i="16"/>
  <c r="I526" i="8" s="1" a="1"/>
  <c r="I526" i="8" s="1"/>
  <c r="H612" i="16"/>
  <c r="G612" i="16" s="1"/>
  <c r="G600" i="16"/>
  <c r="H556" i="16"/>
  <c r="G556" i="16" s="1"/>
  <c r="G529" i="16"/>
  <c r="H619" i="16"/>
  <c r="G619" i="16" s="1"/>
  <c r="G607" i="16"/>
  <c r="H609" i="16"/>
  <c r="G609" i="16" s="1"/>
  <c r="G597" i="16"/>
  <c r="I597" i="8" s="1" a="1"/>
  <c r="I597" i="8" s="1"/>
  <c r="H557" i="16"/>
  <c r="G557" i="16" s="1"/>
  <c r="G530" i="16"/>
  <c r="H554" i="16"/>
  <c r="G554" i="16" s="1"/>
  <c r="G527" i="16"/>
  <c r="H614" i="16"/>
  <c r="G614" i="16" s="1"/>
  <c r="G602" i="16"/>
  <c r="H551" i="16"/>
  <c r="G551" i="16" s="1"/>
  <c r="G524" i="16"/>
  <c r="I524" i="8" s="1" a="1"/>
  <c r="I524" i="8" s="1"/>
  <c r="H555" i="16"/>
  <c r="G555" i="16" s="1"/>
  <c r="G528" i="16"/>
  <c r="H549" i="16"/>
  <c r="G549" i="16" s="1"/>
  <c r="G522" i="16"/>
  <c r="H559" i="16"/>
  <c r="G559" i="16" s="1"/>
  <c r="G532" i="16"/>
  <c r="I256" i="8" a="1"/>
  <c r="I256" i="8" s="1"/>
  <c r="I257" i="8" a="1"/>
  <c r="I257" i="8" s="1"/>
  <c r="I258" i="8" a="1"/>
  <c r="I258" i="8" s="1"/>
  <c r="I259" i="8" a="1"/>
  <c r="I259" i="8" s="1"/>
  <c r="I260" i="8" a="1"/>
  <c r="I260" i="8" s="1"/>
  <c r="I261" i="8" a="1"/>
  <c r="I261" i="8" s="1"/>
  <c r="I262" i="8" a="1"/>
  <c r="I262" i="8" s="1"/>
  <c r="I263" i="8" a="1"/>
  <c r="I263" i="8" s="1"/>
  <c r="I264" i="8" a="1"/>
  <c r="I264" i="8" s="1"/>
  <c r="I265" i="8" a="1"/>
  <c r="I265" i="8" s="1"/>
  <c r="I266" i="8" a="1"/>
  <c r="I266" i="8" s="1"/>
  <c r="I267" i="8" a="1"/>
  <c r="I267" i="8" s="1"/>
  <c r="I268" i="8" a="1"/>
  <c r="I268" i="8" s="1"/>
  <c r="I269" i="8" a="1"/>
  <c r="I269" i="8" s="1"/>
  <c r="I270" i="8" a="1"/>
  <c r="I270" i="8" s="1"/>
  <c r="I271" i="8" a="1"/>
  <c r="I271" i="8" s="1"/>
  <c r="I272" i="8" a="1"/>
  <c r="I272" i="8" s="1"/>
  <c r="I273" i="8" a="1"/>
  <c r="I273" i="8" s="1"/>
  <c r="I274" i="8" a="1"/>
  <c r="I274" i="8" s="1"/>
  <c r="I275" i="8" a="1"/>
  <c r="I275" i="8" s="1"/>
  <c r="I276" i="8" a="1"/>
  <c r="I276" i="8" s="1"/>
  <c r="I277" i="8" a="1"/>
  <c r="I277" i="8" s="1"/>
  <c r="I278" i="8" a="1"/>
  <c r="I278" i="8" s="1"/>
  <c r="I279" i="8" a="1"/>
  <c r="I279" i="8" s="1"/>
  <c r="I280" i="8" a="1"/>
  <c r="I280" i="8" s="1"/>
  <c r="I281" i="8" a="1"/>
  <c r="I281" i="8" s="1"/>
  <c r="I282" i="8" a="1"/>
  <c r="I282" i="8" s="1"/>
  <c r="I283" i="8" a="1"/>
  <c r="I283" i="8" s="1"/>
  <c r="I284" i="8" a="1"/>
  <c r="I284" i="8" s="1"/>
  <c r="I285" i="8" a="1"/>
  <c r="I285" i="8" s="1"/>
  <c r="I286" i="8" a="1"/>
  <c r="I286" i="8" s="1"/>
  <c r="I287" i="8" a="1"/>
  <c r="I287" i="8" s="1"/>
  <c r="I288" i="8" a="1"/>
  <c r="I288" i="8" s="1"/>
  <c r="I289" i="8" a="1"/>
  <c r="I289" i="8" s="1"/>
  <c r="I290" i="8" a="1"/>
  <c r="I290" i="8" s="1"/>
  <c r="I291" i="8" a="1"/>
  <c r="I291" i="8" s="1"/>
  <c r="I292" i="8" a="1"/>
  <c r="I292" i="8" s="1"/>
  <c r="I293" i="8" a="1"/>
  <c r="I293" i="8" s="1"/>
  <c r="I294" i="8" a="1"/>
  <c r="I294" i="8" s="1"/>
  <c r="I295" i="8" a="1"/>
  <c r="I295" i="8" s="1"/>
  <c r="I296" i="8" a="1"/>
  <c r="I296" i="8" s="1"/>
  <c r="I297" i="8" a="1"/>
  <c r="I297" i="8" s="1"/>
  <c r="I298" i="8" a="1"/>
  <c r="I298" i="8" s="1"/>
  <c r="I299" i="8" a="1"/>
  <c r="I299" i="8" s="1"/>
  <c r="I300" i="8" a="1"/>
  <c r="I300" i="8" s="1"/>
  <c r="I301" i="8" a="1"/>
  <c r="I301" i="8" s="1"/>
  <c r="I302" i="8" a="1"/>
  <c r="I302" i="8" s="1"/>
  <c r="I303" i="8" a="1"/>
  <c r="I303" i="8" s="1"/>
  <c r="I304" i="8" a="1"/>
  <c r="I304" i="8" s="1"/>
  <c r="I305" i="8" a="1"/>
  <c r="I305" i="8" s="1"/>
  <c r="I306" i="8" a="1"/>
  <c r="I306" i="8" s="1"/>
  <c r="I307" i="8" a="1"/>
  <c r="I307" i="8" s="1"/>
  <c r="I308" i="8" a="1"/>
  <c r="I308" i="8" s="1"/>
  <c r="I309" i="8" a="1"/>
  <c r="I309" i="8" s="1"/>
  <c r="I310" i="8" a="1"/>
  <c r="I310" i="8" s="1"/>
  <c r="I311" i="8" a="1"/>
  <c r="I311" i="8" s="1"/>
  <c r="I312" i="8" a="1"/>
  <c r="I312" i="8" s="1"/>
  <c r="I313" i="8" a="1"/>
  <c r="I313" i="8" s="1"/>
  <c r="I314" i="8" a="1"/>
  <c r="I314" i="8" s="1"/>
  <c r="I315" i="8" a="1"/>
  <c r="I315" i="8" s="1"/>
  <c r="I316" i="8" a="1"/>
  <c r="I316" i="8" s="1"/>
  <c r="I317" i="8" a="1"/>
  <c r="I317" i="8" s="1"/>
  <c r="I318" i="8" a="1"/>
  <c r="I318" i="8" s="1"/>
  <c r="I319" i="8" a="1"/>
  <c r="I319" i="8" s="1"/>
  <c r="I320" i="8" a="1"/>
  <c r="I320" i="8" s="1"/>
  <c r="I321" i="8" a="1"/>
  <c r="I321" i="8" s="1"/>
  <c r="I322" i="8" a="1"/>
  <c r="I322" i="8" s="1"/>
  <c r="I323" i="8" a="1"/>
  <c r="I323" i="8" s="1"/>
  <c r="I324" i="8" a="1"/>
  <c r="I324" i="8" s="1"/>
  <c r="I325" i="8" a="1"/>
  <c r="I325" i="8" s="1"/>
  <c r="I326" i="8" a="1"/>
  <c r="I326" i="8" s="1"/>
  <c r="I327" i="8" a="1"/>
  <c r="I327" i="8" s="1"/>
  <c r="I328" i="8" a="1"/>
  <c r="I328" i="8" s="1"/>
  <c r="I329" i="8" a="1"/>
  <c r="I329" i="8" s="1"/>
  <c r="I330" i="8" a="1"/>
  <c r="I330" i="8" s="1"/>
  <c r="I331" i="8" a="1"/>
  <c r="I331" i="8" s="1"/>
  <c r="I332" i="8" a="1"/>
  <c r="I332" i="8" s="1"/>
  <c r="I333" i="8" a="1"/>
  <c r="I333" i="8" s="1"/>
  <c r="I334" i="8" a="1"/>
  <c r="I334" i="8" s="1"/>
  <c r="I335" i="8" a="1"/>
  <c r="I335" i="8" s="1"/>
  <c r="I336" i="8" a="1"/>
  <c r="I336" i="8" s="1"/>
  <c r="I337" i="8" a="1"/>
  <c r="I337" i="8" s="1"/>
  <c r="I338" i="8" a="1"/>
  <c r="I338" i="8" s="1"/>
  <c r="I339" i="8" a="1"/>
  <c r="I339" i="8" s="1"/>
  <c r="I340" i="8" a="1"/>
  <c r="I340" i="8" s="1"/>
  <c r="I341" i="8" a="1"/>
  <c r="I341" i="8" s="1"/>
  <c r="I342" i="8" a="1"/>
  <c r="I342" i="8" s="1"/>
  <c r="I343" i="8" a="1"/>
  <c r="I343" i="8" s="1"/>
  <c r="I344" i="8" a="1"/>
  <c r="I344" i="8" s="1"/>
  <c r="I345" i="8" a="1"/>
  <c r="I345" i="8" s="1"/>
  <c r="I346" i="8" a="1"/>
  <c r="I346" i="8" s="1"/>
  <c r="I347" i="8" a="1"/>
  <c r="I347" i="8" s="1"/>
  <c r="I348" i="8" a="1"/>
  <c r="I348" i="8" s="1"/>
  <c r="I349" i="8" a="1"/>
  <c r="I349" i="8" s="1"/>
  <c r="I350" i="8" a="1"/>
  <c r="I350" i="8" s="1"/>
  <c r="I351" i="8" a="1"/>
  <c r="I351" i="8" s="1"/>
  <c r="I352" i="8" a="1"/>
  <c r="I352" i="8" s="1"/>
  <c r="I353" i="8" a="1"/>
  <c r="I353" i="8" s="1"/>
  <c r="I354" i="8" a="1"/>
  <c r="I354" i="8" s="1"/>
  <c r="I355" i="8" a="1"/>
  <c r="I355" i="8" s="1"/>
  <c r="I356" i="8" a="1"/>
  <c r="I356" i="8" s="1"/>
  <c r="I357" i="8" a="1"/>
  <c r="I357" i="8" s="1"/>
  <c r="I358" i="8" a="1"/>
  <c r="I358" i="8" s="1"/>
  <c r="I359" i="8" a="1"/>
  <c r="I359" i="8" s="1"/>
  <c r="I360" i="8" a="1"/>
  <c r="I360" i="8" s="1"/>
  <c r="I361" i="8" a="1"/>
  <c r="I361" i="8" s="1"/>
  <c r="I362" i="8" a="1"/>
  <c r="I362" i="8" s="1"/>
  <c r="I363" i="8" a="1"/>
  <c r="I363" i="8" s="1"/>
  <c r="I364" i="8" a="1"/>
  <c r="I364" i="8" s="1"/>
  <c r="I365" i="8" a="1"/>
  <c r="I365" i="8" s="1"/>
  <c r="I366" i="8" a="1"/>
  <c r="I366" i="8" s="1"/>
  <c r="I367" i="8" a="1"/>
  <c r="I367" i="8" s="1"/>
  <c r="I368" i="8" a="1"/>
  <c r="I368" i="8" s="1"/>
  <c r="I369" i="8" a="1"/>
  <c r="I369" i="8" s="1"/>
  <c r="I370" i="8" a="1"/>
  <c r="I370" i="8" s="1"/>
  <c r="I371" i="8" a="1"/>
  <c r="I371" i="8" s="1"/>
  <c r="I372" i="8" a="1"/>
  <c r="I372" i="8" s="1"/>
  <c r="I373" i="8" a="1"/>
  <c r="I373" i="8" s="1"/>
  <c r="I374" i="8" a="1"/>
  <c r="I374" i="8" s="1"/>
  <c r="I375" i="8" a="1"/>
  <c r="I375" i="8" s="1"/>
  <c r="I376" i="8" a="1"/>
  <c r="I376" i="8" s="1"/>
  <c r="I377" i="8" a="1"/>
  <c r="I377" i="8" s="1"/>
  <c r="I378" i="8" a="1"/>
  <c r="I378" i="8" s="1"/>
  <c r="I379" i="8" a="1"/>
  <c r="I379" i="8" s="1"/>
  <c r="I380" i="8" a="1"/>
  <c r="I380" i="8" s="1"/>
  <c r="I381" i="8" a="1"/>
  <c r="I381" i="8" s="1"/>
  <c r="I382" i="8" a="1"/>
  <c r="I382" i="8" s="1"/>
  <c r="I383" i="8" a="1"/>
  <c r="I383" i="8" s="1"/>
  <c r="I384" i="8" a="1"/>
  <c r="I384" i="8" s="1"/>
  <c r="I385" i="8" a="1"/>
  <c r="I385" i="8" s="1"/>
  <c r="I386" i="8" a="1"/>
  <c r="I386" i="8" s="1"/>
  <c r="I387" i="8" a="1"/>
  <c r="I387" i="8" s="1"/>
  <c r="I388" i="8" a="1"/>
  <c r="I388" i="8" s="1"/>
  <c r="I389" i="8" a="1"/>
  <c r="I389" i="8" s="1"/>
  <c r="I390" i="8" a="1"/>
  <c r="I390" i="8" s="1"/>
  <c r="I391" i="8" a="1"/>
  <c r="I391" i="8" s="1"/>
  <c r="I392" i="8" a="1"/>
  <c r="I392" i="8" s="1"/>
  <c r="I393" i="8" a="1"/>
  <c r="I393" i="8" s="1"/>
  <c r="I394" i="8" a="1"/>
  <c r="I394" i="8" s="1"/>
  <c r="I395" i="8" a="1"/>
  <c r="I395" i="8" s="1"/>
  <c r="I396" i="8" a="1"/>
  <c r="I396" i="8" s="1"/>
  <c r="I397" i="8" a="1"/>
  <c r="I397" i="8" s="1"/>
  <c r="I398" i="8" a="1"/>
  <c r="I398" i="8" s="1"/>
  <c r="I399" i="8" a="1"/>
  <c r="I399" i="8" s="1"/>
  <c r="I400" i="8" a="1"/>
  <c r="I400" i="8" s="1"/>
  <c r="I401" i="8" a="1"/>
  <c r="I401" i="8" s="1"/>
  <c r="I402" i="8" a="1"/>
  <c r="I402" i="8" s="1"/>
  <c r="I403" i="8" a="1"/>
  <c r="I403" i="8" s="1"/>
  <c r="I404" i="8" a="1"/>
  <c r="I404" i="8" s="1"/>
  <c r="I405" i="8" a="1"/>
  <c r="I405" i="8" s="1"/>
  <c r="I406" i="8" a="1"/>
  <c r="I406" i="8" s="1"/>
  <c r="I407" i="8" a="1"/>
  <c r="I407" i="8" s="1"/>
  <c r="I408" i="8" a="1"/>
  <c r="I408" i="8" s="1"/>
  <c r="I409" i="8" a="1"/>
  <c r="I409" i="8" s="1"/>
  <c r="I410" i="8" a="1"/>
  <c r="I410" i="8" s="1"/>
  <c r="I411" i="8" a="1"/>
  <c r="I411" i="8" s="1"/>
  <c r="I412" i="8" a="1"/>
  <c r="I412" i="8" s="1"/>
  <c r="I413" i="8" a="1"/>
  <c r="I413" i="8" s="1"/>
  <c r="I414" i="8" a="1"/>
  <c r="I414" i="8" s="1"/>
  <c r="I415" i="8" a="1"/>
  <c r="I415" i="8" s="1"/>
  <c r="I416" i="8" a="1"/>
  <c r="I416" i="8" s="1"/>
  <c r="I417" i="8" a="1"/>
  <c r="I417" i="8" s="1"/>
  <c r="I418" i="8" a="1"/>
  <c r="I418" i="8" s="1"/>
  <c r="I419" i="8" a="1"/>
  <c r="I419" i="8" s="1"/>
  <c r="I420" i="8" a="1"/>
  <c r="I420" i="8" s="1"/>
  <c r="I421" i="8" a="1"/>
  <c r="I421" i="8" s="1"/>
  <c r="I422" i="8" a="1"/>
  <c r="I422" i="8" s="1"/>
  <c r="I423" i="8" a="1"/>
  <c r="I423" i="8" s="1"/>
  <c r="I424" i="8" a="1"/>
  <c r="I424" i="8" s="1"/>
  <c r="I425" i="8" a="1"/>
  <c r="I425" i="8" s="1"/>
  <c r="I426" i="8" a="1"/>
  <c r="I426" i="8" s="1"/>
  <c r="I427" i="8" a="1"/>
  <c r="I427" i="8" s="1"/>
  <c r="I428" i="8" a="1"/>
  <c r="I428" i="8" s="1"/>
  <c r="I429" i="8" a="1"/>
  <c r="I429" i="8" s="1"/>
  <c r="I430" i="8" a="1"/>
  <c r="I430" i="8" s="1"/>
  <c r="I431" i="8" a="1"/>
  <c r="I431" i="8" s="1"/>
  <c r="I432" i="8" a="1"/>
  <c r="I432" i="8" s="1"/>
  <c r="I433" i="8" a="1"/>
  <c r="I433" i="8" s="1"/>
  <c r="I434" i="8" a="1"/>
  <c r="I434" i="8" s="1"/>
  <c r="I435" i="8" a="1"/>
  <c r="I435" i="8" s="1"/>
  <c r="I436" i="8" a="1"/>
  <c r="I436" i="8" s="1"/>
  <c r="I437" i="8" a="1"/>
  <c r="I437" i="8" s="1"/>
  <c r="I438" i="8" a="1"/>
  <c r="I438" i="8" s="1"/>
  <c r="I439" i="8" a="1"/>
  <c r="I439" i="8" s="1"/>
  <c r="I440" i="8" a="1"/>
  <c r="I440" i="8" s="1"/>
  <c r="I441" i="8" a="1"/>
  <c r="I441" i="8" s="1"/>
  <c r="I442" i="8" a="1"/>
  <c r="I442" i="8" s="1"/>
  <c r="I443" i="8" a="1"/>
  <c r="I443" i="8" s="1"/>
  <c r="I444" i="8" a="1"/>
  <c r="I444" i="8" s="1"/>
  <c r="I445" i="8" a="1"/>
  <c r="I445" i="8" s="1"/>
  <c r="I446" i="8" a="1"/>
  <c r="I446" i="8" s="1"/>
  <c r="I447" i="8" a="1"/>
  <c r="I447" i="8" s="1"/>
  <c r="I448" i="8" a="1"/>
  <c r="I448" i="8" s="1"/>
  <c r="I449" i="8" a="1"/>
  <c r="I449" i="8" s="1"/>
  <c r="I450" i="8" a="1"/>
  <c r="I450" i="8" s="1"/>
  <c r="I451" i="8" a="1"/>
  <c r="I451" i="8" s="1"/>
  <c r="I452" i="8" a="1"/>
  <c r="I452" i="8" s="1"/>
  <c r="I453" i="8" a="1"/>
  <c r="I453" i="8" s="1"/>
  <c r="I454" i="8" a="1"/>
  <c r="I454" i="8" s="1"/>
  <c r="I455" i="8" a="1"/>
  <c r="I455" i="8" s="1"/>
  <c r="I456" i="8" a="1"/>
  <c r="I456" i="8" s="1"/>
  <c r="I457" i="8" a="1"/>
  <c r="I457" i="8" s="1"/>
  <c r="I458" i="8" a="1"/>
  <c r="I458" i="8" s="1"/>
  <c r="I459" i="8" a="1"/>
  <c r="I459" i="8" s="1"/>
  <c r="I460" i="8" a="1"/>
  <c r="I460" i="8" s="1"/>
  <c r="I461" i="8" a="1"/>
  <c r="I461" i="8" s="1"/>
  <c r="I462" i="8" a="1"/>
  <c r="I462" i="8" s="1"/>
  <c r="I463" i="8" a="1"/>
  <c r="I463" i="8" s="1"/>
  <c r="I464" i="8" a="1"/>
  <c r="I464" i="8" s="1"/>
  <c r="I465" i="8" a="1"/>
  <c r="I465" i="8" s="1"/>
  <c r="I466" i="8" a="1"/>
  <c r="I466" i="8" s="1"/>
  <c r="I467" i="8" a="1"/>
  <c r="I467" i="8" s="1"/>
  <c r="I468" i="8" a="1"/>
  <c r="I468" i="8" s="1"/>
  <c r="I469" i="8" a="1"/>
  <c r="I469" i="8" s="1"/>
  <c r="I470" i="8" a="1"/>
  <c r="I470" i="8" s="1"/>
  <c r="I471" i="8" a="1"/>
  <c r="I471" i="8" s="1"/>
  <c r="I472" i="8" a="1"/>
  <c r="I472" i="8" s="1"/>
  <c r="I473" i="8" a="1"/>
  <c r="I473" i="8" s="1"/>
  <c r="I474" i="8" a="1"/>
  <c r="I474" i="8" s="1"/>
  <c r="I475" i="8" a="1"/>
  <c r="I475" i="8" s="1"/>
  <c r="I476" i="8" a="1"/>
  <c r="I476" i="8" s="1"/>
  <c r="I477" i="8" a="1"/>
  <c r="I477" i="8" s="1"/>
  <c r="I478" i="8" a="1"/>
  <c r="I478" i="8" s="1"/>
  <c r="I479" i="8" a="1"/>
  <c r="I479" i="8" s="1"/>
  <c r="I480" i="8" a="1"/>
  <c r="I480" i="8" s="1"/>
  <c r="I481" i="8" a="1"/>
  <c r="I481" i="8" s="1"/>
  <c r="I482" i="8" a="1"/>
  <c r="I482" i="8" s="1"/>
  <c r="I483" i="8" a="1"/>
  <c r="I483" i="8" s="1"/>
  <c r="I484" i="8" a="1"/>
  <c r="I484" i="8" s="1"/>
  <c r="I485" i="8" a="1"/>
  <c r="I485" i="8" s="1"/>
  <c r="I486" i="8" a="1"/>
  <c r="I486" i="8" s="1"/>
  <c r="I487" i="8" a="1"/>
  <c r="I487" i="8" s="1"/>
  <c r="I488" i="8" a="1"/>
  <c r="I488" i="8" s="1"/>
  <c r="I489" i="8" a="1"/>
  <c r="I489" i="8" s="1"/>
  <c r="I490" i="8" a="1"/>
  <c r="I490" i="8" s="1"/>
  <c r="I491" i="8" a="1"/>
  <c r="I491" i="8" s="1"/>
  <c r="I492" i="8" a="1"/>
  <c r="I492" i="8" s="1"/>
  <c r="I493" i="8" a="1"/>
  <c r="I493" i="8" s="1"/>
  <c r="I494" i="8" a="1"/>
  <c r="I494" i="8" s="1"/>
  <c r="I495" i="8" a="1"/>
  <c r="I495" i="8" s="1"/>
  <c r="I496" i="8" a="1"/>
  <c r="I496" i="8" s="1"/>
  <c r="I497" i="8" a="1"/>
  <c r="I497" i="8" s="1"/>
  <c r="I498" i="8" a="1"/>
  <c r="I498" i="8" s="1"/>
  <c r="I499" i="8" a="1"/>
  <c r="I499" i="8" s="1"/>
  <c r="I500" i="8" a="1"/>
  <c r="I500" i="8" s="1"/>
  <c r="I501" i="8" a="1"/>
  <c r="I501" i="8" s="1"/>
  <c r="I502" i="8" a="1"/>
  <c r="I502" i="8" s="1"/>
  <c r="I503" i="8" a="1"/>
  <c r="I503" i="8" s="1"/>
  <c r="I504" i="8" a="1"/>
  <c r="I504" i="8" s="1"/>
  <c r="I505" i="8" a="1"/>
  <c r="I505" i="8" s="1"/>
  <c r="I506" i="8" a="1"/>
  <c r="I506" i="8" s="1"/>
  <c r="I507" i="8" a="1"/>
  <c r="I507" i="8" s="1"/>
  <c r="I508" i="8" a="1"/>
  <c r="I508" i="8" s="1"/>
  <c r="I509" i="8" a="1"/>
  <c r="I509" i="8" s="1"/>
  <c r="I510" i="8" a="1"/>
  <c r="I510" i="8" s="1"/>
  <c r="I511" i="8" a="1"/>
  <c r="I511" i="8" s="1"/>
  <c r="I512" i="8" a="1"/>
  <c r="I512" i="8" s="1"/>
  <c r="I513" i="8" a="1"/>
  <c r="I513" i="8" s="1"/>
  <c r="I514" i="8" a="1"/>
  <c r="I514" i="8" s="1"/>
  <c r="I515" i="8" a="1"/>
  <c r="I515" i="8" s="1"/>
  <c r="I516" i="8" a="1"/>
  <c r="I516" i="8" s="1"/>
  <c r="I517" i="8" a="1"/>
  <c r="I517" i="8" s="1"/>
  <c r="I518" i="8" a="1"/>
  <c r="I518" i="8" s="1"/>
  <c r="I519" i="8" a="1"/>
  <c r="I519" i="8" s="1"/>
  <c r="I520" i="8" a="1"/>
  <c r="I520" i="8" s="1"/>
  <c r="I521" i="8" a="1"/>
  <c r="I521" i="8" s="1"/>
  <c r="I522" i="8" a="1"/>
  <c r="I522" i="8" s="1"/>
  <c r="I523" i="8" a="1"/>
  <c r="I523" i="8" s="1"/>
  <c r="I525" i="8" a="1"/>
  <c r="I525" i="8" s="1"/>
  <c r="I527" i="8" a="1"/>
  <c r="I527" i="8" s="1"/>
  <c r="I528" i="8" a="1"/>
  <c r="I528" i="8" s="1"/>
  <c r="I529" i="8" a="1"/>
  <c r="I529" i="8" s="1"/>
  <c r="I530" i="8" a="1"/>
  <c r="I530" i="8" s="1"/>
  <c r="I531" i="8" a="1"/>
  <c r="I531" i="8" s="1"/>
  <c r="I532" i="8" a="1"/>
  <c r="I532" i="8" s="1"/>
  <c r="I533" i="8" a="1"/>
  <c r="I533" i="8" s="1"/>
  <c r="I534" i="8" a="1"/>
  <c r="I534" i="8" s="1"/>
  <c r="I535" i="8" a="1"/>
  <c r="I535" i="8" s="1"/>
  <c r="I536" i="8" a="1"/>
  <c r="I536" i="8" s="1"/>
  <c r="I537" i="8" a="1"/>
  <c r="I537" i="8" s="1"/>
  <c r="I538" i="8" a="1"/>
  <c r="I538" i="8" s="1"/>
  <c r="I539" i="8" a="1"/>
  <c r="I539" i="8" s="1"/>
  <c r="I540" i="8" a="1"/>
  <c r="I540" i="8" s="1"/>
  <c r="I541" i="8" a="1"/>
  <c r="I541" i="8" s="1"/>
  <c r="I542" i="8" a="1"/>
  <c r="I542" i="8" s="1"/>
  <c r="I543" i="8" a="1"/>
  <c r="I543" i="8" s="1"/>
  <c r="I544" i="8" a="1"/>
  <c r="I544" i="8" s="1"/>
  <c r="I545" i="8" a="1"/>
  <c r="I545" i="8" s="1"/>
  <c r="I546" i="8" a="1"/>
  <c r="I546" i="8" s="1"/>
  <c r="I547" i="8" a="1"/>
  <c r="I547" i="8" s="1"/>
  <c r="I548" i="8" a="1"/>
  <c r="I548" i="8" s="1"/>
  <c r="I549" i="8" a="1"/>
  <c r="I549" i="8" s="1"/>
  <c r="I550" i="8" a="1"/>
  <c r="I550" i="8" s="1"/>
  <c r="I551" i="8" a="1"/>
  <c r="I551" i="8" s="1"/>
  <c r="I552" i="8" a="1"/>
  <c r="I552" i="8" s="1"/>
  <c r="I553" i="8" a="1"/>
  <c r="I553" i="8" s="1"/>
  <c r="I554" i="8" a="1"/>
  <c r="I554" i="8" s="1"/>
  <c r="I555" i="8" a="1"/>
  <c r="I555" i="8" s="1"/>
  <c r="I556" i="8" a="1"/>
  <c r="I556" i="8" s="1"/>
  <c r="I557" i="8" a="1"/>
  <c r="I557" i="8" s="1"/>
  <c r="I558" i="8" a="1"/>
  <c r="I558" i="8" s="1"/>
  <c r="I559" i="8" a="1"/>
  <c r="I559" i="8" s="1"/>
  <c r="I560" i="8" a="1"/>
  <c r="I560" i="8" s="1"/>
  <c r="I561" i="8" a="1"/>
  <c r="I561" i="8" s="1"/>
  <c r="I562" i="8" a="1"/>
  <c r="I562" i="8" s="1"/>
  <c r="I563" i="8" a="1"/>
  <c r="I563" i="8" s="1"/>
  <c r="I564" i="8" a="1"/>
  <c r="I564" i="8" s="1"/>
  <c r="I565" i="8" a="1"/>
  <c r="I565" i="8" s="1"/>
  <c r="I566" i="8" a="1"/>
  <c r="I566" i="8" s="1"/>
  <c r="I567" i="8" a="1"/>
  <c r="I567" i="8" s="1"/>
  <c r="I568" i="8" a="1"/>
  <c r="I568" i="8" s="1"/>
  <c r="I569" i="8" a="1"/>
  <c r="I569" i="8" s="1"/>
  <c r="I570" i="8" a="1"/>
  <c r="I570" i="8" s="1"/>
  <c r="I571" i="8" a="1"/>
  <c r="I571" i="8" s="1"/>
  <c r="I572" i="8" a="1"/>
  <c r="I572" i="8" s="1"/>
  <c r="I573" i="8" a="1"/>
  <c r="I573" i="8" s="1"/>
  <c r="I574" i="8" a="1"/>
  <c r="I574" i="8" s="1"/>
  <c r="I575" i="8" a="1"/>
  <c r="I575" i="8" s="1"/>
  <c r="I576" i="8" a="1"/>
  <c r="I576" i="8" s="1"/>
  <c r="I577" i="8" a="1"/>
  <c r="I577" i="8" s="1"/>
  <c r="I578" i="8" a="1"/>
  <c r="I578" i="8" s="1"/>
  <c r="I579" i="8" a="1"/>
  <c r="I579" i="8" s="1"/>
  <c r="I580" i="8" a="1"/>
  <c r="I580" i="8" s="1"/>
  <c r="I581" i="8" a="1"/>
  <c r="I581" i="8" s="1"/>
  <c r="I582" i="8" a="1"/>
  <c r="I582" i="8" s="1"/>
  <c r="I583" i="8" a="1"/>
  <c r="I583" i="8" s="1"/>
  <c r="I584" i="8" a="1"/>
  <c r="I584" i="8" s="1"/>
  <c r="I585" i="8" a="1"/>
  <c r="I585" i="8" s="1"/>
  <c r="I586" i="8" a="1"/>
  <c r="I586" i="8" s="1"/>
  <c r="I587" i="8" a="1"/>
  <c r="I587" i="8" s="1"/>
  <c r="I588" i="8" a="1"/>
  <c r="I588" i="8" s="1"/>
  <c r="I589" i="8" a="1"/>
  <c r="I589" i="8" s="1"/>
  <c r="I590" i="8" a="1"/>
  <c r="I590" i="8" s="1"/>
  <c r="I591" i="8" a="1"/>
  <c r="I591" i="8" s="1"/>
  <c r="I592" i="8" a="1"/>
  <c r="I592" i="8" s="1"/>
  <c r="I593" i="8" a="1"/>
  <c r="I593" i="8" s="1"/>
  <c r="I594" i="8" a="1"/>
  <c r="I594" i="8" s="1"/>
  <c r="I595" i="8" a="1"/>
  <c r="I595" i="8" s="1"/>
  <c r="I596" i="8" a="1"/>
  <c r="I596" i="8" s="1"/>
  <c r="I598" i="8" a="1"/>
  <c r="I598" i="8" s="1"/>
  <c r="I599" i="8" a="1"/>
  <c r="I599" i="8" s="1"/>
  <c r="I600" i="8" a="1"/>
  <c r="I600" i="8" s="1"/>
  <c r="I601" i="8" a="1"/>
  <c r="I601" i="8" s="1"/>
  <c r="I602" i="8" a="1"/>
  <c r="I602" i="8" s="1"/>
  <c r="I603" i="8" a="1"/>
  <c r="I603" i="8" s="1"/>
  <c r="I604" i="8" a="1"/>
  <c r="I604" i="8" s="1"/>
  <c r="I605" i="8" a="1"/>
  <c r="I605" i="8" s="1"/>
  <c r="I606" i="8" a="1"/>
  <c r="I606" i="8" s="1"/>
  <c r="I607" i="8" a="1"/>
  <c r="I607" i="8" s="1"/>
  <c r="I608" i="8" a="1"/>
  <c r="I608" i="8" s="1"/>
  <c r="I609" i="8" a="1"/>
  <c r="I609" i="8" s="1"/>
  <c r="I610" i="8" a="1"/>
  <c r="I610" i="8" s="1"/>
  <c r="I611" i="8" a="1"/>
  <c r="I611" i="8" s="1"/>
  <c r="I612" i="8" a="1"/>
  <c r="I612" i="8" s="1"/>
  <c r="I613" i="8" a="1"/>
  <c r="I613" i="8" s="1"/>
  <c r="I614" i="8" a="1"/>
  <c r="I614" i="8" s="1"/>
  <c r="I615" i="8" a="1"/>
  <c r="I615" i="8" s="1"/>
  <c r="I616" i="8" a="1"/>
  <c r="I616" i="8" s="1"/>
  <c r="I617" i="8" a="1"/>
  <c r="I617" i="8" s="1"/>
  <c r="I618" i="8" a="1"/>
  <c r="I618" i="8" s="1"/>
  <c r="I619" i="8" a="1"/>
  <c r="I619" i="8" s="1"/>
  <c r="I620" i="8" a="1"/>
  <c r="I620" i="8" s="1"/>
  <c r="I621" i="8" a="1"/>
  <c r="I621" i="8" s="1"/>
  <c r="I622" i="8" a="1"/>
  <c r="I622" i="8" s="1"/>
  <c r="I623" i="8" a="1"/>
  <c r="I623" i="8" s="1"/>
  <c r="I624" i="8" a="1"/>
  <c r="I624" i="8" s="1"/>
  <c r="I625" i="8" a="1"/>
  <c r="I625" i="8" s="1"/>
  <c r="I626" i="8" a="1"/>
  <c r="I626" i="8" s="1"/>
  <c r="I627" i="8" a="1"/>
  <c r="I627" i="8" s="1"/>
  <c r="I628" i="8" a="1"/>
  <c r="I628" i="8" s="1"/>
  <c r="I629" i="8" a="1"/>
  <c r="I629" i="8" s="1"/>
  <c r="I630" i="8" a="1"/>
  <c r="I630" i="8" s="1"/>
  <c r="I631" i="8" a="1"/>
  <c r="I631" i="8" s="1"/>
  <c r="I632" i="8" a="1"/>
  <c r="I632" i="8" s="1"/>
  <c r="I633" i="8" a="1"/>
  <c r="I633" i="8" s="1"/>
  <c r="I634" i="8" a="1"/>
  <c r="I634" i="8" s="1"/>
  <c r="I635" i="8" a="1"/>
  <c r="I635" i="8" s="1"/>
  <c r="I636" i="8" a="1"/>
  <c r="I636" i="8" s="1"/>
  <c r="I637" i="8" a="1"/>
  <c r="I637" i="8" s="1"/>
  <c r="I638" i="8" a="1"/>
  <c r="I638" i="8" s="1"/>
  <c r="I639" i="8" a="1"/>
  <c r="I639" i="8" s="1"/>
  <c r="I640" i="8" a="1"/>
  <c r="I640" i="8" s="1"/>
  <c r="I641" i="8" a="1"/>
  <c r="I641" i="8" s="1"/>
  <c r="I642" i="8" a="1"/>
  <c r="I642" i="8" s="1"/>
  <c r="I643" i="8" a="1"/>
  <c r="I643" i="8" s="1"/>
  <c r="I644" i="8" a="1"/>
  <c r="I644" i="8" s="1"/>
  <c r="I645" i="8" a="1"/>
  <c r="I645" i="8" s="1"/>
  <c r="I646" i="8" a="1"/>
  <c r="I646" i="8" s="1"/>
  <c r="I647" i="8" a="1"/>
  <c r="I647" i="8" s="1"/>
  <c r="I648" i="8" a="1"/>
  <c r="I648" i="8" s="1"/>
  <c r="I649" i="8" a="1"/>
  <c r="I649" i="8" s="1"/>
  <c r="I650" i="8" a="1"/>
  <c r="I650" i="8" s="1"/>
  <c r="I651" i="8" a="1"/>
  <c r="I651" i="8" s="1"/>
  <c r="I652" i="8" a="1"/>
  <c r="I652" i="8" s="1"/>
  <c r="I653" i="8" a="1"/>
  <c r="I653" i="8" s="1"/>
  <c r="I654" i="8" a="1"/>
  <c r="I654" i="8" s="1"/>
  <c r="I655" i="8" a="1"/>
  <c r="I655" i="8" s="1"/>
  <c r="I656" i="8" a="1"/>
  <c r="I656" i="8" s="1"/>
  <c r="I657" i="8" a="1"/>
  <c r="I657" i="8" s="1"/>
  <c r="I658" i="8" a="1"/>
  <c r="I658" i="8" s="1"/>
  <c r="I659" i="8" a="1"/>
  <c r="I659" i="8" s="1"/>
  <c r="I660" i="8" a="1"/>
  <c r="I660" i="8" s="1"/>
  <c r="I661" i="8" a="1"/>
  <c r="I661" i="8" s="1"/>
  <c r="I662" i="8" a="1"/>
  <c r="I662" i="8" s="1"/>
  <c r="I663" i="8" a="1"/>
  <c r="I663" i="8" s="1"/>
  <c r="I664" i="8" a="1"/>
  <c r="I664" i="8" s="1"/>
  <c r="I665" i="8" a="1"/>
  <c r="I665" i="8" s="1"/>
  <c r="I666" i="8" a="1"/>
  <c r="I666" i="8" s="1"/>
  <c r="I667" i="8" a="1"/>
  <c r="I667" i="8" s="1"/>
  <c r="I668" i="8" a="1"/>
  <c r="I668" i="8" s="1"/>
  <c r="I669" i="8" a="1"/>
  <c r="I669" i="8" s="1"/>
  <c r="I670" i="8" a="1"/>
  <c r="I670" i="8" s="1"/>
  <c r="I671" i="8" a="1"/>
  <c r="I671" i="8" s="1"/>
  <c r="I672" i="8" a="1"/>
  <c r="I672" i="8" s="1"/>
  <c r="I673" i="8" a="1"/>
  <c r="I673" i="8" s="1"/>
  <c r="I674" i="8" a="1"/>
  <c r="I674" i="8" s="1"/>
  <c r="I675" i="8" a="1"/>
  <c r="I675" i="8" s="1"/>
  <c r="I676" i="8" a="1"/>
  <c r="I676" i="8" s="1"/>
  <c r="I677" i="8" a="1"/>
  <c r="I677" i="8" s="1"/>
  <c r="I678" i="8" a="1"/>
  <c r="I678" i="8" s="1"/>
  <c r="I679" i="8" a="1"/>
  <c r="I679" i="8" s="1"/>
  <c r="I680" i="8" a="1"/>
  <c r="I680" i="8" s="1"/>
  <c r="I681" i="8" a="1"/>
  <c r="I681" i="8" s="1"/>
  <c r="I682" i="8" a="1"/>
  <c r="I682" i="8" s="1"/>
  <c r="I683" i="8" a="1"/>
  <c r="I683" i="8" s="1"/>
  <c r="I684" i="8" a="1"/>
  <c r="I684" i="8" s="1"/>
  <c r="I685" i="8" a="1"/>
  <c r="I685" i="8" s="1"/>
  <c r="I686" i="8" a="1"/>
  <c r="I686" i="8" s="1"/>
  <c r="I687" i="8" a="1"/>
  <c r="I687" i="8" s="1"/>
  <c r="I688" i="8" a="1"/>
  <c r="I688" i="8" s="1"/>
  <c r="I689" i="8" a="1"/>
  <c r="I689" i="8" s="1"/>
  <c r="I690" i="8" a="1"/>
  <c r="I690" i="8" s="1"/>
  <c r="I691" i="8" a="1"/>
  <c r="I691" i="8" s="1"/>
  <c r="I692" i="8" a="1"/>
  <c r="I692" i="8" s="1"/>
  <c r="I693" i="8" a="1"/>
  <c r="I693" i="8" s="1"/>
  <c r="I694" i="8" a="1"/>
  <c r="I694" i="8" s="1"/>
  <c r="I695" i="8" a="1"/>
  <c r="I695" i="8" s="1"/>
  <c r="I696" i="8" a="1"/>
  <c r="I696" i="8" s="1"/>
  <c r="I697" i="8" a="1"/>
  <c r="I697" i="8" s="1"/>
  <c r="I698" i="8" a="1"/>
  <c r="I698" i="8" s="1"/>
  <c r="I699" i="8" a="1"/>
  <c r="I699" i="8" s="1"/>
  <c r="I700" i="8" a="1"/>
  <c r="I700" i="8" s="1"/>
  <c r="I701" i="8" a="1"/>
  <c r="I701" i="8" s="1"/>
  <c r="I702" i="8" a="1"/>
  <c r="I702" i="8" s="1"/>
  <c r="I703" i="8" a="1"/>
  <c r="I703" i="8" s="1"/>
  <c r="I704" i="8" a="1"/>
  <c r="I704" i="8" s="1"/>
  <c r="I705" i="8" a="1"/>
  <c r="I705" i="8" s="1"/>
  <c r="I706" i="8" a="1"/>
  <c r="I706" i="8" s="1"/>
  <c r="I707" i="8" a="1"/>
  <c r="I707" i="8" s="1"/>
  <c r="I708" i="8" a="1"/>
  <c r="I708" i="8" s="1"/>
  <c r="I709" i="8" a="1"/>
  <c r="I709" i="8" s="1"/>
  <c r="I710" i="8" a="1"/>
  <c r="I710" i="8" s="1"/>
  <c r="I711" i="8" a="1"/>
  <c r="I711" i="8" s="1"/>
  <c r="I712" i="8" a="1"/>
  <c r="I712" i="8" s="1"/>
  <c r="I713" i="8" a="1"/>
  <c r="I713" i="8" s="1"/>
  <c r="I714" i="8" a="1"/>
  <c r="I714" i="8" s="1"/>
  <c r="I715" i="8" a="1"/>
  <c r="I715" i="8" s="1"/>
  <c r="I716" i="8" a="1"/>
  <c r="I716" i="8" s="1"/>
  <c r="I717" i="8" a="1"/>
  <c r="I717" i="8" s="1"/>
  <c r="I718" i="8" a="1"/>
  <c r="I718" i="8" s="1"/>
  <c r="I719" i="8" a="1"/>
  <c r="I719" i="8" s="1"/>
  <c r="I720" i="8" a="1"/>
  <c r="I720" i="8" s="1"/>
  <c r="I721" i="8" a="1"/>
  <c r="I721" i="8" s="1"/>
  <c r="I722" i="8" a="1"/>
  <c r="I722" i="8" s="1"/>
  <c r="I723" i="8" a="1"/>
  <c r="I723" i="8" s="1"/>
  <c r="I724" i="8" a="1"/>
  <c r="I724" i="8" s="1"/>
  <c r="I725" i="8" a="1"/>
  <c r="I725" i="8" s="1"/>
  <c r="I726" i="8" a="1"/>
  <c r="I726" i="8" s="1"/>
  <c r="I727" i="8" a="1"/>
  <c r="I727" i="8" s="1"/>
  <c r="I728" i="8" a="1"/>
  <c r="I728" i="8" s="1"/>
  <c r="I729" i="8" a="1"/>
  <c r="I729" i="8" s="1"/>
  <c r="I730" i="8" a="1"/>
  <c r="I730" i="8" s="1"/>
  <c r="I731" i="8" a="1"/>
  <c r="I731" i="8" s="1"/>
  <c r="I732" i="8" a="1"/>
  <c r="I732" i="8" s="1"/>
  <c r="I733" i="8" a="1"/>
  <c r="I733" i="8" s="1"/>
  <c r="I734" i="8" a="1"/>
  <c r="I734" i="8" s="1"/>
  <c r="I735" i="8" a="1"/>
  <c r="I735" i="8" s="1"/>
  <c r="I736" i="8" a="1"/>
  <c r="I736" i="8" s="1"/>
  <c r="I737" i="8" a="1"/>
  <c r="I737" i="8" s="1"/>
  <c r="I738" i="8" a="1"/>
  <c r="I738" i="8" s="1"/>
  <c r="I739" i="8" a="1"/>
  <c r="I739" i="8" s="1"/>
  <c r="I740" i="8" a="1"/>
  <c r="I740" i="8" s="1"/>
  <c r="I741" i="8" a="1"/>
  <c r="I741" i="8" s="1"/>
  <c r="I742" i="8" a="1"/>
  <c r="I742" i="8" s="1"/>
  <c r="I743" i="8" a="1"/>
  <c r="I743" i="8" s="1"/>
  <c r="I744" i="8" a="1"/>
  <c r="I744" i="8" s="1"/>
  <c r="I745" i="8" a="1"/>
  <c r="I745" i="8" s="1"/>
  <c r="I746" i="8" a="1"/>
  <c r="I746" i="8" s="1"/>
  <c r="I747" i="8" a="1"/>
  <c r="I747" i="8" s="1"/>
  <c r="I748" i="8" a="1"/>
  <c r="I748" i="8" s="1"/>
  <c r="I749" i="8" a="1"/>
  <c r="I749" i="8" s="1"/>
  <c r="I750" i="8" a="1"/>
  <c r="I750" i="8" s="1"/>
  <c r="I751" i="8" a="1"/>
  <c r="I751" i="8" s="1"/>
  <c r="I752" i="8" a="1"/>
  <c r="I752" i="8" s="1"/>
  <c r="I753" i="8" a="1"/>
  <c r="I753" i="8" s="1"/>
  <c r="I754" i="8" a="1"/>
  <c r="I754" i="8" s="1"/>
  <c r="I755" i="8" a="1"/>
  <c r="I755" i="8" s="1"/>
  <c r="I756" i="8" a="1"/>
  <c r="I756" i="8" s="1"/>
  <c r="I757" i="8" a="1"/>
  <c r="I757" i="8" s="1"/>
  <c r="I758" i="8" a="1"/>
  <c r="I758" i="8" s="1"/>
  <c r="I759" i="8" a="1"/>
  <c r="I759" i="8" s="1"/>
  <c r="I760" i="8" a="1"/>
  <c r="I760" i="8" s="1"/>
  <c r="I761" i="8" a="1"/>
  <c r="I761" i="8" s="1"/>
  <c r="I762" i="8" a="1"/>
  <c r="I762" i="8" s="1"/>
  <c r="I763" i="8" a="1"/>
  <c r="I763" i="8" s="1"/>
  <c r="I764" i="8" a="1"/>
  <c r="I764" i="8" s="1"/>
  <c r="I765" i="8" a="1"/>
  <c r="I765" i="8" s="1"/>
  <c r="I766" i="8" a="1"/>
  <c r="I766" i="8" s="1"/>
  <c r="I767" i="8" a="1"/>
  <c r="I767" i="8" s="1"/>
  <c r="I768" i="8" a="1"/>
  <c r="I768" i="8" s="1"/>
  <c r="I769" i="8" a="1"/>
  <c r="I769" i="8" s="1"/>
  <c r="I770" i="8" a="1"/>
  <c r="I770" i="8" s="1"/>
  <c r="I771" i="8" a="1"/>
  <c r="I771" i="8" s="1"/>
  <c r="I772" i="8" a="1"/>
  <c r="I772" i="8" s="1"/>
  <c r="I773" i="8" a="1"/>
  <c r="I773" i="8" s="1"/>
  <c r="I774" i="8" a="1"/>
  <c r="I774" i="8" s="1"/>
  <c r="I775" i="8" a="1"/>
  <c r="I775" i="8" s="1"/>
  <c r="I776" i="8" a="1"/>
  <c r="I776" i="8" s="1"/>
  <c r="I777" i="8" a="1"/>
  <c r="I777" i="8" s="1"/>
  <c r="I778" i="8" a="1"/>
  <c r="I778" i="8" s="1"/>
  <c r="I779" i="8" a="1"/>
  <c r="I779" i="8" s="1"/>
  <c r="I780" i="8" a="1"/>
  <c r="I780" i="8" s="1"/>
  <c r="I781" i="8" a="1"/>
  <c r="I781" i="8" s="1"/>
  <c r="I782" i="8" a="1"/>
  <c r="I782" i="8" s="1"/>
  <c r="I783" i="8" a="1"/>
  <c r="I783" i="8" s="1"/>
  <c r="I784" i="8" a="1"/>
  <c r="I784" i="8" s="1"/>
  <c r="I785" i="8" a="1"/>
  <c r="I785" i="8" s="1"/>
  <c r="I786" i="8" a="1"/>
  <c r="I786" i="8" s="1"/>
  <c r="I787" i="8" a="1"/>
  <c r="I787" i="8" s="1"/>
  <c r="I788" i="8" a="1"/>
  <c r="I788" i="8" s="1"/>
  <c r="I789" i="8" a="1"/>
  <c r="I789" i="8" s="1"/>
  <c r="I790" i="8" a="1"/>
  <c r="I790" i="8" s="1"/>
  <c r="I791" i="8" a="1"/>
  <c r="I791" i="8" s="1"/>
  <c r="I792" i="8" a="1"/>
  <c r="I792" i="8" s="1"/>
  <c r="I793" i="8" a="1"/>
  <c r="I793" i="8" s="1"/>
  <c r="I794" i="8" a="1"/>
  <c r="I794" i="8" s="1"/>
  <c r="I795" i="8" a="1"/>
  <c r="I795" i="8" s="1"/>
  <c r="I796" i="8" a="1"/>
  <c r="I796" i="8" s="1"/>
  <c r="I797" i="8" a="1"/>
  <c r="I797" i="8" s="1"/>
  <c r="I798" i="8" a="1"/>
  <c r="I798" i="8" s="1"/>
  <c r="I799" i="8" a="1"/>
  <c r="I799" i="8" s="1"/>
  <c r="I800" i="8" a="1"/>
  <c r="I800" i="8" s="1"/>
  <c r="I801" i="8" a="1"/>
  <c r="I801" i="8" s="1"/>
  <c r="I802" i="8" a="1"/>
  <c r="I802" i="8" s="1"/>
  <c r="I803" i="8" a="1"/>
  <c r="I803" i="8" s="1"/>
  <c r="I804" i="8" a="1"/>
  <c r="I804" i="8" s="1"/>
  <c r="I805" i="8" a="1"/>
  <c r="I805" i="8" s="1"/>
  <c r="I806" i="8" a="1"/>
  <c r="I806" i="8" s="1"/>
  <c r="I807" i="8" a="1"/>
  <c r="I807" i="8" s="1"/>
  <c r="I808" i="8" a="1"/>
  <c r="I808" i="8" s="1"/>
  <c r="I809" i="8" a="1"/>
  <c r="I809" i="8" s="1"/>
  <c r="I810" i="8" a="1"/>
  <c r="I810" i="8" s="1"/>
  <c r="I811" i="8" a="1"/>
  <c r="I811" i="8" s="1"/>
  <c r="I812" i="8" a="1"/>
  <c r="I812" i="8" s="1"/>
  <c r="I813" i="8" a="1"/>
  <c r="I813" i="8" s="1"/>
  <c r="I814" i="8" a="1"/>
  <c r="I814" i="8" s="1"/>
  <c r="I815" i="8" a="1"/>
  <c r="I815" i="8" s="1"/>
  <c r="I816" i="8" a="1"/>
  <c r="I816" i="8" s="1"/>
  <c r="I817" i="8" a="1"/>
  <c r="I817" i="8" s="1"/>
  <c r="I818" i="8" a="1"/>
  <c r="I818" i="8" s="1"/>
  <c r="I819" i="8" a="1"/>
  <c r="I819" i="8" s="1"/>
  <c r="I820" i="8" a="1"/>
  <c r="I820" i="8" s="1"/>
  <c r="I821" i="8" a="1"/>
  <c r="I821" i="8" s="1"/>
  <c r="I822" i="8" a="1"/>
  <c r="I822" i="8" s="1"/>
  <c r="I823" i="8" a="1"/>
  <c r="I823" i="8" s="1"/>
  <c r="I824" i="8" a="1"/>
  <c r="I824" i="8" s="1"/>
  <c r="I825" i="8" a="1"/>
  <c r="I825" i="8" s="1"/>
  <c r="I826" i="8" a="1"/>
  <c r="I826" i="8" s="1"/>
  <c r="I827" i="8" a="1"/>
  <c r="I827" i="8" s="1"/>
  <c r="I828" i="8" a="1"/>
  <c r="I828" i="8" s="1"/>
  <c r="I829" i="8" a="1"/>
  <c r="I829" i="8" s="1"/>
  <c r="I830" i="8" a="1"/>
  <c r="I830" i="8" s="1"/>
  <c r="I831" i="8" a="1"/>
  <c r="I831" i="8" s="1"/>
  <c r="I832" i="8" a="1"/>
  <c r="I832" i="8" s="1"/>
  <c r="I833" i="8" a="1"/>
  <c r="I833" i="8" s="1"/>
  <c r="I834" i="8" a="1"/>
  <c r="I834" i="8" s="1"/>
  <c r="I835" i="8" a="1"/>
  <c r="I835" i="8" s="1"/>
  <c r="I836" i="8" a="1"/>
  <c r="I836" i="8" s="1"/>
  <c r="I837" i="8" a="1"/>
  <c r="I837" i="8" s="1"/>
  <c r="I838" i="8" a="1"/>
  <c r="I838" i="8" s="1"/>
  <c r="I839" i="8" a="1"/>
  <c r="I839" i="8" s="1"/>
  <c r="I840" i="8" a="1"/>
  <c r="I840" i="8" s="1"/>
  <c r="I841" i="8" a="1"/>
  <c r="I841" i="8" s="1"/>
  <c r="I842" i="8" a="1"/>
  <c r="I842" i="8" s="1"/>
  <c r="I843" i="8" a="1"/>
  <c r="I843" i="8" s="1"/>
  <c r="I844" i="8" a="1"/>
  <c r="I844" i="8" s="1"/>
  <c r="I845" i="8" a="1"/>
  <c r="I845" i="8" s="1"/>
  <c r="I846" i="8" a="1"/>
  <c r="I846" i="8" s="1"/>
  <c r="I847" i="8" a="1"/>
  <c r="I847" i="8" s="1"/>
  <c r="I848" i="8" a="1"/>
  <c r="I848" i="8" s="1"/>
  <c r="I849" i="8" a="1"/>
  <c r="I849" i="8" s="1"/>
  <c r="I850" i="8" a="1"/>
  <c r="I850" i="8" s="1"/>
  <c r="I851" i="8" a="1"/>
  <c r="I851" i="8" s="1"/>
  <c r="I852" i="8" a="1"/>
  <c r="I852" i="8" s="1"/>
  <c r="I853" i="8" a="1"/>
  <c r="I853" i="8" s="1"/>
  <c r="I854" i="8" a="1"/>
  <c r="I854" i="8" s="1"/>
  <c r="I855" i="8" a="1"/>
  <c r="I855" i="8" s="1"/>
  <c r="I856" i="8" a="1"/>
  <c r="I856" i="8" s="1"/>
  <c r="I857" i="8" a="1"/>
  <c r="I857" i="8" s="1"/>
  <c r="I858" i="8" a="1"/>
  <c r="I858" i="8" s="1"/>
  <c r="I859" i="8" a="1"/>
  <c r="I859" i="8" s="1"/>
  <c r="I860" i="8" a="1"/>
  <c r="I860" i="8" s="1"/>
  <c r="I861" i="8" a="1"/>
  <c r="I861" i="8" s="1"/>
  <c r="I862" i="8" a="1"/>
  <c r="I862" i="8" s="1"/>
  <c r="I863" i="8" a="1"/>
  <c r="I863" i="8" s="1"/>
  <c r="I864" i="8" a="1"/>
  <c r="I864" i="8" s="1"/>
  <c r="I865" i="8" a="1"/>
  <c r="I865" i="8" s="1"/>
  <c r="I866" i="8" a="1"/>
  <c r="I866" i="8" s="1"/>
  <c r="I867" i="8" a="1"/>
  <c r="I867" i="8" s="1"/>
  <c r="I868" i="8" a="1"/>
  <c r="I868" i="8" s="1"/>
  <c r="I869" i="8" a="1"/>
  <c r="I869" i="8" s="1"/>
  <c r="I870" i="8" a="1"/>
  <c r="I870" i="8" s="1"/>
  <c r="I871" i="8" a="1"/>
  <c r="I871" i="8" s="1"/>
  <c r="I872" i="8" a="1"/>
  <c r="I872" i="8" s="1"/>
  <c r="I873" i="8" a="1"/>
  <c r="I873" i="8" s="1"/>
  <c r="I874" i="8" a="1"/>
  <c r="I874" i="8" s="1"/>
  <c r="I875" i="8" a="1"/>
  <c r="I875" i="8" s="1"/>
  <c r="I876" i="8" a="1"/>
  <c r="I876" i="8" s="1"/>
  <c r="I877" i="8" a="1"/>
  <c r="I877" i="8" s="1"/>
  <c r="I878" i="8" a="1"/>
  <c r="I878" i="8" s="1"/>
  <c r="I879" i="8" a="1"/>
  <c r="I879" i="8" s="1"/>
  <c r="I880" i="8" a="1"/>
  <c r="I880" i="8" s="1"/>
  <c r="I881" i="8" a="1"/>
  <c r="I881" i="8" s="1"/>
  <c r="I882" i="8" a="1"/>
  <c r="I882" i="8" s="1"/>
  <c r="I883" i="8" a="1"/>
  <c r="I883" i="8" s="1"/>
  <c r="I884" i="8" a="1"/>
  <c r="I884" i="8" s="1"/>
  <c r="I885" i="8" a="1"/>
  <c r="I885" i="8" s="1"/>
  <c r="I886" i="8" a="1"/>
  <c r="I886" i="8" s="1"/>
  <c r="I887" i="8" a="1"/>
  <c r="I887" i="8" s="1"/>
  <c r="I888" i="8" a="1"/>
  <c r="I888" i="8" s="1"/>
  <c r="I889" i="8" a="1"/>
  <c r="I889" i="8" s="1"/>
  <c r="I890" i="8" a="1"/>
  <c r="I890" i="8" s="1"/>
  <c r="I891" i="8" a="1"/>
  <c r="I891" i="8" s="1"/>
  <c r="I892" i="8" a="1"/>
  <c r="I892" i="8" s="1"/>
  <c r="I893" i="8" a="1"/>
  <c r="I893" i="8" s="1"/>
  <c r="I894" i="8" a="1"/>
  <c r="I894" i="8" s="1"/>
  <c r="I895" i="8" a="1"/>
  <c r="I895" i="8" s="1"/>
  <c r="I896" i="8" a="1"/>
  <c r="I896" i="8" s="1"/>
  <c r="I897" i="8" a="1"/>
  <c r="I897" i="8" s="1"/>
  <c r="I898" i="8" a="1"/>
  <c r="I898" i="8" s="1"/>
  <c r="I899" i="8" a="1"/>
  <c r="I899" i="8" s="1"/>
  <c r="I900" i="8" a="1"/>
  <c r="I900" i="8" s="1"/>
  <c r="I901" i="8" a="1"/>
  <c r="I901" i="8" s="1"/>
  <c r="I902" i="8" a="1"/>
  <c r="I902" i="8" s="1"/>
  <c r="I903" i="8" a="1"/>
  <c r="I903" i="8" s="1"/>
  <c r="I904" i="8" a="1"/>
  <c r="I904" i="8" s="1"/>
  <c r="I905" i="8" a="1"/>
  <c r="I905" i="8" s="1"/>
  <c r="I906" i="8" a="1"/>
  <c r="I906" i="8" s="1"/>
  <c r="I907" i="8" a="1"/>
  <c r="I907" i="8" s="1"/>
  <c r="I908" i="8" a="1"/>
  <c r="I908" i="8" s="1"/>
  <c r="I909" i="8" a="1"/>
  <c r="I909" i="8" s="1"/>
  <c r="I910" i="8" a="1"/>
  <c r="I910" i="8" s="1"/>
  <c r="I911" i="8" a="1"/>
  <c r="I911" i="8" s="1"/>
  <c r="I912" i="8" a="1"/>
  <c r="I912" i="8" s="1"/>
  <c r="I913" i="8" a="1"/>
  <c r="I913" i="8" s="1"/>
  <c r="I914" i="8" a="1"/>
  <c r="I914" i="8" s="1"/>
  <c r="I915" i="8" a="1"/>
  <c r="I915" i="8" s="1"/>
  <c r="I916" i="8" a="1"/>
  <c r="I916" i="8" s="1"/>
  <c r="I917" i="8" a="1"/>
  <c r="I917" i="8" s="1"/>
  <c r="I918" i="8" a="1"/>
  <c r="I918" i="8" s="1"/>
  <c r="I919" i="8" a="1"/>
  <c r="I919" i="8" s="1"/>
  <c r="I920" i="8" a="1"/>
  <c r="I920" i="8" s="1"/>
  <c r="I921" i="8" a="1"/>
  <c r="I921" i="8" s="1"/>
  <c r="I922" i="8" a="1"/>
  <c r="I922" i="8" s="1"/>
  <c r="I923" i="8" a="1"/>
  <c r="I923" i="8" s="1"/>
  <c r="I924" i="8" a="1"/>
  <c r="I924" i="8" s="1"/>
  <c r="I925" i="8" a="1"/>
  <c r="I925" i="8" s="1"/>
  <c r="I926" i="8" a="1"/>
  <c r="I926" i="8" s="1"/>
  <c r="I927" i="8" a="1"/>
  <c r="I927" i="8" s="1"/>
  <c r="I928" i="8" a="1"/>
  <c r="I928" i="8" s="1"/>
  <c r="I929" i="8" a="1"/>
  <c r="I929" i="8" s="1"/>
  <c r="I930" i="8" a="1"/>
  <c r="I930" i="8" s="1"/>
  <c r="I931" i="8" a="1"/>
  <c r="I931" i="8" s="1"/>
  <c r="I932" i="8" a="1"/>
  <c r="I932" i="8" s="1"/>
  <c r="I933" i="8" a="1"/>
  <c r="I933" i="8" s="1"/>
  <c r="I934" i="8" a="1"/>
  <c r="I934" i="8" s="1"/>
  <c r="I935" i="8" a="1"/>
  <c r="I935" i="8" s="1"/>
  <c r="I936" i="8" a="1"/>
  <c r="I936" i="8" s="1"/>
  <c r="I937" i="8" a="1"/>
  <c r="I937" i="8" s="1"/>
  <c r="I938" i="8" a="1"/>
  <c r="I938" i="8" s="1"/>
  <c r="I939" i="8" a="1"/>
  <c r="I939" i="8" s="1"/>
  <c r="I940" i="8" a="1"/>
  <c r="I940" i="8" s="1"/>
  <c r="I941" i="8" a="1"/>
  <c r="I941" i="8" s="1"/>
  <c r="I942" i="8" a="1"/>
  <c r="I942" i="8" s="1"/>
  <c r="I943" i="8" a="1"/>
  <c r="I943" i="8" s="1"/>
  <c r="I944" i="8" a="1"/>
  <c r="I944" i="8" s="1"/>
  <c r="I945" i="8" a="1"/>
  <c r="I945" i="8" s="1"/>
  <c r="I946" i="8" a="1"/>
  <c r="I946" i="8" s="1"/>
  <c r="I947" i="8" a="1"/>
  <c r="I947" i="8" s="1"/>
  <c r="I948" i="8" a="1"/>
  <c r="I948" i="8" s="1"/>
  <c r="I949" i="8" a="1"/>
  <c r="I949" i="8" s="1"/>
  <c r="I950" i="8" a="1"/>
  <c r="I950" i="8" s="1"/>
  <c r="I951" i="8" a="1"/>
  <c r="I951" i="8" s="1"/>
  <c r="I952" i="8" a="1"/>
  <c r="I952" i="8" s="1"/>
  <c r="I953" i="8" a="1"/>
  <c r="I953" i="8" s="1"/>
  <c r="I954" i="8" a="1"/>
  <c r="I954" i="8" s="1"/>
  <c r="I955" i="8" a="1"/>
  <c r="I955" i="8" s="1"/>
  <c r="I956" i="8" a="1"/>
  <c r="I956" i="8" s="1"/>
  <c r="I957" i="8" a="1"/>
  <c r="I957" i="8" s="1"/>
  <c r="I958" i="8" a="1"/>
  <c r="I958" i="8" s="1"/>
  <c r="I959" i="8" a="1"/>
  <c r="I959" i="8" s="1"/>
  <c r="I960" i="8" a="1"/>
  <c r="I960" i="8" s="1"/>
  <c r="I961" i="8" a="1"/>
  <c r="I961" i="8" s="1"/>
  <c r="I962" i="8" a="1"/>
  <c r="I962" i="8" s="1"/>
  <c r="I963" i="8" a="1"/>
  <c r="I963" i="8" s="1"/>
  <c r="I964" i="8" a="1"/>
  <c r="I964" i="8" s="1"/>
  <c r="I965" i="8" a="1"/>
  <c r="I965" i="8" s="1"/>
  <c r="I966" i="8" a="1"/>
  <c r="I966" i="8" s="1"/>
  <c r="I967" i="8" a="1"/>
  <c r="I967" i="8" s="1"/>
  <c r="I968" i="8" a="1"/>
  <c r="I968" i="8" s="1"/>
  <c r="I969" i="8" a="1"/>
  <c r="I969" i="8" s="1"/>
  <c r="I970" i="8" a="1"/>
  <c r="I970" i="8" s="1"/>
  <c r="I971" i="8" a="1"/>
  <c r="I971" i="8" s="1"/>
  <c r="I972" i="8" a="1"/>
  <c r="I972" i="8" s="1"/>
  <c r="I973" i="8" a="1"/>
  <c r="I973" i="8" s="1"/>
  <c r="I974" i="8" a="1"/>
  <c r="I974" i="8" s="1"/>
  <c r="I975" i="8" a="1"/>
  <c r="I975" i="8" s="1"/>
  <c r="I976" i="8" a="1"/>
  <c r="I976" i="8" s="1"/>
  <c r="I977" i="8" a="1"/>
  <c r="I977" i="8" s="1"/>
  <c r="I978" i="8" a="1"/>
  <c r="I978" i="8" s="1"/>
  <c r="I979" i="8" a="1"/>
  <c r="I979" i="8" s="1"/>
  <c r="I980" i="8" a="1"/>
  <c r="I980" i="8" s="1"/>
  <c r="I981" i="8" a="1"/>
  <c r="I981" i="8" s="1"/>
  <c r="I982" i="8" a="1"/>
  <c r="I982" i="8" s="1"/>
  <c r="I983" i="8" a="1"/>
  <c r="I983" i="8" s="1"/>
  <c r="I984" i="8" a="1"/>
  <c r="I984" i="8" s="1"/>
  <c r="I985" i="8" a="1"/>
  <c r="I985" i="8" s="1"/>
  <c r="I986" i="8" a="1"/>
  <c r="I986" i="8" s="1"/>
  <c r="I987" i="8" a="1"/>
  <c r="I987" i="8" s="1"/>
  <c r="I988" i="8" a="1"/>
  <c r="I988" i="8" s="1"/>
  <c r="I989" i="8" a="1"/>
  <c r="I989" i="8" s="1"/>
  <c r="I990" i="8" a="1"/>
  <c r="I990" i="8" s="1"/>
  <c r="I991" i="8" a="1"/>
  <c r="I991" i="8" s="1"/>
  <c r="I992" i="8" a="1"/>
  <c r="I992" i="8" s="1"/>
  <c r="I993" i="8" a="1"/>
  <c r="I993" i="8" s="1"/>
  <c r="I994" i="8" a="1"/>
  <c r="I994" i="8" s="1"/>
  <c r="I995" i="8" a="1"/>
  <c r="I995" i="8" s="1"/>
  <c r="I996" i="8" a="1"/>
  <c r="I996" i="8" s="1"/>
  <c r="I997" i="8" a="1"/>
  <c r="I997" i="8" s="1"/>
  <c r="I998" i="8" a="1"/>
  <c r="I998" i="8" s="1"/>
  <c r="I999" i="8" a="1"/>
  <c r="I999" i="8" s="1"/>
  <c r="I1000" i="8" a="1"/>
  <c r="I1000" i="8" s="1"/>
  <c r="I1001" i="8" a="1"/>
  <c r="I1001" i="8" s="1"/>
  <c r="I1002" i="8" a="1"/>
  <c r="I1002" i="8" s="1"/>
  <c r="I1003" i="8" a="1"/>
  <c r="I1003" i="8" s="1"/>
  <c r="I1004" i="8" a="1"/>
  <c r="I1004" i="8" s="1"/>
  <c r="I1005" i="8" a="1"/>
  <c r="I1005" i="8" s="1"/>
  <c r="I1006" i="8" a="1"/>
  <c r="I1006" i="8" s="1"/>
  <c r="I1007" i="8" a="1"/>
  <c r="I1007" i="8" s="1"/>
  <c r="I1008" i="8" a="1"/>
  <c r="I1008" i="8" s="1"/>
  <c r="I1009" i="8" a="1"/>
  <c r="I1009" i="8" s="1"/>
  <c r="I1010" i="8" a="1"/>
  <c r="I1010" i="8" s="1"/>
  <c r="I1011" i="8" a="1"/>
  <c r="I1011" i="8" s="1"/>
  <c r="I1012" i="8" a="1"/>
  <c r="I1012" i="8" s="1"/>
  <c r="I1013" i="8" a="1"/>
  <c r="I1013" i="8" s="1"/>
  <c r="I1014" i="8" a="1"/>
  <c r="I1014" i="8" s="1"/>
  <c r="I1015" i="8" a="1"/>
  <c r="I1015" i="8" s="1"/>
  <c r="I1016" i="8" a="1"/>
  <c r="I1016" i="8" s="1"/>
  <c r="I1017" i="8" a="1"/>
  <c r="I1017" i="8" s="1"/>
  <c r="I1018" i="8" a="1"/>
  <c r="I1018" i="8" s="1"/>
  <c r="I1019" i="8" a="1"/>
  <c r="I1019" i="8" s="1"/>
  <c r="I1020" i="8" a="1"/>
  <c r="I1020" i="8" s="1"/>
  <c r="I1021" i="8" a="1"/>
  <c r="I1021" i="8" s="1"/>
  <c r="I1022" i="8" a="1"/>
  <c r="I1022" i="8" s="1"/>
  <c r="I1023" i="8" a="1"/>
  <c r="I1023" i="8" s="1"/>
  <c r="I1024" i="8" a="1"/>
  <c r="I1024" i="8" s="1"/>
  <c r="I1025" i="8" a="1"/>
  <c r="I1025" i="8" s="1"/>
  <c r="I1026" i="8" a="1"/>
  <c r="I1026" i="8" s="1"/>
  <c r="I1027" i="8" a="1"/>
  <c r="I1027" i="8" s="1"/>
  <c r="I1028" i="8" a="1"/>
  <c r="I1028" i="8" s="1"/>
  <c r="I1029" i="8" a="1"/>
  <c r="I1029" i="8" s="1"/>
  <c r="I1030" i="8" a="1"/>
  <c r="I1030" i="8" s="1"/>
  <c r="I1031" i="8" a="1"/>
  <c r="I1031" i="8" s="1"/>
  <c r="I1032" i="8" a="1"/>
  <c r="I1032" i="8" s="1"/>
  <c r="I1033" i="8" a="1"/>
  <c r="I1033" i="8" s="1"/>
  <c r="I1034" i="8" a="1"/>
  <c r="I1034" i="8" s="1"/>
  <c r="I1035" i="8" a="1"/>
  <c r="I1035" i="8" s="1"/>
  <c r="I1036" i="8" a="1"/>
  <c r="I1036" i="8" s="1"/>
  <c r="I1037" i="8" a="1"/>
  <c r="I1037" i="8" s="1"/>
  <c r="I1038" i="8" a="1"/>
  <c r="I1038" i="8" s="1"/>
  <c r="I1039" i="8" a="1"/>
  <c r="I1039" i="8" s="1"/>
  <c r="I1040" i="8" a="1"/>
  <c r="I1040" i="8" s="1"/>
  <c r="I1041" i="8" a="1"/>
  <c r="I1041" i="8" s="1"/>
  <c r="I1042" i="8" a="1"/>
  <c r="I1042" i="8" s="1"/>
  <c r="I1043" i="8" a="1"/>
  <c r="I1043" i="8" s="1"/>
  <c r="I1044" i="8" a="1"/>
  <c r="I1044" i="8" s="1"/>
  <c r="I1045" i="8" a="1"/>
  <c r="I1045" i="8" s="1"/>
  <c r="I1046" i="8" a="1"/>
  <c r="I1046" i="8" s="1"/>
  <c r="I1047" i="8" a="1"/>
  <c r="I1047" i="8" s="1"/>
  <c r="I1048" i="8" a="1"/>
  <c r="I1048" i="8" s="1"/>
  <c r="I1049" i="8" a="1"/>
  <c r="I1049" i="8" s="1"/>
  <c r="I1050" i="8" a="1"/>
  <c r="I1050" i="8" s="1"/>
  <c r="I1051" i="8" a="1"/>
  <c r="I1051" i="8" s="1"/>
  <c r="I1052" i="8" a="1"/>
  <c r="I1052" i="8" s="1"/>
  <c r="I1053" i="8" a="1"/>
  <c r="I1053" i="8" s="1"/>
  <c r="I1054" i="8" a="1"/>
  <c r="I1054" i="8" s="1"/>
  <c r="I1055" i="8" a="1"/>
  <c r="I1055" i="8" s="1"/>
  <c r="I1056" i="8" a="1"/>
  <c r="I1056" i="8" s="1"/>
  <c r="I1057" i="8" a="1"/>
  <c r="I1057" i="8" s="1"/>
  <c r="I1058" i="8" a="1"/>
  <c r="I1058" i="8" s="1"/>
  <c r="I1059" i="8" a="1"/>
  <c r="I1059" i="8" s="1"/>
  <c r="I1060" i="8" a="1"/>
  <c r="I1060" i="8" s="1"/>
  <c r="I1061" i="8" a="1"/>
  <c r="I1061" i="8" s="1"/>
  <c r="I1062" i="8" a="1"/>
  <c r="I1062" i="8" s="1"/>
  <c r="I1063" i="8" a="1"/>
  <c r="I1063" i="8" s="1"/>
  <c r="I1064" i="8" a="1"/>
  <c r="I1064" i="8" s="1"/>
  <c r="I1065" i="8" a="1"/>
  <c r="I1065" i="8" s="1"/>
  <c r="I1066" i="8" a="1"/>
  <c r="I1066" i="8" s="1"/>
  <c r="I1067" i="8" a="1"/>
  <c r="I1067" i="8" s="1"/>
  <c r="I1068" i="8" a="1"/>
  <c r="I1068" i="8" s="1"/>
  <c r="I1069" i="8" a="1"/>
  <c r="I1069" i="8" s="1"/>
  <c r="I1070" i="8" a="1"/>
  <c r="I1070" i="8" s="1"/>
  <c r="I1071" i="8" a="1"/>
  <c r="I1071" i="8" s="1"/>
  <c r="I1072" i="8" a="1"/>
  <c r="I1072" i="8" s="1"/>
  <c r="I1073" i="8" a="1"/>
  <c r="I1073" i="8" s="1"/>
  <c r="I1074" i="8" a="1"/>
  <c r="I1074" i="8" s="1"/>
  <c r="I1075" i="8" a="1"/>
  <c r="I1075" i="8" s="1"/>
  <c r="I1076" i="8" a="1"/>
  <c r="I1076" i="8" s="1"/>
  <c r="I1077" i="8" a="1"/>
  <c r="I1077" i="8" s="1"/>
  <c r="I1078" i="8" a="1"/>
  <c r="I1078" i="8" s="1"/>
  <c r="I1079" i="8" a="1"/>
  <c r="I1079" i="8" s="1"/>
  <c r="I1080" i="8" a="1"/>
  <c r="I1080" i="8" s="1"/>
  <c r="I1081" i="8" a="1"/>
  <c r="I1081" i="8" s="1"/>
  <c r="I1082" i="8" a="1"/>
  <c r="I1082" i="8" s="1"/>
  <c r="I1083" i="8" a="1"/>
  <c r="I1083" i="8" s="1"/>
  <c r="I1084" i="8" a="1"/>
  <c r="I1084" i="8" s="1"/>
  <c r="I1085" i="8" a="1"/>
  <c r="I1085" i="8" s="1"/>
  <c r="I1086" i="8" a="1"/>
  <c r="I1086" i="8" s="1"/>
  <c r="I1087" i="8" a="1"/>
  <c r="I1087" i="8" s="1"/>
  <c r="I1088" i="8" a="1"/>
  <c r="I1088" i="8" s="1"/>
  <c r="I1089" i="8" a="1"/>
  <c r="I1089" i="8" s="1"/>
  <c r="I1090" i="8" a="1"/>
  <c r="I1090" i="8" s="1"/>
  <c r="I1091" i="8" a="1"/>
  <c r="I1091" i="8" s="1"/>
  <c r="I1092" i="8" a="1"/>
  <c r="I1092" i="8" s="1"/>
  <c r="I1093" i="8" a="1"/>
  <c r="I1093" i="8" s="1"/>
  <c r="I1094" i="8" a="1"/>
  <c r="I1094" i="8" s="1"/>
  <c r="I1095" i="8" a="1"/>
  <c r="I1095" i="8" s="1"/>
  <c r="I1096" i="8" a="1"/>
  <c r="I1096" i="8" s="1"/>
  <c r="I1097" i="8" a="1"/>
  <c r="I1097" i="8" s="1"/>
  <c r="I1098" i="8" a="1"/>
  <c r="I1098" i="8" s="1"/>
  <c r="I1099" i="8" a="1"/>
  <c r="I1099" i="8" s="1"/>
  <c r="G194" i="16"/>
  <c r="I194" i="8" s="1" a="1"/>
  <c r="I194" i="8" s="1"/>
  <c r="G195" i="16"/>
  <c r="I195" i="8" s="1" a="1"/>
  <c r="I195" i="8" s="1"/>
  <c r="G196" i="16"/>
  <c r="I196" i="8" s="1" a="1"/>
  <c r="I196" i="8" s="1"/>
  <c r="G197" i="16"/>
  <c r="I197" i="8" s="1" a="1"/>
  <c r="I197" i="8" s="1"/>
  <c r="G198" i="16"/>
  <c r="I198" i="8" s="1" a="1"/>
  <c r="I198" i="8" s="1"/>
  <c r="G199" i="16"/>
  <c r="I199" i="8" s="1" a="1"/>
  <c r="I199" i="8" s="1"/>
  <c r="G200" i="16"/>
  <c r="I200" i="8" s="1" a="1"/>
  <c r="I200" i="8" s="1"/>
  <c r="G201" i="16"/>
  <c r="I201" i="8" s="1" a="1"/>
  <c r="I201" i="8" s="1"/>
  <c r="G202" i="16"/>
  <c r="I202" i="8" s="1" a="1"/>
  <c r="I202" i="8" s="1"/>
  <c r="G203" i="16"/>
  <c r="I203" i="8" s="1" a="1"/>
  <c r="I203" i="8" s="1"/>
  <c r="G204" i="16"/>
  <c r="I204" i="8" s="1" a="1"/>
  <c r="I204" i="8" s="1"/>
  <c r="G205" i="16"/>
  <c r="I205" i="8" s="1" a="1"/>
  <c r="I205" i="8" s="1"/>
  <c r="G206" i="16"/>
  <c r="I206" i="8" s="1" a="1"/>
  <c r="I206" i="8" s="1"/>
  <c r="G207" i="16"/>
  <c r="I207" i="8" s="1" a="1"/>
  <c r="I207" i="8" s="1"/>
  <c r="G208" i="16"/>
  <c r="I208" i="8" s="1" a="1"/>
  <c r="I208" i="8" s="1"/>
  <c r="G209" i="16"/>
  <c r="I209" i="8" s="1" a="1"/>
  <c r="I209" i="8" s="1"/>
  <c r="G210" i="16"/>
  <c r="I210" i="8" s="1" a="1"/>
  <c r="I210" i="8" s="1"/>
  <c r="G211" i="16"/>
  <c r="I211" i="8" s="1" a="1"/>
  <c r="I211" i="8" s="1"/>
  <c r="G212" i="16"/>
  <c r="I212" i="8" s="1" a="1"/>
  <c r="I212" i="8" s="1"/>
  <c r="G213" i="16"/>
  <c r="I213" i="8" s="1" a="1"/>
  <c r="I213" i="8" s="1"/>
  <c r="G214" i="16"/>
  <c r="I214" i="8" s="1" a="1"/>
  <c r="I214" i="8" s="1"/>
  <c r="G215" i="16"/>
  <c r="I215" i="8" s="1" a="1"/>
  <c r="I215" i="8" s="1"/>
  <c r="G216" i="16"/>
  <c r="I216" i="8" s="1" a="1"/>
  <c r="I216" i="8" s="1"/>
  <c r="G217" i="16"/>
  <c r="I217" i="8" s="1" a="1"/>
  <c r="I217" i="8" s="1"/>
  <c r="G218" i="16"/>
  <c r="I218" i="8" s="1" a="1"/>
  <c r="I218" i="8" s="1"/>
  <c r="G219" i="16"/>
  <c r="I219" i="8" s="1" a="1"/>
  <c r="I219" i="8" s="1"/>
  <c r="G220" i="16"/>
  <c r="I220" i="8" s="1" a="1"/>
  <c r="I220" i="8" s="1"/>
  <c r="G221" i="16"/>
  <c r="I221" i="8" s="1" a="1"/>
  <c r="I221" i="8" s="1"/>
  <c r="G222" i="16"/>
  <c r="I222" i="8" s="1" a="1"/>
  <c r="I222" i="8" s="1"/>
  <c r="G223" i="16"/>
  <c r="I223" i="8" s="1" a="1"/>
  <c r="I223" i="8" s="1"/>
  <c r="G224" i="16"/>
  <c r="I224" i="8" s="1" a="1"/>
  <c r="I224" i="8" s="1"/>
  <c r="G225" i="16"/>
  <c r="I225" i="8" s="1" a="1"/>
  <c r="I225" i="8" s="1"/>
  <c r="G226" i="16"/>
  <c r="I226" i="8" s="1" a="1"/>
  <c r="I226" i="8" s="1"/>
  <c r="G227" i="16"/>
  <c r="I227" i="8" s="1" a="1"/>
  <c r="I227" i="8" s="1"/>
  <c r="G228" i="16"/>
  <c r="I228" i="8" s="1" a="1"/>
  <c r="I228" i="8" s="1"/>
  <c r="G229" i="16"/>
  <c r="I229" i="8" s="1" a="1"/>
  <c r="I229" i="8" s="1"/>
  <c r="G230" i="16"/>
  <c r="I230" i="8" s="1" a="1"/>
  <c r="I230" i="8" s="1"/>
  <c r="G231" i="16"/>
  <c r="I231" i="8" s="1" a="1"/>
  <c r="I231" i="8" s="1"/>
  <c r="G232" i="16"/>
  <c r="I232" i="8" s="1" a="1"/>
  <c r="I232" i="8" s="1"/>
  <c r="G233" i="16"/>
  <c r="I233" i="8" s="1" a="1"/>
  <c r="I233" i="8" s="1"/>
  <c r="G234" i="16"/>
  <c r="I234" i="8" s="1" a="1"/>
  <c r="I234" i="8" s="1"/>
  <c r="G235" i="16"/>
  <c r="I235" i="8" s="1" a="1"/>
  <c r="I235" i="8" s="1"/>
  <c r="G236" i="16"/>
  <c r="I236" i="8" s="1" a="1"/>
  <c r="I236" i="8" s="1"/>
  <c r="G237" i="16"/>
  <c r="I237" i="8" s="1" a="1"/>
  <c r="I237" i="8" s="1"/>
  <c r="G238" i="16"/>
  <c r="I238" i="8" s="1" a="1"/>
  <c r="I238" i="8" s="1"/>
  <c r="G239" i="16"/>
  <c r="I239" i="8" s="1" a="1"/>
  <c r="I239" i="8" s="1"/>
  <c r="G240" i="16"/>
  <c r="I240" i="8" s="1" a="1"/>
  <c r="I240" i="8" s="1"/>
  <c r="G241" i="16"/>
  <c r="I241" i="8" s="1" a="1"/>
  <c r="I241" i="8" s="1"/>
  <c r="G242" i="16"/>
  <c r="I242" i="8" s="1" a="1"/>
  <c r="I242" i="8" s="1"/>
  <c r="G243" i="16"/>
  <c r="I243" i="8" s="1" a="1"/>
  <c r="I243" i="8" s="1"/>
  <c r="G112" i="16"/>
  <c r="I112" i="8" s="1" a="1"/>
  <c r="I112" i="8" s="1"/>
  <c r="G113" i="16"/>
  <c r="I113" i="8" s="1" a="1"/>
  <c r="I113" i="8" s="1"/>
  <c r="G114" i="16"/>
  <c r="I114" i="8" s="1" a="1"/>
  <c r="I114" i="8" s="1"/>
  <c r="G115" i="16"/>
  <c r="I115" i="8" s="1" a="1"/>
  <c r="I115" i="8" s="1"/>
  <c r="G116" i="16"/>
  <c r="I116" i="8" s="1" a="1"/>
  <c r="I116" i="8" s="1"/>
  <c r="G117" i="16"/>
  <c r="I117" i="8" s="1" a="1"/>
  <c r="I117" i="8" s="1"/>
  <c r="G118" i="16"/>
  <c r="I118" i="8" s="1" a="1"/>
  <c r="I118" i="8" s="1"/>
  <c r="G119" i="16"/>
  <c r="I119" i="8" s="1" a="1"/>
  <c r="I119" i="8" s="1"/>
  <c r="G120" i="16"/>
  <c r="I120" i="8" s="1" a="1"/>
  <c r="I120" i="8" s="1"/>
  <c r="G121" i="16"/>
  <c r="I121" i="8" s="1" a="1"/>
  <c r="I121" i="8" s="1"/>
  <c r="G122" i="16"/>
  <c r="I122" i="8" s="1" a="1"/>
  <c r="I122" i="8" s="1"/>
  <c r="G111" i="16"/>
  <c r="I111" i="8" s="1" a="1"/>
  <c r="I111" i="8" s="1"/>
  <c r="G97" i="16"/>
  <c r="I97" i="8" s="1" a="1"/>
  <c r="I97" i="8" s="1"/>
  <c r="G98" i="16"/>
  <c r="I98" i="8" s="1" a="1"/>
  <c r="I98" i="8" s="1"/>
  <c r="G99" i="16"/>
  <c r="I99" i="8" s="1" a="1"/>
  <c r="I99" i="8" s="1"/>
  <c r="G100" i="16"/>
  <c r="I100" i="8" s="1" a="1"/>
  <c r="I100" i="8" s="1"/>
  <c r="G101" i="16"/>
  <c r="I101" i="8" s="1" a="1"/>
  <c r="I101" i="8" s="1"/>
  <c r="G102" i="16"/>
  <c r="I102" i="8" s="1" a="1"/>
  <c r="I102" i="8" s="1"/>
  <c r="G103" i="16"/>
  <c r="I103" i="8" s="1" a="1"/>
  <c r="I103" i="8" s="1"/>
  <c r="G104" i="16"/>
  <c r="I104" i="8" s="1" a="1"/>
  <c r="I104" i="8" s="1"/>
  <c r="G105" i="16"/>
  <c r="I105" i="8" s="1" a="1"/>
  <c r="I105" i="8" s="1"/>
  <c r="G106" i="16"/>
  <c r="I106" i="8" s="1" a="1"/>
  <c r="I106" i="8" s="1"/>
  <c r="G107" i="16"/>
  <c r="I107" i="8" s="1" a="1"/>
  <c r="I107" i="8" s="1"/>
  <c r="G108" i="16"/>
  <c r="I108" i="8" s="1" a="1"/>
  <c r="I108" i="8" s="1"/>
  <c r="G109" i="16"/>
  <c r="I109" i="8" s="1" a="1"/>
  <c r="I109" i="8" s="1"/>
  <c r="G110" i="16"/>
  <c r="I110" i="8" s="1" a="1"/>
  <c r="I110" i="8" s="1"/>
  <c r="G96" i="16"/>
  <c r="I96" i="8" s="1" a="1"/>
  <c r="I96" i="8" s="1"/>
  <c r="G84" i="16"/>
  <c r="I84" i="8" s="1" a="1"/>
  <c r="I84" i="8" s="1"/>
  <c r="G85" i="16"/>
  <c r="I85" i="8" s="1" a="1"/>
  <c r="I85" i="8" s="1"/>
  <c r="G86" i="16"/>
  <c r="I86" i="8" s="1" a="1"/>
  <c r="I86" i="8" s="1"/>
  <c r="G87" i="16"/>
  <c r="I87" i="8" s="1" a="1"/>
  <c r="I87" i="8" s="1"/>
  <c r="G88" i="16"/>
  <c r="I88" i="8" s="1" a="1"/>
  <c r="I88" i="8" s="1"/>
  <c r="G89" i="16"/>
  <c r="I89" i="8" s="1" a="1"/>
  <c r="I89" i="8" s="1"/>
  <c r="G90" i="16"/>
  <c r="I90" i="8" s="1" a="1"/>
  <c r="I90" i="8" s="1"/>
  <c r="G91" i="16"/>
  <c r="I91" i="8" s="1" a="1"/>
  <c r="I91" i="8" s="1"/>
  <c r="G92" i="16"/>
  <c r="I92" i="8" s="1" a="1"/>
  <c r="I92" i="8" s="1"/>
  <c r="G93" i="16"/>
  <c r="I93" i="8" s="1" a="1"/>
  <c r="I93" i="8" s="1"/>
  <c r="G94" i="16"/>
  <c r="I94" i="8" s="1" a="1"/>
  <c r="I94" i="8" s="1"/>
  <c r="G95" i="16"/>
  <c r="I95" i="8" s="1" a="1"/>
  <c r="I95" i="8" s="1"/>
  <c r="G69" i="16"/>
  <c r="I69" i="8" s="1" a="1"/>
  <c r="I69" i="8" s="1"/>
  <c r="G70" i="16"/>
  <c r="I70" i="8" s="1" a="1"/>
  <c r="I70" i="8" s="1"/>
  <c r="G71" i="16"/>
  <c r="I71" i="8" s="1" a="1"/>
  <c r="I71" i="8" s="1"/>
  <c r="G72" i="16"/>
  <c r="I72" i="8" s="1" a="1"/>
  <c r="I72" i="8" s="1"/>
  <c r="G73" i="16"/>
  <c r="I73" i="8" s="1" a="1"/>
  <c r="I73" i="8" s="1"/>
  <c r="G74" i="16"/>
  <c r="I74" i="8" s="1" a="1"/>
  <c r="I74" i="8" s="1"/>
  <c r="G75" i="16"/>
  <c r="I75" i="8" s="1" a="1"/>
  <c r="I75" i="8" s="1"/>
  <c r="G76" i="16"/>
  <c r="I76" i="8" s="1" a="1"/>
  <c r="I76" i="8" s="1"/>
  <c r="G77" i="16"/>
  <c r="I77" i="8" s="1" a="1"/>
  <c r="I77" i="8" s="1"/>
  <c r="G78" i="16"/>
  <c r="I78" i="8" s="1" a="1"/>
  <c r="I78" i="8" s="1"/>
  <c r="G79" i="16"/>
  <c r="I79" i="8" s="1" a="1"/>
  <c r="I79" i="8" s="1"/>
  <c r="G80" i="16"/>
  <c r="I80" i="8" s="1" a="1"/>
  <c r="I80" i="8" s="1"/>
  <c r="G81" i="16"/>
  <c r="I81" i="8" s="1" a="1"/>
  <c r="I81" i="8" s="1"/>
  <c r="G82" i="16"/>
  <c r="I82" i="8" s="1" a="1"/>
  <c r="I82" i="8" s="1"/>
  <c r="G83" i="16"/>
  <c r="I83" i="8" s="1" a="1"/>
  <c r="I83" i="8" s="1"/>
  <c r="G38" i="16"/>
  <c r="I38" i="8" s="1" a="1"/>
  <c r="I38" i="8" s="1"/>
  <c r="G39" i="16"/>
  <c r="I39" i="8" s="1" a="1"/>
  <c r="I39" i="8" s="1"/>
  <c r="G40" i="16"/>
  <c r="I40" i="8" s="1" a="1"/>
  <c r="I40" i="8" s="1"/>
  <c r="G41" i="16"/>
  <c r="I41" i="8" s="1" a="1"/>
  <c r="I41" i="8" s="1"/>
  <c r="G42" i="16"/>
  <c r="I42" i="8" s="1" a="1"/>
  <c r="I42" i="8" s="1"/>
  <c r="G43" i="16"/>
  <c r="I43" i="8" s="1" a="1"/>
  <c r="I43" i="8" s="1"/>
  <c r="G44" i="16"/>
  <c r="I44" i="8" s="1" a="1"/>
  <c r="I44" i="8" s="1"/>
  <c r="G45" i="16"/>
  <c r="I45" i="8" s="1" a="1"/>
  <c r="I45" i="8" s="1"/>
  <c r="G46" i="16"/>
  <c r="I46" i="8" s="1" a="1"/>
  <c r="I46" i="8" s="1"/>
  <c r="G47" i="16"/>
  <c r="I47" i="8" s="1" a="1"/>
  <c r="I47" i="8" s="1"/>
  <c r="G48" i="16"/>
  <c r="I48" i="8" s="1" a="1"/>
  <c r="I48" i="8" s="1"/>
  <c r="G49" i="16"/>
  <c r="I49" i="8" s="1" a="1"/>
  <c r="I49" i="8" s="1"/>
  <c r="G50" i="16"/>
  <c r="I50" i="8" s="1" a="1"/>
  <c r="I50" i="8" s="1"/>
  <c r="G51" i="16"/>
  <c r="I51" i="8" s="1" a="1"/>
  <c r="I51" i="8" s="1"/>
  <c r="G52" i="16"/>
  <c r="I52" i="8" s="1" a="1"/>
  <c r="I52" i="8" s="1"/>
  <c r="G53" i="16"/>
  <c r="I53" i="8" s="1" a="1"/>
  <c r="I53" i="8" s="1"/>
  <c r="G54" i="16"/>
  <c r="I54" i="8" s="1" a="1"/>
  <c r="I54" i="8" s="1"/>
  <c r="G55" i="16"/>
  <c r="I55" i="8" s="1" a="1"/>
  <c r="I55" i="8" s="1"/>
  <c r="G56" i="16"/>
  <c r="I56" i="8" s="1" a="1"/>
  <c r="I56" i="8" s="1"/>
  <c r="G57" i="16"/>
  <c r="I57" i="8" s="1" a="1"/>
  <c r="I57" i="8" s="1"/>
  <c r="G58" i="16"/>
  <c r="I58" i="8" s="1" a="1"/>
  <c r="I58" i="8" s="1"/>
  <c r="G59" i="16"/>
  <c r="I59" i="8" s="1" a="1"/>
  <c r="I59" i="8" s="1"/>
  <c r="G60" i="16"/>
  <c r="I60" i="8" s="1" a="1"/>
  <c r="I60" i="8" s="1"/>
  <c r="G61" i="16"/>
  <c r="I61" i="8" s="1" a="1"/>
  <c r="I61" i="8" s="1"/>
  <c r="G62" i="16"/>
  <c r="I62" i="8" s="1" a="1"/>
  <c r="I62" i="8" s="1"/>
  <c r="G63" i="16"/>
  <c r="I63" i="8" s="1" a="1"/>
  <c r="I63" i="8" s="1"/>
  <c r="G64" i="16"/>
  <c r="I64" i="8" s="1" a="1"/>
  <c r="I64" i="8" s="1"/>
  <c r="G65" i="16"/>
  <c r="I65" i="8" s="1" a="1"/>
  <c r="I65" i="8" s="1"/>
  <c r="G66" i="16"/>
  <c r="I66" i="8" s="1" a="1"/>
  <c r="I66" i="8" s="1"/>
  <c r="G67" i="16"/>
  <c r="I67" i="8" s="1" a="1"/>
  <c r="I67" i="8" s="1"/>
  <c r="G68" i="16"/>
  <c r="I68" i="8" s="1" a="1"/>
  <c r="I68" i="8" s="1"/>
  <c r="G37" i="16"/>
  <c r="I37" i="8" s="1" a="1"/>
  <c r="I37" i="8" s="1"/>
  <c r="G6" i="16"/>
  <c r="I6" i="8" s="1" a="1"/>
  <c r="I6" i="8" s="1"/>
  <c r="G7" i="16"/>
  <c r="I7" i="8" s="1" a="1"/>
  <c r="I7" i="8" s="1"/>
  <c r="G8" i="16"/>
  <c r="I8" i="8" s="1" a="1"/>
  <c r="I8" i="8" s="1"/>
  <c r="G9" i="16"/>
  <c r="I9" i="8" s="1" a="1"/>
  <c r="I9" i="8" s="1"/>
  <c r="G10" i="16"/>
  <c r="I10" i="8" s="1" a="1"/>
  <c r="I10" i="8" s="1"/>
  <c r="G11" i="16"/>
  <c r="I11" i="8" s="1" a="1"/>
  <c r="I11" i="8" s="1"/>
  <c r="G12" i="16"/>
  <c r="I12" i="8" s="1" a="1"/>
  <c r="I12" i="8" s="1"/>
  <c r="G13" i="16"/>
  <c r="I13" i="8" s="1" a="1"/>
  <c r="I13" i="8" s="1"/>
  <c r="G14" i="16"/>
  <c r="I14" i="8" s="1" a="1"/>
  <c r="I14" i="8" s="1"/>
  <c r="G15" i="16"/>
  <c r="I15" i="8" s="1" a="1"/>
  <c r="I15" i="8" s="1"/>
  <c r="G16" i="16"/>
  <c r="I16" i="8" s="1" a="1"/>
  <c r="I16" i="8" s="1"/>
  <c r="G17" i="16"/>
  <c r="I17" i="8" s="1" a="1"/>
  <c r="I17" i="8" s="1"/>
  <c r="G18" i="16"/>
  <c r="I18" i="8" s="1" a="1"/>
  <c r="I18" i="8" s="1"/>
  <c r="G19" i="16"/>
  <c r="I19" i="8" s="1" a="1"/>
  <c r="I19" i="8" s="1"/>
  <c r="G20" i="16"/>
  <c r="I20" i="8" s="1" a="1"/>
  <c r="I20" i="8" s="1"/>
  <c r="G21" i="16"/>
  <c r="I21" i="8" s="1" a="1"/>
  <c r="I21" i="8" s="1"/>
  <c r="G22" i="16"/>
  <c r="I22" i="8" s="1" a="1"/>
  <c r="I22" i="8" s="1"/>
  <c r="G23" i="16"/>
  <c r="I23" i="8" s="1" a="1"/>
  <c r="I23" i="8" s="1"/>
  <c r="G24" i="16"/>
  <c r="I24" i="8" s="1" a="1"/>
  <c r="I24" i="8" s="1"/>
  <c r="G25" i="16"/>
  <c r="I25" i="8" s="1" a="1"/>
  <c r="I25" i="8" s="1"/>
  <c r="G26" i="16"/>
  <c r="I26" i="8" s="1" a="1"/>
  <c r="I26" i="8" s="1"/>
  <c r="G27" i="16"/>
  <c r="I27" i="8" s="1" a="1"/>
  <c r="I27" i="8" s="1"/>
  <c r="G28" i="16"/>
  <c r="I28" i="8" s="1" a="1"/>
  <c r="I28" i="8" s="1"/>
  <c r="G29" i="16"/>
  <c r="I29" i="8" s="1" a="1"/>
  <c r="I29" i="8" s="1"/>
  <c r="G30" i="16"/>
  <c r="I30" i="8" s="1" a="1"/>
  <c r="I30" i="8" s="1"/>
  <c r="G31" i="16"/>
  <c r="I31" i="8" s="1" a="1"/>
  <c r="I31" i="8" s="1"/>
  <c r="G32" i="16"/>
  <c r="I32" i="8" s="1" a="1"/>
  <c r="I32" i="8" s="1"/>
  <c r="G33" i="16"/>
  <c r="I33" i="8" s="1" a="1"/>
  <c r="I33" i="8" s="1"/>
  <c r="G34" i="16"/>
  <c r="I34" i="8" s="1" a="1"/>
  <c r="I34" i="8" s="1"/>
  <c r="G35" i="16"/>
  <c r="I35" i="8" s="1" a="1"/>
  <c r="I35" i="8" s="1"/>
  <c r="G36" i="16"/>
  <c r="I36" i="8" s="1" a="1"/>
  <c r="I36" i="8" s="1"/>
  <c r="G5" i="16"/>
  <c r="I5" i="8" s="1" a="1"/>
  <c r="I5" i="8" s="1"/>
  <c r="H255" i="16"/>
  <c r="G255" i="16" s="1"/>
  <c r="I255" i="8" s="1" a="1"/>
  <c r="I255" i="8" s="1"/>
  <c r="H254" i="16"/>
  <c r="G254" i="16" s="1"/>
  <c r="I254" i="8" s="1" a="1"/>
  <c r="I254" i="8" s="1"/>
  <c r="H253" i="16"/>
  <c r="G253" i="16" s="1"/>
  <c r="I253" i="8" s="1" a="1"/>
  <c r="I253" i="8" s="1"/>
  <c r="H252" i="16"/>
  <c r="G252" i="16" s="1"/>
  <c r="I252" i="8" s="1" a="1"/>
  <c r="I252" i="8" s="1"/>
  <c r="H251" i="16"/>
  <c r="G251" i="16" s="1"/>
  <c r="I251" i="8" s="1" a="1"/>
  <c r="I251" i="8" s="1"/>
  <c r="H250" i="16"/>
  <c r="G250" i="16" s="1"/>
  <c r="I250" i="8" s="1" a="1"/>
  <c r="I250" i="8" s="1"/>
  <c r="H249" i="16"/>
  <c r="G249" i="16" s="1"/>
  <c r="I249" i="8" s="1" a="1"/>
  <c r="I249" i="8" s="1"/>
  <c r="H248" i="16"/>
  <c r="G248" i="16" s="1"/>
  <c r="I248" i="8" s="1" a="1"/>
  <c r="I248" i="8" s="1"/>
  <c r="H247" i="16"/>
  <c r="G247" i="16" s="1"/>
  <c r="I247" i="8" s="1" a="1"/>
  <c r="I247" i="8" s="1"/>
  <c r="H246" i="16"/>
  <c r="G246" i="16" s="1"/>
  <c r="I246" i="8" s="1" a="1"/>
  <c r="I246" i="8" s="1"/>
  <c r="H245" i="16"/>
  <c r="G245" i="16" s="1"/>
  <c r="I245" i="8" s="1" a="1"/>
  <c r="I245" i="8" s="1"/>
  <c r="H244" i="16"/>
  <c r="G244" i="16" s="1"/>
  <c r="I244" i="8" s="1" a="1"/>
  <c r="I244" i="8" s="1"/>
  <c r="I185" i="16"/>
  <c r="G185" i="16" s="1"/>
  <c r="I185" i="8" s="1" a="1"/>
  <c r="I185" i="8" s="1"/>
  <c r="I190" i="16"/>
  <c r="G190" i="16" s="1"/>
  <c r="I190" i="8" s="1" a="1"/>
  <c r="I190" i="8" s="1"/>
  <c r="I173" i="16"/>
  <c r="G173" i="16" s="1"/>
  <c r="I173" i="8" s="1" a="1"/>
  <c r="I173" i="8" s="1"/>
  <c r="I178" i="16"/>
  <c r="G178" i="16" s="1"/>
  <c r="I178" i="8" s="1" a="1"/>
  <c r="I178" i="8" s="1"/>
  <c r="I164" i="16"/>
  <c r="G164" i="16" s="1"/>
  <c r="I164" i="8" s="1" a="1"/>
  <c r="I164" i="8" s="1"/>
  <c r="I166" i="16"/>
  <c r="G166" i="16" s="1"/>
  <c r="I166" i="8" s="1" a="1"/>
  <c r="I166" i="8" s="1"/>
  <c r="I150" i="16"/>
  <c r="G150" i="16" s="1"/>
  <c r="I150" i="8" s="1" a="1"/>
  <c r="I150" i="8" s="1"/>
  <c r="I155" i="16"/>
  <c r="G155" i="16" s="1"/>
  <c r="I155" i="8" s="1" a="1"/>
  <c r="I155" i="8" s="1"/>
  <c r="I138" i="16"/>
  <c r="G138" i="16" s="1"/>
  <c r="I138" i="8" s="1" a="1"/>
  <c r="I138" i="8" s="1"/>
  <c r="I140" i="16"/>
  <c r="G140" i="16" s="1"/>
  <c r="I140" i="8" s="1" a="1"/>
  <c r="I140" i="8" s="1"/>
  <c r="I146" i="16"/>
  <c r="G146" i="16" s="1"/>
  <c r="I146" i="8" s="1" a="1"/>
  <c r="I146" i="8" s="1"/>
  <c r="I125" i="16"/>
  <c r="G125" i="16" s="1"/>
  <c r="I125" i="8" s="1" a="1"/>
  <c r="I125" i="8" s="1"/>
  <c r="I127" i="16"/>
  <c r="G127" i="16" s="1"/>
  <c r="I127" i="8" s="1" a="1"/>
  <c r="I127" i="8" s="1"/>
  <c r="I133" i="16"/>
  <c r="G133" i="16" s="1"/>
  <c r="I133" i="8" s="1" a="1"/>
  <c r="I133" i="8" s="1"/>
  <c r="I123" i="16"/>
  <c r="G123" i="16" s="1"/>
  <c r="I123" i="8" s="1" a="1"/>
  <c r="I123" i="8" s="1"/>
  <c r="I112" i="16"/>
  <c r="I113" i="16"/>
  <c r="I114" i="16"/>
  <c r="I115" i="16"/>
  <c r="I116" i="16"/>
  <c r="I187" i="16" s="1"/>
  <c r="G187" i="16" s="1"/>
  <c r="I187" i="8" s="1" a="1"/>
  <c r="I187" i="8" s="1"/>
  <c r="I117" i="16"/>
  <c r="I118" i="16"/>
  <c r="I119" i="16"/>
  <c r="I120" i="16"/>
  <c r="I121" i="16"/>
  <c r="I192" i="16" s="1"/>
  <c r="G192" i="16" s="1"/>
  <c r="I192" i="8" s="1" a="1"/>
  <c r="I192" i="8" s="1"/>
  <c r="I122" i="16"/>
  <c r="I111" i="16"/>
  <c r="I182" i="16" s="1"/>
  <c r="G182" i="16" s="1"/>
  <c r="I182" i="8" s="1" a="1"/>
  <c r="I182" i="8" s="1"/>
  <c r="I97" i="16"/>
  <c r="I98" i="16"/>
  <c r="I99" i="16"/>
  <c r="I100" i="16"/>
  <c r="I101" i="16"/>
  <c r="I102" i="16"/>
  <c r="I103" i="16"/>
  <c r="I104" i="16"/>
  <c r="I105" i="16"/>
  <c r="I106" i="16"/>
  <c r="I157" i="16" s="1"/>
  <c r="G157" i="16" s="1"/>
  <c r="I157" i="8" s="1" a="1"/>
  <c r="I157" i="8" s="1"/>
  <c r="I107" i="16"/>
  <c r="I108" i="16"/>
  <c r="I109" i="16"/>
  <c r="I110" i="16"/>
  <c r="I96" i="16"/>
  <c r="I147" i="16" s="1"/>
  <c r="G147" i="16" s="1"/>
  <c r="I147" i="8" s="1" a="1"/>
  <c r="I147" i="8" s="1"/>
  <c r="I85" i="16"/>
  <c r="I86" i="16"/>
  <c r="I172" i="16" s="1"/>
  <c r="G172" i="16" s="1"/>
  <c r="I172" i="8" s="1" a="1"/>
  <c r="I172" i="8" s="1"/>
  <c r="I87" i="16"/>
  <c r="I88" i="16"/>
  <c r="I89" i="16"/>
  <c r="I90" i="16"/>
  <c r="I176" i="16" s="1"/>
  <c r="G176" i="16" s="1"/>
  <c r="I176" i="8" s="1" a="1"/>
  <c r="I176" i="8" s="1"/>
  <c r="I91" i="16"/>
  <c r="I92" i="16"/>
  <c r="I93" i="16"/>
  <c r="I94" i="16"/>
  <c r="I180" i="16" s="1"/>
  <c r="G180" i="16" s="1"/>
  <c r="I180" i="8" s="1" a="1"/>
  <c r="I180" i="8" s="1"/>
  <c r="I95" i="16"/>
  <c r="I84" i="16"/>
  <c r="I170" i="16" s="1"/>
  <c r="G170" i="16" s="1"/>
  <c r="I170" i="8" s="1" a="1"/>
  <c r="I170" i="8" s="1"/>
  <c r="I83" i="16"/>
  <c r="I82" i="16"/>
  <c r="I81" i="16"/>
  <c r="I80" i="16"/>
  <c r="I79" i="16"/>
  <c r="I145" i="16" s="1"/>
  <c r="G145" i="16" s="1"/>
  <c r="I145" i="8" s="1" a="1"/>
  <c r="I145" i="8" s="1"/>
  <c r="I78" i="16"/>
  <c r="I144" i="16" s="1"/>
  <c r="G144" i="16" s="1"/>
  <c r="I144" i="8" s="1" a="1"/>
  <c r="I144" i="8" s="1"/>
  <c r="I77" i="16"/>
  <c r="I143" i="16" s="1"/>
  <c r="G143" i="16" s="1"/>
  <c r="I143" i="8" s="1" a="1"/>
  <c r="I143" i="8" s="1"/>
  <c r="I76" i="16"/>
  <c r="I142" i="16" s="1"/>
  <c r="G142" i="16" s="1"/>
  <c r="I142" i="8" s="1" a="1"/>
  <c r="I142" i="8" s="1"/>
  <c r="I75" i="16"/>
  <c r="I141" i="16" s="1"/>
  <c r="G141" i="16" s="1"/>
  <c r="I141" i="8" s="1" a="1"/>
  <c r="I141" i="8" s="1"/>
  <c r="I74" i="16"/>
  <c r="I73" i="16"/>
  <c r="I72" i="16"/>
  <c r="I71" i="16"/>
  <c r="I137" i="16" s="1"/>
  <c r="G137" i="16" s="1"/>
  <c r="I137" i="8" s="1" a="1"/>
  <c r="I137" i="8" s="1"/>
  <c r="I70" i="16"/>
  <c r="I136" i="16" s="1"/>
  <c r="G136" i="16" s="1"/>
  <c r="I136" i="8" s="1" a="1"/>
  <c r="I136" i="8" s="1"/>
  <c r="I69" i="16"/>
  <c r="I68" i="16"/>
  <c r="I169" i="16" s="1"/>
  <c r="G169" i="16" s="1"/>
  <c r="I169" i="8" s="1" a="1"/>
  <c r="I169" i="8" s="1"/>
  <c r="I67" i="16"/>
  <c r="I168" i="16" s="1"/>
  <c r="G168" i="16" s="1"/>
  <c r="I168" i="8" s="1" a="1"/>
  <c r="I168" i="8" s="1"/>
  <c r="I66" i="16"/>
  <c r="I167" i="16" s="1"/>
  <c r="G167" i="16" s="1"/>
  <c r="I167" i="8" s="1" a="1"/>
  <c r="I167" i="8" s="1"/>
  <c r="I65" i="16"/>
  <c r="I64" i="16"/>
  <c r="I63" i="16"/>
  <c r="I62" i="16"/>
  <c r="I163" i="16" s="1"/>
  <c r="G163" i="16" s="1"/>
  <c r="I163" i="8" s="1" a="1"/>
  <c r="I163" i="8" s="1"/>
  <c r="I61" i="16"/>
  <c r="I60" i="16"/>
  <c r="I161" i="16" s="1"/>
  <c r="G161" i="16" s="1"/>
  <c r="I161" i="8" s="1" a="1"/>
  <c r="I161" i="8" s="1"/>
  <c r="I59" i="16"/>
  <c r="I160" i="16" s="1"/>
  <c r="G160" i="16" s="1"/>
  <c r="I160" i="8" s="1" a="1"/>
  <c r="I160" i="8" s="1"/>
  <c r="I58" i="16"/>
  <c r="I159" i="16" s="1"/>
  <c r="G159" i="16" s="1"/>
  <c r="I159" i="8" s="1" a="1"/>
  <c r="I159" i="8" s="1"/>
  <c r="I57" i="16"/>
  <c r="I56" i="16"/>
  <c r="I55" i="16"/>
  <c r="I54" i="16"/>
  <c r="I53" i="16"/>
  <c r="I52" i="16"/>
  <c r="I51" i="16"/>
  <c r="I50" i="16"/>
  <c r="I49" i="16"/>
  <c r="I48" i="16"/>
  <c r="I47" i="16"/>
  <c r="I128" i="16" s="1"/>
  <c r="G128" i="16" s="1"/>
  <c r="I128" i="8" s="1" a="1"/>
  <c r="I128" i="8" s="1"/>
  <c r="I46" i="16"/>
  <c r="I45" i="16"/>
  <c r="I44" i="16"/>
  <c r="I43" i="16"/>
  <c r="I42" i="16"/>
  <c r="I41" i="16"/>
  <c r="I40" i="16"/>
  <c r="I39" i="16"/>
  <c r="I38" i="16"/>
  <c r="I37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7" i="16"/>
  <c r="J508" i="16"/>
  <c r="J509" i="16"/>
  <c r="J510" i="16"/>
  <c r="J511" i="16"/>
  <c r="J512" i="16"/>
  <c r="J513" i="16"/>
  <c r="J514" i="16"/>
  <c r="J515" i="16"/>
  <c r="J516" i="16"/>
  <c r="J517" i="16"/>
  <c r="J518" i="16"/>
  <c r="J519" i="16"/>
  <c r="J520" i="16"/>
  <c r="J521" i="16"/>
  <c r="J522" i="16"/>
  <c r="J523" i="16"/>
  <c r="J524" i="16"/>
  <c r="J525" i="16"/>
  <c r="J526" i="16"/>
  <c r="J527" i="16"/>
  <c r="J528" i="16"/>
  <c r="J529" i="16"/>
  <c r="J530" i="16"/>
  <c r="J531" i="16"/>
  <c r="J532" i="16"/>
  <c r="J533" i="16"/>
  <c r="J534" i="16"/>
  <c r="J535" i="16"/>
  <c r="J536" i="16"/>
  <c r="J537" i="16"/>
  <c r="J538" i="16"/>
  <c r="J539" i="16"/>
  <c r="J540" i="16"/>
  <c r="J541" i="16"/>
  <c r="J542" i="16"/>
  <c r="J543" i="16"/>
  <c r="J544" i="16"/>
  <c r="J545" i="16"/>
  <c r="J546" i="16"/>
  <c r="J547" i="16"/>
  <c r="J548" i="16"/>
  <c r="J549" i="16"/>
  <c r="J550" i="16"/>
  <c r="J551" i="16"/>
  <c r="J552" i="16"/>
  <c r="J553" i="16"/>
  <c r="J554" i="16"/>
  <c r="J555" i="16"/>
  <c r="J556" i="16"/>
  <c r="J557" i="16"/>
  <c r="J558" i="16"/>
  <c r="J559" i="16"/>
  <c r="J560" i="16"/>
  <c r="J561" i="16"/>
  <c r="J562" i="16"/>
  <c r="J563" i="16"/>
  <c r="J564" i="16"/>
  <c r="J565" i="16"/>
  <c r="J566" i="16"/>
  <c r="J567" i="16"/>
  <c r="J568" i="16"/>
  <c r="J569" i="16"/>
  <c r="J570" i="16"/>
  <c r="J571" i="16"/>
  <c r="J572" i="16"/>
  <c r="J573" i="16"/>
  <c r="J574" i="16"/>
  <c r="J575" i="16"/>
  <c r="J576" i="16"/>
  <c r="J577" i="16"/>
  <c r="J578" i="16"/>
  <c r="J579" i="16"/>
  <c r="J580" i="16"/>
  <c r="J581" i="16"/>
  <c r="J582" i="16"/>
  <c r="J583" i="16"/>
  <c r="J584" i="16"/>
  <c r="J585" i="16"/>
  <c r="J586" i="16"/>
  <c r="J587" i="16"/>
  <c r="J588" i="16"/>
  <c r="J589" i="16"/>
  <c r="J590" i="16"/>
  <c r="J591" i="16"/>
  <c r="J592" i="16"/>
  <c r="J593" i="16"/>
  <c r="J594" i="16"/>
  <c r="J595" i="16"/>
  <c r="J596" i="16"/>
  <c r="J597" i="16"/>
  <c r="J598" i="16"/>
  <c r="J599" i="16"/>
  <c r="J600" i="16"/>
  <c r="J601" i="16"/>
  <c r="J602" i="16"/>
  <c r="J603" i="16"/>
  <c r="J604" i="16"/>
  <c r="J605" i="16"/>
  <c r="J606" i="16"/>
  <c r="J607" i="16"/>
  <c r="J608" i="16"/>
  <c r="J609" i="16"/>
  <c r="J610" i="16"/>
  <c r="J611" i="16"/>
  <c r="J612" i="16"/>
  <c r="J613" i="16"/>
  <c r="J614" i="16"/>
  <c r="J615" i="16"/>
  <c r="J616" i="16"/>
  <c r="J617" i="16"/>
  <c r="J618" i="16"/>
  <c r="J619" i="16"/>
  <c r="J620" i="16"/>
  <c r="J621" i="16"/>
  <c r="J622" i="16"/>
  <c r="J623" i="16"/>
  <c r="J624" i="16"/>
  <c r="J625" i="16"/>
  <c r="J626" i="16"/>
  <c r="J627" i="16"/>
  <c r="J628" i="16"/>
  <c r="J629" i="16"/>
  <c r="J630" i="16"/>
  <c r="J631" i="16"/>
  <c r="J632" i="16"/>
  <c r="J633" i="16"/>
  <c r="J634" i="16"/>
  <c r="J635" i="16"/>
  <c r="J636" i="16"/>
  <c r="J637" i="16"/>
  <c r="J638" i="16"/>
  <c r="J639" i="16"/>
  <c r="J640" i="16"/>
  <c r="J641" i="16"/>
  <c r="J642" i="16"/>
  <c r="J643" i="16"/>
  <c r="J644" i="16"/>
  <c r="J645" i="16"/>
  <c r="J646" i="16"/>
  <c r="J647" i="16"/>
  <c r="J648" i="16"/>
  <c r="J649" i="16"/>
  <c r="J650" i="16"/>
  <c r="J651" i="16"/>
  <c r="J652" i="16"/>
  <c r="J653" i="16"/>
  <c r="J654" i="16"/>
  <c r="J655" i="16"/>
  <c r="J656" i="16"/>
  <c r="J657" i="16"/>
  <c r="J658" i="16"/>
  <c r="J659" i="16"/>
  <c r="J660" i="16"/>
  <c r="J661" i="16"/>
  <c r="J662" i="16"/>
  <c r="J663" i="16"/>
  <c r="J664" i="16"/>
  <c r="J665" i="16"/>
  <c r="J666" i="16"/>
  <c r="J667" i="16"/>
  <c r="J668" i="16"/>
  <c r="J669" i="16"/>
  <c r="J670" i="16"/>
  <c r="J671" i="16"/>
  <c r="J672" i="16"/>
  <c r="J673" i="16"/>
  <c r="J674" i="16"/>
  <c r="J675" i="16"/>
  <c r="J676" i="16"/>
  <c r="J677" i="16"/>
  <c r="J678" i="16"/>
  <c r="J679" i="16"/>
  <c r="J680" i="16"/>
  <c r="J681" i="16"/>
  <c r="J682" i="16"/>
  <c r="J683" i="16"/>
  <c r="J684" i="16"/>
  <c r="J685" i="16"/>
  <c r="J686" i="16"/>
  <c r="J687" i="16"/>
  <c r="J688" i="16"/>
  <c r="J689" i="16"/>
  <c r="J690" i="16"/>
  <c r="J691" i="16"/>
  <c r="J692" i="16"/>
  <c r="J693" i="16"/>
  <c r="J694" i="16"/>
  <c r="J695" i="16"/>
  <c r="J696" i="16"/>
  <c r="J697" i="16"/>
  <c r="J698" i="16"/>
  <c r="J699" i="16"/>
  <c r="J700" i="16"/>
  <c r="J701" i="16"/>
  <c r="J702" i="16"/>
  <c r="J703" i="16"/>
  <c r="J704" i="16"/>
  <c r="J705" i="16"/>
  <c r="J706" i="16"/>
  <c r="J707" i="16"/>
  <c r="J708" i="16"/>
  <c r="J709" i="16"/>
  <c r="J710" i="16"/>
  <c r="J711" i="16"/>
  <c r="J712" i="16"/>
  <c r="J713" i="16"/>
  <c r="J714" i="16"/>
  <c r="J715" i="16"/>
  <c r="J716" i="16"/>
  <c r="J717" i="16"/>
  <c r="J718" i="16"/>
  <c r="J719" i="16"/>
  <c r="J720" i="16"/>
  <c r="J721" i="16"/>
  <c r="J722" i="16"/>
  <c r="J723" i="16"/>
  <c r="J724" i="16"/>
  <c r="J725" i="16"/>
  <c r="J726" i="16"/>
  <c r="J727" i="16"/>
  <c r="J728" i="16"/>
  <c r="J729" i="16"/>
  <c r="J730" i="16"/>
  <c r="J731" i="16"/>
  <c r="J732" i="16"/>
  <c r="J733" i="16"/>
  <c r="J734" i="16"/>
  <c r="J735" i="16"/>
  <c r="J736" i="16"/>
  <c r="J737" i="16"/>
  <c r="J738" i="16"/>
  <c r="J739" i="16"/>
  <c r="J740" i="16"/>
  <c r="J741" i="16"/>
  <c r="J742" i="16"/>
  <c r="J743" i="16"/>
  <c r="J744" i="16"/>
  <c r="J745" i="16"/>
  <c r="J746" i="16"/>
  <c r="J747" i="16"/>
  <c r="J748" i="16"/>
  <c r="J749" i="16"/>
  <c r="J750" i="16"/>
  <c r="J751" i="16"/>
  <c r="J752" i="16"/>
  <c r="J753" i="16"/>
  <c r="J754" i="16"/>
  <c r="J755" i="16"/>
  <c r="J756" i="16"/>
  <c r="J757" i="16"/>
  <c r="J758" i="16"/>
  <c r="J759" i="16"/>
  <c r="J760" i="16"/>
  <c r="J761" i="16"/>
  <c r="J762" i="16"/>
  <c r="J763" i="16"/>
  <c r="J764" i="16"/>
  <c r="J765" i="16"/>
  <c r="J766" i="16"/>
  <c r="J767" i="16"/>
  <c r="J768" i="16"/>
  <c r="J769" i="16"/>
  <c r="J770" i="16"/>
  <c r="J771" i="16"/>
  <c r="J772" i="16"/>
  <c r="J773" i="16"/>
  <c r="J774" i="16"/>
  <c r="J775" i="16"/>
  <c r="J776" i="16"/>
  <c r="J777" i="16"/>
  <c r="J778" i="16"/>
  <c r="J779" i="16"/>
  <c r="J780" i="16"/>
  <c r="J781" i="16"/>
  <c r="J782" i="16"/>
  <c r="J783" i="16"/>
  <c r="J784" i="16"/>
  <c r="J785" i="16"/>
  <c r="J786" i="16"/>
  <c r="J787" i="16"/>
  <c r="J788" i="16"/>
  <c r="J789" i="16"/>
  <c r="J790" i="16"/>
  <c r="J791" i="16"/>
  <c r="J792" i="16"/>
  <c r="J793" i="16"/>
  <c r="J794" i="16"/>
  <c r="J795" i="16"/>
  <c r="J796" i="16"/>
  <c r="J797" i="16"/>
  <c r="J798" i="16"/>
  <c r="J799" i="16"/>
  <c r="J800" i="16"/>
  <c r="J801" i="16"/>
  <c r="J802" i="16"/>
  <c r="J803" i="16"/>
  <c r="J804" i="16"/>
  <c r="J805" i="16"/>
  <c r="J806" i="16"/>
  <c r="J807" i="16"/>
  <c r="J808" i="16"/>
  <c r="J809" i="16"/>
  <c r="J810" i="16"/>
  <c r="J811" i="16"/>
  <c r="J812" i="16"/>
  <c r="J813" i="16"/>
  <c r="J814" i="16"/>
  <c r="J815" i="16"/>
  <c r="J816" i="16"/>
  <c r="J817" i="16"/>
  <c r="J818" i="16"/>
  <c r="J819" i="16"/>
  <c r="J820" i="16"/>
  <c r="J821" i="16"/>
  <c r="J822" i="16"/>
  <c r="J823" i="16"/>
  <c r="J824" i="16"/>
  <c r="J825" i="16"/>
  <c r="J826" i="16"/>
  <c r="J827" i="16"/>
  <c r="J828" i="16"/>
  <c r="J829" i="16"/>
  <c r="J830" i="16"/>
  <c r="J831" i="16"/>
  <c r="J832" i="16"/>
  <c r="J833" i="16"/>
  <c r="J834" i="16"/>
  <c r="J835" i="16"/>
  <c r="J836" i="16"/>
  <c r="J837" i="16"/>
  <c r="J838" i="16"/>
  <c r="J839" i="16"/>
  <c r="J840" i="16"/>
  <c r="J841" i="16"/>
  <c r="J842" i="16"/>
  <c r="J843" i="16"/>
  <c r="J844" i="16"/>
  <c r="J845" i="16"/>
  <c r="J846" i="16"/>
  <c r="J847" i="16"/>
  <c r="J848" i="16"/>
  <c r="J849" i="16"/>
  <c r="J850" i="16"/>
  <c r="J851" i="16"/>
  <c r="J852" i="16"/>
  <c r="J853" i="16"/>
  <c r="J854" i="16"/>
  <c r="J855" i="16"/>
  <c r="J856" i="16"/>
  <c r="J857" i="16"/>
  <c r="J858" i="16"/>
  <c r="J859" i="16"/>
  <c r="J860" i="16"/>
  <c r="J861" i="16"/>
  <c r="J862" i="16"/>
  <c r="J863" i="16"/>
  <c r="J864" i="16"/>
  <c r="J865" i="16"/>
  <c r="J866" i="16"/>
  <c r="J867" i="16"/>
  <c r="J868" i="16"/>
  <c r="J869" i="16"/>
  <c r="J870" i="16"/>
  <c r="J871" i="16"/>
  <c r="J872" i="16"/>
  <c r="J873" i="16"/>
  <c r="J874" i="16"/>
  <c r="J875" i="16"/>
  <c r="J876" i="16"/>
  <c r="J877" i="16"/>
  <c r="J878" i="16"/>
  <c r="J879" i="16"/>
  <c r="J880" i="16"/>
  <c r="J881" i="16"/>
  <c r="J882" i="16"/>
  <c r="J883" i="16"/>
  <c r="J884" i="16"/>
  <c r="J885" i="16"/>
  <c r="J886" i="16"/>
  <c r="J887" i="16"/>
  <c r="J888" i="16"/>
  <c r="J889" i="16"/>
  <c r="J890" i="16"/>
  <c r="J891" i="16"/>
  <c r="J892" i="16"/>
  <c r="J893" i="16"/>
  <c r="J894" i="16"/>
  <c r="J895" i="16"/>
  <c r="J896" i="16"/>
  <c r="J897" i="16"/>
  <c r="J898" i="16"/>
  <c r="J899" i="16"/>
  <c r="J900" i="16"/>
  <c r="J901" i="16"/>
  <c r="J902" i="16"/>
  <c r="J903" i="16"/>
  <c r="J904" i="16"/>
  <c r="J905" i="16"/>
  <c r="J906" i="16"/>
  <c r="J907" i="16"/>
  <c r="J908" i="16"/>
  <c r="J909" i="16"/>
  <c r="J910" i="16"/>
  <c r="J911" i="16"/>
  <c r="J912" i="16"/>
  <c r="J913" i="16"/>
  <c r="J914" i="16"/>
  <c r="J915" i="16"/>
  <c r="J916" i="16"/>
  <c r="J917" i="16"/>
  <c r="J918" i="16"/>
  <c r="J919" i="16"/>
  <c r="J920" i="16"/>
  <c r="J921" i="16"/>
  <c r="J922" i="16"/>
  <c r="J923" i="16"/>
  <c r="J924" i="16"/>
  <c r="J925" i="16"/>
  <c r="J926" i="16"/>
  <c r="J927" i="16"/>
  <c r="J928" i="16"/>
  <c r="J929" i="16"/>
  <c r="J930" i="16"/>
  <c r="J931" i="16"/>
  <c r="J932" i="16"/>
  <c r="J933" i="16"/>
  <c r="J934" i="16"/>
  <c r="J935" i="16"/>
  <c r="J936" i="16"/>
  <c r="J937" i="16"/>
  <c r="J938" i="16"/>
  <c r="J939" i="16"/>
  <c r="J940" i="16"/>
  <c r="J941" i="16"/>
  <c r="J942" i="16"/>
  <c r="J943" i="16"/>
  <c r="J944" i="16"/>
  <c r="J945" i="16"/>
  <c r="J946" i="16"/>
  <c r="J947" i="16"/>
  <c r="J948" i="16"/>
  <c r="J949" i="16"/>
  <c r="J950" i="16"/>
  <c r="J951" i="16"/>
  <c r="J952" i="16"/>
  <c r="J953" i="16"/>
  <c r="J954" i="16"/>
  <c r="J955" i="16"/>
  <c r="J956" i="16"/>
  <c r="J957" i="16"/>
  <c r="J958" i="16"/>
  <c r="J959" i="16"/>
  <c r="J960" i="16"/>
  <c r="J961" i="16"/>
  <c r="J962" i="16"/>
  <c r="J963" i="16"/>
  <c r="J964" i="16"/>
  <c r="J965" i="16"/>
  <c r="J966" i="16"/>
  <c r="J967" i="16"/>
  <c r="J968" i="16"/>
  <c r="J969" i="16"/>
  <c r="J970" i="16"/>
  <c r="J971" i="16"/>
  <c r="J972" i="16"/>
  <c r="J973" i="16"/>
  <c r="J974" i="16"/>
  <c r="J975" i="16"/>
  <c r="J976" i="16"/>
  <c r="J977" i="16"/>
  <c r="J978" i="16"/>
  <c r="J979" i="16"/>
  <c r="J980" i="16"/>
  <c r="J981" i="16"/>
  <c r="J982" i="16"/>
  <c r="J983" i="16"/>
  <c r="J984" i="16"/>
  <c r="J985" i="16"/>
  <c r="J986" i="16"/>
  <c r="J987" i="16"/>
  <c r="J988" i="16"/>
  <c r="J989" i="16"/>
  <c r="J990" i="16"/>
  <c r="J991" i="16"/>
  <c r="J992" i="16"/>
  <c r="J993" i="16"/>
  <c r="J994" i="16"/>
  <c r="J995" i="16"/>
  <c r="J996" i="16"/>
  <c r="J997" i="16"/>
  <c r="J998" i="16"/>
  <c r="J999" i="16"/>
  <c r="J1000" i="16"/>
  <c r="J1001" i="16"/>
  <c r="J1002" i="16"/>
  <c r="J1003" i="16"/>
  <c r="J1004" i="16"/>
  <c r="J1005" i="16"/>
  <c r="J1006" i="16"/>
  <c r="J1007" i="16"/>
  <c r="J1008" i="16"/>
  <c r="J1009" i="16"/>
  <c r="J1010" i="16"/>
  <c r="J1011" i="16"/>
  <c r="J1012" i="16"/>
  <c r="J1013" i="16"/>
  <c r="J1014" i="16"/>
  <c r="J1015" i="16"/>
  <c r="J1016" i="16"/>
  <c r="J1017" i="16"/>
  <c r="J1018" i="16"/>
  <c r="J1019" i="16"/>
  <c r="J1020" i="16"/>
  <c r="J1021" i="16"/>
  <c r="J1022" i="16"/>
  <c r="J1023" i="16"/>
  <c r="J1024" i="16"/>
  <c r="J1025" i="16"/>
  <c r="J1026" i="16"/>
  <c r="J1027" i="16"/>
  <c r="J1028" i="16"/>
  <c r="J1029" i="16"/>
  <c r="J1030" i="16"/>
  <c r="J1031" i="16"/>
  <c r="J1032" i="16"/>
  <c r="J1033" i="16"/>
  <c r="J1034" i="16"/>
  <c r="J1035" i="16"/>
  <c r="J1036" i="16"/>
  <c r="J1037" i="16"/>
  <c r="J1038" i="16"/>
  <c r="J1039" i="16"/>
  <c r="J1040" i="16"/>
  <c r="J1041" i="16"/>
  <c r="J1042" i="16"/>
  <c r="J1043" i="16"/>
  <c r="J1044" i="16"/>
  <c r="J1045" i="16"/>
  <c r="J1046" i="16"/>
  <c r="J1047" i="16"/>
  <c r="J1048" i="16"/>
  <c r="J1049" i="16"/>
  <c r="J1050" i="16"/>
  <c r="J1051" i="16"/>
  <c r="J1052" i="16"/>
  <c r="J1053" i="16"/>
  <c r="J1054" i="16"/>
  <c r="J1055" i="16"/>
  <c r="J1056" i="16"/>
  <c r="J1057" i="16"/>
  <c r="J1058" i="16"/>
  <c r="J1059" i="16"/>
  <c r="J1060" i="16"/>
  <c r="J1061" i="16"/>
  <c r="J1062" i="16"/>
  <c r="J1063" i="16"/>
  <c r="J1064" i="16"/>
  <c r="J1065" i="16"/>
  <c r="J1066" i="16"/>
  <c r="J1067" i="16"/>
  <c r="J1068" i="16"/>
  <c r="J1069" i="16"/>
  <c r="J1070" i="16"/>
  <c r="J1071" i="16"/>
  <c r="J1072" i="16"/>
  <c r="J1073" i="16"/>
  <c r="J1074" i="16"/>
  <c r="J1075" i="16"/>
  <c r="J1076" i="16"/>
  <c r="J1077" i="16"/>
  <c r="J1078" i="16"/>
  <c r="J1079" i="16"/>
  <c r="J1080" i="16"/>
  <c r="J1081" i="16"/>
  <c r="J1082" i="16"/>
  <c r="J1083" i="16"/>
  <c r="J1084" i="16"/>
  <c r="J1085" i="16"/>
  <c r="J1086" i="16"/>
  <c r="J1087" i="16"/>
  <c r="J1088" i="16"/>
  <c r="J1089" i="16"/>
  <c r="J1090" i="16"/>
  <c r="J1091" i="16"/>
  <c r="J1092" i="16"/>
  <c r="J1093" i="16"/>
  <c r="J1094" i="16"/>
  <c r="J1095" i="16"/>
  <c r="J1096" i="16"/>
  <c r="J1097" i="16"/>
  <c r="J1098" i="16"/>
  <c r="J1099" i="16"/>
  <c r="J5" i="16"/>
  <c r="K6" i="16"/>
  <c r="K7" i="16" s="1"/>
  <c r="K8" i="16" s="1"/>
  <c r="K9" i="16" s="1"/>
  <c r="K10" i="16" s="1"/>
  <c r="K11" i="16" s="1"/>
  <c r="K12" i="16" s="1"/>
  <c r="K13" i="16" s="1"/>
  <c r="K14" i="16" s="1"/>
  <c r="K15" i="16" s="1"/>
  <c r="K16" i="16" s="1"/>
  <c r="K17" i="16" s="1"/>
  <c r="K18" i="16" s="1"/>
  <c r="K19" i="16" s="1"/>
  <c r="K20" i="16" s="1"/>
  <c r="K21" i="16" s="1"/>
  <c r="K22" i="16" s="1"/>
  <c r="K23" i="16" s="1"/>
  <c r="K24" i="16" s="1"/>
  <c r="K25" i="16" s="1"/>
  <c r="K26" i="16" s="1"/>
  <c r="K27" i="16" s="1"/>
  <c r="K28" i="16" s="1"/>
  <c r="K29" i="16" s="1"/>
  <c r="K30" i="16" s="1"/>
  <c r="K31" i="16" s="1"/>
  <c r="K32" i="16" s="1"/>
  <c r="K33" i="16" s="1"/>
  <c r="K34" i="16" s="1"/>
  <c r="K35" i="16" s="1"/>
  <c r="K36" i="16" s="1"/>
  <c r="K37" i="16" s="1"/>
  <c r="K38" i="16" s="1"/>
  <c r="K39" i="16" s="1"/>
  <c r="K40" i="16" s="1"/>
  <c r="K41" i="16" s="1"/>
  <c r="K42" i="16" s="1"/>
  <c r="K43" i="16" s="1"/>
  <c r="K44" i="16" s="1"/>
  <c r="K45" i="16" s="1"/>
  <c r="K46" i="16" s="1"/>
  <c r="K47" i="16" s="1"/>
  <c r="K48" i="16" s="1"/>
  <c r="K49" i="16" s="1"/>
  <c r="K50" i="16" s="1"/>
  <c r="K51" i="16" s="1"/>
  <c r="K52" i="16" s="1"/>
  <c r="K53" i="16" s="1"/>
  <c r="K54" i="16" s="1"/>
  <c r="K55" i="16" s="1"/>
  <c r="K56" i="16" s="1"/>
  <c r="K57" i="16" s="1"/>
  <c r="K58" i="16" s="1"/>
  <c r="K59" i="16" s="1"/>
  <c r="K60" i="16" s="1"/>
  <c r="K61" i="16" s="1"/>
  <c r="K62" i="16" s="1"/>
  <c r="K63" i="16" s="1"/>
  <c r="K64" i="16" s="1"/>
  <c r="K65" i="16" s="1"/>
  <c r="K66" i="16" s="1"/>
  <c r="K67" i="16" s="1"/>
  <c r="K68" i="16" s="1"/>
  <c r="K69" i="16" s="1"/>
  <c r="K70" i="16" s="1"/>
  <c r="K71" i="16" s="1"/>
  <c r="K72" i="16" s="1"/>
  <c r="K73" i="16" s="1"/>
  <c r="K74" i="16" s="1"/>
  <c r="K75" i="16" s="1"/>
  <c r="K76" i="16" s="1"/>
  <c r="K77" i="16" s="1"/>
  <c r="K78" i="16" s="1"/>
  <c r="K79" i="16" s="1"/>
  <c r="K80" i="16" s="1"/>
  <c r="K81" i="16" s="1"/>
  <c r="K82" i="16" s="1"/>
  <c r="K83" i="16" s="1"/>
  <c r="K84" i="16" s="1"/>
  <c r="K85" i="16" s="1"/>
  <c r="K86" i="16" s="1"/>
  <c r="K87" i="16" s="1"/>
  <c r="K88" i="16" s="1"/>
  <c r="K89" i="16" s="1"/>
  <c r="K90" i="16" s="1"/>
  <c r="K91" i="16" s="1"/>
  <c r="K92" i="16" s="1"/>
  <c r="K93" i="16" s="1"/>
  <c r="K94" i="16" s="1"/>
  <c r="K95" i="16" s="1"/>
  <c r="K96" i="16" s="1"/>
  <c r="K97" i="16" s="1"/>
  <c r="K98" i="16" s="1"/>
  <c r="K99" i="16" s="1"/>
  <c r="K100" i="16" s="1"/>
  <c r="K101" i="16" s="1"/>
  <c r="K102" i="16" s="1"/>
  <c r="K103" i="16" s="1"/>
  <c r="K104" i="16" s="1"/>
  <c r="K105" i="16" s="1"/>
  <c r="K106" i="16" s="1"/>
  <c r="K107" i="16" s="1"/>
  <c r="K108" i="16" s="1"/>
  <c r="K109" i="16" s="1"/>
  <c r="K110" i="16" s="1"/>
  <c r="K111" i="16" s="1"/>
  <c r="K112" i="16" s="1"/>
  <c r="K113" i="16" s="1"/>
  <c r="K114" i="16" s="1"/>
  <c r="K115" i="16" s="1"/>
  <c r="K116" i="16" s="1"/>
  <c r="K117" i="16" s="1"/>
  <c r="K118" i="16" s="1"/>
  <c r="K119" i="16" s="1"/>
  <c r="K120" i="16" s="1"/>
  <c r="K121" i="16" s="1"/>
  <c r="K122" i="16" s="1"/>
  <c r="K123" i="16" s="1"/>
  <c r="K124" i="16" s="1"/>
  <c r="K125" i="16" s="1"/>
  <c r="K126" i="16" s="1"/>
  <c r="K127" i="16" s="1"/>
  <c r="K128" i="16" s="1"/>
  <c r="K129" i="16" s="1"/>
  <c r="K130" i="16" s="1"/>
  <c r="K131" i="16" s="1"/>
  <c r="K132" i="16" s="1"/>
  <c r="K133" i="16" s="1"/>
  <c r="K134" i="16" s="1"/>
  <c r="K135" i="16" s="1"/>
  <c r="K136" i="16" s="1"/>
  <c r="K137" i="16" s="1"/>
  <c r="K138" i="16" s="1"/>
  <c r="K139" i="16" s="1"/>
  <c r="K140" i="16" s="1"/>
  <c r="K141" i="16" s="1"/>
  <c r="K142" i="16" s="1"/>
  <c r="K143" i="16" s="1"/>
  <c r="K144" i="16" s="1"/>
  <c r="K145" i="16" s="1"/>
  <c r="K146" i="16" s="1"/>
  <c r="K147" i="16" s="1"/>
  <c r="K148" i="16" s="1"/>
  <c r="K149" i="16" s="1"/>
  <c r="K150" i="16" s="1"/>
  <c r="K151" i="16" s="1"/>
  <c r="K152" i="16" s="1"/>
  <c r="K153" i="16" s="1"/>
  <c r="K154" i="16" s="1"/>
  <c r="K155" i="16" s="1"/>
  <c r="K156" i="16" s="1"/>
  <c r="K157" i="16" s="1"/>
  <c r="K158" i="16" s="1"/>
  <c r="K159" i="16" s="1"/>
  <c r="K160" i="16" s="1"/>
  <c r="K161" i="16" s="1"/>
  <c r="K162" i="16" s="1"/>
  <c r="K163" i="16" s="1"/>
  <c r="K164" i="16" s="1"/>
  <c r="K165" i="16" s="1"/>
  <c r="K166" i="16" s="1"/>
  <c r="K167" i="16" s="1"/>
  <c r="K168" i="16" s="1"/>
  <c r="K169" i="16" s="1"/>
  <c r="K170" i="16" s="1"/>
  <c r="K171" i="16" s="1"/>
  <c r="K172" i="16" s="1"/>
  <c r="K173" i="16" s="1"/>
  <c r="K174" i="16" s="1"/>
  <c r="K175" i="16" s="1"/>
  <c r="K176" i="16" s="1"/>
  <c r="K177" i="16" s="1"/>
  <c r="K178" i="16" s="1"/>
  <c r="K179" i="16" s="1"/>
  <c r="K180" i="16" s="1"/>
  <c r="K181" i="16" s="1"/>
  <c r="K182" i="16" s="1"/>
  <c r="K183" i="16" s="1"/>
  <c r="K184" i="16" s="1"/>
  <c r="K185" i="16" s="1"/>
  <c r="K186" i="16" s="1"/>
  <c r="K187" i="16" s="1"/>
  <c r="K188" i="16" s="1"/>
  <c r="K189" i="16" s="1"/>
  <c r="K190" i="16" s="1"/>
  <c r="K191" i="16" s="1"/>
  <c r="K192" i="16" s="1"/>
  <c r="K193" i="16" s="1"/>
  <c r="K194" i="16" s="1"/>
  <c r="K195" i="16" s="1"/>
  <c r="K196" i="16" s="1"/>
  <c r="K197" i="16" s="1"/>
  <c r="K198" i="16" s="1"/>
  <c r="K199" i="16" s="1"/>
  <c r="K200" i="16" s="1"/>
  <c r="K201" i="16" s="1"/>
  <c r="K202" i="16" s="1"/>
  <c r="K203" i="16" s="1"/>
  <c r="K204" i="16" s="1"/>
  <c r="K205" i="16" s="1"/>
  <c r="K206" i="16" s="1"/>
  <c r="K207" i="16" s="1"/>
  <c r="K208" i="16" s="1"/>
  <c r="K209" i="16" s="1"/>
  <c r="K210" i="16" s="1"/>
  <c r="K211" i="16" s="1"/>
  <c r="K212" i="16" s="1"/>
  <c r="K213" i="16" s="1"/>
  <c r="K214" i="16" s="1"/>
  <c r="K215" i="16" s="1"/>
  <c r="K216" i="16" s="1"/>
  <c r="K217" i="16" s="1"/>
  <c r="K218" i="16" s="1"/>
  <c r="K219" i="16" s="1"/>
  <c r="K220" i="16" s="1"/>
  <c r="K221" i="16" s="1"/>
  <c r="K222" i="16" s="1"/>
  <c r="K223" i="16" s="1"/>
  <c r="K224" i="16" s="1"/>
  <c r="K225" i="16" s="1"/>
  <c r="A882" i="16"/>
  <c r="A883" i="16" s="1"/>
  <c r="A884" i="16" s="1"/>
  <c r="A885" i="16" s="1"/>
  <c r="A886" i="16" s="1"/>
  <c r="A887" i="16" s="1"/>
  <c r="A888" i="16" s="1"/>
  <c r="A889" i="16" s="1"/>
  <c r="A890" i="16" s="1"/>
  <c r="A891" i="16" s="1"/>
  <c r="A892" i="16" s="1"/>
  <c r="A893" i="16" s="1"/>
  <c r="A894" i="16" s="1"/>
  <c r="A895" i="16" s="1"/>
  <c r="A896" i="16" s="1"/>
  <c r="A897" i="16" s="1"/>
  <c r="A898" i="16" s="1"/>
  <c r="A899" i="16" s="1"/>
  <c r="A900" i="16" s="1"/>
  <c r="A901" i="16" s="1"/>
  <c r="A902" i="16" s="1"/>
  <c r="A903" i="16" s="1"/>
  <c r="A904" i="16" s="1"/>
  <c r="A905" i="16" s="1"/>
  <c r="A906" i="16" s="1"/>
  <c r="A907" i="16" s="1"/>
  <c r="A908" i="16" s="1"/>
  <c r="A909" i="16" s="1"/>
  <c r="A910" i="16" s="1"/>
  <c r="A911" i="16" s="1"/>
  <c r="A912" i="16" s="1"/>
  <c r="A913" i="16" s="1"/>
  <c r="A914" i="16" s="1"/>
  <c r="A915" i="16" s="1"/>
  <c r="A916" i="16" s="1"/>
  <c r="A917" i="16" s="1"/>
  <c r="A918" i="16" s="1"/>
  <c r="A919" i="16" s="1"/>
  <c r="A920" i="16" s="1"/>
  <c r="A921" i="16" s="1"/>
  <c r="A922" i="16" s="1"/>
  <c r="A923" i="16" s="1"/>
  <c r="A924" i="16" s="1"/>
  <c r="A925" i="16" s="1"/>
  <c r="A926" i="16" s="1"/>
  <c r="A927" i="16" s="1"/>
  <c r="A928" i="16" s="1"/>
  <c r="A929" i="16" s="1"/>
  <c r="A930" i="16" s="1"/>
  <c r="A931" i="16" s="1"/>
  <c r="A932" i="16" s="1"/>
  <c r="A933" i="16" s="1"/>
  <c r="A934" i="16" s="1"/>
  <c r="A935" i="16" s="1"/>
  <c r="A936" i="16" s="1"/>
  <c r="A937" i="16" s="1"/>
  <c r="A938" i="16" s="1"/>
  <c r="A939" i="16" s="1"/>
  <c r="A940" i="16" s="1"/>
  <c r="A941" i="16" s="1"/>
  <c r="A942" i="16" s="1"/>
  <c r="A943" i="16" s="1"/>
  <c r="A944" i="16" s="1"/>
  <c r="A945" i="16" s="1"/>
  <c r="A946" i="16" s="1"/>
  <c r="A947" i="16" s="1"/>
  <c r="A948" i="16" s="1"/>
  <c r="A949" i="16" s="1"/>
  <c r="A950" i="16" s="1"/>
  <c r="A951" i="16" s="1"/>
  <c r="A952" i="16" s="1"/>
  <c r="A953" i="16" s="1"/>
  <c r="A954" i="16" s="1"/>
  <c r="A955" i="16" s="1"/>
  <c r="A956" i="16" s="1"/>
  <c r="A957" i="16" s="1"/>
  <c r="A958" i="16" s="1"/>
  <c r="A959" i="16" s="1"/>
  <c r="A960" i="16" s="1"/>
  <c r="A961" i="16" s="1"/>
  <c r="A962" i="16" s="1"/>
  <c r="A963" i="16" s="1"/>
  <c r="A964" i="16" s="1"/>
  <c r="A965" i="16" s="1"/>
  <c r="A966" i="16" s="1"/>
  <c r="A967" i="16" s="1"/>
  <c r="A968" i="16" s="1"/>
  <c r="A969" i="16" s="1"/>
  <c r="A970" i="16" s="1"/>
  <c r="A971" i="16" s="1"/>
  <c r="A972" i="16" s="1"/>
  <c r="A973" i="16" s="1"/>
  <c r="A974" i="16" s="1"/>
  <c r="A975" i="16" s="1"/>
  <c r="A976" i="16" s="1"/>
  <c r="A977" i="16" s="1"/>
  <c r="A978" i="16" s="1"/>
  <c r="A979" i="16" s="1"/>
  <c r="A980" i="16" s="1"/>
  <c r="A981" i="16" s="1"/>
  <c r="A982" i="16" s="1"/>
  <c r="A983" i="16" s="1"/>
  <c r="A984" i="16" s="1"/>
  <c r="A985" i="16" s="1"/>
  <c r="A986" i="16" s="1"/>
  <c r="A987" i="16" s="1"/>
  <c r="A988" i="16" s="1"/>
  <c r="A989" i="16" s="1"/>
  <c r="A990" i="16" s="1"/>
  <c r="A991" i="16" s="1"/>
  <c r="A992" i="16" s="1"/>
  <c r="A993" i="16" s="1"/>
  <c r="A994" i="16" s="1"/>
  <c r="A995" i="16" s="1"/>
  <c r="A996" i="16" s="1"/>
  <c r="A997" i="16" s="1"/>
  <c r="A998" i="16" s="1"/>
  <c r="A999" i="16" s="1"/>
  <c r="A1000" i="16" s="1"/>
  <c r="A1001" i="16" s="1"/>
  <c r="A1002" i="16" s="1"/>
  <c r="A1003" i="16" s="1"/>
  <c r="A1004" i="16" s="1"/>
  <c r="A1005" i="16" s="1"/>
  <c r="A1006" i="16" s="1"/>
  <c r="A1007" i="16" s="1"/>
  <c r="A1008" i="16" s="1"/>
  <c r="A1009" i="16" s="1"/>
  <c r="A1010" i="16" s="1"/>
  <c r="A1011" i="16" s="1"/>
  <c r="A1012" i="16" s="1"/>
  <c r="A1013" i="16" s="1"/>
  <c r="A1014" i="16" s="1"/>
  <c r="A1015" i="16" s="1"/>
  <c r="A1016" i="16" s="1"/>
  <c r="A1017" i="16" s="1"/>
  <c r="A1018" i="16" s="1"/>
  <c r="A1019" i="16" s="1"/>
  <c r="A1020" i="16" s="1"/>
  <c r="A1021" i="16" s="1"/>
  <c r="A1022" i="16" s="1"/>
  <c r="A1023" i="16" s="1"/>
  <c r="A1024" i="16" s="1"/>
  <c r="A1025" i="16" s="1"/>
  <c r="A1026" i="16" s="1"/>
  <c r="A1027" i="16" s="1"/>
  <c r="A1028" i="16" s="1"/>
  <c r="A1029" i="16" s="1"/>
  <c r="A1030" i="16" s="1"/>
  <c r="A1031" i="16" s="1"/>
  <c r="A1032" i="16" s="1"/>
  <c r="A1033" i="16" s="1"/>
  <c r="A1034" i="16" s="1"/>
  <c r="A1035" i="16" s="1"/>
  <c r="A1036" i="16" s="1"/>
  <c r="A1037" i="16" s="1"/>
  <c r="A1038" i="16" s="1"/>
  <c r="A1039" i="16" s="1"/>
  <c r="A1040" i="16" s="1"/>
  <c r="A1041" i="16" s="1"/>
  <c r="A1042" i="16" s="1"/>
  <c r="A1043" i="16" s="1"/>
  <c r="A1044" i="16" s="1"/>
  <c r="A1045" i="16" s="1"/>
  <c r="A1046" i="16" s="1"/>
  <c r="A1047" i="16" s="1"/>
  <c r="A1048" i="16" s="1"/>
  <c r="A1049" i="16" s="1"/>
  <c r="A1050" i="16" s="1"/>
  <c r="A1051" i="16" s="1"/>
  <c r="A1052" i="16" s="1"/>
  <c r="A1053" i="16" s="1"/>
  <c r="A1054" i="16" s="1"/>
  <c r="A1055" i="16" s="1"/>
  <c r="A1056" i="16" s="1"/>
  <c r="A1057" i="16" s="1"/>
  <c r="A1058" i="16" s="1"/>
  <c r="A1059" i="16" s="1"/>
  <c r="A1060" i="16" s="1"/>
  <c r="A1061" i="16" s="1"/>
  <c r="A1062" i="16" s="1"/>
  <c r="A1063" i="16" s="1"/>
  <c r="A1064" i="16" s="1"/>
  <c r="A1065" i="16" s="1"/>
  <c r="A1066" i="16" s="1"/>
  <c r="A1067" i="16" s="1"/>
  <c r="A1068" i="16" s="1"/>
  <c r="A1069" i="16" s="1"/>
  <c r="A1070" i="16" s="1"/>
  <c r="A1071" i="16" s="1"/>
  <c r="A1072" i="16" s="1"/>
  <c r="A1073" i="16" s="1"/>
  <c r="A1074" i="16" s="1"/>
  <c r="A1075" i="16" s="1"/>
  <c r="A1076" i="16" s="1"/>
  <c r="A1077" i="16" s="1"/>
  <c r="A1078" i="16" s="1"/>
  <c r="A1079" i="16" s="1"/>
  <c r="A1080" i="16" s="1"/>
  <c r="A1081" i="16" s="1"/>
  <c r="A1082" i="16" s="1"/>
  <c r="A1083" i="16" s="1"/>
  <c r="A1084" i="16" s="1"/>
  <c r="A1085" i="16" s="1"/>
  <c r="A1086" i="16" s="1"/>
  <c r="A1087" i="16" s="1"/>
  <c r="A1088" i="16" s="1"/>
  <c r="A1089" i="16" s="1"/>
  <c r="A1090" i="16" s="1"/>
  <c r="A1091" i="16" s="1"/>
  <c r="A1092" i="16" s="1"/>
  <c r="A1093" i="16" s="1"/>
  <c r="A1094" i="16" s="1"/>
  <c r="A1095" i="16" s="1"/>
  <c r="A1096" i="16" s="1"/>
  <c r="A1097" i="16" s="1"/>
  <c r="A1098" i="16" s="1"/>
  <c r="A1099" i="16" s="1"/>
  <c r="A663" i="16"/>
  <c r="A664" i="16" s="1"/>
  <c r="A665" i="16" s="1"/>
  <c r="A666" i="16" s="1"/>
  <c r="A667" i="16" s="1"/>
  <c r="A668" i="16" s="1"/>
  <c r="A669" i="16" s="1"/>
  <c r="A670" i="16" s="1"/>
  <c r="A671" i="16" s="1"/>
  <c r="A672" i="16" s="1"/>
  <c r="A673" i="16" s="1"/>
  <c r="A674" i="16" s="1"/>
  <c r="A675" i="16" s="1"/>
  <c r="A676" i="16" s="1"/>
  <c r="A677" i="16" s="1"/>
  <c r="A678" i="16" s="1"/>
  <c r="A679" i="16" s="1"/>
  <c r="A680" i="16" s="1"/>
  <c r="A681" i="16" s="1"/>
  <c r="A682" i="16" s="1"/>
  <c r="A683" i="16" s="1"/>
  <c r="A684" i="16" s="1"/>
  <c r="A685" i="16" s="1"/>
  <c r="A686" i="16" s="1"/>
  <c r="A687" i="16" s="1"/>
  <c r="A688" i="16" s="1"/>
  <c r="A689" i="16" s="1"/>
  <c r="A690" i="16" s="1"/>
  <c r="A691" i="16" s="1"/>
  <c r="A692" i="16" s="1"/>
  <c r="A693" i="16" s="1"/>
  <c r="A694" i="16" s="1"/>
  <c r="A695" i="16" s="1"/>
  <c r="A696" i="16" s="1"/>
  <c r="A697" i="16" s="1"/>
  <c r="A698" i="16" s="1"/>
  <c r="A699" i="16" s="1"/>
  <c r="A700" i="16" s="1"/>
  <c r="A701" i="16" s="1"/>
  <c r="A702" i="16" s="1"/>
  <c r="A703" i="16" s="1"/>
  <c r="A704" i="16" s="1"/>
  <c r="A705" i="16" s="1"/>
  <c r="A706" i="16" s="1"/>
  <c r="A707" i="16" s="1"/>
  <c r="A708" i="16" s="1"/>
  <c r="A709" i="16" s="1"/>
  <c r="A710" i="16" s="1"/>
  <c r="A711" i="16" s="1"/>
  <c r="A712" i="16" s="1"/>
  <c r="A713" i="16" s="1"/>
  <c r="A714" i="16" s="1"/>
  <c r="A715" i="16" s="1"/>
  <c r="A716" i="16" s="1"/>
  <c r="A717" i="16" s="1"/>
  <c r="A718" i="16" s="1"/>
  <c r="A719" i="16" s="1"/>
  <c r="A720" i="16" s="1"/>
  <c r="A721" i="16" s="1"/>
  <c r="A722" i="16" s="1"/>
  <c r="A723" i="16" s="1"/>
  <c r="A724" i="16" s="1"/>
  <c r="A725" i="16" s="1"/>
  <c r="A726" i="16" s="1"/>
  <c r="A727" i="16" s="1"/>
  <c r="A728" i="16" s="1"/>
  <c r="A729" i="16" s="1"/>
  <c r="A730" i="16" s="1"/>
  <c r="A731" i="16" s="1"/>
  <c r="A732" i="16" s="1"/>
  <c r="A733" i="16" s="1"/>
  <c r="A734" i="16" s="1"/>
  <c r="A735" i="16" s="1"/>
  <c r="A736" i="16" s="1"/>
  <c r="A737" i="16" s="1"/>
  <c r="A738" i="16" s="1"/>
  <c r="A739" i="16" s="1"/>
  <c r="A740" i="16" s="1"/>
  <c r="A741" i="16" s="1"/>
  <c r="A742" i="16" s="1"/>
  <c r="A743" i="16" s="1"/>
  <c r="A744" i="16" s="1"/>
  <c r="A745" i="16" s="1"/>
  <c r="A746" i="16" s="1"/>
  <c r="A747" i="16" s="1"/>
  <c r="A748" i="16" s="1"/>
  <c r="A749" i="16" s="1"/>
  <c r="A750" i="16" s="1"/>
  <c r="A751" i="16" s="1"/>
  <c r="A752" i="16" s="1"/>
  <c r="A753" i="16" s="1"/>
  <c r="A754" i="16" s="1"/>
  <c r="A755" i="16" s="1"/>
  <c r="A756" i="16" s="1"/>
  <c r="A757" i="16" s="1"/>
  <c r="A758" i="16" s="1"/>
  <c r="A759" i="16" s="1"/>
  <c r="A760" i="16" s="1"/>
  <c r="A761" i="16" s="1"/>
  <c r="A762" i="16" s="1"/>
  <c r="A763" i="16" s="1"/>
  <c r="A764" i="16" s="1"/>
  <c r="A765" i="16" s="1"/>
  <c r="A766" i="16" s="1"/>
  <c r="A767" i="16" s="1"/>
  <c r="A768" i="16" s="1"/>
  <c r="A769" i="16" s="1"/>
  <c r="A770" i="16" s="1"/>
  <c r="A771" i="16" s="1"/>
  <c r="A772" i="16" s="1"/>
  <c r="A773" i="16" s="1"/>
  <c r="A774" i="16" s="1"/>
  <c r="A775" i="16" s="1"/>
  <c r="A776" i="16" s="1"/>
  <c r="A777" i="16" s="1"/>
  <c r="A778" i="16" s="1"/>
  <c r="A779" i="16" s="1"/>
  <c r="A780" i="16" s="1"/>
  <c r="A781" i="16" s="1"/>
  <c r="A782" i="16" s="1"/>
  <c r="A783" i="16" s="1"/>
  <c r="A784" i="16" s="1"/>
  <c r="A785" i="16" s="1"/>
  <c r="A786" i="16" s="1"/>
  <c r="A787" i="16" s="1"/>
  <c r="A788" i="16" s="1"/>
  <c r="A789" i="16" s="1"/>
  <c r="A790" i="16" s="1"/>
  <c r="A791" i="16" s="1"/>
  <c r="A792" i="16" s="1"/>
  <c r="A793" i="16" s="1"/>
  <c r="A794" i="16" s="1"/>
  <c r="A795" i="16" s="1"/>
  <c r="A796" i="16" s="1"/>
  <c r="A797" i="16" s="1"/>
  <c r="A798" i="16" s="1"/>
  <c r="A799" i="16" s="1"/>
  <c r="A800" i="16" s="1"/>
  <c r="A801" i="16" s="1"/>
  <c r="A802" i="16" s="1"/>
  <c r="A803" i="16" s="1"/>
  <c r="A804" i="16" s="1"/>
  <c r="A805" i="16" s="1"/>
  <c r="A806" i="16" s="1"/>
  <c r="A807" i="16" s="1"/>
  <c r="A808" i="16" s="1"/>
  <c r="A809" i="16" s="1"/>
  <c r="A810" i="16" s="1"/>
  <c r="A811" i="16" s="1"/>
  <c r="A812" i="16" s="1"/>
  <c r="A813" i="16" s="1"/>
  <c r="A814" i="16" s="1"/>
  <c r="A815" i="16" s="1"/>
  <c r="A816" i="16" s="1"/>
  <c r="A817" i="16" s="1"/>
  <c r="A818" i="16" s="1"/>
  <c r="A819" i="16" s="1"/>
  <c r="A820" i="16" s="1"/>
  <c r="A821" i="16" s="1"/>
  <c r="A822" i="16" s="1"/>
  <c r="A823" i="16" s="1"/>
  <c r="A824" i="16" s="1"/>
  <c r="A825" i="16" s="1"/>
  <c r="A826" i="16" s="1"/>
  <c r="A827" i="16" s="1"/>
  <c r="A828" i="16" s="1"/>
  <c r="A829" i="16" s="1"/>
  <c r="A830" i="16" s="1"/>
  <c r="A831" i="16" s="1"/>
  <c r="A832" i="16" s="1"/>
  <c r="A833" i="16" s="1"/>
  <c r="A834" i="16" s="1"/>
  <c r="A835" i="16" s="1"/>
  <c r="A836" i="16" s="1"/>
  <c r="A837" i="16" s="1"/>
  <c r="A838" i="16" s="1"/>
  <c r="A839" i="16" s="1"/>
  <c r="A840" i="16" s="1"/>
  <c r="A841" i="16" s="1"/>
  <c r="A842" i="16" s="1"/>
  <c r="A843" i="16" s="1"/>
  <c r="A844" i="16" s="1"/>
  <c r="A845" i="16" s="1"/>
  <c r="A846" i="16" s="1"/>
  <c r="A847" i="16" s="1"/>
  <c r="A848" i="16" s="1"/>
  <c r="A849" i="16" s="1"/>
  <c r="A850" i="16" s="1"/>
  <c r="A851" i="16" s="1"/>
  <c r="A852" i="16" s="1"/>
  <c r="A853" i="16" s="1"/>
  <c r="A854" i="16" s="1"/>
  <c r="A855" i="16" s="1"/>
  <c r="A856" i="16" s="1"/>
  <c r="A857" i="16" s="1"/>
  <c r="A858" i="16" s="1"/>
  <c r="A859" i="16" s="1"/>
  <c r="A860" i="16" s="1"/>
  <c r="A861" i="16" s="1"/>
  <c r="A862" i="16" s="1"/>
  <c r="A863" i="16" s="1"/>
  <c r="A864" i="16" s="1"/>
  <c r="A865" i="16" s="1"/>
  <c r="A866" i="16" s="1"/>
  <c r="A867" i="16" s="1"/>
  <c r="A868" i="16" s="1"/>
  <c r="A869" i="16" s="1"/>
  <c r="A870" i="16" s="1"/>
  <c r="A871" i="16" s="1"/>
  <c r="A872" i="16" s="1"/>
  <c r="A873" i="16" s="1"/>
  <c r="A874" i="16" s="1"/>
  <c r="A875" i="16" s="1"/>
  <c r="A876" i="16" s="1"/>
  <c r="A877" i="16" s="1"/>
  <c r="A878" i="16" s="1"/>
  <c r="A879" i="16" s="1"/>
  <c r="A880" i="16" s="1"/>
  <c r="A444" i="16"/>
  <c r="A445" i="16" s="1"/>
  <c r="A446" i="16" s="1"/>
  <c r="A447" i="16" s="1"/>
  <c r="A448" i="16" s="1"/>
  <c r="A449" i="16" s="1"/>
  <c r="A450" i="16" s="1"/>
  <c r="A451" i="16" s="1"/>
  <c r="A452" i="16" s="1"/>
  <c r="A453" i="16" s="1"/>
  <c r="A454" i="16" s="1"/>
  <c r="A455" i="16" s="1"/>
  <c r="A456" i="16" s="1"/>
  <c r="A457" i="16" s="1"/>
  <c r="A458" i="16" s="1"/>
  <c r="A459" i="16" s="1"/>
  <c r="A460" i="16" s="1"/>
  <c r="A461" i="16" s="1"/>
  <c r="A462" i="16" s="1"/>
  <c r="A463" i="16" s="1"/>
  <c r="A464" i="16" s="1"/>
  <c r="A465" i="16" s="1"/>
  <c r="A466" i="16" s="1"/>
  <c r="A467" i="16" s="1"/>
  <c r="A468" i="16" s="1"/>
  <c r="A469" i="16" s="1"/>
  <c r="A470" i="16" s="1"/>
  <c r="A471" i="16" s="1"/>
  <c r="A472" i="16" s="1"/>
  <c r="A473" i="16" s="1"/>
  <c r="A474" i="16" s="1"/>
  <c r="A475" i="16" s="1"/>
  <c r="A476" i="16" s="1"/>
  <c r="A477" i="16" s="1"/>
  <c r="A478" i="16" s="1"/>
  <c r="A479" i="16" s="1"/>
  <c r="A480" i="16" s="1"/>
  <c r="A481" i="16" s="1"/>
  <c r="A482" i="16" s="1"/>
  <c r="A483" i="16" s="1"/>
  <c r="A484" i="16" s="1"/>
  <c r="A485" i="16" s="1"/>
  <c r="A486" i="16" s="1"/>
  <c r="A487" i="16" s="1"/>
  <c r="A488" i="16" s="1"/>
  <c r="A489" i="16" s="1"/>
  <c r="A490" i="16" s="1"/>
  <c r="A491" i="16" s="1"/>
  <c r="A492" i="16" s="1"/>
  <c r="A493" i="16" s="1"/>
  <c r="A494" i="16" s="1"/>
  <c r="A495" i="16" s="1"/>
  <c r="A496" i="16" s="1"/>
  <c r="A497" i="16" s="1"/>
  <c r="A498" i="16" s="1"/>
  <c r="A499" i="16" s="1"/>
  <c r="A500" i="16" s="1"/>
  <c r="A501" i="16" s="1"/>
  <c r="A502" i="16" s="1"/>
  <c r="A503" i="16" s="1"/>
  <c r="A504" i="16" s="1"/>
  <c r="A505" i="16" s="1"/>
  <c r="A506" i="16" s="1"/>
  <c r="A507" i="16" s="1"/>
  <c r="A508" i="16" s="1"/>
  <c r="A509" i="16" s="1"/>
  <c r="A510" i="16" s="1"/>
  <c r="A511" i="16" s="1"/>
  <c r="A512" i="16" s="1"/>
  <c r="A513" i="16" s="1"/>
  <c r="A514" i="16" s="1"/>
  <c r="A515" i="16" s="1"/>
  <c r="A516" i="16" s="1"/>
  <c r="A517" i="16" s="1"/>
  <c r="A518" i="16" s="1"/>
  <c r="A519" i="16" s="1"/>
  <c r="A520" i="16" s="1"/>
  <c r="A521" i="16" s="1"/>
  <c r="A522" i="16" s="1"/>
  <c r="A523" i="16" s="1"/>
  <c r="A524" i="16" s="1"/>
  <c r="A525" i="16" s="1"/>
  <c r="A526" i="16" s="1"/>
  <c r="A527" i="16" s="1"/>
  <c r="A528" i="16" s="1"/>
  <c r="A529" i="16" s="1"/>
  <c r="A530" i="16" s="1"/>
  <c r="A531" i="16" s="1"/>
  <c r="A532" i="16" s="1"/>
  <c r="A533" i="16" s="1"/>
  <c r="A534" i="16" s="1"/>
  <c r="A535" i="16" s="1"/>
  <c r="A536" i="16" s="1"/>
  <c r="A537" i="16" s="1"/>
  <c r="A538" i="16" s="1"/>
  <c r="A539" i="16" s="1"/>
  <c r="A540" i="16" s="1"/>
  <c r="A541" i="16" s="1"/>
  <c r="A542" i="16" s="1"/>
  <c r="A543" i="16" s="1"/>
  <c r="A544" i="16" s="1"/>
  <c r="A545" i="16" s="1"/>
  <c r="A546" i="16" s="1"/>
  <c r="A547" i="16" s="1"/>
  <c r="A548" i="16" s="1"/>
  <c r="A549" i="16" s="1"/>
  <c r="A550" i="16" s="1"/>
  <c r="A551" i="16" s="1"/>
  <c r="A552" i="16" s="1"/>
  <c r="A553" i="16" s="1"/>
  <c r="A554" i="16" s="1"/>
  <c r="A555" i="16" s="1"/>
  <c r="A556" i="16" s="1"/>
  <c r="A557" i="16" s="1"/>
  <c r="A558" i="16" s="1"/>
  <c r="A559" i="16" s="1"/>
  <c r="A560" i="16" s="1"/>
  <c r="A561" i="16" s="1"/>
  <c r="A562" i="16" s="1"/>
  <c r="A563" i="16" s="1"/>
  <c r="A564" i="16" s="1"/>
  <c r="A565" i="16" s="1"/>
  <c r="A566" i="16" s="1"/>
  <c r="A567" i="16" s="1"/>
  <c r="A568" i="16" s="1"/>
  <c r="A569" i="16" s="1"/>
  <c r="A570" i="16" s="1"/>
  <c r="A571" i="16" s="1"/>
  <c r="A572" i="16" s="1"/>
  <c r="A573" i="16" s="1"/>
  <c r="A574" i="16" s="1"/>
  <c r="A575" i="16" s="1"/>
  <c r="A576" i="16" s="1"/>
  <c r="A577" i="16" s="1"/>
  <c r="A578" i="16" s="1"/>
  <c r="A579" i="16" s="1"/>
  <c r="A580" i="16" s="1"/>
  <c r="A581" i="16" s="1"/>
  <c r="A582" i="16" s="1"/>
  <c r="A583" i="16" s="1"/>
  <c r="A584" i="16" s="1"/>
  <c r="A585" i="16" s="1"/>
  <c r="A586" i="16" s="1"/>
  <c r="A587" i="16" s="1"/>
  <c r="A588" i="16" s="1"/>
  <c r="A589" i="16" s="1"/>
  <c r="A590" i="16" s="1"/>
  <c r="A591" i="16" s="1"/>
  <c r="A592" i="16" s="1"/>
  <c r="A593" i="16" s="1"/>
  <c r="A594" i="16" s="1"/>
  <c r="A595" i="16" s="1"/>
  <c r="A596" i="16" s="1"/>
  <c r="A597" i="16" s="1"/>
  <c r="A598" i="16" s="1"/>
  <c r="A599" i="16" s="1"/>
  <c r="A600" i="16" s="1"/>
  <c r="A601" i="16" s="1"/>
  <c r="A602" i="16" s="1"/>
  <c r="A603" i="16" s="1"/>
  <c r="A604" i="16" s="1"/>
  <c r="A605" i="16" s="1"/>
  <c r="A606" i="16" s="1"/>
  <c r="A607" i="16" s="1"/>
  <c r="A608" i="16" s="1"/>
  <c r="A609" i="16" s="1"/>
  <c r="A610" i="16" s="1"/>
  <c r="A611" i="16" s="1"/>
  <c r="A612" i="16" s="1"/>
  <c r="A613" i="16" s="1"/>
  <c r="A614" i="16" s="1"/>
  <c r="A615" i="16" s="1"/>
  <c r="A616" i="16" s="1"/>
  <c r="A617" i="16" s="1"/>
  <c r="A618" i="16" s="1"/>
  <c r="A619" i="16" s="1"/>
  <c r="A620" i="16" s="1"/>
  <c r="A621" i="16" s="1"/>
  <c r="A622" i="16" s="1"/>
  <c r="A623" i="16" s="1"/>
  <c r="A624" i="16" s="1"/>
  <c r="A625" i="16" s="1"/>
  <c r="A626" i="16" s="1"/>
  <c r="A627" i="16" s="1"/>
  <c r="A628" i="16" s="1"/>
  <c r="A629" i="16" s="1"/>
  <c r="A630" i="16" s="1"/>
  <c r="A631" i="16" s="1"/>
  <c r="A632" i="16" s="1"/>
  <c r="A633" i="16" s="1"/>
  <c r="A634" i="16" s="1"/>
  <c r="A635" i="16" s="1"/>
  <c r="A636" i="16" s="1"/>
  <c r="A637" i="16" s="1"/>
  <c r="A638" i="16" s="1"/>
  <c r="A639" i="16" s="1"/>
  <c r="A640" i="16" s="1"/>
  <c r="A641" i="16" s="1"/>
  <c r="A642" i="16" s="1"/>
  <c r="A643" i="16" s="1"/>
  <c r="A644" i="16" s="1"/>
  <c r="A645" i="16" s="1"/>
  <c r="A646" i="16" s="1"/>
  <c r="A647" i="16" s="1"/>
  <c r="A648" i="16" s="1"/>
  <c r="A649" i="16" s="1"/>
  <c r="A650" i="16" s="1"/>
  <c r="A651" i="16" s="1"/>
  <c r="A652" i="16" s="1"/>
  <c r="A653" i="16" s="1"/>
  <c r="A654" i="16" s="1"/>
  <c r="A655" i="16" s="1"/>
  <c r="A656" i="16" s="1"/>
  <c r="A657" i="16" s="1"/>
  <c r="A658" i="16" s="1"/>
  <c r="A659" i="16" s="1"/>
  <c r="A660" i="16" s="1"/>
  <c r="A661" i="16" s="1"/>
  <c r="A225" i="16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408" i="16" s="1"/>
  <c r="A409" i="16" s="1"/>
  <c r="A410" i="16" s="1"/>
  <c r="A411" i="16" s="1"/>
  <c r="A412" i="16" s="1"/>
  <c r="A413" i="16" s="1"/>
  <c r="A414" i="16" s="1"/>
  <c r="A415" i="16" s="1"/>
  <c r="A416" i="16" s="1"/>
  <c r="A417" i="16" s="1"/>
  <c r="A418" i="16" s="1"/>
  <c r="A419" i="16" s="1"/>
  <c r="A420" i="16" s="1"/>
  <c r="A421" i="16" s="1"/>
  <c r="A422" i="16" s="1"/>
  <c r="A423" i="16" s="1"/>
  <c r="A424" i="16" s="1"/>
  <c r="A425" i="16" s="1"/>
  <c r="A426" i="16" s="1"/>
  <c r="A427" i="16" s="1"/>
  <c r="A428" i="16" s="1"/>
  <c r="A429" i="16" s="1"/>
  <c r="A430" i="16" s="1"/>
  <c r="A431" i="16" s="1"/>
  <c r="A432" i="16" s="1"/>
  <c r="A433" i="16" s="1"/>
  <c r="A434" i="16" s="1"/>
  <c r="A435" i="16" s="1"/>
  <c r="A436" i="16" s="1"/>
  <c r="A437" i="16" s="1"/>
  <c r="A438" i="16" s="1"/>
  <c r="A439" i="16" s="1"/>
  <c r="A440" i="16" s="1"/>
  <c r="A441" i="16" s="1"/>
  <c r="A442" i="16" s="1"/>
  <c r="A6" i="16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J92" i="20" l="1"/>
  <c r="AI91" i="20"/>
  <c r="M177" i="20"/>
  <c r="L176" i="20"/>
  <c r="AK92" i="19"/>
  <c r="AJ91" i="19"/>
  <c r="AL135" i="19"/>
  <c r="AK134" i="19"/>
  <c r="AI5" i="20"/>
  <c r="AJ6" i="20"/>
  <c r="AK135" i="20"/>
  <c r="AJ134" i="20"/>
  <c r="AJ49" i="19"/>
  <c r="AI48" i="19"/>
  <c r="AJ48" i="20"/>
  <c r="AK49" i="20"/>
  <c r="L177" i="19"/>
  <c r="K176" i="19"/>
  <c r="AK6" i="19"/>
  <c r="AJ5" i="19"/>
  <c r="V14" i="8"/>
  <c r="N14" i="8" a="1"/>
  <c r="N14" i="8" s="1"/>
  <c r="P14" i="8" s="1"/>
  <c r="N1065" i="8" a="1"/>
  <c r="N1065" i="8" s="1"/>
  <c r="V1065" i="8"/>
  <c r="N1080" i="8" a="1"/>
  <c r="N1080" i="8" s="1"/>
  <c r="V1080" i="8"/>
  <c r="N1024" i="8" a="1"/>
  <c r="N1024" i="8" s="1"/>
  <c r="V1024" i="8"/>
  <c r="N1061" i="8" a="1"/>
  <c r="N1061" i="8" s="1"/>
  <c r="V1061" i="8"/>
  <c r="N1045" i="8" a="1"/>
  <c r="N1045" i="8" s="1"/>
  <c r="V1045" i="8"/>
  <c r="N1005" i="8" a="1"/>
  <c r="N1005" i="8" s="1"/>
  <c r="V1005" i="8"/>
  <c r="N941" i="8" a="1"/>
  <c r="N941" i="8" s="1"/>
  <c r="V941" i="8"/>
  <c r="N933" i="8" a="1"/>
  <c r="N933" i="8" s="1"/>
  <c r="V933" i="8"/>
  <c r="N925" i="8" a="1"/>
  <c r="N925" i="8" s="1"/>
  <c r="V925" i="8"/>
  <c r="N917" i="8" a="1"/>
  <c r="N917" i="8" s="1"/>
  <c r="V917" i="8"/>
  <c r="N909" i="8" a="1"/>
  <c r="N909" i="8" s="1"/>
  <c r="V909" i="8"/>
  <c r="N901" i="8" a="1"/>
  <c r="N901" i="8" s="1"/>
  <c r="V901" i="8"/>
  <c r="N893" i="8" a="1"/>
  <c r="N893" i="8" s="1"/>
  <c r="V893" i="8"/>
  <c r="N885" i="8" a="1"/>
  <c r="N885" i="8" s="1"/>
  <c r="V885" i="8"/>
  <c r="N877" i="8" a="1"/>
  <c r="N877" i="8" s="1"/>
  <c r="V877" i="8"/>
  <c r="N869" i="8" a="1"/>
  <c r="N869" i="8" s="1"/>
  <c r="V869" i="8"/>
  <c r="N861" i="8" a="1"/>
  <c r="N861" i="8" s="1"/>
  <c r="V861" i="8"/>
  <c r="N853" i="8" a="1"/>
  <c r="N853" i="8" s="1"/>
  <c r="V853" i="8"/>
  <c r="N845" i="8" a="1"/>
  <c r="N845" i="8" s="1"/>
  <c r="V845" i="8"/>
  <c r="N837" i="8" a="1"/>
  <c r="N837" i="8" s="1"/>
  <c r="V837" i="8"/>
  <c r="N829" i="8" a="1"/>
  <c r="N829" i="8" s="1"/>
  <c r="V829" i="8"/>
  <c r="N821" i="8" a="1"/>
  <c r="N821" i="8" s="1"/>
  <c r="V821" i="8"/>
  <c r="N813" i="8" a="1"/>
  <c r="N813" i="8" s="1"/>
  <c r="V813" i="8"/>
  <c r="N805" i="8" a="1"/>
  <c r="N805" i="8" s="1"/>
  <c r="V805" i="8"/>
  <c r="N797" i="8" a="1"/>
  <c r="N797" i="8" s="1"/>
  <c r="V797" i="8"/>
  <c r="N789" i="8" a="1"/>
  <c r="N789" i="8" s="1"/>
  <c r="V789" i="8"/>
  <c r="N781" i="8" a="1"/>
  <c r="N781" i="8" s="1"/>
  <c r="V781" i="8"/>
  <c r="N773" i="8" a="1"/>
  <c r="N773" i="8" s="1"/>
  <c r="V773" i="8"/>
  <c r="N765" i="8" a="1"/>
  <c r="N765" i="8" s="1"/>
  <c r="V765" i="8"/>
  <c r="N757" i="8" a="1"/>
  <c r="N757" i="8" s="1"/>
  <c r="V757" i="8"/>
  <c r="N749" i="8" a="1"/>
  <c r="N749" i="8" s="1"/>
  <c r="V749" i="8"/>
  <c r="N741" i="8" a="1"/>
  <c r="N741" i="8" s="1"/>
  <c r="V741" i="8"/>
  <c r="N733" i="8" a="1"/>
  <c r="N733" i="8" s="1"/>
  <c r="V733" i="8"/>
  <c r="N725" i="8" a="1"/>
  <c r="N725" i="8" s="1"/>
  <c r="V725" i="8"/>
  <c r="N717" i="8" a="1"/>
  <c r="N717" i="8" s="1"/>
  <c r="V717" i="8"/>
  <c r="N709" i="8" a="1"/>
  <c r="N709" i="8" s="1"/>
  <c r="V709" i="8"/>
  <c r="N701" i="8" a="1"/>
  <c r="N701" i="8" s="1"/>
  <c r="V701" i="8"/>
  <c r="N693" i="8" a="1"/>
  <c r="N693" i="8" s="1"/>
  <c r="V693" i="8"/>
  <c r="N685" i="8" a="1"/>
  <c r="N685" i="8" s="1"/>
  <c r="V685" i="8"/>
  <c r="N677" i="8" a="1"/>
  <c r="N677" i="8" s="1"/>
  <c r="V677" i="8"/>
  <c r="N669" i="8" a="1"/>
  <c r="N669" i="8" s="1"/>
  <c r="V669" i="8"/>
  <c r="N661" i="8" a="1"/>
  <c r="N661" i="8" s="1"/>
  <c r="V661" i="8"/>
  <c r="N653" i="8" a="1"/>
  <c r="N653" i="8" s="1"/>
  <c r="V653" i="8"/>
  <c r="N645" i="8" a="1"/>
  <c r="N645" i="8" s="1"/>
  <c r="V645" i="8"/>
  <c r="N637" i="8" a="1"/>
  <c r="N637" i="8" s="1"/>
  <c r="V637" i="8"/>
  <c r="N629" i="8" a="1"/>
  <c r="N629" i="8" s="1"/>
  <c r="V629" i="8"/>
  <c r="N621" i="8" a="1"/>
  <c r="N621" i="8" s="1"/>
  <c r="V621" i="8"/>
  <c r="N613" i="8" a="1"/>
  <c r="N613" i="8" s="1"/>
  <c r="V613" i="8"/>
  <c r="N605" i="8" a="1"/>
  <c r="N605" i="8" s="1"/>
  <c r="V605" i="8"/>
  <c r="N597" i="8" a="1"/>
  <c r="N597" i="8" s="1"/>
  <c r="V597" i="8"/>
  <c r="N589" i="8" a="1"/>
  <c r="N589" i="8" s="1"/>
  <c r="V589" i="8"/>
  <c r="N581" i="8" a="1"/>
  <c r="N581" i="8" s="1"/>
  <c r="V581" i="8"/>
  <c r="N573" i="8" a="1"/>
  <c r="N573" i="8" s="1"/>
  <c r="V573" i="8"/>
  <c r="N565" i="8" a="1"/>
  <c r="N565" i="8" s="1"/>
  <c r="P565" i="8" s="1"/>
  <c r="V565" i="8"/>
  <c r="N557" i="8" a="1"/>
  <c r="N557" i="8" s="1"/>
  <c r="V557" i="8"/>
  <c r="N549" i="8" a="1"/>
  <c r="N549" i="8" s="1"/>
  <c r="V549" i="8"/>
  <c r="N541" i="8" a="1"/>
  <c r="N541" i="8" s="1"/>
  <c r="V541" i="8"/>
  <c r="N533" i="8" a="1"/>
  <c r="N533" i="8" s="1"/>
  <c r="V533" i="8"/>
  <c r="N525" i="8" a="1"/>
  <c r="N525" i="8" s="1"/>
  <c r="V525" i="8"/>
  <c r="N517" i="8" a="1"/>
  <c r="N517" i="8" s="1"/>
  <c r="V517" i="8"/>
  <c r="N509" i="8" a="1"/>
  <c r="N509" i="8" s="1"/>
  <c r="V509" i="8"/>
  <c r="N501" i="8" a="1"/>
  <c r="N501" i="8" s="1"/>
  <c r="V501" i="8"/>
  <c r="N493" i="8" a="1"/>
  <c r="N493" i="8" s="1"/>
  <c r="V493" i="8"/>
  <c r="N485" i="8" a="1"/>
  <c r="N485" i="8" s="1"/>
  <c r="V485" i="8"/>
  <c r="N477" i="8" a="1"/>
  <c r="N477" i="8" s="1"/>
  <c r="V477" i="8"/>
  <c r="N469" i="8" a="1"/>
  <c r="N469" i="8" s="1"/>
  <c r="V469" i="8"/>
  <c r="N461" i="8" a="1"/>
  <c r="N461" i="8" s="1"/>
  <c r="V461" i="8"/>
  <c r="N453" i="8" a="1"/>
  <c r="N453" i="8" s="1"/>
  <c r="V453" i="8"/>
  <c r="N445" i="8" a="1"/>
  <c r="N445" i="8" s="1"/>
  <c r="V445" i="8"/>
  <c r="N437" i="8" a="1"/>
  <c r="N437" i="8" s="1"/>
  <c r="V437" i="8"/>
  <c r="N429" i="8" a="1"/>
  <c r="N429" i="8" s="1"/>
  <c r="V429" i="8"/>
  <c r="N421" i="8" a="1"/>
  <c r="N421" i="8" s="1"/>
  <c r="V421" i="8"/>
  <c r="N413" i="8" a="1"/>
  <c r="N413" i="8" s="1"/>
  <c r="V413" i="8"/>
  <c r="N405" i="8" a="1"/>
  <c r="N405" i="8" s="1"/>
  <c r="V405" i="8"/>
  <c r="N397" i="8" a="1"/>
  <c r="N397" i="8" s="1"/>
  <c r="V397" i="8"/>
  <c r="N389" i="8" a="1"/>
  <c r="N389" i="8" s="1"/>
  <c r="V389" i="8"/>
  <c r="N381" i="8" a="1"/>
  <c r="N381" i="8" s="1"/>
  <c r="V381" i="8"/>
  <c r="N373" i="8" a="1"/>
  <c r="N373" i="8" s="1"/>
  <c r="V373" i="8"/>
  <c r="N365" i="8" a="1"/>
  <c r="N365" i="8" s="1"/>
  <c r="V365" i="8"/>
  <c r="N357" i="8" a="1"/>
  <c r="N357" i="8" s="1"/>
  <c r="V357" i="8"/>
  <c r="N349" i="8" a="1"/>
  <c r="N349" i="8" s="1"/>
  <c r="V349" i="8"/>
  <c r="N341" i="8" a="1"/>
  <c r="N341" i="8" s="1"/>
  <c r="V341" i="8"/>
  <c r="N333" i="8" a="1"/>
  <c r="N333" i="8" s="1"/>
  <c r="V333" i="8"/>
  <c r="N325" i="8" a="1"/>
  <c r="N325" i="8" s="1"/>
  <c r="V325" i="8"/>
  <c r="N317" i="8" a="1"/>
  <c r="N317" i="8" s="1"/>
  <c r="V317" i="8"/>
  <c r="N309" i="8" a="1"/>
  <c r="N309" i="8" s="1"/>
  <c r="V309" i="8"/>
  <c r="N301" i="8" a="1"/>
  <c r="N301" i="8" s="1"/>
  <c r="V301" i="8"/>
  <c r="N293" i="8" a="1"/>
  <c r="N293" i="8" s="1"/>
  <c r="V293" i="8"/>
  <c r="N285" i="8" a="1"/>
  <c r="N285" i="8" s="1"/>
  <c r="V285" i="8"/>
  <c r="N277" i="8" a="1"/>
  <c r="N277" i="8" s="1"/>
  <c r="V277" i="8"/>
  <c r="N269" i="8" a="1"/>
  <c r="N269" i="8" s="1"/>
  <c r="V269" i="8"/>
  <c r="N261" i="8" a="1"/>
  <c r="N261" i="8" s="1"/>
  <c r="V261" i="8"/>
  <c r="N253" i="8" a="1"/>
  <c r="N253" i="8" s="1"/>
  <c r="V253" i="8"/>
  <c r="N245" i="8" a="1"/>
  <c r="N245" i="8" s="1"/>
  <c r="V245" i="8"/>
  <c r="N237" i="8" a="1"/>
  <c r="N237" i="8" s="1"/>
  <c r="V237" i="8"/>
  <c r="N229" i="8" a="1"/>
  <c r="N229" i="8" s="1"/>
  <c r="V229" i="8"/>
  <c r="N221" i="8" a="1"/>
  <c r="N221" i="8" s="1"/>
  <c r="V221" i="8"/>
  <c r="N213" i="8" a="1"/>
  <c r="N213" i="8" s="1"/>
  <c r="V213" i="8"/>
  <c r="N205" i="8" a="1"/>
  <c r="N205" i="8" s="1"/>
  <c r="V205" i="8"/>
  <c r="N197" i="8" a="1"/>
  <c r="N197" i="8" s="1"/>
  <c r="V197" i="8"/>
  <c r="N173" i="8" a="1"/>
  <c r="N173" i="8" s="1"/>
  <c r="V173" i="8"/>
  <c r="N157" i="8" a="1"/>
  <c r="N157" i="8" s="1"/>
  <c r="V157" i="8"/>
  <c r="N141" i="8" a="1"/>
  <c r="N141" i="8" s="1"/>
  <c r="V141" i="8"/>
  <c r="N133" i="8" a="1"/>
  <c r="N133" i="8" s="1"/>
  <c r="V133" i="8"/>
  <c r="N125" i="8" a="1"/>
  <c r="N125" i="8" s="1"/>
  <c r="V125" i="8"/>
  <c r="N117" i="8" a="1"/>
  <c r="N117" i="8" s="1"/>
  <c r="V117" i="8"/>
  <c r="N109" i="8" a="1"/>
  <c r="N109" i="8" s="1"/>
  <c r="V109" i="8"/>
  <c r="N101" i="8" a="1"/>
  <c r="N101" i="8" s="1"/>
  <c r="V101" i="8"/>
  <c r="N93" i="8" a="1"/>
  <c r="N93" i="8" s="1"/>
  <c r="V93" i="8"/>
  <c r="N85" i="8" a="1"/>
  <c r="N85" i="8" s="1"/>
  <c r="V85" i="8"/>
  <c r="N77" i="8" a="1"/>
  <c r="N77" i="8" s="1"/>
  <c r="V77" i="8"/>
  <c r="N69" i="8" a="1"/>
  <c r="N69" i="8" s="1"/>
  <c r="V69" i="8"/>
  <c r="N61" i="8" a="1"/>
  <c r="N61" i="8" s="1"/>
  <c r="V61" i="8"/>
  <c r="N53" i="8" a="1"/>
  <c r="N53" i="8" s="1"/>
  <c r="V53" i="8"/>
  <c r="N45" i="8" a="1"/>
  <c r="N45" i="8" s="1"/>
  <c r="V45" i="8"/>
  <c r="N37" i="8" a="1"/>
  <c r="N37" i="8" s="1"/>
  <c r="V37" i="8"/>
  <c r="N29" i="8" a="1"/>
  <c r="N29" i="8" s="1"/>
  <c r="V29" i="8"/>
  <c r="N21" i="8" a="1"/>
  <c r="N21" i="8" s="1"/>
  <c r="V21" i="8"/>
  <c r="N13" i="8" a="1"/>
  <c r="N13" i="8" s="1"/>
  <c r="V13" i="8"/>
  <c r="N1033" i="8" a="1"/>
  <c r="N1033" i="8" s="1"/>
  <c r="V1033" i="8"/>
  <c r="N1048" i="8" a="1"/>
  <c r="N1048" i="8" s="1"/>
  <c r="V1048" i="8"/>
  <c r="N1093" i="8" a="1"/>
  <c r="N1093" i="8" s="1"/>
  <c r="V1093" i="8"/>
  <c r="N1069" i="8" a="1"/>
  <c r="N1069" i="8" s="1"/>
  <c r="V1069" i="8"/>
  <c r="N1037" i="8" a="1"/>
  <c r="N1037" i="8" s="1"/>
  <c r="V1037" i="8"/>
  <c r="N997" i="8" a="1"/>
  <c r="N997" i="8" s="1"/>
  <c r="V997" i="8"/>
  <c r="N973" i="8" a="1"/>
  <c r="N973" i="8" s="1"/>
  <c r="V973" i="8"/>
  <c r="N949" i="8" a="1"/>
  <c r="N949" i="8" s="1"/>
  <c r="V949" i="8"/>
  <c r="N1084" i="8" a="1"/>
  <c r="N1084" i="8" s="1"/>
  <c r="V1084" i="8"/>
  <c r="N1060" i="8" a="1"/>
  <c r="N1060" i="8" s="1"/>
  <c r="V1060" i="8"/>
  <c r="N1028" i="8" a="1"/>
  <c r="N1028" i="8" s="1"/>
  <c r="V1028" i="8"/>
  <c r="N1012" i="8" a="1"/>
  <c r="N1012" i="8" s="1"/>
  <c r="V1012" i="8"/>
  <c r="N996" i="8" a="1"/>
  <c r="N996" i="8" s="1"/>
  <c r="V996" i="8"/>
  <c r="N988" i="8" a="1"/>
  <c r="N988" i="8" s="1"/>
  <c r="V988" i="8"/>
  <c r="N980" i="8" a="1"/>
  <c r="N980" i="8" s="1"/>
  <c r="V980" i="8"/>
  <c r="N972" i="8" a="1"/>
  <c r="N972" i="8" s="1"/>
  <c r="V972" i="8"/>
  <c r="N964" i="8" a="1"/>
  <c r="N964" i="8" s="1"/>
  <c r="V964" i="8"/>
  <c r="N956" i="8" a="1"/>
  <c r="N956" i="8" s="1"/>
  <c r="V956" i="8"/>
  <c r="N948" i="8" a="1"/>
  <c r="N948" i="8" s="1"/>
  <c r="V948" i="8"/>
  <c r="N940" i="8" a="1"/>
  <c r="N940" i="8" s="1"/>
  <c r="V940" i="8"/>
  <c r="N932" i="8" a="1"/>
  <c r="N932" i="8" s="1"/>
  <c r="V932" i="8"/>
  <c r="N924" i="8" a="1"/>
  <c r="N924" i="8" s="1"/>
  <c r="V924" i="8"/>
  <c r="N916" i="8" a="1"/>
  <c r="N916" i="8" s="1"/>
  <c r="V916" i="8"/>
  <c r="N908" i="8" a="1"/>
  <c r="N908" i="8" s="1"/>
  <c r="V908" i="8"/>
  <c r="N900" i="8" a="1"/>
  <c r="N900" i="8" s="1"/>
  <c r="V900" i="8"/>
  <c r="N892" i="8" a="1"/>
  <c r="N892" i="8" s="1"/>
  <c r="V892" i="8"/>
  <c r="N884" i="8" a="1"/>
  <c r="N884" i="8" s="1"/>
  <c r="V884" i="8"/>
  <c r="N876" i="8" a="1"/>
  <c r="N876" i="8" s="1"/>
  <c r="V876" i="8"/>
  <c r="N868" i="8" a="1"/>
  <c r="N868" i="8" s="1"/>
  <c r="V868" i="8"/>
  <c r="N860" i="8" a="1"/>
  <c r="N860" i="8" s="1"/>
  <c r="V860" i="8"/>
  <c r="N852" i="8" a="1"/>
  <c r="N852" i="8" s="1"/>
  <c r="V852" i="8"/>
  <c r="N844" i="8" a="1"/>
  <c r="N844" i="8" s="1"/>
  <c r="V844" i="8"/>
  <c r="N836" i="8" a="1"/>
  <c r="N836" i="8" s="1"/>
  <c r="V836" i="8"/>
  <c r="N828" i="8" a="1"/>
  <c r="N828" i="8" s="1"/>
  <c r="V828" i="8"/>
  <c r="N820" i="8" a="1"/>
  <c r="N820" i="8" s="1"/>
  <c r="V820" i="8"/>
  <c r="N812" i="8" a="1"/>
  <c r="N812" i="8" s="1"/>
  <c r="V812" i="8"/>
  <c r="N804" i="8" a="1"/>
  <c r="N804" i="8" s="1"/>
  <c r="V804" i="8"/>
  <c r="N796" i="8" a="1"/>
  <c r="N796" i="8" s="1"/>
  <c r="V796" i="8"/>
  <c r="N788" i="8" a="1"/>
  <c r="N788" i="8" s="1"/>
  <c r="V788" i="8"/>
  <c r="N780" i="8" a="1"/>
  <c r="N780" i="8" s="1"/>
  <c r="V780" i="8"/>
  <c r="N772" i="8" a="1"/>
  <c r="N772" i="8" s="1"/>
  <c r="V772" i="8"/>
  <c r="N764" i="8" a="1"/>
  <c r="N764" i="8" s="1"/>
  <c r="V764" i="8"/>
  <c r="N756" i="8" a="1"/>
  <c r="N756" i="8" s="1"/>
  <c r="V756" i="8"/>
  <c r="N748" i="8" a="1"/>
  <c r="N748" i="8" s="1"/>
  <c r="V748" i="8"/>
  <c r="N740" i="8" a="1"/>
  <c r="N740" i="8" s="1"/>
  <c r="V740" i="8"/>
  <c r="N732" i="8" a="1"/>
  <c r="N732" i="8" s="1"/>
  <c r="V732" i="8"/>
  <c r="N724" i="8" a="1"/>
  <c r="N724" i="8" s="1"/>
  <c r="V724" i="8"/>
  <c r="N716" i="8" a="1"/>
  <c r="N716" i="8" s="1"/>
  <c r="V716" i="8"/>
  <c r="N708" i="8" a="1"/>
  <c r="N708" i="8" s="1"/>
  <c r="V708" i="8"/>
  <c r="N700" i="8" a="1"/>
  <c r="N700" i="8" s="1"/>
  <c r="V700" i="8"/>
  <c r="N692" i="8" a="1"/>
  <c r="N692" i="8" s="1"/>
  <c r="V692" i="8"/>
  <c r="N684" i="8" a="1"/>
  <c r="N684" i="8" s="1"/>
  <c r="V684" i="8"/>
  <c r="N676" i="8" a="1"/>
  <c r="N676" i="8" s="1"/>
  <c r="V676" i="8"/>
  <c r="N668" i="8" a="1"/>
  <c r="N668" i="8" s="1"/>
  <c r="V668" i="8"/>
  <c r="N660" i="8" a="1"/>
  <c r="N660" i="8" s="1"/>
  <c r="V660" i="8"/>
  <c r="N652" i="8" a="1"/>
  <c r="N652" i="8" s="1"/>
  <c r="V652" i="8"/>
  <c r="N644" i="8" a="1"/>
  <c r="N644" i="8" s="1"/>
  <c r="V644" i="8"/>
  <c r="N636" i="8" a="1"/>
  <c r="N636" i="8" s="1"/>
  <c r="V636" i="8"/>
  <c r="N628" i="8" a="1"/>
  <c r="N628" i="8" s="1"/>
  <c r="V628" i="8"/>
  <c r="N620" i="8" a="1"/>
  <c r="N620" i="8" s="1"/>
  <c r="V620" i="8"/>
  <c r="N612" i="8" a="1"/>
  <c r="N612" i="8" s="1"/>
  <c r="V612" i="8"/>
  <c r="N604" i="8" a="1"/>
  <c r="N604" i="8" s="1"/>
  <c r="V604" i="8"/>
  <c r="N596" i="8" a="1"/>
  <c r="N596" i="8" s="1"/>
  <c r="V596" i="8"/>
  <c r="N588" i="8" a="1"/>
  <c r="N588" i="8" s="1"/>
  <c r="V588" i="8"/>
  <c r="N580" i="8" a="1"/>
  <c r="N580" i="8" s="1"/>
  <c r="V580" i="8"/>
  <c r="N572" i="8" a="1"/>
  <c r="N572" i="8" s="1"/>
  <c r="V572" i="8"/>
  <c r="N564" i="8" a="1"/>
  <c r="N564" i="8" s="1"/>
  <c r="V564" i="8"/>
  <c r="N556" i="8" a="1"/>
  <c r="N556" i="8" s="1"/>
  <c r="V556" i="8"/>
  <c r="N548" i="8" a="1"/>
  <c r="N548" i="8" s="1"/>
  <c r="V548" i="8"/>
  <c r="N540" i="8" a="1"/>
  <c r="N540" i="8" s="1"/>
  <c r="V540" i="8"/>
  <c r="N532" i="8" a="1"/>
  <c r="N532" i="8" s="1"/>
  <c r="V532" i="8"/>
  <c r="N524" i="8" a="1"/>
  <c r="N524" i="8" s="1"/>
  <c r="V524" i="8"/>
  <c r="N516" i="8" a="1"/>
  <c r="N516" i="8" s="1"/>
  <c r="V516" i="8"/>
  <c r="N508" i="8" a="1"/>
  <c r="N508" i="8" s="1"/>
  <c r="V508" i="8"/>
  <c r="N500" i="8" a="1"/>
  <c r="N500" i="8" s="1"/>
  <c r="V500" i="8"/>
  <c r="N492" i="8" a="1"/>
  <c r="N492" i="8" s="1"/>
  <c r="V492" i="8"/>
  <c r="N484" i="8" a="1"/>
  <c r="N484" i="8" s="1"/>
  <c r="V484" i="8"/>
  <c r="N476" i="8" a="1"/>
  <c r="N476" i="8" s="1"/>
  <c r="V476" i="8"/>
  <c r="N468" i="8" a="1"/>
  <c r="N468" i="8" s="1"/>
  <c r="V468" i="8"/>
  <c r="N460" i="8" a="1"/>
  <c r="N460" i="8" s="1"/>
  <c r="V460" i="8"/>
  <c r="N452" i="8" a="1"/>
  <c r="N452" i="8" s="1"/>
  <c r="V452" i="8"/>
  <c r="N444" i="8" a="1"/>
  <c r="N444" i="8" s="1"/>
  <c r="V444" i="8"/>
  <c r="N436" i="8" a="1"/>
  <c r="N436" i="8" s="1"/>
  <c r="V436" i="8"/>
  <c r="N428" i="8" a="1"/>
  <c r="N428" i="8" s="1"/>
  <c r="V428" i="8"/>
  <c r="N420" i="8" a="1"/>
  <c r="N420" i="8" s="1"/>
  <c r="V420" i="8"/>
  <c r="N412" i="8" a="1"/>
  <c r="N412" i="8" s="1"/>
  <c r="V412" i="8"/>
  <c r="N404" i="8" a="1"/>
  <c r="N404" i="8" s="1"/>
  <c r="V404" i="8"/>
  <c r="N396" i="8" a="1"/>
  <c r="N396" i="8" s="1"/>
  <c r="V396" i="8"/>
  <c r="N388" i="8" a="1"/>
  <c r="N388" i="8" s="1"/>
  <c r="V388" i="8"/>
  <c r="N380" i="8" a="1"/>
  <c r="N380" i="8" s="1"/>
  <c r="V380" i="8"/>
  <c r="N372" i="8" a="1"/>
  <c r="N372" i="8" s="1"/>
  <c r="V372" i="8"/>
  <c r="N364" i="8" a="1"/>
  <c r="N364" i="8" s="1"/>
  <c r="V364" i="8"/>
  <c r="N356" i="8" a="1"/>
  <c r="N356" i="8" s="1"/>
  <c r="V356" i="8"/>
  <c r="N348" i="8" a="1"/>
  <c r="N348" i="8" s="1"/>
  <c r="V348" i="8"/>
  <c r="N340" i="8" a="1"/>
  <c r="N340" i="8" s="1"/>
  <c r="V340" i="8"/>
  <c r="N332" i="8" a="1"/>
  <c r="N332" i="8" s="1"/>
  <c r="V332" i="8"/>
  <c r="N324" i="8" a="1"/>
  <c r="N324" i="8" s="1"/>
  <c r="V324" i="8"/>
  <c r="N316" i="8" a="1"/>
  <c r="N316" i="8" s="1"/>
  <c r="V316" i="8"/>
  <c r="N308" i="8" a="1"/>
  <c r="N308" i="8" s="1"/>
  <c r="V308" i="8"/>
  <c r="N300" i="8" a="1"/>
  <c r="N300" i="8" s="1"/>
  <c r="V300" i="8"/>
  <c r="N292" i="8" a="1"/>
  <c r="N292" i="8" s="1"/>
  <c r="V292" i="8"/>
  <c r="N284" i="8" a="1"/>
  <c r="N284" i="8" s="1"/>
  <c r="V284" i="8"/>
  <c r="N276" i="8" a="1"/>
  <c r="N276" i="8" s="1"/>
  <c r="V276" i="8"/>
  <c r="N268" i="8" a="1"/>
  <c r="N268" i="8" s="1"/>
  <c r="V268" i="8"/>
  <c r="N260" i="8" a="1"/>
  <c r="N260" i="8" s="1"/>
  <c r="V260" i="8"/>
  <c r="N252" i="8" a="1"/>
  <c r="N252" i="8" s="1"/>
  <c r="V252" i="8"/>
  <c r="N244" i="8" a="1"/>
  <c r="N244" i="8" s="1"/>
  <c r="V244" i="8"/>
  <c r="N236" i="8" a="1"/>
  <c r="N236" i="8" s="1"/>
  <c r="V236" i="8"/>
  <c r="N228" i="8" a="1"/>
  <c r="N228" i="8" s="1"/>
  <c r="V228" i="8"/>
  <c r="N220" i="8" a="1"/>
  <c r="N220" i="8" s="1"/>
  <c r="V220" i="8"/>
  <c r="N212" i="8" a="1"/>
  <c r="N212" i="8" s="1"/>
  <c r="V212" i="8"/>
  <c r="N204" i="8" a="1"/>
  <c r="N204" i="8" s="1"/>
  <c r="V204" i="8"/>
  <c r="N196" i="8" a="1"/>
  <c r="N196" i="8" s="1"/>
  <c r="V196" i="8"/>
  <c r="N180" i="8" a="1"/>
  <c r="N180" i="8" s="1"/>
  <c r="V180" i="8"/>
  <c r="N172" i="8" a="1"/>
  <c r="N172" i="8" s="1"/>
  <c r="V172" i="8"/>
  <c r="N164" i="8" a="1"/>
  <c r="N164" i="8" s="1"/>
  <c r="V164" i="8"/>
  <c r="N140" i="8" a="1"/>
  <c r="N140" i="8" s="1"/>
  <c r="V140" i="8"/>
  <c r="N116" i="8" a="1"/>
  <c r="N116" i="8" s="1"/>
  <c r="V116" i="8"/>
  <c r="N108" i="8" a="1"/>
  <c r="N108" i="8" s="1"/>
  <c r="V108" i="8"/>
  <c r="N100" i="8" a="1"/>
  <c r="N100" i="8" s="1"/>
  <c r="V100" i="8"/>
  <c r="N92" i="8" a="1"/>
  <c r="N92" i="8" s="1"/>
  <c r="V92" i="8"/>
  <c r="N84" i="8" a="1"/>
  <c r="N84" i="8" s="1"/>
  <c r="V84" i="8"/>
  <c r="N76" i="8" a="1"/>
  <c r="N76" i="8" s="1"/>
  <c r="V76" i="8"/>
  <c r="N68" i="8" a="1"/>
  <c r="N68" i="8" s="1"/>
  <c r="V68" i="8"/>
  <c r="N60" i="8" a="1"/>
  <c r="N60" i="8" s="1"/>
  <c r="V60" i="8"/>
  <c r="N52" i="8" a="1"/>
  <c r="N52" i="8" s="1"/>
  <c r="V52" i="8"/>
  <c r="N44" i="8" a="1"/>
  <c r="N44" i="8" s="1"/>
  <c r="V44" i="8"/>
  <c r="N36" i="8" a="1"/>
  <c r="N36" i="8" s="1"/>
  <c r="V36" i="8"/>
  <c r="N28" i="8" a="1"/>
  <c r="N28" i="8" s="1"/>
  <c r="V28" i="8"/>
  <c r="N20" i="8" a="1"/>
  <c r="N20" i="8" s="1"/>
  <c r="V20" i="8"/>
  <c r="N12" i="8" a="1"/>
  <c r="N12" i="8" s="1"/>
  <c r="V12" i="8"/>
  <c r="N1049" i="8" a="1"/>
  <c r="N1049" i="8" s="1"/>
  <c r="V1049" i="8"/>
  <c r="N1072" i="8" a="1"/>
  <c r="N1072" i="8" s="1"/>
  <c r="V1072" i="8"/>
  <c r="N1016" i="8" a="1"/>
  <c r="N1016" i="8" s="1"/>
  <c r="V1016" i="8"/>
  <c r="N1077" i="8" a="1"/>
  <c r="N1077" i="8" s="1"/>
  <c r="V1077" i="8"/>
  <c r="N1029" i="8" a="1"/>
  <c r="N1029" i="8" s="1"/>
  <c r="V1029" i="8"/>
  <c r="N1013" i="8" a="1"/>
  <c r="N1013" i="8" s="1"/>
  <c r="V1013" i="8"/>
  <c r="N981" i="8" a="1"/>
  <c r="N981" i="8" s="1"/>
  <c r="V981" i="8"/>
  <c r="N957" i="8" a="1"/>
  <c r="N957" i="8" s="1"/>
  <c r="V957" i="8"/>
  <c r="N1092" i="8" a="1"/>
  <c r="N1092" i="8" s="1"/>
  <c r="V1092" i="8"/>
  <c r="N1068" i="8" a="1"/>
  <c r="N1068" i="8" s="1"/>
  <c r="V1068" i="8"/>
  <c r="N1044" i="8" a="1"/>
  <c r="N1044" i="8" s="1"/>
  <c r="V1044" i="8"/>
  <c r="N1020" i="8" a="1"/>
  <c r="N1020" i="8" s="1"/>
  <c r="V1020" i="8"/>
  <c r="N1099" i="8" a="1"/>
  <c r="N1099" i="8" s="1"/>
  <c r="V1099" i="8"/>
  <c r="N1091" i="8" a="1"/>
  <c r="N1091" i="8" s="1"/>
  <c r="V1091" i="8"/>
  <c r="N1083" i="8" a="1"/>
  <c r="N1083" i="8" s="1"/>
  <c r="V1083" i="8"/>
  <c r="N1075" i="8" a="1"/>
  <c r="N1075" i="8" s="1"/>
  <c r="V1075" i="8"/>
  <c r="N1067" i="8" a="1"/>
  <c r="N1067" i="8" s="1"/>
  <c r="V1067" i="8"/>
  <c r="N1059" i="8" a="1"/>
  <c r="N1059" i="8" s="1"/>
  <c r="V1059" i="8"/>
  <c r="N1051" i="8" a="1"/>
  <c r="N1051" i="8" s="1"/>
  <c r="V1051" i="8"/>
  <c r="N1043" i="8" a="1"/>
  <c r="N1043" i="8" s="1"/>
  <c r="V1043" i="8"/>
  <c r="N1035" i="8" a="1"/>
  <c r="N1035" i="8" s="1"/>
  <c r="V1035" i="8"/>
  <c r="N1027" i="8" a="1"/>
  <c r="N1027" i="8" s="1"/>
  <c r="V1027" i="8"/>
  <c r="N1019" i="8" a="1"/>
  <c r="N1019" i="8" s="1"/>
  <c r="V1019" i="8"/>
  <c r="N1011" i="8" a="1"/>
  <c r="N1011" i="8" s="1"/>
  <c r="V1011" i="8"/>
  <c r="N1003" i="8" a="1"/>
  <c r="N1003" i="8" s="1"/>
  <c r="V1003" i="8"/>
  <c r="N995" i="8" a="1"/>
  <c r="N995" i="8" s="1"/>
  <c r="V995" i="8"/>
  <c r="N987" i="8" a="1"/>
  <c r="N987" i="8" s="1"/>
  <c r="V987" i="8"/>
  <c r="N979" i="8" a="1"/>
  <c r="N979" i="8" s="1"/>
  <c r="V979" i="8"/>
  <c r="N971" i="8" a="1"/>
  <c r="N971" i="8" s="1"/>
  <c r="V971" i="8"/>
  <c r="N963" i="8" a="1"/>
  <c r="N963" i="8" s="1"/>
  <c r="V963" i="8"/>
  <c r="N955" i="8" a="1"/>
  <c r="N955" i="8" s="1"/>
  <c r="V955" i="8"/>
  <c r="N947" i="8" a="1"/>
  <c r="N947" i="8" s="1"/>
  <c r="V947" i="8"/>
  <c r="N939" i="8" a="1"/>
  <c r="N939" i="8" s="1"/>
  <c r="V939" i="8"/>
  <c r="N931" i="8" a="1"/>
  <c r="N931" i="8" s="1"/>
  <c r="V931" i="8"/>
  <c r="N923" i="8" a="1"/>
  <c r="N923" i="8" s="1"/>
  <c r="V923" i="8"/>
  <c r="N915" i="8" a="1"/>
  <c r="N915" i="8" s="1"/>
  <c r="V915" i="8"/>
  <c r="N907" i="8" a="1"/>
  <c r="N907" i="8" s="1"/>
  <c r="V907" i="8"/>
  <c r="N899" i="8" a="1"/>
  <c r="N899" i="8" s="1"/>
  <c r="V899" i="8"/>
  <c r="N891" i="8" a="1"/>
  <c r="N891" i="8" s="1"/>
  <c r="V891" i="8"/>
  <c r="N883" i="8" a="1"/>
  <c r="N883" i="8" s="1"/>
  <c r="V883" i="8"/>
  <c r="N875" i="8" a="1"/>
  <c r="N875" i="8" s="1"/>
  <c r="V875" i="8"/>
  <c r="N867" i="8" a="1"/>
  <c r="N867" i="8" s="1"/>
  <c r="V867" i="8"/>
  <c r="N859" i="8" a="1"/>
  <c r="N859" i="8" s="1"/>
  <c r="V859" i="8"/>
  <c r="N851" i="8" a="1"/>
  <c r="N851" i="8" s="1"/>
  <c r="V851" i="8"/>
  <c r="N843" i="8" a="1"/>
  <c r="N843" i="8" s="1"/>
  <c r="V843" i="8"/>
  <c r="N835" i="8" a="1"/>
  <c r="N835" i="8" s="1"/>
  <c r="V835" i="8"/>
  <c r="N827" i="8" a="1"/>
  <c r="N827" i="8" s="1"/>
  <c r="V827" i="8"/>
  <c r="N819" i="8" a="1"/>
  <c r="N819" i="8" s="1"/>
  <c r="V819" i="8"/>
  <c r="N811" i="8" a="1"/>
  <c r="N811" i="8" s="1"/>
  <c r="V811" i="8"/>
  <c r="N803" i="8" a="1"/>
  <c r="N803" i="8" s="1"/>
  <c r="V803" i="8"/>
  <c r="N795" i="8" a="1"/>
  <c r="N795" i="8" s="1"/>
  <c r="V795" i="8"/>
  <c r="N787" i="8" a="1"/>
  <c r="N787" i="8" s="1"/>
  <c r="V787" i="8"/>
  <c r="N779" i="8" a="1"/>
  <c r="N779" i="8" s="1"/>
  <c r="V779" i="8"/>
  <c r="N771" i="8" a="1"/>
  <c r="N771" i="8" s="1"/>
  <c r="V771" i="8"/>
  <c r="N763" i="8" a="1"/>
  <c r="N763" i="8" s="1"/>
  <c r="V763" i="8"/>
  <c r="N755" i="8" a="1"/>
  <c r="N755" i="8" s="1"/>
  <c r="V755" i="8"/>
  <c r="N747" i="8" a="1"/>
  <c r="N747" i="8" s="1"/>
  <c r="V747" i="8"/>
  <c r="N739" i="8" a="1"/>
  <c r="N739" i="8" s="1"/>
  <c r="V739" i="8"/>
  <c r="N731" i="8" a="1"/>
  <c r="N731" i="8" s="1"/>
  <c r="V731" i="8"/>
  <c r="N723" i="8" a="1"/>
  <c r="N723" i="8" s="1"/>
  <c r="V723" i="8"/>
  <c r="N715" i="8" a="1"/>
  <c r="N715" i="8" s="1"/>
  <c r="V715" i="8"/>
  <c r="N707" i="8" a="1"/>
  <c r="N707" i="8" s="1"/>
  <c r="V707" i="8"/>
  <c r="N699" i="8" a="1"/>
  <c r="N699" i="8" s="1"/>
  <c r="V699" i="8"/>
  <c r="N691" i="8" a="1"/>
  <c r="N691" i="8" s="1"/>
  <c r="V691" i="8"/>
  <c r="N683" i="8" a="1"/>
  <c r="N683" i="8" s="1"/>
  <c r="V683" i="8"/>
  <c r="N675" i="8" a="1"/>
  <c r="N675" i="8" s="1"/>
  <c r="V675" i="8"/>
  <c r="N667" i="8" a="1"/>
  <c r="N667" i="8" s="1"/>
  <c r="V667" i="8"/>
  <c r="N659" i="8" a="1"/>
  <c r="N659" i="8" s="1"/>
  <c r="V659" i="8"/>
  <c r="N651" i="8" a="1"/>
  <c r="N651" i="8" s="1"/>
  <c r="V651" i="8"/>
  <c r="N643" i="8" a="1"/>
  <c r="N643" i="8" s="1"/>
  <c r="V643" i="8"/>
  <c r="N635" i="8" a="1"/>
  <c r="N635" i="8" s="1"/>
  <c r="V635" i="8"/>
  <c r="N627" i="8" a="1"/>
  <c r="N627" i="8" s="1"/>
  <c r="V627" i="8"/>
  <c r="N619" i="8" a="1"/>
  <c r="N619" i="8" s="1"/>
  <c r="V619" i="8"/>
  <c r="N611" i="8" a="1"/>
  <c r="N611" i="8" s="1"/>
  <c r="V611" i="8"/>
  <c r="N603" i="8" a="1"/>
  <c r="N603" i="8" s="1"/>
  <c r="V603" i="8"/>
  <c r="N595" i="8" a="1"/>
  <c r="N595" i="8" s="1"/>
  <c r="V595" i="8"/>
  <c r="N587" i="8" a="1"/>
  <c r="N587" i="8" s="1"/>
  <c r="V587" i="8"/>
  <c r="N579" i="8" a="1"/>
  <c r="N579" i="8" s="1"/>
  <c r="V579" i="8"/>
  <c r="N571" i="8" a="1"/>
  <c r="N571" i="8" s="1"/>
  <c r="V571" i="8"/>
  <c r="N563" i="8" a="1"/>
  <c r="N563" i="8" s="1"/>
  <c r="V563" i="8"/>
  <c r="N555" i="8" a="1"/>
  <c r="N555" i="8" s="1"/>
  <c r="V555" i="8"/>
  <c r="N547" i="8" a="1"/>
  <c r="N547" i="8" s="1"/>
  <c r="V547" i="8"/>
  <c r="N539" i="8" a="1"/>
  <c r="N539" i="8" s="1"/>
  <c r="V539" i="8"/>
  <c r="N531" i="8" a="1"/>
  <c r="N531" i="8" s="1"/>
  <c r="V531" i="8"/>
  <c r="N523" i="8" a="1"/>
  <c r="N523" i="8" s="1"/>
  <c r="V523" i="8"/>
  <c r="N515" i="8" a="1"/>
  <c r="N515" i="8" s="1"/>
  <c r="V515" i="8"/>
  <c r="N507" i="8" a="1"/>
  <c r="N507" i="8" s="1"/>
  <c r="V507" i="8"/>
  <c r="N499" i="8" a="1"/>
  <c r="N499" i="8" s="1"/>
  <c r="V499" i="8"/>
  <c r="N491" i="8" a="1"/>
  <c r="N491" i="8" s="1"/>
  <c r="V491" i="8"/>
  <c r="N483" i="8" a="1"/>
  <c r="N483" i="8" s="1"/>
  <c r="V483" i="8"/>
  <c r="N475" i="8" a="1"/>
  <c r="N475" i="8" s="1"/>
  <c r="V475" i="8"/>
  <c r="N467" i="8" a="1"/>
  <c r="N467" i="8" s="1"/>
  <c r="V467" i="8"/>
  <c r="N459" i="8" a="1"/>
  <c r="N459" i="8" s="1"/>
  <c r="V459" i="8"/>
  <c r="N451" i="8" a="1"/>
  <c r="N451" i="8" s="1"/>
  <c r="V451" i="8"/>
  <c r="N443" i="8" a="1"/>
  <c r="N443" i="8" s="1"/>
  <c r="V443" i="8"/>
  <c r="N435" i="8" a="1"/>
  <c r="N435" i="8" s="1"/>
  <c r="V435" i="8"/>
  <c r="N427" i="8" a="1"/>
  <c r="N427" i="8" s="1"/>
  <c r="V427" i="8"/>
  <c r="N419" i="8" a="1"/>
  <c r="N419" i="8" s="1"/>
  <c r="V419" i="8"/>
  <c r="N411" i="8" a="1"/>
  <c r="N411" i="8" s="1"/>
  <c r="V411" i="8"/>
  <c r="N403" i="8" a="1"/>
  <c r="N403" i="8" s="1"/>
  <c r="V403" i="8"/>
  <c r="N395" i="8" a="1"/>
  <c r="N395" i="8" s="1"/>
  <c r="V395" i="8"/>
  <c r="N387" i="8" a="1"/>
  <c r="N387" i="8" s="1"/>
  <c r="V387" i="8"/>
  <c r="N379" i="8" a="1"/>
  <c r="N379" i="8" s="1"/>
  <c r="V379" i="8"/>
  <c r="N371" i="8" a="1"/>
  <c r="N371" i="8" s="1"/>
  <c r="V371" i="8"/>
  <c r="N363" i="8" a="1"/>
  <c r="N363" i="8" s="1"/>
  <c r="V363" i="8"/>
  <c r="N355" i="8" a="1"/>
  <c r="N355" i="8" s="1"/>
  <c r="V355" i="8"/>
  <c r="N347" i="8" a="1"/>
  <c r="N347" i="8" s="1"/>
  <c r="V347" i="8"/>
  <c r="N339" i="8" a="1"/>
  <c r="N339" i="8" s="1"/>
  <c r="V339" i="8"/>
  <c r="N331" i="8" a="1"/>
  <c r="N331" i="8" s="1"/>
  <c r="V331" i="8"/>
  <c r="N323" i="8" a="1"/>
  <c r="N323" i="8" s="1"/>
  <c r="V323" i="8"/>
  <c r="N315" i="8" a="1"/>
  <c r="N315" i="8" s="1"/>
  <c r="V315" i="8"/>
  <c r="N307" i="8" a="1"/>
  <c r="N307" i="8" s="1"/>
  <c r="V307" i="8"/>
  <c r="N299" i="8" a="1"/>
  <c r="N299" i="8" s="1"/>
  <c r="V299" i="8"/>
  <c r="N291" i="8" a="1"/>
  <c r="N291" i="8" s="1"/>
  <c r="V291" i="8"/>
  <c r="N283" i="8" a="1"/>
  <c r="N283" i="8" s="1"/>
  <c r="V283" i="8"/>
  <c r="N275" i="8" a="1"/>
  <c r="N275" i="8" s="1"/>
  <c r="V275" i="8"/>
  <c r="N267" i="8" a="1"/>
  <c r="N267" i="8" s="1"/>
  <c r="V267" i="8"/>
  <c r="N259" i="8" a="1"/>
  <c r="N259" i="8" s="1"/>
  <c r="V259" i="8"/>
  <c r="N251" i="8" a="1"/>
  <c r="N251" i="8" s="1"/>
  <c r="V251" i="8"/>
  <c r="N243" i="8" a="1"/>
  <c r="N243" i="8" s="1"/>
  <c r="V243" i="8"/>
  <c r="N235" i="8" a="1"/>
  <c r="N235" i="8" s="1"/>
  <c r="V235" i="8"/>
  <c r="N227" i="8" a="1"/>
  <c r="N227" i="8" s="1"/>
  <c r="V227" i="8"/>
  <c r="N219" i="8" a="1"/>
  <c r="N219" i="8" s="1"/>
  <c r="V219" i="8"/>
  <c r="N211" i="8" a="1"/>
  <c r="N211" i="8" s="1"/>
  <c r="V211" i="8"/>
  <c r="N203" i="8" a="1"/>
  <c r="N203" i="8" s="1"/>
  <c r="V203" i="8"/>
  <c r="N195" i="8" a="1"/>
  <c r="N195" i="8" s="1"/>
  <c r="V195" i="8"/>
  <c r="N187" i="8" a="1"/>
  <c r="N187" i="8" s="1"/>
  <c r="V187" i="8"/>
  <c r="N163" i="8" a="1"/>
  <c r="N163" i="8" s="1"/>
  <c r="V163" i="8"/>
  <c r="N155" i="8" a="1"/>
  <c r="N155" i="8" s="1"/>
  <c r="V155" i="8"/>
  <c r="N147" i="8" a="1"/>
  <c r="N147" i="8" s="1"/>
  <c r="V147" i="8"/>
  <c r="N123" i="8" a="1"/>
  <c r="N123" i="8" s="1"/>
  <c r="V123" i="8"/>
  <c r="N115" i="8" a="1"/>
  <c r="N115" i="8" s="1"/>
  <c r="V115" i="8"/>
  <c r="N107" i="8" a="1"/>
  <c r="N107" i="8" s="1"/>
  <c r="V107" i="8"/>
  <c r="N99" i="8" a="1"/>
  <c r="N99" i="8" s="1"/>
  <c r="V99" i="8"/>
  <c r="N91" i="8" a="1"/>
  <c r="N91" i="8" s="1"/>
  <c r="V91" i="8"/>
  <c r="N83" i="8" a="1"/>
  <c r="N83" i="8" s="1"/>
  <c r="V83" i="8"/>
  <c r="N75" i="8" a="1"/>
  <c r="N75" i="8" s="1"/>
  <c r="V75" i="8"/>
  <c r="N67" i="8" a="1"/>
  <c r="N67" i="8" s="1"/>
  <c r="V67" i="8"/>
  <c r="N59" i="8" a="1"/>
  <c r="N59" i="8" s="1"/>
  <c r="V59" i="8"/>
  <c r="N51" i="8" a="1"/>
  <c r="N51" i="8" s="1"/>
  <c r="V51" i="8"/>
  <c r="N43" i="8" a="1"/>
  <c r="N43" i="8" s="1"/>
  <c r="V43" i="8"/>
  <c r="N35" i="8" a="1"/>
  <c r="N35" i="8" s="1"/>
  <c r="V35" i="8"/>
  <c r="N27" i="8" a="1"/>
  <c r="N27" i="8" s="1"/>
  <c r="V27" i="8"/>
  <c r="N19" i="8" a="1"/>
  <c r="N19" i="8" s="1"/>
  <c r="V19" i="8"/>
  <c r="N11" i="8" a="1"/>
  <c r="N11" i="8" s="1"/>
  <c r="V11" i="8"/>
  <c r="N1097" i="8" a="1"/>
  <c r="N1097" i="8" s="1"/>
  <c r="V1097" i="8"/>
  <c r="N1057" i="8" a="1"/>
  <c r="N1057" i="8" s="1"/>
  <c r="V1057" i="8"/>
  <c r="N1088" i="8" a="1"/>
  <c r="N1088" i="8" s="1"/>
  <c r="V1088" i="8"/>
  <c r="N1032" i="8" a="1"/>
  <c r="N1032" i="8" s="1"/>
  <c r="V1032" i="8"/>
  <c r="N1085" i="8" a="1"/>
  <c r="N1085" i="8" s="1"/>
  <c r="V1085" i="8"/>
  <c r="N1053" i="8" a="1"/>
  <c r="N1053" i="8" s="1"/>
  <c r="V1053" i="8"/>
  <c r="N1021" i="8" a="1"/>
  <c r="N1021" i="8" s="1"/>
  <c r="V1021" i="8"/>
  <c r="N989" i="8" a="1"/>
  <c r="N989" i="8" s="1"/>
  <c r="V989" i="8"/>
  <c r="N965" i="8" a="1"/>
  <c r="N965" i="8" s="1"/>
  <c r="V965" i="8"/>
  <c r="N5" i="8" a="1"/>
  <c r="N5" i="8" s="1"/>
  <c r="V5" i="8"/>
  <c r="N1076" i="8" a="1"/>
  <c r="N1076" i="8" s="1"/>
  <c r="V1076" i="8"/>
  <c r="N1052" i="8" a="1"/>
  <c r="N1052" i="8" s="1"/>
  <c r="V1052" i="8"/>
  <c r="N1036" i="8" a="1"/>
  <c r="N1036" i="8" s="1"/>
  <c r="V1036" i="8"/>
  <c r="N1004" i="8" a="1"/>
  <c r="N1004" i="8" s="1"/>
  <c r="V1004" i="8"/>
  <c r="N1098" i="8" a="1"/>
  <c r="N1098" i="8" s="1"/>
  <c r="V1098" i="8"/>
  <c r="N1090" i="8" a="1"/>
  <c r="N1090" i="8" s="1"/>
  <c r="V1090" i="8"/>
  <c r="N1082" i="8" a="1"/>
  <c r="N1082" i="8" s="1"/>
  <c r="V1082" i="8"/>
  <c r="N1074" i="8" a="1"/>
  <c r="N1074" i="8" s="1"/>
  <c r="V1074" i="8"/>
  <c r="N1066" i="8" a="1"/>
  <c r="N1066" i="8" s="1"/>
  <c r="V1066" i="8"/>
  <c r="N1058" i="8" a="1"/>
  <c r="N1058" i="8" s="1"/>
  <c r="V1058" i="8"/>
  <c r="N1050" i="8" a="1"/>
  <c r="N1050" i="8" s="1"/>
  <c r="V1050" i="8"/>
  <c r="N1042" i="8" a="1"/>
  <c r="N1042" i="8" s="1"/>
  <c r="V1042" i="8"/>
  <c r="N1034" i="8" a="1"/>
  <c r="N1034" i="8" s="1"/>
  <c r="V1034" i="8"/>
  <c r="N1026" i="8" a="1"/>
  <c r="N1026" i="8" s="1"/>
  <c r="V1026" i="8"/>
  <c r="N1018" i="8" a="1"/>
  <c r="N1018" i="8" s="1"/>
  <c r="V1018" i="8"/>
  <c r="N1010" i="8" a="1"/>
  <c r="N1010" i="8" s="1"/>
  <c r="V1010" i="8"/>
  <c r="N1002" i="8" a="1"/>
  <c r="N1002" i="8" s="1"/>
  <c r="V1002" i="8"/>
  <c r="N994" i="8" a="1"/>
  <c r="N994" i="8" s="1"/>
  <c r="V994" i="8"/>
  <c r="N986" i="8" a="1"/>
  <c r="N986" i="8" s="1"/>
  <c r="V986" i="8"/>
  <c r="N978" i="8" a="1"/>
  <c r="N978" i="8" s="1"/>
  <c r="V978" i="8"/>
  <c r="N970" i="8" a="1"/>
  <c r="N970" i="8" s="1"/>
  <c r="V970" i="8"/>
  <c r="N962" i="8" a="1"/>
  <c r="N962" i="8" s="1"/>
  <c r="V962" i="8"/>
  <c r="N954" i="8" a="1"/>
  <c r="N954" i="8" s="1"/>
  <c r="V954" i="8"/>
  <c r="N946" i="8" a="1"/>
  <c r="N946" i="8" s="1"/>
  <c r="V946" i="8"/>
  <c r="N938" i="8" a="1"/>
  <c r="N938" i="8" s="1"/>
  <c r="V938" i="8"/>
  <c r="N930" i="8" a="1"/>
  <c r="N930" i="8" s="1"/>
  <c r="V930" i="8"/>
  <c r="N922" i="8" a="1"/>
  <c r="N922" i="8" s="1"/>
  <c r="V922" i="8"/>
  <c r="N914" i="8" a="1"/>
  <c r="N914" i="8" s="1"/>
  <c r="V914" i="8"/>
  <c r="N906" i="8" a="1"/>
  <c r="N906" i="8" s="1"/>
  <c r="V906" i="8"/>
  <c r="N898" i="8" a="1"/>
  <c r="N898" i="8" s="1"/>
  <c r="V898" i="8"/>
  <c r="N890" i="8" a="1"/>
  <c r="N890" i="8" s="1"/>
  <c r="V890" i="8"/>
  <c r="N882" i="8" a="1"/>
  <c r="N882" i="8" s="1"/>
  <c r="V882" i="8"/>
  <c r="N874" i="8" a="1"/>
  <c r="N874" i="8" s="1"/>
  <c r="V874" i="8"/>
  <c r="N866" i="8" a="1"/>
  <c r="N866" i="8" s="1"/>
  <c r="V866" i="8"/>
  <c r="N858" i="8" a="1"/>
  <c r="N858" i="8" s="1"/>
  <c r="V858" i="8"/>
  <c r="N850" i="8" a="1"/>
  <c r="N850" i="8" s="1"/>
  <c r="V850" i="8"/>
  <c r="N842" i="8" a="1"/>
  <c r="N842" i="8" s="1"/>
  <c r="V842" i="8"/>
  <c r="N834" i="8" a="1"/>
  <c r="N834" i="8" s="1"/>
  <c r="V834" i="8"/>
  <c r="N826" i="8" a="1"/>
  <c r="N826" i="8" s="1"/>
  <c r="V826" i="8"/>
  <c r="N818" i="8" a="1"/>
  <c r="N818" i="8" s="1"/>
  <c r="V818" i="8"/>
  <c r="N810" i="8" a="1"/>
  <c r="N810" i="8" s="1"/>
  <c r="V810" i="8"/>
  <c r="N802" i="8" a="1"/>
  <c r="N802" i="8" s="1"/>
  <c r="V802" i="8"/>
  <c r="N794" i="8" a="1"/>
  <c r="N794" i="8" s="1"/>
  <c r="V794" i="8"/>
  <c r="N786" i="8" a="1"/>
  <c r="N786" i="8" s="1"/>
  <c r="V786" i="8"/>
  <c r="N778" i="8" a="1"/>
  <c r="N778" i="8" s="1"/>
  <c r="V778" i="8"/>
  <c r="N770" i="8" a="1"/>
  <c r="N770" i="8" s="1"/>
  <c r="V770" i="8"/>
  <c r="N762" i="8" a="1"/>
  <c r="N762" i="8" s="1"/>
  <c r="V762" i="8"/>
  <c r="N754" i="8" a="1"/>
  <c r="N754" i="8" s="1"/>
  <c r="V754" i="8"/>
  <c r="N746" i="8" a="1"/>
  <c r="N746" i="8" s="1"/>
  <c r="V746" i="8"/>
  <c r="N738" i="8" a="1"/>
  <c r="N738" i="8" s="1"/>
  <c r="V738" i="8"/>
  <c r="N730" i="8" a="1"/>
  <c r="N730" i="8" s="1"/>
  <c r="V730" i="8"/>
  <c r="N722" i="8" a="1"/>
  <c r="N722" i="8" s="1"/>
  <c r="V722" i="8"/>
  <c r="N714" i="8" a="1"/>
  <c r="N714" i="8" s="1"/>
  <c r="V714" i="8"/>
  <c r="N706" i="8" a="1"/>
  <c r="N706" i="8" s="1"/>
  <c r="V706" i="8"/>
  <c r="N698" i="8" a="1"/>
  <c r="N698" i="8" s="1"/>
  <c r="V698" i="8"/>
  <c r="N690" i="8" a="1"/>
  <c r="N690" i="8" s="1"/>
  <c r="V690" i="8"/>
  <c r="N682" i="8" a="1"/>
  <c r="N682" i="8" s="1"/>
  <c r="V682" i="8"/>
  <c r="N674" i="8" a="1"/>
  <c r="N674" i="8" s="1"/>
  <c r="V674" i="8"/>
  <c r="N666" i="8" a="1"/>
  <c r="N666" i="8" s="1"/>
  <c r="V666" i="8"/>
  <c r="N658" i="8" a="1"/>
  <c r="N658" i="8" s="1"/>
  <c r="V658" i="8"/>
  <c r="N650" i="8" a="1"/>
  <c r="N650" i="8" s="1"/>
  <c r="V650" i="8"/>
  <c r="N642" i="8" a="1"/>
  <c r="N642" i="8" s="1"/>
  <c r="V642" i="8"/>
  <c r="N634" i="8" a="1"/>
  <c r="N634" i="8" s="1"/>
  <c r="V634" i="8"/>
  <c r="N626" i="8" a="1"/>
  <c r="N626" i="8" s="1"/>
  <c r="V626" i="8"/>
  <c r="N618" i="8" a="1"/>
  <c r="N618" i="8" s="1"/>
  <c r="V618" i="8"/>
  <c r="N610" i="8" a="1"/>
  <c r="N610" i="8" s="1"/>
  <c r="V610" i="8"/>
  <c r="N602" i="8" a="1"/>
  <c r="N602" i="8" s="1"/>
  <c r="V602" i="8"/>
  <c r="N594" i="8" a="1"/>
  <c r="N594" i="8" s="1"/>
  <c r="V594" i="8"/>
  <c r="N586" i="8" a="1"/>
  <c r="N586" i="8" s="1"/>
  <c r="V586" i="8"/>
  <c r="N578" i="8" a="1"/>
  <c r="N578" i="8" s="1"/>
  <c r="V578" i="8"/>
  <c r="N570" i="8" a="1"/>
  <c r="N570" i="8" s="1"/>
  <c r="V570" i="8"/>
  <c r="N562" i="8" a="1"/>
  <c r="N562" i="8" s="1"/>
  <c r="V562" i="8"/>
  <c r="N554" i="8" a="1"/>
  <c r="N554" i="8" s="1"/>
  <c r="V554" i="8"/>
  <c r="N546" i="8" a="1"/>
  <c r="N546" i="8" s="1"/>
  <c r="V546" i="8"/>
  <c r="N538" i="8" a="1"/>
  <c r="N538" i="8" s="1"/>
  <c r="V538" i="8"/>
  <c r="N530" i="8" a="1"/>
  <c r="N530" i="8" s="1"/>
  <c r="V530" i="8"/>
  <c r="N522" i="8" a="1"/>
  <c r="N522" i="8" s="1"/>
  <c r="V522" i="8"/>
  <c r="N514" i="8" a="1"/>
  <c r="N514" i="8" s="1"/>
  <c r="V514" i="8"/>
  <c r="N506" i="8" a="1"/>
  <c r="N506" i="8" s="1"/>
  <c r="V506" i="8"/>
  <c r="N498" i="8" a="1"/>
  <c r="N498" i="8" s="1"/>
  <c r="V498" i="8"/>
  <c r="N490" i="8" a="1"/>
  <c r="N490" i="8" s="1"/>
  <c r="V490" i="8"/>
  <c r="N482" i="8" a="1"/>
  <c r="N482" i="8" s="1"/>
  <c r="V482" i="8"/>
  <c r="N474" i="8" a="1"/>
  <c r="N474" i="8" s="1"/>
  <c r="V474" i="8"/>
  <c r="N466" i="8" a="1"/>
  <c r="N466" i="8" s="1"/>
  <c r="V466" i="8"/>
  <c r="N458" i="8" a="1"/>
  <c r="N458" i="8" s="1"/>
  <c r="V458" i="8"/>
  <c r="N450" i="8" a="1"/>
  <c r="N450" i="8" s="1"/>
  <c r="V450" i="8"/>
  <c r="N442" i="8" a="1"/>
  <c r="N442" i="8" s="1"/>
  <c r="V442" i="8"/>
  <c r="N434" i="8" a="1"/>
  <c r="N434" i="8" s="1"/>
  <c r="V434" i="8"/>
  <c r="N426" i="8" a="1"/>
  <c r="N426" i="8" s="1"/>
  <c r="V426" i="8"/>
  <c r="N418" i="8" a="1"/>
  <c r="N418" i="8" s="1"/>
  <c r="V418" i="8"/>
  <c r="N410" i="8" a="1"/>
  <c r="N410" i="8" s="1"/>
  <c r="V410" i="8"/>
  <c r="N402" i="8" a="1"/>
  <c r="N402" i="8" s="1"/>
  <c r="V402" i="8"/>
  <c r="N394" i="8" a="1"/>
  <c r="N394" i="8" s="1"/>
  <c r="V394" i="8"/>
  <c r="N386" i="8" a="1"/>
  <c r="N386" i="8" s="1"/>
  <c r="V386" i="8"/>
  <c r="N378" i="8" a="1"/>
  <c r="N378" i="8" s="1"/>
  <c r="V378" i="8"/>
  <c r="N370" i="8" a="1"/>
  <c r="N370" i="8" s="1"/>
  <c r="V370" i="8"/>
  <c r="N362" i="8" a="1"/>
  <c r="N362" i="8" s="1"/>
  <c r="V362" i="8"/>
  <c r="N354" i="8" a="1"/>
  <c r="N354" i="8" s="1"/>
  <c r="V354" i="8"/>
  <c r="N346" i="8" a="1"/>
  <c r="N346" i="8" s="1"/>
  <c r="V346" i="8"/>
  <c r="N338" i="8" a="1"/>
  <c r="N338" i="8" s="1"/>
  <c r="V338" i="8"/>
  <c r="N330" i="8" a="1"/>
  <c r="N330" i="8" s="1"/>
  <c r="V330" i="8"/>
  <c r="N322" i="8" a="1"/>
  <c r="N322" i="8" s="1"/>
  <c r="V322" i="8"/>
  <c r="N314" i="8" a="1"/>
  <c r="N314" i="8" s="1"/>
  <c r="V314" i="8"/>
  <c r="N306" i="8" a="1"/>
  <c r="N306" i="8" s="1"/>
  <c r="V306" i="8"/>
  <c r="N298" i="8" a="1"/>
  <c r="N298" i="8" s="1"/>
  <c r="V298" i="8"/>
  <c r="N290" i="8" a="1"/>
  <c r="N290" i="8" s="1"/>
  <c r="V290" i="8"/>
  <c r="N282" i="8" a="1"/>
  <c r="N282" i="8" s="1"/>
  <c r="V282" i="8"/>
  <c r="N274" i="8" a="1"/>
  <c r="N274" i="8" s="1"/>
  <c r="V274" i="8"/>
  <c r="N266" i="8" a="1"/>
  <c r="N266" i="8" s="1"/>
  <c r="V266" i="8"/>
  <c r="N258" i="8" a="1"/>
  <c r="N258" i="8" s="1"/>
  <c r="V258" i="8"/>
  <c r="N250" i="8" a="1"/>
  <c r="N250" i="8" s="1"/>
  <c r="V250" i="8"/>
  <c r="N242" i="8" a="1"/>
  <c r="N242" i="8" s="1"/>
  <c r="V242" i="8"/>
  <c r="N234" i="8" a="1"/>
  <c r="N234" i="8" s="1"/>
  <c r="V234" i="8"/>
  <c r="N226" i="8" a="1"/>
  <c r="N226" i="8" s="1"/>
  <c r="V226" i="8"/>
  <c r="N218" i="8" a="1"/>
  <c r="N218" i="8" s="1"/>
  <c r="V218" i="8"/>
  <c r="N210" i="8" a="1"/>
  <c r="N210" i="8" s="1"/>
  <c r="V210" i="8"/>
  <c r="N202" i="8" a="1"/>
  <c r="N202" i="8" s="1"/>
  <c r="V202" i="8"/>
  <c r="N194" i="8" a="1"/>
  <c r="N194" i="8" s="1"/>
  <c r="V194" i="8"/>
  <c r="N178" i="8" a="1"/>
  <c r="N178" i="8" s="1"/>
  <c r="V178" i="8"/>
  <c r="N170" i="8" a="1"/>
  <c r="N170" i="8" s="1"/>
  <c r="V170" i="8"/>
  <c r="N146" i="8" a="1"/>
  <c r="N146" i="8" s="1"/>
  <c r="V146" i="8"/>
  <c r="N138" i="8" a="1"/>
  <c r="N138" i="8" s="1"/>
  <c r="V138" i="8"/>
  <c r="N122" i="8" a="1"/>
  <c r="N122" i="8" s="1"/>
  <c r="V122" i="8"/>
  <c r="N114" i="8" a="1"/>
  <c r="N114" i="8" s="1"/>
  <c r="V114" i="8"/>
  <c r="N106" i="8" a="1"/>
  <c r="N106" i="8" s="1"/>
  <c r="V106" i="8"/>
  <c r="N98" i="8" a="1"/>
  <c r="N98" i="8" s="1"/>
  <c r="V98" i="8"/>
  <c r="N90" i="8" a="1"/>
  <c r="N90" i="8" s="1"/>
  <c r="V90" i="8"/>
  <c r="N82" i="8" a="1"/>
  <c r="N82" i="8" s="1"/>
  <c r="V82" i="8"/>
  <c r="N74" i="8" a="1"/>
  <c r="N74" i="8" s="1"/>
  <c r="V74" i="8"/>
  <c r="N66" i="8" a="1"/>
  <c r="N66" i="8" s="1"/>
  <c r="V66" i="8"/>
  <c r="N58" i="8" a="1"/>
  <c r="N58" i="8" s="1"/>
  <c r="V58" i="8"/>
  <c r="N50" i="8" a="1"/>
  <c r="N50" i="8" s="1"/>
  <c r="V50" i="8"/>
  <c r="N42" i="8" a="1"/>
  <c r="N42" i="8" s="1"/>
  <c r="V42" i="8"/>
  <c r="N34" i="8" a="1"/>
  <c r="N34" i="8" s="1"/>
  <c r="V34" i="8"/>
  <c r="N26" i="8" a="1"/>
  <c r="N26" i="8" s="1"/>
  <c r="V26" i="8"/>
  <c r="N18" i="8" a="1"/>
  <c r="N18" i="8" s="1"/>
  <c r="V18" i="8"/>
  <c r="N10" i="8" a="1"/>
  <c r="N10" i="8" s="1"/>
  <c r="V10" i="8"/>
  <c r="N1073" i="8" a="1"/>
  <c r="N1073" i="8" s="1"/>
  <c r="V1073" i="8"/>
  <c r="N1017" i="8" a="1"/>
  <c r="N1017" i="8" s="1"/>
  <c r="V1017" i="8"/>
  <c r="N1009" i="8" a="1"/>
  <c r="N1009" i="8" s="1"/>
  <c r="V1009" i="8"/>
  <c r="N1001" i="8" a="1"/>
  <c r="N1001" i="8" s="1"/>
  <c r="V1001" i="8"/>
  <c r="N993" i="8" a="1"/>
  <c r="N993" i="8" s="1"/>
  <c r="V993" i="8"/>
  <c r="N985" i="8" a="1"/>
  <c r="N985" i="8" s="1"/>
  <c r="V985" i="8"/>
  <c r="N977" i="8" a="1"/>
  <c r="N977" i="8" s="1"/>
  <c r="V977" i="8"/>
  <c r="N969" i="8" a="1"/>
  <c r="N969" i="8" s="1"/>
  <c r="V969" i="8"/>
  <c r="N961" i="8" a="1"/>
  <c r="N961" i="8" s="1"/>
  <c r="V961" i="8"/>
  <c r="N953" i="8" a="1"/>
  <c r="N953" i="8" s="1"/>
  <c r="V953" i="8"/>
  <c r="N945" i="8" a="1"/>
  <c r="N945" i="8" s="1"/>
  <c r="V945" i="8"/>
  <c r="N937" i="8" a="1"/>
  <c r="N937" i="8" s="1"/>
  <c r="V937" i="8"/>
  <c r="N929" i="8" a="1"/>
  <c r="N929" i="8" s="1"/>
  <c r="V929" i="8"/>
  <c r="N921" i="8" a="1"/>
  <c r="N921" i="8" s="1"/>
  <c r="V921" i="8"/>
  <c r="N913" i="8" a="1"/>
  <c r="N913" i="8" s="1"/>
  <c r="V913" i="8"/>
  <c r="N905" i="8" a="1"/>
  <c r="N905" i="8" s="1"/>
  <c r="V905" i="8"/>
  <c r="N897" i="8" a="1"/>
  <c r="N897" i="8" s="1"/>
  <c r="V897" i="8"/>
  <c r="N889" i="8" a="1"/>
  <c r="N889" i="8" s="1"/>
  <c r="V889" i="8"/>
  <c r="N881" i="8" a="1"/>
  <c r="N881" i="8" s="1"/>
  <c r="V881" i="8"/>
  <c r="N873" i="8" a="1"/>
  <c r="N873" i="8" s="1"/>
  <c r="V873" i="8"/>
  <c r="N865" i="8" a="1"/>
  <c r="N865" i="8" s="1"/>
  <c r="V865" i="8"/>
  <c r="N857" i="8" a="1"/>
  <c r="N857" i="8" s="1"/>
  <c r="V857" i="8"/>
  <c r="N849" i="8" a="1"/>
  <c r="N849" i="8" s="1"/>
  <c r="V849" i="8"/>
  <c r="N841" i="8" a="1"/>
  <c r="N841" i="8" s="1"/>
  <c r="V841" i="8"/>
  <c r="N833" i="8" a="1"/>
  <c r="N833" i="8" s="1"/>
  <c r="V833" i="8"/>
  <c r="N825" i="8" a="1"/>
  <c r="N825" i="8" s="1"/>
  <c r="V825" i="8"/>
  <c r="N817" i="8" a="1"/>
  <c r="N817" i="8" s="1"/>
  <c r="V817" i="8"/>
  <c r="N809" i="8" a="1"/>
  <c r="N809" i="8" s="1"/>
  <c r="V809" i="8"/>
  <c r="N801" i="8" a="1"/>
  <c r="N801" i="8" s="1"/>
  <c r="V801" i="8"/>
  <c r="N793" i="8" a="1"/>
  <c r="N793" i="8" s="1"/>
  <c r="V793" i="8"/>
  <c r="N785" i="8" a="1"/>
  <c r="N785" i="8" s="1"/>
  <c r="V785" i="8"/>
  <c r="N777" i="8" a="1"/>
  <c r="N777" i="8" s="1"/>
  <c r="V777" i="8"/>
  <c r="N769" i="8" a="1"/>
  <c r="N769" i="8" s="1"/>
  <c r="V769" i="8"/>
  <c r="N761" i="8" a="1"/>
  <c r="N761" i="8" s="1"/>
  <c r="V761" i="8"/>
  <c r="N753" i="8" a="1"/>
  <c r="N753" i="8" s="1"/>
  <c r="V753" i="8"/>
  <c r="N745" i="8" a="1"/>
  <c r="N745" i="8" s="1"/>
  <c r="V745" i="8"/>
  <c r="N737" i="8" a="1"/>
  <c r="N737" i="8" s="1"/>
  <c r="V737" i="8"/>
  <c r="N729" i="8" a="1"/>
  <c r="N729" i="8" s="1"/>
  <c r="V729" i="8"/>
  <c r="N721" i="8" a="1"/>
  <c r="N721" i="8" s="1"/>
  <c r="V721" i="8"/>
  <c r="N713" i="8" a="1"/>
  <c r="N713" i="8" s="1"/>
  <c r="V713" i="8"/>
  <c r="N705" i="8" a="1"/>
  <c r="N705" i="8" s="1"/>
  <c r="V705" i="8"/>
  <c r="N697" i="8" a="1"/>
  <c r="N697" i="8" s="1"/>
  <c r="V697" i="8"/>
  <c r="N689" i="8" a="1"/>
  <c r="N689" i="8" s="1"/>
  <c r="V689" i="8"/>
  <c r="N681" i="8" a="1"/>
  <c r="N681" i="8" s="1"/>
  <c r="V681" i="8"/>
  <c r="N673" i="8" a="1"/>
  <c r="N673" i="8" s="1"/>
  <c r="V673" i="8"/>
  <c r="N665" i="8" a="1"/>
  <c r="N665" i="8" s="1"/>
  <c r="V665" i="8"/>
  <c r="N657" i="8" a="1"/>
  <c r="N657" i="8" s="1"/>
  <c r="V657" i="8"/>
  <c r="N649" i="8" a="1"/>
  <c r="N649" i="8" s="1"/>
  <c r="V649" i="8"/>
  <c r="N641" i="8" a="1"/>
  <c r="N641" i="8" s="1"/>
  <c r="V641" i="8"/>
  <c r="N633" i="8" a="1"/>
  <c r="N633" i="8" s="1"/>
  <c r="V633" i="8"/>
  <c r="N625" i="8" a="1"/>
  <c r="N625" i="8" s="1"/>
  <c r="V625" i="8"/>
  <c r="N617" i="8" a="1"/>
  <c r="N617" i="8" s="1"/>
  <c r="V617" i="8"/>
  <c r="N609" i="8" a="1"/>
  <c r="N609" i="8" s="1"/>
  <c r="V609" i="8"/>
  <c r="N601" i="8" a="1"/>
  <c r="N601" i="8" s="1"/>
  <c r="V601" i="8"/>
  <c r="N593" i="8" a="1"/>
  <c r="N593" i="8" s="1"/>
  <c r="V593" i="8"/>
  <c r="N585" i="8" a="1"/>
  <c r="N585" i="8" s="1"/>
  <c r="V585" i="8"/>
  <c r="N577" i="8" a="1"/>
  <c r="N577" i="8" s="1"/>
  <c r="V577" i="8"/>
  <c r="N569" i="8" a="1"/>
  <c r="N569" i="8" s="1"/>
  <c r="V569" i="8"/>
  <c r="N561" i="8" a="1"/>
  <c r="N561" i="8" s="1"/>
  <c r="V561" i="8"/>
  <c r="N553" i="8" a="1"/>
  <c r="N553" i="8" s="1"/>
  <c r="V553" i="8"/>
  <c r="N545" i="8" a="1"/>
  <c r="N545" i="8" s="1"/>
  <c r="V545" i="8"/>
  <c r="N537" i="8" a="1"/>
  <c r="N537" i="8" s="1"/>
  <c r="V537" i="8"/>
  <c r="N529" i="8" a="1"/>
  <c r="N529" i="8" s="1"/>
  <c r="V529" i="8"/>
  <c r="N521" i="8" a="1"/>
  <c r="N521" i="8" s="1"/>
  <c r="V521" i="8"/>
  <c r="N513" i="8" a="1"/>
  <c r="N513" i="8" s="1"/>
  <c r="V513" i="8"/>
  <c r="N505" i="8" a="1"/>
  <c r="N505" i="8" s="1"/>
  <c r="V505" i="8"/>
  <c r="N497" i="8" a="1"/>
  <c r="N497" i="8" s="1"/>
  <c r="V497" i="8"/>
  <c r="N489" i="8" a="1"/>
  <c r="N489" i="8" s="1"/>
  <c r="V489" i="8"/>
  <c r="N481" i="8" a="1"/>
  <c r="N481" i="8" s="1"/>
  <c r="V481" i="8"/>
  <c r="N473" i="8" a="1"/>
  <c r="N473" i="8" s="1"/>
  <c r="V473" i="8"/>
  <c r="N465" i="8" a="1"/>
  <c r="N465" i="8" s="1"/>
  <c r="V465" i="8"/>
  <c r="N457" i="8" a="1"/>
  <c r="N457" i="8" s="1"/>
  <c r="V457" i="8"/>
  <c r="N449" i="8" a="1"/>
  <c r="N449" i="8" s="1"/>
  <c r="V449" i="8"/>
  <c r="N441" i="8" a="1"/>
  <c r="N441" i="8" s="1"/>
  <c r="V441" i="8"/>
  <c r="N433" i="8" a="1"/>
  <c r="N433" i="8" s="1"/>
  <c r="V433" i="8"/>
  <c r="N425" i="8" a="1"/>
  <c r="N425" i="8" s="1"/>
  <c r="V425" i="8"/>
  <c r="N417" i="8" a="1"/>
  <c r="N417" i="8" s="1"/>
  <c r="V417" i="8"/>
  <c r="N409" i="8" a="1"/>
  <c r="N409" i="8" s="1"/>
  <c r="V409" i="8"/>
  <c r="N401" i="8" a="1"/>
  <c r="N401" i="8" s="1"/>
  <c r="V401" i="8"/>
  <c r="N393" i="8" a="1"/>
  <c r="N393" i="8" s="1"/>
  <c r="V393" i="8"/>
  <c r="N385" i="8" a="1"/>
  <c r="N385" i="8" s="1"/>
  <c r="V385" i="8"/>
  <c r="N377" i="8" a="1"/>
  <c r="N377" i="8" s="1"/>
  <c r="V377" i="8"/>
  <c r="N369" i="8" a="1"/>
  <c r="N369" i="8" s="1"/>
  <c r="V369" i="8"/>
  <c r="N361" i="8" a="1"/>
  <c r="N361" i="8" s="1"/>
  <c r="V361" i="8"/>
  <c r="N353" i="8" a="1"/>
  <c r="N353" i="8" s="1"/>
  <c r="V353" i="8"/>
  <c r="N345" i="8" a="1"/>
  <c r="N345" i="8" s="1"/>
  <c r="V345" i="8"/>
  <c r="N337" i="8" a="1"/>
  <c r="N337" i="8" s="1"/>
  <c r="V337" i="8"/>
  <c r="N329" i="8" a="1"/>
  <c r="N329" i="8" s="1"/>
  <c r="V329" i="8"/>
  <c r="N321" i="8" a="1"/>
  <c r="N321" i="8" s="1"/>
  <c r="V321" i="8"/>
  <c r="N313" i="8" a="1"/>
  <c r="N313" i="8" s="1"/>
  <c r="V313" i="8"/>
  <c r="N305" i="8" a="1"/>
  <c r="N305" i="8" s="1"/>
  <c r="V305" i="8"/>
  <c r="N297" i="8" a="1"/>
  <c r="N297" i="8" s="1"/>
  <c r="V297" i="8"/>
  <c r="N289" i="8" a="1"/>
  <c r="N289" i="8" s="1"/>
  <c r="V289" i="8"/>
  <c r="N281" i="8" a="1"/>
  <c r="N281" i="8" s="1"/>
  <c r="V281" i="8"/>
  <c r="N273" i="8" a="1"/>
  <c r="N273" i="8" s="1"/>
  <c r="V273" i="8"/>
  <c r="N265" i="8" a="1"/>
  <c r="N265" i="8" s="1"/>
  <c r="V265" i="8"/>
  <c r="N257" i="8" a="1"/>
  <c r="N257" i="8" s="1"/>
  <c r="V257" i="8"/>
  <c r="N249" i="8" a="1"/>
  <c r="N249" i="8" s="1"/>
  <c r="V249" i="8"/>
  <c r="N241" i="8" a="1"/>
  <c r="N241" i="8" s="1"/>
  <c r="V241" i="8"/>
  <c r="N233" i="8" a="1"/>
  <c r="N233" i="8" s="1"/>
  <c r="V233" i="8"/>
  <c r="N225" i="8" a="1"/>
  <c r="N225" i="8" s="1"/>
  <c r="V225" i="8"/>
  <c r="N217" i="8" a="1"/>
  <c r="N217" i="8" s="1"/>
  <c r="V217" i="8"/>
  <c r="N209" i="8" a="1"/>
  <c r="N209" i="8" s="1"/>
  <c r="V209" i="8"/>
  <c r="N201" i="8" a="1"/>
  <c r="N201" i="8" s="1"/>
  <c r="V201" i="8"/>
  <c r="N185" i="8" a="1"/>
  <c r="N185" i="8" s="1"/>
  <c r="V185" i="8"/>
  <c r="N169" i="8" a="1"/>
  <c r="N169" i="8" s="1"/>
  <c r="V169" i="8"/>
  <c r="N161" i="8" a="1"/>
  <c r="N161" i="8" s="1"/>
  <c r="V161" i="8"/>
  <c r="N145" i="8" a="1"/>
  <c r="N145" i="8" s="1"/>
  <c r="V145" i="8"/>
  <c r="N137" i="8" a="1"/>
  <c r="N137" i="8" s="1"/>
  <c r="V137" i="8"/>
  <c r="N121" i="8" a="1"/>
  <c r="N121" i="8" s="1"/>
  <c r="V121" i="8"/>
  <c r="N113" i="8" a="1"/>
  <c r="N113" i="8" s="1"/>
  <c r="V113" i="8"/>
  <c r="N105" i="8" a="1"/>
  <c r="N105" i="8" s="1"/>
  <c r="V105" i="8"/>
  <c r="N97" i="8" a="1"/>
  <c r="N97" i="8" s="1"/>
  <c r="V97" i="8"/>
  <c r="N89" i="8" a="1"/>
  <c r="N89" i="8" s="1"/>
  <c r="V89" i="8"/>
  <c r="N81" i="8" a="1"/>
  <c r="N81" i="8" s="1"/>
  <c r="V81" i="8"/>
  <c r="N73" i="8" a="1"/>
  <c r="N73" i="8" s="1"/>
  <c r="V73" i="8"/>
  <c r="N65" i="8" a="1"/>
  <c r="N65" i="8" s="1"/>
  <c r="V65" i="8"/>
  <c r="N57" i="8" a="1"/>
  <c r="N57" i="8" s="1"/>
  <c r="V57" i="8"/>
  <c r="N49" i="8" a="1"/>
  <c r="N49" i="8" s="1"/>
  <c r="V49" i="8"/>
  <c r="N41" i="8" a="1"/>
  <c r="N41" i="8" s="1"/>
  <c r="V41" i="8"/>
  <c r="N33" i="8" a="1"/>
  <c r="N33" i="8" s="1"/>
  <c r="V33" i="8"/>
  <c r="N25" i="8" a="1"/>
  <c r="N25" i="8" s="1"/>
  <c r="V25" i="8"/>
  <c r="N17" i="8" a="1"/>
  <c r="N17" i="8" s="1"/>
  <c r="V17" i="8"/>
  <c r="N9" i="8" a="1"/>
  <c r="N9" i="8" s="1"/>
  <c r="V9" i="8"/>
  <c r="N1025" i="8" a="1"/>
  <c r="N1025" i="8" s="1"/>
  <c r="V1025" i="8"/>
  <c r="N1040" i="8" a="1"/>
  <c r="N1040" i="8" s="1"/>
  <c r="V1040" i="8"/>
  <c r="N992" i="8" a="1"/>
  <c r="N992" i="8" s="1"/>
  <c r="V992" i="8"/>
  <c r="N984" i="8" a="1"/>
  <c r="N984" i="8" s="1"/>
  <c r="V984" i="8"/>
  <c r="N960" i="8" a="1"/>
  <c r="N960" i="8" s="1"/>
  <c r="V960" i="8"/>
  <c r="N944" i="8" a="1"/>
  <c r="N944" i="8" s="1"/>
  <c r="V944" i="8"/>
  <c r="N928" i="8" a="1"/>
  <c r="N928" i="8" s="1"/>
  <c r="V928" i="8"/>
  <c r="N912" i="8" a="1"/>
  <c r="N912" i="8" s="1"/>
  <c r="V912" i="8"/>
  <c r="N896" i="8" a="1"/>
  <c r="N896" i="8" s="1"/>
  <c r="V896" i="8"/>
  <c r="N880" i="8" a="1"/>
  <c r="N880" i="8" s="1"/>
  <c r="V880" i="8"/>
  <c r="N872" i="8" a="1"/>
  <c r="N872" i="8" s="1"/>
  <c r="V872" i="8"/>
  <c r="N864" i="8" a="1"/>
  <c r="N864" i="8" s="1"/>
  <c r="V864" i="8"/>
  <c r="N856" i="8" a="1"/>
  <c r="N856" i="8" s="1"/>
  <c r="V856" i="8"/>
  <c r="N848" i="8" a="1"/>
  <c r="N848" i="8" s="1"/>
  <c r="V848" i="8"/>
  <c r="N840" i="8" a="1"/>
  <c r="N840" i="8" s="1"/>
  <c r="V840" i="8"/>
  <c r="N832" i="8" a="1"/>
  <c r="N832" i="8" s="1"/>
  <c r="V832" i="8"/>
  <c r="N824" i="8" a="1"/>
  <c r="N824" i="8" s="1"/>
  <c r="V824" i="8"/>
  <c r="N816" i="8" a="1"/>
  <c r="N816" i="8" s="1"/>
  <c r="V816" i="8"/>
  <c r="N808" i="8" a="1"/>
  <c r="N808" i="8" s="1"/>
  <c r="V808" i="8"/>
  <c r="N800" i="8" a="1"/>
  <c r="N800" i="8" s="1"/>
  <c r="V800" i="8"/>
  <c r="N792" i="8" a="1"/>
  <c r="N792" i="8" s="1"/>
  <c r="V792" i="8"/>
  <c r="N784" i="8" a="1"/>
  <c r="N784" i="8" s="1"/>
  <c r="V784" i="8"/>
  <c r="N776" i="8" a="1"/>
  <c r="N776" i="8" s="1"/>
  <c r="V776" i="8"/>
  <c r="N768" i="8" a="1"/>
  <c r="N768" i="8" s="1"/>
  <c r="V768" i="8"/>
  <c r="N760" i="8" a="1"/>
  <c r="N760" i="8" s="1"/>
  <c r="V760" i="8"/>
  <c r="N752" i="8" a="1"/>
  <c r="N752" i="8" s="1"/>
  <c r="V752" i="8"/>
  <c r="N744" i="8" a="1"/>
  <c r="N744" i="8" s="1"/>
  <c r="V744" i="8"/>
  <c r="N736" i="8" a="1"/>
  <c r="N736" i="8" s="1"/>
  <c r="V736" i="8"/>
  <c r="N728" i="8" a="1"/>
  <c r="N728" i="8" s="1"/>
  <c r="V728" i="8"/>
  <c r="N720" i="8" a="1"/>
  <c r="N720" i="8" s="1"/>
  <c r="V720" i="8"/>
  <c r="N712" i="8" a="1"/>
  <c r="N712" i="8" s="1"/>
  <c r="V712" i="8"/>
  <c r="N704" i="8" a="1"/>
  <c r="N704" i="8" s="1"/>
  <c r="V704" i="8"/>
  <c r="N696" i="8" a="1"/>
  <c r="N696" i="8" s="1"/>
  <c r="V696" i="8"/>
  <c r="N688" i="8" a="1"/>
  <c r="N688" i="8" s="1"/>
  <c r="V688" i="8"/>
  <c r="N680" i="8" a="1"/>
  <c r="N680" i="8" s="1"/>
  <c r="V680" i="8"/>
  <c r="N672" i="8" a="1"/>
  <c r="N672" i="8" s="1"/>
  <c r="V672" i="8"/>
  <c r="N664" i="8" a="1"/>
  <c r="N664" i="8" s="1"/>
  <c r="V664" i="8"/>
  <c r="N656" i="8" a="1"/>
  <c r="N656" i="8" s="1"/>
  <c r="V656" i="8"/>
  <c r="N648" i="8" a="1"/>
  <c r="N648" i="8" s="1"/>
  <c r="V648" i="8"/>
  <c r="N640" i="8" a="1"/>
  <c r="N640" i="8" s="1"/>
  <c r="V640" i="8"/>
  <c r="N632" i="8" a="1"/>
  <c r="N632" i="8" s="1"/>
  <c r="V632" i="8"/>
  <c r="N624" i="8" a="1"/>
  <c r="N624" i="8" s="1"/>
  <c r="V624" i="8"/>
  <c r="N616" i="8" a="1"/>
  <c r="N616" i="8" s="1"/>
  <c r="V616" i="8"/>
  <c r="N608" i="8" a="1"/>
  <c r="N608" i="8" s="1"/>
  <c r="V608" i="8"/>
  <c r="N600" i="8" a="1"/>
  <c r="N600" i="8" s="1"/>
  <c r="V600" i="8"/>
  <c r="N592" i="8" a="1"/>
  <c r="N592" i="8" s="1"/>
  <c r="V592" i="8"/>
  <c r="N584" i="8" a="1"/>
  <c r="N584" i="8" s="1"/>
  <c r="V584" i="8"/>
  <c r="N576" i="8" a="1"/>
  <c r="N576" i="8" s="1"/>
  <c r="V576" i="8"/>
  <c r="N568" i="8" a="1"/>
  <c r="N568" i="8" s="1"/>
  <c r="V568" i="8"/>
  <c r="N560" i="8" a="1"/>
  <c r="N560" i="8" s="1"/>
  <c r="V560" i="8"/>
  <c r="N552" i="8" a="1"/>
  <c r="N552" i="8" s="1"/>
  <c r="V552" i="8"/>
  <c r="N544" i="8" a="1"/>
  <c r="N544" i="8" s="1"/>
  <c r="V544" i="8"/>
  <c r="N536" i="8" a="1"/>
  <c r="N536" i="8" s="1"/>
  <c r="V536" i="8"/>
  <c r="N528" i="8" a="1"/>
  <c r="N528" i="8" s="1"/>
  <c r="V528" i="8"/>
  <c r="N520" i="8" a="1"/>
  <c r="N520" i="8" s="1"/>
  <c r="V520" i="8"/>
  <c r="N512" i="8" a="1"/>
  <c r="N512" i="8" s="1"/>
  <c r="V512" i="8"/>
  <c r="N504" i="8" a="1"/>
  <c r="N504" i="8" s="1"/>
  <c r="V504" i="8"/>
  <c r="N496" i="8" a="1"/>
  <c r="N496" i="8" s="1"/>
  <c r="V496" i="8"/>
  <c r="N488" i="8" a="1"/>
  <c r="N488" i="8" s="1"/>
  <c r="V488" i="8"/>
  <c r="N480" i="8" a="1"/>
  <c r="N480" i="8" s="1"/>
  <c r="V480" i="8"/>
  <c r="N472" i="8" a="1"/>
  <c r="N472" i="8" s="1"/>
  <c r="V472" i="8"/>
  <c r="N464" i="8" a="1"/>
  <c r="N464" i="8" s="1"/>
  <c r="V464" i="8"/>
  <c r="N456" i="8" a="1"/>
  <c r="N456" i="8" s="1"/>
  <c r="V456" i="8"/>
  <c r="N448" i="8" a="1"/>
  <c r="N448" i="8" s="1"/>
  <c r="V448" i="8"/>
  <c r="N440" i="8" a="1"/>
  <c r="N440" i="8" s="1"/>
  <c r="V440" i="8"/>
  <c r="N432" i="8" a="1"/>
  <c r="N432" i="8" s="1"/>
  <c r="V432" i="8"/>
  <c r="N424" i="8" a="1"/>
  <c r="N424" i="8" s="1"/>
  <c r="V424" i="8"/>
  <c r="N416" i="8" a="1"/>
  <c r="N416" i="8" s="1"/>
  <c r="V416" i="8"/>
  <c r="N408" i="8" a="1"/>
  <c r="N408" i="8" s="1"/>
  <c r="V408" i="8"/>
  <c r="N400" i="8" a="1"/>
  <c r="N400" i="8" s="1"/>
  <c r="V400" i="8"/>
  <c r="N392" i="8" a="1"/>
  <c r="N392" i="8" s="1"/>
  <c r="V392" i="8"/>
  <c r="N384" i="8" a="1"/>
  <c r="N384" i="8" s="1"/>
  <c r="V384" i="8"/>
  <c r="N376" i="8" a="1"/>
  <c r="N376" i="8" s="1"/>
  <c r="V376" i="8"/>
  <c r="N368" i="8" a="1"/>
  <c r="N368" i="8" s="1"/>
  <c r="V368" i="8"/>
  <c r="N360" i="8" a="1"/>
  <c r="N360" i="8" s="1"/>
  <c r="V360" i="8"/>
  <c r="N352" i="8" a="1"/>
  <c r="N352" i="8" s="1"/>
  <c r="V352" i="8"/>
  <c r="N344" i="8" a="1"/>
  <c r="N344" i="8" s="1"/>
  <c r="V344" i="8"/>
  <c r="N336" i="8" a="1"/>
  <c r="N336" i="8" s="1"/>
  <c r="V336" i="8"/>
  <c r="N328" i="8" a="1"/>
  <c r="N328" i="8" s="1"/>
  <c r="V328" i="8"/>
  <c r="N320" i="8" a="1"/>
  <c r="N320" i="8" s="1"/>
  <c r="V320" i="8"/>
  <c r="N312" i="8" a="1"/>
  <c r="N312" i="8" s="1"/>
  <c r="V312" i="8"/>
  <c r="N304" i="8" a="1"/>
  <c r="N304" i="8" s="1"/>
  <c r="V304" i="8"/>
  <c r="N296" i="8" a="1"/>
  <c r="N296" i="8" s="1"/>
  <c r="V296" i="8"/>
  <c r="N288" i="8" a="1"/>
  <c r="N288" i="8" s="1"/>
  <c r="V288" i="8"/>
  <c r="N280" i="8" a="1"/>
  <c r="N280" i="8" s="1"/>
  <c r="V280" i="8"/>
  <c r="N272" i="8" a="1"/>
  <c r="N272" i="8" s="1"/>
  <c r="V272" i="8"/>
  <c r="N264" i="8" a="1"/>
  <c r="N264" i="8" s="1"/>
  <c r="V264" i="8"/>
  <c r="N256" i="8" a="1"/>
  <c r="N256" i="8" s="1"/>
  <c r="V256" i="8"/>
  <c r="N248" i="8" a="1"/>
  <c r="N248" i="8" s="1"/>
  <c r="V248" i="8"/>
  <c r="N240" i="8" a="1"/>
  <c r="N240" i="8" s="1"/>
  <c r="V240" i="8"/>
  <c r="N232" i="8" a="1"/>
  <c r="N232" i="8" s="1"/>
  <c r="V232" i="8"/>
  <c r="N224" i="8" a="1"/>
  <c r="N224" i="8" s="1"/>
  <c r="V224" i="8"/>
  <c r="N216" i="8" a="1"/>
  <c r="N216" i="8" s="1"/>
  <c r="V216" i="8"/>
  <c r="N208" i="8" a="1"/>
  <c r="N208" i="8" s="1"/>
  <c r="V208" i="8"/>
  <c r="N200" i="8" a="1"/>
  <c r="N200" i="8" s="1"/>
  <c r="V200" i="8"/>
  <c r="N192" i="8" a="1"/>
  <c r="N192" i="8" s="1"/>
  <c r="V192" i="8"/>
  <c r="N176" i="8" a="1"/>
  <c r="N176" i="8" s="1"/>
  <c r="V176" i="8"/>
  <c r="N168" i="8" a="1"/>
  <c r="N168" i="8" s="1"/>
  <c r="V168" i="8"/>
  <c r="N160" i="8" a="1"/>
  <c r="N160" i="8" s="1"/>
  <c r="V160" i="8"/>
  <c r="N144" i="8" a="1"/>
  <c r="N144" i="8" s="1"/>
  <c r="V144" i="8"/>
  <c r="N136" i="8" a="1"/>
  <c r="N136" i="8" s="1"/>
  <c r="V136" i="8"/>
  <c r="N128" i="8" a="1"/>
  <c r="N128" i="8" s="1"/>
  <c r="V128" i="8"/>
  <c r="N120" i="8" a="1"/>
  <c r="N120" i="8" s="1"/>
  <c r="V120" i="8"/>
  <c r="N112" i="8" a="1"/>
  <c r="N112" i="8" s="1"/>
  <c r="V112" i="8"/>
  <c r="N104" i="8" a="1"/>
  <c r="N104" i="8" s="1"/>
  <c r="V104" i="8"/>
  <c r="N96" i="8" a="1"/>
  <c r="N96" i="8" s="1"/>
  <c r="V96" i="8"/>
  <c r="N88" i="8" a="1"/>
  <c r="N88" i="8" s="1"/>
  <c r="V88" i="8"/>
  <c r="N80" i="8" a="1"/>
  <c r="N80" i="8" s="1"/>
  <c r="V80" i="8"/>
  <c r="N72" i="8" a="1"/>
  <c r="N72" i="8" s="1"/>
  <c r="V72" i="8"/>
  <c r="N64" i="8" a="1"/>
  <c r="N64" i="8" s="1"/>
  <c r="V64" i="8"/>
  <c r="N56" i="8" a="1"/>
  <c r="N56" i="8" s="1"/>
  <c r="V56" i="8"/>
  <c r="N48" i="8" a="1"/>
  <c r="N48" i="8" s="1"/>
  <c r="V48" i="8"/>
  <c r="N40" i="8" a="1"/>
  <c r="N40" i="8" s="1"/>
  <c r="V40" i="8"/>
  <c r="N32" i="8" a="1"/>
  <c r="N32" i="8" s="1"/>
  <c r="V32" i="8"/>
  <c r="N24" i="8" a="1"/>
  <c r="N24" i="8" s="1"/>
  <c r="V24" i="8"/>
  <c r="N16" i="8" a="1"/>
  <c r="N16" i="8" s="1"/>
  <c r="V16" i="8"/>
  <c r="N8" i="8" a="1"/>
  <c r="N8" i="8" s="1"/>
  <c r="V8" i="8"/>
  <c r="N1081" i="8" a="1"/>
  <c r="N1081" i="8" s="1"/>
  <c r="V1081" i="8"/>
  <c r="N1096" i="8" a="1"/>
  <c r="N1096" i="8" s="1"/>
  <c r="V1096" i="8"/>
  <c r="N1056" i="8" a="1"/>
  <c r="N1056" i="8" s="1"/>
  <c r="V1056" i="8"/>
  <c r="N1000" i="8" a="1"/>
  <c r="N1000" i="8" s="1"/>
  <c r="V1000" i="8"/>
  <c r="N968" i="8" a="1"/>
  <c r="N968" i="8" s="1"/>
  <c r="V968" i="8"/>
  <c r="N952" i="8" a="1"/>
  <c r="N952" i="8" s="1"/>
  <c r="V952" i="8"/>
  <c r="N936" i="8" a="1"/>
  <c r="N936" i="8" s="1"/>
  <c r="V936" i="8"/>
  <c r="N920" i="8" a="1"/>
  <c r="N920" i="8" s="1"/>
  <c r="V920" i="8"/>
  <c r="N904" i="8" a="1"/>
  <c r="N904" i="8" s="1"/>
  <c r="V904" i="8"/>
  <c r="N888" i="8" a="1"/>
  <c r="N888" i="8" s="1"/>
  <c r="V888" i="8"/>
  <c r="N1095" i="8" a="1"/>
  <c r="N1095" i="8" s="1"/>
  <c r="V1095" i="8"/>
  <c r="N1087" i="8" a="1"/>
  <c r="N1087" i="8" s="1"/>
  <c r="V1087" i="8"/>
  <c r="N1079" i="8" a="1"/>
  <c r="N1079" i="8" s="1"/>
  <c r="V1079" i="8"/>
  <c r="N1071" i="8" a="1"/>
  <c r="N1071" i="8" s="1"/>
  <c r="V1071" i="8"/>
  <c r="N1063" i="8" a="1"/>
  <c r="N1063" i="8" s="1"/>
  <c r="V1063" i="8"/>
  <c r="N1055" i="8" a="1"/>
  <c r="N1055" i="8" s="1"/>
  <c r="V1055" i="8"/>
  <c r="N1047" i="8" a="1"/>
  <c r="N1047" i="8" s="1"/>
  <c r="V1047" i="8"/>
  <c r="N1039" i="8" a="1"/>
  <c r="N1039" i="8" s="1"/>
  <c r="V1039" i="8"/>
  <c r="N1031" i="8" a="1"/>
  <c r="N1031" i="8" s="1"/>
  <c r="V1031" i="8"/>
  <c r="N1023" i="8" a="1"/>
  <c r="N1023" i="8" s="1"/>
  <c r="V1023" i="8"/>
  <c r="N1015" i="8" a="1"/>
  <c r="N1015" i="8" s="1"/>
  <c r="V1015" i="8"/>
  <c r="N1007" i="8" a="1"/>
  <c r="N1007" i="8" s="1"/>
  <c r="V1007" i="8"/>
  <c r="N999" i="8" a="1"/>
  <c r="N999" i="8" s="1"/>
  <c r="V999" i="8"/>
  <c r="N991" i="8" a="1"/>
  <c r="N991" i="8" s="1"/>
  <c r="V991" i="8"/>
  <c r="N983" i="8" a="1"/>
  <c r="N983" i="8" s="1"/>
  <c r="V983" i="8"/>
  <c r="N975" i="8" a="1"/>
  <c r="N975" i="8" s="1"/>
  <c r="V975" i="8"/>
  <c r="N967" i="8" a="1"/>
  <c r="N967" i="8" s="1"/>
  <c r="V967" i="8"/>
  <c r="N959" i="8" a="1"/>
  <c r="N959" i="8" s="1"/>
  <c r="V959" i="8"/>
  <c r="N951" i="8" a="1"/>
  <c r="N951" i="8" s="1"/>
  <c r="V951" i="8"/>
  <c r="N943" i="8" a="1"/>
  <c r="N943" i="8" s="1"/>
  <c r="V943" i="8"/>
  <c r="N935" i="8" a="1"/>
  <c r="N935" i="8" s="1"/>
  <c r="V935" i="8"/>
  <c r="N927" i="8" a="1"/>
  <c r="N927" i="8" s="1"/>
  <c r="V927" i="8"/>
  <c r="N919" i="8" a="1"/>
  <c r="N919" i="8" s="1"/>
  <c r="V919" i="8"/>
  <c r="N911" i="8" a="1"/>
  <c r="N911" i="8" s="1"/>
  <c r="V911" i="8"/>
  <c r="N903" i="8" a="1"/>
  <c r="N903" i="8" s="1"/>
  <c r="V903" i="8"/>
  <c r="N895" i="8" a="1"/>
  <c r="N895" i="8" s="1"/>
  <c r="V895" i="8"/>
  <c r="N887" i="8" a="1"/>
  <c r="N887" i="8" s="1"/>
  <c r="V887" i="8"/>
  <c r="N879" i="8" a="1"/>
  <c r="N879" i="8" s="1"/>
  <c r="V879" i="8"/>
  <c r="N871" i="8" a="1"/>
  <c r="N871" i="8" s="1"/>
  <c r="V871" i="8"/>
  <c r="N863" i="8" a="1"/>
  <c r="N863" i="8" s="1"/>
  <c r="V863" i="8"/>
  <c r="N855" i="8" a="1"/>
  <c r="N855" i="8" s="1"/>
  <c r="V855" i="8"/>
  <c r="N847" i="8" a="1"/>
  <c r="N847" i="8" s="1"/>
  <c r="V847" i="8"/>
  <c r="N839" i="8" a="1"/>
  <c r="N839" i="8" s="1"/>
  <c r="V839" i="8"/>
  <c r="N831" i="8" a="1"/>
  <c r="N831" i="8" s="1"/>
  <c r="V831" i="8"/>
  <c r="N823" i="8" a="1"/>
  <c r="N823" i="8" s="1"/>
  <c r="V823" i="8"/>
  <c r="N815" i="8" a="1"/>
  <c r="N815" i="8" s="1"/>
  <c r="V815" i="8"/>
  <c r="N807" i="8" a="1"/>
  <c r="N807" i="8" s="1"/>
  <c r="V807" i="8"/>
  <c r="N799" i="8" a="1"/>
  <c r="N799" i="8" s="1"/>
  <c r="V799" i="8"/>
  <c r="N791" i="8" a="1"/>
  <c r="N791" i="8" s="1"/>
  <c r="V791" i="8"/>
  <c r="N783" i="8" a="1"/>
  <c r="N783" i="8" s="1"/>
  <c r="V783" i="8"/>
  <c r="N775" i="8" a="1"/>
  <c r="N775" i="8" s="1"/>
  <c r="V775" i="8"/>
  <c r="N767" i="8" a="1"/>
  <c r="N767" i="8" s="1"/>
  <c r="V767" i="8"/>
  <c r="N759" i="8" a="1"/>
  <c r="N759" i="8" s="1"/>
  <c r="V759" i="8"/>
  <c r="N751" i="8" a="1"/>
  <c r="N751" i="8" s="1"/>
  <c r="V751" i="8"/>
  <c r="N743" i="8" a="1"/>
  <c r="N743" i="8" s="1"/>
  <c r="V743" i="8"/>
  <c r="N735" i="8" a="1"/>
  <c r="N735" i="8" s="1"/>
  <c r="V735" i="8"/>
  <c r="N727" i="8" a="1"/>
  <c r="N727" i="8" s="1"/>
  <c r="V727" i="8"/>
  <c r="N719" i="8" a="1"/>
  <c r="N719" i="8" s="1"/>
  <c r="V719" i="8"/>
  <c r="N711" i="8" a="1"/>
  <c r="N711" i="8" s="1"/>
  <c r="V711" i="8"/>
  <c r="N703" i="8" a="1"/>
  <c r="N703" i="8" s="1"/>
  <c r="V703" i="8"/>
  <c r="N695" i="8" a="1"/>
  <c r="N695" i="8" s="1"/>
  <c r="V695" i="8"/>
  <c r="N687" i="8" a="1"/>
  <c r="N687" i="8" s="1"/>
  <c r="V687" i="8"/>
  <c r="N679" i="8" a="1"/>
  <c r="N679" i="8" s="1"/>
  <c r="V679" i="8"/>
  <c r="N671" i="8" a="1"/>
  <c r="N671" i="8" s="1"/>
  <c r="V671" i="8"/>
  <c r="N663" i="8" a="1"/>
  <c r="N663" i="8" s="1"/>
  <c r="V663" i="8"/>
  <c r="N655" i="8" a="1"/>
  <c r="N655" i="8" s="1"/>
  <c r="V655" i="8"/>
  <c r="N647" i="8" a="1"/>
  <c r="N647" i="8" s="1"/>
  <c r="V647" i="8"/>
  <c r="N639" i="8" a="1"/>
  <c r="N639" i="8" s="1"/>
  <c r="V639" i="8"/>
  <c r="N631" i="8" a="1"/>
  <c r="N631" i="8" s="1"/>
  <c r="V631" i="8"/>
  <c r="N623" i="8" a="1"/>
  <c r="N623" i="8" s="1"/>
  <c r="V623" i="8"/>
  <c r="N615" i="8" a="1"/>
  <c r="N615" i="8" s="1"/>
  <c r="V615" i="8"/>
  <c r="N607" i="8" a="1"/>
  <c r="N607" i="8" s="1"/>
  <c r="V607" i="8"/>
  <c r="N599" i="8" a="1"/>
  <c r="N599" i="8" s="1"/>
  <c r="V599" i="8"/>
  <c r="N591" i="8" a="1"/>
  <c r="N591" i="8" s="1"/>
  <c r="V591" i="8"/>
  <c r="N583" i="8" a="1"/>
  <c r="N583" i="8" s="1"/>
  <c r="V583" i="8"/>
  <c r="N575" i="8" a="1"/>
  <c r="N575" i="8" s="1"/>
  <c r="V575" i="8"/>
  <c r="N567" i="8" a="1"/>
  <c r="N567" i="8" s="1"/>
  <c r="V567" i="8"/>
  <c r="N559" i="8" a="1"/>
  <c r="N559" i="8" s="1"/>
  <c r="V559" i="8"/>
  <c r="N551" i="8" a="1"/>
  <c r="N551" i="8" s="1"/>
  <c r="V551" i="8"/>
  <c r="N543" i="8" a="1"/>
  <c r="N543" i="8" s="1"/>
  <c r="V543" i="8"/>
  <c r="N535" i="8" a="1"/>
  <c r="N535" i="8" s="1"/>
  <c r="V535" i="8"/>
  <c r="N527" i="8" a="1"/>
  <c r="N527" i="8" s="1"/>
  <c r="V527" i="8"/>
  <c r="N519" i="8" a="1"/>
  <c r="N519" i="8" s="1"/>
  <c r="V519" i="8"/>
  <c r="N511" i="8" a="1"/>
  <c r="N511" i="8" s="1"/>
  <c r="V511" i="8"/>
  <c r="N503" i="8" a="1"/>
  <c r="N503" i="8" s="1"/>
  <c r="V503" i="8"/>
  <c r="N495" i="8" a="1"/>
  <c r="N495" i="8" s="1"/>
  <c r="V495" i="8"/>
  <c r="N487" i="8" a="1"/>
  <c r="N487" i="8" s="1"/>
  <c r="V487" i="8"/>
  <c r="N479" i="8" a="1"/>
  <c r="N479" i="8" s="1"/>
  <c r="V479" i="8"/>
  <c r="N471" i="8" a="1"/>
  <c r="N471" i="8" s="1"/>
  <c r="V471" i="8"/>
  <c r="N463" i="8" a="1"/>
  <c r="N463" i="8" s="1"/>
  <c r="V463" i="8"/>
  <c r="N455" i="8" a="1"/>
  <c r="N455" i="8" s="1"/>
  <c r="V455" i="8"/>
  <c r="N447" i="8" a="1"/>
  <c r="N447" i="8" s="1"/>
  <c r="V447" i="8"/>
  <c r="N439" i="8" a="1"/>
  <c r="N439" i="8" s="1"/>
  <c r="V439" i="8"/>
  <c r="N431" i="8" a="1"/>
  <c r="N431" i="8" s="1"/>
  <c r="V431" i="8"/>
  <c r="N423" i="8" a="1"/>
  <c r="N423" i="8" s="1"/>
  <c r="V423" i="8"/>
  <c r="N415" i="8" a="1"/>
  <c r="N415" i="8" s="1"/>
  <c r="V415" i="8"/>
  <c r="N407" i="8" a="1"/>
  <c r="N407" i="8" s="1"/>
  <c r="V407" i="8"/>
  <c r="N399" i="8" a="1"/>
  <c r="N399" i="8" s="1"/>
  <c r="V399" i="8"/>
  <c r="N391" i="8" a="1"/>
  <c r="N391" i="8" s="1"/>
  <c r="V391" i="8"/>
  <c r="N383" i="8" a="1"/>
  <c r="N383" i="8" s="1"/>
  <c r="V383" i="8"/>
  <c r="N375" i="8" a="1"/>
  <c r="N375" i="8" s="1"/>
  <c r="V375" i="8"/>
  <c r="N367" i="8" a="1"/>
  <c r="N367" i="8" s="1"/>
  <c r="V367" i="8"/>
  <c r="N359" i="8" a="1"/>
  <c r="N359" i="8" s="1"/>
  <c r="V359" i="8"/>
  <c r="N351" i="8" a="1"/>
  <c r="N351" i="8" s="1"/>
  <c r="V351" i="8"/>
  <c r="N343" i="8" a="1"/>
  <c r="N343" i="8" s="1"/>
  <c r="V343" i="8"/>
  <c r="N335" i="8" a="1"/>
  <c r="N335" i="8" s="1"/>
  <c r="V335" i="8"/>
  <c r="N327" i="8" a="1"/>
  <c r="N327" i="8" s="1"/>
  <c r="V327" i="8"/>
  <c r="N319" i="8" a="1"/>
  <c r="N319" i="8" s="1"/>
  <c r="V319" i="8"/>
  <c r="N311" i="8" a="1"/>
  <c r="N311" i="8" s="1"/>
  <c r="V311" i="8"/>
  <c r="N303" i="8" a="1"/>
  <c r="N303" i="8" s="1"/>
  <c r="V303" i="8"/>
  <c r="N295" i="8" a="1"/>
  <c r="N295" i="8" s="1"/>
  <c r="V295" i="8"/>
  <c r="N287" i="8" a="1"/>
  <c r="N287" i="8" s="1"/>
  <c r="V287" i="8"/>
  <c r="N279" i="8" a="1"/>
  <c r="N279" i="8" s="1"/>
  <c r="V279" i="8"/>
  <c r="N271" i="8" a="1"/>
  <c r="N271" i="8" s="1"/>
  <c r="V271" i="8"/>
  <c r="N263" i="8" a="1"/>
  <c r="N263" i="8" s="1"/>
  <c r="V263" i="8"/>
  <c r="N255" i="8" a="1"/>
  <c r="N255" i="8" s="1"/>
  <c r="V255" i="8"/>
  <c r="N247" i="8" a="1"/>
  <c r="N247" i="8" s="1"/>
  <c r="V247" i="8"/>
  <c r="N239" i="8" a="1"/>
  <c r="N239" i="8" s="1"/>
  <c r="V239" i="8"/>
  <c r="N231" i="8" a="1"/>
  <c r="N231" i="8" s="1"/>
  <c r="V231" i="8"/>
  <c r="N223" i="8" a="1"/>
  <c r="N223" i="8" s="1"/>
  <c r="V223" i="8"/>
  <c r="N215" i="8" a="1"/>
  <c r="N215" i="8" s="1"/>
  <c r="V215" i="8"/>
  <c r="N207" i="8" a="1"/>
  <c r="N207" i="8" s="1"/>
  <c r="V207" i="8"/>
  <c r="N199" i="8" a="1"/>
  <c r="N199" i="8" s="1"/>
  <c r="V199" i="8"/>
  <c r="N167" i="8" a="1"/>
  <c r="N167" i="8" s="1"/>
  <c r="V167" i="8"/>
  <c r="N159" i="8" a="1"/>
  <c r="N159" i="8" s="1"/>
  <c r="V159" i="8"/>
  <c r="N143" i="8" a="1"/>
  <c r="N143" i="8" s="1"/>
  <c r="V143" i="8"/>
  <c r="N127" i="8" a="1"/>
  <c r="N127" i="8" s="1"/>
  <c r="V127" i="8"/>
  <c r="N119" i="8" a="1"/>
  <c r="N119" i="8" s="1"/>
  <c r="V119" i="8"/>
  <c r="N111" i="8" a="1"/>
  <c r="N111" i="8" s="1"/>
  <c r="V111" i="8"/>
  <c r="N103" i="8" a="1"/>
  <c r="N103" i="8" s="1"/>
  <c r="V103" i="8"/>
  <c r="N95" i="8" a="1"/>
  <c r="N95" i="8" s="1"/>
  <c r="V95" i="8"/>
  <c r="N87" i="8" a="1"/>
  <c r="N87" i="8" s="1"/>
  <c r="V87" i="8"/>
  <c r="N79" i="8" a="1"/>
  <c r="N79" i="8" s="1"/>
  <c r="V79" i="8"/>
  <c r="N71" i="8" a="1"/>
  <c r="N71" i="8" s="1"/>
  <c r="V71" i="8"/>
  <c r="N63" i="8" a="1"/>
  <c r="N63" i="8" s="1"/>
  <c r="V63" i="8"/>
  <c r="N55" i="8" a="1"/>
  <c r="N55" i="8" s="1"/>
  <c r="V55" i="8"/>
  <c r="N47" i="8" a="1"/>
  <c r="N47" i="8" s="1"/>
  <c r="V47" i="8"/>
  <c r="N39" i="8" a="1"/>
  <c r="N39" i="8" s="1"/>
  <c r="V39" i="8"/>
  <c r="N31" i="8" a="1"/>
  <c r="N31" i="8" s="1"/>
  <c r="V31" i="8"/>
  <c r="N23" i="8" a="1"/>
  <c r="N23" i="8" s="1"/>
  <c r="V23" i="8"/>
  <c r="N15" i="8" a="1"/>
  <c r="N15" i="8" s="1"/>
  <c r="V15" i="8"/>
  <c r="N7" i="8" a="1"/>
  <c r="N7" i="8" s="1"/>
  <c r="V7" i="8"/>
  <c r="N1089" i="8" a="1"/>
  <c r="N1089" i="8" s="1"/>
  <c r="V1089" i="8"/>
  <c r="N1041" i="8" a="1"/>
  <c r="N1041" i="8" s="1"/>
  <c r="V1041" i="8"/>
  <c r="N1064" i="8" a="1"/>
  <c r="N1064" i="8" s="1"/>
  <c r="V1064" i="8"/>
  <c r="N1008" i="8" a="1"/>
  <c r="N1008" i="8" s="1"/>
  <c r="V1008" i="8"/>
  <c r="N976" i="8" a="1"/>
  <c r="N976" i="8" s="1"/>
  <c r="V976" i="8"/>
  <c r="N1094" i="8" a="1"/>
  <c r="N1094" i="8" s="1"/>
  <c r="V1094" i="8"/>
  <c r="N1086" i="8" a="1"/>
  <c r="N1086" i="8" s="1"/>
  <c r="V1086" i="8"/>
  <c r="N1078" i="8" a="1"/>
  <c r="N1078" i="8" s="1"/>
  <c r="V1078" i="8"/>
  <c r="N1070" i="8" a="1"/>
  <c r="N1070" i="8" s="1"/>
  <c r="V1070" i="8"/>
  <c r="N1062" i="8" a="1"/>
  <c r="N1062" i="8" s="1"/>
  <c r="V1062" i="8"/>
  <c r="N1054" i="8" a="1"/>
  <c r="N1054" i="8" s="1"/>
  <c r="V1054" i="8"/>
  <c r="N1046" i="8" a="1"/>
  <c r="N1046" i="8" s="1"/>
  <c r="V1046" i="8"/>
  <c r="N1038" i="8" a="1"/>
  <c r="N1038" i="8" s="1"/>
  <c r="V1038" i="8"/>
  <c r="N1030" i="8" a="1"/>
  <c r="N1030" i="8" s="1"/>
  <c r="V1030" i="8"/>
  <c r="N1022" i="8" a="1"/>
  <c r="N1022" i="8" s="1"/>
  <c r="V1022" i="8"/>
  <c r="N1014" i="8" a="1"/>
  <c r="N1014" i="8" s="1"/>
  <c r="V1014" i="8"/>
  <c r="N1006" i="8" a="1"/>
  <c r="N1006" i="8" s="1"/>
  <c r="V1006" i="8"/>
  <c r="N998" i="8" a="1"/>
  <c r="N998" i="8" s="1"/>
  <c r="V998" i="8"/>
  <c r="N990" i="8" a="1"/>
  <c r="N990" i="8" s="1"/>
  <c r="V990" i="8"/>
  <c r="N982" i="8" a="1"/>
  <c r="N982" i="8" s="1"/>
  <c r="V982" i="8"/>
  <c r="N974" i="8" a="1"/>
  <c r="N974" i="8" s="1"/>
  <c r="V974" i="8"/>
  <c r="N966" i="8" a="1"/>
  <c r="N966" i="8" s="1"/>
  <c r="V966" i="8"/>
  <c r="N958" i="8" a="1"/>
  <c r="N958" i="8" s="1"/>
  <c r="V958" i="8"/>
  <c r="N950" i="8" a="1"/>
  <c r="N950" i="8" s="1"/>
  <c r="V950" i="8"/>
  <c r="N942" i="8" a="1"/>
  <c r="N942" i="8" s="1"/>
  <c r="V942" i="8"/>
  <c r="N934" i="8" a="1"/>
  <c r="N934" i="8" s="1"/>
  <c r="V934" i="8"/>
  <c r="N926" i="8" a="1"/>
  <c r="N926" i="8" s="1"/>
  <c r="V926" i="8"/>
  <c r="N918" i="8" a="1"/>
  <c r="N918" i="8" s="1"/>
  <c r="V918" i="8"/>
  <c r="N910" i="8" a="1"/>
  <c r="N910" i="8" s="1"/>
  <c r="V910" i="8"/>
  <c r="N902" i="8" a="1"/>
  <c r="N902" i="8" s="1"/>
  <c r="V902" i="8"/>
  <c r="N894" i="8" a="1"/>
  <c r="N894" i="8" s="1"/>
  <c r="V894" i="8"/>
  <c r="N886" i="8" a="1"/>
  <c r="N886" i="8" s="1"/>
  <c r="V886" i="8"/>
  <c r="N878" i="8" a="1"/>
  <c r="N878" i="8" s="1"/>
  <c r="V878" i="8"/>
  <c r="N870" i="8" a="1"/>
  <c r="N870" i="8" s="1"/>
  <c r="V870" i="8"/>
  <c r="N862" i="8" a="1"/>
  <c r="N862" i="8" s="1"/>
  <c r="V862" i="8"/>
  <c r="N854" i="8" a="1"/>
  <c r="N854" i="8" s="1"/>
  <c r="V854" i="8"/>
  <c r="N846" i="8" a="1"/>
  <c r="N846" i="8" s="1"/>
  <c r="V846" i="8"/>
  <c r="N838" i="8" a="1"/>
  <c r="N838" i="8" s="1"/>
  <c r="V838" i="8"/>
  <c r="N830" i="8" a="1"/>
  <c r="N830" i="8" s="1"/>
  <c r="V830" i="8"/>
  <c r="N822" i="8" a="1"/>
  <c r="N822" i="8" s="1"/>
  <c r="V822" i="8"/>
  <c r="N814" i="8" a="1"/>
  <c r="N814" i="8" s="1"/>
  <c r="V814" i="8"/>
  <c r="N806" i="8" a="1"/>
  <c r="N806" i="8" s="1"/>
  <c r="V806" i="8"/>
  <c r="N798" i="8" a="1"/>
  <c r="N798" i="8" s="1"/>
  <c r="V798" i="8"/>
  <c r="N790" i="8" a="1"/>
  <c r="N790" i="8" s="1"/>
  <c r="V790" i="8"/>
  <c r="N782" i="8" a="1"/>
  <c r="N782" i="8" s="1"/>
  <c r="V782" i="8"/>
  <c r="N774" i="8" a="1"/>
  <c r="N774" i="8" s="1"/>
  <c r="V774" i="8"/>
  <c r="N766" i="8" a="1"/>
  <c r="N766" i="8" s="1"/>
  <c r="V766" i="8"/>
  <c r="N758" i="8" a="1"/>
  <c r="N758" i="8" s="1"/>
  <c r="V758" i="8"/>
  <c r="N750" i="8" a="1"/>
  <c r="N750" i="8" s="1"/>
  <c r="V750" i="8"/>
  <c r="N742" i="8" a="1"/>
  <c r="N742" i="8" s="1"/>
  <c r="V742" i="8"/>
  <c r="N734" i="8" a="1"/>
  <c r="N734" i="8" s="1"/>
  <c r="V734" i="8"/>
  <c r="N726" i="8" a="1"/>
  <c r="N726" i="8" s="1"/>
  <c r="V726" i="8"/>
  <c r="N718" i="8" a="1"/>
  <c r="N718" i="8" s="1"/>
  <c r="V718" i="8"/>
  <c r="N710" i="8" a="1"/>
  <c r="N710" i="8" s="1"/>
  <c r="V710" i="8"/>
  <c r="N702" i="8" a="1"/>
  <c r="N702" i="8" s="1"/>
  <c r="V702" i="8"/>
  <c r="N694" i="8" a="1"/>
  <c r="N694" i="8" s="1"/>
  <c r="V694" i="8"/>
  <c r="N686" i="8" a="1"/>
  <c r="N686" i="8" s="1"/>
  <c r="V686" i="8"/>
  <c r="N678" i="8" a="1"/>
  <c r="N678" i="8" s="1"/>
  <c r="V678" i="8"/>
  <c r="N670" i="8" a="1"/>
  <c r="N670" i="8" s="1"/>
  <c r="V670" i="8"/>
  <c r="N662" i="8" a="1"/>
  <c r="N662" i="8" s="1"/>
  <c r="V662" i="8"/>
  <c r="N654" i="8" a="1"/>
  <c r="N654" i="8" s="1"/>
  <c r="V654" i="8"/>
  <c r="N646" i="8" a="1"/>
  <c r="N646" i="8" s="1"/>
  <c r="V646" i="8"/>
  <c r="N638" i="8" a="1"/>
  <c r="N638" i="8" s="1"/>
  <c r="V638" i="8"/>
  <c r="N630" i="8" a="1"/>
  <c r="N630" i="8" s="1"/>
  <c r="V630" i="8"/>
  <c r="N622" i="8" a="1"/>
  <c r="N622" i="8" s="1"/>
  <c r="V622" i="8"/>
  <c r="N614" i="8" a="1"/>
  <c r="N614" i="8" s="1"/>
  <c r="V614" i="8"/>
  <c r="N606" i="8" a="1"/>
  <c r="N606" i="8" s="1"/>
  <c r="V606" i="8"/>
  <c r="N598" i="8" a="1"/>
  <c r="N598" i="8" s="1"/>
  <c r="V598" i="8"/>
  <c r="N590" i="8" a="1"/>
  <c r="N590" i="8" s="1"/>
  <c r="V590" i="8"/>
  <c r="N582" i="8" a="1"/>
  <c r="N582" i="8" s="1"/>
  <c r="V582" i="8"/>
  <c r="N574" i="8" a="1"/>
  <c r="N574" i="8" s="1"/>
  <c r="V574" i="8"/>
  <c r="N566" i="8" a="1"/>
  <c r="N566" i="8" s="1"/>
  <c r="V566" i="8"/>
  <c r="N558" i="8" a="1"/>
  <c r="N558" i="8" s="1"/>
  <c r="V558" i="8"/>
  <c r="N550" i="8" a="1"/>
  <c r="N550" i="8" s="1"/>
  <c r="V550" i="8"/>
  <c r="N542" i="8" a="1"/>
  <c r="N542" i="8" s="1"/>
  <c r="V542" i="8"/>
  <c r="N534" i="8" a="1"/>
  <c r="N534" i="8" s="1"/>
  <c r="V534" i="8"/>
  <c r="N526" i="8" a="1"/>
  <c r="N526" i="8" s="1"/>
  <c r="V526" i="8"/>
  <c r="N518" i="8" a="1"/>
  <c r="N518" i="8" s="1"/>
  <c r="V518" i="8"/>
  <c r="N510" i="8" a="1"/>
  <c r="N510" i="8" s="1"/>
  <c r="V510" i="8"/>
  <c r="N502" i="8" a="1"/>
  <c r="N502" i="8" s="1"/>
  <c r="V502" i="8"/>
  <c r="N494" i="8" a="1"/>
  <c r="N494" i="8" s="1"/>
  <c r="V494" i="8"/>
  <c r="N486" i="8" a="1"/>
  <c r="N486" i="8" s="1"/>
  <c r="V486" i="8"/>
  <c r="N478" i="8" a="1"/>
  <c r="N478" i="8" s="1"/>
  <c r="V478" i="8"/>
  <c r="N470" i="8" a="1"/>
  <c r="N470" i="8" s="1"/>
  <c r="V470" i="8"/>
  <c r="N462" i="8" a="1"/>
  <c r="N462" i="8" s="1"/>
  <c r="V462" i="8"/>
  <c r="N454" i="8" a="1"/>
  <c r="N454" i="8" s="1"/>
  <c r="V454" i="8"/>
  <c r="N446" i="8" a="1"/>
  <c r="N446" i="8" s="1"/>
  <c r="V446" i="8"/>
  <c r="N438" i="8" a="1"/>
  <c r="N438" i="8" s="1"/>
  <c r="V438" i="8"/>
  <c r="N430" i="8" a="1"/>
  <c r="N430" i="8" s="1"/>
  <c r="V430" i="8"/>
  <c r="N422" i="8" a="1"/>
  <c r="N422" i="8" s="1"/>
  <c r="V422" i="8"/>
  <c r="N414" i="8" a="1"/>
  <c r="N414" i="8" s="1"/>
  <c r="V414" i="8"/>
  <c r="N406" i="8" a="1"/>
  <c r="N406" i="8" s="1"/>
  <c r="V406" i="8"/>
  <c r="N398" i="8" a="1"/>
  <c r="N398" i="8" s="1"/>
  <c r="V398" i="8"/>
  <c r="N390" i="8" a="1"/>
  <c r="N390" i="8" s="1"/>
  <c r="V390" i="8"/>
  <c r="N382" i="8" a="1"/>
  <c r="N382" i="8" s="1"/>
  <c r="V382" i="8"/>
  <c r="N374" i="8" a="1"/>
  <c r="N374" i="8" s="1"/>
  <c r="V374" i="8"/>
  <c r="N366" i="8" a="1"/>
  <c r="N366" i="8" s="1"/>
  <c r="V366" i="8"/>
  <c r="N358" i="8" a="1"/>
  <c r="N358" i="8" s="1"/>
  <c r="V358" i="8"/>
  <c r="N350" i="8" a="1"/>
  <c r="N350" i="8" s="1"/>
  <c r="V350" i="8"/>
  <c r="N342" i="8" a="1"/>
  <c r="N342" i="8" s="1"/>
  <c r="V342" i="8"/>
  <c r="N334" i="8" a="1"/>
  <c r="N334" i="8" s="1"/>
  <c r="V334" i="8"/>
  <c r="N326" i="8" a="1"/>
  <c r="N326" i="8" s="1"/>
  <c r="V326" i="8"/>
  <c r="N318" i="8" a="1"/>
  <c r="N318" i="8" s="1"/>
  <c r="V318" i="8"/>
  <c r="N310" i="8" a="1"/>
  <c r="N310" i="8" s="1"/>
  <c r="V310" i="8"/>
  <c r="N302" i="8" a="1"/>
  <c r="N302" i="8" s="1"/>
  <c r="V302" i="8"/>
  <c r="N294" i="8" a="1"/>
  <c r="N294" i="8" s="1"/>
  <c r="V294" i="8"/>
  <c r="N286" i="8" a="1"/>
  <c r="N286" i="8" s="1"/>
  <c r="V286" i="8"/>
  <c r="N278" i="8" a="1"/>
  <c r="N278" i="8" s="1"/>
  <c r="V278" i="8"/>
  <c r="N270" i="8" a="1"/>
  <c r="N270" i="8" s="1"/>
  <c r="V270" i="8"/>
  <c r="N262" i="8" a="1"/>
  <c r="N262" i="8" s="1"/>
  <c r="V262" i="8"/>
  <c r="N254" i="8" a="1"/>
  <c r="N254" i="8" s="1"/>
  <c r="V254" i="8"/>
  <c r="N246" i="8" a="1"/>
  <c r="N246" i="8" s="1"/>
  <c r="V246" i="8"/>
  <c r="N238" i="8" a="1"/>
  <c r="N238" i="8" s="1"/>
  <c r="V238" i="8"/>
  <c r="N230" i="8" a="1"/>
  <c r="N230" i="8" s="1"/>
  <c r="V230" i="8"/>
  <c r="N222" i="8" a="1"/>
  <c r="N222" i="8" s="1"/>
  <c r="V222" i="8"/>
  <c r="N214" i="8" a="1"/>
  <c r="N214" i="8" s="1"/>
  <c r="V214" i="8"/>
  <c r="N206" i="8" a="1"/>
  <c r="N206" i="8" s="1"/>
  <c r="V206" i="8"/>
  <c r="N198" i="8" a="1"/>
  <c r="N198" i="8" s="1"/>
  <c r="V198" i="8"/>
  <c r="N190" i="8" a="1"/>
  <c r="N190" i="8" s="1"/>
  <c r="V190" i="8"/>
  <c r="N182" i="8" a="1"/>
  <c r="N182" i="8" s="1"/>
  <c r="V182" i="8"/>
  <c r="N166" i="8" a="1"/>
  <c r="N166" i="8" s="1"/>
  <c r="V166" i="8"/>
  <c r="N150" i="8" a="1"/>
  <c r="N150" i="8" s="1"/>
  <c r="V150" i="8"/>
  <c r="N142" i="8" a="1"/>
  <c r="N142" i="8" s="1"/>
  <c r="V142" i="8"/>
  <c r="N118" i="8" a="1"/>
  <c r="N118" i="8" s="1"/>
  <c r="V118" i="8"/>
  <c r="N110" i="8" a="1"/>
  <c r="N110" i="8" s="1"/>
  <c r="V110" i="8"/>
  <c r="N102" i="8" a="1"/>
  <c r="N102" i="8" s="1"/>
  <c r="V102" i="8"/>
  <c r="N94" i="8" a="1"/>
  <c r="N94" i="8" s="1"/>
  <c r="V94" i="8"/>
  <c r="N86" i="8" a="1"/>
  <c r="N86" i="8" s="1"/>
  <c r="V86" i="8"/>
  <c r="N78" i="8" a="1"/>
  <c r="N78" i="8" s="1"/>
  <c r="V78" i="8"/>
  <c r="N70" i="8" a="1"/>
  <c r="N70" i="8" s="1"/>
  <c r="V70" i="8"/>
  <c r="N62" i="8" a="1"/>
  <c r="N62" i="8" s="1"/>
  <c r="V62" i="8"/>
  <c r="N54" i="8" a="1"/>
  <c r="N54" i="8" s="1"/>
  <c r="V54" i="8"/>
  <c r="N46" i="8" a="1"/>
  <c r="N46" i="8" s="1"/>
  <c r="V46" i="8"/>
  <c r="N38" i="8" a="1"/>
  <c r="N38" i="8" s="1"/>
  <c r="V38" i="8"/>
  <c r="N30" i="8" a="1"/>
  <c r="N30" i="8" s="1"/>
  <c r="V30" i="8"/>
  <c r="N22" i="8" a="1"/>
  <c r="N22" i="8" s="1"/>
  <c r="V22" i="8"/>
  <c r="N6" i="8" a="1"/>
  <c r="N6" i="8" s="1"/>
  <c r="V6" i="8"/>
  <c r="I134" i="16"/>
  <c r="G134" i="16" s="1"/>
  <c r="I134" i="8" s="1" a="1"/>
  <c r="I134" i="8" s="1"/>
  <c r="I126" i="16"/>
  <c r="G126" i="16" s="1"/>
  <c r="I126" i="8" s="1" a="1"/>
  <c r="I126" i="8" s="1"/>
  <c r="I135" i="16"/>
  <c r="G135" i="16" s="1"/>
  <c r="I135" i="8" s="1" a="1"/>
  <c r="I135" i="8" s="1"/>
  <c r="I139" i="16"/>
  <c r="G139" i="16" s="1"/>
  <c r="I139" i="8" s="1" a="1"/>
  <c r="I139" i="8" s="1"/>
  <c r="I156" i="16"/>
  <c r="G156" i="16" s="1"/>
  <c r="I156" i="8" s="1" a="1"/>
  <c r="I156" i="8" s="1"/>
  <c r="I149" i="16"/>
  <c r="G149" i="16" s="1"/>
  <c r="I149" i="8" s="1" a="1"/>
  <c r="I149" i="8" s="1"/>
  <c r="I165" i="16"/>
  <c r="G165" i="16" s="1"/>
  <c r="I165" i="8" s="1" a="1"/>
  <c r="I165" i="8" s="1"/>
  <c r="I179" i="16"/>
  <c r="G179" i="16" s="1"/>
  <c r="I179" i="8" s="1" a="1"/>
  <c r="I179" i="8" s="1"/>
  <c r="I191" i="16"/>
  <c r="G191" i="16" s="1"/>
  <c r="I191" i="8" s="1" a="1"/>
  <c r="I191" i="8" s="1"/>
  <c r="I184" i="16"/>
  <c r="G184" i="16" s="1"/>
  <c r="I184" i="8" s="1" a="1"/>
  <c r="I184" i="8" s="1"/>
  <c r="I132" i="16"/>
  <c r="G132" i="16" s="1"/>
  <c r="I132" i="8" s="1" a="1"/>
  <c r="I132" i="8" s="1"/>
  <c r="I124" i="16"/>
  <c r="G124" i="16" s="1"/>
  <c r="I124" i="8" s="1" a="1"/>
  <c r="I124" i="8" s="1"/>
  <c r="I154" i="16"/>
  <c r="G154" i="16" s="1"/>
  <c r="I154" i="8" s="1" a="1"/>
  <c r="I154" i="8" s="1"/>
  <c r="I148" i="16"/>
  <c r="G148" i="16" s="1"/>
  <c r="I148" i="8" s="1" a="1"/>
  <c r="I148" i="8" s="1"/>
  <c r="I177" i="16"/>
  <c r="G177" i="16" s="1"/>
  <c r="I177" i="8" s="1" a="1"/>
  <c r="I177" i="8" s="1"/>
  <c r="I171" i="16"/>
  <c r="G171" i="16" s="1"/>
  <c r="I171" i="8" s="1" a="1"/>
  <c r="I171" i="8" s="1"/>
  <c r="I189" i="16"/>
  <c r="G189" i="16" s="1"/>
  <c r="I189" i="8" s="1" a="1"/>
  <c r="I189" i="8" s="1"/>
  <c r="I183" i="16"/>
  <c r="G183" i="16" s="1"/>
  <c r="I183" i="8" s="1" a="1"/>
  <c r="I183" i="8" s="1"/>
  <c r="I131" i="16"/>
  <c r="G131" i="16" s="1"/>
  <c r="I131" i="8" s="1" a="1"/>
  <c r="I131" i="8" s="1"/>
  <c r="I153" i="16"/>
  <c r="G153" i="16" s="1"/>
  <c r="I153" i="8" s="1" a="1"/>
  <c r="I153" i="8" s="1"/>
  <c r="I158" i="16"/>
  <c r="G158" i="16" s="1"/>
  <c r="I158" i="8" s="1" a="1"/>
  <c r="I158" i="8" s="1"/>
  <c r="I162" i="16"/>
  <c r="G162" i="16" s="1"/>
  <c r="I162" i="8" s="1" a="1"/>
  <c r="I162" i="8" s="1"/>
  <c r="I188" i="16"/>
  <c r="G188" i="16" s="1"/>
  <c r="I188" i="8" s="1" a="1"/>
  <c r="I188" i="8" s="1"/>
  <c r="I130" i="16"/>
  <c r="G130" i="16" s="1"/>
  <c r="I130" i="8" s="1" a="1"/>
  <c r="I130" i="8" s="1"/>
  <c r="I129" i="16"/>
  <c r="G129" i="16" s="1"/>
  <c r="I129" i="8" s="1" a="1"/>
  <c r="I129" i="8" s="1"/>
  <c r="I152" i="16"/>
  <c r="G152" i="16" s="1"/>
  <c r="I152" i="8" s="1" a="1"/>
  <c r="I152" i="8" s="1"/>
  <c r="I181" i="16"/>
  <c r="G181" i="16" s="1"/>
  <c r="I181" i="8" s="1" a="1"/>
  <c r="I181" i="8" s="1"/>
  <c r="I175" i="16"/>
  <c r="G175" i="16" s="1"/>
  <c r="I175" i="8" s="1" a="1"/>
  <c r="I175" i="8" s="1"/>
  <c r="I193" i="16"/>
  <c r="G193" i="16" s="1"/>
  <c r="I193" i="8" s="1" a="1"/>
  <c r="I193" i="8" s="1"/>
  <c r="I151" i="16"/>
  <c r="G151" i="16" s="1"/>
  <c r="I151" i="8" s="1" a="1"/>
  <c r="I151" i="8" s="1"/>
  <c r="I174" i="16"/>
  <c r="G174" i="16" s="1"/>
  <c r="I174" i="8" s="1" a="1"/>
  <c r="I174" i="8" s="1"/>
  <c r="I186" i="16"/>
  <c r="G186" i="16" s="1"/>
  <c r="I186" i="8" s="1" a="1"/>
  <c r="I186" i="8" s="1"/>
  <c r="K226" i="16"/>
  <c r="K227" i="16" s="1"/>
  <c r="K228" i="16" s="1"/>
  <c r="K229" i="16" s="1"/>
  <c r="K230" i="16" s="1"/>
  <c r="K231" i="16" s="1"/>
  <c r="K232" i="16" s="1"/>
  <c r="K233" i="16" s="1"/>
  <c r="K234" i="16" s="1"/>
  <c r="K235" i="16" s="1"/>
  <c r="K236" i="16" s="1"/>
  <c r="K237" i="16" s="1"/>
  <c r="K238" i="16" s="1"/>
  <c r="K239" i="16" s="1"/>
  <c r="K240" i="16" s="1"/>
  <c r="K241" i="16" s="1"/>
  <c r="K242" i="16" s="1"/>
  <c r="K243" i="16" s="1"/>
  <c r="K244" i="16" s="1"/>
  <c r="K245" i="16" s="1"/>
  <c r="K246" i="16" s="1"/>
  <c r="K247" i="16" s="1"/>
  <c r="K248" i="16" s="1"/>
  <c r="K249" i="16" s="1"/>
  <c r="K250" i="16" s="1"/>
  <c r="K251" i="16" s="1"/>
  <c r="K252" i="16" s="1"/>
  <c r="K253" i="16" s="1"/>
  <c r="K254" i="16" s="1"/>
  <c r="K255" i="16" s="1"/>
  <c r="K256" i="16" s="1"/>
  <c r="K257" i="16" s="1"/>
  <c r="K258" i="16" s="1"/>
  <c r="K259" i="16" s="1"/>
  <c r="K260" i="16" s="1"/>
  <c r="K261" i="16" s="1"/>
  <c r="K262" i="16" s="1"/>
  <c r="K263" i="16" s="1"/>
  <c r="K264" i="16" s="1"/>
  <c r="K265" i="16" s="1"/>
  <c r="K266" i="16" s="1"/>
  <c r="K267" i="16" s="1"/>
  <c r="K268" i="16" s="1"/>
  <c r="K269" i="16" s="1"/>
  <c r="K270" i="16" s="1"/>
  <c r="K271" i="16" s="1"/>
  <c r="K272" i="16" s="1"/>
  <c r="K273" i="16" s="1"/>
  <c r="K274" i="16" s="1"/>
  <c r="K275" i="16" s="1"/>
  <c r="K276" i="16" s="1"/>
  <c r="K277" i="16" s="1"/>
  <c r="K278" i="16" s="1"/>
  <c r="K279" i="16" s="1"/>
  <c r="K280" i="16" s="1"/>
  <c r="K281" i="16" s="1"/>
  <c r="K282" i="16" s="1"/>
  <c r="K283" i="16" s="1"/>
  <c r="K284" i="16" s="1"/>
  <c r="K285" i="16" s="1"/>
  <c r="K286" i="16" s="1"/>
  <c r="K287" i="16" s="1"/>
  <c r="K288" i="16" s="1"/>
  <c r="K289" i="16" s="1"/>
  <c r="K290" i="16" s="1"/>
  <c r="K291" i="16" s="1"/>
  <c r="K292" i="16" s="1"/>
  <c r="K293" i="16" s="1"/>
  <c r="K294" i="16" s="1"/>
  <c r="K295" i="16" s="1"/>
  <c r="K296" i="16" s="1"/>
  <c r="K297" i="16" s="1"/>
  <c r="K298" i="16" s="1"/>
  <c r="K299" i="16" s="1"/>
  <c r="K300" i="16" s="1"/>
  <c r="K301" i="16" s="1"/>
  <c r="K302" i="16" s="1"/>
  <c r="K303" i="16" s="1"/>
  <c r="K304" i="16" s="1"/>
  <c r="K305" i="16" s="1"/>
  <c r="K306" i="16" s="1"/>
  <c r="K307" i="16" s="1"/>
  <c r="K308" i="16" s="1"/>
  <c r="K309" i="16" s="1"/>
  <c r="K310" i="16" s="1"/>
  <c r="K311" i="16" s="1"/>
  <c r="K312" i="16" s="1"/>
  <c r="K313" i="16" s="1"/>
  <c r="K314" i="16" s="1"/>
  <c r="K315" i="16" s="1"/>
  <c r="K316" i="16" s="1"/>
  <c r="K317" i="16" s="1"/>
  <c r="K318" i="16" s="1"/>
  <c r="K319" i="16" s="1"/>
  <c r="K320" i="16" s="1"/>
  <c r="K321" i="16" s="1"/>
  <c r="K322" i="16" s="1"/>
  <c r="K323" i="16" s="1"/>
  <c r="K324" i="16" s="1"/>
  <c r="K325" i="16" s="1"/>
  <c r="K326" i="16" s="1"/>
  <c r="K327" i="16" s="1"/>
  <c r="K328" i="16" s="1"/>
  <c r="K329" i="16" s="1"/>
  <c r="K330" i="16" s="1"/>
  <c r="K331" i="16" s="1"/>
  <c r="K332" i="16" s="1"/>
  <c r="K333" i="16" s="1"/>
  <c r="K334" i="16" s="1"/>
  <c r="K335" i="16" s="1"/>
  <c r="K336" i="16" s="1"/>
  <c r="K337" i="16" s="1"/>
  <c r="K338" i="16" s="1"/>
  <c r="K339" i="16" s="1"/>
  <c r="K340" i="16" s="1"/>
  <c r="K341" i="16" s="1"/>
  <c r="K342" i="16" s="1"/>
  <c r="K343" i="16" s="1"/>
  <c r="K344" i="16" s="1"/>
  <c r="K345" i="16" s="1"/>
  <c r="K346" i="16" s="1"/>
  <c r="K347" i="16" s="1"/>
  <c r="K348" i="16" s="1"/>
  <c r="K349" i="16" s="1"/>
  <c r="K350" i="16" s="1"/>
  <c r="K351" i="16" s="1"/>
  <c r="K352" i="16" s="1"/>
  <c r="K353" i="16" s="1"/>
  <c r="K354" i="16" s="1"/>
  <c r="K355" i="16" s="1"/>
  <c r="K356" i="16" s="1"/>
  <c r="K357" i="16" s="1"/>
  <c r="K358" i="16" s="1"/>
  <c r="K359" i="16" s="1"/>
  <c r="K360" i="16" s="1"/>
  <c r="K361" i="16" s="1"/>
  <c r="K362" i="16" s="1"/>
  <c r="K363" i="16" s="1"/>
  <c r="K364" i="16" s="1"/>
  <c r="K365" i="16" s="1"/>
  <c r="K366" i="16" s="1"/>
  <c r="K367" i="16" s="1"/>
  <c r="K368" i="16" s="1"/>
  <c r="K369" i="16" s="1"/>
  <c r="K370" i="16" s="1"/>
  <c r="K371" i="16" s="1"/>
  <c r="K372" i="16" s="1"/>
  <c r="K373" i="16" s="1"/>
  <c r="K374" i="16" s="1"/>
  <c r="K375" i="16" s="1"/>
  <c r="K376" i="16" s="1"/>
  <c r="K377" i="16" s="1"/>
  <c r="K378" i="16" s="1"/>
  <c r="K379" i="16" s="1"/>
  <c r="K380" i="16" s="1"/>
  <c r="K381" i="16" s="1"/>
  <c r="K382" i="16" s="1"/>
  <c r="K383" i="16" s="1"/>
  <c r="K384" i="16" s="1"/>
  <c r="K385" i="16" s="1"/>
  <c r="K386" i="16" s="1"/>
  <c r="K387" i="16" s="1"/>
  <c r="K388" i="16" s="1"/>
  <c r="K389" i="16" s="1"/>
  <c r="K390" i="16" s="1"/>
  <c r="K391" i="16" s="1"/>
  <c r="K392" i="16" s="1"/>
  <c r="K393" i="16" s="1"/>
  <c r="K394" i="16" s="1"/>
  <c r="K395" i="16" s="1"/>
  <c r="K396" i="16" s="1"/>
  <c r="K397" i="16" s="1"/>
  <c r="K398" i="16" s="1"/>
  <c r="K399" i="16" s="1"/>
  <c r="K400" i="16" s="1"/>
  <c r="K401" i="16" s="1"/>
  <c r="K402" i="16" s="1"/>
  <c r="K403" i="16" s="1"/>
  <c r="K404" i="16" s="1"/>
  <c r="K405" i="16" s="1"/>
  <c r="K406" i="16" s="1"/>
  <c r="K407" i="16" s="1"/>
  <c r="K408" i="16" s="1"/>
  <c r="K409" i="16" s="1"/>
  <c r="K410" i="16" s="1"/>
  <c r="K411" i="16" s="1"/>
  <c r="K412" i="16" s="1"/>
  <c r="K413" i="16" s="1"/>
  <c r="K414" i="16" s="1"/>
  <c r="K415" i="16" s="1"/>
  <c r="K416" i="16" s="1"/>
  <c r="K417" i="16" s="1"/>
  <c r="K418" i="16" s="1"/>
  <c r="K419" i="16" s="1"/>
  <c r="K420" i="16" s="1"/>
  <c r="K421" i="16" s="1"/>
  <c r="K422" i="16" s="1"/>
  <c r="K423" i="16" s="1"/>
  <c r="K424" i="16" s="1"/>
  <c r="K425" i="16" s="1"/>
  <c r="K426" i="16" s="1"/>
  <c r="K427" i="16" s="1"/>
  <c r="K428" i="16" s="1"/>
  <c r="K429" i="16" s="1"/>
  <c r="K430" i="16" s="1"/>
  <c r="K431" i="16" s="1"/>
  <c r="K432" i="16" s="1"/>
  <c r="K433" i="16" s="1"/>
  <c r="K434" i="16" s="1"/>
  <c r="K435" i="16" s="1"/>
  <c r="K436" i="16" s="1"/>
  <c r="K437" i="16" s="1"/>
  <c r="K438" i="16" s="1"/>
  <c r="K439" i="16" s="1"/>
  <c r="K440" i="16" s="1"/>
  <c r="K441" i="16" s="1"/>
  <c r="K442" i="16" s="1"/>
  <c r="K443" i="16" s="1"/>
  <c r="K444" i="16" s="1"/>
  <c r="K445" i="16" s="1"/>
  <c r="K446" i="16" s="1"/>
  <c r="K447" i="16" s="1"/>
  <c r="K448" i="16" s="1"/>
  <c r="K449" i="16" s="1"/>
  <c r="K450" i="16" s="1"/>
  <c r="K451" i="16" s="1"/>
  <c r="K452" i="16" s="1"/>
  <c r="AL49" i="20" l="1"/>
  <c r="AK48" i="20"/>
  <c r="AL134" i="19"/>
  <c r="AM135" i="19"/>
  <c r="AK49" i="19"/>
  <c r="AJ48" i="19"/>
  <c r="AK91" i="19"/>
  <c r="AL92" i="19"/>
  <c r="AK5" i="19"/>
  <c r="AL6" i="19"/>
  <c r="AK134" i="20"/>
  <c r="AL135" i="20"/>
  <c r="M176" i="20"/>
  <c r="N177" i="20"/>
  <c r="AJ5" i="20"/>
  <c r="AK6" i="20"/>
  <c r="L176" i="19"/>
  <c r="M177" i="19"/>
  <c r="AJ91" i="20"/>
  <c r="AK92" i="20"/>
  <c r="X422" i="8"/>
  <c r="X188" i="8"/>
  <c r="X134" i="8"/>
  <c r="X383" i="8"/>
  <c r="X152" i="8"/>
  <c r="X910" i="8"/>
  <c r="X131" i="8"/>
  <c r="X135" i="8"/>
  <c r="X606" i="8"/>
  <c r="X184" i="8"/>
  <c r="X286" i="8"/>
  <c r="X662" i="8"/>
  <c r="X302" i="8"/>
  <c r="X686" i="8"/>
  <c r="X366" i="8"/>
  <c r="X790" i="8"/>
  <c r="X454" i="8"/>
  <c r="X1038" i="8"/>
  <c r="X158" i="8"/>
  <c r="X478" i="8"/>
  <c r="X175" i="8"/>
  <c r="X244" i="8"/>
  <c r="X542" i="8"/>
  <c r="X511" i="8"/>
  <c r="X271" i="8"/>
  <c r="X703" i="8"/>
  <c r="X432" i="8"/>
  <c r="X390" i="8"/>
  <c r="X558" i="8"/>
  <c r="X894" i="8"/>
  <c r="X295" i="8"/>
  <c r="X719" i="8"/>
  <c r="X696" i="8"/>
  <c r="X767" i="8"/>
  <c r="X736" i="8"/>
  <c r="X126" i="8"/>
  <c r="X278" i="8"/>
  <c r="X446" i="8"/>
  <c r="X630" i="8"/>
  <c r="X934" i="8"/>
  <c r="X399" i="8"/>
  <c r="X951" i="8"/>
  <c r="X800" i="8"/>
  <c r="X1022" i="8"/>
  <c r="X423" i="8"/>
  <c r="X983" i="8"/>
  <c r="X1048" i="8"/>
  <c r="X1031" i="8"/>
  <c r="X197" i="8"/>
  <c r="X342" i="8"/>
  <c r="X510" i="8"/>
  <c r="X750" i="8"/>
  <c r="X1062" i="8"/>
  <c r="X535" i="8"/>
  <c r="X328" i="8"/>
  <c r="X601" i="8"/>
  <c r="X149" i="8"/>
  <c r="X358" i="8"/>
  <c r="X534" i="8"/>
  <c r="X766" i="8"/>
  <c r="X1053" i="8"/>
  <c r="X559" i="8"/>
  <c r="X368" i="8"/>
  <c r="X673" i="8"/>
  <c r="X294" i="8"/>
  <c r="X382" i="8"/>
  <c r="X470" i="8"/>
  <c r="X550" i="8"/>
  <c r="X678" i="8"/>
  <c r="X782" i="8"/>
  <c r="X926" i="8"/>
  <c r="X1054" i="8"/>
  <c r="X287" i="8"/>
  <c r="X415" i="8"/>
  <c r="X551" i="8"/>
  <c r="X751" i="8"/>
  <c r="X1015" i="8"/>
  <c r="X416" i="8"/>
  <c r="X776" i="8"/>
  <c r="X265" i="8"/>
  <c r="X745" i="8"/>
  <c r="X450" i="8"/>
  <c r="X289" i="8"/>
  <c r="X769" i="8"/>
  <c r="X474" i="8"/>
  <c r="X318" i="8"/>
  <c r="X406" i="8"/>
  <c r="X486" i="8"/>
  <c r="X574" i="8"/>
  <c r="X702" i="8"/>
  <c r="X814" i="8"/>
  <c r="X958" i="8"/>
  <c r="X195" i="8"/>
  <c r="X319" i="8"/>
  <c r="X447" i="8"/>
  <c r="X583" i="8"/>
  <c r="X815" i="8"/>
  <c r="X1087" i="8"/>
  <c r="X504" i="8"/>
  <c r="X864" i="8"/>
  <c r="X369" i="8"/>
  <c r="X905" i="8"/>
  <c r="X602" i="8"/>
  <c r="X326" i="8"/>
  <c r="X414" i="8"/>
  <c r="X494" i="8"/>
  <c r="X582" i="8"/>
  <c r="X710" i="8"/>
  <c r="X830" i="8"/>
  <c r="X974" i="8"/>
  <c r="X80" i="8"/>
  <c r="X335" i="8"/>
  <c r="X463" i="8"/>
  <c r="X607" i="8"/>
  <c r="X847" i="8"/>
  <c r="X11" i="8"/>
  <c r="X552" i="8"/>
  <c r="X904" i="8"/>
  <c r="X425" i="8"/>
  <c r="X985" i="8"/>
  <c r="X722" i="8"/>
  <c r="X718" i="8"/>
  <c r="X846" i="8"/>
  <c r="X990" i="8"/>
  <c r="X10" i="8"/>
  <c r="X351" i="8"/>
  <c r="X479" i="8"/>
  <c r="X631" i="8"/>
  <c r="X887" i="8"/>
  <c r="X21" i="8"/>
  <c r="X592" i="8"/>
  <c r="X960" i="8"/>
  <c r="X481" i="8"/>
  <c r="X1049" i="8"/>
  <c r="X898" i="8"/>
  <c r="X262" i="8"/>
  <c r="X350" i="8"/>
  <c r="X430" i="8"/>
  <c r="X518" i="8"/>
  <c r="X614" i="8"/>
  <c r="X726" i="8"/>
  <c r="X854" i="8"/>
  <c r="X998" i="8"/>
  <c r="X185" i="8"/>
  <c r="X359" i="8"/>
  <c r="X487" i="8"/>
  <c r="X647" i="8"/>
  <c r="X903" i="8"/>
  <c r="X264" i="8"/>
  <c r="X616" i="8"/>
  <c r="X976" i="8"/>
  <c r="X513" i="8"/>
  <c r="X1097" i="8"/>
  <c r="X946" i="8"/>
  <c r="X322" i="8"/>
  <c r="X371" i="8"/>
  <c r="X386" i="8"/>
  <c r="X364" i="8"/>
  <c r="X774" i="8"/>
  <c r="X838" i="8"/>
  <c r="X918" i="8"/>
  <c r="X982" i="8"/>
  <c r="X1046" i="8"/>
  <c r="X42" i="8"/>
  <c r="X279" i="8"/>
  <c r="X343" i="8"/>
  <c r="X407" i="8"/>
  <c r="X471" i="8"/>
  <c r="X543" i="8"/>
  <c r="X623" i="8"/>
  <c r="X727" i="8"/>
  <c r="X863" i="8"/>
  <c r="X991" i="8"/>
  <c r="X173" i="8"/>
  <c r="X392" i="8"/>
  <c r="X568" i="8"/>
  <c r="X760" i="8"/>
  <c r="X928" i="8"/>
  <c r="X221" i="8"/>
  <c r="X465" i="8"/>
  <c r="X705" i="8"/>
  <c r="X1009" i="8"/>
  <c r="X410" i="8"/>
  <c r="X786" i="8"/>
  <c r="X427" i="8"/>
  <c r="X492" i="8"/>
  <c r="X523" i="8"/>
  <c r="X596" i="8"/>
  <c r="X603" i="8"/>
  <c r="X772" i="8"/>
  <c r="X310" i="8"/>
  <c r="X374" i="8"/>
  <c r="X438" i="8"/>
  <c r="X502" i="8"/>
  <c r="X566" i="8"/>
  <c r="X670" i="8"/>
  <c r="X734" i="8"/>
  <c r="X798" i="8"/>
  <c r="X862" i="8"/>
  <c r="X942" i="8"/>
  <c r="X1006" i="8"/>
  <c r="X1078" i="8"/>
  <c r="X192" i="8"/>
  <c r="X303" i="8"/>
  <c r="X367" i="8"/>
  <c r="X431" i="8"/>
  <c r="X495" i="8"/>
  <c r="X567" i="8"/>
  <c r="X663" i="8"/>
  <c r="X783" i="8"/>
  <c r="X919" i="8"/>
  <c r="X1047" i="8"/>
  <c r="X288" i="8"/>
  <c r="X464" i="8"/>
  <c r="X640" i="8"/>
  <c r="X824" i="8"/>
  <c r="X1000" i="8"/>
  <c r="X305" i="8"/>
  <c r="X545" i="8"/>
  <c r="X825" i="8"/>
  <c r="X53" i="8"/>
  <c r="X522" i="8"/>
  <c r="X1018" i="8"/>
  <c r="X707" i="8"/>
  <c r="X964" i="8"/>
  <c r="X742" i="8"/>
  <c r="X806" i="8"/>
  <c r="X886" i="8"/>
  <c r="X950" i="8"/>
  <c r="X1014" i="8"/>
  <c r="X1094" i="8"/>
  <c r="X178" i="8"/>
  <c r="X311" i="8"/>
  <c r="X375" i="8"/>
  <c r="X439" i="8"/>
  <c r="X503" i="8"/>
  <c r="X575" i="8"/>
  <c r="X687" i="8"/>
  <c r="X791" i="8"/>
  <c r="X927" i="8"/>
  <c r="X1055" i="8"/>
  <c r="X304" i="8"/>
  <c r="X488" i="8"/>
  <c r="X672" i="8"/>
  <c r="X840" i="8"/>
  <c r="X1032" i="8"/>
  <c r="X345" i="8"/>
  <c r="X561" i="8"/>
  <c r="X889" i="8"/>
  <c r="X274" i="8"/>
  <c r="X562" i="8"/>
  <c r="X1090" i="8"/>
  <c r="X867" i="8"/>
  <c r="X269" i="8"/>
  <c r="X23" i="8"/>
  <c r="X1011" i="8"/>
  <c r="X397" i="8"/>
  <c r="X270" i="8"/>
  <c r="X334" i="8"/>
  <c r="X398" i="8"/>
  <c r="X462" i="8"/>
  <c r="X526" i="8"/>
  <c r="X598" i="8"/>
  <c r="X694" i="8"/>
  <c r="X758" i="8"/>
  <c r="X822" i="8"/>
  <c r="X902" i="8"/>
  <c r="X966" i="8"/>
  <c r="X1030" i="8"/>
  <c r="X96" i="8"/>
  <c r="X263" i="8"/>
  <c r="X327" i="8"/>
  <c r="X391" i="8"/>
  <c r="X455" i="8"/>
  <c r="X519" i="8"/>
  <c r="X599" i="8"/>
  <c r="X711" i="8"/>
  <c r="X831" i="8"/>
  <c r="X967" i="8"/>
  <c r="X196" i="8"/>
  <c r="X352" i="8"/>
  <c r="X528" i="8"/>
  <c r="X712" i="8"/>
  <c r="X888" i="8"/>
  <c r="X1080" i="8"/>
  <c r="X401" i="8"/>
  <c r="X625" i="8"/>
  <c r="X945" i="8"/>
  <c r="X338" i="8"/>
  <c r="X682" i="8"/>
  <c r="X291" i="8"/>
  <c r="X180" i="8"/>
  <c r="X533" i="8"/>
  <c r="X813" i="8"/>
  <c r="X843" i="8"/>
  <c r="X527" i="8"/>
  <c r="X591" i="8"/>
  <c r="X671" i="8"/>
  <c r="X735" i="8"/>
  <c r="X799" i="8"/>
  <c r="X871" i="8"/>
  <c r="X935" i="8"/>
  <c r="X999" i="8"/>
  <c r="X1063" i="8"/>
  <c r="X190" i="8"/>
  <c r="X272" i="8"/>
  <c r="X336" i="8"/>
  <c r="X400" i="8"/>
  <c r="X472" i="8"/>
  <c r="X536" i="8"/>
  <c r="X600" i="8"/>
  <c r="X680" i="8"/>
  <c r="X744" i="8"/>
  <c r="X808" i="8"/>
  <c r="X872" i="8"/>
  <c r="X936" i="8"/>
  <c r="X1016" i="8"/>
  <c r="X1088" i="8"/>
  <c r="X273" i="8"/>
  <c r="X353" i="8"/>
  <c r="X433" i="8"/>
  <c r="X529" i="8"/>
  <c r="X609" i="8"/>
  <c r="X713" i="8"/>
  <c r="X841" i="8"/>
  <c r="X953" i="8"/>
  <c r="X1065" i="8"/>
  <c r="X282" i="8"/>
  <c r="X394" i="8"/>
  <c r="X498" i="8"/>
  <c r="X626" i="8"/>
  <c r="X818" i="8"/>
  <c r="X1034" i="8"/>
  <c r="X331" i="8"/>
  <c r="X547" i="8"/>
  <c r="X923" i="8"/>
  <c r="X388" i="8"/>
  <c r="X836" i="8"/>
  <c r="X453" i="8"/>
  <c r="X909" i="8"/>
  <c r="X948" i="8"/>
  <c r="X679" i="8"/>
  <c r="X743" i="8"/>
  <c r="X807" i="8"/>
  <c r="X879" i="8"/>
  <c r="X943" i="8"/>
  <c r="X1007" i="8"/>
  <c r="X1079" i="8"/>
  <c r="X12" i="8"/>
  <c r="X280" i="8"/>
  <c r="X344" i="8"/>
  <c r="X408" i="8"/>
  <c r="X480" i="8"/>
  <c r="X544" i="8"/>
  <c r="X608" i="8"/>
  <c r="X688" i="8"/>
  <c r="X752" i="8"/>
  <c r="X816" i="8"/>
  <c r="X880" i="8"/>
  <c r="X952" i="8"/>
  <c r="X1024" i="8"/>
  <c r="X1096" i="8"/>
  <c r="X281" i="8"/>
  <c r="X361" i="8"/>
  <c r="X449" i="8"/>
  <c r="X537" i="8"/>
  <c r="X617" i="8"/>
  <c r="X729" i="8"/>
  <c r="X881" i="8"/>
  <c r="X961" i="8"/>
  <c r="X1081" i="8"/>
  <c r="X306" i="8"/>
  <c r="X402" i="8"/>
  <c r="X514" i="8"/>
  <c r="X658" i="8"/>
  <c r="X882" i="8"/>
  <c r="X1066" i="8"/>
  <c r="X347" i="8"/>
  <c r="X587" i="8"/>
  <c r="X987" i="8"/>
  <c r="X436" i="8"/>
  <c r="X900" i="8"/>
  <c r="X509" i="8"/>
  <c r="X965" i="8"/>
  <c r="X639" i="8"/>
  <c r="X622" i="8"/>
  <c r="X648" i="8"/>
  <c r="X615" i="8"/>
  <c r="X695" i="8"/>
  <c r="X759" i="8"/>
  <c r="X823" i="8"/>
  <c r="X895" i="8"/>
  <c r="X959" i="8"/>
  <c r="X1023" i="8"/>
  <c r="X1095" i="8"/>
  <c r="X37" i="8"/>
  <c r="X296" i="8"/>
  <c r="X360" i="8"/>
  <c r="X424" i="8"/>
  <c r="X496" i="8"/>
  <c r="X560" i="8"/>
  <c r="X624" i="8"/>
  <c r="X704" i="8"/>
  <c r="X768" i="8"/>
  <c r="X832" i="8"/>
  <c r="X896" i="8"/>
  <c r="X968" i="8"/>
  <c r="X1040" i="8"/>
  <c r="X205" i="8"/>
  <c r="X297" i="8"/>
  <c r="X385" i="8"/>
  <c r="X473" i="8"/>
  <c r="X553" i="8"/>
  <c r="X649" i="8"/>
  <c r="X761" i="8"/>
  <c r="X897" i="8"/>
  <c r="X1001" i="8"/>
  <c r="X198" i="8"/>
  <c r="X330" i="8"/>
  <c r="X434" i="8"/>
  <c r="X538" i="8"/>
  <c r="X706" i="8"/>
  <c r="X922" i="8"/>
  <c r="X199" i="8"/>
  <c r="X411" i="8"/>
  <c r="X683" i="8"/>
  <c r="X1059" i="8"/>
  <c r="X516" i="8"/>
  <c r="X5" i="8"/>
  <c r="X581" i="8"/>
  <c r="X633" i="8"/>
  <c r="X1076" i="8"/>
  <c r="X685" i="8"/>
  <c r="X809" i="8"/>
  <c r="X636" i="8"/>
  <c r="X775" i="8"/>
  <c r="X839" i="8"/>
  <c r="X911" i="8"/>
  <c r="X975" i="8"/>
  <c r="X1039" i="8"/>
  <c r="X212" i="8"/>
  <c r="X201" i="8"/>
  <c r="X312" i="8"/>
  <c r="X376" i="8"/>
  <c r="X448" i="8"/>
  <c r="X512" i="8"/>
  <c r="X576" i="8"/>
  <c r="X656" i="8"/>
  <c r="X720" i="8"/>
  <c r="X784" i="8"/>
  <c r="X848" i="8"/>
  <c r="X912" i="8"/>
  <c r="X984" i="8"/>
  <c r="X1056" i="8"/>
  <c r="X97" i="8"/>
  <c r="X321" i="8"/>
  <c r="X409" i="8"/>
  <c r="X489" i="8"/>
  <c r="X577" i="8"/>
  <c r="X681" i="8"/>
  <c r="X777" i="8"/>
  <c r="X921" i="8"/>
  <c r="X1017" i="8"/>
  <c r="X258" i="8"/>
  <c r="X346" i="8"/>
  <c r="X458" i="8"/>
  <c r="X578" i="8"/>
  <c r="X746" i="8"/>
  <c r="X962" i="8"/>
  <c r="X109" i="8"/>
  <c r="X467" i="8"/>
  <c r="X755" i="8"/>
  <c r="X260" i="8"/>
  <c r="X700" i="8"/>
  <c r="X317" i="8"/>
  <c r="X709" i="8"/>
  <c r="X168" i="8"/>
  <c r="X860" i="8"/>
  <c r="X43" i="8"/>
  <c r="X256" i="8"/>
  <c r="X320" i="8"/>
  <c r="X384" i="8"/>
  <c r="X456" i="8"/>
  <c r="X520" i="8"/>
  <c r="X584" i="8"/>
  <c r="X664" i="8"/>
  <c r="X728" i="8"/>
  <c r="X792" i="8"/>
  <c r="X856" i="8"/>
  <c r="X920" i="8"/>
  <c r="X992" i="8"/>
  <c r="X1064" i="8"/>
  <c r="X257" i="8"/>
  <c r="X337" i="8"/>
  <c r="X417" i="8"/>
  <c r="X497" i="8"/>
  <c r="X593" i="8"/>
  <c r="X689" i="8"/>
  <c r="X785" i="8"/>
  <c r="X937" i="8"/>
  <c r="X1025" i="8"/>
  <c r="X266" i="8"/>
  <c r="X370" i="8"/>
  <c r="X466" i="8"/>
  <c r="X586" i="8"/>
  <c r="X770" i="8"/>
  <c r="X986" i="8"/>
  <c r="X267" i="8"/>
  <c r="X491" i="8"/>
  <c r="X819" i="8"/>
  <c r="X308" i="8"/>
  <c r="X724" i="8"/>
  <c r="X373" i="8"/>
  <c r="X757" i="8"/>
  <c r="X874" i="8"/>
  <c r="X645" i="8"/>
  <c r="X969" i="8"/>
  <c r="X1033" i="8"/>
  <c r="X98" i="8"/>
  <c r="X290" i="8"/>
  <c r="X354" i="8"/>
  <c r="X418" i="8"/>
  <c r="X482" i="8"/>
  <c r="X546" i="8"/>
  <c r="X610" i="8"/>
  <c r="X690" i="8"/>
  <c r="X754" i="8"/>
  <c r="X826" i="8"/>
  <c r="X930" i="8"/>
  <c r="X1002" i="8"/>
  <c r="X1074" i="8"/>
  <c r="X254" i="8"/>
  <c r="X299" i="8"/>
  <c r="X395" i="8"/>
  <c r="X475" i="8"/>
  <c r="X555" i="8"/>
  <c r="X691" i="8"/>
  <c r="X827" i="8"/>
  <c r="X995" i="8"/>
  <c r="X161" i="8"/>
  <c r="X372" i="8"/>
  <c r="X500" i="8"/>
  <c r="X708" i="8"/>
  <c r="X884" i="8"/>
  <c r="X40" i="8"/>
  <c r="X381" i="8"/>
  <c r="X517" i="8"/>
  <c r="X693" i="8"/>
  <c r="X821" i="8"/>
  <c r="X655" i="8"/>
  <c r="X650" i="8"/>
  <c r="X70" i="8"/>
  <c r="X1099" i="8"/>
  <c r="X661" i="8"/>
  <c r="X236" i="8"/>
  <c r="X944" i="8"/>
  <c r="X1008" i="8"/>
  <c r="X1072" i="8"/>
  <c r="X82" i="8"/>
  <c r="X313" i="8"/>
  <c r="X377" i="8"/>
  <c r="X441" i="8"/>
  <c r="X505" i="8"/>
  <c r="X569" i="8"/>
  <c r="X641" i="8"/>
  <c r="X721" i="8"/>
  <c r="X817" i="8"/>
  <c r="X913" i="8"/>
  <c r="X977" i="8"/>
  <c r="X1041" i="8"/>
  <c r="X75" i="8"/>
  <c r="X298" i="8"/>
  <c r="X362" i="8"/>
  <c r="X426" i="8"/>
  <c r="X490" i="8"/>
  <c r="X554" i="8"/>
  <c r="X618" i="8"/>
  <c r="X698" i="8"/>
  <c r="X762" i="8"/>
  <c r="X834" i="8"/>
  <c r="X938" i="8"/>
  <c r="X1010" i="8"/>
  <c r="X1082" i="8"/>
  <c r="X166" i="8"/>
  <c r="X307" i="8"/>
  <c r="X403" i="8"/>
  <c r="X483" i="8"/>
  <c r="X563" i="8"/>
  <c r="X699" i="8"/>
  <c r="X835" i="8"/>
  <c r="X1003" i="8"/>
  <c r="X41" i="8"/>
  <c r="X380" i="8"/>
  <c r="X508" i="8"/>
  <c r="X716" i="8"/>
  <c r="X892" i="8"/>
  <c r="X261" i="8"/>
  <c r="X389" i="8"/>
  <c r="X525" i="8"/>
  <c r="X701" i="8"/>
  <c r="X837" i="8"/>
  <c r="X440" i="8"/>
  <c r="X866" i="8"/>
  <c r="X925" i="8"/>
  <c r="X620" i="8"/>
  <c r="X235" i="8"/>
  <c r="X239" i="8"/>
  <c r="X243" i="8"/>
  <c r="X1013" i="8"/>
  <c r="X329" i="8"/>
  <c r="X393" i="8"/>
  <c r="X457" i="8"/>
  <c r="X521" i="8"/>
  <c r="X585" i="8"/>
  <c r="X665" i="8"/>
  <c r="X737" i="8"/>
  <c r="X833" i="8"/>
  <c r="X929" i="8"/>
  <c r="X993" i="8"/>
  <c r="X1057" i="8"/>
  <c r="X16" i="8"/>
  <c r="X314" i="8"/>
  <c r="X378" i="8"/>
  <c r="X442" i="8"/>
  <c r="X506" i="8"/>
  <c r="X570" i="8"/>
  <c r="X642" i="8"/>
  <c r="X714" i="8"/>
  <c r="X778" i="8"/>
  <c r="X890" i="8"/>
  <c r="X954" i="8"/>
  <c r="X1026" i="8"/>
  <c r="X1098" i="8"/>
  <c r="X48" i="8"/>
  <c r="X339" i="8"/>
  <c r="X419" i="8"/>
  <c r="X499" i="8"/>
  <c r="X595" i="8"/>
  <c r="X747" i="8"/>
  <c r="X907" i="8"/>
  <c r="X1051" i="8"/>
  <c r="X300" i="8"/>
  <c r="X428" i="8"/>
  <c r="X588" i="8"/>
  <c r="X764" i="8"/>
  <c r="X956" i="8"/>
  <c r="X309" i="8"/>
  <c r="X445" i="8"/>
  <c r="X573" i="8"/>
  <c r="X749" i="8"/>
  <c r="X933" i="8"/>
  <c r="X801" i="8"/>
  <c r="X7" i="8"/>
  <c r="X855" i="8"/>
  <c r="X844" i="8"/>
  <c r="X229" i="8"/>
  <c r="X1021" i="8"/>
  <c r="X231" i="8"/>
  <c r="X1069" i="8"/>
  <c r="X666" i="8"/>
  <c r="X730" i="8"/>
  <c r="X802" i="8"/>
  <c r="X906" i="8"/>
  <c r="X970" i="8"/>
  <c r="X1042" i="8"/>
  <c r="X107" i="8"/>
  <c r="X275" i="8"/>
  <c r="X355" i="8"/>
  <c r="X435" i="8"/>
  <c r="X531" i="8"/>
  <c r="X611" i="8"/>
  <c r="X763" i="8"/>
  <c r="X931" i="8"/>
  <c r="X1067" i="8"/>
  <c r="X316" i="8"/>
  <c r="X444" i="8"/>
  <c r="X604" i="8"/>
  <c r="X780" i="8"/>
  <c r="X988" i="8"/>
  <c r="X325" i="8"/>
  <c r="X461" i="8"/>
  <c r="X589" i="8"/>
  <c r="X765" i="8"/>
  <c r="X1005" i="8"/>
  <c r="X857" i="8"/>
  <c r="X859" i="8"/>
  <c r="X572" i="8"/>
  <c r="X972" i="8"/>
  <c r="X851" i="8"/>
  <c r="X250" i="8"/>
  <c r="X530" i="8"/>
  <c r="X594" i="8"/>
  <c r="X674" i="8"/>
  <c r="X738" i="8"/>
  <c r="X810" i="8"/>
  <c r="X914" i="8"/>
  <c r="X978" i="8"/>
  <c r="X1050" i="8"/>
  <c r="X55" i="8"/>
  <c r="X283" i="8"/>
  <c r="X363" i="8"/>
  <c r="X459" i="8"/>
  <c r="X539" i="8"/>
  <c r="X619" i="8"/>
  <c r="X771" i="8"/>
  <c r="X939" i="8"/>
  <c r="X1075" i="8"/>
  <c r="X324" i="8"/>
  <c r="X452" i="8"/>
  <c r="X612" i="8"/>
  <c r="X788" i="8"/>
  <c r="X996" i="8"/>
  <c r="X333" i="8"/>
  <c r="X469" i="8"/>
  <c r="X597" i="8"/>
  <c r="X773" i="8"/>
  <c r="X71" i="8"/>
  <c r="X6" i="8"/>
  <c r="X971" i="8"/>
  <c r="X580" i="8"/>
  <c r="X1068" i="8"/>
  <c r="X232" i="8"/>
  <c r="X8" i="8"/>
  <c r="X228" i="8"/>
  <c r="X225" i="8"/>
  <c r="X234" i="8"/>
  <c r="X829" i="8"/>
  <c r="X941" i="8"/>
  <c r="X590" i="8"/>
  <c r="X44" i="8"/>
  <c r="X849" i="8"/>
  <c r="X634" i="8"/>
  <c r="X223" i="8"/>
  <c r="X915" i="8"/>
  <c r="X429" i="8"/>
  <c r="X632" i="8"/>
  <c r="X1028" i="8"/>
  <c r="X628" i="8"/>
  <c r="X868" i="8"/>
  <c r="X653" i="8"/>
  <c r="X251" i="8"/>
  <c r="X224" i="8"/>
  <c r="X253" i="8"/>
  <c r="X1029" i="8"/>
  <c r="X248" i="8"/>
  <c r="X233" i="8"/>
  <c r="X247" i="8"/>
  <c r="X210" i="8"/>
  <c r="X715" i="8"/>
  <c r="X779" i="8"/>
  <c r="X875" i="8"/>
  <c r="X947" i="8"/>
  <c r="X1019" i="8"/>
  <c r="X1083" i="8"/>
  <c r="X268" i="8"/>
  <c r="X332" i="8"/>
  <c r="X396" i="8"/>
  <c r="X460" i="8"/>
  <c r="X524" i="8"/>
  <c r="X668" i="8"/>
  <c r="X732" i="8"/>
  <c r="X796" i="8"/>
  <c r="X908" i="8"/>
  <c r="X1004" i="8"/>
  <c r="X277" i="8"/>
  <c r="X341" i="8"/>
  <c r="X405" i="8"/>
  <c r="X477" i="8"/>
  <c r="X541" i="8"/>
  <c r="X605" i="8"/>
  <c r="X717" i="8"/>
  <c r="X781" i="8"/>
  <c r="X845" i="8"/>
  <c r="X973" i="8"/>
  <c r="X638" i="8"/>
  <c r="X657" i="8"/>
  <c r="X865" i="8"/>
  <c r="X794" i="8"/>
  <c r="X627" i="8"/>
  <c r="X69" i="8"/>
  <c r="X949" i="8"/>
  <c r="X1084" i="8"/>
  <c r="X621" i="8"/>
  <c r="X644" i="8"/>
  <c r="X980" i="8"/>
  <c r="X861" i="8"/>
  <c r="X237" i="8"/>
  <c r="X852" i="8"/>
  <c r="X246" i="8"/>
  <c r="X1093" i="8"/>
  <c r="X245" i="8"/>
  <c r="X252" i="8"/>
  <c r="X659" i="8"/>
  <c r="X723" i="8"/>
  <c r="X787" i="8"/>
  <c r="X883" i="8"/>
  <c r="X955" i="8"/>
  <c r="X1027" i="8"/>
  <c r="X1091" i="8"/>
  <c r="X276" i="8"/>
  <c r="X340" i="8"/>
  <c r="X404" i="8"/>
  <c r="X468" i="8"/>
  <c r="X540" i="8"/>
  <c r="X676" i="8"/>
  <c r="X740" i="8"/>
  <c r="X804" i="8"/>
  <c r="X916" i="8"/>
  <c r="X1036" i="8"/>
  <c r="X285" i="8"/>
  <c r="X349" i="8"/>
  <c r="X413" i="8"/>
  <c r="X485" i="8"/>
  <c r="X549" i="8"/>
  <c r="X613" i="8"/>
  <c r="X725" i="8"/>
  <c r="X789" i="8"/>
  <c r="X885" i="8"/>
  <c r="X981" i="8"/>
  <c r="X646" i="8"/>
  <c r="X697" i="8"/>
  <c r="X873" i="8"/>
  <c r="X842" i="8"/>
  <c r="X643" i="8"/>
  <c r="X1045" i="8"/>
  <c r="X957" i="8"/>
  <c r="X635" i="8"/>
  <c r="X629" i="8"/>
  <c r="X652" i="8"/>
  <c r="X1012" i="8"/>
  <c r="X877" i="8"/>
  <c r="X249" i="8"/>
  <c r="X876" i="8"/>
  <c r="X853" i="8"/>
  <c r="X194" i="8"/>
  <c r="X255" i="8"/>
  <c r="X9" i="8"/>
  <c r="X994" i="8"/>
  <c r="X1058" i="8"/>
  <c r="X38" i="8"/>
  <c r="X1061" i="8"/>
  <c r="X315" i="8"/>
  <c r="X379" i="8"/>
  <c r="X443" i="8"/>
  <c r="X507" i="8"/>
  <c r="X571" i="8"/>
  <c r="X667" i="8"/>
  <c r="X731" i="8"/>
  <c r="X795" i="8"/>
  <c r="X891" i="8"/>
  <c r="X963" i="8"/>
  <c r="X1035" i="8"/>
  <c r="X200" i="8"/>
  <c r="X284" i="8"/>
  <c r="X348" i="8"/>
  <c r="X412" i="8"/>
  <c r="X476" i="8"/>
  <c r="X556" i="8"/>
  <c r="X684" i="8"/>
  <c r="X748" i="8"/>
  <c r="X820" i="8"/>
  <c r="X924" i="8"/>
  <c r="X1044" i="8"/>
  <c r="X293" i="8"/>
  <c r="X357" i="8"/>
  <c r="X421" i="8"/>
  <c r="X493" i="8"/>
  <c r="X557" i="8"/>
  <c r="X669" i="8"/>
  <c r="X733" i="8"/>
  <c r="X797" i="8"/>
  <c r="X893" i="8"/>
  <c r="X989" i="8"/>
  <c r="X654" i="8"/>
  <c r="X753" i="8"/>
  <c r="X1073" i="8"/>
  <c r="X850" i="8"/>
  <c r="X651" i="8"/>
  <c r="X102" i="8"/>
  <c r="X1037" i="8"/>
  <c r="X532" i="8"/>
  <c r="X637" i="8"/>
  <c r="X660" i="8"/>
  <c r="X1020" i="8"/>
  <c r="X1086" i="8"/>
  <c r="X230" i="8"/>
  <c r="X1092" i="8"/>
  <c r="X869" i="8"/>
  <c r="X1085" i="8"/>
  <c r="X241" i="8"/>
  <c r="X226" i="8"/>
  <c r="X39" i="8"/>
  <c r="X259" i="8"/>
  <c r="X323" i="8"/>
  <c r="X387" i="8"/>
  <c r="X451" i="8"/>
  <c r="X515" i="8"/>
  <c r="X579" i="8"/>
  <c r="X675" i="8"/>
  <c r="X739" i="8"/>
  <c r="X811" i="8"/>
  <c r="X899" i="8"/>
  <c r="X979" i="8"/>
  <c r="X1043" i="8"/>
  <c r="X240" i="8"/>
  <c r="X292" i="8"/>
  <c r="X356" i="8"/>
  <c r="X420" i="8"/>
  <c r="X484" i="8"/>
  <c r="X564" i="8"/>
  <c r="X692" i="8"/>
  <c r="X756" i="8"/>
  <c r="X828" i="8"/>
  <c r="X932" i="8"/>
  <c r="X1052" i="8"/>
  <c r="X301" i="8"/>
  <c r="X365" i="8"/>
  <c r="X437" i="8"/>
  <c r="X501" i="8"/>
  <c r="X565" i="8"/>
  <c r="X677" i="8"/>
  <c r="X741" i="8"/>
  <c r="X805" i="8"/>
  <c r="X901" i="8"/>
  <c r="X997" i="8"/>
  <c r="X870" i="8"/>
  <c r="X793" i="8"/>
  <c r="X1089" i="8"/>
  <c r="X858" i="8"/>
  <c r="X803" i="8"/>
  <c r="X940" i="8"/>
  <c r="X878" i="8"/>
  <c r="X548" i="8"/>
  <c r="X1070" i="8"/>
  <c r="X812" i="8"/>
  <c r="X1060" i="8"/>
  <c r="X227" i="8"/>
  <c r="X238" i="8"/>
  <c r="X1071" i="8"/>
  <c r="X917" i="8"/>
  <c r="X242" i="8"/>
  <c r="X1077" i="8"/>
  <c r="X154" i="8"/>
  <c r="X183" i="8"/>
  <c r="X191" i="8"/>
  <c r="X222" i="8"/>
  <c r="X17" i="8"/>
  <c r="X83" i="8"/>
  <c r="X85" i="8"/>
  <c r="X189" i="8"/>
  <c r="X129" i="8"/>
  <c r="X203" i="8"/>
  <c r="X26" i="8"/>
  <c r="X73" i="8"/>
  <c r="X125" i="8"/>
  <c r="X64" i="8"/>
  <c r="X28" i="8"/>
  <c r="X27" i="8"/>
  <c r="X174" i="8"/>
  <c r="X20" i="8"/>
  <c r="X72" i="8"/>
  <c r="X128" i="8"/>
  <c r="X215" i="8"/>
  <c r="X193" i="8"/>
  <c r="X156" i="8"/>
  <c r="X204" i="8"/>
  <c r="X124" i="8"/>
  <c r="X139" i="8"/>
  <c r="X25" i="8"/>
  <c r="X106" i="8"/>
  <c r="X110" i="8"/>
  <c r="X127" i="8"/>
  <c r="X121" i="8"/>
  <c r="X77" i="8"/>
  <c r="X186" i="8"/>
  <c r="X130" i="8"/>
  <c r="X171" i="8"/>
  <c r="X179" i="8"/>
  <c r="X211" i="8"/>
  <c r="X34" i="8"/>
  <c r="X167" i="8"/>
  <c r="X81" i="8"/>
  <c r="X35" i="8"/>
  <c r="X93" i="8"/>
  <c r="X86" i="8"/>
  <c r="X136" i="8"/>
  <c r="X57" i="8"/>
  <c r="X172" i="8"/>
  <c r="X46" i="8"/>
  <c r="X157" i="8"/>
  <c r="X65" i="8"/>
  <c r="X47" i="8"/>
  <c r="X202" i="8"/>
  <c r="X177" i="8"/>
  <c r="X165" i="8"/>
  <c r="X219" i="8"/>
  <c r="X144" i="8"/>
  <c r="X220" i="8"/>
  <c r="X36" i="8"/>
  <c r="X187" i="8"/>
  <c r="X213" i="8"/>
  <c r="X74" i="8"/>
  <c r="X206" i="8"/>
  <c r="X142" i="8"/>
  <c r="X118" i="8"/>
  <c r="X54" i="8"/>
  <c r="X143" i="8"/>
  <c r="X170" i="8"/>
  <c r="X208" i="8"/>
  <c r="X63" i="8"/>
  <c r="X113" i="8"/>
  <c r="X90" i="8"/>
  <c r="X151" i="8"/>
  <c r="X162" i="8"/>
  <c r="X148" i="8"/>
  <c r="X114" i="8"/>
  <c r="X50" i="8"/>
  <c r="X138" i="8"/>
  <c r="X169" i="8"/>
  <c r="X115" i="8"/>
  <c r="X51" i="8"/>
  <c r="X140" i="8"/>
  <c r="X163" i="8"/>
  <c r="X214" i="8"/>
  <c r="X217" i="8"/>
  <c r="X176" i="8"/>
  <c r="X99" i="8"/>
  <c r="X62" i="8"/>
  <c r="X119" i="8"/>
  <c r="X209" i="8"/>
  <c r="X216" i="8"/>
  <c r="X15" i="8"/>
  <c r="X122" i="8"/>
  <c r="X58" i="8"/>
  <c r="X123" i="8"/>
  <c r="X111" i="8"/>
  <c r="X59" i="8"/>
  <c r="X147" i="8"/>
  <c r="X182" i="8"/>
  <c r="X150" i="8"/>
  <c r="X112" i="8"/>
  <c r="X14" i="8"/>
  <c r="X108" i="8"/>
  <c r="X31" i="8"/>
  <c r="X33" i="8"/>
  <c r="X101" i="8"/>
  <c r="X103" i="8"/>
  <c r="X66" i="8"/>
  <c r="X104" i="8"/>
  <c r="X67" i="8"/>
  <c r="X52" i="8"/>
  <c r="X137" i="8"/>
  <c r="X78" i="8"/>
  <c r="X116" i="8"/>
  <c r="X160" i="8"/>
  <c r="X61" i="8"/>
  <c r="X89" i="8"/>
  <c r="X87" i="8"/>
  <c r="X22" i="8"/>
  <c r="X133" i="8"/>
  <c r="X159" i="8"/>
  <c r="X153" i="8"/>
  <c r="X181" i="8"/>
  <c r="X132" i="8"/>
  <c r="X146" i="8"/>
  <c r="X218" i="8"/>
  <c r="X84" i="8"/>
  <c r="X60" i="8"/>
  <c r="X94" i="8"/>
  <c r="X56" i="8"/>
  <c r="X117" i="8"/>
  <c r="X13" i="8"/>
  <c r="X95" i="8"/>
  <c r="X30" i="8"/>
  <c r="X24" i="8"/>
  <c r="X100" i="8"/>
  <c r="X79" i="8"/>
  <c r="X91" i="8"/>
  <c r="X18" i="8"/>
  <c r="X145" i="8"/>
  <c r="X49" i="8"/>
  <c r="X92" i="8"/>
  <c r="X19" i="8"/>
  <c r="X68" i="8"/>
  <c r="X45" i="8"/>
  <c r="X32" i="8"/>
  <c r="X105" i="8"/>
  <c r="X29" i="8"/>
  <c r="X141" i="8"/>
  <c r="X207" i="8"/>
  <c r="X76" i="8"/>
  <c r="X164" i="8"/>
  <c r="X88" i="8"/>
  <c r="X120" i="8"/>
  <c r="X155" i="8"/>
  <c r="O14" i="8"/>
  <c r="Q14" i="8" s="1"/>
  <c r="N171" i="8" a="1"/>
  <c r="N171" i="8" s="1"/>
  <c r="O171" i="8" s="1"/>
  <c r="N162" i="8" a="1"/>
  <c r="N162" i="8" s="1"/>
  <c r="P162" i="8" s="1"/>
  <c r="N181" i="8" a="1"/>
  <c r="N181" i="8" s="1"/>
  <c r="O181" i="8" s="1"/>
  <c r="Q181" i="8" s="1"/>
  <c r="N132" i="8" a="1"/>
  <c r="N132" i="8" s="1"/>
  <c r="P132" i="8" s="1"/>
  <c r="N135" i="8" a="1"/>
  <c r="N135" i="8" s="1"/>
  <c r="O135" i="8" s="1"/>
  <c r="N186" i="8" a="1"/>
  <c r="N186" i="8" s="1"/>
  <c r="P186" i="8" s="1"/>
  <c r="N158" i="8" a="1"/>
  <c r="N158" i="8" s="1"/>
  <c r="O158" i="8" s="1"/>
  <c r="N131" i="8" a="1"/>
  <c r="N131" i="8" s="1"/>
  <c r="P131" i="8" s="1"/>
  <c r="N152" i="8" a="1"/>
  <c r="N152" i="8" s="1"/>
  <c r="O152" i="8" s="1"/>
  <c r="N183" i="8" a="1"/>
  <c r="N183" i="8" s="1"/>
  <c r="O183" i="8" s="1"/>
  <c r="N184" i="8" a="1"/>
  <c r="N184" i="8" s="1"/>
  <c r="P184" i="8" s="1"/>
  <c r="N126" i="8" a="1"/>
  <c r="N126" i="8" s="1"/>
  <c r="P126" i="8" s="1"/>
  <c r="V181" i="8"/>
  <c r="N189" i="8" a="1"/>
  <c r="N189" i="8" s="1"/>
  <c r="O189" i="8" s="1"/>
  <c r="Q189" i="8" s="1"/>
  <c r="N191" i="8" a="1"/>
  <c r="N191" i="8" s="1"/>
  <c r="P191" i="8" s="1"/>
  <c r="N134" i="8" a="1"/>
  <c r="N134" i="8" s="1"/>
  <c r="O134" i="8" s="1"/>
  <c r="Q134" i="8" s="1"/>
  <c r="N129" i="8" a="1"/>
  <c r="N129" i="8" s="1"/>
  <c r="O129" i="8" s="1"/>
  <c r="Q129" i="8" s="1"/>
  <c r="N174" i="8" a="1"/>
  <c r="N174" i="8" s="1"/>
  <c r="O174" i="8" s="1"/>
  <c r="N188" i="8" a="1"/>
  <c r="N188" i="8" s="1"/>
  <c r="O188" i="8" s="1"/>
  <c r="Q188" i="8" s="1"/>
  <c r="N177" i="8" a="1"/>
  <c r="N177" i="8" s="1"/>
  <c r="O177" i="8" s="1"/>
  <c r="Q177" i="8" s="1"/>
  <c r="N165" i="8" a="1"/>
  <c r="N165" i="8" s="1"/>
  <c r="O165" i="8" s="1"/>
  <c r="Q165" i="8" s="1"/>
  <c r="N179" i="8" a="1"/>
  <c r="N179" i="8" s="1"/>
  <c r="O179" i="8" s="1"/>
  <c r="N151" i="8" a="1"/>
  <c r="N151" i="8" s="1"/>
  <c r="O151" i="8" s="1"/>
  <c r="V149" i="8"/>
  <c r="N130" i="8" a="1"/>
  <c r="N130" i="8" s="1"/>
  <c r="P130" i="8" s="1"/>
  <c r="N193" i="8" a="1"/>
  <c r="N193" i="8" s="1"/>
  <c r="O193" i="8" s="1"/>
  <c r="N156" i="8" a="1"/>
  <c r="N156" i="8" s="1"/>
  <c r="O156" i="8" s="1"/>
  <c r="V148" i="8"/>
  <c r="N154" i="8" a="1"/>
  <c r="N154" i="8" s="1"/>
  <c r="O154" i="8" s="1"/>
  <c r="N175" i="8" a="1"/>
  <c r="N175" i="8" s="1"/>
  <c r="O175" i="8" s="1"/>
  <c r="N153" i="8" a="1"/>
  <c r="N153" i="8" s="1"/>
  <c r="O153" i="8" s="1"/>
  <c r="N139" i="8" a="1"/>
  <c r="N139" i="8" s="1"/>
  <c r="O139" i="8" s="1"/>
  <c r="V177" i="8"/>
  <c r="V132" i="8"/>
  <c r="V165" i="8"/>
  <c r="V174" i="8"/>
  <c r="V191" i="8"/>
  <c r="V134" i="8"/>
  <c r="V135" i="8"/>
  <c r="V151" i="8"/>
  <c r="V179" i="8"/>
  <c r="V183" i="8"/>
  <c r="N148" i="8" a="1"/>
  <c r="N148" i="8" s="1"/>
  <c r="O148" i="8" s="1"/>
  <c r="N149" i="8" a="1"/>
  <c r="N149" i="8" s="1"/>
  <c r="O149" i="8" s="1"/>
  <c r="V153" i="8"/>
  <c r="V154" i="8"/>
  <c r="V186" i="8"/>
  <c r="V131" i="8"/>
  <c r="V124" i="8"/>
  <c r="V156" i="8"/>
  <c r="V188" i="8"/>
  <c r="V189" i="8"/>
  <c r="N124" i="8" a="1"/>
  <c r="N124" i="8" s="1"/>
  <c r="P124" i="8" s="1"/>
  <c r="V126" i="8"/>
  <c r="V158" i="8"/>
  <c r="V175" i="8"/>
  <c r="V152" i="8"/>
  <c r="V184" i="8"/>
  <c r="V129" i="8"/>
  <c r="V193" i="8"/>
  <c r="V130" i="8"/>
  <c r="V162" i="8"/>
  <c r="V139" i="8"/>
  <c r="V171" i="8"/>
  <c r="P1033" i="8"/>
  <c r="O365" i="8"/>
  <c r="Q365" i="8" s="1"/>
  <c r="P525" i="8"/>
  <c r="O5" i="8"/>
  <c r="O244" i="8"/>
  <c r="Q244" i="8" s="1"/>
  <c r="O436" i="8"/>
  <c r="Q436" i="8" s="1"/>
  <c r="P596" i="8"/>
  <c r="P660" i="8"/>
  <c r="O884" i="8"/>
  <c r="Q884" i="8" s="1"/>
  <c r="O973" i="8"/>
  <c r="Q973" i="8" s="1"/>
  <c r="O1093" i="8"/>
  <c r="Q1093" i="8" s="1"/>
  <c r="O85" i="8"/>
  <c r="Q85" i="8" s="1"/>
  <c r="O373" i="8"/>
  <c r="Q373" i="8" s="1"/>
  <c r="P405" i="8"/>
  <c r="P437" i="8"/>
  <c r="O661" i="8"/>
  <c r="Q661" i="8" s="1"/>
  <c r="P757" i="8"/>
  <c r="P789" i="8"/>
  <c r="O821" i="8"/>
  <c r="Q821" i="8" s="1"/>
  <c r="O853" i="8"/>
  <c r="Q853" i="8" s="1"/>
  <c r="P1080" i="8"/>
  <c r="P453" i="8"/>
  <c r="O118" i="8"/>
  <c r="O246" i="8"/>
  <c r="O342" i="8"/>
  <c r="Q342" i="8" s="1"/>
  <c r="O470" i="8"/>
  <c r="Q470" i="8" s="1"/>
  <c r="O598" i="8"/>
  <c r="O662" i="8"/>
  <c r="O790" i="8"/>
  <c r="O950" i="8"/>
  <c r="O1078" i="8"/>
  <c r="P71" i="8"/>
  <c r="P199" i="8"/>
  <c r="P327" i="8"/>
  <c r="P423" i="8"/>
  <c r="P519" i="8"/>
  <c r="P679" i="8"/>
  <c r="P807" i="8"/>
  <c r="P935" i="8"/>
  <c r="P1031" i="8"/>
  <c r="P1056" i="8"/>
  <c r="O112" i="8"/>
  <c r="Q112" i="8" s="1"/>
  <c r="P208" i="8"/>
  <c r="P336" i="8"/>
  <c r="P464" i="8"/>
  <c r="P592" i="8"/>
  <c r="P720" i="8"/>
  <c r="P816" i="8"/>
  <c r="O1040" i="8"/>
  <c r="O89" i="8"/>
  <c r="Q89" i="8" s="1"/>
  <c r="P313" i="8"/>
  <c r="O473" i="8"/>
  <c r="O601" i="8"/>
  <c r="Q601" i="8" s="1"/>
  <c r="P889" i="8"/>
  <c r="P985" i="8"/>
  <c r="P58" i="8"/>
  <c r="P506" i="8"/>
  <c r="P570" i="8"/>
  <c r="P698" i="8"/>
  <c r="P890" i="8"/>
  <c r="P986" i="8"/>
  <c r="P1036" i="8"/>
  <c r="P259" i="8"/>
  <c r="P387" i="8"/>
  <c r="P483" i="8"/>
  <c r="P1091" i="8"/>
  <c r="P60" i="8"/>
  <c r="P284" i="8"/>
  <c r="O412" i="8"/>
  <c r="Q412" i="8" s="1"/>
  <c r="O476" i="8"/>
  <c r="Q476" i="8" s="1"/>
  <c r="O636" i="8"/>
  <c r="P700" i="8"/>
  <c r="O796" i="8"/>
  <c r="Q796" i="8" s="1"/>
  <c r="P956" i="8"/>
  <c r="O1048" i="8"/>
  <c r="O93" i="8"/>
  <c r="P221" i="8"/>
  <c r="P349" i="8"/>
  <c r="P413" i="8"/>
  <c r="O541" i="8"/>
  <c r="Q541" i="8" s="1"/>
  <c r="O605" i="8"/>
  <c r="Q605" i="8" s="1"/>
  <c r="O701" i="8"/>
  <c r="O765" i="8"/>
  <c r="P829" i="8"/>
  <c r="P861" i="8"/>
  <c r="O893" i="8"/>
  <c r="O925" i="8"/>
  <c r="Q925" i="8" s="1"/>
  <c r="O1065" i="8"/>
  <c r="Q1065" i="8" s="1"/>
  <c r="O190" i="8"/>
  <c r="Q190" i="8" s="1"/>
  <c r="P222" i="8"/>
  <c r="P254" i="8"/>
  <c r="P446" i="8"/>
  <c r="P478" i="8"/>
  <c r="P510" i="8"/>
  <c r="P574" i="8"/>
  <c r="P638" i="8"/>
  <c r="P702" i="8"/>
  <c r="P766" i="8"/>
  <c r="P830" i="8"/>
  <c r="P894" i="8"/>
  <c r="P958" i="8"/>
  <c r="P1022" i="8"/>
  <c r="P1086" i="8"/>
  <c r="O15" i="8"/>
  <c r="Q15" i="8" s="1"/>
  <c r="P79" i="8"/>
  <c r="O111" i="8"/>
  <c r="O143" i="8"/>
  <c r="O207" i="8"/>
  <c r="Q207" i="8" s="1"/>
  <c r="O239" i="8"/>
  <c r="O271" i="8"/>
  <c r="O303" i="8"/>
  <c r="Q303" i="8" s="1"/>
  <c r="O335" i="8"/>
  <c r="Q335" i="8" s="1"/>
  <c r="O367" i="8"/>
  <c r="O399" i="8"/>
  <c r="P463" i="8"/>
  <c r="O495" i="8"/>
  <c r="O527" i="8"/>
  <c r="P591" i="8"/>
  <c r="O623" i="8"/>
  <c r="Q623" i="8" s="1"/>
  <c r="O655" i="8"/>
  <c r="Q655" i="8" s="1"/>
  <c r="O687" i="8"/>
  <c r="O719" i="8"/>
  <c r="O751" i="8"/>
  <c r="O783" i="8"/>
  <c r="O815" i="8"/>
  <c r="O847" i="8"/>
  <c r="O879" i="8"/>
  <c r="Q879" i="8" s="1"/>
  <c r="O911" i="8"/>
  <c r="Q911" i="8" s="1"/>
  <c r="P975" i="8"/>
  <c r="O1007" i="8"/>
  <c r="Q1007" i="8" s="1"/>
  <c r="O1039" i="8"/>
  <c r="P888" i="8"/>
  <c r="P952" i="8"/>
  <c r="P1096" i="8"/>
  <c r="P24" i="8"/>
  <c r="P88" i="8"/>
  <c r="P120" i="8"/>
  <c r="P248" i="8"/>
  <c r="P312" i="8"/>
  <c r="P344" i="8"/>
  <c r="P376" i="8"/>
  <c r="P408" i="8"/>
  <c r="P440" i="8"/>
  <c r="P504" i="8"/>
  <c r="P568" i="8"/>
  <c r="P600" i="8"/>
  <c r="P632" i="8"/>
  <c r="P664" i="8"/>
  <c r="P696" i="8"/>
  <c r="P728" i="8"/>
  <c r="P792" i="8"/>
  <c r="P856" i="8"/>
  <c r="O1025" i="8"/>
  <c r="P33" i="8"/>
  <c r="P65" i="8"/>
  <c r="P97" i="8"/>
  <c r="P161" i="8"/>
  <c r="P225" i="8"/>
  <c r="O257" i="8"/>
  <c r="P289" i="8"/>
  <c r="P321" i="8"/>
  <c r="P385" i="8"/>
  <c r="P513" i="8"/>
  <c r="P545" i="8"/>
  <c r="P577" i="8"/>
  <c r="P609" i="8"/>
  <c r="P641" i="8"/>
  <c r="P673" i="8"/>
  <c r="P705" i="8"/>
  <c r="P769" i="8"/>
  <c r="P801" i="8"/>
  <c r="P833" i="8"/>
  <c r="P865" i="8"/>
  <c r="P929" i="8"/>
  <c r="P1073" i="8"/>
  <c r="P194" i="8"/>
  <c r="P226" i="8"/>
  <c r="P258" i="8"/>
  <c r="P290" i="8"/>
  <c r="P322" i="8"/>
  <c r="P386" i="8"/>
  <c r="P418" i="8"/>
  <c r="P450" i="8"/>
  <c r="O514" i="8"/>
  <c r="P546" i="8"/>
  <c r="O578" i="8"/>
  <c r="Q578" i="8" s="1"/>
  <c r="P610" i="8"/>
  <c r="O642" i="8"/>
  <c r="Q642" i="8" s="1"/>
  <c r="O674" i="8"/>
  <c r="O706" i="8"/>
  <c r="O738" i="8"/>
  <c r="O770" i="8"/>
  <c r="O802" i="8"/>
  <c r="Q802" i="8" s="1"/>
  <c r="P834" i="8"/>
  <c r="O866" i="8"/>
  <c r="Q866" i="8" s="1"/>
  <c r="P898" i="8"/>
  <c r="P930" i="8"/>
  <c r="P962" i="8"/>
  <c r="P994" i="8"/>
  <c r="P1026" i="8"/>
  <c r="P1058" i="8"/>
  <c r="P989" i="8"/>
  <c r="P1032" i="8"/>
  <c r="P11" i="8"/>
  <c r="P43" i="8"/>
  <c r="O75" i="8"/>
  <c r="O107" i="8"/>
  <c r="Q107" i="8" s="1"/>
  <c r="O203" i="8"/>
  <c r="Q203" i="8" s="1"/>
  <c r="O267" i="8"/>
  <c r="Q267" i="8" s="1"/>
  <c r="O299" i="8"/>
  <c r="Q299" i="8" s="1"/>
  <c r="O331" i="8"/>
  <c r="O363" i="8"/>
  <c r="P395" i="8"/>
  <c r="O427" i="8"/>
  <c r="O459" i="8"/>
  <c r="Q459" i="8" s="1"/>
  <c r="O491" i="8"/>
  <c r="Q491" i="8" s="1"/>
  <c r="O523" i="8"/>
  <c r="Q523" i="8" s="1"/>
  <c r="O555" i="8"/>
  <c r="P587" i="8"/>
  <c r="O619" i="8"/>
  <c r="O651" i="8"/>
  <c r="Q651" i="8" s="1"/>
  <c r="P683" i="8"/>
  <c r="P715" i="8"/>
  <c r="O747" i="8"/>
  <c r="P779" i="8"/>
  <c r="P811" i="8"/>
  <c r="P843" i="8"/>
  <c r="O875" i="8"/>
  <c r="P907" i="8"/>
  <c r="P939" i="8"/>
  <c r="P971" i="8"/>
  <c r="O1035" i="8"/>
  <c r="Q1035" i="8" s="1"/>
  <c r="O1067" i="8"/>
  <c r="Q1067" i="8" s="1"/>
  <c r="P1099" i="8"/>
  <c r="O1092" i="8"/>
  <c r="O1029" i="8"/>
  <c r="P1049" i="8"/>
  <c r="O36" i="8"/>
  <c r="Q36" i="8" s="1"/>
  <c r="P68" i="8"/>
  <c r="O100" i="8"/>
  <c r="P164" i="8"/>
  <c r="O196" i="8"/>
  <c r="O228" i="8"/>
  <c r="O260" i="8"/>
  <c r="Q260" i="8" s="1"/>
  <c r="O292" i="8"/>
  <c r="P324" i="8"/>
  <c r="P356" i="8"/>
  <c r="P388" i="8"/>
  <c r="P420" i="8"/>
  <c r="O452" i="8"/>
  <c r="P484" i="8"/>
  <c r="P516" i="8"/>
  <c r="O548" i="8"/>
  <c r="P580" i="8"/>
  <c r="P612" i="8"/>
  <c r="O644" i="8"/>
  <c r="Q644" i="8" s="1"/>
  <c r="P676" i="8"/>
  <c r="O708" i="8"/>
  <c r="P740" i="8"/>
  <c r="P772" i="8"/>
  <c r="P804" i="8"/>
  <c r="O836" i="8"/>
  <c r="Q836" i="8" s="1"/>
  <c r="O868" i="8"/>
  <c r="Q868" i="8" s="1"/>
  <c r="O900" i="8"/>
  <c r="Q900" i="8" s="1"/>
  <c r="P932" i="8"/>
  <c r="O964" i="8"/>
  <c r="O996" i="8"/>
  <c r="P1084" i="8"/>
  <c r="P1037" i="8"/>
  <c r="O1033" i="8"/>
  <c r="O37" i="8"/>
  <c r="Q37" i="8" s="1"/>
  <c r="O69" i="8"/>
  <c r="Q69" i="8" s="1"/>
  <c r="O101" i="8"/>
  <c r="P133" i="8"/>
  <c r="P197" i="8"/>
  <c r="O229" i="8"/>
  <c r="O261" i="8"/>
  <c r="P293" i="8"/>
  <c r="P325" i="8"/>
  <c r="O357" i="8"/>
  <c r="O389" i="8"/>
  <c r="O421" i="8"/>
  <c r="O453" i="8"/>
  <c r="Q453" i="8" s="1"/>
  <c r="O485" i="8"/>
  <c r="O517" i="8"/>
  <c r="P549" i="8"/>
  <c r="P581" i="8"/>
  <c r="P613" i="8"/>
  <c r="O645" i="8"/>
  <c r="O677" i="8"/>
  <c r="O741" i="8"/>
  <c r="Q741" i="8" s="1"/>
  <c r="P773" i="8"/>
  <c r="P805" i="8"/>
  <c r="O837" i="8"/>
  <c r="Q837" i="8" s="1"/>
  <c r="O869" i="8"/>
  <c r="Q869" i="8" s="1"/>
  <c r="P901" i="8"/>
  <c r="P933" i="8"/>
  <c r="O1061" i="8"/>
  <c r="O86" i="8"/>
  <c r="O214" i="8"/>
  <c r="O406" i="8"/>
  <c r="O566" i="8"/>
  <c r="Q566" i="8" s="1"/>
  <c r="O694" i="8"/>
  <c r="Q694" i="8" s="1"/>
  <c r="O886" i="8"/>
  <c r="O1046" i="8"/>
  <c r="O103" i="8"/>
  <c r="P231" i="8"/>
  <c r="P391" i="8"/>
  <c r="P583" i="8"/>
  <c r="P711" i="8"/>
  <c r="P871" i="8"/>
  <c r="P1063" i="8"/>
  <c r="P240" i="8"/>
  <c r="P368" i="8"/>
  <c r="P528" i="8"/>
  <c r="P656" i="8"/>
  <c r="P848" i="8"/>
  <c r="P25" i="8"/>
  <c r="P185" i="8"/>
  <c r="P505" i="8"/>
  <c r="P953" i="8"/>
  <c r="P122" i="8"/>
  <c r="P410" i="8"/>
  <c r="P794" i="8"/>
  <c r="P922" i="8"/>
  <c r="P1050" i="8"/>
  <c r="P803" i="8"/>
  <c r="P995" i="8"/>
  <c r="O1013" i="8"/>
  <c r="O316" i="8"/>
  <c r="Q316" i="8" s="1"/>
  <c r="O540" i="8"/>
  <c r="Q540" i="8" s="1"/>
  <c r="O668" i="8"/>
  <c r="Q668" i="8" s="1"/>
  <c r="O892" i="8"/>
  <c r="Q892" i="8" s="1"/>
  <c r="P1060" i="8"/>
  <c r="O157" i="8"/>
  <c r="Q157" i="8" s="1"/>
  <c r="O285" i="8"/>
  <c r="O477" i="8"/>
  <c r="P38" i="8"/>
  <c r="P70" i="8"/>
  <c r="O102" i="8"/>
  <c r="O166" i="8"/>
  <c r="Q166" i="8" s="1"/>
  <c r="P262" i="8"/>
  <c r="P294" i="8"/>
  <c r="P326" i="8"/>
  <c r="O358" i="8"/>
  <c r="Q358" i="8" s="1"/>
  <c r="O390" i="8"/>
  <c r="O422" i="8"/>
  <c r="Q422" i="8" s="1"/>
  <c r="P518" i="8"/>
  <c r="O550" i="8"/>
  <c r="Q550" i="8" s="1"/>
  <c r="P582" i="8"/>
  <c r="O614" i="8"/>
  <c r="P646" i="8"/>
  <c r="O678" i="8"/>
  <c r="Q678" i="8" s="1"/>
  <c r="P710" i="8"/>
  <c r="O742" i="8"/>
  <c r="P774" i="8"/>
  <c r="O806" i="8"/>
  <c r="Q806" i="8" s="1"/>
  <c r="P838" i="8"/>
  <c r="O870" i="8"/>
  <c r="P902" i="8"/>
  <c r="O934" i="8"/>
  <c r="P966" i="8"/>
  <c r="O998" i="8"/>
  <c r="P1030" i="8"/>
  <c r="O1062" i="8"/>
  <c r="Q1062" i="8" s="1"/>
  <c r="P1094" i="8"/>
  <c r="P1041" i="8"/>
  <c r="P23" i="8"/>
  <c r="O55" i="8"/>
  <c r="P119" i="8"/>
  <c r="O247" i="8"/>
  <c r="Q247" i="8" s="1"/>
  <c r="O343" i="8"/>
  <c r="Q343" i="8" s="1"/>
  <c r="O375" i="8"/>
  <c r="Q375" i="8" s="1"/>
  <c r="O535" i="8"/>
  <c r="O567" i="8"/>
  <c r="P631" i="8"/>
  <c r="O663" i="8"/>
  <c r="O759" i="8"/>
  <c r="O855" i="8"/>
  <c r="Q855" i="8" s="1"/>
  <c r="O887" i="8"/>
  <c r="Q887" i="8" s="1"/>
  <c r="O1047" i="8"/>
  <c r="O1079" i="8"/>
  <c r="P904" i="8"/>
  <c r="P1081" i="8"/>
  <c r="O64" i="8"/>
  <c r="O96" i="8"/>
  <c r="P160" i="8"/>
  <c r="P224" i="8"/>
  <c r="P320" i="8"/>
  <c r="P352" i="8"/>
  <c r="P384" i="8"/>
  <c r="P448" i="8"/>
  <c r="O480" i="8"/>
  <c r="Q480" i="8" s="1"/>
  <c r="P512" i="8"/>
  <c r="P544" i="8"/>
  <c r="P576" i="8"/>
  <c r="P608" i="8"/>
  <c r="P640" i="8"/>
  <c r="P704" i="8"/>
  <c r="O736" i="8"/>
  <c r="P768" i="8"/>
  <c r="P800" i="8"/>
  <c r="P832" i="8"/>
  <c r="O864" i="8"/>
  <c r="Q864" i="8" s="1"/>
  <c r="O912" i="8"/>
  <c r="Q912" i="8" s="1"/>
  <c r="P984" i="8"/>
  <c r="P9" i="8"/>
  <c r="P73" i="8"/>
  <c r="P105" i="8"/>
  <c r="P137" i="8"/>
  <c r="P169" i="8"/>
  <c r="P201" i="8"/>
  <c r="P233" i="8"/>
  <c r="P265" i="8"/>
  <c r="P329" i="8"/>
  <c r="P361" i="8"/>
  <c r="P393" i="8"/>
  <c r="P425" i="8"/>
  <c r="O457" i="8"/>
  <c r="Q457" i="8" s="1"/>
  <c r="P489" i="8"/>
  <c r="P521" i="8"/>
  <c r="P585" i="8"/>
  <c r="P617" i="8"/>
  <c r="P649" i="8"/>
  <c r="P713" i="8"/>
  <c r="P745" i="8"/>
  <c r="P777" i="8"/>
  <c r="P809" i="8"/>
  <c r="P841" i="8"/>
  <c r="P873" i="8"/>
  <c r="P905" i="8"/>
  <c r="P937" i="8"/>
  <c r="P969" i="8"/>
  <c r="P1001" i="8"/>
  <c r="P10" i="8"/>
  <c r="O42" i="8"/>
  <c r="Q42" i="8" s="1"/>
  <c r="P74" i="8"/>
  <c r="P106" i="8"/>
  <c r="P170" i="8"/>
  <c r="P266" i="8"/>
  <c r="P330" i="8"/>
  <c r="P362" i="8"/>
  <c r="O394" i="8"/>
  <c r="O458" i="8"/>
  <c r="Q458" i="8" s="1"/>
  <c r="O490" i="8"/>
  <c r="Q490" i="8" s="1"/>
  <c r="O522" i="8"/>
  <c r="P554" i="8"/>
  <c r="O586" i="8"/>
  <c r="Q586" i="8" s="1"/>
  <c r="O618" i="8"/>
  <c r="P650" i="8"/>
  <c r="O682" i="8"/>
  <c r="Q682" i="8" s="1"/>
  <c r="O714" i="8"/>
  <c r="O746" i="8"/>
  <c r="O810" i="8"/>
  <c r="P842" i="8"/>
  <c r="O906" i="8"/>
  <c r="Q906" i="8" s="1"/>
  <c r="P938" i="8"/>
  <c r="O970" i="8"/>
  <c r="P1002" i="8"/>
  <c r="P1034" i="8"/>
  <c r="P1066" i="8"/>
  <c r="O1098" i="8"/>
  <c r="P1076" i="8"/>
  <c r="O1088" i="8"/>
  <c r="O19" i="8"/>
  <c r="O51" i="8"/>
  <c r="O83" i="8"/>
  <c r="O115" i="8"/>
  <c r="Q115" i="8" s="1"/>
  <c r="O147" i="8"/>
  <c r="P211" i="8"/>
  <c r="O243" i="8"/>
  <c r="O275" i="8"/>
  <c r="O307" i="8"/>
  <c r="Q307" i="8" s="1"/>
  <c r="P339" i="8"/>
  <c r="P371" i="8"/>
  <c r="O403" i="8"/>
  <c r="P435" i="8"/>
  <c r="P467" i="8"/>
  <c r="P499" i="8"/>
  <c r="O531" i="8"/>
  <c r="P563" i="8"/>
  <c r="P595" i="8"/>
  <c r="P627" i="8"/>
  <c r="P691" i="8"/>
  <c r="P723" i="8"/>
  <c r="O755" i="8"/>
  <c r="O787" i="8"/>
  <c r="Q787" i="8" s="1"/>
  <c r="P819" i="8"/>
  <c r="O851" i="8"/>
  <c r="O883" i="8"/>
  <c r="Q883" i="8" s="1"/>
  <c r="O947" i="8"/>
  <c r="Q947" i="8" s="1"/>
  <c r="O979" i="8"/>
  <c r="O1011" i="8"/>
  <c r="O1075" i="8"/>
  <c r="O1020" i="8"/>
  <c r="O957" i="8"/>
  <c r="Q957" i="8" s="1"/>
  <c r="P1077" i="8"/>
  <c r="P12" i="8"/>
  <c r="O44" i="8"/>
  <c r="Q44" i="8" s="1"/>
  <c r="O76" i="8"/>
  <c r="Q76" i="8" s="1"/>
  <c r="P108" i="8"/>
  <c r="P140" i="8"/>
  <c r="O204" i="8"/>
  <c r="Q204" i="8" s="1"/>
  <c r="P268" i="8"/>
  <c r="O300" i="8"/>
  <c r="O332" i="8"/>
  <c r="O364" i="8"/>
  <c r="Q364" i="8" s="1"/>
  <c r="P396" i="8"/>
  <c r="O460" i="8"/>
  <c r="Q460" i="8" s="1"/>
  <c r="O524" i="8"/>
  <c r="O556" i="8"/>
  <c r="O588" i="8"/>
  <c r="O620" i="8"/>
  <c r="Q620" i="8" s="1"/>
  <c r="O652" i="8"/>
  <c r="Q652" i="8" s="1"/>
  <c r="O716" i="8"/>
  <c r="O780" i="8"/>
  <c r="P812" i="8"/>
  <c r="P844" i="8"/>
  <c r="P876" i="8"/>
  <c r="O908" i="8"/>
  <c r="O972" i="8"/>
  <c r="P1069" i="8"/>
  <c r="P13" i="8"/>
  <c r="O45" i="8"/>
  <c r="P77" i="8"/>
  <c r="P109" i="8"/>
  <c r="P141" i="8"/>
  <c r="P173" i="8"/>
  <c r="O205" i="8"/>
  <c r="P237" i="8"/>
  <c r="O301" i="8"/>
  <c r="Q301" i="8" s="1"/>
  <c r="O333" i="8"/>
  <c r="P365" i="8"/>
  <c r="O397" i="8"/>
  <c r="P429" i="8"/>
  <c r="O461" i="8"/>
  <c r="Q461" i="8" s="1"/>
  <c r="P493" i="8"/>
  <c r="O525" i="8"/>
  <c r="Q525" i="8" s="1"/>
  <c r="P589" i="8"/>
  <c r="O621" i="8"/>
  <c r="P653" i="8"/>
  <c r="P685" i="8"/>
  <c r="O717" i="8"/>
  <c r="O749" i="8"/>
  <c r="P781" i="8"/>
  <c r="P845" i="8"/>
  <c r="P877" i="8"/>
  <c r="P909" i="8"/>
  <c r="O941" i="8"/>
  <c r="P1024" i="8"/>
  <c r="P22" i="8"/>
  <c r="O150" i="8"/>
  <c r="O278" i="8"/>
  <c r="Q278" i="8" s="1"/>
  <c r="O374" i="8"/>
  <c r="Q374" i="8" s="1"/>
  <c r="O502" i="8"/>
  <c r="Q502" i="8" s="1"/>
  <c r="O630" i="8"/>
  <c r="O758" i="8"/>
  <c r="Q758" i="8" s="1"/>
  <c r="O918" i="8"/>
  <c r="O1014" i="8"/>
  <c r="P39" i="8"/>
  <c r="P167" i="8"/>
  <c r="P295" i="8"/>
  <c r="P455" i="8"/>
  <c r="P551" i="8"/>
  <c r="P647" i="8"/>
  <c r="P775" i="8"/>
  <c r="P903" i="8"/>
  <c r="P999" i="8"/>
  <c r="P80" i="8"/>
  <c r="P176" i="8"/>
  <c r="P432" i="8"/>
  <c r="P784" i="8"/>
  <c r="P249" i="8"/>
  <c r="O345" i="8"/>
  <c r="P441" i="8"/>
  <c r="P569" i="8"/>
  <c r="P697" i="8"/>
  <c r="P793" i="8"/>
  <c r="P1017" i="8"/>
  <c r="P90" i="8"/>
  <c r="P314" i="8"/>
  <c r="P442" i="8"/>
  <c r="P538" i="8"/>
  <c r="P634" i="8"/>
  <c r="P858" i="8"/>
  <c r="P954" i="8"/>
  <c r="P1082" i="8"/>
  <c r="P1085" i="8"/>
  <c r="P99" i="8"/>
  <c r="P291" i="8"/>
  <c r="P547" i="8"/>
  <c r="P643" i="8"/>
  <c r="P739" i="8"/>
  <c r="P931" i="8"/>
  <c r="P1059" i="8"/>
  <c r="P252" i="8"/>
  <c r="P380" i="8"/>
  <c r="P444" i="8"/>
  <c r="O572" i="8"/>
  <c r="P732" i="8"/>
  <c r="P828" i="8"/>
  <c r="O924" i="8"/>
  <c r="P29" i="8"/>
  <c r="P125" i="8"/>
  <c r="O253" i="8"/>
  <c r="Q253" i="8" s="1"/>
  <c r="O381" i="8"/>
  <c r="P669" i="8"/>
  <c r="O46" i="8"/>
  <c r="Q46" i="8" s="1"/>
  <c r="O110" i="8"/>
  <c r="Q110" i="8" s="1"/>
  <c r="O238" i="8"/>
  <c r="O302" i="8"/>
  <c r="O366" i="8"/>
  <c r="Q366" i="8" s="1"/>
  <c r="O462" i="8"/>
  <c r="P976" i="8"/>
  <c r="P319" i="8"/>
  <c r="O383" i="8"/>
  <c r="P415" i="8"/>
  <c r="P607" i="8"/>
  <c r="P735" i="8"/>
  <c r="P927" i="8"/>
  <c r="P40" i="8"/>
  <c r="P104" i="8"/>
  <c r="P296" i="8"/>
  <c r="P360" i="8"/>
  <c r="P680" i="8"/>
  <c r="P744" i="8"/>
  <c r="P209" i="8"/>
  <c r="P337" i="8"/>
  <c r="P401" i="8"/>
  <c r="O465" i="8"/>
  <c r="Q465" i="8" s="1"/>
  <c r="P657" i="8"/>
  <c r="P721" i="8"/>
  <c r="P785" i="8"/>
  <c r="P945" i="8"/>
  <c r="P1009" i="8"/>
  <c r="P50" i="8"/>
  <c r="P114" i="8"/>
  <c r="P178" i="8"/>
  <c r="P242" i="8"/>
  <c r="P306" i="8"/>
  <c r="P370" i="8"/>
  <c r="P434" i="8"/>
  <c r="P498" i="8"/>
  <c r="P562" i="8"/>
  <c r="P626" i="8"/>
  <c r="P690" i="8"/>
  <c r="P754" i="8"/>
  <c r="P1010" i="8"/>
  <c r="P1074" i="8"/>
  <c r="P1053" i="8"/>
  <c r="P1057" i="8"/>
  <c r="P59" i="8"/>
  <c r="P187" i="8"/>
  <c r="P251" i="8"/>
  <c r="P443" i="8"/>
  <c r="P539" i="8"/>
  <c r="P603" i="8"/>
  <c r="P635" i="8"/>
  <c r="P699" i="8"/>
  <c r="P763" i="8"/>
  <c r="P827" i="8"/>
  <c r="P891" i="8"/>
  <c r="P955" i="8"/>
  <c r="P1019" i="8"/>
  <c r="O1083" i="8"/>
  <c r="O981" i="8"/>
  <c r="P20" i="8"/>
  <c r="O84" i="8"/>
  <c r="Q84" i="8" s="1"/>
  <c r="P212" i="8"/>
  <c r="P276" i="8"/>
  <c r="O340" i="8"/>
  <c r="Q340" i="8" s="1"/>
  <c r="P404" i="8"/>
  <c r="O500" i="8"/>
  <c r="O564" i="8"/>
  <c r="P628" i="8"/>
  <c r="P692" i="8"/>
  <c r="P756" i="8"/>
  <c r="P820" i="8"/>
  <c r="P948" i="8"/>
  <c r="P1028" i="8"/>
  <c r="P1093" i="8"/>
  <c r="P53" i="8"/>
  <c r="O117" i="8"/>
  <c r="Q117" i="8" s="1"/>
  <c r="O245" i="8"/>
  <c r="O309" i="8"/>
  <c r="Q309" i="8" s="1"/>
  <c r="P373" i="8"/>
  <c r="O437" i="8"/>
  <c r="P501" i="8"/>
  <c r="P629" i="8"/>
  <c r="O693" i="8"/>
  <c r="Q693" i="8" s="1"/>
  <c r="O757" i="8"/>
  <c r="P821" i="8"/>
  <c r="P853" i="8"/>
  <c r="P924" i="8"/>
  <c r="O6" i="8"/>
  <c r="Q6" i="8" s="1"/>
  <c r="P78" i="8"/>
  <c r="O142" i="8"/>
  <c r="O206" i="8"/>
  <c r="O270" i="8"/>
  <c r="O334" i="8"/>
  <c r="O398" i="8"/>
  <c r="Q398" i="8" s="1"/>
  <c r="O430" i="8"/>
  <c r="O494" i="8"/>
  <c r="O95" i="8"/>
  <c r="Q95" i="8" s="1"/>
  <c r="P223" i="8"/>
  <c r="P447" i="8"/>
  <c r="P511" i="8"/>
  <c r="P831" i="8"/>
  <c r="P895" i="8"/>
  <c r="P959" i="8"/>
  <c r="P1023" i="8"/>
  <c r="O136" i="8"/>
  <c r="Q136" i="8" s="1"/>
  <c r="P200" i="8"/>
  <c r="P264" i="8"/>
  <c r="O520" i="8"/>
  <c r="P584" i="8"/>
  <c r="P648" i="8"/>
  <c r="O776" i="8"/>
  <c r="Q776" i="8" s="1"/>
  <c r="P840" i="8"/>
  <c r="P928" i="8"/>
  <c r="P992" i="8"/>
  <c r="P49" i="8"/>
  <c r="P241" i="8"/>
  <c r="P305" i="8"/>
  <c r="P369" i="8"/>
  <c r="P497" i="8"/>
  <c r="P561" i="8"/>
  <c r="P753" i="8"/>
  <c r="P881" i="8"/>
  <c r="P913" i="8"/>
  <c r="P977" i="8"/>
  <c r="P18" i="8"/>
  <c r="P82" i="8"/>
  <c r="P146" i="8"/>
  <c r="P210" i="8"/>
  <c r="P274" i="8"/>
  <c r="P338" i="8"/>
  <c r="P402" i="8"/>
  <c r="P466" i="8"/>
  <c r="P530" i="8"/>
  <c r="P658" i="8"/>
  <c r="P786" i="8"/>
  <c r="P850" i="8"/>
  <c r="P882" i="8"/>
  <c r="P914" i="8"/>
  <c r="P978" i="8"/>
  <c r="P1042" i="8"/>
  <c r="P1004" i="8"/>
  <c r="P91" i="8"/>
  <c r="P155" i="8"/>
  <c r="O347" i="8"/>
  <c r="Q347" i="8" s="1"/>
  <c r="P411" i="8"/>
  <c r="P507" i="8"/>
  <c r="P667" i="8"/>
  <c r="P731" i="8"/>
  <c r="P795" i="8"/>
  <c r="P859" i="8"/>
  <c r="P923" i="8"/>
  <c r="P987" i="8"/>
  <c r="O1051" i="8"/>
  <c r="O1044" i="8"/>
  <c r="Q1044" i="8" s="1"/>
  <c r="P1016" i="8"/>
  <c r="P52" i="8"/>
  <c r="O116" i="8"/>
  <c r="Q116" i="8" s="1"/>
  <c r="P180" i="8"/>
  <c r="P244" i="8"/>
  <c r="O308" i="8"/>
  <c r="P372" i="8"/>
  <c r="P436" i="8"/>
  <c r="P468" i="8"/>
  <c r="P532" i="8"/>
  <c r="O596" i="8"/>
  <c r="Q596" i="8" s="1"/>
  <c r="O660" i="8"/>
  <c r="Q660" i="8" s="1"/>
  <c r="O724" i="8"/>
  <c r="O788" i="8"/>
  <c r="P852" i="8"/>
  <c r="P884" i="8"/>
  <c r="O916" i="8"/>
  <c r="P980" i="8"/>
  <c r="P973" i="8"/>
  <c r="P21" i="8"/>
  <c r="P85" i="8"/>
  <c r="P213" i="8"/>
  <c r="P277" i="8"/>
  <c r="P341" i="8"/>
  <c r="O405" i="8"/>
  <c r="Q405" i="8" s="1"/>
  <c r="O469" i="8"/>
  <c r="Q469" i="8" s="1"/>
  <c r="O533" i="8"/>
  <c r="Q533" i="8" s="1"/>
  <c r="O597" i="8"/>
  <c r="P661" i="8"/>
  <c r="O725" i="8"/>
  <c r="O789" i="8"/>
  <c r="Q789" i="8" s="1"/>
  <c r="O885" i="8"/>
  <c r="O917" i="8"/>
  <c r="O1080" i="8"/>
  <c r="Q1080" i="8" s="1"/>
  <c r="O565" i="8"/>
  <c r="O948" i="8"/>
  <c r="P54" i="8"/>
  <c r="O182" i="8"/>
  <c r="Q182" i="8" s="1"/>
  <c r="O310" i="8"/>
  <c r="Q310" i="8" s="1"/>
  <c r="O438" i="8"/>
  <c r="O534" i="8"/>
  <c r="Q534" i="8" s="1"/>
  <c r="O726" i="8"/>
  <c r="Q726" i="8" s="1"/>
  <c r="O822" i="8"/>
  <c r="Q822" i="8" s="1"/>
  <c r="O854" i="8"/>
  <c r="O982" i="8"/>
  <c r="O1008" i="8"/>
  <c r="P7" i="8"/>
  <c r="P263" i="8"/>
  <c r="P359" i="8"/>
  <c r="P487" i="8"/>
  <c r="P615" i="8"/>
  <c r="P743" i="8"/>
  <c r="P839" i="8"/>
  <c r="O967" i="8"/>
  <c r="Q967" i="8" s="1"/>
  <c r="P1095" i="8"/>
  <c r="P16" i="8"/>
  <c r="P144" i="8"/>
  <c r="P272" i="8"/>
  <c r="P400" i="8"/>
  <c r="P496" i="8"/>
  <c r="P624" i="8"/>
  <c r="P752" i="8"/>
  <c r="P880" i="8"/>
  <c r="P409" i="8"/>
  <c r="P537" i="8"/>
  <c r="P633" i="8"/>
  <c r="O729" i="8"/>
  <c r="P857" i="8"/>
  <c r="P26" i="8"/>
  <c r="P250" i="8"/>
  <c r="P346" i="8"/>
  <c r="P474" i="8"/>
  <c r="P602" i="8"/>
  <c r="P730" i="8"/>
  <c r="P826" i="8"/>
  <c r="P1018" i="8"/>
  <c r="O965" i="8"/>
  <c r="P35" i="8"/>
  <c r="P163" i="8"/>
  <c r="P227" i="8"/>
  <c r="O355" i="8"/>
  <c r="Q355" i="8" s="1"/>
  <c r="P899" i="8"/>
  <c r="P1027" i="8"/>
  <c r="P1068" i="8"/>
  <c r="P1072" i="8"/>
  <c r="P92" i="8"/>
  <c r="O220" i="8"/>
  <c r="Q220" i="8" s="1"/>
  <c r="P348" i="8"/>
  <c r="P508" i="8"/>
  <c r="P604" i="8"/>
  <c r="O764" i="8"/>
  <c r="O860" i="8"/>
  <c r="O988" i="8"/>
  <c r="O997" i="8"/>
  <c r="Q997" i="8" s="1"/>
  <c r="P61" i="8"/>
  <c r="O317" i="8"/>
  <c r="P445" i="8"/>
  <c r="P573" i="8"/>
  <c r="P637" i="8"/>
  <c r="O733" i="8"/>
  <c r="Q733" i="8" s="1"/>
  <c r="O797" i="8"/>
  <c r="O296" i="8"/>
  <c r="Q296" i="8" s="1"/>
  <c r="P309" i="8"/>
  <c r="P725" i="8"/>
  <c r="P533" i="8"/>
  <c r="P597" i="8"/>
  <c r="P885" i="8"/>
  <c r="O1028" i="8"/>
  <c r="Q1028" i="8" s="1"/>
  <c r="O685" i="8"/>
  <c r="Q685" i="8" s="1"/>
  <c r="O13" i="8"/>
  <c r="O845" i="8"/>
  <c r="P45" i="8"/>
  <c r="P621" i="8"/>
  <c r="O173" i="8"/>
  <c r="Q173" i="8" s="1"/>
  <c r="P397" i="8"/>
  <c r="P941" i="8"/>
  <c r="O589" i="8"/>
  <c r="Q589" i="8" s="1"/>
  <c r="O1069" i="8"/>
  <c r="O213" i="8"/>
  <c r="O629" i="8"/>
  <c r="Q629" i="8" s="1"/>
  <c r="O501" i="8"/>
  <c r="O756" i="8"/>
  <c r="Q756" i="8" s="1"/>
  <c r="O277" i="8"/>
  <c r="Q277" i="8" s="1"/>
  <c r="O628" i="8"/>
  <c r="P117" i="8"/>
  <c r="O732" i="8"/>
  <c r="P1065" i="8"/>
  <c r="O909" i="8"/>
  <c r="P205" i="8"/>
  <c r="O109" i="8"/>
  <c r="Q109" i="8" s="1"/>
  <c r="O108" i="8"/>
  <c r="O876" i="8"/>
  <c r="O237" i="8"/>
  <c r="Q237" i="8" s="1"/>
  <c r="O442" i="8"/>
  <c r="P1048" i="8"/>
  <c r="O141" i="8"/>
  <c r="O493" i="8"/>
  <c r="P301" i="8"/>
  <c r="P749" i="8"/>
  <c r="P972" i="8"/>
  <c r="O877" i="8"/>
  <c r="Q877" i="8" s="1"/>
  <c r="O962" i="8"/>
  <c r="P300" i="8"/>
  <c r="O804" i="8"/>
  <c r="P357" i="8"/>
  <c r="O133" i="8"/>
  <c r="O549" i="8"/>
  <c r="O388" i="8"/>
  <c r="O613" i="8"/>
  <c r="O580" i="8"/>
  <c r="O241" i="8"/>
  <c r="O52" i="8"/>
  <c r="P837" i="8"/>
  <c r="P228" i="8"/>
  <c r="O894" i="8"/>
  <c r="O728" i="8"/>
  <c r="O581" i="8"/>
  <c r="P331" i="8"/>
  <c r="O773" i="8"/>
  <c r="P460" i="8"/>
  <c r="P644" i="8"/>
  <c r="O828" i="8"/>
  <c r="O197" i="8"/>
  <c r="P645" i="8"/>
  <c r="O395" i="8"/>
  <c r="Q395" i="8" s="1"/>
  <c r="P292" i="8"/>
  <c r="O484" i="8"/>
  <c r="P836" i="8"/>
  <c r="P996" i="8"/>
  <c r="O325" i="8"/>
  <c r="P869" i="8"/>
  <c r="P523" i="8"/>
  <c r="O516" i="8"/>
  <c r="O676" i="8"/>
  <c r="O933" i="8"/>
  <c r="P1029" i="8"/>
  <c r="P548" i="8"/>
  <c r="O1084" i="8"/>
  <c r="P389" i="8"/>
  <c r="O805" i="8"/>
  <c r="P747" i="8"/>
  <c r="P1061" i="8"/>
  <c r="O324" i="8"/>
  <c r="P517" i="8"/>
  <c r="O1037" i="8"/>
  <c r="P485" i="8"/>
  <c r="O843" i="8"/>
  <c r="O12" i="8"/>
  <c r="P364" i="8"/>
  <c r="P556" i="8"/>
  <c r="O740" i="8"/>
  <c r="P900" i="8"/>
  <c r="P69" i="8"/>
  <c r="O939" i="8"/>
  <c r="O735" i="8"/>
  <c r="Q735" i="8" s="1"/>
  <c r="O1053" i="8"/>
  <c r="O753" i="8"/>
  <c r="P738" i="8"/>
  <c r="P1011" i="8"/>
  <c r="O420" i="8"/>
  <c r="O772" i="8"/>
  <c r="O932" i="8"/>
  <c r="O1094" i="8"/>
  <c r="P1007" i="8"/>
  <c r="O504" i="8"/>
  <c r="O545" i="8"/>
  <c r="P459" i="8"/>
  <c r="O1091" i="8"/>
  <c r="P84" i="8"/>
  <c r="O692" i="8"/>
  <c r="Q692" i="8" s="1"/>
  <c r="O928" i="8"/>
  <c r="P586" i="8"/>
  <c r="P651" i="8"/>
  <c r="P220" i="8"/>
  <c r="O404" i="8"/>
  <c r="O463" i="8"/>
  <c r="O850" i="8"/>
  <c r="O779" i="8"/>
  <c r="O582" i="8"/>
  <c r="O710" i="8"/>
  <c r="O79" i="8"/>
  <c r="O104" i="8"/>
  <c r="O1032" i="8"/>
  <c r="O337" i="8"/>
  <c r="Q337" i="8" s="1"/>
  <c r="O650" i="8"/>
  <c r="P203" i="8"/>
  <c r="O715" i="8"/>
  <c r="P1067" i="8"/>
  <c r="O20" i="8"/>
  <c r="P260" i="8"/>
  <c r="O852" i="8"/>
  <c r="P998" i="8"/>
  <c r="P303" i="8"/>
  <c r="O408" i="8"/>
  <c r="O641" i="8"/>
  <c r="O26" i="8"/>
  <c r="P810" i="8"/>
  <c r="O631" i="8"/>
  <c r="O608" i="8"/>
  <c r="P981" i="8"/>
  <c r="O338" i="8"/>
  <c r="O882" i="8"/>
  <c r="P491" i="8"/>
  <c r="O907" i="8"/>
  <c r="O140" i="8"/>
  <c r="Q140" i="8" s="1"/>
  <c r="P340" i="8"/>
  <c r="P500" i="8"/>
  <c r="P788" i="8"/>
  <c r="P916" i="8"/>
  <c r="P166" i="8"/>
  <c r="P390" i="8"/>
  <c r="P855" i="8"/>
  <c r="O840" i="8"/>
  <c r="Q840" i="8" s="1"/>
  <c r="P514" i="8"/>
  <c r="O1050" i="8"/>
  <c r="O59" i="8"/>
  <c r="O587" i="8"/>
  <c r="P979" i="8"/>
  <c r="O532" i="8"/>
  <c r="O262" i="8"/>
  <c r="O958" i="8"/>
  <c r="P383" i="8"/>
  <c r="O927" i="8"/>
  <c r="P957" i="8"/>
  <c r="O344" i="8"/>
  <c r="O792" i="8"/>
  <c r="O385" i="8"/>
  <c r="O801" i="8"/>
  <c r="O1026" i="8"/>
  <c r="O82" i="8"/>
  <c r="O466" i="8"/>
  <c r="P770" i="8"/>
  <c r="O163" i="8"/>
  <c r="P427" i="8"/>
  <c r="O683" i="8"/>
  <c r="O931" i="8"/>
  <c r="P1092" i="8"/>
  <c r="P285" i="8"/>
  <c r="P100" i="8"/>
  <c r="O444" i="8"/>
  <c r="O1060" i="8"/>
  <c r="P997" i="8"/>
  <c r="O1082" i="8"/>
  <c r="O857" i="8"/>
  <c r="P893" i="8"/>
  <c r="O348" i="8"/>
  <c r="O510" i="8"/>
  <c r="P1062" i="8"/>
  <c r="P605" i="8"/>
  <c r="P535" i="8"/>
  <c r="P1047" i="8"/>
  <c r="O448" i="8"/>
  <c r="O888" i="8"/>
  <c r="P89" i="8"/>
  <c r="O497" i="8"/>
  <c r="O913" i="8"/>
  <c r="O546" i="8"/>
  <c r="P381" i="8"/>
  <c r="P1013" i="8"/>
  <c r="O227" i="8"/>
  <c r="O252" i="8"/>
  <c r="P476" i="8"/>
  <c r="P572" i="8"/>
  <c r="P668" i="8"/>
  <c r="P764" i="8"/>
  <c r="P860" i="8"/>
  <c r="O956" i="8"/>
  <c r="Q956" i="8" s="1"/>
  <c r="O29" i="8"/>
  <c r="O25" i="8"/>
  <c r="P765" i="8"/>
  <c r="P477" i="8"/>
  <c r="P157" i="8"/>
  <c r="O259" i="8"/>
  <c r="O646" i="8"/>
  <c r="O119" i="8"/>
  <c r="P687" i="8"/>
  <c r="O1072" i="8"/>
  <c r="P733" i="8"/>
  <c r="P64" i="8"/>
  <c r="O544" i="8"/>
  <c r="O984" i="8"/>
  <c r="P601" i="8"/>
  <c r="O1017" i="8"/>
  <c r="O290" i="8"/>
  <c r="P618" i="8"/>
  <c r="O914" i="8"/>
  <c r="O35" i="8"/>
  <c r="P299" i="8"/>
  <c r="P555" i="8"/>
  <c r="O811" i="8"/>
  <c r="P1035" i="8"/>
  <c r="P93" i="8"/>
  <c r="P44" i="8"/>
  <c r="O164" i="8"/>
  <c r="P988" i="8"/>
  <c r="P317" i="8"/>
  <c r="O637" i="8"/>
  <c r="Q637" i="8" s="1"/>
  <c r="O953" i="8"/>
  <c r="O445" i="8"/>
  <c r="O61" i="8"/>
  <c r="O669" i="8"/>
  <c r="P412" i="8"/>
  <c r="O508" i="8"/>
  <c r="O700" i="8"/>
  <c r="P701" i="8"/>
  <c r="O441" i="8"/>
  <c r="O349" i="8"/>
  <c r="O1085" i="8"/>
  <c r="P1040" i="8"/>
  <c r="O250" i="8"/>
  <c r="O861" i="8"/>
  <c r="O604" i="8"/>
  <c r="O38" i="8"/>
  <c r="P806" i="8"/>
  <c r="P797" i="8"/>
  <c r="P247" i="8"/>
  <c r="P815" i="8"/>
  <c r="P253" i="8"/>
  <c r="O200" i="8"/>
  <c r="O648" i="8"/>
  <c r="Q648" i="8" s="1"/>
  <c r="O413" i="8"/>
  <c r="P925" i="8"/>
  <c r="O289" i="8"/>
  <c r="O705" i="8"/>
  <c r="O1049" i="8"/>
  <c r="O1077" i="8"/>
  <c r="P394" i="8"/>
  <c r="O698" i="8"/>
  <c r="O994" i="8"/>
  <c r="O99" i="8"/>
  <c r="P355" i="8"/>
  <c r="P619" i="8"/>
  <c r="P883" i="8"/>
  <c r="P1075" i="8"/>
  <c r="O68" i="8"/>
  <c r="P204" i="8"/>
  <c r="P316" i="8"/>
  <c r="P620" i="8"/>
  <c r="P716" i="8"/>
  <c r="O812" i="8"/>
  <c r="P1020" i="8"/>
  <c r="O326" i="8"/>
  <c r="P678" i="8"/>
  <c r="O966" i="8"/>
  <c r="Q966" i="8" s="1"/>
  <c r="P95" i="8"/>
  <c r="P343" i="8"/>
  <c r="P663" i="8"/>
  <c r="P887" i="8"/>
  <c r="O24" i="8"/>
  <c r="O312" i="8"/>
  <c r="P520" i="8"/>
  <c r="O744" i="8"/>
  <c r="O952" i="8"/>
  <c r="O49" i="8"/>
  <c r="P257" i="8"/>
  <c r="P473" i="8"/>
  <c r="O673" i="8"/>
  <c r="O881" i="8"/>
  <c r="Q881" i="8" s="1"/>
  <c r="O210" i="8"/>
  <c r="O410" i="8"/>
  <c r="O570" i="8"/>
  <c r="P714" i="8"/>
  <c r="P866" i="8"/>
  <c r="O1010" i="8"/>
  <c r="P51" i="8"/>
  <c r="P307" i="8"/>
  <c r="O435" i="8"/>
  <c r="Q435" i="8" s="1"/>
  <c r="O563" i="8"/>
  <c r="O691" i="8"/>
  <c r="O827" i="8"/>
  <c r="O955" i="8"/>
  <c r="O180" i="8"/>
  <c r="O276" i="8"/>
  <c r="O372" i="8"/>
  <c r="O1076" i="8"/>
  <c r="O446" i="8"/>
  <c r="O766" i="8"/>
  <c r="O1022" i="8"/>
  <c r="O447" i="8"/>
  <c r="P719" i="8"/>
  <c r="O975" i="8"/>
  <c r="P96" i="8"/>
  <c r="O384" i="8"/>
  <c r="O568" i="8"/>
  <c r="O816" i="8"/>
  <c r="O1016" i="8"/>
  <c r="O97" i="8"/>
  <c r="O313" i="8"/>
  <c r="O513" i="8"/>
  <c r="P729" i="8"/>
  <c r="O937" i="8"/>
  <c r="O1058" i="8"/>
  <c r="O58" i="8"/>
  <c r="O258" i="8"/>
  <c r="P458" i="8"/>
  <c r="O602" i="8"/>
  <c r="P746" i="8"/>
  <c r="P906" i="8"/>
  <c r="P83" i="8"/>
  <c r="O211" i="8"/>
  <c r="O339" i="8"/>
  <c r="O467" i="8"/>
  <c r="O595" i="8"/>
  <c r="O731" i="8"/>
  <c r="O859" i="8"/>
  <c r="O987" i="8"/>
  <c r="P102" i="8"/>
  <c r="P550" i="8"/>
  <c r="O838" i="8"/>
  <c r="O1086" i="8"/>
  <c r="P207" i="8"/>
  <c r="P495" i="8"/>
  <c r="P783" i="8"/>
  <c r="O1023" i="8"/>
  <c r="O160" i="8"/>
  <c r="O432" i="8"/>
  <c r="O640" i="8"/>
  <c r="P864" i="8"/>
  <c r="O161" i="8"/>
  <c r="O369" i="8"/>
  <c r="O569" i="8"/>
  <c r="O785" i="8"/>
  <c r="O985" i="8"/>
  <c r="O106" i="8"/>
  <c r="O322" i="8"/>
  <c r="P490" i="8"/>
  <c r="P642" i="8"/>
  <c r="P802" i="8"/>
  <c r="O938" i="8"/>
  <c r="P115" i="8"/>
  <c r="P243" i="8"/>
  <c r="O371" i="8"/>
  <c r="O499" i="8"/>
  <c r="O635" i="8"/>
  <c r="O763" i="8"/>
  <c r="O891" i="8"/>
  <c r="O1019" i="8"/>
  <c r="O222" i="8"/>
  <c r="O638" i="8"/>
  <c r="Q638" i="8" s="1"/>
  <c r="P934" i="8"/>
  <c r="P1098" i="8"/>
  <c r="P55" i="8"/>
  <c r="P271" i="8"/>
  <c r="O591" i="8"/>
  <c r="O831" i="8"/>
  <c r="P1079" i="8"/>
  <c r="O248" i="8"/>
  <c r="P480" i="8"/>
  <c r="O704" i="8"/>
  <c r="O904" i="8"/>
  <c r="O209" i="8"/>
  <c r="O409" i="8"/>
  <c r="O633" i="8"/>
  <c r="O833" i="8"/>
  <c r="O362" i="8"/>
  <c r="P522" i="8"/>
  <c r="P682" i="8"/>
  <c r="O834" i="8"/>
  <c r="O978" i="8"/>
  <c r="O11" i="8"/>
  <c r="P147" i="8"/>
  <c r="P275" i="8"/>
  <c r="P403" i="8"/>
  <c r="O539" i="8"/>
  <c r="O667" i="8"/>
  <c r="O795" i="8"/>
  <c r="P1051" i="8"/>
  <c r="P1044" i="8"/>
  <c r="P526" i="8"/>
  <c r="O526" i="8"/>
  <c r="P558" i="8"/>
  <c r="O558" i="8"/>
  <c r="P590" i="8"/>
  <c r="O590" i="8"/>
  <c r="P622" i="8"/>
  <c r="O622" i="8"/>
  <c r="P654" i="8"/>
  <c r="O654" i="8"/>
  <c r="P686" i="8"/>
  <c r="O686" i="8"/>
  <c r="P718" i="8"/>
  <c r="O718" i="8"/>
  <c r="P750" i="8"/>
  <c r="O750" i="8"/>
  <c r="P782" i="8"/>
  <c r="O782" i="8"/>
  <c r="P814" i="8"/>
  <c r="O814" i="8"/>
  <c r="P846" i="8"/>
  <c r="O846" i="8"/>
  <c r="P878" i="8"/>
  <c r="O878" i="8"/>
  <c r="P910" i="8"/>
  <c r="O910" i="8"/>
  <c r="P942" i="8"/>
  <c r="O942" i="8"/>
  <c r="P974" i="8"/>
  <c r="O974" i="8"/>
  <c r="P1006" i="8"/>
  <c r="O1006" i="8"/>
  <c r="P1038" i="8"/>
  <c r="O1038" i="8"/>
  <c r="P1070" i="8"/>
  <c r="O1070" i="8"/>
  <c r="P1089" i="8"/>
  <c r="O1089" i="8"/>
  <c r="O31" i="8"/>
  <c r="P31" i="8"/>
  <c r="O63" i="8"/>
  <c r="P63" i="8"/>
  <c r="P127" i="8"/>
  <c r="O127" i="8"/>
  <c r="P159" i="8"/>
  <c r="O159" i="8"/>
  <c r="P351" i="8"/>
  <c r="O351" i="8"/>
  <c r="P479" i="8"/>
  <c r="O479" i="8"/>
  <c r="P639" i="8"/>
  <c r="O639" i="8"/>
  <c r="P671" i="8"/>
  <c r="O671" i="8"/>
  <c r="O703" i="8"/>
  <c r="P703" i="8"/>
  <c r="P863" i="8"/>
  <c r="O863" i="8"/>
  <c r="O72" i="8"/>
  <c r="P72" i="8"/>
  <c r="P232" i="8"/>
  <c r="O232" i="8"/>
  <c r="P328" i="8"/>
  <c r="O328" i="8"/>
  <c r="Q328" i="8" s="1"/>
  <c r="P616" i="8"/>
  <c r="O616" i="8"/>
  <c r="P712" i="8"/>
  <c r="O712" i="8"/>
  <c r="P872" i="8"/>
  <c r="O872" i="8"/>
  <c r="P17" i="8"/>
  <c r="O17" i="8"/>
  <c r="P358" i="8"/>
  <c r="O574" i="8"/>
  <c r="P742" i="8"/>
  <c r="O902" i="8"/>
  <c r="P375" i="8"/>
  <c r="P567" i="8"/>
  <c r="P759" i="8"/>
  <c r="O959" i="8"/>
  <c r="O40" i="8"/>
  <c r="O224" i="8"/>
  <c r="O584" i="8"/>
  <c r="P776" i="8"/>
  <c r="P936" i="8"/>
  <c r="O936" i="8"/>
  <c r="P560" i="8"/>
  <c r="O560" i="8"/>
  <c r="P688" i="8"/>
  <c r="O688" i="8"/>
  <c r="P48" i="8"/>
  <c r="O48" i="8"/>
  <c r="P304" i="8"/>
  <c r="O304" i="8"/>
  <c r="P190" i="8"/>
  <c r="P422" i="8"/>
  <c r="P614" i="8"/>
  <c r="O774" i="8"/>
  <c r="O23" i="8"/>
  <c r="O223" i="8"/>
  <c r="O415" i="8"/>
  <c r="O607" i="8"/>
  <c r="O264" i="8"/>
  <c r="Q264" i="8" s="1"/>
  <c r="O992" i="8"/>
  <c r="O1081" i="8"/>
  <c r="P542" i="8"/>
  <c r="O542" i="8"/>
  <c r="P606" i="8"/>
  <c r="O606" i="8"/>
  <c r="Q606" i="8" s="1"/>
  <c r="P670" i="8"/>
  <c r="O670" i="8"/>
  <c r="P798" i="8"/>
  <c r="O798" i="8"/>
  <c r="P30" i="8"/>
  <c r="O30" i="8"/>
  <c r="P62" i="8"/>
  <c r="O62" i="8"/>
  <c r="O94" i="8"/>
  <c r="P94" i="8"/>
  <c r="P286" i="8"/>
  <c r="O286" i="8"/>
  <c r="P318" i="8"/>
  <c r="O318" i="8"/>
  <c r="P350" i="8"/>
  <c r="O350" i="8"/>
  <c r="P382" i="8"/>
  <c r="O382" i="8"/>
  <c r="P414" i="8"/>
  <c r="O414" i="8"/>
  <c r="P734" i="8"/>
  <c r="O734" i="8"/>
  <c r="Q734" i="8" s="1"/>
  <c r="P862" i="8"/>
  <c r="O862" i="8"/>
  <c r="O254" i="8"/>
  <c r="O478" i="8"/>
  <c r="O830" i="8"/>
  <c r="P136" i="8"/>
  <c r="O680" i="8"/>
  <c r="O198" i="8"/>
  <c r="P198" i="8"/>
  <c r="P230" i="8"/>
  <c r="O230" i="8"/>
  <c r="P87" i="8"/>
  <c r="O87" i="8"/>
  <c r="O215" i="8"/>
  <c r="P215" i="8"/>
  <c r="O279" i="8"/>
  <c r="P279" i="8"/>
  <c r="O311" i="8"/>
  <c r="P311" i="8"/>
  <c r="O407" i="8"/>
  <c r="P407" i="8"/>
  <c r="O439" i="8"/>
  <c r="Q439" i="8" s="1"/>
  <c r="P439" i="8"/>
  <c r="O471" i="8"/>
  <c r="P471" i="8"/>
  <c r="P503" i="8"/>
  <c r="O503" i="8"/>
  <c r="O599" i="8"/>
  <c r="P599" i="8"/>
  <c r="O695" i="8"/>
  <c r="P695" i="8"/>
  <c r="O727" i="8"/>
  <c r="P727" i="8"/>
  <c r="O791" i="8"/>
  <c r="P791" i="8"/>
  <c r="O823" i="8"/>
  <c r="P823" i="8"/>
  <c r="O919" i="8"/>
  <c r="Q919" i="8" s="1"/>
  <c r="P919" i="8"/>
  <c r="O951" i="8"/>
  <c r="P951" i="8"/>
  <c r="P983" i="8"/>
  <c r="O983" i="8"/>
  <c r="P1015" i="8"/>
  <c r="O1015" i="8"/>
  <c r="P968" i="8"/>
  <c r="O968" i="8"/>
  <c r="Q968" i="8" s="1"/>
  <c r="P32" i="8"/>
  <c r="O32" i="8"/>
  <c r="P128" i="8"/>
  <c r="O128" i="8"/>
  <c r="P192" i="8"/>
  <c r="O192" i="8"/>
  <c r="P256" i="8"/>
  <c r="O256" i="8"/>
  <c r="P288" i="8"/>
  <c r="O288" i="8"/>
  <c r="O454" i="8"/>
  <c r="P454" i="8"/>
  <c r="P486" i="8"/>
  <c r="O486" i="8"/>
  <c r="O70" i="8"/>
  <c r="O294" i="8"/>
  <c r="O518" i="8"/>
  <c r="O702" i="8"/>
  <c r="P870" i="8"/>
  <c r="O1030" i="8"/>
  <c r="O319" i="8"/>
  <c r="O511" i="8"/>
  <c r="O895" i="8"/>
  <c r="O176" i="8"/>
  <c r="O360" i="8"/>
  <c r="P255" i="8"/>
  <c r="O255" i="8"/>
  <c r="P287" i="8"/>
  <c r="O287" i="8"/>
  <c r="P543" i="8"/>
  <c r="O543" i="8"/>
  <c r="P575" i="8"/>
  <c r="O575" i="8"/>
  <c r="P767" i="8"/>
  <c r="O767" i="8"/>
  <c r="P799" i="8"/>
  <c r="O799" i="8"/>
  <c r="O991" i="8"/>
  <c r="P991" i="8"/>
  <c r="P1055" i="8"/>
  <c r="O1055" i="8"/>
  <c r="O1087" i="8"/>
  <c r="P1087" i="8"/>
  <c r="P920" i="8"/>
  <c r="O920" i="8"/>
  <c r="P1000" i="8"/>
  <c r="O1000" i="8"/>
  <c r="P8" i="8"/>
  <c r="O8" i="8"/>
  <c r="P168" i="8"/>
  <c r="O168" i="8"/>
  <c r="O392" i="8"/>
  <c r="P392" i="8"/>
  <c r="P424" i="8"/>
  <c r="O424" i="8"/>
  <c r="P456" i="8"/>
  <c r="O456" i="8"/>
  <c r="P488" i="8"/>
  <c r="O488" i="8"/>
  <c r="P552" i="8"/>
  <c r="O552" i="8"/>
  <c r="P808" i="8"/>
  <c r="O808" i="8"/>
  <c r="P81" i="8"/>
  <c r="O81" i="8"/>
  <c r="P113" i="8"/>
  <c r="O113" i="8"/>
  <c r="P145" i="8"/>
  <c r="O145" i="8"/>
  <c r="P926" i="8"/>
  <c r="O926" i="8"/>
  <c r="Q926" i="8" s="1"/>
  <c r="P990" i="8"/>
  <c r="O990" i="8"/>
  <c r="P1054" i="8"/>
  <c r="O1054" i="8"/>
  <c r="O1064" i="8"/>
  <c r="P1064" i="8"/>
  <c r="P47" i="8"/>
  <c r="O47" i="8"/>
  <c r="O431" i="8"/>
  <c r="P431" i="8"/>
  <c r="O559" i="8"/>
  <c r="P559" i="8"/>
  <c r="O943" i="8"/>
  <c r="P943" i="8"/>
  <c r="O1071" i="8"/>
  <c r="P1071" i="8"/>
  <c r="P56" i="8"/>
  <c r="O56" i="8"/>
  <c r="P280" i="8"/>
  <c r="O280" i="8"/>
  <c r="P536" i="8"/>
  <c r="O536" i="8"/>
  <c r="P760" i="8"/>
  <c r="O760" i="8"/>
  <c r="P896" i="8"/>
  <c r="O896" i="8"/>
  <c r="P960" i="8"/>
  <c r="O960" i="8"/>
  <c r="P354" i="8"/>
  <c r="O354" i="8"/>
  <c r="P482" i="8"/>
  <c r="O482" i="8"/>
  <c r="P1090" i="8"/>
  <c r="O1090" i="8"/>
  <c r="P1052" i="8"/>
  <c r="O1052" i="8"/>
  <c r="O235" i="8"/>
  <c r="P235" i="8"/>
  <c r="O709" i="8"/>
  <c r="P709" i="8"/>
  <c r="P333" i="8"/>
  <c r="P143" i="8"/>
  <c r="P239" i="8"/>
  <c r="P335" i="8"/>
  <c r="P527" i="8"/>
  <c r="P623" i="8"/>
  <c r="P911" i="8"/>
  <c r="O653" i="8"/>
  <c r="O320" i="8"/>
  <c r="O512" i="8"/>
  <c r="O600" i="8"/>
  <c r="O696" i="8"/>
  <c r="P245" i="8"/>
  <c r="O33" i="8"/>
  <c r="Q33" i="8" s="1"/>
  <c r="O249" i="8"/>
  <c r="P345" i="8"/>
  <c r="P465" i="8"/>
  <c r="O561" i="8"/>
  <c r="O657" i="8"/>
  <c r="O769" i="8"/>
  <c r="O865" i="8"/>
  <c r="O977" i="8"/>
  <c r="O1057" i="8"/>
  <c r="O1074" i="8"/>
  <c r="P421" i="8"/>
  <c r="O10" i="8"/>
  <c r="Q10" i="8" s="1"/>
  <c r="O122" i="8"/>
  <c r="O226" i="8"/>
  <c r="O330" i="8"/>
  <c r="Q330" i="8" s="1"/>
  <c r="O418" i="8"/>
  <c r="O506" i="8"/>
  <c r="P578" i="8"/>
  <c r="O730" i="8"/>
  <c r="O1034" i="8"/>
  <c r="Q1034" i="8" s="1"/>
  <c r="O781" i="8"/>
  <c r="P75" i="8"/>
  <c r="P267" i="8"/>
  <c r="P531" i="8"/>
  <c r="O723" i="8"/>
  <c r="P787" i="8"/>
  <c r="P851" i="8"/>
  <c r="O923" i="8"/>
  <c r="O1099" i="8"/>
  <c r="O77" i="8"/>
  <c r="P229" i="8"/>
  <c r="P36" i="8"/>
  <c r="O92" i="8"/>
  <c r="P196" i="8"/>
  <c r="O396" i="8"/>
  <c r="Q396" i="8" s="1"/>
  <c r="P540" i="8"/>
  <c r="P588" i="8"/>
  <c r="P636" i="8"/>
  <c r="P780" i="8"/>
  <c r="O980" i="8"/>
  <c r="O1036" i="8"/>
  <c r="O21" i="8"/>
  <c r="P416" i="8"/>
  <c r="O416" i="8"/>
  <c r="P672" i="8"/>
  <c r="O672" i="8"/>
  <c r="P297" i="8"/>
  <c r="O297" i="8"/>
  <c r="P553" i="8"/>
  <c r="O553" i="8"/>
  <c r="P202" i="8"/>
  <c r="O202" i="8"/>
  <c r="P234" i="8"/>
  <c r="O234" i="8"/>
  <c r="P874" i="8"/>
  <c r="O874" i="8"/>
  <c r="P1021" i="8"/>
  <c r="O1021" i="8"/>
  <c r="O659" i="8"/>
  <c r="P659" i="8"/>
  <c r="P915" i="8"/>
  <c r="O915" i="8"/>
  <c r="P1043" i="8"/>
  <c r="O1043" i="8"/>
  <c r="O940" i="8"/>
  <c r="P940" i="8"/>
  <c r="O1012" i="8"/>
  <c r="P1012" i="8"/>
  <c r="O949" i="8"/>
  <c r="P949" i="8"/>
  <c r="P813" i="8"/>
  <c r="O813" i="8"/>
  <c r="P41" i="8"/>
  <c r="O41" i="8"/>
  <c r="P681" i="8"/>
  <c r="O681" i="8"/>
  <c r="P138" i="8"/>
  <c r="O138" i="8"/>
  <c r="O298" i="8"/>
  <c r="P298" i="8"/>
  <c r="O426" i="8"/>
  <c r="P426" i="8"/>
  <c r="P778" i="8"/>
  <c r="O778" i="8"/>
  <c r="O172" i="8"/>
  <c r="P172" i="8"/>
  <c r="O236" i="8"/>
  <c r="P236" i="8"/>
  <c r="O428" i="8"/>
  <c r="P428" i="8"/>
  <c r="O492" i="8"/>
  <c r="P492" i="8"/>
  <c r="O684" i="8"/>
  <c r="P684" i="8"/>
  <c r="O748" i="8"/>
  <c r="P748" i="8"/>
  <c r="O269" i="8"/>
  <c r="P269" i="8"/>
  <c r="P557" i="8"/>
  <c r="O557" i="8"/>
  <c r="P1088" i="8"/>
  <c r="P965" i="8"/>
  <c r="P367" i="8"/>
  <c r="P655" i="8"/>
  <c r="P751" i="8"/>
  <c r="P847" i="8"/>
  <c r="P1039" i="8"/>
  <c r="O1096" i="8"/>
  <c r="O429" i="8"/>
  <c r="O88" i="8"/>
  <c r="O352" i="8"/>
  <c r="O440" i="8"/>
  <c r="O632" i="8"/>
  <c r="O800" i="8"/>
  <c r="O65" i="8"/>
  <c r="O169" i="8"/>
  <c r="O577" i="8"/>
  <c r="O697" i="8"/>
  <c r="O793" i="8"/>
  <c r="O889" i="8"/>
  <c r="O1009" i="8"/>
  <c r="O1073" i="8"/>
  <c r="P42" i="8"/>
  <c r="O346" i="8"/>
  <c r="O450" i="8"/>
  <c r="Q450" i="8" s="1"/>
  <c r="P674" i="8"/>
  <c r="O898" i="8"/>
  <c r="P970" i="8"/>
  <c r="O1066" i="8"/>
  <c r="P19" i="8"/>
  <c r="O91" i="8"/>
  <c r="O155" i="8"/>
  <c r="O291" i="8"/>
  <c r="P347" i="8"/>
  <c r="O411" i="8"/>
  <c r="O483" i="8"/>
  <c r="O547" i="8"/>
  <c r="O603" i="8"/>
  <c r="O739" i="8"/>
  <c r="O803" i="8"/>
  <c r="P875" i="8"/>
  <c r="O995" i="8"/>
  <c r="O1059" i="8"/>
  <c r="O341" i="8"/>
  <c r="O212" i="8"/>
  <c r="P308" i="8"/>
  <c r="O356" i="8"/>
  <c r="P452" i="8"/>
  <c r="P652" i="8"/>
  <c r="P796" i="8"/>
  <c r="O844" i="8"/>
  <c r="P892" i="8"/>
  <c r="O53" i="8"/>
  <c r="P461" i="8"/>
  <c r="P529" i="8"/>
  <c r="O529" i="8"/>
  <c r="P689" i="8"/>
  <c r="O689" i="8"/>
  <c r="P594" i="8"/>
  <c r="O594" i="8"/>
  <c r="P946" i="8"/>
  <c r="O946" i="8"/>
  <c r="P27" i="8"/>
  <c r="O27" i="8"/>
  <c r="P123" i="8"/>
  <c r="O123" i="8"/>
  <c r="P219" i="8"/>
  <c r="O219" i="8"/>
  <c r="P1005" i="8"/>
  <c r="O1005" i="8"/>
  <c r="P273" i="8"/>
  <c r="O273" i="8"/>
  <c r="P433" i="8"/>
  <c r="O433" i="8"/>
  <c r="P593" i="8"/>
  <c r="O593" i="8"/>
  <c r="P625" i="8"/>
  <c r="O625" i="8"/>
  <c r="P817" i="8"/>
  <c r="O817" i="8"/>
  <c r="P849" i="8"/>
  <c r="O849" i="8"/>
  <c r="P722" i="8"/>
  <c r="O722" i="8"/>
  <c r="Q722" i="8" s="1"/>
  <c r="P818" i="8"/>
  <c r="O818" i="8"/>
  <c r="P283" i="8"/>
  <c r="O283" i="8"/>
  <c r="P315" i="8"/>
  <c r="O315" i="8"/>
  <c r="P379" i="8"/>
  <c r="O379" i="8"/>
  <c r="Q379" i="8" s="1"/>
  <c r="P475" i="8"/>
  <c r="O475" i="8"/>
  <c r="P571" i="8"/>
  <c r="O571" i="8"/>
  <c r="P741" i="8"/>
  <c r="P879" i="8"/>
  <c r="O221" i="8"/>
  <c r="O376" i="8"/>
  <c r="P736" i="8"/>
  <c r="O832" i="8"/>
  <c r="P693" i="8"/>
  <c r="O185" i="8"/>
  <c r="O305" i="8"/>
  <c r="O401" i="8"/>
  <c r="O505" i="8"/>
  <c r="O609" i="8"/>
  <c r="O721" i="8"/>
  <c r="O809" i="8"/>
  <c r="O929" i="8"/>
  <c r="P1025" i="8"/>
  <c r="P917" i="8"/>
  <c r="O74" i="8"/>
  <c r="O170" i="8"/>
  <c r="O266" i="8"/>
  <c r="O386" i="8"/>
  <c r="O538" i="8"/>
  <c r="O610" i="8"/>
  <c r="O842" i="8"/>
  <c r="O986" i="8"/>
  <c r="P261" i="8"/>
  <c r="O43" i="8"/>
  <c r="P107" i="8"/>
  <c r="P363" i="8"/>
  <c r="O627" i="8"/>
  <c r="P755" i="8"/>
  <c r="O819" i="8"/>
  <c r="P947" i="8"/>
  <c r="P37" i="8"/>
  <c r="O125" i="8"/>
  <c r="P717" i="8"/>
  <c r="O60" i="8"/>
  <c r="P116" i="8"/>
  <c r="O268" i="8"/>
  <c r="O468" i="8"/>
  <c r="P564" i="8"/>
  <c r="O612" i="8"/>
  <c r="P708" i="8"/>
  <c r="P908" i="8"/>
  <c r="O1068" i="8"/>
  <c r="O573" i="8"/>
  <c r="P944" i="8"/>
  <c r="O944" i="8"/>
  <c r="P281" i="8"/>
  <c r="O281" i="8"/>
  <c r="P761" i="8"/>
  <c r="O761" i="8"/>
  <c r="P921" i="8"/>
  <c r="O921" i="8"/>
  <c r="P282" i="8"/>
  <c r="O282" i="8"/>
  <c r="P378" i="8"/>
  <c r="O378" i="8"/>
  <c r="P67" i="8"/>
  <c r="O67" i="8"/>
  <c r="P323" i="8"/>
  <c r="O323" i="8"/>
  <c r="P515" i="8"/>
  <c r="O515" i="8"/>
  <c r="P675" i="8"/>
  <c r="O675" i="8"/>
  <c r="P707" i="8"/>
  <c r="O707" i="8"/>
  <c r="Q707" i="8" s="1"/>
  <c r="P835" i="8"/>
  <c r="O835" i="8"/>
  <c r="P867" i="8"/>
  <c r="O867" i="8"/>
  <c r="P57" i="8"/>
  <c r="O57" i="8"/>
  <c r="P121" i="8"/>
  <c r="O121" i="8"/>
  <c r="P217" i="8"/>
  <c r="O217" i="8"/>
  <c r="P377" i="8"/>
  <c r="O377" i="8"/>
  <c r="P665" i="8"/>
  <c r="O665" i="8"/>
  <c r="Q665" i="8" s="1"/>
  <c r="P825" i="8"/>
  <c r="O825" i="8"/>
  <c r="P218" i="8"/>
  <c r="O218" i="8"/>
  <c r="P666" i="8"/>
  <c r="O666" i="8"/>
  <c r="P762" i="8"/>
  <c r="O762" i="8"/>
  <c r="Q762" i="8" s="1"/>
  <c r="P1097" i="8"/>
  <c r="O1097" i="8"/>
  <c r="O195" i="8"/>
  <c r="P195" i="8"/>
  <c r="P419" i="8"/>
  <c r="O419" i="8"/>
  <c r="P451" i="8"/>
  <c r="O451" i="8"/>
  <c r="P579" i="8"/>
  <c r="O579" i="8"/>
  <c r="Q579" i="8" s="1"/>
  <c r="P611" i="8"/>
  <c r="O611" i="8"/>
  <c r="P771" i="8"/>
  <c r="O771" i="8"/>
  <c r="P963" i="8"/>
  <c r="O963" i="8"/>
  <c r="P28" i="8"/>
  <c r="O28" i="8"/>
  <c r="O509" i="8"/>
  <c r="P509" i="8"/>
  <c r="O1045" i="8"/>
  <c r="P1045" i="8"/>
  <c r="P541" i="8"/>
  <c r="P15" i="8"/>
  <c r="P111" i="8"/>
  <c r="P399" i="8"/>
  <c r="O901" i="8"/>
  <c r="O120" i="8"/>
  <c r="O576" i="8"/>
  <c r="O664" i="8"/>
  <c r="O768" i="8"/>
  <c r="O856" i="8"/>
  <c r="O1024" i="8"/>
  <c r="P469" i="8"/>
  <c r="O225" i="8"/>
  <c r="O321" i="8"/>
  <c r="O425" i="8"/>
  <c r="O537" i="8"/>
  <c r="O945" i="8"/>
  <c r="O1042" i="8"/>
  <c r="O90" i="8"/>
  <c r="O194" i="8"/>
  <c r="O314" i="8"/>
  <c r="O474" i="8"/>
  <c r="O554" i="8"/>
  <c r="O634" i="8"/>
  <c r="P706" i="8"/>
  <c r="O786" i="8"/>
  <c r="O858" i="8"/>
  <c r="O930" i="8"/>
  <c r="O1002" i="8"/>
  <c r="P677" i="8"/>
  <c r="O187" i="8"/>
  <c r="O251" i="8"/>
  <c r="O387" i="8"/>
  <c r="O443" i="8"/>
  <c r="O507" i="8"/>
  <c r="O643" i="8"/>
  <c r="O699" i="8"/>
  <c r="O899" i="8"/>
  <c r="O971" i="8"/>
  <c r="O1027" i="8"/>
  <c r="P1083" i="8"/>
  <c r="O829" i="8"/>
  <c r="P76" i="8"/>
  <c r="O284" i="8"/>
  <c r="P332" i="8"/>
  <c r="O380" i="8"/>
  <c r="P524" i="8"/>
  <c r="P724" i="8"/>
  <c r="O820" i="8"/>
  <c r="P868" i="8"/>
  <c r="P964" i="8"/>
  <c r="P101" i="8"/>
  <c r="O293" i="8"/>
  <c r="O989" i="8"/>
  <c r="P216" i="8"/>
  <c r="O216" i="8"/>
  <c r="P472" i="8"/>
  <c r="O472" i="8"/>
  <c r="P824" i="8"/>
  <c r="O824" i="8"/>
  <c r="P353" i="8"/>
  <c r="O353" i="8"/>
  <c r="P417" i="8"/>
  <c r="O417" i="8"/>
  <c r="P449" i="8"/>
  <c r="O449" i="8"/>
  <c r="P481" i="8"/>
  <c r="O481" i="8"/>
  <c r="Q481" i="8" s="1"/>
  <c r="P737" i="8"/>
  <c r="O737" i="8"/>
  <c r="P897" i="8"/>
  <c r="O897" i="8"/>
  <c r="P961" i="8"/>
  <c r="O961" i="8"/>
  <c r="P993" i="8"/>
  <c r="O993" i="8"/>
  <c r="Q993" i="8" s="1"/>
  <c r="P34" i="8"/>
  <c r="O34" i="8"/>
  <c r="P66" i="8"/>
  <c r="O66" i="8"/>
  <c r="P98" i="8"/>
  <c r="O98" i="8"/>
  <c r="O1003" i="8"/>
  <c r="P1003" i="8"/>
  <c r="O7" i="8"/>
  <c r="O167" i="8"/>
  <c r="O679" i="8"/>
  <c r="P6" i="8"/>
  <c r="O423" i="8"/>
  <c r="O935" i="8"/>
  <c r="O1056" i="8"/>
  <c r="P46" i="8"/>
  <c r="O78" i="8"/>
  <c r="P110" i="8"/>
  <c r="P142" i="8"/>
  <c r="P206" i="8"/>
  <c r="P238" i="8"/>
  <c r="P270" i="8"/>
  <c r="P302" i="8"/>
  <c r="P334" i="8"/>
  <c r="P366" i="8"/>
  <c r="P398" i="8"/>
  <c r="P430" i="8"/>
  <c r="P462" i="8"/>
  <c r="P494" i="8"/>
  <c r="O263" i="8"/>
  <c r="O391" i="8"/>
  <c r="O519" i="8"/>
  <c r="O647" i="8"/>
  <c r="O775" i="8"/>
  <c r="O903" i="8"/>
  <c r="Q903" i="8" s="1"/>
  <c r="O1031" i="8"/>
  <c r="O16" i="8"/>
  <c r="O144" i="8"/>
  <c r="O272" i="8"/>
  <c r="O400" i="8"/>
  <c r="O528" i="8"/>
  <c r="O656" i="8"/>
  <c r="O784" i="8"/>
  <c r="Q784" i="8" s="1"/>
  <c r="P912" i="8"/>
  <c r="O9" i="8"/>
  <c r="O137" i="8"/>
  <c r="O265" i="8"/>
  <c r="O393" i="8"/>
  <c r="O521" i="8"/>
  <c r="O649" i="8"/>
  <c r="O777" i="8"/>
  <c r="O905" i="8"/>
  <c r="O50" i="8"/>
  <c r="O178" i="8"/>
  <c r="O306" i="8"/>
  <c r="O434" i="8"/>
  <c r="O562" i="8"/>
  <c r="O690" i="8"/>
  <c r="O826" i="8"/>
  <c r="O954" i="8"/>
  <c r="O295" i="8"/>
  <c r="O807" i="8"/>
  <c r="O39" i="8"/>
  <c r="O551" i="8"/>
  <c r="O1063" i="8"/>
  <c r="O22" i="8"/>
  <c r="O54" i="8"/>
  <c r="P86" i="8"/>
  <c r="P118" i="8"/>
  <c r="P150" i="8"/>
  <c r="P182" i="8"/>
  <c r="P214" i="8"/>
  <c r="P246" i="8"/>
  <c r="P278" i="8"/>
  <c r="P310" i="8"/>
  <c r="P342" i="8"/>
  <c r="P374" i="8"/>
  <c r="P406" i="8"/>
  <c r="P438" i="8"/>
  <c r="P470" i="8"/>
  <c r="P502" i="8"/>
  <c r="P534" i="8"/>
  <c r="P566" i="8"/>
  <c r="P598" i="8"/>
  <c r="P630" i="8"/>
  <c r="P662" i="8"/>
  <c r="P694" i="8"/>
  <c r="P726" i="8"/>
  <c r="P758" i="8"/>
  <c r="P790" i="8"/>
  <c r="P822" i="8"/>
  <c r="P854" i="8"/>
  <c r="P886" i="8"/>
  <c r="P918" i="8"/>
  <c r="P950" i="8"/>
  <c r="P982" i="8"/>
  <c r="P1014" i="8"/>
  <c r="P1046" i="8"/>
  <c r="P1078" i="8"/>
  <c r="P103" i="8"/>
  <c r="O231" i="8"/>
  <c r="O359" i="8"/>
  <c r="O487" i="8"/>
  <c r="O615" i="8"/>
  <c r="O743" i="8"/>
  <c r="O871" i="8"/>
  <c r="O999" i="8"/>
  <c r="P112" i="8"/>
  <c r="O240" i="8"/>
  <c r="O368" i="8"/>
  <c r="O496" i="8"/>
  <c r="O624" i="8"/>
  <c r="O752" i="8"/>
  <c r="O880" i="8"/>
  <c r="P1008" i="8"/>
  <c r="O105" i="8"/>
  <c r="O233" i="8"/>
  <c r="O361" i="8"/>
  <c r="O489" i="8"/>
  <c r="O617" i="8"/>
  <c r="O745" i="8"/>
  <c r="O873" i="8"/>
  <c r="O1001" i="8"/>
  <c r="O1041" i="8"/>
  <c r="O18" i="8"/>
  <c r="O146" i="8"/>
  <c r="O274" i="8"/>
  <c r="O402" i="8"/>
  <c r="O530" i="8"/>
  <c r="O658" i="8"/>
  <c r="O794" i="8"/>
  <c r="Q794" i="8" s="1"/>
  <c r="O922" i="8"/>
  <c r="O71" i="8"/>
  <c r="O199" i="8"/>
  <c r="O327" i="8"/>
  <c r="O455" i="8"/>
  <c r="O583" i="8"/>
  <c r="O711" i="8"/>
  <c r="O839" i="8"/>
  <c r="P967" i="8"/>
  <c r="O1095" i="8"/>
  <c r="O80" i="8"/>
  <c r="O208" i="8"/>
  <c r="O336" i="8"/>
  <c r="O464" i="8"/>
  <c r="O592" i="8"/>
  <c r="O720" i="8"/>
  <c r="O848" i="8"/>
  <c r="O976" i="8"/>
  <c r="O73" i="8"/>
  <c r="O201" i="8"/>
  <c r="O329" i="8"/>
  <c r="P457" i="8"/>
  <c r="O585" i="8"/>
  <c r="O713" i="8"/>
  <c r="O841" i="8"/>
  <c r="O969" i="8"/>
  <c r="O114" i="8"/>
  <c r="O242" i="8"/>
  <c r="O370" i="8"/>
  <c r="O498" i="8"/>
  <c r="O626" i="8"/>
  <c r="O754" i="8"/>
  <c r="Q754" i="8" s="1"/>
  <c r="O890" i="8"/>
  <c r="O1018" i="8"/>
  <c r="O1004" i="8"/>
  <c r="K453" i="16"/>
  <c r="AK5" i="20" l="1"/>
  <c r="AL6" i="20"/>
  <c r="AL91" i="19"/>
  <c r="AM92" i="19"/>
  <c r="N176" i="20"/>
  <c r="O177" i="20"/>
  <c r="AL49" i="19"/>
  <c r="AK48" i="19"/>
  <c r="AK91" i="20"/>
  <c r="AL92" i="20"/>
  <c r="AL134" i="20"/>
  <c r="AM135" i="20"/>
  <c r="AM134" i="19"/>
  <c r="AN135" i="19"/>
  <c r="M176" i="19"/>
  <c r="N177" i="19"/>
  <c r="AL5" i="19"/>
  <c r="AM6" i="19"/>
  <c r="AL48" i="20"/>
  <c r="AM49" i="20"/>
  <c r="P151" i="8"/>
  <c r="P179" i="8"/>
  <c r="O132" i="8"/>
  <c r="Q132" i="8" s="1"/>
  <c r="O126" i="8"/>
  <c r="Q126" i="8" s="1"/>
  <c r="P174" i="8"/>
  <c r="O162" i="8"/>
  <c r="Q162" i="8" s="1"/>
  <c r="P158" i="8"/>
  <c r="P181" i="8"/>
  <c r="P152" i="8"/>
  <c r="P165" i="8"/>
  <c r="P193" i="8"/>
  <c r="P189" i="8"/>
  <c r="O191" i="8"/>
  <c r="Q191" i="8" s="1"/>
  <c r="P139" i="8"/>
  <c r="P156" i="8"/>
  <c r="O186" i="8"/>
  <c r="P175" i="8"/>
  <c r="P188" i="8"/>
  <c r="P149" i="8"/>
  <c r="P129" i="8"/>
  <c r="O131" i="8"/>
  <c r="Q131" i="8" s="1"/>
  <c r="P153" i="8"/>
  <c r="P135" i="8"/>
  <c r="P177" i="8"/>
  <c r="P171" i="8"/>
  <c r="O184" i="8"/>
  <c r="Q184" i="8" s="1"/>
  <c r="P134" i="8"/>
  <c r="P183" i="8"/>
  <c r="P154" i="8"/>
  <c r="O130" i="8"/>
  <c r="Q130" i="8" s="1"/>
  <c r="O124" i="8"/>
  <c r="Q124" i="8" s="1"/>
  <c r="P148" i="8"/>
  <c r="Q858" i="8"/>
  <c r="Q149" i="8"/>
  <c r="Q557" i="8"/>
  <c r="Q1015" i="8"/>
  <c r="Q703" i="8"/>
  <c r="Q248" i="8"/>
  <c r="Q985" i="8"/>
  <c r="Q160" i="8"/>
  <c r="Q937" i="8"/>
  <c r="Q384" i="8"/>
  <c r="Q446" i="8"/>
  <c r="Q563" i="8"/>
  <c r="Q570" i="8"/>
  <c r="Q952" i="8"/>
  <c r="Q994" i="8"/>
  <c r="Q413" i="8"/>
  <c r="Q38" i="8"/>
  <c r="Q953" i="8"/>
  <c r="Q811" i="8"/>
  <c r="Q119" i="8"/>
  <c r="Q227" i="8"/>
  <c r="Q888" i="8"/>
  <c r="Q1026" i="8"/>
  <c r="Q958" i="8"/>
  <c r="Q631" i="8"/>
  <c r="Q104" i="8"/>
  <c r="Q133" i="8"/>
  <c r="Q108" i="8"/>
  <c r="Q860" i="8"/>
  <c r="Q885" i="8"/>
  <c r="Q916" i="8"/>
  <c r="Q520" i="8"/>
  <c r="Q270" i="8"/>
  <c r="Q757" i="8"/>
  <c r="Q462" i="8"/>
  <c r="Q721" i="8"/>
  <c r="Q636" i="8"/>
  <c r="Q334" i="8"/>
  <c r="Q720" i="8"/>
  <c r="Q1001" i="8"/>
  <c r="Q826" i="8"/>
  <c r="Q423" i="8"/>
  <c r="Q57" i="8"/>
  <c r="Q600" i="8"/>
  <c r="Q1052" i="8"/>
  <c r="Q183" i="8"/>
  <c r="Q833" i="8"/>
  <c r="Q1023" i="8"/>
  <c r="Q987" i="8"/>
  <c r="Q1076" i="8"/>
  <c r="Q744" i="8"/>
  <c r="Q604" i="8"/>
  <c r="Q700" i="8"/>
  <c r="Q646" i="8"/>
  <c r="Q740" i="8"/>
  <c r="Q933" i="8"/>
  <c r="Q484" i="8"/>
  <c r="Q764" i="8"/>
  <c r="Q1008" i="8"/>
  <c r="Q206" i="8"/>
  <c r="Q245" i="8"/>
  <c r="Q41" i="8"/>
  <c r="Q1021" i="8"/>
  <c r="Q553" i="8"/>
  <c r="Q21" i="8"/>
  <c r="Q943" i="8"/>
  <c r="Q1064" i="8"/>
  <c r="Q830" i="8"/>
  <c r="Q1019" i="8"/>
  <c r="Q210" i="8"/>
  <c r="Q200" i="8"/>
  <c r="Q508" i="8"/>
  <c r="Q1082" i="8"/>
  <c r="Q385" i="8"/>
  <c r="Q532" i="8"/>
  <c r="Q907" i="8"/>
  <c r="Q26" i="8"/>
  <c r="Q710" i="8"/>
  <c r="Q504" i="8"/>
  <c r="Q753" i="8"/>
  <c r="Q676" i="8"/>
  <c r="Q773" i="8"/>
  <c r="Q52" i="8"/>
  <c r="Q804" i="8"/>
  <c r="Q493" i="8"/>
  <c r="Q501" i="8"/>
  <c r="Q729" i="8"/>
  <c r="Q982" i="8"/>
  <c r="Q725" i="8"/>
  <c r="Q1051" i="8"/>
  <c r="Q142" i="8"/>
  <c r="Q564" i="8"/>
  <c r="Q302" i="8"/>
  <c r="Q345" i="8"/>
  <c r="Q918" i="8"/>
  <c r="Q397" i="8"/>
  <c r="Q524" i="8"/>
  <c r="Q1075" i="8"/>
  <c r="Q755" i="8"/>
  <c r="Q67" i="8"/>
  <c r="Q572" i="8"/>
  <c r="Q271" i="8"/>
  <c r="Q543" i="8"/>
  <c r="Q998" i="8"/>
  <c r="Q658" i="8"/>
  <c r="Q873" i="8"/>
  <c r="Q775" i="8"/>
  <c r="Q300" i="8"/>
  <c r="Q171" i="8"/>
  <c r="Q517" i="8"/>
  <c r="Q51" i="8"/>
  <c r="Q151" i="8"/>
  <c r="Q1033" i="8"/>
  <c r="Q351" i="8"/>
  <c r="Q583" i="8"/>
  <c r="Q530" i="8"/>
  <c r="Q745" i="8"/>
  <c r="Q562" i="8"/>
  <c r="Q521" i="8"/>
  <c r="Q1027" i="8"/>
  <c r="Q251" i="8"/>
  <c r="Q634" i="8"/>
  <c r="Q537" i="8"/>
  <c r="Q468" i="8"/>
  <c r="Q819" i="8"/>
  <c r="Q986" i="8"/>
  <c r="Q315" i="8"/>
  <c r="Q844" i="8"/>
  <c r="Q632" i="8"/>
  <c r="Q269" i="8"/>
  <c r="Q428" i="8"/>
  <c r="Q426" i="8"/>
  <c r="Q940" i="8"/>
  <c r="Q1036" i="8"/>
  <c r="Q320" i="8"/>
  <c r="Q1054" i="8"/>
  <c r="Q113" i="8"/>
  <c r="Q488" i="8"/>
  <c r="Q168" i="8"/>
  <c r="Q158" i="8"/>
  <c r="Q974" i="8"/>
  <c r="Q731" i="8"/>
  <c r="Q546" i="8"/>
  <c r="Q641" i="8"/>
  <c r="Q715" i="8"/>
  <c r="Q928" i="8"/>
  <c r="Q516" i="8"/>
  <c r="Q317" i="8"/>
  <c r="Q854" i="8"/>
  <c r="Q948" i="8"/>
  <c r="Q788" i="8"/>
  <c r="Q308" i="8"/>
  <c r="Q261" i="8"/>
  <c r="Q965" i="8"/>
  <c r="Q102" i="8"/>
  <c r="Q576" i="8"/>
  <c r="Q185" i="8"/>
  <c r="Q1059" i="8"/>
  <c r="Q411" i="8"/>
  <c r="Q898" i="8"/>
  <c r="Q889" i="8"/>
  <c r="Q297" i="8"/>
  <c r="Q230" i="8"/>
  <c r="Q254" i="8"/>
  <c r="Q688" i="8"/>
  <c r="Q1094" i="8"/>
  <c r="Q12" i="8"/>
  <c r="Q805" i="8"/>
  <c r="Q581" i="8"/>
  <c r="Q580" i="8"/>
  <c r="Q213" i="8"/>
  <c r="Q845" i="8"/>
  <c r="Q565" i="8"/>
  <c r="Q597" i="8"/>
  <c r="Q724" i="8"/>
  <c r="Q494" i="8"/>
  <c r="Q437" i="8"/>
  <c r="Q1083" i="8"/>
  <c r="Q174" i="8"/>
  <c r="Q924" i="8"/>
  <c r="Q630" i="8"/>
  <c r="Q621" i="8"/>
  <c r="Q333" i="8"/>
  <c r="Q45" i="8"/>
  <c r="Q780" i="8"/>
  <c r="Q979" i="8"/>
  <c r="Q403" i="8"/>
  <c r="Q147" i="8"/>
  <c r="Q746" i="8"/>
  <c r="Q1047" i="8"/>
  <c r="Q886" i="8"/>
  <c r="Q205" i="8"/>
  <c r="Q876" i="8"/>
  <c r="Q988" i="8"/>
  <c r="Q970" i="8"/>
  <c r="Q438" i="8"/>
  <c r="Q847" i="8"/>
  <c r="Q742" i="8"/>
  <c r="Q479" i="8"/>
  <c r="Q972" i="8"/>
  <c r="Q851" i="8"/>
  <c r="Q917" i="8"/>
  <c r="Q759" i="8"/>
  <c r="Q406" i="8"/>
  <c r="Q96" i="8"/>
  <c r="Q1040" i="8"/>
  <c r="Q17" i="8"/>
  <c r="Q697" i="8"/>
  <c r="Q176" i="8"/>
  <c r="Q499" i="8"/>
  <c r="Q838" i="8"/>
  <c r="Q797" i="8"/>
  <c r="Q332" i="8"/>
  <c r="Q83" i="8"/>
  <c r="Q394" i="8"/>
  <c r="Q381" i="8"/>
  <c r="Q150" i="8"/>
  <c r="Q749" i="8"/>
  <c r="Q908" i="8"/>
  <c r="Q588" i="8"/>
  <c r="Q531" i="8"/>
  <c r="Q275" i="8"/>
  <c r="Q19" i="8"/>
  <c r="Q618" i="8"/>
  <c r="Q64" i="8"/>
  <c r="Q663" i="8"/>
  <c r="Q390" i="8"/>
  <c r="Q214" i="8"/>
  <c r="Q485" i="8"/>
  <c r="Q229" i="8"/>
  <c r="Q548" i="8"/>
  <c r="Q292" i="8"/>
  <c r="Q427" i="8"/>
  <c r="Q770" i="8"/>
  <c r="Q514" i="8"/>
  <c r="Q815" i="8"/>
  <c r="Q527" i="8"/>
  <c r="Q239" i="8"/>
  <c r="Q893" i="8"/>
  <c r="Q246" i="8"/>
  <c r="Q1014" i="8"/>
  <c r="Q717" i="8"/>
  <c r="Q556" i="8"/>
  <c r="Q1020" i="8"/>
  <c r="Q243" i="8"/>
  <c r="Q1088" i="8"/>
  <c r="Q736" i="8"/>
  <c r="Q55" i="8"/>
  <c r="Q934" i="8"/>
  <c r="Q86" i="8"/>
  <c r="Q738" i="8"/>
  <c r="Q783" i="8"/>
  <c r="Q495" i="8"/>
  <c r="Q1078" i="8"/>
  <c r="Q118" i="8"/>
  <c r="Q567" i="8"/>
  <c r="Q477" i="8"/>
  <c r="Q103" i="8"/>
  <c r="Q1061" i="8"/>
  <c r="Q677" i="8"/>
  <c r="Q421" i="8"/>
  <c r="Q996" i="8"/>
  <c r="Q228" i="8"/>
  <c r="Q1029" i="8"/>
  <c r="Q875" i="8"/>
  <c r="Q619" i="8"/>
  <c r="Q363" i="8"/>
  <c r="Q75" i="8"/>
  <c r="Q706" i="8"/>
  <c r="Q1025" i="8"/>
  <c r="Q1039" i="8"/>
  <c r="Q751" i="8"/>
  <c r="Q175" i="8"/>
  <c r="Q93" i="8"/>
  <c r="Q950" i="8"/>
  <c r="Q500" i="8"/>
  <c r="Q981" i="8"/>
  <c r="Q238" i="8"/>
  <c r="Q941" i="8"/>
  <c r="Q1011" i="8"/>
  <c r="Q179" i="8"/>
  <c r="Q1098" i="8"/>
  <c r="Q810" i="8"/>
  <c r="Q522" i="8"/>
  <c r="Q1079" i="8"/>
  <c r="Q535" i="8"/>
  <c r="Q870" i="8"/>
  <c r="Q614" i="8"/>
  <c r="Q285" i="8"/>
  <c r="Q1013" i="8"/>
  <c r="Q1046" i="8"/>
  <c r="Q645" i="8"/>
  <c r="Q389" i="8"/>
  <c r="Q964" i="8"/>
  <c r="Q708" i="8"/>
  <c r="Q452" i="8"/>
  <c r="Q196" i="8"/>
  <c r="Q1092" i="8"/>
  <c r="Q331" i="8"/>
  <c r="Q674" i="8"/>
  <c r="Q257" i="8"/>
  <c r="Q719" i="8"/>
  <c r="Q399" i="8"/>
  <c r="Q143" i="8"/>
  <c r="Q765" i="8"/>
  <c r="Q1048" i="8"/>
  <c r="Q790" i="8"/>
  <c r="Q357" i="8"/>
  <c r="Q101" i="8"/>
  <c r="Q555" i="8"/>
  <c r="Q687" i="8"/>
  <c r="Q367" i="8"/>
  <c r="Q111" i="8"/>
  <c r="Q701" i="8"/>
  <c r="Q473" i="8"/>
  <c r="Q662" i="8"/>
  <c r="Q430" i="8"/>
  <c r="Q383" i="8"/>
  <c r="Q716" i="8"/>
  <c r="Q714" i="8"/>
  <c r="Q598" i="8"/>
  <c r="Q100" i="8"/>
  <c r="Q747" i="8"/>
  <c r="Q78" i="8"/>
  <c r="Q899" i="8"/>
  <c r="Q321" i="8"/>
  <c r="Q611" i="8"/>
  <c r="Q610" i="8"/>
  <c r="Q929" i="8"/>
  <c r="Q748" i="8"/>
  <c r="Q236" i="8"/>
  <c r="Q298" i="8"/>
  <c r="Q456" i="8"/>
  <c r="Q8" i="8"/>
  <c r="Q798" i="8"/>
  <c r="Q127" i="8"/>
  <c r="Q1070" i="8"/>
  <c r="Q635" i="8"/>
  <c r="Q825" i="8"/>
  <c r="Q121" i="8"/>
  <c r="Q1069" i="8"/>
  <c r="Q487" i="8"/>
  <c r="Q306" i="8"/>
  <c r="Q7" i="8"/>
  <c r="Q529" i="8"/>
  <c r="Q951" i="8"/>
  <c r="Q814" i="8"/>
  <c r="Q812" i="8"/>
  <c r="Q59" i="8"/>
  <c r="Q338" i="8"/>
  <c r="Q850" i="8"/>
  <c r="Q939" i="8"/>
  <c r="Q962" i="8"/>
  <c r="Q482" i="8"/>
  <c r="Q1004" i="8"/>
  <c r="Q114" i="8"/>
  <c r="Q73" i="8"/>
  <c r="Q80" i="8"/>
  <c r="Q199" i="8"/>
  <c r="Q146" i="8"/>
  <c r="Q361" i="8"/>
  <c r="Q368" i="8"/>
  <c r="Q359" i="8"/>
  <c r="Q807" i="8"/>
  <c r="Q178" i="8"/>
  <c r="Q137" i="8"/>
  <c r="Q144" i="8"/>
  <c r="Q263" i="8"/>
  <c r="Q824" i="8"/>
  <c r="Q284" i="8"/>
  <c r="Q699" i="8"/>
  <c r="Q1002" i="8"/>
  <c r="Q314" i="8"/>
  <c r="Q225" i="8"/>
  <c r="Q901" i="8"/>
  <c r="Q509" i="8"/>
  <c r="Q195" i="8"/>
  <c r="Q1068" i="8"/>
  <c r="Q60" i="8"/>
  <c r="Q538" i="8"/>
  <c r="Q809" i="8"/>
  <c r="Q832" i="8"/>
  <c r="Q291" i="8"/>
  <c r="Q88" i="8"/>
  <c r="Q138" i="8"/>
  <c r="Q915" i="8"/>
  <c r="Q234" i="8"/>
  <c r="Q672" i="8"/>
  <c r="Q77" i="8"/>
  <c r="Q139" i="8"/>
  <c r="Q865" i="8"/>
  <c r="Q709" i="8"/>
  <c r="Q431" i="8"/>
  <c r="Q294" i="8"/>
  <c r="Q256" i="8"/>
  <c r="Q992" i="8"/>
  <c r="Q560" i="8"/>
  <c r="Q959" i="8"/>
  <c r="Q539" i="8"/>
  <c r="Q704" i="8"/>
  <c r="Q322" i="8"/>
  <c r="Q640" i="8"/>
  <c r="Q339" i="8"/>
  <c r="Q58" i="8"/>
  <c r="Q816" i="8"/>
  <c r="Q1022" i="8"/>
  <c r="Q827" i="8"/>
  <c r="Q289" i="8"/>
  <c r="Q349" i="8"/>
  <c r="Q61" i="8"/>
  <c r="Q290" i="8"/>
  <c r="Q1072" i="8"/>
  <c r="Q25" i="8"/>
  <c r="Q252" i="8"/>
  <c r="Q497" i="8"/>
  <c r="Q510" i="8"/>
  <c r="Q466" i="8"/>
  <c r="Q927" i="8"/>
  <c r="Q1050" i="8"/>
  <c r="Q463" i="8"/>
  <c r="Q1091" i="8"/>
  <c r="Q772" i="8"/>
  <c r="Q1084" i="8"/>
  <c r="Q325" i="8"/>
  <c r="Q894" i="8"/>
  <c r="Q388" i="8"/>
  <c r="Q496" i="8"/>
  <c r="Q323" i="8"/>
  <c r="Q153" i="8"/>
  <c r="Q279" i="8"/>
  <c r="Q904" i="8"/>
  <c r="Q242" i="8"/>
  <c r="Q728" i="8"/>
  <c r="Q1018" i="8"/>
  <c r="Q969" i="8"/>
  <c r="Q976" i="8"/>
  <c r="Q1095" i="8"/>
  <c r="Q71" i="8"/>
  <c r="Q18" i="8"/>
  <c r="Q233" i="8"/>
  <c r="Q240" i="8"/>
  <c r="Q231" i="8"/>
  <c r="Q295" i="8"/>
  <c r="Q50" i="8"/>
  <c r="Q9" i="8"/>
  <c r="Q16" i="8"/>
  <c r="Q135" i="8"/>
  <c r="Q1056" i="8"/>
  <c r="Q1003" i="8"/>
  <c r="Q643" i="8"/>
  <c r="Q930" i="8"/>
  <c r="Q194" i="8"/>
  <c r="Q28" i="8"/>
  <c r="Q761" i="8"/>
  <c r="Q386" i="8"/>
  <c r="Q475" i="8"/>
  <c r="Q818" i="8"/>
  <c r="Q625" i="8"/>
  <c r="Q1005" i="8"/>
  <c r="Q946" i="8"/>
  <c r="Q356" i="8"/>
  <c r="Q803" i="8"/>
  <c r="Q155" i="8"/>
  <c r="Q346" i="8"/>
  <c r="Q577" i="8"/>
  <c r="Q429" i="8"/>
  <c r="Q684" i="8"/>
  <c r="Q172" i="8"/>
  <c r="Q949" i="8"/>
  <c r="Q1099" i="8"/>
  <c r="Q226" i="8"/>
  <c r="Q769" i="8"/>
  <c r="Q354" i="8"/>
  <c r="Q760" i="8"/>
  <c r="Q47" i="8"/>
  <c r="Q808" i="8"/>
  <c r="Q424" i="8"/>
  <c r="Q1000" i="8"/>
  <c r="Q895" i="8"/>
  <c r="Q70" i="8"/>
  <c r="Q695" i="8"/>
  <c r="Q215" i="8"/>
  <c r="Q198" i="8"/>
  <c r="Q318" i="8"/>
  <c r="Q670" i="8"/>
  <c r="Q1038" i="8"/>
  <c r="Q910" i="8"/>
  <c r="Q782" i="8"/>
  <c r="Q654" i="8"/>
  <c r="Q526" i="8"/>
  <c r="Q362" i="8"/>
  <c r="Q371" i="8"/>
  <c r="Q106" i="8"/>
  <c r="Q432" i="8"/>
  <c r="Q211" i="8"/>
  <c r="Q1058" i="8"/>
  <c r="Q568" i="8"/>
  <c r="Q766" i="8"/>
  <c r="Q691" i="8"/>
  <c r="Q49" i="8"/>
  <c r="Q99" i="8"/>
  <c r="Q441" i="8"/>
  <c r="Q445" i="8"/>
  <c r="Q1017" i="8"/>
  <c r="Q29" i="8"/>
  <c r="Q348" i="8"/>
  <c r="Q82" i="8"/>
  <c r="Q608" i="8"/>
  <c r="Q852" i="8"/>
  <c r="Q1032" i="8"/>
  <c r="Q404" i="8"/>
  <c r="Q420" i="8"/>
  <c r="Q1037" i="8"/>
  <c r="Q828" i="8"/>
  <c r="Q549" i="8"/>
  <c r="Q628" i="8"/>
  <c r="Q201" i="8"/>
  <c r="Q265" i="8"/>
  <c r="Q573" i="8"/>
  <c r="Q571" i="8"/>
  <c r="Q352" i="8"/>
  <c r="Q990" i="8"/>
  <c r="Q575" i="8"/>
  <c r="Q1081" i="8"/>
  <c r="Q667" i="8"/>
  <c r="Q1086" i="8"/>
  <c r="Q1010" i="8"/>
  <c r="Q13" i="8"/>
  <c r="Q732" i="8"/>
  <c r="Q890" i="8"/>
  <c r="Q841" i="8"/>
  <c r="Q848" i="8"/>
  <c r="Q922" i="8"/>
  <c r="Q1041" i="8"/>
  <c r="Q105" i="8"/>
  <c r="Q954" i="8"/>
  <c r="Q905" i="8"/>
  <c r="Q1031" i="8"/>
  <c r="Q935" i="8"/>
  <c r="Q98" i="8"/>
  <c r="Q961" i="8"/>
  <c r="Q449" i="8"/>
  <c r="Q472" i="8"/>
  <c r="Q507" i="8"/>
  <c r="Q90" i="8"/>
  <c r="Q1024" i="8"/>
  <c r="Q125" i="8"/>
  <c r="Q266" i="8"/>
  <c r="Q609" i="8"/>
  <c r="Q376" i="8"/>
  <c r="Q739" i="8"/>
  <c r="Q91" i="8"/>
  <c r="Q154" i="8"/>
  <c r="Q169" i="8"/>
  <c r="Q1096" i="8"/>
  <c r="Q778" i="8"/>
  <c r="Q681" i="8"/>
  <c r="Q202" i="8"/>
  <c r="Q416" i="8"/>
  <c r="Q923" i="8"/>
  <c r="Q781" i="8"/>
  <c r="Q122" i="8"/>
  <c r="Q657" i="8"/>
  <c r="Q696" i="8"/>
  <c r="Q235" i="8"/>
  <c r="Q1071" i="8"/>
  <c r="Q991" i="8"/>
  <c r="Q511" i="8"/>
  <c r="Q486" i="8"/>
  <c r="Q192" i="8"/>
  <c r="Q680" i="8"/>
  <c r="Q94" i="8"/>
  <c r="Q607" i="8"/>
  <c r="Q304" i="8"/>
  <c r="Q936" i="8"/>
  <c r="Q63" i="8"/>
  <c r="Q274" i="8"/>
  <c r="Q835" i="8"/>
  <c r="Q627" i="8"/>
  <c r="Q793" i="8"/>
  <c r="Q418" i="8"/>
  <c r="Q350" i="8"/>
  <c r="Q40" i="8"/>
  <c r="Q863" i="8"/>
  <c r="Q686" i="8"/>
  <c r="Q955" i="8"/>
  <c r="Q1085" i="8"/>
  <c r="Q727" i="8"/>
  <c r="Q474" i="8"/>
  <c r="Q1055" i="8"/>
  <c r="Q713" i="8"/>
  <c r="Q839" i="8"/>
  <c r="Q999" i="8"/>
  <c r="Q54" i="8"/>
  <c r="Q777" i="8"/>
  <c r="Q820" i="8"/>
  <c r="Q829" i="8"/>
  <c r="Q443" i="8"/>
  <c r="Q786" i="8"/>
  <c r="Q1042" i="8"/>
  <c r="Q856" i="8"/>
  <c r="Q963" i="8"/>
  <c r="Q451" i="8"/>
  <c r="Q675" i="8"/>
  <c r="Q378" i="8"/>
  <c r="Q281" i="8"/>
  <c r="Q612" i="8"/>
  <c r="Q43" i="8"/>
  <c r="Q170" i="8"/>
  <c r="Q505" i="8"/>
  <c r="Q593" i="8"/>
  <c r="Q219" i="8"/>
  <c r="Q594" i="8"/>
  <c r="Q53" i="8"/>
  <c r="Q212" i="8"/>
  <c r="Q603" i="8"/>
  <c r="Q65" i="8"/>
  <c r="Q492" i="8"/>
  <c r="Q1012" i="8"/>
  <c r="Q659" i="8"/>
  <c r="Q561" i="8"/>
  <c r="Q193" i="8"/>
  <c r="Q536" i="8"/>
  <c r="Q145" i="8"/>
  <c r="Q552" i="8"/>
  <c r="Q920" i="8"/>
  <c r="Q799" i="8"/>
  <c r="Q287" i="8"/>
  <c r="Q319" i="8"/>
  <c r="Q823" i="8"/>
  <c r="Q599" i="8"/>
  <c r="Q407" i="8"/>
  <c r="Q414" i="8"/>
  <c r="Q286" i="8"/>
  <c r="Q62" i="8"/>
  <c r="Q415" i="8"/>
  <c r="Q872" i="8"/>
  <c r="Q232" i="8"/>
  <c r="Q671" i="8"/>
  <c r="Q1006" i="8"/>
  <c r="Q878" i="8"/>
  <c r="Q750" i="8"/>
  <c r="Q622" i="8"/>
  <c r="Q222" i="8"/>
  <c r="Q785" i="8"/>
  <c r="Q410" i="8"/>
  <c r="Q698" i="8"/>
  <c r="Q448" i="8"/>
  <c r="Q857" i="8"/>
  <c r="Q931" i="8"/>
  <c r="Q801" i="8"/>
  <c r="Q262" i="8"/>
  <c r="Q20" i="8"/>
  <c r="Q79" i="8"/>
  <c r="Q545" i="8"/>
  <c r="Q324" i="8"/>
  <c r="Q327" i="8"/>
  <c r="Q391" i="8"/>
  <c r="Q293" i="8"/>
  <c r="Q217" i="8"/>
  <c r="Q273" i="8"/>
  <c r="Q653" i="8"/>
  <c r="Q942" i="8"/>
  <c r="Q669" i="8"/>
  <c r="Q444" i="8"/>
  <c r="Q650" i="8"/>
  <c r="Q932" i="8"/>
  <c r="Q613" i="8"/>
  <c r="Q843" i="8"/>
  <c r="Q442" i="8"/>
  <c r="Q258" i="8"/>
  <c r="Q921" i="8"/>
  <c r="Q626" i="8"/>
  <c r="Q585" i="8"/>
  <c r="Q592" i="8"/>
  <c r="Q711" i="8"/>
  <c r="Q880" i="8"/>
  <c r="Q871" i="8"/>
  <c r="Q22" i="8"/>
  <c r="Q690" i="8"/>
  <c r="Q649" i="8"/>
  <c r="Q656" i="8"/>
  <c r="Q66" i="8"/>
  <c r="Q897" i="8"/>
  <c r="Q417" i="8"/>
  <c r="Q216" i="8"/>
  <c r="Q387" i="8"/>
  <c r="Q945" i="8"/>
  <c r="Q768" i="8"/>
  <c r="Q74" i="8"/>
  <c r="Q401" i="8"/>
  <c r="Q221" i="8"/>
  <c r="Q156" i="8"/>
  <c r="Q547" i="8"/>
  <c r="Q1066" i="8"/>
  <c r="Q1073" i="8"/>
  <c r="Q800" i="8"/>
  <c r="Q730" i="8"/>
  <c r="Q512" i="8"/>
  <c r="Q392" i="8"/>
  <c r="Q1030" i="8"/>
  <c r="Q128" i="8"/>
  <c r="Q983" i="8"/>
  <c r="Q503" i="8"/>
  <c r="Q87" i="8"/>
  <c r="Q223" i="8"/>
  <c r="Q48" i="8"/>
  <c r="Q902" i="8"/>
  <c r="Q31" i="8"/>
  <c r="Q148" i="8"/>
  <c r="Q11" i="8"/>
  <c r="Q633" i="8"/>
  <c r="Q831" i="8"/>
  <c r="Q938" i="8"/>
  <c r="Q569" i="8"/>
  <c r="Q859" i="8"/>
  <c r="Q513" i="8"/>
  <c r="Q975" i="8"/>
  <c r="Q372" i="8"/>
  <c r="Q68" i="8"/>
  <c r="Q861" i="8"/>
  <c r="Q984" i="8"/>
  <c r="Q259" i="8"/>
  <c r="Q683" i="8"/>
  <c r="Q489" i="8"/>
  <c r="Q39" i="8"/>
  <c r="Q283" i="8"/>
  <c r="Q995" i="8"/>
  <c r="Q896" i="8"/>
  <c r="Q862" i="8"/>
  <c r="Q558" i="8"/>
  <c r="Q705" i="8"/>
  <c r="Q913" i="8"/>
  <c r="Q27" i="8"/>
  <c r="Q616" i="8"/>
  <c r="Q1097" i="8"/>
  <c r="Q498" i="8"/>
  <c r="Q464" i="8"/>
  <c r="Q752" i="8"/>
  <c r="Q743" i="8"/>
  <c r="Q1063" i="8"/>
  <c r="Q528" i="8"/>
  <c r="Q647" i="8"/>
  <c r="Q679" i="8"/>
  <c r="Q664" i="8"/>
  <c r="Q771" i="8"/>
  <c r="Q419" i="8"/>
  <c r="Q666" i="8"/>
  <c r="Q377" i="8"/>
  <c r="Q867" i="8"/>
  <c r="Q515" i="8"/>
  <c r="Q282" i="8"/>
  <c r="Q944" i="8"/>
  <c r="Q305" i="8"/>
  <c r="Q849" i="8"/>
  <c r="Q433" i="8"/>
  <c r="Q123" i="8"/>
  <c r="Q689" i="8"/>
  <c r="Q341" i="8"/>
  <c r="Q483" i="8"/>
  <c r="Q1009" i="8"/>
  <c r="Q92" i="8"/>
  <c r="Q723" i="8"/>
  <c r="Q1074" i="8"/>
  <c r="Q1090" i="8"/>
  <c r="Q960" i="8"/>
  <c r="Q280" i="8"/>
  <c r="Q767" i="8"/>
  <c r="Q255" i="8"/>
  <c r="Q454" i="8"/>
  <c r="Q791" i="8"/>
  <c r="Q311" i="8"/>
  <c r="Q478" i="8"/>
  <c r="Q382" i="8"/>
  <c r="Q30" i="8"/>
  <c r="Q542" i="8"/>
  <c r="Q23" i="8"/>
  <c r="Q584" i="8"/>
  <c r="Q712" i="8"/>
  <c r="Q639" i="8"/>
  <c r="Q159" i="8"/>
  <c r="Q1089" i="8"/>
  <c r="Q846" i="8"/>
  <c r="Q718" i="8"/>
  <c r="Q590" i="8"/>
  <c r="Q978" i="8"/>
  <c r="Q409" i="8"/>
  <c r="Q591" i="8"/>
  <c r="Q891" i="8"/>
  <c r="Q369" i="8"/>
  <c r="Q602" i="8"/>
  <c r="Q313" i="8"/>
  <c r="Q276" i="8"/>
  <c r="Q312" i="8"/>
  <c r="Q326" i="8"/>
  <c r="Q1077" i="8"/>
  <c r="Q250" i="8"/>
  <c r="Q35" i="8"/>
  <c r="Q544" i="8"/>
  <c r="Q792" i="8"/>
  <c r="Q582" i="8"/>
  <c r="Q1053" i="8"/>
  <c r="Q241" i="8"/>
  <c r="Q141" i="8"/>
  <c r="Q909" i="8"/>
  <c r="Q208" i="8"/>
  <c r="Q272" i="8"/>
  <c r="Q218" i="8"/>
  <c r="Q817" i="8"/>
  <c r="Q977" i="8"/>
  <c r="Q56" i="8"/>
  <c r="Q81" i="8"/>
  <c r="Q518" i="8"/>
  <c r="Q467" i="8"/>
  <c r="Q360" i="8"/>
  <c r="Q471" i="8"/>
  <c r="Q197" i="8"/>
  <c r="Q1016" i="8"/>
  <c r="Q120" i="8"/>
  <c r="Q370" i="8"/>
  <c r="Q329" i="8"/>
  <c r="Q336" i="8"/>
  <c r="Q455" i="8"/>
  <c r="Q402" i="8"/>
  <c r="Q617" i="8"/>
  <c r="Q624" i="8"/>
  <c r="Q615" i="8"/>
  <c r="Q551" i="8"/>
  <c r="Q434" i="8"/>
  <c r="Q393" i="8"/>
  <c r="Q400" i="8"/>
  <c r="Q519" i="8"/>
  <c r="Q167" i="8"/>
  <c r="Q34" i="8"/>
  <c r="Q737" i="8"/>
  <c r="Q353" i="8"/>
  <c r="Q989" i="8"/>
  <c r="Q380" i="8"/>
  <c r="Q971" i="8"/>
  <c r="Q187" i="8"/>
  <c r="Q554" i="8"/>
  <c r="Q425" i="8"/>
  <c r="Q1045" i="8"/>
  <c r="Q268" i="8"/>
  <c r="Q842" i="8"/>
  <c r="Q440" i="8"/>
  <c r="Q813" i="8"/>
  <c r="Q1043" i="8"/>
  <c r="Q874" i="8"/>
  <c r="Q980" i="8"/>
  <c r="Q506" i="8"/>
  <c r="Q1057" i="8"/>
  <c r="Q249" i="8"/>
  <c r="Q152" i="8"/>
  <c r="Q559" i="8"/>
  <c r="Q1087" i="8"/>
  <c r="Q702" i="8"/>
  <c r="Q288" i="8"/>
  <c r="Q32" i="8"/>
  <c r="Q774" i="8"/>
  <c r="Q224" i="8"/>
  <c r="Q574" i="8"/>
  <c r="Q72" i="8"/>
  <c r="Q795" i="8"/>
  <c r="Q834" i="8"/>
  <c r="Q209" i="8"/>
  <c r="Q763" i="8"/>
  <c r="Q161" i="8"/>
  <c r="Q595" i="8"/>
  <c r="Q97" i="8"/>
  <c r="Q447" i="8"/>
  <c r="Q180" i="8"/>
  <c r="Q673" i="8"/>
  <c r="Q24" i="8"/>
  <c r="Q1049" i="8"/>
  <c r="Q164" i="8"/>
  <c r="Q914" i="8"/>
  <c r="Q186" i="8"/>
  <c r="Q1060" i="8"/>
  <c r="Q163" i="8"/>
  <c r="Q344" i="8"/>
  <c r="Q587" i="8"/>
  <c r="Q882" i="8"/>
  <c r="Q408" i="8"/>
  <c r="Q779" i="8"/>
  <c r="K454" i="16"/>
  <c r="N176" i="19" l="1"/>
  <c r="O177" i="19"/>
  <c r="AL48" i="19"/>
  <c r="AM49" i="19"/>
  <c r="AN134" i="19"/>
  <c r="AO135" i="19"/>
  <c r="P177" i="20"/>
  <c r="O176" i="20"/>
  <c r="AM48" i="20"/>
  <c r="AN49" i="20"/>
  <c r="AN135" i="20"/>
  <c r="AM134" i="20"/>
  <c r="AM91" i="19"/>
  <c r="AN92" i="19"/>
  <c r="AM5" i="19"/>
  <c r="AN6" i="19"/>
  <c r="AL91" i="20"/>
  <c r="AM92" i="20"/>
  <c r="AL5" i="20"/>
  <c r="AM6" i="20"/>
  <c r="K455" i="16"/>
  <c r="AN5" i="19" l="1"/>
  <c r="AO6" i="19"/>
  <c r="AO134" i="19"/>
  <c r="AP135" i="19"/>
  <c r="AM5" i="20"/>
  <c r="AN6" i="20"/>
  <c r="AN49" i="19"/>
  <c r="AM48" i="19"/>
  <c r="P176" i="20"/>
  <c r="Q177" i="20"/>
  <c r="AM91" i="20"/>
  <c r="AN92" i="20"/>
  <c r="AN48" i="20"/>
  <c r="AO49" i="20"/>
  <c r="O176" i="19"/>
  <c r="P177" i="19"/>
  <c r="AN91" i="19"/>
  <c r="AO92" i="19"/>
  <c r="AN134" i="20"/>
  <c r="AO135" i="20"/>
  <c r="K456" i="16"/>
  <c r="AP49" i="20" l="1"/>
  <c r="AO48" i="20"/>
  <c r="P176" i="19"/>
  <c r="Q177" i="19"/>
  <c r="AO49" i="19"/>
  <c r="AN48" i="19"/>
  <c r="AO134" i="20"/>
  <c r="AP135" i="20"/>
  <c r="AO6" i="20"/>
  <c r="AN5" i="20"/>
  <c r="AP6" i="19"/>
  <c r="AO5" i="19"/>
  <c r="AN91" i="20"/>
  <c r="AO92" i="20"/>
  <c r="AQ135" i="19"/>
  <c r="AP134" i="19"/>
  <c r="AP92" i="19"/>
  <c r="AO91" i="19"/>
  <c r="Q176" i="20"/>
  <c r="R177" i="20"/>
  <c r="K457" i="16"/>
  <c r="AO91" i="20" l="1"/>
  <c r="AP92" i="20"/>
  <c r="AR135" i="19"/>
  <c r="AQ134" i="19"/>
  <c r="R176" i="20"/>
  <c r="S177" i="20"/>
  <c r="AP134" i="20"/>
  <c r="AQ135" i="20"/>
  <c r="AP49" i="19"/>
  <c r="AO48" i="19"/>
  <c r="Q176" i="19"/>
  <c r="R177" i="19"/>
  <c r="AQ6" i="19"/>
  <c r="AP5" i="19"/>
  <c r="AQ92" i="19"/>
  <c r="AP91" i="19"/>
  <c r="AP6" i="20"/>
  <c r="AO5" i="20"/>
  <c r="AQ49" i="20"/>
  <c r="AP48" i="20"/>
  <c r="K458" i="16"/>
  <c r="AQ91" i="19" l="1"/>
  <c r="AR92" i="19"/>
  <c r="AR6" i="19"/>
  <c r="AQ5" i="19"/>
  <c r="AQ48" i="20"/>
  <c r="AR49" i="20"/>
  <c r="AR134" i="19"/>
  <c r="AS135" i="19"/>
  <c r="S177" i="19"/>
  <c r="R176" i="19"/>
  <c r="AQ92" i="20"/>
  <c r="AP91" i="20"/>
  <c r="AR135" i="20"/>
  <c r="AQ134" i="20"/>
  <c r="T177" i="20"/>
  <c r="S176" i="20"/>
  <c r="AP5" i="20"/>
  <c r="AQ6" i="20"/>
  <c r="AP48" i="19"/>
  <c r="AQ49" i="19"/>
  <c r="K459" i="16"/>
  <c r="AR48" i="20" l="1"/>
  <c r="AS49" i="20"/>
  <c r="AS135" i="20"/>
  <c r="AR134" i="20"/>
  <c r="AR49" i="19"/>
  <c r="AQ48" i="19"/>
  <c r="AR92" i="20"/>
  <c r="AQ91" i="20"/>
  <c r="AS6" i="19"/>
  <c r="AR5" i="19"/>
  <c r="AS92" i="19"/>
  <c r="AR91" i="19"/>
  <c r="AT135" i="19"/>
  <c r="AS134" i="19"/>
  <c r="U177" i="20"/>
  <c r="T176" i="20"/>
  <c r="AQ5" i="20"/>
  <c r="AR6" i="20"/>
  <c r="T177" i="19"/>
  <c r="S176" i="19"/>
  <c r="K460" i="16"/>
  <c r="AR48" i="19" l="1"/>
  <c r="AS49" i="19"/>
  <c r="AT92" i="19"/>
  <c r="AS91" i="19"/>
  <c r="AS134" i="20"/>
  <c r="AT135" i="20"/>
  <c r="U176" i="20"/>
  <c r="V177" i="20"/>
  <c r="T176" i="19"/>
  <c r="U177" i="19"/>
  <c r="AR91" i="20"/>
  <c r="AS92" i="20"/>
  <c r="AT134" i="19"/>
  <c r="AU135" i="19"/>
  <c r="AR5" i="20"/>
  <c r="AS6" i="20"/>
  <c r="AS48" i="20"/>
  <c r="AT49" i="20"/>
  <c r="AS5" i="19"/>
  <c r="AT6" i="19"/>
  <c r="K461" i="16"/>
  <c r="AS5" i="20" l="1"/>
  <c r="AT6" i="20"/>
  <c r="AS91" i="20"/>
  <c r="AT92" i="20"/>
  <c r="AT91" i="19"/>
  <c r="AU92" i="19"/>
  <c r="V176" i="20"/>
  <c r="W177" i="20"/>
  <c r="W176" i="20" s="1"/>
  <c r="AT134" i="20"/>
  <c r="AU135" i="20"/>
  <c r="AT48" i="20"/>
  <c r="AU49" i="20"/>
  <c r="AS48" i="19"/>
  <c r="AT49" i="19"/>
  <c r="AU134" i="19"/>
  <c r="AV135" i="19"/>
  <c r="AV134" i="19" s="1"/>
  <c r="AT5" i="19"/>
  <c r="AU6" i="19"/>
  <c r="U176" i="19"/>
  <c r="V177" i="19"/>
  <c r="K462" i="16"/>
  <c r="AU49" i="19" l="1"/>
  <c r="AT48" i="19"/>
  <c r="AU91" i="19"/>
  <c r="AV92" i="19"/>
  <c r="AV91" i="19" s="1"/>
  <c r="V176" i="19"/>
  <c r="W177" i="19"/>
  <c r="W176" i="19" s="1"/>
  <c r="AU92" i="20"/>
  <c r="AT91" i="20"/>
  <c r="AU48" i="20"/>
  <c r="AV49" i="20"/>
  <c r="AV48" i="20" s="1"/>
  <c r="AV6" i="19"/>
  <c r="AV5" i="19" s="1"/>
  <c r="AU5" i="19"/>
  <c r="AV135" i="20"/>
  <c r="AV134" i="20" s="1"/>
  <c r="AU134" i="20"/>
  <c r="AT5" i="20"/>
  <c r="AU6" i="20"/>
  <c r="K463" i="16"/>
  <c r="AU5" i="20" l="1"/>
  <c r="AV6" i="20"/>
  <c r="AV5" i="20" s="1"/>
  <c r="AU91" i="20"/>
  <c r="AV92" i="20"/>
  <c r="AV91" i="20" s="1"/>
  <c r="AV49" i="19"/>
  <c r="AV48" i="19" s="1"/>
  <c r="AU48" i="19"/>
  <c r="K464" i="16"/>
  <c r="K465" i="16" l="1"/>
  <c r="K466" i="16" l="1"/>
  <c r="K467" i="16" l="1"/>
  <c r="K468" i="16" l="1"/>
  <c r="K469" i="16" l="1"/>
  <c r="K470" i="16" l="1"/>
  <c r="K471" i="16" l="1"/>
  <c r="K472" i="16" l="1"/>
  <c r="K473" i="16" l="1"/>
  <c r="K474" i="16" l="1"/>
  <c r="K475" i="16" l="1"/>
  <c r="K476" i="16" s="1"/>
  <c r="K477" i="16" s="1"/>
  <c r="K478" i="16" s="1"/>
  <c r="K479" i="16" s="1"/>
  <c r="K480" i="16" s="1"/>
  <c r="K481" i="16" s="1"/>
  <c r="K482" i="16" s="1"/>
  <c r="K483" i="16" s="1"/>
  <c r="K484" i="16" s="1"/>
  <c r="K485" i="16" s="1"/>
  <c r="K486" i="16" s="1"/>
  <c r="K487" i="16" s="1"/>
  <c r="K488" i="16" s="1"/>
  <c r="K489" i="16" s="1"/>
  <c r="K490" i="16" s="1"/>
  <c r="K491" i="16" s="1"/>
  <c r="K492" i="16" s="1"/>
  <c r="K493" i="16" s="1"/>
  <c r="K494" i="16" s="1"/>
  <c r="K495" i="16" s="1"/>
  <c r="K496" i="16" s="1"/>
  <c r="K497" i="16" s="1"/>
  <c r="K498" i="16" s="1"/>
  <c r="K499" i="16" s="1"/>
  <c r="K500" i="16" s="1"/>
  <c r="K501" i="16" s="1"/>
  <c r="K502" i="16" s="1"/>
  <c r="K503" i="16" s="1"/>
  <c r="K504" i="16" s="1"/>
  <c r="K505" i="16" s="1"/>
  <c r="K506" i="16" s="1"/>
  <c r="K507" i="16" s="1"/>
  <c r="K508" i="16" s="1"/>
  <c r="K509" i="16" s="1"/>
  <c r="K510" i="16" s="1"/>
  <c r="K511" i="16" s="1"/>
  <c r="K512" i="16" s="1"/>
  <c r="K513" i="16" s="1"/>
  <c r="K514" i="16" s="1"/>
  <c r="K515" i="16" s="1"/>
  <c r="K516" i="16" s="1"/>
  <c r="K517" i="16" s="1"/>
  <c r="K518" i="16" s="1"/>
  <c r="K519" i="16" s="1"/>
  <c r="K520" i="16" s="1"/>
  <c r="K521" i="16" s="1"/>
  <c r="K522" i="16" s="1"/>
  <c r="K523" i="16" s="1"/>
  <c r="K524" i="16" s="1"/>
  <c r="K525" i="16" s="1"/>
  <c r="K526" i="16" s="1"/>
  <c r="K527" i="16" s="1"/>
  <c r="K528" i="16" s="1"/>
  <c r="K529" i="16" s="1"/>
  <c r="K530" i="16" s="1"/>
  <c r="K531" i="16" s="1"/>
  <c r="K532" i="16" s="1"/>
  <c r="K533" i="16" s="1"/>
  <c r="K534" i="16" s="1"/>
  <c r="K535" i="16" s="1"/>
  <c r="K536" i="16" s="1"/>
  <c r="K537" i="16" s="1"/>
  <c r="K538" i="16" s="1"/>
  <c r="K539" i="16" s="1"/>
  <c r="K540" i="16" s="1"/>
  <c r="K541" i="16" s="1"/>
  <c r="K542" i="16" s="1"/>
  <c r="K543" i="16" s="1"/>
  <c r="K544" i="16" s="1"/>
  <c r="K545" i="16" s="1"/>
  <c r="K546" i="16" s="1"/>
  <c r="K547" i="16" s="1"/>
  <c r="K548" i="16" s="1"/>
  <c r="K549" i="16" s="1"/>
  <c r="K550" i="16" s="1"/>
  <c r="K551" i="16" s="1"/>
  <c r="K552" i="16" s="1"/>
  <c r="K553" i="16" s="1"/>
  <c r="K554" i="16" s="1"/>
  <c r="K555" i="16" s="1"/>
  <c r="K556" i="16" s="1"/>
  <c r="K557" i="16" s="1"/>
  <c r="K558" i="16" s="1"/>
  <c r="K559" i="16" s="1"/>
  <c r="K560" i="16" s="1"/>
  <c r="K561" i="16" s="1"/>
  <c r="K562" i="16" s="1"/>
  <c r="K563" i="16" s="1"/>
  <c r="K564" i="16" s="1"/>
  <c r="K565" i="16" s="1"/>
  <c r="K566" i="16" s="1"/>
  <c r="K567" i="16" s="1"/>
  <c r="K568" i="16" s="1"/>
  <c r="K569" i="16" s="1"/>
  <c r="K570" i="16" s="1"/>
  <c r="K571" i="16" s="1"/>
  <c r="K572" i="16" s="1"/>
  <c r="K573" i="16" s="1"/>
  <c r="K574" i="16" s="1"/>
  <c r="K575" i="16" s="1"/>
  <c r="K576" i="16" s="1"/>
  <c r="K577" i="16" s="1"/>
  <c r="K578" i="16" s="1"/>
  <c r="K579" i="16" s="1"/>
  <c r="K580" i="16" s="1"/>
  <c r="K581" i="16" s="1"/>
  <c r="K582" i="16" s="1"/>
  <c r="K583" i="16" s="1"/>
  <c r="K584" i="16" s="1"/>
  <c r="K585" i="16" s="1"/>
  <c r="K586" i="16" s="1"/>
  <c r="K587" i="16" s="1"/>
  <c r="K588" i="16" s="1"/>
  <c r="K589" i="16" s="1"/>
  <c r="K590" i="16" s="1"/>
  <c r="K591" i="16" s="1"/>
  <c r="K592" i="16" s="1"/>
  <c r="K593" i="16" s="1"/>
  <c r="K594" i="16" s="1"/>
  <c r="K595" i="16" s="1"/>
  <c r="K596" i="16" s="1"/>
  <c r="K597" i="16" s="1"/>
  <c r="K598" i="16" s="1"/>
  <c r="K599" i="16" s="1"/>
  <c r="K600" i="16" s="1"/>
  <c r="K601" i="16" s="1"/>
  <c r="K602" i="16" s="1"/>
  <c r="K603" i="16" s="1"/>
  <c r="K604" i="16" s="1"/>
  <c r="K605" i="16" s="1"/>
  <c r="K606" i="16" s="1"/>
  <c r="K607" i="16" s="1"/>
  <c r="K608" i="16" s="1"/>
  <c r="K609" i="16" s="1"/>
  <c r="K610" i="16" s="1"/>
  <c r="K611" i="16" s="1"/>
  <c r="K612" i="16" s="1"/>
  <c r="K613" i="16" s="1"/>
  <c r="K614" i="16" s="1"/>
  <c r="K615" i="16" s="1"/>
  <c r="K616" i="16" s="1"/>
  <c r="K617" i="16" s="1"/>
  <c r="K618" i="16" s="1"/>
  <c r="K619" i="16" s="1"/>
  <c r="K620" i="16" s="1"/>
  <c r="K621" i="16" s="1"/>
  <c r="K622" i="16" s="1"/>
  <c r="K623" i="16" s="1"/>
  <c r="K624" i="16" s="1"/>
  <c r="K625" i="16" s="1"/>
  <c r="K626" i="16" s="1"/>
  <c r="K627" i="16" s="1"/>
  <c r="K628" i="16" s="1"/>
  <c r="K629" i="16" s="1"/>
  <c r="K630" i="16" s="1"/>
  <c r="K631" i="16" s="1"/>
  <c r="K632" i="16" s="1"/>
  <c r="K633" i="16" s="1"/>
  <c r="K634" i="16" s="1"/>
  <c r="K635" i="16" s="1"/>
  <c r="K636" i="16" s="1"/>
  <c r="K637" i="16" s="1"/>
  <c r="K638" i="16" s="1"/>
  <c r="K639" i="16" s="1"/>
  <c r="K640" i="16" s="1"/>
  <c r="K641" i="16" l="1"/>
  <c r="K642" i="16" l="1"/>
  <c r="K643" i="16" l="1"/>
  <c r="K644" i="16" l="1"/>
  <c r="K645" i="16" l="1"/>
  <c r="K646" i="16" l="1"/>
  <c r="K647" i="16" l="1"/>
  <c r="K648" i="16" l="1"/>
  <c r="K649" i="16" l="1"/>
  <c r="K650" i="16" l="1"/>
  <c r="K651" i="16" l="1"/>
  <c r="K652" i="16" l="1"/>
  <c r="K653" i="16" l="1"/>
  <c r="K654" i="16" l="1"/>
  <c r="K655" i="16" l="1"/>
  <c r="K656" i="16" l="1"/>
  <c r="K657" i="16" l="1"/>
  <c r="K658" i="16" l="1"/>
  <c r="K659" i="16" l="1"/>
  <c r="K660" i="16" l="1"/>
  <c r="K661" i="16" l="1"/>
  <c r="K662" i="16" l="1"/>
  <c r="K663" i="16" l="1"/>
  <c r="K664" i="16" l="1"/>
  <c r="K665" i="16" l="1"/>
  <c r="K666" i="16" l="1"/>
  <c r="K667" i="16" l="1"/>
  <c r="K668" i="16" l="1"/>
  <c r="K669" i="16" l="1"/>
  <c r="K670" i="16" l="1"/>
  <c r="M5" i="8"/>
  <c r="H4" i="12"/>
  <c r="H5" i="12"/>
  <c r="H6" i="12"/>
  <c r="H7" i="12"/>
  <c r="H8" i="12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39" i="12"/>
  <c r="H40" i="12"/>
  <c r="H41" i="12"/>
  <c r="H42" i="12"/>
  <c r="H43" i="12"/>
  <c r="H44" i="12"/>
  <c r="H45" i="12"/>
  <c r="H46" i="12"/>
  <c r="H47" i="12"/>
  <c r="H48" i="12"/>
  <c r="H49" i="12"/>
  <c r="H50" i="12"/>
  <c r="H51" i="12"/>
  <c r="H52" i="12"/>
  <c r="H53" i="12"/>
  <c r="H54" i="12"/>
  <c r="H55" i="12"/>
  <c r="H56" i="12"/>
  <c r="H57" i="12"/>
  <c r="H58" i="12"/>
  <c r="H59" i="12"/>
  <c r="H60" i="12"/>
  <c r="H61" i="12"/>
  <c r="H62" i="12"/>
  <c r="H63" i="12"/>
  <c r="H64" i="12"/>
  <c r="H65" i="12"/>
  <c r="H66" i="12"/>
  <c r="H67" i="12"/>
  <c r="H68" i="12"/>
  <c r="H69" i="12"/>
  <c r="H70" i="12"/>
  <c r="H71" i="12"/>
  <c r="H72" i="12"/>
  <c r="H73" i="12"/>
  <c r="H74" i="12"/>
  <c r="H75" i="12"/>
  <c r="H76" i="12"/>
  <c r="H77" i="12"/>
  <c r="H78" i="12"/>
  <c r="H79" i="12"/>
  <c r="H80" i="12"/>
  <c r="H81" i="12"/>
  <c r="H82" i="12"/>
  <c r="H83" i="12"/>
  <c r="H84" i="12"/>
  <c r="H85" i="12"/>
  <c r="H86" i="12"/>
  <c r="H87" i="12"/>
  <c r="H88" i="12"/>
  <c r="H89" i="12"/>
  <c r="H90" i="12"/>
  <c r="H91" i="12"/>
  <c r="H92" i="12"/>
  <c r="H93" i="12"/>
  <c r="H94" i="12"/>
  <c r="H95" i="12"/>
  <c r="H96" i="12"/>
  <c r="H97" i="12"/>
  <c r="H98" i="12"/>
  <c r="H99" i="12"/>
  <c r="H100" i="12"/>
  <c r="H101" i="12"/>
  <c r="H102" i="12"/>
  <c r="H103" i="12"/>
  <c r="H104" i="12"/>
  <c r="H105" i="12"/>
  <c r="H106" i="12"/>
  <c r="H107" i="12"/>
  <c r="H108" i="12"/>
  <c r="H109" i="12"/>
  <c r="H110" i="12"/>
  <c r="H111" i="12"/>
  <c r="H112" i="12"/>
  <c r="H113" i="12"/>
  <c r="H114" i="12"/>
  <c r="H115" i="12"/>
  <c r="H116" i="12"/>
  <c r="H117" i="12"/>
  <c r="H118" i="12"/>
  <c r="H119" i="12"/>
  <c r="H120" i="12"/>
  <c r="H121" i="12"/>
  <c r="H122" i="12"/>
  <c r="H123" i="12"/>
  <c r="H124" i="12"/>
  <c r="H125" i="12"/>
  <c r="H126" i="12"/>
  <c r="H127" i="12"/>
  <c r="H128" i="12"/>
  <c r="H129" i="12"/>
  <c r="H130" i="12"/>
  <c r="H131" i="12"/>
  <c r="H132" i="12"/>
  <c r="H133" i="12"/>
  <c r="H134" i="12"/>
  <c r="H135" i="12"/>
  <c r="H136" i="12"/>
  <c r="H137" i="12"/>
  <c r="H138" i="12"/>
  <c r="H139" i="12"/>
  <c r="H140" i="12"/>
  <c r="H141" i="12"/>
  <c r="H142" i="12"/>
  <c r="H143" i="12"/>
  <c r="H144" i="12"/>
  <c r="H145" i="12"/>
  <c r="H146" i="12"/>
  <c r="H147" i="12"/>
  <c r="H148" i="12"/>
  <c r="H149" i="12"/>
  <c r="H150" i="12"/>
  <c r="H151" i="12"/>
  <c r="H152" i="12"/>
  <c r="H153" i="12"/>
  <c r="H154" i="12"/>
  <c r="H155" i="12"/>
  <c r="H156" i="12"/>
  <c r="H157" i="12"/>
  <c r="H158" i="12"/>
  <c r="H159" i="12"/>
  <c r="H160" i="12"/>
  <c r="H161" i="12"/>
  <c r="H162" i="12"/>
  <c r="H163" i="12"/>
  <c r="H164" i="12"/>
  <c r="H165" i="12"/>
  <c r="H166" i="12"/>
  <c r="H167" i="12"/>
  <c r="H168" i="12"/>
  <c r="H169" i="12"/>
  <c r="H170" i="12"/>
  <c r="H171" i="12"/>
  <c r="H172" i="12"/>
  <c r="H173" i="12"/>
  <c r="H174" i="12"/>
  <c r="H175" i="12"/>
  <c r="H176" i="12"/>
  <c r="H177" i="12"/>
  <c r="H178" i="12"/>
  <c r="H179" i="12"/>
  <c r="H180" i="12"/>
  <c r="H181" i="12"/>
  <c r="H182" i="12"/>
  <c r="H183" i="12"/>
  <c r="H184" i="12"/>
  <c r="H185" i="12"/>
  <c r="H186" i="12"/>
  <c r="H187" i="12"/>
  <c r="H188" i="12"/>
  <c r="H189" i="12"/>
  <c r="H190" i="12"/>
  <c r="H191" i="12"/>
  <c r="H192" i="12"/>
  <c r="H193" i="12"/>
  <c r="H194" i="12"/>
  <c r="H195" i="12"/>
  <c r="H196" i="12"/>
  <c r="H197" i="12"/>
  <c r="H198" i="12"/>
  <c r="H199" i="12"/>
  <c r="H200" i="12"/>
  <c r="H201" i="12"/>
  <c r="H202" i="12"/>
  <c r="H203" i="12"/>
  <c r="H204" i="12"/>
  <c r="H205" i="12"/>
  <c r="H206" i="12"/>
  <c r="H207" i="12"/>
  <c r="H208" i="12"/>
  <c r="H209" i="12"/>
  <c r="H210" i="12"/>
  <c r="H211" i="12"/>
  <c r="H212" i="12"/>
  <c r="H213" i="12"/>
  <c r="H214" i="12"/>
  <c r="H215" i="12"/>
  <c r="H216" i="12"/>
  <c r="H217" i="12"/>
  <c r="H218" i="12"/>
  <c r="H219" i="12"/>
  <c r="H220" i="12"/>
  <c r="H221" i="12"/>
  <c r="A882" i="8"/>
  <c r="A883" i="8" s="1"/>
  <c r="A884" i="8" s="1"/>
  <c r="A885" i="8" s="1"/>
  <c r="A886" i="8" s="1"/>
  <c r="A887" i="8" s="1"/>
  <c r="A888" i="8" s="1"/>
  <c r="A889" i="8" s="1"/>
  <c r="A890" i="8" s="1"/>
  <c r="A891" i="8" s="1"/>
  <c r="A892" i="8" s="1"/>
  <c r="A893" i="8" s="1"/>
  <c r="A894" i="8" s="1"/>
  <c r="A895" i="8" s="1"/>
  <c r="A896" i="8" s="1"/>
  <c r="A897" i="8" s="1"/>
  <c r="A898" i="8" s="1"/>
  <c r="A899" i="8" s="1"/>
  <c r="A900" i="8" s="1"/>
  <c r="A901" i="8" s="1"/>
  <c r="A902" i="8" s="1"/>
  <c r="A903" i="8" s="1"/>
  <c r="A904" i="8" s="1"/>
  <c r="A905" i="8" s="1"/>
  <c r="A906" i="8" s="1"/>
  <c r="A907" i="8" s="1"/>
  <c r="A908" i="8" s="1"/>
  <c r="A909" i="8" s="1"/>
  <c r="A910" i="8" s="1"/>
  <c r="A911" i="8" s="1"/>
  <c r="A912" i="8" s="1"/>
  <c r="A913" i="8" s="1"/>
  <c r="A914" i="8" s="1"/>
  <c r="A915" i="8" s="1"/>
  <c r="A916" i="8" s="1"/>
  <c r="A917" i="8" s="1"/>
  <c r="A918" i="8" s="1"/>
  <c r="A919" i="8" s="1"/>
  <c r="A920" i="8" s="1"/>
  <c r="A921" i="8" s="1"/>
  <c r="A922" i="8" s="1"/>
  <c r="A923" i="8" s="1"/>
  <c r="A924" i="8" s="1"/>
  <c r="A925" i="8" s="1"/>
  <c r="A926" i="8" s="1"/>
  <c r="A927" i="8" s="1"/>
  <c r="A928" i="8" s="1"/>
  <c r="A929" i="8" s="1"/>
  <c r="A930" i="8" s="1"/>
  <c r="A931" i="8" s="1"/>
  <c r="A932" i="8" s="1"/>
  <c r="A933" i="8" s="1"/>
  <c r="A934" i="8" s="1"/>
  <c r="A935" i="8" s="1"/>
  <c r="A936" i="8" s="1"/>
  <c r="A937" i="8" s="1"/>
  <c r="A938" i="8" s="1"/>
  <c r="A939" i="8" s="1"/>
  <c r="A940" i="8" s="1"/>
  <c r="A941" i="8" s="1"/>
  <c r="A942" i="8" s="1"/>
  <c r="A943" i="8" s="1"/>
  <c r="A944" i="8" s="1"/>
  <c r="A945" i="8" s="1"/>
  <c r="A946" i="8" s="1"/>
  <c r="A947" i="8" s="1"/>
  <c r="A948" i="8" s="1"/>
  <c r="A949" i="8" s="1"/>
  <c r="A950" i="8" s="1"/>
  <c r="A951" i="8" s="1"/>
  <c r="A952" i="8" s="1"/>
  <c r="A953" i="8" s="1"/>
  <c r="A954" i="8" s="1"/>
  <c r="A955" i="8" s="1"/>
  <c r="A956" i="8" s="1"/>
  <c r="A957" i="8" s="1"/>
  <c r="A958" i="8" s="1"/>
  <c r="A959" i="8" s="1"/>
  <c r="A960" i="8" s="1"/>
  <c r="A961" i="8" s="1"/>
  <c r="A962" i="8" s="1"/>
  <c r="A963" i="8" s="1"/>
  <c r="A964" i="8" s="1"/>
  <c r="A965" i="8" s="1"/>
  <c r="A966" i="8" s="1"/>
  <c r="A967" i="8" s="1"/>
  <c r="A968" i="8" s="1"/>
  <c r="A969" i="8" s="1"/>
  <c r="A970" i="8" s="1"/>
  <c r="A971" i="8" s="1"/>
  <c r="A972" i="8" s="1"/>
  <c r="A973" i="8" s="1"/>
  <c r="A974" i="8" s="1"/>
  <c r="A975" i="8" s="1"/>
  <c r="A976" i="8" s="1"/>
  <c r="A977" i="8" s="1"/>
  <c r="A978" i="8" s="1"/>
  <c r="A979" i="8" s="1"/>
  <c r="A980" i="8" s="1"/>
  <c r="A981" i="8" s="1"/>
  <c r="A982" i="8" s="1"/>
  <c r="A983" i="8" s="1"/>
  <c r="A984" i="8" s="1"/>
  <c r="A985" i="8" s="1"/>
  <c r="A986" i="8" s="1"/>
  <c r="A987" i="8" s="1"/>
  <c r="A988" i="8" s="1"/>
  <c r="A989" i="8" s="1"/>
  <c r="A990" i="8" s="1"/>
  <c r="A991" i="8" s="1"/>
  <c r="A992" i="8" s="1"/>
  <c r="A993" i="8" s="1"/>
  <c r="A994" i="8" s="1"/>
  <c r="A995" i="8" s="1"/>
  <c r="A996" i="8" s="1"/>
  <c r="A997" i="8" s="1"/>
  <c r="A998" i="8" s="1"/>
  <c r="A999" i="8" s="1"/>
  <c r="A1000" i="8" s="1"/>
  <c r="A1001" i="8" s="1"/>
  <c r="A1002" i="8" s="1"/>
  <c r="A1003" i="8" s="1"/>
  <c r="A1004" i="8" s="1"/>
  <c r="A1005" i="8" s="1"/>
  <c r="A1006" i="8" s="1"/>
  <c r="A1007" i="8" s="1"/>
  <c r="A1008" i="8" s="1"/>
  <c r="A1009" i="8" s="1"/>
  <c r="A1010" i="8" s="1"/>
  <c r="A1011" i="8" s="1"/>
  <c r="A1012" i="8" s="1"/>
  <c r="A1013" i="8" s="1"/>
  <c r="A1014" i="8" s="1"/>
  <c r="A1015" i="8" s="1"/>
  <c r="A1016" i="8" s="1"/>
  <c r="A1017" i="8" s="1"/>
  <c r="A1018" i="8" s="1"/>
  <c r="A1019" i="8" s="1"/>
  <c r="A1020" i="8" s="1"/>
  <c r="A1021" i="8" s="1"/>
  <c r="A1022" i="8" s="1"/>
  <c r="A1023" i="8" s="1"/>
  <c r="A1024" i="8" s="1"/>
  <c r="A1025" i="8" s="1"/>
  <c r="A1026" i="8" s="1"/>
  <c r="A1027" i="8" s="1"/>
  <c r="A1028" i="8" s="1"/>
  <c r="A1029" i="8" s="1"/>
  <c r="A1030" i="8" s="1"/>
  <c r="A1031" i="8" s="1"/>
  <c r="A1032" i="8" s="1"/>
  <c r="A1033" i="8" s="1"/>
  <c r="A1034" i="8" s="1"/>
  <c r="A1035" i="8" s="1"/>
  <c r="A1036" i="8" s="1"/>
  <c r="A1037" i="8" s="1"/>
  <c r="A1038" i="8" s="1"/>
  <c r="A1039" i="8" s="1"/>
  <c r="A1040" i="8" s="1"/>
  <c r="A1041" i="8" s="1"/>
  <c r="A1042" i="8" s="1"/>
  <c r="A1043" i="8" s="1"/>
  <c r="A1044" i="8" s="1"/>
  <c r="A1045" i="8" s="1"/>
  <c r="A1046" i="8" s="1"/>
  <c r="A1047" i="8" s="1"/>
  <c r="A1048" i="8" s="1"/>
  <c r="A1049" i="8" s="1"/>
  <c r="A1050" i="8" s="1"/>
  <c r="A1051" i="8" s="1"/>
  <c r="A1052" i="8" s="1"/>
  <c r="A1053" i="8" s="1"/>
  <c r="A1054" i="8" s="1"/>
  <c r="A1055" i="8" s="1"/>
  <c r="A1056" i="8" s="1"/>
  <c r="A1057" i="8" s="1"/>
  <c r="A1058" i="8" s="1"/>
  <c r="A1059" i="8" s="1"/>
  <c r="A1060" i="8" s="1"/>
  <c r="A1061" i="8" s="1"/>
  <c r="A1062" i="8" s="1"/>
  <c r="A1063" i="8" s="1"/>
  <c r="A1064" i="8" s="1"/>
  <c r="A1065" i="8" s="1"/>
  <c r="A1066" i="8" s="1"/>
  <c r="A1067" i="8" s="1"/>
  <c r="A1068" i="8" s="1"/>
  <c r="A1069" i="8" s="1"/>
  <c r="A1070" i="8" s="1"/>
  <c r="A1071" i="8" s="1"/>
  <c r="A1072" i="8" s="1"/>
  <c r="A1073" i="8" s="1"/>
  <c r="A1074" i="8" s="1"/>
  <c r="A1075" i="8" s="1"/>
  <c r="A1076" i="8" s="1"/>
  <c r="A1077" i="8" s="1"/>
  <c r="A1078" i="8" s="1"/>
  <c r="A1079" i="8" s="1"/>
  <c r="A1080" i="8" s="1"/>
  <c r="A1081" i="8" s="1"/>
  <c r="A1082" i="8" s="1"/>
  <c r="A1083" i="8" s="1"/>
  <c r="A1084" i="8" s="1"/>
  <c r="A1085" i="8" s="1"/>
  <c r="A1086" i="8" s="1"/>
  <c r="A1087" i="8" s="1"/>
  <c r="A1088" i="8" s="1"/>
  <c r="A1089" i="8" s="1"/>
  <c r="A1090" i="8" s="1"/>
  <c r="A1091" i="8" s="1"/>
  <c r="A1092" i="8" s="1"/>
  <c r="A1093" i="8" s="1"/>
  <c r="A1094" i="8" s="1"/>
  <c r="A1095" i="8" s="1"/>
  <c r="A1096" i="8" s="1"/>
  <c r="A1097" i="8" s="1"/>
  <c r="A1098" i="8" s="1"/>
  <c r="A1099" i="8" s="1"/>
  <c r="A663" i="8"/>
  <c r="A664" i="8" s="1"/>
  <c r="A665" i="8" s="1"/>
  <c r="A666" i="8" s="1"/>
  <c r="A667" i="8" s="1"/>
  <c r="A668" i="8" s="1"/>
  <c r="A669" i="8" s="1"/>
  <c r="A670" i="8" s="1"/>
  <c r="A671" i="8" s="1"/>
  <c r="A672" i="8" s="1"/>
  <c r="A673" i="8" s="1"/>
  <c r="A674" i="8" s="1"/>
  <c r="A675" i="8" s="1"/>
  <c r="A676" i="8" s="1"/>
  <c r="A677" i="8" s="1"/>
  <c r="A678" i="8" s="1"/>
  <c r="A679" i="8" s="1"/>
  <c r="A680" i="8" s="1"/>
  <c r="A681" i="8" s="1"/>
  <c r="A682" i="8" s="1"/>
  <c r="A683" i="8" s="1"/>
  <c r="A684" i="8" s="1"/>
  <c r="A685" i="8" s="1"/>
  <c r="A686" i="8" s="1"/>
  <c r="A687" i="8" s="1"/>
  <c r="A688" i="8" s="1"/>
  <c r="A689" i="8" s="1"/>
  <c r="A690" i="8" s="1"/>
  <c r="A691" i="8" s="1"/>
  <c r="A692" i="8" s="1"/>
  <c r="A693" i="8" s="1"/>
  <c r="A694" i="8" s="1"/>
  <c r="A695" i="8" s="1"/>
  <c r="A696" i="8" s="1"/>
  <c r="A697" i="8" s="1"/>
  <c r="A698" i="8" s="1"/>
  <c r="A699" i="8" s="1"/>
  <c r="A700" i="8" s="1"/>
  <c r="A701" i="8" s="1"/>
  <c r="A702" i="8" s="1"/>
  <c r="A703" i="8" s="1"/>
  <c r="A704" i="8" s="1"/>
  <c r="A705" i="8" s="1"/>
  <c r="A706" i="8" s="1"/>
  <c r="A707" i="8" s="1"/>
  <c r="A708" i="8" s="1"/>
  <c r="A709" i="8" s="1"/>
  <c r="A710" i="8" s="1"/>
  <c r="A711" i="8" s="1"/>
  <c r="A712" i="8" s="1"/>
  <c r="A713" i="8" s="1"/>
  <c r="A714" i="8" s="1"/>
  <c r="A715" i="8" s="1"/>
  <c r="A716" i="8" s="1"/>
  <c r="A717" i="8" s="1"/>
  <c r="A718" i="8" s="1"/>
  <c r="A719" i="8" s="1"/>
  <c r="A720" i="8" s="1"/>
  <c r="A721" i="8" s="1"/>
  <c r="A722" i="8" s="1"/>
  <c r="A723" i="8" s="1"/>
  <c r="A724" i="8" s="1"/>
  <c r="A725" i="8" s="1"/>
  <c r="A726" i="8" s="1"/>
  <c r="A727" i="8" s="1"/>
  <c r="A728" i="8" s="1"/>
  <c r="A729" i="8" s="1"/>
  <c r="A730" i="8" s="1"/>
  <c r="A731" i="8" s="1"/>
  <c r="A732" i="8" s="1"/>
  <c r="A733" i="8" s="1"/>
  <c r="A734" i="8" s="1"/>
  <c r="A735" i="8" s="1"/>
  <c r="A736" i="8" s="1"/>
  <c r="A737" i="8" s="1"/>
  <c r="A738" i="8" s="1"/>
  <c r="A739" i="8" s="1"/>
  <c r="A740" i="8" s="1"/>
  <c r="A741" i="8" s="1"/>
  <c r="A742" i="8" s="1"/>
  <c r="A743" i="8" s="1"/>
  <c r="A744" i="8" s="1"/>
  <c r="A745" i="8" s="1"/>
  <c r="A746" i="8" s="1"/>
  <c r="A747" i="8" s="1"/>
  <c r="A748" i="8" s="1"/>
  <c r="A749" i="8" s="1"/>
  <c r="A750" i="8" s="1"/>
  <c r="A751" i="8" s="1"/>
  <c r="A752" i="8" s="1"/>
  <c r="A753" i="8" s="1"/>
  <c r="A754" i="8" s="1"/>
  <c r="A755" i="8" s="1"/>
  <c r="A756" i="8" s="1"/>
  <c r="A757" i="8" s="1"/>
  <c r="A758" i="8" s="1"/>
  <c r="A759" i="8" s="1"/>
  <c r="A760" i="8" s="1"/>
  <c r="A761" i="8" s="1"/>
  <c r="A762" i="8" s="1"/>
  <c r="A763" i="8" s="1"/>
  <c r="A764" i="8" s="1"/>
  <c r="A765" i="8" s="1"/>
  <c r="A766" i="8" s="1"/>
  <c r="A767" i="8" s="1"/>
  <c r="A768" i="8" s="1"/>
  <c r="A769" i="8" s="1"/>
  <c r="A770" i="8" s="1"/>
  <c r="A771" i="8" s="1"/>
  <c r="A772" i="8" s="1"/>
  <c r="A773" i="8" s="1"/>
  <c r="A774" i="8" s="1"/>
  <c r="A775" i="8" s="1"/>
  <c r="A776" i="8" s="1"/>
  <c r="A777" i="8" s="1"/>
  <c r="A778" i="8" s="1"/>
  <c r="A779" i="8" s="1"/>
  <c r="A780" i="8" s="1"/>
  <c r="A781" i="8" s="1"/>
  <c r="A782" i="8" s="1"/>
  <c r="A783" i="8" s="1"/>
  <c r="A784" i="8" s="1"/>
  <c r="A785" i="8" s="1"/>
  <c r="A786" i="8" s="1"/>
  <c r="A787" i="8" s="1"/>
  <c r="A788" i="8" s="1"/>
  <c r="A789" i="8" s="1"/>
  <c r="A790" i="8" s="1"/>
  <c r="A791" i="8" s="1"/>
  <c r="A792" i="8" s="1"/>
  <c r="A793" i="8" s="1"/>
  <c r="A794" i="8" s="1"/>
  <c r="A795" i="8" s="1"/>
  <c r="A796" i="8" s="1"/>
  <c r="A797" i="8" s="1"/>
  <c r="A798" i="8" s="1"/>
  <c r="A799" i="8" s="1"/>
  <c r="A800" i="8" s="1"/>
  <c r="A801" i="8" s="1"/>
  <c r="A802" i="8" s="1"/>
  <c r="A803" i="8" s="1"/>
  <c r="A804" i="8" s="1"/>
  <c r="A805" i="8" s="1"/>
  <c r="A806" i="8" s="1"/>
  <c r="A807" i="8" s="1"/>
  <c r="A808" i="8" s="1"/>
  <c r="A809" i="8" s="1"/>
  <c r="A810" i="8" s="1"/>
  <c r="A811" i="8" s="1"/>
  <c r="A812" i="8" s="1"/>
  <c r="A813" i="8" s="1"/>
  <c r="A814" i="8" s="1"/>
  <c r="A815" i="8" s="1"/>
  <c r="A816" i="8" s="1"/>
  <c r="A817" i="8" s="1"/>
  <c r="A818" i="8" s="1"/>
  <c r="A819" i="8" s="1"/>
  <c r="A820" i="8" s="1"/>
  <c r="A821" i="8" s="1"/>
  <c r="A822" i="8" s="1"/>
  <c r="A823" i="8" s="1"/>
  <c r="A824" i="8" s="1"/>
  <c r="A825" i="8" s="1"/>
  <c r="A826" i="8" s="1"/>
  <c r="A827" i="8" s="1"/>
  <c r="A828" i="8" s="1"/>
  <c r="A829" i="8" s="1"/>
  <c r="A830" i="8" s="1"/>
  <c r="A831" i="8" s="1"/>
  <c r="A832" i="8" s="1"/>
  <c r="A833" i="8" s="1"/>
  <c r="A834" i="8" s="1"/>
  <c r="A835" i="8" s="1"/>
  <c r="A836" i="8" s="1"/>
  <c r="A837" i="8" s="1"/>
  <c r="A838" i="8" s="1"/>
  <c r="A839" i="8" s="1"/>
  <c r="A840" i="8" s="1"/>
  <c r="A841" i="8" s="1"/>
  <c r="A842" i="8" s="1"/>
  <c r="A843" i="8" s="1"/>
  <c r="A844" i="8" s="1"/>
  <c r="A845" i="8" s="1"/>
  <c r="A846" i="8" s="1"/>
  <c r="A847" i="8" s="1"/>
  <c r="A848" i="8" s="1"/>
  <c r="A849" i="8" s="1"/>
  <c r="A850" i="8" s="1"/>
  <c r="A851" i="8" s="1"/>
  <c r="A852" i="8" s="1"/>
  <c r="A853" i="8" s="1"/>
  <c r="A854" i="8" s="1"/>
  <c r="A855" i="8" s="1"/>
  <c r="A856" i="8" s="1"/>
  <c r="A857" i="8" s="1"/>
  <c r="A858" i="8" s="1"/>
  <c r="A859" i="8" s="1"/>
  <c r="A860" i="8" s="1"/>
  <c r="A861" i="8" s="1"/>
  <c r="A862" i="8" s="1"/>
  <c r="A863" i="8" s="1"/>
  <c r="A864" i="8" s="1"/>
  <c r="A865" i="8" s="1"/>
  <c r="A866" i="8" s="1"/>
  <c r="A867" i="8" s="1"/>
  <c r="A868" i="8" s="1"/>
  <c r="A869" i="8" s="1"/>
  <c r="A870" i="8" s="1"/>
  <c r="A871" i="8" s="1"/>
  <c r="A872" i="8" s="1"/>
  <c r="A873" i="8" s="1"/>
  <c r="A874" i="8" s="1"/>
  <c r="A875" i="8" s="1"/>
  <c r="A876" i="8" s="1"/>
  <c r="A877" i="8" s="1"/>
  <c r="A878" i="8" s="1"/>
  <c r="A879" i="8" s="1"/>
  <c r="A880" i="8" s="1"/>
  <c r="A444" i="8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A455" i="8" s="1"/>
  <c r="A456" i="8" s="1"/>
  <c r="A457" i="8" s="1"/>
  <c r="A458" i="8" s="1"/>
  <c r="A459" i="8" s="1"/>
  <c r="A460" i="8" s="1"/>
  <c r="A461" i="8" s="1"/>
  <c r="A462" i="8" s="1"/>
  <c r="A463" i="8" s="1"/>
  <c r="A464" i="8" s="1"/>
  <c r="A465" i="8" s="1"/>
  <c r="A466" i="8" s="1"/>
  <c r="A467" i="8" s="1"/>
  <c r="A468" i="8" s="1"/>
  <c r="A469" i="8" s="1"/>
  <c r="A470" i="8" s="1"/>
  <c r="A471" i="8" s="1"/>
  <c r="A472" i="8" s="1"/>
  <c r="A473" i="8" s="1"/>
  <c r="A474" i="8" s="1"/>
  <c r="A475" i="8" s="1"/>
  <c r="A476" i="8" s="1"/>
  <c r="A477" i="8" s="1"/>
  <c r="A478" i="8" s="1"/>
  <c r="A479" i="8" s="1"/>
  <c r="A480" i="8" s="1"/>
  <c r="A481" i="8" s="1"/>
  <c r="A482" i="8" s="1"/>
  <c r="A483" i="8" s="1"/>
  <c r="A484" i="8" s="1"/>
  <c r="A485" i="8" s="1"/>
  <c r="A486" i="8" s="1"/>
  <c r="A487" i="8" s="1"/>
  <c r="A488" i="8" s="1"/>
  <c r="A489" i="8" s="1"/>
  <c r="A490" i="8" s="1"/>
  <c r="A491" i="8" s="1"/>
  <c r="A492" i="8" s="1"/>
  <c r="A493" i="8" s="1"/>
  <c r="A494" i="8" s="1"/>
  <c r="A495" i="8" s="1"/>
  <c r="A496" i="8" s="1"/>
  <c r="A497" i="8" s="1"/>
  <c r="A498" i="8" s="1"/>
  <c r="A499" i="8" s="1"/>
  <c r="A500" i="8" s="1"/>
  <c r="A501" i="8" s="1"/>
  <c r="A502" i="8" s="1"/>
  <c r="A503" i="8" s="1"/>
  <c r="A504" i="8" s="1"/>
  <c r="A505" i="8" s="1"/>
  <c r="A506" i="8" s="1"/>
  <c r="A507" i="8" s="1"/>
  <c r="A508" i="8" s="1"/>
  <c r="A509" i="8" s="1"/>
  <c r="A510" i="8" s="1"/>
  <c r="A511" i="8" s="1"/>
  <c r="A512" i="8" s="1"/>
  <c r="A513" i="8" s="1"/>
  <c r="A514" i="8" s="1"/>
  <c r="A515" i="8" s="1"/>
  <c r="A516" i="8" s="1"/>
  <c r="A517" i="8" s="1"/>
  <c r="A518" i="8" s="1"/>
  <c r="A519" i="8" s="1"/>
  <c r="A520" i="8" s="1"/>
  <c r="A521" i="8" s="1"/>
  <c r="A522" i="8" s="1"/>
  <c r="A523" i="8" s="1"/>
  <c r="A524" i="8" s="1"/>
  <c r="A525" i="8" s="1"/>
  <c r="A526" i="8" s="1"/>
  <c r="A527" i="8" s="1"/>
  <c r="A528" i="8" s="1"/>
  <c r="A529" i="8" s="1"/>
  <c r="A530" i="8" s="1"/>
  <c r="A531" i="8" s="1"/>
  <c r="A532" i="8" s="1"/>
  <c r="A533" i="8" s="1"/>
  <c r="A534" i="8" s="1"/>
  <c r="A535" i="8" s="1"/>
  <c r="A536" i="8" s="1"/>
  <c r="A537" i="8" s="1"/>
  <c r="A538" i="8" s="1"/>
  <c r="A539" i="8" s="1"/>
  <c r="A540" i="8" s="1"/>
  <c r="A541" i="8" s="1"/>
  <c r="A542" i="8" s="1"/>
  <c r="A543" i="8" s="1"/>
  <c r="A544" i="8" s="1"/>
  <c r="A545" i="8" s="1"/>
  <c r="A546" i="8" s="1"/>
  <c r="A547" i="8" s="1"/>
  <c r="A548" i="8" s="1"/>
  <c r="A549" i="8" s="1"/>
  <c r="A550" i="8" s="1"/>
  <c r="A551" i="8" s="1"/>
  <c r="A552" i="8" s="1"/>
  <c r="A553" i="8" s="1"/>
  <c r="A554" i="8" s="1"/>
  <c r="A555" i="8" s="1"/>
  <c r="A556" i="8" s="1"/>
  <c r="A557" i="8" s="1"/>
  <c r="A558" i="8" s="1"/>
  <c r="A559" i="8" s="1"/>
  <c r="A560" i="8" s="1"/>
  <c r="A561" i="8" s="1"/>
  <c r="A562" i="8" s="1"/>
  <c r="A563" i="8" s="1"/>
  <c r="A564" i="8" s="1"/>
  <c r="A565" i="8" s="1"/>
  <c r="A566" i="8" s="1"/>
  <c r="A567" i="8" s="1"/>
  <c r="A568" i="8" s="1"/>
  <c r="A569" i="8" s="1"/>
  <c r="A570" i="8" s="1"/>
  <c r="A571" i="8" s="1"/>
  <c r="A572" i="8" s="1"/>
  <c r="A573" i="8" s="1"/>
  <c r="A574" i="8" s="1"/>
  <c r="A575" i="8" s="1"/>
  <c r="A576" i="8" s="1"/>
  <c r="A577" i="8" s="1"/>
  <c r="A578" i="8" s="1"/>
  <c r="A579" i="8" s="1"/>
  <c r="A580" i="8" s="1"/>
  <c r="A581" i="8" s="1"/>
  <c r="A582" i="8" s="1"/>
  <c r="A583" i="8" s="1"/>
  <c r="A584" i="8" s="1"/>
  <c r="A585" i="8" s="1"/>
  <c r="A586" i="8" s="1"/>
  <c r="A587" i="8" s="1"/>
  <c r="A588" i="8" s="1"/>
  <c r="A589" i="8" s="1"/>
  <c r="A590" i="8" s="1"/>
  <c r="A591" i="8" s="1"/>
  <c r="A592" i="8" s="1"/>
  <c r="A593" i="8" s="1"/>
  <c r="A594" i="8" s="1"/>
  <c r="A595" i="8" s="1"/>
  <c r="A596" i="8" s="1"/>
  <c r="A597" i="8" s="1"/>
  <c r="A598" i="8" s="1"/>
  <c r="A599" i="8" s="1"/>
  <c r="A600" i="8" s="1"/>
  <c r="A601" i="8" s="1"/>
  <c r="A602" i="8" s="1"/>
  <c r="A603" i="8" s="1"/>
  <c r="A604" i="8" s="1"/>
  <c r="A605" i="8" s="1"/>
  <c r="A606" i="8" s="1"/>
  <c r="A607" i="8" s="1"/>
  <c r="A608" i="8" s="1"/>
  <c r="A609" i="8" s="1"/>
  <c r="A610" i="8" s="1"/>
  <c r="A611" i="8" s="1"/>
  <c r="A612" i="8" s="1"/>
  <c r="A613" i="8" s="1"/>
  <c r="A614" i="8" s="1"/>
  <c r="A615" i="8" s="1"/>
  <c r="A616" i="8" s="1"/>
  <c r="A617" i="8" s="1"/>
  <c r="A618" i="8" s="1"/>
  <c r="A619" i="8" s="1"/>
  <c r="A620" i="8" s="1"/>
  <c r="A621" i="8" s="1"/>
  <c r="A622" i="8" s="1"/>
  <c r="A623" i="8" s="1"/>
  <c r="A624" i="8" s="1"/>
  <c r="A625" i="8" s="1"/>
  <c r="A626" i="8" s="1"/>
  <c r="A627" i="8" s="1"/>
  <c r="A628" i="8" s="1"/>
  <c r="A629" i="8" s="1"/>
  <c r="A630" i="8" s="1"/>
  <c r="A631" i="8" s="1"/>
  <c r="A632" i="8" s="1"/>
  <c r="A633" i="8" s="1"/>
  <c r="A634" i="8" s="1"/>
  <c r="A635" i="8" s="1"/>
  <c r="A636" i="8" s="1"/>
  <c r="A637" i="8" s="1"/>
  <c r="A638" i="8" s="1"/>
  <c r="A639" i="8" s="1"/>
  <c r="A640" i="8" s="1"/>
  <c r="A641" i="8" s="1"/>
  <c r="A642" i="8" s="1"/>
  <c r="A643" i="8" s="1"/>
  <c r="A644" i="8" s="1"/>
  <c r="A645" i="8" s="1"/>
  <c r="A646" i="8" s="1"/>
  <c r="A647" i="8" s="1"/>
  <c r="A648" i="8" s="1"/>
  <c r="A649" i="8" s="1"/>
  <c r="A650" i="8" s="1"/>
  <c r="A651" i="8" s="1"/>
  <c r="A652" i="8" s="1"/>
  <c r="A653" i="8" s="1"/>
  <c r="A654" i="8" s="1"/>
  <c r="A655" i="8" s="1"/>
  <c r="A656" i="8" s="1"/>
  <c r="A657" i="8" s="1"/>
  <c r="A658" i="8" s="1"/>
  <c r="A659" i="8" s="1"/>
  <c r="A660" i="8" s="1"/>
  <c r="A661" i="8" s="1"/>
  <c r="A225" i="8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A417" i="8" s="1"/>
  <c r="A418" i="8" s="1"/>
  <c r="A419" i="8" s="1"/>
  <c r="A420" i="8" s="1"/>
  <c r="A421" i="8" s="1"/>
  <c r="A422" i="8" s="1"/>
  <c r="A423" i="8" s="1"/>
  <c r="A424" i="8" s="1"/>
  <c r="A425" i="8" s="1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6" i="8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P5" i="8" l="1"/>
  <c r="K5" i="8"/>
  <c r="K671" i="16"/>
  <c r="Q5" i="8" l="1"/>
  <c r="K672" i="16"/>
  <c r="S5" i="8" a="1"/>
  <c r="S5" i="8" s="1"/>
  <c r="T5" i="8" s="1"/>
  <c r="U5" i="8" l="1"/>
  <c r="S22" i="8" a="1"/>
  <c r="S22" i="8" s="1"/>
  <c r="S241" i="8" a="1"/>
  <c r="S241" i="8" s="1"/>
  <c r="S460" i="8" a="1"/>
  <c r="S460" i="8" s="1"/>
  <c r="S679" i="8" a="1"/>
  <c r="S679" i="8" s="1"/>
  <c r="S898" i="8" a="1"/>
  <c r="S898" i="8" s="1"/>
  <c r="S440" i="8" a="1"/>
  <c r="S440" i="8" s="1"/>
  <c r="S221" i="8" a="1"/>
  <c r="S221" i="8" s="1"/>
  <c r="S1097" i="8" a="1"/>
  <c r="S1097" i="8" s="1"/>
  <c r="S659" i="8" a="1"/>
  <c r="S659" i="8" s="1"/>
  <c r="S878" i="8" a="1"/>
  <c r="S878" i="8" s="1"/>
  <c r="S421" i="8" a="1"/>
  <c r="S421" i="8" s="1"/>
  <c r="S202" i="8" a="1"/>
  <c r="S202" i="8" s="1"/>
  <c r="S859" i="8" a="1"/>
  <c r="S859" i="8" s="1"/>
  <c r="S640" i="8" a="1"/>
  <c r="S640" i="8" s="1"/>
  <c r="S1078" i="8" a="1"/>
  <c r="S1078" i="8" s="1"/>
  <c r="S172" i="8" a="1"/>
  <c r="S172" i="8" s="1"/>
  <c r="S391" i="8" a="1"/>
  <c r="S391" i="8" s="1"/>
  <c r="S610" i="8" a="1"/>
  <c r="S610" i="8" s="1"/>
  <c r="S829" i="8" a="1"/>
  <c r="S829" i="8" s="1"/>
  <c r="S1048" i="8" a="1"/>
  <c r="S1048" i="8" s="1"/>
  <c r="S596" i="8" a="1"/>
  <c r="S596" i="8" s="1"/>
  <c r="S377" i="8" a="1"/>
  <c r="S377" i="8" s="1"/>
  <c r="S158" i="8" a="1"/>
  <c r="S158" i="8" s="1"/>
  <c r="S1034" i="8" a="1"/>
  <c r="S1034" i="8" s="1"/>
  <c r="S815" i="8" a="1"/>
  <c r="S815" i="8" s="1"/>
  <c r="S441" i="8" a="1"/>
  <c r="S441" i="8" s="1"/>
  <c r="S222" i="8" a="1"/>
  <c r="S222" i="8" s="1"/>
  <c r="S1098" i="8" a="1"/>
  <c r="S1098" i="8" s="1"/>
  <c r="S879" i="8" a="1"/>
  <c r="S879" i="8" s="1"/>
  <c r="S660" i="8" a="1"/>
  <c r="S660" i="8" s="1"/>
  <c r="S23" i="8" a="1"/>
  <c r="S23" i="8" s="1"/>
  <c r="S242" i="8" a="1"/>
  <c r="S242" i="8" s="1"/>
  <c r="S461" i="8" a="1"/>
  <c r="S461" i="8" s="1"/>
  <c r="S680" i="8" a="1"/>
  <c r="S680" i="8" s="1"/>
  <c r="S899" i="8" a="1"/>
  <c r="S899" i="8" s="1"/>
  <c r="S306" i="8" a="1"/>
  <c r="S306" i="8" s="1"/>
  <c r="S87" i="8" a="1"/>
  <c r="S87" i="8" s="1"/>
  <c r="S525" i="8" a="1"/>
  <c r="S525" i="8" s="1"/>
  <c r="S744" i="8" a="1"/>
  <c r="S744" i="8" s="1"/>
  <c r="S963" i="8" a="1"/>
  <c r="S963" i="8" s="1"/>
  <c r="S370" i="8" a="1"/>
  <c r="S370" i="8" s="1"/>
  <c r="S151" i="8" a="1"/>
  <c r="S151" i="8" s="1"/>
  <c r="S1027" i="8" a="1"/>
  <c r="S1027" i="8" s="1"/>
  <c r="S589" i="8" a="1"/>
  <c r="S589" i="8" s="1"/>
  <c r="S808" i="8" a="1"/>
  <c r="S808" i="8" s="1"/>
  <c r="S434" i="8" a="1"/>
  <c r="S434" i="8" s="1"/>
  <c r="S215" i="8" a="1"/>
  <c r="S215" i="8" s="1"/>
  <c r="S653" i="8" a="1"/>
  <c r="S653" i="8" s="1"/>
  <c r="S872" i="8" a="1"/>
  <c r="S872" i="8" s="1"/>
  <c r="S1091" i="8" a="1"/>
  <c r="S1091" i="8" s="1"/>
  <c r="S235" i="8" a="1"/>
  <c r="S235" i="8" s="1"/>
  <c r="S454" i="8" a="1"/>
  <c r="S454" i="8" s="1"/>
  <c r="S16" i="8" a="1"/>
  <c r="S16" i="8" s="1"/>
  <c r="S673" i="8" a="1"/>
  <c r="S673" i="8" s="1"/>
  <c r="S892" i="8" a="1"/>
  <c r="S892" i="8" s="1"/>
  <c r="S299" i="8" a="1"/>
  <c r="S299" i="8" s="1"/>
  <c r="S80" i="8" a="1"/>
  <c r="S80" i="8" s="1"/>
  <c r="S518" i="8" a="1"/>
  <c r="S518" i="8" s="1"/>
  <c r="S737" i="8" a="1"/>
  <c r="S737" i="8" s="1"/>
  <c r="S956" i="8" a="1"/>
  <c r="S956" i="8" s="1"/>
  <c r="S582" i="8" a="1"/>
  <c r="S582" i="8" s="1"/>
  <c r="S363" i="8" a="1"/>
  <c r="S363" i="8" s="1"/>
  <c r="S144" i="8" a="1"/>
  <c r="S144" i="8" s="1"/>
  <c r="S1020" i="8" a="1"/>
  <c r="S1020" i="8" s="1"/>
  <c r="S801" i="8" a="1"/>
  <c r="S801" i="8" s="1"/>
  <c r="S427" i="8" a="1"/>
  <c r="S427" i="8" s="1"/>
  <c r="S208" i="8" a="1"/>
  <c r="S208" i="8" s="1"/>
  <c r="S865" i="8" a="1"/>
  <c r="S865" i="8" s="1"/>
  <c r="S646" i="8" a="1"/>
  <c r="S646" i="8" s="1"/>
  <c r="S1084" i="8" a="1"/>
  <c r="S1084" i="8" s="1"/>
  <c r="S228" i="8" a="1"/>
  <c r="S228" i="8" s="1"/>
  <c r="S447" i="8" a="1"/>
  <c r="S447" i="8" s="1"/>
  <c r="S9" i="8" a="1"/>
  <c r="S9" i="8" s="1"/>
  <c r="S666" i="8" a="1"/>
  <c r="S666" i="8" s="1"/>
  <c r="S885" i="8" a="1"/>
  <c r="S885" i="8" s="1"/>
  <c r="S292" i="8" a="1"/>
  <c r="S292" i="8" s="1"/>
  <c r="S73" i="8" a="1"/>
  <c r="S73" i="8" s="1"/>
  <c r="S511" i="8" a="1"/>
  <c r="S511" i="8" s="1"/>
  <c r="S730" i="8" a="1"/>
  <c r="S730" i="8" s="1"/>
  <c r="S949" i="8" a="1"/>
  <c r="S949" i="8" s="1"/>
  <c r="S575" i="8" a="1"/>
  <c r="S575" i="8" s="1"/>
  <c r="S356" i="8" a="1"/>
  <c r="S356" i="8" s="1"/>
  <c r="S137" i="8" a="1"/>
  <c r="S137" i="8" s="1"/>
  <c r="S1013" i="8" a="1"/>
  <c r="S1013" i="8" s="1"/>
  <c r="S794" i="8" a="1"/>
  <c r="S794" i="8" s="1"/>
  <c r="S420" i="8" a="1"/>
  <c r="S420" i="8" s="1"/>
  <c r="S201" i="8" a="1"/>
  <c r="S201" i="8" s="1"/>
  <c r="S858" i="8" a="1"/>
  <c r="S858" i="8" s="1"/>
  <c r="S639" i="8" a="1"/>
  <c r="S639" i="8" s="1"/>
  <c r="S1077" i="8" a="1"/>
  <c r="S1077" i="8" s="1"/>
  <c r="S237" i="8" a="1"/>
  <c r="S237" i="8" s="1"/>
  <c r="S456" i="8" a="1"/>
  <c r="S456" i="8" s="1"/>
  <c r="S18" i="8" a="1"/>
  <c r="S18" i="8" s="1"/>
  <c r="S675" i="8" a="1"/>
  <c r="S675" i="8" s="1"/>
  <c r="S894" i="8" a="1"/>
  <c r="S894" i="8" s="1"/>
  <c r="S301" i="8" a="1"/>
  <c r="S301" i="8" s="1"/>
  <c r="S82" i="8" a="1"/>
  <c r="S82" i="8" s="1"/>
  <c r="S520" i="8" a="1"/>
  <c r="S520" i="8" s="1"/>
  <c r="S958" i="8" a="1"/>
  <c r="S958" i="8" s="1"/>
  <c r="S739" i="8" a="1"/>
  <c r="S739" i="8" s="1"/>
  <c r="S584" i="8" a="1"/>
  <c r="S584" i="8" s="1"/>
  <c r="S365" i="8" a="1"/>
  <c r="S365" i="8" s="1"/>
  <c r="S146" i="8" a="1"/>
  <c r="S146" i="8" s="1"/>
  <c r="S803" i="8" a="1"/>
  <c r="S803" i="8" s="1"/>
  <c r="S1022" i="8" a="1"/>
  <c r="S1022" i="8" s="1"/>
  <c r="S429" i="8" a="1"/>
  <c r="S429" i="8" s="1"/>
  <c r="S210" i="8" a="1"/>
  <c r="S210" i="8" s="1"/>
  <c r="S1086" i="8" a="1"/>
  <c r="S1086" i="8" s="1"/>
  <c r="S648" i="8" a="1"/>
  <c r="S648" i="8" s="1"/>
  <c r="S867" i="8" a="1"/>
  <c r="S867" i="8" s="1"/>
  <c r="S230" i="8" a="1"/>
  <c r="S230" i="8" s="1"/>
  <c r="S449" i="8" a="1"/>
  <c r="S449" i="8" s="1"/>
  <c r="S11" i="8" a="1"/>
  <c r="S11" i="8" s="1"/>
  <c r="S668" i="8" a="1"/>
  <c r="S668" i="8" s="1"/>
  <c r="S887" i="8" a="1"/>
  <c r="S887" i="8" s="1"/>
  <c r="S513" i="8" a="1"/>
  <c r="S513" i="8" s="1"/>
  <c r="S294" i="8" a="1"/>
  <c r="S294" i="8" s="1"/>
  <c r="S75" i="8" a="1"/>
  <c r="S75" i="8" s="1"/>
  <c r="S951" i="8" a="1"/>
  <c r="S951" i="8" s="1"/>
  <c r="S732" i="8" a="1"/>
  <c r="S732" i="8" s="1"/>
  <c r="S577" i="8" a="1"/>
  <c r="S577" i="8" s="1"/>
  <c r="S358" i="8" a="1"/>
  <c r="S358" i="8" s="1"/>
  <c r="S139" i="8" a="1"/>
  <c r="S139" i="8" s="1"/>
  <c r="S796" i="8" a="1"/>
  <c r="S796" i="8" s="1"/>
  <c r="S1015" i="8" a="1"/>
  <c r="S1015" i="8" s="1"/>
  <c r="S203" i="8" a="1"/>
  <c r="S203" i="8" s="1"/>
  <c r="S641" i="8" a="1"/>
  <c r="S641" i="8" s="1"/>
  <c r="S422" i="8" a="1"/>
  <c r="S422" i="8" s="1"/>
  <c r="S860" i="8" a="1"/>
  <c r="S860" i="8" s="1"/>
  <c r="S1079" i="8" a="1"/>
  <c r="S1079" i="8" s="1"/>
  <c r="S52" i="8" a="1"/>
  <c r="S52" i="8" s="1"/>
  <c r="S271" i="8" a="1"/>
  <c r="S271" i="8" s="1"/>
  <c r="S490" i="8" a="1"/>
  <c r="S490" i="8" s="1"/>
  <c r="S928" i="8" a="1"/>
  <c r="S928" i="8" s="1"/>
  <c r="S709" i="8" a="1"/>
  <c r="S709" i="8" s="1"/>
  <c r="S116" i="8" a="1"/>
  <c r="S116" i="8" s="1"/>
  <c r="S554" i="8" a="1"/>
  <c r="S554" i="8" s="1"/>
  <c r="S335" i="8" a="1"/>
  <c r="S335" i="8" s="1"/>
  <c r="S773" i="8" a="1"/>
  <c r="S773" i="8" s="1"/>
  <c r="S992" i="8" a="1"/>
  <c r="S992" i="8" s="1"/>
  <c r="S180" i="8" a="1"/>
  <c r="S180" i="8" s="1"/>
  <c r="S399" i="8" a="1"/>
  <c r="S399" i="8" s="1"/>
  <c r="S618" i="8" a="1"/>
  <c r="S618" i="8" s="1"/>
  <c r="S837" i="8" a="1"/>
  <c r="S837" i="8" s="1"/>
  <c r="S1056" i="8" a="1"/>
  <c r="S1056" i="8" s="1"/>
  <c r="S305" i="8" a="1"/>
  <c r="S305" i="8" s="1"/>
  <c r="S86" i="8" a="1"/>
  <c r="S86" i="8" s="1"/>
  <c r="S524" i="8" a="1"/>
  <c r="S524" i="8" s="1"/>
  <c r="S743" i="8" a="1"/>
  <c r="S743" i="8" s="1"/>
  <c r="S962" i="8" a="1"/>
  <c r="S962" i="8" s="1"/>
  <c r="S419" i="8" a="1"/>
  <c r="S419" i="8" s="1"/>
  <c r="S200" i="8" a="1"/>
  <c r="S200" i="8" s="1"/>
  <c r="S857" i="8" a="1"/>
  <c r="S857" i="8" s="1"/>
  <c r="S638" i="8" a="1"/>
  <c r="S638" i="8" s="1"/>
  <c r="S1076" i="8" a="1"/>
  <c r="S1076" i="8" s="1"/>
  <c r="S205" i="8" a="1"/>
  <c r="S205" i="8" s="1"/>
  <c r="S424" i="8" a="1"/>
  <c r="S424" i="8" s="1"/>
  <c r="S1081" i="8" a="1"/>
  <c r="S1081" i="8" s="1"/>
  <c r="S643" i="8" a="1"/>
  <c r="S643" i="8" s="1"/>
  <c r="S862" i="8" a="1"/>
  <c r="S862" i="8" s="1"/>
  <c r="S505" i="8" a="1"/>
  <c r="S505" i="8" s="1"/>
  <c r="S286" i="8" a="1"/>
  <c r="S286" i="8" s="1"/>
  <c r="S67" i="8" a="1"/>
  <c r="S67" i="8" s="1"/>
  <c r="S943" i="8" a="1"/>
  <c r="S943" i="8" s="1"/>
  <c r="S724" i="8" a="1"/>
  <c r="S724" i="8" s="1"/>
  <c r="S108" i="8" a="1"/>
  <c r="S108" i="8" s="1"/>
  <c r="S546" i="8" a="1"/>
  <c r="S546" i="8" s="1"/>
  <c r="S327" i="8" a="1"/>
  <c r="S327" i="8" s="1"/>
  <c r="S765" i="8" a="1"/>
  <c r="S765" i="8" s="1"/>
  <c r="S984" i="8" a="1"/>
  <c r="S984" i="8" s="1"/>
  <c r="S30" i="8" a="1"/>
  <c r="S30" i="8" s="1"/>
  <c r="S249" i="8" a="1"/>
  <c r="S249" i="8" s="1"/>
  <c r="S468" i="8" a="1"/>
  <c r="S468" i="8" s="1"/>
  <c r="S687" i="8" a="1"/>
  <c r="S687" i="8" s="1"/>
  <c r="S906" i="8" a="1"/>
  <c r="S906" i="8" s="1"/>
  <c r="S604" i="8" a="1"/>
  <c r="S604" i="8" s="1"/>
  <c r="S166" i="8" a="1"/>
  <c r="S166" i="8" s="1"/>
  <c r="S385" i="8" a="1"/>
  <c r="S385" i="8" s="1"/>
  <c r="S1042" i="8" a="1"/>
  <c r="S1042" i="8" s="1"/>
  <c r="S823" i="8" a="1"/>
  <c r="S823" i="8" s="1"/>
  <c r="S378" i="8" a="1"/>
  <c r="S378" i="8" s="1"/>
  <c r="S597" i="8" a="1"/>
  <c r="S597" i="8" s="1"/>
  <c r="S159" i="8" a="1"/>
  <c r="S159" i="8" s="1"/>
  <c r="S1035" i="8" a="1"/>
  <c r="S1035" i="8" s="1"/>
  <c r="S816" i="8" a="1"/>
  <c r="S816" i="8" s="1"/>
  <c r="S442" i="8" a="1"/>
  <c r="S442" i="8" s="1"/>
  <c r="S223" i="8" a="1"/>
  <c r="S223" i="8" s="1"/>
  <c r="S880" i="8" a="1"/>
  <c r="S880" i="8" s="1"/>
  <c r="S661" i="8" a="1"/>
  <c r="S661" i="8" s="1"/>
  <c r="S1099" i="8" a="1"/>
  <c r="S1099" i="8" s="1"/>
  <c r="S243" i="8" a="1"/>
  <c r="S243" i="8" s="1"/>
  <c r="S462" i="8" a="1"/>
  <c r="S462" i="8" s="1"/>
  <c r="S24" i="8" a="1"/>
  <c r="S24" i="8" s="1"/>
  <c r="S681" i="8" a="1"/>
  <c r="S681" i="8" s="1"/>
  <c r="S900" i="8" a="1"/>
  <c r="S900" i="8" s="1"/>
  <c r="S307" i="8" a="1"/>
  <c r="S307" i="8" s="1"/>
  <c r="S88" i="8" a="1"/>
  <c r="S88" i="8" s="1"/>
  <c r="S526" i="8" a="1"/>
  <c r="S526" i="8" s="1"/>
  <c r="S745" i="8" a="1"/>
  <c r="S745" i="8" s="1"/>
  <c r="S964" i="8" a="1"/>
  <c r="S964" i="8" s="1"/>
  <c r="S590" i="8" a="1"/>
  <c r="S590" i="8" s="1"/>
  <c r="S371" i="8" a="1"/>
  <c r="S371" i="8" s="1"/>
  <c r="S152" i="8" a="1"/>
  <c r="S152" i="8" s="1"/>
  <c r="S1028" i="8" a="1"/>
  <c r="S1028" i="8" s="1"/>
  <c r="S809" i="8" a="1"/>
  <c r="S809" i="8" s="1"/>
  <c r="S435" i="8" a="1"/>
  <c r="S435" i="8" s="1"/>
  <c r="S216" i="8" a="1"/>
  <c r="S216" i="8" s="1"/>
  <c r="S654" i="8" a="1"/>
  <c r="S654" i="8" s="1"/>
  <c r="S873" i="8" a="1"/>
  <c r="S873" i="8" s="1"/>
  <c r="S1092" i="8" a="1"/>
  <c r="S1092" i="8" s="1"/>
  <c r="S236" i="8" a="1"/>
  <c r="S236" i="8" s="1"/>
  <c r="S455" i="8" a="1"/>
  <c r="S455" i="8" s="1"/>
  <c r="S17" i="8" a="1"/>
  <c r="S17" i="8" s="1"/>
  <c r="S674" i="8" a="1"/>
  <c r="S674" i="8" s="1"/>
  <c r="S893" i="8" a="1"/>
  <c r="S893" i="8" s="1"/>
  <c r="S300" i="8" a="1"/>
  <c r="S300" i="8" s="1"/>
  <c r="S81" i="8" a="1"/>
  <c r="S81" i="8" s="1"/>
  <c r="S519" i="8" a="1"/>
  <c r="S519" i="8" s="1"/>
  <c r="S738" i="8" a="1"/>
  <c r="S738" i="8" s="1"/>
  <c r="S957" i="8" a="1"/>
  <c r="S957" i="8" s="1"/>
  <c r="S583" i="8" a="1"/>
  <c r="S583" i="8" s="1"/>
  <c r="S364" i="8" a="1"/>
  <c r="S364" i="8" s="1"/>
  <c r="S145" i="8" a="1"/>
  <c r="S145" i="8" s="1"/>
  <c r="S1021" i="8" a="1"/>
  <c r="S1021" i="8" s="1"/>
  <c r="S802" i="8" a="1"/>
  <c r="S802" i="8" s="1"/>
  <c r="S428" i="8" a="1"/>
  <c r="S428" i="8" s="1"/>
  <c r="S209" i="8" a="1"/>
  <c r="S209" i="8" s="1"/>
  <c r="S1085" i="8" a="1"/>
  <c r="S1085" i="8" s="1"/>
  <c r="S647" i="8" a="1"/>
  <c r="S647" i="8" s="1"/>
  <c r="S866" i="8" a="1"/>
  <c r="S866" i="8" s="1"/>
  <c r="S245" i="8" a="1"/>
  <c r="S245" i="8" s="1"/>
  <c r="S464" i="8" a="1"/>
  <c r="S464" i="8" s="1"/>
  <c r="S26" i="8" a="1"/>
  <c r="S26" i="8" s="1"/>
  <c r="S683" i="8" a="1"/>
  <c r="S683" i="8" s="1"/>
  <c r="S902" i="8" a="1"/>
  <c r="S902" i="8" s="1"/>
  <c r="S309" i="8" a="1"/>
  <c r="S309" i="8" s="1"/>
  <c r="S90" i="8" a="1"/>
  <c r="S90" i="8" s="1"/>
  <c r="S966" i="8" a="1"/>
  <c r="S966" i="8" s="1"/>
  <c r="S528" i="8" a="1"/>
  <c r="S528" i="8" s="1"/>
  <c r="S747" i="8" a="1"/>
  <c r="S747" i="8" s="1"/>
  <c r="S592" i="8" a="1"/>
  <c r="S592" i="8" s="1"/>
  <c r="S373" i="8" a="1"/>
  <c r="S373" i="8" s="1"/>
  <c r="S154" i="8" a="1"/>
  <c r="S154" i="8" s="1"/>
  <c r="S811" i="8" a="1"/>
  <c r="S811" i="8" s="1"/>
  <c r="S1030" i="8" a="1"/>
  <c r="S1030" i="8" s="1"/>
  <c r="S437" i="8" a="1"/>
  <c r="S437" i="8" s="1"/>
  <c r="S218" i="8" a="1"/>
  <c r="S218" i="8" s="1"/>
  <c r="S656" i="8" a="1"/>
  <c r="S656" i="8" s="1"/>
  <c r="S875" i="8" a="1"/>
  <c r="S875" i="8" s="1"/>
  <c r="S1094" i="8" a="1"/>
  <c r="S1094" i="8" s="1"/>
  <c r="S238" i="8" a="1"/>
  <c r="S238" i="8" s="1"/>
  <c r="S457" i="8" a="1"/>
  <c r="S457" i="8" s="1"/>
  <c r="S19" i="8" a="1"/>
  <c r="S19" i="8" s="1"/>
  <c r="S676" i="8" a="1"/>
  <c r="S676" i="8" s="1"/>
  <c r="S895" i="8" a="1"/>
  <c r="S895" i="8" s="1"/>
  <c r="S521" i="8" a="1"/>
  <c r="S521" i="8" s="1"/>
  <c r="S302" i="8" a="1"/>
  <c r="S302" i="8" s="1"/>
  <c r="S83" i="8" a="1"/>
  <c r="S83" i="8" s="1"/>
  <c r="S959" i="8" a="1"/>
  <c r="S959" i="8" s="1"/>
  <c r="S740" i="8" a="1"/>
  <c r="S740" i="8" s="1"/>
  <c r="S585" i="8" a="1"/>
  <c r="S585" i="8" s="1"/>
  <c r="S366" i="8" a="1"/>
  <c r="S366" i="8" s="1"/>
  <c r="S147" i="8" a="1"/>
  <c r="S147" i="8" s="1"/>
  <c r="S804" i="8" a="1"/>
  <c r="S804" i="8" s="1"/>
  <c r="S1023" i="8" a="1"/>
  <c r="S1023" i="8" s="1"/>
  <c r="S211" i="8" a="1"/>
  <c r="S211" i="8" s="1"/>
  <c r="S430" i="8" a="1"/>
  <c r="S430" i="8" s="1"/>
  <c r="S1087" i="8" a="1"/>
  <c r="S1087" i="8" s="1"/>
  <c r="S649" i="8" a="1"/>
  <c r="S649" i="8" s="1"/>
  <c r="S868" i="8" a="1"/>
  <c r="S868" i="8" s="1"/>
  <c r="S60" i="8" a="1"/>
  <c r="S60" i="8" s="1"/>
  <c r="S498" i="8" a="1"/>
  <c r="S498" i="8" s="1"/>
  <c r="S279" i="8" a="1"/>
  <c r="S279" i="8" s="1"/>
  <c r="S936" i="8" a="1"/>
  <c r="S936" i="8" s="1"/>
  <c r="S717" i="8" a="1"/>
  <c r="S717" i="8" s="1"/>
  <c r="S124" i="8" a="1"/>
  <c r="S124" i="8" s="1"/>
  <c r="S562" i="8" a="1"/>
  <c r="S562" i="8" s="1"/>
  <c r="S343" i="8" a="1"/>
  <c r="S343" i="8" s="1"/>
  <c r="S781" i="8" a="1"/>
  <c r="S781" i="8" s="1"/>
  <c r="S1000" i="8" a="1"/>
  <c r="S1000" i="8" s="1"/>
  <c r="S626" i="8" a="1"/>
  <c r="S626" i="8" s="1"/>
  <c r="S188" i="8" a="1"/>
  <c r="S188" i="8" s="1"/>
  <c r="S407" i="8" a="1"/>
  <c r="S407" i="8" s="1"/>
  <c r="S845" i="8" a="1"/>
  <c r="S845" i="8" s="1"/>
  <c r="S1064" i="8" a="1"/>
  <c r="S1064" i="8" s="1"/>
  <c r="S362" i="8" a="1"/>
  <c r="S362" i="8" s="1"/>
  <c r="S143" i="8" a="1"/>
  <c r="S143" i="8" s="1"/>
  <c r="S581" i="8" a="1"/>
  <c r="S581" i="8" s="1"/>
  <c r="S1019" i="8" a="1"/>
  <c r="S1019" i="8" s="1"/>
  <c r="S800" i="8" a="1"/>
  <c r="S800" i="8" s="1"/>
  <c r="S291" i="8" a="1"/>
  <c r="S291" i="8" s="1"/>
  <c r="S72" i="8" a="1"/>
  <c r="S72" i="8" s="1"/>
  <c r="S510" i="8" a="1"/>
  <c r="S510" i="8" s="1"/>
  <c r="S729" i="8" a="1"/>
  <c r="S729" i="8" s="1"/>
  <c r="S948" i="8" a="1"/>
  <c r="S948" i="8" s="1"/>
  <c r="S567" i="8" a="1"/>
  <c r="S567" i="8" s="1"/>
  <c r="S348" i="8" a="1"/>
  <c r="S348" i="8" s="1"/>
  <c r="S129" i="8" a="1"/>
  <c r="S129" i="8" s="1"/>
  <c r="S1005" i="8" a="1"/>
  <c r="S1005" i="8" s="1"/>
  <c r="S786" i="8" a="1"/>
  <c r="S786" i="8" s="1"/>
  <c r="S293" i="8" a="1"/>
  <c r="S293" i="8" s="1"/>
  <c r="S74" i="8" a="1"/>
  <c r="S74" i="8" s="1"/>
  <c r="S512" i="8" a="1"/>
  <c r="S512" i="8" s="1"/>
  <c r="S731" i="8" a="1"/>
  <c r="S731" i="8" s="1"/>
  <c r="S950" i="8" a="1"/>
  <c r="S950" i="8" s="1"/>
  <c r="S195" i="8" a="1"/>
  <c r="S195" i="8" s="1"/>
  <c r="S414" i="8" a="1"/>
  <c r="S414" i="8" s="1"/>
  <c r="S852" i="8" a="1"/>
  <c r="S852" i="8" s="1"/>
  <c r="S633" i="8" a="1"/>
  <c r="S633" i="8" s="1"/>
  <c r="S1071" i="8" a="1"/>
  <c r="S1071" i="8" s="1"/>
  <c r="S29" i="8" a="1"/>
  <c r="S29" i="8" s="1"/>
  <c r="S248" i="8" a="1"/>
  <c r="S248" i="8" s="1"/>
  <c r="S467" i="8" a="1"/>
  <c r="S467" i="8" s="1"/>
  <c r="S905" i="8" a="1"/>
  <c r="S905" i="8" s="1"/>
  <c r="S686" i="8" a="1"/>
  <c r="S686" i="8" s="1"/>
  <c r="S321" i="8" a="1"/>
  <c r="S321" i="8" s="1"/>
  <c r="S102" i="8" a="1"/>
  <c r="S102" i="8" s="1"/>
  <c r="S540" i="8" a="1"/>
  <c r="S540" i="8" s="1"/>
  <c r="S759" i="8" a="1"/>
  <c r="S759" i="8" s="1"/>
  <c r="S978" i="8" a="1"/>
  <c r="S978" i="8" s="1"/>
  <c r="S491" i="8" a="1"/>
  <c r="S491" i="8" s="1"/>
  <c r="S53" i="8" a="1"/>
  <c r="S53" i="8" s="1"/>
  <c r="S272" i="8" a="1"/>
  <c r="S272" i="8" s="1"/>
  <c r="S710" i="8" a="1"/>
  <c r="S710" i="8" s="1"/>
  <c r="S929" i="8" a="1"/>
  <c r="S929" i="8" s="1"/>
  <c r="S469" i="8" a="1"/>
  <c r="S469" i="8" s="1"/>
  <c r="S31" i="8" a="1"/>
  <c r="S31" i="8" s="1"/>
  <c r="S250" i="8" a="1"/>
  <c r="S250" i="8" s="1"/>
  <c r="S688" i="8" a="1"/>
  <c r="S688" i="8" s="1"/>
  <c r="S907" i="8" a="1"/>
  <c r="S907" i="8" s="1"/>
  <c r="S329" i="8" a="1"/>
  <c r="S329" i="8" s="1"/>
  <c r="S110" i="8" a="1"/>
  <c r="S110" i="8" s="1"/>
  <c r="S548" i="8" a="1"/>
  <c r="S548" i="8" s="1"/>
  <c r="S767" i="8" a="1"/>
  <c r="S767" i="8" s="1"/>
  <c r="S986" i="8" a="1"/>
  <c r="S986" i="8" s="1"/>
  <c r="S612" i="8" a="1"/>
  <c r="S612" i="8" s="1"/>
  <c r="S174" i="8" a="1"/>
  <c r="S174" i="8" s="1"/>
  <c r="S393" i="8" a="1"/>
  <c r="S393" i="8" s="1"/>
  <c r="S1050" i="8" a="1"/>
  <c r="S1050" i="8" s="1"/>
  <c r="S831" i="8" a="1"/>
  <c r="S831" i="8" s="1"/>
  <c r="S77" i="8" a="1"/>
  <c r="S77" i="8" s="1"/>
  <c r="S515" i="8" a="1"/>
  <c r="S515" i="8" s="1"/>
  <c r="S296" i="8" a="1"/>
  <c r="S296" i="8" s="1"/>
  <c r="S734" i="8" a="1"/>
  <c r="S734" i="8" s="1"/>
  <c r="S953" i="8" a="1"/>
  <c r="S953" i="8" s="1"/>
  <c r="S477" i="8" a="1"/>
  <c r="S477" i="8" s="1"/>
  <c r="S39" i="8" a="1"/>
  <c r="S39" i="8" s="1"/>
  <c r="S258" i="8" a="1"/>
  <c r="S258" i="8" s="1"/>
  <c r="S696" i="8" a="1"/>
  <c r="S696" i="8" s="1"/>
  <c r="S915" i="8" a="1"/>
  <c r="S915" i="8" s="1"/>
  <c r="S322" i="8" a="1"/>
  <c r="S322" i="8" s="1"/>
  <c r="S103" i="8" a="1"/>
  <c r="S103" i="8" s="1"/>
  <c r="S541" i="8" a="1"/>
  <c r="S541" i="8" s="1"/>
  <c r="S760" i="8" a="1"/>
  <c r="S760" i="8" s="1"/>
  <c r="S979" i="8" a="1"/>
  <c r="S979" i="8" s="1"/>
  <c r="S605" i="8" a="1"/>
  <c r="S605" i="8" s="1"/>
  <c r="S167" i="8" a="1"/>
  <c r="S167" i="8" s="1"/>
  <c r="S386" i="8" a="1"/>
  <c r="S386" i="8" s="1"/>
  <c r="S1043" i="8" a="1"/>
  <c r="S1043" i="8" s="1"/>
  <c r="S824" i="8" a="1"/>
  <c r="S824" i="8" s="1"/>
  <c r="S45" i="8" a="1"/>
  <c r="S45" i="8" s="1"/>
  <c r="S264" i="8" a="1"/>
  <c r="S264" i="8" s="1"/>
  <c r="S483" i="8" a="1"/>
  <c r="S483" i="8" s="1"/>
  <c r="S702" i="8" a="1"/>
  <c r="S702" i="8" s="1"/>
  <c r="S921" i="8" a="1"/>
  <c r="S921" i="8" s="1"/>
  <c r="S251" i="8" a="1"/>
  <c r="S251" i="8" s="1"/>
  <c r="S470" i="8" a="1"/>
  <c r="S470" i="8" s="1"/>
  <c r="S32" i="8" a="1"/>
  <c r="S32" i="8" s="1"/>
  <c r="S689" i="8" a="1"/>
  <c r="S689" i="8" s="1"/>
  <c r="S908" i="8" a="1"/>
  <c r="S908" i="8" s="1"/>
  <c r="S315" i="8" a="1"/>
  <c r="S315" i="8" s="1"/>
  <c r="S96" i="8" a="1"/>
  <c r="S96" i="8" s="1"/>
  <c r="S534" i="8" a="1"/>
  <c r="S534" i="8" s="1"/>
  <c r="S753" i="8" a="1"/>
  <c r="S753" i="8" s="1"/>
  <c r="S972" i="8" a="1"/>
  <c r="S972" i="8" s="1"/>
  <c r="S598" i="8" a="1"/>
  <c r="S598" i="8" s="1"/>
  <c r="S160" i="8" a="1"/>
  <c r="S160" i="8" s="1"/>
  <c r="S379" i="8" a="1"/>
  <c r="S379" i="8" s="1"/>
  <c r="S1036" i="8" a="1"/>
  <c r="S1036" i="8" s="1"/>
  <c r="S817" i="8" a="1"/>
  <c r="S817" i="8" s="1"/>
  <c r="S244" i="8" a="1"/>
  <c r="S244" i="8" s="1"/>
  <c r="S463" i="8" a="1"/>
  <c r="S463" i="8" s="1"/>
  <c r="S25" i="8" a="1"/>
  <c r="S25" i="8" s="1"/>
  <c r="S682" i="8" a="1"/>
  <c r="S682" i="8" s="1"/>
  <c r="S901" i="8" a="1"/>
  <c r="S901" i="8" s="1"/>
  <c r="S308" i="8" a="1"/>
  <c r="S308" i="8" s="1"/>
  <c r="S89" i="8" a="1"/>
  <c r="S89" i="8" s="1"/>
  <c r="S527" i="8" a="1"/>
  <c r="S527" i="8" s="1"/>
  <c r="S746" i="8" a="1"/>
  <c r="S746" i="8" s="1"/>
  <c r="S965" i="8" a="1"/>
  <c r="S965" i="8" s="1"/>
  <c r="S591" i="8" a="1"/>
  <c r="S591" i="8" s="1"/>
  <c r="S372" i="8" a="1"/>
  <c r="S372" i="8" s="1"/>
  <c r="S153" i="8" a="1"/>
  <c r="S153" i="8" s="1"/>
  <c r="S1029" i="8" a="1"/>
  <c r="S1029" i="8" s="1"/>
  <c r="S810" i="8" a="1"/>
  <c r="S810" i="8" s="1"/>
  <c r="S436" i="8" a="1"/>
  <c r="S436" i="8" s="1"/>
  <c r="S217" i="8" a="1"/>
  <c r="S217" i="8" s="1"/>
  <c r="S655" i="8" a="1"/>
  <c r="S655" i="8" s="1"/>
  <c r="S874" i="8" a="1"/>
  <c r="S874" i="8" s="1"/>
  <c r="S1093" i="8" a="1"/>
  <c r="S1093" i="8" s="1"/>
  <c r="S253" i="8" a="1"/>
  <c r="S253" i="8" s="1"/>
  <c r="S472" i="8" a="1"/>
  <c r="S472" i="8" s="1"/>
  <c r="S34" i="8" a="1"/>
  <c r="S34" i="8" s="1"/>
  <c r="S691" i="8" a="1"/>
  <c r="S691" i="8" s="1"/>
  <c r="S910" i="8" a="1"/>
  <c r="S910" i="8" s="1"/>
  <c r="S317" i="8" a="1"/>
  <c r="S317" i="8" s="1"/>
  <c r="S98" i="8" a="1"/>
  <c r="S98" i="8" s="1"/>
  <c r="S974" i="8" a="1"/>
  <c r="S974" i="8" s="1"/>
  <c r="S536" i="8" a="1"/>
  <c r="S536" i="8" s="1"/>
  <c r="S755" i="8" a="1"/>
  <c r="S755" i="8" s="1"/>
  <c r="S600" i="8" a="1"/>
  <c r="S600" i="8" s="1"/>
  <c r="S162" i="8" a="1"/>
  <c r="S162" i="8" s="1"/>
  <c r="S381" i="8" a="1"/>
  <c r="S381" i="8" s="1"/>
  <c r="S819" i="8" a="1"/>
  <c r="S819" i="8" s="1"/>
  <c r="S1038" i="8" a="1"/>
  <c r="S1038" i="8" s="1"/>
  <c r="S21" i="8" a="1"/>
  <c r="S21" i="8" s="1"/>
  <c r="S240" i="8" a="1"/>
  <c r="S240" i="8" s="1"/>
  <c r="S459" i="8" a="1"/>
  <c r="S459" i="8" s="1"/>
  <c r="S897" i="8" a="1"/>
  <c r="S897" i="8" s="1"/>
  <c r="S678" i="8" a="1"/>
  <c r="S678" i="8" s="1"/>
  <c r="S246" i="8" a="1"/>
  <c r="S246" i="8" s="1"/>
  <c r="S465" i="8" a="1"/>
  <c r="S465" i="8" s="1"/>
  <c r="S27" i="8" a="1"/>
  <c r="S27" i="8" s="1"/>
  <c r="S684" i="8" a="1"/>
  <c r="S684" i="8" s="1"/>
  <c r="S903" i="8" a="1"/>
  <c r="S903" i="8" s="1"/>
  <c r="S529" i="8" a="1"/>
  <c r="S529" i="8" s="1"/>
  <c r="S310" i="8" a="1"/>
  <c r="S310" i="8" s="1"/>
  <c r="S91" i="8" a="1"/>
  <c r="S91" i="8" s="1"/>
  <c r="S967" i="8" a="1"/>
  <c r="S967" i="8" s="1"/>
  <c r="S748" i="8" a="1"/>
  <c r="S748" i="8" s="1"/>
  <c r="S593" i="8" a="1"/>
  <c r="S593" i="8" s="1"/>
  <c r="S374" i="8" a="1"/>
  <c r="S374" i="8" s="1"/>
  <c r="S155" i="8" a="1"/>
  <c r="S155" i="8" s="1"/>
  <c r="S812" i="8" a="1"/>
  <c r="S812" i="8" s="1"/>
  <c r="S1031" i="8" a="1"/>
  <c r="S1031" i="8" s="1"/>
  <c r="S219" i="8" a="1"/>
  <c r="S219" i="8" s="1"/>
  <c r="S438" i="8" a="1"/>
  <c r="S438" i="8" s="1"/>
  <c r="S1095" i="8" a="1"/>
  <c r="S1095" i="8" s="1"/>
  <c r="S657" i="8" a="1"/>
  <c r="S657" i="8" s="1"/>
  <c r="S876" i="8" a="1"/>
  <c r="S876" i="8" s="1"/>
  <c r="S68" i="8" a="1"/>
  <c r="S68" i="8" s="1"/>
  <c r="S506" i="8" a="1"/>
  <c r="S506" i="8" s="1"/>
  <c r="S287" i="8" a="1"/>
  <c r="S287" i="8" s="1"/>
  <c r="S725" i="8" a="1"/>
  <c r="S725" i="8" s="1"/>
  <c r="S944" i="8" a="1"/>
  <c r="S944" i="8" s="1"/>
  <c r="S132" i="8" a="1"/>
  <c r="S132" i="8" s="1"/>
  <c r="S570" i="8" a="1"/>
  <c r="S570" i="8" s="1"/>
  <c r="S351" i="8" a="1"/>
  <c r="S351" i="8" s="1"/>
  <c r="S789" i="8" a="1"/>
  <c r="S789" i="8" s="1"/>
  <c r="S1008" i="8" a="1"/>
  <c r="S1008" i="8" s="1"/>
  <c r="S196" i="8" a="1"/>
  <c r="S196" i="8" s="1"/>
  <c r="S415" i="8" a="1"/>
  <c r="S415" i="8" s="1"/>
  <c r="S634" i="8" a="1"/>
  <c r="S634" i="8" s="1"/>
  <c r="S1072" i="8" a="1"/>
  <c r="S1072" i="8" s="1"/>
  <c r="S853" i="8" a="1"/>
  <c r="S853" i="8" s="1"/>
  <c r="S298" i="8" a="1"/>
  <c r="S298" i="8" s="1"/>
  <c r="S79" i="8" a="1"/>
  <c r="S79" i="8" s="1"/>
  <c r="S517" i="8" a="1"/>
  <c r="S517" i="8" s="1"/>
  <c r="S736" i="8" a="1"/>
  <c r="S736" i="8" s="1"/>
  <c r="S955" i="8" a="1"/>
  <c r="S955" i="8" s="1"/>
  <c r="S574" i="8" a="1"/>
  <c r="S574" i="8" s="1"/>
  <c r="S355" i="8" a="1"/>
  <c r="S355" i="8" s="1"/>
  <c r="S136" i="8" a="1"/>
  <c r="S136" i="8" s="1"/>
  <c r="S1012" i="8" a="1"/>
  <c r="S1012" i="8" s="1"/>
  <c r="S793" i="8" a="1"/>
  <c r="S793" i="8" s="1"/>
  <c r="S412" i="8" a="1"/>
  <c r="S412" i="8" s="1"/>
  <c r="S631" i="8" a="1"/>
  <c r="S631" i="8" s="1"/>
  <c r="S193" i="8" a="1"/>
  <c r="S193" i="8" s="1"/>
  <c r="S850" i="8" a="1"/>
  <c r="S850" i="8" s="1"/>
  <c r="S1069" i="8" a="1"/>
  <c r="S1069" i="8" s="1"/>
  <c r="S229" i="8" a="1"/>
  <c r="S229" i="8" s="1"/>
  <c r="S448" i="8" a="1"/>
  <c r="S448" i="8" s="1"/>
  <c r="S10" i="8" a="1"/>
  <c r="S10" i="8" s="1"/>
  <c r="S667" i="8" a="1"/>
  <c r="S667" i="8" s="1"/>
  <c r="S886" i="8" a="1"/>
  <c r="S886" i="8" s="1"/>
  <c r="S569" i="8" a="1"/>
  <c r="S569" i="8" s="1"/>
  <c r="S350" i="8" a="1"/>
  <c r="S350" i="8" s="1"/>
  <c r="S131" i="8" a="1"/>
  <c r="S131" i="8" s="1"/>
  <c r="S788" i="8" a="1"/>
  <c r="S788" i="8" s="1"/>
  <c r="S1007" i="8" a="1"/>
  <c r="S1007" i="8" s="1"/>
  <c r="S44" i="8" a="1"/>
  <c r="S44" i="8" s="1"/>
  <c r="S263" i="8" a="1"/>
  <c r="S263" i="8" s="1"/>
  <c r="S482" i="8" a="1"/>
  <c r="S482" i="8" s="1"/>
  <c r="S920" i="8" a="1"/>
  <c r="S920" i="8" s="1"/>
  <c r="S701" i="8" a="1"/>
  <c r="S701" i="8" s="1"/>
  <c r="S313" i="8" a="1"/>
  <c r="S313" i="8" s="1"/>
  <c r="S94" i="8" a="1"/>
  <c r="S94" i="8" s="1"/>
  <c r="S532" i="8" a="1"/>
  <c r="S532" i="8" s="1"/>
  <c r="S751" i="8" a="1"/>
  <c r="S751" i="8" s="1"/>
  <c r="S970" i="8" a="1"/>
  <c r="S970" i="8" s="1"/>
  <c r="S476" i="8" a="1"/>
  <c r="S476" i="8" s="1"/>
  <c r="S38" i="8" a="1"/>
  <c r="S38" i="8" s="1"/>
  <c r="S257" i="8" a="1"/>
  <c r="S257" i="8" s="1"/>
  <c r="S695" i="8" a="1"/>
  <c r="S695" i="8" s="1"/>
  <c r="S914" i="8" a="1"/>
  <c r="S914" i="8" s="1"/>
  <c r="S314" i="8" a="1"/>
  <c r="S314" i="8" s="1"/>
  <c r="S95" i="8" a="1"/>
  <c r="S95" i="8" s="1"/>
  <c r="S533" i="8" a="1"/>
  <c r="S533" i="8" s="1"/>
  <c r="S752" i="8" a="1"/>
  <c r="S752" i="8" s="1"/>
  <c r="S971" i="8" a="1"/>
  <c r="S971" i="8" s="1"/>
  <c r="S484" i="8" a="1"/>
  <c r="S484" i="8" s="1"/>
  <c r="S46" i="8" a="1"/>
  <c r="S46" i="8" s="1"/>
  <c r="S265" i="8" a="1"/>
  <c r="S265" i="8" s="1"/>
  <c r="S703" i="8" a="1"/>
  <c r="S703" i="8" s="1"/>
  <c r="S922" i="8" a="1"/>
  <c r="S922" i="8" s="1"/>
  <c r="S492" i="8" a="1"/>
  <c r="S492" i="8" s="1"/>
  <c r="S54" i="8" a="1"/>
  <c r="S54" i="8" s="1"/>
  <c r="S273" i="8" a="1"/>
  <c r="S273" i="8" s="1"/>
  <c r="S711" i="8" a="1"/>
  <c r="S711" i="8" s="1"/>
  <c r="S930" i="8" a="1"/>
  <c r="S930" i="8" s="1"/>
  <c r="S337" i="8" a="1"/>
  <c r="S337" i="8" s="1"/>
  <c r="S118" i="8" a="1"/>
  <c r="S118" i="8" s="1"/>
  <c r="S556" i="8" a="1"/>
  <c r="S556" i="8" s="1"/>
  <c r="S775" i="8" a="1"/>
  <c r="S775" i="8" s="1"/>
  <c r="S994" i="8" a="1"/>
  <c r="S994" i="8" s="1"/>
  <c r="S620" i="8" a="1"/>
  <c r="S620" i="8" s="1"/>
  <c r="S182" i="8" a="1"/>
  <c r="S182" i="8" s="1"/>
  <c r="S401" i="8" a="1"/>
  <c r="S401" i="8" s="1"/>
  <c r="S1058" i="8" a="1"/>
  <c r="S1058" i="8" s="1"/>
  <c r="S839" i="8" a="1"/>
  <c r="S839" i="8" s="1"/>
  <c r="S117" i="8" a="1"/>
  <c r="S117" i="8" s="1"/>
  <c r="S555" i="8" a="1"/>
  <c r="S555" i="8" s="1"/>
  <c r="S336" i="8" a="1"/>
  <c r="S336" i="8" s="1"/>
  <c r="S774" i="8" a="1"/>
  <c r="S774" i="8" s="1"/>
  <c r="S993" i="8" a="1"/>
  <c r="S993" i="8" s="1"/>
  <c r="S485" i="8" a="1"/>
  <c r="S485" i="8" s="1"/>
  <c r="S47" i="8" a="1"/>
  <c r="S47" i="8" s="1"/>
  <c r="S266" i="8" a="1"/>
  <c r="S266" i="8" s="1"/>
  <c r="S704" i="8" a="1"/>
  <c r="S704" i="8" s="1"/>
  <c r="S923" i="8" a="1"/>
  <c r="S923" i="8" s="1"/>
  <c r="S330" i="8" a="1"/>
  <c r="S330" i="8" s="1"/>
  <c r="S111" i="8" a="1"/>
  <c r="S111" i="8" s="1"/>
  <c r="S549" i="8" a="1"/>
  <c r="S549" i="8" s="1"/>
  <c r="S768" i="8" a="1"/>
  <c r="S768" i="8" s="1"/>
  <c r="S987" i="8" a="1"/>
  <c r="S987" i="8" s="1"/>
  <c r="S613" i="8" a="1"/>
  <c r="S613" i="8" s="1"/>
  <c r="S175" i="8" a="1"/>
  <c r="S175" i="8" s="1"/>
  <c r="S394" i="8" a="1"/>
  <c r="S394" i="8" s="1"/>
  <c r="S1051" i="8" a="1"/>
  <c r="S1051" i="8" s="1"/>
  <c r="S832" i="8" a="1"/>
  <c r="S832" i="8" s="1"/>
  <c r="S93" i="8" a="1"/>
  <c r="S93" i="8" s="1"/>
  <c r="S531" i="8" a="1"/>
  <c r="S531" i="8" s="1"/>
  <c r="S312" i="8" a="1"/>
  <c r="S312" i="8" s="1"/>
  <c r="S750" i="8" a="1"/>
  <c r="S750" i="8" s="1"/>
  <c r="S969" i="8" a="1"/>
  <c r="S969" i="8" s="1"/>
  <c r="S259" i="8" a="1"/>
  <c r="S259" i="8" s="1"/>
  <c r="S478" i="8" a="1"/>
  <c r="S478" i="8" s="1"/>
  <c r="S40" i="8" a="1"/>
  <c r="S40" i="8" s="1"/>
  <c r="S697" i="8" a="1"/>
  <c r="S697" i="8" s="1"/>
  <c r="S916" i="8" a="1"/>
  <c r="S916" i="8" s="1"/>
  <c r="S323" i="8" a="1"/>
  <c r="S323" i="8" s="1"/>
  <c r="S104" i="8" a="1"/>
  <c r="S104" i="8" s="1"/>
  <c r="S542" i="8" a="1"/>
  <c r="S542" i="8" s="1"/>
  <c r="S761" i="8" a="1"/>
  <c r="S761" i="8" s="1"/>
  <c r="S980" i="8" a="1"/>
  <c r="S980" i="8" s="1"/>
  <c r="S168" i="8" a="1"/>
  <c r="S168" i="8" s="1"/>
  <c r="S387" i="8" a="1"/>
  <c r="S387" i="8" s="1"/>
  <c r="S1044" i="8" a="1"/>
  <c r="S1044" i="8" s="1"/>
  <c r="S606" i="8" a="1"/>
  <c r="S606" i="8" s="1"/>
  <c r="S825" i="8" a="1"/>
  <c r="S825" i="8" s="1"/>
  <c r="S37" i="8" a="1"/>
  <c r="S37" i="8" s="1"/>
  <c r="S256" i="8" a="1"/>
  <c r="S256" i="8" s="1"/>
  <c r="S475" i="8" a="1"/>
  <c r="S475" i="8" s="1"/>
  <c r="S694" i="8" a="1"/>
  <c r="S694" i="8" s="1"/>
  <c r="S913" i="8" a="1"/>
  <c r="S913" i="8" s="1"/>
  <c r="S252" i="8" a="1"/>
  <c r="S252" i="8" s="1"/>
  <c r="S471" i="8" a="1"/>
  <c r="S471" i="8" s="1"/>
  <c r="S33" i="8" a="1"/>
  <c r="S33" i="8" s="1"/>
  <c r="S690" i="8" a="1"/>
  <c r="S690" i="8" s="1"/>
  <c r="S909" i="8" a="1"/>
  <c r="S909" i="8" s="1"/>
  <c r="S316" i="8" a="1"/>
  <c r="S316" i="8" s="1"/>
  <c r="S97" i="8" a="1"/>
  <c r="S97" i="8" s="1"/>
  <c r="S535" i="8" a="1"/>
  <c r="S535" i="8" s="1"/>
  <c r="S973" i="8" a="1"/>
  <c r="S973" i="8" s="1"/>
  <c r="S754" i="8" a="1"/>
  <c r="S754" i="8" s="1"/>
  <c r="S599" i="8" a="1"/>
  <c r="S599" i="8" s="1"/>
  <c r="S161" i="8" a="1"/>
  <c r="S161" i="8" s="1"/>
  <c r="S380" i="8" a="1"/>
  <c r="S380" i="8" s="1"/>
  <c r="S818" i="8" a="1"/>
  <c r="S818" i="8" s="1"/>
  <c r="S1037" i="8" a="1"/>
  <c r="S1037" i="8" s="1"/>
  <c r="S61" i="8" a="1"/>
  <c r="S61" i="8" s="1"/>
  <c r="S499" i="8" a="1"/>
  <c r="S499" i="8" s="1"/>
  <c r="S280" i="8" a="1"/>
  <c r="S280" i="8" s="1"/>
  <c r="S718" i="8" a="1"/>
  <c r="S718" i="8" s="1"/>
  <c r="S937" i="8" a="1"/>
  <c r="S937" i="8" s="1"/>
  <c r="S261" i="8" a="1"/>
  <c r="S261" i="8" s="1"/>
  <c r="S480" i="8" a="1"/>
  <c r="S480" i="8" s="1"/>
  <c r="S42" i="8" a="1"/>
  <c r="S42" i="8" s="1"/>
  <c r="S699" i="8" a="1"/>
  <c r="S699" i="8" s="1"/>
  <c r="S918" i="8" a="1"/>
  <c r="S918" i="8" s="1"/>
  <c r="S544" i="8" a="1"/>
  <c r="S544" i="8" s="1"/>
  <c r="S325" i="8" a="1"/>
  <c r="S325" i="8" s="1"/>
  <c r="S106" i="8" a="1"/>
  <c r="S106" i="8" s="1"/>
  <c r="S982" i="8" a="1"/>
  <c r="S982" i="8" s="1"/>
  <c r="S763" i="8" a="1"/>
  <c r="S763" i="8" s="1"/>
  <c r="S389" i="8" a="1"/>
  <c r="S389" i="8" s="1"/>
  <c r="S608" i="8" a="1"/>
  <c r="S608" i="8" s="1"/>
  <c r="S170" i="8" a="1"/>
  <c r="S170" i="8" s="1"/>
  <c r="S827" i="8" a="1"/>
  <c r="S827" i="8" s="1"/>
  <c r="S1046" i="8" a="1"/>
  <c r="S1046" i="8" s="1"/>
  <c r="S69" i="8" a="1"/>
  <c r="S69" i="8" s="1"/>
  <c r="S507" i="8" a="1"/>
  <c r="S507" i="8" s="1"/>
  <c r="S288" i="8" a="1"/>
  <c r="S288" i="8" s="1"/>
  <c r="S726" i="8" a="1"/>
  <c r="S726" i="8" s="1"/>
  <c r="S945" i="8" a="1"/>
  <c r="S945" i="8" s="1"/>
  <c r="S254" i="8" a="1"/>
  <c r="S254" i="8" s="1"/>
  <c r="S473" i="8" a="1"/>
  <c r="S473" i="8" s="1"/>
  <c r="S35" i="8" a="1"/>
  <c r="S35" i="8" s="1"/>
  <c r="S911" i="8" a="1"/>
  <c r="S911" i="8" s="1"/>
  <c r="S692" i="8" a="1"/>
  <c r="S692" i="8" s="1"/>
  <c r="S537" i="8" a="1"/>
  <c r="S537" i="8" s="1"/>
  <c r="S318" i="8" a="1"/>
  <c r="S318" i="8" s="1"/>
  <c r="S99" i="8" a="1"/>
  <c r="S99" i="8" s="1"/>
  <c r="S975" i="8" a="1"/>
  <c r="S975" i="8" s="1"/>
  <c r="S756" i="8" a="1"/>
  <c r="S756" i="8" s="1"/>
  <c r="S382" i="8" a="1"/>
  <c r="S382" i="8" s="1"/>
  <c r="S601" i="8" a="1"/>
  <c r="S601" i="8" s="1"/>
  <c r="S163" i="8" a="1"/>
  <c r="S163" i="8" s="1"/>
  <c r="S820" i="8" a="1"/>
  <c r="S820" i="8" s="1"/>
  <c r="S1039" i="8" a="1"/>
  <c r="S1039" i="8" s="1"/>
  <c r="S12" i="8" a="1"/>
  <c r="S12" i="8" s="1"/>
  <c r="S231" i="8" a="1"/>
  <c r="S231" i="8" s="1"/>
  <c r="S450" i="8" a="1"/>
  <c r="S450" i="8" s="1"/>
  <c r="S888" i="8" a="1"/>
  <c r="S888" i="8" s="1"/>
  <c r="S669" i="8" a="1"/>
  <c r="S669" i="8" s="1"/>
  <c r="S76" i="8" a="1"/>
  <c r="S76" i="8" s="1"/>
  <c r="S514" i="8" a="1"/>
  <c r="S514" i="8" s="1"/>
  <c r="S295" i="8" a="1"/>
  <c r="S295" i="8" s="1"/>
  <c r="S733" i="8" a="1"/>
  <c r="S733" i="8" s="1"/>
  <c r="S952" i="8" a="1"/>
  <c r="S952" i="8" s="1"/>
  <c r="S140" i="8" a="1"/>
  <c r="S140" i="8" s="1"/>
  <c r="S578" i="8" a="1"/>
  <c r="S578" i="8" s="1"/>
  <c r="S359" i="8" a="1"/>
  <c r="S359" i="8" s="1"/>
  <c r="S797" i="8" a="1"/>
  <c r="S797" i="8" s="1"/>
  <c r="S1016" i="8" a="1"/>
  <c r="S1016" i="8" s="1"/>
  <c r="S204" i="8" a="1"/>
  <c r="S204" i="8" s="1"/>
  <c r="S423" i="8" a="1"/>
  <c r="S423" i="8" s="1"/>
  <c r="S1080" i="8" a="1"/>
  <c r="S1080" i="8" s="1"/>
  <c r="S861" i="8" a="1"/>
  <c r="S861" i="8" s="1"/>
  <c r="S642" i="8" a="1"/>
  <c r="S642" i="8" s="1"/>
  <c r="S426" i="8" a="1"/>
  <c r="S426" i="8" s="1"/>
  <c r="S207" i="8" a="1"/>
  <c r="S207" i="8" s="1"/>
  <c r="S645" i="8" a="1"/>
  <c r="S645" i="8" s="1"/>
  <c r="S1083" i="8" a="1"/>
  <c r="S1083" i="8" s="1"/>
  <c r="S864" i="8" a="1"/>
  <c r="S864" i="8" s="1"/>
  <c r="S8" i="8" a="1"/>
  <c r="S8" i="8" s="1"/>
  <c r="S227" i="8" a="1"/>
  <c r="S227" i="8" s="1"/>
  <c r="S446" i="8" a="1"/>
  <c r="S446" i="8" s="1"/>
  <c r="S665" i="8" a="1"/>
  <c r="S665" i="8" s="1"/>
  <c r="S884" i="8" a="1"/>
  <c r="S884" i="8" s="1"/>
  <c r="S284" i="8" a="1"/>
  <c r="S284" i="8" s="1"/>
  <c r="S65" i="8" a="1"/>
  <c r="S65" i="8" s="1"/>
  <c r="S503" i="8" a="1"/>
  <c r="S503" i="8" s="1"/>
  <c r="S722" i="8" a="1"/>
  <c r="S722" i="8" s="1"/>
  <c r="S941" i="8" a="1"/>
  <c r="S941" i="8" s="1"/>
  <c r="S576" i="8" a="1"/>
  <c r="S576" i="8" s="1"/>
  <c r="S357" i="8" a="1"/>
  <c r="S357" i="8" s="1"/>
  <c r="S138" i="8" a="1"/>
  <c r="S138" i="8" s="1"/>
  <c r="S795" i="8" a="1"/>
  <c r="S795" i="8" s="1"/>
  <c r="S1014" i="8" a="1"/>
  <c r="S1014" i="8" s="1"/>
  <c r="S62" i="8" a="1"/>
  <c r="S62" i="8" s="1"/>
  <c r="S500" i="8" a="1"/>
  <c r="S500" i="8" s="1"/>
  <c r="S281" i="8" a="1"/>
  <c r="S281" i="8" s="1"/>
  <c r="S719" i="8" a="1"/>
  <c r="S719" i="8" s="1"/>
  <c r="S938" i="8" a="1"/>
  <c r="S938" i="8" s="1"/>
  <c r="S345" i="8" a="1"/>
  <c r="S345" i="8" s="1"/>
  <c r="S126" i="8" a="1"/>
  <c r="S126" i="8" s="1"/>
  <c r="S564" i="8" a="1"/>
  <c r="S564" i="8" s="1"/>
  <c r="S783" i="8" a="1"/>
  <c r="S783" i="8" s="1"/>
  <c r="S1002" i="8" a="1"/>
  <c r="S1002" i="8" s="1"/>
  <c r="S628" i="8" a="1"/>
  <c r="S628" i="8" s="1"/>
  <c r="S190" i="8" a="1"/>
  <c r="S190" i="8" s="1"/>
  <c r="S409" i="8" a="1"/>
  <c r="S409" i="8" s="1"/>
  <c r="S1066" i="8" a="1"/>
  <c r="S1066" i="8" s="1"/>
  <c r="S847" i="8" a="1"/>
  <c r="S847" i="8" s="1"/>
  <c r="S376" i="8" a="1"/>
  <c r="S376" i="8" s="1"/>
  <c r="S157" i="8" a="1"/>
  <c r="S157" i="8" s="1"/>
  <c r="S814" i="8" a="1"/>
  <c r="S814" i="8" s="1"/>
  <c r="S595" i="8" a="1"/>
  <c r="S595" i="8" s="1"/>
  <c r="S1033" i="8" a="1"/>
  <c r="S1033" i="8" s="1"/>
  <c r="S55" i="8" a="1"/>
  <c r="S55" i="8" s="1"/>
  <c r="S493" i="8" a="1"/>
  <c r="S493" i="8" s="1"/>
  <c r="S274" i="8" a="1"/>
  <c r="S274" i="8" s="1"/>
  <c r="S712" i="8" a="1"/>
  <c r="S712" i="8" s="1"/>
  <c r="S931" i="8" a="1"/>
  <c r="S931" i="8" s="1"/>
  <c r="S338" i="8" a="1"/>
  <c r="S338" i="8" s="1"/>
  <c r="S119" i="8" a="1"/>
  <c r="S119" i="8" s="1"/>
  <c r="S557" i="8" a="1"/>
  <c r="S557" i="8" s="1"/>
  <c r="S776" i="8" a="1"/>
  <c r="S776" i="8" s="1"/>
  <c r="S995" i="8" a="1"/>
  <c r="S995" i="8" s="1"/>
  <c r="S621" i="8" a="1"/>
  <c r="S621" i="8" s="1"/>
  <c r="S183" i="8" a="1"/>
  <c r="S183" i="8" s="1"/>
  <c r="S402" i="8" a="1"/>
  <c r="S402" i="8" s="1"/>
  <c r="S1059" i="8" a="1"/>
  <c r="S1059" i="8" s="1"/>
  <c r="S840" i="8" a="1"/>
  <c r="S840" i="8" s="1"/>
  <c r="S133" i="8" a="1"/>
  <c r="S133" i="8" s="1"/>
  <c r="S571" i="8" a="1"/>
  <c r="S571" i="8" s="1"/>
  <c r="S352" i="8" a="1"/>
  <c r="S352" i="8" s="1"/>
  <c r="S790" i="8" a="1"/>
  <c r="S790" i="8" s="1"/>
  <c r="S1009" i="8" a="1"/>
  <c r="S1009" i="8" s="1"/>
  <c r="S267" i="8" a="1"/>
  <c r="S267" i="8" s="1"/>
  <c r="S486" i="8" a="1"/>
  <c r="S486" i="8" s="1"/>
  <c r="S48" i="8" a="1"/>
  <c r="S48" i="8" s="1"/>
  <c r="S705" i="8" a="1"/>
  <c r="S705" i="8" s="1"/>
  <c r="S924" i="8" a="1"/>
  <c r="S924" i="8" s="1"/>
  <c r="S331" i="8" a="1"/>
  <c r="S331" i="8" s="1"/>
  <c r="S112" i="8" a="1"/>
  <c r="S112" i="8" s="1"/>
  <c r="S769" i="8" a="1"/>
  <c r="S769" i="8" s="1"/>
  <c r="S550" i="8" a="1"/>
  <c r="S550" i="8" s="1"/>
  <c r="S988" i="8" a="1"/>
  <c r="S988" i="8" s="1"/>
  <c r="S176" i="8" a="1"/>
  <c r="S176" i="8" s="1"/>
  <c r="S395" i="8" a="1"/>
  <c r="S395" i="8" s="1"/>
  <c r="S833" i="8" a="1"/>
  <c r="S833" i="8" s="1"/>
  <c r="S614" i="8" a="1"/>
  <c r="S614" i="8" s="1"/>
  <c r="S1052" i="8" a="1"/>
  <c r="S1052" i="8" s="1"/>
  <c r="S85" i="8" a="1"/>
  <c r="S85" i="8" s="1"/>
  <c r="S523" i="8" a="1"/>
  <c r="S523" i="8" s="1"/>
  <c r="S304" i="8" a="1"/>
  <c r="S304" i="8" s="1"/>
  <c r="S742" i="8" a="1"/>
  <c r="S742" i="8" s="1"/>
  <c r="S961" i="8" a="1"/>
  <c r="S961" i="8" s="1"/>
  <c r="S260" i="8" a="1"/>
  <c r="S260" i="8" s="1"/>
  <c r="S479" i="8" a="1"/>
  <c r="S479" i="8" s="1"/>
  <c r="S41" i="8" a="1"/>
  <c r="S41" i="8" s="1"/>
  <c r="S698" i="8" a="1"/>
  <c r="S698" i="8" s="1"/>
  <c r="S917" i="8" a="1"/>
  <c r="S917" i="8" s="1"/>
  <c r="S324" i="8" a="1"/>
  <c r="S324" i="8" s="1"/>
  <c r="S105" i="8" a="1"/>
  <c r="S105" i="8" s="1"/>
  <c r="S981" i="8" a="1"/>
  <c r="S981" i="8" s="1"/>
  <c r="S543" i="8" a="1"/>
  <c r="S543" i="8" s="1"/>
  <c r="S762" i="8" a="1"/>
  <c r="S762" i="8" s="1"/>
  <c r="S607" i="8" a="1"/>
  <c r="S607" i="8" s="1"/>
  <c r="S169" i="8" a="1"/>
  <c r="S169" i="8" s="1"/>
  <c r="S388" i="8" a="1"/>
  <c r="S388" i="8" s="1"/>
  <c r="S826" i="8" a="1"/>
  <c r="S826" i="8" s="1"/>
  <c r="S1045" i="8" a="1"/>
  <c r="S1045" i="8" s="1"/>
  <c r="S109" i="8" a="1"/>
  <c r="S109" i="8" s="1"/>
  <c r="S547" i="8" a="1"/>
  <c r="S547" i="8" s="1"/>
  <c r="S328" i="8" a="1"/>
  <c r="S328" i="8" s="1"/>
  <c r="S766" i="8" a="1"/>
  <c r="S766" i="8" s="1"/>
  <c r="S985" i="8" a="1"/>
  <c r="S985" i="8" s="1"/>
  <c r="S269" i="8" a="1"/>
  <c r="S269" i="8" s="1"/>
  <c r="S488" i="8" a="1"/>
  <c r="S488" i="8" s="1"/>
  <c r="S50" i="8" a="1"/>
  <c r="S50" i="8" s="1"/>
  <c r="S707" i="8" a="1"/>
  <c r="S707" i="8" s="1"/>
  <c r="S926" i="8" a="1"/>
  <c r="S926" i="8" s="1"/>
  <c r="S552" i="8" a="1"/>
  <c r="S552" i="8" s="1"/>
  <c r="S333" i="8" a="1"/>
  <c r="S333" i="8" s="1"/>
  <c r="S114" i="8" a="1"/>
  <c r="S114" i="8" s="1"/>
  <c r="S771" i="8" a="1"/>
  <c r="S771" i="8" s="1"/>
  <c r="S990" i="8" a="1"/>
  <c r="S990" i="8" s="1"/>
  <c r="S397" i="8" a="1"/>
  <c r="S397" i="8" s="1"/>
  <c r="S616" i="8" a="1"/>
  <c r="S616" i="8" s="1"/>
  <c r="S178" i="8" a="1"/>
  <c r="S178" i="8" s="1"/>
  <c r="S835" i="8" a="1"/>
  <c r="S835" i="8" s="1"/>
  <c r="S1054" i="8" a="1"/>
  <c r="S1054" i="8" s="1"/>
  <c r="S101" i="8" a="1"/>
  <c r="S101" i="8" s="1"/>
  <c r="S539" i="8" a="1"/>
  <c r="S539" i="8" s="1"/>
  <c r="S320" i="8" a="1"/>
  <c r="S320" i="8" s="1"/>
  <c r="S758" i="8" a="1"/>
  <c r="S758" i="8" s="1"/>
  <c r="S977" i="8" a="1"/>
  <c r="S977" i="8" s="1"/>
  <c r="S262" i="8" a="1"/>
  <c r="S262" i="8" s="1"/>
  <c r="S481" i="8" a="1"/>
  <c r="S481" i="8" s="1"/>
  <c r="S43" i="8" a="1"/>
  <c r="S43" i="8" s="1"/>
  <c r="S919" i="8" a="1"/>
  <c r="S919" i="8" s="1"/>
  <c r="S700" i="8" a="1"/>
  <c r="S700" i="8" s="1"/>
  <c r="S545" i="8" a="1"/>
  <c r="S545" i="8" s="1"/>
  <c r="S326" i="8" a="1"/>
  <c r="S326" i="8" s="1"/>
  <c r="S107" i="8" a="1"/>
  <c r="S107" i="8" s="1"/>
  <c r="S764" i="8" a="1"/>
  <c r="S764" i="8" s="1"/>
  <c r="S983" i="8" a="1"/>
  <c r="S983" i="8" s="1"/>
  <c r="S171" i="8" a="1"/>
  <c r="S171" i="8" s="1"/>
  <c r="S390" i="8" a="1"/>
  <c r="S390" i="8" s="1"/>
  <c r="S609" i="8" a="1"/>
  <c r="S609" i="8" s="1"/>
  <c r="S828" i="8" a="1"/>
  <c r="S828" i="8" s="1"/>
  <c r="S1047" i="8" a="1"/>
  <c r="S1047" i="8" s="1"/>
  <c r="S20" i="8" a="1"/>
  <c r="S20" i="8" s="1"/>
  <c r="S239" i="8" a="1"/>
  <c r="S239" i="8" s="1"/>
  <c r="S458" i="8" a="1"/>
  <c r="S458" i="8" s="1"/>
  <c r="S896" i="8" a="1"/>
  <c r="S896" i="8" s="1"/>
  <c r="S677" i="8" a="1"/>
  <c r="S677" i="8" s="1"/>
  <c r="S84" i="8" a="1"/>
  <c r="S84" i="8" s="1"/>
  <c r="S522" i="8" a="1"/>
  <c r="S522" i="8" s="1"/>
  <c r="S303" i="8" a="1"/>
  <c r="S303" i="8" s="1"/>
  <c r="S741" i="8" a="1"/>
  <c r="S741" i="8" s="1"/>
  <c r="S960" i="8" a="1"/>
  <c r="S960" i="8" s="1"/>
  <c r="S148" i="8" a="1"/>
  <c r="S148" i="8" s="1"/>
  <c r="S586" i="8" a="1"/>
  <c r="S586" i="8" s="1"/>
  <c r="S367" i="8" a="1"/>
  <c r="S367" i="8" s="1"/>
  <c r="S805" i="8" a="1"/>
  <c r="S805" i="8" s="1"/>
  <c r="S1024" i="8" a="1"/>
  <c r="S1024" i="8" s="1"/>
  <c r="S212" i="8" a="1"/>
  <c r="S212" i="8" s="1"/>
  <c r="S431" i="8" a="1"/>
  <c r="S431" i="8" s="1"/>
  <c r="S1088" i="8" a="1"/>
  <c r="S1088" i="8" s="1"/>
  <c r="S650" i="8" a="1"/>
  <c r="S650" i="8" s="1"/>
  <c r="S869" i="8" a="1"/>
  <c r="S869" i="8" s="1"/>
  <c r="S369" i="8" a="1"/>
  <c r="S369" i="8" s="1"/>
  <c r="S150" i="8" a="1"/>
  <c r="S150" i="8" s="1"/>
  <c r="S588" i="8" a="1"/>
  <c r="S588" i="8" s="1"/>
  <c r="S1026" i="8" a="1"/>
  <c r="S1026" i="8" s="1"/>
  <c r="S807" i="8" a="1"/>
  <c r="S807" i="8" s="1"/>
  <c r="S15" i="8" a="1"/>
  <c r="S15" i="8" s="1"/>
  <c r="S234" i="8" a="1"/>
  <c r="S234" i="8" s="1"/>
  <c r="S453" i="8" a="1"/>
  <c r="S453" i="8" s="1"/>
  <c r="S672" i="8" a="1"/>
  <c r="S672" i="8" s="1"/>
  <c r="S891" i="8" a="1"/>
  <c r="S891" i="8" s="1"/>
  <c r="S6" i="8" a="1"/>
  <c r="S6" i="8" s="1"/>
  <c r="S225" i="8" a="1"/>
  <c r="S225" i="8" s="1"/>
  <c r="S444" i="8" a="1"/>
  <c r="S444" i="8" s="1"/>
  <c r="S663" i="8" a="1"/>
  <c r="S663" i="8" s="1"/>
  <c r="S882" i="8" a="1"/>
  <c r="S882" i="8" s="1"/>
  <c r="S70" i="8" a="1"/>
  <c r="S70" i="8" s="1"/>
  <c r="S508" i="8" a="1"/>
  <c r="S508" i="8" s="1"/>
  <c r="S289" i="8" a="1"/>
  <c r="S289" i="8" s="1"/>
  <c r="S727" i="8" a="1"/>
  <c r="S727" i="8" s="1"/>
  <c r="S946" i="8" a="1"/>
  <c r="S946" i="8" s="1"/>
  <c r="S636" i="8" a="1"/>
  <c r="S636" i="8" s="1"/>
  <c r="S198" i="8" a="1"/>
  <c r="S198" i="8" s="1"/>
  <c r="S417" i="8" a="1"/>
  <c r="S417" i="8" s="1"/>
  <c r="S1074" i="8" a="1"/>
  <c r="S1074" i="8" s="1"/>
  <c r="S855" i="8" a="1"/>
  <c r="S855" i="8" s="1"/>
  <c r="S197" i="8" a="1"/>
  <c r="S197" i="8" s="1"/>
  <c r="S416" i="8" a="1"/>
  <c r="S416" i="8" s="1"/>
  <c r="S635" i="8" a="1"/>
  <c r="S635" i="8" s="1"/>
  <c r="S1073" i="8" a="1"/>
  <c r="S1073" i="8" s="1"/>
  <c r="S854" i="8" a="1"/>
  <c r="S854" i="8" s="1"/>
  <c r="S63" i="8" a="1"/>
  <c r="S63" i="8" s="1"/>
  <c r="S501" i="8" a="1"/>
  <c r="S501" i="8" s="1"/>
  <c r="S282" i="8" a="1"/>
  <c r="S282" i="8" s="1"/>
  <c r="S720" i="8" a="1"/>
  <c r="S720" i="8" s="1"/>
  <c r="S939" i="8" a="1"/>
  <c r="S939" i="8" s="1"/>
  <c r="S346" i="8" a="1"/>
  <c r="S346" i="8" s="1"/>
  <c r="S127" i="8" a="1"/>
  <c r="S127" i="8" s="1"/>
  <c r="S565" i="8" a="1"/>
  <c r="S565" i="8" s="1"/>
  <c r="S784" i="8" a="1"/>
  <c r="S784" i="8" s="1"/>
  <c r="S1003" i="8" a="1"/>
  <c r="S1003" i="8" s="1"/>
  <c r="S191" i="8" a="1"/>
  <c r="S191" i="8" s="1"/>
  <c r="S410" i="8" a="1"/>
  <c r="S410" i="8" s="1"/>
  <c r="S1067" i="8" a="1"/>
  <c r="S1067" i="8" s="1"/>
  <c r="S629" i="8" a="1"/>
  <c r="S629" i="8" s="1"/>
  <c r="S848" i="8" a="1"/>
  <c r="S848" i="8" s="1"/>
  <c r="S611" i="8" a="1"/>
  <c r="S611" i="8" s="1"/>
  <c r="S173" i="8" a="1"/>
  <c r="S173" i="8" s="1"/>
  <c r="S392" i="8" a="1"/>
  <c r="S392" i="8" s="1"/>
  <c r="S830" i="8" a="1"/>
  <c r="S830" i="8" s="1"/>
  <c r="S1049" i="8" a="1"/>
  <c r="S1049" i="8" s="1"/>
  <c r="S275" i="8" a="1"/>
  <c r="S275" i="8" s="1"/>
  <c r="S56" i="8" a="1"/>
  <c r="S56" i="8" s="1"/>
  <c r="S494" i="8" a="1"/>
  <c r="S494" i="8" s="1"/>
  <c r="S713" i="8" a="1"/>
  <c r="S713" i="8" s="1"/>
  <c r="S932" i="8" a="1"/>
  <c r="S932" i="8" s="1"/>
  <c r="S558" i="8" a="1"/>
  <c r="S558" i="8" s="1"/>
  <c r="S339" i="8" a="1"/>
  <c r="S339" i="8" s="1"/>
  <c r="S120" i="8" a="1"/>
  <c r="S120" i="8" s="1"/>
  <c r="S996" i="8" a="1"/>
  <c r="S996" i="8" s="1"/>
  <c r="S777" i="8" a="1"/>
  <c r="S777" i="8" s="1"/>
  <c r="S184" i="8" a="1"/>
  <c r="S184" i="8" s="1"/>
  <c r="S403" i="8" a="1"/>
  <c r="S403" i="8" s="1"/>
  <c r="S622" i="8" a="1"/>
  <c r="S622" i="8" s="1"/>
  <c r="S1060" i="8" a="1"/>
  <c r="S1060" i="8" s="1"/>
  <c r="S841" i="8" a="1"/>
  <c r="S841" i="8" s="1"/>
  <c r="S360" i="8" a="1"/>
  <c r="S360" i="8" s="1"/>
  <c r="S141" i="8" a="1"/>
  <c r="S141" i="8" s="1"/>
  <c r="S579" i="8" a="1"/>
  <c r="S579" i="8" s="1"/>
  <c r="S798" i="8" a="1"/>
  <c r="S798" i="8" s="1"/>
  <c r="S1017" i="8" a="1"/>
  <c r="S1017" i="8" s="1"/>
  <c r="S268" i="8" a="1"/>
  <c r="S268" i="8" s="1"/>
  <c r="S487" i="8" a="1"/>
  <c r="S487" i="8" s="1"/>
  <c r="S49" i="8" a="1"/>
  <c r="S49" i="8" s="1"/>
  <c r="S706" i="8" a="1"/>
  <c r="S706" i="8" s="1"/>
  <c r="S925" i="8" a="1"/>
  <c r="S925" i="8" s="1"/>
  <c r="S551" i="8" a="1"/>
  <c r="S551" i="8" s="1"/>
  <c r="S332" i="8" a="1"/>
  <c r="S332" i="8" s="1"/>
  <c r="S113" i="8" a="1"/>
  <c r="S113" i="8" s="1"/>
  <c r="S989" i="8" a="1"/>
  <c r="S989" i="8" s="1"/>
  <c r="S770" i="8" a="1"/>
  <c r="S770" i="8" s="1"/>
  <c r="S615" i="8" a="1"/>
  <c r="S615" i="8" s="1"/>
  <c r="S177" i="8" a="1"/>
  <c r="S177" i="8" s="1"/>
  <c r="S396" i="8" a="1"/>
  <c r="S396" i="8" s="1"/>
  <c r="S834" i="8" a="1"/>
  <c r="S834" i="8" s="1"/>
  <c r="S1053" i="8" a="1"/>
  <c r="S1053" i="8" s="1"/>
  <c r="S368" i="8" a="1"/>
  <c r="S368" i="8" s="1"/>
  <c r="S149" i="8" a="1"/>
  <c r="S149" i="8" s="1"/>
  <c r="S587" i="8" a="1"/>
  <c r="S587" i="8" s="1"/>
  <c r="S806" i="8" a="1"/>
  <c r="S806" i="8" s="1"/>
  <c r="S1025" i="8" a="1"/>
  <c r="S1025" i="8" s="1"/>
  <c r="S277" i="8" a="1"/>
  <c r="S277" i="8" s="1"/>
  <c r="S58" i="8" a="1"/>
  <c r="S58" i="8" s="1"/>
  <c r="S496" i="8" a="1"/>
  <c r="S496" i="8" s="1"/>
  <c r="S934" i="8" a="1"/>
  <c r="S934" i="8" s="1"/>
  <c r="S715" i="8" a="1"/>
  <c r="S715" i="8" s="1"/>
  <c r="S560" i="8" a="1"/>
  <c r="S560" i="8" s="1"/>
  <c r="S341" i="8" a="1"/>
  <c r="S341" i="8" s="1"/>
  <c r="S122" i="8" a="1"/>
  <c r="S122" i="8" s="1"/>
  <c r="S779" i="8" a="1"/>
  <c r="S779" i="8" s="1"/>
  <c r="S998" i="8" a="1"/>
  <c r="S998" i="8" s="1"/>
  <c r="S405" i="8" a="1"/>
  <c r="S405" i="8" s="1"/>
  <c r="S624" i="8" a="1"/>
  <c r="S624" i="8" s="1"/>
  <c r="S186" i="8" a="1"/>
  <c r="S186" i="8" s="1"/>
  <c r="S843" i="8" a="1"/>
  <c r="S843" i="8" s="1"/>
  <c r="S1062" i="8" a="1"/>
  <c r="S1062" i="8" s="1"/>
  <c r="S125" i="8" a="1"/>
  <c r="S125" i="8" s="1"/>
  <c r="S563" i="8" a="1"/>
  <c r="S563" i="8" s="1"/>
  <c r="S344" i="8" a="1"/>
  <c r="S344" i="8" s="1"/>
  <c r="S782" i="8" a="1"/>
  <c r="S782" i="8" s="1"/>
  <c r="S1001" i="8" a="1"/>
  <c r="S1001" i="8" s="1"/>
  <c r="S270" i="8" a="1"/>
  <c r="S270" i="8" s="1"/>
  <c r="S489" i="8" a="1"/>
  <c r="S489" i="8" s="1"/>
  <c r="S51" i="8" a="1"/>
  <c r="S51" i="8" s="1"/>
  <c r="S927" i="8" a="1"/>
  <c r="S927" i="8" s="1"/>
  <c r="S708" i="8" a="1"/>
  <c r="S708" i="8" s="1"/>
  <c r="S553" i="8" a="1"/>
  <c r="S553" i="8" s="1"/>
  <c r="S334" i="8" a="1"/>
  <c r="S334" i="8" s="1"/>
  <c r="S115" i="8" a="1"/>
  <c r="S115" i="8" s="1"/>
  <c r="S772" i="8" a="1"/>
  <c r="S772" i="8" s="1"/>
  <c r="S991" i="8" a="1"/>
  <c r="S991" i="8" s="1"/>
  <c r="S179" i="8" a="1"/>
  <c r="S179" i="8" s="1"/>
  <c r="S398" i="8" a="1"/>
  <c r="S398" i="8" s="1"/>
  <c r="S617" i="8" a="1"/>
  <c r="S617" i="8" s="1"/>
  <c r="S836" i="8" a="1"/>
  <c r="S836" i="8" s="1"/>
  <c r="S1055" i="8" a="1"/>
  <c r="S1055" i="8" s="1"/>
  <c r="S28" i="8" a="1"/>
  <c r="S28" i="8" s="1"/>
  <c r="S247" i="8" a="1"/>
  <c r="S247" i="8" s="1"/>
  <c r="S466" i="8" a="1"/>
  <c r="S466" i="8" s="1"/>
  <c r="S685" i="8" a="1"/>
  <c r="S685" i="8" s="1"/>
  <c r="S904" i="8" a="1"/>
  <c r="S904" i="8" s="1"/>
  <c r="S92" i="8" a="1"/>
  <c r="S92" i="8" s="1"/>
  <c r="S530" i="8" a="1"/>
  <c r="S530" i="8" s="1"/>
  <c r="S311" i="8" a="1"/>
  <c r="S311" i="8" s="1"/>
  <c r="S749" i="8" a="1"/>
  <c r="S749" i="8" s="1"/>
  <c r="S968" i="8" a="1"/>
  <c r="S968" i="8" s="1"/>
  <c r="S156" i="8" a="1"/>
  <c r="S156" i="8" s="1"/>
  <c r="S594" i="8" a="1"/>
  <c r="S594" i="8" s="1"/>
  <c r="S375" i="8" a="1"/>
  <c r="S375" i="8" s="1"/>
  <c r="S813" i="8" a="1"/>
  <c r="S813" i="8" s="1"/>
  <c r="S1032" i="8" a="1"/>
  <c r="S1032" i="8" s="1"/>
  <c r="S439" i="8" a="1"/>
  <c r="S439" i="8" s="1"/>
  <c r="S220" i="8" a="1"/>
  <c r="S220" i="8" s="1"/>
  <c r="S1096" i="8" a="1"/>
  <c r="S1096" i="8" s="1"/>
  <c r="S658" i="8" a="1"/>
  <c r="S658" i="8" s="1"/>
  <c r="S877" i="8" a="1"/>
  <c r="S877" i="8" s="1"/>
  <c r="S433" i="8" a="1"/>
  <c r="S433" i="8" s="1"/>
  <c r="S214" i="8" a="1"/>
  <c r="S214" i="8" s="1"/>
  <c r="S871" i="8" a="1"/>
  <c r="S871" i="8" s="1"/>
  <c r="S1090" i="8" a="1"/>
  <c r="S1090" i="8" s="1"/>
  <c r="S652" i="8" a="1"/>
  <c r="S652" i="8" s="1"/>
  <c r="S353" i="8" a="1"/>
  <c r="S353" i="8" s="1"/>
  <c r="S134" i="8" a="1"/>
  <c r="S134" i="8" s="1"/>
  <c r="S572" i="8" a="1"/>
  <c r="S572" i="8" s="1"/>
  <c r="S791" i="8" a="1"/>
  <c r="S791" i="8" s="1"/>
  <c r="S1010" i="8" a="1"/>
  <c r="S1010" i="8" s="1"/>
  <c r="S14" i="8" a="1"/>
  <c r="S14" i="8" s="1"/>
  <c r="S233" i="8" a="1"/>
  <c r="S233" i="8" s="1"/>
  <c r="S452" i="8" a="1"/>
  <c r="S452" i="8" s="1"/>
  <c r="S671" i="8" a="1"/>
  <c r="S671" i="8" s="1"/>
  <c r="S890" i="8" a="1"/>
  <c r="S890" i="8" s="1"/>
  <c r="S78" i="8" a="1"/>
  <c r="S78" i="8" s="1"/>
  <c r="S516" i="8" a="1"/>
  <c r="S516" i="8" s="1"/>
  <c r="S297" i="8" a="1"/>
  <c r="S297" i="8" s="1"/>
  <c r="S735" i="8" a="1"/>
  <c r="S735" i="8" s="1"/>
  <c r="S954" i="8" a="1"/>
  <c r="S954" i="8" s="1"/>
  <c r="S361" i="8" a="1"/>
  <c r="S361" i="8" s="1"/>
  <c r="S142" i="8" a="1"/>
  <c r="S142" i="8" s="1"/>
  <c r="S580" i="8" a="1"/>
  <c r="S580" i="8" s="1"/>
  <c r="S799" i="8" a="1"/>
  <c r="S799" i="8" s="1"/>
  <c r="S1018" i="8" a="1"/>
  <c r="S1018" i="8" s="1"/>
  <c r="S206" i="8" a="1"/>
  <c r="S206" i="8" s="1"/>
  <c r="S425" i="8" a="1"/>
  <c r="S425" i="8" s="1"/>
  <c r="S644" i="8" a="1"/>
  <c r="S644" i="8" s="1"/>
  <c r="S1082" i="8" a="1"/>
  <c r="S1082" i="8" s="1"/>
  <c r="S863" i="8" a="1"/>
  <c r="S863" i="8" s="1"/>
  <c r="S7" i="8" a="1"/>
  <c r="S7" i="8" s="1"/>
  <c r="S226" i="8" a="1"/>
  <c r="S226" i="8" s="1"/>
  <c r="S445" i="8" a="1"/>
  <c r="S445" i="8" s="1"/>
  <c r="S664" i="8" a="1"/>
  <c r="S664" i="8" s="1"/>
  <c r="S883" i="8" a="1"/>
  <c r="S883" i="8" s="1"/>
  <c r="S71" i="8" a="1"/>
  <c r="S71" i="8" s="1"/>
  <c r="S509" i="8" a="1"/>
  <c r="S509" i="8" s="1"/>
  <c r="S290" i="8" a="1"/>
  <c r="S290" i="8" s="1"/>
  <c r="S728" i="8" a="1"/>
  <c r="S728" i="8" s="1"/>
  <c r="S947" i="8" a="1"/>
  <c r="S947" i="8" s="1"/>
  <c r="S354" i="8" a="1"/>
  <c r="S354" i="8" s="1"/>
  <c r="S135" i="8" a="1"/>
  <c r="S135" i="8" s="1"/>
  <c r="S573" i="8" a="1"/>
  <c r="S573" i="8" s="1"/>
  <c r="S792" i="8" a="1"/>
  <c r="S792" i="8" s="1"/>
  <c r="S1011" i="8" a="1"/>
  <c r="S1011" i="8" s="1"/>
  <c r="S199" i="8" a="1"/>
  <c r="S199" i="8" s="1"/>
  <c r="S637" i="8" a="1"/>
  <c r="S637" i="8" s="1"/>
  <c r="S418" i="8" a="1"/>
  <c r="S418" i="8" s="1"/>
  <c r="S1075" i="8" a="1"/>
  <c r="S1075" i="8" s="1"/>
  <c r="S856" i="8" a="1"/>
  <c r="S856" i="8" s="1"/>
  <c r="S432" i="8" a="1"/>
  <c r="S432" i="8" s="1"/>
  <c r="S213" i="8" a="1"/>
  <c r="S213" i="8" s="1"/>
  <c r="S1089" i="8" a="1"/>
  <c r="S1089" i="8" s="1"/>
  <c r="S651" i="8" a="1"/>
  <c r="S651" i="8" s="1"/>
  <c r="S870" i="8" a="1"/>
  <c r="S870" i="8" s="1"/>
  <c r="S283" i="8" a="1"/>
  <c r="S283" i="8" s="1"/>
  <c r="S64" i="8" a="1"/>
  <c r="S64" i="8" s="1"/>
  <c r="S502" i="8" a="1"/>
  <c r="S502" i="8" s="1"/>
  <c r="S721" i="8" a="1"/>
  <c r="S721" i="8" s="1"/>
  <c r="S940" i="8" a="1"/>
  <c r="S940" i="8" s="1"/>
  <c r="S566" i="8" a="1"/>
  <c r="S566" i="8" s="1"/>
  <c r="S347" i="8" a="1"/>
  <c r="S347" i="8" s="1"/>
  <c r="S128" i="8" a="1"/>
  <c r="S128" i="8" s="1"/>
  <c r="S785" i="8" a="1"/>
  <c r="S785" i="8" s="1"/>
  <c r="S1004" i="8" a="1"/>
  <c r="S1004" i="8" s="1"/>
  <c r="S411" i="8" a="1"/>
  <c r="S411" i="8" s="1"/>
  <c r="S630" i="8" a="1"/>
  <c r="S630" i="8" s="1"/>
  <c r="S192" i="8" a="1"/>
  <c r="S192" i="8" s="1"/>
  <c r="S1068" i="8" a="1"/>
  <c r="S1068" i="8" s="1"/>
  <c r="S849" i="8" a="1"/>
  <c r="S849" i="8" s="1"/>
  <c r="S619" i="8" a="1"/>
  <c r="S619" i="8" s="1"/>
  <c r="S181" i="8" a="1"/>
  <c r="S181" i="8" s="1"/>
  <c r="S400" i="8" a="1"/>
  <c r="S400" i="8" s="1"/>
  <c r="S1057" i="8" a="1"/>
  <c r="S1057" i="8" s="1"/>
  <c r="S838" i="8" a="1"/>
  <c r="S838" i="8" s="1"/>
  <c r="S276" i="8" a="1"/>
  <c r="S276" i="8" s="1"/>
  <c r="S57" i="8" a="1"/>
  <c r="S57" i="8" s="1"/>
  <c r="S495" i="8" a="1"/>
  <c r="S495" i="8" s="1"/>
  <c r="S714" i="8" a="1"/>
  <c r="S714" i="8" s="1"/>
  <c r="S933" i="8" a="1"/>
  <c r="S933" i="8" s="1"/>
  <c r="S559" i="8" a="1"/>
  <c r="S559" i="8" s="1"/>
  <c r="S340" i="8" a="1"/>
  <c r="S340" i="8" s="1"/>
  <c r="S121" i="8" a="1"/>
  <c r="S121" i="8" s="1"/>
  <c r="S997" i="8" a="1"/>
  <c r="S997" i="8" s="1"/>
  <c r="S778" i="8" a="1"/>
  <c r="S778" i="8" s="1"/>
  <c r="S404" i="8" a="1"/>
  <c r="S404" i="8" s="1"/>
  <c r="S623" i="8" a="1"/>
  <c r="S623" i="8" s="1"/>
  <c r="S185" i="8" a="1"/>
  <c r="S185" i="8" s="1"/>
  <c r="S842" i="8" a="1"/>
  <c r="S842" i="8" s="1"/>
  <c r="S1061" i="8" a="1"/>
  <c r="S1061" i="8" s="1"/>
  <c r="S627" i="8" a="1"/>
  <c r="S627" i="8" s="1"/>
  <c r="S189" i="8" a="1"/>
  <c r="S189" i="8" s="1"/>
  <c r="S408" i="8" a="1"/>
  <c r="S408" i="8" s="1"/>
  <c r="S1065" i="8" a="1"/>
  <c r="S1065" i="8" s="1"/>
  <c r="S846" i="8" a="1"/>
  <c r="S846" i="8" s="1"/>
  <c r="S285" i="8" a="1"/>
  <c r="S285" i="8" s="1"/>
  <c r="S66" i="8" a="1"/>
  <c r="S66" i="8" s="1"/>
  <c r="S504" i="8" a="1"/>
  <c r="S504" i="8" s="1"/>
  <c r="S942" i="8" a="1"/>
  <c r="S942" i="8" s="1"/>
  <c r="S723" i="8" a="1"/>
  <c r="S723" i="8" s="1"/>
  <c r="S568" i="8" a="1"/>
  <c r="S568" i="8" s="1"/>
  <c r="S349" i="8" a="1"/>
  <c r="S349" i="8" s="1"/>
  <c r="S130" i="8" a="1"/>
  <c r="S130" i="8" s="1"/>
  <c r="S787" i="8" a="1"/>
  <c r="S787" i="8" s="1"/>
  <c r="S1006" i="8" a="1"/>
  <c r="S1006" i="8" s="1"/>
  <c r="S413" i="8" a="1"/>
  <c r="S413" i="8" s="1"/>
  <c r="S632" i="8" a="1"/>
  <c r="S632" i="8" s="1"/>
  <c r="S194" i="8" a="1"/>
  <c r="S194" i="8" s="1"/>
  <c r="S851" i="8" a="1"/>
  <c r="S851" i="8" s="1"/>
  <c r="S1070" i="8" a="1"/>
  <c r="S1070" i="8" s="1"/>
  <c r="S603" i="8" a="1"/>
  <c r="S603" i="8" s="1"/>
  <c r="S165" i="8" a="1"/>
  <c r="S165" i="8" s="1"/>
  <c r="S384" i="8" a="1"/>
  <c r="S384" i="8" s="1"/>
  <c r="S822" i="8" a="1"/>
  <c r="S822" i="8" s="1"/>
  <c r="S1041" i="8" a="1"/>
  <c r="S1041" i="8" s="1"/>
  <c r="S497" i="8" a="1"/>
  <c r="S497" i="8" s="1"/>
  <c r="S278" i="8" a="1"/>
  <c r="S278" i="8" s="1"/>
  <c r="S59" i="8" a="1"/>
  <c r="S59" i="8" s="1"/>
  <c r="S935" i="8" a="1"/>
  <c r="S935" i="8" s="1"/>
  <c r="S716" i="8" a="1"/>
  <c r="S716" i="8" s="1"/>
  <c r="S561" i="8" a="1"/>
  <c r="S561" i="8" s="1"/>
  <c r="S342" i="8" a="1"/>
  <c r="S342" i="8" s="1"/>
  <c r="S123" i="8" a="1"/>
  <c r="S123" i="8" s="1"/>
  <c r="S780" i="8" a="1"/>
  <c r="S780" i="8" s="1"/>
  <c r="S999" i="8" a="1"/>
  <c r="S999" i="8" s="1"/>
  <c r="S187" i="8" a="1"/>
  <c r="S187" i="8" s="1"/>
  <c r="S406" i="8" a="1"/>
  <c r="S406" i="8" s="1"/>
  <c r="S844" i="8" a="1"/>
  <c r="S844" i="8" s="1"/>
  <c r="S625" i="8" a="1"/>
  <c r="S625" i="8" s="1"/>
  <c r="S1063" i="8" a="1"/>
  <c r="S1063" i="8" s="1"/>
  <c r="S36" i="8" a="1"/>
  <c r="S36" i="8" s="1"/>
  <c r="S255" i="8" a="1"/>
  <c r="S255" i="8" s="1"/>
  <c r="S474" i="8" a="1"/>
  <c r="S474" i="8" s="1"/>
  <c r="S912" i="8" a="1"/>
  <c r="S912" i="8" s="1"/>
  <c r="S693" i="8" a="1"/>
  <c r="S693" i="8" s="1"/>
  <c r="S100" i="8" a="1"/>
  <c r="S100" i="8" s="1"/>
  <c r="S538" i="8" a="1"/>
  <c r="S538" i="8" s="1"/>
  <c r="S319" i="8" a="1"/>
  <c r="S319" i="8" s="1"/>
  <c r="S757" i="8" a="1"/>
  <c r="S757" i="8" s="1"/>
  <c r="S976" i="8" a="1"/>
  <c r="S976" i="8" s="1"/>
  <c r="S164" i="8" a="1"/>
  <c r="S164" i="8" s="1"/>
  <c r="S383" i="8" a="1"/>
  <c r="S383" i="8" s="1"/>
  <c r="S821" i="8" a="1"/>
  <c r="S821" i="8" s="1"/>
  <c r="S1040" i="8" a="1"/>
  <c r="S1040" i="8" s="1"/>
  <c r="S602" i="8" a="1"/>
  <c r="S602" i="8" s="1"/>
  <c r="S13" i="8" a="1"/>
  <c r="S13" i="8" s="1"/>
  <c r="S232" i="8" a="1"/>
  <c r="S232" i="8" s="1"/>
  <c r="S451" i="8" a="1"/>
  <c r="S451" i="8" s="1"/>
  <c r="S889" i="8" a="1"/>
  <c r="S889" i="8" s="1"/>
  <c r="S670" i="8" a="1"/>
  <c r="S670" i="8" s="1"/>
  <c r="S443" i="8" a="1"/>
  <c r="S443" i="8" s="1"/>
  <c r="S662" i="8" a="1"/>
  <c r="S662" i="8" s="1"/>
  <c r="S881" i="8" a="1"/>
  <c r="S881" i="8" s="1"/>
  <c r="S224" i="8" a="1"/>
  <c r="S224" i="8" s="1"/>
  <c r="K673" i="16"/>
  <c r="T942" i="8" l="1"/>
  <c r="U942" i="8"/>
  <c r="T121" i="8"/>
  <c r="U121" i="8"/>
  <c r="T838" i="8"/>
  <c r="U838" i="8"/>
  <c r="T630" i="8"/>
  <c r="U630" i="8"/>
  <c r="T721" i="8"/>
  <c r="U721" i="8"/>
  <c r="T432" i="8"/>
  <c r="U432" i="8"/>
  <c r="T573" i="8"/>
  <c r="U573" i="8"/>
  <c r="T883" i="8"/>
  <c r="U883" i="8"/>
  <c r="T425" i="8"/>
  <c r="U425" i="8"/>
  <c r="T735" i="8"/>
  <c r="U735" i="8"/>
  <c r="T14" i="8"/>
  <c r="U14" i="8"/>
  <c r="T871" i="8"/>
  <c r="U871" i="8"/>
  <c r="T1032" i="8"/>
  <c r="U1032" i="8"/>
  <c r="T530" i="8"/>
  <c r="U530" i="8"/>
  <c r="T836" i="8"/>
  <c r="U836" i="8"/>
  <c r="T553" i="8"/>
  <c r="U553" i="8"/>
  <c r="T344" i="8"/>
  <c r="U344" i="8"/>
  <c r="T998" i="8"/>
  <c r="U998" i="8"/>
  <c r="T58" i="8"/>
  <c r="U58" i="8"/>
  <c r="T834" i="8"/>
  <c r="U834" i="8"/>
  <c r="T551" i="8"/>
  <c r="U551" i="8"/>
  <c r="T579" i="8"/>
  <c r="U579" i="8"/>
  <c r="T777" i="8"/>
  <c r="U777" i="8"/>
  <c r="T56" i="8"/>
  <c r="U56" i="8"/>
  <c r="T629" i="8"/>
  <c r="U629" i="8"/>
  <c r="T346" i="8"/>
  <c r="U346" i="8"/>
  <c r="T635" i="8"/>
  <c r="U635" i="8"/>
  <c r="T946" i="8"/>
  <c r="U946" i="8"/>
  <c r="T225" i="8"/>
  <c r="U225" i="8"/>
  <c r="T1026" i="8"/>
  <c r="U1026" i="8"/>
  <c r="T212" i="8"/>
  <c r="U212" i="8"/>
  <c r="T303" i="8"/>
  <c r="U303" i="8"/>
  <c r="T1047" i="8"/>
  <c r="U1047" i="8"/>
  <c r="T326" i="8"/>
  <c r="U326" i="8"/>
  <c r="T758" i="8"/>
  <c r="U758" i="8"/>
  <c r="T397" i="8"/>
  <c r="U397" i="8"/>
  <c r="T50" i="8"/>
  <c r="U50" i="8"/>
  <c r="T1045" i="8"/>
  <c r="U1045" i="8"/>
  <c r="T105" i="8"/>
  <c r="U105" i="8"/>
  <c r="T742" i="8"/>
  <c r="U742" i="8"/>
  <c r="T176" i="8"/>
  <c r="U176" i="8"/>
  <c r="T48" i="8"/>
  <c r="U48" i="8"/>
  <c r="T840" i="8"/>
  <c r="U840" i="8"/>
  <c r="T119" i="8"/>
  <c r="U119" i="8"/>
  <c r="T595" i="8"/>
  <c r="U595" i="8"/>
  <c r="T628" i="8"/>
  <c r="U628" i="8"/>
  <c r="T281" i="8"/>
  <c r="U281" i="8"/>
  <c r="T941" i="8"/>
  <c r="U941" i="8"/>
  <c r="T227" i="8"/>
  <c r="U227" i="8"/>
  <c r="T861" i="8"/>
  <c r="U861" i="8"/>
  <c r="T140" i="8"/>
  <c r="U140" i="8"/>
  <c r="T450" i="8"/>
  <c r="U450" i="8"/>
  <c r="T756" i="8"/>
  <c r="U756" i="8"/>
  <c r="T473" i="8"/>
  <c r="U473" i="8"/>
  <c r="T827" i="8"/>
  <c r="U827" i="8"/>
  <c r="T544" i="8"/>
  <c r="U544" i="8"/>
  <c r="T280" i="8"/>
  <c r="U280" i="8"/>
  <c r="T754" i="8"/>
  <c r="U754" i="8"/>
  <c r="T471" i="8"/>
  <c r="U471" i="8"/>
  <c r="T606" i="8"/>
  <c r="U606" i="8"/>
  <c r="T323" i="8"/>
  <c r="U323" i="8"/>
  <c r="T312" i="8"/>
  <c r="U312" i="8"/>
  <c r="T987" i="8"/>
  <c r="U987" i="8"/>
  <c r="T47" i="8"/>
  <c r="U47" i="8"/>
  <c r="T1058" i="8"/>
  <c r="U1058" i="8"/>
  <c r="T337" i="8"/>
  <c r="U337" i="8"/>
  <c r="T265" i="8"/>
  <c r="U265" i="8"/>
  <c r="T914" i="8"/>
  <c r="U914" i="8"/>
  <c r="T94" i="8"/>
  <c r="U94" i="8"/>
  <c r="T788" i="8"/>
  <c r="U788" i="8"/>
  <c r="T229" i="8"/>
  <c r="U229" i="8"/>
  <c r="T136" i="8"/>
  <c r="U136" i="8"/>
  <c r="T853" i="8"/>
  <c r="U853" i="8"/>
  <c r="T570" i="8"/>
  <c r="U570" i="8"/>
  <c r="T657" i="8"/>
  <c r="U657" i="8"/>
  <c r="T593" i="8"/>
  <c r="U593" i="8"/>
  <c r="T27" i="8"/>
  <c r="U27" i="8"/>
  <c r="T1038" i="8"/>
  <c r="U1038" i="8"/>
  <c r="T98" i="8"/>
  <c r="U98" i="8"/>
  <c r="T874" i="8"/>
  <c r="U874" i="8"/>
  <c r="T591" i="8"/>
  <c r="U591" i="8"/>
  <c r="T25" i="8"/>
  <c r="U25" i="8"/>
  <c r="T972" i="8"/>
  <c r="U972" i="8"/>
  <c r="T470" i="8"/>
  <c r="U470" i="8"/>
  <c r="T1043" i="8"/>
  <c r="U1043" i="8"/>
  <c r="T322" i="8"/>
  <c r="U322" i="8"/>
  <c r="T296" i="8"/>
  <c r="U296" i="8"/>
  <c r="T986" i="8"/>
  <c r="U986" i="8"/>
  <c r="T31" i="8"/>
  <c r="U31" i="8"/>
  <c r="T759" i="8"/>
  <c r="U759" i="8"/>
  <c r="T29" i="8"/>
  <c r="U29" i="8"/>
  <c r="T512" i="8"/>
  <c r="U512" i="8"/>
  <c r="T948" i="8"/>
  <c r="U948" i="8"/>
  <c r="T143" i="8"/>
  <c r="U143" i="8"/>
  <c r="T781" i="8"/>
  <c r="U781" i="8"/>
  <c r="T60" i="8"/>
  <c r="U60" i="8"/>
  <c r="T147" i="8"/>
  <c r="U147" i="8"/>
  <c r="T895" i="8"/>
  <c r="U895" i="8"/>
  <c r="T218" i="8"/>
  <c r="U218" i="8"/>
  <c r="T528" i="8"/>
  <c r="U528" i="8"/>
  <c r="T245" i="8"/>
  <c r="U245" i="8"/>
  <c r="T145" i="8"/>
  <c r="U145" i="8"/>
  <c r="T893" i="8"/>
  <c r="U893" i="8"/>
  <c r="T216" i="8"/>
  <c r="U216" i="8"/>
  <c r="T745" i="8"/>
  <c r="U745" i="8"/>
  <c r="T243" i="8"/>
  <c r="U243" i="8"/>
  <c r="T159" i="8"/>
  <c r="U159" i="8"/>
  <c r="T906" i="8"/>
  <c r="U906" i="8"/>
  <c r="T546" i="8"/>
  <c r="U546" i="8"/>
  <c r="T643" i="8"/>
  <c r="U643" i="8"/>
  <c r="T419" i="8"/>
  <c r="U419" i="8"/>
  <c r="T618" i="8"/>
  <c r="U618" i="8"/>
  <c r="T709" i="8"/>
  <c r="U709" i="8"/>
  <c r="T641" i="8"/>
  <c r="U641" i="8"/>
  <c r="T951" i="8"/>
  <c r="U951" i="8"/>
  <c r="T230" i="8"/>
  <c r="U230" i="8"/>
  <c r="T146" i="8"/>
  <c r="U146" i="8"/>
  <c r="T894" i="8"/>
  <c r="U894" i="8"/>
  <c r="T201" i="8"/>
  <c r="U201" i="8"/>
  <c r="T730" i="8"/>
  <c r="U730" i="8"/>
  <c r="T228" i="8"/>
  <c r="U228" i="8"/>
  <c r="T144" i="8"/>
  <c r="U144" i="8"/>
  <c r="T892" i="8"/>
  <c r="U892" i="8"/>
  <c r="T215" i="8"/>
  <c r="U215" i="8"/>
  <c r="T744" i="8"/>
  <c r="U744" i="8"/>
  <c r="T23" i="8"/>
  <c r="U23" i="8"/>
  <c r="T158" i="8"/>
  <c r="U158" i="8"/>
  <c r="T1078" i="8"/>
  <c r="U1078" i="8"/>
  <c r="T221" i="8"/>
  <c r="U221" i="8"/>
  <c r="T232" i="8"/>
  <c r="U232" i="8"/>
  <c r="T1041" i="8"/>
  <c r="U1041" i="8"/>
  <c r="T632" i="8"/>
  <c r="U632" i="8"/>
  <c r="T627" i="8"/>
  <c r="U627" i="8"/>
  <c r="T224" i="8"/>
  <c r="U224" i="8"/>
  <c r="T13" i="8"/>
  <c r="U13" i="8"/>
  <c r="T319" i="8"/>
  <c r="U319" i="8"/>
  <c r="T1063" i="8"/>
  <c r="U1063" i="8"/>
  <c r="T342" i="8"/>
  <c r="U342" i="8"/>
  <c r="T822" i="8"/>
  <c r="U822" i="8"/>
  <c r="T413" i="8"/>
  <c r="U413" i="8"/>
  <c r="T504" i="8"/>
  <c r="U504" i="8"/>
  <c r="T1061" i="8"/>
  <c r="U1061" i="8"/>
  <c r="T340" i="8"/>
  <c r="U340" i="8"/>
  <c r="T1057" i="8"/>
  <c r="U1057" i="8"/>
  <c r="T411" i="8"/>
  <c r="U411" i="8"/>
  <c r="T502" i="8"/>
  <c r="U502" i="8"/>
  <c r="T856" i="8"/>
  <c r="U856" i="8"/>
  <c r="T135" i="8"/>
  <c r="U135" i="8"/>
  <c r="T664" i="8"/>
  <c r="U664" i="8"/>
  <c r="T206" i="8"/>
  <c r="U206" i="8"/>
  <c r="T297" i="8"/>
  <c r="U297" i="8"/>
  <c r="T1010" i="8"/>
  <c r="U1010" i="8"/>
  <c r="T214" i="8"/>
  <c r="U214" i="8"/>
  <c r="T813" i="8"/>
  <c r="U813" i="8"/>
  <c r="T92" i="8"/>
  <c r="U92" i="8"/>
  <c r="T617" i="8"/>
  <c r="U617" i="8"/>
  <c r="T708" i="8"/>
  <c r="U708" i="8"/>
  <c r="T563" i="8"/>
  <c r="U563" i="8"/>
  <c r="T779" i="8"/>
  <c r="U779" i="8"/>
  <c r="T277" i="8"/>
  <c r="U277" i="8"/>
  <c r="T396" i="8"/>
  <c r="U396" i="8"/>
  <c r="T925" i="8"/>
  <c r="U925" i="8"/>
  <c r="T141" i="8"/>
  <c r="U141" i="8"/>
  <c r="T996" i="8"/>
  <c r="U996" i="8"/>
  <c r="T275" i="8"/>
  <c r="U275" i="8"/>
  <c r="T1067" i="8"/>
  <c r="U1067" i="8"/>
  <c r="T939" i="8"/>
  <c r="U939" i="8"/>
  <c r="T416" i="8"/>
  <c r="U416" i="8"/>
  <c r="T727" i="8"/>
  <c r="U727" i="8"/>
  <c r="T6" i="8"/>
  <c r="U6" i="8"/>
  <c r="T588" i="8"/>
  <c r="U588" i="8"/>
  <c r="T1024" i="8"/>
  <c r="U1024" i="8"/>
  <c r="T522" i="8"/>
  <c r="U522" i="8"/>
  <c r="T828" i="8"/>
  <c r="U828" i="8"/>
  <c r="T545" i="8"/>
  <c r="U545" i="8"/>
  <c r="T320" i="8"/>
  <c r="U320" i="8"/>
  <c r="T990" i="8"/>
  <c r="U990" i="8"/>
  <c r="T488" i="8"/>
  <c r="U488" i="8"/>
  <c r="T826" i="8"/>
  <c r="U826" i="8"/>
  <c r="T324" i="8"/>
  <c r="U324" i="8"/>
  <c r="T304" i="8"/>
  <c r="U304" i="8"/>
  <c r="T988" i="8"/>
  <c r="U988" i="8"/>
  <c r="T486" i="8"/>
  <c r="U486" i="8"/>
  <c r="T1059" i="8"/>
  <c r="U1059" i="8"/>
  <c r="T338" i="8"/>
  <c r="U338" i="8"/>
  <c r="T814" i="8"/>
  <c r="U814" i="8"/>
  <c r="T1002" i="8"/>
  <c r="U1002" i="8"/>
  <c r="T500" i="8"/>
  <c r="U500" i="8"/>
  <c r="T722" i="8"/>
  <c r="U722" i="8"/>
  <c r="T8" i="8"/>
  <c r="U8" i="8"/>
  <c r="T1080" i="8"/>
  <c r="U1080" i="8"/>
  <c r="T952" i="8"/>
  <c r="U952" i="8"/>
  <c r="T231" i="8"/>
  <c r="U231" i="8"/>
  <c r="T975" i="8"/>
  <c r="U975" i="8"/>
  <c r="T254" i="8"/>
  <c r="U254" i="8"/>
  <c r="T170" i="8"/>
  <c r="U170" i="8"/>
  <c r="T918" i="8"/>
  <c r="U918" i="8"/>
  <c r="T499" i="8"/>
  <c r="U499" i="8"/>
  <c r="T973" i="8"/>
  <c r="U973" i="8"/>
  <c r="T252" i="8"/>
  <c r="U252" i="8"/>
  <c r="T1044" i="8"/>
  <c r="U1044" i="8"/>
  <c r="T916" i="8"/>
  <c r="U916" i="8"/>
  <c r="T531" i="8"/>
  <c r="U531" i="8"/>
  <c r="T768" i="8"/>
  <c r="U768" i="8"/>
  <c r="T485" i="8"/>
  <c r="U485" i="8"/>
  <c r="T401" i="8"/>
  <c r="U401" i="8"/>
  <c r="T930" i="8"/>
  <c r="U930" i="8"/>
  <c r="T46" i="8"/>
  <c r="U46" i="8"/>
  <c r="T695" i="8"/>
  <c r="U695" i="8"/>
  <c r="T313" i="8"/>
  <c r="U313" i="8"/>
  <c r="T131" i="8"/>
  <c r="U131" i="8"/>
  <c r="T1069" i="8"/>
  <c r="U1069" i="8"/>
  <c r="T355" i="8"/>
  <c r="U355" i="8"/>
  <c r="T1072" i="8"/>
  <c r="U1072" i="8"/>
  <c r="T132" i="8"/>
  <c r="U132" i="8"/>
  <c r="T1095" i="8"/>
  <c r="U1095" i="8"/>
  <c r="T748" i="8"/>
  <c r="U748" i="8"/>
  <c r="T465" i="8"/>
  <c r="U465" i="8"/>
  <c r="T819" i="8"/>
  <c r="U819" i="8"/>
  <c r="T317" i="8"/>
  <c r="U317" i="8"/>
  <c r="T655" i="8"/>
  <c r="U655" i="8"/>
  <c r="T965" i="8"/>
  <c r="U965" i="8"/>
  <c r="T463" i="8"/>
  <c r="U463" i="8"/>
  <c r="T753" i="8"/>
  <c r="U753" i="8"/>
  <c r="T251" i="8"/>
  <c r="U251" i="8"/>
  <c r="T386" i="8"/>
  <c r="U386" i="8"/>
  <c r="T915" i="8"/>
  <c r="U915" i="8"/>
  <c r="T515" i="8"/>
  <c r="U515" i="8"/>
  <c r="T767" i="8"/>
  <c r="U767" i="8"/>
  <c r="T469" i="8"/>
  <c r="U469" i="8"/>
  <c r="T540" i="8"/>
  <c r="U540" i="8"/>
  <c r="T1071" i="8"/>
  <c r="U1071" i="8"/>
  <c r="T74" i="8"/>
  <c r="U74" i="8"/>
  <c r="T729" i="8"/>
  <c r="U729" i="8"/>
  <c r="T362" i="8"/>
  <c r="U362" i="8"/>
  <c r="T343" i="8"/>
  <c r="U343" i="8"/>
  <c r="T868" i="8"/>
  <c r="U868" i="8"/>
  <c r="T366" i="8"/>
  <c r="U366" i="8"/>
  <c r="T676" i="8"/>
  <c r="U676" i="8"/>
  <c r="T437" i="8"/>
  <c r="U437" i="8"/>
  <c r="T966" i="8"/>
  <c r="U966" i="8"/>
  <c r="T866" i="8"/>
  <c r="U866" i="8"/>
  <c r="T364" i="8"/>
  <c r="U364" i="8"/>
  <c r="T674" i="8"/>
  <c r="U674" i="8"/>
  <c r="T435" i="8"/>
  <c r="U435" i="8"/>
  <c r="T526" i="8"/>
  <c r="U526" i="8"/>
  <c r="T1099" i="8"/>
  <c r="U1099" i="8"/>
  <c r="T597" i="8"/>
  <c r="U597" i="8"/>
  <c r="T687" i="8"/>
  <c r="U687" i="8"/>
  <c r="T108" i="8"/>
  <c r="U108" i="8"/>
  <c r="T1081" i="8"/>
  <c r="U1081" i="8"/>
  <c r="T962" i="8"/>
  <c r="U962" i="8"/>
  <c r="T399" i="8"/>
  <c r="U399" i="8"/>
  <c r="T928" i="8"/>
  <c r="U928" i="8"/>
  <c r="T203" i="8"/>
  <c r="U203" i="8"/>
  <c r="T75" i="8"/>
  <c r="U75" i="8"/>
  <c r="T867" i="8"/>
  <c r="U867" i="8"/>
  <c r="T365" i="8"/>
  <c r="U365" i="8"/>
  <c r="T675" i="8"/>
  <c r="U675" i="8"/>
  <c r="T420" i="8"/>
  <c r="U420" i="8"/>
  <c r="T511" i="8"/>
  <c r="U511" i="8"/>
  <c r="T1084" i="8"/>
  <c r="U1084" i="8"/>
  <c r="T363" i="8"/>
  <c r="U363" i="8"/>
  <c r="T673" i="8"/>
  <c r="U673" i="8"/>
  <c r="T434" i="8"/>
  <c r="U434" i="8"/>
  <c r="T525" i="8"/>
  <c r="U525" i="8"/>
  <c r="T660" i="8"/>
  <c r="U660" i="8"/>
  <c r="T377" i="8"/>
  <c r="U377" i="8"/>
  <c r="T640" i="8"/>
  <c r="U640" i="8"/>
  <c r="T440" i="8"/>
  <c r="U440" i="8"/>
  <c r="T123" i="8"/>
  <c r="U123" i="8"/>
  <c r="T625" i="8"/>
  <c r="U625" i="8"/>
  <c r="T561" i="8"/>
  <c r="U561" i="8"/>
  <c r="T384" i="8"/>
  <c r="U384" i="8"/>
  <c r="T1006" i="8"/>
  <c r="U1006" i="8"/>
  <c r="T66" i="8"/>
  <c r="U66" i="8"/>
  <c r="T842" i="8"/>
  <c r="U842" i="8"/>
  <c r="T559" i="8"/>
  <c r="U559" i="8"/>
  <c r="T400" i="8"/>
  <c r="U400" i="8"/>
  <c r="T1004" i="8"/>
  <c r="U1004" i="8"/>
  <c r="T64" i="8"/>
  <c r="U64" i="8"/>
  <c r="T1075" i="8"/>
  <c r="U1075" i="8"/>
  <c r="T354" i="8"/>
  <c r="U354" i="8"/>
  <c r="T445" i="8"/>
  <c r="U445" i="8"/>
  <c r="T1018" i="8"/>
  <c r="U1018" i="8"/>
  <c r="T516" i="8"/>
  <c r="U516" i="8"/>
  <c r="T791" i="8"/>
  <c r="U791" i="8"/>
  <c r="T433" i="8"/>
  <c r="U433" i="8"/>
  <c r="T375" i="8"/>
  <c r="U375" i="8"/>
  <c r="T904" i="8"/>
  <c r="U904" i="8"/>
  <c r="T398" i="8"/>
  <c r="U398" i="8"/>
  <c r="T927" i="8"/>
  <c r="U927" i="8"/>
  <c r="T125" i="8"/>
  <c r="U125" i="8"/>
  <c r="T122" i="8"/>
  <c r="U122" i="8"/>
  <c r="T1025" i="8"/>
  <c r="U1025" i="8"/>
  <c r="T177" i="8"/>
  <c r="U177" i="8"/>
  <c r="T706" i="8"/>
  <c r="U706" i="8"/>
  <c r="T360" i="8"/>
  <c r="U360" i="8"/>
  <c r="T120" i="8"/>
  <c r="U120" i="8"/>
  <c r="T1049" i="8"/>
  <c r="U1049" i="8"/>
  <c r="T410" i="8"/>
  <c r="U410" i="8"/>
  <c r="T720" i="8"/>
  <c r="U720" i="8"/>
  <c r="T197" i="8"/>
  <c r="U197" i="8"/>
  <c r="T289" i="8"/>
  <c r="U289" i="8"/>
  <c r="T891" i="8"/>
  <c r="U891" i="8"/>
  <c r="T150" i="8"/>
  <c r="U150" i="8"/>
  <c r="T805" i="8"/>
  <c r="U805" i="8"/>
  <c r="T84" i="8"/>
  <c r="U84" i="8"/>
  <c r="T609" i="8"/>
  <c r="U609" i="8"/>
  <c r="T700" i="8"/>
  <c r="U700" i="8"/>
  <c r="T539" i="8"/>
  <c r="U539" i="8"/>
  <c r="T771" i="8"/>
  <c r="U771" i="8"/>
  <c r="T269" i="8"/>
  <c r="U269" i="8"/>
  <c r="T388" i="8"/>
  <c r="U388" i="8"/>
  <c r="T917" i="8"/>
  <c r="U917" i="8"/>
  <c r="T523" i="8"/>
  <c r="U523" i="8"/>
  <c r="T550" i="8"/>
  <c r="U550" i="8"/>
  <c r="T267" i="8"/>
  <c r="U267" i="8"/>
  <c r="T402" i="8"/>
  <c r="U402" i="8"/>
  <c r="T931" i="8"/>
  <c r="U931" i="8"/>
  <c r="T157" i="8"/>
  <c r="U157" i="8"/>
  <c r="T783" i="8"/>
  <c r="U783" i="8"/>
  <c r="T62" i="8"/>
  <c r="U62" i="8"/>
  <c r="T503" i="8"/>
  <c r="U503" i="8"/>
  <c r="T864" i="8"/>
  <c r="U864" i="8"/>
  <c r="T423" i="8"/>
  <c r="U423" i="8"/>
  <c r="T733" i="8"/>
  <c r="U733" i="8"/>
  <c r="T12" i="8"/>
  <c r="U12" i="8"/>
  <c r="T99" i="8"/>
  <c r="U99" i="8"/>
  <c r="T945" i="8"/>
  <c r="U945" i="8"/>
  <c r="T608" i="8"/>
  <c r="U608" i="8"/>
  <c r="T699" i="8"/>
  <c r="U699" i="8"/>
  <c r="T61" i="8"/>
  <c r="U61" i="8"/>
  <c r="T535" i="8"/>
  <c r="U535" i="8"/>
  <c r="T913" i="8"/>
  <c r="U913" i="8"/>
  <c r="T387" i="8"/>
  <c r="U387" i="8"/>
  <c r="T697" i="8"/>
  <c r="U697" i="8"/>
  <c r="T93" i="8"/>
  <c r="U93" i="8"/>
  <c r="T549" i="8"/>
  <c r="U549" i="8"/>
  <c r="T993" i="8"/>
  <c r="U993" i="8"/>
  <c r="T182" i="8"/>
  <c r="U182" i="8"/>
  <c r="T711" i="8"/>
  <c r="U711" i="8"/>
  <c r="T484" i="8"/>
  <c r="U484" i="8"/>
  <c r="T257" i="8"/>
  <c r="U257" i="8"/>
  <c r="T701" i="8"/>
  <c r="U701" i="8"/>
  <c r="T350" i="8"/>
  <c r="U350" i="8"/>
  <c r="T850" i="8"/>
  <c r="U850" i="8"/>
  <c r="T574" i="8"/>
  <c r="U574" i="8"/>
  <c r="T634" i="8"/>
  <c r="U634" i="8"/>
  <c r="T944" i="8"/>
  <c r="U944" i="8"/>
  <c r="T438" i="8"/>
  <c r="U438" i="8"/>
  <c r="T967" i="8"/>
  <c r="U967" i="8"/>
  <c r="T246" i="8"/>
  <c r="U246" i="8"/>
  <c r="T381" i="8"/>
  <c r="U381" i="8"/>
  <c r="T910" i="8"/>
  <c r="U910" i="8"/>
  <c r="T217" i="8"/>
  <c r="U217" i="8"/>
  <c r="T746" i="8"/>
  <c r="U746" i="8"/>
  <c r="T244" i="8"/>
  <c r="U244" i="8"/>
  <c r="T534" i="8"/>
  <c r="U534" i="8"/>
  <c r="T921" i="8"/>
  <c r="U921" i="8"/>
  <c r="T167" i="8"/>
  <c r="U167" i="8"/>
  <c r="T696" i="8"/>
  <c r="U696" i="8"/>
  <c r="T77" i="8"/>
  <c r="U77" i="8"/>
  <c r="T548" i="8"/>
  <c r="U548" i="8"/>
  <c r="T929" i="8"/>
  <c r="U929" i="8"/>
  <c r="T102" i="8"/>
  <c r="U102" i="8"/>
  <c r="T633" i="8"/>
  <c r="U633" i="8"/>
  <c r="T293" i="8"/>
  <c r="U293" i="8"/>
  <c r="T510" i="8"/>
  <c r="U510" i="8"/>
  <c r="T1064" i="8"/>
  <c r="U1064" i="8"/>
  <c r="T562" i="8"/>
  <c r="U562" i="8"/>
  <c r="T649" i="8"/>
  <c r="U649" i="8"/>
  <c r="T585" i="8"/>
  <c r="U585" i="8"/>
  <c r="T19" i="8"/>
  <c r="U19" i="8"/>
  <c r="T1030" i="8"/>
  <c r="U1030" i="8"/>
  <c r="T90" i="8"/>
  <c r="U90" i="8"/>
  <c r="T647" i="8"/>
  <c r="U647" i="8"/>
  <c r="T583" i="8"/>
  <c r="U583" i="8"/>
  <c r="T17" i="8"/>
  <c r="U17" i="8"/>
  <c r="T809" i="8"/>
  <c r="U809" i="8"/>
  <c r="T88" i="8"/>
  <c r="U88" i="8"/>
  <c r="T661" i="8"/>
  <c r="U661" i="8"/>
  <c r="T378" i="8"/>
  <c r="U378" i="8"/>
  <c r="T468" i="8"/>
  <c r="U468" i="8"/>
  <c r="T724" i="8"/>
  <c r="U724" i="8"/>
  <c r="T424" i="8"/>
  <c r="U424" i="8"/>
  <c r="T743" i="8"/>
  <c r="U743" i="8"/>
  <c r="T180" i="8"/>
  <c r="U180" i="8"/>
  <c r="T490" i="8"/>
  <c r="U490" i="8"/>
  <c r="T1015" i="8"/>
  <c r="U1015" i="8"/>
  <c r="T294" i="8"/>
  <c r="U294" i="8"/>
  <c r="T648" i="8"/>
  <c r="U648" i="8"/>
  <c r="T584" i="8"/>
  <c r="U584" i="8"/>
  <c r="T18" i="8"/>
  <c r="U18" i="8"/>
  <c r="T794" i="8"/>
  <c r="U794" i="8"/>
  <c r="T73" i="8"/>
  <c r="U73" i="8"/>
  <c r="T646" i="8"/>
  <c r="U646" i="8"/>
  <c r="T582" i="8"/>
  <c r="U582" i="8"/>
  <c r="T16" i="8"/>
  <c r="U16" i="8"/>
  <c r="T808" i="8"/>
  <c r="U808" i="8"/>
  <c r="T87" i="8"/>
  <c r="U87" i="8"/>
  <c r="T879" i="8"/>
  <c r="U879" i="8"/>
  <c r="T596" i="8"/>
  <c r="U596" i="8"/>
  <c r="T859" i="8"/>
  <c r="U859" i="8"/>
  <c r="T898" i="8"/>
  <c r="U898" i="8"/>
  <c r="T36" i="8"/>
  <c r="U36" i="8"/>
  <c r="T844" i="8"/>
  <c r="U844" i="8"/>
  <c r="T165" i="8"/>
  <c r="U165" i="8"/>
  <c r="T787" i="8"/>
  <c r="U787" i="8"/>
  <c r="T285" i="8"/>
  <c r="U285" i="8"/>
  <c r="T185" i="8"/>
  <c r="U185" i="8"/>
  <c r="T933" i="8"/>
  <c r="U933" i="8"/>
  <c r="T181" i="8"/>
  <c r="U181" i="8"/>
  <c r="T785" i="8"/>
  <c r="U785" i="8"/>
  <c r="T283" i="8"/>
  <c r="U283" i="8"/>
  <c r="T418" i="8"/>
  <c r="U418" i="8"/>
  <c r="T947" i="8"/>
  <c r="U947" i="8"/>
  <c r="T226" i="8"/>
  <c r="U226" i="8"/>
  <c r="T799" i="8"/>
  <c r="U799" i="8"/>
  <c r="T78" i="8"/>
  <c r="U78" i="8"/>
  <c r="T572" i="8"/>
  <c r="U572" i="8"/>
  <c r="T877" i="8"/>
  <c r="U877" i="8"/>
  <c r="T594" i="8"/>
  <c r="U594" i="8"/>
  <c r="T685" i="8"/>
  <c r="U685" i="8"/>
  <c r="T179" i="8"/>
  <c r="U179" i="8"/>
  <c r="T51" i="8"/>
  <c r="U51" i="8"/>
  <c r="T1062" i="8"/>
  <c r="U1062" i="8"/>
  <c r="T341" i="8"/>
  <c r="U341" i="8"/>
  <c r="T806" i="8"/>
  <c r="U806" i="8"/>
  <c r="T615" i="8"/>
  <c r="U615" i="8"/>
  <c r="T49" i="8"/>
  <c r="U49" i="8"/>
  <c r="T841" i="8"/>
  <c r="U841" i="8"/>
  <c r="T339" i="8"/>
  <c r="U339" i="8"/>
  <c r="T830" i="8"/>
  <c r="U830" i="8"/>
  <c r="T191" i="8"/>
  <c r="U191" i="8"/>
  <c r="T282" i="8"/>
  <c r="U282" i="8"/>
  <c r="T855" i="8"/>
  <c r="U855" i="8"/>
  <c r="T508" i="8"/>
  <c r="U508" i="8"/>
  <c r="T672" i="8"/>
  <c r="U672" i="8"/>
  <c r="T369" i="8"/>
  <c r="U369" i="8"/>
  <c r="T367" i="8"/>
  <c r="U367" i="8"/>
  <c r="T677" i="8"/>
  <c r="U677" i="8"/>
  <c r="T390" i="8"/>
  <c r="U390" i="8"/>
  <c r="T919" i="8"/>
  <c r="U919" i="8"/>
  <c r="T101" i="8"/>
  <c r="U101" i="8"/>
  <c r="T114" i="8"/>
  <c r="U114" i="8"/>
  <c r="T985" i="8"/>
  <c r="U985" i="8"/>
  <c r="T169" i="8"/>
  <c r="U169" i="8"/>
  <c r="T698" i="8"/>
  <c r="U698" i="8"/>
  <c r="T85" i="8"/>
  <c r="U85" i="8"/>
  <c r="T769" i="8"/>
  <c r="U769" i="8"/>
  <c r="T1009" i="8"/>
  <c r="U1009" i="8"/>
  <c r="T183" i="8"/>
  <c r="U183" i="8"/>
  <c r="T712" i="8"/>
  <c r="U712" i="8"/>
  <c r="T376" i="8"/>
  <c r="U376" i="8"/>
  <c r="T564" i="8"/>
  <c r="U564" i="8"/>
  <c r="T1014" i="8"/>
  <c r="U1014" i="8"/>
  <c r="T65" i="8"/>
  <c r="U65" i="8"/>
  <c r="T1083" i="8"/>
  <c r="U1083" i="8"/>
  <c r="T204" i="8"/>
  <c r="U204" i="8"/>
  <c r="T295" i="8"/>
  <c r="U295" i="8"/>
  <c r="T1039" i="8"/>
  <c r="U1039" i="8"/>
  <c r="T318" i="8"/>
  <c r="U318" i="8"/>
  <c r="T726" i="8"/>
  <c r="U726" i="8"/>
  <c r="T389" i="8"/>
  <c r="U389" i="8"/>
  <c r="T42" i="8"/>
  <c r="U42" i="8"/>
  <c r="T1037" i="8"/>
  <c r="U1037" i="8"/>
  <c r="T97" i="8"/>
  <c r="U97" i="8"/>
  <c r="T694" i="8"/>
  <c r="U694" i="8"/>
  <c r="T168" i="8"/>
  <c r="U168" i="8"/>
  <c r="T40" i="8"/>
  <c r="U40" i="8"/>
  <c r="T832" i="8"/>
  <c r="U832" i="8"/>
  <c r="T111" i="8"/>
  <c r="U111" i="8"/>
  <c r="T774" i="8"/>
  <c r="U774" i="8"/>
  <c r="T620" i="8"/>
  <c r="U620" i="8"/>
  <c r="T273" i="8"/>
  <c r="U273" i="8"/>
  <c r="T971" i="8"/>
  <c r="U971" i="8"/>
  <c r="T38" i="8"/>
  <c r="U38" i="8"/>
  <c r="T920" i="8"/>
  <c r="U920" i="8"/>
  <c r="T569" i="8"/>
  <c r="U569" i="8"/>
  <c r="T193" i="8"/>
  <c r="U193" i="8"/>
  <c r="T955" i="8"/>
  <c r="U955" i="8"/>
  <c r="T415" i="8"/>
  <c r="U415" i="8"/>
  <c r="T725" i="8"/>
  <c r="U725" i="8"/>
  <c r="T219" i="8"/>
  <c r="U219" i="8"/>
  <c r="T91" i="8"/>
  <c r="U91" i="8"/>
  <c r="T678" i="8"/>
  <c r="U678" i="8"/>
  <c r="T162" i="8"/>
  <c r="U162" i="8"/>
  <c r="T691" i="8"/>
  <c r="U691" i="8"/>
  <c r="T436" i="8"/>
  <c r="U436" i="8"/>
  <c r="T527" i="8"/>
  <c r="U527" i="8"/>
  <c r="T817" i="8"/>
  <c r="U817" i="8"/>
  <c r="T96" i="8"/>
  <c r="U96" i="8"/>
  <c r="T702" i="8"/>
  <c r="U702" i="8"/>
  <c r="T605" i="8"/>
  <c r="U605" i="8"/>
  <c r="T258" i="8"/>
  <c r="U258" i="8"/>
  <c r="T831" i="8"/>
  <c r="U831" i="8"/>
  <c r="T110" i="8"/>
  <c r="U110" i="8"/>
  <c r="T710" i="8"/>
  <c r="U710" i="8"/>
  <c r="T321" i="8"/>
  <c r="U321" i="8"/>
  <c r="T852" i="8"/>
  <c r="U852" i="8"/>
  <c r="T786" i="8"/>
  <c r="U786" i="8"/>
  <c r="T72" i="8"/>
  <c r="U72" i="8"/>
  <c r="T845" i="8"/>
  <c r="U845" i="8"/>
  <c r="T124" i="8"/>
  <c r="U124" i="8"/>
  <c r="T1087" i="8"/>
  <c r="U1087" i="8"/>
  <c r="T740" i="8"/>
  <c r="U740" i="8"/>
  <c r="T457" i="8"/>
  <c r="U457" i="8"/>
  <c r="T811" i="8"/>
  <c r="U811" i="8"/>
  <c r="T309" i="8"/>
  <c r="U309" i="8"/>
  <c r="T1085" i="8"/>
  <c r="U1085" i="8"/>
  <c r="T957" i="8"/>
  <c r="U957" i="8"/>
  <c r="T455" i="8"/>
  <c r="U455" i="8"/>
  <c r="T1028" i="8"/>
  <c r="U1028" i="8"/>
  <c r="T307" i="8"/>
  <c r="U307" i="8"/>
  <c r="T880" i="8"/>
  <c r="U880" i="8"/>
  <c r="T823" i="8"/>
  <c r="U823" i="8"/>
  <c r="T249" i="8"/>
  <c r="U249" i="8"/>
  <c r="T943" i="8"/>
  <c r="U943" i="8"/>
  <c r="T205" i="8"/>
  <c r="U205" i="8"/>
  <c r="T524" i="8"/>
  <c r="U524" i="8"/>
  <c r="T992" i="8"/>
  <c r="U992" i="8"/>
  <c r="T271" i="8"/>
  <c r="U271" i="8"/>
  <c r="T796" i="8"/>
  <c r="U796" i="8"/>
  <c r="T513" i="8"/>
  <c r="U513" i="8"/>
  <c r="T1086" i="8"/>
  <c r="U1086" i="8"/>
  <c r="T739" i="8"/>
  <c r="U739" i="8"/>
  <c r="T456" i="8"/>
  <c r="U456" i="8"/>
  <c r="T1013" i="8"/>
  <c r="U1013" i="8"/>
  <c r="T292" i="8"/>
  <c r="U292" i="8"/>
  <c r="T865" i="8"/>
  <c r="U865" i="8"/>
  <c r="T956" i="8"/>
  <c r="U956" i="8"/>
  <c r="T454" i="8"/>
  <c r="U454" i="8"/>
  <c r="T589" i="8"/>
  <c r="U589" i="8"/>
  <c r="T306" i="8"/>
  <c r="U306" i="8"/>
  <c r="T1098" i="8"/>
  <c r="U1098" i="8"/>
  <c r="T1048" i="8"/>
  <c r="U1048" i="8"/>
  <c r="T202" i="8"/>
  <c r="U202" i="8"/>
  <c r="T679" i="8"/>
  <c r="U679" i="8"/>
  <c r="T602" i="8"/>
  <c r="U602" i="8"/>
  <c r="T662" i="8"/>
  <c r="U662" i="8"/>
  <c r="T716" i="8"/>
  <c r="U716" i="8"/>
  <c r="T443" i="8"/>
  <c r="U443" i="8"/>
  <c r="T821" i="8"/>
  <c r="U821" i="8"/>
  <c r="T693" i="8"/>
  <c r="U693" i="8"/>
  <c r="T406" i="8"/>
  <c r="U406" i="8"/>
  <c r="T935" i="8"/>
  <c r="U935" i="8"/>
  <c r="T603" i="8"/>
  <c r="U603" i="8"/>
  <c r="T130" i="8"/>
  <c r="U130" i="8"/>
  <c r="T846" i="8"/>
  <c r="U846" i="8"/>
  <c r="T623" i="8"/>
  <c r="U623" i="8"/>
  <c r="T714" i="8"/>
  <c r="U714" i="8"/>
  <c r="T619" i="8"/>
  <c r="U619" i="8"/>
  <c r="T128" i="8"/>
  <c r="U128" i="8"/>
  <c r="T870" i="8"/>
  <c r="U870" i="8"/>
  <c r="T637" i="8"/>
  <c r="U637" i="8"/>
  <c r="T728" i="8"/>
  <c r="U728" i="8"/>
  <c r="T7" i="8"/>
  <c r="U7" i="8"/>
  <c r="T580" i="8"/>
  <c r="U580" i="8"/>
  <c r="T890" i="8"/>
  <c r="U890" i="8"/>
  <c r="T134" i="8"/>
  <c r="U134" i="8"/>
  <c r="T658" i="8"/>
  <c r="U658" i="8"/>
  <c r="T156" i="8"/>
  <c r="U156" i="8"/>
  <c r="T466" i="8"/>
  <c r="U466" i="8"/>
  <c r="T991" i="8"/>
  <c r="U991" i="8"/>
  <c r="T489" i="8"/>
  <c r="U489" i="8"/>
  <c r="T843" i="8"/>
  <c r="U843" i="8"/>
  <c r="T560" i="8"/>
  <c r="U560" i="8"/>
  <c r="T587" i="8"/>
  <c r="U587" i="8"/>
  <c r="T770" i="8"/>
  <c r="U770" i="8"/>
  <c r="T487" i="8"/>
  <c r="U487" i="8"/>
  <c r="T1060" i="8"/>
  <c r="U1060" i="8"/>
  <c r="T558" i="8"/>
  <c r="U558" i="8"/>
  <c r="T392" i="8"/>
  <c r="U392" i="8"/>
  <c r="T1003" i="8"/>
  <c r="U1003" i="8"/>
  <c r="T501" i="8"/>
  <c r="U501" i="8"/>
  <c r="T1074" i="8"/>
  <c r="U1074" i="8"/>
  <c r="T70" i="8"/>
  <c r="U70" i="8"/>
  <c r="T453" i="8"/>
  <c r="U453" i="8"/>
  <c r="T869" i="8"/>
  <c r="U869" i="8"/>
  <c r="T586" i="8"/>
  <c r="U586" i="8"/>
  <c r="T896" i="8"/>
  <c r="U896" i="8"/>
  <c r="T171" i="8"/>
  <c r="U171" i="8"/>
  <c r="T43" i="8"/>
  <c r="U43" i="8"/>
  <c r="T1054" i="8"/>
  <c r="U1054" i="8"/>
  <c r="T333" i="8"/>
  <c r="U333" i="8"/>
  <c r="T766" i="8"/>
  <c r="U766" i="8"/>
  <c r="T607" i="8"/>
  <c r="U607" i="8"/>
  <c r="T41" i="8"/>
  <c r="U41" i="8"/>
  <c r="T1052" i="8"/>
  <c r="U1052" i="8"/>
  <c r="T112" i="8"/>
  <c r="U112" i="8"/>
  <c r="T790" i="8"/>
  <c r="U790" i="8"/>
  <c r="T621" i="8"/>
  <c r="U621" i="8"/>
  <c r="T274" i="8"/>
  <c r="U274" i="8"/>
  <c r="T847" i="8"/>
  <c r="U847" i="8"/>
  <c r="T126" i="8"/>
  <c r="U126" i="8"/>
  <c r="T795" i="8"/>
  <c r="U795" i="8"/>
  <c r="T284" i="8"/>
  <c r="U284" i="8"/>
  <c r="T645" i="8"/>
  <c r="U645" i="8"/>
  <c r="T1016" i="8"/>
  <c r="U1016" i="8"/>
  <c r="T514" i="8"/>
  <c r="U514" i="8"/>
  <c r="T820" i="8"/>
  <c r="U820" i="8"/>
  <c r="T537" i="8"/>
  <c r="U537" i="8"/>
  <c r="T288" i="8"/>
  <c r="U288" i="8"/>
  <c r="T763" i="8"/>
  <c r="U763" i="8"/>
  <c r="T480" i="8"/>
  <c r="U480" i="8"/>
  <c r="T818" i="8"/>
  <c r="U818" i="8"/>
  <c r="T316" i="8"/>
  <c r="U316" i="8"/>
  <c r="T475" i="8"/>
  <c r="U475" i="8"/>
  <c r="T980" i="8"/>
  <c r="U980" i="8"/>
  <c r="T478" i="8"/>
  <c r="U478" i="8"/>
  <c r="T1051" i="8"/>
  <c r="U1051" i="8"/>
  <c r="T330" i="8"/>
  <c r="U330" i="8"/>
  <c r="T336" i="8"/>
  <c r="U336" i="8"/>
  <c r="T994" i="8"/>
  <c r="U994" i="8"/>
  <c r="T54" i="8"/>
  <c r="U54" i="8"/>
  <c r="T752" i="8"/>
  <c r="U752" i="8"/>
  <c r="T476" i="8"/>
  <c r="U476" i="8"/>
  <c r="T482" i="8"/>
  <c r="U482" i="8"/>
  <c r="T886" i="8"/>
  <c r="U886" i="8"/>
  <c r="T631" i="8"/>
  <c r="U631" i="8"/>
  <c r="T736" i="8"/>
  <c r="U736" i="8"/>
  <c r="T196" i="8"/>
  <c r="U196" i="8"/>
  <c r="T287" i="8"/>
  <c r="U287" i="8"/>
  <c r="T1031" i="8"/>
  <c r="U1031" i="8"/>
  <c r="T310" i="8"/>
  <c r="U310" i="8"/>
  <c r="T897" i="8"/>
  <c r="U897" i="8"/>
  <c r="T600" i="8"/>
  <c r="U600" i="8"/>
  <c r="T34" i="8"/>
  <c r="U34" i="8"/>
  <c r="T810" i="8"/>
  <c r="U810" i="8"/>
  <c r="T89" i="8"/>
  <c r="U89" i="8"/>
  <c r="T1036" i="8"/>
  <c r="U1036" i="8"/>
  <c r="T315" i="8"/>
  <c r="U315" i="8"/>
  <c r="T483" i="8"/>
  <c r="U483" i="8"/>
  <c r="T979" i="8"/>
  <c r="U979" i="8"/>
  <c r="T39" i="8"/>
  <c r="U39" i="8"/>
  <c r="T1050" i="8"/>
  <c r="U1050" i="8"/>
  <c r="T329" i="8"/>
  <c r="U329" i="8"/>
  <c r="T272" i="8"/>
  <c r="U272" i="8"/>
  <c r="T686" i="8"/>
  <c r="U686" i="8"/>
  <c r="T414" i="8"/>
  <c r="U414" i="8"/>
  <c r="T1005" i="8"/>
  <c r="U1005" i="8"/>
  <c r="T291" i="8"/>
  <c r="U291" i="8"/>
  <c r="T407" i="8"/>
  <c r="U407" i="8"/>
  <c r="T717" i="8"/>
  <c r="U717" i="8"/>
  <c r="T430" i="8"/>
  <c r="U430" i="8"/>
  <c r="T959" i="8"/>
  <c r="U959" i="8"/>
  <c r="T238" i="8"/>
  <c r="U238" i="8"/>
  <c r="T154" i="8"/>
  <c r="U154" i="8"/>
  <c r="T902" i="8"/>
  <c r="U902" i="8"/>
  <c r="T209" i="8"/>
  <c r="U209" i="8"/>
  <c r="T738" i="8"/>
  <c r="U738" i="8"/>
  <c r="T236" i="8"/>
  <c r="U236" i="8"/>
  <c r="T152" i="8"/>
  <c r="U152" i="8"/>
  <c r="T900" i="8"/>
  <c r="U900" i="8"/>
  <c r="T223" i="8"/>
  <c r="U223" i="8"/>
  <c r="T1042" i="8"/>
  <c r="U1042" i="8"/>
  <c r="T30" i="8"/>
  <c r="U30" i="8"/>
  <c r="T67" i="8"/>
  <c r="U67" i="8"/>
  <c r="T1076" i="8"/>
  <c r="U1076" i="8"/>
  <c r="T86" i="8"/>
  <c r="U86" i="8"/>
  <c r="T773" i="8"/>
  <c r="U773" i="8"/>
  <c r="T52" i="8"/>
  <c r="U52" i="8"/>
  <c r="T139" i="8"/>
  <c r="U139" i="8"/>
  <c r="T887" i="8"/>
  <c r="U887" i="8"/>
  <c r="T210" i="8"/>
  <c r="U210" i="8"/>
  <c r="T958" i="8"/>
  <c r="U958" i="8"/>
  <c r="T237" i="8"/>
  <c r="U237" i="8"/>
  <c r="T137" i="8"/>
  <c r="U137" i="8"/>
  <c r="T885" i="8"/>
  <c r="U885" i="8"/>
  <c r="T208" i="8"/>
  <c r="U208" i="8"/>
  <c r="T737" i="8"/>
  <c r="U737" i="8"/>
  <c r="T235" i="8"/>
  <c r="U235" i="8"/>
  <c r="T1027" i="8"/>
  <c r="U1027" i="8"/>
  <c r="T899" i="8"/>
  <c r="U899" i="8"/>
  <c r="T222" i="8"/>
  <c r="U222" i="8"/>
  <c r="T829" i="8"/>
  <c r="U829" i="8"/>
  <c r="T421" i="8"/>
  <c r="U421" i="8"/>
  <c r="T460" i="8"/>
  <c r="U460" i="8"/>
  <c r="T538" i="8"/>
  <c r="U538" i="8"/>
  <c r="T670" i="8"/>
  <c r="U670" i="8"/>
  <c r="T912" i="8"/>
  <c r="U912" i="8"/>
  <c r="T59" i="8"/>
  <c r="U59" i="8"/>
  <c r="T1070" i="8"/>
  <c r="U1070" i="8"/>
  <c r="T349" i="8"/>
  <c r="U349" i="8"/>
  <c r="T1065" i="8"/>
  <c r="U1065" i="8"/>
  <c r="T404" i="8"/>
  <c r="U404" i="8"/>
  <c r="T495" i="8"/>
  <c r="U495" i="8"/>
  <c r="T849" i="8"/>
  <c r="U849" i="8"/>
  <c r="T347" i="8"/>
  <c r="U347" i="8"/>
  <c r="T651" i="8"/>
  <c r="U651" i="8"/>
  <c r="T199" i="8"/>
  <c r="U199" i="8"/>
  <c r="T290" i="8"/>
  <c r="U290" i="8"/>
  <c r="T863" i="8"/>
  <c r="U863" i="8"/>
  <c r="T142" i="8"/>
  <c r="U142" i="8"/>
  <c r="T671" i="8"/>
  <c r="U671" i="8"/>
  <c r="T353" i="8"/>
  <c r="U353" i="8"/>
  <c r="T1096" i="8"/>
  <c r="U1096" i="8"/>
  <c r="T968" i="8"/>
  <c r="U968" i="8"/>
  <c r="T247" i="8"/>
  <c r="U247" i="8"/>
  <c r="T772" i="8"/>
  <c r="U772" i="8"/>
  <c r="T270" i="8"/>
  <c r="U270" i="8"/>
  <c r="T186" i="8"/>
  <c r="U186" i="8"/>
  <c r="T715" i="8"/>
  <c r="U715" i="8"/>
  <c r="T149" i="8"/>
  <c r="U149" i="8"/>
  <c r="T989" i="8"/>
  <c r="U989" i="8"/>
  <c r="T268" i="8"/>
  <c r="U268" i="8"/>
  <c r="T622" i="8"/>
  <c r="U622" i="8"/>
  <c r="T932" i="8"/>
  <c r="U932" i="8"/>
  <c r="T173" i="8"/>
  <c r="U173" i="8"/>
  <c r="T784" i="8"/>
  <c r="U784" i="8"/>
  <c r="T63" i="8"/>
  <c r="U63" i="8"/>
  <c r="T417" i="8"/>
  <c r="U417" i="8"/>
  <c r="T882" i="8"/>
  <c r="U882" i="8"/>
  <c r="T234" i="8"/>
  <c r="U234" i="8"/>
  <c r="T650" i="8"/>
  <c r="U650" i="8"/>
  <c r="T148" i="8"/>
  <c r="U148" i="8"/>
  <c r="T458" i="8"/>
  <c r="U458" i="8"/>
  <c r="T983" i="8"/>
  <c r="U983" i="8"/>
  <c r="T481" i="8"/>
  <c r="U481" i="8"/>
  <c r="T835" i="8"/>
  <c r="U835" i="8"/>
  <c r="T552" i="8"/>
  <c r="U552" i="8"/>
  <c r="T328" i="8"/>
  <c r="U328" i="8"/>
  <c r="T762" i="8"/>
  <c r="U762" i="8"/>
  <c r="T479" i="8"/>
  <c r="U479" i="8"/>
  <c r="T614" i="8"/>
  <c r="U614" i="8"/>
  <c r="T331" i="8"/>
  <c r="U331" i="8"/>
  <c r="T352" i="8"/>
  <c r="U352" i="8"/>
  <c r="T995" i="8"/>
  <c r="U995" i="8"/>
  <c r="T493" i="8"/>
  <c r="U493" i="8"/>
  <c r="T1066" i="8"/>
  <c r="U1066" i="8"/>
  <c r="T345" i="8"/>
  <c r="U345" i="8"/>
  <c r="T138" i="8"/>
  <c r="U138" i="8"/>
  <c r="T884" i="8"/>
  <c r="U884" i="8"/>
  <c r="T207" i="8"/>
  <c r="U207" i="8"/>
  <c r="T797" i="8"/>
  <c r="U797" i="8"/>
  <c r="T76" i="8"/>
  <c r="U76" i="8"/>
  <c r="T163" i="8"/>
  <c r="U163" i="8"/>
  <c r="T692" i="8"/>
  <c r="U692" i="8"/>
  <c r="T507" i="8"/>
  <c r="U507" i="8"/>
  <c r="T982" i="8"/>
  <c r="U982" i="8"/>
  <c r="T261" i="8"/>
  <c r="U261" i="8"/>
  <c r="T380" i="8"/>
  <c r="U380" i="8"/>
  <c r="T909" i="8"/>
  <c r="U909" i="8"/>
  <c r="T256" i="8"/>
  <c r="U256" i="8"/>
  <c r="T761" i="8"/>
  <c r="U761" i="8"/>
  <c r="T259" i="8"/>
  <c r="U259" i="8"/>
  <c r="T394" i="8"/>
  <c r="U394" i="8"/>
  <c r="T923" i="8"/>
  <c r="U923" i="8"/>
  <c r="T555" i="8"/>
  <c r="U555" i="8"/>
  <c r="T775" i="8"/>
  <c r="U775" i="8"/>
  <c r="T492" i="8"/>
  <c r="U492" i="8"/>
  <c r="T533" i="8"/>
  <c r="U533" i="8"/>
  <c r="T970" i="8"/>
  <c r="U970" i="8"/>
  <c r="T263" i="8"/>
  <c r="U263" i="8"/>
  <c r="T667" i="8"/>
  <c r="U667" i="8"/>
  <c r="T412" i="8"/>
  <c r="U412" i="8"/>
  <c r="T517" i="8"/>
  <c r="U517" i="8"/>
  <c r="T1008" i="8"/>
  <c r="U1008" i="8"/>
  <c r="T506" i="8"/>
  <c r="U506" i="8"/>
  <c r="T812" i="8"/>
  <c r="U812" i="8"/>
  <c r="T529" i="8"/>
  <c r="U529" i="8"/>
  <c r="T459" i="8"/>
  <c r="U459" i="8"/>
  <c r="T755" i="8"/>
  <c r="U755" i="8"/>
  <c r="T472" i="8"/>
  <c r="U472" i="8"/>
  <c r="T1029" i="8"/>
  <c r="U1029" i="8"/>
  <c r="T308" i="8"/>
  <c r="U308" i="8"/>
  <c r="T379" i="8"/>
  <c r="U379" i="8"/>
  <c r="T908" i="8"/>
  <c r="U908" i="8"/>
  <c r="T264" i="8"/>
  <c r="U264" i="8"/>
  <c r="T760" i="8"/>
  <c r="U760" i="8"/>
  <c r="T477" i="8"/>
  <c r="U477" i="8"/>
  <c r="T393" i="8"/>
  <c r="U393" i="8"/>
  <c r="T907" i="8"/>
  <c r="U907" i="8"/>
  <c r="T53" i="8"/>
  <c r="U53" i="8"/>
  <c r="T905" i="8"/>
  <c r="U905" i="8"/>
  <c r="T195" i="8"/>
  <c r="U195" i="8"/>
  <c r="T129" i="8"/>
  <c r="U129" i="8"/>
  <c r="T800" i="8"/>
  <c r="U800" i="8"/>
  <c r="T188" i="8"/>
  <c r="U188" i="8"/>
  <c r="T936" i="8"/>
  <c r="U936" i="8"/>
  <c r="T211" i="8"/>
  <c r="U211" i="8"/>
  <c r="T83" i="8"/>
  <c r="U83" i="8"/>
  <c r="T1094" i="8"/>
  <c r="U1094" i="8"/>
  <c r="T373" i="8"/>
  <c r="U373" i="8"/>
  <c r="T683" i="8"/>
  <c r="U683" i="8"/>
  <c r="T428" i="8"/>
  <c r="U428" i="8"/>
  <c r="T519" i="8"/>
  <c r="U519" i="8"/>
  <c r="T1092" i="8"/>
  <c r="U1092" i="8"/>
  <c r="T371" i="8"/>
  <c r="U371" i="8"/>
  <c r="T681" i="8"/>
  <c r="U681" i="8"/>
  <c r="T442" i="8"/>
  <c r="U442" i="8"/>
  <c r="T385" i="8"/>
  <c r="U385" i="8"/>
  <c r="T984" i="8"/>
  <c r="U984" i="8"/>
  <c r="T286" i="8"/>
  <c r="U286" i="8"/>
  <c r="T638" i="8"/>
  <c r="U638" i="8"/>
  <c r="T305" i="8"/>
  <c r="U305" i="8"/>
  <c r="T335" i="8"/>
  <c r="U335" i="8"/>
  <c r="T1079" i="8"/>
  <c r="U1079" i="8"/>
  <c r="T358" i="8"/>
  <c r="U358" i="8"/>
  <c r="T668" i="8"/>
  <c r="U668" i="8"/>
  <c r="T429" i="8"/>
  <c r="U429" i="8"/>
  <c r="T520" i="8"/>
  <c r="U520" i="8"/>
  <c r="T1077" i="8"/>
  <c r="U1077" i="8"/>
  <c r="T356" i="8"/>
  <c r="U356" i="8"/>
  <c r="T666" i="8"/>
  <c r="U666" i="8"/>
  <c r="T427" i="8"/>
  <c r="U427" i="8"/>
  <c r="T518" i="8"/>
  <c r="U518" i="8"/>
  <c r="T1091" i="8"/>
  <c r="U1091" i="8"/>
  <c r="T151" i="8"/>
  <c r="U151" i="8"/>
  <c r="T680" i="8"/>
  <c r="U680" i="8"/>
  <c r="T441" i="8"/>
  <c r="U441" i="8"/>
  <c r="T610" i="8"/>
  <c r="U610" i="8"/>
  <c r="T878" i="8"/>
  <c r="U878" i="8"/>
  <c r="T241" i="8"/>
  <c r="U241" i="8"/>
  <c r="T881" i="8"/>
  <c r="U881" i="8"/>
  <c r="T100" i="8"/>
  <c r="U100" i="8"/>
  <c r="T383" i="8"/>
  <c r="U383" i="8"/>
  <c r="T889" i="8"/>
  <c r="U889" i="8"/>
  <c r="T164" i="8"/>
  <c r="U164" i="8"/>
  <c r="T474" i="8"/>
  <c r="U474" i="8"/>
  <c r="T999" i="8"/>
  <c r="U999" i="8"/>
  <c r="T278" i="8"/>
  <c r="U278" i="8"/>
  <c r="T851" i="8"/>
  <c r="U851" i="8"/>
  <c r="T568" i="8"/>
  <c r="U568" i="8"/>
  <c r="T408" i="8"/>
  <c r="U408" i="8"/>
  <c r="T778" i="8"/>
  <c r="U778" i="8"/>
  <c r="T57" i="8"/>
  <c r="U57" i="8"/>
  <c r="T1068" i="8"/>
  <c r="U1068" i="8"/>
  <c r="T566" i="8"/>
  <c r="U566" i="8"/>
  <c r="T1089" i="8"/>
  <c r="U1089" i="8"/>
  <c r="T1011" i="8"/>
  <c r="U1011" i="8"/>
  <c r="T509" i="8"/>
  <c r="U509" i="8"/>
  <c r="T1082" i="8"/>
  <c r="U1082" i="8"/>
  <c r="T361" i="8"/>
  <c r="U361" i="8"/>
  <c r="T452" i="8"/>
  <c r="U452" i="8"/>
  <c r="T652" i="8"/>
  <c r="U652" i="8"/>
  <c r="T220" i="8"/>
  <c r="U220" i="8"/>
  <c r="T749" i="8"/>
  <c r="U749" i="8"/>
  <c r="T28" i="8"/>
  <c r="U28" i="8"/>
  <c r="T115" i="8"/>
  <c r="U115" i="8"/>
  <c r="T1001" i="8"/>
  <c r="U1001" i="8"/>
  <c r="T624" i="8"/>
  <c r="U624" i="8"/>
  <c r="T934" i="8"/>
  <c r="U934" i="8"/>
  <c r="T368" i="8"/>
  <c r="U368" i="8"/>
  <c r="T113" i="8"/>
  <c r="U113" i="8"/>
  <c r="T1017" i="8"/>
  <c r="U1017" i="8"/>
  <c r="T403" i="8"/>
  <c r="U403" i="8"/>
  <c r="T713" i="8"/>
  <c r="U713" i="8"/>
  <c r="T611" i="8"/>
  <c r="U611" i="8"/>
  <c r="T565" i="8"/>
  <c r="U565" i="8"/>
  <c r="T854" i="8"/>
  <c r="U854" i="8"/>
  <c r="T198" i="8"/>
  <c r="U198" i="8"/>
  <c r="T663" i="8"/>
  <c r="U663" i="8"/>
  <c r="T15" i="8"/>
  <c r="U15" i="8"/>
  <c r="T1088" i="8"/>
  <c r="U1088" i="8"/>
  <c r="T960" i="8"/>
  <c r="U960" i="8"/>
  <c r="T239" i="8"/>
  <c r="U239" i="8"/>
  <c r="T764" i="8"/>
  <c r="U764" i="8"/>
  <c r="T262" i="8"/>
  <c r="U262" i="8"/>
  <c r="T178" i="8"/>
  <c r="U178" i="8"/>
  <c r="T926" i="8"/>
  <c r="U926" i="8"/>
  <c r="T547" i="8"/>
  <c r="U547" i="8"/>
  <c r="T543" i="8"/>
  <c r="U543" i="8"/>
  <c r="T260" i="8"/>
  <c r="U260" i="8"/>
  <c r="T833" i="8"/>
  <c r="U833" i="8"/>
  <c r="T924" i="8"/>
  <c r="U924" i="8"/>
  <c r="T571" i="8"/>
  <c r="U571" i="8"/>
  <c r="T776" i="8"/>
  <c r="U776" i="8"/>
  <c r="T55" i="8"/>
  <c r="U55" i="8"/>
  <c r="T409" i="8"/>
  <c r="U409" i="8"/>
  <c r="T938" i="8"/>
  <c r="U938" i="8"/>
  <c r="T357" i="8"/>
  <c r="U357" i="8"/>
  <c r="T665" i="8"/>
  <c r="U665" i="8"/>
  <c r="T426" i="8"/>
  <c r="U426" i="8"/>
  <c r="T359" i="8"/>
  <c r="U359" i="8"/>
  <c r="T669" i="8"/>
  <c r="U669" i="8"/>
  <c r="T601" i="8"/>
  <c r="U601" i="8"/>
  <c r="T911" i="8"/>
  <c r="U911" i="8"/>
  <c r="T69" i="8"/>
  <c r="U69" i="8"/>
  <c r="T106" i="8"/>
  <c r="U106" i="8"/>
  <c r="T937" i="8"/>
  <c r="U937" i="8"/>
  <c r="T161" i="8"/>
  <c r="U161" i="8"/>
  <c r="T690" i="8"/>
  <c r="U690" i="8"/>
  <c r="T37" i="8"/>
  <c r="U37" i="8"/>
  <c r="T542" i="8"/>
  <c r="U542" i="8"/>
  <c r="T969" i="8"/>
  <c r="U969" i="8"/>
  <c r="T175" i="8"/>
  <c r="U175" i="8"/>
  <c r="T704" i="8"/>
  <c r="U704" i="8"/>
  <c r="T117" i="8"/>
  <c r="U117" i="8"/>
  <c r="T556" i="8"/>
  <c r="U556" i="8"/>
  <c r="T922" i="8"/>
  <c r="U922" i="8"/>
  <c r="T95" i="8"/>
  <c r="U95" i="8"/>
  <c r="T751" i="8"/>
  <c r="U751" i="8"/>
  <c r="T44" i="8"/>
  <c r="U44" i="8"/>
  <c r="T10" i="8"/>
  <c r="U10" i="8"/>
  <c r="T793" i="8"/>
  <c r="U793" i="8"/>
  <c r="T79" i="8"/>
  <c r="U79" i="8"/>
  <c r="T789" i="8"/>
  <c r="U789" i="8"/>
  <c r="T68" i="8"/>
  <c r="U68" i="8"/>
  <c r="T155" i="8"/>
  <c r="U155" i="8"/>
  <c r="T903" i="8"/>
  <c r="U903" i="8"/>
  <c r="T240" i="8"/>
  <c r="U240" i="8"/>
  <c r="T536" i="8"/>
  <c r="U536" i="8"/>
  <c r="T253" i="8"/>
  <c r="U253" i="8"/>
  <c r="T153" i="8"/>
  <c r="U153" i="8"/>
  <c r="T901" i="8"/>
  <c r="U901" i="8"/>
  <c r="T160" i="8"/>
  <c r="U160" i="8"/>
  <c r="T689" i="8"/>
  <c r="U689" i="8"/>
  <c r="T45" i="8"/>
  <c r="U45" i="8"/>
  <c r="T541" i="8"/>
  <c r="U541" i="8"/>
  <c r="T953" i="8"/>
  <c r="U953" i="8"/>
  <c r="T174" i="8"/>
  <c r="U174" i="8"/>
  <c r="T688" i="8"/>
  <c r="U688" i="8"/>
  <c r="T491" i="8"/>
  <c r="U491" i="8"/>
  <c r="T467" i="8"/>
  <c r="U467" i="8"/>
  <c r="T950" i="8"/>
  <c r="U950" i="8"/>
  <c r="T348" i="8"/>
  <c r="U348" i="8"/>
  <c r="T1019" i="8"/>
  <c r="U1019" i="8"/>
  <c r="T626" i="8"/>
  <c r="U626" i="8"/>
  <c r="T279" i="8"/>
  <c r="U279" i="8"/>
  <c r="T1023" i="8"/>
  <c r="U1023" i="8"/>
  <c r="T302" i="8"/>
  <c r="U302" i="8"/>
  <c r="T875" i="8"/>
  <c r="U875" i="8"/>
  <c r="T592" i="8"/>
  <c r="U592" i="8"/>
  <c r="T26" i="8"/>
  <c r="U26" i="8"/>
  <c r="T802" i="8"/>
  <c r="U802" i="8"/>
  <c r="T81" i="8"/>
  <c r="U81" i="8"/>
  <c r="T873" i="8"/>
  <c r="U873" i="8"/>
  <c r="T590" i="8"/>
  <c r="U590" i="8"/>
  <c r="T24" i="8"/>
  <c r="U24" i="8"/>
  <c r="T816" i="8"/>
  <c r="U816" i="8"/>
  <c r="T166" i="8"/>
  <c r="U166" i="8"/>
  <c r="T765" i="8"/>
  <c r="U765" i="8"/>
  <c r="T505" i="8"/>
  <c r="U505" i="8"/>
  <c r="T857" i="8"/>
  <c r="U857" i="8"/>
  <c r="T1056" i="8"/>
  <c r="U1056" i="8"/>
  <c r="T554" i="8"/>
  <c r="U554" i="8"/>
  <c r="T860" i="8"/>
  <c r="U860" i="8"/>
  <c r="T577" i="8"/>
  <c r="U577" i="8"/>
  <c r="T11" i="8"/>
  <c r="U11" i="8"/>
  <c r="T1022" i="8"/>
  <c r="U1022" i="8"/>
  <c r="T82" i="8"/>
  <c r="U82" i="8"/>
  <c r="T639" i="8"/>
  <c r="U639" i="8"/>
  <c r="T575" i="8"/>
  <c r="U575" i="8"/>
  <c r="T9" i="8"/>
  <c r="U9" i="8"/>
  <c r="T801" i="8"/>
  <c r="U801" i="8"/>
  <c r="T80" i="8"/>
  <c r="U80" i="8"/>
  <c r="T872" i="8"/>
  <c r="U872" i="8"/>
  <c r="T370" i="8"/>
  <c r="U370" i="8"/>
  <c r="T461" i="8"/>
  <c r="U461" i="8"/>
  <c r="T815" i="8"/>
  <c r="U815" i="8"/>
  <c r="T391" i="8"/>
  <c r="U391" i="8"/>
  <c r="T659" i="8"/>
  <c r="U659" i="8"/>
  <c r="T22" i="8"/>
  <c r="U22" i="8"/>
  <c r="T757" i="8"/>
  <c r="U757" i="8"/>
  <c r="T1040" i="8"/>
  <c r="U1040" i="8"/>
  <c r="T187" i="8"/>
  <c r="U187" i="8"/>
  <c r="T451" i="8"/>
  <c r="U451" i="8"/>
  <c r="T976" i="8"/>
  <c r="U976" i="8"/>
  <c r="T255" i="8"/>
  <c r="U255" i="8"/>
  <c r="T780" i="8"/>
  <c r="U780" i="8"/>
  <c r="T497" i="8"/>
  <c r="U497" i="8"/>
  <c r="T194" i="8"/>
  <c r="U194" i="8"/>
  <c r="T723" i="8"/>
  <c r="U723" i="8"/>
  <c r="T189" i="8"/>
  <c r="U189" i="8"/>
  <c r="T997" i="8"/>
  <c r="U997" i="8"/>
  <c r="T276" i="8"/>
  <c r="U276" i="8"/>
  <c r="T192" i="8"/>
  <c r="U192" i="8"/>
  <c r="T940" i="8"/>
  <c r="U940" i="8"/>
  <c r="T213" i="8"/>
  <c r="U213" i="8"/>
  <c r="T792" i="8"/>
  <c r="U792" i="8"/>
  <c r="T71" i="8"/>
  <c r="U71" i="8"/>
  <c r="T644" i="8"/>
  <c r="U644" i="8"/>
  <c r="T954" i="8"/>
  <c r="U954" i="8"/>
  <c r="T233" i="8"/>
  <c r="U233" i="8"/>
  <c r="T1090" i="8"/>
  <c r="U1090" i="8"/>
  <c r="T439" i="8"/>
  <c r="U439" i="8"/>
  <c r="T311" i="8"/>
  <c r="U311" i="8"/>
  <c r="T1055" i="8"/>
  <c r="U1055" i="8"/>
  <c r="T334" i="8"/>
  <c r="U334" i="8"/>
  <c r="T782" i="8"/>
  <c r="U782" i="8"/>
  <c r="T405" i="8"/>
  <c r="U405" i="8"/>
  <c r="T496" i="8"/>
  <c r="U496" i="8"/>
  <c r="T1053" i="8"/>
  <c r="U1053" i="8"/>
  <c r="T332" i="8"/>
  <c r="U332" i="8"/>
  <c r="T798" i="8"/>
  <c r="U798" i="8"/>
  <c r="T184" i="8"/>
  <c r="U184" i="8"/>
  <c r="T494" i="8"/>
  <c r="U494" i="8"/>
  <c r="T848" i="8"/>
  <c r="U848" i="8"/>
  <c r="T127" i="8"/>
  <c r="U127" i="8"/>
  <c r="T1073" i="8"/>
  <c r="U1073" i="8"/>
  <c r="T636" i="8"/>
  <c r="U636" i="8"/>
  <c r="T444" i="8"/>
  <c r="U444" i="8"/>
  <c r="T807" i="8"/>
  <c r="U807" i="8"/>
  <c r="T431" i="8"/>
  <c r="U431" i="8"/>
  <c r="T741" i="8"/>
  <c r="U741" i="8"/>
  <c r="T20" i="8"/>
  <c r="U20" i="8"/>
  <c r="T107" i="8"/>
  <c r="U107" i="8"/>
  <c r="T977" i="8"/>
  <c r="U977" i="8"/>
  <c r="T616" i="8"/>
  <c r="U616" i="8"/>
  <c r="T707" i="8"/>
  <c r="U707" i="8"/>
  <c r="T109" i="8"/>
  <c r="U109" i="8"/>
  <c r="T981" i="8"/>
  <c r="U981" i="8"/>
  <c r="T961" i="8"/>
  <c r="U961" i="8"/>
  <c r="T395" i="8"/>
  <c r="U395" i="8"/>
  <c r="T705" i="8"/>
  <c r="U705" i="8"/>
  <c r="T133" i="8"/>
  <c r="U133" i="8"/>
  <c r="T557" i="8"/>
  <c r="U557" i="8"/>
  <c r="T1033" i="8"/>
  <c r="U1033" i="8"/>
  <c r="T190" i="8"/>
  <c r="U190" i="8"/>
  <c r="T719" i="8"/>
  <c r="U719" i="8"/>
  <c r="T576" i="8"/>
  <c r="U576" i="8"/>
  <c r="T446" i="8"/>
  <c r="U446" i="8"/>
  <c r="T642" i="8"/>
  <c r="U642" i="8"/>
  <c r="T578" i="8"/>
  <c r="U578" i="8"/>
  <c r="T888" i="8"/>
  <c r="U888" i="8"/>
  <c r="T382" i="8"/>
  <c r="U382" i="8"/>
  <c r="T35" i="8"/>
  <c r="U35" i="8"/>
  <c r="T1046" i="8"/>
  <c r="U1046" i="8"/>
  <c r="T325" i="8"/>
  <c r="U325" i="8"/>
  <c r="T718" i="8"/>
  <c r="U718" i="8"/>
  <c r="T599" i="8"/>
  <c r="U599" i="8"/>
  <c r="T33" i="8"/>
  <c r="U33" i="8"/>
  <c r="T825" i="8"/>
  <c r="U825" i="8"/>
  <c r="T104" i="8"/>
  <c r="U104" i="8"/>
  <c r="T750" i="8"/>
  <c r="U750" i="8"/>
  <c r="T613" i="8"/>
  <c r="U613" i="8"/>
  <c r="T266" i="8"/>
  <c r="U266" i="8"/>
  <c r="T839" i="8"/>
  <c r="U839" i="8"/>
  <c r="T118" i="8"/>
  <c r="U118" i="8"/>
  <c r="T703" i="8"/>
  <c r="U703" i="8"/>
  <c r="T314" i="8"/>
  <c r="U314" i="8"/>
  <c r="T532" i="8"/>
  <c r="U532" i="8"/>
  <c r="T1007" i="8"/>
  <c r="U1007" i="8"/>
  <c r="T448" i="8"/>
  <c r="U448" i="8"/>
  <c r="T1012" i="8"/>
  <c r="U1012" i="8"/>
  <c r="T298" i="8"/>
  <c r="U298" i="8"/>
  <c r="T351" i="8"/>
  <c r="U351" i="8"/>
  <c r="T876" i="8"/>
  <c r="U876" i="8"/>
  <c r="T374" i="8"/>
  <c r="U374" i="8"/>
  <c r="T684" i="8"/>
  <c r="U684" i="8"/>
  <c r="T21" i="8"/>
  <c r="U21" i="8"/>
  <c r="T974" i="8"/>
  <c r="U974" i="8"/>
  <c r="T1093" i="8"/>
  <c r="U1093" i="8"/>
  <c r="T372" i="8"/>
  <c r="U372" i="8"/>
  <c r="T682" i="8"/>
  <c r="U682" i="8"/>
  <c r="T598" i="8"/>
  <c r="U598" i="8"/>
  <c r="T32" i="8"/>
  <c r="U32" i="8"/>
  <c r="T824" i="8"/>
  <c r="U824" i="8"/>
  <c r="T103" i="8"/>
  <c r="U103" i="8"/>
  <c r="T734" i="8"/>
  <c r="U734" i="8"/>
  <c r="T612" i="8"/>
  <c r="U612" i="8"/>
  <c r="T250" i="8"/>
  <c r="U250" i="8"/>
  <c r="T978" i="8"/>
  <c r="U978" i="8"/>
  <c r="T248" i="8"/>
  <c r="U248" i="8"/>
  <c r="T731" i="8"/>
  <c r="U731" i="8"/>
  <c r="T567" i="8"/>
  <c r="U567" i="8"/>
  <c r="T581" i="8"/>
  <c r="U581" i="8"/>
  <c r="T1000" i="8"/>
  <c r="U1000" i="8"/>
  <c r="T498" i="8"/>
  <c r="U498" i="8"/>
  <c r="T804" i="8"/>
  <c r="U804" i="8"/>
  <c r="T521" i="8"/>
  <c r="U521" i="8"/>
  <c r="T656" i="8"/>
  <c r="U656" i="8"/>
  <c r="T747" i="8"/>
  <c r="U747" i="8"/>
  <c r="T464" i="8"/>
  <c r="U464" i="8"/>
  <c r="T1021" i="8"/>
  <c r="U1021" i="8"/>
  <c r="T300" i="8"/>
  <c r="U300" i="8"/>
  <c r="T654" i="8"/>
  <c r="U654" i="8"/>
  <c r="T964" i="8"/>
  <c r="U964" i="8"/>
  <c r="T462" i="8"/>
  <c r="U462" i="8"/>
  <c r="T1035" i="8"/>
  <c r="U1035" i="8"/>
  <c r="T604" i="8"/>
  <c r="U604" i="8"/>
  <c r="T327" i="8"/>
  <c r="U327" i="8"/>
  <c r="T862" i="8"/>
  <c r="U862" i="8"/>
  <c r="T200" i="8"/>
  <c r="U200" i="8"/>
  <c r="T837" i="8"/>
  <c r="U837" i="8"/>
  <c r="T116" i="8"/>
  <c r="U116" i="8"/>
  <c r="T422" i="8"/>
  <c r="U422" i="8"/>
  <c r="T732" i="8"/>
  <c r="U732" i="8"/>
  <c r="T449" i="8"/>
  <c r="U449" i="8"/>
  <c r="T803" i="8"/>
  <c r="U803" i="8"/>
  <c r="T301" i="8"/>
  <c r="U301" i="8"/>
  <c r="T858" i="8"/>
  <c r="U858" i="8"/>
  <c r="T949" i="8"/>
  <c r="U949" i="8"/>
  <c r="T447" i="8"/>
  <c r="U447" i="8"/>
  <c r="T1020" i="8"/>
  <c r="U1020" i="8"/>
  <c r="T299" i="8"/>
  <c r="U299" i="8"/>
  <c r="T653" i="8"/>
  <c r="U653" i="8"/>
  <c r="T963" i="8"/>
  <c r="U963" i="8"/>
  <c r="T242" i="8"/>
  <c r="U242" i="8"/>
  <c r="T1034" i="8"/>
  <c r="U1034" i="8"/>
  <c r="T172" i="8"/>
  <c r="U172" i="8"/>
  <c r="T1097" i="8"/>
  <c r="U1097" i="8"/>
  <c r="K674" i="16"/>
  <c r="K675" i="16" l="1"/>
  <c r="K676" i="16" l="1"/>
  <c r="K677" i="16" l="1"/>
  <c r="E6" i="11"/>
  <c r="E5" i="11" l="1"/>
  <c r="K678" i="16"/>
  <c r="E173" i="11"/>
  <c r="E165" i="11"/>
  <c r="E157" i="11"/>
  <c r="E101" i="11"/>
  <c r="E77" i="11"/>
  <c r="E69" i="11"/>
  <c r="E53" i="11"/>
  <c r="E45" i="11"/>
  <c r="E37" i="11"/>
  <c r="E21" i="11"/>
  <c r="E13" i="11"/>
  <c r="E4" i="11"/>
  <c r="E172" i="11"/>
  <c r="E164" i="11"/>
  <c r="E108" i="11"/>
  <c r="E100" i="11"/>
  <c r="E76" i="11"/>
  <c r="E68" i="11"/>
  <c r="E52" i="11"/>
  <c r="E44" i="11"/>
  <c r="E36" i="11"/>
  <c r="E20" i="11"/>
  <c r="E12" i="11"/>
  <c r="E171" i="11"/>
  <c r="E163" i="11"/>
  <c r="E107" i="11"/>
  <c r="E99" i="11"/>
  <c r="E75" i="11"/>
  <c r="E67" i="11"/>
  <c r="E51" i="11"/>
  <c r="E43" i="11"/>
  <c r="E35" i="11"/>
  <c r="E19" i="11"/>
  <c r="E11" i="11"/>
  <c r="E170" i="11"/>
  <c r="E162" i="11"/>
  <c r="E106" i="11"/>
  <c r="E98" i="11"/>
  <c r="E74" i="11"/>
  <c r="E50" i="11"/>
  <c r="E42" i="11"/>
  <c r="E18" i="11"/>
  <c r="E10" i="11"/>
  <c r="E169" i="11"/>
  <c r="E161" i="11"/>
  <c r="E105" i="11"/>
  <c r="E97" i="11"/>
  <c r="E81" i="11"/>
  <c r="E73" i="11"/>
  <c r="E49" i="11"/>
  <c r="E41" i="11"/>
  <c r="E17" i="11"/>
  <c r="E9" i="11"/>
  <c r="E168" i="11"/>
  <c r="E104" i="11"/>
  <c r="E80" i="11"/>
  <c r="E16" i="11"/>
  <c r="E175" i="11"/>
  <c r="E167" i="11"/>
  <c r="E159" i="11"/>
  <c r="E103" i="11"/>
  <c r="E95" i="11"/>
  <c r="E79" i="11"/>
  <c r="E71" i="11"/>
  <c r="E47" i="11"/>
  <c r="E39" i="11"/>
  <c r="E15" i="11"/>
  <c r="E7" i="11"/>
  <c r="E160" i="11"/>
  <c r="E96" i="11"/>
  <c r="E72" i="11"/>
  <c r="E48" i="11"/>
  <c r="E40" i="11"/>
  <c r="E8" i="11"/>
  <c r="E174" i="11"/>
  <c r="E166" i="11"/>
  <c r="E158" i="11"/>
  <c r="E102" i="11"/>
  <c r="E94" i="11"/>
  <c r="E78" i="11"/>
  <c r="E70" i="11"/>
  <c r="E54" i="11"/>
  <c r="E46" i="11"/>
  <c r="E38" i="11"/>
  <c r="E22" i="11"/>
  <c r="E14" i="11"/>
  <c r="K679" i="16" l="1"/>
  <c r="K680" i="16" l="1"/>
  <c r="K681" i="16" l="1"/>
  <c r="K682" i="16" l="1"/>
  <c r="C7" i="5"/>
  <c r="C6" i="5"/>
  <c r="C15" i="5" l="1" a="1"/>
  <c r="C15" i="5" s="1"/>
  <c r="C14" i="5" a="1"/>
  <c r="C14" i="5" s="1"/>
  <c r="K683" i="16"/>
  <c r="E145" i="11"/>
  <c r="E82" i="11"/>
  <c r="E55" i="11"/>
  <c r="E133" i="11"/>
  <c r="E23" i="11"/>
  <c r="E109" i="11"/>
  <c r="E121" i="11"/>
  <c r="E63" i="11"/>
  <c r="E152" i="11"/>
  <c r="E156" i="11"/>
  <c r="E185" i="11"/>
  <c r="E151" i="11"/>
  <c r="E130" i="11"/>
  <c r="E141" i="11"/>
  <c r="E93" i="11"/>
  <c r="E28" i="11"/>
  <c r="E110" i="11"/>
  <c r="E92" i="11"/>
  <c r="E112" i="11"/>
  <c r="E120" i="11"/>
  <c r="E132" i="11"/>
  <c r="E149" i="11"/>
  <c r="E86" i="11"/>
  <c r="E127" i="11"/>
  <c r="E180" i="11"/>
  <c r="E56" i="11"/>
  <c r="E142" i="11"/>
  <c r="E84" i="11"/>
  <c r="E150" i="11"/>
  <c r="E147" i="11"/>
  <c r="E124" i="11"/>
  <c r="E126" i="11"/>
  <c r="E134" i="11"/>
  <c r="E123" i="11"/>
  <c r="E25" i="11"/>
  <c r="E178" i="11"/>
  <c r="E85" i="11"/>
  <c r="E131" i="11"/>
  <c r="E90" i="11"/>
  <c r="E26" i="11"/>
  <c r="E177" i="11"/>
  <c r="E138" i="11"/>
  <c r="E60" i="11"/>
  <c r="E29" i="11"/>
  <c r="E61" i="11"/>
  <c r="E32" i="11"/>
  <c r="E118" i="11"/>
  <c r="E148" i="11"/>
  <c r="E91" i="11"/>
  <c r="E57" i="11"/>
  <c r="E116" i="11"/>
  <c r="E181" i="11"/>
  <c r="E111" i="11"/>
  <c r="E89" i="11"/>
  <c r="E153" i="11"/>
  <c r="E137" i="11"/>
  <c r="E114" i="11"/>
  <c r="E115" i="11"/>
  <c r="E136" i="11"/>
  <c r="E186" i="11"/>
  <c r="E179" i="11"/>
  <c r="E31" i="11"/>
  <c r="E144" i="11"/>
  <c r="E154" i="11"/>
  <c r="E140" i="11"/>
  <c r="E155" i="11"/>
  <c r="E128" i="11"/>
  <c r="E33" i="11"/>
  <c r="E129" i="11"/>
  <c r="E66" i="11"/>
  <c r="E113" i="11"/>
  <c r="E83" i="11"/>
  <c r="E64" i="11"/>
  <c r="W6" i="8" l="1"/>
  <c r="W14" i="8"/>
  <c r="W22" i="8"/>
  <c r="W30" i="8"/>
  <c r="W38" i="8"/>
  <c r="W46" i="8"/>
  <c r="W54" i="8"/>
  <c r="W62" i="8"/>
  <c r="W70" i="8"/>
  <c r="W78" i="8"/>
  <c r="W86" i="8"/>
  <c r="W94" i="8"/>
  <c r="W102" i="8"/>
  <c r="W110" i="8"/>
  <c r="W118" i="8"/>
  <c r="W126" i="8"/>
  <c r="W134" i="8"/>
  <c r="W142" i="8"/>
  <c r="W150" i="8"/>
  <c r="W158" i="8"/>
  <c r="W166" i="8"/>
  <c r="W174" i="8"/>
  <c r="W182" i="8"/>
  <c r="W190" i="8"/>
  <c r="W198" i="8"/>
  <c r="W206" i="8"/>
  <c r="W214" i="8"/>
  <c r="W222" i="8"/>
  <c r="W230" i="8"/>
  <c r="W238" i="8"/>
  <c r="W246" i="8"/>
  <c r="W254" i="8"/>
  <c r="W262" i="8"/>
  <c r="W270" i="8"/>
  <c r="W278" i="8"/>
  <c r="W286" i="8"/>
  <c r="W294" i="8"/>
  <c r="W302" i="8"/>
  <c r="W310" i="8"/>
  <c r="W318" i="8"/>
  <c r="W326" i="8"/>
  <c r="W334" i="8"/>
  <c r="W342" i="8"/>
  <c r="W350" i="8"/>
  <c r="W358" i="8"/>
  <c r="W366" i="8"/>
  <c r="W374" i="8"/>
  <c r="W382" i="8"/>
  <c r="W390" i="8"/>
  <c r="W398" i="8"/>
  <c r="W406" i="8"/>
  <c r="W414" i="8"/>
  <c r="W422" i="8"/>
  <c r="W430" i="8"/>
  <c r="W438" i="8"/>
  <c r="W446" i="8"/>
  <c r="W454" i="8"/>
  <c r="W462" i="8"/>
  <c r="W470" i="8"/>
  <c r="W478" i="8"/>
  <c r="W486" i="8"/>
  <c r="W494" i="8"/>
  <c r="W502" i="8"/>
  <c r="W510" i="8"/>
  <c r="W518" i="8"/>
  <c r="W526" i="8"/>
  <c r="W534" i="8"/>
  <c r="W542" i="8"/>
  <c r="W550" i="8"/>
  <c r="W558" i="8"/>
  <c r="W566" i="8"/>
  <c r="W574" i="8"/>
  <c r="W582" i="8"/>
  <c r="W7" i="8"/>
  <c r="W15" i="8"/>
  <c r="W23" i="8"/>
  <c r="W31" i="8"/>
  <c r="W39" i="8"/>
  <c r="W47" i="8"/>
  <c r="W55" i="8"/>
  <c r="W63" i="8"/>
  <c r="W71" i="8"/>
  <c r="W79" i="8"/>
  <c r="W87" i="8"/>
  <c r="W95" i="8"/>
  <c r="W103" i="8"/>
  <c r="W111" i="8"/>
  <c r="W119" i="8"/>
  <c r="W127" i="8"/>
  <c r="W135" i="8"/>
  <c r="W143" i="8"/>
  <c r="W151" i="8"/>
  <c r="W159" i="8"/>
  <c r="W167" i="8"/>
  <c r="W175" i="8"/>
  <c r="W183" i="8"/>
  <c r="W191" i="8"/>
  <c r="W199" i="8"/>
  <c r="W207" i="8"/>
  <c r="W215" i="8"/>
  <c r="W223" i="8"/>
  <c r="W231" i="8"/>
  <c r="W239" i="8"/>
  <c r="W247" i="8"/>
  <c r="W255" i="8"/>
  <c r="W263" i="8"/>
  <c r="W271" i="8"/>
  <c r="W279" i="8"/>
  <c r="W287" i="8"/>
  <c r="W295" i="8"/>
  <c r="W303" i="8"/>
  <c r="W311" i="8"/>
  <c r="W319" i="8"/>
  <c r="W327" i="8"/>
  <c r="W335" i="8"/>
  <c r="W343" i="8"/>
  <c r="W351" i="8"/>
  <c r="W359" i="8"/>
  <c r="W367" i="8"/>
  <c r="W375" i="8"/>
  <c r="W383" i="8"/>
  <c r="W391" i="8"/>
  <c r="W399" i="8"/>
  <c r="W407" i="8"/>
  <c r="W8" i="8"/>
  <c r="W16" i="8"/>
  <c r="W24" i="8"/>
  <c r="W32" i="8"/>
  <c r="W40" i="8"/>
  <c r="W48" i="8"/>
  <c r="W56" i="8"/>
  <c r="W64" i="8"/>
  <c r="W72" i="8"/>
  <c r="W80" i="8"/>
  <c r="W88" i="8"/>
  <c r="W96" i="8"/>
  <c r="W104" i="8"/>
  <c r="W112" i="8"/>
  <c r="W120" i="8"/>
  <c r="W128" i="8"/>
  <c r="W136" i="8"/>
  <c r="W144" i="8"/>
  <c r="W152" i="8"/>
  <c r="W160" i="8"/>
  <c r="W168" i="8"/>
  <c r="W176" i="8"/>
  <c r="W184" i="8"/>
  <c r="W192" i="8"/>
  <c r="W200" i="8"/>
  <c r="W208" i="8"/>
  <c r="W216" i="8"/>
  <c r="W224" i="8"/>
  <c r="W232" i="8"/>
  <c r="W240" i="8"/>
  <c r="W248" i="8"/>
  <c r="W256" i="8"/>
  <c r="W264" i="8"/>
  <c r="W272" i="8"/>
  <c r="W280" i="8"/>
  <c r="W288" i="8"/>
  <c r="W296" i="8"/>
  <c r="W304" i="8"/>
  <c r="W312" i="8"/>
  <c r="W320" i="8"/>
  <c r="W328" i="8"/>
  <c r="W336" i="8"/>
  <c r="W344" i="8"/>
  <c r="W352" i="8"/>
  <c r="W360" i="8"/>
  <c r="W368" i="8"/>
  <c r="W376" i="8"/>
  <c r="W384" i="8"/>
  <c r="W392" i="8"/>
  <c r="W400" i="8"/>
  <c r="W408" i="8"/>
  <c r="W416" i="8"/>
  <c r="W424" i="8"/>
  <c r="W9" i="8"/>
  <c r="W17" i="8"/>
  <c r="W25" i="8"/>
  <c r="W33" i="8"/>
  <c r="W41" i="8"/>
  <c r="W49" i="8"/>
  <c r="W57" i="8"/>
  <c r="W65" i="8"/>
  <c r="W73" i="8"/>
  <c r="W81" i="8"/>
  <c r="W89" i="8"/>
  <c r="W97" i="8"/>
  <c r="W105" i="8"/>
  <c r="W113" i="8"/>
  <c r="W121" i="8"/>
  <c r="W129" i="8"/>
  <c r="W137" i="8"/>
  <c r="W145" i="8"/>
  <c r="W153" i="8"/>
  <c r="W161" i="8"/>
  <c r="W169" i="8"/>
  <c r="W177" i="8"/>
  <c r="W185" i="8"/>
  <c r="W193" i="8"/>
  <c r="W201" i="8"/>
  <c r="W209" i="8"/>
  <c r="W217" i="8"/>
  <c r="W225" i="8"/>
  <c r="W233" i="8"/>
  <c r="W241" i="8"/>
  <c r="W249" i="8"/>
  <c r="W257" i="8"/>
  <c r="W265" i="8"/>
  <c r="W273" i="8"/>
  <c r="W281" i="8"/>
  <c r="W289" i="8"/>
  <c r="W297" i="8"/>
  <c r="W305" i="8"/>
  <c r="W313" i="8"/>
  <c r="W321" i="8"/>
  <c r="W329" i="8"/>
  <c r="W337" i="8"/>
  <c r="W345" i="8"/>
  <c r="W353" i="8"/>
  <c r="W361" i="8"/>
  <c r="W369" i="8"/>
  <c r="W377" i="8"/>
  <c r="W385" i="8"/>
  <c r="W393" i="8"/>
  <c r="W401" i="8"/>
  <c r="W409" i="8"/>
  <c r="W417" i="8"/>
  <c r="W425" i="8"/>
  <c r="W10" i="8"/>
  <c r="W18" i="8"/>
  <c r="W26" i="8"/>
  <c r="W34" i="8"/>
  <c r="W42" i="8"/>
  <c r="W50" i="8"/>
  <c r="W58" i="8"/>
  <c r="W66" i="8"/>
  <c r="W74" i="8"/>
  <c r="W82" i="8"/>
  <c r="W90" i="8"/>
  <c r="W98" i="8"/>
  <c r="W106" i="8"/>
  <c r="W114" i="8"/>
  <c r="W122" i="8"/>
  <c r="W130" i="8"/>
  <c r="W138" i="8"/>
  <c r="W146" i="8"/>
  <c r="W154" i="8"/>
  <c r="W162" i="8"/>
  <c r="W170" i="8"/>
  <c r="W178" i="8"/>
  <c r="W186" i="8"/>
  <c r="W194" i="8"/>
  <c r="W202" i="8"/>
  <c r="W210" i="8"/>
  <c r="W218" i="8"/>
  <c r="W226" i="8"/>
  <c r="W234" i="8"/>
  <c r="W242" i="8"/>
  <c r="W250" i="8"/>
  <c r="W258" i="8"/>
  <c r="W266" i="8"/>
  <c r="W274" i="8"/>
  <c r="W282" i="8"/>
  <c r="W290" i="8"/>
  <c r="W298" i="8"/>
  <c r="W306" i="8"/>
  <c r="W314" i="8"/>
  <c r="W322" i="8"/>
  <c r="W330" i="8"/>
  <c r="W338" i="8"/>
  <c r="W346" i="8"/>
  <c r="W354" i="8"/>
  <c r="W362" i="8"/>
  <c r="W370" i="8"/>
  <c r="W378" i="8"/>
  <c r="W386" i="8"/>
  <c r="W394" i="8"/>
  <c r="W402" i="8"/>
  <c r="W410" i="8"/>
  <c r="W418" i="8"/>
  <c r="W426" i="8"/>
  <c r="W434" i="8"/>
  <c r="W442" i="8"/>
  <c r="W450" i="8"/>
  <c r="W458" i="8"/>
  <c r="W466" i="8"/>
  <c r="W474" i="8"/>
  <c r="W482" i="8"/>
  <c r="W490" i="8"/>
  <c r="W498" i="8"/>
  <c r="W506" i="8"/>
  <c r="W514" i="8"/>
  <c r="W522" i="8"/>
  <c r="W530" i="8"/>
  <c r="W538" i="8"/>
  <c r="W546" i="8"/>
  <c r="W554" i="8"/>
  <c r="W562" i="8"/>
  <c r="W570" i="8"/>
  <c r="W578" i="8"/>
  <c r="W586" i="8"/>
  <c r="W594" i="8"/>
  <c r="W602" i="8"/>
  <c r="W610" i="8"/>
  <c r="W618" i="8"/>
  <c r="W626" i="8"/>
  <c r="W634" i="8"/>
  <c r="W642" i="8"/>
  <c r="W650" i="8"/>
  <c r="W658" i="8"/>
  <c r="W666" i="8"/>
  <c r="W674" i="8"/>
  <c r="W682" i="8"/>
  <c r="W11" i="8"/>
  <c r="W19" i="8"/>
  <c r="W27" i="8"/>
  <c r="W35" i="8"/>
  <c r="W43" i="8"/>
  <c r="W51" i="8"/>
  <c r="W59" i="8"/>
  <c r="W67" i="8"/>
  <c r="W75" i="8"/>
  <c r="W83" i="8"/>
  <c r="W91" i="8"/>
  <c r="W99" i="8"/>
  <c r="W107" i="8"/>
  <c r="W115" i="8"/>
  <c r="W123" i="8"/>
  <c r="W131" i="8"/>
  <c r="W139" i="8"/>
  <c r="W147" i="8"/>
  <c r="W155" i="8"/>
  <c r="W163" i="8"/>
  <c r="W171" i="8"/>
  <c r="W179" i="8"/>
  <c r="W187" i="8"/>
  <c r="W195" i="8"/>
  <c r="W203" i="8"/>
  <c r="W211" i="8"/>
  <c r="W219" i="8"/>
  <c r="W227" i="8"/>
  <c r="W235" i="8"/>
  <c r="W243" i="8"/>
  <c r="W251" i="8"/>
  <c r="W259" i="8"/>
  <c r="W267" i="8"/>
  <c r="W275" i="8"/>
  <c r="W283" i="8"/>
  <c r="W291" i="8"/>
  <c r="W299" i="8"/>
  <c r="W307" i="8"/>
  <c r="W315" i="8"/>
  <c r="W323" i="8"/>
  <c r="W331" i="8"/>
  <c r="W339" i="8"/>
  <c r="W347" i="8"/>
  <c r="W355" i="8"/>
  <c r="W363" i="8"/>
  <c r="W371" i="8"/>
  <c r="W379" i="8"/>
  <c r="W387" i="8"/>
  <c r="W395" i="8"/>
  <c r="W403" i="8"/>
  <c r="W411" i="8"/>
  <c r="W419" i="8"/>
  <c r="W427" i="8"/>
  <c r="W435" i="8"/>
  <c r="W443" i="8"/>
  <c r="W451" i="8"/>
  <c r="W459" i="8"/>
  <c r="W467" i="8"/>
  <c r="W475" i="8"/>
  <c r="W483" i="8"/>
  <c r="W491" i="8"/>
  <c r="W499" i="8"/>
  <c r="W507" i="8"/>
  <c r="W515" i="8"/>
  <c r="W523" i="8"/>
  <c r="W531" i="8"/>
  <c r="W539" i="8"/>
  <c r="W547" i="8"/>
  <c r="W555" i="8"/>
  <c r="W563" i="8"/>
  <c r="W571" i="8"/>
  <c r="W579" i="8"/>
  <c r="W12" i="8"/>
  <c r="W20" i="8"/>
  <c r="W28" i="8"/>
  <c r="W36" i="8"/>
  <c r="W44" i="8"/>
  <c r="W52" i="8"/>
  <c r="W60" i="8"/>
  <c r="W68" i="8"/>
  <c r="W76" i="8"/>
  <c r="W84" i="8"/>
  <c r="W92" i="8"/>
  <c r="W100" i="8"/>
  <c r="W108" i="8"/>
  <c r="W116" i="8"/>
  <c r="W124" i="8"/>
  <c r="W132" i="8"/>
  <c r="W140" i="8"/>
  <c r="W148" i="8"/>
  <c r="W156" i="8"/>
  <c r="W164" i="8"/>
  <c r="W172" i="8"/>
  <c r="W180" i="8"/>
  <c r="W188" i="8"/>
  <c r="W196" i="8"/>
  <c r="W204" i="8"/>
  <c r="W212" i="8"/>
  <c r="W220" i="8"/>
  <c r="W228" i="8"/>
  <c r="W236" i="8"/>
  <c r="W244" i="8"/>
  <c r="W252" i="8"/>
  <c r="W260" i="8"/>
  <c r="W268" i="8"/>
  <c r="W276" i="8"/>
  <c r="W284" i="8"/>
  <c r="W292" i="8"/>
  <c r="W300" i="8"/>
  <c r="W308" i="8"/>
  <c r="W316" i="8"/>
  <c r="W324" i="8"/>
  <c r="W332" i="8"/>
  <c r="W340" i="8"/>
  <c r="W348" i="8"/>
  <c r="W356" i="8"/>
  <c r="W364" i="8"/>
  <c r="W372" i="8"/>
  <c r="W380" i="8"/>
  <c r="W388" i="8"/>
  <c r="W396" i="8"/>
  <c r="W404" i="8"/>
  <c r="W13" i="8"/>
  <c r="W21" i="8"/>
  <c r="W29" i="8"/>
  <c r="W37" i="8"/>
  <c r="W45" i="8"/>
  <c r="W53" i="8"/>
  <c r="W61" i="8"/>
  <c r="W69" i="8"/>
  <c r="W77" i="8"/>
  <c r="W85" i="8"/>
  <c r="W93" i="8"/>
  <c r="W101" i="8"/>
  <c r="W109" i="8"/>
  <c r="W117" i="8"/>
  <c r="W125" i="8"/>
  <c r="W133" i="8"/>
  <c r="W141" i="8"/>
  <c r="W149" i="8"/>
  <c r="W157" i="8"/>
  <c r="W165" i="8"/>
  <c r="W173" i="8"/>
  <c r="W181" i="8"/>
  <c r="W189" i="8"/>
  <c r="W197" i="8"/>
  <c r="W205" i="8"/>
  <c r="W213" i="8"/>
  <c r="W221" i="8"/>
  <c r="W229" i="8"/>
  <c r="W237" i="8"/>
  <c r="W245" i="8"/>
  <c r="W253" i="8"/>
  <c r="W261" i="8"/>
  <c r="W269" i="8"/>
  <c r="W277" i="8"/>
  <c r="W285" i="8"/>
  <c r="W293" i="8"/>
  <c r="W301" i="8"/>
  <c r="W309" i="8"/>
  <c r="W317" i="8"/>
  <c r="W325" i="8"/>
  <c r="W333" i="8"/>
  <c r="W341" i="8"/>
  <c r="W349" i="8"/>
  <c r="W357" i="8"/>
  <c r="W365" i="8"/>
  <c r="W373" i="8"/>
  <c r="W381" i="8"/>
  <c r="W389" i="8"/>
  <c r="W397" i="8"/>
  <c r="W405" i="8"/>
  <c r="W413" i="8"/>
  <c r="W421" i="8"/>
  <c r="W429" i="8"/>
  <c r="W437" i="8"/>
  <c r="W445" i="8"/>
  <c r="W453" i="8"/>
  <c r="W461" i="8"/>
  <c r="W469" i="8"/>
  <c r="W477" i="8"/>
  <c r="W485" i="8"/>
  <c r="W493" i="8"/>
  <c r="W501" i="8"/>
  <c r="W509" i="8"/>
  <c r="W517" i="8"/>
  <c r="W525" i="8"/>
  <c r="W533" i="8"/>
  <c r="W541" i="8"/>
  <c r="W549" i="8"/>
  <c r="W557" i="8"/>
  <c r="W565" i="8"/>
  <c r="W573" i="8"/>
  <c r="W581" i="8"/>
  <c r="W589" i="8"/>
  <c r="W597" i="8"/>
  <c r="W605" i="8"/>
  <c r="W613" i="8"/>
  <c r="W621" i="8"/>
  <c r="W629" i="8"/>
  <c r="W637" i="8"/>
  <c r="W645" i="8"/>
  <c r="W653" i="8"/>
  <c r="W661" i="8"/>
  <c r="W669" i="8"/>
  <c r="W677" i="8"/>
  <c r="W685" i="8"/>
  <c r="W412" i="8"/>
  <c r="W436" i="8"/>
  <c r="W452" i="8"/>
  <c r="W468" i="8"/>
  <c r="W484" i="8"/>
  <c r="W500" i="8"/>
  <c r="W516" i="8"/>
  <c r="W532" i="8"/>
  <c r="W548" i="8"/>
  <c r="W564" i="8"/>
  <c r="W580" i="8"/>
  <c r="W592" i="8"/>
  <c r="W603" i="8"/>
  <c r="W614" i="8"/>
  <c r="W624" i="8"/>
  <c r="W635" i="8"/>
  <c r="W646" i="8"/>
  <c r="W656" i="8"/>
  <c r="W667" i="8"/>
  <c r="W678" i="8"/>
  <c r="W688" i="8"/>
  <c r="W696" i="8"/>
  <c r="W704" i="8"/>
  <c r="W712" i="8"/>
  <c r="W720" i="8"/>
  <c r="W728" i="8"/>
  <c r="W736" i="8"/>
  <c r="W744" i="8"/>
  <c r="W752" i="8"/>
  <c r="W760" i="8"/>
  <c r="W768" i="8"/>
  <c r="W776" i="8"/>
  <c r="W784" i="8"/>
  <c r="W792" i="8"/>
  <c r="W800" i="8"/>
  <c r="W808" i="8"/>
  <c r="W816" i="8"/>
  <c r="W824" i="8"/>
  <c r="W832" i="8"/>
  <c r="W840" i="8"/>
  <c r="W848" i="8"/>
  <c r="W856" i="8"/>
  <c r="W864" i="8"/>
  <c r="W872" i="8"/>
  <c r="W880" i="8"/>
  <c r="W888" i="8"/>
  <c r="W896" i="8"/>
  <c r="W904" i="8"/>
  <c r="W912" i="8"/>
  <c r="W920" i="8"/>
  <c r="W928" i="8"/>
  <c r="W936" i="8"/>
  <c r="W944" i="8"/>
  <c r="W952" i="8"/>
  <c r="W960" i="8"/>
  <c r="W968" i="8"/>
  <c r="W976" i="8"/>
  <c r="W984" i="8"/>
  <c r="W992" i="8"/>
  <c r="W1000" i="8"/>
  <c r="W1008" i="8"/>
  <c r="W415" i="8"/>
  <c r="W439" i="8"/>
  <c r="W455" i="8"/>
  <c r="W471" i="8"/>
  <c r="W487" i="8"/>
  <c r="W503" i="8"/>
  <c r="W519" i="8"/>
  <c r="W535" i="8"/>
  <c r="W551" i="8"/>
  <c r="W567" i="8"/>
  <c r="W583" i="8"/>
  <c r="W593" i="8"/>
  <c r="W604" i="8"/>
  <c r="W615" i="8"/>
  <c r="W625" i="8"/>
  <c r="W636" i="8"/>
  <c r="W647" i="8"/>
  <c r="W657" i="8"/>
  <c r="W668" i="8"/>
  <c r="W679" i="8"/>
  <c r="W689" i="8"/>
  <c r="W697" i="8"/>
  <c r="W705" i="8"/>
  <c r="W713" i="8"/>
  <c r="W721" i="8"/>
  <c r="W729" i="8"/>
  <c r="W737" i="8"/>
  <c r="W745" i="8"/>
  <c r="W753" i="8"/>
  <c r="W761" i="8"/>
  <c r="W769" i="8"/>
  <c r="W777" i="8"/>
  <c r="W785" i="8"/>
  <c r="W793" i="8"/>
  <c r="W801" i="8"/>
  <c r="W809" i="8"/>
  <c r="W817" i="8"/>
  <c r="W825" i="8"/>
  <c r="W833" i="8"/>
  <c r="W841" i="8"/>
  <c r="W849" i="8"/>
  <c r="W857" i="8"/>
  <c r="W865" i="8"/>
  <c r="W873" i="8"/>
  <c r="W881" i="8"/>
  <c r="W889" i="8"/>
  <c r="W897" i="8"/>
  <c r="W905" i="8"/>
  <c r="W420" i="8"/>
  <c r="W440" i="8"/>
  <c r="W456" i="8"/>
  <c r="W472" i="8"/>
  <c r="W488" i="8"/>
  <c r="W504" i="8"/>
  <c r="W520" i="8"/>
  <c r="W536" i="8"/>
  <c r="W552" i="8"/>
  <c r="W568" i="8"/>
  <c r="W584" i="8"/>
  <c r="W595" i="8"/>
  <c r="W606" i="8"/>
  <c r="W616" i="8"/>
  <c r="W627" i="8"/>
  <c r="W638" i="8"/>
  <c r="W648" i="8"/>
  <c r="W659" i="8"/>
  <c r="W670" i="8"/>
  <c r="W680" i="8"/>
  <c r="W690" i="8"/>
  <c r="W698" i="8"/>
  <c r="W706" i="8"/>
  <c r="W714" i="8"/>
  <c r="W722" i="8"/>
  <c r="W730" i="8"/>
  <c r="W738" i="8"/>
  <c r="W746" i="8"/>
  <c r="W754" i="8"/>
  <c r="W762" i="8"/>
  <c r="W770" i="8"/>
  <c r="W778" i="8"/>
  <c r="W786" i="8"/>
  <c r="W794" i="8"/>
  <c r="W802" i="8"/>
  <c r="W810" i="8"/>
  <c r="W818" i="8"/>
  <c r="W826" i="8"/>
  <c r="W834" i="8"/>
  <c r="W842" i="8"/>
  <c r="W850" i="8"/>
  <c r="W858" i="8"/>
  <c r="W866" i="8"/>
  <c r="W874" i="8"/>
  <c r="W882" i="8"/>
  <c r="W890" i="8"/>
  <c r="W898" i="8"/>
  <c r="W423" i="8"/>
  <c r="W441" i="8"/>
  <c r="W457" i="8"/>
  <c r="W473" i="8"/>
  <c r="W489" i="8"/>
  <c r="W505" i="8"/>
  <c r="W521" i="8"/>
  <c r="W537" i="8"/>
  <c r="W553" i="8"/>
  <c r="W569" i="8"/>
  <c r="W585" i="8"/>
  <c r="W596" i="8"/>
  <c r="W607" i="8"/>
  <c r="W617" i="8"/>
  <c r="W628" i="8"/>
  <c r="W639" i="8"/>
  <c r="W649" i="8"/>
  <c r="W660" i="8"/>
  <c r="W671" i="8"/>
  <c r="W681" i="8"/>
  <c r="W691" i="8"/>
  <c r="W699" i="8"/>
  <c r="W707" i="8"/>
  <c r="W715" i="8"/>
  <c r="W723" i="8"/>
  <c r="W731" i="8"/>
  <c r="W739" i="8"/>
  <c r="W747" i="8"/>
  <c r="W755" i="8"/>
  <c r="W763" i="8"/>
  <c r="W771" i="8"/>
  <c r="W779" i="8"/>
  <c r="W787" i="8"/>
  <c r="W795" i="8"/>
  <c r="W803" i="8"/>
  <c r="W811" i="8"/>
  <c r="W819" i="8"/>
  <c r="W827" i="8"/>
  <c r="W835" i="8"/>
  <c r="W843" i="8"/>
  <c r="W851" i="8"/>
  <c r="W859" i="8"/>
  <c r="W867" i="8"/>
  <c r="W875" i="8"/>
  <c r="W883" i="8"/>
  <c r="W891" i="8"/>
  <c r="W899" i="8"/>
  <c r="W907" i="8"/>
  <c r="W915" i="8"/>
  <c r="W923" i="8"/>
  <c r="W931" i="8"/>
  <c r="W939" i="8"/>
  <c r="W947" i="8"/>
  <c r="W955" i="8"/>
  <c r="W963" i="8"/>
  <c r="W971" i="8"/>
  <c r="W979" i="8"/>
  <c r="W987" i="8"/>
  <c r="W995" i="8"/>
  <c r="W1003" i="8"/>
  <c r="W1011" i="8"/>
  <c r="W1019" i="8"/>
  <c r="W1027" i="8"/>
  <c r="W1035" i="8"/>
  <c r="W1043" i="8"/>
  <c r="W1051" i="8"/>
  <c r="W1059" i="8"/>
  <c r="W1067" i="8"/>
  <c r="W1075" i="8"/>
  <c r="W1083" i="8"/>
  <c r="W1091" i="8"/>
  <c r="W1099" i="8"/>
  <c r="W916" i="8"/>
  <c r="W932" i="8"/>
  <c r="W948" i="8"/>
  <c r="W964" i="8"/>
  <c r="W980" i="8"/>
  <c r="W996" i="8"/>
  <c r="W1012" i="8"/>
  <c r="W1028" i="8"/>
  <c r="W1044" i="8"/>
  <c r="W1060" i="8"/>
  <c r="W1076" i="8"/>
  <c r="W1084" i="8"/>
  <c r="W5" i="8"/>
  <c r="W428" i="8"/>
  <c r="W444" i="8"/>
  <c r="W460" i="8"/>
  <c r="W476" i="8"/>
  <c r="W492" i="8"/>
  <c r="W508" i="8"/>
  <c r="W524" i="8"/>
  <c r="W540" i="8"/>
  <c r="W556" i="8"/>
  <c r="W572" i="8"/>
  <c r="W587" i="8"/>
  <c r="W598" i="8"/>
  <c r="W608" i="8"/>
  <c r="W619" i="8"/>
  <c r="W630" i="8"/>
  <c r="W640" i="8"/>
  <c r="W651" i="8"/>
  <c r="W662" i="8"/>
  <c r="W672" i="8"/>
  <c r="W683" i="8"/>
  <c r="W692" i="8"/>
  <c r="W700" i="8"/>
  <c r="W708" i="8"/>
  <c r="W716" i="8"/>
  <c r="W724" i="8"/>
  <c r="W732" i="8"/>
  <c r="W740" i="8"/>
  <c r="W748" i="8"/>
  <c r="W756" i="8"/>
  <c r="W764" i="8"/>
  <c r="W772" i="8"/>
  <c r="W780" i="8"/>
  <c r="W788" i="8"/>
  <c r="W796" i="8"/>
  <c r="W804" i="8"/>
  <c r="W812" i="8"/>
  <c r="W820" i="8"/>
  <c r="W828" i="8"/>
  <c r="W836" i="8"/>
  <c r="W844" i="8"/>
  <c r="W852" i="8"/>
  <c r="W860" i="8"/>
  <c r="W868" i="8"/>
  <c r="W876" i="8"/>
  <c r="W884" i="8"/>
  <c r="W892" i="8"/>
  <c r="W900" i="8"/>
  <c r="W908" i="8"/>
  <c r="W924" i="8"/>
  <c r="W940" i="8"/>
  <c r="W956" i="8"/>
  <c r="W972" i="8"/>
  <c r="W988" i="8"/>
  <c r="W1004" i="8"/>
  <c r="W1020" i="8"/>
  <c r="W1036" i="8"/>
  <c r="W1052" i="8"/>
  <c r="W1068" i="8"/>
  <c r="W1092" i="8"/>
  <c r="W449" i="8"/>
  <c r="W431" i="8"/>
  <c r="W447" i="8"/>
  <c r="W463" i="8"/>
  <c r="W479" i="8"/>
  <c r="W495" i="8"/>
  <c r="W511" i="8"/>
  <c r="W527" i="8"/>
  <c r="W543" i="8"/>
  <c r="W559" i="8"/>
  <c r="W575" i="8"/>
  <c r="W588" i="8"/>
  <c r="W599" i="8"/>
  <c r="W609" i="8"/>
  <c r="W620" i="8"/>
  <c r="W631" i="8"/>
  <c r="W641" i="8"/>
  <c r="W652" i="8"/>
  <c r="W663" i="8"/>
  <c r="W673" i="8"/>
  <c r="W684" i="8"/>
  <c r="W693" i="8"/>
  <c r="W701" i="8"/>
  <c r="W709" i="8"/>
  <c r="W717" i="8"/>
  <c r="W725" i="8"/>
  <c r="W733" i="8"/>
  <c r="W741" i="8"/>
  <c r="W749" i="8"/>
  <c r="W757" i="8"/>
  <c r="W765" i="8"/>
  <c r="W773" i="8"/>
  <c r="W781" i="8"/>
  <c r="W789" i="8"/>
  <c r="W797" i="8"/>
  <c r="W805" i="8"/>
  <c r="W813" i="8"/>
  <c r="W821" i="8"/>
  <c r="W829" i="8"/>
  <c r="W837" i="8"/>
  <c r="W845" i="8"/>
  <c r="W853" i="8"/>
  <c r="W861" i="8"/>
  <c r="W869" i="8"/>
  <c r="W877" i="8"/>
  <c r="W885" i="8"/>
  <c r="W893" i="8"/>
  <c r="W901" i="8"/>
  <c r="W909" i="8"/>
  <c r="W917" i="8"/>
  <c r="W925" i="8"/>
  <c r="W933" i="8"/>
  <c r="W941" i="8"/>
  <c r="W949" i="8"/>
  <c r="W957" i="8"/>
  <c r="W965" i="8"/>
  <c r="W973" i="8"/>
  <c r="W981" i="8"/>
  <c r="W989" i="8"/>
  <c r="W997" i="8"/>
  <c r="W1005" i="8"/>
  <c r="W1013" i="8"/>
  <c r="W1021" i="8"/>
  <c r="W1029" i="8"/>
  <c r="W1037" i="8"/>
  <c r="W1045" i="8"/>
  <c r="W1053" i="8"/>
  <c r="W1061" i="8"/>
  <c r="W1069" i="8"/>
  <c r="W1077" i="8"/>
  <c r="W1085" i="8"/>
  <c r="W1093" i="8"/>
  <c r="W465" i="8"/>
  <c r="W432" i="8"/>
  <c r="W448" i="8"/>
  <c r="W464" i="8"/>
  <c r="W480" i="8"/>
  <c r="W496" i="8"/>
  <c r="W512" i="8"/>
  <c r="W528" i="8"/>
  <c r="W544" i="8"/>
  <c r="W560" i="8"/>
  <c r="W576" i="8"/>
  <c r="W590" i="8"/>
  <c r="W600" i="8"/>
  <c r="W611" i="8"/>
  <c r="W622" i="8"/>
  <c r="W632" i="8"/>
  <c r="W643" i="8"/>
  <c r="W654" i="8"/>
  <c r="W664" i="8"/>
  <c r="W675" i="8"/>
  <c r="W686" i="8"/>
  <c r="W694" i="8"/>
  <c r="W702" i="8"/>
  <c r="W710" i="8"/>
  <c r="W718" i="8"/>
  <c r="W726" i="8"/>
  <c r="W734" i="8"/>
  <c r="W742" i="8"/>
  <c r="W750" i="8"/>
  <c r="W758" i="8"/>
  <c r="W766" i="8"/>
  <c r="W774" i="8"/>
  <c r="W782" i="8"/>
  <c r="W790" i="8"/>
  <c r="W798" i="8"/>
  <c r="W806" i="8"/>
  <c r="W814" i="8"/>
  <c r="W822" i="8"/>
  <c r="W830" i="8"/>
  <c r="W838" i="8"/>
  <c r="W846" i="8"/>
  <c r="W854" i="8"/>
  <c r="W862" i="8"/>
  <c r="W870" i="8"/>
  <c r="W878" i="8"/>
  <c r="W886" i="8"/>
  <c r="W894" i="8"/>
  <c r="W902" i="8"/>
  <c r="W910" i="8"/>
  <c r="W918" i="8"/>
  <c r="W926" i="8"/>
  <c r="W934" i="8"/>
  <c r="W942" i="8"/>
  <c r="W950" i="8"/>
  <c r="W958" i="8"/>
  <c r="W966" i="8"/>
  <c r="W974" i="8"/>
  <c r="W982" i="8"/>
  <c r="W990" i="8"/>
  <c r="W998" i="8"/>
  <c r="W1006" i="8"/>
  <c r="W1014" i="8"/>
  <c r="W1022" i="8"/>
  <c r="W1030" i="8"/>
  <c r="W1038" i="8"/>
  <c r="W1046" i="8"/>
  <c r="W1054" i="8"/>
  <c r="W1062" i="8"/>
  <c r="W1070" i="8"/>
  <c r="W1078" i="8"/>
  <c r="W1086" i="8"/>
  <c r="W1094" i="8"/>
  <c r="W433" i="8"/>
  <c r="W497" i="8"/>
  <c r="W513" i="8"/>
  <c r="W481" i="8"/>
  <c r="W623" i="8"/>
  <c r="W703" i="8"/>
  <c r="W945" i="8"/>
  <c r="W1025" i="8"/>
  <c r="W1073" i="8"/>
  <c r="W529" i="8"/>
  <c r="W903" i="8"/>
  <c r="W991" i="8"/>
  <c r="W1042" i="8"/>
  <c r="W1095" i="8"/>
  <c r="W994" i="8"/>
  <c r="W1064" i="8"/>
  <c r="W839" i="8"/>
  <c r="W1016" i="8"/>
  <c r="W545" i="8"/>
  <c r="W644" i="8"/>
  <c r="W719" i="8"/>
  <c r="W783" i="8"/>
  <c r="W847" i="8"/>
  <c r="W906" i="8"/>
  <c r="W929" i="8"/>
  <c r="W951" i="8"/>
  <c r="W970" i="8"/>
  <c r="W993" i="8"/>
  <c r="W1015" i="8"/>
  <c r="W1031" i="8"/>
  <c r="W1047" i="8"/>
  <c r="W1063" i="8"/>
  <c r="W1079" i="8"/>
  <c r="W727" i="8"/>
  <c r="W930" i="8"/>
  <c r="W1048" i="8"/>
  <c r="W561" i="8"/>
  <c r="W911" i="8"/>
  <c r="W1096" i="8"/>
  <c r="W577" i="8"/>
  <c r="W665" i="8"/>
  <c r="W735" i="8"/>
  <c r="W799" i="8"/>
  <c r="W863" i="8"/>
  <c r="W913" i="8"/>
  <c r="W935" i="8"/>
  <c r="W954" i="8"/>
  <c r="W977" i="8"/>
  <c r="W999" i="8"/>
  <c r="W1017" i="8"/>
  <c r="W1033" i="8"/>
  <c r="W1049" i="8"/>
  <c r="W1065" i="8"/>
  <c r="W1081" i="8"/>
  <c r="W1097" i="8"/>
  <c r="W1034" i="8"/>
  <c r="W1066" i="8"/>
  <c r="W1098" i="8"/>
  <c r="W695" i="8"/>
  <c r="W823" i="8"/>
  <c r="W943" i="8"/>
  <c r="W985" i="8"/>
  <c r="W1040" i="8"/>
  <c r="W1088" i="8"/>
  <c r="W767" i="8"/>
  <c r="W922" i="8"/>
  <c r="W1009" i="8"/>
  <c r="W1057" i="8"/>
  <c r="W711" i="8"/>
  <c r="W946" i="8"/>
  <c r="W1026" i="8"/>
  <c r="W1090" i="8"/>
  <c r="W855" i="8"/>
  <c r="W1032" i="8"/>
  <c r="W591" i="8"/>
  <c r="W676" i="8"/>
  <c r="W743" i="8"/>
  <c r="W807" i="8"/>
  <c r="W871" i="8"/>
  <c r="W914" i="8"/>
  <c r="W937" i="8"/>
  <c r="W959" i="8"/>
  <c r="W978" i="8"/>
  <c r="W1001" i="8"/>
  <c r="W1018" i="8"/>
  <c r="W1050" i="8"/>
  <c r="W1082" i="8"/>
  <c r="W887" i="8"/>
  <c r="W1007" i="8"/>
  <c r="W1056" i="8"/>
  <c r="W895" i="8"/>
  <c r="W986" i="8"/>
  <c r="W633" i="8"/>
  <c r="W969" i="8"/>
  <c r="W1058" i="8"/>
  <c r="W655" i="8"/>
  <c r="W975" i="8"/>
  <c r="W1080" i="8"/>
  <c r="W601" i="8"/>
  <c r="W687" i="8"/>
  <c r="W751" i="8"/>
  <c r="W815" i="8"/>
  <c r="W879" i="8"/>
  <c r="W919" i="8"/>
  <c r="W938" i="8"/>
  <c r="W961" i="8"/>
  <c r="W983" i="8"/>
  <c r="W1002" i="8"/>
  <c r="W1023" i="8"/>
  <c r="W1039" i="8"/>
  <c r="W1055" i="8"/>
  <c r="W1071" i="8"/>
  <c r="W1087" i="8"/>
  <c r="W612" i="8"/>
  <c r="W759" i="8"/>
  <c r="W921" i="8"/>
  <c r="W962" i="8"/>
  <c r="W1024" i="8"/>
  <c r="W1072" i="8"/>
  <c r="W831" i="8"/>
  <c r="W967" i="8"/>
  <c r="W1041" i="8"/>
  <c r="W1089" i="8"/>
  <c r="W775" i="8"/>
  <c r="W927" i="8"/>
  <c r="W1010" i="8"/>
  <c r="W1074" i="8"/>
  <c r="W791" i="8"/>
  <c r="W953" i="8"/>
  <c r="K684" i="16"/>
  <c r="E183" i="11"/>
  <c r="E30" i="11"/>
  <c r="E87" i="11"/>
  <c r="E62" i="11"/>
  <c r="E88" i="11"/>
  <c r="E119" i="11"/>
  <c r="E24" i="11"/>
  <c r="E34" i="11"/>
  <c r="E117" i="11"/>
  <c r="E122" i="11"/>
  <c r="E65" i="11"/>
  <c r="E146" i="11"/>
  <c r="E184" i="11"/>
  <c r="E139" i="11"/>
  <c r="E59" i="11"/>
  <c r="E58" i="11"/>
  <c r="E176" i="11"/>
  <c r="E143" i="11"/>
  <c r="E27" i="11"/>
  <c r="E182" i="11"/>
  <c r="E135" i="11"/>
  <c r="E125" i="11"/>
  <c r="AA282" i="8" l="1" a="1"/>
  <c r="AA282" i="8" s="1"/>
  <c r="AA403" i="8" a="1"/>
  <c r="AA403" i="8" s="1"/>
  <c r="Y473" i="8" a="1"/>
  <c r="Y473" i="8" s="1"/>
  <c r="AA473" i="8" a="1"/>
  <c r="AA473" i="8" s="1"/>
  <c r="Y661" i="8" a="1"/>
  <c r="Y661" i="8" s="1"/>
  <c r="AA661" i="8" a="1"/>
  <c r="AA661" i="8" s="1"/>
  <c r="Y917" i="8" a="1"/>
  <c r="Y917" i="8" s="1"/>
  <c r="AA917" i="8" a="1"/>
  <c r="AA917" i="8" s="1"/>
  <c r="Y502" i="8" a="1"/>
  <c r="Y502" i="8" s="1"/>
  <c r="AA502" i="8" a="1"/>
  <c r="AA502" i="8" s="1"/>
  <c r="Y52" i="8" a="1"/>
  <c r="Y52" i="8" s="1"/>
  <c r="AA52" i="8" a="1"/>
  <c r="AA52" i="8" s="1"/>
  <c r="Y116" i="8" a="1"/>
  <c r="Y116" i="8" s="1"/>
  <c r="AA116" i="8" a="1"/>
  <c r="AA116" i="8" s="1"/>
  <c r="Y180" i="8" a="1"/>
  <c r="Y180" i="8" s="1"/>
  <c r="AA180" i="8" a="1"/>
  <c r="AA180" i="8" s="1"/>
  <c r="Y244" i="8" a="1"/>
  <c r="Y244" i="8" s="1"/>
  <c r="AA244" i="8" a="1"/>
  <c r="AA244" i="8" s="1"/>
  <c r="AA330" i="8" a="1"/>
  <c r="AA330" i="8" s="1"/>
  <c r="Y194" i="8" a="1"/>
  <c r="Y194" i="8" s="1"/>
  <c r="AA194" i="8" a="1"/>
  <c r="AA194" i="8" s="1"/>
  <c r="Y34" i="8" a="1"/>
  <c r="Y34" i="8" s="1"/>
  <c r="AA34" i="8" a="1"/>
  <c r="AA34" i="8" s="1"/>
  <c r="Y170" i="8" a="1"/>
  <c r="Y170" i="8" s="1"/>
  <c r="AA170" i="8" a="1"/>
  <c r="AA170" i="8" s="1"/>
  <c r="AA268" i="8" a="1"/>
  <c r="AA268" i="8" s="1"/>
  <c r="AA332" i="8" a="1"/>
  <c r="AA332" i="8" s="1"/>
  <c r="AA396" i="8" a="1"/>
  <c r="AA396" i="8" s="1"/>
  <c r="Y465" i="8" a="1"/>
  <c r="Y465" i="8" s="1"/>
  <c r="AA465" i="8" a="1"/>
  <c r="AA465" i="8" s="1"/>
  <c r="Y630" i="8" a="1"/>
  <c r="Y630" i="8" s="1"/>
  <c r="AA630" i="8" a="1"/>
  <c r="AA630" i="8" s="1"/>
  <c r="Y886" i="8" a="1"/>
  <c r="Y886" i="8" s="1"/>
  <c r="AA886" i="8" a="1"/>
  <c r="AA886" i="8" s="1"/>
  <c r="Y1038" i="8" a="1"/>
  <c r="Y1038" i="8" s="1"/>
  <c r="AA1038" i="8" a="1"/>
  <c r="AA1038" i="8" s="1"/>
  <c r="Y61" i="8" a="1"/>
  <c r="Y61" i="8" s="1"/>
  <c r="AA61" i="8" a="1"/>
  <c r="AA61" i="8" s="1"/>
  <c r="Y125" i="8" a="1"/>
  <c r="Y125" i="8" s="1"/>
  <c r="AA125" i="8" a="1"/>
  <c r="AA125" i="8" s="1"/>
  <c r="Y189" i="8" a="1"/>
  <c r="Y189" i="8" s="1"/>
  <c r="AA189" i="8" a="1"/>
  <c r="AA189" i="8" s="1"/>
  <c r="AA253" i="8" a="1"/>
  <c r="AA253" i="8" s="1"/>
  <c r="AA317" i="8" a="1"/>
  <c r="AA317" i="8" s="1"/>
  <c r="AA381" i="8" a="1"/>
  <c r="AA381" i="8" s="1"/>
  <c r="Y448" i="8" a="1"/>
  <c r="Y448" i="8" s="1"/>
  <c r="AA448" i="8" a="1"/>
  <c r="AA448" i="8" s="1"/>
  <c r="Y573" i="8" a="1"/>
  <c r="Y573" i="8" s="1"/>
  <c r="AA573" i="8" a="1"/>
  <c r="AA573" i="8" s="1"/>
  <c r="Y829" i="8" a="1"/>
  <c r="Y829" i="8" s="1"/>
  <c r="AA829" i="8" a="1"/>
  <c r="AA829" i="8" s="1"/>
  <c r="Y1085" i="8" a="1"/>
  <c r="Y1085" i="8" s="1"/>
  <c r="AA1085" i="8" a="1"/>
  <c r="AA1085" i="8" s="1"/>
  <c r="Y14" i="8" a="1"/>
  <c r="Y14" i="8" s="1"/>
  <c r="AA14" i="8" a="1"/>
  <c r="AA14" i="8" s="1"/>
  <c r="Y78" i="8" a="1"/>
  <c r="Y78" i="8" s="1"/>
  <c r="AA78" i="8" a="1"/>
  <c r="AA78" i="8" s="1"/>
  <c r="Y142" i="8" a="1"/>
  <c r="Y142" i="8" s="1"/>
  <c r="AA142" i="8" a="1"/>
  <c r="AA142" i="8" s="1"/>
  <c r="Y206" i="8" a="1"/>
  <c r="Y206" i="8" s="1"/>
  <c r="AA206" i="8" a="1"/>
  <c r="AA206" i="8" s="1"/>
  <c r="AA270" i="8" a="1"/>
  <c r="AA270" i="8" s="1"/>
  <c r="AA334" i="8" a="1"/>
  <c r="AA334" i="8" s="1"/>
  <c r="AA398" i="8" a="1"/>
  <c r="AA398" i="8" s="1"/>
  <c r="Y468" i="8" a="1"/>
  <c r="Y468" i="8" s="1"/>
  <c r="AA468" i="8" a="1"/>
  <c r="AA468" i="8" s="1"/>
  <c r="Y638" i="8" a="1"/>
  <c r="Y638" i="8" s="1"/>
  <c r="AA638" i="8" a="1"/>
  <c r="AA638" i="8" s="1"/>
  <c r="Y894" i="8" a="1"/>
  <c r="Y894" i="8" s="1"/>
  <c r="AA894" i="8" a="1"/>
  <c r="AA894" i="8" s="1"/>
  <c r="Y463" i="8" a="1"/>
  <c r="Y463" i="8" s="1"/>
  <c r="AA463" i="8" a="1"/>
  <c r="AA463" i="8" s="1"/>
  <c r="Y39" i="8" a="1"/>
  <c r="Y39" i="8" s="1"/>
  <c r="AA39" i="8" a="1"/>
  <c r="AA39" i="8" s="1"/>
  <c r="Y103" i="8" a="1"/>
  <c r="Y103" i="8" s="1"/>
  <c r="AA103" i="8" a="1"/>
  <c r="AA103" i="8" s="1"/>
  <c r="Y167" i="8" a="1"/>
  <c r="Y167" i="8" s="1"/>
  <c r="AA167" i="8" a="1"/>
  <c r="AA167" i="8" s="1"/>
  <c r="Y231" i="8" a="1"/>
  <c r="Y231" i="8" s="1"/>
  <c r="AA231" i="8" a="1"/>
  <c r="AA231" i="8" s="1"/>
  <c r="AA295" i="8" a="1"/>
  <c r="AA295" i="8" s="1"/>
  <c r="AA359" i="8" a="1"/>
  <c r="AA359" i="8" s="1"/>
  <c r="Y423" i="8" a="1"/>
  <c r="Y423" i="8" s="1"/>
  <c r="AA423" i="8" a="1"/>
  <c r="AA423" i="8" s="1"/>
  <c r="Y499" i="8" a="1"/>
  <c r="Y499" i="8" s="1"/>
  <c r="AA499" i="8" a="1"/>
  <c r="AA499" i="8" s="1"/>
  <c r="Y741" i="8" a="1"/>
  <c r="Y741" i="8" s="1"/>
  <c r="AA741" i="8" a="1"/>
  <c r="AA741" i="8" s="1"/>
  <c r="Y997" i="8" a="1"/>
  <c r="Y997" i="8" s="1"/>
  <c r="AA997" i="8" a="1"/>
  <c r="AA997" i="8" s="1"/>
  <c r="Y942" i="8" a="1"/>
  <c r="Y942" i="8" s="1"/>
  <c r="AA942" i="8" a="1"/>
  <c r="AA942" i="8" s="1"/>
  <c r="Y64" i="8" a="1"/>
  <c r="Y64" i="8" s="1"/>
  <c r="AA64" i="8" a="1"/>
  <c r="AA64" i="8" s="1"/>
  <c r="Y128" i="8" a="1"/>
  <c r="Y128" i="8" s="1"/>
  <c r="AA128" i="8" a="1"/>
  <c r="AA128" i="8" s="1"/>
  <c r="Y192" i="8" a="1"/>
  <c r="Y192" i="8" s="1"/>
  <c r="AA192" i="8" a="1"/>
  <c r="AA192" i="8" s="1"/>
  <c r="Y256" i="8" a="1"/>
  <c r="Y256" i="8" s="1"/>
  <c r="AA256" i="8" a="1"/>
  <c r="AA256" i="8" s="1"/>
  <c r="AA320" i="8" a="1"/>
  <c r="AA320" i="8" s="1"/>
  <c r="AA384" i="8" a="1"/>
  <c r="AA384" i="8" s="1"/>
  <c r="Y452" i="8" a="1"/>
  <c r="Y452" i="8" s="1"/>
  <c r="AA452" i="8" a="1"/>
  <c r="AA452" i="8" s="1"/>
  <c r="Y582" i="8" a="1"/>
  <c r="Y582" i="8" s="1"/>
  <c r="AA582" i="8" a="1"/>
  <c r="AA582" i="8" s="1"/>
  <c r="Y838" i="8" a="1"/>
  <c r="Y838" i="8" s="1"/>
  <c r="AA838" i="8" a="1"/>
  <c r="AA838" i="8" s="1"/>
  <c r="Y1094" i="8" a="1"/>
  <c r="Y1094" i="8" s="1"/>
  <c r="AA1094" i="8" a="1"/>
  <c r="AA1094" i="8" s="1"/>
  <c r="Y25" i="8" a="1"/>
  <c r="Y25" i="8" s="1"/>
  <c r="AA25" i="8" a="1"/>
  <c r="AA25" i="8" s="1"/>
  <c r="Y89" i="8" a="1"/>
  <c r="Y89" i="8" s="1"/>
  <c r="AA89" i="8" a="1"/>
  <c r="AA89" i="8" s="1"/>
  <c r="Y153" i="8" a="1"/>
  <c r="Y153" i="8" s="1"/>
  <c r="AA153" i="8" a="1"/>
  <c r="AA153" i="8" s="1"/>
  <c r="Y217" i="8" a="1"/>
  <c r="Y217" i="8" s="1"/>
  <c r="AA217" i="8" a="1"/>
  <c r="AA217" i="8" s="1"/>
  <c r="AA281" i="8" a="1"/>
  <c r="AA281" i="8" s="1"/>
  <c r="AA345" i="8" a="1"/>
  <c r="AA345" i="8" s="1"/>
  <c r="AA409" i="8" a="1"/>
  <c r="AA409" i="8" s="1"/>
  <c r="Y480" i="8" a="1"/>
  <c r="Y480" i="8" s="1"/>
  <c r="AA480" i="8" a="1"/>
  <c r="AA480" i="8" s="1"/>
  <c r="Y685" i="8" a="1"/>
  <c r="Y685" i="8" s="1"/>
  <c r="AA685" i="8" a="1"/>
  <c r="AA685" i="8" s="1"/>
  <c r="Y941" i="8" a="1"/>
  <c r="Y941" i="8" s="1"/>
  <c r="AA941" i="8" a="1"/>
  <c r="AA941" i="8" s="1"/>
  <c r="Y535" i="8" a="1"/>
  <c r="Y535" i="8" s="1"/>
  <c r="AA535" i="8" a="1"/>
  <c r="AA535" i="8" s="1"/>
  <c r="Y599" i="8" a="1"/>
  <c r="Y599" i="8" s="1"/>
  <c r="AA599" i="8" a="1"/>
  <c r="AA599" i="8" s="1"/>
  <c r="Y663" i="8" a="1"/>
  <c r="Y663" i="8" s="1"/>
  <c r="AA663" i="8" a="1"/>
  <c r="AA663" i="8" s="1"/>
  <c r="Y727" i="8" a="1"/>
  <c r="Y727" i="8" s="1"/>
  <c r="AA727" i="8" a="1"/>
  <c r="AA727" i="8" s="1"/>
  <c r="Y791" i="8" a="1"/>
  <c r="Y791" i="8" s="1"/>
  <c r="AA791" i="8" a="1"/>
  <c r="AA791" i="8" s="1"/>
  <c r="Y855" i="8" a="1"/>
  <c r="Y855" i="8" s="1"/>
  <c r="AA855" i="8" a="1"/>
  <c r="AA855" i="8" s="1"/>
  <c r="Y919" i="8" a="1"/>
  <c r="Y919" i="8" s="1"/>
  <c r="AA919" i="8" a="1"/>
  <c r="AA919" i="8" s="1"/>
  <c r="Y983" i="8" a="1"/>
  <c r="Y983" i="8" s="1"/>
  <c r="AA983" i="8" a="1"/>
  <c r="AA983" i="8" s="1"/>
  <c r="Y1047" i="8" a="1"/>
  <c r="Y1047" i="8" s="1"/>
  <c r="AA1047" i="8" a="1"/>
  <c r="AA1047" i="8" s="1"/>
  <c r="Y520" i="8" a="1"/>
  <c r="Y520" i="8" s="1"/>
  <c r="AA520" i="8" a="1"/>
  <c r="AA520" i="8" s="1"/>
  <c r="Y584" i="8" a="1"/>
  <c r="Y584" i="8" s="1"/>
  <c r="AA584" i="8" a="1"/>
  <c r="AA584" i="8" s="1"/>
  <c r="Y648" i="8" a="1"/>
  <c r="Y648" i="8" s="1"/>
  <c r="AA648" i="8" a="1"/>
  <c r="AA648" i="8" s="1"/>
  <c r="Y712" i="8" a="1"/>
  <c r="Y712" i="8" s="1"/>
  <c r="AA712" i="8" a="1"/>
  <c r="AA712" i="8" s="1"/>
  <c r="Y776" i="8" a="1"/>
  <c r="Y776" i="8" s="1"/>
  <c r="AA776" i="8" a="1"/>
  <c r="AA776" i="8" s="1"/>
  <c r="Y840" i="8" a="1"/>
  <c r="Y840" i="8" s="1"/>
  <c r="AA840" i="8" a="1"/>
  <c r="AA840" i="8" s="1"/>
  <c r="Y904" i="8" a="1"/>
  <c r="Y904" i="8" s="1"/>
  <c r="AA904" i="8" a="1"/>
  <c r="AA904" i="8" s="1"/>
  <c r="Y968" i="8" a="1"/>
  <c r="Y968" i="8" s="1"/>
  <c r="AA968" i="8" a="1"/>
  <c r="AA968" i="8" s="1"/>
  <c r="Y1032" i="8" a="1"/>
  <c r="Y1032" i="8" s="1"/>
  <c r="AA1032" i="8" a="1"/>
  <c r="AA1032" i="8" s="1"/>
  <c r="Y1096" i="8" a="1"/>
  <c r="Y1096" i="8" s="1"/>
  <c r="AA1096" i="8" a="1"/>
  <c r="AA1096" i="8" s="1"/>
  <c r="Y545" i="8" a="1"/>
  <c r="Y545" i="8" s="1"/>
  <c r="AA545" i="8" a="1"/>
  <c r="AA545" i="8" s="1"/>
  <c r="Y609" i="8" a="1"/>
  <c r="Y609" i="8" s="1"/>
  <c r="AA609" i="8" a="1"/>
  <c r="AA609" i="8" s="1"/>
  <c r="Y673" i="8" a="1"/>
  <c r="Y673" i="8" s="1"/>
  <c r="AA673" i="8" a="1"/>
  <c r="AA673" i="8" s="1"/>
  <c r="Y737" i="8" a="1"/>
  <c r="Y737" i="8" s="1"/>
  <c r="AA737" i="8" a="1"/>
  <c r="AA737" i="8" s="1"/>
  <c r="Y801" i="8" a="1"/>
  <c r="Y801" i="8" s="1"/>
  <c r="AA801" i="8" a="1"/>
  <c r="AA801" i="8" s="1"/>
  <c r="Y865" i="8" a="1"/>
  <c r="Y865" i="8" s="1"/>
  <c r="AA865" i="8" a="1"/>
  <c r="AA865" i="8" s="1"/>
  <c r="Y929" i="8" a="1"/>
  <c r="Y929" i="8" s="1"/>
  <c r="AA929" i="8" a="1"/>
  <c r="AA929" i="8" s="1"/>
  <c r="Y993" i="8" a="1"/>
  <c r="Y993" i="8" s="1"/>
  <c r="AA993" i="8" a="1"/>
  <c r="AA993" i="8" s="1"/>
  <c r="Y1057" i="8" a="1"/>
  <c r="Y1057" i="8" s="1"/>
  <c r="AA1057" i="8" a="1"/>
  <c r="AA1057" i="8" s="1"/>
  <c r="Y442" i="8" a="1"/>
  <c r="Y442" i="8" s="1"/>
  <c r="AA442" i="8" a="1"/>
  <c r="AA442" i="8" s="1"/>
  <c r="Y506" i="8" a="1"/>
  <c r="Y506" i="8" s="1"/>
  <c r="AA506" i="8" a="1"/>
  <c r="AA506" i="8" s="1"/>
  <c r="Y570" i="8" a="1"/>
  <c r="Y570" i="8" s="1"/>
  <c r="AA570" i="8" a="1"/>
  <c r="AA570" i="8" s="1"/>
  <c r="Y634" i="8" a="1"/>
  <c r="Y634" i="8" s="1"/>
  <c r="AA634" i="8" a="1"/>
  <c r="AA634" i="8" s="1"/>
  <c r="Y698" i="8" a="1"/>
  <c r="Y698" i="8" s="1"/>
  <c r="AA698" i="8" a="1"/>
  <c r="AA698" i="8" s="1"/>
  <c r="Y762" i="8" a="1"/>
  <c r="Y762" i="8" s="1"/>
  <c r="AA762" i="8" a="1"/>
  <c r="AA762" i="8" s="1"/>
  <c r="Y826" i="8" a="1"/>
  <c r="Y826" i="8" s="1"/>
  <c r="AA826" i="8" a="1"/>
  <c r="AA826" i="8" s="1"/>
  <c r="Y890" i="8" a="1"/>
  <c r="Y890" i="8" s="1"/>
  <c r="AA890" i="8" a="1"/>
  <c r="AA890" i="8" s="1"/>
  <c r="Y954" i="8" a="1"/>
  <c r="Y954" i="8" s="1"/>
  <c r="AA954" i="8" a="1"/>
  <c r="AA954" i="8" s="1"/>
  <c r="Y1018" i="8" a="1"/>
  <c r="Y1018" i="8" s="1"/>
  <c r="AA1018" i="8" a="1"/>
  <c r="AA1018" i="8" s="1"/>
  <c r="Y1082" i="8" a="1"/>
  <c r="Y1082" i="8" s="1"/>
  <c r="AA1082" i="8" a="1"/>
  <c r="AA1082" i="8" s="1"/>
  <c r="Y547" i="8" a="1"/>
  <c r="Y547" i="8" s="1"/>
  <c r="AA547" i="8" a="1"/>
  <c r="AA547" i="8" s="1"/>
  <c r="Y611" i="8" a="1"/>
  <c r="Y611" i="8" s="1"/>
  <c r="AA611" i="8" a="1"/>
  <c r="AA611" i="8" s="1"/>
  <c r="Y675" i="8" a="1"/>
  <c r="Y675" i="8" s="1"/>
  <c r="AA675" i="8" a="1"/>
  <c r="AA675" i="8" s="1"/>
  <c r="Y739" i="8" a="1"/>
  <c r="Y739" i="8" s="1"/>
  <c r="AA739" i="8" a="1"/>
  <c r="AA739" i="8" s="1"/>
  <c r="Y803" i="8" a="1"/>
  <c r="Y803" i="8" s="1"/>
  <c r="AA803" i="8" a="1"/>
  <c r="AA803" i="8" s="1"/>
  <c r="Y867" i="8" a="1"/>
  <c r="Y867" i="8" s="1"/>
  <c r="AA867" i="8" a="1"/>
  <c r="AA867" i="8" s="1"/>
  <c r="Y931" i="8" a="1"/>
  <c r="Y931" i="8" s="1"/>
  <c r="AA931" i="8" a="1"/>
  <c r="AA931" i="8" s="1"/>
  <c r="Y995" i="8" a="1"/>
  <c r="Y995" i="8" s="1"/>
  <c r="AA995" i="8" a="1"/>
  <c r="AA995" i="8" s="1"/>
  <c r="Y1059" i="8" a="1"/>
  <c r="Y1059" i="8" s="1"/>
  <c r="AA1059" i="8" a="1"/>
  <c r="AA1059" i="8" s="1"/>
  <c r="Y524" i="8" a="1"/>
  <c r="Y524" i="8" s="1"/>
  <c r="AA524" i="8" a="1"/>
  <c r="AA524" i="8" s="1"/>
  <c r="Y588" i="8" a="1"/>
  <c r="Y588" i="8" s="1"/>
  <c r="AA588" i="8" a="1"/>
  <c r="AA588" i="8" s="1"/>
  <c r="Y652" i="8" a="1"/>
  <c r="Y652" i="8" s="1"/>
  <c r="AA652" i="8" a="1"/>
  <c r="AA652" i="8" s="1"/>
  <c r="Y716" i="8" a="1"/>
  <c r="Y716" i="8" s="1"/>
  <c r="AA716" i="8" a="1"/>
  <c r="AA716" i="8" s="1"/>
  <c r="Y780" i="8" a="1"/>
  <c r="Y780" i="8" s="1"/>
  <c r="AA780" i="8" a="1"/>
  <c r="AA780" i="8" s="1"/>
  <c r="Y844" i="8" a="1"/>
  <c r="Y844" i="8" s="1"/>
  <c r="AA844" i="8" a="1"/>
  <c r="AA844" i="8" s="1"/>
  <c r="Y908" i="8" a="1"/>
  <c r="Y908" i="8" s="1"/>
  <c r="AA908" i="8" a="1"/>
  <c r="AA908" i="8" s="1"/>
  <c r="Y972" i="8" a="1"/>
  <c r="Y972" i="8" s="1"/>
  <c r="AA972" i="8" a="1"/>
  <c r="AA972" i="8" s="1"/>
  <c r="Y1036" i="8" a="1"/>
  <c r="Y1036" i="8" s="1"/>
  <c r="AA1036" i="8" a="1"/>
  <c r="AA1036" i="8" s="1"/>
  <c r="AA250" i="8" a="1"/>
  <c r="AA250" i="8" s="1"/>
  <c r="Y19" i="8" a="1"/>
  <c r="Y19" i="8" s="1"/>
  <c r="AA19" i="8" a="1"/>
  <c r="AA19" i="8" s="1"/>
  <c r="Y83" i="8" a="1"/>
  <c r="Y83" i="8" s="1"/>
  <c r="AA83" i="8" a="1"/>
  <c r="AA83" i="8" s="1"/>
  <c r="Y147" i="8" a="1"/>
  <c r="Y147" i="8" s="1"/>
  <c r="AA147" i="8" a="1"/>
  <c r="AA147" i="8" s="1"/>
  <c r="Y211" i="8" a="1"/>
  <c r="Y211" i="8" s="1"/>
  <c r="AA211" i="8" a="1"/>
  <c r="AA211" i="8" s="1"/>
  <c r="AA357" i="8" a="1"/>
  <c r="AA357" i="8" s="1"/>
  <c r="Y421" i="8" a="1"/>
  <c r="Y421" i="8" s="1"/>
  <c r="AA421" i="8" a="1"/>
  <c r="AA421" i="8" s="1"/>
  <c r="Y495" i="8" a="1"/>
  <c r="Y495" i="8" s="1"/>
  <c r="AA495" i="8" a="1"/>
  <c r="AA495" i="8" s="1"/>
  <c r="Y733" i="8" a="1"/>
  <c r="Y733" i="8" s="1"/>
  <c r="AA733" i="8" a="1"/>
  <c r="AA733" i="8" s="1"/>
  <c r="Y989" i="8" a="1"/>
  <c r="Y989" i="8" s="1"/>
  <c r="AA989" i="8" a="1"/>
  <c r="AA989" i="8" s="1"/>
  <c r="Y846" i="8" a="1"/>
  <c r="Y846" i="8" s="1"/>
  <c r="AA846" i="8" a="1"/>
  <c r="AA846" i="8" s="1"/>
  <c r="Y54" i="8" a="1"/>
  <c r="Y54" i="8" s="1"/>
  <c r="AA54" i="8" a="1"/>
  <c r="AA54" i="8" s="1"/>
  <c r="Y118" i="8" a="1"/>
  <c r="Y118" i="8" s="1"/>
  <c r="AA118" i="8" a="1"/>
  <c r="AA118" i="8" s="1"/>
  <c r="Y182" i="8" a="1"/>
  <c r="Y182" i="8" s="1"/>
  <c r="AA182" i="8" a="1"/>
  <c r="AA182" i="8" s="1"/>
  <c r="Y246" i="8" a="1"/>
  <c r="Y246" i="8" s="1"/>
  <c r="AA246" i="8" a="1"/>
  <c r="AA246" i="8" s="1"/>
  <c r="AA299" i="8" a="1"/>
  <c r="AA299" i="8" s="1"/>
  <c r="AA243" i="8" a="1"/>
  <c r="AA243" i="8" s="1"/>
  <c r="AA276" i="8" a="1"/>
  <c r="AA276" i="8" s="1"/>
  <c r="AA340" i="8" a="1"/>
  <c r="AA340" i="8" s="1"/>
  <c r="AA404" i="8" a="1"/>
  <c r="AA404" i="8" s="1"/>
  <c r="Y475" i="8" a="1"/>
  <c r="Y475" i="8" s="1"/>
  <c r="AA475" i="8" a="1"/>
  <c r="AA475" i="8" s="1"/>
  <c r="Y662" i="8" a="1"/>
  <c r="Y662" i="8" s="1"/>
  <c r="AA662" i="8" a="1"/>
  <c r="AA662" i="8" s="1"/>
  <c r="Y918" i="8" a="1"/>
  <c r="Y918" i="8" s="1"/>
  <c r="AA918" i="8" a="1"/>
  <c r="AA918" i="8" s="1"/>
  <c r="Y5" i="8" a="1"/>
  <c r="Y5" i="8" s="1"/>
  <c r="AA5" i="8" a="1"/>
  <c r="AA5" i="8" s="1"/>
  <c r="Y69" i="8" a="1"/>
  <c r="Y69" i="8" s="1"/>
  <c r="AA69" i="8" a="1"/>
  <c r="AA69" i="8" s="1"/>
  <c r="Y133" i="8" a="1"/>
  <c r="Y133" i="8" s="1"/>
  <c r="AA133" i="8" a="1"/>
  <c r="AA133" i="8" s="1"/>
  <c r="Y197" i="8" a="1"/>
  <c r="Y197" i="8" s="1"/>
  <c r="AA197" i="8" a="1"/>
  <c r="AA197" i="8" s="1"/>
  <c r="AA261" i="8" a="1"/>
  <c r="AA261" i="8" s="1"/>
  <c r="AA325" i="8" a="1"/>
  <c r="AA325" i="8" s="1"/>
  <c r="AA389" i="8" a="1"/>
  <c r="AA389" i="8" s="1"/>
  <c r="Y457" i="8" a="1"/>
  <c r="Y457" i="8" s="1"/>
  <c r="AA457" i="8" a="1"/>
  <c r="AA457" i="8" s="1"/>
  <c r="Y605" i="8" a="1"/>
  <c r="Y605" i="8" s="1"/>
  <c r="AA605" i="8" a="1"/>
  <c r="AA605" i="8" s="1"/>
  <c r="Y861" i="8" a="1"/>
  <c r="Y861" i="8" s="1"/>
  <c r="AA861" i="8" a="1"/>
  <c r="AA861" i="8" s="1"/>
  <c r="AA370" i="8" a="1"/>
  <c r="AA370" i="8" s="1"/>
  <c r="Y22" i="8" a="1"/>
  <c r="Y22" i="8" s="1"/>
  <c r="AA22" i="8" a="1"/>
  <c r="AA22" i="8" s="1"/>
  <c r="Y86" i="8" a="1"/>
  <c r="Y86" i="8" s="1"/>
  <c r="AA86" i="8" a="1"/>
  <c r="AA86" i="8" s="1"/>
  <c r="Y150" i="8" a="1"/>
  <c r="Y150" i="8" s="1"/>
  <c r="AA150" i="8" a="1"/>
  <c r="AA150" i="8" s="1"/>
  <c r="Y214" i="8" a="1"/>
  <c r="Y214" i="8" s="1"/>
  <c r="AA214" i="8" a="1"/>
  <c r="AA214" i="8" s="1"/>
  <c r="AA278" i="8" a="1"/>
  <c r="AA278" i="8" s="1"/>
  <c r="AA342" i="8" a="1"/>
  <c r="AA342" i="8" s="1"/>
  <c r="AA406" i="8" a="1"/>
  <c r="AA406" i="8" s="1"/>
  <c r="Y477" i="8" a="1"/>
  <c r="Y477" i="8" s="1"/>
  <c r="AA477" i="8" a="1"/>
  <c r="AA477" i="8" s="1"/>
  <c r="Y670" i="8" a="1"/>
  <c r="Y670" i="8" s="1"/>
  <c r="AA670" i="8" a="1"/>
  <c r="AA670" i="8" s="1"/>
  <c r="Y926" i="8" a="1"/>
  <c r="Y926" i="8" s="1"/>
  <c r="AA926" i="8" a="1"/>
  <c r="AA926" i="8" s="1"/>
  <c r="Y590" i="8" a="1"/>
  <c r="Y590" i="8" s="1"/>
  <c r="AA590" i="8" a="1"/>
  <c r="AA590" i="8" s="1"/>
  <c r="Y47" i="8" a="1"/>
  <c r="Y47" i="8" s="1"/>
  <c r="AA47" i="8" a="1"/>
  <c r="AA47" i="8" s="1"/>
  <c r="Y111" i="8" a="1"/>
  <c r="Y111" i="8" s="1"/>
  <c r="AA111" i="8" a="1"/>
  <c r="AA111" i="8" s="1"/>
  <c r="Y175" i="8" a="1"/>
  <c r="Y175" i="8" s="1"/>
  <c r="AA175" i="8" a="1"/>
  <c r="AA175" i="8" s="1"/>
  <c r="Y239" i="8" a="1"/>
  <c r="Y239" i="8" s="1"/>
  <c r="AA239" i="8" a="1"/>
  <c r="AA239" i="8" s="1"/>
  <c r="AA303" i="8" a="1"/>
  <c r="AA303" i="8" s="1"/>
  <c r="AA367" i="8" a="1"/>
  <c r="AA367" i="8" s="1"/>
  <c r="Y432" i="8" a="1"/>
  <c r="Y432" i="8" s="1"/>
  <c r="AA432" i="8" a="1"/>
  <c r="AA432" i="8" s="1"/>
  <c r="Y517" i="8" a="1"/>
  <c r="Y517" i="8" s="1"/>
  <c r="AA517" i="8" a="1"/>
  <c r="AA517" i="8" s="1"/>
  <c r="Y773" i="8" a="1"/>
  <c r="Y773" i="8" s="1"/>
  <c r="AA773" i="8" a="1"/>
  <c r="AA773" i="8" s="1"/>
  <c r="Y1029" i="8" a="1"/>
  <c r="Y1029" i="8" s="1"/>
  <c r="AA1029" i="8" a="1"/>
  <c r="AA1029" i="8" s="1"/>
  <c r="Y8" i="8" a="1"/>
  <c r="Y8" i="8" s="1"/>
  <c r="AA8" i="8" a="1"/>
  <c r="AA8" i="8" s="1"/>
  <c r="Y72" i="8" a="1"/>
  <c r="Y72" i="8" s="1"/>
  <c r="AA72" i="8" a="1"/>
  <c r="AA72" i="8" s="1"/>
  <c r="Y136" i="8" a="1"/>
  <c r="Y136" i="8" s="1"/>
  <c r="AA136" i="8" a="1"/>
  <c r="AA136" i="8" s="1"/>
  <c r="Y200" i="8" a="1"/>
  <c r="Y200" i="8" s="1"/>
  <c r="AA200" i="8" a="1"/>
  <c r="AA200" i="8" s="1"/>
  <c r="AA264" i="8" a="1"/>
  <c r="AA264" i="8" s="1"/>
  <c r="AA328" i="8" a="1"/>
  <c r="AA328" i="8" s="1"/>
  <c r="AA392" i="8" a="1"/>
  <c r="AA392" i="8" s="1"/>
  <c r="Y461" i="8" a="1"/>
  <c r="Y461" i="8" s="1"/>
  <c r="AA461" i="8" a="1"/>
  <c r="AA461" i="8" s="1"/>
  <c r="Y614" i="8" a="1"/>
  <c r="Y614" i="8" s="1"/>
  <c r="AA614" i="8" a="1"/>
  <c r="AA614" i="8" s="1"/>
  <c r="Y870" i="8" a="1"/>
  <c r="Y870" i="8" s="1"/>
  <c r="AA870" i="8" a="1"/>
  <c r="AA870" i="8" s="1"/>
  <c r="AA394" i="8" a="1"/>
  <c r="AA394" i="8" s="1"/>
  <c r="Y33" i="8" a="1"/>
  <c r="Y33" i="8" s="1"/>
  <c r="AA33" i="8" a="1"/>
  <c r="AA33" i="8" s="1"/>
  <c r="Y97" i="8" a="1"/>
  <c r="Y97" i="8" s="1"/>
  <c r="AA97" i="8" a="1"/>
  <c r="AA97" i="8" s="1"/>
  <c r="Y161" i="8" a="1"/>
  <c r="Y161" i="8" s="1"/>
  <c r="AA161" i="8" a="1"/>
  <c r="AA161" i="8" s="1"/>
  <c r="Y225" i="8" a="1"/>
  <c r="Y225" i="8" s="1"/>
  <c r="AA225" i="8" a="1"/>
  <c r="AA225" i="8" s="1"/>
  <c r="AA289" i="8" a="1"/>
  <c r="AA289" i="8" s="1"/>
  <c r="AA353" i="8" a="1"/>
  <c r="AA353" i="8" s="1"/>
  <c r="Y417" i="8" a="1"/>
  <c r="Y417" i="8" s="1"/>
  <c r="AA417" i="8" a="1"/>
  <c r="AA417" i="8" s="1"/>
  <c r="Y491" i="8" a="1"/>
  <c r="Y491" i="8" s="1"/>
  <c r="AA491" i="8" a="1"/>
  <c r="AA491" i="8" s="1"/>
  <c r="Y717" i="8" a="1"/>
  <c r="Y717" i="8" s="1"/>
  <c r="AA717" i="8" a="1"/>
  <c r="AA717" i="8" s="1"/>
  <c r="Y973" i="8" a="1"/>
  <c r="Y973" i="8" s="1"/>
  <c r="AA973" i="8" a="1"/>
  <c r="AA973" i="8" s="1"/>
  <c r="Y543" i="8" a="1"/>
  <c r="Y543" i="8" s="1"/>
  <c r="AA543" i="8" a="1"/>
  <c r="AA543" i="8" s="1"/>
  <c r="Y607" i="8" a="1"/>
  <c r="Y607" i="8" s="1"/>
  <c r="AA607" i="8" a="1"/>
  <c r="AA607" i="8" s="1"/>
  <c r="Y671" i="8" a="1"/>
  <c r="Y671" i="8" s="1"/>
  <c r="AA671" i="8" a="1"/>
  <c r="AA671" i="8" s="1"/>
  <c r="Y735" i="8" a="1"/>
  <c r="Y735" i="8" s="1"/>
  <c r="AA735" i="8" a="1"/>
  <c r="AA735" i="8" s="1"/>
  <c r="Y799" i="8" a="1"/>
  <c r="Y799" i="8" s="1"/>
  <c r="AA799" i="8" a="1"/>
  <c r="AA799" i="8" s="1"/>
  <c r="Y863" i="8" a="1"/>
  <c r="Y863" i="8" s="1"/>
  <c r="AA863" i="8" a="1"/>
  <c r="AA863" i="8" s="1"/>
  <c r="Y927" i="8" a="1"/>
  <c r="Y927" i="8" s="1"/>
  <c r="AA927" i="8" a="1"/>
  <c r="AA927" i="8" s="1"/>
  <c r="Y991" i="8" a="1"/>
  <c r="Y991" i="8" s="1"/>
  <c r="AA991" i="8" a="1"/>
  <c r="AA991" i="8" s="1"/>
  <c r="Y1055" i="8" a="1"/>
  <c r="Y1055" i="8" s="1"/>
  <c r="AA1055" i="8" a="1"/>
  <c r="AA1055" i="8" s="1"/>
  <c r="Y528" i="8" a="1"/>
  <c r="Y528" i="8" s="1"/>
  <c r="AA528" i="8" a="1"/>
  <c r="AA528" i="8" s="1"/>
  <c r="Y592" i="8" a="1"/>
  <c r="Y592" i="8" s="1"/>
  <c r="AA592" i="8" a="1"/>
  <c r="AA592" i="8" s="1"/>
  <c r="Y656" i="8" a="1"/>
  <c r="Y656" i="8" s="1"/>
  <c r="AA656" i="8" a="1"/>
  <c r="AA656" i="8" s="1"/>
  <c r="Y720" i="8" a="1"/>
  <c r="Y720" i="8" s="1"/>
  <c r="AA720" i="8" a="1"/>
  <c r="AA720" i="8" s="1"/>
  <c r="Y784" i="8" a="1"/>
  <c r="Y784" i="8" s="1"/>
  <c r="AA784" i="8" a="1"/>
  <c r="AA784" i="8" s="1"/>
  <c r="Y848" i="8" a="1"/>
  <c r="Y848" i="8" s="1"/>
  <c r="AA848" i="8" a="1"/>
  <c r="AA848" i="8" s="1"/>
  <c r="Y912" i="8" a="1"/>
  <c r="Y912" i="8" s="1"/>
  <c r="AA912" i="8" a="1"/>
  <c r="AA912" i="8" s="1"/>
  <c r="Y976" i="8" a="1"/>
  <c r="Y976" i="8" s="1"/>
  <c r="AA976" i="8" a="1"/>
  <c r="AA976" i="8" s="1"/>
  <c r="Y1040" i="8" a="1"/>
  <c r="Y1040" i="8" s="1"/>
  <c r="AA1040" i="8" a="1"/>
  <c r="AA1040" i="8" s="1"/>
  <c r="Y489" i="8" a="1"/>
  <c r="Y489" i="8" s="1"/>
  <c r="AA489" i="8" a="1"/>
  <c r="AA489" i="8" s="1"/>
  <c r="Y553" i="8" a="1"/>
  <c r="Y553" i="8" s="1"/>
  <c r="AA553" i="8" a="1"/>
  <c r="AA553" i="8" s="1"/>
  <c r="Y617" i="8" a="1"/>
  <c r="Y617" i="8" s="1"/>
  <c r="AA617" i="8" a="1"/>
  <c r="AA617" i="8" s="1"/>
  <c r="Y681" i="8" a="1"/>
  <c r="Y681" i="8" s="1"/>
  <c r="AA681" i="8" a="1"/>
  <c r="AA681" i="8" s="1"/>
  <c r="Y745" i="8" a="1"/>
  <c r="Y745" i="8" s="1"/>
  <c r="AA745" i="8" a="1"/>
  <c r="AA745" i="8" s="1"/>
  <c r="Y809" i="8" a="1"/>
  <c r="Y809" i="8" s="1"/>
  <c r="AA809" i="8" a="1"/>
  <c r="AA809" i="8" s="1"/>
  <c r="Y873" i="8" a="1"/>
  <c r="Y873" i="8" s="1"/>
  <c r="AA873" i="8" a="1"/>
  <c r="AA873" i="8" s="1"/>
  <c r="Y937" i="8" a="1"/>
  <c r="Y937" i="8" s="1"/>
  <c r="AA937" i="8" a="1"/>
  <c r="AA937" i="8" s="1"/>
  <c r="Y1001" i="8" a="1"/>
  <c r="Y1001" i="8" s="1"/>
  <c r="AA1001" i="8" a="1"/>
  <c r="AA1001" i="8" s="1"/>
  <c r="Y1065" i="8" a="1"/>
  <c r="Y1065" i="8" s="1"/>
  <c r="AA1065" i="8" a="1"/>
  <c r="AA1065" i="8" s="1"/>
  <c r="Y450" i="8" a="1"/>
  <c r="Y450" i="8" s="1"/>
  <c r="AA450" i="8" a="1"/>
  <c r="AA450" i="8" s="1"/>
  <c r="Y514" i="8" a="1"/>
  <c r="Y514" i="8" s="1"/>
  <c r="AA514" i="8" a="1"/>
  <c r="AA514" i="8" s="1"/>
  <c r="Y578" i="8" a="1"/>
  <c r="Y578" i="8" s="1"/>
  <c r="AA578" i="8" a="1"/>
  <c r="AA578" i="8" s="1"/>
  <c r="Y642" i="8" a="1"/>
  <c r="Y642" i="8" s="1"/>
  <c r="AA642" i="8" a="1"/>
  <c r="AA642" i="8" s="1"/>
  <c r="Y706" i="8" a="1"/>
  <c r="Y706" i="8" s="1"/>
  <c r="AA706" i="8" a="1"/>
  <c r="AA706" i="8" s="1"/>
  <c r="Y770" i="8" a="1"/>
  <c r="Y770" i="8" s="1"/>
  <c r="AA770" i="8" a="1"/>
  <c r="AA770" i="8" s="1"/>
  <c r="Y834" i="8" a="1"/>
  <c r="Y834" i="8" s="1"/>
  <c r="AA834" i="8" a="1"/>
  <c r="AA834" i="8" s="1"/>
  <c r="Y898" i="8" a="1"/>
  <c r="Y898" i="8" s="1"/>
  <c r="AA898" i="8" a="1"/>
  <c r="AA898" i="8" s="1"/>
  <c r="Y962" i="8" a="1"/>
  <c r="Y962" i="8" s="1"/>
  <c r="AA962" i="8" a="1"/>
  <c r="AA962" i="8" s="1"/>
  <c r="Y1026" i="8" a="1"/>
  <c r="Y1026" i="8" s="1"/>
  <c r="AA1026" i="8" a="1"/>
  <c r="AA1026" i="8" s="1"/>
  <c r="Y1090" i="8" a="1"/>
  <c r="Y1090" i="8" s="1"/>
  <c r="AA1090" i="8" a="1"/>
  <c r="AA1090" i="8" s="1"/>
  <c r="Y555" i="8" a="1"/>
  <c r="Y555" i="8" s="1"/>
  <c r="AA555" i="8" a="1"/>
  <c r="AA555" i="8" s="1"/>
  <c r="Y619" i="8" a="1"/>
  <c r="Y619" i="8" s="1"/>
  <c r="AA619" i="8" a="1"/>
  <c r="AA619" i="8" s="1"/>
  <c r="Y683" i="8" a="1"/>
  <c r="Y683" i="8" s="1"/>
  <c r="AA683" i="8" a="1"/>
  <c r="AA683" i="8" s="1"/>
  <c r="Y747" i="8" a="1"/>
  <c r="Y747" i="8" s="1"/>
  <c r="AA747" i="8" a="1"/>
  <c r="AA747" i="8" s="1"/>
  <c r="Y811" i="8" a="1"/>
  <c r="Y811" i="8" s="1"/>
  <c r="AA811" i="8" a="1"/>
  <c r="AA811" i="8" s="1"/>
  <c r="Y875" i="8" a="1"/>
  <c r="Y875" i="8" s="1"/>
  <c r="AA875" i="8" a="1"/>
  <c r="AA875" i="8" s="1"/>
  <c r="Y939" i="8" a="1"/>
  <c r="Y939" i="8" s="1"/>
  <c r="AA939" i="8" a="1"/>
  <c r="AA939" i="8" s="1"/>
  <c r="Y1003" i="8" a="1"/>
  <c r="Y1003" i="8" s="1"/>
  <c r="AA1003" i="8" a="1"/>
  <c r="AA1003" i="8" s="1"/>
  <c r="Y1067" i="8" a="1"/>
  <c r="Y1067" i="8" s="1"/>
  <c r="AA1067" i="8" a="1"/>
  <c r="AA1067" i="8" s="1"/>
  <c r="Y532" i="8" a="1"/>
  <c r="Y532" i="8" s="1"/>
  <c r="AA532" i="8" a="1"/>
  <c r="AA532" i="8" s="1"/>
  <c r="Y596" i="8" a="1"/>
  <c r="Y596" i="8" s="1"/>
  <c r="AA596" i="8" a="1"/>
  <c r="AA596" i="8" s="1"/>
  <c r="Y660" i="8" a="1"/>
  <c r="Y660" i="8" s="1"/>
  <c r="AA660" i="8" a="1"/>
  <c r="AA660" i="8" s="1"/>
  <c r="Y724" i="8" a="1"/>
  <c r="Y724" i="8" s="1"/>
  <c r="AA724" i="8" a="1"/>
  <c r="AA724" i="8" s="1"/>
  <c r="Y788" i="8" a="1"/>
  <c r="Y788" i="8" s="1"/>
  <c r="AA788" i="8" a="1"/>
  <c r="AA788" i="8" s="1"/>
  <c r="Y852" i="8" a="1"/>
  <c r="Y852" i="8" s="1"/>
  <c r="AA852" i="8" a="1"/>
  <c r="AA852" i="8" s="1"/>
  <c r="Y916" i="8" a="1"/>
  <c r="Y916" i="8" s="1"/>
  <c r="AA916" i="8" a="1"/>
  <c r="AA916" i="8" s="1"/>
  <c r="Y980" i="8" a="1"/>
  <c r="Y980" i="8" s="1"/>
  <c r="AA980" i="8" a="1"/>
  <c r="AA980" i="8" s="1"/>
  <c r="Y1044" i="8" a="1"/>
  <c r="Y1044" i="8" s="1"/>
  <c r="AA1044" i="8" a="1"/>
  <c r="AA1044" i="8" s="1"/>
  <c r="AA339" i="8" a="1"/>
  <c r="AA339" i="8" s="1"/>
  <c r="AA374" i="8" a="1"/>
  <c r="AA374" i="8" s="1"/>
  <c r="Y440" i="8" a="1"/>
  <c r="Y440" i="8" s="1"/>
  <c r="AA440" i="8" a="1"/>
  <c r="AA440" i="8" s="1"/>
  <c r="Y542" i="8" a="1"/>
  <c r="Y542" i="8" s="1"/>
  <c r="AA542" i="8" a="1"/>
  <c r="AA542" i="8" s="1"/>
  <c r="Y798" i="8" a="1"/>
  <c r="Y798" i="8" s="1"/>
  <c r="AA798" i="8" a="1"/>
  <c r="AA798" i="8" s="1"/>
  <c r="Y1054" i="8" a="1"/>
  <c r="Y1054" i="8" s="1"/>
  <c r="AA1054" i="8" a="1"/>
  <c r="AA1054" i="8" s="1"/>
  <c r="Y15" i="8" a="1"/>
  <c r="Y15" i="8" s="1"/>
  <c r="AA15" i="8" a="1"/>
  <c r="AA15" i="8" s="1"/>
  <c r="Y79" i="8" a="1"/>
  <c r="Y79" i="8" s="1"/>
  <c r="AA79" i="8" a="1"/>
  <c r="AA79" i="8" s="1"/>
  <c r="Y143" i="8" a="1"/>
  <c r="Y143" i="8" s="1"/>
  <c r="AA143" i="8" a="1"/>
  <c r="AA143" i="8" s="1"/>
  <c r="Y207" i="8" a="1"/>
  <c r="Y207" i="8" s="1"/>
  <c r="AA207" i="8" a="1"/>
  <c r="AA207" i="8" s="1"/>
  <c r="AA322" i="8" a="1"/>
  <c r="AA322" i="8" s="1"/>
  <c r="Y26" i="8" a="1"/>
  <c r="Y26" i="8" s="1"/>
  <c r="AA26" i="8" a="1"/>
  <c r="AA26" i="8" s="1"/>
  <c r="Y98" i="8" a="1"/>
  <c r="Y98" i="8" s="1"/>
  <c r="AA98" i="8" a="1"/>
  <c r="AA98" i="8" s="1"/>
  <c r="Y234" i="8" a="1"/>
  <c r="Y234" i="8" s="1"/>
  <c r="AA234" i="8" a="1"/>
  <c r="AA234" i="8" s="1"/>
  <c r="AA371" i="8" a="1"/>
  <c r="AA371" i="8" s="1"/>
  <c r="Y437" i="8" a="1"/>
  <c r="Y437" i="8" s="1"/>
  <c r="AA437" i="8" a="1"/>
  <c r="AA437" i="8" s="1"/>
  <c r="Y533" i="8" a="1"/>
  <c r="Y533" i="8" s="1"/>
  <c r="AA533" i="8" a="1"/>
  <c r="AA533" i="8" s="1"/>
  <c r="Y789" i="8" a="1"/>
  <c r="Y789" i="8" s="1"/>
  <c r="AA789" i="8" a="1"/>
  <c r="AA789" i="8" s="1"/>
  <c r="Y1045" i="8" a="1"/>
  <c r="Y1045" i="8" s="1"/>
  <c r="AA1045" i="8" a="1"/>
  <c r="AA1045" i="8" s="1"/>
  <c r="Y20" i="8" a="1"/>
  <c r="Y20" i="8" s="1"/>
  <c r="AA20" i="8" a="1"/>
  <c r="AA20" i="8" s="1"/>
  <c r="Y84" i="8" a="1"/>
  <c r="Y84" i="8" s="1"/>
  <c r="AA84" i="8" a="1"/>
  <c r="AA84" i="8" s="1"/>
  <c r="Y148" i="8" a="1"/>
  <c r="Y148" i="8" s="1"/>
  <c r="AA148" i="8" a="1"/>
  <c r="AA148" i="8" s="1"/>
  <c r="Y212" i="8" a="1"/>
  <c r="Y212" i="8" s="1"/>
  <c r="AA212" i="8" a="1"/>
  <c r="AA212" i="8" s="1"/>
  <c r="Y258" i="8" a="1"/>
  <c r="Y258" i="8" s="1"/>
  <c r="AA258" i="8" a="1"/>
  <c r="AA258" i="8" s="1"/>
  <c r="Y18" i="8" a="1"/>
  <c r="Y18" i="8" s="1"/>
  <c r="AA18" i="8" a="1"/>
  <c r="AA18" i="8" s="1"/>
  <c r="Y90" i="8" a="1"/>
  <c r="Y90" i="8" s="1"/>
  <c r="AA90" i="8" a="1"/>
  <c r="AA90" i="8" s="1"/>
  <c r="Y162" i="8" a="1"/>
  <c r="Y162" i="8" s="1"/>
  <c r="AA162" i="8" a="1"/>
  <c r="AA162" i="8" s="1"/>
  <c r="AA315" i="8" a="1"/>
  <c r="AA315" i="8" s="1"/>
  <c r="AA348" i="8" a="1"/>
  <c r="AA348" i="8" s="1"/>
  <c r="AA412" i="8" a="1"/>
  <c r="AA412" i="8" s="1"/>
  <c r="Y484" i="8" a="1"/>
  <c r="Y484" i="8" s="1"/>
  <c r="AA484" i="8" a="1"/>
  <c r="AA484" i="8" s="1"/>
  <c r="Y694" i="8" a="1"/>
  <c r="Y694" i="8" s="1"/>
  <c r="AA694" i="8" a="1"/>
  <c r="AA694" i="8" s="1"/>
  <c r="Y950" i="8" a="1"/>
  <c r="Y950" i="8" s="1"/>
  <c r="AA950" i="8" a="1"/>
  <c r="AA950" i="8" s="1"/>
  <c r="Y13" i="8" a="1"/>
  <c r="Y13" i="8" s="1"/>
  <c r="AA13" i="8" a="1"/>
  <c r="AA13" i="8" s="1"/>
  <c r="Y77" i="8" a="1"/>
  <c r="Y77" i="8" s="1"/>
  <c r="AA77" i="8" a="1"/>
  <c r="AA77" i="8" s="1"/>
  <c r="Y141" i="8" a="1"/>
  <c r="Y141" i="8" s="1"/>
  <c r="AA141" i="8" a="1"/>
  <c r="AA141" i="8" s="1"/>
  <c r="Y205" i="8" a="1"/>
  <c r="Y205" i="8" s="1"/>
  <c r="AA205" i="8" a="1"/>
  <c r="AA205" i="8" s="1"/>
  <c r="AA269" i="8" a="1"/>
  <c r="AA269" i="8" s="1"/>
  <c r="AA333" i="8" a="1"/>
  <c r="AA333" i="8" s="1"/>
  <c r="AA397" i="8" a="1"/>
  <c r="AA397" i="8" s="1"/>
  <c r="Y467" i="8" a="1"/>
  <c r="Y467" i="8" s="1"/>
  <c r="AA467" i="8" a="1"/>
  <c r="AA467" i="8" s="1"/>
  <c r="Y637" i="8" a="1"/>
  <c r="Y637" i="8" s="1"/>
  <c r="AA637" i="8" a="1"/>
  <c r="AA637" i="8" s="1"/>
  <c r="Y893" i="8" a="1"/>
  <c r="Y893" i="8" s="1"/>
  <c r="AA893" i="8" a="1"/>
  <c r="AA893" i="8" s="1"/>
  <c r="Y436" i="8" a="1"/>
  <c r="Y436" i="8" s="1"/>
  <c r="AA436" i="8" a="1"/>
  <c r="AA436" i="8" s="1"/>
  <c r="Y30" i="8" a="1"/>
  <c r="Y30" i="8" s="1"/>
  <c r="AA30" i="8" a="1"/>
  <c r="AA30" i="8" s="1"/>
  <c r="Y94" i="8" a="1"/>
  <c r="Y94" i="8" s="1"/>
  <c r="AA94" i="8" a="1"/>
  <c r="AA94" i="8" s="1"/>
  <c r="Y158" i="8" a="1"/>
  <c r="Y158" i="8" s="1"/>
  <c r="AA158" i="8" a="1"/>
  <c r="AA158" i="8" s="1"/>
  <c r="Y222" i="8" a="1"/>
  <c r="Y222" i="8" s="1"/>
  <c r="AA222" i="8" a="1"/>
  <c r="AA222" i="8" s="1"/>
  <c r="AA286" i="8" a="1"/>
  <c r="AA286" i="8" s="1"/>
  <c r="AA350" i="8" a="1"/>
  <c r="AA350" i="8" s="1"/>
  <c r="Y414" i="8" a="1"/>
  <c r="Y414" i="8" s="1"/>
  <c r="AA414" i="8" a="1"/>
  <c r="AA414" i="8" s="1"/>
  <c r="Y486" i="8" a="1"/>
  <c r="Y486" i="8" s="1"/>
  <c r="AA486" i="8" a="1"/>
  <c r="AA486" i="8" s="1"/>
  <c r="Y702" i="8" a="1"/>
  <c r="Y702" i="8" s="1"/>
  <c r="AA702" i="8" a="1"/>
  <c r="AA702" i="8" s="1"/>
  <c r="Y958" i="8" a="1"/>
  <c r="Y958" i="8" s="1"/>
  <c r="AA958" i="8" a="1"/>
  <c r="AA958" i="8" s="1"/>
  <c r="Y782" i="8" a="1"/>
  <c r="Y782" i="8" s="1"/>
  <c r="AA782" i="8" a="1"/>
  <c r="AA782" i="8" s="1"/>
  <c r="Y55" i="8" a="1"/>
  <c r="Y55" i="8" s="1"/>
  <c r="AA55" i="8" a="1"/>
  <c r="AA55" i="8" s="1"/>
  <c r="Y119" i="8" a="1"/>
  <c r="Y119" i="8" s="1"/>
  <c r="AA119" i="8" a="1"/>
  <c r="AA119" i="8" s="1"/>
  <c r="Y183" i="8" a="1"/>
  <c r="Y183" i="8" s="1"/>
  <c r="AA183" i="8" a="1"/>
  <c r="AA183" i="8" s="1"/>
  <c r="AA247" i="8" a="1"/>
  <c r="AA247" i="8" s="1"/>
  <c r="AA311" i="8" a="1"/>
  <c r="AA311" i="8" s="1"/>
  <c r="AA375" i="8" a="1"/>
  <c r="AA375" i="8" s="1"/>
  <c r="Y441" i="8" a="1"/>
  <c r="Y441" i="8" s="1"/>
  <c r="AA441" i="8" a="1"/>
  <c r="AA441" i="8" s="1"/>
  <c r="Y549" i="8" a="1"/>
  <c r="Y549" i="8" s="1"/>
  <c r="AA549" i="8" a="1"/>
  <c r="AA549" i="8" s="1"/>
  <c r="Y805" i="8" a="1"/>
  <c r="Y805" i="8" s="1"/>
  <c r="AA805" i="8" a="1"/>
  <c r="AA805" i="8" s="1"/>
  <c r="Y1061" i="8" a="1"/>
  <c r="Y1061" i="8" s="1"/>
  <c r="AA1061" i="8" a="1"/>
  <c r="AA1061" i="8" s="1"/>
  <c r="Y16" i="8" a="1"/>
  <c r="Y16" i="8" s="1"/>
  <c r="AA16" i="8" a="1"/>
  <c r="AA16" i="8" s="1"/>
  <c r="Y80" i="8" a="1"/>
  <c r="Y80" i="8" s="1"/>
  <c r="AA80" i="8" a="1"/>
  <c r="AA80" i="8" s="1"/>
  <c r="Y144" i="8" a="1"/>
  <c r="Y144" i="8" s="1"/>
  <c r="AA144" i="8" a="1"/>
  <c r="AA144" i="8" s="1"/>
  <c r="Y208" i="8" a="1"/>
  <c r="Y208" i="8" s="1"/>
  <c r="AA208" i="8" a="1"/>
  <c r="AA208" i="8" s="1"/>
  <c r="AA272" i="8" a="1"/>
  <c r="AA272" i="8" s="1"/>
  <c r="AA336" i="8" a="1"/>
  <c r="AA336" i="8" s="1"/>
  <c r="AA400" i="8" a="1"/>
  <c r="AA400" i="8" s="1"/>
  <c r="Y470" i="8" a="1"/>
  <c r="Y470" i="8" s="1"/>
  <c r="AA470" i="8" a="1"/>
  <c r="AA470" i="8" s="1"/>
  <c r="Y646" i="8" a="1"/>
  <c r="Y646" i="8" s="1"/>
  <c r="AA646" i="8" a="1"/>
  <c r="AA646" i="8" s="1"/>
  <c r="Y902" i="8" a="1"/>
  <c r="Y902" i="8" s="1"/>
  <c r="AA902" i="8" a="1"/>
  <c r="AA902" i="8" s="1"/>
  <c r="Y445" i="8" a="1"/>
  <c r="Y445" i="8" s="1"/>
  <c r="AA445" i="8" a="1"/>
  <c r="AA445" i="8" s="1"/>
  <c r="Y41" i="8" a="1"/>
  <c r="Y41" i="8" s="1"/>
  <c r="AA41" i="8" a="1"/>
  <c r="AA41" i="8" s="1"/>
  <c r="Y105" i="8" a="1"/>
  <c r="Y105" i="8" s="1"/>
  <c r="AA105" i="8" a="1"/>
  <c r="AA105" i="8" s="1"/>
  <c r="Y169" i="8" a="1"/>
  <c r="Y169" i="8" s="1"/>
  <c r="AA169" i="8" a="1"/>
  <c r="AA169" i="8" s="1"/>
  <c r="Y233" i="8" a="1"/>
  <c r="Y233" i="8" s="1"/>
  <c r="AA233" i="8" a="1"/>
  <c r="AA233" i="8" s="1"/>
  <c r="AA297" i="8" a="1"/>
  <c r="AA297" i="8" s="1"/>
  <c r="AA361" i="8" a="1"/>
  <c r="AA361" i="8" s="1"/>
  <c r="Y425" i="8" a="1"/>
  <c r="Y425" i="8" s="1"/>
  <c r="AA425" i="8" a="1"/>
  <c r="AA425" i="8" s="1"/>
  <c r="Y501" i="8" a="1"/>
  <c r="Y501" i="8" s="1"/>
  <c r="AA501" i="8" a="1"/>
  <c r="AA501" i="8" s="1"/>
  <c r="Y749" i="8" a="1"/>
  <c r="Y749" i="8" s="1"/>
  <c r="AA749" i="8" a="1"/>
  <c r="AA749" i="8" s="1"/>
  <c r="Y1005" i="8" a="1"/>
  <c r="Y1005" i="8" s="1"/>
  <c r="AA1005" i="8" a="1"/>
  <c r="AA1005" i="8" s="1"/>
  <c r="Y551" i="8" a="1"/>
  <c r="Y551" i="8" s="1"/>
  <c r="AA551" i="8" a="1"/>
  <c r="AA551" i="8" s="1"/>
  <c r="Y615" i="8" a="1"/>
  <c r="Y615" i="8" s="1"/>
  <c r="AA615" i="8" a="1"/>
  <c r="AA615" i="8" s="1"/>
  <c r="Y679" i="8" a="1"/>
  <c r="Y679" i="8" s="1"/>
  <c r="AA679" i="8" a="1"/>
  <c r="AA679" i="8" s="1"/>
  <c r="Y743" i="8" a="1"/>
  <c r="Y743" i="8" s="1"/>
  <c r="AA743" i="8" a="1"/>
  <c r="AA743" i="8" s="1"/>
  <c r="Y807" i="8" a="1"/>
  <c r="Y807" i="8" s="1"/>
  <c r="AA807" i="8" a="1"/>
  <c r="AA807" i="8" s="1"/>
  <c r="Y871" i="8" a="1"/>
  <c r="Y871" i="8" s="1"/>
  <c r="AA871" i="8" a="1"/>
  <c r="AA871" i="8" s="1"/>
  <c r="Y935" i="8" a="1"/>
  <c r="Y935" i="8" s="1"/>
  <c r="AA935" i="8" a="1"/>
  <c r="AA935" i="8" s="1"/>
  <c r="Y999" i="8" a="1"/>
  <c r="Y999" i="8" s="1"/>
  <c r="AA999" i="8" a="1"/>
  <c r="AA999" i="8" s="1"/>
  <c r="Y1063" i="8" a="1"/>
  <c r="Y1063" i="8" s="1"/>
  <c r="AA1063" i="8" a="1"/>
  <c r="AA1063" i="8" s="1"/>
  <c r="Y536" i="8" a="1"/>
  <c r="Y536" i="8" s="1"/>
  <c r="AA536" i="8" a="1"/>
  <c r="AA536" i="8" s="1"/>
  <c r="Y600" i="8" a="1"/>
  <c r="Y600" i="8" s="1"/>
  <c r="AA600" i="8" a="1"/>
  <c r="AA600" i="8" s="1"/>
  <c r="Y664" i="8" a="1"/>
  <c r="Y664" i="8" s="1"/>
  <c r="AA664" i="8" a="1"/>
  <c r="AA664" i="8" s="1"/>
  <c r="Y728" i="8" a="1"/>
  <c r="Y728" i="8" s="1"/>
  <c r="AA728" i="8" a="1"/>
  <c r="AA728" i="8" s="1"/>
  <c r="Y792" i="8" a="1"/>
  <c r="Y792" i="8" s="1"/>
  <c r="AA792" i="8" a="1"/>
  <c r="AA792" i="8" s="1"/>
  <c r="Y856" i="8" a="1"/>
  <c r="Y856" i="8" s="1"/>
  <c r="AA856" i="8" a="1"/>
  <c r="AA856" i="8" s="1"/>
  <c r="Y920" i="8" a="1"/>
  <c r="Y920" i="8" s="1"/>
  <c r="AA920" i="8" a="1"/>
  <c r="AA920" i="8" s="1"/>
  <c r="Y984" i="8" a="1"/>
  <c r="Y984" i="8" s="1"/>
  <c r="AA984" i="8" a="1"/>
  <c r="AA984" i="8" s="1"/>
  <c r="Y1048" i="8" a="1"/>
  <c r="Y1048" i="8" s="1"/>
  <c r="AA1048" i="8" a="1"/>
  <c r="AA1048" i="8" s="1"/>
  <c r="Y497" i="8" a="1"/>
  <c r="Y497" i="8" s="1"/>
  <c r="AA497" i="8" a="1"/>
  <c r="AA497" i="8" s="1"/>
  <c r="Y561" i="8" a="1"/>
  <c r="Y561" i="8" s="1"/>
  <c r="AA561" i="8" a="1"/>
  <c r="AA561" i="8" s="1"/>
  <c r="Y625" i="8" a="1"/>
  <c r="Y625" i="8" s="1"/>
  <c r="AA625" i="8" a="1"/>
  <c r="AA625" i="8" s="1"/>
  <c r="Y689" i="8" a="1"/>
  <c r="Y689" i="8" s="1"/>
  <c r="AA689" i="8" a="1"/>
  <c r="AA689" i="8" s="1"/>
  <c r="Y753" i="8" a="1"/>
  <c r="Y753" i="8" s="1"/>
  <c r="AA753" i="8" a="1"/>
  <c r="AA753" i="8" s="1"/>
  <c r="Y817" i="8" a="1"/>
  <c r="Y817" i="8" s="1"/>
  <c r="AA817" i="8" a="1"/>
  <c r="AA817" i="8" s="1"/>
  <c r="Y881" i="8" a="1"/>
  <c r="Y881" i="8" s="1"/>
  <c r="AA881" i="8" a="1"/>
  <c r="AA881" i="8" s="1"/>
  <c r="Y945" i="8" a="1"/>
  <c r="Y945" i="8" s="1"/>
  <c r="AA945" i="8" a="1"/>
  <c r="AA945" i="8" s="1"/>
  <c r="Y1009" i="8" a="1"/>
  <c r="Y1009" i="8" s="1"/>
  <c r="AA1009" i="8" a="1"/>
  <c r="AA1009" i="8" s="1"/>
  <c r="Y1073" i="8" a="1"/>
  <c r="Y1073" i="8" s="1"/>
  <c r="AA1073" i="8" a="1"/>
  <c r="AA1073" i="8" s="1"/>
  <c r="Y458" i="8" a="1"/>
  <c r="Y458" i="8" s="1"/>
  <c r="AA458" i="8" a="1"/>
  <c r="AA458" i="8" s="1"/>
  <c r="Y522" i="8" a="1"/>
  <c r="Y522" i="8" s="1"/>
  <c r="AA522" i="8" a="1"/>
  <c r="AA522" i="8" s="1"/>
  <c r="Y586" i="8" a="1"/>
  <c r="Y586" i="8" s="1"/>
  <c r="AA586" i="8" a="1"/>
  <c r="AA586" i="8" s="1"/>
  <c r="Y650" i="8" a="1"/>
  <c r="Y650" i="8" s="1"/>
  <c r="AA650" i="8" a="1"/>
  <c r="AA650" i="8" s="1"/>
  <c r="Y714" i="8" a="1"/>
  <c r="Y714" i="8" s="1"/>
  <c r="AA714" i="8" a="1"/>
  <c r="AA714" i="8" s="1"/>
  <c r="Y778" i="8" a="1"/>
  <c r="Y778" i="8" s="1"/>
  <c r="AA778" i="8" a="1"/>
  <c r="AA778" i="8" s="1"/>
  <c r="Y842" i="8" a="1"/>
  <c r="Y842" i="8" s="1"/>
  <c r="AA842" i="8" a="1"/>
  <c r="AA842" i="8" s="1"/>
  <c r="Y906" i="8" a="1"/>
  <c r="Y906" i="8" s="1"/>
  <c r="AA906" i="8" a="1"/>
  <c r="AA906" i="8" s="1"/>
  <c r="Y970" i="8" a="1"/>
  <c r="Y970" i="8" s="1"/>
  <c r="AA970" i="8" a="1"/>
  <c r="AA970" i="8" s="1"/>
  <c r="Y1034" i="8" a="1"/>
  <c r="Y1034" i="8" s="1"/>
  <c r="AA1034" i="8" a="1"/>
  <c r="AA1034" i="8" s="1"/>
  <c r="Y1098" i="8" a="1"/>
  <c r="Y1098" i="8" s="1"/>
  <c r="AA1098" i="8" a="1"/>
  <c r="AA1098" i="8" s="1"/>
  <c r="Y563" i="8" a="1"/>
  <c r="Y563" i="8" s="1"/>
  <c r="AA563" i="8" a="1"/>
  <c r="AA563" i="8" s="1"/>
  <c r="Y627" i="8" a="1"/>
  <c r="Y627" i="8" s="1"/>
  <c r="AA627" i="8" a="1"/>
  <c r="AA627" i="8" s="1"/>
  <c r="Y691" i="8" a="1"/>
  <c r="Y691" i="8" s="1"/>
  <c r="AA691" i="8" a="1"/>
  <c r="AA691" i="8" s="1"/>
  <c r="Y755" i="8" a="1"/>
  <c r="Y755" i="8" s="1"/>
  <c r="AA755" i="8" a="1"/>
  <c r="AA755" i="8" s="1"/>
  <c r="Y819" i="8" a="1"/>
  <c r="Y819" i="8" s="1"/>
  <c r="AA819" i="8" a="1"/>
  <c r="AA819" i="8" s="1"/>
  <c r="Y883" i="8" a="1"/>
  <c r="Y883" i="8" s="1"/>
  <c r="AA883" i="8" a="1"/>
  <c r="AA883" i="8" s="1"/>
  <c r="Y947" i="8" a="1"/>
  <c r="Y947" i="8" s="1"/>
  <c r="AA947" i="8" a="1"/>
  <c r="AA947" i="8" s="1"/>
  <c r="Y1011" i="8" a="1"/>
  <c r="Y1011" i="8" s="1"/>
  <c r="AA1011" i="8" a="1"/>
  <c r="AA1011" i="8" s="1"/>
  <c r="Y1075" i="8" a="1"/>
  <c r="Y1075" i="8" s="1"/>
  <c r="AA1075" i="8" a="1"/>
  <c r="AA1075" i="8" s="1"/>
  <c r="Y540" i="8" a="1"/>
  <c r="Y540" i="8" s="1"/>
  <c r="AA540" i="8" a="1"/>
  <c r="AA540" i="8" s="1"/>
  <c r="Y604" i="8" a="1"/>
  <c r="Y604" i="8" s="1"/>
  <c r="AA604" i="8" a="1"/>
  <c r="AA604" i="8" s="1"/>
  <c r="Y668" i="8" a="1"/>
  <c r="Y668" i="8" s="1"/>
  <c r="AA668" i="8" a="1"/>
  <c r="AA668" i="8" s="1"/>
  <c r="Y732" i="8" a="1"/>
  <c r="Y732" i="8" s="1"/>
  <c r="AA732" i="8" a="1"/>
  <c r="AA732" i="8" s="1"/>
  <c r="Y796" i="8" a="1"/>
  <c r="Y796" i="8" s="1"/>
  <c r="AA796" i="8" a="1"/>
  <c r="AA796" i="8" s="1"/>
  <c r="Y860" i="8" a="1"/>
  <c r="Y860" i="8" s="1"/>
  <c r="AA860" i="8" a="1"/>
  <c r="AA860" i="8" s="1"/>
  <c r="Y924" i="8" a="1"/>
  <c r="Y924" i="8" s="1"/>
  <c r="AA924" i="8" a="1"/>
  <c r="AA924" i="8" s="1"/>
  <c r="Y988" i="8" a="1"/>
  <c r="Y988" i="8" s="1"/>
  <c r="AA988" i="8" a="1"/>
  <c r="AA988" i="8" s="1"/>
  <c r="Y1052" i="8" a="1"/>
  <c r="Y1052" i="8" s="1"/>
  <c r="AA1052" i="8" a="1"/>
  <c r="AA1052" i="8" s="1"/>
  <c r="AA354" i="8" a="1"/>
  <c r="AA354" i="8" s="1"/>
  <c r="Y114" i="8" a="1"/>
  <c r="Y114" i="8" s="1"/>
  <c r="AA114" i="8" a="1"/>
  <c r="AA114" i="8" s="1"/>
  <c r="AA293" i="8" a="1"/>
  <c r="AA293" i="8" s="1"/>
  <c r="AA306" i="8" a="1"/>
  <c r="AA306" i="8" s="1"/>
  <c r="Y472" i="8" a="1"/>
  <c r="Y472" i="8" s="1"/>
  <c r="AA472" i="8" a="1"/>
  <c r="AA472" i="8" s="1"/>
  <c r="Y43" i="8" a="1"/>
  <c r="Y43" i="8" s="1"/>
  <c r="AA43" i="8" a="1"/>
  <c r="AA43" i="8" s="1"/>
  <c r="Y107" i="8" a="1"/>
  <c r="Y107" i="8" s="1"/>
  <c r="AA107" i="8" a="1"/>
  <c r="AA107" i="8" s="1"/>
  <c r="Y171" i="8" a="1"/>
  <c r="Y171" i="8" s="1"/>
  <c r="AA171" i="8" a="1"/>
  <c r="AA171" i="8" s="1"/>
  <c r="Y235" i="8" a="1"/>
  <c r="Y235" i="8" s="1"/>
  <c r="AA235" i="8" a="1"/>
  <c r="AA235" i="8" s="1"/>
  <c r="AA378" i="8" a="1"/>
  <c r="AA378" i="8" s="1"/>
  <c r="Y558" i="8" a="1"/>
  <c r="Y558" i="8" s="1"/>
  <c r="AA558" i="8" a="1"/>
  <c r="AA558" i="8" s="1"/>
  <c r="Y51" i="8" a="1"/>
  <c r="Y51" i="8" s="1"/>
  <c r="AA51" i="8" a="1"/>
  <c r="AA51" i="8" s="1"/>
  <c r="Y115" i="8" a="1"/>
  <c r="Y115" i="8" s="1"/>
  <c r="AA115" i="8" a="1"/>
  <c r="AA115" i="8" s="1"/>
  <c r="Y179" i="8" a="1"/>
  <c r="Y179" i="8" s="1"/>
  <c r="AA179" i="8" a="1"/>
  <c r="AA179" i="8" s="1"/>
  <c r="AA362" i="8" a="1"/>
  <c r="AA362" i="8" s="1"/>
  <c r="Y58" i="8" a="1"/>
  <c r="Y58" i="8" s="1"/>
  <c r="AA58" i="8" a="1"/>
  <c r="AA58" i="8" s="1"/>
  <c r="Y814" i="8" a="1"/>
  <c r="Y814" i="8" s="1"/>
  <c r="AA814" i="8" a="1"/>
  <c r="AA814" i="8" s="1"/>
  <c r="Y59" i="8" a="1"/>
  <c r="Y59" i="8" s="1"/>
  <c r="AA59" i="8" a="1"/>
  <c r="AA59" i="8" s="1"/>
  <c r="Y123" i="8" a="1"/>
  <c r="Y123" i="8" s="1"/>
  <c r="AA123" i="8" a="1"/>
  <c r="AA123" i="8" s="1"/>
  <c r="Y187" i="8" a="1"/>
  <c r="Y187" i="8" s="1"/>
  <c r="AA187" i="8" a="1"/>
  <c r="AA187" i="8" s="1"/>
  <c r="AA379" i="8" a="1"/>
  <c r="AA379" i="8" s="1"/>
  <c r="Y446" i="8" a="1"/>
  <c r="Y446" i="8" s="1"/>
  <c r="AA446" i="8" a="1"/>
  <c r="AA446" i="8" s="1"/>
  <c r="Y565" i="8" a="1"/>
  <c r="Y565" i="8" s="1"/>
  <c r="AA565" i="8" a="1"/>
  <c r="AA565" i="8" s="1"/>
  <c r="Y821" i="8" a="1"/>
  <c r="Y821" i="8" s="1"/>
  <c r="AA821" i="8" a="1"/>
  <c r="AA821" i="8" s="1"/>
  <c r="Y1077" i="8" a="1"/>
  <c r="Y1077" i="8" s="1"/>
  <c r="AA1077" i="8" a="1"/>
  <c r="AA1077" i="8" s="1"/>
  <c r="Y28" i="8" a="1"/>
  <c r="Y28" i="8" s="1"/>
  <c r="AA28" i="8" a="1"/>
  <c r="AA28" i="8" s="1"/>
  <c r="Y92" i="8" a="1"/>
  <c r="Y92" i="8" s="1"/>
  <c r="AA92" i="8" a="1"/>
  <c r="AA92" i="8" s="1"/>
  <c r="Y156" i="8" a="1"/>
  <c r="Y156" i="8" s="1"/>
  <c r="AA156" i="8" a="1"/>
  <c r="AA156" i="8" s="1"/>
  <c r="Y220" i="8" a="1"/>
  <c r="Y220" i="8" s="1"/>
  <c r="AA220" i="8" a="1"/>
  <c r="AA220" i="8" s="1"/>
  <c r="AA298" i="8" a="1"/>
  <c r="AA298" i="8" s="1"/>
  <c r="Y122" i="8" a="1"/>
  <c r="Y122" i="8" s="1"/>
  <c r="AA122" i="8" a="1"/>
  <c r="AA122" i="8" s="1"/>
  <c r="Y1070" i="8" a="1"/>
  <c r="Y1070" i="8" s="1"/>
  <c r="AA1070" i="8" a="1"/>
  <c r="AA1070" i="8" s="1"/>
  <c r="Y67" i="8" a="1"/>
  <c r="Y67" i="8" s="1"/>
  <c r="AA67" i="8" a="1"/>
  <c r="AA67" i="8" s="1"/>
  <c r="Y131" i="8" a="1"/>
  <c r="Y131" i="8" s="1"/>
  <c r="AA131" i="8" a="1"/>
  <c r="AA131" i="8" s="1"/>
  <c r="Y195" i="8" a="1"/>
  <c r="Y195" i="8" s="1"/>
  <c r="AA195" i="8" a="1"/>
  <c r="AA195" i="8" s="1"/>
  <c r="Y259" i="8" a="1"/>
  <c r="Y259" i="8" s="1"/>
  <c r="AA259" i="8" a="1"/>
  <c r="AA259" i="8" s="1"/>
  <c r="AA387" i="8" a="1"/>
  <c r="AA387" i="8" s="1"/>
  <c r="Y455" i="8" a="1"/>
  <c r="Y455" i="8" s="1"/>
  <c r="AA455" i="8" a="1"/>
  <c r="AA455" i="8" s="1"/>
  <c r="Y597" i="8" a="1"/>
  <c r="Y597" i="8" s="1"/>
  <c r="AA597" i="8" a="1"/>
  <c r="AA597" i="8" s="1"/>
  <c r="Y853" i="8" a="1"/>
  <c r="Y853" i="8" s="1"/>
  <c r="AA853" i="8" a="1"/>
  <c r="AA853" i="8" s="1"/>
  <c r="AA292" i="8" a="1"/>
  <c r="AA292" i="8" s="1"/>
  <c r="AA356" i="8" a="1"/>
  <c r="AA356" i="8" s="1"/>
  <c r="Y420" i="8" a="1"/>
  <c r="Y420" i="8" s="1"/>
  <c r="AA420" i="8" a="1"/>
  <c r="AA420" i="8" s="1"/>
  <c r="Y494" i="8" a="1"/>
  <c r="Y494" i="8" s="1"/>
  <c r="AA494" i="8" a="1"/>
  <c r="AA494" i="8" s="1"/>
  <c r="Y726" i="8" a="1"/>
  <c r="Y726" i="8" s="1"/>
  <c r="AA726" i="8" a="1"/>
  <c r="AA726" i="8" s="1"/>
  <c r="Y982" i="8" a="1"/>
  <c r="Y982" i="8" s="1"/>
  <c r="AA982" i="8" a="1"/>
  <c r="AA982" i="8" s="1"/>
  <c r="Y21" i="8" a="1"/>
  <c r="Y21" i="8" s="1"/>
  <c r="AA21" i="8" a="1"/>
  <c r="AA21" i="8" s="1"/>
  <c r="Y85" i="8" a="1"/>
  <c r="Y85" i="8" s="1"/>
  <c r="AA85" i="8" a="1"/>
  <c r="AA85" i="8" s="1"/>
  <c r="Y149" i="8" a="1"/>
  <c r="Y149" i="8" s="1"/>
  <c r="AA149" i="8" a="1"/>
  <c r="AA149" i="8" s="1"/>
  <c r="Y213" i="8" a="1"/>
  <c r="Y213" i="8" s="1"/>
  <c r="AA213" i="8" a="1"/>
  <c r="AA213" i="8" s="1"/>
  <c r="AA277" i="8" a="1"/>
  <c r="AA277" i="8" s="1"/>
  <c r="AA341" i="8" a="1"/>
  <c r="AA341" i="8" s="1"/>
  <c r="AA405" i="8" a="1"/>
  <c r="AA405" i="8" s="1"/>
  <c r="Y476" i="8" a="1"/>
  <c r="Y476" i="8" s="1"/>
  <c r="AA476" i="8" a="1"/>
  <c r="AA476" i="8" s="1"/>
  <c r="Y669" i="8" a="1"/>
  <c r="Y669" i="8" s="1"/>
  <c r="AA669" i="8" a="1"/>
  <c r="AA669" i="8" s="1"/>
  <c r="Y925" i="8" a="1"/>
  <c r="Y925" i="8" s="1"/>
  <c r="AA925" i="8" a="1"/>
  <c r="AA925" i="8" s="1"/>
  <c r="Y492" i="8" a="1"/>
  <c r="Y492" i="8" s="1"/>
  <c r="AA492" i="8" a="1"/>
  <c r="AA492" i="8" s="1"/>
  <c r="Y38" i="8" a="1"/>
  <c r="Y38" i="8" s="1"/>
  <c r="AA38" i="8" a="1"/>
  <c r="AA38" i="8" s="1"/>
  <c r="Y102" i="8" a="1"/>
  <c r="Y102" i="8" s="1"/>
  <c r="AA102" i="8" a="1"/>
  <c r="AA102" i="8" s="1"/>
  <c r="Y166" i="8" a="1"/>
  <c r="Y166" i="8" s="1"/>
  <c r="AA166" i="8" a="1"/>
  <c r="AA166" i="8" s="1"/>
  <c r="Y230" i="8" a="1"/>
  <c r="Y230" i="8" s="1"/>
  <c r="AA230" i="8" a="1"/>
  <c r="AA230" i="8" s="1"/>
  <c r="AA294" i="8" a="1"/>
  <c r="AA294" i="8" s="1"/>
  <c r="AA358" i="8" a="1"/>
  <c r="AA358" i="8" s="1"/>
  <c r="Y422" i="8" a="1"/>
  <c r="Y422" i="8" s="1"/>
  <c r="AA422" i="8" a="1"/>
  <c r="AA422" i="8" s="1"/>
  <c r="Y496" i="8" a="1"/>
  <c r="Y496" i="8" s="1"/>
  <c r="AA496" i="8" a="1"/>
  <c r="AA496" i="8" s="1"/>
  <c r="Y734" i="8" a="1"/>
  <c r="Y734" i="8" s="1"/>
  <c r="AA734" i="8" a="1"/>
  <c r="AA734" i="8" s="1"/>
  <c r="Y990" i="8" a="1"/>
  <c r="Y990" i="8" s="1"/>
  <c r="AA990" i="8" a="1"/>
  <c r="AA990" i="8" s="1"/>
  <c r="Y1006" i="8" a="1"/>
  <c r="Y1006" i="8" s="1"/>
  <c r="AA1006" i="8" a="1"/>
  <c r="AA1006" i="8" s="1"/>
  <c r="Y63" i="8" a="1"/>
  <c r="Y63" i="8" s="1"/>
  <c r="AA63" i="8" a="1"/>
  <c r="AA63" i="8" s="1"/>
  <c r="Y127" i="8" a="1"/>
  <c r="Y127" i="8" s="1"/>
  <c r="AA127" i="8" a="1"/>
  <c r="AA127" i="8" s="1"/>
  <c r="Y191" i="8" a="1"/>
  <c r="Y191" i="8" s="1"/>
  <c r="AA191" i="8" a="1"/>
  <c r="AA191" i="8" s="1"/>
  <c r="AA255" i="8" a="1"/>
  <c r="AA255" i="8" s="1"/>
  <c r="AA319" i="8" a="1"/>
  <c r="AA319" i="8" s="1"/>
  <c r="AA383" i="8" a="1"/>
  <c r="AA383" i="8" s="1"/>
  <c r="Y451" i="8" a="1"/>
  <c r="Y451" i="8" s="1"/>
  <c r="AA451" i="8" a="1"/>
  <c r="AA451" i="8" s="1"/>
  <c r="Y581" i="8" a="1"/>
  <c r="Y581" i="8" s="1"/>
  <c r="AA581" i="8" a="1"/>
  <c r="AA581" i="8" s="1"/>
  <c r="Y837" i="8" a="1"/>
  <c r="Y837" i="8" s="1"/>
  <c r="AA837" i="8" a="1"/>
  <c r="AA837" i="8" s="1"/>
  <c r="Y1093" i="8" a="1"/>
  <c r="Y1093" i="8" s="1"/>
  <c r="AA1093" i="8" a="1"/>
  <c r="AA1093" i="8" s="1"/>
  <c r="Y24" i="8" a="1"/>
  <c r="Y24" i="8" s="1"/>
  <c r="AA24" i="8" a="1"/>
  <c r="AA24" i="8" s="1"/>
  <c r="Y88" i="8" a="1"/>
  <c r="Y88" i="8" s="1"/>
  <c r="AA88" i="8" a="1"/>
  <c r="AA88" i="8" s="1"/>
  <c r="Y152" i="8" a="1"/>
  <c r="Y152" i="8" s="1"/>
  <c r="AA152" i="8" a="1"/>
  <c r="AA152" i="8" s="1"/>
  <c r="Y216" i="8" a="1"/>
  <c r="Y216" i="8" s="1"/>
  <c r="AA216" i="8" a="1"/>
  <c r="AA216" i="8" s="1"/>
  <c r="AA280" i="8" a="1"/>
  <c r="AA280" i="8" s="1"/>
  <c r="AA344" i="8" a="1"/>
  <c r="AA344" i="8" s="1"/>
  <c r="AA408" i="8" a="1"/>
  <c r="AA408" i="8" s="1"/>
  <c r="Y479" i="8" a="1"/>
  <c r="Y479" i="8" s="1"/>
  <c r="AA479" i="8" a="1"/>
  <c r="AA479" i="8" s="1"/>
  <c r="Y678" i="8" a="1"/>
  <c r="Y678" i="8" s="1"/>
  <c r="AA678" i="8" a="1"/>
  <c r="AA678" i="8" s="1"/>
  <c r="Y934" i="8" a="1"/>
  <c r="Y934" i="8" s="1"/>
  <c r="AA934" i="8" a="1"/>
  <c r="AA934" i="8" s="1"/>
  <c r="Y526" i="8" a="1"/>
  <c r="Y526" i="8" s="1"/>
  <c r="AA526" i="8" a="1"/>
  <c r="AA526" i="8" s="1"/>
  <c r="Y49" i="8" a="1"/>
  <c r="Y49" i="8" s="1"/>
  <c r="AA49" i="8" a="1"/>
  <c r="AA49" i="8" s="1"/>
  <c r="Y113" i="8" a="1"/>
  <c r="Y113" i="8" s="1"/>
  <c r="AA113" i="8" a="1"/>
  <c r="AA113" i="8" s="1"/>
  <c r="Y177" i="8" a="1"/>
  <c r="Y177" i="8" s="1"/>
  <c r="AA177" i="8" a="1"/>
  <c r="AA177" i="8" s="1"/>
  <c r="AA241" i="8" a="1"/>
  <c r="AA241" i="8" s="1"/>
  <c r="AA305" i="8" a="1"/>
  <c r="AA305" i="8" s="1"/>
  <c r="AA369" i="8" a="1"/>
  <c r="AA369" i="8" s="1"/>
  <c r="Y435" i="8" a="1"/>
  <c r="Y435" i="8" s="1"/>
  <c r="AA435" i="8" a="1"/>
  <c r="AA435" i="8" s="1"/>
  <c r="Y525" i="8" a="1"/>
  <c r="Y525" i="8" s="1"/>
  <c r="AA525" i="8" a="1"/>
  <c r="AA525" i="8" s="1"/>
  <c r="Y781" i="8" a="1"/>
  <c r="Y781" i="8" s="1"/>
  <c r="AA781" i="8" a="1"/>
  <c r="AA781" i="8" s="1"/>
  <c r="Y1037" i="8" a="1"/>
  <c r="Y1037" i="8" s="1"/>
  <c r="AA1037" i="8" a="1"/>
  <c r="AA1037" i="8" s="1"/>
  <c r="Y559" i="8" a="1"/>
  <c r="Y559" i="8" s="1"/>
  <c r="AA559" i="8" a="1"/>
  <c r="AA559" i="8" s="1"/>
  <c r="Y623" i="8" a="1"/>
  <c r="Y623" i="8" s="1"/>
  <c r="AA623" i="8" a="1"/>
  <c r="AA623" i="8" s="1"/>
  <c r="Y687" i="8" a="1"/>
  <c r="Y687" i="8" s="1"/>
  <c r="AA687" i="8" a="1"/>
  <c r="AA687" i="8" s="1"/>
  <c r="Y751" i="8" a="1"/>
  <c r="Y751" i="8" s="1"/>
  <c r="AA751" i="8" a="1"/>
  <c r="AA751" i="8" s="1"/>
  <c r="Y815" i="8" a="1"/>
  <c r="Y815" i="8" s="1"/>
  <c r="AA815" i="8" a="1"/>
  <c r="AA815" i="8" s="1"/>
  <c r="Y879" i="8" a="1"/>
  <c r="Y879" i="8" s="1"/>
  <c r="AA879" i="8" a="1"/>
  <c r="AA879" i="8" s="1"/>
  <c r="Y943" i="8" a="1"/>
  <c r="Y943" i="8" s="1"/>
  <c r="AA943" i="8" a="1"/>
  <c r="AA943" i="8" s="1"/>
  <c r="Y1007" i="8" a="1"/>
  <c r="Y1007" i="8" s="1"/>
  <c r="AA1007" i="8" a="1"/>
  <c r="AA1007" i="8" s="1"/>
  <c r="Y1071" i="8" a="1"/>
  <c r="Y1071" i="8" s="1"/>
  <c r="AA1071" i="8" a="1"/>
  <c r="AA1071" i="8" s="1"/>
  <c r="Y544" i="8" a="1"/>
  <c r="Y544" i="8" s="1"/>
  <c r="AA544" i="8" a="1"/>
  <c r="AA544" i="8" s="1"/>
  <c r="Y608" i="8" a="1"/>
  <c r="Y608" i="8" s="1"/>
  <c r="AA608" i="8" a="1"/>
  <c r="AA608" i="8" s="1"/>
  <c r="Y672" i="8" a="1"/>
  <c r="Y672" i="8" s="1"/>
  <c r="AA672" i="8" a="1"/>
  <c r="AA672" i="8" s="1"/>
  <c r="Y736" i="8" a="1"/>
  <c r="Y736" i="8" s="1"/>
  <c r="AA736" i="8" a="1"/>
  <c r="AA736" i="8" s="1"/>
  <c r="Y800" i="8" a="1"/>
  <c r="Y800" i="8" s="1"/>
  <c r="AA800" i="8" a="1"/>
  <c r="AA800" i="8" s="1"/>
  <c r="Y864" i="8" a="1"/>
  <c r="Y864" i="8" s="1"/>
  <c r="AA864" i="8" a="1"/>
  <c r="AA864" i="8" s="1"/>
  <c r="Y928" i="8" a="1"/>
  <c r="Y928" i="8" s="1"/>
  <c r="AA928" i="8" a="1"/>
  <c r="AA928" i="8" s="1"/>
  <c r="Y992" i="8" a="1"/>
  <c r="Y992" i="8" s="1"/>
  <c r="AA992" i="8" a="1"/>
  <c r="AA992" i="8" s="1"/>
  <c r="Y1056" i="8" a="1"/>
  <c r="Y1056" i="8" s="1"/>
  <c r="AA1056" i="8" a="1"/>
  <c r="AA1056" i="8" s="1"/>
  <c r="Y505" i="8" a="1"/>
  <c r="Y505" i="8" s="1"/>
  <c r="AA505" i="8" a="1"/>
  <c r="AA505" i="8" s="1"/>
  <c r="Y569" i="8" a="1"/>
  <c r="Y569" i="8" s="1"/>
  <c r="AA569" i="8" a="1"/>
  <c r="AA569" i="8" s="1"/>
  <c r="Y633" i="8" a="1"/>
  <c r="Y633" i="8" s="1"/>
  <c r="AA633" i="8" a="1"/>
  <c r="AA633" i="8" s="1"/>
  <c r="Y697" i="8" a="1"/>
  <c r="Y697" i="8" s="1"/>
  <c r="AA697" i="8" a="1"/>
  <c r="AA697" i="8" s="1"/>
  <c r="Y761" i="8" a="1"/>
  <c r="Y761" i="8" s="1"/>
  <c r="AA761" i="8" a="1"/>
  <c r="AA761" i="8" s="1"/>
  <c r="Y825" i="8" a="1"/>
  <c r="Y825" i="8" s="1"/>
  <c r="AA825" i="8" a="1"/>
  <c r="AA825" i="8" s="1"/>
  <c r="Y889" i="8" a="1"/>
  <c r="Y889" i="8" s="1"/>
  <c r="AA889" i="8" a="1"/>
  <c r="AA889" i="8" s="1"/>
  <c r="Y953" i="8" a="1"/>
  <c r="Y953" i="8" s="1"/>
  <c r="AA953" i="8" a="1"/>
  <c r="AA953" i="8" s="1"/>
  <c r="Y1017" i="8" a="1"/>
  <c r="Y1017" i="8" s="1"/>
  <c r="AA1017" i="8" a="1"/>
  <c r="AA1017" i="8" s="1"/>
  <c r="Y1081" i="8" a="1"/>
  <c r="Y1081" i="8" s="1"/>
  <c r="AA1081" i="8" a="1"/>
  <c r="AA1081" i="8" s="1"/>
  <c r="Y466" i="8" a="1"/>
  <c r="Y466" i="8" s="1"/>
  <c r="AA466" i="8" a="1"/>
  <c r="AA466" i="8" s="1"/>
  <c r="Y530" i="8" a="1"/>
  <c r="Y530" i="8" s="1"/>
  <c r="AA530" i="8" a="1"/>
  <c r="AA530" i="8" s="1"/>
  <c r="Y594" i="8" a="1"/>
  <c r="Y594" i="8" s="1"/>
  <c r="AA594" i="8" a="1"/>
  <c r="AA594" i="8" s="1"/>
  <c r="Y658" i="8" a="1"/>
  <c r="Y658" i="8" s="1"/>
  <c r="AA658" i="8" a="1"/>
  <c r="AA658" i="8" s="1"/>
  <c r="Y722" i="8" a="1"/>
  <c r="Y722" i="8" s="1"/>
  <c r="AA722" i="8" a="1"/>
  <c r="AA722" i="8" s="1"/>
  <c r="Y786" i="8" a="1"/>
  <c r="Y786" i="8" s="1"/>
  <c r="AA786" i="8" a="1"/>
  <c r="AA786" i="8" s="1"/>
  <c r="Y850" i="8" a="1"/>
  <c r="Y850" i="8" s="1"/>
  <c r="AA850" i="8" a="1"/>
  <c r="AA850" i="8" s="1"/>
  <c r="Y914" i="8" a="1"/>
  <c r="Y914" i="8" s="1"/>
  <c r="AA914" i="8" a="1"/>
  <c r="AA914" i="8" s="1"/>
  <c r="Y978" i="8" a="1"/>
  <c r="Y978" i="8" s="1"/>
  <c r="AA978" i="8" a="1"/>
  <c r="AA978" i="8" s="1"/>
  <c r="Y1042" i="8" a="1"/>
  <c r="Y1042" i="8" s="1"/>
  <c r="AA1042" i="8" a="1"/>
  <c r="AA1042" i="8" s="1"/>
  <c r="Y507" i="8" a="1"/>
  <c r="Y507" i="8" s="1"/>
  <c r="AA507" i="8" a="1"/>
  <c r="AA507" i="8" s="1"/>
  <c r="Y571" i="8" a="1"/>
  <c r="Y571" i="8" s="1"/>
  <c r="AA571" i="8" a="1"/>
  <c r="AA571" i="8" s="1"/>
  <c r="Y635" i="8" a="1"/>
  <c r="Y635" i="8" s="1"/>
  <c r="AA635" i="8" a="1"/>
  <c r="AA635" i="8" s="1"/>
  <c r="Y699" i="8" a="1"/>
  <c r="Y699" i="8" s="1"/>
  <c r="AA699" i="8" a="1"/>
  <c r="AA699" i="8" s="1"/>
  <c r="Y763" i="8" a="1"/>
  <c r="Y763" i="8" s="1"/>
  <c r="AA763" i="8" a="1"/>
  <c r="AA763" i="8" s="1"/>
  <c r="Y827" i="8" a="1"/>
  <c r="Y827" i="8" s="1"/>
  <c r="AA827" i="8" a="1"/>
  <c r="AA827" i="8" s="1"/>
  <c r="Y891" i="8" a="1"/>
  <c r="Y891" i="8" s="1"/>
  <c r="AA891" i="8" a="1"/>
  <c r="AA891" i="8" s="1"/>
  <c r="Y955" i="8" a="1"/>
  <c r="Y955" i="8" s="1"/>
  <c r="AA955" i="8" a="1"/>
  <c r="AA955" i="8" s="1"/>
  <c r="Y1019" i="8" a="1"/>
  <c r="Y1019" i="8" s="1"/>
  <c r="AA1019" i="8" a="1"/>
  <c r="AA1019" i="8" s="1"/>
  <c r="Y1083" i="8" a="1"/>
  <c r="Y1083" i="8" s="1"/>
  <c r="AA1083" i="8" a="1"/>
  <c r="AA1083" i="8" s="1"/>
  <c r="Y548" i="8" a="1"/>
  <c r="Y548" i="8" s="1"/>
  <c r="AA548" i="8" a="1"/>
  <c r="AA548" i="8" s="1"/>
  <c r="Y612" i="8" a="1"/>
  <c r="Y612" i="8" s="1"/>
  <c r="AA612" i="8" a="1"/>
  <c r="AA612" i="8" s="1"/>
  <c r="Y676" i="8" a="1"/>
  <c r="Y676" i="8" s="1"/>
  <c r="AA676" i="8" a="1"/>
  <c r="AA676" i="8" s="1"/>
  <c r="Y740" i="8" a="1"/>
  <c r="Y740" i="8" s="1"/>
  <c r="AA740" i="8" a="1"/>
  <c r="AA740" i="8" s="1"/>
  <c r="Y804" i="8" a="1"/>
  <c r="Y804" i="8" s="1"/>
  <c r="AA804" i="8" a="1"/>
  <c r="AA804" i="8" s="1"/>
  <c r="Y868" i="8" a="1"/>
  <c r="Y868" i="8" s="1"/>
  <c r="AA868" i="8" a="1"/>
  <c r="AA868" i="8" s="1"/>
  <c r="Y932" i="8" a="1"/>
  <c r="Y932" i="8" s="1"/>
  <c r="AA932" i="8" a="1"/>
  <c r="AA932" i="8" s="1"/>
  <c r="Y996" i="8" a="1"/>
  <c r="Y996" i="8" s="1"/>
  <c r="AA996" i="8" a="1"/>
  <c r="AA996" i="8" s="1"/>
  <c r="Y1060" i="8" a="1"/>
  <c r="Y1060" i="8" s="1"/>
  <c r="AA1060" i="8" a="1"/>
  <c r="AA1060" i="8" s="1"/>
  <c r="AA275" i="8" a="1"/>
  <c r="AA275" i="8" s="1"/>
  <c r="AA310" i="8" a="1"/>
  <c r="AA310" i="8" s="1"/>
  <c r="AA363" i="8" a="1"/>
  <c r="AA363" i="8" s="1"/>
  <c r="Y428" i="8" a="1"/>
  <c r="Y428" i="8" s="1"/>
  <c r="AA428" i="8" a="1"/>
  <c r="AA428" i="8" s="1"/>
  <c r="Y503" i="8" a="1"/>
  <c r="Y503" i="8" s="1"/>
  <c r="AA503" i="8" a="1"/>
  <c r="AA503" i="8" s="1"/>
  <c r="Y757" i="8" a="1"/>
  <c r="Y757" i="8" s="1"/>
  <c r="AA757" i="8" a="1"/>
  <c r="AA757" i="8" s="1"/>
  <c r="Y1013" i="8" a="1"/>
  <c r="Y1013" i="8" s="1"/>
  <c r="AA1013" i="8" a="1"/>
  <c r="AA1013" i="8" s="1"/>
  <c r="Y12" i="8" a="1"/>
  <c r="Y12" i="8" s="1"/>
  <c r="AA12" i="8" a="1"/>
  <c r="AA12" i="8" s="1"/>
  <c r="Y76" i="8" a="1"/>
  <c r="Y76" i="8" s="1"/>
  <c r="AA76" i="8" a="1"/>
  <c r="AA76" i="8" s="1"/>
  <c r="Y140" i="8" a="1"/>
  <c r="Y140" i="8" s="1"/>
  <c r="AA140" i="8" a="1"/>
  <c r="AA140" i="8" s="1"/>
  <c r="Y204" i="8" a="1"/>
  <c r="Y204" i="8" s="1"/>
  <c r="AA204" i="8" a="1"/>
  <c r="AA204" i="8" s="1"/>
  <c r="Y66" i="8" a="1"/>
  <c r="Y66" i="8" s="1"/>
  <c r="AA66" i="8" a="1"/>
  <c r="AA66" i="8" s="1"/>
  <c r="AA307" i="8" a="1"/>
  <c r="AA307" i="8" s="1"/>
  <c r="AA251" i="8" a="1"/>
  <c r="AA251" i="8" s="1"/>
  <c r="AA284" i="8" a="1"/>
  <c r="AA284" i="8" s="1"/>
  <c r="Y10" i="8" a="1"/>
  <c r="Y10" i="8" s="1"/>
  <c r="AA10" i="8" a="1"/>
  <c r="AA10" i="8" s="1"/>
  <c r="Y82" i="8" a="1"/>
  <c r="Y82" i="8" s="1"/>
  <c r="AA82" i="8" a="1"/>
  <c r="AA82" i="8" s="1"/>
  <c r="Y154" i="8" a="1"/>
  <c r="Y154" i="8" s="1"/>
  <c r="AA154" i="8" a="1"/>
  <c r="AA154" i="8" s="1"/>
  <c r="Y226" i="8" a="1"/>
  <c r="Y226" i="8" s="1"/>
  <c r="AA226" i="8" a="1"/>
  <c r="AA226" i="8" s="1"/>
  <c r="AA323" i="8" a="1"/>
  <c r="AA323" i="8" s="1"/>
  <c r="AA386" i="8" a="1"/>
  <c r="AA386" i="8" s="1"/>
  <c r="Y36" i="8" a="1"/>
  <c r="Y36" i="8" s="1"/>
  <c r="AA36" i="8" a="1"/>
  <c r="AA36" i="8" s="1"/>
  <c r="Y100" i="8" a="1"/>
  <c r="Y100" i="8" s="1"/>
  <c r="AA100" i="8" a="1"/>
  <c r="AA100" i="8" s="1"/>
  <c r="Y164" i="8" a="1"/>
  <c r="Y164" i="8" s="1"/>
  <c r="AA164" i="8" a="1"/>
  <c r="AA164" i="8" s="1"/>
  <c r="Y228" i="8" a="1"/>
  <c r="Y228" i="8" s="1"/>
  <c r="AA228" i="8" a="1"/>
  <c r="AA228" i="8" s="1"/>
  <c r="Y74" i="8" a="1"/>
  <c r="Y74" i="8" s="1"/>
  <c r="AA74" i="8" a="1"/>
  <c r="AA74" i="8" s="1"/>
  <c r="Y146" i="8" a="1"/>
  <c r="Y146" i="8" s="1"/>
  <c r="AA146" i="8" a="1"/>
  <c r="AA146" i="8" s="1"/>
  <c r="Y218" i="8" a="1"/>
  <c r="Y218" i="8" s="1"/>
  <c r="AA218" i="8" a="1"/>
  <c r="AA218" i="8" s="1"/>
  <c r="Y290" i="8" a="1"/>
  <c r="Y290" i="8" s="1"/>
  <c r="AA290" i="8" a="1"/>
  <c r="AA290" i="8" s="1"/>
  <c r="Y50" i="8" a="1"/>
  <c r="Y50" i="8" s="1"/>
  <c r="AA50" i="8" a="1"/>
  <c r="AA50" i="8" s="1"/>
  <c r="Y186" i="8" a="1"/>
  <c r="Y186" i="8" s="1"/>
  <c r="AA186" i="8" a="1"/>
  <c r="AA186" i="8" s="1"/>
  <c r="Y11" i="8" a="1"/>
  <c r="Y11" i="8" s="1"/>
  <c r="AA11" i="8" a="1"/>
  <c r="AA11" i="8" s="1"/>
  <c r="Y75" i="8" a="1"/>
  <c r="Y75" i="8" s="1"/>
  <c r="AA75" i="8" a="1"/>
  <c r="AA75" i="8" s="1"/>
  <c r="Y139" i="8" a="1"/>
  <c r="Y139" i="8" s="1"/>
  <c r="AA139" i="8" a="1"/>
  <c r="AA139" i="8" s="1"/>
  <c r="Y203" i="8" a="1"/>
  <c r="Y203" i="8" s="1"/>
  <c r="AA203" i="8" a="1"/>
  <c r="AA203" i="8" s="1"/>
  <c r="Y267" i="8" a="1"/>
  <c r="Y267" i="8" s="1"/>
  <c r="AA267" i="8" a="1"/>
  <c r="AA267" i="8" s="1"/>
  <c r="AA331" i="8" a="1"/>
  <c r="AA331" i="8" s="1"/>
  <c r="AA395" i="8" a="1"/>
  <c r="AA395" i="8" s="1"/>
  <c r="Y464" i="8" a="1"/>
  <c r="Y464" i="8" s="1"/>
  <c r="AA464" i="8" a="1"/>
  <c r="AA464" i="8" s="1"/>
  <c r="Y629" i="8" a="1"/>
  <c r="Y629" i="8" s="1"/>
  <c r="AA629" i="8" a="1"/>
  <c r="AA629" i="8" s="1"/>
  <c r="Y885" i="8" a="1"/>
  <c r="Y885" i="8" s="1"/>
  <c r="AA885" i="8" a="1"/>
  <c r="AA885" i="8" s="1"/>
  <c r="Y454" i="8" a="1"/>
  <c r="Y454" i="8" s="1"/>
  <c r="AA454" i="8" a="1"/>
  <c r="AA454" i="8" s="1"/>
  <c r="Y44" i="8" a="1"/>
  <c r="Y44" i="8" s="1"/>
  <c r="AA44" i="8" a="1"/>
  <c r="AA44" i="8" s="1"/>
  <c r="Y108" i="8" a="1"/>
  <c r="Y108" i="8" s="1"/>
  <c r="AA108" i="8" a="1"/>
  <c r="AA108" i="8" s="1"/>
  <c r="Y172" i="8" a="1"/>
  <c r="Y172" i="8" s="1"/>
  <c r="AA172" i="8" a="1"/>
  <c r="AA172" i="8" s="1"/>
  <c r="Y236" i="8" a="1"/>
  <c r="Y236" i="8" s="1"/>
  <c r="AA236" i="8" a="1"/>
  <c r="AA236" i="8" s="1"/>
  <c r="AA300" i="8" a="1"/>
  <c r="AA300" i="8" s="1"/>
  <c r="AA364" i="8" a="1"/>
  <c r="AA364" i="8" s="1"/>
  <c r="Y429" i="8" a="1"/>
  <c r="Y429" i="8" s="1"/>
  <c r="AA429" i="8" a="1"/>
  <c r="AA429" i="8" s="1"/>
  <c r="Y504" i="8" a="1"/>
  <c r="Y504" i="8" s="1"/>
  <c r="AA504" i="8" a="1"/>
  <c r="AA504" i="8" s="1"/>
  <c r="Y758" i="8" a="1"/>
  <c r="Y758" i="8" s="1"/>
  <c r="AA758" i="8" a="1"/>
  <c r="AA758" i="8" s="1"/>
  <c r="Y1014" i="8" a="1"/>
  <c r="Y1014" i="8" s="1"/>
  <c r="AA1014" i="8" a="1"/>
  <c r="AA1014" i="8" s="1"/>
  <c r="Y29" i="8" a="1"/>
  <c r="Y29" i="8" s="1"/>
  <c r="AA29" i="8" a="1"/>
  <c r="AA29" i="8" s="1"/>
  <c r="Y93" i="8" a="1"/>
  <c r="Y93" i="8" s="1"/>
  <c r="AA93" i="8" a="1"/>
  <c r="AA93" i="8" s="1"/>
  <c r="Y157" i="8" a="1"/>
  <c r="Y157" i="8" s="1"/>
  <c r="AA157" i="8" a="1"/>
  <c r="AA157" i="8" s="1"/>
  <c r="Y221" i="8" a="1"/>
  <c r="Y221" i="8" s="1"/>
  <c r="AA221" i="8" a="1"/>
  <c r="AA221" i="8" s="1"/>
  <c r="AA285" i="8" a="1"/>
  <c r="AA285" i="8" s="1"/>
  <c r="AA349" i="8" a="1"/>
  <c r="AA349" i="8" s="1"/>
  <c r="Y413" i="8" a="1"/>
  <c r="Y413" i="8" s="1"/>
  <c r="AA413" i="8" a="1"/>
  <c r="AA413" i="8" s="1"/>
  <c r="Y485" i="8" a="1"/>
  <c r="Y485" i="8" s="1"/>
  <c r="AA485" i="8" a="1"/>
  <c r="AA485" i="8" s="1"/>
  <c r="Y701" i="8" a="1"/>
  <c r="Y701" i="8" s="1"/>
  <c r="AA701" i="8" a="1"/>
  <c r="AA701" i="8" s="1"/>
  <c r="Y957" i="8" a="1"/>
  <c r="Y957" i="8" s="1"/>
  <c r="AA957" i="8" a="1"/>
  <c r="AA957" i="8" s="1"/>
  <c r="Y654" i="8" a="1"/>
  <c r="Y654" i="8" s="1"/>
  <c r="AA654" i="8" a="1"/>
  <c r="AA654" i="8" s="1"/>
  <c r="Y46" i="8" a="1"/>
  <c r="Y46" i="8" s="1"/>
  <c r="AA46" i="8" a="1"/>
  <c r="AA46" i="8" s="1"/>
  <c r="Y110" i="8" a="1"/>
  <c r="Y110" i="8" s="1"/>
  <c r="AA110" i="8" a="1"/>
  <c r="AA110" i="8" s="1"/>
  <c r="Y174" i="8" a="1"/>
  <c r="Y174" i="8" s="1"/>
  <c r="AA174" i="8" a="1"/>
  <c r="AA174" i="8" s="1"/>
  <c r="Y238" i="8" a="1"/>
  <c r="Y238" i="8" s="1"/>
  <c r="AA238" i="8" a="1"/>
  <c r="AA238" i="8" s="1"/>
  <c r="AA302" i="8" a="1"/>
  <c r="AA302" i="8" s="1"/>
  <c r="AA366" i="8" a="1"/>
  <c r="AA366" i="8" s="1"/>
  <c r="Y431" i="8" a="1"/>
  <c r="Y431" i="8" s="1"/>
  <c r="AA431" i="8" a="1"/>
  <c r="AA431" i="8" s="1"/>
  <c r="Y510" i="8" a="1"/>
  <c r="Y510" i="8" s="1"/>
  <c r="AA510" i="8" a="1"/>
  <c r="AA510" i="8" s="1"/>
  <c r="Y766" i="8" a="1"/>
  <c r="Y766" i="8" s="1"/>
  <c r="AA766" i="8" a="1"/>
  <c r="AA766" i="8" s="1"/>
  <c r="Y1022" i="8" a="1"/>
  <c r="Y1022" i="8" s="1"/>
  <c r="AA1022" i="8" a="1"/>
  <c r="AA1022" i="8" s="1"/>
  <c r="Y7" i="8" a="1"/>
  <c r="Y7" i="8" s="1"/>
  <c r="AA7" i="8" a="1"/>
  <c r="AA7" i="8" s="1"/>
  <c r="Y71" i="8" a="1"/>
  <c r="Y71" i="8" s="1"/>
  <c r="AA71" i="8" a="1"/>
  <c r="AA71" i="8" s="1"/>
  <c r="Y135" i="8" a="1"/>
  <c r="Y135" i="8" s="1"/>
  <c r="AA135" i="8" a="1"/>
  <c r="AA135" i="8" s="1"/>
  <c r="Y199" i="8" a="1"/>
  <c r="Y199" i="8" s="1"/>
  <c r="AA199" i="8" a="1"/>
  <c r="AA199" i="8" s="1"/>
  <c r="AA263" i="8" a="1"/>
  <c r="AA263" i="8" s="1"/>
  <c r="AA327" i="8" a="1"/>
  <c r="AA327" i="8" s="1"/>
  <c r="AA391" i="8" a="1"/>
  <c r="AA391" i="8" s="1"/>
  <c r="Y460" i="8" a="1"/>
  <c r="Y460" i="8" s="1"/>
  <c r="AA460" i="8" a="1"/>
  <c r="AA460" i="8" s="1"/>
  <c r="Y613" i="8" a="1"/>
  <c r="Y613" i="8" s="1"/>
  <c r="AA613" i="8" a="1"/>
  <c r="AA613" i="8" s="1"/>
  <c r="Y869" i="8" a="1"/>
  <c r="Y869" i="8" s="1"/>
  <c r="AA869" i="8" a="1"/>
  <c r="AA869" i="8" s="1"/>
  <c r="Y427" i="8" a="1"/>
  <c r="Y427" i="8" s="1"/>
  <c r="AA427" i="8" a="1"/>
  <c r="AA427" i="8" s="1"/>
  <c r="Y32" i="8" a="1"/>
  <c r="Y32" i="8" s="1"/>
  <c r="AA32" i="8" a="1"/>
  <c r="AA32" i="8" s="1"/>
  <c r="Y96" i="8" a="1"/>
  <c r="Y96" i="8" s="1"/>
  <c r="AA96" i="8" a="1"/>
  <c r="AA96" i="8" s="1"/>
  <c r="Y160" i="8" a="1"/>
  <c r="Y160" i="8" s="1"/>
  <c r="AA160" i="8" a="1"/>
  <c r="AA160" i="8" s="1"/>
  <c r="Y224" i="8" a="1"/>
  <c r="Y224" i="8" s="1"/>
  <c r="AA224" i="8" a="1"/>
  <c r="AA224" i="8" s="1"/>
  <c r="AA288" i="8" a="1"/>
  <c r="AA288" i="8" s="1"/>
  <c r="AA352" i="8" a="1"/>
  <c r="AA352" i="8" s="1"/>
  <c r="Y416" i="8" a="1"/>
  <c r="Y416" i="8" s="1"/>
  <c r="AA416" i="8" a="1"/>
  <c r="AA416" i="8" s="1"/>
  <c r="Y488" i="8" a="1"/>
  <c r="Y488" i="8" s="1"/>
  <c r="AA488" i="8" a="1"/>
  <c r="AA488" i="8" s="1"/>
  <c r="Y710" i="8" a="1"/>
  <c r="Y710" i="8" s="1"/>
  <c r="AA710" i="8" a="1"/>
  <c r="AA710" i="8" s="1"/>
  <c r="Y966" i="8" a="1"/>
  <c r="Y966" i="8" s="1"/>
  <c r="AA966" i="8" a="1"/>
  <c r="AA966" i="8" s="1"/>
  <c r="Y718" i="8" a="1"/>
  <c r="Y718" i="8" s="1"/>
  <c r="AA718" i="8" a="1"/>
  <c r="AA718" i="8" s="1"/>
  <c r="Y57" i="8" a="1"/>
  <c r="Y57" i="8" s="1"/>
  <c r="AA57" i="8" a="1"/>
  <c r="AA57" i="8" s="1"/>
  <c r="Y121" i="8" a="1"/>
  <c r="Y121" i="8" s="1"/>
  <c r="AA121" i="8" a="1"/>
  <c r="AA121" i="8" s="1"/>
  <c r="Y185" i="8" a="1"/>
  <c r="Y185" i="8" s="1"/>
  <c r="AA185" i="8" a="1"/>
  <c r="AA185" i="8" s="1"/>
  <c r="AA249" i="8" a="1"/>
  <c r="AA249" i="8" s="1"/>
  <c r="AA313" i="8" a="1"/>
  <c r="AA313" i="8" s="1"/>
  <c r="AA377" i="8" a="1"/>
  <c r="AA377" i="8" s="1"/>
  <c r="Y444" i="8" a="1"/>
  <c r="Y444" i="8" s="1"/>
  <c r="AA444" i="8" a="1"/>
  <c r="AA444" i="8" s="1"/>
  <c r="Y557" i="8" a="1"/>
  <c r="Y557" i="8" s="1"/>
  <c r="AA557" i="8" a="1"/>
  <c r="AA557" i="8" s="1"/>
  <c r="Y813" i="8" a="1"/>
  <c r="Y813" i="8" s="1"/>
  <c r="AA813" i="8" a="1"/>
  <c r="AA813" i="8" s="1"/>
  <c r="Y1069" i="8" a="1"/>
  <c r="Y1069" i="8" s="1"/>
  <c r="AA1069" i="8" a="1"/>
  <c r="AA1069" i="8" s="1"/>
  <c r="Y567" i="8" a="1"/>
  <c r="Y567" i="8" s="1"/>
  <c r="AA567" i="8" a="1"/>
  <c r="AA567" i="8" s="1"/>
  <c r="Y631" i="8" a="1"/>
  <c r="Y631" i="8" s="1"/>
  <c r="AA631" i="8" a="1"/>
  <c r="AA631" i="8" s="1"/>
  <c r="Y695" i="8" a="1"/>
  <c r="Y695" i="8" s="1"/>
  <c r="AA695" i="8" a="1"/>
  <c r="AA695" i="8" s="1"/>
  <c r="Y759" i="8" a="1"/>
  <c r="Y759" i="8" s="1"/>
  <c r="AA759" i="8" a="1"/>
  <c r="AA759" i="8" s="1"/>
  <c r="Y823" i="8" a="1"/>
  <c r="Y823" i="8" s="1"/>
  <c r="AA823" i="8" a="1"/>
  <c r="AA823" i="8" s="1"/>
  <c r="Y887" i="8" a="1"/>
  <c r="Y887" i="8" s="1"/>
  <c r="AA887" i="8" a="1"/>
  <c r="AA887" i="8" s="1"/>
  <c r="Y951" i="8" a="1"/>
  <c r="Y951" i="8" s="1"/>
  <c r="AA951" i="8" a="1"/>
  <c r="AA951" i="8" s="1"/>
  <c r="Y1015" i="8" a="1"/>
  <c r="Y1015" i="8" s="1"/>
  <c r="AA1015" i="8" a="1"/>
  <c r="AA1015" i="8" s="1"/>
  <c r="Y1079" i="8" a="1"/>
  <c r="Y1079" i="8" s="1"/>
  <c r="AA1079" i="8" a="1"/>
  <c r="AA1079" i="8" s="1"/>
  <c r="Y552" i="8" a="1"/>
  <c r="Y552" i="8" s="1"/>
  <c r="AA552" i="8" a="1"/>
  <c r="AA552" i="8" s="1"/>
  <c r="Y616" i="8" a="1"/>
  <c r="Y616" i="8" s="1"/>
  <c r="AA616" i="8" a="1"/>
  <c r="AA616" i="8" s="1"/>
  <c r="Y680" i="8" a="1"/>
  <c r="Y680" i="8" s="1"/>
  <c r="AA680" i="8" a="1"/>
  <c r="AA680" i="8" s="1"/>
  <c r="Y744" i="8" a="1"/>
  <c r="Y744" i="8" s="1"/>
  <c r="AA744" i="8" a="1"/>
  <c r="AA744" i="8" s="1"/>
  <c r="Y808" i="8" a="1"/>
  <c r="Y808" i="8" s="1"/>
  <c r="AA808" i="8" a="1"/>
  <c r="AA808" i="8" s="1"/>
  <c r="Y872" i="8" a="1"/>
  <c r="Y872" i="8" s="1"/>
  <c r="AA872" i="8" a="1"/>
  <c r="AA872" i="8" s="1"/>
  <c r="Y936" i="8" a="1"/>
  <c r="Y936" i="8" s="1"/>
  <c r="AA936" i="8" a="1"/>
  <c r="AA936" i="8" s="1"/>
  <c r="Y1000" i="8" a="1"/>
  <c r="Y1000" i="8" s="1"/>
  <c r="AA1000" i="8" a="1"/>
  <c r="AA1000" i="8" s="1"/>
  <c r="Y1064" i="8" a="1"/>
  <c r="Y1064" i="8" s="1"/>
  <c r="AA1064" i="8" a="1"/>
  <c r="AA1064" i="8" s="1"/>
  <c r="Y513" i="8" a="1"/>
  <c r="Y513" i="8" s="1"/>
  <c r="AA513" i="8" a="1"/>
  <c r="AA513" i="8" s="1"/>
  <c r="Y577" i="8" a="1"/>
  <c r="Y577" i="8" s="1"/>
  <c r="AA577" i="8" a="1"/>
  <c r="AA577" i="8" s="1"/>
  <c r="Y641" i="8" a="1"/>
  <c r="Y641" i="8" s="1"/>
  <c r="AA641" i="8" a="1"/>
  <c r="AA641" i="8" s="1"/>
  <c r="Y705" i="8" a="1"/>
  <c r="Y705" i="8" s="1"/>
  <c r="AA705" i="8" a="1"/>
  <c r="AA705" i="8" s="1"/>
  <c r="Y769" i="8" a="1"/>
  <c r="Y769" i="8" s="1"/>
  <c r="AA769" i="8" a="1"/>
  <c r="AA769" i="8" s="1"/>
  <c r="Y833" i="8" a="1"/>
  <c r="Y833" i="8" s="1"/>
  <c r="AA833" i="8" a="1"/>
  <c r="AA833" i="8" s="1"/>
  <c r="Y897" i="8" a="1"/>
  <c r="Y897" i="8" s="1"/>
  <c r="AA897" i="8" a="1"/>
  <c r="AA897" i="8" s="1"/>
  <c r="Y961" i="8" a="1"/>
  <c r="Y961" i="8" s="1"/>
  <c r="AA961" i="8" a="1"/>
  <c r="AA961" i="8" s="1"/>
  <c r="Y1025" i="8" a="1"/>
  <c r="Y1025" i="8" s="1"/>
  <c r="AA1025" i="8" a="1"/>
  <c r="AA1025" i="8" s="1"/>
  <c r="Y1089" i="8" a="1"/>
  <c r="Y1089" i="8" s="1"/>
  <c r="AA1089" i="8" a="1"/>
  <c r="AA1089" i="8" s="1"/>
  <c r="Y474" i="8" a="1"/>
  <c r="Y474" i="8" s="1"/>
  <c r="AA474" i="8" a="1"/>
  <c r="AA474" i="8" s="1"/>
  <c r="Y538" i="8" a="1"/>
  <c r="Y538" i="8" s="1"/>
  <c r="AA538" i="8" a="1"/>
  <c r="AA538" i="8" s="1"/>
  <c r="Y602" i="8" a="1"/>
  <c r="Y602" i="8" s="1"/>
  <c r="AA602" i="8" a="1"/>
  <c r="AA602" i="8" s="1"/>
  <c r="Y666" i="8" a="1"/>
  <c r="Y666" i="8" s="1"/>
  <c r="AA666" i="8" a="1"/>
  <c r="AA666" i="8" s="1"/>
  <c r="Y730" i="8" a="1"/>
  <c r="Y730" i="8" s="1"/>
  <c r="AA730" i="8" a="1"/>
  <c r="AA730" i="8" s="1"/>
  <c r="Y794" i="8" a="1"/>
  <c r="Y794" i="8" s="1"/>
  <c r="AA794" i="8" a="1"/>
  <c r="AA794" i="8" s="1"/>
  <c r="Y858" i="8" a="1"/>
  <c r="Y858" i="8" s="1"/>
  <c r="AA858" i="8" a="1"/>
  <c r="AA858" i="8" s="1"/>
  <c r="Y922" i="8" a="1"/>
  <c r="Y922" i="8" s="1"/>
  <c r="AA922" i="8" a="1"/>
  <c r="AA922" i="8" s="1"/>
  <c r="Y986" i="8" a="1"/>
  <c r="Y986" i="8" s="1"/>
  <c r="AA986" i="8" a="1"/>
  <c r="AA986" i="8" s="1"/>
  <c r="Y1050" i="8" a="1"/>
  <c r="Y1050" i="8" s="1"/>
  <c r="AA1050" i="8" a="1"/>
  <c r="AA1050" i="8" s="1"/>
  <c r="Y515" i="8" a="1"/>
  <c r="Y515" i="8" s="1"/>
  <c r="AA515" i="8" a="1"/>
  <c r="AA515" i="8" s="1"/>
  <c r="Y579" i="8" a="1"/>
  <c r="Y579" i="8" s="1"/>
  <c r="AA579" i="8" a="1"/>
  <c r="AA579" i="8" s="1"/>
  <c r="Y643" i="8" a="1"/>
  <c r="Y643" i="8" s="1"/>
  <c r="AA643" i="8" a="1"/>
  <c r="AA643" i="8" s="1"/>
  <c r="Y707" i="8" a="1"/>
  <c r="Y707" i="8" s="1"/>
  <c r="AA707" i="8" a="1"/>
  <c r="AA707" i="8" s="1"/>
  <c r="Y771" i="8" a="1"/>
  <c r="Y771" i="8" s="1"/>
  <c r="AA771" i="8" a="1"/>
  <c r="AA771" i="8" s="1"/>
  <c r="Y835" i="8" a="1"/>
  <c r="Y835" i="8" s="1"/>
  <c r="AA835" i="8" a="1"/>
  <c r="AA835" i="8" s="1"/>
  <c r="Y899" i="8" a="1"/>
  <c r="Y899" i="8" s="1"/>
  <c r="AA899" i="8" a="1"/>
  <c r="AA899" i="8" s="1"/>
  <c r="Y963" i="8" a="1"/>
  <c r="Y963" i="8" s="1"/>
  <c r="AA963" i="8" a="1"/>
  <c r="AA963" i="8" s="1"/>
  <c r="Y1027" i="8" a="1"/>
  <c r="Y1027" i="8" s="1"/>
  <c r="AA1027" i="8" a="1"/>
  <c r="AA1027" i="8" s="1"/>
  <c r="Y1091" i="8" a="1"/>
  <c r="Y1091" i="8" s="1"/>
  <c r="AA1091" i="8" a="1"/>
  <c r="AA1091" i="8" s="1"/>
  <c r="Y556" i="8" a="1"/>
  <c r="Y556" i="8" s="1"/>
  <c r="AA556" i="8" a="1"/>
  <c r="AA556" i="8" s="1"/>
  <c r="Y620" i="8" a="1"/>
  <c r="Y620" i="8" s="1"/>
  <c r="AA620" i="8" a="1"/>
  <c r="AA620" i="8" s="1"/>
  <c r="Y684" i="8" a="1"/>
  <c r="Y684" i="8" s="1"/>
  <c r="AA684" i="8" a="1"/>
  <c r="AA684" i="8" s="1"/>
  <c r="Y748" i="8" a="1"/>
  <c r="Y748" i="8" s="1"/>
  <c r="AA748" i="8" a="1"/>
  <c r="AA748" i="8" s="1"/>
  <c r="Y812" i="8" a="1"/>
  <c r="Y812" i="8" s="1"/>
  <c r="AA812" i="8" a="1"/>
  <c r="AA812" i="8" s="1"/>
  <c r="Y876" i="8" a="1"/>
  <c r="Y876" i="8" s="1"/>
  <c r="AA876" i="8" a="1"/>
  <c r="AA876" i="8" s="1"/>
  <c r="Y940" i="8" a="1"/>
  <c r="Y940" i="8" s="1"/>
  <c r="AA940" i="8" a="1"/>
  <c r="AA940" i="8" s="1"/>
  <c r="Y1004" i="8" a="1"/>
  <c r="Y1004" i="8" s="1"/>
  <c r="AA1004" i="8" a="1"/>
  <c r="AA1004" i="8" s="1"/>
  <c r="Y1068" i="8" a="1"/>
  <c r="Y1068" i="8" s="1"/>
  <c r="AA1068" i="8" a="1"/>
  <c r="AA1068" i="8" s="1"/>
  <c r="AA335" i="8" a="1"/>
  <c r="AA335" i="8" s="1"/>
  <c r="AA399" i="8" a="1"/>
  <c r="AA399" i="8" s="1"/>
  <c r="Y469" i="8" a="1"/>
  <c r="Y469" i="8" s="1"/>
  <c r="AA469" i="8" a="1"/>
  <c r="AA469" i="8" s="1"/>
  <c r="Y645" i="8" a="1"/>
  <c r="Y645" i="8" s="1"/>
  <c r="AA645" i="8" a="1"/>
  <c r="AA645" i="8" s="1"/>
  <c r="Y901" i="8" a="1"/>
  <c r="Y901" i="8" s="1"/>
  <c r="AA901" i="8" a="1"/>
  <c r="AA901" i="8" s="1"/>
  <c r="Y481" i="8" a="1"/>
  <c r="Y481" i="8" s="1"/>
  <c r="AA481" i="8" a="1"/>
  <c r="AA481" i="8" s="1"/>
  <c r="Y40" i="8" a="1"/>
  <c r="Y40" i="8" s="1"/>
  <c r="AA40" i="8" a="1"/>
  <c r="AA40" i="8" s="1"/>
  <c r="Y104" i="8" a="1"/>
  <c r="Y104" i="8" s="1"/>
  <c r="AA104" i="8" a="1"/>
  <c r="AA104" i="8" s="1"/>
  <c r="Y168" i="8" a="1"/>
  <c r="Y168" i="8" s="1"/>
  <c r="AA168" i="8" a="1"/>
  <c r="AA168" i="8" s="1"/>
  <c r="Y232" i="8" a="1"/>
  <c r="Y232" i="8" s="1"/>
  <c r="AA232" i="8" a="1"/>
  <c r="AA232" i="8" s="1"/>
  <c r="AA296" i="8" a="1"/>
  <c r="AA296" i="8" s="1"/>
  <c r="AA360" i="8" a="1"/>
  <c r="AA360" i="8" s="1"/>
  <c r="Y424" i="8" a="1"/>
  <c r="Y424" i="8" s="1"/>
  <c r="AA424" i="8" a="1"/>
  <c r="AA424" i="8" s="1"/>
  <c r="Y500" i="8" a="1"/>
  <c r="Y500" i="8" s="1"/>
  <c r="AA500" i="8" a="1"/>
  <c r="AA500" i="8" s="1"/>
  <c r="Y742" i="8" a="1"/>
  <c r="Y742" i="8" s="1"/>
  <c r="AA742" i="8" a="1"/>
  <c r="AA742" i="8" s="1"/>
  <c r="Y998" i="8" a="1"/>
  <c r="Y998" i="8" s="1"/>
  <c r="AA998" i="8" a="1"/>
  <c r="AA998" i="8" s="1"/>
  <c r="Y974" i="8" a="1"/>
  <c r="Y974" i="8" s="1"/>
  <c r="AA974" i="8" a="1"/>
  <c r="AA974" i="8" s="1"/>
  <c r="Y65" i="8" a="1"/>
  <c r="Y65" i="8" s="1"/>
  <c r="AA65" i="8" a="1"/>
  <c r="AA65" i="8" s="1"/>
  <c r="Y129" i="8" a="1"/>
  <c r="Y129" i="8" s="1"/>
  <c r="AA129" i="8" a="1"/>
  <c r="AA129" i="8" s="1"/>
  <c r="Y193" i="8" a="1"/>
  <c r="Y193" i="8" s="1"/>
  <c r="AA193" i="8" a="1"/>
  <c r="AA193" i="8" s="1"/>
  <c r="Y257" i="8" a="1"/>
  <c r="Y257" i="8" s="1"/>
  <c r="AA257" i="8" a="1"/>
  <c r="AA257" i="8" s="1"/>
  <c r="AA321" i="8" a="1"/>
  <c r="AA321" i="8" s="1"/>
  <c r="AA385" i="8" a="1"/>
  <c r="AA385" i="8" s="1"/>
  <c r="Y453" i="8" a="1"/>
  <c r="Y453" i="8" s="1"/>
  <c r="AA453" i="8" a="1"/>
  <c r="AA453" i="8" s="1"/>
  <c r="Y589" i="8" a="1"/>
  <c r="Y589" i="8" s="1"/>
  <c r="AA589" i="8" a="1"/>
  <c r="AA589" i="8" s="1"/>
  <c r="Y845" i="8" a="1"/>
  <c r="Y845" i="8" s="1"/>
  <c r="AA845" i="8" a="1"/>
  <c r="AA845" i="8" s="1"/>
  <c r="Y511" i="8" a="1"/>
  <c r="Y511" i="8" s="1"/>
  <c r="AA511" i="8" a="1"/>
  <c r="AA511" i="8" s="1"/>
  <c r="Y575" i="8" a="1"/>
  <c r="Y575" i="8" s="1"/>
  <c r="AA575" i="8" a="1"/>
  <c r="AA575" i="8" s="1"/>
  <c r="Y639" i="8" a="1"/>
  <c r="Y639" i="8" s="1"/>
  <c r="AA639" i="8" a="1"/>
  <c r="AA639" i="8" s="1"/>
  <c r="Y703" i="8" a="1"/>
  <c r="Y703" i="8" s="1"/>
  <c r="AA703" i="8" a="1"/>
  <c r="AA703" i="8" s="1"/>
  <c r="Y767" i="8" a="1"/>
  <c r="Y767" i="8" s="1"/>
  <c r="AA767" i="8" a="1"/>
  <c r="AA767" i="8" s="1"/>
  <c r="Y831" i="8" a="1"/>
  <c r="Y831" i="8" s="1"/>
  <c r="AA831" i="8" a="1"/>
  <c r="AA831" i="8" s="1"/>
  <c r="Y895" i="8" a="1"/>
  <c r="Y895" i="8" s="1"/>
  <c r="AA895" i="8" a="1"/>
  <c r="AA895" i="8" s="1"/>
  <c r="Y959" i="8" a="1"/>
  <c r="Y959" i="8" s="1"/>
  <c r="AA959" i="8" a="1"/>
  <c r="AA959" i="8" s="1"/>
  <c r="Y1023" i="8" a="1"/>
  <c r="Y1023" i="8" s="1"/>
  <c r="AA1023" i="8" a="1"/>
  <c r="AA1023" i="8" s="1"/>
  <c r="Y1087" i="8" a="1"/>
  <c r="Y1087" i="8" s="1"/>
  <c r="AA1087" i="8" a="1"/>
  <c r="AA1087" i="8" s="1"/>
  <c r="Y560" i="8" a="1"/>
  <c r="Y560" i="8" s="1"/>
  <c r="AA560" i="8" a="1"/>
  <c r="AA560" i="8" s="1"/>
  <c r="Y624" i="8" a="1"/>
  <c r="Y624" i="8" s="1"/>
  <c r="AA624" i="8" a="1"/>
  <c r="AA624" i="8" s="1"/>
  <c r="Y688" i="8" a="1"/>
  <c r="Y688" i="8" s="1"/>
  <c r="AA688" i="8" a="1"/>
  <c r="AA688" i="8" s="1"/>
  <c r="Y752" i="8" a="1"/>
  <c r="Y752" i="8" s="1"/>
  <c r="AA752" i="8" a="1"/>
  <c r="AA752" i="8" s="1"/>
  <c r="Y816" i="8" a="1"/>
  <c r="Y816" i="8" s="1"/>
  <c r="AA816" i="8" a="1"/>
  <c r="AA816" i="8" s="1"/>
  <c r="Y880" i="8" a="1"/>
  <c r="Y880" i="8" s="1"/>
  <c r="AA880" i="8" a="1"/>
  <c r="AA880" i="8" s="1"/>
  <c r="Y944" i="8" a="1"/>
  <c r="Y944" i="8" s="1"/>
  <c r="AA944" i="8" a="1"/>
  <c r="AA944" i="8" s="1"/>
  <c r="Y1008" i="8" a="1"/>
  <c r="Y1008" i="8" s="1"/>
  <c r="AA1008" i="8" a="1"/>
  <c r="AA1008" i="8" s="1"/>
  <c r="Y1072" i="8" a="1"/>
  <c r="Y1072" i="8" s="1"/>
  <c r="AA1072" i="8" a="1"/>
  <c r="AA1072" i="8" s="1"/>
  <c r="Y521" i="8" a="1"/>
  <c r="Y521" i="8" s="1"/>
  <c r="AA521" i="8" a="1"/>
  <c r="AA521" i="8" s="1"/>
  <c r="Y585" i="8" a="1"/>
  <c r="Y585" i="8" s="1"/>
  <c r="AA585" i="8" a="1"/>
  <c r="AA585" i="8" s="1"/>
  <c r="Y649" i="8" a="1"/>
  <c r="Y649" i="8" s="1"/>
  <c r="AA649" i="8" a="1"/>
  <c r="AA649" i="8" s="1"/>
  <c r="Y713" i="8" a="1"/>
  <c r="Y713" i="8" s="1"/>
  <c r="AA713" i="8" a="1"/>
  <c r="AA713" i="8" s="1"/>
  <c r="Y777" i="8" a="1"/>
  <c r="Y777" i="8" s="1"/>
  <c r="AA777" i="8" a="1"/>
  <c r="AA777" i="8" s="1"/>
  <c r="Y841" i="8" a="1"/>
  <c r="Y841" i="8" s="1"/>
  <c r="AA841" i="8" a="1"/>
  <c r="AA841" i="8" s="1"/>
  <c r="Y905" i="8" a="1"/>
  <c r="Y905" i="8" s="1"/>
  <c r="AA905" i="8" a="1"/>
  <c r="AA905" i="8" s="1"/>
  <c r="Y969" i="8" a="1"/>
  <c r="Y969" i="8" s="1"/>
  <c r="AA969" i="8" a="1"/>
  <c r="AA969" i="8" s="1"/>
  <c r="Y1033" i="8" a="1"/>
  <c r="Y1033" i="8" s="1"/>
  <c r="AA1033" i="8" a="1"/>
  <c r="AA1033" i="8" s="1"/>
  <c r="Y1097" i="8" a="1"/>
  <c r="Y1097" i="8" s="1"/>
  <c r="AA1097" i="8" a="1"/>
  <c r="AA1097" i="8" s="1"/>
  <c r="Y482" i="8" a="1"/>
  <c r="Y482" i="8" s="1"/>
  <c r="AA482" i="8" a="1"/>
  <c r="AA482" i="8" s="1"/>
  <c r="Y546" i="8" a="1"/>
  <c r="Y546" i="8" s="1"/>
  <c r="AA546" i="8" a="1"/>
  <c r="AA546" i="8" s="1"/>
  <c r="Y610" i="8" a="1"/>
  <c r="Y610" i="8" s="1"/>
  <c r="AA610" i="8" a="1"/>
  <c r="AA610" i="8" s="1"/>
  <c r="Y674" i="8" a="1"/>
  <c r="Y674" i="8" s="1"/>
  <c r="AA674" i="8" a="1"/>
  <c r="AA674" i="8" s="1"/>
  <c r="Y738" i="8" a="1"/>
  <c r="Y738" i="8" s="1"/>
  <c r="AA738" i="8" a="1"/>
  <c r="AA738" i="8" s="1"/>
  <c r="Y802" i="8" a="1"/>
  <c r="Y802" i="8" s="1"/>
  <c r="AA802" i="8" a="1"/>
  <c r="AA802" i="8" s="1"/>
  <c r="Y866" i="8" a="1"/>
  <c r="Y866" i="8" s="1"/>
  <c r="AA866" i="8" a="1"/>
  <c r="AA866" i="8" s="1"/>
  <c r="Y930" i="8" a="1"/>
  <c r="Y930" i="8" s="1"/>
  <c r="AA930" i="8" a="1"/>
  <c r="AA930" i="8" s="1"/>
  <c r="Y994" i="8" a="1"/>
  <c r="Y994" i="8" s="1"/>
  <c r="AA994" i="8" a="1"/>
  <c r="AA994" i="8" s="1"/>
  <c r="Y1058" i="8" a="1"/>
  <c r="Y1058" i="8" s="1"/>
  <c r="AA1058" i="8" a="1"/>
  <c r="AA1058" i="8" s="1"/>
  <c r="Y523" i="8" a="1"/>
  <c r="Y523" i="8" s="1"/>
  <c r="AA523" i="8" a="1"/>
  <c r="AA523" i="8" s="1"/>
  <c r="Y587" i="8" a="1"/>
  <c r="Y587" i="8" s="1"/>
  <c r="AA587" i="8" a="1"/>
  <c r="AA587" i="8" s="1"/>
  <c r="Y651" i="8" a="1"/>
  <c r="Y651" i="8" s="1"/>
  <c r="AA651" i="8" a="1"/>
  <c r="AA651" i="8" s="1"/>
  <c r="Y715" i="8" a="1"/>
  <c r="Y715" i="8" s="1"/>
  <c r="AA715" i="8" a="1"/>
  <c r="AA715" i="8" s="1"/>
  <c r="Y779" i="8" a="1"/>
  <c r="Y779" i="8" s="1"/>
  <c r="AA779" i="8" a="1"/>
  <c r="AA779" i="8" s="1"/>
  <c r="Y843" i="8" a="1"/>
  <c r="Y843" i="8" s="1"/>
  <c r="AA843" i="8" a="1"/>
  <c r="AA843" i="8" s="1"/>
  <c r="Y907" i="8" a="1"/>
  <c r="Y907" i="8" s="1"/>
  <c r="AA907" i="8" a="1"/>
  <c r="AA907" i="8" s="1"/>
  <c r="Y971" i="8" a="1"/>
  <c r="Y971" i="8" s="1"/>
  <c r="AA971" i="8" a="1"/>
  <c r="AA971" i="8" s="1"/>
  <c r="Y1035" i="8" a="1"/>
  <c r="Y1035" i="8" s="1"/>
  <c r="AA1035" i="8" a="1"/>
  <c r="AA1035" i="8" s="1"/>
  <c r="Y1099" i="8" a="1"/>
  <c r="Y1099" i="8" s="1"/>
  <c r="AA1099" i="8" a="1"/>
  <c r="AA1099" i="8" s="1"/>
  <c r="Y564" i="8" a="1"/>
  <c r="Y564" i="8" s="1"/>
  <c r="AA564" i="8" a="1"/>
  <c r="AA564" i="8" s="1"/>
  <c r="Y628" i="8" a="1"/>
  <c r="Y628" i="8" s="1"/>
  <c r="AA628" i="8" a="1"/>
  <c r="AA628" i="8" s="1"/>
  <c r="Y692" i="8" a="1"/>
  <c r="Y692" i="8" s="1"/>
  <c r="AA692" i="8" a="1"/>
  <c r="AA692" i="8" s="1"/>
  <c r="Y756" i="8" a="1"/>
  <c r="Y756" i="8" s="1"/>
  <c r="AA756" i="8" a="1"/>
  <c r="AA756" i="8" s="1"/>
  <c r="Y820" i="8" a="1"/>
  <c r="Y820" i="8" s="1"/>
  <c r="AA820" i="8" a="1"/>
  <c r="AA820" i="8" s="1"/>
  <c r="Y884" i="8" a="1"/>
  <c r="Y884" i="8" s="1"/>
  <c r="AA884" i="8" a="1"/>
  <c r="AA884" i="8" s="1"/>
  <c r="Y948" i="8" a="1"/>
  <c r="Y948" i="8" s="1"/>
  <c r="AA948" i="8" a="1"/>
  <c r="AA948" i="8" s="1"/>
  <c r="Y1012" i="8" a="1"/>
  <c r="Y1012" i="8" s="1"/>
  <c r="AA1012" i="8" a="1"/>
  <c r="AA1012" i="8" s="1"/>
  <c r="Y1076" i="8" a="1"/>
  <c r="Y1076" i="8" s="1"/>
  <c r="AA1076" i="8" a="1"/>
  <c r="AA1076" i="8" s="1"/>
  <c r="Y138" i="8" a="1"/>
  <c r="Y138" i="8" s="1"/>
  <c r="AA138" i="8" a="1"/>
  <c r="AA138" i="8" s="1"/>
  <c r="Y210" i="8" a="1"/>
  <c r="Y210" i="8" s="1"/>
  <c r="AA210" i="8" a="1"/>
  <c r="AA210" i="8" s="1"/>
  <c r="AA308" i="8" a="1"/>
  <c r="AA308" i="8" s="1"/>
  <c r="AA271" i="8" a="1"/>
  <c r="AA271" i="8" s="1"/>
  <c r="Y202" i="8" a="1"/>
  <c r="Y202" i="8" s="1"/>
  <c r="AA202" i="8" a="1"/>
  <c r="AA202" i="8" s="1"/>
  <c r="AA346" i="8" a="1"/>
  <c r="AA346" i="8" s="1"/>
  <c r="Y42" i="8" a="1"/>
  <c r="Y42" i="8" s="1"/>
  <c r="AA42" i="8" a="1"/>
  <c r="AA42" i="8" s="1"/>
  <c r="Y178" i="8" a="1"/>
  <c r="Y178" i="8" s="1"/>
  <c r="AA178" i="8" a="1"/>
  <c r="AA178" i="8" s="1"/>
  <c r="AA314" i="8" a="1"/>
  <c r="AA314" i="8" s="1"/>
  <c r="Y27" i="8" a="1"/>
  <c r="Y27" i="8" s="1"/>
  <c r="AA27" i="8" a="1"/>
  <c r="AA27" i="8" s="1"/>
  <c r="Y91" i="8" a="1"/>
  <c r="Y91" i="8" s="1"/>
  <c r="AA91" i="8" a="1"/>
  <c r="AA91" i="8" s="1"/>
  <c r="Y155" i="8" a="1"/>
  <c r="Y155" i="8" s="1"/>
  <c r="AA155" i="8" a="1"/>
  <c r="AA155" i="8" s="1"/>
  <c r="Y219" i="8" a="1"/>
  <c r="Y219" i="8" s="1"/>
  <c r="AA219" i="8" a="1"/>
  <c r="AA219" i="8" s="1"/>
  <c r="AA283" i="8" a="1"/>
  <c r="AA283" i="8" s="1"/>
  <c r="AA347" i="8" a="1"/>
  <c r="AA347" i="8" s="1"/>
  <c r="AA411" i="8" a="1"/>
  <c r="AA411" i="8" s="1"/>
  <c r="Y483" i="8" a="1"/>
  <c r="Y483" i="8" s="1"/>
  <c r="AA483" i="8" a="1"/>
  <c r="AA483" i="8" s="1"/>
  <c r="Y693" i="8" a="1"/>
  <c r="Y693" i="8" s="1"/>
  <c r="AA693" i="8" a="1"/>
  <c r="AA693" i="8" s="1"/>
  <c r="Y949" i="8" a="1"/>
  <c r="Y949" i="8" s="1"/>
  <c r="AA949" i="8" a="1"/>
  <c r="AA949" i="8" s="1"/>
  <c r="Y686" i="8" a="1"/>
  <c r="Y686" i="8" s="1"/>
  <c r="AA686" i="8" a="1"/>
  <c r="AA686" i="8" s="1"/>
  <c r="Y60" i="8" a="1"/>
  <c r="Y60" i="8" s="1"/>
  <c r="AA60" i="8" a="1"/>
  <c r="AA60" i="8" s="1"/>
  <c r="Y124" i="8" a="1"/>
  <c r="Y124" i="8" s="1"/>
  <c r="AA124" i="8" a="1"/>
  <c r="AA124" i="8" s="1"/>
  <c r="Y188" i="8" a="1"/>
  <c r="Y188" i="8" s="1"/>
  <c r="AA188" i="8" a="1"/>
  <c r="AA188" i="8" s="1"/>
  <c r="AA252" i="8" a="1"/>
  <c r="AA252" i="8" s="1"/>
  <c r="AA316" i="8" a="1"/>
  <c r="AA316" i="8" s="1"/>
  <c r="AA380" i="8" a="1"/>
  <c r="AA380" i="8" s="1"/>
  <c r="Y447" i="8" a="1"/>
  <c r="Y447" i="8" s="1"/>
  <c r="AA447" i="8" a="1"/>
  <c r="AA447" i="8" s="1"/>
  <c r="Y566" i="8" a="1"/>
  <c r="Y566" i="8" s="1"/>
  <c r="AA566" i="8" a="1"/>
  <c r="AA566" i="8" s="1"/>
  <c r="Y822" i="8" a="1"/>
  <c r="Y822" i="8" s="1"/>
  <c r="AA822" i="8" a="1"/>
  <c r="AA822" i="8" s="1"/>
  <c r="Y1078" i="8" a="1"/>
  <c r="Y1078" i="8" s="1"/>
  <c r="AA1078" i="8" a="1"/>
  <c r="AA1078" i="8" s="1"/>
  <c r="Y45" i="8" a="1"/>
  <c r="Y45" i="8" s="1"/>
  <c r="AA45" i="8" a="1"/>
  <c r="AA45" i="8" s="1"/>
  <c r="Y109" i="8" a="1"/>
  <c r="Y109" i="8" s="1"/>
  <c r="AA109" i="8" a="1"/>
  <c r="AA109" i="8" s="1"/>
  <c r="Y173" i="8" a="1"/>
  <c r="Y173" i="8" s="1"/>
  <c r="AA173" i="8" a="1"/>
  <c r="AA173" i="8" s="1"/>
  <c r="Y237" i="8" a="1"/>
  <c r="Y237" i="8" s="1"/>
  <c r="AA237" i="8" a="1"/>
  <c r="AA237" i="8" s="1"/>
  <c r="AA301" i="8" a="1"/>
  <c r="AA301" i="8" s="1"/>
  <c r="AA365" i="8" a="1"/>
  <c r="AA365" i="8" s="1"/>
  <c r="Y430" i="8" a="1"/>
  <c r="Y430" i="8" s="1"/>
  <c r="AA430" i="8" a="1"/>
  <c r="AA430" i="8" s="1"/>
  <c r="Y509" i="8" a="1"/>
  <c r="Y509" i="8" s="1"/>
  <c r="AA509" i="8" a="1"/>
  <c r="AA509" i="8" s="1"/>
  <c r="Y765" i="8" a="1"/>
  <c r="Y765" i="8" s="1"/>
  <c r="AA765" i="8" a="1"/>
  <c r="AA765" i="8" s="1"/>
  <c r="Y1021" i="8" a="1"/>
  <c r="Y1021" i="8" s="1"/>
  <c r="AA1021" i="8" a="1"/>
  <c r="AA1021" i="8" s="1"/>
  <c r="Y878" i="8" a="1"/>
  <c r="Y878" i="8" s="1"/>
  <c r="AA878" i="8" a="1"/>
  <c r="AA878" i="8" s="1"/>
  <c r="Y62" i="8" a="1"/>
  <c r="Y62" i="8" s="1"/>
  <c r="AA62" i="8" a="1"/>
  <c r="AA62" i="8" s="1"/>
  <c r="Y126" i="8" a="1"/>
  <c r="Y126" i="8" s="1"/>
  <c r="AA126" i="8" a="1"/>
  <c r="AA126" i="8" s="1"/>
  <c r="Y190" i="8" a="1"/>
  <c r="Y190" i="8" s="1"/>
  <c r="AA190" i="8" a="1"/>
  <c r="AA190" i="8" s="1"/>
  <c r="AA254" i="8" a="1"/>
  <c r="AA254" i="8" s="1"/>
  <c r="AA318" i="8" a="1"/>
  <c r="AA318" i="8" s="1"/>
  <c r="AA382" i="8" a="1"/>
  <c r="AA382" i="8" s="1"/>
  <c r="Y449" i="8" a="1"/>
  <c r="Y449" i="8" s="1"/>
  <c r="AA449" i="8" a="1"/>
  <c r="AA449" i="8" s="1"/>
  <c r="Y574" i="8" a="1"/>
  <c r="Y574" i="8" s="1"/>
  <c r="AA574" i="8" a="1"/>
  <c r="AA574" i="8" s="1"/>
  <c r="Y830" i="8" a="1"/>
  <c r="Y830" i="8" s="1"/>
  <c r="AA830" i="8" a="1"/>
  <c r="AA830" i="8" s="1"/>
  <c r="Y1086" i="8" a="1"/>
  <c r="Y1086" i="8" s="1"/>
  <c r="AA1086" i="8" a="1"/>
  <c r="AA1086" i="8" s="1"/>
  <c r="Y23" i="8" a="1"/>
  <c r="Y23" i="8" s="1"/>
  <c r="AA23" i="8" a="1"/>
  <c r="AA23" i="8" s="1"/>
  <c r="Y87" i="8" a="1"/>
  <c r="Y87" i="8" s="1"/>
  <c r="AA87" i="8" a="1"/>
  <c r="AA87" i="8" s="1"/>
  <c r="Y151" i="8" a="1"/>
  <c r="Y151" i="8" s="1"/>
  <c r="AA151" i="8" a="1"/>
  <c r="AA151" i="8" s="1"/>
  <c r="Y215" i="8" a="1"/>
  <c r="Y215" i="8" s="1"/>
  <c r="AA215" i="8" a="1"/>
  <c r="AA215" i="8" s="1"/>
  <c r="AA279" i="8" a="1"/>
  <c r="AA279" i="8" s="1"/>
  <c r="AA343" i="8" a="1"/>
  <c r="AA343" i="8" s="1"/>
  <c r="AA407" i="8" a="1"/>
  <c r="AA407" i="8" s="1"/>
  <c r="Y478" i="8" a="1"/>
  <c r="Y478" i="8" s="1"/>
  <c r="AA478" i="8" a="1"/>
  <c r="AA478" i="8" s="1"/>
  <c r="Y677" i="8" a="1"/>
  <c r="Y677" i="8" s="1"/>
  <c r="AA677" i="8" a="1"/>
  <c r="AA677" i="8" s="1"/>
  <c r="Y933" i="8" a="1"/>
  <c r="Y933" i="8" s="1"/>
  <c r="AA933" i="8" a="1"/>
  <c r="AA933" i="8" s="1"/>
  <c r="Y622" i="8" a="1"/>
  <c r="Y622" i="8" s="1"/>
  <c r="AA622" i="8" a="1"/>
  <c r="AA622" i="8" s="1"/>
  <c r="Y48" i="8" a="1"/>
  <c r="Y48" i="8" s="1"/>
  <c r="AA48" i="8" a="1"/>
  <c r="AA48" i="8" s="1"/>
  <c r="Y112" i="8" a="1"/>
  <c r="Y112" i="8" s="1"/>
  <c r="AA112" i="8" a="1"/>
  <c r="AA112" i="8" s="1"/>
  <c r="Y176" i="8" a="1"/>
  <c r="Y176" i="8" s="1"/>
  <c r="AA176" i="8" a="1"/>
  <c r="AA176" i="8" s="1"/>
  <c r="Y240" i="8" a="1"/>
  <c r="Y240" i="8" s="1"/>
  <c r="AA240" i="8" a="1"/>
  <c r="AA240" i="8" s="1"/>
  <c r="AA304" i="8" a="1"/>
  <c r="AA304" i="8" s="1"/>
  <c r="AA368" i="8" a="1"/>
  <c r="AA368" i="8" s="1"/>
  <c r="Y433" i="8" a="1"/>
  <c r="Y433" i="8" s="1"/>
  <c r="AA433" i="8" a="1"/>
  <c r="AA433" i="8" s="1"/>
  <c r="Y518" i="8" a="1"/>
  <c r="Y518" i="8" s="1"/>
  <c r="AA518" i="8" a="1"/>
  <c r="AA518" i="8" s="1"/>
  <c r="Y774" i="8" a="1"/>
  <c r="Y774" i="8" s="1"/>
  <c r="AA774" i="8" a="1"/>
  <c r="AA774" i="8" s="1"/>
  <c r="Y1030" i="8" a="1"/>
  <c r="Y1030" i="8" s="1"/>
  <c r="AA1030" i="8" a="1"/>
  <c r="AA1030" i="8" s="1"/>
  <c r="Y9" i="8" a="1"/>
  <c r="Y9" i="8" s="1"/>
  <c r="AA9" i="8" a="1"/>
  <c r="AA9" i="8" s="1"/>
  <c r="Y73" i="8" a="1"/>
  <c r="Y73" i="8" s="1"/>
  <c r="AA73" i="8" a="1"/>
  <c r="AA73" i="8" s="1"/>
  <c r="Y137" i="8" a="1"/>
  <c r="Y137" i="8" s="1"/>
  <c r="AA137" i="8" a="1"/>
  <c r="AA137" i="8" s="1"/>
  <c r="Y201" i="8" a="1"/>
  <c r="Y201" i="8" s="1"/>
  <c r="AA201" i="8" a="1"/>
  <c r="AA201" i="8" s="1"/>
  <c r="AA265" i="8" a="1"/>
  <c r="AA265" i="8" s="1"/>
  <c r="AA329" i="8" a="1"/>
  <c r="AA329" i="8" s="1"/>
  <c r="AA393" i="8" a="1"/>
  <c r="AA393" i="8" s="1"/>
  <c r="Y462" i="8" a="1"/>
  <c r="Y462" i="8" s="1"/>
  <c r="AA462" i="8" a="1"/>
  <c r="AA462" i="8" s="1"/>
  <c r="Y621" i="8" a="1"/>
  <c r="Y621" i="8" s="1"/>
  <c r="AA621" i="8" a="1"/>
  <c r="AA621" i="8" s="1"/>
  <c r="Y877" i="8" a="1"/>
  <c r="Y877" i="8" s="1"/>
  <c r="AA877" i="8" a="1"/>
  <c r="AA877" i="8" s="1"/>
  <c r="Y519" i="8" a="1"/>
  <c r="Y519" i="8" s="1"/>
  <c r="AA519" i="8" a="1"/>
  <c r="AA519" i="8" s="1"/>
  <c r="Y583" i="8" a="1"/>
  <c r="Y583" i="8" s="1"/>
  <c r="AA583" i="8" a="1"/>
  <c r="AA583" i="8" s="1"/>
  <c r="Y647" i="8" a="1"/>
  <c r="Y647" i="8" s="1"/>
  <c r="AA647" i="8" a="1"/>
  <c r="AA647" i="8" s="1"/>
  <c r="Y711" i="8" a="1"/>
  <c r="Y711" i="8" s="1"/>
  <c r="AA711" i="8" a="1"/>
  <c r="AA711" i="8" s="1"/>
  <c r="Y775" i="8" a="1"/>
  <c r="Y775" i="8" s="1"/>
  <c r="AA775" i="8" a="1"/>
  <c r="AA775" i="8" s="1"/>
  <c r="Y839" i="8" a="1"/>
  <c r="Y839" i="8" s="1"/>
  <c r="AA839" i="8" a="1"/>
  <c r="AA839" i="8" s="1"/>
  <c r="Y903" i="8" a="1"/>
  <c r="Y903" i="8" s="1"/>
  <c r="AA903" i="8" a="1"/>
  <c r="AA903" i="8" s="1"/>
  <c r="Y967" i="8" a="1"/>
  <c r="Y967" i="8" s="1"/>
  <c r="AA967" i="8" a="1"/>
  <c r="AA967" i="8" s="1"/>
  <c r="Y1031" i="8" a="1"/>
  <c r="Y1031" i="8" s="1"/>
  <c r="AA1031" i="8" a="1"/>
  <c r="AA1031" i="8" s="1"/>
  <c r="Y1095" i="8" a="1"/>
  <c r="Y1095" i="8" s="1"/>
  <c r="AA1095" i="8" a="1"/>
  <c r="AA1095" i="8" s="1"/>
  <c r="Y568" i="8" a="1"/>
  <c r="Y568" i="8" s="1"/>
  <c r="AA568" i="8" a="1"/>
  <c r="AA568" i="8" s="1"/>
  <c r="Y632" i="8" a="1"/>
  <c r="Y632" i="8" s="1"/>
  <c r="AA632" i="8" a="1"/>
  <c r="AA632" i="8" s="1"/>
  <c r="Y696" i="8" a="1"/>
  <c r="Y696" i="8" s="1"/>
  <c r="AA696" i="8" a="1"/>
  <c r="AA696" i="8" s="1"/>
  <c r="Y760" i="8" a="1"/>
  <c r="Y760" i="8" s="1"/>
  <c r="AA760" i="8" a="1"/>
  <c r="AA760" i="8" s="1"/>
  <c r="Y824" i="8" a="1"/>
  <c r="Y824" i="8" s="1"/>
  <c r="AA824" i="8" a="1"/>
  <c r="AA824" i="8" s="1"/>
  <c r="Y888" i="8" a="1"/>
  <c r="Y888" i="8" s="1"/>
  <c r="AA888" i="8" a="1"/>
  <c r="AA888" i="8" s="1"/>
  <c r="Y952" i="8" a="1"/>
  <c r="Y952" i="8" s="1"/>
  <c r="AA952" i="8" a="1"/>
  <c r="AA952" i="8" s="1"/>
  <c r="Y1016" i="8" a="1"/>
  <c r="Y1016" i="8" s="1"/>
  <c r="AA1016" i="8" a="1"/>
  <c r="AA1016" i="8" s="1"/>
  <c r="Y1080" i="8" a="1"/>
  <c r="Y1080" i="8" s="1"/>
  <c r="AA1080" i="8" a="1"/>
  <c r="AA1080" i="8" s="1"/>
  <c r="Y529" i="8" a="1"/>
  <c r="Y529" i="8" s="1"/>
  <c r="AA529" i="8" a="1"/>
  <c r="AA529" i="8" s="1"/>
  <c r="Y593" i="8" a="1"/>
  <c r="Y593" i="8" s="1"/>
  <c r="AA593" i="8" a="1"/>
  <c r="AA593" i="8" s="1"/>
  <c r="Y657" i="8" a="1"/>
  <c r="Y657" i="8" s="1"/>
  <c r="AA657" i="8" a="1"/>
  <c r="AA657" i="8" s="1"/>
  <c r="Y721" i="8" a="1"/>
  <c r="Y721" i="8" s="1"/>
  <c r="AA721" i="8" a="1"/>
  <c r="AA721" i="8" s="1"/>
  <c r="Y785" i="8" a="1"/>
  <c r="Y785" i="8" s="1"/>
  <c r="AA785" i="8" a="1"/>
  <c r="AA785" i="8" s="1"/>
  <c r="Y849" i="8" a="1"/>
  <c r="Y849" i="8" s="1"/>
  <c r="AA849" i="8" a="1"/>
  <c r="AA849" i="8" s="1"/>
  <c r="Y913" i="8" a="1"/>
  <c r="Y913" i="8" s="1"/>
  <c r="AA913" i="8" a="1"/>
  <c r="AA913" i="8" s="1"/>
  <c r="Y977" i="8" a="1"/>
  <c r="Y977" i="8" s="1"/>
  <c r="AA977" i="8" a="1"/>
  <c r="AA977" i="8" s="1"/>
  <c r="Y1041" i="8" a="1"/>
  <c r="Y1041" i="8" s="1"/>
  <c r="AA1041" i="8" a="1"/>
  <c r="AA1041" i="8" s="1"/>
  <c r="Y426" i="8" a="1"/>
  <c r="Y426" i="8" s="1"/>
  <c r="AA426" i="8" a="1"/>
  <c r="AA426" i="8" s="1"/>
  <c r="Y490" i="8" a="1"/>
  <c r="Y490" i="8" s="1"/>
  <c r="AA490" i="8" a="1"/>
  <c r="AA490" i="8" s="1"/>
  <c r="Y554" i="8" a="1"/>
  <c r="Y554" i="8" s="1"/>
  <c r="AA554" i="8" a="1"/>
  <c r="AA554" i="8" s="1"/>
  <c r="Y618" i="8" a="1"/>
  <c r="Y618" i="8" s="1"/>
  <c r="AA618" i="8" a="1"/>
  <c r="AA618" i="8" s="1"/>
  <c r="Y682" i="8" a="1"/>
  <c r="Y682" i="8" s="1"/>
  <c r="AA682" i="8" a="1"/>
  <c r="AA682" i="8" s="1"/>
  <c r="Y746" i="8" a="1"/>
  <c r="Y746" i="8" s="1"/>
  <c r="AA746" i="8" a="1"/>
  <c r="AA746" i="8" s="1"/>
  <c r="Y810" i="8" a="1"/>
  <c r="Y810" i="8" s="1"/>
  <c r="AA810" i="8" a="1"/>
  <c r="AA810" i="8" s="1"/>
  <c r="Y874" i="8" a="1"/>
  <c r="Y874" i="8" s="1"/>
  <c r="AA874" i="8" a="1"/>
  <c r="AA874" i="8" s="1"/>
  <c r="Y938" i="8" a="1"/>
  <c r="Y938" i="8" s="1"/>
  <c r="AA938" i="8" a="1"/>
  <c r="AA938" i="8" s="1"/>
  <c r="Y1002" i="8" a="1"/>
  <c r="Y1002" i="8" s="1"/>
  <c r="AA1002" i="8" a="1"/>
  <c r="AA1002" i="8" s="1"/>
  <c r="Y1066" i="8" a="1"/>
  <c r="Y1066" i="8" s="1"/>
  <c r="AA1066" i="8" a="1"/>
  <c r="AA1066" i="8" s="1"/>
  <c r="Y531" i="8" a="1"/>
  <c r="Y531" i="8" s="1"/>
  <c r="AA531" i="8" a="1"/>
  <c r="AA531" i="8" s="1"/>
  <c r="Y595" i="8" a="1"/>
  <c r="Y595" i="8" s="1"/>
  <c r="AA595" i="8" a="1"/>
  <c r="AA595" i="8" s="1"/>
  <c r="Y659" i="8" a="1"/>
  <c r="Y659" i="8" s="1"/>
  <c r="AA659" i="8" a="1"/>
  <c r="AA659" i="8" s="1"/>
  <c r="Y723" i="8" a="1"/>
  <c r="Y723" i="8" s="1"/>
  <c r="AA723" i="8" a="1"/>
  <c r="AA723" i="8" s="1"/>
  <c r="Y787" i="8" a="1"/>
  <c r="Y787" i="8" s="1"/>
  <c r="AA787" i="8" a="1"/>
  <c r="AA787" i="8" s="1"/>
  <c r="Y851" i="8" a="1"/>
  <c r="Y851" i="8" s="1"/>
  <c r="AA851" i="8" a="1"/>
  <c r="AA851" i="8" s="1"/>
  <c r="Y915" i="8" a="1"/>
  <c r="Y915" i="8" s="1"/>
  <c r="AA915" i="8" a="1"/>
  <c r="AA915" i="8" s="1"/>
  <c r="Y979" i="8" a="1"/>
  <c r="Y979" i="8" s="1"/>
  <c r="AA979" i="8" a="1"/>
  <c r="AA979" i="8" s="1"/>
  <c r="Y1043" i="8" a="1"/>
  <c r="Y1043" i="8" s="1"/>
  <c r="AA1043" i="8" a="1"/>
  <c r="AA1043" i="8" s="1"/>
  <c r="Y508" i="8" a="1"/>
  <c r="Y508" i="8" s="1"/>
  <c r="AA508" i="8" a="1"/>
  <c r="AA508" i="8" s="1"/>
  <c r="Y572" i="8" a="1"/>
  <c r="Y572" i="8" s="1"/>
  <c r="AA572" i="8" a="1"/>
  <c r="AA572" i="8" s="1"/>
  <c r="Y636" i="8" a="1"/>
  <c r="Y636" i="8" s="1"/>
  <c r="AA636" i="8" a="1"/>
  <c r="AA636" i="8" s="1"/>
  <c r="Y700" i="8" a="1"/>
  <c r="Y700" i="8" s="1"/>
  <c r="AA700" i="8" a="1"/>
  <c r="AA700" i="8" s="1"/>
  <c r="Y764" i="8" a="1"/>
  <c r="Y764" i="8" s="1"/>
  <c r="AA764" i="8" a="1"/>
  <c r="AA764" i="8" s="1"/>
  <c r="Y828" i="8" a="1"/>
  <c r="Y828" i="8" s="1"/>
  <c r="AA828" i="8" a="1"/>
  <c r="AA828" i="8" s="1"/>
  <c r="Y892" i="8" a="1"/>
  <c r="Y892" i="8" s="1"/>
  <c r="AA892" i="8" a="1"/>
  <c r="AA892" i="8" s="1"/>
  <c r="Y956" i="8" a="1"/>
  <c r="Y956" i="8" s="1"/>
  <c r="AA956" i="8" a="1"/>
  <c r="AA956" i="8" s="1"/>
  <c r="Y1020" i="8" a="1"/>
  <c r="Y1020" i="8" s="1"/>
  <c r="AA1020" i="8" a="1"/>
  <c r="AA1020" i="8" s="1"/>
  <c r="Y1084" i="8" a="1"/>
  <c r="Y1084" i="8" s="1"/>
  <c r="AA1084" i="8" a="1"/>
  <c r="AA1084" i="8" s="1"/>
  <c r="AA372" i="8" a="1"/>
  <c r="AA372" i="8" s="1"/>
  <c r="Y438" i="8" a="1"/>
  <c r="Y438" i="8" s="1"/>
  <c r="AA438" i="8" a="1"/>
  <c r="AA438" i="8" s="1"/>
  <c r="Y534" i="8" a="1"/>
  <c r="Y534" i="8" s="1"/>
  <c r="AA534" i="8" a="1"/>
  <c r="AA534" i="8" s="1"/>
  <c r="Y790" i="8" a="1"/>
  <c r="Y790" i="8" s="1"/>
  <c r="AA790" i="8" a="1"/>
  <c r="AA790" i="8" s="1"/>
  <c r="Y1046" i="8" a="1"/>
  <c r="Y1046" i="8" s="1"/>
  <c r="AA1046" i="8" a="1"/>
  <c r="AA1046" i="8" s="1"/>
  <c r="Y37" i="8" a="1"/>
  <c r="Y37" i="8" s="1"/>
  <c r="AA37" i="8" a="1"/>
  <c r="AA37" i="8" s="1"/>
  <c r="Y101" i="8" a="1"/>
  <c r="Y101" i="8" s="1"/>
  <c r="AA101" i="8" a="1"/>
  <c r="AA101" i="8" s="1"/>
  <c r="Y165" i="8" a="1"/>
  <c r="Y165" i="8" s="1"/>
  <c r="AA165" i="8" a="1"/>
  <c r="AA165" i="8" s="1"/>
  <c r="Y229" i="8" a="1"/>
  <c r="Y229" i="8" s="1"/>
  <c r="AA229" i="8" a="1"/>
  <c r="AA229" i="8" s="1"/>
  <c r="AA274" i="8" a="1"/>
  <c r="AA274" i="8" s="1"/>
  <c r="AA266" i="8" a="1"/>
  <c r="AA266" i="8" s="1"/>
  <c r="AA338" i="8" a="1"/>
  <c r="AA338" i="8" s="1"/>
  <c r="Y130" i="8" a="1"/>
  <c r="Y130" i="8" s="1"/>
  <c r="AA130" i="8" a="1"/>
  <c r="AA130" i="8" s="1"/>
  <c r="Y106" i="8" a="1"/>
  <c r="Y106" i="8" s="1"/>
  <c r="AA106" i="8" a="1"/>
  <c r="AA106" i="8" s="1"/>
  <c r="Y242" i="8" a="1"/>
  <c r="Y242" i="8" s="1"/>
  <c r="AA242" i="8" a="1"/>
  <c r="AA242" i="8" s="1"/>
  <c r="AA410" i="8" a="1"/>
  <c r="AA410" i="8" s="1"/>
  <c r="Y35" i="8" a="1"/>
  <c r="Y35" i="8" s="1"/>
  <c r="AA35" i="8" a="1"/>
  <c r="AA35" i="8" s="1"/>
  <c r="Y99" i="8" a="1"/>
  <c r="Y99" i="8" s="1"/>
  <c r="AA99" i="8" a="1"/>
  <c r="AA99" i="8" s="1"/>
  <c r="Y163" i="8" a="1"/>
  <c r="Y163" i="8" s="1"/>
  <c r="AA163" i="8" a="1"/>
  <c r="AA163" i="8" s="1"/>
  <c r="Y227" i="8" a="1"/>
  <c r="Y227" i="8" s="1"/>
  <c r="AA227" i="8" a="1"/>
  <c r="AA227" i="8" s="1"/>
  <c r="AA291" i="8" a="1"/>
  <c r="AA291" i="8" s="1"/>
  <c r="AA355" i="8" a="1"/>
  <c r="AA355" i="8" s="1"/>
  <c r="Y419" i="8" a="1"/>
  <c r="Y419" i="8" s="1"/>
  <c r="AA419" i="8" a="1"/>
  <c r="AA419" i="8" s="1"/>
  <c r="Y493" i="8" a="1"/>
  <c r="Y493" i="8" s="1"/>
  <c r="AA493" i="8" a="1"/>
  <c r="AA493" i="8" s="1"/>
  <c r="Y725" i="8" a="1"/>
  <c r="Y725" i="8" s="1"/>
  <c r="AA725" i="8" a="1"/>
  <c r="AA725" i="8" s="1"/>
  <c r="Y981" i="8" a="1"/>
  <c r="Y981" i="8" s="1"/>
  <c r="AA981" i="8" a="1"/>
  <c r="AA981" i="8" s="1"/>
  <c r="Y910" i="8" a="1"/>
  <c r="Y910" i="8" s="1"/>
  <c r="AA910" i="8" a="1"/>
  <c r="AA910" i="8" s="1"/>
  <c r="Y68" i="8" a="1"/>
  <c r="Y68" i="8" s="1"/>
  <c r="AA68" i="8" a="1"/>
  <c r="AA68" i="8" s="1"/>
  <c r="Y132" i="8" a="1"/>
  <c r="Y132" i="8" s="1"/>
  <c r="AA132" i="8" a="1"/>
  <c r="AA132" i="8" s="1"/>
  <c r="Y196" i="8" a="1"/>
  <c r="Y196" i="8" s="1"/>
  <c r="AA196" i="8" a="1"/>
  <c r="AA196" i="8" s="1"/>
  <c r="Y260" i="8" a="1"/>
  <c r="Y260" i="8" s="1"/>
  <c r="AA260" i="8" a="1"/>
  <c r="AA260" i="8" s="1"/>
  <c r="AA324" i="8" a="1"/>
  <c r="AA324" i="8" s="1"/>
  <c r="AA388" i="8" a="1"/>
  <c r="AA388" i="8" s="1"/>
  <c r="Y456" i="8" a="1"/>
  <c r="Y456" i="8" s="1"/>
  <c r="AA456" i="8" a="1"/>
  <c r="AA456" i="8" s="1"/>
  <c r="Y598" i="8" a="1"/>
  <c r="Y598" i="8" s="1"/>
  <c r="AA598" i="8" a="1"/>
  <c r="AA598" i="8" s="1"/>
  <c r="Y854" i="8" a="1"/>
  <c r="Y854" i="8" s="1"/>
  <c r="AA854" i="8" a="1"/>
  <c r="AA854" i="8" s="1"/>
  <c r="Y418" i="8" a="1"/>
  <c r="Y418" i="8" s="1"/>
  <c r="AA418" i="8" a="1"/>
  <c r="AA418" i="8" s="1"/>
  <c r="Y53" i="8" a="1"/>
  <c r="Y53" i="8" s="1"/>
  <c r="AA53" i="8" a="1"/>
  <c r="AA53" i="8" s="1"/>
  <c r="Y117" i="8" a="1"/>
  <c r="Y117" i="8" s="1"/>
  <c r="AA117" i="8" a="1"/>
  <c r="AA117" i="8" s="1"/>
  <c r="Y181" i="8" a="1"/>
  <c r="Y181" i="8" s="1"/>
  <c r="AA181" i="8" a="1"/>
  <c r="AA181" i="8" s="1"/>
  <c r="Y245" i="8" a="1"/>
  <c r="Y245" i="8" s="1"/>
  <c r="AA245" i="8" a="1"/>
  <c r="AA245" i="8" s="1"/>
  <c r="AA309" i="8" a="1"/>
  <c r="AA309" i="8" s="1"/>
  <c r="AA373" i="8" a="1"/>
  <c r="AA373" i="8" s="1"/>
  <c r="Y439" i="8" a="1"/>
  <c r="Y439" i="8" s="1"/>
  <c r="AA439" i="8" a="1"/>
  <c r="AA439" i="8" s="1"/>
  <c r="Y541" i="8" a="1"/>
  <c r="Y541" i="8" s="1"/>
  <c r="AA541" i="8" a="1"/>
  <c r="AA541" i="8" s="1"/>
  <c r="Y797" i="8" a="1"/>
  <c r="Y797" i="8" s="1"/>
  <c r="AA797" i="8" a="1"/>
  <c r="AA797" i="8" s="1"/>
  <c r="Y1053" i="8" a="1"/>
  <c r="Y1053" i="8" s="1"/>
  <c r="AA1053" i="8" a="1"/>
  <c r="AA1053" i="8" s="1"/>
  <c r="Y6" i="8" a="1"/>
  <c r="Y6" i="8" s="1"/>
  <c r="AA6" i="8" a="1"/>
  <c r="AA6" i="8" s="1"/>
  <c r="Y70" i="8" a="1"/>
  <c r="Y70" i="8" s="1"/>
  <c r="AA70" i="8" a="1"/>
  <c r="AA70" i="8" s="1"/>
  <c r="Y134" i="8" a="1"/>
  <c r="Y134" i="8" s="1"/>
  <c r="AA134" i="8" a="1"/>
  <c r="AA134" i="8" s="1"/>
  <c r="Y198" i="8" a="1"/>
  <c r="Y198" i="8" s="1"/>
  <c r="AA198" i="8" a="1"/>
  <c r="AA198" i="8" s="1"/>
  <c r="AA262" i="8" a="1"/>
  <c r="AA262" i="8" s="1"/>
  <c r="AA326" i="8" a="1"/>
  <c r="AA326" i="8" s="1"/>
  <c r="AA390" i="8" a="1"/>
  <c r="AA390" i="8" s="1"/>
  <c r="Y459" i="8" a="1"/>
  <c r="Y459" i="8" s="1"/>
  <c r="AA459" i="8" a="1"/>
  <c r="AA459" i="8" s="1"/>
  <c r="Y606" i="8" a="1"/>
  <c r="Y606" i="8" s="1"/>
  <c r="AA606" i="8" a="1"/>
  <c r="AA606" i="8" s="1"/>
  <c r="Y862" i="8" a="1"/>
  <c r="Y862" i="8" s="1"/>
  <c r="AA862" i="8" a="1"/>
  <c r="AA862" i="8" s="1"/>
  <c r="AA402" i="8" a="1"/>
  <c r="AA402" i="8" s="1"/>
  <c r="Y31" i="8" a="1"/>
  <c r="Y31" i="8" s="1"/>
  <c r="AA31" i="8" a="1"/>
  <c r="AA31" i="8" s="1"/>
  <c r="Y95" i="8" a="1"/>
  <c r="Y95" i="8" s="1"/>
  <c r="AA95" i="8" a="1"/>
  <c r="AA95" i="8" s="1"/>
  <c r="Y159" i="8" a="1"/>
  <c r="Y159" i="8" s="1"/>
  <c r="AA159" i="8" a="1"/>
  <c r="AA159" i="8" s="1"/>
  <c r="Y223" i="8" a="1"/>
  <c r="Y223" i="8" s="1"/>
  <c r="AA223" i="8" a="1"/>
  <c r="AA223" i="8" s="1"/>
  <c r="AA287" i="8" a="1"/>
  <c r="AA287" i="8" s="1"/>
  <c r="AA351" i="8" a="1"/>
  <c r="AA351" i="8" s="1"/>
  <c r="Y415" i="8" a="1"/>
  <c r="Y415" i="8" s="1"/>
  <c r="AA415" i="8" a="1"/>
  <c r="AA415" i="8" s="1"/>
  <c r="Y487" i="8" a="1"/>
  <c r="Y487" i="8" s="1"/>
  <c r="AA487" i="8" a="1"/>
  <c r="AA487" i="8" s="1"/>
  <c r="Y709" i="8" a="1"/>
  <c r="Y709" i="8" s="1"/>
  <c r="AA709" i="8" a="1"/>
  <c r="AA709" i="8" s="1"/>
  <c r="Y965" i="8" a="1"/>
  <c r="Y965" i="8" s="1"/>
  <c r="AA965" i="8" a="1"/>
  <c r="AA965" i="8" s="1"/>
  <c r="Y750" i="8" a="1"/>
  <c r="Y750" i="8" s="1"/>
  <c r="AA750" i="8" a="1"/>
  <c r="AA750" i="8" s="1"/>
  <c r="Y56" i="8" a="1"/>
  <c r="Y56" i="8" s="1"/>
  <c r="AA56" i="8" a="1"/>
  <c r="AA56" i="8" s="1"/>
  <c r="Y120" i="8" a="1"/>
  <c r="Y120" i="8" s="1"/>
  <c r="AA120" i="8" a="1"/>
  <c r="AA120" i="8" s="1"/>
  <c r="Y184" i="8" a="1"/>
  <c r="Y184" i="8" s="1"/>
  <c r="AA184" i="8" a="1"/>
  <c r="AA184" i="8" s="1"/>
  <c r="AA248" i="8" a="1"/>
  <c r="AA248" i="8" s="1"/>
  <c r="AA312" i="8" a="1"/>
  <c r="AA312" i="8" s="1"/>
  <c r="AA376" i="8" a="1"/>
  <c r="AA376" i="8" s="1"/>
  <c r="Y443" i="8" a="1"/>
  <c r="Y443" i="8" s="1"/>
  <c r="AA443" i="8" a="1"/>
  <c r="AA443" i="8" s="1"/>
  <c r="Y550" i="8" a="1"/>
  <c r="Y550" i="8" s="1"/>
  <c r="AA550" i="8" a="1"/>
  <c r="AA550" i="8" s="1"/>
  <c r="Y806" i="8" a="1"/>
  <c r="Y806" i="8" s="1"/>
  <c r="AA806" i="8" a="1"/>
  <c r="AA806" i="8" s="1"/>
  <c r="Y1062" i="8" a="1"/>
  <c r="Y1062" i="8" s="1"/>
  <c r="AA1062" i="8" a="1"/>
  <c r="AA1062" i="8" s="1"/>
  <c r="Y17" i="8" a="1"/>
  <c r="Y17" i="8" s="1"/>
  <c r="AA17" i="8" a="1"/>
  <c r="AA17" i="8" s="1"/>
  <c r="Y81" i="8" a="1"/>
  <c r="Y81" i="8" s="1"/>
  <c r="AA81" i="8" a="1"/>
  <c r="AA81" i="8" s="1"/>
  <c r="Y145" i="8" a="1"/>
  <c r="Y145" i="8" s="1"/>
  <c r="AA145" i="8" a="1"/>
  <c r="AA145" i="8" s="1"/>
  <c r="Y209" i="8" a="1"/>
  <c r="Y209" i="8" s="1"/>
  <c r="AA209" i="8" a="1"/>
  <c r="AA209" i="8" s="1"/>
  <c r="AA273" i="8" a="1"/>
  <c r="AA273" i="8" s="1"/>
  <c r="AA337" i="8" a="1"/>
  <c r="AA337" i="8" s="1"/>
  <c r="AA401" i="8" a="1"/>
  <c r="AA401" i="8" s="1"/>
  <c r="Y471" i="8" a="1"/>
  <c r="Y471" i="8" s="1"/>
  <c r="AA471" i="8" a="1"/>
  <c r="AA471" i="8" s="1"/>
  <c r="Y653" i="8" a="1"/>
  <c r="Y653" i="8" s="1"/>
  <c r="AA653" i="8" a="1"/>
  <c r="AA653" i="8" s="1"/>
  <c r="Y909" i="8" a="1"/>
  <c r="Y909" i="8" s="1"/>
  <c r="AA909" i="8" a="1"/>
  <c r="AA909" i="8" s="1"/>
  <c r="Y527" i="8" a="1"/>
  <c r="Y527" i="8" s="1"/>
  <c r="AA527" i="8" a="1"/>
  <c r="AA527" i="8" s="1"/>
  <c r="Y591" i="8" a="1"/>
  <c r="Y591" i="8" s="1"/>
  <c r="AA591" i="8" a="1"/>
  <c r="AA591" i="8" s="1"/>
  <c r="Y655" i="8" a="1"/>
  <c r="Y655" i="8" s="1"/>
  <c r="AA655" i="8" a="1"/>
  <c r="AA655" i="8" s="1"/>
  <c r="Y719" i="8" a="1"/>
  <c r="Y719" i="8" s="1"/>
  <c r="AA719" i="8" a="1"/>
  <c r="AA719" i="8" s="1"/>
  <c r="Y783" i="8" a="1"/>
  <c r="Y783" i="8" s="1"/>
  <c r="AA783" i="8" a="1"/>
  <c r="AA783" i="8" s="1"/>
  <c r="Y847" i="8" a="1"/>
  <c r="Y847" i="8" s="1"/>
  <c r="AA847" i="8" a="1"/>
  <c r="AA847" i="8" s="1"/>
  <c r="Y911" i="8" a="1"/>
  <c r="Y911" i="8" s="1"/>
  <c r="AA911" i="8" a="1"/>
  <c r="AA911" i="8" s="1"/>
  <c r="Y975" i="8" a="1"/>
  <c r="Y975" i="8" s="1"/>
  <c r="AA975" i="8" a="1"/>
  <c r="AA975" i="8" s="1"/>
  <c r="Y1039" i="8" a="1"/>
  <c r="Y1039" i="8" s="1"/>
  <c r="AA1039" i="8" a="1"/>
  <c r="AA1039" i="8" s="1"/>
  <c r="Y512" i="8" a="1"/>
  <c r="Y512" i="8" s="1"/>
  <c r="AA512" i="8" a="1"/>
  <c r="AA512" i="8" s="1"/>
  <c r="Y576" i="8" a="1"/>
  <c r="Y576" i="8" s="1"/>
  <c r="AA576" i="8" a="1"/>
  <c r="AA576" i="8" s="1"/>
  <c r="Y640" i="8" a="1"/>
  <c r="Y640" i="8" s="1"/>
  <c r="AA640" i="8" a="1"/>
  <c r="AA640" i="8" s="1"/>
  <c r="Y704" i="8" a="1"/>
  <c r="Y704" i="8" s="1"/>
  <c r="AA704" i="8" a="1"/>
  <c r="AA704" i="8" s="1"/>
  <c r="Y768" i="8" a="1"/>
  <c r="Y768" i="8" s="1"/>
  <c r="AA768" i="8" a="1"/>
  <c r="AA768" i="8" s="1"/>
  <c r="Y832" i="8" a="1"/>
  <c r="Y832" i="8" s="1"/>
  <c r="AA832" i="8" a="1"/>
  <c r="AA832" i="8" s="1"/>
  <c r="Y896" i="8" a="1"/>
  <c r="Y896" i="8" s="1"/>
  <c r="AA896" i="8" a="1"/>
  <c r="AA896" i="8" s="1"/>
  <c r="Y960" i="8" a="1"/>
  <c r="Y960" i="8" s="1"/>
  <c r="AA960" i="8" a="1"/>
  <c r="AA960" i="8" s="1"/>
  <c r="Y1024" i="8" a="1"/>
  <c r="Y1024" i="8" s="1"/>
  <c r="AA1024" i="8" a="1"/>
  <c r="AA1024" i="8" s="1"/>
  <c r="Y1088" i="8" a="1"/>
  <c r="Y1088" i="8" s="1"/>
  <c r="AA1088" i="8" a="1"/>
  <c r="AA1088" i="8" s="1"/>
  <c r="Y537" i="8" a="1"/>
  <c r="Y537" i="8" s="1"/>
  <c r="AA537" i="8" a="1"/>
  <c r="AA537" i="8" s="1"/>
  <c r="Y601" i="8" a="1"/>
  <c r="Y601" i="8" s="1"/>
  <c r="AA601" i="8" a="1"/>
  <c r="AA601" i="8" s="1"/>
  <c r="Y665" i="8" a="1"/>
  <c r="Y665" i="8" s="1"/>
  <c r="AA665" i="8" a="1"/>
  <c r="AA665" i="8" s="1"/>
  <c r="Y729" i="8" a="1"/>
  <c r="Y729" i="8" s="1"/>
  <c r="AA729" i="8" a="1"/>
  <c r="AA729" i="8" s="1"/>
  <c r="Y793" i="8" a="1"/>
  <c r="Y793" i="8" s="1"/>
  <c r="AA793" i="8" a="1"/>
  <c r="AA793" i="8" s="1"/>
  <c r="Y857" i="8" a="1"/>
  <c r="Y857" i="8" s="1"/>
  <c r="AA857" i="8" a="1"/>
  <c r="AA857" i="8" s="1"/>
  <c r="Y921" i="8" a="1"/>
  <c r="Y921" i="8" s="1"/>
  <c r="AA921" i="8" a="1"/>
  <c r="AA921" i="8" s="1"/>
  <c r="Y985" i="8" a="1"/>
  <c r="Y985" i="8" s="1"/>
  <c r="AA985" i="8" a="1"/>
  <c r="AA985" i="8" s="1"/>
  <c r="Y1049" i="8" a="1"/>
  <c r="Y1049" i="8" s="1"/>
  <c r="AA1049" i="8" a="1"/>
  <c r="AA1049" i="8" s="1"/>
  <c r="Y434" i="8" a="1"/>
  <c r="Y434" i="8" s="1"/>
  <c r="AA434" i="8" a="1"/>
  <c r="AA434" i="8" s="1"/>
  <c r="Y498" i="8" a="1"/>
  <c r="Y498" i="8" s="1"/>
  <c r="AA498" i="8" a="1"/>
  <c r="AA498" i="8" s="1"/>
  <c r="Y562" i="8" a="1"/>
  <c r="Y562" i="8" s="1"/>
  <c r="AA562" i="8" a="1"/>
  <c r="AA562" i="8" s="1"/>
  <c r="Y626" i="8" a="1"/>
  <c r="Y626" i="8" s="1"/>
  <c r="AA626" i="8" a="1"/>
  <c r="AA626" i="8" s="1"/>
  <c r="Y690" i="8" a="1"/>
  <c r="Y690" i="8" s="1"/>
  <c r="AA690" i="8" a="1"/>
  <c r="AA690" i="8" s="1"/>
  <c r="Y754" i="8" a="1"/>
  <c r="Y754" i="8" s="1"/>
  <c r="AA754" i="8" a="1"/>
  <c r="AA754" i="8" s="1"/>
  <c r="Y818" i="8" a="1"/>
  <c r="Y818" i="8" s="1"/>
  <c r="AA818" i="8" a="1"/>
  <c r="AA818" i="8" s="1"/>
  <c r="Y882" i="8" a="1"/>
  <c r="Y882" i="8" s="1"/>
  <c r="AA882" i="8" a="1"/>
  <c r="AA882" i="8" s="1"/>
  <c r="Y946" i="8" a="1"/>
  <c r="Y946" i="8" s="1"/>
  <c r="AA946" i="8" a="1"/>
  <c r="AA946" i="8" s="1"/>
  <c r="Y1010" i="8" a="1"/>
  <c r="Y1010" i="8" s="1"/>
  <c r="AA1010" i="8" a="1"/>
  <c r="AA1010" i="8" s="1"/>
  <c r="Y1074" i="8" a="1"/>
  <c r="Y1074" i="8" s="1"/>
  <c r="AA1074" i="8" a="1"/>
  <c r="AA1074" i="8" s="1"/>
  <c r="Y539" i="8" a="1"/>
  <c r="Y539" i="8" s="1"/>
  <c r="AA539" i="8" a="1"/>
  <c r="AA539" i="8" s="1"/>
  <c r="Y603" i="8" a="1"/>
  <c r="Y603" i="8" s="1"/>
  <c r="AA603" i="8" a="1"/>
  <c r="AA603" i="8" s="1"/>
  <c r="Y667" i="8" a="1"/>
  <c r="Y667" i="8" s="1"/>
  <c r="AA667" i="8" a="1"/>
  <c r="AA667" i="8" s="1"/>
  <c r="Y731" i="8" a="1"/>
  <c r="Y731" i="8" s="1"/>
  <c r="AA731" i="8" a="1"/>
  <c r="AA731" i="8" s="1"/>
  <c r="Y795" i="8" a="1"/>
  <c r="Y795" i="8" s="1"/>
  <c r="AA795" i="8" a="1"/>
  <c r="AA795" i="8" s="1"/>
  <c r="Y859" i="8" a="1"/>
  <c r="Y859" i="8" s="1"/>
  <c r="AA859" i="8" a="1"/>
  <c r="AA859" i="8" s="1"/>
  <c r="Y923" i="8" a="1"/>
  <c r="Y923" i="8" s="1"/>
  <c r="AA923" i="8" a="1"/>
  <c r="AA923" i="8" s="1"/>
  <c r="Y987" i="8" a="1"/>
  <c r="Y987" i="8" s="1"/>
  <c r="AA987" i="8" a="1"/>
  <c r="AA987" i="8" s="1"/>
  <c r="Y1051" i="8" a="1"/>
  <c r="Y1051" i="8" s="1"/>
  <c r="AA1051" i="8" a="1"/>
  <c r="AA1051" i="8" s="1"/>
  <c r="Y516" i="8" a="1"/>
  <c r="Y516" i="8" s="1"/>
  <c r="AA516" i="8" a="1"/>
  <c r="AA516" i="8" s="1"/>
  <c r="Y580" i="8" a="1"/>
  <c r="Y580" i="8" s="1"/>
  <c r="AA580" i="8" a="1"/>
  <c r="AA580" i="8" s="1"/>
  <c r="Y644" i="8" a="1"/>
  <c r="Y644" i="8" s="1"/>
  <c r="AA644" i="8" a="1"/>
  <c r="AA644" i="8" s="1"/>
  <c r="Y708" i="8" a="1"/>
  <c r="Y708" i="8" s="1"/>
  <c r="AA708" i="8" a="1"/>
  <c r="AA708" i="8" s="1"/>
  <c r="Y772" i="8" a="1"/>
  <c r="Y772" i="8" s="1"/>
  <c r="AA772" i="8" a="1"/>
  <c r="AA772" i="8" s="1"/>
  <c r="Y836" i="8" a="1"/>
  <c r="Y836" i="8" s="1"/>
  <c r="AA836" i="8" a="1"/>
  <c r="AA836" i="8" s="1"/>
  <c r="Y900" i="8" a="1"/>
  <c r="Y900" i="8" s="1"/>
  <c r="AA900" i="8" a="1"/>
  <c r="AA900" i="8" s="1"/>
  <c r="Y964" i="8" a="1"/>
  <c r="Y964" i="8" s="1"/>
  <c r="AA964" i="8" a="1"/>
  <c r="AA964" i="8" s="1"/>
  <c r="Y1028" i="8" a="1"/>
  <c r="Y1028" i="8" s="1"/>
  <c r="AA1028" i="8" a="1"/>
  <c r="AA1028" i="8" s="1"/>
  <c r="Y1092" i="8" a="1"/>
  <c r="Y1092" i="8" s="1"/>
  <c r="AA1092" i="8" a="1"/>
  <c r="AA1092" i="8" s="1"/>
  <c r="Y349" i="8" a="1"/>
  <c r="Y349" i="8" s="1"/>
  <c r="Y266" i="8" a="1"/>
  <c r="Y266" i="8" s="1"/>
  <c r="Y330" i="8" a="1"/>
  <c r="Y330" i="8" s="1"/>
  <c r="Y306" i="8" a="1"/>
  <c r="Y306" i="8" s="1"/>
  <c r="Y299" i="8" a="1"/>
  <c r="Y299" i="8" s="1"/>
  <c r="Y363" i="8" a="1"/>
  <c r="Y363" i="8" s="1"/>
  <c r="Y268" i="8" a="1"/>
  <c r="Y268" i="8" s="1"/>
  <c r="Y332" i="8" a="1"/>
  <c r="Y332" i="8" s="1"/>
  <c r="Y396" i="8" a="1"/>
  <c r="Y396" i="8" s="1"/>
  <c r="Y253" i="8" a="1"/>
  <c r="Y253" i="8" s="1"/>
  <c r="Y317" i="8" a="1"/>
  <c r="Y317" i="8" s="1"/>
  <c r="Y381" i="8" a="1"/>
  <c r="Y381" i="8" s="1"/>
  <c r="Y270" i="8" a="1"/>
  <c r="Y270" i="8" s="1"/>
  <c r="Y334" i="8" a="1"/>
  <c r="Y334" i="8" s="1"/>
  <c r="Y398" i="8" a="1"/>
  <c r="Y398" i="8" s="1"/>
  <c r="Y295" i="8" a="1"/>
  <c r="Y295" i="8" s="1"/>
  <c r="Y359" i="8" a="1"/>
  <c r="Y359" i="8" s="1"/>
  <c r="Y320" i="8" a="1"/>
  <c r="Y320" i="8" s="1"/>
  <c r="Y384" i="8" a="1"/>
  <c r="Y384" i="8" s="1"/>
  <c r="Y281" i="8" a="1"/>
  <c r="Y281" i="8" s="1"/>
  <c r="Y345" i="8" a="1"/>
  <c r="Y345" i="8" s="1"/>
  <c r="Y409" i="8" a="1"/>
  <c r="Y409" i="8" s="1"/>
  <c r="Y395" i="8" a="1"/>
  <c r="Y395" i="8" s="1"/>
  <c r="Y322" i="8" a="1"/>
  <c r="Y322" i="8" s="1"/>
  <c r="Y307" i="8" a="1"/>
  <c r="Y307" i="8" s="1"/>
  <c r="Y371" i="8" a="1"/>
  <c r="Y371" i="8" s="1"/>
  <c r="Y276" i="8" a="1"/>
  <c r="Y276" i="8" s="1"/>
  <c r="Y340" i="8" a="1"/>
  <c r="Y340" i="8" s="1"/>
  <c r="Y404" i="8" a="1"/>
  <c r="Y404" i="8" s="1"/>
  <c r="Y261" i="8" a="1"/>
  <c r="Y261" i="8" s="1"/>
  <c r="Y325" i="8" a="1"/>
  <c r="Y325" i="8" s="1"/>
  <c r="Y389" i="8" a="1"/>
  <c r="Y389" i="8" s="1"/>
  <c r="Y370" i="8" a="1"/>
  <c r="Y370" i="8" s="1"/>
  <c r="Y278" i="8" a="1"/>
  <c r="Y278" i="8" s="1"/>
  <c r="Y342" i="8" a="1"/>
  <c r="Y342" i="8" s="1"/>
  <c r="Y406" i="8" a="1"/>
  <c r="Y406" i="8" s="1"/>
  <c r="Y303" i="8" a="1"/>
  <c r="Y303" i="8" s="1"/>
  <c r="Y367" i="8" a="1"/>
  <c r="Y367" i="8" s="1"/>
  <c r="Y264" i="8" a="1"/>
  <c r="Y264" i="8" s="1"/>
  <c r="Y328" i="8" a="1"/>
  <c r="Y328" i="8" s="1"/>
  <c r="Y392" i="8" a="1"/>
  <c r="Y392" i="8" s="1"/>
  <c r="Y394" i="8" a="1"/>
  <c r="Y394" i="8" s="1"/>
  <c r="Y289" i="8" a="1"/>
  <c r="Y289" i="8" s="1"/>
  <c r="Y353" i="8" a="1"/>
  <c r="Y353" i="8" s="1"/>
  <c r="Y302" i="8" a="1"/>
  <c r="Y302" i="8" s="1"/>
  <c r="Y243" i="8" a="1"/>
  <c r="Y243" i="8" s="1"/>
  <c r="Y362" i="8" a="1"/>
  <c r="Y362" i="8" s="1"/>
  <c r="Y251" i="8" a="1"/>
  <c r="Y251" i="8" s="1"/>
  <c r="Y315" i="8" a="1"/>
  <c r="Y315" i="8" s="1"/>
  <c r="Y379" i="8" a="1"/>
  <c r="Y379" i="8" s="1"/>
  <c r="Y284" i="8" a="1"/>
  <c r="Y284" i="8" s="1"/>
  <c r="Y348" i="8" a="1"/>
  <c r="Y348" i="8" s="1"/>
  <c r="Y412" i="8" a="1"/>
  <c r="Y412" i="8" s="1"/>
  <c r="Y269" i="8" a="1"/>
  <c r="Y269" i="8" s="1"/>
  <c r="Y333" i="8" a="1"/>
  <c r="Y333" i="8" s="1"/>
  <c r="Y397" i="8" a="1"/>
  <c r="Y397" i="8" s="1"/>
  <c r="Y286" i="8" a="1"/>
  <c r="Y286" i="8" s="1"/>
  <c r="Y350" i="8" a="1"/>
  <c r="Y350" i="8" s="1"/>
  <c r="Y247" i="8" a="1"/>
  <c r="Y247" i="8" s="1"/>
  <c r="Y311" i="8" a="1"/>
  <c r="Y311" i="8" s="1"/>
  <c r="Y375" i="8" a="1"/>
  <c r="Y375" i="8" s="1"/>
  <c r="Y272" i="8" a="1"/>
  <c r="Y272" i="8" s="1"/>
  <c r="Y336" i="8" a="1"/>
  <c r="Y336" i="8" s="1"/>
  <c r="Y400" i="8" a="1"/>
  <c r="Y400" i="8" s="1"/>
  <c r="Y297" i="8" a="1"/>
  <c r="Y297" i="8" s="1"/>
  <c r="Y361" i="8" a="1"/>
  <c r="Y361" i="8" s="1"/>
  <c r="Y285" i="8" a="1"/>
  <c r="Y285" i="8" s="1"/>
  <c r="Y378" i="8" a="1"/>
  <c r="Y378" i="8" s="1"/>
  <c r="Y298" i="8" a="1"/>
  <c r="Y298" i="8" s="1"/>
  <c r="Y323" i="8" a="1"/>
  <c r="Y323" i="8" s="1"/>
  <c r="Y387" i="8" a="1"/>
  <c r="Y387" i="8" s="1"/>
  <c r="Y386" i="8" a="1"/>
  <c r="Y386" i="8" s="1"/>
  <c r="Y292" i="8" a="1"/>
  <c r="Y292" i="8" s="1"/>
  <c r="Y356" i="8" a="1"/>
  <c r="Y356" i="8" s="1"/>
  <c r="Y277" i="8" a="1"/>
  <c r="Y277" i="8" s="1"/>
  <c r="Y341" i="8" a="1"/>
  <c r="Y341" i="8" s="1"/>
  <c r="Y405" i="8" a="1"/>
  <c r="Y405" i="8" s="1"/>
  <c r="Y294" i="8" a="1"/>
  <c r="Y294" i="8" s="1"/>
  <c r="Y358" i="8" a="1"/>
  <c r="Y358" i="8" s="1"/>
  <c r="Y255" i="8" a="1"/>
  <c r="Y255" i="8" s="1"/>
  <c r="Y319" i="8" a="1"/>
  <c r="Y319" i="8" s="1"/>
  <c r="Y383" i="8" a="1"/>
  <c r="Y383" i="8" s="1"/>
  <c r="Y280" i="8" a="1"/>
  <c r="Y280" i="8" s="1"/>
  <c r="Y344" i="8" a="1"/>
  <c r="Y344" i="8" s="1"/>
  <c r="Y408" i="8" a="1"/>
  <c r="Y408" i="8" s="1"/>
  <c r="Y241" i="8" a="1"/>
  <c r="Y241" i="8" s="1"/>
  <c r="Y305" i="8" a="1"/>
  <c r="Y305" i="8" s="1"/>
  <c r="Y369" i="8" a="1"/>
  <c r="Y369" i="8" s="1"/>
  <c r="Y327" i="8" a="1"/>
  <c r="Y327" i="8" s="1"/>
  <c r="Y391" i="8" a="1"/>
  <c r="Y391" i="8" s="1"/>
  <c r="Y288" i="8" a="1"/>
  <c r="Y288" i="8" s="1"/>
  <c r="Y352" i="8" a="1"/>
  <c r="Y352" i="8" s="1"/>
  <c r="Y249" i="8" a="1"/>
  <c r="Y249" i="8" s="1"/>
  <c r="Y313" i="8" a="1"/>
  <c r="Y313" i="8" s="1"/>
  <c r="Y377" i="8" a="1"/>
  <c r="Y377" i="8" s="1"/>
  <c r="Y331" i="8" a="1"/>
  <c r="Y331" i="8" s="1"/>
  <c r="Y366" i="8" a="1"/>
  <c r="Y366" i="8" s="1"/>
  <c r="Y263" i="8" a="1"/>
  <c r="Y263" i="8" s="1"/>
  <c r="Y282" i="8" a="1"/>
  <c r="Y282" i="8" s="1"/>
  <c r="Y354" i="8" a="1"/>
  <c r="Y354" i="8" s="1"/>
  <c r="Y250" i="8" a="1"/>
  <c r="Y250" i="8" s="1"/>
  <c r="Y275" i="8" a="1"/>
  <c r="Y275" i="8" s="1"/>
  <c r="Y339" i="8" a="1"/>
  <c r="Y339" i="8" s="1"/>
  <c r="Y403" i="8" a="1"/>
  <c r="Y403" i="8" s="1"/>
  <c r="Y308" i="8" a="1"/>
  <c r="Y308" i="8" s="1"/>
  <c r="Y372" i="8" a="1"/>
  <c r="Y372" i="8" s="1"/>
  <c r="Y293" i="8" a="1"/>
  <c r="Y293" i="8" s="1"/>
  <c r="Y357" i="8" a="1"/>
  <c r="Y357" i="8" s="1"/>
  <c r="Y310" i="8" a="1"/>
  <c r="Y310" i="8" s="1"/>
  <c r="Y374" i="8" a="1"/>
  <c r="Y374" i="8" s="1"/>
  <c r="Y271" i="8" a="1"/>
  <c r="Y271" i="8" s="1"/>
  <c r="Y335" i="8" a="1"/>
  <c r="Y335" i="8" s="1"/>
  <c r="Y399" i="8" a="1"/>
  <c r="Y399" i="8" s="1"/>
  <c r="Y296" i="8" a="1"/>
  <c r="Y296" i="8" s="1"/>
  <c r="Y360" i="8" a="1"/>
  <c r="Y360" i="8" s="1"/>
  <c r="Y321" i="8" a="1"/>
  <c r="Y321" i="8" s="1"/>
  <c r="Y385" i="8" a="1"/>
  <c r="Y385" i="8" s="1"/>
  <c r="Y300" i="8" a="1"/>
  <c r="Y300" i="8" s="1"/>
  <c r="Y274" i="8" a="1"/>
  <c r="Y274" i="8" s="1"/>
  <c r="Y314" i="8" a="1"/>
  <c r="Y314" i="8" s="1"/>
  <c r="Y283" i="8" a="1"/>
  <c r="Y283" i="8" s="1"/>
  <c r="Y347" i="8" a="1"/>
  <c r="Y347" i="8" s="1"/>
  <c r="Y411" i="8" a="1"/>
  <c r="Y411" i="8" s="1"/>
  <c r="Y252" i="8" a="1"/>
  <c r="Y252" i="8" s="1"/>
  <c r="Y316" i="8" a="1"/>
  <c r="Y316" i="8" s="1"/>
  <c r="Y380" i="8" a="1"/>
  <c r="Y380" i="8" s="1"/>
  <c r="Y301" i="8" a="1"/>
  <c r="Y301" i="8" s="1"/>
  <c r="Y365" i="8" a="1"/>
  <c r="Y365" i="8" s="1"/>
  <c r="Y254" i="8" a="1"/>
  <c r="Y254" i="8" s="1"/>
  <c r="Y318" i="8" a="1"/>
  <c r="Y318" i="8" s="1"/>
  <c r="Y382" i="8" a="1"/>
  <c r="Y382" i="8" s="1"/>
  <c r="Y279" i="8" a="1"/>
  <c r="Y279" i="8" s="1"/>
  <c r="Y343" i="8" a="1"/>
  <c r="Y343" i="8" s="1"/>
  <c r="Y407" i="8" a="1"/>
  <c r="Y407" i="8" s="1"/>
  <c r="Y304" i="8" a="1"/>
  <c r="Y304" i="8" s="1"/>
  <c r="Y368" i="8" a="1"/>
  <c r="Y368" i="8" s="1"/>
  <c r="Y265" i="8" a="1"/>
  <c r="Y265" i="8" s="1"/>
  <c r="Y329" i="8" a="1"/>
  <c r="Y329" i="8" s="1"/>
  <c r="Y393" i="8" a="1"/>
  <c r="Y393" i="8" s="1"/>
  <c r="Y364" i="8" a="1"/>
  <c r="Y364" i="8" s="1"/>
  <c r="Y346" i="8" a="1"/>
  <c r="Y346" i="8" s="1"/>
  <c r="Y338" i="8" a="1"/>
  <c r="Y338" i="8" s="1"/>
  <c r="Y410" i="8" a="1"/>
  <c r="Y410" i="8" s="1"/>
  <c r="Y291" i="8" a="1"/>
  <c r="Y291" i="8" s="1"/>
  <c r="Y355" i="8" a="1"/>
  <c r="Y355" i="8" s="1"/>
  <c r="Y324" i="8" a="1"/>
  <c r="Y324" i="8" s="1"/>
  <c r="Y388" i="8" a="1"/>
  <c r="Y388" i="8" s="1"/>
  <c r="Y309" i="8" a="1"/>
  <c r="Y309" i="8" s="1"/>
  <c r="Y373" i="8" a="1"/>
  <c r="Y373" i="8" s="1"/>
  <c r="Y262" i="8" a="1"/>
  <c r="Y262" i="8" s="1"/>
  <c r="Y326" i="8" a="1"/>
  <c r="Y326" i="8" s="1"/>
  <c r="Y390" i="8" a="1"/>
  <c r="Y390" i="8" s="1"/>
  <c r="Y402" i="8" a="1"/>
  <c r="Y402" i="8" s="1"/>
  <c r="Y287" i="8" a="1"/>
  <c r="Y287" i="8" s="1"/>
  <c r="Y351" i="8" a="1"/>
  <c r="Y351" i="8" s="1"/>
  <c r="Y248" i="8" a="1"/>
  <c r="Y248" i="8" s="1"/>
  <c r="Y312" i="8" a="1"/>
  <c r="Y312" i="8" s="1"/>
  <c r="Y376" i="8" a="1"/>
  <c r="Y376" i="8" s="1"/>
  <c r="Y273" i="8" a="1"/>
  <c r="Y273" i="8" s="1"/>
  <c r="Y337" i="8" a="1"/>
  <c r="Y337" i="8" s="1"/>
  <c r="Y401" i="8" a="1"/>
  <c r="Y401" i="8" s="1"/>
  <c r="K685" i="16"/>
  <c r="C15" i="7" l="1" a="1"/>
  <c r="C15" i="7" s="1"/>
  <c r="C11" i="7" s="1" a="1"/>
  <c r="C11" i="7" s="1"/>
  <c r="B22" i="7" a="1"/>
  <c r="B22" i="7" s="1"/>
  <c r="B23" i="7" a="1"/>
  <c r="B23" i="7" s="1"/>
  <c r="C12" i="7" a="1"/>
  <c r="C12" i="7" s="1"/>
  <c r="B20" i="7" a="1"/>
  <c r="B20" i="7" s="1"/>
  <c r="B19" i="7" a="1"/>
  <c r="B19" i="7" s="1"/>
  <c r="B21" i="7" a="1"/>
  <c r="B21" i="7" s="1"/>
  <c r="C14" i="7" a="1"/>
  <c r="C14" i="7" s="1"/>
  <c r="C13" i="7" a="1"/>
  <c r="C13" i="7" s="1"/>
  <c r="Z243" i="8"/>
  <c r="Z604" i="8"/>
  <c r="Z652" i="8"/>
  <c r="Z479" i="8"/>
  <c r="Z86" i="8"/>
  <c r="Z795" i="8"/>
  <c r="Z1048" i="8"/>
  <c r="Z111" i="8"/>
  <c r="Z787" i="8"/>
  <c r="Z701" i="8"/>
  <c r="Z713" i="8"/>
  <c r="Z734" i="8"/>
  <c r="Z184" i="8"/>
  <c r="Z875" i="8"/>
  <c r="Z262" i="8"/>
  <c r="Z442" i="8"/>
  <c r="Z352" i="8"/>
  <c r="Z731" i="8"/>
  <c r="Z1068" i="8"/>
  <c r="Z598" i="8"/>
  <c r="Z496" i="8"/>
  <c r="Z626" i="8"/>
  <c r="Z1088" i="8"/>
  <c r="Z638" i="8"/>
  <c r="Z345" i="8"/>
  <c r="Z654" i="8"/>
  <c r="Z509" i="8"/>
  <c r="Z103" i="8"/>
  <c r="Z311" i="8"/>
  <c r="Z491" i="8"/>
  <c r="Z565" i="8"/>
  <c r="Z428" i="8"/>
  <c r="Z328" i="8"/>
  <c r="Z576" i="8"/>
  <c r="Z668" i="8"/>
  <c r="Z682" i="8"/>
  <c r="Z127" i="8"/>
  <c r="Z802" i="8"/>
  <c r="Z547" i="8"/>
  <c r="Z1079" i="8"/>
  <c r="Z207" i="8"/>
  <c r="Z172" i="8"/>
  <c r="Z803" i="8"/>
  <c r="Z382" i="8"/>
  <c r="Z1022" i="8"/>
  <c r="Z601" i="8"/>
  <c r="Z878" i="8"/>
  <c r="Z555" i="8"/>
  <c r="Z1065" i="8"/>
  <c r="Z325" i="8"/>
  <c r="Z464" i="8"/>
  <c r="Z20" i="8"/>
  <c r="Z9" i="8"/>
  <c r="Z937" i="8"/>
  <c r="Z383" i="8"/>
  <c r="Z970" i="8"/>
  <c r="Z347" i="8"/>
  <c r="Z32" i="8"/>
  <c r="Z568" i="8"/>
  <c r="Z835" i="8"/>
  <c r="Z1042" i="8"/>
  <c r="Z621" i="8"/>
  <c r="Z513" i="8"/>
  <c r="Z295" i="8"/>
  <c r="Z646" i="8"/>
  <c r="Z737" i="8"/>
  <c r="Z1051" i="8"/>
  <c r="Z603" i="8"/>
  <c r="Z725" i="8"/>
  <c r="Z78" i="8"/>
  <c r="Z217" i="8"/>
  <c r="Z927" i="8"/>
  <c r="Z515" i="8"/>
  <c r="Z996" i="8"/>
  <c r="Z528" i="8"/>
  <c r="Z397" i="8"/>
  <c r="Z407" i="8"/>
  <c r="Z501" i="8"/>
  <c r="Z957" i="8"/>
  <c r="Z169" i="8"/>
  <c r="Z468" i="8"/>
  <c r="Z931" i="8"/>
  <c r="Z75" i="8"/>
  <c r="Z952" i="8"/>
  <c r="Z1078" i="8"/>
  <c r="Z47" i="8"/>
  <c r="Z374" i="8"/>
  <c r="Z610" i="8"/>
  <c r="Z148" i="8"/>
  <c r="Z236" i="8"/>
  <c r="Z41" i="8"/>
  <c r="Z1013" i="8"/>
  <c r="Z389" i="8"/>
  <c r="Z87" i="8"/>
  <c r="Z747" i="8"/>
  <c r="Z474" i="8"/>
  <c r="Z974" i="8"/>
  <c r="Z1055" i="8"/>
  <c r="Z467" i="8"/>
  <c r="Z854" i="8"/>
  <c r="Z1094" i="8"/>
  <c r="Z481" i="8"/>
  <c r="Z825" i="8"/>
  <c r="Z356" i="8"/>
  <c r="Z876" i="8"/>
  <c r="Z233" i="8"/>
  <c r="Z953" i="8"/>
  <c r="Z403" i="8"/>
  <c r="Z519" i="8"/>
  <c r="Z762" i="8"/>
  <c r="Z1012" i="8"/>
  <c r="Z1091" i="8"/>
  <c r="Z21" i="8"/>
  <c r="Z213" i="8"/>
  <c r="Z901" i="8"/>
  <c r="Z624" i="8"/>
  <c r="Z800" i="8"/>
  <c r="Z234" i="8"/>
  <c r="Z334" i="8"/>
  <c r="Z373" i="8"/>
  <c r="Z351" i="8"/>
  <c r="Z405" i="8"/>
  <c r="Z1019" i="8"/>
  <c r="Z15" i="8"/>
  <c r="Z681" i="8"/>
  <c r="Z331" i="8"/>
  <c r="Z498" i="8"/>
  <c r="Z327" i="8"/>
  <c r="Z1033" i="8"/>
  <c r="Z765" i="8"/>
  <c r="Z55" i="8"/>
  <c r="Z666" i="8"/>
  <c r="Z261" i="8"/>
  <c r="Z1027" i="8"/>
  <c r="Z494" i="8"/>
  <c r="Z567" i="8"/>
  <c r="Z848" i="8"/>
  <c r="Z554" i="8"/>
  <c r="Z665" i="8"/>
  <c r="Z151" i="8"/>
  <c r="Z761" i="8"/>
  <c r="Z912" i="8"/>
  <c r="Z888" i="8"/>
  <c r="Z305" i="8"/>
  <c r="Z417" i="8"/>
  <c r="Z154" i="8"/>
  <c r="Z1054" i="8"/>
  <c r="Z823" i="8"/>
  <c r="Z183" i="8"/>
  <c r="Z490" i="8"/>
  <c r="Z139" i="8"/>
  <c r="Z288" i="8"/>
  <c r="Z602" i="8"/>
  <c r="Z273" i="8"/>
  <c r="Z933" i="8"/>
  <c r="Z574" i="8"/>
  <c r="Z445" i="8"/>
  <c r="Z317" i="8"/>
  <c r="Z617" i="8"/>
  <c r="Z512" i="8"/>
  <c r="Z946" i="8"/>
  <c r="Z1036" i="8"/>
  <c r="Z560" i="8"/>
  <c r="Z845" i="8"/>
  <c r="Z369" i="8"/>
  <c r="Z90" i="8"/>
  <c r="Z771" i="8"/>
  <c r="Z597" i="8"/>
  <c r="Z1059" i="8"/>
  <c r="Z730" i="8"/>
  <c r="Z544" i="8"/>
  <c r="Z557" i="8"/>
  <c r="Z385" i="8"/>
  <c r="Z932" i="8"/>
  <c r="Z717" i="8"/>
  <c r="Z586" i="8"/>
  <c r="Z524" i="8"/>
  <c r="Z1014" i="8"/>
  <c r="Z584" i="8"/>
  <c r="Z314" i="8"/>
  <c r="Z1092" i="8"/>
  <c r="Z448" i="8"/>
  <c r="Z792" i="8"/>
  <c r="Z160" i="8"/>
  <c r="Z934" i="8"/>
  <c r="Z905" i="8"/>
  <c r="Z622" i="8"/>
  <c r="Z636" i="8"/>
  <c r="Z936" i="8"/>
  <c r="Z703" i="8"/>
  <c r="Z276" i="8"/>
  <c r="Z536" i="8"/>
  <c r="Z28" i="8"/>
  <c r="Z188" i="8"/>
  <c r="Z650" i="8"/>
  <c r="Z961" i="8"/>
  <c r="Z908" i="8"/>
  <c r="Z1007" i="8"/>
  <c r="Z497" i="8"/>
  <c r="Z789" i="8"/>
  <c r="Z361" i="8"/>
  <c r="Z760" i="8"/>
  <c r="Z268" i="8"/>
  <c r="Z872" i="8"/>
  <c r="Z1034" i="8"/>
  <c r="Z118" i="8"/>
  <c r="Z954" i="8"/>
  <c r="Z541" i="8"/>
  <c r="Z1017" i="8"/>
  <c r="Z83" i="8"/>
  <c r="Z983" i="8"/>
  <c r="Z266" i="8"/>
  <c r="Z804" i="8"/>
  <c r="Z707" i="8"/>
  <c r="Z26" i="8"/>
  <c r="Z926" i="8"/>
  <c r="Z335" i="8"/>
  <c r="Z884" i="8"/>
  <c r="Z210" i="8"/>
  <c r="Z255" i="8"/>
  <c r="Z824" i="8"/>
  <c r="Z782" i="8"/>
  <c r="Z590" i="8"/>
  <c r="Z833" i="8"/>
  <c r="Z429" i="8"/>
  <c r="Z163" i="8"/>
  <c r="Z421" i="8"/>
  <c r="Z1053" i="8"/>
  <c r="Z195" i="8"/>
  <c r="Z149" i="8"/>
  <c r="Z414" i="8"/>
  <c r="Z1074" i="8"/>
  <c r="Z811" i="8"/>
  <c r="Z101" i="8"/>
  <c r="Z88" i="8"/>
  <c r="Z223" i="8"/>
  <c r="Z126" i="8"/>
  <c r="Z956" i="8"/>
  <c r="Z97" i="8"/>
  <c r="Z859" i="8"/>
  <c r="Z993" i="8"/>
  <c r="Z66" i="8"/>
  <c r="Z1069" i="8"/>
  <c r="Z135" i="8"/>
  <c r="Z470" i="8"/>
  <c r="Z834" i="8"/>
  <c r="Z287" i="8"/>
  <c r="Z890" i="8"/>
  <c r="Z258" i="8"/>
  <c r="Z841" i="8"/>
  <c r="Z293" i="8"/>
  <c r="Z289" i="8"/>
  <c r="Z437" i="8"/>
  <c r="Z320" i="8"/>
  <c r="Z618" i="8"/>
  <c r="Z941" i="8"/>
  <c r="Z1090" i="8"/>
  <c r="Z393" i="8"/>
  <c r="Z772" i="8"/>
  <c r="Z1050" i="8"/>
  <c r="Z558" i="8"/>
  <c r="Z455" i="8"/>
  <c r="Z698" i="8"/>
  <c r="Z724" i="8"/>
  <c r="Z741" i="8"/>
  <c r="Z472" i="8"/>
  <c r="Z613" i="8"/>
  <c r="Z194" i="8"/>
  <c r="Z68" i="8"/>
  <c r="Z452" i="8"/>
  <c r="Z379" i="8"/>
  <c r="Z247" i="8"/>
  <c r="Z1040" i="8"/>
  <c r="Z299" i="8"/>
  <c r="Z33" i="8"/>
  <c r="Z976" i="8"/>
  <c r="Z10" i="8"/>
  <c r="Z1011" i="8"/>
  <c r="Z477" i="8"/>
  <c r="Z63" i="8"/>
  <c r="Z71" i="8"/>
  <c r="Z242" i="8"/>
  <c r="Z750" i="8"/>
  <c r="Z22" i="8"/>
  <c r="Z556" i="8"/>
  <c r="Z778" i="8"/>
  <c r="Z459" i="8"/>
  <c r="Z968" i="8"/>
  <c r="Z950" i="8"/>
  <c r="Z1020" i="8"/>
  <c r="Z599" i="8"/>
  <c r="Z997" i="8"/>
  <c r="Z240" i="8"/>
  <c r="Z749" i="8"/>
  <c r="Z53" i="8"/>
  <c r="Z784" i="8"/>
  <c r="Z616" i="8"/>
  <c r="Z250" i="8"/>
  <c r="Z444" i="8"/>
  <c r="Z348" i="8"/>
  <c r="Z663" i="8"/>
  <c r="Z371" i="8"/>
  <c r="Z614" i="8"/>
  <c r="Z30" i="8"/>
  <c r="Z279" i="8"/>
  <c r="Z298" i="8"/>
  <c r="Z644" i="8"/>
  <c r="Z1023" i="8"/>
  <c r="Z239" i="8"/>
  <c r="Z984" i="8"/>
  <c r="Z493" i="8"/>
  <c r="Z885" i="8"/>
  <c r="Z391" i="8"/>
  <c r="Z812" i="8"/>
  <c r="Z353" i="8"/>
  <c r="Z315" i="8"/>
  <c r="Z587" i="8"/>
  <c r="Z852" i="8"/>
  <c r="Z855" i="8"/>
  <c r="Z585" i="8"/>
  <c r="Z238" i="8"/>
  <c r="Z607" i="8"/>
  <c r="Z796" i="8"/>
  <c r="Z204" i="8"/>
  <c r="Z73" i="8"/>
  <c r="Z699" i="8"/>
  <c r="Z377" i="8"/>
  <c r="Z768" i="8"/>
  <c r="Z413" i="8"/>
  <c r="Z593" i="8"/>
  <c r="Z871" i="8"/>
  <c r="Z54" i="8"/>
  <c r="Z714" i="8"/>
  <c r="Z162" i="8"/>
  <c r="Z685" i="8"/>
  <c r="Z921" i="8"/>
  <c r="Z177" i="8"/>
  <c r="Z1071" i="8"/>
  <c r="Z575" i="8"/>
  <c r="Z412" i="8"/>
  <c r="Z290" i="8"/>
  <c r="Z34" i="8"/>
  <c r="Z991" i="8"/>
  <c r="Z124" i="8"/>
  <c r="Z367" i="8"/>
  <c r="Z647" i="8"/>
  <c r="Z723" i="8"/>
  <c r="Z858" i="8"/>
  <c r="Z1046" i="8"/>
  <c r="Z757" i="8"/>
  <c r="Z922" i="8"/>
  <c r="Z57" i="8"/>
  <c r="Z506" i="8"/>
  <c r="Z199" i="8"/>
  <c r="Z873" i="8"/>
  <c r="Z732" i="8"/>
  <c r="Z578" i="8"/>
  <c r="Z815" i="8"/>
  <c r="Z175" i="8"/>
  <c r="Z851" i="8"/>
  <c r="Z755" i="8"/>
  <c r="Z715" i="8"/>
  <c r="Z11" i="8"/>
  <c r="Z301" i="8"/>
  <c r="Z642" i="8"/>
  <c r="Z801" i="8"/>
  <c r="Z161" i="8"/>
  <c r="Z889" i="8"/>
  <c r="Z263" i="8"/>
  <c r="Z651" i="8"/>
  <c r="Z704" i="8"/>
  <c r="Z422" i="8"/>
  <c r="Z35" i="8"/>
  <c r="Z451" i="8"/>
  <c r="Z44" i="8"/>
  <c r="Z1089" i="8"/>
  <c r="Z308" i="8"/>
  <c r="Z186" i="8"/>
  <c r="Z192" i="8"/>
  <c r="Z372" i="8"/>
  <c r="Z332" i="8"/>
  <c r="Z45" i="8"/>
  <c r="Z113" i="8"/>
  <c r="Z211" i="8"/>
  <c r="Z458" i="8"/>
  <c r="Z902" i="8"/>
  <c r="Z1097" i="8"/>
  <c r="Z839" i="8"/>
  <c r="Z940" i="8"/>
  <c r="Z688" i="8"/>
  <c r="Z611" i="8"/>
  <c r="Z683" i="8"/>
  <c r="Z552" i="8"/>
  <c r="Z773" i="8"/>
  <c r="Z592" i="8"/>
  <c r="Z533" i="8"/>
  <c r="Z849" i="8"/>
  <c r="Z1031" i="8"/>
  <c r="Z134" i="8"/>
  <c r="Z96" i="8"/>
  <c r="Z806" i="8"/>
  <c r="Z929" i="8"/>
  <c r="Z686" i="8"/>
  <c r="Z869" i="8"/>
  <c r="Z880" i="8"/>
  <c r="Z1009" i="8"/>
  <c r="Z180" i="8"/>
  <c r="Z503" i="8"/>
  <c r="Z420" i="8"/>
  <c r="Z170" i="8"/>
  <c r="Z632" i="8"/>
  <c r="Z914" i="8"/>
  <c r="Z630" i="8"/>
  <c r="Z316" i="8"/>
  <c r="Z821" i="8"/>
  <c r="Z569" i="8"/>
  <c r="Z418" i="8"/>
  <c r="Z967" i="8"/>
  <c r="Z433" i="8"/>
  <c r="Z753" i="8"/>
  <c r="Z277" i="8"/>
  <c r="Z60" i="8"/>
  <c r="Z303" i="8"/>
  <c r="Z174" i="8"/>
  <c r="Z923" i="8"/>
  <c r="Z349" i="8"/>
  <c r="Z631" i="8"/>
  <c r="Z728" i="8"/>
  <c r="Z831" i="8"/>
  <c r="Z339" i="8"/>
  <c r="Z510" i="8"/>
  <c r="Z166" i="8"/>
  <c r="Z200" i="8"/>
  <c r="Z719" i="8"/>
  <c r="Z80" i="8"/>
  <c r="Z690" i="8"/>
  <c r="Z164" i="8"/>
  <c r="Z492" i="8"/>
  <c r="Z1070" i="8"/>
  <c r="Z95" i="8"/>
  <c r="Z1035" i="8"/>
  <c r="Z133" i="8"/>
  <c r="Z639" i="8"/>
  <c r="Z69" i="8"/>
  <c r="Z881" i="8"/>
  <c r="Z667" i="8"/>
  <c r="Z671" i="8"/>
  <c r="Z689" i="8"/>
  <c r="Z862" i="8"/>
  <c r="Z109" i="8"/>
  <c r="Z860" i="8"/>
  <c r="Z426" i="8"/>
  <c r="Z680" i="8"/>
  <c r="Z259" i="8"/>
  <c r="Z460" i="8"/>
  <c r="Z260" i="8"/>
  <c r="Z462" i="8"/>
  <c r="Z190" i="8"/>
  <c r="Z461" i="8"/>
  <c r="Z969" i="8"/>
  <c r="Z278" i="8"/>
  <c r="Z1008" i="8"/>
  <c r="Z142" i="8"/>
  <c r="Z1056" i="8"/>
  <c r="Z684" i="8"/>
  <c r="Z439" i="8"/>
  <c r="Z903" i="8"/>
  <c r="Z220" i="8"/>
  <c r="Z907" i="8"/>
  <c r="Z173" i="8"/>
  <c r="Z1005" i="8"/>
  <c r="Z447" i="8"/>
  <c r="Z104" i="8"/>
  <c r="Z189" i="8"/>
  <c r="Z153" i="8"/>
  <c r="Z1001" i="8"/>
  <c r="Z129" i="8"/>
  <c r="Z882" i="8"/>
  <c r="Z152" i="8"/>
  <c r="Z793" i="8"/>
  <c r="Z256" i="8"/>
  <c r="Z670" i="8"/>
  <c r="Z752" i="8"/>
  <c r="Z130" i="8"/>
  <c r="Z219" i="8"/>
  <c r="Z572" i="8"/>
  <c r="Z746" i="8"/>
  <c r="Z39" i="8"/>
  <c r="Z1060" i="8"/>
  <c r="Z457" i="8"/>
  <c r="Z919" i="8"/>
  <c r="Z809" i="8"/>
  <c r="Z523" i="8"/>
  <c r="Z962" i="8"/>
  <c r="Z500" i="8"/>
  <c r="Z215" i="8"/>
  <c r="Z606" i="8"/>
  <c r="Z237" i="8"/>
  <c r="Z1016" i="8"/>
  <c r="Z1098" i="8"/>
  <c r="Z832" i="8"/>
  <c r="Z165" i="8"/>
  <c r="Z257" i="8"/>
  <c r="Z1004" i="8"/>
  <c r="Z1095" i="8"/>
  <c r="Z1010" i="8"/>
  <c r="Z37" i="8"/>
  <c r="Z982" i="8"/>
  <c r="Z829" i="8"/>
  <c r="Z330" i="8"/>
  <c r="Z619" i="8"/>
  <c r="Z691" i="8"/>
  <c r="Z179" i="8"/>
  <c r="Z167" i="8"/>
  <c r="Z155" i="8"/>
  <c r="Z300" i="8"/>
  <c r="Z981" i="8"/>
  <c r="Z577" i="8"/>
  <c r="Z359" i="8"/>
  <c r="Z441" i="8"/>
  <c r="Z909" i="8"/>
  <c r="Z222" i="8"/>
  <c r="Z776" i="8"/>
  <c r="Z656" i="8"/>
  <c r="Z977" i="8"/>
  <c r="Z857" i="8"/>
  <c r="Z938" i="8"/>
  <c r="Z518" i="8"/>
  <c r="Z394" i="8"/>
  <c r="Z495" i="8"/>
  <c r="Z106" i="8"/>
  <c r="Z1021" i="8"/>
  <c r="Z807" i="8"/>
  <c r="Z24" i="8"/>
  <c r="Z924" i="8"/>
  <c r="Z520" i="8"/>
  <c r="Z692" i="8"/>
  <c r="Z837" i="8"/>
  <c r="Z115" i="8"/>
  <c r="Z521" i="8"/>
  <c r="Z705" i="8"/>
  <c r="Z82" i="8"/>
  <c r="Z911" i="8"/>
  <c r="Z241" i="8"/>
  <c r="Z775" i="8"/>
  <c r="Z404" i="8"/>
  <c r="Z253" i="8"/>
  <c r="Z532" i="8"/>
  <c r="Z187" i="8"/>
  <c r="Z751" i="8"/>
  <c r="Z566" i="8"/>
  <c r="Z1029" i="8"/>
  <c r="Z270" i="8"/>
  <c r="Z653" i="8"/>
  <c r="Z116" i="8"/>
  <c r="Z446" i="8"/>
  <c r="Z780" i="8"/>
  <c r="Z79" i="8"/>
  <c r="Z1082" i="8"/>
  <c r="Z264" i="8"/>
  <c r="Z989" i="8"/>
  <c r="Z430" i="8"/>
  <c r="Z669" i="8"/>
  <c r="Z76" i="8"/>
  <c r="Z235" i="8"/>
  <c r="Z475" i="8"/>
  <c r="Z662" i="8"/>
  <c r="Z971" i="8"/>
  <c r="Z181" i="8"/>
  <c r="Z634" i="8"/>
  <c r="Z600" i="8"/>
  <c r="Z466" i="8"/>
  <c r="Z321" i="8"/>
  <c r="Z282" i="8"/>
  <c r="Z649" i="8"/>
  <c r="Z84" i="8"/>
  <c r="Z674" i="8"/>
  <c r="Z324" i="8"/>
  <c r="Z230" i="8"/>
  <c r="Z450" i="8"/>
  <c r="Z1076" i="8"/>
  <c r="Z790" i="8"/>
  <c r="Z456" i="8"/>
  <c r="Z726" i="8"/>
  <c r="Z808" i="8"/>
  <c r="Z387" i="8"/>
  <c r="Z625" i="8"/>
  <c r="Z46" i="8"/>
  <c r="Z1057" i="8"/>
  <c r="Z874" i="8"/>
  <c r="Z553" i="8"/>
  <c r="Z178" i="8"/>
  <c r="Z138" i="8"/>
  <c r="Z137" i="8"/>
  <c r="Z763" i="8"/>
  <c r="Z693" i="8"/>
  <c r="Z193" i="8"/>
  <c r="Z947" i="8"/>
  <c r="Z246" i="8"/>
  <c r="Z357" i="8"/>
  <c r="Z1000" i="8"/>
  <c r="Z431" i="8"/>
  <c r="Z816" i="8"/>
  <c r="Z571" i="8"/>
  <c r="Z358" i="8"/>
  <c r="Z797" i="8"/>
  <c r="Z949" i="8"/>
  <c r="Z198" i="8"/>
  <c r="Z248" i="8"/>
  <c r="Z1073" i="8"/>
  <c r="Z81" i="8"/>
  <c r="Z543" i="8"/>
  <c r="Z1077" i="8"/>
  <c r="Z507" i="8"/>
  <c r="Z538" i="8"/>
  <c r="Z960" i="8"/>
  <c r="Z581" i="8"/>
  <c r="Z798" i="8"/>
  <c r="Z302" i="8"/>
  <c r="Z764" i="8"/>
  <c r="Z286" i="8"/>
  <c r="Z1066" i="8"/>
  <c r="Z1093" i="8"/>
  <c r="Z100" i="8"/>
  <c r="Z978" i="8"/>
  <c r="Z107" i="8"/>
  <c r="Z505" i="8"/>
  <c r="Z409" i="8"/>
  <c r="Z427" i="8"/>
  <c r="Z380" i="8"/>
  <c r="Z59" i="8"/>
  <c r="Z963" i="8"/>
  <c r="Z718" i="8"/>
  <c r="Z370" i="8"/>
  <c r="Z542" i="8"/>
  <c r="Z999" i="8"/>
  <c r="Z517" i="8"/>
  <c r="Z863" i="8"/>
  <c r="Z612" i="8"/>
  <c r="Z964" i="8"/>
  <c r="Z395" i="8"/>
  <c r="Z659" i="8"/>
  <c r="Z117" i="8"/>
  <c r="Z408" i="8"/>
  <c r="Z529" i="8"/>
  <c r="Z1096" i="8"/>
  <c r="Z449" i="8"/>
  <c r="Z368" i="8"/>
  <c r="Z995" i="8"/>
  <c r="Z887" i="8"/>
  <c r="Z514" i="8"/>
  <c r="Z454" i="8"/>
  <c r="Z694" i="8"/>
  <c r="Z898" i="8"/>
  <c r="Z182" i="8"/>
  <c r="Z886" i="8"/>
  <c r="Z637" i="8"/>
  <c r="Z817" i="8"/>
  <c r="Z341" i="8"/>
  <c r="Z548" i="8"/>
  <c r="Z1049" i="8"/>
  <c r="Z343" i="8"/>
  <c r="Z1024" i="8"/>
  <c r="Z906" i="8"/>
  <c r="Z119" i="8"/>
  <c r="Z738" i="8"/>
  <c r="Z43" i="8"/>
  <c r="Z205" i="8"/>
  <c r="Z564" i="8"/>
  <c r="Z648" i="8"/>
  <c r="Z12" i="8"/>
  <c r="Z673" i="8"/>
  <c r="Z252" i="8"/>
  <c r="Z319" i="8"/>
  <c r="Z136" i="8"/>
  <c r="Z883" i="8"/>
  <c r="Z416" i="8"/>
  <c r="Z959" i="8"/>
  <c r="Z171" i="8"/>
  <c r="Z943" i="8"/>
  <c r="Z376" i="8"/>
  <c r="Z294" i="8"/>
  <c r="Z733" i="8"/>
  <c r="Z363" i="8"/>
  <c r="Z973" i="8"/>
  <c r="Z13" i="8"/>
  <c r="Z229" i="8"/>
  <c r="Z14" i="8"/>
  <c r="Z897" i="8"/>
  <c r="Z156" i="8"/>
  <c r="Z710" i="8"/>
  <c r="Z191" i="8"/>
  <c r="Z562" i="8"/>
  <c r="Z805" i="8"/>
  <c r="Z364" i="8"/>
  <c r="Z826" i="8"/>
  <c r="Z951" i="8"/>
  <c r="Z140" i="8"/>
  <c r="Z476" i="8"/>
  <c r="Z7" i="8"/>
  <c r="Z110" i="8"/>
  <c r="Z677" i="8"/>
  <c r="Z661" i="8"/>
  <c r="Z783" i="8"/>
  <c r="Z365" i="8"/>
  <c r="Z499" i="8"/>
  <c r="Z206" i="8"/>
  <c r="Z759" i="8"/>
  <c r="Z1026" i="8"/>
  <c r="Z336" i="8"/>
  <c r="Z406" i="8"/>
  <c r="Z774" i="8"/>
  <c r="Z36" i="8"/>
  <c r="Z535" i="8"/>
  <c r="Z440" i="8"/>
  <c r="Z916" i="8"/>
  <c r="Z232" i="8"/>
  <c r="Z312" i="8"/>
  <c r="Z61" i="8"/>
  <c r="Z410" i="8"/>
  <c r="Z640" i="8"/>
  <c r="Z868" i="8"/>
  <c r="Z485" i="8"/>
  <c r="Z522" i="8"/>
  <c r="Z504" i="8"/>
  <c r="Z546" i="8"/>
  <c r="Z27" i="8"/>
  <c r="Z595" i="8"/>
  <c r="Z721" i="8"/>
  <c r="Z216" i="8"/>
  <c r="Z272" i="8"/>
  <c r="Z1003" i="8"/>
  <c r="Z1085" i="8"/>
  <c r="Z985" i="8"/>
  <c r="Z378" i="8"/>
  <c r="Z402" i="8"/>
  <c r="Z203" i="8"/>
  <c r="Z1080" i="8"/>
  <c r="Z158" i="8"/>
  <c r="Z987" i="8"/>
  <c r="Z838" i="8"/>
  <c r="Z482" i="8"/>
  <c r="Z870" i="8"/>
  <c r="Z527" i="8"/>
  <c r="Z1062" i="8"/>
  <c r="Z77" i="8"/>
  <c r="Z120" i="8"/>
  <c r="Z362" i="8"/>
  <c r="Z588" i="8"/>
  <c r="Z159" i="8"/>
  <c r="Z840" i="8"/>
  <c r="Z980" i="8"/>
  <c r="Z846" i="8"/>
  <c r="Z702" i="8"/>
  <c r="Z830" i="8"/>
  <c r="Z19" i="8"/>
  <c r="Z388" i="8"/>
  <c r="Z928" i="8"/>
  <c r="Z8" i="8"/>
  <c r="Z1061" i="8"/>
  <c r="Z25" i="8"/>
  <c r="Z579" i="8"/>
  <c r="Z480" i="8"/>
  <c r="Z202" i="8"/>
  <c r="Z42" i="8"/>
  <c r="Z582" i="8"/>
  <c r="Z423" i="8"/>
  <c r="Z1084" i="8"/>
  <c r="Z975" i="8"/>
  <c r="Z144" i="8"/>
  <c r="Z861" i="8"/>
  <c r="Z99" i="8"/>
  <c r="Z706" i="8"/>
  <c r="Z434" i="8"/>
  <c r="Z74" i="8"/>
  <c r="Z1044" i="8"/>
  <c r="Z727" i="8"/>
  <c r="Z1063" i="8"/>
  <c r="Z745" i="8"/>
  <c r="Z853" i="8"/>
  <c r="Z176" i="8"/>
  <c r="Z986" i="8"/>
  <c r="Z89" i="8"/>
  <c r="Z843" i="8"/>
  <c r="Z72" i="8"/>
  <c r="Z672" i="8"/>
  <c r="Z1030" i="8"/>
  <c r="Z539" i="8"/>
  <c r="Z1099" i="8"/>
  <c r="Z486" i="8"/>
  <c r="Z201" i="8"/>
  <c r="Z827" i="8"/>
  <c r="Z899" i="8"/>
  <c r="Z478" i="8"/>
  <c r="Z935" i="8"/>
  <c r="Z415" i="8"/>
  <c r="Z799" i="8"/>
  <c r="Z910" i="8"/>
  <c r="Z398" i="8"/>
  <c r="Z915" i="8"/>
  <c r="Z141" i="8"/>
  <c r="Z218" i="8"/>
  <c r="Z758" i="8"/>
  <c r="Z820" i="8"/>
  <c r="Z716" i="8"/>
  <c r="Z91" i="8"/>
  <c r="Z51" i="8"/>
  <c r="Z102" i="8"/>
  <c r="Z150" i="8"/>
  <c r="Z526" i="8"/>
  <c r="Z988" i="8"/>
  <c r="Z224" i="8"/>
  <c r="Z570" i="8"/>
  <c r="Z530" i="8"/>
  <c r="Z284" i="8"/>
  <c r="Z1086" i="8"/>
  <c r="Z65" i="8"/>
  <c r="Z424" i="8"/>
  <c r="Z267" i="8"/>
  <c r="Z108" i="8"/>
  <c r="Z814" i="8"/>
  <c r="Z641" i="8"/>
  <c r="Z48" i="8"/>
  <c r="Z864" i="8"/>
  <c r="Z125" i="8"/>
  <c r="Z511" i="8"/>
  <c r="Z767" i="8"/>
  <c r="Z918" i="8"/>
  <c r="Z275" i="8"/>
  <c r="Z627" i="8"/>
  <c r="Z245" i="8"/>
  <c r="Z94" i="8"/>
  <c r="Z50" i="8"/>
  <c r="Z742" i="8"/>
  <c r="Z196" i="8"/>
  <c r="Z580" i="8"/>
  <c r="Z605" i="8"/>
  <c r="Z49" i="8"/>
  <c r="Z633" i="8"/>
  <c r="Z197" i="8"/>
  <c r="Z676" i="8"/>
  <c r="Z545" i="8"/>
  <c r="Z419" i="8"/>
  <c r="Z281" i="8"/>
  <c r="Z958" i="8"/>
  <c r="Z537" i="8"/>
  <c r="Z679" i="8"/>
  <c r="Z620" i="8"/>
  <c r="Z185" i="8"/>
  <c r="Z850" i="8"/>
  <c r="Z354" i="8"/>
  <c r="Z819" i="8"/>
  <c r="Z92" i="8"/>
  <c r="Z29" i="8"/>
  <c r="Z635" i="8"/>
  <c r="Z274" i="8"/>
  <c r="Z589" i="8"/>
  <c r="Z38" i="8"/>
  <c r="Z226" i="8"/>
  <c r="Z244" i="8"/>
  <c r="Z360" i="8"/>
  <c r="Z366" i="8"/>
  <c r="Z828" i="8"/>
  <c r="Z23" i="8"/>
  <c r="Z337" i="8"/>
  <c r="Z432" i="8"/>
  <c r="Z1052" i="8"/>
  <c r="Z249" i="8"/>
  <c r="Z85" i="8"/>
  <c r="Z583" i="8"/>
  <c r="Z700" i="8"/>
  <c r="Z866" i="8"/>
  <c r="Z488" i="8"/>
  <c r="Z145" i="8"/>
  <c r="Z326" i="8"/>
  <c r="Z157" i="8"/>
  <c r="Z375" i="8"/>
  <c r="Z867" i="8"/>
  <c r="Z251" i="8"/>
  <c r="Z231" i="8"/>
  <c r="Z396" i="8"/>
  <c r="Z221" i="8"/>
  <c r="Z147" i="8"/>
  <c r="Z1058" i="8"/>
  <c r="Z1047" i="8"/>
  <c r="Z56" i="8"/>
  <c r="Z994" i="8"/>
  <c r="Z623" i="8"/>
  <c r="Z678" i="8"/>
  <c r="Z594" i="8"/>
  <c r="Z534" i="8"/>
  <c r="Z1025" i="8"/>
  <c r="Z540" i="8"/>
  <c r="Z939" i="8"/>
  <c r="Z893" i="8"/>
  <c r="Z105" i="8"/>
  <c r="Z67" i="8"/>
  <c r="Z847" i="8"/>
  <c r="Z865" i="8"/>
  <c r="Z1037" i="8"/>
  <c r="Z596" i="8"/>
  <c r="Z549" i="8"/>
  <c r="Z1006" i="8"/>
  <c r="Z131" i="8"/>
  <c r="Z856" i="8"/>
  <c r="Z972" i="8"/>
  <c r="Z58" i="8"/>
  <c r="Z333" i="8"/>
  <c r="Z292" i="8"/>
  <c r="Z168" i="8"/>
  <c r="Z285" i="8"/>
  <c r="Z944" i="8"/>
  <c r="Z904" i="8"/>
  <c r="Z469" i="8"/>
  <c r="Z6" i="8"/>
  <c r="Z894" i="8"/>
  <c r="Z754" i="8"/>
  <c r="Z121" i="8"/>
  <c r="Z896" i="8"/>
  <c r="Z309" i="8"/>
  <c r="Z508" i="8"/>
  <c r="Z1064" i="8"/>
  <c r="Z720" i="8"/>
  <c r="Z729" i="8"/>
  <c r="Z1067" i="8"/>
  <c r="Z143" i="8"/>
  <c r="Z346" i="8"/>
  <c r="Z550" i="8"/>
  <c r="Z1018" i="8"/>
  <c r="Z399" i="8"/>
  <c r="Z655" i="8"/>
  <c r="Z722" i="8"/>
  <c r="Z708" i="8"/>
  <c r="Z744" i="8"/>
  <c r="Z948" i="8"/>
  <c r="Z323" i="8"/>
  <c r="Z225" i="8"/>
  <c r="Z1032" i="8"/>
  <c r="Z208" i="8"/>
  <c r="Z818" i="8"/>
  <c r="Z443" i="8"/>
  <c r="Z920" i="8"/>
  <c r="Z283" i="8"/>
  <c r="Z438" i="8"/>
  <c r="Z791" i="8"/>
  <c r="Z463" i="8"/>
  <c r="Z779" i="8"/>
  <c r="Z781" i="8"/>
  <c r="Z212" i="8"/>
  <c r="Z209" i="8"/>
  <c r="Z766" i="8"/>
  <c r="Z271" i="8"/>
  <c r="Z1083" i="8"/>
  <c r="Z794" i="8"/>
  <c r="Z608" i="8"/>
  <c r="Z660" i="8"/>
  <c r="Z531" i="8"/>
  <c r="Z822" i="8"/>
  <c r="Z657" i="8"/>
  <c r="Z573" i="8"/>
  <c r="Z70" i="8"/>
  <c r="Z992" i="8"/>
  <c r="Z1039" i="8"/>
  <c r="Z879" i="8"/>
  <c r="Z711" i="8"/>
  <c r="Z1075" i="8"/>
  <c r="Z965" i="8"/>
  <c r="Z643" i="8"/>
  <c r="Z473" i="8"/>
  <c r="Z329" i="8"/>
  <c r="Z392" i="8"/>
  <c r="Z786" i="8"/>
  <c r="Z615" i="8"/>
  <c r="Z696" i="8"/>
  <c r="Z122" i="8"/>
  <c r="Z386" i="8"/>
  <c r="Z813" i="8"/>
  <c r="Z322" i="8"/>
  <c r="Z998" i="8"/>
  <c r="Z269" i="8"/>
  <c r="Z64" i="8"/>
  <c r="Z687" i="8"/>
  <c r="Z748" i="8"/>
  <c r="Z338" i="8"/>
  <c r="Z214" i="8"/>
  <c r="Z228" i="8"/>
  <c r="Z31" i="8"/>
  <c r="Z280" i="8"/>
  <c r="Z629" i="8"/>
  <c r="Z942" i="8"/>
  <c r="Z52" i="8"/>
  <c r="Z645" i="8"/>
  <c r="Z306" i="8"/>
  <c r="Z40" i="8"/>
  <c r="Z844" i="8"/>
  <c r="Z484" i="8"/>
  <c r="Z400" i="8"/>
  <c r="Z132" i="8"/>
  <c r="Z297" i="8"/>
  <c r="Z296" i="8"/>
  <c r="Z777" i="8"/>
  <c r="Z291" i="8"/>
  <c r="Z453" i="8"/>
  <c r="Z307" i="8"/>
  <c r="Z769" i="8"/>
  <c r="Z743" i="8"/>
  <c r="Z62" i="8"/>
  <c r="Z675" i="8"/>
  <c r="Z254" i="8"/>
  <c r="Z1041" i="8"/>
  <c r="Z265" i="8"/>
  <c r="Z483" i="8"/>
  <c r="Z770" i="8"/>
  <c r="Z1028" i="8"/>
  <c r="Z712" i="8"/>
  <c r="Z18" i="8"/>
  <c r="Z93" i="8"/>
  <c r="Z384" i="8"/>
  <c r="Z1072" i="8"/>
  <c r="Z925" i="8"/>
  <c r="Z628" i="8"/>
  <c r="Z810" i="8"/>
  <c r="Z658" i="8"/>
  <c r="Z436" i="8"/>
  <c r="Z877" i="8"/>
  <c r="Z381" i="8"/>
  <c r="Z516" i="8"/>
  <c r="Z465" i="8"/>
  <c r="Z502" i="8"/>
  <c r="Z1038" i="8"/>
  <c r="Z735" i="8"/>
  <c r="Z609" i="8"/>
  <c r="Z842" i="8"/>
  <c r="Z435" i="8"/>
  <c r="Z355" i="8"/>
  <c r="Z304" i="8"/>
  <c r="Z664" i="8"/>
  <c r="Z146" i="8"/>
  <c r="Z1043" i="8"/>
  <c r="Z756" i="8"/>
  <c r="Z551" i="8"/>
  <c r="Z900" i="8"/>
  <c r="Z112" i="8"/>
  <c r="Z739" i="8"/>
  <c r="Z318" i="8"/>
  <c r="Z16" i="8"/>
  <c r="Z913" i="8"/>
  <c r="Z123" i="8"/>
  <c r="Z930" i="8"/>
  <c r="Z340" i="8"/>
  <c r="Z98" i="8"/>
  <c r="Z836" i="8"/>
  <c r="Z979" i="8"/>
  <c r="Z487" i="8"/>
  <c r="Z740" i="8"/>
  <c r="Z390" i="8"/>
  <c r="Z17" i="8"/>
  <c r="Z917" i="8"/>
  <c r="Z1081" i="8"/>
  <c r="Z1002" i="8"/>
  <c r="Z892" i="8"/>
  <c r="Z471" i="8"/>
  <c r="Z310" i="8"/>
  <c r="Z489" i="8"/>
  <c r="Z1087" i="8"/>
  <c r="Z114" i="8"/>
  <c r="Z1015" i="8"/>
  <c r="Z945" i="8"/>
  <c r="Z525" i="8"/>
  <c r="Z401" i="8"/>
  <c r="Z563" i="8"/>
  <c r="Z895" i="8"/>
  <c r="Z1045" i="8"/>
  <c r="Z736" i="8"/>
  <c r="Z128" i="8"/>
  <c r="Z955" i="8"/>
  <c r="Z785" i="8"/>
  <c r="Z350" i="8"/>
  <c r="Z559" i="8"/>
  <c r="Z313" i="8"/>
  <c r="Z342" i="8"/>
  <c r="Z788" i="8"/>
  <c r="Z697" i="8"/>
  <c r="Z891" i="8"/>
  <c r="Z561" i="8"/>
  <c r="Z966" i="8"/>
  <c r="Z695" i="8"/>
  <c r="Z990" i="8"/>
  <c r="Z411" i="8"/>
  <c r="Z709" i="8"/>
  <c r="Z591" i="8"/>
  <c r="Z227" i="8"/>
  <c r="Z344" i="8"/>
  <c r="Z425" i="8"/>
  <c r="K686" i="16"/>
  <c r="C16" i="7" l="1"/>
  <c r="C6" i="7" a="1"/>
  <c r="C6" i="7" s="1"/>
  <c r="C7" i="7" s="1"/>
  <c r="Z5" i="8"/>
  <c r="K687" i="16"/>
  <c r="C9" i="7" l="1"/>
  <c r="K688" i="16"/>
  <c r="K689" i="16" l="1"/>
  <c r="K690" i="16" l="1"/>
  <c r="K691" i="16" l="1"/>
  <c r="K692" i="16" l="1"/>
  <c r="K693" i="16" l="1"/>
  <c r="K694" i="16" l="1"/>
  <c r="K695" i="16" s="1"/>
  <c r="K696" i="16" s="1"/>
  <c r="K697" i="16" s="1"/>
  <c r="K698" i="16" s="1"/>
  <c r="K699" i="16" s="1"/>
  <c r="K700" i="16" s="1"/>
  <c r="K701" i="16" s="1"/>
  <c r="K702" i="16" s="1"/>
  <c r="K703" i="16" s="1"/>
  <c r="K704" i="16" s="1"/>
  <c r="K705" i="16" s="1"/>
  <c r="K706" i="16" s="1"/>
  <c r="K707" i="16" s="1"/>
  <c r="K708" i="16" s="1"/>
  <c r="K709" i="16" s="1"/>
  <c r="K710" i="16" s="1"/>
  <c r="K711" i="16" s="1"/>
  <c r="K712" i="16" s="1"/>
  <c r="K713" i="16" s="1"/>
  <c r="K714" i="16" s="1"/>
  <c r="K715" i="16" s="1"/>
  <c r="K716" i="16" s="1"/>
  <c r="K717" i="16" s="1"/>
  <c r="K718" i="16" s="1"/>
  <c r="K719" i="16" s="1"/>
  <c r="K720" i="16" s="1"/>
  <c r="K721" i="16" s="1"/>
  <c r="K722" i="16" s="1"/>
  <c r="K723" i="16" s="1"/>
  <c r="K724" i="16" s="1"/>
  <c r="K725" i="16" s="1"/>
  <c r="K726" i="16" s="1"/>
  <c r="K727" i="16" s="1"/>
  <c r="K728" i="16" s="1"/>
  <c r="K729" i="16" s="1"/>
  <c r="K730" i="16" s="1"/>
  <c r="K731" i="16" s="1"/>
  <c r="K732" i="16" s="1"/>
  <c r="K733" i="16" s="1"/>
  <c r="K734" i="16" s="1"/>
  <c r="K735" i="16" s="1"/>
  <c r="K736" i="16" s="1"/>
  <c r="K737" i="16" s="1"/>
  <c r="K738" i="16" s="1"/>
  <c r="K739" i="16" s="1"/>
  <c r="K740" i="16" s="1"/>
  <c r="K741" i="16" s="1"/>
  <c r="K742" i="16" s="1"/>
  <c r="K743" i="16" s="1"/>
  <c r="K744" i="16" s="1"/>
  <c r="K745" i="16" s="1"/>
  <c r="K746" i="16" s="1"/>
  <c r="K747" i="16" s="1"/>
  <c r="K748" i="16" s="1"/>
  <c r="K749" i="16" s="1"/>
  <c r="K750" i="16" s="1"/>
  <c r="K751" i="16" s="1"/>
  <c r="K752" i="16" s="1"/>
  <c r="K753" i="16" s="1"/>
  <c r="K754" i="16" s="1"/>
  <c r="K755" i="16" s="1"/>
  <c r="K756" i="16" s="1"/>
  <c r="K757" i="16" s="1"/>
  <c r="K758" i="16" s="1"/>
  <c r="K759" i="16" s="1"/>
  <c r="K760" i="16" s="1"/>
  <c r="K761" i="16" s="1"/>
  <c r="K762" i="16" s="1"/>
  <c r="K763" i="16" s="1"/>
  <c r="K764" i="16" s="1"/>
  <c r="K765" i="16" s="1"/>
  <c r="K766" i="16" s="1"/>
  <c r="K767" i="16" s="1"/>
  <c r="K768" i="16" s="1"/>
  <c r="K769" i="16" s="1"/>
  <c r="K770" i="16" s="1"/>
  <c r="K771" i="16" s="1"/>
  <c r="K772" i="16" s="1"/>
  <c r="K773" i="16" s="1"/>
  <c r="K774" i="16" s="1"/>
  <c r="K775" i="16" s="1"/>
  <c r="K776" i="16" s="1"/>
  <c r="K777" i="16" s="1"/>
  <c r="K778" i="16" s="1"/>
  <c r="K779" i="16" s="1"/>
  <c r="K780" i="16" s="1"/>
  <c r="K781" i="16" s="1"/>
  <c r="K782" i="16" s="1"/>
  <c r="K783" i="16" s="1"/>
  <c r="K784" i="16" s="1"/>
  <c r="K785" i="16" s="1"/>
  <c r="K786" i="16" s="1"/>
  <c r="K787" i="16" s="1"/>
  <c r="K788" i="16" s="1"/>
  <c r="K789" i="16" s="1"/>
  <c r="K790" i="16" s="1"/>
  <c r="K791" i="16" s="1"/>
  <c r="K792" i="16" s="1"/>
  <c r="K793" i="16" s="1"/>
  <c r="K794" i="16" s="1"/>
  <c r="K795" i="16" s="1"/>
  <c r="K796" i="16" s="1"/>
  <c r="K797" i="16" s="1"/>
  <c r="K798" i="16" s="1"/>
  <c r="K799" i="16" s="1"/>
  <c r="K800" i="16" s="1"/>
  <c r="K801" i="16" s="1"/>
  <c r="K802" i="16" s="1"/>
  <c r="K803" i="16" s="1"/>
  <c r="K804" i="16" s="1"/>
  <c r="K805" i="16" s="1"/>
  <c r="K806" i="16" s="1"/>
  <c r="K807" i="16" s="1"/>
  <c r="K808" i="16" s="1"/>
  <c r="K809" i="16" s="1"/>
  <c r="K810" i="16" s="1"/>
  <c r="K811" i="16" s="1"/>
  <c r="K812" i="16" s="1"/>
  <c r="K813" i="16" s="1"/>
  <c r="K814" i="16" s="1"/>
  <c r="K815" i="16" s="1"/>
  <c r="K816" i="16" s="1"/>
  <c r="K817" i="16" s="1"/>
  <c r="K818" i="16" s="1"/>
  <c r="K819" i="16" s="1"/>
  <c r="K820" i="16" s="1"/>
  <c r="K821" i="16" s="1"/>
  <c r="K822" i="16" s="1"/>
  <c r="K823" i="16" s="1"/>
  <c r="K824" i="16" s="1"/>
  <c r="K825" i="16" s="1"/>
  <c r="K826" i="16" s="1"/>
  <c r="K827" i="16" s="1"/>
  <c r="K828" i="16" s="1"/>
  <c r="K829" i="16" s="1"/>
  <c r="K830" i="16" s="1"/>
  <c r="K831" i="16" s="1"/>
  <c r="K832" i="16" s="1"/>
  <c r="K833" i="16" s="1"/>
  <c r="K834" i="16" s="1"/>
  <c r="K835" i="16" s="1"/>
  <c r="K836" i="16" s="1"/>
  <c r="K837" i="16" s="1"/>
  <c r="K838" i="16" s="1"/>
  <c r="K839" i="16" s="1"/>
  <c r="K840" i="16" s="1"/>
  <c r="K841" i="16" s="1"/>
  <c r="K842" i="16" s="1"/>
  <c r="K843" i="16" s="1"/>
  <c r="K844" i="16" s="1"/>
  <c r="K845" i="16" s="1"/>
  <c r="K846" i="16" s="1"/>
  <c r="K847" i="16" s="1"/>
  <c r="K848" i="16" s="1"/>
  <c r="K849" i="16" s="1"/>
  <c r="K850" i="16" s="1"/>
  <c r="K851" i="16" s="1"/>
  <c r="K852" i="16" s="1"/>
  <c r="K853" i="16" s="1"/>
  <c r="K854" i="16" s="1"/>
  <c r="K855" i="16" s="1"/>
  <c r="K856" i="16" s="1"/>
  <c r="K857" i="16" s="1"/>
  <c r="K858" i="16" s="1"/>
  <c r="K859" i="16" s="1"/>
  <c r="K860" i="16" l="1"/>
  <c r="K861" i="16" l="1"/>
  <c r="K862" i="16" l="1"/>
  <c r="K863" i="16" l="1"/>
  <c r="K864" i="16" l="1"/>
  <c r="K865" i="16" l="1"/>
  <c r="K866" i="16" l="1"/>
  <c r="K867" i="16" l="1"/>
  <c r="K868" i="16" l="1"/>
  <c r="K869" i="16" l="1"/>
  <c r="K870" i="16" l="1"/>
  <c r="K871" i="16" l="1"/>
  <c r="K872" i="16" l="1"/>
  <c r="K873" i="16" l="1"/>
  <c r="K874" i="16" l="1"/>
  <c r="K875" i="16" l="1"/>
  <c r="K876" i="16" l="1"/>
  <c r="K877" i="16" l="1"/>
  <c r="K878" i="16" l="1"/>
  <c r="K879" i="16" l="1"/>
  <c r="K880" i="16" l="1"/>
  <c r="K881" i="16" l="1"/>
  <c r="K882" i="16" l="1"/>
  <c r="K883" i="16" l="1"/>
  <c r="K884" i="16" l="1"/>
  <c r="K885" i="16" l="1"/>
  <c r="K886" i="16" l="1"/>
  <c r="K887" i="16" l="1"/>
  <c r="K888" i="16" l="1"/>
  <c r="K889" i="16" l="1"/>
  <c r="K890" i="16" l="1"/>
  <c r="E3" i="11"/>
  <c r="K891" i="16" l="1"/>
  <c r="K892" i="16" l="1"/>
  <c r="K893" i="16" l="1"/>
  <c r="K894" i="16" l="1"/>
  <c r="K895" i="16" l="1"/>
  <c r="K896" i="16" l="1"/>
  <c r="K897" i="16" l="1"/>
  <c r="K898" i="16" l="1"/>
  <c r="K899" i="16" l="1"/>
  <c r="K900" i="16" l="1"/>
  <c r="K901" i="16" l="1"/>
  <c r="K902" i="16" l="1"/>
  <c r="K903" i="16" l="1"/>
  <c r="K904" i="16" l="1"/>
  <c r="K905" i="16" l="1"/>
  <c r="K906" i="16" l="1"/>
  <c r="K907" i="16" l="1"/>
  <c r="K908" i="16" l="1"/>
  <c r="K909" i="16" l="1"/>
  <c r="K910" i="16" l="1"/>
  <c r="K911" i="16" l="1"/>
  <c r="K912" i="16" l="1"/>
  <c r="K913" i="16" l="1"/>
  <c r="K914" i="16" s="1"/>
  <c r="K915" i="16" s="1"/>
  <c r="K916" i="16" s="1"/>
  <c r="K917" i="16" s="1"/>
  <c r="K918" i="16" s="1"/>
  <c r="K919" i="16" s="1"/>
  <c r="K920" i="16" s="1"/>
  <c r="K921" i="16" s="1"/>
  <c r="K922" i="16" s="1"/>
  <c r="K923" i="16" s="1"/>
  <c r="K924" i="16" s="1"/>
  <c r="K925" i="16" s="1"/>
  <c r="K926" i="16" s="1"/>
  <c r="K927" i="16" s="1"/>
  <c r="K928" i="16" s="1"/>
  <c r="K929" i="16" s="1"/>
  <c r="K930" i="16" s="1"/>
  <c r="K931" i="16" s="1"/>
  <c r="K932" i="16" s="1"/>
  <c r="K933" i="16" s="1"/>
  <c r="K934" i="16" s="1"/>
  <c r="K935" i="16" s="1"/>
  <c r="K936" i="16" s="1"/>
  <c r="K937" i="16" s="1"/>
  <c r="K938" i="16" s="1"/>
  <c r="K939" i="16" s="1"/>
  <c r="K940" i="16" s="1"/>
  <c r="K941" i="16" s="1"/>
  <c r="K942" i="16" s="1"/>
  <c r="K943" i="16" s="1"/>
  <c r="K944" i="16" s="1"/>
  <c r="K945" i="16" s="1"/>
  <c r="K946" i="16" s="1"/>
  <c r="K947" i="16" s="1"/>
  <c r="K948" i="16" s="1"/>
  <c r="K949" i="16" s="1"/>
  <c r="K950" i="16" s="1"/>
  <c r="K951" i="16" s="1"/>
  <c r="K952" i="16" s="1"/>
  <c r="K953" i="16" s="1"/>
  <c r="K954" i="16" s="1"/>
  <c r="K955" i="16" s="1"/>
  <c r="K956" i="16" s="1"/>
  <c r="K957" i="16" s="1"/>
  <c r="K958" i="16" s="1"/>
  <c r="K959" i="16" s="1"/>
  <c r="K960" i="16" s="1"/>
  <c r="K961" i="16" s="1"/>
  <c r="K962" i="16" s="1"/>
  <c r="K963" i="16" s="1"/>
  <c r="K964" i="16" s="1"/>
  <c r="K965" i="16" s="1"/>
  <c r="K966" i="16" s="1"/>
  <c r="K967" i="16" s="1"/>
  <c r="K968" i="16" s="1"/>
  <c r="K969" i="16" s="1"/>
  <c r="K970" i="16" s="1"/>
  <c r="K971" i="16" s="1"/>
  <c r="K972" i="16" s="1"/>
  <c r="K973" i="16" s="1"/>
  <c r="K974" i="16" s="1"/>
  <c r="K975" i="16" s="1"/>
  <c r="K976" i="16" s="1"/>
  <c r="K977" i="16" s="1"/>
  <c r="K978" i="16" s="1"/>
  <c r="K979" i="16" s="1"/>
  <c r="K980" i="16" s="1"/>
  <c r="K981" i="16" s="1"/>
  <c r="K982" i="16" s="1"/>
  <c r="K983" i="16" s="1"/>
  <c r="K984" i="16" s="1"/>
  <c r="K985" i="16" s="1"/>
  <c r="K986" i="16" s="1"/>
  <c r="K987" i="16" s="1"/>
  <c r="K988" i="16" s="1"/>
  <c r="K989" i="16" s="1"/>
  <c r="K990" i="16" s="1"/>
  <c r="K991" i="16" s="1"/>
  <c r="K992" i="16" s="1"/>
  <c r="K993" i="16" s="1"/>
  <c r="K994" i="16" s="1"/>
  <c r="K995" i="16" s="1"/>
  <c r="K996" i="16" s="1"/>
  <c r="K997" i="16" s="1"/>
  <c r="K998" i="16" s="1"/>
  <c r="K999" i="16" s="1"/>
  <c r="K1000" i="16" s="1"/>
  <c r="K1001" i="16" s="1"/>
  <c r="K1002" i="16" s="1"/>
  <c r="K1003" i="16" s="1"/>
  <c r="K1004" i="16" s="1"/>
  <c r="K1005" i="16" s="1"/>
  <c r="K1006" i="16" s="1"/>
  <c r="K1007" i="16" s="1"/>
  <c r="K1008" i="16" s="1"/>
  <c r="K1009" i="16" s="1"/>
  <c r="K1010" i="16" s="1"/>
  <c r="K1011" i="16" s="1"/>
  <c r="K1012" i="16" s="1"/>
  <c r="K1013" i="16" s="1"/>
  <c r="K1014" i="16" s="1"/>
  <c r="K1015" i="16" s="1"/>
  <c r="K1016" i="16" s="1"/>
  <c r="K1017" i="16" s="1"/>
  <c r="K1018" i="16" s="1"/>
  <c r="K1019" i="16" s="1"/>
  <c r="K1020" i="16" s="1"/>
  <c r="K1021" i="16" s="1"/>
  <c r="K1022" i="16" s="1"/>
  <c r="K1023" i="16" s="1"/>
  <c r="K1024" i="16" s="1"/>
  <c r="K1025" i="16" s="1"/>
  <c r="K1026" i="16" s="1"/>
  <c r="K1027" i="16" s="1"/>
  <c r="K1028" i="16" s="1"/>
  <c r="K1029" i="16" s="1"/>
  <c r="K1030" i="16" s="1"/>
  <c r="K1031" i="16" s="1"/>
  <c r="K1032" i="16" s="1"/>
  <c r="K1033" i="16" s="1"/>
  <c r="K1034" i="16" s="1"/>
  <c r="K1035" i="16" s="1"/>
  <c r="K1036" i="16" s="1"/>
  <c r="K1037" i="16" s="1"/>
  <c r="K1038" i="16" s="1"/>
  <c r="K1039" i="16" s="1"/>
  <c r="K1040" i="16" s="1"/>
  <c r="K1041" i="16" s="1"/>
  <c r="K1042" i="16" s="1"/>
  <c r="K1043" i="16" s="1"/>
  <c r="K1044" i="16" s="1"/>
  <c r="K1045" i="16" s="1"/>
  <c r="K1046" i="16" s="1"/>
  <c r="K1047" i="16" s="1"/>
  <c r="K1048" i="16" s="1"/>
  <c r="K1049" i="16" s="1"/>
  <c r="K1050" i="16" s="1"/>
  <c r="K1051" i="16" s="1"/>
  <c r="K1052" i="16" s="1"/>
  <c r="K1053" i="16" s="1"/>
  <c r="K1054" i="16" s="1"/>
  <c r="K1055" i="16" s="1"/>
  <c r="K1056" i="16" s="1"/>
  <c r="K1057" i="16" s="1"/>
  <c r="K1058" i="16" s="1"/>
  <c r="K1059" i="16" s="1"/>
  <c r="K1060" i="16" s="1"/>
  <c r="K1061" i="16" s="1"/>
  <c r="K1062" i="16" s="1"/>
  <c r="K1063" i="16" s="1"/>
  <c r="K1064" i="16" s="1"/>
  <c r="K1065" i="16" s="1"/>
  <c r="K1066" i="16" s="1"/>
  <c r="K1067" i="16" s="1"/>
  <c r="K1068" i="16" s="1"/>
  <c r="K1069" i="16" s="1"/>
  <c r="K1070" i="16" s="1"/>
  <c r="K1071" i="16" s="1"/>
  <c r="K1072" i="16" s="1"/>
  <c r="K1073" i="16" s="1"/>
  <c r="K1074" i="16" s="1"/>
  <c r="K1075" i="16" s="1"/>
  <c r="K1076" i="16" s="1"/>
  <c r="K1077" i="16" s="1"/>
  <c r="K1078" i="16" s="1"/>
  <c r="K1079" i="16" l="1"/>
  <c r="K1080" i="16" l="1"/>
  <c r="K1081" i="16" l="1"/>
  <c r="K1082" i="16" l="1"/>
  <c r="K1083" i="16" l="1"/>
  <c r="K1084" i="16" l="1"/>
  <c r="K1085" i="16" l="1"/>
  <c r="K1086" i="16" l="1"/>
  <c r="K1087" i="16" l="1"/>
  <c r="K1088" i="16" l="1"/>
  <c r="K1089" i="16" l="1"/>
  <c r="K1090" i="16" l="1"/>
  <c r="K1091" i="16" l="1"/>
  <c r="K1092" i="16" l="1"/>
  <c r="K1093" i="16" l="1"/>
  <c r="K1094" i="16" l="1"/>
  <c r="K1095" i="16" l="1"/>
  <c r="K1096" i="16" l="1"/>
  <c r="K1097" i="16" l="1"/>
  <c r="K1098" i="16" l="1"/>
  <c r="K1099" i="1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<sst xmlns="http://schemas.openxmlformats.org/spreadsheetml/2006/main" count="54447" uniqueCount="8431">
  <si>
    <t>Redexis</t>
  </si>
  <si>
    <t>Consumo</t>
  </si>
  <si>
    <t>KG</t>
  </si>
  <si>
    <t>Descuento comercial</t>
  </si>
  <si>
    <t>kW</t>
  </si>
  <si>
    <t>Tipología (Aéreo/Enterrado)</t>
  </si>
  <si>
    <t>Kg</t>
  </si>
  <si>
    <t>kWh</t>
  </si>
  <si>
    <t>c€/Kg</t>
  </si>
  <si>
    <t>Txt</t>
  </si>
  <si>
    <t>A</t>
  </si>
  <si>
    <t>EUR</t>
  </si>
  <si>
    <t>Aragón</t>
  </si>
  <si>
    <t>Zona climática:</t>
  </si>
  <si>
    <t>B</t>
  </si>
  <si>
    <t>C</t>
  </si>
  <si>
    <t>D</t>
  </si>
  <si>
    <t>E</t>
  </si>
  <si>
    <t>Gasificación (kW)</t>
  </si>
  <si>
    <t>Caracterización instalación</t>
  </si>
  <si>
    <t>PLANTAS SIN VAPORIZACION ATMOSFERICA</t>
  </si>
  <si>
    <t>LP 1000</t>
  </si>
  <si>
    <t>LP 1450</t>
  </si>
  <si>
    <t>LP 2450</t>
  </si>
  <si>
    <t>LP 4000</t>
  </si>
  <si>
    <t>LP 4880</t>
  </si>
  <si>
    <t>LP 6650</t>
  </si>
  <si>
    <t>LP 8334</t>
  </si>
  <si>
    <t>LP 10</t>
  </si>
  <si>
    <t>LP 13 A</t>
  </si>
  <si>
    <t>LP 16 A</t>
  </si>
  <si>
    <t>LP 19 A</t>
  </si>
  <si>
    <t>LP 22 A</t>
  </si>
  <si>
    <t>LP 24 A</t>
  </si>
  <si>
    <t>LP 29 A</t>
  </si>
  <si>
    <t>LP 34 A</t>
  </si>
  <si>
    <t>LP 33 A - 22</t>
  </si>
  <si>
    <t>LP 50 A - 22</t>
  </si>
  <si>
    <t>LP 59 A - 22</t>
  </si>
  <si>
    <t>LP 50 A - 24</t>
  </si>
  <si>
    <t>LP 69 A - 22</t>
  </si>
  <si>
    <t>2*LP 13 A</t>
  </si>
  <si>
    <t>2*LP 16 A</t>
  </si>
  <si>
    <t>2*LP 19 A</t>
  </si>
  <si>
    <t>2*LP 22 A</t>
  </si>
  <si>
    <t>2*LP 24 A</t>
  </si>
  <si>
    <t>2*LP 29 A</t>
  </si>
  <si>
    <t>2*LP 34 A</t>
  </si>
  <si>
    <t>2*LP 33 A - 22</t>
  </si>
  <si>
    <t>2*LP 50 A - 22</t>
  </si>
  <si>
    <t>2*LP 59 A - 22</t>
  </si>
  <si>
    <t>2*LP 50 A - 24</t>
  </si>
  <si>
    <t>2*LP 69 A - 22</t>
  </si>
  <si>
    <t>PLANTAS DE 1 DEPOSITO CON VAPORIZADOR VA 50 CON FIGURA C</t>
  </si>
  <si>
    <t xml:space="preserve"> PLANTAS DE 1 DEPOSITOS CON 1 VAPORIZADOR VA 300 CON FIGURA C Y PLANTAS DE 2 DEPOSITOS CON 2 VAPORIZADORES VA 300 CON FIGURA C</t>
  </si>
  <si>
    <t>PLANTAS DE  1 DEPOSITOS CON 1 VAPORIZADOR VA 450 Y FIGURA C Y PLANTAS DE 2 DEPOSITOS CON 2 VAPORIZADORES VA 450 CON FIGURA C</t>
  </si>
  <si>
    <t>PLANTAS DE 2 DEPOSITOS CON 1 VAPORIZADOR VA 150 CON FIGURA C</t>
  </si>
  <si>
    <t>PLANTAS DE 2 DEPOSITOS CON 1 VAPORIZADOR VA 300 CON FIGURA C</t>
  </si>
  <si>
    <t>PLANTAS DE 2 DEPOSITOS CON 1 VAPORIZADOR VA 450 CON FIGURA C</t>
  </si>
  <si>
    <t>PLANTAS ENTERRADAS SIN VAPORIZACION ATMOSFERICA</t>
  </si>
  <si>
    <t>LP 13 E</t>
  </si>
  <si>
    <t>LP 16 E</t>
  </si>
  <si>
    <t>LP 19 E</t>
  </si>
  <si>
    <t>LP 22 E</t>
  </si>
  <si>
    <t>LP 24 E</t>
  </si>
  <si>
    <t>LP 29 E</t>
  </si>
  <si>
    <t>LP 34 E</t>
  </si>
  <si>
    <t>LP 33 E - 22</t>
  </si>
  <si>
    <t>LP 50 E - 22</t>
  </si>
  <si>
    <t>LP 59 E - 22</t>
  </si>
  <si>
    <t>LP 50 E - 24</t>
  </si>
  <si>
    <t>2*LP 13 E</t>
  </si>
  <si>
    <t>2*LP 16 E</t>
  </si>
  <si>
    <t>2*LP 19 E</t>
  </si>
  <si>
    <t>2*LP 22 E</t>
  </si>
  <si>
    <t>2*LP 24 E</t>
  </si>
  <si>
    <t>2*LP 29 E</t>
  </si>
  <si>
    <t>2*LP 34 E</t>
  </si>
  <si>
    <t>2*LP 33 E - 22</t>
  </si>
  <si>
    <t>2*LP 50 E - 22</t>
  </si>
  <si>
    <t>2*LP 59 E - 22</t>
  </si>
  <si>
    <t>2*LP 50 E - 24</t>
  </si>
  <si>
    <t>Redexis Gas</t>
  </si>
  <si>
    <t>Zonas climáticas</t>
  </si>
  <si>
    <t>Listado preparado por "Business Intelligence fácil" a partir de la información del INE y de Google Maps</t>
  </si>
  <si>
    <t>Provincia</t>
  </si>
  <si>
    <t>Capital</t>
  </si>
  <si>
    <t>Altura de
referencia (m)</t>
  </si>
  <si>
    <t>&gt;200 y &lt;400</t>
  </si>
  <si>
    <t>&gt;=400 y &lt;600</t>
  </si>
  <si>
    <t>&gt;=600 y &lt;800</t>
  </si>
  <si>
    <t>&gt;=800 y &lt;1000</t>
  </si>
  <si>
    <t>&gt;=1000</t>
  </si>
  <si>
    <t>Más información en:</t>
  </si>
  <si>
    <t>htttp://www.businessintelligence.info</t>
  </si>
  <si>
    <t>Albacete</t>
  </si>
  <si>
    <t>D3</t>
  </si>
  <si>
    <t>D2</t>
  </si>
  <si>
    <t>El</t>
  </si>
  <si>
    <t>Comunidad</t>
  </si>
  <si>
    <t>Población</t>
  </si>
  <si>
    <t>Latitud</t>
  </si>
  <si>
    <t>Longitud</t>
  </si>
  <si>
    <t>Altitud</t>
  </si>
  <si>
    <t>Habitantes</t>
  </si>
  <si>
    <t>Hombres</t>
  </si>
  <si>
    <t>Mujeres</t>
  </si>
  <si>
    <t>Metros</t>
  </si>
  <si>
    <t>Diferencia</t>
  </si>
  <si>
    <t># selector</t>
  </si>
  <si>
    <t>Zona Climática</t>
  </si>
  <si>
    <t>Alicante</t>
  </si>
  <si>
    <t>B4</t>
  </si>
  <si>
    <t>C3</t>
  </si>
  <si>
    <t>Cl</t>
  </si>
  <si>
    <t>D1</t>
  </si>
  <si>
    <t>Andalucía</t>
  </si>
  <si>
    <t>Almería</t>
  </si>
  <si>
    <t>Abla</t>
  </si>
  <si>
    <t>A4</t>
  </si>
  <si>
    <t>B3</t>
  </si>
  <si>
    <t>C1</t>
  </si>
  <si>
    <t>Abrucena</t>
  </si>
  <si>
    <t>Avila</t>
  </si>
  <si>
    <t>Adra</t>
  </si>
  <si>
    <t>Badajoz</t>
  </si>
  <si>
    <t>C4</t>
  </si>
  <si>
    <t>Albánchez</t>
  </si>
  <si>
    <t>Barcelona</t>
  </si>
  <si>
    <t>C2</t>
  </si>
  <si>
    <t>Alboloduy</t>
  </si>
  <si>
    <t>Bilbao</t>
  </si>
  <si>
    <t>Albox</t>
  </si>
  <si>
    <t>Burgos</t>
  </si>
  <si>
    <t>Alcolea</t>
  </si>
  <si>
    <t>Cáceres</t>
  </si>
  <si>
    <t>Alcóntar</t>
  </si>
  <si>
    <t>Cádiz</t>
  </si>
  <si>
    <t>A3</t>
  </si>
  <si>
    <t>Alcudia de Monteagud</t>
  </si>
  <si>
    <t>Castellón de la Plana</t>
  </si>
  <si>
    <t>Alhabia</t>
  </si>
  <si>
    <t>Ceuta</t>
  </si>
  <si>
    <t>Alhama de Almería</t>
  </si>
  <si>
    <t>Ciudad real</t>
  </si>
  <si>
    <t>Alicún</t>
  </si>
  <si>
    <t>Córdoba</t>
  </si>
  <si>
    <t>Coruña (a)</t>
  </si>
  <si>
    <t>Almócita</t>
  </si>
  <si>
    <t>Cuenca</t>
  </si>
  <si>
    <t>Alsodux</t>
  </si>
  <si>
    <t>Donostia-San Sebastián</t>
  </si>
  <si>
    <t>Antas</t>
  </si>
  <si>
    <t>Girona</t>
  </si>
  <si>
    <t>Arboleas</t>
  </si>
  <si>
    <t>Granada</t>
  </si>
  <si>
    <t>Armuña de Almanzora</t>
  </si>
  <si>
    <t>Guadalajara</t>
  </si>
  <si>
    <t>Bacares</t>
  </si>
  <si>
    <t>Huelva</t>
  </si>
  <si>
    <t>Bayárcal</t>
  </si>
  <si>
    <t>Huesca</t>
  </si>
  <si>
    <t>Bayarque</t>
  </si>
  <si>
    <t>Jaén</t>
  </si>
  <si>
    <t>Bédar</t>
  </si>
  <si>
    <t>León</t>
  </si>
  <si>
    <t>Beires</t>
  </si>
  <si>
    <t>Lleida</t>
  </si>
  <si>
    <t>Benahadux</t>
  </si>
  <si>
    <t>Logroño</t>
  </si>
  <si>
    <t>Benitagla</t>
  </si>
  <si>
    <t>Lugo</t>
  </si>
  <si>
    <t>Benizalón</t>
  </si>
  <si>
    <t>Madrid</t>
  </si>
  <si>
    <t>Bentarique</t>
  </si>
  <si>
    <t>Málaga</t>
  </si>
  <si>
    <t>DI</t>
  </si>
  <si>
    <t>Berja</t>
  </si>
  <si>
    <t>Melilla</t>
  </si>
  <si>
    <t>Canjáyar</t>
  </si>
  <si>
    <t>Murcia</t>
  </si>
  <si>
    <t>Cantoria</t>
  </si>
  <si>
    <t>Ourense</t>
  </si>
  <si>
    <t>Carboneras</t>
  </si>
  <si>
    <t>Oviedo</t>
  </si>
  <si>
    <t>Castro de Filabres</t>
  </si>
  <si>
    <t>Palencia</t>
  </si>
  <si>
    <t>Chercos</t>
  </si>
  <si>
    <t>Palma de Mallorca</t>
  </si>
  <si>
    <t>Chirivel</t>
  </si>
  <si>
    <t>Palmas de gran canaria (las)</t>
  </si>
  <si>
    <t>Cóbdar</t>
  </si>
  <si>
    <t>Pamplona</t>
  </si>
  <si>
    <t>Cuevas del Almanzora</t>
  </si>
  <si>
    <t>Pontevedra</t>
  </si>
  <si>
    <t>Dalías</t>
  </si>
  <si>
    <t>Salamanca</t>
  </si>
  <si>
    <t>Ejido (El)</t>
  </si>
  <si>
    <t>Santa cruz de Tenerife</t>
  </si>
  <si>
    <t>Enix</t>
  </si>
  <si>
    <t>Santander</t>
  </si>
  <si>
    <t>Felix</t>
  </si>
  <si>
    <t>Segovia</t>
  </si>
  <si>
    <t>Fiñana</t>
  </si>
  <si>
    <t>Sevilla</t>
  </si>
  <si>
    <t>Fines</t>
  </si>
  <si>
    <t>Soria</t>
  </si>
  <si>
    <t>Fondón</t>
  </si>
  <si>
    <t>Tarragona</t>
  </si>
  <si>
    <t>Gádor</t>
  </si>
  <si>
    <t>Teruel</t>
  </si>
  <si>
    <t>Gallardos (Los)</t>
  </si>
  <si>
    <t>Toledo</t>
  </si>
  <si>
    <t>Garrucha</t>
  </si>
  <si>
    <t>Valencia</t>
  </si>
  <si>
    <t>Gérgal</t>
  </si>
  <si>
    <t>Valladolid</t>
  </si>
  <si>
    <t>Huécija</t>
  </si>
  <si>
    <t>Vitoria-Gasteiz</t>
  </si>
  <si>
    <t>Huércal-Overa</t>
  </si>
  <si>
    <t>Zamora</t>
  </si>
  <si>
    <t>Huércal de Almería</t>
  </si>
  <si>
    <t>Zaragoza</t>
  </si>
  <si>
    <t>Illar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</si>
  <si>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</si>
  <si>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</si>
  <si>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</si>
  <si>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</si>
  <si>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</si>
  <si>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</si>
  <si>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</si>
  <si>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</si>
  <si>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</si>
  <si>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</si>
  <si>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Mojonera (La)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</si>
  <si>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</si>
  <si>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</si>
  <si>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</si>
  <si>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</si>
  <si>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</si>
  <si>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</si>
  <si>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</si>
  <si>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</si>
  <si>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</si>
  <si>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</si>
  <si>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</si>
  <si>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</si>
  <si>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</si>
  <si>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</si>
  <si>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</si>
  <si>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</si>
  <si>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</si>
  <si>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</si>
  <si>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</si>
  <si>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</si>
  <si>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</si>
  <si>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</si>
  <si>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</si>
  <si>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</si>
  <si>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</si>
  <si>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</si>
  <si>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</si>
  <si>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</si>
  <si>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Tres Villas (Las)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</si>
  <si>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</si>
  <si>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</si>
  <si>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</si>
  <si>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</si>
  <si>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</si>
  <si>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</si>
  <si>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</si>
  <si>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</si>
  <si>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</si>
  <si>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</si>
  <si>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</si>
  <si>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</si>
  <si>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</si>
  <si>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</si>
  <si>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</si>
  <si>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</si>
  <si>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</si>
  <si>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</si>
  <si>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</si>
  <si>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Benalup-Casas Viejas</t>
  </si>
  <si>
    <t>Benaocaz</t>
  </si>
  <si>
    <t>Bornos</t>
  </si>
  <si>
    <t>Bosque (El)</t>
  </si>
  <si>
    <t>Castellar de la Frontera</t>
  </si>
  <si>
    <t>Chiclana de la Frontera</t>
  </si>
  <si>
    <t>Chipiona</t>
  </si>
  <si>
    <t>Conil de la Frontera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</si>
  <si>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</si>
  <si>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</si>
  <si>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</si>
  <si>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</si>
  <si>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</si>
  <si>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</si>
  <si>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Medina-Sidonia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</si>
  <si>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</si>
  <si>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</si>
  <si>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</si>
  <si>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</si>
  <si>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</si>
  <si>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</si>
  <si>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</si>
  <si>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</si>
  <si>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 José del Valle</t>
  </si>
  <si>
    <t>San Roque</t>
  </si>
  <si>
    <t>Sanlúcar de Barrameda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</si>
  <si>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</si>
  <si>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</si>
  <si>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</si>
  <si>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</si>
  <si>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</si>
  <si>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</si>
  <si>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</si>
  <si>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</si>
  <si>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</si>
  <si>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</si>
  <si>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</si>
  <si>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</si>
  <si>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</si>
  <si>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</si>
  <si>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</si>
  <si>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</si>
  <si>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</si>
  <si>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</si>
  <si>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</si>
  <si>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</si>
  <si>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</si>
  <si>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</si>
  <si>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</si>
  <si>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</si>
  <si>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</si>
  <si>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</si>
  <si>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</si>
  <si>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</si>
  <si>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</si>
  <si>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</si>
  <si>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</si>
  <si>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</si>
  <si>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</si>
  <si>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</si>
  <si>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</si>
  <si>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Fuente-Tójar</t>
  </si>
  <si>
    <t>Fuente la Lancha</t>
  </si>
  <si>
    <t>Fuente Obejuna</t>
  </si>
  <si>
    <t>Fuente Palmera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</si>
  <si>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</si>
  <si>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</si>
  <si>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</si>
  <si>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</si>
  <si>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</si>
  <si>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</si>
  <si>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</si>
  <si>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</si>
  <si>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</si>
  <si>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</si>
  <si>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</si>
  <si>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</si>
  <si>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</si>
  <si>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</si>
  <si>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</si>
  <si>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</si>
  <si>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</si>
  <si>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</si>
  <si>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</si>
  <si>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</si>
  <si>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</si>
  <si>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</si>
  <si>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</si>
  <si>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</si>
  <si>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</si>
  <si>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</si>
  <si>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</si>
  <si>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</si>
  <si>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 Eufemia</t>
  </si>
  <si>
    <t>Santaella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</si>
  <si>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</si>
  <si>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</si>
  <si>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</si>
  <si>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</si>
  <si>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</si>
  <si>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</si>
  <si>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</si>
  <si>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</si>
  <si>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</si>
  <si>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</si>
  <si>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</si>
  <si>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</si>
  <si>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</si>
  <si>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</si>
  <si>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</si>
  <si>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</si>
  <si>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</si>
  <si>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</si>
  <si>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</si>
  <si>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</si>
  <si>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</si>
  <si>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</si>
  <si>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</si>
  <si>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</si>
  <si>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</si>
  <si>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</si>
  <si>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</si>
  <si>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</si>
  <si>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</si>
  <si>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Alpujarra de la Sierra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</si>
  <si>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</si>
  <si>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</si>
  <si>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</si>
  <si>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</si>
  <si>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</si>
  <si>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</si>
  <si>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</si>
  <si>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</si>
  <si>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</si>
  <si>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</si>
  <si>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</si>
  <si>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</si>
  <si>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</si>
  <si>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</si>
  <si>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</si>
  <si>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</si>
  <si>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Calahorra (La)</t>
  </si>
  <si>
    <t>Calicasas</t>
  </si>
  <si>
    <t>Campotéjar</t>
  </si>
  <si>
    <t>Cáñar</t>
  </si>
  <si>
    <t>Caniles</t>
  </si>
  <si>
    <t>Capileira</t>
  </si>
  <si>
    <t>Carataunas</t>
  </si>
  <si>
    <t>Cástaras</t>
  </si>
  <si>
    <t>Castilléjar</t>
  </si>
  <si>
    <t>Castril</t>
  </si>
  <si>
    <t>Cenes de la Vega</t>
  </si>
  <si>
    <t>Chauchina</t>
  </si>
  <si>
    <t>Chimeneas</t>
  </si>
  <si>
    <t>Churriana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</si>
  <si>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</si>
  <si>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</si>
  <si>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</si>
  <si>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</si>
  <si>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</si>
  <si>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</si>
  <si>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Cuevas del Campo</t>
  </si>
  <si>
    <t>Cúllar</t>
  </si>
  <si>
    <t>Cúllar Vega</t>
  </si>
  <si>
    <t>Darro</t>
  </si>
  <si>
    <t>Dehesas de Guadix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</si>
  <si>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</si>
  <si>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</si>
  <si>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</si>
  <si>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</si>
  <si>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</si>
  <si>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</si>
  <si>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</si>
  <si>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</si>
  <si>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</si>
  <si>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Freila</t>
  </si>
  <si>
    <t>Fuente Vaqueros</t>
  </si>
  <si>
    <t>Gabias (Las)</t>
  </si>
  <si>
    <t>Galera</t>
  </si>
  <si>
    <t>Gobernador</t>
  </si>
  <si>
    <t>Gójar</t>
  </si>
  <si>
    <t>Gor</t>
  </si>
  <si>
    <t>Gorafe</t>
  </si>
  <si>
    <t>Guadahortuna</t>
  </si>
  <si>
    <t>Guadix</t>
  </si>
  <si>
    <t>Guajares (Los)</t>
  </si>
  <si>
    <t>Gualchos</t>
  </si>
  <si>
    <t>Güejar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</si>
  <si>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</si>
  <si>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</si>
  <si>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</si>
  <si>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</si>
  <si>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</si>
  <si>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</si>
  <si>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</si>
  <si>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Illora</t>
  </si>
  <si>
    <t>Itrabo</t>
  </si>
  <si>
    <t>Iznalloz</t>
  </si>
  <si>
    <t>Jayena</t>
  </si>
  <si>
    <t>Jerez del Marquesado</t>
  </si>
  <si>
    <t>Jete</t>
  </si>
  <si>
    <t>Jun</t>
  </si>
  <si>
    <t>Juviles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</si>
  <si>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</si>
  <si>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</si>
  <si>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</si>
  <si>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</si>
  <si>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</si>
  <si>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</si>
  <si>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</si>
  <si>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</si>
  <si>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</si>
  <si>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</si>
  <si>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</si>
  <si>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</si>
  <si>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</si>
  <si>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</si>
  <si>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</si>
  <si>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</si>
  <si>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</si>
  <si>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</si>
  <si>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</si>
  <si>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Morelábor</t>
  </si>
  <si>
    <t>Motril</t>
  </si>
  <si>
    <t>Murtas</t>
  </si>
  <si>
    <t>Nevada</t>
  </si>
  <si>
    <t>Nigüelas</t>
  </si>
  <si>
    <t>Nívar</t>
  </si>
  <si>
    <t>Ogíjares</t>
  </si>
  <si>
    <t>Orce</t>
  </si>
  <si>
    <t>Órgiva</t>
  </si>
  <si>
    <t>Otívar</t>
  </si>
  <si>
    <t>Otura</t>
  </si>
  <si>
    <t>Padul</t>
  </si>
  <si>
    <t>Pampaneira</t>
  </si>
  <si>
    <t>Pedro Martínez</t>
  </si>
  <si>
    <t>Peligros</t>
  </si>
  <si>
    <t>Peza (La)</t>
  </si>
  <si>
    <t>Píñar</t>
  </si>
  <si>
    <t>Pinar (El)</t>
  </si>
  <si>
    <t>Pinos Genil</t>
  </si>
  <si>
    <t>Pinos Puente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</si>
  <si>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</si>
  <si>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</si>
  <si>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</si>
  <si>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</si>
  <si>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</si>
  <si>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</si>
  <si>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</si>
  <si>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</si>
  <si>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</si>
  <si>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</si>
  <si>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</si>
  <si>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</si>
  <si>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</si>
  <si>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</si>
  <si>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Taha (La)</t>
  </si>
  <si>
    <t>Torre-Cardela</t>
  </si>
  <si>
    <t>Torvizcón</t>
  </si>
  <si>
    <t>Trevélez</t>
  </si>
  <si>
    <t>Turón</t>
  </si>
  <si>
    <t>Ugíjar</t>
  </si>
  <si>
    <t>Valle (El)</t>
  </si>
  <si>
    <t>Valle del Zalabí</t>
  </si>
  <si>
    <t>Válor</t>
  </si>
  <si>
    <t>Vegas del Genil</t>
  </si>
  <si>
    <t>Vélez de Benaudalla</t>
  </si>
  <si>
    <t>Ventas de Huelma</t>
  </si>
  <si>
    <t>Villamena</t>
  </si>
  <si>
    <t>Villanueva de las Torres</t>
  </si>
  <si>
    <t>Villanueva Mesía</t>
  </si>
  <si>
    <t>Víznar</t>
  </si>
  <si>
    <t>Zafarraya</t>
  </si>
  <si>
    <t>Zagra</t>
  </si>
  <si>
    <t>Zubia (La)</t>
  </si>
  <si>
    <t>Zújar</t>
  </si>
  <si>
    <t>Alájar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</si>
  <si>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</si>
  <si>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</si>
  <si>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</si>
  <si>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</si>
  <si>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</si>
  <si>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</si>
  <si>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</si>
  <si>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</si>
  <si>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</si>
  <si>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</si>
  <si>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</si>
  <si>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</si>
  <si>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</si>
  <si>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</si>
  <si>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</si>
  <si>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</si>
  <si>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</si>
  <si>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</si>
  <si>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</si>
  <si>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</si>
  <si>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</si>
  <si>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</si>
  <si>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Chucena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</si>
  <si>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</si>
  <si>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</si>
  <si>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</si>
  <si>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</si>
  <si>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</si>
  <si>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</si>
  <si>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</si>
  <si>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</si>
  <si>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</si>
  <si>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</si>
  <si>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</si>
  <si>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</si>
  <si>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</si>
  <si>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</si>
  <si>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</si>
  <si>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</si>
  <si>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</si>
  <si>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</si>
  <si>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</si>
  <si>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</si>
  <si>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</si>
  <si>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</si>
  <si>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</si>
  <si>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</si>
  <si>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</si>
  <si>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</si>
  <si>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</si>
  <si>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</si>
  <si>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</si>
  <si>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</si>
  <si>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</si>
  <si>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</si>
  <si>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</si>
  <si>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</si>
  <si>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</si>
  <si>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</si>
  <si>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</si>
  <si>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</si>
  <si>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</si>
  <si>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 Silvestre de Guzmán</t>
  </si>
  <si>
    <t>Sanlúcar de Guadiana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</si>
  <si>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</si>
  <si>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</si>
  <si>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</si>
  <si>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</si>
  <si>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</si>
  <si>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</si>
  <si>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</si>
  <si>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</si>
  <si>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</si>
  <si>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</si>
  <si>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</si>
  <si>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</si>
  <si>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</si>
  <si>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</si>
  <si>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</si>
  <si>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</si>
  <si>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</si>
  <si>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</si>
  <si>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</si>
  <si>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</si>
  <si>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</si>
  <si>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Arroyo del Ojanco</t>
  </si>
  <si>
    <t>Baeza</t>
  </si>
  <si>
    <t>Bailén</t>
  </si>
  <si>
    <t>Baños de la Encina</t>
  </si>
  <si>
    <t>Beas de Segura</t>
  </si>
  <si>
    <t>Bedmar y Garcíez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</si>
  <si>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</si>
  <si>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</si>
  <si>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</si>
  <si>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</si>
  <si>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</si>
  <si>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</si>
  <si>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</si>
  <si>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</si>
  <si>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Cárcheles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</si>
  <si>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</si>
  <si>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</si>
  <si>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</si>
  <si>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</si>
  <si>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</si>
  <si>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</si>
  <si>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</si>
  <si>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</si>
  <si>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Espelúy</t>
  </si>
  <si>
    <t>Frailes</t>
  </si>
  <si>
    <t>Fuensanta de Martos</t>
  </si>
  <si>
    <t>Fuerte del Rey</t>
  </si>
  <si>
    <t>Génave</t>
  </si>
  <si>
    <t>Guardia de Jaén (La)</t>
  </si>
  <si>
    <t>Guarromán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</si>
  <si>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</si>
  <si>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</si>
  <si>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</si>
  <si>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</si>
  <si>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</si>
  <si>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</si>
  <si>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</si>
  <si>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</si>
  <si>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</si>
  <si>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Jamilena</t>
  </si>
  <si>
    <t>Jimena</t>
  </si>
  <si>
    <t>Jódar</t>
  </si>
  <si>
    <t>Lahiguera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</si>
  <si>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</si>
  <si>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</si>
  <si>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</si>
  <si>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</si>
  <si>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</si>
  <si>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</si>
  <si>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</si>
  <si>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</si>
  <si>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</si>
  <si>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</si>
  <si>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</si>
  <si>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</si>
  <si>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</si>
  <si>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</si>
  <si>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</si>
  <si>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</si>
  <si>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</si>
  <si>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</si>
  <si>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</si>
  <si>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</si>
  <si>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</si>
  <si>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</si>
  <si>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Santiago-Pontones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</si>
  <si>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</si>
  <si>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</si>
  <si>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</si>
  <si>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</si>
  <si>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</si>
  <si>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</si>
  <si>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 del Campo</t>
  </si>
  <si>
    <t>Torreblascopedro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</si>
  <si>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</si>
  <si>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</si>
  <si>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</si>
  <si>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</si>
  <si>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</si>
  <si>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</si>
  <si>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</si>
  <si>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</si>
  <si>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</si>
  <si>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</si>
  <si>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</si>
  <si>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</si>
  <si>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</si>
  <si>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Villatorres</t>
  </si>
  <si>
    <t>Alameda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</si>
  <si>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</si>
  <si>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</si>
  <si>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</si>
  <si>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</si>
  <si>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</si>
  <si>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</si>
  <si>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</si>
  <si>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</si>
  <si>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</si>
  <si>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</si>
  <si>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</si>
  <si>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</si>
  <si>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</si>
  <si>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</si>
  <si>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</si>
  <si>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</si>
  <si>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</si>
  <si>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</si>
  <si>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</si>
  <si>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</si>
  <si>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</si>
  <si>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</si>
  <si>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</si>
  <si>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</si>
  <si>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</si>
  <si>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</si>
  <si>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</si>
  <si>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</si>
  <si>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</si>
  <si>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</si>
  <si>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</si>
  <si>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Cañete la Real</t>
  </si>
  <si>
    <t>Canillas de Aceituno</t>
  </si>
  <si>
    <t>Canillas de Albaida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</si>
  <si>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</si>
  <si>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</si>
  <si>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</si>
  <si>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</si>
  <si>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</si>
  <si>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</si>
  <si>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</si>
  <si>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</si>
  <si>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</si>
  <si>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</si>
  <si>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</si>
  <si>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</si>
  <si>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 San Marcos</t>
  </si>
  <si>
    <t>Cuevas del Becerro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</si>
  <si>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</si>
  <si>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</si>
  <si>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</si>
  <si>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</si>
  <si>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</si>
  <si>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</si>
  <si>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</si>
  <si>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</si>
  <si>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</si>
  <si>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</si>
  <si>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</si>
  <si>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</si>
  <si>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</si>
  <si>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</si>
  <si>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</si>
  <si>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</si>
  <si>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</si>
  <si>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</si>
  <si>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</si>
  <si>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</si>
  <si>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</si>
  <si>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</si>
  <si>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</si>
  <si>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</si>
  <si>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</si>
  <si>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</si>
  <si>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</si>
  <si>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</si>
  <si>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</si>
  <si>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</si>
  <si>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</si>
  <si>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</si>
  <si>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Ronda</t>
  </si>
  <si>
    <t>Salares</t>
  </si>
  <si>
    <t>Sayalonga</t>
  </si>
  <si>
    <t>Sedella</t>
  </si>
  <si>
    <t>Sierra de Yeguas</t>
  </si>
  <si>
    <t>Teba</t>
  </si>
  <si>
    <t>Tolox</t>
  </si>
  <si>
    <t>Torremolinos</t>
  </si>
  <si>
    <t>Torrox</t>
  </si>
  <si>
    <t>Totalán</t>
  </si>
  <si>
    <t>Valle de Abdalajís</t>
  </si>
  <si>
    <t>Vélez-Málaga</t>
  </si>
  <si>
    <t>Villanueva de Algaidas</t>
  </si>
  <si>
    <t>Villanueva de Tapia</t>
  </si>
  <si>
    <t>Villanueva del Rosario</t>
  </si>
  <si>
    <t>Villanueva del Trabuco</t>
  </si>
  <si>
    <t>Viñuela</t>
  </si>
  <si>
    <t>Yunquera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</si>
  <si>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</si>
  <si>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</si>
  <si>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</si>
  <si>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</si>
  <si>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</si>
  <si>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</si>
  <si>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</si>
  <si>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</si>
  <si>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</si>
  <si>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</si>
  <si>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</si>
  <si>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</si>
  <si>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</si>
  <si>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</si>
  <si>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</si>
  <si>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</si>
  <si>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</si>
  <si>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</si>
  <si>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</si>
  <si>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</si>
  <si>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</si>
  <si>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</si>
  <si>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Cañada Rosal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</si>
  <si>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</si>
  <si>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</si>
  <si>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</si>
  <si>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</si>
  <si>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</si>
  <si>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</si>
  <si>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</si>
  <si>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</si>
  <si>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</si>
  <si>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</si>
  <si>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</si>
  <si>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</si>
  <si>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</si>
  <si>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</si>
  <si>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</si>
  <si>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Cuervo de Sevilla (El)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</si>
  <si>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</si>
  <si>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</si>
  <si>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</si>
  <si>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</si>
  <si>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</si>
  <si>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</si>
  <si>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</si>
  <si>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</si>
  <si>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</si>
  <si>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</si>
  <si>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</si>
  <si>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</si>
  <si>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</si>
  <si>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</si>
  <si>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Isla Mayor</t>
  </si>
  <si>
    <t>Lantejuela (La)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</si>
  <si>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</si>
  <si>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</si>
  <si>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</si>
  <si>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</si>
  <si>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</si>
  <si>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</si>
  <si>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</si>
  <si>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</si>
  <si>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</si>
  <si>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</si>
  <si>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</si>
  <si>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</si>
  <si>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</si>
  <si>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</si>
  <si>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</si>
  <si>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</si>
  <si>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</si>
  <si>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</si>
  <si>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</si>
  <si>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</si>
  <si>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</si>
  <si>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</si>
  <si>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</si>
  <si>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</si>
  <si>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</si>
  <si>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</si>
  <si>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</si>
  <si>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</si>
  <si>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</si>
  <si>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</si>
  <si>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</si>
  <si>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</si>
  <si>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</si>
  <si>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</si>
  <si>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 Nicolás del Puerto</t>
  </si>
  <si>
    <t>Sanlúcar la Mayor</t>
  </si>
  <si>
    <t>Santiponce</t>
  </si>
  <si>
    <t>Saucejo (El)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</si>
  <si>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</si>
  <si>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</si>
  <si>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</si>
  <si>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</si>
  <si>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</si>
  <si>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</si>
  <si>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 San Juan</t>
  </si>
  <si>
    <t>Villanueva del Ariscal</t>
  </si>
  <si>
    <t>Villanueva del Río y Minas</t>
  </si>
  <si>
    <t>Villaverde del Río</t>
  </si>
  <si>
    <t>Viso del Alcor (El)</t>
  </si>
  <si>
    <t>Abiego</t>
  </si>
  <si>
    <t>Abizanda</t>
  </si>
  <si>
    <t>Adahuesca</t>
  </si>
  <si>
    <t>Agüero</t>
  </si>
  <si>
    <t>Aínsa-Sobrarbe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</si>
  <si>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</si>
  <si>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</si>
  <si>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</si>
  <si>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</si>
  <si>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</si>
  <si>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</si>
  <si>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</si>
  <si>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</si>
  <si>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</si>
  <si>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</si>
  <si>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</si>
  <si>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</si>
  <si>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</si>
  <si>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</si>
  <si>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</si>
  <si>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</si>
  <si>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</si>
  <si>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</si>
  <si>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</si>
  <si>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</si>
  <si>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</si>
  <si>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</si>
  <si>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</si>
  <si>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</si>
  <si>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</si>
  <si>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</si>
  <si>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</si>
  <si>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</si>
  <si>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</si>
  <si>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</si>
  <si>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</si>
  <si>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</si>
  <si>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</si>
  <si>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</si>
  <si>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</si>
  <si>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</si>
  <si>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</si>
  <si>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</si>
  <si>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</si>
  <si>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</si>
  <si>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</si>
  <si>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</si>
  <si>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</si>
  <si>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</si>
  <si>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</si>
  <si>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</si>
  <si>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</si>
  <si>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</si>
  <si>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</si>
  <si>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</si>
  <si>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</si>
  <si>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</si>
  <si>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</si>
  <si>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</si>
  <si>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</si>
  <si>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</si>
  <si>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</si>
  <si>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</si>
  <si>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</si>
  <si>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</si>
  <si>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</si>
  <si>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</si>
  <si>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</si>
  <si>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</si>
  <si>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 Monegros</t>
  </si>
  <si>
    <t>Castejón de Sos</t>
  </si>
  <si>
    <t>Castejón del Puente</t>
  </si>
  <si>
    <t>Castelflorite</t>
  </si>
  <si>
    <t>Castiello de Jaca</t>
  </si>
  <si>
    <t>Castigaleu</t>
  </si>
  <si>
    <t>Castillazuelo</t>
  </si>
  <si>
    <t>Castillonroy</t>
  </si>
  <si>
    <t>Chalamera</t>
  </si>
  <si>
    <t>Chía</t>
  </si>
  <si>
    <t>Chimillas</t>
  </si>
  <si>
    <t>Colungo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</si>
  <si>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</si>
  <si>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</si>
  <si>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</si>
  <si>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</si>
  <si>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</si>
  <si>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</si>
  <si>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</si>
  <si>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</si>
  <si>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</si>
  <si>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</si>
  <si>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</si>
  <si>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</si>
  <si>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Grado (El)</t>
  </si>
  <si>
    <t>Grañén</t>
  </si>
  <si>
    <t>Graus</t>
  </si>
  <si>
    <t>Gurrea de Gállego</t>
  </si>
  <si>
    <t>Hoz de Jaca</t>
  </si>
  <si>
    <t>Hoz y Costean</t>
  </si>
  <si>
    <t>Huerto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</si>
  <si>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</si>
  <si>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</si>
  <si>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</si>
  <si>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</si>
  <si>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</si>
  <si>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</si>
  <si>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</si>
  <si>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</si>
  <si>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</si>
  <si>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</si>
  <si>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</si>
  <si>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</si>
  <si>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</si>
  <si>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</si>
  <si>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</si>
  <si>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</si>
  <si>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</si>
  <si>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</si>
  <si>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Lupiñén-Ortilla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</si>
  <si>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</si>
  <si>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</si>
  <si>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</si>
  <si>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</si>
  <si>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</si>
  <si>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</si>
  <si>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</si>
  <si>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</si>
  <si>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</si>
  <si>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</si>
  <si>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</si>
  <si>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</si>
  <si>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</si>
  <si>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</si>
  <si>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</si>
  <si>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</si>
  <si>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</si>
  <si>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</si>
  <si>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</si>
  <si>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</si>
  <si>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</si>
  <si>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</si>
  <si>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</si>
  <si>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</si>
  <si>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</si>
  <si>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Puente la Reina de Jaca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</si>
  <si>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</si>
  <si>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</si>
  <si>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</si>
  <si>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</si>
  <si>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</si>
  <si>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</si>
  <si>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</si>
  <si>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</si>
  <si>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</si>
  <si>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</si>
  <si>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</si>
  <si>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</si>
  <si>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 Juan de Plan</t>
  </si>
  <si>
    <t>San Miguel del Cinca</t>
  </si>
  <si>
    <t>Sangarrén</t>
  </si>
  <si>
    <t>Santa Cilia</t>
  </si>
  <si>
    <t>Santa Cruz de la Serós</t>
  </si>
  <si>
    <t>Santa María de Dulcis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</si>
  <si>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</si>
  <si>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</si>
  <si>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</si>
  <si>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</si>
  <si>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</si>
  <si>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</si>
  <si>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</si>
  <si>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</si>
  <si>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</si>
  <si>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</si>
  <si>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Sotonera (La)</t>
  </si>
  <si>
    <t>Tamarite de Litera</t>
  </si>
  <si>
    <t>Tardienta</t>
  </si>
  <si>
    <t>Tella-Sin</t>
  </si>
  <si>
    <t>Tierz</t>
  </si>
  <si>
    <t>Tolva</t>
  </si>
  <si>
    <t>Torla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</si>
  <si>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</si>
  <si>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</si>
  <si>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</si>
  <si>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</si>
  <si>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</si>
  <si>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</si>
  <si>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</si>
  <si>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</si>
  <si>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Hecho</t>
  </si>
  <si>
    <t>Valle de Lierp</t>
  </si>
  <si>
    <t>Velilla de Cinca</t>
  </si>
  <si>
    <t>Vencillón</t>
  </si>
  <si>
    <t>Veracruz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</si>
  <si>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</si>
  <si>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</si>
  <si>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</si>
  <si>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</si>
  <si>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</si>
  <si>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</si>
  <si>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</si>
  <si>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</si>
  <si>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</si>
  <si>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</si>
  <si>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</si>
  <si>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</si>
  <si>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</si>
  <si>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</si>
  <si>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</si>
  <si>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</si>
  <si>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</si>
  <si>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</si>
  <si>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</si>
  <si>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</si>
  <si>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</si>
  <si>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</si>
  <si>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</si>
  <si>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</si>
  <si>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Allepuz</t>
  </si>
  <si>
    <t>Alloza</t>
  </si>
  <si>
    <t>Allueva</t>
  </si>
  <si>
    <t>Almohaja</t>
  </si>
  <si>
    <t>Alobras</t>
  </si>
  <si>
    <t>Alpeñés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</si>
  <si>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</si>
  <si>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</si>
  <si>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</si>
  <si>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</si>
  <si>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</si>
  <si>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</si>
  <si>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</si>
  <si>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</si>
  <si>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</si>
  <si>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</si>
  <si>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</si>
  <si>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</si>
  <si>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</si>
  <si>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Bello</t>
  </si>
  <si>
    <t>Belmonte de San José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</si>
  <si>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</si>
  <si>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</si>
  <si>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</si>
  <si>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</si>
  <si>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</si>
  <si>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</si>
  <si>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</si>
  <si>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</si>
  <si>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</si>
  <si>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</si>
  <si>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</si>
  <si>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</si>
  <si>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</si>
  <si>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</si>
  <si>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</si>
  <si>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</si>
  <si>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</si>
  <si>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Cañada de Benatanduz</t>
  </si>
  <si>
    <t>Cañada de Verich (La)</t>
  </si>
  <si>
    <t>Cañada Vellida</t>
  </si>
  <si>
    <t>Cañizar del Olivar</t>
  </si>
  <si>
    <t>Cantavieja</t>
  </si>
  <si>
    <t>Cascante del Río</t>
  </si>
  <si>
    <t>Castejón de Tornos</t>
  </si>
  <si>
    <t>Castel de Cabra</t>
  </si>
  <si>
    <t>Castellar (El)</t>
  </si>
  <si>
    <t>Castellote</t>
  </si>
  <si>
    <t>Castelnou</t>
  </si>
  <si>
    <t>Castelserás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</si>
  <si>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</si>
  <si>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</si>
  <si>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</si>
  <si>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</si>
  <si>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</si>
  <si>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</si>
  <si>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</si>
  <si>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</si>
  <si>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</si>
  <si>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</si>
  <si>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</si>
  <si>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</si>
  <si>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</si>
  <si>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</si>
  <si>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</si>
  <si>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</si>
  <si>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</si>
  <si>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</si>
  <si>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</si>
  <si>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</si>
  <si>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</si>
  <si>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</si>
  <si>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</si>
  <si>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</si>
  <si>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</si>
  <si>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</si>
  <si>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</si>
  <si>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</si>
  <si>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</si>
  <si>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</si>
  <si>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</si>
  <si>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</si>
  <si>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</si>
  <si>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</si>
  <si>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</si>
  <si>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</si>
  <si>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</si>
  <si>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</si>
  <si>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</si>
  <si>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</si>
  <si>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</si>
  <si>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</si>
  <si>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</si>
  <si>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</si>
  <si>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</si>
  <si>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</si>
  <si>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</si>
  <si>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</si>
  <si>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</si>
  <si>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</si>
  <si>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</si>
  <si>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</si>
  <si>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</si>
  <si>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</si>
  <si>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</si>
  <si>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Lledó</t>
  </si>
  <si>
    <t>Loscos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</si>
  <si>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</si>
  <si>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</si>
  <si>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</si>
  <si>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</si>
  <si>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</si>
  <si>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</si>
  <si>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</si>
  <si>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</si>
  <si>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</si>
  <si>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</si>
  <si>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</si>
  <si>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</si>
  <si>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</si>
  <si>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</si>
  <si>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</si>
  <si>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</si>
  <si>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</si>
  <si>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</si>
  <si>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</si>
  <si>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</si>
  <si>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</si>
  <si>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</si>
  <si>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</si>
  <si>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</si>
  <si>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</si>
  <si>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</si>
  <si>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</si>
  <si>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</si>
  <si>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</si>
  <si>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</si>
  <si>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</si>
  <si>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</si>
  <si>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</si>
  <si>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</si>
  <si>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</si>
  <si>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</si>
  <si>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</si>
  <si>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</si>
  <si>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</si>
  <si>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</si>
  <si>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</si>
  <si>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</si>
  <si>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</si>
  <si>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</si>
  <si>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</si>
  <si>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</si>
  <si>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</si>
  <si>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</si>
  <si>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</si>
  <si>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</si>
  <si>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</si>
  <si>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</si>
  <si>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</si>
  <si>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</si>
  <si>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</si>
  <si>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</si>
  <si>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</si>
  <si>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</si>
  <si>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</si>
  <si>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</si>
  <si>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</si>
  <si>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</si>
  <si>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</si>
  <si>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</si>
  <si>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</si>
  <si>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</si>
  <si>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</si>
  <si>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</si>
  <si>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Tormón</t>
  </si>
  <si>
    <t>Tornos</t>
  </si>
  <si>
    <t>Torralba de los Sisones</t>
  </si>
  <si>
    <t>Torre de Arcas</t>
  </si>
  <si>
    <t>Torre de las Arcas</t>
  </si>
  <si>
    <t>Torre del Compte</t>
  </si>
  <si>
    <t>Torre los Negros</t>
  </si>
  <si>
    <t>Torrecilla de Alcañiz</t>
  </si>
  <si>
    <t>Torrecilla del Rebollar</t>
  </si>
  <si>
    <t>Torrelacárcel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</si>
  <si>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</si>
  <si>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</si>
  <si>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</si>
  <si>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</si>
  <si>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</si>
  <si>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</si>
  <si>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</si>
  <si>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</si>
  <si>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</si>
  <si>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</si>
  <si>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</si>
  <si>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</si>
  <si>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</si>
  <si>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</si>
  <si>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</si>
  <si>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</si>
  <si>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</si>
  <si>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</si>
  <si>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</si>
  <si>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</si>
  <si>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</si>
  <si>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</si>
  <si>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</si>
  <si>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</si>
  <si>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</si>
  <si>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</si>
  <si>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</si>
  <si>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</si>
  <si>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</si>
  <si>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</si>
  <si>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</si>
  <si>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</si>
  <si>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</si>
  <si>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</si>
  <si>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</si>
  <si>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</si>
  <si>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</si>
  <si>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</si>
  <si>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</si>
  <si>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</si>
  <si>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</si>
  <si>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</si>
  <si>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</si>
  <si>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</si>
  <si>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</si>
  <si>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</si>
  <si>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</si>
  <si>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</si>
  <si>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</si>
  <si>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</si>
  <si>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</si>
  <si>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</si>
  <si>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</si>
  <si>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</si>
  <si>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</si>
  <si>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</si>
  <si>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</si>
  <si>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</si>
  <si>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</si>
  <si>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</si>
  <si>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</si>
  <si>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</si>
  <si>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</si>
  <si>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</si>
  <si>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</si>
  <si>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</si>
  <si>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</si>
  <si>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</si>
  <si>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</si>
  <si>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</si>
  <si>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</si>
  <si>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</si>
  <si>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</si>
  <si>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</si>
  <si>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</si>
  <si>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</si>
  <si>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</si>
  <si>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</si>
  <si>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</si>
  <si>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</si>
  <si>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</si>
  <si>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</si>
  <si>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Biel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</si>
  <si>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</si>
  <si>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</si>
  <si>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</si>
  <si>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</si>
  <si>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</si>
  <si>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</si>
  <si>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</si>
  <si>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</si>
  <si>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</si>
  <si>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</si>
  <si>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</si>
  <si>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</si>
  <si>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</si>
  <si>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</si>
  <si>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</si>
  <si>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</si>
  <si>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</si>
  <si>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</si>
  <si>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</si>
  <si>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</si>
  <si>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</si>
  <si>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</si>
  <si>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</si>
  <si>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</si>
  <si>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</si>
  <si>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</si>
  <si>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</si>
  <si>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</si>
  <si>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</si>
  <si>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</si>
  <si>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</si>
  <si>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</si>
  <si>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Chiprana</t>
  </si>
  <si>
    <t>Chodes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</si>
  <si>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</si>
  <si>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</si>
  <si>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</si>
  <si>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</si>
  <si>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</si>
  <si>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</si>
  <si>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</si>
  <si>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</si>
  <si>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</si>
  <si>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</si>
  <si>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</si>
  <si>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</si>
  <si>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</si>
  <si>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</si>
  <si>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</si>
  <si>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</si>
  <si>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</si>
  <si>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</si>
  <si>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</si>
  <si>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</si>
  <si>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</si>
  <si>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</si>
  <si>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</si>
  <si>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</si>
  <si>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</si>
  <si>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</si>
  <si>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</si>
  <si>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</si>
  <si>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</si>
  <si>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</si>
  <si>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</si>
  <si>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</si>
  <si>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</si>
  <si>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</si>
  <si>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</si>
  <si>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</si>
  <si>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</si>
  <si>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</si>
  <si>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</si>
  <si>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</si>
  <si>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</si>
  <si>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</si>
  <si>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</t>
  </si>
  <si>
    <t>Jaulín</t>
  </si>
  <si>
    <t>Joyosa (La)</t>
  </si>
  <si>
    <t>Lagata</t>
  </si>
  <si>
    <t>Langa del Castillo</t>
  </si>
  <si>
    <t>Layana</t>
  </si>
  <si>
    <t>Lécera</t>
  </si>
  <si>
    <t>Lechón</t>
  </si>
  <si>
    <t>Leciñena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</si>
  <si>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</si>
  <si>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</si>
  <si>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</si>
  <si>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</si>
  <si>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</si>
  <si>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</si>
  <si>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</si>
  <si>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</si>
  <si>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</si>
  <si>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</si>
  <si>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</si>
  <si>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</si>
  <si>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</si>
  <si>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</si>
  <si>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</si>
  <si>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</si>
  <si>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</si>
  <si>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Mallén</t>
  </si>
  <si>
    <t>Malón</t>
  </si>
  <si>
    <t>Maluenda</t>
  </si>
  <si>
    <t>Manchones</t>
  </si>
  <si>
    <t>Mara</t>
  </si>
  <si>
    <t>María de Huerva</t>
  </si>
  <si>
    <t>Marracos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</si>
  <si>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</si>
  <si>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</si>
  <si>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</si>
  <si>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</si>
  <si>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</si>
  <si>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</si>
  <si>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</si>
  <si>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</si>
  <si>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</si>
  <si>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</si>
  <si>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</si>
  <si>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</si>
  <si>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</si>
  <si>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</si>
  <si>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</si>
  <si>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</si>
  <si>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</si>
  <si>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</si>
  <si>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</si>
  <si>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</si>
  <si>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</si>
  <si>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</si>
  <si>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</si>
  <si>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</si>
  <si>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</si>
  <si>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</si>
  <si>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</si>
  <si>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</si>
  <si>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</si>
  <si>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</si>
  <si>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</si>
  <si>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</si>
  <si>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</si>
  <si>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</si>
  <si>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</si>
  <si>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</si>
  <si>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</si>
  <si>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</si>
  <si>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</si>
  <si>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</si>
  <si>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</si>
  <si>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</si>
  <si>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</si>
  <si>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</si>
  <si>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</si>
  <si>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</si>
  <si>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</si>
  <si>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</si>
  <si>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</si>
  <si>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</si>
  <si>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</si>
  <si>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</si>
  <si>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</si>
  <si>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</si>
  <si>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</si>
  <si>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</si>
  <si>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</si>
  <si>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</si>
  <si>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</si>
  <si>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</si>
  <si>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</si>
  <si>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</si>
  <si>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</si>
  <si>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</si>
  <si>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</si>
  <si>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Sabiñán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</si>
  <si>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</si>
  <si>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</si>
  <si>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</si>
  <si>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</si>
  <si>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</si>
  <si>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</si>
  <si>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</si>
  <si>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</si>
  <si>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</si>
  <si>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</si>
  <si>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</si>
  <si>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</si>
  <si>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</si>
  <si>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</si>
  <si>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</si>
  <si>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</si>
  <si>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</si>
  <si>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</si>
  <si>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</si>
  <si>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</si>
  <si>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</si>
  <si>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</si>
  <si>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</si>
  <si>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</si>
  <si>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</si>
  <si>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</si>
  <si>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</si>
  <si>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</si>
  <si>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</si>
  <si>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</si>
  <si>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</si>
  <si>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</si>
  <si>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</si>
  <si>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</si>
  <si>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</si>
  <si>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</si>
  <si>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</si>
  <si>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</si>
  <si>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</si>
  <si>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</si>
  <si>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</si>
  <si>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</si>
  <si>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 de San Martín</t>
  </si>
  <si>
    <t>Valdehorna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</si>
  <si>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</si>
  <si>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</si>
  <si>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</si>
  <si>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</si>
  <si>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</si>
  <si>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</si>
  <si>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</si>
  <si>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Villadoz</t>
  </si>
  <si>
    <t>Villafeliche</t>
  </si>
  <si>
    <t>Villafranca de Ebro</t>
  </si>
  <si>
    <t>Villalba de Perejil</t>
  </si>
  <si>
    <t>Villalengua</t>
  </si>
  <si>
    <t>Villamayor de Gállego</t>
  </si>
  <si>
    <t>Villanueva de Gállego</t>
  </si>
  <si>
    <t>Villanueva de Huerva</t>
  </si>
  <si>
    <t>Villanueva de Jiloca</t>
  </si>
  <si>
    <t>Villar de los Navarros</t>
  </si>
  <si>
    <t>Villarreal de Huerva</t>
  </si>
  <si>
    <t>Villarroya de la Sierra</t>
  </si>
  <si>
    <t>Villarroya del Campo</t>
  </si>
  <si>
    <t>Vilueña (La)</t>
  </si>
  <si>
    <t>Vistabella</t>
  </si>
  <si>
    <t>Zaida (La)</t>
  </si>
  <si>
    <t>Zuera</t>
  </si>
  <si>
    <t>Asturias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</si>
  <si>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</si>
  <si>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</si>
  <si>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</si>
  <si>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</si>
  <si>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</si>
  <si>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</si>
  <si>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</si>
  <si>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</si>
  <si>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</si>
  <si>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</si>
  <si>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 Onís</t>
  </si>
  <si>
    <t>Cangas del Narcea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</si>
  <si>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</si>
  <si>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</si>
  <si>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</si>
  <si>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</si>
  <si>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</si>
  <si>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</si>
  <si>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</si>
  <si>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</si>
  <si>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</si>
  <si>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</si>
  <si>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</si>
  <si>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</si>
  <si>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</si>
  <si>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</si>
  <si>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</si>
  <si>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</si>
  <si>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</si>
  <si>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</si>
  <si>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</si>
  <si>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</si>
  <si>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</si>
  <si>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</si>
  <si>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</si>
  <si>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</si>
  <si>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</si>
  <si>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</si>
  <si>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</si>
  <si>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</si>
  <si>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</si>
  <si>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</si>
  <si>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</si>
  <si>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</si>
  <si>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</si>
  <si>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</si>
  <si>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</si>
  <si>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</si>
  <si>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</si>
  <si>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</si>
  <si>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</si>
  <si>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</si>
  <si>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</si>
  <si>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</si>
  <si>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</si>
  <si>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</si>
  <si>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</si>
  <si>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 Oscos</t>
  </si>
  <si>
    <t>San Martín del Rey Aurelio</t>
  </si>
  <si>
    <t>San Tirso de Abres</t>
  </si>
  <si>
    <t>Santa Eulalia de Oscos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</si>
  <si>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</si>
  <si>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</si>
  <si>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</si>
  <si>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</si>
  <si>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</si>
  <si>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</si>
  <si>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</si>
  <si>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</si>
  <si>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</si>
  <si>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</si>
  <si>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Valdés</t>
  </si>
  <si>
    <t>Vegadeo</t>
  </si>
  <si>
    <t>Villanueva de Oscos</t>
  </si>
  <si>
    <t>Villaviciosa</t>
  </si>
  <si>
    <t>Villayón</t>
  </si>
  <si>
    <t>Yernes y Tameza</t>
  </si>
  <si>
    <t>Canarias</t>
  </si>
  <si>
    <t>Agaete</t>
  </si>
  <si>
    <t>Agüimes</t>
  </si>
  <si>
    <t>Aldea de San Nicolás (La)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</si>
  <si>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</si>
  <si>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</si>
  <si>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</si>
  <si>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</si>
  <si>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</si>
  <si>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</si>
  <si>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</si>
  <si>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</si>
  <si>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</si>
  <si>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</si>
  <si>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Moya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</si>
  <si>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</si>
  <si>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</si>
  <si>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</si>
  <si>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</si>
  <si>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</si>
  <si>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</si>
  <si>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</si>
  <si>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</si>
  <si>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</si>
  <si>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</si>
  <si>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</si>
  <si>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</si>
  <si>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</si>
  <si>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</si>
  <si>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</si>
  <si>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</si>
  <si>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Valleseco</t>
  </si>
  <si>
    <t>Valsequillo de Gran Canaria</t>
  </si>
  <si>
    <t>Vega de San Mateo</t>
  </si>
  <si>
    <t>Yaiza</t>
  </si>
  <si>
    <t>Santa Cruz de Tenerife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</si>
  <si>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</si>
  <si>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</si>
  <si>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</si>
  <si>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</si>
  <si>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</si>
  <si>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</si>
  <si>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</si>
  <si>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</si>
  <si>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</si>
  <si>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</si>
  <si>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</si>
  <si>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</si>
  <si>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</si>
  <si>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</si>
  <si>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</si>
  <si>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</si>
  <si>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</si>
  <si>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</si>
  <si>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</si>
  <si>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</si>
  <si>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</si>
  <si>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</si>
  <si>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Llanos de Aridane (Los)</t>
  </si>
  <si>
    <t>Matanza de Acentejo (La)</t>
  </si>
  <si>
    <t>Orotava (La)</t>
  </si>
  <si>
    <t>Paso (El)</t>
  </si>
  <si>
    <t>Pinar de El Hierro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</si>
  <si>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</si>
  <si>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</si>
  <si>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</si>
  <si>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</si>
  <si>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</si>
  <si>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</si>
  <si>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Cristóbal de La Laguna</t>
  </si>
  <si>
    <t>San Juan de la Rambla</t>
  </si>
  <si>
    <t>San Miguel de Abona</t>
  </si>
  <si>
    <t>San Sebastián de la Gomera</t>
  </si>
  <si>
    <t>Santa Cruz de la Palma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</si>
  <si>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</si>
  <si>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</si>
  <si>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</si>
  <si>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</si>
  <si>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</si>
  <si>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</si>
  <si>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</si>
  <si>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</si>
  <si>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</si>
  <si>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Valle Gran Rey</t>
  </si>
  <si>
    <t>Vallehermoso</t>
  </si>
  <si>
    <t>Valverde</t>
  </si>
  <si>
    <t>Victoria de Acentejo (La)</t>
  </si>
  <si>
    <t>Vilaflor</t>
  </si>
  <si>
    <t>Villa de Mazo</t>
  </si>
  <si>
    <t>Cantabria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</si>
  <si>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</si>
  <si>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</si>
  <si>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</si>
  <si>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</si>
  <si>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</si>
  <si>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</si>
  <si>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</si>
  <si>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</si>
  <si>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</si>
  <si>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</si>
  <si>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</si>
  <si>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</si>
  <si>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</si>
  <si>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</si>
  <si>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</si>
  <si>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</si>
  <si>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Enmedio</t>
  </si>
  <si>
    <t>Campoo de Yuso</t>
  </si>
  <si>
    <t>Cartes</t>
  </si>
  <si>
    <t>Castañeda</t>
  </si>
  <si>
    <t>Castro-Urdiales</t>
  </si>
  <si>
    <t>Cieza</t>
  </si>
  <si>
    <t>Cillorigo de Liébana</t>
  </si>
  <si>
    <t>Colindres</t>
  </si>
  <si>
    <t>Comillas</t>
  </si>
  <si>
    <t>Corrales de Buelna (Los)</t>
  </si>
  <si>
    <t>Corvera de Toranzo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</si>
  <si>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</si>
  <si>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</si>
  <si>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</si>
  <si>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</si>
  <si>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</si>
  <si>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</si>
  <si>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</si>
  <si>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</si>
  <si>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</si>
  <si>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</si>
  <si>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</si>
  <si>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</si>
  <si>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</si>
  <si>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</si>
  <si>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</si>
  <si>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</si>
  <si>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</si>
  <si>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</si>
  <si>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</si>
  <si>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</si>
  <si>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</si>
  <si>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</si>
  <si>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</si>
  <si>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</si>
  <si>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</si>
  <si>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</si>
  <si>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</si>
  <si>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</si>
  <si>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</si>
  <si>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</si>
  <si>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</si>
  <si>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</si>
  <si>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</si>
  <si>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</si>
  <si>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</si>
  <si>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</si>
  <si>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</si>
  <si>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</si>
  <si>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</si>
  <si>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</si>
  <si>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</si>
  <si>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</si>
  <si>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</si>
  <si>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</si>
  <si>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</si>
  <si>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 Vicente de la Barquera</t>
  </si>
  <si>
    <t>Santa Cruz de Bezana</t>
  </si>
  <si>
    <t>Santa María de Cayón</t>
  </si>
  <si>
    <t>Santillana del Mar</t>
  </si>
  <si>
    <t>Santiurde de Reinosa</t>
  </si>
  <si>
    <t>Santiurde de Toranzo</t>
  </si>
  <si>
    <t>Santoña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</si>
  <si>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</si>
  <si>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</si>
  <si>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</si>
  <si>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</si>
  <si>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</si>
  <si>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</si>
  <si>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</si>
  <si>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</si>
  <si>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</si>
  <si>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</si>
  <si>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 de San Vicente</t>
  </si>
  <si>
    <t>Valdáliga</t>
  </si>
  <si>
    <t>Valdeolea</t>
  </si>
  <si>
    <t>Valdeprado del Río</t>
  </si>
  <si>
    <t>Valderredible</t>
  </si>
  <si>
    <t>Valle de Villaverde</t>
  </si>
  <si>
    <t>Vega de Liébana</t>
  </si>
  <si>
    <t>Vega de Pas</t>
  </si>
  <si>
    <t>Villacarriedo</t>
  </si>
  <si>
    <t>Villaescusa</t>
  </si>
  <si>
    <t>Villafufre</t>
  </si>
  <si>
    <t>Voto</t>
  </si>
  <si>
    <t>Castilla La Mancha</t>
  </si>
  <si>
    <t>Abengibre</t>
  </si>
  <si>
    <t>Alatoz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</si>
  <si>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</si>
  <si>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</si>
  <si>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</si>
  <si>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</si>
  <si>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</si>
  <si>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</si>
  <si>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</si>
  <si>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</si>
  <si>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Balazote</t>
  </si>
  <si>
    <t>Ballestero (El)</t>
  </si>
  <si>
    <t>Balsa de Ves</t>
  </si>
  <si>
    <t>Barrax</t>
  </si>
  <si>
    <t>Bienservida</t>
  </si>
  <si>
    <t>Bogarra</t>
  </si>
  <si>
    <t>Bonete</t>
  </si>
  <si>
    <t>Bonillo (El)</t>
  </si>
  <si>
    <t>Carcelén</t>
  </si>
  <si>
    <t>Casas-Ibáñez</t>
  </si>
  <si>
    <t>Casas de Juan Núñez</t>
  </si>
  <si>
    <t>Casas de Lázaro</t>
  </si>
  <si>
    <t>Casas de Ves</t>
  </si>
  <si>
    <t>Caudete</t>
  </si>
  <si>
    <t>Cenizate</t>
  </si>
  <si>
    <t>Chinchilla de Monte-Aragón</t>
  </si>
  <si>
    <t>Corral-Rubio</t>
  </si>
  <si>
    <t>Cotillas</t>
  </si>
  <si>
    <t>Elche de la Sierra</t>
  </si>
  <si>
    <t>Férez</t>
  </si>
  <si>
    <t>Fuensanta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</si>
  <si>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</si>
  <si>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</si>
  <si>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</si>
  <si>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</si>
  <si>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</si>
  <si>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</si>
  <si>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</si>
  <si>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</si>
  <si>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</si>
  <si>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</si>
  <si>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</si>
  <si>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</si>
  <si>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</si>
  <si>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</si>
  <si>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</si>
  <si>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</si>
  <si>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</si>
  <si>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</si>
  <si>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</si>
  <si>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</si>
  <si>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</si>
  <si>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</si>
  <si>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</si>
  <si>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</si>
  <si>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</si>
  <si>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</si>
  <si>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 de San Pedro</t>
  </si>
  <si>
    <t>Peñascosa</t>
  </si>
  <si>
    <t>Pétrola</t>
  </si>
  <si>
    <t>Povedilla</t>
  </si>
  <si>
    <t>Pozo-Lorente</t>
  </si>
  <si>
    <t>Pozo Cañada</t>
  </si>
  <si>
    <t>Pozohondo</t>
  </si>
  <si>
    <t>Pozuelo</t>
  </si>
  <si>
    <t>Recueja (La)</t>
  </si>
  <si>
    <t>Riópar</t>
  </si>
  <si>
    <t>Robledo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</si>
  <si>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</si>
  <si>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</si>
  <si>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</si>
  <si>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</si>
  <si>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</si>
  <si>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</si>
  <si>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</si>
  <si>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</si>
  <si>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</si>
  <si>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</si>
  <si>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</si>
  <si>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</si>
  <si>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</si>
  <si>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Villatoya</t>
  </si>
  <si>
    <t>Villavaliente</t>
  </si>
  <si>
    <t>Villaverde de Guadalimar</t>
  </si>
  <si>
    <t>Viveros</t>
  </si>
  <si>
    <t>Yeste</t>
  </si>
  <si>
    <t>Ciudad Real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</si>
  <si>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</si>
  <si>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</si>
  <si>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</si>
  <si>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</si>
  <si>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</si>
  <si>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</si>
  <si>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</si>
  <si>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</si>
  <si>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</si>
  <si>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</si>
  <si>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</si>
  <si>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</si>
  <si>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</si>
  <si>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</si>
  <si>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</si>
  <si>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</si>
  <si>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</si>
  <si>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Arenales de San Gregorio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</si>
  <si>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</si>
  <si>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</si>
  <si>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</si>
  <si>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</si>
  <si>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</si>
  <si>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</si>
  <si>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</si>
  <si>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</si>
  <si>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</si>
  <si>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</si>
  <si>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</si>
  <si>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</si>
  <si>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</si>
  <si>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</si>
  <si>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</si>
  <si>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</si>
  <si>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Chillón</t>
  </si>
  <si>
    <t>Corral de Calatrava</t>
  </si>
  <si>
    <t>Cortijos (Los)</t>
  </si>
  <si>
    <t>Cózar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</si>
  <si>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</si>
  <si>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</si>
  <si>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</si>
  <si>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</si>
  <si>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</si>
  <si>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</si>
  <si>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</si>
  <si>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</si>
  <si>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</si>
  <si>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</si>
  <si>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</si>
  <si>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</si>
  <si>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Llanos del Caudillo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</si>
  <si>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</si>
  <si>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</si>
  <si>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</si>
  <si>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</si>
  <si>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</si>
  <si>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</si>
  <si>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</si>
  <si>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</si>
  <si>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</si>
  <si>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</si>
  <si>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</si>
  <si>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</si>
  <si>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</si>
  <si>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</si>
  <si>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</si>
  <si>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</si>
  <si>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</si>
  <si>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</si>
  <si>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</si>
  <si>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</si>
  <si>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</si>
  <si>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</si>
  <si>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Robledo (El)</t>
  </si>
  <si>
    <t>Ruidera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</si>
  <si>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</si>
  <si>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</si>
  <si>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</si>
  <si>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</si>
  <si>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</si>
  <si>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</si>
  <si>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</si>
  <si>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</si>
  <si>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</si>
  <si>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</si>
  <si>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</si>
  <si>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</si>
  <si>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</si>
  <si>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</si>
  <si>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</si>
  <si>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</si>
  <si>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</si>
  <si>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</si>
  <si>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</si>
  <si>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</si>
  <si>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</si>
  <si>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</si>
  <si>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</si>
  <si>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</si>
  <si>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</si>
  <si>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</si>
  <si>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Abia de la Obispalía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</si>
  <si>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</si>
  <si>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</si>
  <si>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</si>
  <si>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</si>
  <si>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</si>
  <si>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</si>
  <si>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</si>
  <si>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</si>
  <si>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</si>
  <si>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</si>
  <si>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</si>
  <si>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</si>
  <si>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</si>
  <si>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</si>
  <si>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</si>
  <si>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</si>
  <si>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</si>
  <si>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</si>
  <si>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</si>
  <si>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Arcas del Villar</t>
  </si>
  <si>
    <t>Arcos de la Sierra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</si>
  <si>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</si>
  <si>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</si>
  <si>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</si>
  <si>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</si>
  <si>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</si>
  <si>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</si>
  <si>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</si>
  <si>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</si>
  <si>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</si>
  <si>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</si>
  <si>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</si>
  <si>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</si>
  <si>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</si>
  <si>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</si>
  <si>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</si>
  <si>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</si>
  <si>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</si>
  <si>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</si>
  <si>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</si>
  <si>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Campos del Paraíso</t>
  </si>
  <si>
    <t>Cañada del Hoyo</t>
  </si>
  <si>
    <t>Cañada Juncosa</t>
  </si>
  <si>
    <t>Canalejas del Arroyo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</si>
  <si>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</si>
  <si>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</si>
  <si>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</si>
  <si>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</si>
  <si>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</si>
  <si>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</si>
  <si>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</si>
  <si>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</si>
  <si>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</si>
  <si>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</si>
  <si>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</si>
  <si>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</si>
  <si>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</si>
  <si>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</si>
  <si>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</si>
  <si>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</si>
  <si>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</si>
  <si>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</si>
  <si>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Castillejo-Sierra</t>
  </si>
  <si>
    <t>Castillejo de Iniesta</t>
  </si>
  <si>
    <t>Castillo-Albaráñez</t>
  </si>
  <si>
    <t>Castillo de Garcimuñoz</t>
  </si>
  <si>
    <t>Cervera del Llano</t>
  </si>
  <si>
    <t>Chillarón de Cuenca</t>
  </si>
  <si>
    <t>Chumillas</t>
  </si>
  <si>
    <t>Cierva (La)</t>
  </si>
  <si>
    <t>Cueva del Hierro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</si>
  <si>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</si>
  <si>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</si>
  <si>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</si>
  <si>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</si>
  <si>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</si>
  <si>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</si>
  <si>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</si>
  <si>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Fuentenava de Jábaga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</si>
  <si>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</si>
  <si>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</si>
  <si>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</si>
  <si>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</si>
  <si>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</si>
  <si>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</si>
  <si>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</si>
  <si>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</si>
  <si>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</si>
  <si>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</si>
  <si>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</si>
  <si>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</si>
  <si>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</si>
  <si>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</si>
  <si>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</si>
  <si>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</si>
  <si>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</si>
  <si>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</si>
  <si>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</si>
  <si>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</si>
  <si>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</si>
  <si>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</si>
  <si>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</si>
  <si>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</si>
  <si>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</si>
  <si>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</si>
  <si>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</si>
  <si>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</si>
  <si>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</si>
  <si>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</si>
  <si>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</si>
  <si>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</si>
  <si>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</si>
  <si>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</si>
  <si>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</si>
  <si>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</si>
  <si>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</si>
  <si>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</si>
  <si>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</si>
  <si>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</si>
  <si>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</si>
  <si>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</si>
  <si>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</si>
  <si>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</si>
  <si>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</si>
  <si>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</si>
  <si>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</si>
  <si>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</si>
  <si>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</si>
  <si>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</si>
  <si>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</si>
  <si>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</si>
  <si>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</si>
  <si>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</si>
  <si>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</si>
  <si>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</si>
  <si>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</si>
  <si>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</si>
  <si>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</si>
  <si>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</si>
  <si>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</si>
  <si>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</si>
  <si>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</si>
  <si>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</si>
  <si>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</si>
  <si>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</si>
  <si>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</si>
  <si>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</si>
  <si>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Pozorrubielos de la Mancha</t>
  </si>
  <si>
    <t>Pozorrubio</t>
  </si>
  <si>
    <t>Pozuelo (El)</t>
  </si>
  <si>
    <t>Priego</t>
  </si>
  <si>
    <t>Provencio (El)</t>
  </si>
  <si>
    <t>Puebla de Almenara</t>
  </si>
  <si>
    <t>Puebla de Don Francisco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</si>
  <si>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</si>
  <si>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</si>
  <si>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</si>
  <si>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</si>
  <si>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</si>
  <si>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</si>
  <si>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</si>
  <si>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</si>
  <si>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</si>
  <si>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</si>
  <si>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</si>
  <si>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</si>
  <si>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</si>
  <si>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</si>
  <si>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</si>
  <si>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 los Llanos</t>
  </si>
  <si>
    <t>Santa María del Campo Rus</t>
  </si>
  <si>
    <t>Santa María del Val</t>
  </si>
  <si>
    <t>Sisante</t>
  </si>
  <si>
    <t>Solera de Gabaldón</t>
  </si>
  <si>
    <t>Sotorribas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</si>
  <si>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</si>
  <si>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</si>
  <si>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</si>
  <si>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</si>
  <si>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</si>
  <si>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</si>
  <si>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</si>
  <si>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</si>
  <si>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</si>
  <si>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</si>
  <si>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</si>
  <si>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</si>
  <si>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</si>
  <si>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</si>
  <si>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Valdecolmenas (Los)</t>
  </si>
  <si>
    <t>Valdemeca</t>
  </si>
  <si>
    <t>Valdemorillo de la Sierra</t>
  </si>
  <si>
    <t>Valdemoro-Sierra</t>
  </si>
  <si>
    <t>Valdeolivas</t>
  </si>
  <si>
    <t>Valdetórtola</t>
  </si>
  <si>
    <t>Valeras (Las)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</si>
  <si>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</si>
  <si>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</si>
  <si>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</si>
  <si>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</si>
  <si>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</si>
  <si>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</si>
  <si>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</si>
  <si>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</si>
  <si>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</si>
  <si>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</si>
  <si>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</si>
  <si>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</si>
  <si>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</si>
  <si>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</si>
  <si>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</si>
  <si>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</si>
  <si>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</si>
  <si>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</si>
  <si>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</si>
  <si>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</si>
  <si>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 Olalla</t>
  </si>
  <si>
    <t>Villar del Humo</t>
  </si>
  <si>
    <t>Villar del Infantado</t>
  </si>
  <si>
    <t>Villar y Velasco</t>
  </si>
  <si>
    <t>Villarejo-Periesteban</t>
  </si>
  <si>
    <t>Villarejo de Fuentes</t>
  </si>
  <si>
    <t>Villarejo de la Peñuela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</si>
  <si>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</si>
  <si>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</si>
  <si>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</si>
  <si>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</si>
  <si>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</si>
  <si>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</si>
  <si>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</si>
  <si>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</si>
  <si>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</si>
  <si>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</si>
  <si>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</si>
  <si>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</si>
  <si>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</si>
  <si>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</si>
  <si>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</si>
  <si>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</si>
  <si>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</si>
  <si>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</si>
  <si>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</si>
  <si>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</si>
  <si>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</si>
  <si>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</si>
  <si>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</si>
  <si>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</si>
  <si>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</si>
  <si>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</si>
  <si>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</si>
  <si>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</si>
  <si>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</si>
  <si>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</si>
  <si>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</si>
  <si>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</si>
  <si>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</si>
  <si>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</si>
  <si>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</si>
  <si>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</si>
  <si>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</si>
  <si>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</si>
  <si>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</si>
  <si>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</si>
  <si>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</si>
  <si>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</si>
  <si>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</si>
  <si>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</si>
  <si>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</si>
  <si>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</si>
  <si>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</si>
  <si>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</si>
  <si>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</si>
  <si>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</si>
  <si>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</si>
  <si>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</si>
  <si>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</si>
  <si>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</si>
  <si>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</si>
  <si>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</si>
  <si>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</si>
  <si>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</si>
  <si>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</si>
  <si>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</si>
  <si>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</si>
  <si>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</si>
  <si>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</si>
  <si>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</si>
  <si>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Cañizar</t>
  </si>
  <si>
    <t>Canredondo</t>
  </si>
  <si>
    <t>Cantalojas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</si>
  <si>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</si>
  <si>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</si>
  <si>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</si>
  <si>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</si>
  <si>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</si>
  <si>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</si>
  <si>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</si>
  <si>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</si>
  <si>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</si>
  <si>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</si>
  <si>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</si>
  <si>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</si>
  <si>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Checa</t>
  </si>
  <si>
    <t>Chequilla</t>
  </si>
  <si>
    <t>Chillarón del Rey</t>
  </si>
  <si>
    <t>Chiloeches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</si>
  <si>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</si>
  <si>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</si>
  <si>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</si>
  <si>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</si>
  <si>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</si>
  <si>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</si>
  <si>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</si>
  <si>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</si>
  <si>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</si>
  <si>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</si>
  <si>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</si>
  <si>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</si>
  <si>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</si>
  <si>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</si>
  <si>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</si>
  <si>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</si>
  <si>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</si>
  <si>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</si>
  <si>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</si>
  <si>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</si>
  <si>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</si>
  <si>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</si>
  <si>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</si>
  <si>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</si>
  <si>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</si>
  <si>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</si>
  <si>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</si>
  <si>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</si>
  <si>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</si>
  <si>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</si>
  <si>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</si>
  <si>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</si>
  <si>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</si>
  <si>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</si>
  <si>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</si>
  <si>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</si>
  <si>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</si>
  <si>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</si>
  <si>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</si>
  <si>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</si>
  <si>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</si>
  <si>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</si>
  <si>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</si>
  <si>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</si>
  <si>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</si>
  <si>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</si>
  <si>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</si>
  <si>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</si>
  <si>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</si>
  <si>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</si>
  <si>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</si>
  <si>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</si>
  <si>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</si>
  <si>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</si>
  <si>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</si>
  <si>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</si>
  <si>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</si>
  <si>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</si>
  <si>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</si>
  <si>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</si>
  <si>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</si>
  <si>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</si>
  <si>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</si>
  <si>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</si>
  <si>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</si>
  <si>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</si>
  <si>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</si>
  <si>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</si>
  <si>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</si>
  <si>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</si>
  <si>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</si>
  <si>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</si>
  <si>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</si>
  <si>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</si>
  <si>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</si>
  <si>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</si>
  <si>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</si>
  <si>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</si>
  <si>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Millana</t>
  </si>
  <si>
    <t>Milmarcos</t>
  </si>
  <si>
    <t>Miñosa (La)</t>
  </si>
  <si>
    <t>Mirabueno</t>
  </si>
  <si>
    <t>Miralrío</t>
  </si>
  <si>
    <t>Mochales</t>
  </si>
  <si>
    <t>Mohernando</t>
  </si>
  <si>
    <t>Molina de Aragón</t>
  </si>
  <si>
    <t>Monasterio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</si>
  <si>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</si>
  <si>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</si>
  <si>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</si>
  <si>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</si>
  <si>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</si>
  <si>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</si>
  <si>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</si>
  <si>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</si>
  <si>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</si>
  <si>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</si>
  <si>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</si>
  <si>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</si>
  <si>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</si>
  <si>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</si>
  <si>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</si>
  <si>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</si>
  <si>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</si>
  <si>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</si>
  <si>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</si>
  <si>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</si>
  <si>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</si>
  <si>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</si>
  <si>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</si>
  <si>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</si>
  <si>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</si>
  <si>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</si>
  <si>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</si>
  <si>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</si>
  <si>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</si>
  <si>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</si>
  <si>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</si>
  <si>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</si>
  <si>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</si>
  <si>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</si>
  <si>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</si>
  <si>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</si>
  <si>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</si>
  <si>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</si>
  <si>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</si>
  <si>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</si>
  <si>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</si>
  <si>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</si>
  <si>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</si>
  <si>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</si>
  <si>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</si>
  <si>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</si>
  <si>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</si>
  <si>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</si>
  <si>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</si>
  <si>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</si>
  <si>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</si>
  <si>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</si>
  <si>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</si>
  <si>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</si>
  <si>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</si>
  <si>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</si>
  <si>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</si>
  <si>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</si>
  <si>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Semillas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</si>
  <si>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</si>
  <si>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</si>
  <si>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</si>
  <si>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</si>
  <si>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</si>
  <si>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</si>
  <si>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</si>
  <si>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</si>
  <si>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</si>
  <si>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</si>
  <si>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</si>
  <si>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</si>
  <si>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</si>
  <si>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</si>
  <si>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</si>
  <si>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Tordellego</t>
  </si>
  <si>
    <t>Tordelrábano</t>
  </si>
  <si>
    <t>Tordesilos</t>
  </si>
  <si>
    <t>Torija</t>
  </si>
  <si>
    <t>Torre del Burgo</t>
  </si>
  <si>
    <t>Torrecuadrada de Molina</t>
  </si>
  <si>
    <t>Torrecuadradilla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</si>
  <si>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</si>
  <si>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</si>
  <si>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</si>
  <si>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</si>
  <si>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</si>
  <si>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</si>
  <si>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</si>
  <si>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</si>
  <si>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</si>
  <si>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</si>
  <si>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</si>
  <si>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</si>
  <si>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</si>
  <si>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</si>
  <si>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</si>
  <si>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</si>
  <si>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</si>
  <si>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</si>
  <si>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</si>
  <si>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</si>
  <si>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</si>
  <si>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</si>
  <si>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</si>
  <si>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</si>
  <si>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</si>
  <si>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</si>
  <si>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</si>
  <si>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</si>
  <si>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</si>
  <si>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</si>
  <si>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</si>
  <si>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</si>
  <si>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</si>
  <si>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</si>
  <si>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</si>
  <si>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</si>
  <si>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</si>
  <si>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</si>
  <si>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</si>
  <si>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</si>
  <si>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</si>
  <si>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</si>
  <si>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</si>
  <si>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</si>
  <si>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</si>
  <si>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</si>
  <si>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</si>
  <si>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</si>
  <si>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</si>
  <si>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</si>
  <si>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</si>
  <si>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</si>
  <si>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</si>
  <si>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</si>
  <si>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</si>
  <si>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</si>
  <si>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</si>
  <si>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</si>
  <si>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</si>
  <si>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</si>
  <si>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</si>
  <si>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</si>
  <si>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</si>
  <si>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</si>
  <si>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</si>
  <si>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</si>
  <si>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</si>
  <si>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</si>
  <si>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</si>
  <si>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</si>
  <si>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</si>
  <si>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</si>
  <si>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</si>
  <si>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</si>
  <si>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</si>
  <si>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</si>
  <si>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</si>
  <si>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</si>
  <si>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</si>
  <si>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</si>
  <si>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</si>
  <si>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</si>
  <si>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</si>
  <si>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</si>
  <si>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</si>
  <si>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</si>
  <si>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</si>
  <si>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</si>
  <si>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</si>
  <si>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</si>
  <si>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</si>
  <si>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</si>
  <si>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</si>
  <si>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</si>
  <si>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</si>
  <si>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</si>
  <si>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Chozas de Canales</t>
  </si>
  <si>
    <t>Chueca</t>
  </si>
  <si>
    <t>Ciruelos</t>
  </si>
  <si>
    <t>Cobeja</t>
  </si>
  <si>
    <t>Cobisa</t>
  </si>
  <si>
    <t>Consuegra</t>
  </si>
  <si>
    <t>Corral de Almaguer</t>
  </si>
  <si>
    <t>Cuerva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</si>
  <si>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</si>
  <si>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</si>
  <si>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</si>
  <si>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</si>
  <si>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</si>
  <si>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</si>
  <si>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</si>
  <si>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</si>
  <si>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</si>
  <si>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</si>
  <si>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</si>
  <si>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</si>
  <si>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</si>
  <si>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</si>
  <si>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</si>
  <si>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</si>
  <si>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</si>
  <si>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</si>
  <si>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</si>
  <si>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</si>
  <si>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</si>
  <si>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(La)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</si>
  <si>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</si>
  <si>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</si>
  <si>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</si>
  <si>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</si>
  <si>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</si>
  <si>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</si>
  <si>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</si>
  <si>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</si>
  <si>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</si>
  <si>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</si>
  <si>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</si>
  <si>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</si>
  <si>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</si>
  <si>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</si>
  <si>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</si>
  <si>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</si>
  <si>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</si>
  <si>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</si>
  <si>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</si>
  <si>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</si>
  <si>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</si>
  <si>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</si>
  <si>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</si>
  <si>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</si>
  <si>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</si>
  <si>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</si>
  <si>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</si>
  <si>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</si>
  <si>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</si>
  <si>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</si>
  <si>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</si>
  <si>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</si>
  <si>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</si>
  <si>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</si>
  <si>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</si>
  <si>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</si>
  <si>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</si>
  <si>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</si>
  <si>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</si>
  <si>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</si>
  <si>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</si>
  <si>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</si>
  <si>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</si>
  <si>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</si>
  <si>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</si>
  <si>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</si>
  <si>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</si>
  <si>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</si>
  <si>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</si>
  <si>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</si>
  <si>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</si>
  <si>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</si>
  <si>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</si>
  <si>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</si>
  <si>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</si>
  <si>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</si>
  <si>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</si>
  <si>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</si>
  <si>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</si>
  <si>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</si>
  <si>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</si>
  <si>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</si>
  <si>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</si>
  <si>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</si>
  <si>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</si>
  <si>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</si>
  <si>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</si>
  <si>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</si>
  <si>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</si>
  <si>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</si>
  <si>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</si>
  <si>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</si>
  <si>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</si>
  <si>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</si>
  <si>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</si>
  <si>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</si>
  <si>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</si>
  <si>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</si>
  <si>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</si>
  <si>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Santo Domingo-Caudilla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</si>
  <si>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</si>
  <si>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</si>
  <si>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</si>
  <si>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</si>
  <si>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</si>
  <si>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</si>
  <si>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</si>
  <si>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</si>
  <si>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</si>
  <si>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</si>
  <si>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 de Esteban Hambrán (La)</t>
  </si>
  <si>
    <t>Torrecilla de la Jara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</si>
  <si>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</si>
  <si>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</si>
  <si>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</si>
  <si>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</si>
  <si>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</si>
  <si>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</si>
  <si>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</si>
  <si>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</si>
  <si>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</si>
  <si>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</si>
  <si>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</si>
  <si>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</si>
  <si>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 de Don Fadrique (La)</t>
  </si>
  <si>
    <t>Villacañas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</si>
  <si>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</si>
  <si>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</si>
  <si>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</si>
  <si>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</si>
  <si>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</si>
  <si>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</si>
  <si>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</si>
  <si>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</si>
  <si>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</si>
  <si>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</si>
  <si>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</si>
  <si>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</si>
  <si>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</si>
  <si>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</si>
  <si>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</si>
  <si>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</si>
  <si>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</si>
  <si>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</si>
  <si>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</si>
  <si>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Castilla León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</si>
  <si>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</si>
  <si>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</si>
  <si>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</si>
  <si>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</si>
  <si>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</si>
  <si>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</si>
  <si>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</si>
  <si>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</si>
  <si>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</si>
  <si>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</si>
  <si>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</si>
  <si>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</si>
  <si>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</si>
  <si>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Ávila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</si>
  <si>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</si>
  <si>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</si>
  <si>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</si>
  <si>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</si>
  <si>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</si>
  <si>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</si>
  <si>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</si>
  <si>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</si>
  <si>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</si>
  <si>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</si>
  <si>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</si>
  <si>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</si>
  <si>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</si>
  <si>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</si>
  <si>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</si>
  <si>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</si>
  <si>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</si>
  <si>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</si>
  <si>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</si>
  <si>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</si>
  <si>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</si>
  <si>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</si>
  <si>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</si>
  <si>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</si>
  <si>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</si>
  <si>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</si>
  <si>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</si>
  <si>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</si>
  <si>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</si>
  <si>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</si>
  <si>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</si>
  <si>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</si>
  <si>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</si>
  <si>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</si>
  <si>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Chamartín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</si>
  <si>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</si>
  <si>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</si>
  <si>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</si>
  <si>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</si>
  <si>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</si>
  <si>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</si>
  <si>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</si>
  <si>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</si>
  <si>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Diego del Carpio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</si>
  <si>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</si>
  <si>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</si>
  <si>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</si>
  <si>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</si>
  <si>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</si>
  <si>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</si>
  <si>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</si>
  <si>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</si>
  <si>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</si>
  <si>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</si>
  <si>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</si>
  <si>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</si>
  <si>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</si>
  <si>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</si>
  <si>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 García</t>
  </si>
  <si>
    <t>Gilbuena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</si>
  <si>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</si>
  <si>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</si>
  <si>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</si>
  <si>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</si>
  <si>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</si>
  <si>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</si>
  <si>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</si>
  <si>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</si>
  <si>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</si>
  <si>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</si>
  <si>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</si>
  <si>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</si>
  <si>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</si>
  <si>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 de Pinares (El)</t>
  </si>
  <si>
    <t>Hoyocasero</t>
  </si>
  <si>
    <t>Hoyorredondo</t>
  </si>
  <si>
    <t>Hoyos de Miguel Muñoz</t>
  </si>
  <si>
    <t>Hoyos del Collado</t>
  </si>
  <si>
    <t>Hoyos del Espino</t>
  </si>
  <si>
    <t>Hurtumpascual</t>
  </si>
  <si>
    <t>Junciana</t>
  </si>
  <si>
    <t>Langa</t>
  </si>
  <si>
    <t>Lanzahíta</t>
  </si>
  <si>
    <t>Llanos de Tormes (Los)</t>
  </si>
  <si>
    <t>Losar del Barco (El)</t>
  </si>
  <si>
    <t>Madrigal de las Altas Torres</t>
  </si>
  <si>
    <t>Maello</t>
  </si>
  <si>
    <t>Malpartida de Corneja</t>
  </si>
  <si>
    <t>Mamblas</t>
  </si>
  <si>
    <t>Mancera de Arriba</t>
  </si>
  <si>
    <t>Manjabálago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</si>
  <si>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</si>
  <si>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</si>
  <si>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</si>
  <si>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</si>
  <si>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</si>
  <si>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</si>
  <si>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</si>
  <si>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</si>
  <si>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</si>
  <si>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</si>
  <si>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</si>
  <si>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</si>
  <si>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</si>
  <si>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</si>
  <si>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</si>
  <si>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</si>
  <si>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</si>
  <si>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</si>
  <si>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</si>
  <si>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</si>
  <si>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</si>
  <si>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</si>
  <si>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</si>
  <si>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</si>
  <si>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</si>
  <si>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 Saldueña</t>
  </si>
  <si>
    <t>Narros del Castillo</t>
  </si>
  <si>
    <t>Narros del Puerto</t>
  </si>
  <si>
    <t>Nava de Arévalo</t>
  </si>
  <si>
    <t>Nava del Barco</t>
  </si>
  <si>
    <t>Navacepedilla de Corneja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</si>
  <si>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</si>
  <si>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</si>
  <si>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</si>
  <si>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</si>
  <si>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</si>
  <si>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</si>
  <si>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</si>
  <si>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</si>
  <si>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</si>
  <si>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</si>
  <si>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</si>
  <si>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</si>
  <si>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</si>
  <si>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</si>
  <si>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 (Las)</t>
  </si>
  <si>
    <t>Navatalgordo</t>
  </si>
  <si>
    <t>Navatejares</t>
  </si>
  <si>
    <t>Neila de San Miguel</t>
  </si>
  <si>
    <t>Niharra</t>
  </si>
  <si>
    <t>Ojos-Albos</t>
  </si>
  <si>
    <t>Orbita</t>
  </si>
  <si>
    <t>Oso (El)</t>
  </si>
  <si>
    <t>Padiernos</t>
  </si>
  <si>
    <t>Pajares de Adaja</t>
  </si>
  <si>
    <t>Palacios de Goda</t>
  </si>
  <si>
    <t>Papatrigo</t>
  </si>
  <si>
    <t>Parral (El)</t>
  </si>
  <si>
    <t>Pascualcobo</t>
  </si>
  <si>
    <t>Pedro-Rodríguez</t>
  </si>
  <si>
    <t>Pedro Bernardo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</si>
  <si>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</si>
  <si>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</si>
  <si>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</si>
  <si>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</si>
  <si>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</si>
  <si>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</si>
  <si>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</si>
  <si>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</si>
  <si>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</si>
  <si>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</si>
  <si>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</si>
  <si>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</si>
  <si>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</si>
  <si>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</si>
  <si>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</si>
  <si>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</si>
  <si>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</si>
  <si>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</si>
  <si>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 Esteban de los Patos</t>
  </si>
  <si>
    <t>San Esteban de Zapardiel</t>
  </si>
  <si>
    <t>San Esteban del Valle</t>
  </si>
  <si>
    <t>San García de Ingelmos</t>
  </si>
  <si>
    <t>San Juan de Gredos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</si>
  <si>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</si>
  <si>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</si>
  <si>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</si>
  <si>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</si>
  <si>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</si>
  <si>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</si>
  <si>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</si>
  <si>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</si>
  <si>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</si>
  <si>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</si>
  <si>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</si>
  <si>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 Vicente de Arévalo</t>
  </si>
  <si>
    <t>Sanchidrián</t>
  </si>
  <si>
    <t>Sanchorreja</t>
  </si>
  <si>
    <t>Santa Cruz de Pinares</t>
  </si>
  <si>
    <t>Santa Cruz del Valle</t>
  </si>
  <si>
    <t>Santa María de los Caballeros</t>
  </si>
  <si>
    <t>Santa María del Arroyo</t>
  </si>
  <si>
    <t>Santa María del Berrocal</t>
  </si>
  <si>
    <t>Santa María del Cubillo</t>
  </si>
  <si>
    <t>Santa María del Tiétar</t>
  </si>
  <si>
    <t>Santiago del Collado</t>
  </si>
  <si>
    <t>Santiago del Tormes</t>
  </si>
  <si>
    <t>Santo Domingo de las Posadas</t>
  </si>
  <si>
    <t>Santo Tomé de Zabarcos</t>
  </si>
  <si>
    <t>Serrada (La)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</si>
  <si>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</si>
  <si>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</si>
  <si>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</si>
  <si>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</si>
  <si>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</si>
  <si>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</si>
  <si>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</si>
  <si>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</si>
  <si>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 (El)</t>
  </si>
  <si>
    <t>Tiñosillos</t>
  </si>
  <si>
    <t>Tolbaños</t>
  </si>
  <si>
    <t>Tormellas</t>
  </si>
  <si>
    <t>Tornadizos de Ávila</t>
  </si>
  <si>
    <t>Torre (La)</t>
  </si>
  <si>
    <t>Tórtoles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</si>
  <si>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</si>
  <si>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</si>
  <si>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</si>
  <si>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</si>
  <si>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</si>
  <si>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</si>
  <si>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</si>
  <si>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Ávila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</si>
  <si>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</si>
  <si>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</si>
  <si>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</si>
  <si>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</si>
  <si>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</si>
  <si>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</si>
  <si>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</si>
  <si>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</si>
  <si>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</si>
  <si>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</si>
  <si>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</si>
  <si>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</si>
  <si>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</si>
  <si>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</si>
  <si>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</si>
  <si>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</si>
  <si>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</si>
  <si>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Quintanadueñas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</si>
  <si>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</si>
  <si>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</si>
  <si>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</si>
  <si>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</si>
  <si>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</si>
  <si>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</si>
  <si>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</si>
  <si>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</si>
  <si>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</si>
  <si>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</si>
  <si>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</si>
  <si>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</si>
  <si>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</si>
  <si>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</si>
  <si>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</si>
  <si>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</si>
  <si>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</si>
  <si>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</si>
  <si>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</si>
  <si>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</si>
  <si>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</si>
  <si>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</si>
  <si>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</si>
  <si>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</si>
  <si>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</si>
  <si>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</si>
  <si>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</si>
  <si>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</si>
  <si>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</si>
  <si>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</si>
  <si>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</si>
  <si>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</si>
  <si>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</si>
  <si>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</si>
  <si>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</si>
  <si>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</si>
  <si>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</si>
  <si>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</si>
  <si>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</si>
  <si>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</si>
  <si>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Busto de Bureba</t>
  </si>
  <si>
    <t>Cabañes de Esgueva</t>
  </si>
  <si>
    <t>Cabezón de la Sierra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</si>
  <si>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</si>
  <si>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</si>
  <si>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</si>
  <si>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</si>
  <si>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</si>
  <si>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</si>
  <si>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</si>
  <si>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</si>
  <si>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</si>
  <si>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</si>
  <si>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</si>
  <si>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</si>
  <si>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</si>
  <si>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</si>
  <si>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</si>
  <si>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 de Peones</t>
  </si>
  <si>
    <t>Castildelgado</t>
  </si>
  <si>
    <t>Castrillo de la Reina</t>
  </si>
  <si>
    <t>Castrillo de la Vega</t>
  </si>
  <si>
    <t>Castrillo de Riopisuerga</t>
  </si>
  <si>
    <t>Castrillo del Val</t>
  </si>
  <si>
    <t>Castrillo Matajudíos</t>
  </si>
  <si>
    <t>Castrojeriz</t>
  </si>
  <si>
    <t>Cavia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</si>
  <si>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</si>
  <si>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</si>
  <si>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</si>
  <si>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</si>
  <si>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</si>
  <si>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</si>
  <si>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</si>
  <si>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</si>
  <si>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</si>
  <si>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</si>
  <si>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</si>
  <si>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</si>
  <si>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</si>
  <si>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</si>
  <si>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</si>
  <si>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</si>
  <si>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</si>
  <si>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</si>
  <si>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</si>
  <si>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</si>
  <si>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</si>
  <si>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 los Monteros</t>
  </si>
  <si>
    <t>Espinosa del Camino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</si>
  <si>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</si>
  <si>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</si>
  <si>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</si>
  <si>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</si>
  <si>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</si>
  <si>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</si>
  <si>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</si>
  <si>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</si>
  <si>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</si>
  <si>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</si>
  <si>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</si>
  <si>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</si>
  <si>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</si>
  <si>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</si>
  <si>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</si>
  <si>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</si>
  <si>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</si>
  <si>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</si>
  <si>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</si>
  <si>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</si>
  <si>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</si>
  <si>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</si>
  <si>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</si>
  <si>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</si>
  <si>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</si>
  <si>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</si>
  <si>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</si>
  <si>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 Valdearados</t>
  </si>
  <si>
    <t>Hontoria del Pinar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</si>
  <si>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</si>
  <si>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</si>
  <si>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</si>
  <si>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</si>
  <si>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</si>
  <si>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</si>
  <si>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</si>
  <si>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</si>
  <si>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</si>
  <si>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</si>
  <si>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</si>
  <si>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</si>
  <si>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</si>
  <si>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</si>
  <si>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</si>
  <si>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</si>
  <si>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</si>
  <si>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</si>
  <si>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</si>
  <si>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</si>
  <si>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</si>
  <si>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</si>
  <si>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</si>
  <si>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</si>
  <si>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</si>
  <si>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</si>
  <si>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</si>
  <si>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</si>
  <si>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</si>
  <si>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</si>
  <si>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</si>
  <si>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</si>
  <si>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</si>
  <si>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</si>
  <si>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</si>
  <si>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</si>
  <si>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</si>
  <si>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Río Ubierna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</si>
  <si>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</si>
  <si>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</si>
  <si>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</si>
  <si>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</si>
  <si>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</si>
  <si>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</si>
  <si>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</si>
  <si>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</si>
  <si>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</si>
  <si>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</si>
  <si>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</si>
  <si>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</si>
  <si>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</si>
  <si>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</si>
  <si>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</si>
  <si>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</si>
  <si>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</si>
  <si>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</si>
  <si>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</si>
  <si>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</si>
  <si>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</si>
  <si>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</si>
  <si>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</si>
  <si>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</si>
  <si>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</si>
  <si>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</si>
  <si>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</si>
  <si>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</si>
  <si>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</si>
  <si>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</si>
  <si>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</si>
  <si>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</si>
  <si>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</si>
  <si>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</si>
  <si>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 Río Úrbel</t>
  </si>
  <si>
    <t>Pedrosa del Páramo</t>
  </si>
  <si>
    <t>Pedrosa del Príncipe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</si>
  <si>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</si>
  <si>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</si>
  <si>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</si>
  <si>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</si>
  <si>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</si>
  <si>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</si>
  <si>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</si>
  <si>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</si>
  <si>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</si>
  <si>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</si>
  <si>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</si>
  <si>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</si>
  <si>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</si>
  <si>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</si>
  <si>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</si>
  <si>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 del Pidio</t>
  </si>
  <si>
    <t>Quintanabureba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</si>
  <si>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</si>
  <si>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</si>
  <si>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</si>
  <si>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</si>
  <si>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</si>
  <si>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</si>
  <si>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Agua y Tordueles</t>
  </si>
  <si>
    <t>Quintanilla del Coco</t>
  </si>
  <si>
    <t>Quintanilla San García</t>
  </si>
  <si>
    <t>Quintanilla Vivar</t>
  </si>
  <si>
    <t>Quintanillas (Las)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</si>
  <si>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</si>
  <si>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</si>
  <si>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</si>
  <si>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</si>
  <si>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</si>
  <si>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</si>
  <si>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</si>
  <si>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</si>
  <si>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Retuerta</t>
  </si>
  <si>
    <t>Revilla del Campo</t>
  </si>
  <si>
    <t>Revilla Vallejera</t>
  </si>
  <si>
    <t>Revilla y Ahedo (La)</t>
  </si>
  <si>
    <t>Revillarruz</t>
  </si>
  <si>
    <t>Rezmondo</t>
  </si>
  <si>
    <t>Riocavado de la Sierra</t>
  </si>
  <si>
    <t>Roa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</si>
  <si>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</si>
  <si>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</si>
  <si>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</si>
  <si>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</si>
  <si>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</si>
  <si>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</si>
  <si>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</si>
  <si>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</si>
  <si>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</si>
  <si>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</si>
  <si>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</si>
  <si>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</si>
  <si>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San Martín de Rubiales</t>
  </si>
  <si>
    <t>San Millán de Lara</t>
  </si>
  <si>
    <t>San Vicente del Valle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</si>
  <si>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</si>
  <si>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</si>
  <si>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</si>
  <si>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</si>
  <si>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</si>
  <si>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</si>
  <si>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</si>
  <si>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</si>
  <si>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María Rivarredonda</t>
  </si>
  <si>
    <t>Santa Olalla de Bureba</t>
  </si>
  <si>
    <t>Santibáñez de Esgueva</t>
  </si>
  <si>
    <t>Santibáñez del Val</t>
  </si>
  <si>
    <t>Santo Domingo de Silos</t>
  </si>
  <si>
    <t>Sargentes de la Lora</t>
  </si>
  <si>
    <t>Sarracín</t>
  </si>
  <si>
    <t>Sasamón</t>
  </si>
  <si>
    <t>Sequera de Haza (La)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</si>
  <si>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</si>
  <si>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</si>
  <si>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</si>
  <si>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</si>
  <si>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</si>
  <si>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</si>
  <si>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</si>
  <si>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</si>
  <si>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</si>
  <si>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</si>
  <si>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</si>
  <si>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</si>
  <si>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</si>
  <si>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</si>
  <si>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</si>
  <si>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</si>
  <si>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</si>
  <si>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</si>
  <si>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</si>
  <si>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</si>
  <si>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</si>
  <si>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</si>
  <si>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Tubilla del Lago</t>
  </si>
  <si>
    <t>Úrbel del Castillo</t>
  </si>
  <si>
    <t>Vadocondes</t>
  </si>
  <si>
    <t>Valdeande</t>
  </si>
  <si>
    <t>Valdezate</t>
  </si>
  <si>
    <t>Valdorros</t>
  </si>
  <si>
    <t>Vallarta de Bureba</t>
  </si>
  <si>
    <t>Valle de las Navas</t>
  </si>
  <si>
    <t>Valle de Losa</t>
  </si>
  <si>
    <t>Valle de Manzanedo</t>
  </si>
  <si>
    <t>Valle de Mena</t>
  </si>
  <si>
    <t>Valle de Oca</t>
  </si>
  <si>
    <t>Valle de Santibáñez</t>
  </si>
  <si>
    <t>Valle de Sedano</t>
  </si>
  <si>
    <t>Valle de Tobalina</t>
  </si>
  <si>
    <t>Valle de Valdebezana</t>
  </si>
  <si>
    <t>Valle de Valdelaguna</t>
  </si>
  <si>
    <t>Valle de Valdelucio</t>
  </si>
  <si>
    <t>Valle de Zamanzas</t>
  </si>
  <si>
    <t>Vallejera</t>
  </si>
  <si>
    <t>Valles de Palenzuela</t>
  </si>
  <si>
    <t>Valluércanes</t>
  </si>
  <si>
    <t>Valmala</t>
  </si>
  <si>
    <t>Vid de Bureba (La)</t>
  </si>
  <si>
    <t>Vid y Barrios (La)</t>
  </si>
  <si>
    <t>Vileña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</si>
  <si>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</si>
  <si>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</si>
  <si>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</si>
  <si>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</si>
  <si>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</si>
  <si>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</si>
  <si>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</si>
  <si>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</si>
  <si>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</si>
  <si>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</si>
  <si>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</si>
  <si>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</si>
  <si>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</si>
  <si>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</si>
  <si>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</si>
  <si>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</si>
  <si>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</si>
  <si>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</si>
  <si>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Villamiel de la Sierra</t>
  </si>
  <si>
    <t>Villangómez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</si>
  <si>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</si>
  <si>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</si>
  <si>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</si>
  <si>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</si>
  <si>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</si>
  <si>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</si>
  <si>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Villarcayo de Merindad de Castilla la Vieja</t>
  </si>
  <si>
    <t>Villariezo</t>
  </si>
  <si>
    <t>Villasandino</t>
  </si>
  <si>
    <t>Villasur de Herreros</t>
  </si>
  <si>
    <t>Villatuelda</t>
  </si>
  <si>
    <t>Villaverde-Mogina</t>
  </si>
  <si>
    <t>Villaverde del Monte</t>
  </si>
  <si>
    <t>Villayerno Morquillas</t>
  </si>
  <si>
    <t>Villazopeque</t>
  </si>
  <si>
    <t>Villegas</t>
  </si>
  <si>
    <t>Villoruebo</t>
  </si>
  <si>
    <t>Viloria de Rioja</t>
  </si>
  <si>
    <t>Vilviestre del Pinar</t>
  </si>
  <si>
    <t>Vizcaínos</t>
  </si>
  <si>
    <t>Zael</t>
  </si>
  <si>
    <t>Zarzosa de Río Pisuerga</t>
  </si>
  <si>
    <t>Zazuar</t>
  </si>
  <si>
    <t>Zuñeda</t>
  </si>
  <si>
    <t>Acebedo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</si>
  <si>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</si>
  <si>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</si>
  <si>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</si>
  <si>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</si>
  <si>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</si>
  <si>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</si>
  <si>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</si>
  <si>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</si>
  <si>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</si>
  <si>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</si>
  <si>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</si>
  <si>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</si>
  <si>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</si>
  <si>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</si>
  <si>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</si>
  <si>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</si>
  <si>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</si>
  <si>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</si>
  <si>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</si>
  <si>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</si>
  <si>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</si>
  <si>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</si>
  <si>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</si>
  <si>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</si>
  <si>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</si>
  <si>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</si>
  <si>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</si>
  <si>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</si>
  <si>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</si>
  <si>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</si>
  <si>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</si>
  <si>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</si>
  <si>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</si>
  <si>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</si>
  <si>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</si>
  <si>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</si>
  <si>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</si>
  <si>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</si>
  <si>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</si>
  <si>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</si>
  <si>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</si>
  <si>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</si>
  <si>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</si>
  <si>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</si>
  <si>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</si>
  <si>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</si>
  <si>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</si>
  <si>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</si>
  <si>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Chozas de Abajo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</si>
  <si>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</si>
  <si>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</si>
  <si>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</si>
  <si>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</si>
  <si>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</si>
  <si>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</si>
  <si>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</si>
  <si>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</si>
  <si>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</si>
  <si>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</si>
  <si>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</si>
  <si>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</si>
  <si>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</si>
  <si>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</si>
  <si>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</si>
  <si>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</si>
  <si>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</si>
  <si>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</si>
  <si>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</si>
  <si>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</si>
  <si>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</si>
  <si>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</si>
  <si>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</si>
  <si>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</si>
  <si>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</si>
  <si>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</si>
  <si>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</si>
  <si>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</si>
  <si>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</si>
  <si>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</si>
  <si>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</si>
  <si>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Llamas de la Ribera</t>
  </si>
  <si>
    <t>Lucillo</t>
  </si>
  <si>
    <t>Luyego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</si>
  <si>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</si>
  <si>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</si>
  <si>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</si>
  <si>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</si>
  <si>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</si>
  <si>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</si>
  <si>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</si>
  <si>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</si>
  <si>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</si>
  <si>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</si>
  <si>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</si>
  <si>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</si>
  <si>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</si>
  <si>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</si>
  <si>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</si>
  <si>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</si>
  <si>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</si>
  <si>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</si>
  <si>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</si>
  <si>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</si>
  <si>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</si>
  <si>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</si>
  <si>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</si>
  <si>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</si>
  <si>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</si>
  <si>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</si>
  <si>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</si>
  <si>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</si>
  <si>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</si>
  <si>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</si>
  <si>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</si>
  <si>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</si>
  <si>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</si>
  <si>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</si>
  <si>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</si>
  <si>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</si>
  <si>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</si>
  <si>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</si>
  <si>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</si>
  <si>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</si>
  <si>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</si>
  <si>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</si>
  <si>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</si>
  <si>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</si>
  <si>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</si>
  <si>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</si>
  <si>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</si>
  <si>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</si>
  <si>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</si>
  <si>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</si>
  <si>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Sancedo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</si>
  <si>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</si>
  <si>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</si>
  <si>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</si>
  <si>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</si>
  <si>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</si>
  <si>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 Ordás</t>
  </si>
  <si>
    <t>Santa María del Monte de Cea</t>
  </si>
  <si>
    <t>Santa María del Páramo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</si>
  <si>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</si>
  <si>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</si>
  <si>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</si>
  <si>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</si>
  <si>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</si>
  <si>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</si>
  <si>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Sobrado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</si>
  <si>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</si>
  <si>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</si>
  <si>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</si>
  <si>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</si>
  <si>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</si>
  <si>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</si>
  <si>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</si>
  <si>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</si>
  <si>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</si>
  <si>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 de San Lorenzo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</si>
  <si>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</si>
  <si>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</si>
  <si>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</si>
  <si>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</si>
  <si>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</si>
  <si>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</si>
  <si>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</si>
  <si>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</si>
  <si>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</si>
  <si>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</si>
  <si>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Valdevimbre</t>
  </si>
  <si>
    <t>Valencia de Don Juan</t>
  </si>
  <si>
    <t>Vallecillo</t>
  </si>
  <si>
    <t>Valverde-Enrique</t>
  </si>
  <si>
    <t>Valverde de la Virgen</t>
  </si>
  <si>
    <t>Vecilla (La)</t>
  </si>
  <si>
    <t>Vega de Espinareda</t>
  </si>
  <si>
    <t>Vega de Infanzones</t>
  </si>
  <si>
    <t>Vega de Valcarce</t>
  </si>
  <si>
    <t>Vegacervera</t>
  </si>
  <si>
    <t>Vegaquemada</t>
  </si>
  <si>
    <t>Vegas del Condado</t>
  </si>
  <si>
    <t>Villablino</t>
  </si>
  <si>
    <t>Villabraz</t>
  </si>
  <si>
    <t>Villadangos del Páramo</t>
  </si>
  <si>
    <t>Villadecanes</t>
  </si>
  <si>
    <t>Villademor de la Vega</t>
  </si>
  <si>
    <t>Villafranca del Bierzo</t>
  </si>
  <si>
    <t>Villagatón</t>
  </si>
  <si>
    <t>Villamañán</t>
  </si>
  <si>
    <t>Villamandos</t>
  </si>
  <si>
    <t>Villamanín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</si>
  <si>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</si>
  <si>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</si>
  <si>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</si>
  <si>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</si>
  <si>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</si>
  <si>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</si>
  <si>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</si>
  <si>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Villaornate y Castro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</si>
  <si>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</si>
  <si>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</si>
  <si>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</si>
  <si>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</si>
  <si>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</si>
  <si>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</si>
  <si>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</si>
  <si>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</si>
  <si>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</si>
  <si>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</si>
  <si>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</si>
  <si>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</si>
  <si>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</si>
  <si>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</si>
  <si>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</si>
  <si>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</si>
  <si>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</si>
  <si>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</si>
  <si>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</si>
  <si>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</si>
  <si>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</si>
  <si>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</si>
  <si>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</si>
  <si>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</si>
  <si>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</si>
  <si>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</si>
  <si>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</si>
  <si>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</si>
  <si>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</si>
  <si>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</si>
  <si>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</si>
  <si>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</si>
  <si>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</si>
  <si>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 Rioseco</t>
  </si>
  <si>
    <t>Boadilla del Camino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</si>
  <si>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</si>
  <si>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</si>
  <si>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</si>
  <si>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</si>
  <si>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</si>
  <si>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</si>
  <si>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</si>
  <si>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</si>
  <si>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</si>
  <si>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</si>
  <si>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</si>
  <si>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</si>
  <si>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</si>
  <si>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</si>
  <si>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</si>
  <si>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</si>
  <si>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</si>
  <si>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</si>
  <si>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</si>
  <si>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</si>
  <si>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</si>
  <si>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</si>
  <si>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</si>
  <si>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</si>
  <si>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</si>
  <si>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</si>
  <si>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</si>
  <si>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</si>
  <si>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</si>
  <si>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</si>
  <si>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</si>
  <si>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</si>
  <si>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</si>
  <si>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</si>
  <si>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</si>
  <si>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</si>
  <si>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</si>
  <si>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</si>
  <si>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</si>
  <si>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</si>
  <si>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</si>
  <si>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</si>
  <si>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</si>
  <si>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</si>
  <si>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</si>
  <si>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</si>
  <si>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</si>
  <si>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Ledigos</t>
  </si>
  <si>
    <t>Loma de Ucieza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</si>
  <si>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</si>
  <si>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</si>
  <si>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</si>
  <si>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</si>
  <si>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</si>
  <si>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</si>
  <si>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</si>
  <si>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</si>
  <si>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</si>
  <si>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</si>
  <si>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</si>
  <si>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</si>
  <si>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</si>
  <si>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</si>
  <si>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</si>
  <si>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</si>
  <si>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</si>
  <si>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Osorno la Mayor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</si>
  <si>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</si>
  <si>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</si>
  <si>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</si>
  <si>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</si>
  <si>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</si>
  <si>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</si>
  <si>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</si>
  <si>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Pernía (La)</t>
  </si>
  <si>
    <t>Piña de Campos</t>
  </si>
  <si>
    <t>Pino del Río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</si>
  <si>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</si>
  <si>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</si>
  <si>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</si>
  <si>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</si>
  <si>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</si>
  <si>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</si>
  <si>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</si>
  <si>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</si>
  <si>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</si>
  <si>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</si>
  <si>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</si>
  <si>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</si>
  <si>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</si>
  <si>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</si>
  <si>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</si>
  <si>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</si>
  <si>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</si>
  <si>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</si>
  <si>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</si>
  <si>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</si>
  <si>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</si>
  <si>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</si>
  <si>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</si>
  <si>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</si>
  <si>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</si>
  <si>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</si>
  <si>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</si>
  <si>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</si>
  <si>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</si>
  <si>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</si>
  <si>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</si>
  <si>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</si>
  <si>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</si>
  <si>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 de Cerrato</t>
  </si>
  <si>
    <t>Sotobañado y Priorato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</si>
  <si>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</si>
  <si>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</si>
  <si>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</si>
  <si>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</si>
  <si>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</si>
  <si>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</si>
  <si>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</si>
  <si>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</si>
  <si>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Valde-Ucieza</t>
  </si>
  <si>
    <t>Valdeolmillos</t>
  </si>
  <si>
    <t>Valderrábano</t>
  </si>
  <si>
    <t>Valle de Cerrato</t>
  </si>
  <si>
    <t>Valle del Retortillo</t>
  </si>
  <si>
    <t>Velilla del Río Carrión</t>
  </si>
  <si>
    <t>Venta de Baños</t>
  </si>
  <si>
    <t>Vertavillo</t>
  </si>
  <si>
    <t>Vid de Ojeda (La)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</si>
  <si>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</si>
  <si>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</si>
  <si>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</si>
  <si>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</si>
  <si>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</si>
  <si>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</si>
  <si>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</si>
  <si>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</si>
  <si>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</si>
  <si>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</si>
  <si>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</si>
  <si>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</si>
  <si>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</si>
  <si>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</si>
  <si>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</si>
  <si>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</si>
  <si>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</si>
  <si>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</si>
  <si>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</si>
  <si>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</si>
  <si>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</si>
  <si>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</si>
  <si>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</si>
  <si>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</si>
  <si>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</si>
  <si>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</si>
  <si>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</si>
  <si>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</si>
  <si>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</si>
  <si>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</si>
  <si>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</si>
  <si>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</si>
  <si>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</si>
  <si>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</si>
  <si>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</si>
  <si>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</si>
  <si>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Abusejo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</si>
  <si>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</si>
  <si>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</si>
  <si>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</si>
  <si>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</si>
  <si>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</si>
  <si>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</si>
  <si>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</si>
  <si>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</si>
  <si>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</si>
  <si>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</si>
  <si>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</si>
  <si>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 del Obispo</t>
  </si>
  <si>
    <t>Aldeacipreste</t>
  </si>
  <si>
    <t>Aldeadávila de la Ribera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</si>
  <si>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</si>
  <si>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</si>
  <si>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</si>
  <si>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</si>
  <si>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</si>
  <si>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</si>
  <si>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</si>
  <si>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</si>
  <si>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</si>
  <si>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</si>
  <si>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</si>
  <si>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</si>
  <si>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</si>
  <si>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</si>
  <si>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</si>
  <si>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</si>
  <si>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</si>
  <si>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</si>
  <si>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</si>
  <si>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</si>
  <si>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</si>
  <si>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</si>
  <si>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</si>
  <si>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</si>
  <si>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</si>
  <si>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</si>
  <si>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</si>
  <si>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</si>
  <si>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</si>
  <si>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</si>
  <si>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</si>
  <si>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</si>
  <si>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</si>
  <si>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</si>
  <si>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</si>
  <si>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</si>
  <si>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</si>
  <si>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</si>
  <si>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</si>
  <si>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</si>
  <si>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</si>
  <si>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</si>
  <si>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 de Béjar (La)</t>
  </si>
  <si>
    <t>Cabeza del Caballo</t>
  </si>
  <si>
    <t>Cabezabellosa de la Calzada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</si>
  <si>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</si>
  <si>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</si>
  <si>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</si>
  <si>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</si>
  <si>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</si>
  <si>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</si>
  <si>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</si>
  <si>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</si>
  <si>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</si>
  <si>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</si>
  <si>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</si>
  <si>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</si>
  <si>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</si>
  <si>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</si>
  <si>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</si>
  <si>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</si>
  <si>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</si>
  <si>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</si>
  <si>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</si>
  <si>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</si>
  <si>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</si>
  <si>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</si>
  <si>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</si>
  <si>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Castellanos de Villiquera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</si>
  <si>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</si>
  <si>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</si>
  <si>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</si>
  <si>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</si>
  <si>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</si>
  <si>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</si>
  <si>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</si>
  <si>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</si>
  <si>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Chagarcía Medianero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</si>
  <si>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</si>
  <si>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</si>
  <si>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</si>
  <si>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</si>
  <si>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</si>
  <si>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</si>
  <si>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</si>
  <si>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</si>
  <si>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Dios le Guarde</t>
  </si>
  <si>
    <t>Doñinos de Ledesma</t>
  </si>
  <si>
    <t>Doñinos de Salamanca</t>
  </si>
  <si>
    <t>Ejeme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</si>
  <si>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</si>
  <si>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</si>
  <si>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</si>
  <si>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</si>
  <si>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</si>
  <si>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</si>
  <si>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</si>
  <si>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</si>
  <si>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</si>
  <si>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</si>
  <si>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</si>
  <si>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</si>
  <si>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</si>
  <si>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</si>
  <si>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</si>
  <si>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</si>
  <si>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</si>
  <si>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</si>
  <si>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</si>
  <si>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</si>
  <si>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</si>
  <si>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</si>
  <si>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</si>
  <si>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</si>
  <si>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</si>
  <si>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</si>
  <si>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</si>
  <si>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</si>
  <si>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</si>
  <si>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</si>
  <si>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</si>
  <si>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</si>
  <si>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</si>
  <si>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</si>
  <si>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</si>
  <si>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</si>
  <si>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</si>
  <si>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</si>
  <si>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</si>
  <si>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</si>
  <si>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</si>
  <si>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</si>
  <si>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</si>
  <si>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</si>
  <si>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Huerta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</si>
  <si>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</si>
  <si>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</si>
  <si>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</si>
  <si>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</si>
  <si>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</si>
  <si>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</si>
  <si>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</si>
  <si>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</si>
  <si>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</si>
  <si>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Machacón</t>
  </si>
  <si>
    <t>Macotera</t>
  </si>
  <si>
    <t>Madroñal</t>
  </si>
  <si>
    <t>Maíllo (El)</t>
  </si>
  <si>
    <t>Malpartida</t>
  </si>
  <si>
    <t>Mancera de Abajo</t>
  </si>
  <si>
    <t>Manzano (El)</t>
  </si>
  <si>
    <t>Martiago</t>
  </si>
  <si>
    <t>Martín de Yeltes</t>
  </si>
  <si>
    <t>Martinamor</t>
  </si>
  <si>
    <t>Masueco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</si>
  <si>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</si>
  <si>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</si>
  <si>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</si>
  <si>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</si>
  <si>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</si>
  <si>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</si>
  <si>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</si>
  <si>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</si>
  <si>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</si>
  <si>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</si>
  <si>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</si>
  <si>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</si>
  <si>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</si>
  <si>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</si>
  <si>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</si>
  <si>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</si>
  <si>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</si>
  <si>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</si>
  <si>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</si>
  <si>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</si>
  <si>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</si>
  <si>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</si>
  <si>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</si>
  <si>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</si>
  <si>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</si>
  <si>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 de Béjar</t>
  </si>
  <si>
    <t>Nava de Francia</t>
  </si>
  <si>
    <t>Nava de Sotrobal</t>
  </si>
  <si>
    <t>Navacarros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</si>
  <si>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</si>
  <si>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</si>
  <si>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</si>
  <si>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</si>
  <si>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</si>
  <si>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</si>
  <si>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</si>
  <si>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</si>
  <si>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</si>
  <si>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</si>
  <si>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</si>
  <si>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</si>
  <si>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</si>
  <si>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</si>
  <si>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</si>
  <si>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</si>
  <si>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</si>
  <si>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</si>
  <si>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</si>
  <si>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</si>
  <si>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</si>
  <si>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</si>
  <si>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</si>
  <si>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</si>
  <si>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</si>
  <si>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</si>
  <si>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</si>
  <si>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</si>
  <si>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</si>
  <si>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</si>
  <si>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</si>
  <si>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</si>
  <si>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</si>
  <si>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</si>
  <si>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</si>
  <si>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</si>
  <si>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</si>
  <si>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</si>
  <si>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</si>
  <si>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</si>
  <si>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</si>
  <si>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</si>
  <si>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</si>
  <si>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</si>
  <si>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</si>
  <si>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</si>
  <si>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</si>
  <si>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</si>
  <si>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</si>
  <si>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</si>
  <si>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</si>
  <si>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</si>
  <si>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</si>
  <si>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</si>
  <si>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</si>
  <si>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</si>
  <si>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Sahugo (El)</t>
  </si>
  <si>
    <t>Saldeana</t>
  </si>
  <si>
    <t>Salmoral</t>
  </si>
  <si>
    <t>Salvatierra de Tormes</t>
  </si>
  <si>
    <t>San Cristóbal de la Cuesta</t>
  </si>
  <si>
    <t>San Esteban de la Sierra</t>
  </si>
  <si>
    <t>San Felices de los Gallegos</t>
  </si>
  <si>
    <t>San Martín del Castañar</t>
  </si>
  <si>
    <t>San Miguel de Valero</t>
  </si>
  <si>
    <t>San Miguel del Robledo</t>
  </si>
  <si>
    <t>San Morales</t>
  </si>
  <si>
    <t>San Muñoz</t>
  </si>
  <si>
    <t>San Pedro de Rozados</t>
  </si>
  <si>
    <t>San Pedro del Valle</t>
  </si>
  <si>
    <t>San Pelayo de Guareña</t>
  </si>
  <si>
    <t>Sanchón de la Ribera</t>
  </si>
  <si>
    <t>Sanchón de la Sagrada</t>
  </si>
  <si>
    <t>Sanchotello</t>
  </si>
  <si>
    <t>Sancti-Spíritus</t>
  </si>
  <si>
    <t>Sando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</si>
  <si>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</si>
  <si>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</si>
  <si>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</si>
  <si>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</si>
  <si>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</si>
  <si>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</si>
  <si>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</si>
  <si>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</si>
  <si>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</si>
  <si>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</si>
  <si>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</si>
  <si>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</si>
  <si>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</si>
  <si>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</si>
  <si>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</si>
  <si>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</si>
  <si>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</si>
  <si>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</si>
  <si>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</si>
  <si>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</si>
  <si>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</si>
  <si>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</si>
  <si>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</si>
  <si>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</si>
  <si>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</si>
  <si>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</si>
  <si>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</si>
  <si>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</si>
  <si>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</si>
  <si>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</si>
  <si>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</si>
  <si>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</si>
  <si>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</si>
  <si>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</si>
  <si>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</si>
  <si>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</si>
  <si>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</si>
  <si>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</si>
  <si>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</si>
  <si>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</si>
  <si>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</si>
  <si>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</si>
  <si>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</si>
  <si>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Vallejera de Riofrío</t>
  </si>
  <si>
    <t>Valsalabroso</t>
  </si>
  <si>
    <t>Valverde de Valdelacasa</t>
  </si>
  <si>
    <t>Valverdón</t>
  </si>
  <si>
    <t>Vecinos</t>
  </si>
  <si>
    <t>Vega de Tirados</t>
  </si>
  <si>
    <t>Veguillas (Las)</t>
  </si>
  <si>
    <t>Vellés (La)</t>
  </si>
  <si>
    <t>Ventosa del Río Almar</t>
  </si>
  <si>
    <t>Vídola (La)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</si>
  <si>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</si>
  <si>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</si>
  <si>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</si>
  <si>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</si>
  <si>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</si>
  <si>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</si>
  <si>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</si>
  <si>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</si>
  <si>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</si>
  <si>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</si>
  <si>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</si>
  <si>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</si>
  <si>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</si>
  <si>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</si>
  <si>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</si>
  <si>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</si>
  <si>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</si>
  <si>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</si>
  <si>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</si>
  <si>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</si>
  <si>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</si>
  <si>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</si>
  <si>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</si>
  <si>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</si>
  <si>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</si>
  <si>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Vilvestre</t>
  </si>
  <si>
    <t>Vitigudino</t>
  </si>
  <si>
    <t>Yecla de Yeltes</t>
  </si>
  <si>
    <t>Zamarra</t>
  </si>
  <si>
    <t>Zamayón</t>
  </si>
  <si>
    <t>Zarapicos</t>
  </si>
  <si>
    <t>Zarza de Pumareda (La)</t>
  </si>
  <si>
    <t>Zorita de la Frontera</t>
  </si>
  <si>
    <t>Abades</t>
  </si>
  <si>
    <t>Adrada de Pirón</t>
  </si>
  <si>
    <t>Adrados</t>
  </si>
  <si>
    <t>Aguilafuente</t>
  </si>
  <si>
    <t>Alconada de Maderuelo</t>
  </si>
  <si>
    <t>Aldea Real</t>
  </si>
  <si>
    <t>Aldealcorvo</t>
  </si>
  <si>
    <t>Aldealengua de Pedraza</t>
  </si>
  <si>
    <t>Aldealengua de Santa María</t>
  </si>
  <si>
    <t>Aldeanueva de la Serrezuela</t>
  </si>
  <si>
    <t>Aldeanueva del Codonal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</si>
  <si>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</si>
  <si>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</si>
  <si>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</si>
  <si>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</si>
  <si>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</si>
  <si>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</si>
  <si>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</si>
  <si>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</si>
  <si>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</si>
  <si>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</si>
  <si>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</si>
  <si>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</si>
  <si>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</si>
  <si>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</si>
  <si>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</si>
  <si>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</si>
  <si>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</si>
  <si>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</si>
  <si>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</si>
  <si>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</si>
  <si>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</si>
  <si>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</si>
  <si>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</si>
  <si>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</si>
  <si>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</si>
  <si>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</si>
  <si>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</si>
  <si>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</si>
  <si>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</si>
  <si>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</si>
  <si>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</si>
  <si>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</si>
  <si>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</si>
  <si>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</si>
  <si>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</si>
  <si>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</si>
  <si>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</si>
  <si>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Chañe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</si>
  <si>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</si>
  <si>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</si>
  <si>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</si>
  <si>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</si>
  <si>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</si>
  <si>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</si>
  <si>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</si>
  <si>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Cozuelos de Fuentidueña</t>
  </si>
  <si>
    <t>Cubillo</t>
  </si>
  <si>
    <t>Cuéllar</t>
  </si>
  <si>
    <t>Cuevas de Provanco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</si>
  <si>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</si>
  <si>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</si>
  <si>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</si>
  <si>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</si>
  <si>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</si>
  <si>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</si>
  <si>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</si>
  <si>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</si>
  <si>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</si>
  <si>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</si>
  <si>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</si>
  <si>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</si>
  <si>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</si>
  <si>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</si>
  <si>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</si>
  <si>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</si>
  <si>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</si>
  <si>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</si>
  <si>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</si>
  <si>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</si>
  <si>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</si>
  <si>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</si>
  <si>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</si>
  <si>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</si>
  <si>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</si>
  <si>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</si>
  <si>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</si>
  <si>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</si>
  <si>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</si>
  <si>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</si>
  <si>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</si>
  <si>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</si>
  <si>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</si>
  <si>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</si>
  <si>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</si>
  <si>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</si>
  <si>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</si>
  <si>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</si>
  <si>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</si>
  <si>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</si>
  <si>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</si>
  <si>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</si>
  <si>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Marazoleja</t>
  </si>
  <si>
    <t>Marazuela</t>
  </si>
  <si>
    <t>Martín Miguel</t>
  </si>
  <si>
    <t>Martín Muñoz de la Dehesa</t>
  </si>
  <si>
    <t>Martín Muñoz de las Posadas</t>
  </si>
  <si>
    <t>Marugán</t>
  </si>
  <si>
    <t>Mata de Cuéllar</t>
  </si>
  <si>
    <t>Matabuena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</si>
  <si>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</si>
  <si>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</si>
  <si>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</si>
  <si>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</si>
  <si>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</si>
  <si>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</si>
  <si>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</si>
  <si>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</si>
  <si>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</si>
  <si>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</si>
  <si>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</si>
  <si>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</si>
  <si>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</si>
  <si>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</si>
  <si>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</si>
  <si>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</si>
  <si>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</si>
  <si>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</si>
  <si>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</si>
  <si>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Riofrío</t>
  </si>
  <si>
    <t>Navas de San Antonio</t>
  </si>
  <si>
    <t>Nieva</t>
  </si>
  <si>
    <t>Olombrada</t>
  </si>
  <si>
    <t>Orejana</t>
  </si>
  <si>
    <t>Ortigosa de Pestaño</t>
  </si>
  <si>
    <t>Ortigosa del Monte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</si>
  <si>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</si>
  <si>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</si>
  <si>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</si>
  <si>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</si>
  <si>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</si>
  <si>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</si>
  <si>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</si>
  <si>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</si>
  <si>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Pradales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</si>
  <si>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</si>
  <si>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</si>
  <si>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</si>
  <si>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</si>
  <si>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</si>
  <si>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</si>
  <si>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</si>
  <si>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</si>
  <si>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</si>
  <si>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</si>
  <si>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</si>
  <si>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</si>
  <si>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</si>
  <si>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</si>
  <si>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 Cristóbal de Segovia</t>
  </si>
  <si>
    <t>San Ildefonso</t>
  </si>
  <si>
    <t>San Martín y Mudrián</t>
  </si>
  <si>
    <t>San Miguel de Bernuy</t>
  </si>
  <si>
    <t>San Pedro de Gaíllos</t>
  </si>
  <si>
    <t>Sanchonuño</t>
  </si>
  <si>
    <t>Sangarcía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</si>
  <si>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</si>
  <si>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</si>
  <si>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</si>
  <si>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</si>
  <si>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</si>
  <si>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</si>
  <si>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</si>
  <si>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</si>
  <si>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Sepúlveda</t>
  </si>
  <si>
    <t>Sequera de Fresno</t>
  </si>
  <si>
    <t>Sotillo</t>
  </si>
  <si>
    <t>Sotosalbos</t>
  </si>
  <si>
    <t>Tabanera la Luenga</t>
  </si>
  <si>
    <t>Tolocirio</t>
  </si>
  <si>
    <t>Torre Val de San Pedro</t>
  </si>
  <si>
    <t>Torreadrada</t>
  </si>
  <si>
    <t>Torrecaballeros</t>
  </si>
  <si>
    <t>Torrecilla del Pinar</t>
  </si>
  <si>
    <t>Torreiglesias</t>
  </si>
  <si>
    <t>Trescasas</t>
  </si>
  <si>
    <t>Turégano</t>
  </si>
  <si>
    <t>Urueñas</t>
  </si>
  <si>
    <t>Valdeprados</t>
  </si>
  <si>
    <t>Valdevacas de Montejo</t>
  </si>
  <si>
    <t>Valdevacas y Guijar</t>
  </si>
  <si>
    <t>Valle de Tabladillo</t>
  </si>
  <si>
    <t>Vallelado</t>
  </si>
  <si>
    <t>Valleruela de Pedraza</t>
  </si>
  <si>
    <t>Valleruela de Sepúlveda</t>
  </si>
  <si>
    <t>Valseca</t>
  </si>
  <si>
    <t>Valtiendas</t>
  </si>
  <si>
    <t>Valverde del Majano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</si>
  <si>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</si>
  <si>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</si>
  <si>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</si>
  <si>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</si>
  <si>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</si>
  <si>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</si>
  <si>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</si>
  <si>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</si>
  <si>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</si>
  <si>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</si>
  <si>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</si>
  <si>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</si>
  <si>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</si>
  <si>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</si>
  <si>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</si>
  <si>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</si>
  <si>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</si>
  <si>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</si>
  <si>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</si>
  <si>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</si>
  <si>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</si>
  <si>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</si>
  <si>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</si>
  <si>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</si>
  <si>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</si>
  <si>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</si>
  <si>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</si>
  <si>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</si>
  <si>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</si>
  <si>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</si>
  <si>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</si>
  <si>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</si>
  <si>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</si>
  <si>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</si>
  <si>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</si>
  <si>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</si>
  <si>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</si>
  <si>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</si>
  <si>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</si>
  <si>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</si>
  <si>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</si>
  <si>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</si>
  <si>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</si>
  <si>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</si>
  <si>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</si>
  <si>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</si>
  <si>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</si>
  <si>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</si>
  <si>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</si>
  <si>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</si>
  <si>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</si>
  <si>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</si>
  <si>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</si>
  <si>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</si>
  <si>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Cañamaque</t>
  </si>
  <si>
    <t>Candilichera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</si>
  <si>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</si>
  <si>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</si>
  <si>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</si>
  <si>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</si>
  <si>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</si>
  <si>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</si>
  <si>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Castillejo de Robledo</t>
  </si>
  <si>
    <t>Castilruiz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</si>
  <si>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</si>
  <si>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</si>
  <si>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</si>
  <si>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</si>
  <si>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</si>
  <si>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</si>
  <si>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</si>
  <si>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</si>
  <si>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</si>
  <si>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</si>
  <si>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</si>
  <si>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</si>
  <si>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</si>
  <si>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</si>
  <si>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</si>
  <si>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</si>
  <si>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</si>
  <si>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</si>
  <si>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</si>
  <si>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</si>
  <si>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</si>
  <si>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</si>
  <si>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</si>
  <si>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</si>
  <si>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</si>
  <si>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</si>
  <si>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</si>
  <si>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</si>
  <si>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</si>
  <si>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</si>
  <si>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</si>
  <si>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</si>
  <si>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</si>
  <si>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</si>
  <si>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</si>
  <si>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</si>
  <si>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</si>
  <si>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</si>
  <si>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</si>
  <si>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</si>
  <si>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</si>
  <si>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</si>
  <si>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</si>
  <si>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</si>
  <si>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</si>
  <si>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</si>
  <si>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</si>
  <si>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</si>
  <si>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</si>
  <si>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</si>
  <si>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</si>
  <si>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</si>
  <si>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</si>
  <si>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</si>
  <si>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</si>
  <si>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</si>
  <si>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</si>
  <si>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</si>
  <si>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</si>
  <si>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</si>
  <si>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</si>
  <si>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</si>
  <si>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</si>
  <si>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</si>
  <si>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</si>
  <si>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Quiñonería</t>
  </si>
  <si>
    <t>Quintana Redonda</t>
  </si>
  <si>
    <t>Quintanas de Gormaz</t>
  </si>
  <si>
    <t>Rábanos (Los)</t>
  </si>
  <si>
    <t>Rebollar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</si>
  <si>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</si>
  <si>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</si>
  <si>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</si>
  <si>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</si>
  <si>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</si>
  <si>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</si>
  <si>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</si>
  <si>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</si>
  <si>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</si>
  <si>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</si>
  <si>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</si>
  <si>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</si>
  <si>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</si>
  <si>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</si>
  <si>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</si>
  <si>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</si>
  <si>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</si>
  <si>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</si>
  <si>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</si>
  <si>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</si>
  <si>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</si>
  <si>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</si>
  <si>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</si>
  <si>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</si>
  <si>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</si>
  <si>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</si>
  <si>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</si>
  <si>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</si>
  <si>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</si>
  <si>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</si>
  <si>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</si>
  <si>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</si>
  <si>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</si>
  <si>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</si>
  <si>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</si>
  <si>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</si>
  <si>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</si>
  <si>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</si>
  <si>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</si>
  <si>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</si>
  <si>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</si>
  <si>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</si>
  <si>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</si>
  <si>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</si>
  <si>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</si>
  <si>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</si>
  <si>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</si>
  <si>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</si>
  <si>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</si>
  <si>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</si>
  <si>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</si>
  <si>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</si>
  <si>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</si>
  <si>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</si>
  <si>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</si>
  <si>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</si>
  <si>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</si>
  <si>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</si>
  <si>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</si>
  <si>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</si>
  <si>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</si>
  <si>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</si>
  <si>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</si>
  <si>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</si>
  <si>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</si>
  <si>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</si>
  <si>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</si>
  <si>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</si>
  <si>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</si>
  <si>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</si>
  <si>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</si>
  <si>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</si>
  <si>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</si>
  <si>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</si>
  <si>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</si>
  <si>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</si>
  <si>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</si>
  <si>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</si>
  <si>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</si>
  <si>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</si>
  <si>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</si>
  <si>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</si>
  <si>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</si>
  <si>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</si>
  <si>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</si>
  <si>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</si>
  <si>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</si>
  <si>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</si>
  <si>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</si>
  <si>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</si>
  <si>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</si>
  <si>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</si>
  <si>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</si>
  <si>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</si>
  <si>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Castrillo-Tejeriego</t>
  </si>
  <si>
    <t>Castrillo de Duero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</si>
  <si>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</si>
  <si>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</si>
  <si>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</si>
  <si>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</si>
  <si>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</si>
  <si>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</si>
  <si>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</si>
  <si>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</si>
  <si>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</si>
  <si>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</si>
  <si>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</si>
  <si>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</si>
  <si>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</si>
  <si>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</si>
  <si>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</si>
  <si>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</si>
  <si>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</si>
  <si>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</si>
  <si>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</si>
  <si>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</si>
  <si>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</si>
  <si>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</si>
  <si>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</si>
  <si>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</si>
  <si>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</si>
  <si>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</si>
  <si>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</si>
  <si>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Fuente-Olmedo</t>
  </si>
  <si>
    <t>Fuente el Sol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</si>
  <si>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</si>
  <si>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</si>
  <si>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</si>
  <si>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</si>
  <si>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</si>
  <si>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</si>
  <si>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</si>
  <si>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</si>
  <si>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Llano de Olmedo</t>
  </si>
  <si>
    <t>Lomoviejo</t>
  </si>
  <si>
    <t>Manzanillo</t>
  </si>
  <si>
    <t>Marzales</t>
  </si>
  <si>
    <t>Matapozuelos</t>
  </si>
  <si>
    <t>Matilla de los Caños</t>
  </si>
  <si>
    <t>Mayorga</t>
  </si>
  <si>
    <t>Medina de Rioseco</t>
  </si>
  <si>
    <t>Medina del Campo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</si>
  <si>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</si>
  <si>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</si>
  <si>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</si>
  <si>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</si>
  <si>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</si>
  <si>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</si>
  <si>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</si>
  <si>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</si>
  <si>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</si>
  <si>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</si>
  <si>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</si>
  <si>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</si>
  <si>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</si>
  <si>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</si>
  <si>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</si>
  <si>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</si>
  <si>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</si>
  <si>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</si>
  <si>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</si>
  <si>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</si>
  <si>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</si>
  <si>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</si>
  <si>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</si>
  <si>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</si>
  <si>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</si>
  <si>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</si>
  <si>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</si>
  <si>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</si>
  <si>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</si>
  <si>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</si>
  <si>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</si>
  <si>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</si>
  <si>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Portillo</t>
  </si>
  <si>
    <t>Pozal de Gallinas</t>
  </si>
  <si>
    <t>Pozaldez</t>
  </si>
  <si>
    <t>Pozuelo de la Orden</t>
  </si>
  <si>
    <t>Puras</t>
  </si>
  <si>
    <t>Quintanilla de Arriba</t>
  </si>
  <si>
    <t>Quintanilla de Onésimo</t>
  </si>
  <si>
    <t>Quintanilla de Trigueros</t>
  </si>
  <si>
    <t>Quintanilla del Molar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</si>
  <si>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</si>
  <si>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</si>
  <si>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</si>
  <si>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</si>
  <si>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</si>
  <si>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</si>
  <si>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</si>
  <si>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</si>
  <si>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</si>
  <si>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</si>
  <si>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</si>
  <si>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</si>
  <si>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</si>
  <si>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</si>
  <si>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</si>
  <si>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</si>
  <si>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</si>
  <si>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</si>
  <si>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</si>
  <si>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</si>
  <si>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 Vicente del Palacio</t>
  </si>
  <si>
    <t>Santa Eufemia del Arroyo</t>
  </si>
  <si>
    <t>Santervás de Campos</t>
  </si>
  <si>
    <t>Santibáñez de Valcorba</t>
  </si>
  <si>
    <t>Santovenia de Pisuerga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</si>
  <si>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</si>
  <si>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</si>
  <si>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</si>
  <si>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</si>
  <si>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</si>
  <si>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</si>
  <si>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</si>
  <si>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</si>
  <si>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</si>
  <si>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 de Esgueva</t>
  </si>
  <si>
    <t>Torre de Peñafiel</t>
  </si>
  <si>
    <t>Torrecilla de la Abadesa</t>
  </si>
  <si>
    <t>Torrecilla de la Orden</t>
  </si>
  <si>
    <t>Torrecilla de la Torre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</si>
  <si>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</si>
  <si>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</si>
  <si>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</si>
  <si>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</si>
  <si>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</si>
  <si>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</si>
  <si>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</si>
  <si>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</si>
  <si>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</si>
  <si>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</si>
  <si>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</si>
  <si>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</si>
  <si>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</si>
  <si>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</si>
  <si>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</si>
  <si>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</si>
  <si>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</si>
  <si>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</si>
  <si>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</si>
  <si>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</si>
  <si>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</si>
  <si>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</si>
  <si>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</si>
  <si>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</si>
  <si>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</si>
  <si>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</si>
  <si>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</si>
  <si>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</si>
  <si>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</si>
  <si>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</si>
  <si>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</si>
  <si>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</si>
  <si>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</si>
  <si>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</si>
  <si>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</si>
  <si>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</si>
  <si>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</si>
  <si>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</si>
  <si>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</si>
  <si>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</si>
  <si>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</si>
  <si>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</si>
  <si>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</si>
  <si>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</si>
  <si>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</si>
  <si>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</si>
  <si>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</si>
  <si>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</si>
  <si>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</si>
  <si>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</si>
  <si>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</si>
  <si>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</si>
  <si>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</si>
  <si>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</si>
  <si>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Viloria</t>
  </si>
  <si>
    <t>Wamba</t>
  </si>
  <si>
    <t>Zaratán</t>
  </si>
  <si>
    <t>Zarza (La)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</si>
  <si>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</si>
  <si>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</si>
  <si>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</si>
  <si>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</si>
  <si>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</si>
  <si>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</si>
  <si>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</si>
  <si>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</si>
  <si>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</si>
  <si>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</si>
  <si>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</si>
  <si>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</si>
  <si>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</si>
  <si>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</si>
  <si>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</si>
  <si>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</si>
  <si>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</si>
  <si>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</si>
  <si>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</si>
  <si>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</si>
  <si>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</si>
  <si>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</si>
  <si>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</si>
  <si>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</si>
  <si>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</si>
  <si>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</si>
  <si>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</si>
  <si>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</si>
  <si>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</si>
  <si>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</si>
  <si>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</si>
  <si>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</si>
  <si>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</si>
  <si>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</si>
  <si>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</si>
  <si>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</si>
  <si>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</si>
  <si>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</si>
  <si>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</si>
  <si>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</si>
  <si>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</si>
  <si>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</si>
  <si>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</si>
  <si>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</si>
  <si>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</si>
  <si>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</si>
  <si>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</si>
  <si>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</si>
  <si>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</si>
  <si>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</si>
  <si>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</si>
  <si>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</si>
  <si>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</si>
  <si>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</si>
  <si>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</si>
  <si>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</si>
  <si>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</si>
  <si>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</si>
  <si>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</si>
  <si>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</si>
  <si>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</si>
  <si>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</si>
  <si>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</si>
  <si>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</si>
  <si>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</si>
  <si>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</si>
  <si>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</si>
  <si>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</si>
  <si>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</si>
  <si>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</si>
  <si>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 de Ropel</t>
  </si>
  <si>
    <t>Fuentesaúco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</si>
  <si>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</si>
  <si>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</si>
  <si>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</si>
  <si>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</si>
  <si>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</si>
  <si>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</si>
  <si>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</si>
  <si>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</si>
  <si>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</si>
  <si>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</si>
  <si>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</si>
  <si>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</si>
  <si>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</si>
  <si>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</si>
  <si>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</si>
  <si>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</si>
  <si>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</si>
  <si>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</si>
  <si>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</si>
  <si>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</si>
  <si>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</si>
  <si>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</si>
  <si>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</si>
  <si>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</si>
  <si>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</si>
  <si>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</si>
  <si>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 los Infantes</t>
  </si>
  <si>
    <t>Manzanal del Barco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</si>
  <si>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</si>
  <si>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</si>
  <si>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</si>
  <si>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</si>
  <si>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</si>
  <si>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</si>
  <si>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</si>
  <si>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</si>
  <si>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</si>
  <si>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</si>
  <si>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</si>
  <si>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</si>
  <si>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 Sayago</t>
  </si>
  <si>
    <t>Moraleja del Vino</t>
  </si>
  <si>
    <t>Morales de Rey</t>
  </si>
  <si>
    <t>Morales de Toro</t>
  </si>
  <si>
    <t>Morales de Valverde</t>
  </si>
  <si>
    <t>Morales del Vino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</si>
  <si>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</si>
  <si>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</si>
  <si>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</si>
  <si>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</si>
  <si>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</si>
  <si>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</si>
  <si>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</si>
  <si>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</si>
  <si>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</si>
  <si>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</si>
  <si>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 Sanabria</t>
  </si>
  <si>
    <t>Palacios del Pan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</si>
  <si>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</si>
  <si>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</si>
  <si>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</si>
  <si>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</si>
  <si>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</si>
  <si>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</si>
  <si>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</si>
  <si>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</si>
  <si>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</si>
  <si>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</si>
  <si>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</si>
  <si>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Piñero (El)</t>
  </si>
  <si>
    <t>Pinilla de Toro</t>
  </si>
  <si>
    <t>Pino del Oro</t>
  </si>
  <si>
    <t>Pobladura de Valderaduey</t>
  </si>
  <si>
    <t>Pobladura del Valle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</si>
  <si>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</si>
  <si>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</si>
  <si>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</si>
  <si>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</si>
  <si>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</si>
  <si>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</si>
  <si>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 Urz</t>
  </si>
  <si>
    <t>Quintanilla del Monte</t>
  </si>
  <si>
    <t>Quintanilla del Olmo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</si>
  <si>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</si>
  <si>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</si>
  <si>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</si>
  <si>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</si>
  <si>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</si>
  <si>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</si>
  <si>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</si>
  <si>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</si>
  <si>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</si>
  <si>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</si>
  <si>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</si>
  <si>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</si>
  <si>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</si>
  <si>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</si>
  <si>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</si>
  <si>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</si>
  <si>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</si>
  <si>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</si>
  <si>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</si>
  <si>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</si>
  <si>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</si>
  <si>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</si>
  <si>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</si>
  <si>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 Vicente de la Cabeza</t>
  </si>
  <si>
    <t>San Vitero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</si>
  <si>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</si>
  <si>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</si>
  <si>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</si>
  <si>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</si>
  <si>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</si>
  <si>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</si>
  <si>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</si>
  <si>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</si>
  <si>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</si>
  <si>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</si>
  <si>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</si>
  <si>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</si>
  <si>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</si>
  <si>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</si>
  <si>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</si>
  <si>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</si>
  <si>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</si>
  <si>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</si>
  <si>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</si>
  <si>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</si>
  <si>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</si>
  <si>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</si>
  <si>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</si>
  <si>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</si>
  <si>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</si>
  <si>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</si>
  <si>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</si>
  <si>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</si>
  <si>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</si>
  <si>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</si>
  <si>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</si>
  <si>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</si>
  <si>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</si>
  <si>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</si>
  <si>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</si>
  <si>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</si>
  <si>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</si>
  <si>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</si>
  <si>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</si>
  <si>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</si>
  <si>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</si>
  <si>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</si>
  <si>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</si>
  <si>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</si>
  <si>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</si>
  <si>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</si>
  <si>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</si>
  <si>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</si>
  <si>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</si>
  <si>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</si>
  <si>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</si>
  <si>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</si>
  <si>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 de Fallaves</t>
  </si>
  <si>
    <t>Villar del Buey</t>
  </si>
  <si>
    <t>Villaralbo</t>
  </si>
  <si>
    <t>Villardeciervos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</si>
  <si>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</si>
  <si>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</si>
  <si>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</si>
  <si>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</si>
  <si>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</si>
  <si>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</si>
  <si>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 Valverde</t>
  </si>
  <si>
    <t>Villaveza del Agua</t>
  </si>
  <si>
    <t>Viñas</t>
  </si>
  <si>
    <t>Catalunya</t>
  </si>
  <si>
    <t>Abrera</t>
  </si>
  <si>
    <t>Aguilar de Segarra</t>
  </si>
  <si>
    <t>Aiguafreda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</si>
  <si>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</si>
  <si>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</si>
  <si>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</si>
  <si>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</si>
  <si>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</si>
  <si>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</si>
  <si>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</si>
  <si>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</si>
  <si>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</si>
  <si>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</si>
  <si>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</si>
  <si>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Badalona</t>
  </si>
  <si>
    <t>Badia del Vallès</t>
  </si>
  <si>
    <t>Bagà</t>
  </si>
  <si>
    <t>Balenyà</t>
  </si>
  <si>
    <t>Balsareny</t>
  </si>
  <si>
    <t>Barberà del Vallès</t>
  </si>
  <si>
    <t>Begues</t>
  </si>
  <si>
    <t>Bellprat</t>
  </si>
  <si>
    <t>Berga</t>
  </si>
  <si>
    <t>Bigues i Riells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</si>
  <si>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</si>
  <si>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</si>
  <si>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</si>
  <si>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</si>
  <si>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</si>
  <si>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</si>
  <si>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</si>
  <si>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</si>
  <si>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Calders</t>
  </si>
  <si>
    <t>Caldes d'Estrac</t>
  </si>
  <si>
    <t>Caldes de Montbui</t>
  </si>
  <si>
    <t>Calella</t>
  </si>
  <si>
    <t>Calldetenes</t>
  </si>
  <si>
    <t>Callús</t>
  </si>
  <si>
    <t>Calonge de Segarra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</si>
  <si>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</si>
  <si>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</si>
  <si>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</si>
  <si>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</si>
  <si>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</si>
  <si>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</si>
  <si>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</si>
  <si>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</si>
  <si>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</si>
  <si>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</si>
  <si>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</si>
  <si>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 de l'Areny</t>
  </si>
  <si>
    <t>Castellar de n'Hug</t>
  </si>
  <si>
    <t>Castellar del Riu</t>
  </si>
  <si>
    <t>Castellar del Vallès</t>
  </si>
  <si>
    <t>Castellbell i el Vilar</t>
  </si>
  <si>
    <t>Castellbisbal</t>
  </si>
  <si>
    <t>Castellcir</t>
  </si>
  <si>
    <t>Castelldefels</t>
  </si>
  <si>
    <t>Castellet i la Gornal</t>
  </si>
  <si>
    <t>Castellfollit de Riubregós</t>
  </si>
  <si>
    <t>Castellfollit del Boix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</si>
  <si>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</si>
  <si>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</si>
  <si>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</si>
  <si>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</si>
  <si>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</si>
  <si>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</si>
  <si>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</si>
  <si>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Cercs</t>
  </si>
  <si>
    <t>Cerdanyola del Vallès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</si>
  <si>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</si>
  <si>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</si>
  <si>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</si>
  <si>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</si>
  <si>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</si>
  <si>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</si>
  <si>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</si>
  <si>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</si>
  <si>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</si>
  <si>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</si>
  <si>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</si>
  <si>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</si>
  <si>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Figaró-Montmany</t>
  </si>
  <si>
    <t>Fígols</t>
  </si>
  <si>
    <t>Fogars de la Selva</t>
  </si>
  <si>
    <t>Fogars de Montclús</t>
  </si>
  <si>
    <t>Folgueroles</t>
  </si>
  <si>
    <t>Fonollosa</t>
  </si>
  <si>
    <t>Font-rubí</t>
  </si>
  <si>
    <t>Franqueses del Vallès (Les)</t>
  </si>
  <si>
    <t>Gaià</t>
  </si>
  <si>
    <t>Gallifa</t>
  </si>
  <si>
    <t>Garriga (La)</t>
  </si>
  <si>
    <t>Gavà</t>
  </si>
  <si>
    <t>Gelida</t>
  </si>
  <si>
    <t>Gironella</t>
  </si>
  <si>
    <t>Gisclareny</t>
  </si>
  <si>
    <t>Granada (La)</t>
  </si>
  <si>
    <t>Granera</t>
  </si>
  <si>
    <t>Granollers</t>
  </si>
  <si>
    <t>Gualba</t>
  </si>
  <si>
    <t>Guardiola de Berguedà</t>
  </si>
  <si>
    <t>Gurb</t>
  </si>
  <si>
    <t>Hospitalet de Llobregat (L')</t>
  </si>
  <si>
    <t>Hostalets de Pierola (Els)</t>
  </si>
  <si>
    <t>Igualada</t>
  </si>
  <si>
    <t>Jorba</t>
  </si>
  <si>
    <t>Llacuna (La)</t>
  </si>
  <si>
    <t>Llagosta (La)</t>
  </si>
  <si>
    <t>Lliçà d'Amunt</t>
  </si>
  <si>
    <t>Lliçà de Vall</t>
  </si>
  <si>
    <t>Llinars del Vallès</t>
  </si>
  <si>
    <t>Lluçà</t>
  </si>
  <si>
    <t>Malgrat de Mar</t>
  </si>
  <si>
    <t>Malla</t>
  </si>
  <si>
    <t>Manlleu</t>
  </si>
  <si>
    <t>Manresa</t>
  </si>
  <si>
    <t>Marganell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</si>
  <si>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</si>
  <si>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</si>
  <si>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</si>
  <si>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</si>
  <si>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</si>
  <si>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</si>
  <si>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</si>
  <si>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</si>
  <si>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</si>
  <si>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Moià</t>
  </si>
  <si>
    <t>Molins de Rei</t>
  </si>
  <si>
    <t>Mollet del Vallès</t>
  </si>
  <si>
    <t>Monistrol de Calders</t>
  </si>
  <si>
    <t>Monistrol de Montserrat</t>
  </si>
  <si>
    <t>Montcada i Reixac</t>
  </si>
  <si>
    <t>Montclar</t>
  </si>
  <si>
    <t>Montesquiu</t>
  </si>
  <si>
    <t>Montgat</t>
  </si>
  <si>
    <t>Montmajor</t>
  </si>
  <si>
    <t>Montmaneu</t>
  </si>
  <si>
    <t>Montmeló</t>
  </si>
  <si>
    <t>Montornès del Vallès</t>
  </si>
  <si>
    <t>Montseny</t>
  </si>
  <si>
    <t>Muntanyola</t>
  </si>
  <si>
    <t>Mura</t>
  </si>
  <si>
    <t>Navarcles</t>
  </si>
  <si>
    <t>Navàs</t>
  </si>
  <si>
    <t>Nou de Berguedà (La)</t>
  </si>
  <si>
    <t>Òdena</t>
  </si>
  <si>
    <t>Olèrdola</t>
  </si>
  <si>
    <t>Olesa de Bonesvalls</t>
  </si>
  <si>
    <t>Olesa de Montserrat</t>
  </si>
  <si>
    <t>Olivella</t>
  </si>
  <si>
    <t>Olost</t>
  </si>
  <si>
    <t>Olvan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</si>
  <si>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</si>
  <si>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</si>
  <si>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</si>
  <si>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</si>
  <si>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</si>
  <si>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</si>
  <si>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</si>
  <si>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</si>
  <si>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Palma de Cervelló (La)</t>
  </si>
  <si>
    <t>Papiol (El)</t>
  </si>
  <si>
    <t>Parets del Vallès</t>
  </si>
  <si>
    <t>Perafita</t>
  </si>
  <si>
    <t>Piera</t>
  </si>
  <si>
    <t>Pineda de Mar</t>
  </si>
  <si>
    <t>Pla del Penedès (El)</t>
  </si>
  <si>
    <t>Pobla de Claramunt (La)</t>
  </si>
  <si>
    <t>Pobla de Lillet (La)</t>
  </si>
  <si>
    <t>Polinyà</t>
  </si>
  <si>
    <t>Pont de Vilomara i Rocafort (El)</t>
  </si>
  <si>
    <t>Pontons</t>
  </si>
  <si>
    <t>Prat de Llobregat (El)</t>
  </si>
  <si>
    <t>Prats de Lluçanès</t>
  </si>
  <si>
    <t>Prats de Rei (Els)</t>
  </si>
  <si>
    <t>Premià de Dalt</t>
  </si>
  <si>
    <t>Premià de Mar</t>
  </si>
  <si>
    <t>Puig-reig</t>
  </si>
  <si>
    <t>Puigdàlber</t>
  </si>
  <si>
    <t>Pujalt</t>
  </si>
  <si>
    <t>Quar (La)</t>
  </si>
  <si>
    <t>Rajadell</t>
  </si>
  <si>
    <t>Rellinars</t>
  </si>
  <si>
    <t>Ripollet</t>
  </si>
  <si>
    <t>Roca del Vallès (La)</t>
  </si>
  <si>
    <t>Roda de Ter</t>
  </si>
  <si>
    <t>Rubí</t>
  </si>
  <si>
    <t>Rubió</t>
  </si>
  <si>
    <t>Rupit i Pruit</t>
  </si>
  <si>
    <t>Sabadell</t>
  </si>
  <si>
    <t>Sagàs</t>
  </si>
  <si>
    <t>Saldes</t>
  </si>
  <si>
    <t>Sallent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</si>
  <si>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</si>
  <si>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</si>
  <si>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</si>
  <si>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</si>
  <si>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</si>
  <si>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</si>
  <si>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</si>
  <si>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</si>
  <si>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Cebrià de Vallalta</t>
  </si>
  <si>
    <t>Sant Celoni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</si>
  <si>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</si>
  <si>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</si>
  <si>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</si>
  <si>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</si>
  <si>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</si>
  <si>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Feliu de Codines</t>
  </si>
  <si>
    <t>Sant Feliu de Llobregat</t>
  </si>
  <si>
    <t>Sant Feliu Sasserra</t>
  </si>
  <si>
    <t>Sant Fost de Campsentelles</t>
  </si>
  <si>
    <t>Sant Fruitós de Bages</t>
  </si>
  <si>
    <t>Sant Hipòlit de Voltregà</t>
  </si>
  <si>
    <t>Sant Iscle de Vallalta</t>
  </si>
  <si>
    <t>Sant Jaume de Frontanyà</t>
  </si>
  <si>
    <t>Sant Joan de Vilatorrada</t>
  </si>
  <si>
    <t>Sant Joan Despí</t>
  </si>
  <si>
    <t>Sant Julià de Cerdanyola</t>
  </si>
  <si>
    <t>Sant Julià de Vilatorta</t>
  </si>
  <si>
    <t>Sant Just Desvern</t>
  </si>
  <si>
    <t>Sant Llorenç d'Hortons</t>
  </si>
  <si>
    <t>Sant Llorenç Savall</t>
  </si>
  <si>
    <t>Sant Martí d'Albars</t>
  </si>
  <si>
    <t>Sant Martí de Centelles</t>
  </si>
  <si>
    <t>Sant Martí de Tous</t>
  </si>
  <si>
    <t>Sant Martí Sarroca</t>
  </si>
  <si>
    <t>Sant Martí Sesgueioles</t>
  </si>
  <si>
    <t>Sant Mateu de Bages</t>
  </si>
  <si>
    <t>Sant Pere de Ribes</t>
  </si>
  <si>
    <t>Sant Pere de Riudebitlles</t>
  </si>
  <si>
    <t>Sant Pere de Torelló</t>
  </si>
  <si>
    <t>Sant Pere de Vilamajor</t>
  </si>
  <si>
    <t>Sant Pere Sallavinera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</si>
  <si>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</si>
  <si>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</si>
  <si>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</si>
  <si>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</si>
  <si>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</si>
  <si>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</si>
  <si>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</si>
  <si>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</si>
  <si>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</si>
  <si>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</si>
  <si>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</si>
  <si>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</si>
  <si>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</si>
  <si>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</si>
  <si>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</si>
  <si>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</si>
  <si>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</si>
  <si>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</si>
  <si>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</si>
  <si>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</si>
  <si>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</si>
  <si>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Santa Maria d'Oló</t>
  </si>
  <si>
    <t>Santa Maria de Besora</t>
  </si>
  <si>
    <t>Santa Maria de Corcó</t>
  </si>
  <si>
    <t>Santa Maria de Martorelles</t>
  </si>
  <si>
    <t>Santa Maria de Merlès</t>
  </si>
  <si>
    <t>Santa Maria de Miralles</t>
  </si>
  <si>
    <t>Santa Maria de Palautordera</t>
  </si>
  <si>
    <t>Santa Perpètua de Mogoda</t>
  </si>
  <si>
    <t>Santa Susanna</t>
  </si>
  <si>
    <t>Santpedor</t>
  </si>
  <si>
    <t>Sentmenat</t>
  </si>
  <si>
    <t>Seva</t>
  </si>
  <si>
    <t>Sitges</t>
  </si>
  <si>
    <t>Sobremunt</t>
  </si>
  <si>
    <t>Sora</t>
  </si>
  <si>
    <t>Subirats</t>
  </si>
  <si>
    <t>Súria</t>
  </si>
  <si>
    <t>Tagamanent</t>
  </si>
  <si>
    <t>Talamanca</t>
  </si>
  <si>
    <t>Taradell</t>
  </si>
  <si>
    <t>Tavèrnoles</t>
  </si>
  <si>
    <t>Tavertet</t>
  </si>
  <si>
    <t>Teià</t>
  </si>
  <si>
    <t>Terrassa</t>
  </si>
  <si>
    <t>Tiana</t>
  </si>
  <si>
    <t>Tona</t>
  </si>
  <si>
    <t>Tordera</t>
  </si>
  <si>
    <t>Torelló</t>
  </si>
  <si>
    <t>Torre de Claramunt (La)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</si>
  <si>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</si>
  <si>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</si>
  <si>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</si>
  <si>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</si>
  <si>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</si>
  <si>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</si>
  <si>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</si>
  <si>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</si>
  <si>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</si>
  <si>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</si>
  <si>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</si>
  <si>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</si>
  <si>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</si>
  <si>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Viladecans</t>
  </si>
  <si>
    <t>Viladecavalls</t>
  </si>
  <si>
    <t>Vilafranca del Penedès</t>
  </si>
  <si>
    <t>Vilalba Sasserra</t>
  </si>
  <si>
    <t>Vilanova de Sau</t>
  </si>
  <si>
    <t>Vilanova del Camí</t>
  </si>
  <si>
    <t>Vilanova del Vallès</t>
  </si>
  <si>
    <t>Vilanova i la Geltrú</t>
  </si>
  <si>
    <t>Vilassar de Dalt</t>
  </si>
  <si>
    <t>Vilassar de Mar</t>
  </si>
  <si>
    <t>Vilobí del Penedès</t>
  </si>
  <si>
    <t>Viver i Serrateix</t>
  </si>
  <si>
    <t>Agullana</t>
  </si>
  <si>
    <t>Aiguaviva</t>
  </si>
  <si>
    <t>Albanyà</t>
  </si>
  <si>
    <t>Albons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</si>
  <si>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</si>
  <si>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</si>
  <si>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</si>
  <si>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</si>
  <si>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</si>
  <si>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</si>
  <si>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</si>
  <si>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Banyoles</t>
  </si>
  <si>
    <t>Bàscara</t>
  </si>
  <si>
    <t>Begur</t>
  </si>
  <si>
    <t>Bellcaire d'Empordà</t>
  </si>
  <si>
    <t>Besalú</t>
  </si>
  <si>
    <t>Bescanó</t>
  </si>
  <si>
    <t>Beuda</t>
  </si>
  <si>
    <t>Bisbal d'Empordà (La)</t>
  </si>
  <si>
    <t>Biure</t>
  </si>
  <si>
    <t>Blanes</t>
  </si>
  <si>
    <t>Boadella i les Escaules</t>
  </si>
  <si>
    <t>Bolvir</t>
  </si>
  <si>
    <t>Bordils</t>
  </si>
  <si>
    <t>Borrassà</t>
  </si>
  <si>
    <t>Breda</t>
  </si>
  <si>
    <t>Brunyola</t>
  </si>
  <si>
    <t>Cabanelles</t>
  </si>
  <si>
    <t>Cabanes</t>
  </si>
  <si>
    <t>Cadaqués</t>
  </si>
  <si>
    <t>Caldes de Malavella</t>
  </si>
  <si>
    <t>Calonge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</si>
  <si>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</si>
  <si>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</si>
  <si>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</si>
  <si>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</si>
  <si>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</si>
  <si>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</si>
  <si>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</si>
  <si>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</si>
  <si>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Cassà de la Selva</t>
  </si>
  <si>
    <t>Castell-Platja d'Aro</t>
  </si>
  <si>
    <t>Castellfollit de la Roca</t>
  </si>
  <si>
    <t>Castelló d'Empúries</t>
  </si>
  <si>
    <t>Cellera de Ter (La)</t>
  </si>
  <si>
    <t>Celrà</t>
  </si>
  <si>
    <t>Cervià de Ter</t>
  </si>
  <si>
    <t>Cistella</t>
  </si>
  <si>
    <t>Colera</t>
  </si>
  <si>
    <t>Colomers</t>
  </si>
  <si>
    <t>Corçà</t>
  </si>
  <si>
    <t>Cornellà del Terri</t>
  </si>
  <si>
    <t>Crespià</t>
  </si>
  <si>
    <t>Cruïlles, Monells i Sant Sadurní de l'Heura</t>
  </si>
  <si>
    <t>Darnius</t>
  </si>
  <si>
    <t>Das</t>
  </si>
  <si>
    <t>Escala (L')</t>
  </si>
  <si>
    <t>Espinelves</t>
  </si>
  <si>
    <t>Espolla</t>
  </si>
  <si>
    <t>Esponellà</t>
  </si>
  <si>
    <t>Far d'Empordà (El)</t>
  </si>
  <si>
    <t>Figueres</t>
  </si>
  <si>
    <t>Flaçà</t>
  </si>
  <si>
    <t>Foixà</t>
  </si>
  <si>
    <t>Fontanals de Cerdanya</t>
  </si>
  <si>
    <t>Fontanilles</t>
  </si>
  <si>
    <t>Fontcoberta</t>
  </si>
  <si>
    <t>Forallac</t>
  </si>
  <si>
    <t>Fornells de la Selva</t>
  </si>
  <si>
    <t>Fortià</t>
  </si>
  <si>
    <t>Garrigàs</t>
  </si>
  <si>
    <t>Garrigoles</t>
  </si>
  <si>
    <t>Garriguella</t>
  </si>
  <si>
    <t>Ger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</si>
  <si>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</si>
  <si>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</si>
  <si>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</si>
  <si>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</si>
  <si>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</si>
  <si>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</si>
  <si>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</si>
  <si>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</si>
  <si>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</si>
  <si>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</si>
  <si>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</si>
  <si>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</si>
  <si>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</si>
  <si>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</si>
  <si>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</si>
  <si>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</si>
  <si>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</si>
  <si>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Maçanet de Cabrenys</t>
  </si>
  <si>
    <t>Maçanet de la Selva</t>
  </si>
  <si>
    <t>Madremanya</t>
  </si>
  <si>
    <t>Maià de Montcal</t>
  </si>
  <si>
    <t>Masarac</t>
  </si>
  <si>
    <t>Massanes</t>
  </si>
  <si>
    <t>Meranges</t>
  </si>
  <si>
    <t>Mollet de Peralada</t>
  </si>
  <si>
    <t>Molló</t>
  </si>
  <si>
    <t>Mont-ras</t>
  </si>
  <si>
    <t>Montagut i Oix</t>
  </si>
  <si>
    <t>Navata</t>
  </si>
  <si>
    <t>Ogassa</t>
  </si>
  <si>
    <t>Olot</t>
  </si>
  <si>
    <t>Ordis</t>
  </si>
  <si>
    <t>Osor</t>
  </si>
  <si>
    <t>Palafrugell</t>
  </si>
  <si>
    <t>Palamós</t>
  </si>
  <si>
    <t>Palau-sator</t>
  </si>
  <si>
    <t>Palau-saverdera</t>
  </si>
  <si>
    <t>Palau de Santa Eulàlia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</si>
  <si>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</si>
  <si>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</si>
  <si>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</si>
  <si>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</si>
  <si>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</si>
  <si>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</si>
  <si>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</si>
  <si>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</si>
  <si>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</si>
  <si>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</si>
  <si>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</si>
  <si>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</si>
  <si>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</si>
  <si>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 de la Selva (El)</t>
  </si>
  <si>
    <t>Portbou</t>
  </si>
  <si>
    <t>Preses (Les)</t>
  </si>
  <si>
    <t>Puigcerdà</t>
  </si>
  <si>
    <t>Quart</t>
  </si>
  <si>
    <t>Queralbs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</si>
  <si>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</si>
  <si>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</si>
  <si>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</si>
  <si>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</si>
  <si>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</si>
  <si>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</si>
  <si>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</si>
  <si>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</si>
  <si>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</si>
  <si>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</si>
  <si>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</si>
  <si>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</si>
  <si>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</si>
  <si>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</si>
  <si>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Aniol de Finestres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</si>
  <si>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</si>
  <si>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</si>
  <si>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</si>
  <si>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</si>
  <si>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</si>
  <si>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</si>
  <si>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</si>
  <si>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</si>
  <si>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Joan de les Abadesses</t>
  </si>
  <si>
    <t>Sant Joan de Mollet</t>
  </si>
  <si>
    <t>Sant Joan les Fonts</t>
  </si>
  <si>
    <t>Sant Jordi Desvalls</t>
  </si>
  <si>
    <t>Sant Julià de Ramis</t>
  </si>
  <si>
    <t>Sant Julià del Llor i Bonmatí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</si>
  <si>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</si>
  <si>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</si>
  <si>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</si>
  <si>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</si>
  <si>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</si>
  <si>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</si>
  <si>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</si>
  <si>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</si>
  <si>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</si>
  <si>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</si>
  <si>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</si>
  <si>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Santa Pau</t>
  </si>
  <si>
    <t>Sarrià de Ter</t>
  </si>
  <si>
    <t>Saus, Camallera i Llampaies</t>
  </si>
  <si>
    <t>Selva de Mar (La)</t>
  </si>
  <si>
    <t>Serinyà</t>
  </si>
  <si>
    <t>Serra de Daró</t>
  </si>
  <si>
    <t>Setcases</t>
  </si>
  <si>
    <t>Sils</t>
  </si>
  <si>
    <t>Siurana</t>
  </si>
  <si>
    <t>Susqueda</t>
  </si>
  <si>
    <t>Tallada d'Empordà (La)</t>
  </si>
  <si>
    <t>Terrades</t>
  </si>
  <si>
    <t>Torrent</t>
  </si>
  <si>
    <t>Torroella de Fluvià</t>
  </si>
  <si>
    <t>Torroella de Montgrí</t>
  </si>
  <si>
    <t>Tortellà</t>
  </si>
  <si>
    <t>Toses</t>
  </si>
  <si>
    <t>Tossa de Mar</t>
  </si>
  <si>
    <t>Ullà</t>
  </si>
  <si>
    <t>Ullastret</t>
  </si>
  <si>
    <t>Ultramort</t>
  </si>
  <si>
    <t>Urús</t>
  </si>
  <si>
    <t>Vajol (La)</t>
  </si>
  <si>
    <t>Vall-llobrega</t>
  </si>
  <si>
    <t>Vall d'en Bas (La)</t>
  </si>
  <si>
    <t>Vall de Bianya (La)</t>
  </si>
  <si>
    <t>Vallfogona de Ripollès</t>
  </si>
  <si>
    <t>Ventalló</t>
  </si>
  <si>
    <t>Verges</t>
  </si>
  <si>
    <t>Vidrà</t>
  </si>
  <si>
    <t>Vidreres</t>
  </si>
  <si>
    <t>Vila-sacra</t>
  </si>
  <si>
    <t>Vilabertran</t>
  </si>
  <si>
    <t>Vilablareix</t>
  </si>
  <si>
    <t>Viladamat</t>
  </si>
  <si>
    <t>Viladasens</t>
  </si>
  <si>
    <t>Vilademuls</t>
  </si>
  <si>
    <t>Viladrau</t>
  </si>
  <si>
    <t>Vilafant</t>
  </si>
  <si>
    <t>Vilajuïga</t>
  </si>
  <si>
    <t>Vilallonga de Ter</t>
  </si>
  <si>
    <t>Vilamacolum</t>
  </si>
  <si>
    <t>Vilamalla</t>
  </si>
  <si>
    <t>Vilamaniscle</t>
  </si>
  <si>
    <t>Vilanant</t>
  </si>
  <si>
    <t>Vilaür</t>
  </si>
  <si>
    <t>Vilobí d'Onyar</t>
  </si>
  <si>
    <t>Vilopriu</t>
  </si>
  <si>
    <t>Abella de la Conca</t>
  </si>
  <si>
    <t>Àger</t>
  </si>
  <si>
    <t>Agramunt</t>
  </si>
  <si>
    <t>Aitona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</si>
  <si>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</si>
  <si>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</si>
  <si>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</si>
  <si>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</si>
  <si>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</si>
  <si>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</si>
  <si>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</si>
  <si>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</si>
  <si>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</si>
  <si>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</si>
  <si>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</si>
  <si>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</si>
  <si>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</si>
  <si>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</si>
  <si>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</si>
  <si>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</si>
  <si>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</si>
  <si>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</si>
  <si>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</si>
  <si>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</si>
  <si>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Anglesola</t>
  </si>
  <si>
    <t>Arbeca</t>
  </si>
  <si>
    <t>Arres</t>
  </si>
  <si>
    <t>Arsèguel</t>
  </si>
  <si>
    <t>Artesa de Lleida</t>
  </si>
  <si>
    <t>Artesa de Segre</t>
  </si>
  <si>
    <t>Aspa</t>
  </si>
  <si>
    <t>Avellanes i Santa Linya (Les)</t>
  </si>
  <si>
    <t>Baix Pallars</t>
  </si>
  <si>
    <t>Balaguer</t>
  </si>
  <si>
    <t>Barbens</t>
  </si>
  <si>
    <t>Baronia de Rialb (La)</t>
  </si>
  <si>
    <t>Bassella</t>
  </si>
  <si>
    <t>Bausen</t>
  </si>
  <si>
    <t>Belianes</t>
  </si>
  <si>
    <t>Bell-lloc d'Urgell</t>
  </si>
  <si>
    <t>Bellaguarda</t>
  </si>
  <si>
    <t>Bellcaire d'Urgell</t>
  </si>
  <si>
    <t>Bellmunt d'Urgell</t>
  </si>
  <si>
    <t>Bellpuig</t>
  </si>
  <si>
    <t>Bellver de Cerdanya</t>
  </si>
  <si>
    <t>Bellvís</t>
  </si>
  <si>
    <t>Benavent de Segrià</t>
  </si>
  <si>
    <t>Biosca</t>
  </si>
  <si>
    <t>Bòrdes (Es)</t>
  </si>
  <si>
    <t>Borges Blanques (Les)</t>
  </si>
  <si>
    <t>Bossòst</t>
  </si>
  <si>
    <t>Bovera</t>
  </si>
  <si>
    <t>Cabanabona</t>
  </si>
  <si>
    <t>Cabó</t>
  </si>
  <si>
    <t>Camarasa</t>
  </si>
  <si>
    <t>Canejan</t>
  </si>
  <si>
    <t>Castell de Mur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</si>
  <si>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</si>
  <si>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</si>
  <si>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</si>
  <si>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</si>
  <si>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</si>
  <si>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</si>
  <si>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</si>
  <si>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</si>
  <si>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</si>
  <si>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</si>
  <si>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</si>
  <si>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</si>
  <si>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Coma i la Pedra (La)</t>
  </si>
  <si>
    <t>Conca de Dalt</t>
  </si>
  <si>
    <t>Corbins</t>
  </si>
  <si>
    <t>Cubells</t>
  </si>
  <si>
    <t>Espluga Calba (L')</t>
  </si>
  <si>
    <t>Espot</t>
  </si>
  <si>
    <t>Estamariu</t>
  </si>
  <si>
    <t>Estaràs</t>
  </si>
  <si>
    <t>Esterri d'Àneu</t>
  </si>
  <si>
    <t>Esterri de Cardós</t>
  </si>
  <si>
    <t>Farrera</t>
  </si>
  <si>
    <t>Fígols i Alinyà</t>
  </si>
  <si>
    <t>Floresta (La)</t>
  </si>
  <si>
    <t>Fondarella</t>
  </si>
  <si>
    <t>Foradada</t>
  </si>
  <si>
    <t>Fuliola (La)</t>
  </si>
  <si>
    <t>Fulleda</t>
  </si>
  <si>
    <t>Gavet de la Conca</t>
  </si>
  <si>
    <t>Gimenells i el Pla de la Font</t>
  </si>
  <si>
    <t>Golmés</t>
  </si>
  <si>
    <t>Gósol</t>
  </si>
  <si>
    <t>Granadella (La)</t>
  </si>
  <si>
    <t>Granja d'Escarp (La)</t>
  </si>
  <si>
    <t>Granyanella</t>
  </si>
  <si>
    <t>Granyena de les Garrigues</t>
  </si>
  <si>
    <t>Granyena de Segarra</t>
  </si>
  <si>
    <t>Guimerà</t>
  </si>
  <si>
    <t>Guingueta d'Àneu (La)</t>
  </si>
  <si>
    <t>Guissona</t>
  </si>
  <si>
    <t>Guixers</t>
  </si>
  <si>
    <t>Isona i Conca Dellà</t>
  </si>
  <si>
    <t>Ivars d'Urgell</t>
  </si>
  <si>
    <t>Ivars de Noguera</t>
  </si>
  <si>
    <t>Ivorra</t>
  </si>
  <si>
    <t>Josa i Tuixén</t>
  </si>
  <si>
    <t>Juncosa</t>
  </si>
  <si>
    <t>Juneda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</si>
  <si>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</si>
  <si>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</si>
  <si>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</si>
  <si>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</si>
  <si>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</si>
  <si>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</si>
  <si>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</si>
  <si>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</si>
  <si>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</si>
  <si>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Maials</t>
  </si>
  <si>
    <t>Maldà</t>
  </si>
  <si>
    <t>Massalcoreig</t>
  </si>
  <si>
    <t>Massoteres</t>
  </si>
  <si>
    <t>Menàrguens</t>
  </si>
  <si>
    <t>Miralcamp</t>
  </si>
  <si>
    <t>Mollerussa</t>
  </si>
  <si>
    <t>Molsosa (La)</t>
  </si>
  <si>
    <t>Montellà i Martinet</t>
  </si>
  <si>
    <t>Montferrer i Castellbò</t>
  </si>
  <si>
    <t>Montgai</t>
  </si>
  <si>
    <t>Montoliu de Lleida</t>
  </si>
  <si>
    <t>Montoliu de Segarra</t>
  </si>
  <si>
    <t>Montornès de Segarra</t>
  </si>
  <si>
    <t>Nalec</t>
  </si>
  <si>
    <t>Naut Aran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</si>
  <si>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</si>
  <si>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</si>
  <si>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</si>
  <si>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</si>
  <si>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</si>
  <si>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</si>
  <si>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</si>
  <si>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</si>
  <si>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</si>
  <si>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</si>
  <si>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</si>
  <si>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</si>
  <si>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Penelles</t>
  </si>
  <si>
    <t>Peramola</t>
  </si>
  <si>
    <t>Pinell de Solsonès</t>
  </si>
  <si>
    <t>Pinós</t>
  </si>
  <si>
    <t>Plans de Sió (Els)</t>
  </si>
  <si>
    <t>Poal (El)</t>
  </si>
  <si>
    <t>Pobla de Cérvoles (La)</t>
  </si>
  <si>
    <t>Pobla de Segur (La)</t>
  </si>
  <si>
    <t>Pont de Bar (El)</t>
  </si>
  <si>
    <t>Pont de Suert (El)</t>
  </si>
  <si>
    <t>Ponts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</si>
  <si>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</si>
  <si>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</si>
  <si>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</si>
  <si>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</si>
  <si>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</si>
  <si>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</si>
  <si>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</si>
  <si>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</si>
  <si>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</si>
  <si>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d'Ondara</t>
  </si>
  <si>
    <t>Ribera d'Urgellet</t>
  </si>
  <si>
    <t>Riner</t>
  </si>
  <si>
    <t>Riu de Cerdanya</t>
  </si>
  <si>
    <t>Rosselló</t>
  </si>
  <si>
    <t>Salàs de Pallars</t>
  </si>
  <si>
    <t>Sanaüja</t>
  </si>
  <si>
    <t>Sant Esteve de la Sarga</t>
  </si>
  <si>
    <t>Sant Guim de Freixenet</t>
  </si>
  <si>
    <t>Sant Guim de la Plana</t>
  </si>
  <si>
    <t>Sant Llorenç de Morunys</t>
  </si>
  <si>
    <t>Sant Martí de Riucorb</t>
  </si>
  <si>
    <t>Sant Ramon</t>
  </si>
  <si>
    <t>Sarroca de Bellera</t>
  </si>
  <si>
    <t>Sarroca de Lleida</t>
  </si>
  <si>
    <t>Senterada</t>
  </si>
  <si>
    <t>Sentiu de Sió (La)</t>
  </si>
  <si>
    <t>Seròs</t>
  </si>
  <si>
    <t>Seu d'Urgell (La)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</si>
  <si>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</si>
  <si>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</si>
  <si>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</si>
  <si>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</si>
  <si>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</si>
  <si>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</si>
  <si>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</si>
  <si>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</si>
  <si>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</si>
  <si>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</si>
  <si>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</si>
  <si>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</si>
  <si>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</si>
  <si>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</si>
  <si>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</si>
  <si>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</si>
  <si>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</si>
  <si>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</si>
  <si>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</si>
  <si>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Torre-serona</t>
  </si>
  <si>
    <t>Torre de Cabdella (La)</t>
  </si>
  <si>
    <t>Torrebesses</t>
  </si>
  <si>
    <t>Torrefarrera</t>
  </si>
  <si>
    <t>Torrefeta i Florejacs</t>
  </si>
  <si>
    <t>Torregrossa</t>
  </si>
  <si>
    <t>Torrelameu</t>
  </si>
  <si>
    <t>Torres de Segre</t>
  </si>
  <si>
    <t>Tremp</t>
  </si>
  <si>
    <t>Vall de Boí (La)</t>
  </si>
  <si>
    <t>Vall de Cardós</t>
  </si>
  <si>
    <t>Vallbona de les Monges</t>
  </si>
  <si>
    <t>Vallfogona de Balaguer</t>
  </si>
  <si>
    <t>Valls d'Aguilar (Les)</t>
  </si>
  <si>
    <t>Valls de Valira (Les)</t>
  </si>
  <si>
    <t>Vansa i Fórnols (La)</t>
  </si>
  <si>
    <t>Verdú</t>
  </si>
  <si>
    <t>Vielha e Mijaran</t>
  </si>
  <si>
    <t>Vila-sana</t>
  </si>
  <si>
    <t>Vilagrassa</t>
  </si>
  <si>
    <t>Vilaller</t>
  </si>
  <si>
    <t>Vilamòs</t>
  </si>
  <si>
    <t>Vilanova de Bellpuig</t>
  </si>
  <si>
    <t>Vilanova de l'Aguda</t>
  </si>
  <si>
    <t>Vilanova de la Barca</t>
  </si>
  <si>
    <t>Vilanova de Meià</t>
  </si>
  <si>
    <t>Vilanova de Segrià</t>
  </si>
  <si>
    <t>Vilosell (El)</t>
  </si>
  <si>
    <t>Vinaixa</t>
  </si>
  <si>
    <t>Aiguamúrcia</t>
  </si>
  <si>
    <t>Albinyana</t>
  </si>
  <si>
    <t>Albiol (L')</t>
  </si>
  <si>
    <t>Alcanar</t>
  </si>
  <si>
    <t>Alcover</t>
  </si>
  <si>
    <t>Aldea (L')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</si>
  <si>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</si>
  <si>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</si>
  <si>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</si>
  <si>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</si>
  <si>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</si>
  <si>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</si>
  <si>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</si>
  <si>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</si>
  <si>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Ampolla (L')</t>
  </si>
  <si>
    <t>Amposta</t>
  </si>
  <si>
    <t>Arboç (L')</t>
  </si>
  <si>
    <t>Arbolí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</si>
  <si>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</si>
  <si>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</si>
  <si>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</si>
  <si>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</si>
  <si>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</si>
  <si>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</si>
  <si>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</si>
  <si>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</si>
  <si>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</si>
  <si>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</si>
  <si>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</si>
  <si>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</si>
  <si>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</si>
  <si>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</si>
  <si>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</si>
  <si>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</si>
  <si>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</si>
  <si>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</si>
  <si>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</si>
  <si>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</si>
  <si>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</si>
  <si>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Camarles</t>
  </si>
  <si>
    <t>Cambrils</t>
  </si>
  <si>
    <t>Capafonts</t>
  </si>
  <si>
    <t>Capçanes</t>
  </si>
  <si>
    <t>Caseres</t>
  </si>
  <si>
    <t>Castellvell del Camp</t>
  </si>
  <si>
    <t>Catllar (El)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</si>
  <si>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</si>
  <si>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</si>
  <si>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</si>
  <si>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</si>
  <si>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</si>
  <si>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</si>
  <si>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</si>
  <si>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Deltebre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</si>
  <si>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</si>
  <si>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</si>
  <si>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</si>
  <si>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</si>
  <si>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</si>
  <si>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</si>
  <si>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</si>
  <si>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</si>
  <si>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</si>
  <si>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</si>
  <si>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</si>
  <si>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</si>
  <si>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</si>
  <si>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</si>
  <si>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</si>
  <si>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</si>
  <si>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</si>
  <si>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</si>
  <si>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</si>
  <si>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</si>
  <si>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</si>
  <si>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</si>
  <si>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Marçà</t>
  </si>
  <si>
    <t>Margalef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</si>
  <si>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</si>
  <si>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</si>
  <si>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</si>
  <si>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</si>
  <si>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</si>
  <si>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</si>
  <si>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</si>
  <si>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</si>
  <si>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Molar (El)</t>
  </si>
  <si>
    <t>Mont-ral</t>
  </si>
  <si>
    <t>Mont-roig del Camp</t>
  </si>
  <si>
    <t>Montblanc</t>
  </si>
  <si>
    <t>Montbrió del Camp</t>
  </si>
  <si>
    <t>Montferri</t>
  </si>
  <si>
    <t>Montmell (El)</t>
  </si>
  <si>
    <t>Móra d'Ebre</t>
  </si>
  <si>
    <t>Móra la Nova</t>
  </si>
  <si>
    <t>Morell (El)</t>
  </si>
  <si>
    <t>Morera de Montsant (La)</t>
  </si>
  <si>
    <t>Nou de Gaià (La)</t>
  </si>
  <si>
    <t>Nulles</t>
  </si>
  <si>
    <t>Pallaresos (Els)</t>
  </si>
  <si>
    <t>Palma d'Ebre (La)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</si>
  <si>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</si>
  <si>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</si>
  <si>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</si>
  <si>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</si>
  <si>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</si>
  <si>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</si>
  <si>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</si>
  <si>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</si>
  <si>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</si>
  <si>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</si>
  <si>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</si>
  <si>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</si>
  <si>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</si>
  <si>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Pontils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</si>
  <si>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</si>
  <si>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</si>
  <si>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</si>
  <si>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</si>
  <si>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</si>
  <si>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</si>
  <si>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</si>
  <si>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</si>
  <si>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</si>
  <si>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</si>
  <si>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Riba-roja d'Ebre</t>
  </si>
  <si>
    <t>Riba (La)</t>
  </si>
  <si>
    <t>Riera de Gaià (La)</t>
  </si>
  <si>
    <t>Riudecanyes</t>
  </si>
  <si>
    <t>Riudecols</t>
  </si>
  <si>
    <t>Riudoms</t>
  </si>
  <si>
    <t>Rocafort de Queralt</t>
  </si>
  <si>
    <t>Roda de Barà</t>
  </si>
  <si>
    <t>Rodonyà</t>
  </si>
  <si>
    <t>Roquetes</t>
  </si>
  <si>
    <t>Rourell (El)</t>
  </si>
  <si>
    <t>Salomó</t>
  </si>
  <si>
    <t>Salou</t>
  </si>
  <si>
    <t>Sant Carles de la Ràpita</t>
  </si>
  <si>
    <t>Sant Jaume d'Enveja</t>
  </si>
  <si>
    <t>Sant Jaume dels Domenys</t>
  </si>
  <si>
    <t>Santa Bàrbara</t>
  </si>
  <si>
    <t>Santa Coloma de Queralt</t>
  </si>
  <si>
    <t>Santa Oliva</t>
  </si>
  <si>
    <t>Sarral</t>
  </si>
  <si>
    <t>Savallà del Comtat</t>
  </si>
  <si>
    <t>Secuita (La)</t>
  </si>
  <si>
    <t>Selva del Camp (La)</t>
  </si>
  <si>
    <t>Senan</t>
  </si>
  <si>
    <t>Sénia (La)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</si>
  <si>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</si>
  <si>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</si>
  <si>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</si>
  <si>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</si>
  <si>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</si>
  <si>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</si>
  <si>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</si>
  <si>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</si>
  <si>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</si>
  <si>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</si>
  <si>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</si>
  <si>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</si>
  <si>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</si>
  <si>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</si>
  <si>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</si>
  <si>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</si>
  <si>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</si>
  <si>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Vila-rodona</t>
  </si>
  <si>
    <t>Vila-seca</t>
  </si>
  <si>
    <t>Vilabella</t>
  </si>
  <si>
    <t>Vilalba dels Arcs</t>
  </si>
  <si>
    <t>Vilallonga del Camp</t>
  </si>
  <si>
    <t>Vilanova d'Escornalbou</t>
  </si>
  <si>
    <t>Vilanova de Prades</t>
  </si>
  <si>
    <t>Vilaplana</t>
  </si>
  <si>
    <t>Vilaverd</t>
  </si>
  <si>
    <t>Vilella Alta (La)</t>
  </si>
  <si>
    <t>Vilella Baixa (La)</t>
  </si>
  <si>
    <t>Vimbodí i Poblet</t>
  </si>
  <si>
    <t>Vinebre</t>
  </si>
  <si>
    <t>Vinyols i els Arcs</t>
  </si>
  <si>
    <t>Xerta</t>
  </si>
  <si>
    <t>Ceuta y Melilla</t>
  </si>
  <si>
    <t>Extremadura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</si>
  <si>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</si>
  <si>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</si>
  <si>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</si>
  <si>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</si>
  <si>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</si>
  <si>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</si>
  <si>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</si>
  <si>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</si>
  <si>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</si>
  <si>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</si>
  <si>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</si>
  <si>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</si>
  <si>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</si>
  <si>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</si>
  <si>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</si>
  <si>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</si>
  <si>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</si>
  <si>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</si>
  <si>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</si>
  <si>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</si>
  <si>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</si>
  <si>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</si>
  <si>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</si>
  <si>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</si>
  <si>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</si>
  <si>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</si>
  <si>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</si>
  <si>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</si>
  <si>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</si>
  <si>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</si>
  <si>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</si>
  <si>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</si>
  <si>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</si>
  <si>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</si>
  <si>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</si>
  <si>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Cheles</t>
  </si>
  <si>
    <t>Codosera (La)</t>
  </si>
  <si>
    <t>Cordobilla de Lácara</t>
  </si>
  <si>
    <t>Coronada (La)</t>
  </si>
  <si>
    <t>Corte de Peleas</t>
  </si>
  <si>
    <t>Cristina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</si>
  <si>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</si>
  <si>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</si>
  <si>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</si>
  <si>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</si>
  <si>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</si>
  <si>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</si>
  <si>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</si>
  <si>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</si>
  <si>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</si>
  <si>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</si>
  <si>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</si>
  <si>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</si>
  <si>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</si>
  <si>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</si>
  <si>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</si>
  <si>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</si>
  <si>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</si>
  <si>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</si>
  <si>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</si>
  <si>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</si>
  <si>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</si>
  <si>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</si>
  <si>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</si>
  <si>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</si>
  <si>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</si>
  <si>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</si>
  <si>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</si>
  <si>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</si>
  <si>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</si>
  <si>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Llera</t>
  </si>
  <si>
    <t>Llerena</t>
  </si>
  <si>
    <t>Lobón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</si>
  <si>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</si>
  <si>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</si>
  <si>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</si>
  <si>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</si>
  <si>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</si>
  <si>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</si>
  <si>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</si>
  <si>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</si>
  <si>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</si>
  <si>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</si>
  <si>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</si>
  <si>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</si>
  <si>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</si>
  <si>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</si>
  <si>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</si>
  <si>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</si>
  <si>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</si>
  <si>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</si>
  <si>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</si>
  <si>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</si>
  <si>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</si>
  <si>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</si>
  <si>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</si>
  <si>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</si>
  <si>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</si>
  <si>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</si>
  <si>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</si>
  <si>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</si>
  <si>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</si>
  <si>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</si>
  <si>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 Obando</t>
  </si>
  <si>
    <t>Puebla de Sancho Pérez</t>
  </si>
  <si>
    <t>Puebla del Maestre</t>
  </si>
  <si>
    <t>Puebla del Prior</t>
  </si>
  <si>
    <t>Pueblonuevo del Guadiana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</si>
  <si>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</si>
  <si>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</si>
  <si>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</si>
  <si>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</si>
  <si>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</si>
  <si>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</si>
  <si>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</si>
  <si>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</si>
  <si>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</si>
  <si>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 Pedro de Mérida</t>
  </si>
  <si>
    <t>San Vicente de Alcántara</t>
  </si>
  <si>
    <t>Santa Amalia</t>
  </si>
  <si>
    <t>Santa Marta</t>
  </si>
  <si>
    <t>Santos de Maimona (Los)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</si>
  <si>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</si>
  <si>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</si>
  <si>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</si>
  <si>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</si>
  <si>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</si>
  <si>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</si>
  <si>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</si>
  <si>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</si>
  <si>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</si>
  <si>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</si>
  <si>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</si>
  <si>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</si>
  <si>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</si>
  <si>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</si>
  <si>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Valdelacalzada</t>
  </si>
  <si>
    <t>Valdetorres</t>
  </si>
  <si>
    <t>Valencia de las Torres</t>
  </si>
  <si>
    <t>Valencia del Mombuey</t>
  </si>
  <si>
    <t>Valencia del Ventoso</t>
  </si>
  <si>
    <t>Valle de la Serena</t>
  </si>
  <si>
    <t>Valle de Matamoros</t>
  </si>
  <si>
    <t>Valle de Santa Ana</t>
  </si>
  <si>
    <t>Valverde de Burguillos</t>
  </si>
  <si>
    <t>Valverde de Leganés</t>
  </si>
  <si>
    <t>Valverde de Llerena</t>
  </si>
  <si>
    <t>Valverde de Mérida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</si>
  <si>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</si>
  <si>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</si>
  <si>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</si>
  <si>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</si>
  <si>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</si>
  <si>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</si>
  <si>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 Rena</t>
  </si>
  <si>
    <t>Villar del Rey</t>
  </si>
  <si>
    <t>Villarta de los Montes</t>
  </si>
  <si>
    <t>Zafra</t>
  </si>
  <si>
    <t>Zahínos</t>
  </si>
  <si>
    <t>Zalamea de la Serena</t>
  </si>
  <si>
    <t>Zarza-Capilla</t>
  </si>
  <si>
    <t>Abadía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</si>
  <si>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</si>
  <si>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</si>
  <si>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</si>
  <si>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</si>
  <si>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</si>
  <si>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</si>
  <si>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</si>
  <si>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</si>
  <si>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</si>
  <si>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 del Cano</t>
  </si>
  <si>
    <t>Aldea del Obispo (La)</t>
  </si>
  <si>
    <t>Aldeacentenera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</si>
  <si>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</si>
  <si>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</si>
  <si>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</si>
  <si>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</si>
  <si>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</si>
  <si>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</si>
  <si>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</si>
  <si>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</si>
  <si>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</t>
  </si>
  <si>
    <t>Arroyomolinos de la Vera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</si>
  <si>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</si>
  <si>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</si>
  <si>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</si>
  <si>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</si>
  <si>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</si>
  <si>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</si>
  <si>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</si>
  <si>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</si>
  <si>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</si>
  <si>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</si>
  <si>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</si>
  <si>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</si>
  <si>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</si>
  <si>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</si>
  <si>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</si>
  <si>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</si>
  <si>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</si>
  <si>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</si>
  <si>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</si>
  <si>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</si>
  <si>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</si>
  <si>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</si>
  <si>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</si>
  <si>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</si>
  <si>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</si>
  <si>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</si>
  <si>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</si>
  <si>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</si>
  <si>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</si>
  <si>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 Millán</t>
  </si>
  <si>
    <t>Casas de Miravete</t>
  </si>
  <si>
    <t>Casas del Castañar</t>
  </si>
  <si>
    <t>Casas del Monte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</si>
  <si>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</si>
  <si>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</si>
  <si>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</si>
  <si>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</si>
  <si>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</si>
  <si>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</si>
  <si>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</si>
  <si>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</si>
  <si>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</si>
  <si>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</si>
  <si>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</si>
  <si>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</si>
  <si>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</si>
  <si>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</si>
  <si>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</si>
  <si>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</si>
  <si>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</si>
  <si>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</si>
  <si>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</si>
  <si>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</si>
  <si>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</si>
  <si>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</si>
  <si>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</si>
  <si>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</si>
  <si>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</si>
  <si>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</si>
  <si>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</si>
  <si>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</si>
  <si>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</si>
  <si>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</si>
  <si>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</si>
  <si>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</si>
  <si>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</si>
  <si>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</si>
  <si>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</si>
  <si>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</si>
  <si>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</si>
  <si>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</si>
  <si>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</si>
  <si>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</si>
  <si>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</si>
  <si>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</si>
  <si>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</si>
  <si>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</si>
  <si>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</si>
  <si>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</si>
  <si>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</si>
  <si>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</si>
  <si>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</si>
  <si>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</si>
  <si>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</si>
  <si>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</si>
  <si>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</si>
  <si>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</si>
  <si>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</si>
  <si>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</si>
  <si>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</si>
  <si>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</si>
  <si>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</si>
  <si>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</si>
  <si>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</si>
  <si>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</si>
  <si>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</si>
  <si>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</si>
  <si>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</si>
  <si>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</si>
  <si>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</si>
  <si>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</si>
  <si>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</si>
  <si>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</si>
  <si>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</si>
  <si>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</si>
  <si>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</si>
  <si>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</si>
  <si>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</si>
  <si>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</si>
  <si>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</si>
  <si>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</si>
  <si>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</si>
  <si>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</si>
  <si>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</si>
  <si>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</si>
  <si>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</si>
  <si>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</si>
  <si>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</si>
  <si>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</si>
  <si>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</si>
  <si>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</si>
  <si>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</si>
  <si>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</si>
  <si>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</si>
  <si>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</si>
  <si>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</si>
  <si>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</si>
  <si>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</si>
  <si>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</si>
  <si>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</si>
  <si>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</si>
  <si>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</si>
  <si>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</si>
  <si>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</si>
  <si>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Rosalejo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</si>
  <si>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</si>
  <si>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</si>
  <si>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</si>
  <si>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</si>
  <si>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</si>
  <si>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</si>
  <si>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</si>
  <si>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</si>
  <si>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</si>
  <si>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</si>
  <si>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</si>
  <si>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</si>
  <si>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</si>
  <si>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</si>
  <si>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</si>
  <si>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</si>
  <si>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</si>
  <si>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</si>
  <si>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</si>
  <si>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</si>
  <si>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</si>
  <si>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</si>
  <si>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</si>
  <si>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</si>
  <si>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 de Don Miguel</t>
  </si>
  <si>
    <t>Torre de Santa María</t>
  </si>
  <si>
    <t>Torrecilla de los Ángeles</t>
  </si>
  <si>
    <t>Torrecillas de la Tiesa</t>
  </si>
  <si>
    <t>Torrejón el Rubio</t>
  </si>
  <si>
    <t>Torrejoncillo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</si>
  <si>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</si>
  <si>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</si>
  <si>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</si>
  <si>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</si>
  <si>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</si>
  <si>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</si>
  <si>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</si>
  <si>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</si>
  <si>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</si>
  <si>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</si>
  <si>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</si>
  <si>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</si>
  <si>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</si>
  <si>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</si>
  <si>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</si>
  <si>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</si>
  <si>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</si>
  <si>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</si>
  <si>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</si>
  <si>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</si>
  <si>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</si>
  <si>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</si>
  <si>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 Plasencia</t>
  </si>
  <si>
    <t>Villar del Pedroso</t>
  </si>
  <si>
    <t>Villasbuenas de Gata</t>
  </si>
  <si>
    <t>Zarza de Granadilla</t>
  </si>
  <si>
    <t>Zarza de Montánchez</t>
  </si>
  <si>
    <t>Zarza la Mayor</t>
  </si>
  <si>
    <t>Zorita</t>
  </si>
  <si>
    <t>Galicia</t>
  </si>
  <si>
    <t>Abegondo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</si>
  <si>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</si>
  <si>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</si>
  <si>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</si>
  <si>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</si>
  <si>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</si>
  <si>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</si>
  <si>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</si>
  <si>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</si>
  <si>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</si>
  <si>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</si>
  <si>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</si>
  <si>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</si>
  <si>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</si>
  <si>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</si>
  <si>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</si>
  <si>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</si>
  <si>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</si>
  <si>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</si>
  <si>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Cariño</t>
  </si>
  <si>
    <t>Carnota</t>
  </si>
  <si>
    <t>Carral</t>
  </si>
  <si>
    <t>Cedeira</t>
  </si>
  <si>
    <t>Cee</t>
  </si>
  <si>
    <t>Cerceda</t>
  </si>
  <si>
    <t>Cerdido</t>
  </si>
  <si>
    <t>Cesuras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</si>
  <si>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</si>
  <si>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</si>
  <si>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</si>
  <si>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</si>
  <si>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</si>
  <si>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</si>
  <si>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</si>
  <si>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</si>
  <si>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</si>
  <si>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</si>
  <si>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</si>
  <si>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</si>
  <si>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</si>
  <si>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Laracha (A)</t>
  </si>
  <si>
    <t>Laxe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</si>
  <si>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</si>
  <si>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</si>
  <si>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</si>
  <si>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</si>
  <si>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</si>
  <si>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</si>
  <si>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</si>
  <si>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</si>
  <si>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</si>
  <si>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</si>
  <si>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Muros</t>
  </si>
  <si>
    <t>Muxía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</si>
  <si>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</si>
  <si>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</si>
  <si>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</si>
  <si>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</si>
  <si>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</si>
  <si>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</si>
  <si>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</si>
  <si>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</si>
  <si>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</si>
  <si>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Oza dos Ríos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</si>
  <si>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</si>
  <si>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</si>
  <si>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</si>
  <si>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</si>
  <si>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</si>
  <si>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</si>
  <si>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</si>
  <si>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</si>
  <si>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</si>
  <si>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</si>
  <si>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</si>
  <si>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</si>
  <si>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</si>
  <si>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</si>
  <si>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</si>
  <si>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</si>
  <si>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Somozas (As)</t>
  </si>
  <si>
    <t>Teo</t>
  </si>
  <si>
    <t>Toques</t>
  </si>
  <si>
    <t>Tordoia</t>
  </si>
  <si>
    <t>Touro</t>
  </si>
  <si>
    <t>Trazo</t>
  </si>
  <si>
    <t>Val do Dubra</t>
  </si>
  <si>
    <t>Valdoviño</t>
  </si>
  <si>
    <t>Vedra</t>
  </si>
  <si>
    <t>Vilarmaior</t>
  </si>
  <si>
    <t>Vilasantar</t>
  </si>
  <si>
    <t>Vimianzo</t>
  </si>
  <si>
    <t>Zas</t>
  </si>
  <si>
    <t>Abadín</t>
  </si>
  <si>
    <t>Alfoz</t>
  </si>
  <si>
    <t>Antas de Ulla</t>
  </si>
  <si>
    <t>Baleira</t>
  </si>
  <si>
    <t>Baralla</t>
  </si>
  <si>
    <t>Barreiros</t>
  </si>
  <si>
    <t>Becerreá</t>
  </si>
  <si>
    <t>Begonte</t>
  </si>
  <si>
    <t>Bóveda</t>
  </si>
  <si>
    <t>Burela</t>
  </si>
  <si>
    <t>Carballedo</t>
  </si>
  <si>
    <t>Castro de Rei</t>
  </si>
  <si>
    <t>Castroverde</t>
  </si>
  <si>
    <t>Cervantes</t>
  </si>
  <si>
    <t>Cervo</t>
  </si>
  <si>
    <t>Chantada</t>
  </si>
  <si>
    <t>Corgo (O)</t>
  </si>
  <si>
    <t>Cospeito</t>
  </si>
  <si>
    <t>Folgoso do Courel</t>
  </si>
  <si>
    <t>Fonsagrada (A)</t>
  </si>
  <si>
    <t>Foz</t>
  </si>
  <si>
    <t>Friol</t>
  </si>
  <si>
    <t>Guitiriz</t>
  </si>
  <si>
    <t>Guntín</t>
  </si>
  <si>
    <t>Incio (O)</t>
  </si>
  <si>
    <t>Láncara</t>
  </si>
  <si>
    <t>Lourenzá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</si>
  <si>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</si>
  <si>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</si>
  <si>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</si>
  <si>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</si>
  <si>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</si>
  <si>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</si>
  <si>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</si>
  <si>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</si>
  <si>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</si>
  <si>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</si>
  <si>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</si>
  <si>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</si>
  <si>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</si>
  <si>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</si>
  <si>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</si>
  <si>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</si>
  <si>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Pobra do Brollón (A)</t>
  </si>
  <si>
    <t>Pol</t>
  </si>
  <si>
    <t>Pontenova (A)</t>
  </si>
  <si>
    <t>Portomarín</t>
  </si>
  <si>
    <t>Quiroga</t>
  </si>
  <si>
    <t>Rábade</t>
  </si>
  <si>
    <t>Ribadeo</t>
  </si>
  <si>
    <t>Ribas de Sil</t>
  </si>
  <si>
    <t>Ribeira de Piquín</t>
  </si>
  <si>
    <t>Riotorto</t>
  </si>
  <si>
    <t>Samos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</si>
  <si>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</si>
  <si>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</si>
  <si>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</si>
  <si>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</si>
  <si>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</si>
  <si>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</si>
  <si>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</si>
  <si>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</si>
  <si>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</si>
  <si>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</si>
  <si>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Xermade</t>
  </si>
  <si>
    <t>Xove</t>
  </si>
  <si>
    <t>Allariz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</si>
  <si>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</si>
  <si>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</si>
  <si>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</si>
  <si>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</si>
  <si>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</si>
  <si>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</si>
  <si>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</si>
  <si>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</si>
  <si>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</si>
  <si>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</si>
  <si>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</si>
  <si>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</si>
  <si>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</si>
  <si>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</si>
  <si>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</si>
  <si>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Avia</t>
  </si>
  <si>
    <t>Carballeda de Valdeorras</t>
  </si>
  <si>
    <t>Carballiño (O)</t>
  </si>
  <si>
    <t>Cartelle</t>
  </si>
  <si>
    <t>Castrelo de Miño</t>
  </si>
  <si>
    <t>Castrelo do Val</t>
  </si>
  <si>
    <t>Castro Caldelas</t>
  </si>
  <si>
    <t>Celanova</t>
  </si>
  <si>
    <t>Cenlle</t>
  </si>
  <si>
    <t>Chandrexa de Queixa</t>
  </si>
  <si>
    <t>Coles</t>
  </si>
  <si>
    <t>Cortegada</t>
  </si>
  <si>
    <t>Cualedro</t>
  </si>
  <si>
    <t>Entrimo</t>
  </si>
  <si>
    <t>Esgos</t>
  </si>
  <si>
    <t>Gomesende</t>
  </si>
  <si>
    <t>Gudiña (A)</t>
  </si>
  <si>
    <t>Irixo (O)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</si>
  <si>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</si>
  <si>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</si>
  <si>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</si>
  <si>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</si>
  <si>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</si>
  <si>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</si>
  <si>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</si>
  <si>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</si>
  <si>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</si>
  <si>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</si>
  <si>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</si>
  <si>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</si>
  <si>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</si>
  <si>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</si>
  <si>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</si>
  <si>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</si>
  <si>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</si>
  <si>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</si>
  <si>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</si>
  <si>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</si>
  <si>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</si>
  <si>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</si>
  <si>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</si>
  <si>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Pobra de Trives (A)</t>
  </si>
  <si>
    <t>Pontedeva</t>
  </si>
  <si>
    <t>Porqueira</t>
  </si>
  <si>
    <t>Punxín</t>
  </si>
  <si>
    <t>Quintela de Leirado</t>
  </si>
  <si>
    <t>Rairiz de Veiga</t>
  </si>
  <si>
    <t>Ramirás</t>
  </si>
  <si>
    <t>Ribadavia</t>
  </si>
  <si>
    <t>Riós</t>
  </si>
  <si>
    <t>Rúa (A)</t>
  </si>
  <si>
    <t>Rubiá</t>
  </si>
  <si>
    <t>San Amaro</t>
  </si>
  <si>
    <t>San Cibrao das Viñas</t>
  </si>
  <si>
    <t>San Cristovo de Cea</t>
  </si>
  <si>
    <t>San Xoán de Río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</si>
  <si>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</si>
  <si>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</si>
  <si>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</si>
  <si>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</si>
  <si>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</si>
  <si>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</si>
  <si>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</si>
  <si>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</si>
  <si>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</si>
  <si>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</si>
  <si>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</si>
  <si>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</si>
  <si>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</si>
  <si>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</si>
  <si>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</si>
  <si>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</si>
  <si>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Xinzo de Limia</t>
  </si>
  <si>
    <t>Xunqueira de Ambía</t>
  </si>
  <si>
    <t>Xunqueira de Espadanedo</t>
  </si>
  <si>
    <t>Agolada</t>
  </si>
  <si>
    <t>Arbo</t>
  </si>
  <si>
    <t>Baiona</t>
  </si>
  <si>
    <t>Barro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</si>
  <si>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</si>
  <si>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</si>
  <si>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</si>
  <si>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</si>
  <si>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</si>
  <si>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</si>
  <si>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</si>
  <si>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Cerdedo</t>
  </si>
  <si>
    <t>Cotobade</t>
  </si>
  <si>
    <t>Covelo</t>
  </si>
  <si>
    <t>Crecente</t>
  </si>
  <si>
    <t>Cuntis</t>
  </si>
  <si>
    <t>Dozón</t>
  </si>
  <si>
    <t>Estrada (A)</t>
  </si>
  <si>
    <t>Forcarei</t>
  </si>
  <si>
    <t>Fornelos de Montes</t>
  </si>
  <si>
    <t>Gondomar</t>
  </si>
  <si>
    <t>Grove (O)</t>
  </si>
  <si>
    <t>Guarda (A)</t>
  </si>
  <si>
    <t>Illa de Arousa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</si>
  <si>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</si>
  <si>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</si>
  <si>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</si>
  <si>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</si>
  <si>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</si>
  <si>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</si>
  <si>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</si>
  <si>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</si>
  <si>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</si>
  <si>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</si>
  <si>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</si>
  <si>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</si>
  <si>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</si>
  <si>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</si>
  <si>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Poio</t>
  </si>
  <si>
    <t>Ponte Caldelas</t>
  </si>
  <si>
    <t>Ponteareas</t>
  </si>
  <si>
    <t>Pontecesures</t>
  </si>
  <si>
    <t>Porriño (O)</t>
  </si>
  <si>
    <t>Portas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</si>
  <si>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</si>
  <si>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</si>
  <si>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</si>
  <si>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</si>
  <si>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</si>
  <si>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</si>
  <si>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</si>
  <si>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</si>
  <si>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</si>
  <si>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</si>
  <si>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</si>
  <si>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</si>
  <si>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</si>
  <si>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 de Cruces</t>
  </si>
  <si>
    <t>Vilaboa</t>
  </si>
  <si>
    <t>Vilagarcía de Arousa</t>
  </si>
  <si>
    <t>Vilanova de Arousa</t>
  </si>
  <si>
    <t>Islas Baleares</t>
  </si>
  <si>
    <t>Alaior</t>
  </si>
  <si>
    <t>Alaró</t>
  </si>
  <si>
    <t>Alcúdia</t>
  </si>
  <si>
    <t>Algaida</t>
  </si>
  <si>
    <t>Andratx</t>
  </si>
  <si>
    <t>Ariany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</si>
  <si>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</si>
  <si>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</si>
  <si>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</si>
  <si>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</si>
  <si>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</si>
  <si>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</si>
  <si>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</si>
  <si>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</si>
  <si>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</si>
  <si>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Castell (Es)</t>
  </si>
  <si>
    <t>Ciutadella de Menorca</t>
  </si>
  <si>
    <t>Consell</t>
  </si>
  <si>
    <t>Costitx</t>
  </si>
  <si>
    <t>Deyá</t>
  </si>
  <si>
    <t>Eivissa</t>
  </si>
  <si>
    <t>Escorca</t>
  </si>
  <si>
    <t>Esporles</t>
  </si>
  <si>
    <t>Estellencs</t>
  </si>
  <si>
    <t>Felanitx</t>
  </si>
  <si>
    <t>Ferreries</t>
  </si>
  <si>
    <t>Formentera</t>
  </si>
  <si>
    <t>Fornalutx</t>
  </si>
  <si>
    <t>Inca</t>
  </si>
  <si>
    <t>Lloret de Vistalegre</t>
  </si>
  <si>
    <t>Lloseta</t>
  </si>
  <si>
    <t>Llubí</t>
  </si>
  <si>
    <t>Llucmajor</t>
  </si>
  <si>
    <t>Manacor</t>
  </si>
  <si>
    <t>Mancor de la Vall</t>
  </si>
  <si>
    <t>Maó</t>
  </si>
  <si>
    <t>Maria de la Salut</t>
  </si>
  <si>
    <t>Marratxí</t>
  </si>
  <si>
    <t>Mercadal (Es)</t>
  </si>
  <si>
    <t>Migjorn Gran (Es)</t>
  </si>
  <si>
    <t>Montuïri</t>
  </si>
  <si>
    <t>Muro</t>
  </si>
  <si>
    <t>Palma</t>
  </si>
  <si>
    <t>Petra</t>
  </si>
  <si>
    <t>Pobla (Sa)</t>
  </si>
  <si>
    <t>Pollença</t>
  </si>
  <si>
    <t>Porreres</t>
  </si>
  <si>
    <t>Puigpunyent</t>
  </si>
  <si>
    <t>Salines (Ses)</t>
  </si>
  <si>
    <t>Sant Antoni de Portmany</t>
  </si>
  <si>
    <t>Sant Joan</t>
  </si>
  <si>
    <t>Sant Joan de Labritja</t>
  </si>
  <si>
    <t>Sant Josep de sa Talaia</t>
  </si>
  <si>
    <t>Sant Llorenç des Cardassar</t>
  </si>
  <si>
    <t>Sant Lluís</t>
  </si>
  <si>
    <t>Santa Eugènia</t>
  </si>
  <si>
    <t>Santa Eulalia del Río</t>
  </si>
  <si>
    <t>Santa Margalida</t>
  </si>
  <si>
    <t>Santa María del Camí</t>
  </si>
  <si>
    <t>Santanyí</t>
  </si>
  <si>
    <t>Selva</t>
  </si>
  <si>
    <t>Sencelles</t>
  </si>
  <si>
    <t>Sineu</t>
  </si>
  <si>
    <t>Sóller</t>
  </si>
  <si>
    <t>Son Servera</t>
  </si>
  <si>
    <t>Valldemossa</t>
  </si>
  <si>
    <t>Vilafranca de Bonany</t>
  </si>
  <si>
    <t>La Rioja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</si>
  <si>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</si>
  <si>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</si>
  <si>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</si>
  <si>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</si>
  <si>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</si>
  <si>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</si>
  <si>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</si>
  <si>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</si>
  <si>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</si>
  <si>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</si>
  <si>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</si>
  <si>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</si>
  <si>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</si>
  <si>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</si>
  <si>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</si>
  <si>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</si>
  <si>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</si>
  <si>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</si>
  <si>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</si>
  <si>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</si>
  <si>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</si>
  <si>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</si>
  <si>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</si>
  <si>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</si>
  <si>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Río Tobía</t>
  </si>
  <si>
    <t>Baños de Rioja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</si>
  <si>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</si>
  <si>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</si>
  <si>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</si>
  <si>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</si>
  <si>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</si>
  <si>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</si>
  <si>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</si>
  <si>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</si>
  <si>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</si>
  <si>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</si>
  <si>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</si>
  <si>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</si>
  <si>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Cañas</t>
  </si>
  <si>
    <t>Canillas de Río Tuerto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</si>
  <si>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</si>
  <si>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</si>
  <si>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</si>
  <si>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</si>
  <si>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</si>
  <si>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</si>
  <si>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</si>
  <si>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</si>
  <si>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</si>
  <si>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</si>
  <si>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</si>
  <si>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</si>
  <si>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</si>
  <si>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</si>
  <si>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</si>
  <si>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</si>
  <si>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</si>
  <si>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</si>
  <si>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</si>
  <si>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</si>
  <si>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</si>
  <si>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</si>
  <si>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</si>
  <si>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</si>
  <si>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</si>
  <si>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</si>
  <si>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</si>
  <si>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</si>
  <si>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</si>
  <si>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</si>
  <si>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</si>
  <si>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</si>
  <si>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</si>
  <si>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</si>
  <si>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</si>
  <si>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</si>
  <si>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</si>
  <si>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</si>
  <si>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</si>
  <si>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</si>
  <si>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</si>
  <si>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</si>
  <si>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</si>
  <si>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</si>
  <si>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</si>
  <si>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</si>
  <si>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</si>
  <si>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Lumbreras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</si>
  <si>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</si>
  <si>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</si>
  <si>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</si>
  <si>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</si>
  <si>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</si>
  <si>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</si>
  <si>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</si>
  <si>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</si>
  <si>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</si>
  <si>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</si>
  <si>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</si>
  <si>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</si>
  <si>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</si>
  <si>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</si>
  <si>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</si>
  <si>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Ochánduri</t>
  </si>
  <si>
    <t>Ocón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</si>
  <si>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</si>
  <si>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</si>
  <si>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</si>
  <si>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</si>
  <si>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</si>
  <si>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</si>
  <si>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</si>
  <si>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</si>
  <si>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</si>
  <si>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</si>
  <si>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</si>
  <si>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</si>
  <si>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</si>
  <si>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</si>
  <si>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</si>
  <si>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</si>
  <si>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</si>
  <si>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</si>
  <si>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</si>
  <si>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</si>
  <si>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</si>
  <si>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</si>
  <si>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 Torcuato</t>
  </si>
  <si>
    <t>San Vicente de la Sonsierra</t>
  </si>
  <si>
    <t>Santa Coloma</t>
  </si>
  <si>
    <t>Santa Engracia del Jubera</t>
  </si>
  <si>
    <t>Santa Eulalia Bajera</t>
  </si>
  <si>
    <t>Santo Domingo de la Calzada</t>
  </si>
  <si>
    <t>Santurde de Rioja</t>
  </si>
  <si>
    <t>Santurdejo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</si>
  <si>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</si>
  <si>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</si>
  <si>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</si>
  <si>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</si>
  <si>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</si>
  <si>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</si>
  <si>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</si>
  <si>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</si>
  <si>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 en Cameros</t>
  </si>
  <si>
    <t>Torrecilla en Cameros</t>
  </si>
  <si>
    <t>Torrecilla sobre Alesanco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</si>
  <si>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</si>
  <si>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</si>
  <si>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</si>
  <si>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</si>
  <si>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</si>
  <si>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</si>
  <si>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</si>
  <si>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</si>
  <si>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</si>
  <si>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</si>
  <si>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</si>
  <si>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</si>
  <si>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</si>
  <si>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</si>
  <si>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</si>
  <si>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</si>
  <si>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</si>
  <si>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</si>
  <si>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</si>
  <si>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</si>
  <si>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</si>
  <si>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</si>
  <si>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</si>
  <si>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</si>
  <si>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</si>
  <si>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</si>
  <si>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</si>
  <si>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</si>
  <si>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</si>
  <si>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</si>
  <si>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</si>
  <si>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</si>
  <si>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</si>
  <si>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</si>
  <si>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</si>
  <si>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</si>
  <si>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</si>
  <si>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</si>
  <si>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</si>
  <si>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</si>
  <si>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</si>
  <si>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</si>
  <si>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</si>
  <si>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</si>
  <si>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</si>
  <si>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Berrueco (El)</t>
  </si>
  <si>
    <t>Berzosa del Lozoya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</si>
  <si>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</si>
  <si>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</si>
  <si>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</si>
  <si>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</si>
  <si>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</si>
  <si>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</si>
  <si>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</si>
  <si>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</si>
  <si>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</si>
  <si>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</si>
  <si>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</si>
  <si>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</si>
  <si>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</si>
  <si>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</si>
  <si>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</si>
  <si>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</si>
  <si>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</si>
  <si>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</si>
  <si>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Chapinería</t>
  </si>
  <si>
    <t>Chinchón</t>
  </si>
  <si>
    <t>Ciempozuelos</t>
  </si>
  <si>
    <t>Cobeña</t>
  </si>
  <si>
    <t>Collado Mediano</t>
  </si>
  <si>
    <t>Collado Villalba</t>
  </si>
  <si>
    <t>Colmenar de Oreja</t>
  </si>
  <si>
    <t>Colmenar del Arroyo</t>
  </si>
  <si>
    <t>Colmenar Viejo</t>
  </si>
  <si>
    <t>Colmenarejo</t>
  </si>
  <si>
    <t>Corpa</t>
  </si>
  <si>
    <t>Coslada</t>
  </si>
  <si>
    <t>Cubas de la Sagra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</si>
  <si>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</si>
  <si>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</si>
  <si>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</si>
  <si>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</si>
  <si>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</si>
  <si>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</si>
  <si>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</si>
  <si>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</si>
  <si>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</si>
  <si>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</si>
  <si>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</si>
  <si>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</si>
  <si>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</si>
  <si>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</si>
  <si>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</si>
  <si>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</si>
  <si>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</si>
  <si>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</t>
  </si>
  <si>
    <t>Horcajuelo de la Sierra</t>
  </si>
  <si>
    <t>Hoyo de Manzanares</t>
  </si>
  <si>
    <t>Humanes de Madrid</t>
  </si>
  <si>
    <t>Leganés</t>
  </si>
  <si>
    <t>Loeches</t>
  </si>
  <si>
    <t>Lozoya</t>
  </si>
  <si>
    <t>Lozoyuela-Navas-Sieteiglesias</t>
  </si>
  <si>
    <t>Madarcos</t>
  </si>
  <si>
    <t>Majadahonda</t>
  </si>
  <si>
    <t>Manzanares el Real</t>
  </si>
  <si>
    <t>Meco</t>
  </si>
  <si>
    <t>Mejorada del Campo</t>
  </si>
  <si>
    <t>Miraflores de la Sierra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</si>
  <si>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</si>
  <si>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</si>
  <si>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</si>
  <si>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</si>
  <si>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</si>
  <si>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</si>
  <si>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</si>
  <si>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</si>
  <si>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</si>
  <si>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</si>
  <si>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</si>
  <si>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</si>
  <si>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</si>
  <si>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</si>
  <si>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</si>
  <si>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</si>
  <si>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</si>
  <si>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</si>
  <si>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</si>
  <si>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</si>
  <si>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</si>
  <si>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</si>
  <si>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</si>
  <si>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</si>
  <si>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</si>
  <si>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</si>
  <si>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</si>
  <si>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</si>
  <si>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</si>
  <si>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Puentes Viejas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</si>
  <si>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</si>
  <si>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</si>
  <si>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</si>
  <si>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</si>
  <si>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</si>
  <si>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</si>
  <si>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</si>
  <si>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</si>
  <si>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</si>
  <si>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</si>
  <si>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</si>
  <si>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</si>
  <si>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</si>
  <si>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</si>
  <si>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</si>
  <si>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</si>
  <si>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</si>
  <si>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</si>
  <si>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</si>
  <si>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</si>
  <si>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</si>
  <si>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</si>
  <si>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</si>
  <si>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</si>
  <si>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</si>
  <si>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</si>
  <si>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</si>
  <si>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</si>
  <si>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</si>
  <si>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</si>
  <si>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</si>
  <si>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</si>
  <si>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</si>
  <si>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</si>
  <si>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Tres Cantos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</si>
  <si>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</si>
  <si>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</si>
  <si>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</si>
  <si>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</si>
  <si>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</si>
  <si>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</si>
  <si>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</si>
  <si>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</si>
  <si>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</si>
  <si>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</si>
  <si>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</si>
  <si>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</si>
  <si>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</si>
  <si>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</si>
  <si>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</si>
  <si>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 del Prado</t>
  </si>
  <si>
    <t>Villaconejos</t>
  </si>
  <si>
    <t>Villalbilla</t>
  </si>
  <si>
    <t>Villamanrique de Tajo</t>
  </si>
  <si>
    <t>Villamanta</t>
  </si>
  <si>
    <t>Villamantilla</t>
  </si>
  <si>
    <t>Villanueva de la Cañada</t>
  </si>
  <si>
    <t>Villanueva de Perales</t>
  </si>
  <si>
    <t>Villanueva del Pardillo</t>
  </si>
  <si>
    <t>Villar del Olmo</t>
  </si>
  <si>
    <t>Villarejo de Salvanés</t>
  </si>
  <si>
    <t>Villaviciosa de Odón</t>
  </si>
  <si>
    <t>Villavieja del Lozoya</t>
  </si>
  <si>
    <t>Zarzalejo</t>
  </si>
  <si>
    <t>Abanilla</t>
  </si>
  <si>
    <t>Abarán</t>
  </si>
  <si>
    <t>Águilas</t>
  </si>
  <si>
    <t>Albudeite</t>
  </si>
  <si>
    <t>Alcantarilla</t>
  </si>
  <si>
    <t>Alcázares (Los)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</si>
  <si>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</si>
  <si>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</si>
  <si>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</si>
  <si>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</si>
  <si>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</si>
  <si>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</si>
  <si>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</si>
  <si>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</si>
  <si>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</si>
  <si>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</si>
  <si>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</si>
  <si>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</si>
  <si>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</si>
  <si>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</si>
  <si>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</si>
  <si>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</si>
  <si>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</si>
  <si>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</si>
  <si>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</si>
  <si>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</si>
  <si>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</si>
  <si>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</si>
  <si>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</si>
  <si>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</si>
  <si>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</si>
  <si>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</si>
  <si>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</si>
  <si>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</si>
  <si>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</si>
  <si>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Santomera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</si>
  <si>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</si>
  <si>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</si>
  <si>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</si>
  <si>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</si>
  <si>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</si>
  <si>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</si>
  <si>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</si>
  <si>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Navarra</t>
  </si>
  <si>
    <t>Abáigar</t>
  </si>
  <si>
    <t>Abárzuza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</si>
  <si>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</si>
  <si>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</si>
  <si>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</si>
  <si>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</si>
  <si>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</si>
  <si>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</si>
  <si>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</si>
  <si>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Allín</t>
  </si>
  <si>
    <t>Allo</t>
  </si>
  <si>
    <t>Altsasu/Alsasua</t>
  </si>
  <si>
    <t>Améscoa Baja</t>
  </si>
  <si>
    <t>Ancín</t>
  </si>
  <si>
    <t>Andosilla</t>
  </si>
  <si>
    <t>Añorbe</t>
  </si>
  <si>
    <t>Ansoáin</t>
  </si>
  <si>
    <t>Anue</t>
  </si>
  <si>
    <t>Aoiz/Agoitz</t>
  </si>
  <si>
    <t>Araitz</t>
  </si>
  <si>
    <t>Arakil</t>
  </si>
  <si>
    <t>Aranarache</t>
  </si>
  <si>
    <t>Aranguren</t>
  </si>
  <si>
    <t>Arano</t>
  </si>
  <si>
    <t>Arantza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</si>
  <si>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</si>
  <si>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</si>
  <si>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</si>
  <si>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</si>
  <si>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</si>
  <si>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</si>
  <si>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</si>
  <si>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</si>
  <si>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</si>
  <si>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</si>
  <si>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</si>
  <si>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</si>
  <si>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</si>
  <si>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</si>
  <si>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</t>
  </si>
  <si>
    <t>Auritz/Burguete</t>
  </si>
  <si>
    <t>Ayegui</t>
  </si>
  <si>
    <t>Azagra</t>
  </si>
  <si>
    <t>Azuelo</t>
  </si>
  <si>
    <t>Bakaiku</t>
  </si>
  <si>
    <t>Barañain</t>
  </si>
  <si>
    <t>Barásoain</t>
  </si>
  <si>
    <t>Barbarin</t>
  </si>
  <si>
    <t>Bargota</t>
  </si>
  <si>
    <t>Barillas</t>
  </si>
  <si>
    <t>Basaburua</t>
  </si>
  <si>
    <t>Baztan</t>
  </si>
  <si>
    <t>Beintza-Labaien</t>
  </si>
  <si>
    <t>Beire</t>
  </si>
  <si>
    <t>Belascoáin</t>
  </si>
  <si>
    <t>Bera/Vera de Bidasoa</t>
  </si>
  <si>
    <t>Berbinzana</t>
  </si>
  <si>
    <t>Beriáin</t>
  </si>
  <si>
    <t>Berrioplano</t>
  </si>
  <si>
    <t>Berriozar</t>
  </si>
  <si>
    <t>Bertizarana</t>
  </si>
  <si>
    <t>Betelu</t>
  </si>
  <si>
    <t>Bidaurreta</t>
  </si>
  <si>
    <t>Biurrun-Olcoz</t>
  </si>
  <si>
    <t>Buñuel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</si>
  <si>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</si>
  <si>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</si>
  <si>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</si>
  <si>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</si>
  <si>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</si>
  <si>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</si>
  <si>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</si>
  <si>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</si>
  <si>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</si>
  <si>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</si>
  <si>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</si>
  <si>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</si>
  <si>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Cendea de Olza/Oltza Zendea</t>
  </si>
  <si>
    <t>Cintruénigo</t>
  </si>
  <si>
    <t>Cirauqui</t>
  </si>
  <si>
    <t>Ciriza</t>
  </si>
  <si>
    <t>Cizur</t>
  </si>
  <si>
    <t>Corella</t>
  </si>
  <si>
    <t>Cortes</t>
  </si>
  <si>
    <t>Desojo</t>
  </si>
  <si>
    <t>Dicastillo</t>
  </si>
  <si>
    <t>Donamaria</t>
  </si>
  <si>
    <t>Doneztebe/Santesteban</t>
  </si>
  <si>
    <t>Echarri</t>
  </si>
  <si>
    <t>Egüés</t>
  </si>
  <si>
    <t>Elgorriaga</t>
  </si>
  <si>
    <t>Enériz</t>
  </si>
  <si>
    <t>Eratsun</t>
  </si>
  <si>
    <t>Ergoiena</t>
  </si>
  <si>
    <t>Erro</t>
  </si>
  <si>
    <t>Eslava</t>
  </si>
  <si>
    <t>Esparza de Salazar/Espartza Zaraitzu</t>
  </si>
  <si>
    <t>Espronceda</t>
  </si>
  <si>
    <t>Estella/Lizarra</t>
  </si>
  <si>
    <t>Esteribar</t>
  </si>
  <si>
    <t>Etayo</t>
  </si>
  <si>
    <t>Etxalar</t>
  </si>
  <si>
    <t>Etxarri-Aranatz</t>
  </si>
  <si>
    <t>Etxauri</t>
  </si>
  <si>
    <t>Eulate</t>
  </si>
  <si>
    <t>Ezcabarte</t>
  </si>
  <si>
    <t>Ezcároz/Ezkaroze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</si>
  <si>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</si>
  <si>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</si>
  <si>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</si>
  <si>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</si>
  <si>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</si>
  <si>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</si>
  <si>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</si>
  <si>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</si>
  <si>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</si>
  <si>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</si>
  <si>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</si>
  <si>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</si>
  <si>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</si>
  <si>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</si>
  <si>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</si>
  <si>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</si>
  <si>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</si>
  <si>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</si>
  <si>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</t>
  </si>
  <si>
    <t>Guirguillano</t>
  </si>
  <si>
    <t>Hiriberri/Villanueva de Aezkoa</t>
  </si>
  <si>
    <t>Huarte/Uharte</t>
  </si>
  <si>
    <t>Ibargoiti</t>
  </si>
  <si>
    <t>Igantzi</t>
  </si>
  <si>
    <t>Igúzquiza</t>
  </si>
  <si>
    <t>Imotz</t>
  </si>
  <si>
    <t>Irañeta</t>
  </si>
  <si>
    <t>Irurtzun</t>
  </si>
  <si>
    <t>Isaba/Izaba</t>
  </si>
  <si>
    <t>Ituren</t>
  </si>
  <si>
    <t>Iturmendi</t>
  </si>
  <si>
    <t>Iza</t>
  </si>
  <si>
    <t>Izagaondoa</t>
  </si>
  <si>
    <t>Izalzu/Itzaltzu</t>
  </si>
  <si>
    <t>Jaurrieta</t>
  </si>
  <si>
    <t>Javier</t>
  </si>
  <si>
    <t>Juslapeña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</si>
  <si>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</si>
  <si>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</si>
  <si>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</si>
  <si>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</si>
  <si>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</si>
  <si>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</si>
  <si>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</si>
  <si>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</si>
  <si>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</t>
  </si>
  <si>
    <t>Legarda</t>
  </si>
  <si>
    <t>Legaria</t>
  </si>
  <si>
    <t>Leitza</t>
  </si>
  <si>
    <t>Lekunberri</t>
  </si>
  <si>
    <t>Leoz</t>
  </si>
  <si>
    <t>Lerga</t>
  </si>
  <si>
    <t>Lerín</t>
  </si>
  <si>
    <t>Lesaka</t>
  </si>
  <si>
    <t>Lezáun</t>
  </si>
  <si>
    <t>Liédena</t>
  </si>
  <si>
    <t>Lizoáin</t>
  </si>
  <si>
    <t>Lodosa</t>
  </si>
  <si>
    <t>Lónguida/Longida</t>
  </si>
  <si>
    <t>Lumbier</t>
  </si>
  <si>
    <t>Luquin</t>
  </si>
  <si>
    <t>Luzaide/Valcarlos</t>
  </si>
  <si>
    <t>Mañeru</t>
  </si>
  <si>
    <t>Marañón</t>
  </si>
  <si>
    <t>Marcilla</t>
  </si>
  <si>
    <t>Mélida</t>
  </si>
  <si>
    <t>Mendavia</t>
  </si>
  <si>
    <t>Mendaza</t>
  </si>
  <si>
    <t>Mendigorría</t>
  </si>
  <si>
    <t>Metauten</t>
  </si>
  <si>
    <t>Milagro</t>
  </si>
  <si>
    <t>Mirafuentes</t>
  </si>
  <si>
    <t>Miranda de Arga</t>
  </si>
  <si>
    <t>Monreal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</si>
  <si>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</si>
  <si>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</si>
  <si>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</si>
  <si>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</si>
  <si>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</si>
  <si>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</si>
  <si>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</si>
  <si>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</si>
  <si>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</t>
  </si>
  <si>
    <t>Nazar</t>
  </si>
  <si>
    <t>Noáin (Valle de Elorz)/Noain (Elortzibar)</t>
  </si>
  <si>
    <t>Obanos</t>
  </si>
  <si>
    <t>Ochagavía/Otsagabia</t>
  </si>
  <si>
    <t>Oco</t>
  </si>
  <si>
    <t>Odieta</t>
  </si>
  <si>
    <t>Oitz</t>
  </si>
  <si>
    <t>Olaibar</t>
  </si>
  <si>
    <t>Olazti/Olazagutía</t>
  </si>
  <si>
    <t>Olejua</t>
  </si>
  <si>
    <t>Olite</t>
  </si>
  <si>
    <t>Ollo</t>
  </si>
  <si>
    <t>Olóriz</t>
  </si>
  <si>
    <t>Orbaitzeta</t>
  </si>
  <si>
    <t>Orbara</t>
  </si>
  <si>
    <t>Orísoain</t>
  </si>
  <si>
    <t>Orkoien</t>
  </si>
  <si>
    <t>Oronz/Orontze</t>
  </si>
  <si>
    <t>Oroz-Betelu</t>
  </si>
  <si>
    <t>Orreaga/Roncesvalles</t>
  </si>
  <si>
    <t>Oteiza</t>
  </si>
  <si>
    <t>Pamplona/Iruña</t>
  </si>
  <si>
    <t>Peralta</t>
  </si>
  <si>
    <t>Petilla de Aragón</t>
  </si>
  <si>
    <t>Piedramillera</t>
  </si>
  <si>
    <t>Pitillas</t>
  </si>
  <si>
    <t>Puente la Reina/Gares</t>
  </si>
  <si>
    <t>Pueyo</t>
  </si>
  <si>
    <t>Ribaforada</t>
  </si>
  <si>
    <t>Romanzado</t>
  </si>
  <si>
    <t>Roncal/Erronkari</t>
  </si>
  <si>
    <t>Saldías</t>
  </si>
  <si>
    <t>Salinas de Oro</t>
  </si>
  <si>
    <t>San Adrián</t>
  </si>
  <si>
    <t>San Martín de Unx</t>
  </si>
  <si>
    <t>Sangüesa/Zangoza</t>
  </si>
  <si>
    <t>Sansol</t>
  </si>
  <si>
    <t>Santacara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</si>
  <si>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</si>
  <si>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</si>
  <si>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</si>
  <si>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</si>
  <si>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</si>
  <si>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</si>
  <si>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</si>
  <si>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</si>
  <si>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</si>
  <si>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</si>
  <si>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</si>
  <si>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</si>
  <si>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</si>
  <si>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Uharte-Arakil</t>
  </si>
  <si>
    <t>Ujué</t>
  </si>
  <si>
    <t>Ultzama</t>
  </si>
  <si>
    <t>Unciti</t>
  </si>
  <si>
    <t>Unzué</t>
  </si>
  <si>
    <t>Urdazubi/Urdax</t>
  </si>
  <si>
    <t>Urdiain</t>
  </si>
  <si>
    <t>Urraul Alto</t>
  </si>
  <si>
    <t>Urraul Bajo</t>
  </si>
  <si>
    <t>Urrotz</t>
  </si>
  <si>
    <t>Urroz-Villa</t>
  </si>
  <si>
    <t>Urzainqui/Urzainki</t>
  </si>
  <si>
    <t>Uterga</t>
  </si>
  <si>
    <t>Uztárroz/Uztarroze</t>
  </si>
  <si>
    <t>Valle de Yerri/Deierri</t>
  </si>
  <si>
    <t>Valtierra</t>
  </si>
  <si>
    <t>Viana</t>
  </si>
  <si>
    <t>Vidángoz/Bidankoze</t>
  </si>
  <si>
    <t>Villafranca</t>
  </si>
  <si>
    <t>Villamayor de Monjardín</t>
  </si>
  <si>
    <t>Villatuerta</t>
  </si>
  <si>
    <t>Villava/Atarrabia</t>
  </si>
  <si>
    <t>Yesa</t>
  </si>
  <si>
    <t>Zabalza</t>
  </si>
  <si>
    <t>Ziordia</t>
  </si>
  <si>
    <t>Zizur Mayor/Zizur Nagusia</t>
  </si>
  <si>
    <t>Zubieta</t>
  </si>
  <si>
    <t>Zugarramurdi</t>
  </si>
  <si>
    <t>Zúñiga</t>
  </si>
  <si>
    <t>País Vasco</t>
  </si>
  <si>
    <t>Alegría-Dulantzi</t>
  </si>
  <si>
    <t>Amurrio</t>
  </si>
  <si>
    <t>Añana</t>
  </si>
  <si>
    <t>Aramaio</t>
  </si>
  <si>
    <t>Armiñón</t>
  </si>
  <si>
    <t>Arraia-Maeztu</t>
  </si>
  <si>
    <t>Arrazua-Ubarrundia</t>
  </si>
  <si>
    <t>Artziniega</t>
  </si>
  <si>
    <t>Asparrena</t>
  </si>
  <si>
    <t>Ayala/Aiara</t>
  </si>
  <si>
    <t>Baños de Ebro/Mañueta</t>
  </si>
  <si>
    <t>Barrundia</t>
  </si>
  <si>
    <t>Berantevilla</t>
  </si>
  <si>
    <t>Bernedo</t>
  </si>
  <si>
    <t>Campezo/Kanpezu</t>
  </si>
  <si>
    <t>Elburgo/Burgelu</t>
  </si>
  <si>
    <t>Elciego</t>
  </si>
  <si>
    <t>Elvillar/Bilar</t>
  </si>
  <si>
    <t>Erriberagoitia/Ribera Alta</t>
  </si>
  <si>
    <t>Harana/Valle de Arana</t>
  </si>
  <si>
    <t>Iruña Oka/Iruña de Oca</t>
  </si>
  <si>
    <t>Iruraiz-Gauna</t>
  </si>
  <si>
    <t>Kripan</t>
  </si>
  <si>
    <t>Kuartango</t>
  </si>
  <si>
    <t>Labastida/Bastida</t>
  </si>
  <si>
    <t>Lagrán</t>
  </si>
  <si>
    <t>Laguardia</t>
  </si>
  <si>
    <t>Lanciego/Lantziego</t>
  </si>
  <si>
    <t>Lantarón</t>
  </si>
  <si>
    <t>Lapuebla de Labarca</t>
  </si>
  <si>
    <t>Laudio/Llodio</t>
  </si>
  <si>
    <t>Legutiano</t>
  </si>
  <si>
    <t>Leza</t>
  </si>
  <si>
    <t>Moreda de Álava</t>
  </si>
  <si>
    <t>Navaridas</t>
  </si>
  <si>
    <t>Okondo</t>
  </si>
  <si>
    <t>Oyón-Oion</t>
  </si>
  <si>
    <t>Peñacerrada-Urizaharra</t>
  </si>
  <si>
    <t>Ribera Baja/Erribera Beitia</t>
  </si>
  <si>
    <t>Salvatierra/Agurain</t>
  </si>
  <si>
    <t>Samaniego</t>
  </si>
  <si>
    <t>San Millán/Donemiliaga</t>
  </si>
  <si>
    <t>Urkabustaiz</t>
  </si>
  <si>
    <t>Valdegovía/Gaubea</t>
  </si>
  <si>
    <t>Villabuena de Álava/Eskuernaga</t>
  </si>
  <si>
    <t>Yécora/Iekora</t>
  </si>
  <si>
    <t>Zalduondo</t>
  </si>
  <si>
    <t>Zambrana</t>
  </si>
  <si>
    <t>Zigoitia</t>
  </si>
  <si>
    <t>Zuia</t>
  </si>
  <si>
    <t>Abaltzisketa</t>
  </si>
  <si>
    <t>Aduna</t>
  </si>
  <si>
    <t>Aia</t>
  </si>
  <si>
    <t>Aizarnazabal</t>
  </si>
  <si>
    <t>Albiztur</t>
  </si>
  <si>
    <t>Alegia</t>
  </si>
  <si>
    <t>Alkiza</t>
  </si>
  <si>
    <t>Altzaga</t>
  </si>
  <si>
    <t>Altzo</t>
  </si>
  <si>
    <t>Amezketa</t>
  </si>
  <si>
    <t>Andoain</t>
  </si>
  <si>
    <t>Anoeta</t>
  </si>
  <si>
    <t>Antzuola</t>
  </si>
  <si>
    <t>Arama</t>
  </si>
  <si>
    <t>Aretxabaleta</t>
  </si>
  <si>
    <t>Arrasate/Mondragón</t>
  </si>
  <si>
    <t>Asteasu</t>
  </si>
  <si>
    <t>Astigarraga</t>
  </si>
  <si>
    <t>Ataun</t>
  </si>
  <si>
    <t>Azkoitia</t>
  </si>
  <si>
    <t>Azpeitia</t>
  </si>
  <si>
    <t>Baliarrain</t>
  </si>
  <si>
    <t>Beasain</t>
  </si>
  <si>
    <t>Beizama</t>
  </si>
  <si>
    <t>Belauntza</t>
  </si>
  <si>
    <t>Berastegi</t>
  </si>
  <si>
    <t>Bergara</t>
  </si>
  <si>
    <t>Berrobi</t>
  </si>
  <si>
    <t>Bidegoian</t>
  </si>
  <si>
    <t>Deba</t>
  </si>
  <si>
    <t>Eibar</t>
  </si>
  <si>
    <t>Elduain</t>
  </si>
  <si>
    <t>Elgeta</t>
  </si>
  <si>
    <t>Elgoibar</t>
  </si>
  <si>
    <t>Errenteria</t>
  </si>
  <si>
    <t>Errezil</t>
  </si>
  <si>
    <t>Eskoriatza</t>
  </si>
  <si>
    <t>Ezkio-Itsaso</t>
  </si>
  <si>
    <t>Gabiria</t>
  </si>
  <si>
    <t>Gaintza</t>
  </si>
  <si>
    <t>Gaztelu</t>
  </si>
  <si>
    <t>Getaria</t>
  </si>
  <si>
    <t>Hernani</t>
  </si>
  <si>
    <t>Hernialde</t>
  </si>
  <si>
    <t>Hondarribia</t>
  </si>
  <si>
    <t>Ibarra</t>
  </si>
  <si>
    <t>Idiazabal</t>
  </si>
  <si>
    <t>Ikaztegieta</t>
  </si>
  <si>
    <t>Irun</t>
  </si>
  <si>
    <t>Irura</t>
  </si>
  <si>
    <t>Itsasondo</t>
  </si>
  <si>
    <t>Larraul</t>
  </si>
  <si>
    <t>Lasarte-Oria</t>
  </si>
  <si>
    <t>Lazkao</t>
  </si>
  <si>
    <t>Leaburu</t>
  </si>
  <si>
    <t>Legazpi</t>
  </si>
  <si>
    <t>Legorreta</t>
  </si>
  <si>
    <t>Leintz-Gatzaga</t>
  </si>
  <si>
    <t>Lezo</t>
  </si>
  <si>
    <t>Lizartza</t>
  </si>
  <si>
    <t>Mendaro</t>
  </si>
  <si>
    <t>Mutiloa</t>
  </si>
  <si>
    <t>Mutriku</t>
  </si>
  <si>
    <t>Oiartzun</t>
  </si>
  <si>
    <t>Olaberria</t>
  </si>
  <si>
    <t>Oñati</t>
  </si>
  <si>
    <t>Ordizia</t>
  </si>
  <si>
    <t>Orendain</t>
  </si>
  <si>
    <t>Orexa</t>
  </si>
  <si>
    <t>Orio</t>
  </si>
  <si>
    <t>Ormaiztegi</t>
  </si>
  <si>
    <t>Pasaia</t>
  </si>
  <si>
    <t>Segura</t>
  </si>
  <si>
    <t>Soraluze/Placencia de las Armas</t>
  </si>
  <si>
    <t>Tolosa</t>
  </si>
  <si>
    <t>Urnieta</t>
  </si>
  <si>
    <t>Urretxu</t>
  </si>
  <si>
    <t>Usurbil</t>
  </si>
  <si>
    <t>Villabona</t>
  </si>
  <si>
    <t>Zaldibia</t>
  </si>
  <si>
    <t>Zarautz</t>
  </si>
  <si>
    <t>Zegama</t>
  </si>
  <si>
    <t>Zerain</t>
  </si>
  <si>
    <t>Zestoa</t>
  </si>
  <si>
    <t>Zizurkil</t>
  </si>
  <si>
    <t>Zumaia</t>
  </si>
  <si>
    <t>Zumarraga</t>
  </si>
  <si>
    <t>Abadiño</t>
  </si>
  <si>
    <t>Abanto y Ciérvana-Abanto Zierbena</t>
  </si>
  <si>
    <t>Ajangiz</t>
  </si>
  <si>
    <t>Alonsotegi</t>
  </si>
  <si>
    <t>Amorebieta-Etxano</t>
  </si>
  <si>
    <t>Amoroto</t>
  </si>
  <si>
    <t>Arakaldo</t>
  </si>
  <si>
    <t>Arantzazu</t>
  </si>
  <si>
    <t>Areatza</t>
  </si>
  <si>
    <t>Arrankudiaga</t>
  </si>
  <si>
    <t>Arratzu</t>
  </si>
  <si>
    <t>Arrieta</t>
  </si>
  <si>
    <t>Arrigorriaga</t>
  </si>
  <si>
    <t>Artea</t>
  </si>
  <si>
    <t>Artzentales</t>
  </si>
  <si>
    <t>Atxondo</t>
  </si>
  <si>
    <t>Aulesti</t>
  </si>
  <si>
    <t>Bakio</t>
  </si>
  <si>
    <t>Balmaseda</t>
  </si>
  <si>
    <t>Barakaldo</t>
  </si>
  <si>
    <t>Barrika</t>
  </si>
  <si>
    <t>Basauri</t>
  </si>
  <si>
    <t>Bedia</t>
  </si>
  <si>
    <t>Berango</t>
  </si>
  <si>
    <t>Bermeo</t>
  </si>
  <si>
    <t>Berriatua</t>
  </si>
  <si>
    <t>Berriz</t>
  </si>
  <si>
    <t>Busturia</t>
  </si>
  <si>
    <t>Derio</t>
  </si>
  <si>
    <t>Dima</t>
  </si>
  <si>
    <t>Durango</t>
  </si>
  <si>
    <t>Ea</t>
  </si>
  <si>
    <t>Elantxobe</t>
  </si>
  <si>
    <t>Elorrio</t>
  </si>
  <si>
    <t>Erandio</t>
  </si>
  <si>
    <t>Ereño</t>
  </si>
  <si>
    <t>Ermua</t>
  </si>
  <si>
    <t>Errigoiti</t>
  </si>
  <si>
    <t>Etxebarri</t>
  </si>
  <si>
    <t>Etxebarria</t>
  </si>
  <si>
    <t>Forua</t>
  </si>
  <si>
    <t>Fruiz</t>
  </si>
  <si>
    <t>Galdakao</t>
  </si>
  <si>
    <t>Galdames</t>
  </si>
  <si>
    <t>Gamiz-Fika</t>
  </si>
  <si>
    <t>Garai</t>
  </si>
  <si>
    <t>Gatika</t>
  </si>
  <si>
    <t>Gautegiz Arteaga</t>
  </si>
  <si>
    <t>Gernika-Lumo</t>
  </si>
  <si>
    <t>Getxo</t>
  </si>
  <si>
    <t>Gizaburuaga</t>
  </si>
  <si>
    <t>Gordexola</t>
  </si>
  <si>
    <t>Gorliz</t>
  </si>
  <si>
    <t>Güeñes</t>
  </si>
  <si>
    <t>Ibarrangelu</t>
  </si>
  <si>
    <t>Igorre</t>
  </si>
  <si>
    <t>Ispaster</t>
  </si>
  <si>
    <t>Iurreta</t>
  </si>
  <si>
    <t>Izurtza</t>
  </si>
  <si>
    <t>Karrantza Harana/Valle de Carranza</t>
  </si>
  <si>
    <t>Kortezubi</t>
  </si>
  <si>
    <t>Lanestosa</t>
  </si>
  <si>
    <t>Larrabetzu</t>
  </si>
  <si>
    <t>Laukiz</t>
  </si>
  <si>
    <t>Leioa</t>
  </si>
  <si>
    <t>Lekeitio</t>
  </si>
  <si>
    <t>Lemoa</t>
  </si>
  <si>
    <t>Lemoiz</t>
  </si>
  <si>
    <t>Lezama</t>
  </si>
  <si>
    <t>Loiu</t>
  </si>
  <si>
    <t>Mallabia</t>
  </si>
  <si>
    <t>Mañaria</t>
  </si>
  <si>
    <t>Markina-Xemein</t>
  </si>
  <si>
    <t>Maruri-Jatabe</t>
  </si>
  <si>
    <t>Meñaka</t>
  </si>
  <si>
    <t>Mendata</t>
  </si>
  <si>
    <t>Mendexa</t>
  </si>
  <si>
    <t>Morga</t>
  </si>
  <si>
    <t>Mundaka</t>
  </si>
  <si>
    <t>Mungia</t>
  </si>
  <si>
    <t>Munitibar-Arbatzegi Gerrikaitz</t>
  </si>
  <si>
    <t>Murueta</t>
  </si>
  <si>
    <t>Muskiz</t>
  </si>
  <si>
    <t>Muxika</t>
  </si>
  <si>
    <t>Nabarniz</t>
  </si>
  <si>
    <t>Ondarroa</t>
  </si>
  <si>
    <t>Orozko</t>
  </si>
  <si>
    <t>Ortuella</t>
  </si>
  <si>
    <t>Otxandio</t>
  </si>
  <si>
    <t>Plentzia</t>
  </si>
  <si>
    <t>Portugalete</t>
  </si>
  <si>
    <t>Santurtzi</t>
  </si>
  <si>
    <t>Sestao</t>
  </si>
  <si>
    <t>Sondika</t>
  </si>
  <si>
    <t>Sopelana</t>
  </si>
  <si>
    <t>Sopuerta</t>
  </si>
  <si>
    <t>Sukarrieta</t>
  </si>
  <si>
    <t>Trucios-Turtzioz</t>
  </si>
  <si>
    <t>Ubide</t>
  </si>
  <si>
    <t>Ugao-Miraballes</t>
  </si>
  <si>
    <t>Urduliz</t>
  </si>
  <si>
    <t>Urduña/Orduña</t>
  </si>
  <si>
    <t>Valle de Trápaga-Trapagaran</t>
  </si>
  <si>
    <t>Zaldibar</t>
  </si>
  <si>
    <t>Zalla</t>
  </si>
  <si>
    <t>Zamudio</t>
  </si>
  <si>
    <t>Zaratamo</t>
  </si>
  <si>
    <t>Zeanuri</t>
  </si>
  <si>
    <t>Zeberio</t>
  </si>
  <si>
    <t>Zierbena</t>
  </si>
  <si>
    <t>Ziortza-Bolibar</t>
  </si>
  <si>
    <t>Adsubia</t>
  </si>
  <si>
    <t>Agost</t>
  </si>
  <si>
    <t>Agres</t>
  </si>
  <si>
    <t>Aigües</t>
  </si>
  <si>
    <t>Albatera</t>
  </si>
  <si>
    <t>Alcalalí</t>
  </si>
  <si>
    <t>Alcocer de Planes</t>
  </si>
  <si>
    <t>Alcoleja</t>
  </si>
  <si>
    <t>Alcoy/Alcoi</t>
  </si>
  <si>
    <t>Alfafara</t>
  </si>
  <si>
    <t>Alfàs del Pi (l')</t>
  </si>
  <si>
    <t>Algorfa</t>
  </si>
  <si>
    <t>Algueña</t>
  </si>
  <si>
    <t>Alicante/Alacant</t>
  </si>
  <si>
    <t>Almoradí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</si>
  <si>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</si>
  <si>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</si>
  <si>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</si>
  <si>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</si>
  <si>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</si>
  <si>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</si>
  <si>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</si>
  <si>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</si>
  <si>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</si>
  <si>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Benferri</t>
  </si>
  <si>
    <t>Beniarbeig</t>
  </si>
  <si>
    <t>Beniardá</t>
  </si>
  <si>
    <t>Beniarrés</t>
  </si>
  <si>
    <t>Benidoleig</t>
  </si>
  <si>
    <t>Benidorm</t>
  </si>
  <si>
    <t>Benifallim</t>
  </si>
  <si>
    <t>Benifato</t>
  </si>
  <si>
    <t>Benigembla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</si>
  <si>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</si>
  <si>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</si>
  <si>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</si>
  <si>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</si>
  <si>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</si>
  <si>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</si>
  <si>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</si>
  <si>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</si>
  <si>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Benitachell/Poble Nou de Benitatxell (el)</t>
  </si>
  <si>
    <t>Biar</t>
  </si>
  <si>
    <t>Bigastro</t>
  </si>
  <si>
    <t>Bolulla</t>
  </si>
  <si>
    <t>Busot</t>
  </si>
  <si>
    <t>Callosa d'En Sarrià</t>
  </si>
  <si>
    <t>Callosa de Segura</t>
  </si>
  <si>
    <t>Calpe/Calp</t>
  </si>
  <si>
    <t>Campello (el)</t>
  </si>
  <si>
    <t>Campo de Mirra/Camp de Mirra (el)</t>
  </si>
  <si>
    <t>Cañada</t>
  </si>
  <si>
    <t>Castalla</t>
  </si>
  <si>
    <t>Castell de Castells</t>
  </si>
  <si>
    <t>Castell de Guadalest (el)</t>
  </si>
  <si>
    <t>Catral</t>
  </si>
  <si>
    <t>Cocentaina</t>
  </si>
  <si>
    <t>Confrides</t>
  </si>
  <si>
    <t>Cox</t>
  </si>
  <si>
    <t>Crevillent</t>
  </si>
  <si>
    <t>Daya Nueva</t>
  </si>
  <si>
    <t>Daya Vieja</t>
  </si>
  <si>
    <t>Dénia</t>
  </si>
  <si>
    <t>Dolores</t>
  </si>
  <si>
    <t>Elche/Elx</t>
  </si>
  <si>
    <t>Elda</t>
  </si>
  <si>
    <t>Facheca</t>
  </si>
  <si>
    <t>Famorca</t>
  </si>
  <si>
    <t>Finestrat</t>
  </si>
  <si>
    <t>Fondó de les Neus (el)/Hondón de las Nieves</t>
  </si>
  <si>
    <t>Formentera del Segura</t>
  </si>
  <si>
    <t>Gaianes</t>
  </si>
  <si>
    <t>Gata de Gorgos</t>
  </si>
  <si>
    <t>Gorga</t>
  </si>
  <si>
    <t>Granja de Rocamora</t>
  </si>
  <si>
    <t>Guardamar del Segura</t>
  </si>
  <si>
    <t>Hondón de los Frailes</t>
  </si>
  <si>
    <t>Ibi</t>
  </si>
  <si>
    <t>Jacarilla</t>
  </si>
  <si>
    <t>Jávea/Xàbia</t>
  </si>
  <si>
    <t>Jijona/Xixona</t>
  </si>
  <si>
    <t>Llíber</t>
  </si>
  <si>
    <t>Lorcha/Orxa (l')</t>
  </si>
  <si>
    <t>Millena</t>
  </si>
  <si>
    <t>Monforte del Cid</t>
  </si>
  <si>
    <t>Monóvar/Monòver</t>
  </si>
  <si>
    <t>Montesinos (Los)</t>
  </si>
  <si>
    <t>Murla</t>
  </si>
  <si>
    <t>Muro de Alcoy</t>
  </si>
  <si>
    <t>Mutxamel</t>
  </si>
  <si>
    <t>Novelda</t>
  </si>
  <si>
    <t>Nucia (la)</t>
  </si>
  <si>
    <t>Ondara</t>
  </si>
  <si>
    <t>Onil</t>
  </si>
  <si>
    <t>Orba</t>
  </si>
  <si>
    <t>Orihuela</t>
  </si>
  <si>
    <t>Orxeta</t>
  </si>
  <si>
    <t>Parcent</t>
  </si>
  <si>
    <t>Pedreguer</t>
  </si>
  <si>
    <t>Pego</t>
  </si>
  <si>
    <t>Penàguila</t>
  </si>
  <si>
    <t>Petrer</t>
  </si>
  <si>
    <t>Pilar de la Horadada</t>
  </si>
  <si>
    <t>Pinós (el)/Pinoso</t>
  </si>
  <si>
    <t>Planes</t>
  </si>
  <si>
    <t>Poblets (els)</t>
  </si>
  <si>
    <t>Polop</t>
  </si>
  <si>
    <t>Quatretondeta</t>
  </si>
  <si>
    <t>Rafal</t>
  </si>
  <si>
    <t>Ràfol d'Almúnia (El)</t>
  </si>
  <si>
    <t>Redován</t>
  </si>
  <si>
    <t>Relleu</t>
  </si>
  <si>
    <t>Rojales</t>
  </si>
  <si>
    <t>Romana (la)</t>
  </si>
  <si>
    <t>Sagra</t>
  </si>
  <si>
    <t>Salinas</t>
  </si>
  <si>
    <t>San Fulgencio</t>
  </si>
  <si>
    <t>San Isidro</t>
  </si>
  <si>
    <t>San Miguel de Salinas</t>
  </si>
  <si>
    <t>San Vicente del Raspeig/Sant Vicent del Raspeig</t>
  </si>
  <si>
    <t>Sanet y Negrals</t>
  </si>
  <si>
    <t>Sant Joan d'Alacant</t>
  </si>
  <si>
    <t>Santa Pola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</si>
  <si>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</si>
  <si>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</si>
  <si>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</si>
  <si>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</si>
  <si>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</si>
  <si>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</si>
  <si>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</si>
  <si>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</si>
  <si>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</si>
  <si>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</si>
  <si>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</si>
  <si>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d'Ebo (la)</t>
  </si>
  <si>
    <t>Vall de Gallinera</t>
  </si>
  <si>
    <t>Vall de Laguar (la)</t>
  </si>
  <si>
    <t>Verger (el)</t>
  </si>
  <si>
    <t>Villajoyosa/Vila Joiosa (la)</t>
  </si>
  <si>
    <t>Villena</t>
  </si>
  <si>
    <t>Xaló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</si>
  <si>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</si>
  <si>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</si>
  <si>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</si>
  <si>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</si>
  <si>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</si>
  <si>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</si>
  <si>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</si>
  <si>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Almazora/Almassora</t>
  </si>
  <si>
    <t>Almedíjar</t>
  </si>
  <si>
    <t>Almenara</t>
  </si>
  <si>
    <t>Alquerías del Niño Perdido</t>
  </si>
  <si>
    <t>Altura</t>
  </si>
  <si>
    <t>Arañuel</t>
  </si>
  <si>
    <t>Ares del Maestre</t>
  </si>
  <si>
    <t>Argelita</t>
  </si>
  <si>
    <t>Artana</t>
  </si>
  <si>
    <t>Atzeneta del Maestrat</t>
  </si>
  <si>
    <t>Ayódar</t>
  </si>
  <si>
    <t>Azuébar</t>
  </si>
  <si>
    <t>Barracas</t>
  </si>
  <si>
    <t>Bejís</t>
  </si>
  <si>
    <t>Benafer</t>
  </si>
  <si>
    <t>Benafigos</t>
  </si>
  <si>
    <t>Benasal</t>
  </si>
  <si>
    <t>Benicarló</t>
  </si>
  <si>
    <t>Benicasim/Benicàssim</t>
  </si>
  <si>
    <t>Benlloch</t>
  </si>
  <si>
    <t>Betxí</t>
  </si>
  <si>
    <t>Borriana/Burriana</t>
  </si>
  <si>
    <t>Borriol</t>
  </si>
  <si>
    <t>Càlig</t>
  </si>
  <si>
    <t>Canet lo Roig</t>
  </si>
  <si>
    <t>Castell de Cabres</t>
  </si>
  <si>
    <t>Castellfort</t>
  </si>
  <si>
    <t>Castellnovo</t>
  </si>
  <si>
    <t>Castellón de la Plana/Castelló de la Plana</t>
  </si>
  <si>
    <t>Castillo de Villamalefa</t>
  </si>
  <si>
    <t>Catí</t>
  </si>
  <si>
    <t>Caudiel</t>
  </si>
  <si>
    <t>Cervera del Maestre</t>
  </si>
  <si>
    <t>Chert/Xert</t>
  </si>
  <si>
    <t>Chilches/Xilxes</t>
  </si>
  <si>
    <t>Chodos/Xodos</t>
  </si>
  <si>
    <t>Chóvar</t>
  </si>
  <si>
    <t>Cinctorres</t>
  </si>
  <si>
    <t>Cirat</t>
  </si>
  <si>
    <t>Cortes de Arenoso</t>
  </si>
  <si>
    <t>Costur</t>
  </si>
  <si>
    <t>Coves de Vinromà (les)</t>
  </si>
  <si>
    <t>Culla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</si>
  <si>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</si>
  <si>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</si>
  <si>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</si>
  <si>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</si>
  <si>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</si>
  <si>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</si>
  <si>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</si>
  <si>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</si>
  <si>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</si>
  <si>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Herbés</t>
  </si>
  <si>
    <t>Higueras</t>
  </si>
  <si>
    <t>Jana (la)</t>
  </si>
  <si>
    <t>Jérica</t>
  </si>
  <si>
    <t>Llosa (la)</t>
  </si>
  <si>
    <t>Lucena del Cid</t>
  </si>
  <si>
    <t>Ludiente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</si>
  <si>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</si>
  <si>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</si>
  <si>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</si>
  <si>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</si>
  <si>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</si>
  <si>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</si>
  <si>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</si>
  <si>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</si>
  <si>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</si>
  <si>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</si>
  <si>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</si>
  <si>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</si>
  <si>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</si>
  <si>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Peníscola/Peñíscola</t>
  </si>
  <si>
    <t>Pina de Montalgrao</t>
  </si>
  <si>
    <t>Pobla de Benifassà (la)</t>
  </si>
  <si>
    <t>Pobla Tornesa (la)</t>
  </si>
  <si>
    <t>Portell de Morella</t>
  </si>
  <si>
    <t>Puebla de Arenoso</t>
  </si>
  <si>
    <t>Ribesalbes</t>
  </si>
  <si>
    <t>Rossell</t>
  </si>
  <si>
    <t>Sacañet</t>
  </si>
  <si>
    <t>Salzadella (la)</t>
  </si>
  <si>
    <t>San Rafael del Río</t>
  </si>
  <si>
    <t>Sant Joan de Moró</t>
  </si>
  <si>
    <t>Sant Jordi/San Jorge</t>
  </si>
  <si>
    <t>Sant Mateu</t>
  </si>
  <si>
    <t>Santa Magdalena de Pulpis</t>
  </si>
  <si>
    <t>Sarratella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</si>
  <si>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</si>
  <si>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</si>
  <si>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</si>
  <si>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</si>
  <si>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</si>
  <si>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</si>
  <si>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</si>
  <si>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</si>
  <si>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</si>
  <si>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</si>
  <si>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</si>
  <si>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</si>
  <si>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</si>
  <si>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 d'En Besora (la)</t>
  </si>
  <si>
    <t>Torre d'en Doménec (la)</t>
  </si>
  <si>
    <t>Torreblanca</t>
  </si>
  <si>
    <t>Torrechiva</t>
  </si>
  <si>
    <t>Traiguera</t>
  </si>
  <si>
    <t>Useras/Useres (les)</t>
  </si>
  <si>
    <t>Vall d'Alba</t>
  </si>
  <si>
    <t>Vall d'Uixó (la)</t>
  </si>
  <si>
    <t>Vall de Almonacid</t>
  </si>
  <si>
    <t>Vallat</t>
  </si>
  <si>
    <t>Vallibona</t>
  </si>
  <si>
    <t>Vila-real</t>
  </si>
  <si>
    <t>Vilafamés</t>
  </si>
  <si>
    <t>Vilanova d'Alcolea</t>
  </si>
  <si>
    <t>Vilar de Canes</t>
  </si>
  <si>
    <t>Vilavella (la)</t>
  </si>
  <si>
    <t>Villafranca del Cid/Vilafranca</t>
  </si>
  <si>
    <t>Villahermosa del Río</t>
  </si>
  <si>
    <t>Villamalur</t>
  </si>
  <si>
    <t>Villanueva de Viver</t>
  </si>
  <si>
    <t>Villores</t>
  </si>
  <si>
    <t>Vinaròs</t>
  </si>
  <si>
    <t>Vistabella del Maestrazgo</t>
  </si>
  <si>
    <t>Viver</t>
  </si>
  <si>
    <t>Zorita del Maestrazgo</t>
  </si>
  <si>
    <t>Zucaina</t>
  </si>
  <si>
    <t>Ademuz</t>
  </si>
  <si>
    <t>Ador</t>
  </si>
  <si>
    <t>Agullent</t>
  </si>
  <si>
    <t>Aielo de Malferit</t>
  </si>
  <si>
    <t>Aielo de Rugat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</si>
  <si>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</si>
  <si>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</si>
  <si>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</si>
  <si>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</si>
  <si>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</si>
  <si>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</si>
  <si>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</si>
  <si>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</si>
  <si>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Alboraya</t>
  </si>
  <si>
    <t>Albuixech</t>
  </si>
  <si>
    <t>Alcàntera de Xúquer</t>
  </si>
  <si>
    <t>Alcàsser</t>
  </si>
  <si>
    <t>Alcublas</t>
  </si>
  <si>
    <t>Alcúdia (l')</t>
  </si>
  <si>
    <t>Alcúdia de Crespins (l')</t>
  </si>
  <si>
    <t>Aldaia</t>
  </si>
  <si>
    <t>Alfafar</t>
  </si>
  <si>
    <t>Alfara de Algimia</t>
  </si>
  <si>
    <t>Alfara del Patriarca</t>
  </si>
  <si>
    <t>Alfarp</t>
  </si>
  <si>
    <t>Alfarrasí</t>
  </si>
  <si>
    <t>Alfauir</t>
  </si>
  <si>
    <t>Algar de Palancia</t>
  </si>
  <si>
    <t>Algemesí</t>
  </si>
  <si>
    <t>Algimia de Alfara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</si>
  <si>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</si>
  <si>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</si>
  <si>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</si>
  <si>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</si>
  <si>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</si>
  <si>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</si>
  <si>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</si>
  <si>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Alzira</t>
  </si>
  <si>
    <t>Andilla</t>
  </si>
  <si>
    <t>Anna</t>
  </si>
  <si>
    <t>Antella</t>
  </si>
  <si>
    <t>Aras de los Olmos</t>
  </si>
  <si>
    <t>Atzeneta d'Albaida</t>
  </si>
  <si>
    <t>Ayora</t>
  </si>
  <si>
    <t>Barx</t>
  </si>
  <si>
    <t>Barxeta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</si>
  <si>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</si>
  <si>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</si>
  <si>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</si>
  <si>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</si>
  <si>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</si>
  <si>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</si>
  <si>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</si>
  <si>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</si>
  <si>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</si>
  <si>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</si>
  <si>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</si>
  <si>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Benicull de Xúquer</t>
  </si>
  <si>
    <t>Benifaió</t>
  </si>
  <si>
    <t>Benifairó de la Valldigna</t>
  </si>
  <si>
    <t>Benifairó de les Valls</t>
  </si>
  <si>
    <t>Beniflá</t>
  </si>
  <si>
    <t>Benigánim</t>
  </si>
  <si>
    <t>Benimodo</t>
  </si>
  <si>
    <t>Benimuslem</t>
  </si>
  <si>
    <t>Beniparrell</t>
  </si>
  <si>
    <t>Benirredrà</t>
  </si>
  <si>
    <t>Benisanó</t>
  </si>
  <si>
    <t>Benissoda</t>
  </si>
  <si>
    <t>Benisuera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</si>
  <si>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</si>
  <si>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</si>
  <si>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</si>
  <si>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</si>
  <si>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</si>
  <si>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</si>
  <si>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</si>
  <si>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</si>
  <si>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</si>
  <si>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</si>
  <si>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</si>
  <si>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</si>
  <si>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</si>
  <si>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</si>
  <si>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</si>
  <si>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</si>
  <si>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</si>
  <si>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</si>
  <si>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</si>
  <si>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</si>
  <si>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</si>
  <si>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</si>
  <si>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</si>
  <si>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</si>
  <si>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</si>
  <si>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</si>
  <si>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</si>
  <si>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Chella</t>
  </si>
  <si>
    <t>Chelva</t>
  </si>
  <si>
    <t>Chera</t>
  </si>
  <si>
    <t>Cheste</t>
  </si>
  <si>
    <t>Chiva</t>
  </si>
  <si>
    <t>Chulilla</t>
  </si>
  <si>
    <t>Cofrentes</t>
  </si>
  <si>
    <t>Corbera</t>
  </si>
  <si>
    <t>Cortes de Pallás</t>
  </si>
  <si>
    <t>Cotes</t>
  </si>
  <si>
    <t>Cullera</t>
  </si>
  <si>
    <t>Daimús</t>
  </si>
  <si>
    <t>Domeño</t>
  </si>
  <si>
    <t>Dos Aguas</t>
  </si>
  <si>
    <t>Eliana (l')</t>
  </si>
  <si>
    <t>Emperador</t>
  </si>
  <si>
    <t>Enguera</t>
  </si>
  <si>
    <t>Ènova (l')</t>
  </si>
  <si>
    <t>Estivella</t>
  </si>
  <si>
    <t>Estubeny</t>
  </si>
  <si>
    <t>Faura</t>
  </si>
  <si>
    <t>Favara</t>
  </si>
  <si>
    <t>Foios</t>
  </si>
  <si>
    <t>Font d'En Carròs (la)</t>
  </si>
  <si>
    <t>Font de la Figuera (la)</t>
  </si>
  <si>
    <t>Fontanars dels Alforins</t>
  </si>
  <si>
    <t>Fortaleny</t>
  </si>
  <si>
    <t>Fuenterrobles</t>
  </si>
  <si>
    <t>Gandia</t>
  </si>
  <si>
    <t>Gátova</t>
  </si>
  <si>
    <t>Gavarda</t>
  </si>
  <si>
    <t>Genovés</t>
  </si>
  <si>
    <t>Gestalgar</t>
  </si>
  <si>
    <t>Gilet</t>
  </si>
  <si>
    <t>Godella</t>
  </si>
  <si>
    <t>Godelleta</t>
  </si>
  <si>
    <t>Granja de la Costera (la)</t>
  </si>
  <si>
    <t>Guadasequies</t>
  </si>
  <si>
    <t>Guadassuar</t>
  </si>
  <si>
    <t>Guardamar de la Safor</t>
  </si>
  <si>
    <t>Higueruelas</t>
  </si>
  <si>
    <t>Jalance</t>
  </si>
  <si>
    <t>Jarafuel</t>
  </si>
  <si>
    <t>Llanera de Ranes</t>
  </si>
  <si>
    <t>Llaurí</t>
  </si>
  <si>
    <t>Llíria</t>
  </si>
  <si>
    <t>Llocnou d'En Fenollet</t>
  </si>
  <si>
    <t>Llocnou de la Corona</t>
  </si>
  <si>
    <t>Llocnou de Sant Jeroni</t>
  </si>
  <si>
    <t>Llombai</t>
  </si>
  <si>
    <t>Llosa de Ranes (la)</t>
  </si>
  <si>
    <t>Llutxent</t>
  </si>
  <si>
    <t>Loriguilla</t>
  </si>
  <si>
    <t>Losa del Obispo</t>
  </si>
  <si>
    <t>Macastre</t>
  </si>
  <si>
    <t>Manises</t>
  </si>
  <si>
    <t>Manuel</t>
  </si>
  <si>
    <t>Marines</t>
  </si>
  <si>
    <t>Masalavés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</si>
  <si>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</si>
  <si>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</si>
  <si>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</si>
  <si>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</si>
  <si>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</si>
  <si>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</si>
  <si>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</si>
  <si>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</si>
  <si>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</si>
  <si>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Montaverner</t>
  </si>
  <si>
    <t>Montesa</t>
  </si>
  <si>
    <t>Montitxelvo/Montichelvo</t>
  </si>
  <si>
    <t>Montroy</t>
  </si>
  <si>
    <t>Montserrat</t>
  </si>
  <si>
    <t>Museros</t>
  </si>
  <si>
    <t>Náquera</t>
  </si>
  <si>
    <t>Navarrés</t>
  </si>
  <si>
    <t>Novelé/Novetlè</t>
  </si>
  <si>
    <t>Oliva</t>
  </si>
  <si>
    <t>Olleria (l')</t>
  </si>
  <si>
    <t>Olocau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</si>
  <si>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</si>
  <si>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</si>
  <si>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</si>
  <si>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</si>
  <si>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</si>
  <si>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</si>
  <si>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</si>
  <si>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</si>
  <si>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</si>
  <si>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</si>
  <si>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</si>
  <si>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</si>
  <si>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</si>
  <si>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Pobla de Farnals (la)</t>
  </si>
  <si>
    <t>Pobla de Vallbona (la)</t>
  </si>
  <si>
    <t>Pobla del Duc (la)</t>
  </si>
  <si>
    <t>Pobla Llarga (la)</t>
  </si>
  <si>
    <t>Polinyà de Xúquer</t>
  </si>
  <si>
    <t>Potríes</t>
  </si>
  <si>
    <t>Puçol</t>
  </si>
  <si>
    <t>Puebla de San Miguel</t>
  </si>
  <si>
    <t>Puig</t>
  </si>
  <si>
    <t>Quart de les Valls</t>
  </si>
  <si>
    <t>Quart de Poblet</t>
  </si>
  <si>
    <t>Quartell</t>
  </si>
  <si>
    <t>Quatretonda</t>
  </si>
  <si>
    <t>Quesa</t>
  </si>
  <si>
    <t>Rafelbuñol/Rafelbunyol</t>
  </si>
  <si>
    <t>Rafelcofer</t>
  </si>
  <si>
    <t>Rafelguaraf</t>
  </si>
  <si>
    <t>Ráfol de Salem</t>
  </si>
  <si>
    <t>Real de Gandía</t>
  </si>
  <si>
    <t>Real de Montroi</t>
  </si>
  <si>
    <t>Requena</t>
  </si>
  <si>
    <t>Riba-roja de Túria</t>
  </si>
  <si>
    <t>Riola</t>
  </si>
  <si>
    <t>Rocafort</t>
  </si>
  <si>
    <t>Rotglà i Corberà</t>
  </si>
  <si>
    <t>Rótova</t>
  </si>
  <si>
    <t>Rugat</t>
  </si>
  <si>
    <t>Sagunto/Sagunt</t>
  </si>
  <si>
    <t>Salem</t>
  </si>
  <si>
    <t>San Antonio de Benagéber</t>
  </si>
  <si>
    <t>Sant Joan de l'Ènova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</si>
  <si>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</si>
  <si>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</si>
  <si>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</si>
  <si>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</si>
  <si>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</si>
  <si>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</si>
  <si>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</si>
  <si>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</si>
  <si>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</si>
  <si>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</si>
  <si>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</si>
  <si>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</si>
  <si>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</si>
  <si>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</si>
  <si>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</si>
  <si>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</si>
  <si>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</si>
  <si>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</si>
  <si>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</si>
  <si>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</si>
  <si>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</si>
  <si>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</si>
  <si>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</si>
  <si>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</si>
  <si>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</si>
  <si>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</si>
  <si>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Vallada</t>
  </si>
  <si>
    <t>Vallanca</t>
  </si>
  <si>
    <t>Vallés</t>
  </si>
  <si>
    <t>Venta del Moro</t>
  </si>
  <si>
    <t>Vilamarxant</t>
  </si>
  <si>
    <t>Villalonga</t>
  </si>
  <si>
    <t>Villanueva de Castellón</t>
  </si>
  <si>
    <t>Villar del Arzobispo</t>
  </si>
  <si>
    <t>Villargordo del Cabriel</t>
  </si>
  <si>
    <t>Vinalesa</t>
  </si>
  <si>
    <t>Xàtiva</t>
  </si>
  <si>
    <t>Xeraco</t>
  </si>
  <si>
    <t>Xeresa</t>
  </si>
  <si>
    <t>Xirivella</t>
  </si>
  <si>
    <t>Yátova</t>
  </si>
  <si>
    <t>Yesa (La)</t>
  </si>
  <si>
    <t>Zarra</t>
  </si>
  <si>
    <t>Municipio</t>
  </si>
  <si>
    <t>Zona climática</t>
  </si>
  <si>
    <t>Potencia instalada</t>
  </si>
  <si>
    <t>Instalación</t>
  </si>
  <si>
    <t>-</t>
  </si>
  <si>
    <t>Aéreo</t>
  </si>
  <si>
    <t>Enterrado</t>
  </si>
  <si>
    <t>Zona (Península/Baleares)</t>
  </si>
  <si>
    <t>Count</t>
  </si>
  <si>
    <t>PLANTAS DE 1 DEPOSITOS CON 1 VAPORIZADOR VA 150 CON FIGURA C Y PLANTAS DE 2 DEPOSITOS CON 2 VAPORIZADORES VA 150 CON FIGURA C</t>
  </si>
  <si>
    <t>Aux</t>
  </si>
  <si>
    <t>(2) Coste de la instalación, montaje y recepción del centro de almacenamiento, hasta válvula de acometida (incluida). El depósito lo aporta Redexis.</t>
  </si>
  <si>
    <t>Cálculos auxiliares Centro de almacenamiento</t>
  </si>
  <si>
    <t>Entrada de datos para oportunidad GLP monocliente</t>
  </si>
  <si>
    <t>Estimación de condiciones tecnico-económicas para oportunidad GLP monocliente</t>
  </si>
  <si>
    <t>Inversión a incluir en contrato de DAS</t>
  </si>
  <si>
    <t>Baremo Instalación centro de almacenamiento (2)</t>
  </si>
  <si>
    <t>Ciudad_Real</t>
  </si>
  <si>
    <t>Castellón</t>
  </si>
  <si>
    <t>Coruña</t>
  </si>
  <si>
    <t>Donostia_San_Sebastián</t>
  </si>
  <si>
    <t>Las_Palmas</t>
  </si>
  <si>
    <t>Tenerife</t>
  </si>
  <si>
    <t>Palma_Mallorca</t>
  </si>
  <si>
    <t>Vitoria</t>
  </si>
  <si>
    <t>d</t>
  </si>
  <si>
    <t>Legalizaciones</t>
  </si>
  <si>
    <t>Legalización</t>
  </si>
  <si>
    <t>Prioridad BIS</t>
  </si>
  <si>
    <t>Depósito</t>
  </si>
  <si>
    <t xml:space="preserve">PLANTAS DE 1 DEPOSITOS CON 2 VAPORIZADORES VA 150 INCLUIDO ARMARIO CON FIGURA C </t>
  </si>
  <si>
    <t xml:space="preserve">PLANTAS DE 1 DEPOSITOS CON 2 VAPORIZADORES VA 300 INCLUIDO ARMARIO CON FIGURA C </t>
  </si>
  <si>
    <t xml:space="preserve">PLANTAS DE 1 DEPOSITOS CON 2 VAPORIZADORES VA 450 INCLUIDO ARMARIO CON FIGURA C </t>
  </si>
  <si>
    <t xml:space="preserve">PLANTAS DE 1 DEPOSITO CON VAPORIZADOR VA 50 EN CONJUNTO </t>
  </si>
  <si>
    <t>PLANTAS DE 1 DEPOSITO CON VAPORIZADOR VA 50 EN CONJUNTO</t>
  </si>
  <si>
    <t>PLANTAS DE 1 DEPOSITOS CON 1 VAPORIZADOR VA 150 INCLUIDO ARMARIO CON FIGURA C</t>
  </si>
  <si>
    <t>PLANTAS DE 2 DEPOSITOS CON 2 VAPORIZADORES VA 150 INCLUIDO ARMARIO CON FIGURA C</t>
  </si>
  <si>
    <t xml:space="preserve"> PLANTAS DE 1 DEPOSITOS CON 1 VAPORIZADOR VA 300 INCLUIDO ARMARIO CON FIGURA C </t>
  </si>
  <si>
    <t>PLANTAS DE 2 DEPOSITOS CON 2 VAPORIZADORES VA 300 INCLUIDO ARMARIO CON FIGURA C</t>
  </si>
  <si>
    <t xml:space="preserve"> PLANTAS DE 1 DEPOSITOS CON 1 VAPORIZADOR VA 450 INCLUIDO ARMARIO CON FIGURA C </t>
  </si>
  <si>
    <t>PLANTAS DE 2 DEPOSITOS CON 2 VAPORIZADORES VA 450 INCLUIDO ARMARIO CON FIGURA C</t>
  </si>
  <si>
    <t>PLANTAS DE 2 DEPOSITOS CON 1 VAPORIZADOR VA 150 INCLUIDO ARMARIO CON FIGURA C</t>
  </si>
  <si>
    <t>PLANTAS DE 2 DEPOSITOS CON 1 VAPORIZADOR VA 300 INCLUIDO ARMARIO CON FIGURA C</t>
  </si>
  <si>
    <t>PLANTAS DE 2 DEPOSITOS CON 1 VAPORIZADOR VA 450 INCLUIDO ARMARIO CON FIGURA C</t>
  </si>
  <si>
    <t>LP 1000 E</t>
  </si>
  <si>
    <t>LP 1450 E</t>
  </si>
  <si>
    <t>LP 2450 E</t>
  </si>
  <si>
    <t>LP 4000 E</t>
  </si>
  <si>
    <t>LP 4880 E</t>
  </si>
  <si>
    <t>LP 6650 E</t>
  </si>
  <si>
    <t>LP 8334 E</t>
  </si>
  <si>
    <t>LP 10 E</t>
  </si>
  <si>
    <t>Baremo Lapesa Depósito (2023)</t>
  </si>
  <si>
    <t>Vaporización Atmosférica</t>
  </si>
  <si>
    <t>N.a.</t>
  </si>
  <si>
    <t>1 VA 50</t>
  </si>
  <si>
    <t>1 VA 150</t>
  </si>
  <si>
    <t>1 VA 300</t>
  </si>
  <si>
    <t>1 VA 450</t>
  </si>
  <si>
    <t>2 VA 150</t>
  </si>
  <si>
    <t>2 VA 300</t>
  </si>
  <si>
    <t>2 VA 450</t>
  </si>
  <si>
    <t>Coste VA Península</t>
  </si>
  <si>
    <t>Coste depósito Península</t>
  </si>
  <si>
    <t>Coste (€)</t>
  </si>
  <si>
    <t>Baremo Lapesa VA (2023)</t>
  </si>
  <si>
    <t>Baremo_Acuerdo_Marco</t>
  </si>
  <si>
    <t>Gasificación total (kW)</t>
  </si>
  <si>
    <t>Gasificación Natural (kW)</t>
  </si>
  <si>
    <t>Gasificación VA (kW)</t>
  </si>
  <si>
    <t>Baremo depósito</t>
  </si>
  <si>
    <t>Baremo VA</t>
  </si>
  <si>
    <t>Coste depósito Baleares</t>
  </si>
  <si>
    <t>Coste VA Baleares</t>
  </si>
  <si>
    <t>Coste que incurre Redexis por fuera Baremo Acuerdo Marco</t>
  </si>
  <si>
    <t>Baremo Acuerdo Marco</t>
  </si>
  <si>
    <t>Coste Total centro de almacenamiento</t>
  </si>
  <si>
    <t>Total inversión</t>
  </si>
  <si>
    <t>(1) Prima comercial</t>
  </si>
  <si>
    <t>(2) Instalación centro de almacenamiento según Baremo</t>
  </si>
  <si>
    <t>Total aportación a instalador (excl. depósito, VA y legalización) = (1)+(2)</t>
  </si>
  <si>
    <t>Total de la aportación que damos al instalador de acuerdo al Acuerdo Marco</t>
  </si>
  <si>
    <t>Aportanción en concepto de Prima Comercial, como diferencia respecto lo que hemos pagado para montar la instalación por Baremo Acuerdo Marco</t>
  </si>
  <si>
    <t>Gasificación VA (kW) MIN</t>
  </si>
  <si>
    <t>Gasificación VA (kW) MAX</t>
  </si>
  <si>
    <t>Coste Regulación Baleares</t>
  </si>
  <si>
    <t>Coste Regulación Península</t>
  </si>
  <si>
    <t>Capacidad (L)</t>
  </si>
  <si>
    <t>Coste DEP+VA+REG Península</t>
  </si>
  <si>
    <t>Coste DEP+VA+REG Baleares</t>
  </si>
  <si>
    <t>Baremo Regulación</t>
  </si>
  <si>
    <t>1P.Depósito</t>
  </si>
  <si>
    <t>2P.Vap.</t>
  </si>
  <si>
    <t>2B.Vap.</t>
  </si>
  <si>
    <t>3P.Regulac.</t>
  </si>
  <si>
    <t>3B.Regulac.</t>
  </si>
  <si>
    <t>1+2+3.Península</t>
  </si>
  <si>
    <t>1+2+3.Baleares</t>
  </si>
  <si>
    <t>4.Legal</t>
  </si>
  <si>
    <t>5.Instalador</t>
  </si>
  <si>
    <t>1+2+3+4+5.P.Total</t>
  </si>
  <si>
    <t>1+2+3+4+5.B.Total</t>
  </si>
  <si>
    <t>Coste Total Península</t>
  </si>
  <si>
    <t>Coste Total Baleares</t>
  </si>
  <si>
    <t>Abreviatura instalación</t>
  </si>
  <si>
    <t>Caracterización instalación y tipología</t>
  </si>
  <si>
    <t>1B.Depósito</t>
  </si>
  <si>
    <t>Prioridad BIS_Baleares</t>
  </si>
  <si>
    <t>VAPORIZADOR SUELTO</t>
  </si>
  <si>
    <t>VA50</t>
  </si>
  <si>
    <t>VA150</t>
  </si>
  <si>
    <t>VA300</t>
  </si>
  <si>
    <t>VA450</t>
  </si>
  <si>
    <t>DIAMETRO DEP.</t>
  </si>
  <si>
    <t>Vaporizador</t>
  </si>
  <si>
    <t>Precio</t>
  </si>
  <si>
    <t>D1200</t>
  </si>
  <si>
    <t>D1500</t>
  </si>
  <si>
    <t>D1750</t>
  </si>
  <si>
    <t>D2200</t>
  </si>
  <si>
    <t>TODOS</t>
  </si>
  <si>
    <t>VAPORIZADOR CONJUNTO DEPOSITO</t>
  </si>
  <si>
    <t>check Pen. Vs Bal.</t>
  </si>
  <si>
    <t>Baremo Legalización (2023)</t>
  </si>
  <si>
    <t>AEREOS</t>
  </si>
  <si>
    <t>VALRED</t>
  </si>
  <si>
    <t>Legalizacion</t>
  </si>
  <si>
    <t>1* A 1000 - 10</t>
  </si>
  <si>
    <t>1* A 1450 - 12</t>
  </si>
  <si>
    <t>1* A 2450 - 12</t>
  </si>
  <si>
    <t>1* A 4000 - 12</t>
  </si>
  <si>
    <t>1* A 4880 - 12</t>
  </si>
  <si>
    <t>1* A 6650 - 12</t>
  </si>
  <si>
    <t>1* A 8334 - 12</t>
  </si>
  <si>
    <t>1* A 10 - 15</t>
  </si>
  <si>
    <t>1* A 13 - 15</t>
  </si>
  <si>
    <t>1* A 16 - 15</t>
  </si>
  <si>
    <t>1* A 19 - 15</t>
  </si>
  <si>
    <t>1* A 22 - 15</t>
  </si>
  <si>
    <t>1* A 24 - 17,5</t>
  </si>
  <si>
    <t>1* A 29 - 17,5</t>
  </si>
  <si>
    <t>1* A 34 - 17,5</t>
  </si>
  <si>
    <t>1* A 33 - 22</t>
  </si>
  <si>
    <t>1* A 50 - 22</t>
  </si>
  <si>
    <t>1* A 59 - 22</t>
  </si>
  <si>
    <t>1* A 50 - 24</t>
  </si>
  <si>
    <t>1* A 69 - 22</t>
  </si>
  <si>
    <t>2* A 13 - 15</t>
  </si>
  <si>
    <t>2* A 16 - 15</t>
  </si>
  <si>
    <t>2* A 19 - 15</t>
  </si>
  <si>
    <t>2* A 22 - 15</t>
  </si>
  <si>
    <t>2* A 24 - 17,5</t>
  </si>
  <si>
    <t>2* A 29 - 17,5</t>
  </si>
  <si>
    <t>2* A 34 - 17,5</t>
  </si>
  <si>
    <t>2* A 33 - 22</t>
  </si>
  <si>
    <t>2* A 50 - 22</t>
  </si>
  <si>
    <t>2* A 59 - 22</t>
  </si>
  <si>
    <t>2* A 50 - 24</t>
  </si>
  <si>
    <t>2* A 69 - 22</t>
  </si>
  <si>
    <t>Alternativa viable?</t>
  </si>
  <si>
    <t>h</t>
  </si>
  <si>
    <t>KG/h</t>
  </si>
  <si>
    <t>Consumo horario</t>
  </si>
  <si>
    <t>KG/dia</t>
  </si>
  <si>
    <t>Consumo diario máximo</t>
  </si>
  <si>
    <t>día</t>
  </si>
  <si>
    <t>Capacidad mínima tanque</t>
  </si>
  <si>
    <t>L</t>
  </si>
  <si>
    <t>Autonomía mínima (hasta 20%)</t>
  </si>
  <si>
    <t>Mínima potencia viable disponible</t>
  </si>
  <si>
    <t>Mínimo volumen viable disponible</t>
  </si>
  <si>
    <t>Maximo nº horas de funcionamiento al día</t>
  </si>
  <si>
    <t>Península</t>
  </si>
  <si>
    <t>Matriz para depósito aéreo 1x</t>
  </si>
  <si>
    <t>Dif. con matriz actual</t>
  </si>
  <si>
    <t>Matriz para depósito aéreo 2x</t>
  </si>
  <si>
    <t>Matriz de depósito enterrado x1</t>
  </si>
  <si>
    <t>Matriz de depósito enterrado x2</t>
  </si>
  <si>
    <t>Matriz genérica actual (2021)</t>
  </si>
  <si>
    <t>#depósitos</t>
  </si>
  <si>
    <t>Presión salida depósito</t>
  </si>
  <si>
    <t>bar</t>
  </si>
  <si>
    <t>¿Redexis promotor?</t>
  </si>
  <si>
    <t>DESCUENTO PAGO INSTALADOR</t>
  </si>
  <si>
    <t>No</t>
  </si>
  <si>
    <t>*actualizacion precios lapesa 03/2024</t>
  </si>
  <si>
    <t>Baremo Lapesa VA (2024)</t>
  </si>
  <si>
    <t>Comité rentabilidad 14%</t>
  </si>
  <si>
    <t>Hasta 1GWh de consumo_VERSIÓN ENERO 2025_ REDEXIS NO PROMOTOR</t>
  </si>
  <si>
    <t>Baremo 2024</t>
  </si>
  <si>
    <t>Baremo 2025(+10%)</t>
  </si>
  <si>
    <t>comité  rentabilidad 14%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</si>
</sst>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#,##0;\(#,##0\);\-"/>
    <numFmt numFmtId="166" formatCode="#,##0\ &quot;€&quot;"/>
    <numFmt numFmtId="167" formatCode="&quot;Potencia: &quot;0&quot; kW&quot;"/>
    <numFmt numFmtId="168" formatCode="#,##0.0"/>
    <numFmt numFmtId="169" formatCode="&quot;Depósitos: &quot;0"/>
  </numFmts>
  <fonts count="42" x14ac:knownFonts="1">
    <font>
      <sz val="11"/>
      <color theme="1"/>
      <name val="Arial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4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1"/>
      <name val="Calibri"/>
      <family val="2"/>
    </font>
    <font>
      <b/>
      <sz val="11"/>
      <color theme="4" tint="-0.249977111117893"/>
      <name val="Calibri"/>
      <family val="2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9"/>
      <color rgb="FF000000"/>
      <name val="Calibri"/>
      <family val="2"/>
    </font>
    <font>
      <b/>
      <sz val="9"/>
      <color indexed="8"/>
      <name val="Calibri"/>
      <family val="2"/>
    </font>
    <font>
      <b/>
      <sz val="9"/>
      <name val="Calibri"/>
      <family val="2"/>
    </font>
    <font>
      <u/>
      <sz val="9"/>
      <color theme="10"/>
      <name val="Calibri"/>
      <family val="2"/>
    </font>
    <font>
      <sz val="9"/>
      <name val="Calibri"/>
      <family val="2"/>
    </font>
    <font>
      <b/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i/>
      <sz val="11"/>
      <color theme="1"/>
      <name val="Calibri"/>
      <family val="2"/>
    </font>
    <font>
      <b/>
      <i/>
      <sz val="11"/>
      <color theme="0"/>
      <name val="Calibri"/>
      <family val="2"/>
    </font>
    <font>
      <i/>
      <sz val="11"/>
      <color rgb="FFC00000"/>
      <name val="Calibri"/>
      <family val="2"/>
    </font>
    <font>
      <i/>
      <sz val="11"/>
      <color theme="1" tint="0.499984740745262"/>
      <name val="Calibri"/>
      <family val="2"/>
    </font>
    <font>
      <b/>
      <i/>
      <sz val="11"/>
      <color theme="1" tint="0.499984740745262"/>
      <name val="Calibri"/>
      <family val="2"/>
    </font>
    <font>
      <sz val="10"/>
      <name val="Arial"/>
      <family val="2"/>
    </font>
    <font>
      <sz val="11"/>
      <color rgb="FF0070C0"/>
      <name val="Calibri"/>
      <family val="2"/>
    </font>
    <font>
      <i/>
      <sz val="11"/>
      <color theme="1" tint="0.499984740745262"/>
      <name val="Arial"/>
      <family val="2"/>
      <scheme val="minor"/>
    </font>
    <font>
      <sz val="11"/>
      <color theme="3"/>
      <name val="Calibri"/>
      <family val="2"/>
    </font>
    <font>
      <sz val="11"/>
      <color theme="4"/>
      <name val="Calibri"/>
      <family val="2"/>
    </font>
    <font>
      <i/>
      <sz val="11"/>
      <color theme="4"/>
      <name val="Calibri"/>
      <family val="2"/>
    </font>
    <font>
      <b/>
      <i/>
      <sz val="11"/>
      <color theme="4"/>
      <name val="Calibri"/>
      <family val="2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B0F0"/>
      <name val="Calibri"/>
      <family val="2"/>
    </font>
    <font>
      <sz val="11"/>
      <color rgb="FFFF0000"/>
      <name val="Calibri"/>
      <family val="2"/>
    </font>
    <font>
      <b/>
      <sz val="11"/>
      <name val="Arial"/>
      <family val="2"/>
      <scheme val="minor"/>
    </font>
    <font>
      <i/>
      <u/>
      <sz val="11"/>
      <color rgb="FFC00000"/>
      <name val="Calibri"/>
      <family val="2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F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8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8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6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8" fillId="0" borderId="0"/>
    <xf numFmtId="0" fontId="9" fillId="0" borderId="0" applyNumberFormat="0" applyFill="0" applyBorder="0" applyAlignment="0" applyProtection="0"/>
    <xf numFmtId="0" fontId="26" fillId="0" borderId="0"/>
    <xf numFmtId="0" fontId="8" fillId="0" borderId="0"/>
    <xf numFmtId="9" fontId="39" fillId="0" borderId="0" applyFont="0" applyFill="0" applyBorder="0" applyAlignment="0" applyProtection="0"/>
  </cellStyleXfs>
  <cellXfs count="193">
    <xf numFmtId="0" fontId="0" fillId="0" borderId="0" xfId="0"/>
    <xf numFmtId="0" fontId="1" fillId="0" borderId="0" xfId="0" applyFont="1"/>
    <xf numFmtId="3" fontId="1" fillId="0" borderId="2" xfId="0" applyNumberFormat="1" applyFont="1" applyBorder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1" fillId="0" borderId="0" xfId="0" applyFont="1"/>
    <xf numFmtId="0" fontId="21" fillId="2" borderId="0" xfId="0" applyFont="1" applyFill="1"/>
    <xf numFmtId="0" fontId="22" fillId="2" borderId="0" xfId="0" applyFont="1" applyFill="1"/>
    <xf numFmtId="0" fontId="23" fillId="0" borderId="0" xfId="0" applyFont="1" applyAlignment="1">
      <alignment vertical="center"/>
    </xf>
    <xf numFmtId="0" fontId="2" fillId="0" borderId="2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" fillId="0" borderId="16" xfId="0" applyFont="1" applyBorder="1"/>
    <xf numFmtId="0" fontId="1" fillId="0" borderId="17" xfId="0" applyFont="1" applyBorder="1"/>
    <xf numFmtId="0" fontId="2" fillId="0" borderId="2" xfId="0" applyFont="1" applyBorder="1" applyAlignment="1">
      <alignment horizontal="left" wrapText="1"/>
    </xf>
    <xf numFmtId="0" fontId="1" fillId="0" borderId="2" xfId="0" applyFont="1" applyBorder="1"/>
    <xf numFmtId="0" fontId="6" fillId="0" borderId="1" xfId="0" applyFont="1" applyBorder="1" applyAlignment="1" applyProtection="1">
      <alignment vertical="center"/>
      <protection hidden="1"/>
    </xf>
    <xf numFmtId="3" fontId="6" fillId="0" borderId="1" xfId="0" applyNumberFormat="1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Protection="1">
      <protection hidden="1"/>
    </xf>
    <xf numFmtId="3" fontId="20" fillId="0" borderId="1" xfId="0" applyNumberFormat="1" applyFont="1" applyBorder="1" applyAlignment="1" applyProtection="1">
      <alignment horizontal="center" vertical="center"/>
      <protection hidden="1"/>
    </xf>
    <xf numFmtId="0" fontId="20" fillId="0" borderId="1" xfId="0" applyFont="1" applyBorder="1" applyAlignment="1" applyProtection="1">
      <alignment vertical="center"/>
      <protection hidden="1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 applyAlignment="1" applyProtection="1">
      <alignment horizontal="left" vertical="center"/>
      <protection hidden="1"/>
    </xf>
    <xf numFmtId="0" fontId="11" fillId="2" borderId="0" xfId="1" applyFont="1" applyFill="1" applyAlignment="1" applyProtection="1">
      <alignment horizontal="left" vertical="center"/>
      <protection hidden="1"/>
    </xf>
    <xf numFmtId="164" fontId="11" fillId="2" borderId="0" xfId="1" applyNumberFormat="1" applyFont="1" applyFill="1" applyAlignment="1" applyProtection="1">
      <alignment horizontal="left" vertical="center"/>
      <protection hidden="1"/>
    </xf>
    <xf numFmtId="3" fontId="11" fillId="2" borderId="0" xfId="1" applyNumberFormat="1" applyFont="1" applyFill="1" applyAlignment="1" applyProtection="1">
      <alignment horizontal="right" vertical="center"/>
      <protection hidden="1"/>
    </xf>
    <xf numFmtId="3" fontId="11" fillId="2" borderId="0" xfId="1" applyNumberFormat="1" applyFont="1" applyFill="1" applyAlignment="1" applyProtection="1">
      <alignment horizontal="left" vertical="center"/>
      <protection hidden="1"/>
    </xf>
    <xf numFmtId="0" fontId="12" fillId="0" borderId="0" xfId="1" applyFont="1" applyAlignment="1" applyProtection="1">
      <alignment horizontal="left" vertical="top"/>
      <protection hidden="1"/>
    </xf>
    <xf numFmtId="0" fontId="12" fillId="0" borderId="0" xfId="1" applyFont="1" applyProtection="1">
      <protection hidden="1"/>
    </xf>
    <xf numFmtId="0" fontId="12" fillId="0" borderId="0" xfId="1" applyFont="1" applyAlignment="1" applyProtection="1">
      <alignment horizontal="left"/>
      <protection hidden="1"/>
    </xf>
    <xf numFmtId="0" fontId="13" fillId="4" borderId="0" xfId="1" applyFont="1" applyFill="1" applyAlignment="1" applyProtection="1">
      <alignment vertical="center"/>
      <protection hidden="1"/>
    </xf>
    <xf numFmtId="0" fontId="12" fillId="4" borderId="0" xfId="1" applyFont="1" applyFill="1" applyAlignment="1" applyProtection="1">
      <alignment vertical="center"/>
      <protection hidden="1"/>
    </xf>
    <xf numFmtId="0" fontId="14" fillId="0" borderId="4" xfId="1" applyFont="1" applyBorder="1" applyAlignment="1" applyProtection="1">
      <alignment horizontal="left" vertical="center" wrapText="1"/>
      <protection hidden="1"/>
    </xf>
    <xf numFmtId="0" fontId="14" fillId="0" borderId="5" xfId="1" applyFont="1" applyBorder="1" applyAlignment="1" applyProtection="1">
      <alignment horizontal="center" vertical="center" wrapText="1"/>
      <protection hidden="1"/>
    </xf>
    <xf numFmtId="0" fontId="12" fillId="0" borderId="5" xfId="1" applyFont="1" applyBorder="1" applyProtection="1">
      <protection hidden="1"/>
    </xf>
    <xf numFmtId="0" fontId="14" fillId="0" borderId="5" xfId="1" applyFont="1" applyBorder="1" applyAlignment="1" applyProtection="1">
      <alignment horizontal="center" wrapText="1"/>
      <protection hidden="1"/>
    </xf>
    <xf numFmtId="0" fontId="14" fillId="0" borderId="6" xfId="1" applyFont="1" applyBorder="1" applyAlignment="1" applyProtection="1">
      <alignment horizontal="center" wrapText="1"/>
      <protection hidden="1"/>
    </xf>
    <xf numFmtId="0" fontId="15" fillId="4" borderId="0" xfId="2" applyFont="1" applyFill="1" applyAlignment="1" applyProtection="1">
      <alignment vertical="center"/>
      <protection hidden="1"/>
    </xf>
    <xf numFmtId="0" fontId="16" fillId="0" borderId="7" xfId="1" applyFont="1" applyBorder="1" applyAlignment="1" applyProtection="1">
      <alignment horizontal="left" vertical="center" wrapText="1"/>
      <protection hidden="1"/>
    </xf>
    <xf numFmtId="0" fontId="16" fillId="0" borderId="8" xfId="1" applyFont="1" applyBorder="1" applyAlignment="1" applyProtection="1">
      <alignment horizontal="center" vertical="center" wrapText="1"/>
      <protection hidden="1"/>
    </xf>
    <xf numFmtId="1" fontId="16" fillId="0" borderId="8" xfId="1" applyNumberFormat="1" applyFont="1" applyBorder="1" applyAlignment="1" applyProtection="1">
      <alignment horizontal="center" vertical="center" wrapText="1"/>
      <protection hidden="1"/>
    </xf>
    <xf numFmtId="0" fontId="16" fillId="0" borderId="9" xfId="1" applyFont="1" applyBorder="1" applyAlignment="1" applyProtection="1">
      <alignment horizontal="center" vertical="center" wrapText="1"/>
      <protection hidden="1"/>
    </xf>
    <xf numFmtId="0" fontId="12" fillId="4" borderId="0" xfId="1" applyFont="1" applyFill="1" applyProtection="1">
      <protection hidden="1"/>
    </xf>
    <xf numFmtId="4" fontId="17" fillId="5" borderId="0" xfId="1" applyNumberFormat="1" applyFont="1" applyFill="1" applyAlignment="1" applyProtection="1">
      <alignment horizontal="left" vertical="top"/>
      <protection hidden="1"/>
    </xf>
    <xf numFmtId="0" fontId="17" fillId="6" borderId="0" xfId="1" applyFont="1" applyFill="1" applyAlignment="1" applyProtection="1">
      <alignment horizontal="left" vertical="top"/>
      <protection hidden="1"/>
    </xf>
    <xf numFmtId="0" fontId="16" fillId="0" borderId="10" xfId="1" applyFont="1" applyBorder="1" applyAlignment="1" applyProtection="1">
      <alignment horizontal="left" vertical="center" wrapText="1"/>
      <protection hidden="1"/>
    </xf>
    <xf numFmtId="0" fontId="16" fillId="0" borderId="2" xfId="1" applyFont="1" applyBorder="1" applyAlignment="1" applyProtection="1">
      <alignment horizontal="center" vertical="center" wrapText="1"/>
      <protection hidden="1"/>
    </xf>
    <xf numFmtId="1" fontId="16" fillId="0" borderId="2" xfId="1" applyNumberFormat="1" applyFont="1" applyBorder="1" applyAlignment="1" applyProtection="1">
      <alignment horizontal="center" vertical="center" wrapText="1"/>
      <protection hidden="1"/>
    </xf>
    <xf numFmtId="0" fontId="16" fillId="0" borderId="11" xfId="1" applyFont="1" applyBorder="1" applyAlignment="1" applyProtection="1">
      <alignment horizontal="center" vertical="center" wrapText="1"/>
      <protection hidden="1"/>
    </xf>
    <xf numFmtId="0" fontId="18" fillId="0" borderId="0" xfId="1" applyFont="1" applyAlignment="1" applyProtection="1">
      <alignment horizontal="left" vertical="top"/>
      <protection hidden="1"/>
    </xf>
    <xf numFmtId="0" fontId="18" fillId="0" borderId="0" xfId="1" applyFont="1" applyProtection="1">
      <protection hidden="1"/>
    </xf>
    <xf numFmtId="0" fontId="18" fillId="7" borderId="0" xfId="1" applyFont="1" applyFill="1" applyProtection="1">
      <protection hidden="1"/>
    </xf>
    <xf numFmtId="4" fontId="18" fillId="5" borderId="0" xfId="1" applyNumberFormat="1" applyFont="1" applyFill="1" applyAlignment="1" applyProtection="1">
      <alignment horizontal="left" vertical="top"/>
      <protection hidden="1"/>
    </xf>
    <xf numFmtId="0" fontId="18" fillId="8" borderId="0" xfId="1" applyFont="1" applyFill="1" applyAlignment="1" applyProtection="1">
      <alignment horizontal="left" vertical="top"/>
      <protection hidden="1"/>
    </xf>
    <xf numFmtId="0" fontId="19" fillId="0" borderId="10" xfId="1" applyFont="1" applyBorder="1" applyAlignment="1" applyProtection="1">
      <alignment horizontal="left" vertical="center" wrapText="1"/>
      <protection hidden="1"/>
    </xf>
    <xf numFmtId="0" fontId="19" fillId="0" borderId="2" xfId="1" applyFont="1" applyBorder="1" applyAlignment="1" applyProtection="1">
      <alignment horizontal="center" vertical="center" wrapText="1"/>
      <protection hidden="1"/>
    </xf>
    <xf numFmtId="1" fontId="19" fillId="0" borderId="2" xfId="1" applyNumberFormat="1" applyFont="1" applyBorder="1" applyAlignment="1" applyProtection="1">
      <alignment horizontal="center" vertical="center" wrapText="1"/>
      <protection hidden="1"/>
    </xf>
    <xf numFmtId="0" fontId="19" fillId="0" borderId="11" xfId="1" applyFont="1" applyBorder="1" applyAlignment="1" applyProtection="1">
      <alignment horizontal="center" vertical="center" wrapText="1"/>
      <protection hidden="1"/>
    </xf>
    <xf numFmtId="0" fontId="18" fillId="6" borderId="0" xfId="1" applyFont="1" applyFill="1" applyAlignment="1" applyProtection="1">
      <alignment horizontal="left" vertical="top"/>
      <protection hidden="1"/>
    </xf>
    <xf numFmtId="0" fontId="19" fillId="0" borderId="12" xfId="1" applyFont="1" applyBorder="1" applyAlignment="1" applyProtection="1">
      <alignment horizontal="left" vertical="center" wrapText="1"/>
      <protection hidden="1"/>
    </xf>
    <xf numFmtId="0" fontId="19" fillId="0" borderId="13" xfId="1" applyFont="1" applyBorder="1" applyAlignment="1" applyProtection="1">
      <alignment horizontal="center" vertical="center" wrapText="1"/>
      <protection hidden="1"/>
    </xf>
    <xf numFmtId="1" fontId="19" fillId="0" borderId="13" xfId="1" applyNumberFormat="1" applyFont="1" applyBorder="1" applyAlignment="1" applyProtection="1">
      <alignment horizontal="center" vertical="center" wrapText="1"/>
      <protection hidden="1"/>
    </xf>
    <xf numFmtId="0" fontId="19" fillId="0" borderId="14" xfId="1" applyFont="1" applyBorder="1" applyAlignment="1" applyProtection="1">
      <alignment horizontal="center" vertical="center" wrapText="1"/>
      <protection hidden="1"/>
    </xf>
    <xf numFmtId="0" fontId="18" fillId="0" borderId="0" xfId="1" applyFont="1" applyAlignment="1" applyProtection="1">
      <alignment horizontal="left"/>
      <protection hidden="1"/>
    </xf>
    <xf numFmtId="0" fontId="12" fillId="7" borderId="0" xfId="1" applyFont="1" applyFill="1" applyProtection="1">
      <protection hidden="1"/>
    </xf>
    <xf numFmtId="0" fontId="12" fillId="6" borderId="0" xfId="1" applyFont="1" applyFill="1" applyAlignment="1" applyProtection="1">
      <alignment horizontal="left" vertical="top"/>
      <protection hidden="1"/>
    </xf>
    <xf numFmtId="0" fontId="0" fillId="0" borderId="0" xfId="0" applyProtection="1">
      <protection hidden="1"/>
    </xf>
    <xf numFmtId="0" fontId="1" fillId="0" borderId="0" xfId="0" applyFont="1" applyAlignment="1" applyProtection="1">
      <alignment wrapText="1"/>
      <protection hidden="1"/>
    </xf>
    <xf numFmtId="4" fontId="2" fillId="9" borderId="18" xfId="0" applyNumberFormat="1" applyFont="1" applyFill="1" applyBorder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24" fillId="0" borderId="0" xfId="0" applyFont="1" applyProtection="1">
      <protection hidden="1"/>
    </xf>
    <xf numFmtId="3" fontId="1" fillId="0" borderId="0" xfId="0" applyNumberFormat="1" applyFont="1" applyProtection="1">
      <protection hidden="1"/>
    </xf>
    <xf numFmtId="0" fontId="2" fillId="0" borderId="0" xfId="0" applyFont="1" applyAlignment="1" applyProtection="1">
      <alignment wrapText="1"/>
      <protection hidden="1"/>
    </xf>
    <xf numFmtId="0" fontId="2" fillId="0" borderId="0" xfId="0" applyFont="1" applyAlignment="1" applyProtection="1">
      <alignment horizontal="left" wrapText="1"/>
      <protection hidden="1"/>
    </xf>
    <xf numFmtId="0" fontId="25" fillId="0" borderId="0" xfId="0" applyFont="1" applyAlignment="1" applyProtection="1">
      <alignment horizontal="left" wrapText="1"/>
      <protection hidden="1"/>
    </xf>
    <xf numFmtId="3" fontId="20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3" fontId="3" fillId="10" borderId="1" xfId="0" applyNumberFormat="1" applyFont="1" applyFill="1" applyBorder="1" applyAlignment="1" applyProtection="1">
      <alignment horizontal="center" vertical="center"/>
      <protection locked="0"/>
    </xf>
    <xf numFmtId="3" fontId="27" fillId="0" borderId="2" xfId="0" applyNumberFormat="1" applyFont="1" applyBorder="1"/>
    <xf numFmtId="0" fontId="1" fillId="0" borderId="19" xfId="0" applyFont="1" applyBorder="1"/>
    <xf numFmtId="0" fontId="28" fillId="0" borderId="0" xfId="0" applyFont="1"/>
    <xf numFmtId="0" fontId="25" fillId="0" borderId="2" xfId="0" applyFont="1" applyBorder="1" applyAlignment="1">
      <alignment horizontal="left" wrapText="1"/>
    </xf>
    <xf numFmtId="3" fontId="29" fillId="0" borderId="2" xfId="0" applyNumberFormat="1" applyFont="1" applyBorder="1"/>
    <xf numFmtId="3" fontId="2" fillId="0" borderId="20" xfId="0" applyNumberFormat="1" applyFont="1" applyBorder="1" applyAlignment="1" applyProtection="1">
      <alignment wrapText="1"/>
      <protection hidden="1"/>
    </xf>
    <xf numFmtId="4" fontId="29" fillId="0" borderId="0" xfId="0" applyNumberFormat="1" applyFont="1" applyProtection="1">
      <protection hidden="1"/>
    </xf>
    <xf numFmtId="4" fontId="20" fillId="0" borderId="0" xfId="0" applyNumberFormat="1" applyFont="1" applyProtection="1">
      <protection hidden="1"/>
    </xf>
    <xf numFmtId="0" fontId="20" fillId="11" borderId="0" xfId="0" applyFont="1" applyFill="1" applyProtection="1">
      <protection hidden="1"/>
    </xf>
    <xf numFmtId="0" fontId="24" fillId="11" borderId="0" xfId="0" applyFont="1" applyFill="1" applyProtection="1">
      <protection hidden="1"/>
    </xf>
    <xf numFmtId="0" fontId="1" fillId="11" borderId="0" xfId="0" applyFont="1" applyFill="1" applyProtection="1">
      <protection hidden="1"/>
    </xf>
    <xf numFmtId="0" fontId="6" fillId="3" borderId="1" xfId="0" applyFont="1" applyFill="1" applyBorder="1" applyAlignment="1">
      <alignment vertical="center"/>
    </xf>
    <xf numFmtId="3" fontId="6" fillId="3" borderId="1" xfId="0" applyNumberFormat="1" applyFont="1" applyFill="1" applyBorder="1" applyAlignment="1">
      <alignment horizontal="center" vertical="center"/>
    </xf>
    <xf numFmtId="0" fontId="6" fillId="12" borderId="1" xfId="0" applyFont="1" applyFill="1" applyBorder="1" applyAlignment="1" applyProtection="1">
      <alignment vertical="center"/>
      <protection hidden="1"/>
    </xf>
    <xf numFmtId="0" fontId="20" fillId="0" borderId="1" xfId="0" applyFont="1" applyBorder="1" applyAlignment="1" applyProtection="1">
      <alignment horizontal="left" vertical="center"/>
      <protection hidden="1"/>
    </xf>
    <xf numFmtId="3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0" fillId="2" borderId="0" xfId="0" applyFont="1" applyFill="1"/>
    <xf numFmtId="0" fontId="3" fillId="2" borderId="0" xfId="0" applyFont="1" applyFill="1"/>
    <xf numFmtId="0" fontId="31" fillId="0" borderId="0" xfId="0" applyFont="1" applyAlignment="1" applyProtection="1">
      <alignment vertical="center"/>
      <protection hidden="1"/>
    </xf>
    <xf numFmtId="0" fontId="31" fillId="0" borderId="0" xfId="0" applyFont="1" applyAlignment="1">
      <alignment vertical="center"/>
    </xf>
    <xf numFmtId="0" fontId="30" fillId="0" borderId="0" xfId="0" applyFont="1"/>
    <xf numFmtId="3" fontId="2" fillId="0" borderId="0" xfId="0" applyNumberFormat="1" applyFont="1" applyAlignment="1" applyProtection="1">
      <alignment wrapText="1"/>
      <protection hidden="1"/>
    </xf>
    <xf numFmtId="0" fontId="3" fillId="0" borderId="21" xfId="0" applyFont="1" applyBorder="1" applyAlignment="1" applyProtection="1">
      <alignment wrapText="1"/>
      <protection hidden="1"/>
    </xf>
    <xf numFmtId="0" fontId="3" fillId="0" borderId="21" xfId="0" applyFont="1" applyBorder="1" applyAlignment="1" applyProtection="1">
      <alignment horizontal="left" wrapText="1"/>
      <protection hidden="1"/>
    </xf>
    <xf numFmtId="0" fontId="30" fillId="0" borderId="15" xfId="0" applyFont="1" applyBorder="1" applyProtection="1">
      <protection hidden="1"/>
    </xf>
    <xf numFmtId="0" fontId="30" fillId="0" borderId="17" xfId="0" applyFont="1" applyBorder="1" applyProtection="1">
      <protection hidden="1"/>
    </xf>
    <xf numFmtId="0" fontId="30" fillId="0" borderId="1" xfId="0" applyFont="1" applyBorder="1" applyProtection="1">
      <protection hidden="1"/>
    </xf>
    <xf numFmtId="0" fontId="3" fillId="0" borderId="15" xfId="0" applyFont="1" applyBorder="1" applyAlignment="1" applyProtection="1">
      <alignment horizontal="left" wrapText="1"/>
      <protection hidden="1"/>
    </xf>
    <xf numFmtId="3" fontId="1" fillId="0" borderId="22" xfId="0" applyNumberFormat="1" applyFont="1" applyBorder="1" applyProtection="1">
      <protection hidden="1"/>
    </xf>
    <xf numFmtId="3" fontId="20" fillId="0" borderId="22" xfId="0" applyNumberFormat="1" applyFont="1" applyBorder="1" applyProtection="1">
      <protection hidden="1"/>
    </xf>
    <xf numFmtId="0" fontId="3" fillId="3" borderId="15" xfId="0" applyFont="1" applyFill="1" applyBorder="1" applyAlignment="1" applyProtection="1">
      <alignment horizontal="left" wrapText="1"/>
      <protection hidden="1"/>
    </xf>
    <xf numFmtId="0" fontId="3" fillId="3" borderId="17" xfId="0" applyFont="1" applyFill="1" applyBorder="1" applyAlignment="1" applyProtection="1">
      <alignment horizontal="left" wrapText="1"/>
      <protection hidden="1"/>
    </xf>
    <xf numFmtId="3" fontId="1" fillId="0" borderId="23" xfId="0" applyNumberFormat="1" applyFont="1" applyBorder="1" applyProtection="1">
      <protection hidden="1"/>
    </xf>
    <xf numFmtId="3" fontId="30" fillId="0" borderId="1" xfId="0" applyNumberFormat="1" applyFont="1" applyBorder="1" applyAlignment="1" applyProtection="1">
      <alignment horizontal="centerContinuous"/>
      <protection hidden="1"/>
    </xf>
    <xf numFmtId="0" fontId="30" fillId="0" borderId="16" xfId="0" applyFont="1" applyBorder="1" applyAlignment="1" applyProtection="1">
      <alignment horizontal="centerContinuous"/>
      <protection hidden="1"/>
    </xf>
    <xf numFmtId="3" fontId="30" fillId="0" borderId="17" xfId="0" applyNumberFormat="1" applyFont="1" applyBorder="1" applyAlignment="1" applyProtection="1">
      <alignment horizontal="centerContinuous"/>
      <protection hidden="1"/>
    </xf>
    <xf numFmtId="3" fontId="6" fillId="13" borderId="1" xfId="0" applyNumberFormat="1" applyFont="1" applyFill="1" applyBorder="1" applyAlignment="1" applyProtection="1">
      <alignment horizontal="center" vertical="center"/>
      <protection hidden="1"/>
    </xf>
    <xf numFmtId="3" fontId="6" fillId="10" borderId="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Protection="1">
      <protection hidden="1"/>
    </xf>
    <xf numFmtId="165" fontId="20" fillId="0" borderId="0" xfId="0" applyNumberFormat="1" applyFont="1" applyProtection="1">
      <protection hidden="1"/>
    </xf>
    <xf numFmtId="3" fontId="35" fillId="0" borderId="0" xfId="0" applyNumberFormat="1" applyFont="1" applyProtection="1">
      <protection hidden="1"/>
    </xf>
    <xf numFmtId="0" fontId="0" fillId="7" borderId="2" xfId="0" applyFill="1" applyBorder="1"/>
    <xf numFmtId="0" fontId="34" fillId="7" borderId="2" xfId="0" applyFont="1" applyFill="1" applyBorder="1"/>
    <xf numFmtId="166" fontId="0" fillId="14" borderId="2" xfId="0" applyNumberFormat="1" applyFill="1" applyBorder="1"/>
    <xf numFmtId="166" fontId="0" fillId="0" borderId="2" xfId="0" applyNumberFormat="1" applyBorder="1"/>
    <xf numFmtId="0" fontId="0" fillId="14" borderId="2" xfId="0" applyFill="1" applyBorder="1"/>
    <xf numFmtId="0" fontId="0" fillId="0" borderId="2" xfId="0" applyBorder="1"/>
    <xf numFmtId="166" fontId="33" fillId="14" borderId="2" xfId="0" applyNumberFormat="1" applyFont="1" applyFill="1" applyBorder="1"/>
    <xf numFmtId="166" fontId="33" fillId="0" borderId="2" xfId="0" applyNumberFormat="1" applyFont="1" applyBorder="1"/>
    <xf numFmtId="166" fontId="36" fillId="14" borderId="2" xfId="0" applyNumberFormat="1" applyFont="1" applyFill="1" applyBorder="1" applyAlignment="1">
      <alignment horizontal="right"/>
    </xf>
    <xf numFmtId="166" fontId="36" fillId="0" borderId="2" xfId="0" applyNumberFormat="1" applyFont="1" applyBorder="1" applyAlignment="1">
      <alignment horizontal="right"/>
    </xf>
    <xf numFmtId="166" fontId="36" fillId="0" borderId="2" xfId="0" applyNumberFormat="1" applyFont="1" applyBorder="1" applyAlignment="1" applyProtection="1">
      <alignment horizontal="right" vertical="center" wrapText="1"/>
      <protection hidden="1"/>
    </xf>
    <xf numFmtId="166" fontId="36" fillId="0" borderId="2" xfId="0" applyNumberFormat="1" applyFont="1" applyBorder="1" applyAlignment="1">
      <alignment horizontal="right" vertical="center" wrapText="1"/>
    </xf>
    <xf numFmtId="166" fontId="29" fillId="0" borderId="2" xfId="0" applyNumberFormat="1" applyFont="1" applyBorder="1" applyAlignment="1">
      <alignment horizontal="right" vertical="center" wrapText="1"/>
    </xf>
    <xf numFmtId="166" fontId="29" fillId="0" borderId="2" xfId="0" applyNumberFormat="1" applyFont="1" applyBorder="1" applyAlignment="1">
      <alignment horizontal="right"/>
    </xf>
    <xf numFmtId="166" fontId="29" fillId="0" borderId="2" xfId="0" applyNumberFormat="1" applyFont="1" applyBorder="1" applyAlignment="1" applyProtection="1">
      <alignment horizontal="right"/>
      <protection hidden="1"/>
    </xf>
    <xf numFmtId="0" fontId="6" fillId="0" borderId="2" xfId="0" applyFont="1" applyBorder="1" applyProtection="1">
      <protection hidden="1"/>
    </xf>
    <xf numFmtId="0" fontId="6" fillId="0" borderId="2" xfId="0" applyFont="1" applyBorder="1" applyAlignment="1" applyProtection="1">
      <alignment wrapText="1"/>
      <protection hidden="1"/>
    </xf>
    <xf numFmtId="0" fontId="6" fillId="0" borderId="24" xfId="0" applyFont="1" applyBorder="1" applyProtection="1">
      <protection hidden="1"/>
    </xf>
    <xf numFmtId="0" fontId="6" fillId="0" borderId="8" xfId="0" applyFont="1" applyBorder="1" applyProtection="1">
      <protection hidden="1"/>
    </xf>
    <xf numFmtId="0" fontId="6" fillId="0" borderId="24" xfId="0" applyFont="1" applyBorder="1" applyAlignment="1" applyProtection="1">
      <alignment horizontal="centerContinuous" wrapText="1"/>
      <protection hidden="1"/>
    </xf>
    <xf numFmtId="0" fontId="37" fillId="0" borderId="25" xfId="0" applyFont="1" applyBorder="1" applyAlignment="1">
      <alignment horizontal="centerContinuous"/>
    </xf>
    <xf numFmtId="0" fontId="6" fillId="0" borderId="25" xfId="0" applyFont="1" applyBorder="1" applyAlignment="1" applyProtection="1">
      <alignment horizontal="centerContinuous"/>
      <protection hidden="1"/>
    </xf>
    <xf numFmtId="0" fontId="37" fillId="0" borderId="26" xfId="0" applyFont="1" applyBorder="1" applyAlignment="1">
      <alignment horizontal="centerContinuous"/>
    </xf>
    <xf numFmtId="0" fontId="24" fillId="0" borderId="0" xfId="0" applyFont="1" applyAlignment="1" applyProtection="1">
      <alignment horizontal="center"/>
      <protection hidden="1"/>
    </xf>
    <xf numFmtId="0" fontId="32" fillId="0" borderId="21" xfId="0" applyFont="1" applyBorder="1" applyAlignment="1" applyProtection="1">
      <alignment horizontal="center" wrapText="1"/>
      <protection hidden="1"/>
    </xf>
    <xf numFmtId="0" fontId="3" fillId="0" borderId="21" xfId="0" applyFont="1" applyBorder="1" applyAlignment="1" applyProtection="1">
      <alignment horizontal="center" wrapText="1"/>
      <protection hidden="1"/>
    </xf>
    <xf numFmtId="165" fontId="1" fillId="0" borderId="0" xfId="0" applyNumberFormat="1" applyFont="1" applyAlignment="1" applyProtection="1">
      <alignment horizontal="center"/>
      <protection hidden="1"/>
    </xf>
    <xf numFmtId="0" fontId="1" fillId="0" borderId="15" xfId="0" applyFont="1" applyBorder="1"/>
    <xf numFmtId="4" fontId="35" fillId="0" borderId="0" xfId="0" applyNumberFormat="1" applyFont="1" applyProtection="1">
      <protection hidden="1"/>
    </xf>
    <xf numFmtId="167" fontId="1" fillId="0" borderId="15" xfId="0" applyNumberFormat="1" applyFont="1" applyBorder="1" applyAlignment="1">
      <alignment horizontal="left"/>
    </xf>
    <xf numFmtId="3" fontId="36" fillId="0" borderId="2" xfId="0" applyNumberFormat="1" applyFont="1" applyBorder="1"/>
    <xf numFmtId="168" fontId="3" fillId="3" borderId="1" xfId="0" applyNumberFormat="1" applyFont="1" applyFill="1" applyBorder="1" applyAlignment="1" applyProtection="1">
      <alignment horizontal="center" vertical="center"/>
      <protection locked="0"/>
    </xf>
    <xf numFmtId="168" fontId="20" fillId="0" borderId="1" xfId="0" applyNumberFormat="1" applyFont="1" applyBorder="1" applyAlignment="1" applyProtection="1">
      <alignment horizontal="center" vertical="center"/>
      <protection locked="0"/>
    </xf>
    <xf numFmtId="168" fontId="29" fillId="0" borderId="1" xfId="0" applyNumberFormat="1" applyFont="1" applyBorder="1" applyAlignment="1" applyProtection="1">
      <alignment horizontal="center" vertical="center"/>
      <protection locked="0"/>
    </xf>
    <xf numFmtId="0" fontId="1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3" fontId="1" fillId="0" borderId="1" xfId="0" applyNumberFormat="1" applyFont="1" applyBorder="1" applyAlignment="1" applyProtection="1">
      <alignment horizontal="center" vertical="center"/>
      <protection hidden="1"/>
    </xf>
    <xf numFmtId="165" fontId="1" fillId="0" borderId="0" xfId="0" applyNumberFormat="1" applyFont="1" applyProtection="1">
      <protection hidden="1"/>
    </xf>
    <xf numFmtId="0" fontId="2" fillId="0" borderId="1" xfId="0" applyFont="1" applyBorder="1" applyAlignment="1" applyProtection="1">
      <alignment vertical="center"/>
      <protection hidden="1"/>
    </xf>
    <xf numFmtId="3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0" fontId="38" fillId="0" borderId="0" xfId="0" applyFont="1" applyAlignment="1">
      <alignment vertical="center"/>
    </xf>
    <xf numFmtId="0" fontId="1" fillId="14" borderId="0" xfId="0" applyFont="1" applyFill="1"/>
    <xf numFmtId="0" fontId="1" fillId="14" borderId="0" xfId="0" applyFont="1" applyFill="1" applyProtection="1">
      <protection hidden="1"/>
    </xf>
    <xf numFmtId="0" fontId="24" fillId="14" borderId="0" xfId="0" applyFont="1" applyFill="1" applyProtection="1">
      <protection hidden="1"/>
    </xf>
    <xf numFmtId="0" fontId="40" fillId="0" borderId="0" xfId="0" applyFont="1"/>
    <xf numFmtId="0" fontId="2" fillId="7" borderId="0" xfId="0" applyFont="1" applyFill="1" applyAlignment="1">
      <alignment horizontal="left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0" fontId="2" fillId="0" borderId="2" xfId="0" applyFont="1" applyBorder="1"/>
    <xf numFmtId="3" fontId="2" fillId="0" borderId="2" xfId="0" applyNumberFormat="1" applyFont="1" applyBorder="1" applyAlignment="1">
      <alignment horizontal="center"/>
    </xf>
    <xf numFmtId="0" fontId="2" fillId="0" borderId="3" xfId="0" applyFont="1" applyBorder="1"/>
    <xf numFmtId="4" fontId="2" fillId="0" borderId="2" xfId="0" applyNumberFormat="1" applyFont="1" applyBorder="1" applyAlignment="1">
      <alignment horizontal="center"/>
    </xf>
    <xf numFmtId="9" fontId="1" fillId="0" borderId="2" xfId="5" applyFont="1" applyBorder="1"/>
    <xf numFmtId="0" fontId="41" fillId="0" borderId="0" xfId="0" applyFont="1"/>
    <xf numFmtId="0" fontId="20" fillId="0" borderId="0" xfId="0" applyFont="1" applyAlignment="1" applyProtection="1">
      <alignment horizontal="left"/>
      <protection hidden="1"/>
    </xf>
    <xf numFmtId="169" fontId="1" fillId="0" borderId="15" xfId="0" applyNumberFormat="1" applyFont="1" applyBorder="1" applyAlignment="1">
      <alignment horizontal="left"/>
    </xf>
    <xf numFmtId="4" fontId="3" fillId="10" borderId="1" xfId="0" applyNumberFormat="1" applyFont="1" applyFill="1" applyBorder="1" applyAlignment="1" applyProtection="1">
      <alignment horizontal="center" vertical="center"/>
      <protection locked="0"/>
    </xf>
    <xf numFmtId="165" fontId="1" fillId="0" borderId="0" xfId="0" applyNumberFormat="1" applyFont="1" applyAlignment="1">
      <alignment horizontal="center"/>
    </xf>
    <xf numFmtId="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0" fillId="15" borderId="1" xfId="0" applyFont="1" applyFill="1" applyBorder="1" applyAlignment="1" applyProtection="1">
      <alignment horizontal="left" vertical="center"/>
      <protection hidden="1"/>
    </xf>
    <xf numFmtId="3" fontId="1" fillId="15" borderId="1" xfId="0" applyNumberFormat="1" applyFont="1" applyFill="1" applyBorder="1" applyAlignment="1">
      <alignment horizontal="center"/>
    </xf>
    <xf numFmtId="0" fontId="20" fillId="15" borderId="1" xfId="0" applyFont="1" applyFill="1" applyBorder="1" applyAlignment="1" applyProtection="1">
      <alignment vertical="center"/>
      <protection hidden="1"/>
    </xf>
    <xf numFmtId="166" fontId="1" fillId="0" borderId="0" xfId="0" applyNumberFormat="1" applyFont="1" applyProtection="1">
      <protection hidden="1"/>
    </xf>
    <xf numFmtId="0" fontId="0" fillId="0" borderId="20" xfId="0" applyBorder="1" applyAlignment="1">
      <alignment horizontal="center" vertical="center" wrapText="1"/>
    </xf>
  </cellXfs>
  <cellStyles count="6">
    <cellStyle name="Hipervínculo 2" xfId="2" xr:uid="{4EBFC04A-0C99-4DA3-BF0C-2EB3CD00FF92}"/>
    <cellStyle name="Normal" xfId="0" builtinId="0"/>
    <cellStyle name="Normal 2" xfId="1" xr:uid="{E0FFA892-1F3F-4205-931F-443AB4E2BDAC}"/>
    <cellStyle name="Normal 2 2" xfId="3" xr:uid="{46184D7A-9210-4C16-B11D-B90876CCBBB5}"/>
    <cellStyle name="Normal 3" xfId="4" xr:uid="{EDE3F153-00E8-4353-A6CE-8D32C8ABC07C}"/>
    <cellStyle name="Porcentaje" xfId="5" builtinId="5"/>
  </cellStyles>
  <dxfs count="18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LAN%20ANUAL%20DE%20MANTENIMIENTO\A&#209;O%202016\PLANES%20MANTENIMIENTO%202016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gfsvpc01.redexisgas.es\vpc-estudios_rentabilidad\C\Users\ES78906732B\Documents\1.%20L&#237;neas%20de%20trabajo\8.%20Plan%20comercial\00%20-%20Endesa%20Gas%20-%20Modelos\02%20-%20Plan%20Comercial\Analisis_EC_Endesa_v0.42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S47283580L\AppData\Local\Microsoft\Windows\INetCache\Content.Outlook\K60THTO0\Matriz%20Calculadora%20GLP%20v2%20ER_Modelo%20GLP%202023.xlsm" TargetMode="External"/><Relationship Id="rId1" Type="http://schemas.openxmlformats.org/officeDocument/2006/relationships/externalLinkPath" Target="/Users/ES47283580L/AppData/Local/Microsoft/Windows/INetCache/Content.Outlook/K60THTO0/Matriz%20Calculadora%20GLP%20v2%20ER_Modelo%20GLP%202023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dexisgas.es\dpt\personal\marina_rodriguez_redexis_es\Documents\00%20Comit&#233;s%20inversiones\Pol&#237;tica%20riesgos\Credit%20default%20probability%20-%20Templat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MRG_remuneration_v0.36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gfsvpc01.redexisgas.es\vpc-estudios_rentabilidad\Z\Datos%20mercado\Proyecto%20Augusta\DRG\2010%2005%2012\GN\DistributionModel_158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 EG-11"/>
      <sheetName val="ParámetrosPOA"/>
      <sheetName val="Plurianual"/>
      <sheetName val="OT OTROS"/>
      <sheetName val="TOTAL Redexis"/>
      <sheetName val="INFRAESTRUCTURAS"/>
      <sheetName val="REDEXIS GAS"/>
      <sheetName val="VILLANUEVA"/>
      <sheetName val="ZUERA"/>
      <sheetName val="PLAZA"/>
      <sheetName val="ZACA"/>
      <sheetName val="MAEJE"/>
      <sheetName val="CCMM1"/>
      <sheetName val="RETAR"/>
      <sheetName val="SANSON"/>
      <sheetName val="CALIBI"/>
      <sheetName val="SONALCU"/>
      <sheetName val="CASFEL"/>
      <sheetName val="LINVI"/>
      <sheetName val="HUERGUA_AL"/>
      <sheetName val="HUERGUA_GR"/>
      <sheetName val="BOEMEDI"/>
      <sheetName val="CUEVAL"/>
      <sheetName val="LERMA"/>
      <sheetName val="SEGAVI"/>
      <sheetName val="CCMM2"/>
      <sheetName val="CECAL"/>
      <sheetName val="PAZFUEN"/>
      <sheetName val="CASPE"/>
      <sheetName val="AZARI"/>
      <sheetName val="PTR"/>
      <sheetName val="FUENBUR"/>
      <sheetName val="BURPU"/>
      <sheetName val="ZABEL"/>
      <sheetName val="BARSO"/>
      <sheetName val="CAORE"/>
      <sheetName val="MABOR"/>
      <sheetName val="VELME"/>
      <sheetName val="VENSAR"/>
      <sheetName val="SONAN"/>
      <sheetName val="OLIAL"/>
      <sheetName val="ELALGUE"/>
      <sheetName val="JEPU"/>
      <sheetName val="PURO"/>
      <sheetName val="ALCALA"/>
      <sheetName val="ALSAN"/>
      <sheetName val="OTUES"/>
      <sheetName val="ANDASOL"/>
      <sheetName val="VIELCA"/>
      <sheetName val="VIALMO"/>
      <sheetName val="HELLIN"/>
      <sheetName val="YESE"/>
      <sheetName val="MEDARE"/>
      <sheetName val="ARESAN"/>
      <sheetName val="MOCUE"/>
      <sheetName val="SALPE"/>
      <sheetName val="BRIBEL"/>
      <sheetName val="MOMU"/>
    </sheetNames>
    <sheetDataSet>
      <sheetData sheetId="0"/>
      <sheetData sheetId="1">
        <row r="3">
          <cell r="C3">
            <v>2016</v>
          </cell>
        </row>
        <row r="35">
          <cell r="C35">
            <v>8</v>
          </cell>
        </row>
        <row r="36">
          <cell r="C36">
            <v>4</v>
          </cell>
        </row>
        <row r="37">
          <cell r="C37">
            <v>2</v>
          </cell>
        </row>
        <row r="38">
          <cell r="C38">
            <v>5</v>
          </cell>
        </row>
        <row r="39">
          <cell r="C39">
            <v>10</v>
          </cell>
        </row>
        <row r="40">
          <cell r="C40">
            <v>8</v>
          </cell>
        </row>
        <row r="43">
          <cell r="C43">
            <v>10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yend+CH"/>
      <sheetName val="Key Issues"/>
      <sheetName val="Menu"/>
      <sheetName val="OTUPUT-&gt;"/>
      <sheetName val="O_Tabla"/>
      <sheetName val="O_Comparativa"/>
      <sheetName val="_TM_Tabla"/>
      <sheetName val="O_PorConsumos"/>
      <sheetName val="O_Costes"/>
      <sheetName val="O_Proyecciones"/>
      <sheetName val="CALCULOS-&gt;"/>
      <sheetName val="C_EGDOr"/>
      <sheetName val="C_EGDOcc"/>
      <sheetName val="C_EGDLev"/>
      <sheetName val="C_GESA"/>
      <sheetName val="C_EGDCentro"/>
      <sheetName val="C_DRG"/>
      <sheetName val="C_GAr"/>
      <sheetName val="C_Bajos"/>
      <sheetName val="C_Medios"/>
      <sheetName val="C_Altos"/>
      <sheetName val="C_Distribuidora"/>
      <sheetName val="C_Rentab"/>
      <sheetName val="INPUTS-&gt;"/>
      <sheetName val="I_Assump"/>
      <sheetName val="I_PoA"/>
      <sheetName val="I_EG06"/>
      <sheetName val="I_PoS"/>
      <sheetName val="I_metros red"/>
      <sheetName val="I_Benchmark"/>
      <sheetName val="O_Pen"/>
      <sheetName val="O_PenCom"/>
      <sheetName val="I_Altas"/>
      <sheetName val="Template"/>
      <sheetName val="tablas apoyo"/>
      <sheetName val="Italian Book Italtel"/>
    </sheetNames>
    <sheetDataSet>
      <sheetData sheetId="0"/>
      <sheetData sheetId="1"/>
      <sheetData sheetId="2">
        <row r="9">
          <cell r="M9">
            <v>2</v>
          </cell>
        </row>
      </sheetData>
      <sheetData sheetId="3"/>
      <sheetData sheetId="4"/>
      <sheetData sheetId="5">
        <row r="2">
          <cell r="L2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da"/>
      <sheetName val="INPUTS==&gt;"/>
      <sheetName val="Formulario Territorio"/>
      <sheetName val="Formulario Ingeniería"/>
      <sheetName val="Aux-Saturaciones"/>
      <sheetName val="Datos"/>
      <sheetName val="Hoja1"/>
      <sheetName val="Resultados"/>
      <sheetName val="OUTPUTS==&gt;"/>
      <sheetName val="SIMULADOR MATRIZ"/>
      <sheetName val="RESULTADOS MATRIZ"/>
      <sheetName val="Control"/>
      <sheetName val="I_Oportunidad"/>
      <sheetName val="I_Ingeniería"/>
      <sheetName val="Output_H&amp;V"/>
      <sheetName val="IMPRIMIR"/>
      <sheetName val="Template 15yr - yr1"/>
      <sheetName val="AUX==&gt;"/>
      <sheetName val="Cálculos Auxiliares"/>
      <sheetName val="Salida anticipada"/>
      <sheetName val="Cálculos Operativos"/>
      <sheetName val="Inputs"/>
      <sheetName val="Magnitudes"/>
      <sheetName val="FCL &amp; P&amp;G"/>
      <sheetName val="Ratios"/>
      <sheetName val="Sensibilidades"/>
      <sheetName val="Aux- Municipios"/>
      <sheetName val="O-Catalogo Mantenimiento"/>
      <sheetName val="Mermas-dtos GLP"/>
      <sheetName val="Chec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AB8">
            <v>80362.418678724498</v>
          </cell>
        </row>
        <row r="10">
          <cell r="AB10">
            <v>0</v>
          </cell>
        </row>
        <row r="12">
          <cell r="AB12">
            <v>1025000</v>
          </cell>
        </row>
      </sheetData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nsition table Average"/>
      <sheetName val="Template 10yr"/>
      <sheetName val="Template 15yr - yr0"/>
      <sheetName val="Template 15yr - yr1"/>
    </sheetNames>
    <sheetDataSet>
      <sheetData sheetId="0">
        <row r="3">
          <cell r="A3" t="str">
            <v>Aaa</v>
          </cell>
        </row>
        <row r="4">
          <cell r="A4" t="str">
            <v>Aa1</v>
          </cell>
        </row>
        <row r="5">
          <cell r="A5" t="str">
            <v>Aa2</v>
          </cell>
        </row>
        <row r="6">
          <cell r="A6" t="str">
            <v>Aa3</v>
          </cell>
        </row>
        <row r="7">
          <cell r="A7" t="str">
            <v>A1</v>
          </cell>
        </row>
        <row r="8">
          <cell r="A8" t="str">
            <v>A2</v>
          </cell>
        </row>
        <row r="9">
          <cell r="A9" t="str">
            <v>A3</v>
          </cell>
        </row>
        <row r="10">
          <cell r="A10" t="str">
            <v>Baa1</v>
          </cell>
        </row>
        <row r="11">
          <cell r="A11" t="str">
            <v>Baa2</v>
          </cell>
        </row>
        <row r="12">
          <cell r="A12" t="str">
            <v>Baa3</v>
          </cell>
        </row>
        <row r="13">
          <cell r="A13" t="str">
            <v>Ba1</v>
          </cell>
        </row>
        <row r="14">
          <cell r="A14" t="str">
            <v>Ba2</v>
          </cell>
        </row>
        <row r="15">
          <cell r="A15" t="str">
            <v>Ba3</v>
          </cell>
        </row>
        <row r="16">
          <cell r="A16" t="str">
            <v>B1</v>
          </cell>
        </row>
        <row r="17">
          <cell r="A17" t="str">
            <v>B2</v>
          </cell>
        </row>
        <row r="18">
          <cell r="A18" t="str">
            <v>B3</v>
          </cell>
        </row>
        <row r="19">
          <cell r="A19" t="str">
            <v>Caa1</v>
          </cell>
        </row>
        <row r="20">
          <cell r="A20" t="str">
            <v>Ca-C</v>
          </cell>
        </row>
      </sheetData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TM_Tablas_formato"/>
      <sheetName val="Graficas_imp2"/>
      <sheetName val="Graficas_imp"/>
      <sheetName val="Tablas_formato_imp"/>
      <sheetName val="Tablas_formato"/>
      <sheetName val="Tablas"/>
      <sheetName val="Graficas"/>
      <sheetName val="Output"/>
      <sheetName val="TIRs"/>
      <sheetName val="Q&amp;A"/>
      <sheetName val="Scenarios--&gt;"/>
      <sheetName val="Leyend"/>
      <sheetName val="Statu_Quo"/>
      <sheetName val="SC_IPH"/>
      <sheetName val="SC_2016"/>
      <sheetName val="SC_2020"/>
      <sheetName val="NetValue"/>
      <sheetName val="Rem_MRG_BDG"/>
      <sheetName val="Amort"/>
      <sheetName val="Aux--&gt;"/>
      <sheetName val="Inputs"/>
      <sheetName val="Inputs_Scen"/>
      <sheetName val="ModelData"/>
      <sheetName val="MRG AND BDG"/>
      <sheetName val="GasMarket"/>
      <sheetName val="HistoricFinancials"/>
      <sheetName val="Template"/>
      <sheetName val="Sheet1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5">
          <cell r="O75">
            <v>1308.417901</v>
          </cell>
        </row>
      </sheetData>
      <sheetData sheetId="13" refreshError="1">
        <row r="2">
          <cell r="C2">
            <v>2</v>
          </cell>
        </row>
      </sheetData>
      <sheetData sheetId="14"/>
      <sheetData sheetId="15"/>
      <sheetData sheetId="16" refreshError="1">
        <row r="3">
          <cell r="C3">
            <v>3</v>
          </cell>
        </row>
        <row r="4">
          <cell r="C4">
            <v>2</v>
          </cell>
        </row>
        <row r="5">
          <cell r="C5">
            <v>2</v>
          </cell>
        </row>
      </sheetData>
      <sheetData sheetId="17">
        <row r="32">
          <cell r="O32">
            <v>1296</v>
          </cell>
        </row>
      </sheetData>
      <sheetData sheetId="18">
        <row r="71">
          <cell r="H71">
            <v>5311.3161633899999</v>
          </cell>
        </row>
      </sheetData>
      <sheetData sheetId="19"/>
      <sheetData sheetId="20"/>
      <sheetData sheetId="21"/>
      <sheetData sheetId="22"/>
      <sheetData sheetId="23"/>
      <sheetData sheetId="24"/>
      <sheetData sheetId="25">
        <row r="5">
          <cell r="H5">
            <v>5311.3161633899999</v>
          </cell>
        </row>
      </sheetData>
      <sheetData sheetId="26"/>
      <sheetData sheetId="27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TOC"/>
      <sheetName val="Business Plans &gt;&gt;&gt;"/>
      <sheetName val="Macro"/>
      <sheetName val="Global Model"/>
      <sheetName val="Madrid (Impl)"/>
      <sheetName val="Madrid (Expl)"/>
      <sheetName val="Simplificado (Expl) SIN SVySH"/>
      <sheetName val="MMPres"/>
      <sheetName val="PPS (Expl.) BPlan"/>
      <sheetName val="Simplificado (Expl) con SVySH"/>
      <sheetName val="Valuation &gt;&gt;&gt;"/>
      <sheetName val="WACC"/>
      <sheetName val="EBITDA Bridge"/>
      <sheetName val="Cases"/>
      <sheetName val=" DCF Pack1"/>
      <sheetName val="Outputs&gt;&gt;&gt;"/>
      <sheetName val="Tables (Expl)"/>
      <sheetName val="Tables (Val Press) Internal"/>
      <sheetName val="Output for Banks - Madrid"/>
      <sheetName val="PPS"/>
      <sheetName val="PPS (ValPres)"/>
      <sheetName val="Tables (Impl)"/>
      <sheetName val="Tables (ValPres)"/>
      <sheetName val="Output for PWC (Impl)"/>
      <sheetName val="Summary"/>
    </sheetNames>
    <sheetDataSet>
      <sheetData sheetId="0" refreshError="1"/>
      <sheetData sheetId="1">
        <row r="13">
          <cell r="T13" t="b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RedexisTurquesa">
  <a:themeElements>
    <a:clrScheme name="RG_Turquesa">
      <a:dk1>
        <a:srgbClr val="000000"/>
      </a:dk1>
      <a:lt1>
        <a:srgbClr val="FFFFFF"/>
      </a:lt1>
      <a:dk2>
        <a:srgbClr val="00B9E4"/>
      </a:dk2>
      <a:lt2>
        <a:srgbClr val="64BE28"/>
      </a:lt2>
      <a:accent1>
        <a:srgbClr val="008C96"/>
      </a:accent1>
      <a:accent2>
        <a:srgbClr val="00B9E4"/>
      </a:accent2>
      <a:accent3>
        <a:srgbClr val="96E6FF"/>
      </a:accent3>
      <a:accent4>
        <a:srgbClr val="FFFFFF"/>
      </a:accent4>
      <a:accent5>
        <a:srgbClr val="64BE28"/>
      </a:accent5>
      <a:accent6>
        <a:srgbClr val="FFD700"/>
      </a:accent6>
      <a:hlink>
        <a:srgbClr val="008C96"/>
      </a:hlink>
      <a:folHlink>
        <a:srgbClr val="00B9E4"/>
      </a:folHlink>
    </a:clrScheme>
    <a:fontScheme name="Endesa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accent3"/>
        </a:solidFill>
        <a:ln w="3175" algn="ctr">
          <a:solidFill>
            <a:schemeClr val="tx1"/>
          </a:solidFill>
          <a:miter lim="800000"/>
          <a:headEnd/>
          <a:tailEnd/>
        </a:ln>
      </a:spPr>
      <a:bodyPr lIns="72000" tIns="36000" rIns="36000" bIns="36000" rtlCol="0" anchor="ctr"/>
      <a:lstStyle>
        <a:defPPr marL="180023" indent="-180023" algn="l">
          <a:lnSpc>
            <a:spcPct val="90000"/>
          </a:lnSpc>
          <a:buClr>
            <a:srgbClr val="0C0F83"/>
          </a:buClr>
          <a:buSzPct val="85000"/>
          <a:buFont typeface="Wingdings"/>
          <a:buChar char="l"/>
          <a:defRPr dirty="0" smtClean="0">
            <a:solidFill>
              <a:srgbClr val="000000"/>
            </a:solidFill>
            <a:latin typeface="+mn-lt"/>
          </a:defRPr>
        </a:defPPr>
      </a:lstStyle>
    </a:spDef>
    <a:lnDef>
      <a:spPr bwMode="auto">
        <a:solidFill>
          <a:schemeClr val="bg2"/>
        </a:solidFill>
        <a:ln w="19050" cap="flat" cmpd="sng" algn="ctr">
          <a:solidFill>
            <a:schemeClr val="accent6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  <a:txDef>
      <a:spPr bwMode="auto">
        <a:noFill/>
        <a:ln w="9525">
          <a:noFill/>
          <a:miter lim="800000"/>
          <a:headEnd/>
          <a:tailEnd/>
        </a:ln>
      </a:spPr>
      <a:bodyPr wrap="square" lIns="36000" tIns="36000" rIns="36000" bIns="36000" rtlCol="0">
        <a:noAutofit/>
      </a:bodyPr>
      <a:lstStyle>
        <a:defPPr algn="l">
          <a:spcBef>
            <a:spcPct val="50000"/>
          </a:spcBef>
          <a:defRPr u="none" dirty="0" err="1" smtClean="0">
            <a:solidFill>
              <a:schemeClr val="tx2"/>
            </a:solidFill>
            <a:latin typeface="+mn-lt"/>
            <a:cs typeface="Arial" charset="0"/>
          </a:defRPr>
        </a:defPPr>
      </a:lstStyle>
    </a:txDef>
  </a:objectDefaults>
  <a:extraClrSchemeLst>
    <a:extraClrScheme>
      <a:clrScheme name="Plantilla Marzo SCI (KPMG)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BBE0E3"/>
        </a:accent1>
        <a:accent2>
          <a:srgbClr val="333399"/>
        </a:accent2>
        <a:accent3>
          <a:srgbClr val="FFFFFF"/>
        </a:accent3>
        <a:accent4>
          <a:srgbClr val="000000"/>
        </a:accent4>
        <a:accent5>
          <a:srgbClr val="DAEDEF"/>
        </a:accent5>
        <a:accent6>
          <a:srgbClr val="2D2D8A"/>
        </a:accent6>
        <a:hlink>
          <a:srgbClr val="009999"/>
        </a:hlink>
        <a:folHlink>
          <a:srgbClr val="99CC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Plantilla Marzo SCI (KPMG) 2">
        <a:dk1>
          <a:srgbClr val="000000"/>
        </a:dk1>
        <a:lt1>
          <a:srgbClr val="FFFFFF"/>
        </a:lt1>
        <a:dk2>
          <a:srgbClr val="000000"/>
        </a:dk2>
        <a:lt2>
          <a:srgbClr val="969696"/>
        </a:lt2>
        <a:accent1>
          <a:srgbClr val="FBDF53"/>
        </a:accent1>
        <a:accent2>
          <a:srgbClr val="FF9966"/>
        </a:accent2>
        <a:accent3>
          <a:srgbClr val="FFFFFF"/>
        </a:accent3>
        <a:accent4>
          <a:srgbClr val="000000"/>
        </a:accent4>
        <a:accent5>
          <a:srgbClr val="FDECB3"/>
        </a:accent5>
        <a:accent6>
          <a:srgbClr val="E78A5C"/>
        </a:accent6>
        <a:hlink>
          <a:srgbClr val="CC3300"/>
        </a:hlink>
        <a:folHlink>
          <a:srgbClr val="9966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Plantilla Marzo SCI (KPMG) 3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99CCFF"/>
        </a:accent1>
        <a:accent2>
          <a:srgbClr val="CCCCFF"/>
        </a:accent2>
        <a:accent3>
          <a:srgbClr val="FFFFFF"/>
        </a:accent3>
        <a:accent4>
          <a:srgbClr val="000000"/>
        </a:accent4>
        <a:accent5>
          <a:srgbClr val="CAE2FF"/>
        </a:accent5>
        <a:accent6>
          <a:srgbClr val="B9B9E7"/>
        </a:accent6>
        <a:hlink>
          <a:srgbClr val="3333CC"/>
        </a:hlink>
        <a:folHlink>
          <a:srgbClr val="AF67FF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Plantilla Marzo SCI (KPMG) 4">
        <a:dk1>
          <a:srgbClr val="000000"/>
        </a:dk1>
        <a:lt1>
          <a:srgbClr val="DEF6F1"/>
        </a:lt1>
        <a:dk2>
          <a:srgbClr val="000000"/>
        </a:dk2>
        <a:lt2>
          <a:srgbClr val="969696"/>
        </a:lt2>
        <a:accent1>
          <a:srgbClr val="FFFFFF"/>
        </a:accent1>
        <a:accent2>
          <a:srgbClr val="8DC6FF"/>
        </a:accent2>
        <a:accent3>
          <a:srgbClr val="ECFAF7"/>
        </a:accent3>
        <a:accent4>
          <a:srgbClr val="000000"/>
        </a:accent4>
        <a:accent5>
          <a:srgbClr val="FFFFFF"/>
        </a:accent5>
        <a:accent6>
          <a:srgbClr val="7FB3E7"/>
        </a:accent6>
        <a:hlink>
          <a:srgbClr val="0066CC"/>
        </a:hlink>
        <a:folHlink>
          <a:srgbClr val="00A8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Plantilla Marzo SCI (KPMG) 5">
        <a:dk1>
          <a:srgbClr val="000000"/>
        </a:dk1>
        <a:lt1>
          <a:srgbClr val="FFFFD9"/>
        </a:lt1>
        <a:dk2>
          <a:srgbClr val="000000"/>
        </a:dk2>
        <a:lt2>
          <a:srgbClr val="777777"/>
        </a:lt2>
        <a:accent1>
          <a:srgbClr val="FFFFF7"/>
        </a:accent1>
        <a:accent2>
          <a:srgbClr val="33CCCC"/>
        </a:accent2>
        <a:accent3>
          <a:srgbClr val="FFFFE9"/>
        </a:accent3>
        <a:accent4>
          <a:srgbClr val="000000"/>
        </a:accent4>
        <a:accent5>
          <a:srgbClr val="FFFFFA"/>
        </a:accent5>
        <a:accent6>
          <a:srgbClr val="2DB9B9"/>
        </a:accent6>
        <a:hlink>
          <a:srgbClr val="FF5050"/>
        </a:hlink>
        <a:folHlink>
          <a:srgbClr val="FF9900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Plantilla Marzo SCI (KPMG) 6">
        <a:dk1>
          <a:srgbClr val="005A58"/>
        </a:dk1>
        <a:lt1>
          <a:srgbClr val="FFFFFF"/>
        </a:lt1>
        <a:dk2>
          <a:srgbClr val="008080"/>
        </a:dk2>
        <a:lt2>
          <a:srgbClr val="FFFF99"/>
        </a:lt2>
        <a:accent1>
          <a:srgbClr val="006462"/>
        </a:accent1>
        <a:accent2>
          <a:srgbClr val="6D6FC7"/>
        </a:accent2>
        <a:accent3>
          <a:srgbClr val="AAC0C0"/>
        </a:accent3>
        <a:accent4>
          <a:srgbClr val="DADADA"/>
        </a:accent4>
        <a:accent5>
          <a:srgbClr val="AAB8B7"/>
        </a:accent5>
        <a:accent6>
          <a:srgbClr val="6264B4"/>
        </a:accent6>
        <a:hlink>
          <a:srgbClr val="00FFFF"/>
        </a:hlink>
        <a:folHlink>
          <a:srgbClr val="00FF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Plantilla Marzo SCI (KPMG) 7">
        <a:dk1>
          <a:srgbClr val="5C1F00"/>
        </a:dk1>
        <a:lt1>
          <a:srgbClr val="FFFFFF"/>
        </a:lt1>
        <a:dk2>
          <a:srgbClr val="800000"/>
        </a:dk2>
        <a:lt2>
          <a:srgbClr val="DFD293"/>
        </a:lt2>
        <a:accent1>
          <a:srgbClr val="CC3300"/>
        </a:accent1>
        <a:accent2>
          <a:srgbClr val="BE7960"/>
        </a:accent2>
        <a:accent3>
          <a:srgbClr val="C0AAAA"/>
        </a:accent3>
        <a:accent4>
          <a:srgbClr val="DADADA"/>
        </a:accent4>
        <a:accent5>
          <a:srgbClr val="E2ADAA"/>
        </a:accent5>
        <a:accent6>
          <a:srgbClr val="AC6D56"/>
        </a:accent6>
        <a:hlink>
          <a:srgbClr val="FFFF99"/>
        </a:hlink>
        <a:folHlink>
          <a:srgbClr val="D3A21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Plantilla Marzo SCI (KPMG) 8">
        <a:dk1>
          <a:srgbClr val="003366"/>
        </a:dk1>
        <a:lt1>
          <a:srgbClr val="FFFFFF"/>
        </a:lt1>
        <a:dk2>
          <a:srgbClr val="000099"/>
        </a:dk2>
        <a:lt2>
          <a:srgbClr val="CCFFFF"/>
        </a:lt2>
        <a:accent1>
          <a:srgbClr val="3366CC"/>
        </a:accent1>
        <a:accent2>
          <a:srgbClr val="00B000"/>
        </a:accent2>
        <a:accent3>
          <a:srgbClr val="AAAACA"/>
        </a:accent3>
        <a:accent4>
          <a:srgbClr val="DADADA"/>
        </a:accent4>
        <a:accent5>
          <a:srgbClr val="ADB8E2"/>
        </a:accent5>
        <a:accent6>
          <a:srgbClr val="009F00"/>
        </a:accent6>
        <a:hlink>
          <a:srgbClr val="66CCFF"/>
        </a:hlink>
        <a:folHlink>
          <a:srgbClr val="FFE701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Plantilla Marzo SCI (KPMG) 9">
        <a:dk1>
          <a:srgbClr val="336699"/>
        </a:dk1>
        <a:lt1>
          <a:srgbClr val="FFFFFF"/>
        </a:lt1>
        <a:dk2>
          <a:srgbClr val="000000"/>
        </a:dk2>
        <a:lt2>
          <a:srgbClr val="E3EBF1"/>
        </a:lt2>
        <a:accent1>
          <a:srgbClr val="003399"/>
        </a:accent1>
        <a:accent2>
          <a:srgbClr val="468A4B"/>
        </a:accent2>
        <a:accent3>
          <a:srgbClr val="AAAAAA"/>
        </a:accent3>
        <a:accent4>
          <a:srgbClr val="DADADA"/>
        </a:accent4>
        <a:accent5>
          <a:srgbClr val="AAADCA"/>
        </a:accent5>
        <a:accent6>
          <a:srgbClr val="3F7D43"/>
        </a:accent6>
        <a:hlink>
          <a:srgbClr val="66CCFF"/>
        </a:hlink>
        <a:folHlink>
          <a:srgbClr val="F0E50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Plantilla Marzo SCI (KPMG) 10">
        <a:dk1>
          <a:srgbClr val="777777"/>
        </a:dk1>
        <a:lt1>
          <a:srgbClr val="FFFFFF"/>
        </a:lt1>
        <a:dk2>
          <a:srgbClr val="686B5D"/>
        </a:dk2>
        <a:lt2>
          <a:srgbClr val="D1D1CB"/>
        </a:lt2>
        <a:accent1>
          <a:srgbClr val="909082"/>
        </a:accent1>
        <a:accent2>
          <a:srgbClr val="809EA8"/>
        </a:accent2>
        <a:accent3>
          <a:srgbClr val="B9BAB6"/>
        </a:accent3>
        <a:accent4>
          <a:srgbClr val="DADADA"/>
        </a:accent4>
        <a:accent5>
          <a:srgbClr val="C6C6C1"/>
        </a:accent5>
        <a:accent6>
          <a:srgbClr val="738F98"/>
        </a:accent6>
        <a:hlink>
          <a:srgbClr val="FFCC66"/>
        </a:hlink>
        <a:folHlink>
          <a:srgbClr val="E9DCB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Plantilla Marzo SCI (KPMG) 11">
        <a:dk1>
          <a:srgbClr val="3E3E5C"/>
        </a:dk1>
        <a:lt1>
          <a:srgbClr val="FFFFFF"/>
        </a:lt1>
        <a:dk2>
          <a:srgbClr val="666699"/>
        </a:dk2>
        <a:lt2>
          <a:srgbClr val="FFFFFF"/>
        </a:lt2>
        <a:accent1>
          <a:srgbClr val="60597B"/>
        </a:accent1>
        <a:accent2>
          <a:srgbClr val="6666FF"/>
        </a:accent2>
        <a:accent3>
          <a:srgbClr val="B8B8CA"/>
        </a:accent3>
        <a:accent4>
          <a:srgbClr val="DADADA"/>
        </a:accent4>
        <a:accent5>
          <a:srgbClr val="B6B5BF"/>
        </a:accent5>
        <a:accent6>
          <a:srgbClr val="5C5CE7"/>
        </a:accent6>
        <a:hlink>
          <a:srgbClr val="99CCFF"/>
        </a:hlink>
        <a:folHlink>
          <a:srgbClr val="FFFF99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Plantilla Marzo SCI (KPMG) 12">
        <a:dk1>
          <a:srgbClr val="2D2015"/>
        </a:dk1>
        <a:lt1>
          <a:srgbClr val="FFFFFF"/>
        </a:lt1>
        <a:dk2>
          <a:srgbClr val="523E26"/>
        </a:dk2>
        <a:lt2>
          <a:srgbClr val="DFC08D"/>
        </a:lt2>
        <a:accent1>
          <a:srgbClr val="8C7B70"/>
        </a:accent1>
        <a:accent2>
          <a:srgbClr val="8F5F2F"/>
        </a:accent2>
        <a:accent3>
          <a:srgbClr val="B3AFAC"/>
        </a:accent3>
        <a:accent4>
          <a:srgbClr val="DADADA"/>
        </a:accent4>
        <a:accent5>
          <a:srgbClr val="C5BFBB"/>
        </a:accent5>
        <a:accent6>
          <a:srgbClr val="81552A"/>
        </a:accent6>
        <a:hlink>
          <a:srgbClr val="CCB400"/>
        </a:hlink>
        <a:folHlink>
          <a:srgbClr val="8C9EA0"/>
        </a:folHlink>
      </a:clrScheme>
      <a:clrMap bg1="dk2" tx1="lt1" bg2="dk1" tx2="lt2" accent1="accent1" accent2="accent2" accent3="accent3" accent4="accent4" accent5="accent5" accent6="accent6" hlink="hlink" folHlink="folHlink"/>
    </a:extraClrScheme>
    <a:extraClrScheme>
      <a:clrScheme name="Plantilla Marzo SCI (KPMG) 13">
        <a:dk1>
          <a:srgbClr val="000000"/>
        </a:dk1>
        <a:lt1>
          <a:srgbClr val="FFFFFF"/>
        </a:lt1>
        <a:dk2>
          <a:srgbClr val="0C2D83"/>
        </a:dk2>
        <a:lt2>
          <a:srgbClr val="CCD6E3"/>
        </a:lt2>
        <a:accent1>
          <a:srgbClr val="8AA5CB"/>
        </a:accent1>
        <a:accent2>
          <a:srgbClr val="FAD8AF"/>
        </a:accent2>
        <a:accent3>
          <a:srgbClr val="FFFFFF"/>
        </a:accent3>
        <a:accent4>
          <a:srgbClr val="000000"/>
        </a:accent4>
        <a:accent5>
          <a:srgbClr val="C4CFE2"/>
        </a:accent5>
        <a:accent6>
          <a:srgbClr val="E3C49E"/>
        </a:accent6>
        <a:hlink>
          <a:srgbClr val="F5B36A"/>
        </a:hlink>
        <a:folHlink>
          <a:srgbClr val="AABE75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extLst>
    <a:ext uri="{05A4C25C-085E-4340-85A3-A5531E510DB2}">
      <thm15:themeFamily xmlns:thm15="http://schemas.microsoft.com/office/thememl/2012/main" name="RedexisTurquesa" id="{29576EDF-B769-42D0-AB1A-87DFF2B68110}" vid="{15E7C13B-219C-40E8-89BC-E15BFC393D99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4658-5C72-43DF-BA28-C164D9B21DF9}">
  <sheetPr codeName="Hoja1">
    <tabColor theme="4"/>
  </sheetPr>
  <dimension ref="A1:E22"/>
  <sheetViews>
    <sheetView showGridLines="0" workbookViewId="0">
      <selection activeCell="C12" sqref="C12"/>
    </sheetView>
  </sheetViews>
  <sheetFormatPr baseColWidth="10" defaultColWidth="10.58203125" defaultRowHeight="14.5" x14ac:dyDescent="0.35"/>
  <cols>
    <col min="1" max="1" width="3.58203125" style="1" customWidth="1"/>
    <col min="2" max="2" width="34" style="1" customWidth="1"/>
    <col min="3" max="3" width="22.08203125" style="1" customWidth="1"/>
    <col min="4" max="4" width="9.58203125" style="1" customWidth="1"/>
    <col min="5" max="5" width="10.58203125" style="8"/>
    <col min="6" max="16384" width="10.58203125" style="1"/>
  </cols>
  <sheetData>
    <row r="1" spans="1:5" s="3" customFormat="1" x14ac:dyDescent="0.35">
      <c r="E1" s="9"/>
    </row>
    <row r="2" spans="1:5" s="5" customFormat="1" x14ac:dyDescent="0.35">
      <c r="B2" s="4" t="s">
        <v>0</v>
      </c>
      <c r="E2" s="10"/>
    </row>
    <row r="3" spans="1:5" s="5" customFormat="1" x14ac:dyDescent="0.35">
      <c r="B3" s="5" t="s">
        <v>8252</v>
      </c>
      <c r="E3" s="10"/>
    </row>
    <row r="6" spans="1:5" s="7" customFormat="1" ht="18.649999999999999" customHeight="1" x14ac:dyDescent="0.3">
      <c r="B6" s="6" t="s">
        <v>1</v>
      </c>
      <c r="C6" s="24">
        <v>6000</v>
      </c>
      <c r="D6" s="6" t="s">
        <v>6</v>
      </c>
      <c r="E6" s="169" t="s">
        <v>8427</v>
      </c>
    </row>
    <row r="7" spans="1:5" s="7" customFormat="1" ht="18.649999999999999" customHeight="1" x14ac:dyDescent="0.3">
      <c r="B7" s="6" t="s">
        <v>3</v>
      </c>
      <c r="C7" s="185">
        <v>0</v>
      </c>
      <c r="D7" s="6" t="s">
        <v>8</v>
      </c>
      <c r="E7" s="11"/>
    </row>
    <row r="8" spans="1:5" s="7" customFormat="1" ht="18.649999999999999" customHeight="1" x14ac:dyDescent="0.3">
      <c r="B8" s="6" t="s">
        <v>8241</v>
      </c>
      <c r="C8" s="24">
        <v>129</v>
      </c>
      <c r="D8" s="6" t="s">
        <v>4</v>
      </c>
      <c r="E8" s="11"/>
    </row>
    <row r="9" spans="1:5" ht="18.649999999999999" customHeight="1" x14ac:dyDescent="0.35">
      <c r="A9" s="170"/>
      <c r="B9" s="6" t="s">
        <v>8410</v>
      </c>
      <c r="C9" s="156">
        <v>8</v>
      </c>
      <c r="D9" s="6" t="s">
        <v>8399</v>
      </c>
    </row>
    <row r="10" spans="1:5" s="7" customFormat="1" ht="18.649999999999999" customHeight="1" x14ac:dyDescent="0.3">
      <c r="B10" s="6" t="s">
        <v>8246</v>
      </c>
      <c r="C10" s="80" t="s">
        <v>8411</v>
      </c>
      <c r="D10" s="6" t="s">
        <v>9</v>
      </c>
      <c r="E10" s="11"/>
    </row>
    <row r="11" spans="1:5" s="7" customFormat="1" ht="18.649999999999999" customHeight="1" x14ac:dyDescent="0.3">
      <c r="B11" s="6" t="s">
        <v>85</v>
      </c>
      <c r="C11" s="24" t="s">
        <v>153</v>
      </c>
      <c r="D11" s="6" t="s">
        <v>9</v>
      </c>
      <c r="E11" s="11"/>
    </row>
    <row r="12" spans="1:5" s="7" customFormat="1" ht="18.649999999999999" customHeight="1" x14ac:dyDescent="0.3">
      <c r="B12" s="6" t="s">
        <v>8239</v>
      </c>
      <c r="C12" s="24" t="s">
        <v>5500</v>
      </c>
      <c r="D12" s="6" t="s">
        <v>9</v>
      </c>
      <c r="E12" s="11"/>
    </row>
    <row r="13" spans="1:5" s="7" customFormat="1" ht="18.649999999999999" hidden="1" customHeight="1" x14ac:dyDescent="0.3">
      <c r="B13" s="6" t="s">
        <v>8419</v>
      </c>
      <c r="C13" s="187">
        <v>1.25</v>
      </c>
      <c r="D13" s="6" t="s">
        <v>8420</v>
      </c>
      <c r="E13" s="11"/>
    </row>
    <row r="14" spans="1:5" s="7" customFormat="1" ht="18.649999999999999" customHeight="1" x14ac:dyDescent="0.3">
      <c r="B14" s="6" t="s">
        <v>5</v>
      </c>
      <c r="C14" s="80" t="s">
        <v>8244</v>
      </c>
      <c r="D14" s="6" t="s">
        <v>9</v>
      </c>
      <c r="E14" s="11"/>
    </row>
    <row r="15" spans="1:5" s="7" customFormat="1" ht="18.649999999999999" hidden="1" customHeight="1" x14ac:dyDescent="0.3">
      <c r="B15" s="6" t="s">
        <v>8421</v>
      </c>
      <c r="C15" s="24" t="s">
        <v>8423</v>
      </c>
      <c r="D15" s="6" t="s">
        <v>9</v>
      </c>
      <c r="E15" s="11"/>
    </row>
    <row r="16" spans="1:5" x14ac:dyDescent="0.35">
      <c r="C16" s="175"/>
    </row>
    <row r="18" ht="18.649999999999999" customHeight="1" x14ac:dyDescent="0.35"/>
    <row r="19" ht="18.649999999999999" customHeight="1" x14ac:dyDescent="0.35"/>
    <row r="20" ht="18.649999999999999" customHeight="1" x14ac:dyDescent="0.35"/>
    <row r="21" ht="18.649999999999999" customHeight="1" x14ac:dyDescent="0.35"/>
    <row r="22" ht="18.649999999999999" customHeight="1" x14ac:dyDescent="0.35"/>
  </sheetData>
  <sheetProtection algorithmName="SHA-512" hashValue="ZhCF+FNBbbYAlOL4HKImzK3yfc/D1Fs/95Z8OznMqyeA4gMEZcvpQvpK4LSe0OgQsPtMp3Jne6plmoyevU3pag==" saltValue="V1AfIBngyl0weA6qUuxqKg==" spinCount="100000" sheet="1" selectLockedCells="1"/>
  <dataValidations count="5">
    <dataValidation type="list" allowBlank="1" showInputMessage="1" showErrorMessage="1" sqref="C10" xr:uid="{32B4EA09-AD60-4270-A23F-783DDC0F0B60}">
      <formula1>"Península,Baleares"</formula1>
    </dataValidation>
    <dataValidation type="list" allowBlank="1" showInputMessage="1" showErrorMessage="1" sqref="C14" xr:uid="{861FE74F-C165-4663-BB42-CC3686EFAF7A}">
      <formula1>"Aéreo,Enterrado"</formula1>
    </dataValidation>
    <dataValidation type="list" allowBlank="1" showInputMessage="1" showErrorMessage="1" sqref="C12" xr:uid="{21B46901-2CEB-4818-B6AD-49A03D3DBDE6}">
      <formula1>INDIRECT($C$11)</formula1>
    </dataValidation>
    <dataValidation type="list" allowBlank="1" showInputMessage="1" showErrorMessage="1" sqref="C13" xr:uid="{DB5B2CFE-FBAD-4977-9334-9C26C12E942D}">
      <mc:AlternateContent xmlns:x12ac="http://schemas.microsoft.com/office/spreadsheetml/2011/1/ac" xmlns:mc="http://schemas.openxmlformats.org/markup-compatibility/2006">
        <mc:Choice Requires="x12ac">
          <x12ac:list>"1,25","1,50","1,75"</x12ac:list>
        </mc:Choice>
        <mc:Fallback>
          <formula1>"1,25,1,50,1,75"</formula1>
        </mc:Fallback>
      </mc:AlternateContent>
    </dataValidation>
    <dataValidation type="list" allowBlank="1" showInputMessage="1" showErrorMessage="1" sqref="C15" xr:uid="{575B959A-8AD5-44F2-98FF-4EEE5ABF8D6E}">
      <formula1>"Sí,No"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B6186DF-5236-4DD2-9016-B897703BE1F7}">
          <x14:formula1>
            <xm:f>'I-ZonaClimatica'!$Y$6:$BX$6</xm:f>
          </x14:formula1>
          <xm:sqref>C11:C12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04F8-1125-4356-9D82-9491713D5741}">
  <sheetPr codeName="Hoja8"/>
  <dimension ref="B2:C64"/>
  <sheetViews>
    <sheetView showGridLines="0" topLeftCell="A15" workbookViewId="0">
      <selection activeCell="H3" sqref="H3"/>
    </sheetView>
  </sheetViews>
  <sheetFormatPr baseColWidth="10" defaultColWidth="10.58203125" defaultRowHeight="14.5" x14ac:dyDescent="0.35"/>
  <cols>
    <col min="1" max="1" width="10.58203125" style="21"/>
    <col min="2" max="2" width="15.58203125" style="21" customWidth="1"/>
    <col min="3" max="3" width="12.58203125" style="21" customWidth="1"/>
    <col min="4" max="16384" width="10.58203125" style="21"/>
  </cols>
  <sheetData>
    <row r="2" spans="2:3" s="70" customFormat="1" ht="29" x14ac:dyDescent="0.35">
      <c r="B2" s="86" t="s">
        <v>8291</v>
      </c>
      <c r="C2" s="86" t="s">
        <v>8303</v>
      </c>
    </row>
    <row r="3" spans="2:3" x14ac:dyDescent="0.35">
      <c r="B3" s="17" t="s">
        <v>21</v>
      </c>
      <c r="C3" s="85">
        <v>1895</v>
      </c>
    </row>
    <row r="4" spans="2:3" x14ac:dyDescent="0.35">
      <c r="B4" s="17" t="s">
        <v>22</v>
      </c>
      <c r="C4" s="85">
        <v>2436</v>
      </c>
    </row>
    <row r="5" spans="2:3" x14ac:dyDescent="0.35">
      <c r="B5" s="17" t="s">
        <v>23</v>
      </c>
      <c r="C5" s="85">
        <v>2778</v>
      </c>
    </row>
    <row r="6" spans="2:3" x14ac:dyDescent="0.35">
      <c r="B6" s="17" t="s">
        <v>24</v>
      </c>
      <c r="C6" s="85">
        <v>3766</v>
      </c>
    </row>
    <row r="7" spans="2:3" x14ac:dyDescent="0.35">
      <c r="B7" s="17" t="s">
        <v>25</v>
      </c>
      <c r="C7" s="85">
        <v>4424</v>
      </c>
    </row>
    <row r="8" spans="2:3" x14ac:dyDescent="0.35">
      <c r="B8" s="17" t="s">
        <v>26</v>
      </c>
      <c r="C8" s="85">
        <v>5057</v>
      </c>
    </row>
    <row r="9" spans="2:3" x14ac:dyDescent="0.35">
      <c r="B9" s="17" t="s">
        <v>27</v>
      </c>
      <c r="C9" s="85">
        <v>6078</v>
      </c>
    </row>
    <row r="10" spans="2:3" x14ac:dyDescent="0.35">
      <c r="B10" s="17" t="s">
        <v>28</v>
      </c>
      <c r="C10" s="85">
        <v>8595</v>
      </c>
    </row>
    <row r="11" spans="2:3" x14ac:dyDescent="0.35">
      <c r="B11" s="17" t="s">
        <v>29</v>
      </c>
      <c r="C11" s="85">
        <v>10510</v>
      </c>
    </row>
    <row r="12" spans="2:3" x14ac:dyDescent="0.35">
      <c r="B12" s="17" t="s">
        <v>30</v>
      </c>
      <c r="C12" s="85">
        <v>12792</v>
      </c>
    </row>
    <row r="13" spans="2:3" x14ac:dyDescent="0.35">
      <c r="B13" s="17" t="s">
        <v>31</v>
      </c>
      <c r="C13" s="85">
        <v>13916</v>
      </c>
    </row>
    <row r="14" spans="2:3" x14ac:dyDescent="0.35">
      <c r="B14" s="17" t="s">
        <v>32</v>
      </c>
      <c r="C14" s="85">
        <v>17932</v>
      </c>
    </row>
    <row r="15" spans="2:3" x14ac:dyDescent="0.35">
      <c r="B15" s="17" t="s">
        <v>33</v>
      </c>
      <c r="C15" s="85">
        <v>20449</v>
      </c>
    </row>
    <row r="16" spans="2:3" x14ac:dyDescent="0.35">
      <c r="B16" s="17" t="s">
        <v>34</v>
      </c>
      <c r="C16" s="85">
        <v>22724</v>
      </c>
    </row>
    <row r="17" spans="2:3" x14ac:dyDescent="0.35">
      <c r="B17" s="17" t="s">
        <v>35</v>
      </c>
      <c r="C17" s="85">
        <v>25239</v>
      </c>
    </row>
    <row r="18" spans="2:3" x14ac:dyDescent="0.35">
      <c r="B18" s="17" t="s">
        <v>36</v>
      </c>
      <c r="C18" s="85">
        <v>33708</v>
      </c>
    </row>
    <row r="19" spans="2:3" x14ac:dyDescent="0.35">
      <c r="B19" s="17" t="s">
        <v>37</v>
      </c>
      <c r="C19" s="85">
        <v>44444</v>
      </c>
    </row>
    <row r="20" spans="2:3" x14ac:dyDescent="0.35">
      <c r="B20" s="17" t="s">
        <v>38</v>
      </c>
      <c r="C20" s="85">
        <v>54246</v>
      </c>
    </row>
    <row r="21" spans="2:3" x14ac:dyDescent="0.35">
      <c r="B21" s="17" t="s">
        <v>39</v>
      </c>
      <c r="C21" s="85">
        <v>45432</v>
      </c>
    </row>
    <row r="22" spans="2:3" x14ac:dyDescent="0.35">
      <c r="B22" s="17" t="s">
        <v>40</v>
      </c>
      <c r="C22" s="155">
        <v>67147</v>
      </c>
    </row>
    <row r="23" spans="2:3" x14ac:dyDescent="0.35">
      <c r="B23" s="17" t="s">
        <v>41</v>
      </c>
      <c r="C23" s="85">
        <v>21020</v>
      </c>
    </row>
    <row r="24" spans="2:3" x14ac:dyDescent="0.35">
      <c r="B24" s="17" t="s">
        <v>42</v>
      </c>
      <c r="C24" s="85">
        <v>25584</v>
      </c>
    </row>
    <row r="25" spans="2:3" x14ac:dyDescent="0.35">
      <c r="B25" s="17" t="s">
        <v>43</v>
      </c>
      <c r="C25" s="85">
        <v>27832</v>
      </c>
    </row>
    <row r="26" spans="2:3" x14ac:dyDescent="0.35">
      <c r="B26" s="17" t="s">
        <v>44</v>
      </c>
      <c r="C26" s="85">
        <v>35864</v>
      </c>
    </row>
    <row r="27" spans="2:3" x14ac:dyDescent="0.35">
      <c r="B27" s="17" t="s">
        <v>45</v>
      </c>
      <c r="C27" s="85">
        <v>40898</v>
      </c>
    </row>
    <row r="28" spans="2:3" x14ac:dyDescent="0.35">
      <c r="B28" s="17" t="s">
        <v>46</v>
      </c>
      <c r="C28" s="85">
        <v>45448</v>
      </c>
    </row>
    <row r="29" spans="2:3" x14ac:dyDescent="0.35">
      <c r="B29" s="17" t="s">
        <v>47</v>
      </c>
      <c r="C29" s="85">
        <v>50478</v>
      </c>
    </row>
    <row r="30" spans="2:3" x14ac:dyDescent="0.35">
      <c r="B30" s="17" t="s">
        <v>48</v>
      </c>
      <c r="C30" s="85">
        <v>67416</v>
      </c>
    </row>
    <row r="31" spans="2:3" x14ac:dyDescent="0.35">
      <c r="B31" s="17" t="s">
        <v>49</v>
      </c>
      <c r="C31" s="85">
        <v>88888</v>
      </c>
    </row>
    <row r="32" spans="2:3" x14ac:dyDescent="0.35">
      <c r="B32" s="17" t="s">
        <v>50</v>
      </c>
      <c r="C32" s="85">
        <v>108492</v>
      </c>
    </row>
    <row r="33" spans="2:3" x14ac:dyDescent="0.35">
      <c r="B33" s="17" t="s">
        <v>51</v>
      </c>
      <c r="C33" s="85">
        <v>90864</v>
      </c>
    </row>
    <row r="34" spans="2:3" x14ac:dyDescent="0.35">
      <c r="B34" s="17" t="s">
        <v>52</v>
      </c>
      <c r="C34" s="155">
        <v>134294</v>
      </c>
    </row>
    <row r="35" spans="2:3" x14ac:dyDescent="0.35">
      <c r="B35" s="17" t="s">
        <v>8283</v>
      </c>
      <c r="C35" s="85">
        <v>1972</v>
      </c>
    </row>
    <row r="36" spans="2:3" x14ac:dyDescent="0.35">
      <c r="B36" s="17" t="s">
        <v>8284</v>
      </c>
      <c r="C36" s="85">
        <v>2523</v>
      </c>
    </row>
    <row r="37" spans="2:3" x14ac:dyDescent="0.35">
      <c r="B37" s="17" t="s">
        <v>8285</v>
      </c>
      <c r="C37" s="85">
        <v>2890</v>
      </c>
    </row>
    <row r="38" spans="2:3" x14ac:dyDescent="0.35">
      <c r="B38" s="17" t="s">
        <v>8286</v>
      </c>
      <c r="C38" s="85">
        <v>3899</v>
      </c>
    </row>
    <row r="39" spans="2:3" x14ac:dyDescent="0.35">
      <c r="B39" s="17" t="s">
        <v>8287</v>
      </c>
      <c r="C39" s="85">
        <v>4556</v>
      </c>
    </row>
    <row r="40" spans="2:3" x14ac:dyDescent="0.35">
      <c r="B40" s="17" t="s">
        <v>8288</v>
      </c>
      <c r="C40" s="85">
        <v>5146</v>
      </c>
    </row>
    <row r="41" spans="2:3" x14ac:dyDescent="0.35">
      <c r="B41" s="17" t="s">
        <v>8289</v>
      </c>
      <c r="C41" s="85">
        <v>6249</v>
      </c>
    </row>
    <row r="42" spans="2:3" x14ac:dyDescent="0.35">
      <c r="B42" s="17" t="s">
        <v>8290</v>
      </c>
      <c r="C42" s="85">
        <v>8774</v>
      </c>
    </row>
    <row r="43" spans="2:3" x14ac:dyDescent="0.35">
      <c r="B43" s="17" t="s">
        <v>60</v>
      </c>
      <c r="C43" s="85">
        <v>10707</v>
      </c>
    </row>
    <row r="44" spans="2:3" x14ac:dyDescent="0.35">
      <c r="B44" s="17" t="s">
        <v>61</v>
      </c>
      <c r="C44" s="85">
        <v>12871</v>
      </c>
    </row>
    <row r="45" spans="2:3" x14ac:dyDescent="0.35">
      <c r="B45" s="17" t="s">
        <v>62</v>
      </c>
      <c r="C45" s="85">
        <v>14192</v>
      </c>
    </row>
    <row r="46" spans="2:3" x14ac:dyDescent="0.35">
      <c r="B46" s="17" t="s">
        <v>63</v>
      </c>
      <c r="C46" s="85">
        <v>19301</v>
      </c>
    </row>
    <row r="47" spans="2:3" x14ac:dyDescent="0.35">
      <c r="B47" s="17" t="s">
        <v>64</v>
      </c>
      <c r="C47" s="85">
        <v>20828</v>
      </c>
    </row>
    <row r="48" spans="2:3" x14ac:dyDescent="0.35">
      <c r="B48" s="17" t="s">
        <v>65</v>
      </c>
      <c r="C48" s="85">
        <v>23405</v>
      </c>
    </row>
    <row r="49" spans="2:3" x14ac:dyDescent="0.35">
      <c r="B49" s="17" t="s">
        <v>66</v>
      </c>
      <c r="C49" s="85">
        <v>25629</v>
      </c>
    </row>
    <row r="50" spans="2:3" x14ac:dyDescent="0.35">
      <c r="B50" s="17" t="s">
        <v>67</v>
      </c>
      <c r="C50" s="85">
        <v>34557</v>
      </c>
    </row>
    <row r="51" spans="2:3" x14ac:dyDescent="0.35">
      <c r="B51" s="17" t="s">
        <v>68</v>
      </c>
      <c r="C51" s="85">
        <v>44952</v>
      </c>
    </row>
    <row r="52" spans="2:3" x14ac:dyDescent="0.35">
      <c r="B52" s="17" t="s">
        <v>69</v>
      </c>
      <c r="C52" s="85">
        <v>54823</v>
      </c>
    </row>
    <row r="53" spans="2:3" x14ac:dyDescent="0.35">
      <c r="B53" s="17" t="s">
        <v>70</v>
      </c>
      <c r="C53" s="85">
        <v>45851</v>
      </c>
    </row>
    <row r="54" spans="2:3" x14ac:dyDescent="0.35">
      <c r="B54" s="17" t="s">
        <v>71</v>
      </c>
      <c r="C54" s="85">
        <v>21414</v>
      </c>
    </row>
    <row r="55" spans="2:3" x14ac:dyDescent="0.35">
      <c r="B55" s="17" t="s">
        <v>72</v>
      </c>
      <c r="C55" s="85">
        <v>25742</v>
      </c>
    </row>
    <row r="56" spans="2:3" x14ac:dyDescent="0.35">
      <c r="B56" s="17" t="s">
        <v>73</v>
      </c>
      <c r="C56" s="85">
        <v>28384</v>
      </c>
    </row>
    <row r="57" spans="2:3" x14ac:dyDescent="0.35">
      <c r="B57" s="17" t="s">
        <v>74</v>
      </c>
      <c r="C57" s="85">
        <v>38602</v>
      </c>
    </row>
    <row r="58" spans="2:3" x14ac:dyDescent="0.35">
      <c r="B58" s="17" t="s">
        <v>75</v>
      </c>
      <c r="C58" s="85">
        <v>41656</v>
      </c>
    </row>
    <row r="59" spans="2:3" x14ac:dyDescent="0.35">
      <c r="B59" s="17" t="s">
        <v>76</v>
      </c>
      <c r="C59" s="85">
        <v>46810</v>
      </c>
    </row>
    <row r="60" spans="2:3" x14ac:dyDescent="0.35">
      <c r="B60" s="17" t="s">
        <v>77</v>
      </c>
      <c r="C60" s="85">
        <v>51258</v>
      </c>
    </row>
    <row r="61" spans="2:3" x14ac:dyDescent="0.35">
      <c r="B61" s="17" t="s">
        <v>78</v>
      </c>
      <c r="C61" s="85">
        <v>69114</v>
      </c>
    </row>
    <row r="62" spans="2:3" x14ac:dyDescent="0.35">
      <c r="B62" s="17" t="s">
        <v>79</v>
      </c>
      <c r="C62" s="85">
        <v>89904</v>
      </c>
    </row>
    <row r="63" spans="2:3" x14ac:dyDescent="0.35">
      <c r="B63" s="17" t="s">
        <v>80</v>
      </c>
      <c r="C63" s="85">
        <v>109646</v>
      </c>
    </row>
    <row r="64" spans="2:3" x14ac:dyDescent="0.35">
      <c r="B64" s="17" t="s">
        <v>81</v>
      </c>
      <c r="C64" s="85">
        <v>91702</v>
      </c>
    </row>
  </sheetData>
  <autoFilter ref="B2:C64" xr:uid="{EA2A04F8-1125-4356-9D82-9491713D5741}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3FC75-C003-44CA-BCE0-BD0BED4D5F9A}">
  <sheetPr codeName="Hoja9"/>
  <dimension ref="B2:R1099"/>
  <sheetViews>
    <sheetView topLeftCell="B1" workbookViewId="0">
      <selection activeCell="H3" sqref="H3"/>
    </sheetView>
  </sheetViews>
  <sheetFormatPr baseColWidth="10" defaultColWidth="10.58203125" defaultRowHeight="14.5" x14ac:dyDescent="0.35"/>
  <cols>
    <col min="1" max="1" width="10.58203125" style="21"/>
    <col min="2" max="2" width="5.08203125" style="21" customWidth="1"/>
    <col min="3" max="3" width="12.58203125" style="21" customWidth="1"/>
    <col min="4" max="16384" width="10.58203125" style="21"/>
  </cols>
  <sheetData>
    <row r="2" spans="3:18" ht="29" x14ac:dyDescent="0.35">
      <c r="C2" s="86" t="s">
        <v>8425</v>
      </c>
      <c r="D2"/>
      <c r="F2"/>
      <c r="G2"/>
      <c r="H2"/>
      <c r="J2"/>
      <c r="L2"/>
      <c r="N2"/>
      <c r="O2"/>
      <c r="P2"/>
      <c r="Q2"/>
      <c r="R2"/>
    </row>
    <row r="3" spans="3:18" x14ac:dyDescent="0.35">
      <c r="C3" s="142"/>
      <c r="D3" s="144" t="s">
        <v>8292</v>
      </c>
      <c r="E3" s="145"/>
      <c r="F3" s="146"/>
      <c r="G3" s="145"/>
      <c r="H3" s="145"/>
      <c r="I3" s="145"/>
      <c r="J3" s="146"/>
      <c r="K3" s="147"/>
      <c r="L3"/>
      <c r="M3" s="192" t="s">
        <v>8360</v>
      </c>
      <c r="N3" s="192"/>
      <c r="O3" s="192"/>
      <c r="P3"/>
      <c r="Q3"/>
      <c r="R3"/>
    </row>
    <row r="4" spans="3:18" x14ac:dyDescent="0.35">
      <c r="C4" s="141" t="s">
        <v>8268</v>
      </c>
      <c r="D4" s="143" t="s">
        <v>8293</v>
      </c>
      <c r="E4" s="143" t="s">
        <v>8294</v>
      </c>
      <c r="F4" s="143" t="s">
        <v>8295</v>
      </c>
      <c r="G4" s="143" t="s">
        <v>8296</v>
      </c>
      <c r="H4" s="143" t="s">
        <v>8297</v>
      </c>
      <c r="I4" s="143" t="s">
        <v>8298</v>
      </c>
      <c r="J4" s="143" t="s">
        <v>8299</v>
      </c>
      <c r="K4" s="143" t="s">
        <v>8300</v>
      </c>
      <c r="M4" s="125" t="s">
        <v>8352</v>
      </c>
      <c r="N4" s="126" t="s">
        <v>8353</v>
      </c>
      <c r="O4" s="126" t="s">
        <v>8354</v>
      </c>
      <c r="Q4" s="21" t="s">
        <v>8424</v>
      </c>
    </row>
    <row r="5" spans="3:18" x14ac:dyDescent="0.35">
      <c r="C5" s="140" t="s">
        <v>21</v>
      </c>
      <c r="D5" s="138">
        <v>0</v>
      </c>
      <c r="E5" s="133">
        <v>12901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  <c r="M5" s="129" t="s">
        <v>8355</v>
      </c>
      <c r="N5" s="129" t="s">
        <v>8348</v>
      </c>
      <c r="O5" s="131">
        <v>12901</v>
      </c>
    </row>
    <row r="6" spans="3:18" x14ac:dyDescent="0.35">
      <c r="C6" s="140" t="s">
        <v>22</v>
      </c>
      <c r="D6" s="138">
        <v>0</v>
      </c>
      <c r="E6" s="133">
        <v>12901</v>
      </c>
      <c r="F6" s="138">
        <v>0</v>
      </c>
      <c r="G6" s="138">
        <v>0</v>
      </c>
      <c r="H6" s="138">
        <v>0</v>
      </c>
      <c r="I6" s="138">
        <v>0</v>
      </c>
      <c r="J6" s="138">
        <v>0</v>
      </c>
      <c r="K6" s="138">
        <v>0</v>
      </c>
      <c r="M6" s="130" t="s">
        <v>8355</v>
      </c>
      <c r="N6" s="130" t="s">
        <v>8349</v>
      </c>
      <c r="O6" s="132">
        <v>15282</v>
      </c>
    </row>
    <row r="7" spans="3:18" x14ac:dyDescent="0.35">
      <c r="C7" s="140" t="s">
        <v>23</v>
      </c>
      <c r="D7" s="138">
        <v>0</v>
      </c>
      <c r="E7" s="133">
        <v>12901</v>
      </c>
      <c r="F7" s="134">
        <v>15282</v>
      </c>
      <c r="G7" s="134">
        <v>19737</v>
      </c>
      <c r="H7" s="134">
        <v>23895</v>
      </c>
      <c r="I7" s="138">
        <v>0</v>
      </c>
      <c r="J7" s="138">
        <v>0</v>
      </c>
      <c r="K7" s="138">
        <v>0</v>
      </c>
      <c r="M7" s="130" t="s">
        <v>8355</v>
      </c>
      <c r="N7" s="130" t="s">
        <v>8350</v>
      </c>
      <c r="O7" s="132">
        <v>19737</v>
      </c>
    </row>
    <row r="8" spans="3:18" x14ac:dyDescent="0.35">
      <c r="C8" s="140" t="s">
        <v>24</v>
      </c>
      <c r="D8" s="138">
        <v>0</v>
      </c>
      <c r="E8" s="133">
        <v>12901</v>
      </c>
      <c r="F8" s="134">
        <v>15282</v>
      </c>
      <c r="G8" s="134">
        <v>19737</v>
      </c>
      <c r="H8" s="134">
        <v>23895</v>
      </c>
      <c r="I8" s="138">
        <v>0</v>
      </c>
      <c r="J8" s="138">
        <v>0</v>
      </c>
      <c r="K8" s="138">
        <v>0</v>
      </c>
      <c r="M8" s="130" t="s">
        <v>8355</v>
      </c>
      <c r="N8" s="130" t="s">
        <v>8351</v>
      </c>
      <c r="O8" s="132">
        <v>23895</v>
      </c>
    </row>
    <row r="9" spans="3:18" x14ac:dyDescent="0.35">
      <c r="C9" s="140" t="s">
        <v>25</v>
      </c>
      <c r="D9" s="138">
        <v>0</v>
      </c>
      <c r="E9" s="133">
        <v>12901</v>
      </c>
      <c r="F9" s="134">
        <v>15282</v>
      </c>
      <c r="G9" s="134">
        <v>19737</v>
      </c>
      <c r="H9" s="134">
        <v>23895</v>
      </c>
      <c r="I9" s="138">
        <v>0</v>
      </c>
      <c r="J9" s="138">
        <v>0</v>
      </c>
      <c r="K9" s="138">
        <v>0</v>
      </c>
      <c r="M9" s="130" t="s">
        <v>8356</v>
      </c>
      <c r="N9" s="130" t="s">
        <v>8349</v>
      </c>
      <c r="O9" s="132">
        <v>16054</v>
      </c>
      <c r="Q9" s="21">
        <v>20</v>
      </c>
    </row>
    <row r="10" spans="3:18" x14ac:dyDescent="0.35">
      <c r="C10" s="140" t="s">
        <v>26</v>
      </c>
      <c r="D10" s="138">
        <v>0</v>
      </c>
      <c r="E10" s="137">
        <v>9586</v>
      </c>
      <c r="F10" s="134">
        <v>15282</v>
      </c>
      <c r="G10" s="134">
        <v>19737</v>
      </c>
      <c r="H10" s="134">
        <v>23895</v>
      </c>
      <c r="I10" s="138">
        <v>0</v>
      </c>
      <c r="J10" s="138">
        <v>0</v>
      </c>
      <c r="K10" s="138">
        <v>0</v>
      </c>
      <c r="M10" s="130" t="s">
        <v>8356</v>
      </c>
      <c r="N10" s="130" t="s">
        <v>8350</v>
      </c>
      <c r="O10" s="132">
        <v>20509</v>
      </c>
    </row>
    <row r="11" spans="3:18" x14ac:dyDescent="0.35">
      <c r="C11" s="140" t="s">
        <v>27</v>
      </c>
      <c r="D11" s="138">
        <v>0</v>
      </c>
      <c r="E11" s="137">
        <v>9586</v>
      </c>
      <c r="F11" s="134">
        <v>15282</v>
      </c>
      <c r="G11" s="134">
        <v>19737</v>
      </c>
      <c r="H11" s="134">
        <v>23895</v>
      </c>
      <c r="I11" s="138">
        <v>0</v>
      </c>
      <c r="J11" s="138">
        <v>0</v>
      </c>
      <c r="K11" s="138">
        <v>0</v>
      </c>
      <c r="M11" s="130" t="s">
        <v>8356</v>
      </c>
      <c r="N11" s="130" t="s">
        <v>8351</v>
      </c>
      <c r="O11" s="132">
        <v>24667</v>
      </c>
    </row>
    <row r="12" spans="3:18" x14ac:dyDescent="0.35">
      <c r="C12" s="140" t="s">
        <v>28</v>
      </c>
      <c r="D12" s="138">
        <v>0</v>
      </c>
      <c r="E12" s="137">
        <v>9586</v>
      </c>
      <c r="F12" s="134">
        <v>16054</v>
      </c>
      <c r="G12" s="134">
        <v>20509</v>
      </c>
      <c r="H12" s="134">
        <v>24667</v>
      </c>
      <c r="I12" s="138">
        <v>0</v>
      </c>
      <c r="J12" s="138">
        <v>0</v>
      </c>
      <c r="K12" s="138">
        <v>0</v>
      </c>
      <c r="M12" s="130" t="s">
        <v>8357</v>
      </c>
      <c r="N12" s="130" t="s">
        <v>8349</v>
      </c>
      <c r="O12" s="132">
        <v>16411</v>
      </c>
    </row>
    <row r="13" spans="3:18" x14ac:dyDescent="0.35">
      <c r="C13" s="140" t="s">
        <v>29</v>
      </c>
      <c r="D13" s="138">
        <v>0</v>
      </c>
      <c r="E13" s="137">
        <v>9586</v>
      </c>
      <c r="F13" s="134">
        <v>16054</v>
      </c>
      <c r="G13" s="134">
        <v>20509</v>
      </c>
      <c r="H13" s="134">
        <v>24667</v>
      </c>
      <c r="I13" s="139">
        <v>25574</v>
      </c>
      <c r="J13" s="138">
        <v>32702</v>
      </c>
      <c r="K13" s="138">
        <v>39522</v>
      </c>
      <c r="M13" s="130" t="s">
        <v>8357</v>
      </c>
      <c r="N13" s="130" t="s">
        <v>8350</v>
      </c>
      <c r="O13" s="132">
        <v>21020</v>
      </c>
    </row>
    <row r="14" spans="3:18" x14ac:dyDescent="0.35">
      <c r="C14" s="140" t="s">
        <v>30</v>
      </c>
      <c r="D14" s="138">
        <v>0</v>
      </c>
      <c r="E14" s="137">
        <v>9586</v>
      </c>
      <c r="F14" s="134">
        <v>16054</v>
      </c>
      <c r="G14" s="134">
        <v>20509</v>
      </c>
      <c r="H14" s="134">
        <v>24667</v>
      </c>
      <c r="I14" s="139">
        <v>25574</v>
      </c>
      <c r="J14" s="138">
        <v>32702</v>
      </c>
      <c r="K14" s="138">
        <v>39522</v>
      </c>
      <c r="M14" s="130" t="s">
        <v>8357</v>
      </c>
      <c r="N14" s="130" t="s">
        <v>8351</v>
      </c>
      <c r="O14" s="132">
        <v>25024</v>
      </c>
    </row>
    <row r="15" spans="3:18" x14ac:dyDescent="0.35">
      <c r="C15" s="140" t="s">
        <v>31</v>
      </c>
      <c r="D15" s="138">
        <v>0</v>
      </c>
      <c r="E15" s="137">
        <v>9586</v>
      </c>
      <c r="F15" s="134">
        <v>16054</v>
      </c>
      <c r="G15" s="134">
        <v>20509</v>
      </c>
      <c r="H15" s="134">
        <v>24667</v>
      </c>
      <c r="I15" s="139">
        <v>25574</v>
      </c>
      <c r="J15" s="138">
        <v>32702</v>
      </c>
      <c r="K15" s="138">
        <v>39522</v>
      </c>
      <c r="M15" s="130" t="s">
        <v>8358</v>
      </c>
      <c r="N15" s="130" t="s">
        <v>8350</v>
      </c>
      <c r="O15" s="132">
        <v>17396</v>
      </c>
    </row>
    <row r="16" spans="3:18" x14ac:dyDescent="0.35">
      <c r="C16" s="140" t="s">
        <v>32</v>
      </c>
      <c r="D16" s="138">
        <v>0</v>
      </c>
      <c r="E16" s="137">
        <v>9586</v>
      </c>
      <c r="F16" s="138">
        <v>12787</v>
      </c>
      <c r="G16" s="138">
        <v>19761</v>
      </c>
      <c r="H16" s="138">
        <v>19761</v>
      </c>
      <c r="I16" s="139">
        <v>25574</v>
      </c>
      <c r="J16" s="138">
        <v>32702</v>
      </c>
      <c r="K16" s="138">
        <v>39522</v>
      </c>
      <c r="M16" s="130" t="s">
        <v>8358</v>
      </c>
      <c r="N16" s="130" t="s">
        <v>8351</v>
      </c>
      <c r="O16" s="132">
        <v>20666</v>
      </c>
    </row>
    <row r="17" spans="3:17" x14ac:dyDescent="0.35">
      <c r="C17" s="140" t="s">
        <v>33</v>
      </c>
      <c r="D17" s="138">
        <v>0</v>
      </c>
      <c r="E17" s="137">
        <v>9586</v>
      </c>
      <c r="F17" s="134">
        <v>16411</v>
      </c>
      <c r="G17" s="134">
        <v>21020</v>
      </c>
      <c r="H17" s="134">
        <v>25024</v>
      </c>
      <c r="I17" s="139">
        <v>25574</v>
      </c>
      <c r="J17" s="138">
        <v>32702</v>
      </c>
      <c r="K17" s="138">
        <v>39522</v>
      </c>
      <c r="M17"/>
      <c r="N17"/>
      <c r="O17"/>
    </row>
    <row r="18" spans="3:17" x14ac:dyDescent="0.35">
      <c r="C18" s="140" t="s">
        <v>34</v>
      </c>
      <c r="D18" s="138">
        <v>0</v>
      </c>
      <c r="E18" s="137">
        <v>9586</v>
      </c>
      <c r="F18" s="134">
        <v>16411</v>
      </c>
      <c r="G18" s="134">
        <v>21020</v>
      </c>
      <c r="H18" s="134">
        <v>25024</v>
      </c>
      <c r="I18" s="139">
        <v>25574</v>
      </c>
      <c r="J18" s="138">
        <v>32702</v>
      </c>
      <c r="K18" s="138">
        <v>39522</v>
      </c>
      <c r="M18"/>
      <c r="N18"/>
      <c r="O18"/>
    </row>
    <row r="19" spans="3:17" x14ac:dyDescent="0.35">
      <c r="C19" s="140" t="s">
        <v>35</v>
      </c>
      <c r="D19" s="138">
        <v>0</v>
      </c>
      <c r="E19" s="137">
        <v>9586</v>
      </c>
      <c r="F19" s="138">
        <v>12787</v>
      </c>
      <c r="G19" s="138">
        <v>16351</v>
      </c>
      <c r="H19" s="138">
        <v>19761</v>
      </c>
      <c r="I19" s="139">
        <v>25574</v>
      </c>
      <c r="J19" s="138">
        <v>32702</v>
      </c>
      <c r="K19" s="138">
        <v>39522</v>
      </c>
      <c r="M19" s="192" t="s">
        <v>8347</v>
      </c>
      <c r="N19" s="192"/>
      <c r="O19" s="192"/>
    </row>
    <row r="20" spans="3:17" x14ac:dyDescent="0.35">
      <c r="C20" s="140" t="s">
        <v>36</v>
      </c>
      <c r="D20" s="138">
        <v>0</v>
      </c>
      <c r="E20" s="137">
        <v>9586</v>
      </c>
      <c r="F20" s="138">
        <v>12787</v>
      </c>
      <c r="G20" s="135">
        <v>16351</v>
      </c>
      <c r="H20" s="136">
        <v>19761</v>
      </c>
      <c r="I20" s="139">
        <v>25574</v>
      </c>
      <c r="J20" s="138">
        <v>32702</v>
      </c>
      <c r="K20" s="138">
        <v>39522</v>
      </c>
      <c r="M20" s="125" t="s">
        <v>8352</v>
      </c>
      <c r="N20" s="126" t="s">
        <v>8353</v>
      </c>
      <c r="O20" s="126" t="s">
        <v>8354</v>
      </c>
    </row>
    <row r="21" spans="3:17" x14ac:dyDescent="0.35">
      <c r="C21" s="140" t="s">
        <v>37</v>
      </c>
      <c r="D21" s="138">
        <v>0</v>
      </c>
      <c r="E21" s="137">
        <v>9586</v>
      </c>
      <c r="F21" s="138">
        <v>12787</v>
      </c>
      <c r="G21" s="135">
        <v>16351</v>
      </c>
      <c r="H21" s="136">
        <v>19761</v>
      </c>
      <c r="I21" s="139">
        <v>25574</v>
      </c>
      <c r="J21" s="138">
        <v>32702</v>
      </c>
      <c r="K21" s="138">
        <v>39522</v>
      </c>
      <c r="M21" s="129" t="s">
        <v>8359</v>
      </c>
      <c r="N21" s="129" t="s">
        <v>8348</v>
      </c>
      <c r="O21" s="127">
        <v>9586</v>
      </c>
    </row>
    <row r="22" spans="3:17" x14ac:dyDescent="0.35">
      <c r="C22" s="140" t="s">
        <v>38</v>
      </c>
      <c r="D22" s="138">
        <v>0</v>
      </c>
      <c r="E22" s="137">
        <v>9586</v>
      </c>
      <c r="F22" s="138">
        <v>12787</v>
      </c>
      <c r="G22" s="135">
        <v>16351</v>
      </c>
      <c r="H22" s="136">
        <v>19761</v>
      </c>
      <c r="I22" s="139">
        <v>25574</v>
      </c>
      <c r="J22" s="138">
        <v>32702</v>
      </c>
      <c r="K22" s="138">
        <v>39522</v>
      </c>
      <c r="M22" s="130" t="s">
        <v>8359</v>
      </c>
      <c r="N22" s="130" t="s">
        <v>8349</v>
      </c>
      <c r="O22" s="128">
        <v>12787</v>
      </c>
      <c r="Q22" s="191">
        <f>O22*2</f>
        <v>25574</v>
      </c>
    </row>
    <row r="23" spans="3:17" x14ac:dyDescent="0.35">
      <c r="C23" s="140" t="s">
        <v>39</v>
      </c>
      <c r="D23" s="138">
        <v>0</v>
      </c>
      <c r="E23" s="137">
        <v>9586</v>
      </c>
      <c r="F23" s="138">
        <v>12787</v>
      </c>
      <c r="G23" s="135">
        <v>16351</v>
      </c>
      <c r="H23" s="136">
        <v>19761</v>
      </c>
      <c r="I23" s="139">
        <v>25574</v>
      </c>
      <c r="J23" s="138">
        <v>32702</v>
      </c>
      <c r="K23" s="138">
        <v>39522</v>
      </c>
      <c r="M23" s="130" t="s">
        <v>8359</v>
      </c>
      <c r="N23" s="130" t="s">
        <v>8350</v>
      </c>
      <c r="O23" s="128">
        <v>16351</v>
      </c>
      <c r="Q23" s="191">
        <f>O23*2</f>
        <v>32702</v>
      </c>
    </row>
    <row r="24" spans="3:17" x14ac:dyDescent="0.35">
      <c r="C24" s="140" t="s">
        <v>40</v>
      </c>
      <c r="D24" s="138">
        <v>0</v>
      </c>
      <c r="E24" s="137">
        <v>9586</v>
      </c>
      <c r="F24" s="138">
        <v>12787</v>
      </c>
      <c r="G24" s="135">
        <v>16351</v>
      </c>
      <c r="H24" s="136">
        <v>19761</v>
      </c>
      <c r="I24" s="139">
        <v>25574</v>
      </c>
      <c r="J24" s="138">
        <v>32702</v>
      </c>
      <c r="K24" s="138">
        <v>39522</v>
      </c>
      <c r="M24" s="130" t="s">
        <v>8359</v>
      </c>
      <c r="N24" s="130" t="s">
        <v>8351</v>
      </c>
      <c r="O24" s="128">
        <v>19761</v>
      </c>
      <c r="Q24" s="191">
        <f>O24*2</f>
        <v>39522</v>
      </c>
    </row>
    <row r="25" spans="3:17" x14ac:dyDescent="0.35">
      <c r="C25" s="140" t="s">
        <v>41</v>
      </c>
      <c r="D25" s="138">
        <v>0</v>
      </c>
      <c r="E25" s="137">
        <v>9586</v>
      </c>
      <c r="F25" s="134">
        <v>12787</v>
      </c>
      <c r="G25" s="134">
        <v>16351</v>
      </c>
      <c r="H25" s="134">
        <v>19761</v>
      </c>
      <c r="I25" s="139">
        <v>25574</v>
      </c>
      <c r="J25" s="138">
        <v>32702</v>
      </c>
      <c r="K25" s="138">
        <v>39522</v>
      </c>
    </row>
    <row r="26" spans="3:17" x14ac:dyDescent="0.35">
      <c r="C26" s="140" t="s">
        <v>42</v>
      </c>
      <c r="D26" s="138">
        <v>0</v>
      </c>
      <c r="E26" s="137">
        <v>9586</v>
      </c>
      <c r="F26" s="134">
        <v>12787</v>
      </c>
      <c r="G26" s="134">
        <v>16351</v>
      </c>
      <c r="H26" s="134">
        <v>19761</v>
      </c>
      <c r="I26" s="139">
        <v>25574</v>
      </c>
      <c r="J26" s="138">
        <v>32702</v>
      </c>
      <c r="K26" s="138">
        <v>39522</v>
      </c>
    </row>
    <row r="27" spans="3:17" x14ac:dyDescent="0.35">
      <c r="C27" s="140" t="s">
        <v>43</v>
      </c>
      <c r="D27" s="138">
        <v>0</v>
      </c>
      <c r="E27" s="137">
        <v>9586</v>
      </c>
      <c r="F27" s="134">
        <v>12787</v>
      </c>
      <c r="G27" s="134">
        <v>16351</v>
      </c>
      <c r="H27" s="134">
        <v>19761</v>
      </c>
      <c r="I27" s="139">
        <v>25574</v>
      </c>
      <c r="J27" s="138">
        <v>32702</v>
      </c>
      <c r="K27" s="138">
        <v>39522</v>
      </c>
    </row>
    <row r="28" spans="3:17" x14ac:dyDescent="0.35">
      <c r="C28" s="140" t="s">
        <v>44</v>
      </c>
      <c r="D28" s="138">
        <v>0</v>
      </c>
      <c r="E28" s="137">
        <v>9586</v>
      </c>
      <c r="F28" s="138">
        <v>12787</v>
      </c>
      <c r="G28" s="138">
        <v>16351</v>
      </c>
      <c r="H28" s="138">
        <v>19761</v>
      </c>
      <c r="I28" s="139">
        <v>25574</v>
      </c>
      <c r="J28" s="138">
        <v>32702</v>
      </c>
      <c r="K28" s="138">
        <v>39522</v>
      </c>
    </row>
    <row r="29" spans="3:17" x14ac:dyDescent="0.35">
      <c r="C29" s="140" t="s">
        <v>45</v>
      </c>
      <c r="D29" s="138">
        <v>0</v>
      </c>
      <c r="E29" s="137">
        <v>9586</v>
      </c>
      <c r="F29" s="134">
        <v>12787</v>
      </c>
      <c r="G29" s="134">
        <v>16351</v>
      </c>
      <c r="H29" s="134">
        <v>19761</v>
      </c>
      <c r="I29" s="139">
        <v>25574</v>
      </c>
      <c r="J29" s="138">
        <v>32702</v>
      </c>
      <c r="K29" s="138">
        <v>39522</v>
      </c>
    </row>
    <row r="30" spans="3:17" x14ac:dyDescent="0.35">
      <c r="C30" s="140" t="s">
        <v>46</v>
      </c>
      <c r="D30" s="138">
        <v>0</v>
      </c>
      <c r="E30" s="137">
        <v>9586</v>
      </c>
      <c r="F30" s="134">
        <v>12787</v>
      </c>
      <c r="G30" s="134">
        <v>16351</v>
      </c>
      <c r="H30" s="134">
        <v>19761</v>
      </c>
      <c r="I30" s="139">
        <v>25574</v>
      </c>
      <c r="J30" s="138">
        <v>32702</v>
      </c>
      <c r="K30" s="138">
        <v>39522</v>
      </c>
    </row>
    <row r="31" spans="3:17" x14ac:dyDescent="0.35">
      <c r="C31" s="140" t="s">
        <v>47</v>
      </c>
      <c r="D31" s="138">
        <v>0</v>
      </c>
      <c r="E31" s="137">
        <v>9586</v>
      </c>
      <c r="F31" s="138">
        <v>12787</v>
      </c>
      <c r="G31" s="138">
        <v>16351</v>
      </c>
      <c r="H31" s="138">
        <v>19761</v>
      </c>
      <c r="I31" s="139">
        <v>25574</v>
      </c>
      <c r="J31" s="138">
        <v>32702</v>
      </c>
      <c r="K31" s="138">
        <v>39522</v>
      </c>
    </row>
    <row r="32" spans="3:17" x14ac:dyDescent="0.35">
      <c r="C32" s="140" t="s">
        <v>48</v>
      </c>
      <c r="D32" s="138">
        <v>0</v>
      </c>
      <c r="E32" s="137">
        <v>9586</v>
      </c>
      <c r="F32" s="138">
        <v>12787</v>
      </c>
      <c r="G32" s="135">
        <v>16351</v>
      </c>
      <c r="H32" s="136">
        <v>19761</v>
      </c>
      <c r="I32" s="139">
        <v>25574</v>
      </c>
      <c r="J32" s="138">
        <v>32702</v>
      </c>
      <c r="K32" s="138">
        <v>39522</v>
      </c>
    </row>
    <row r="33" spans="3:11" x14ac:dyDescent="0.35">
      <c r="C33" s="140" t="s">
        <v>49</v>
      </c>
      <c r="D33" s="138">
        <v>0</v>
      </c>
      <c r="E33" s="137">
        <v>9586</v>
      </c>
      <c r="F33" s="138">
        <v>12787</v>
      </c>
      <c r="G33" s="135">
        <v>16351</v>
      </c>
      <c r="H33" s="136">
        <v>19761</v>
      </c>
      <c r="I33" s="139">
        <v>25574</v>
      </c>
      <c r="J33" s="138">
        <v>32702</v>
      </c>
      <c r="K33" s="138">
        <v>39522</v>
      </c>
    </row>
    <row r="34" spans="3:11" x14ac:dyDescent="0.35">
      <c r="C34" s="140" t="s">
        <v>50</v>
      </c>
      <c r="D34" s="138">
        <v>0</v>
      </c>
      <c r="E34" s="137">
        <v>9586</v>
      </c>
      <c r="F34" s="138">
        <v>12787</v>
      </c>
      <c r="G34" s="135">
        <v>16351</v>
      </c>
      <c r="H34" s="136">
        <v>19761</v>
      </c>
      <c r="I34" s="139">
        <v>25574</v>
      </c>
      <c r="J34" s="138">
        <v>32702</v>
      </c>
      <c r="K34" s="138">
        <v>39522</v>
      </c>
    </row>
    <row r="35" spans="3:11" x14ac:dyDescent="0.35">
      <c r="C35" s="140" t="s">
        <v>51</v>
      </c>
      <c r="D35" s="138">
        <v>0</v>
      </c>
      <c r="E35" s="137">
        <v>9586</v>
      </c>
      <c r="F35" s="138">
        <v>12787</v>
      </c>
      <c r="G35" s="135">
        <v>16351</v>
      </c>
      <c r="H35" s="136">
        <v>19761</v>
      </c>
      <c r="I35" s="139">
        <v>25574</v>
      </c>
      <c r="J35" s="138">
        <v>32702</v>
      </c>
      <c r="K35" s="138">
        <v>39522</v>
      </c>
    </row>
    <row r="36" spans="3:11" x14ac:dyDescent="0.35">
      <c r="C36" s="140" t="s">
        <v>52</v>
      </c>
      <c r="D36" s="138">
        <v>0</v>
      </c>
      <c r="E36" s="137">
        <v>9586</v>
      </c>
      <c r="F36" s="138">
        <v>12787</v>
      </c>
      <c r="G36" s="135">
        <v>16351</v>
      </c>
      <c r="H36" s="136">
        <v>19761</v>
      </c>
      <c r="I36" s="139">
        <v>25574</v>
      </c>
      <c r="J36" s="138">
        <v>32702</v>
      </c>
      <c r="K36" s="138">
        <v>39522</v>
      </c>
    </row>
    <row r="37" spans="3:11" x14ac:dyDescent="0.35">
      <c r="C37" s="140" t="s">
        <v>8283</v>
      </c>
      <c r="D37" s="138">
        <v>0</v>
      </c>
      <c r="E37" s="138">
        <v>0</v>
      </c>
      <c r="F37" s="138">
        <v>0</v>
      </c>
      <c r="G37" s="138">
        <v>0</v>
      </c>
      <c r="H37" s="138">
        <v>0</v>
      </c>
      <c r="I37" s="138">
        <v>0</v>
      </c>
      <c r="J37" s="138">
        <v>0</v>
      </c>
      <c r="K37" s="138">
        <v>0</v>
      </c>
    </row>
    <row r="38" spans="3:11" x14ac:dyDescent="0.35">
      <c r="C38" s="140" t="s">
        <v>8284</v>
      </c>
      <c r="D38" s="138">
        <v>0</v>
      </c>
      <c r="E38" s="138">
        <v>0</v>
      </c>
      <c r="F38" s="138">
        <v>0</v>
      </c>
      <c r="G38" s="138">
        <v>0</v>
      </c>
      <c r="H38" s="138">
        <v>0</v>
      </c>
      <c r="I38" s="138">
        <v>0</v>
      </c>
      <c r="J38" s="138">
        <v>0</v>
      </c>
      <c r="K38" s="138">
        <v>0</v>
      </c>
    </row>
    <row r="39" spans="3:11" x14ac:dyDescent="0.35">
      <c r="C39" s="140" t="s">
        <v>8285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8">
        <v>0</v>
      </c>
    </row>
    <row r="40" spans="3:11" x14ac:dyDescent="0.35">
      <c r="C40" s="140" t="s">
        <v>8286</v>
      </c>
      <c r="D40" s="138">
        <v>0</v>
      </c>
      <c r="E40" s="138">
        <v>0</v>
      </c>
      <c r="F40" s="138">
        <v>0</v>
      </c>
      <c r="G40" s="138">
        <v>0</v>
      </c>
      <c r="H40" s="138">
        <v>0</v>
      </c>
      <c r="I40" s="138">
        <v>0</v>
      </c>
      <c r="J40" s="138">
        <v>0</v>
      </c>
      <c r="K40" s="138">
        <v>0</v>
      </c>
    </row>
    <row r="41" spans="3:11" x14ac:dyDescent="0.35">
      <c r="C41" s="140" t="s">
        <v>8287</v>
      </c>
      <c r="D41" s="138">
        <v>0</v>
      </c>
      <c r="E41" s="138">
        <v>0</v>
      </c>
      <c r="F41" s="138">
        <v>0</v>
      </c>
      <c r="G41" s="138">
        <v>0</v>
      </c>
      <c r="H41" s="138">
        <v>0</v>
      </c>
      <c r="I41" s="138">
        <v>0</v>
      </c>
      <c r="J41" s="138">
        <v>0</v>
      </c>
      <c r="K41" s="138">
        <v>0</v>
      </c>
    </row>
    <row r="42" spans="3:11" x14ac:dyDescent="0.35">
      <c r="C42" s="140" t="s">
        <v>8288</v>
      </c>
      <c r="D42" s="138">
        <v>0</v>
      </c>
      <c r="E42" s="138">
        <v>0</v>
      </c>
      <c r="F42" s="138">
        <v>0</v>
      </c>
      <c r="G42" s="138">
        <v>0</v>
      </c>
      <c r="H42" s="138">
        <v>0</v>
      </c>
      <c r="I42" s="138">
        <v>0</v>
      </c>
      <c r="J42" s="138">
        <v>0</v>
      </c>
      <c r="K42" s="138">
        <v>0</v>
      </c>
    </row>
    <row r="43" spans="3:11" x14ac:dyDescent="0.35">
      <c r="C43" s="140" t="s">
        <v>8289</v>
      </c>
      <c r="D43" s="138">
        <v>0</v>
      </c>
      <c r="E43" s="138">
        <v>0</v>
      </c>
      <c r="F43" s="138">
        <v>0</v>
      </c>
      <c r="G43" s="138">
        <v>0</v>
      </c>
      <c r="H43" s="138">
        <v>0</v>
      </c>
      <c r="I43" s="138">
        <v>0</v>
      </c>
      <c r="J43" s="138">
        <v>0</v>
      </c>
      <c r="K43" s="138">
        <v>0</v>
      </c>
    </row>
    <row r="44" spans="3:11" x14ac:dyDescent="0.35">
      <c r="C44" s="140" t="s">
        <v>8290</v>
      </c>
      <c r="D44" s="138">
        <v>0</v>
      </c>
      <c r="E44" s="138">
        <v>0</v>
      </c>
      <c r="F44" s="138">
        <v>0</v>
      </c>
      <c r="G44" s="138">
        <v>0</v>
      </c>
      <c r="H44" s="138">
        <v>0</v>
      </c>
      <c r="I44" s="138">
        <v>0</v>
      </c>
      <c r="J44" s="138">
        <v>0</v>
      </c>
      <c r="K44" s="138">
        <v>0</v>
      </c>
    </row>
    <row r="45" spans="3:11" x14ac:dyDescent="0.35">
      <c r="C45" s="140" t="s">
        <v>60</v>
      </c>
      <c r="D45" s="138">
        <v>0</v>
      </c>
      <c r="E45" s="138">
        <v>0</v>
      </c>
      <c r="F45" s="138">
        <v>0</v>
      </c>
      <c r="G45" s="138">
        <v>0</v>
      </c>
      <c r="H45" s="138">
        <v>0</v>
      </c>
      <c r="I45" s="138">
        <v>0</v>
      </c>
      <c r="J45" s="138">
        <v>0</v>
      </c>
      <c r="K45" s="138">
        <v>0</v>
      </c>
    </row>
    <row r="46" spans="3:11" x14ac:dyDescent="0.35">
      <c r="C46" s="140" t="s">
        <v>61</v>
      </c>
      <c r="D46" s="138">
        <v>0</v>
      </c>
      <c r="E46" s="138">
        <v>0</v>
      </c>
      <c r="F46" s="138">
        <v>0</v>
      </c>
      <c r="G46" s="138">
        <v>0</v>
      </c>
      <c r="H46" s="138">
        <v>0</v>
      </c>
      <c r="I46" s="138">
        <v>0</v>
      </c>
      <c r="J46" s="138">
        <v>0</v>
      </c>
      <c r="K46" s="138">
        <v>0</v>
      </c>
    </row>
    <row r="47" spans="3:11" x14ac:dyDescent="0.35">
      <c r="C47" s="140" t="s">
        <v>62</v>
      </c>
      <c r="D47" s="138">
        <v>0</v>
      </c>
      <c r="E47" s="138">
        <v>0</v>
      </c>
      <c r="F47" s="138">
        <v>0</v>
      </c>
      <c r="G47" s="138">
        <v>0</v>
      </c>
      <c r="H47" s="138">
        <v>0</v>
      </c>
      <c r="I47" s="138">
        <v>0</v>
      </c>
      <c r="J47" s="138">
        <v>0</v>
      </c>
      <c r="K47" s="138">
        <v>0</v>
      </c>
    </row>
    <row r="48" spans="3:11" x14ac:dyDescent="0.35">
      <c r="C48" s="140" t="s">
        <v>63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8">
        <v>0</v>
      </c>
    </row>
    <row r="49" spans="3:12" x14ac:dyDescent="0.35">
      <c r="C49" s="140" t="s">
        <v>64</v>
      </c>
      <c r="D49" s="138">
        <v>0</v>
      </c>
      <c r="E49" s="138">
        <v>0</v>
      </c>
      <c r="F49" s="138">
        <v>0</v>
      </c>
      <c r="G49" s="138">
        <v>0</v>
      </c>
      <c r="H49" s="138">
        <v>0</v>
      </c>
      <c r="I49" s="138">
        <v>0</v>
      </c>
      <c r="J49" s="138">
        <v>0</v>
      </c>
      <c r="K49" s="138">
        <v>0</v>
      </c>
    </row>
    <row r="50" spans="3:12" x14ac:dyDescent="0.35">
      <c r="C50" s="140" t="s">
        <v>65</v>
      </c>
      <c r="D50" s="138">
        <v>0</v>
      </c>
      <c r="E50" s="138">
        <v>0</v>
      </c>
      <c r="F50" s="138">
        <v>0</v>
      </c>
      <c r="G50" s="138">
        <v>0</v>
      </c>
      <c r="H50" s="138">
        <v>0</v>
      </c>
      <c r="I50" s="138">
        <v>0</v>
      </c>
      <c r="J50" s="138">
        <v>0</v>
      </c>
      <c r="K50" s="138">
        <v>0</v>
      </c>
    </row>
    <row r="51" spans="3:12" s="69" customFormat="1" x14ac:dyDescent="0.35">
      <c r="C51" s="140" t="s">
        <v>66</v>
      </c>
      <c r="D51" s="138">
        <v>0</v>
      </c>
      <c r="E51" s="138">
        <v>0</v>
      </c>
      <c r="F51" s="138">
        <v>0</v>
      </c>
      <c r="G51" s="138">
        <v>0</v>
      </c>
      <c r="H51" s="138">
        <v>0</v>
      </c>
      <c r="I51" s="138">
        <v>0</v>
      </c>
      <c r="J51" s="138">
        <v>0</v>
      </c>
      <c r="K51" s="138">
        <v>0</v>
      </c>
      <c r="L51" s="21"/>
    </row>
    <row r="52" spans="3:12" s="69" customFormat="1" x14ac:dyDescent="0.35">
      <c r="C52" s="140" t="s">
        <v>67</v>
      </c>
      <c r="D52" s="138">
        <v>0</v>
      </c>
      <c r="E52" s="138">
        <v>0</v>
      </c>
      <c r="F52" s="138">
        <v>0</v>
      </c>
      <c r="G52" s="138">
        <v>0</v>
      </c>
      <c r="H52" s="138">
        <v>0</v>
      </c>
      <c r="I52" s="138">
        <v>0</v>
      </c>
      <c r="J52" s="138">
        <v>0</v>
      </c>
      <c r="K52" s="138">
        <v>0</v>
      </c>
      <c r="L52" s="21"/>
    </row>
    <row r="53" spans="3:12" s="69" customFormat="1" x14ac:dyDescent="0.35">
      <c r="C53" s="140" t="s">
        <v>68</v>
      </c>
      <c r="D53" s="138">
        <v>0</v>
      </c>
      <c r="E53" s="138">
        <v>0</v>
      </c>
      <c r="F53" s="138">
        <v>0</v>
      </c>
      <c r="G53" s="138">
        <v>0</v>
      </c>
      <c r="H53" s="138">
        <v>0</v>
      </c>
      <c r="I53" s="138">
        <v>0</v>
      </c>
      <c r="J53" s="138">
        <v>0</v>
      </c>
      <c r="K53" s="138">
        <v>0</v>
      </c>
      <c r="L53" s="21"/>
    </row>
    <row r="54" spans="3:12" s="69" customFormat="1" x14ac:dyDescent="0.35">
      <c r="C54" s="140" t="s">
        <v>69</v>
      </c>
      <c r="D54" s="138">
        <v>0</v>
      </c>
      <c r="E54" s="138">
        <v>0</v>
      </c>
      <c r="F54" s="138">
        <v>0</v>
      </c>
      <c r="G54" s="138">
        <v>0</v>
      </c>
      <c r="H54" s="138">
        <v>0</v>
      </c>
      <c r="I54" s="138">
        <v>0</v>
      </c>
      <c r="J54" s="138">
        <v>0</v>
      </c>
      <c r="K54" s="138">
        <v>0</v>
      </c>
      <c r="L54" s="21"/>
    </row>
    <row r="55" spans="3:12" s="69" customFormat="1" x14ac:dyDescent="0.35">
      <c r="C55" s="140" t="s">
        <v>70</v>
      </c>
      <c r="D55" s="138">
        <v>0</v>
      </c>
      <c r="E55" s="138">
        <v>0</v>
      </c>
      <c r="F55" s="138">
        <v>0</v>
      </c>
      <c r="G55" s="138">
        <v>0</v>
      </c>
      <c r="H55" s="138">
        <v>0</v>
      </c>
      <c r="I55" s="138">
        <v>0</v>
      </c>
      <c r="J55" s="138">
        <v>0</v>
      </c>
      <c r="K55" s="138">
        <v>0</v>
      </c>
      <c r="L55" s="21"/>
    </row>
    <row r="56" spans="3:12" s="69" customFormat="1" x14ac:dyDescent="0.35">
      <c r="C56" s="140" t="s">
        <v>71</v>
      </c>
      <c r="D56" s="138">
        <v>0</v>
      </c>
      <c r="E56" s="138">
        <v>0</v>
      </c>
      <c r="F56" s="138">
        <v>0</v>
      </c>
      <c r="G56" s="138">
        <v>0</v>
      </c>
      <c r="H56" s="138">
        <v>0</v>
      </c>
      <c r="I56" s="138">
        <v>0</v>
      </c>
      <c r="J56" s="138">
        <v>0</v>
      </c>
      <c r="K56" s="138">
        <v>0</v>
      </c>
      <c r="L56" s="21"/>
    </row>
    <row r="57" spans="3:12" s="69" customFormat="1" x14ac:dyDescent="0.35">
      <c r="C57" s="140" t="s">
        <v>72</v>
      </c>
      <c r="D57" s="138">
        <v>0</v>
      </c>
      <c r="E57" s="138">
        <v>0</v>
      </c>
      <c r="F57" s="138">
        <v>0</v>
      </c>
      <c r="G57" s="138">
        <v>0</v>
      </c>
      <c r="H57" s="138">
        <v>0</v>
      </c>
      <c r="I57" s="138">
        <v>0</v>
      </c>
      <c r="J57" s="138">
        <v>0</v>
      </c>
      <c r="K57" s="138">
        <v>0</v>
      </c>
      <c r="L57" s="21"/>
    </row>
    <row r="58" spans="3:12" s="69" customFormat="1" x14ac:dyDescent="0.35">
      <c r="C58" s="140" t="s">
        <v>73</v>
      </c>
      <c r="D58" s="138">
        <v>0</v>
      </c>
      <c r="E58" s="138">
        <v>0</v>
      </c>
      <c r="F58" s="138">
        <v>0</v>
      </c>
      <c r="G58" s="138">
        <v>0</v>
      </c>
      <c r="H58" s="138">
        <v>0</v>
      </c>
      <c r="I58" s="138">
        <v>0</v>
      </c>
      <c r="J58" s="138">
        <v>0</v>
      </c>
      <c r="K58" s="138">
        <v>0</v>
      </c>
      <c r="L58" s="21"/>
    </row>
    <row r="59" spans="3:12" s="69" customFormat="1" x14ac:dyDescent="0.35">
      <c r="C59" s="140" t="s">
        <v>74</v>
      </c>
      <c r="D59" s="138">
        <v>0</v>
      </c>
      <c r="E59" s="138">
        <v>0</v>
      </c>
      <c r="F59" s="138">
        <v>0</v>
      </c>
      <c r="G59" s="138">
        <v>0</v>
      </c>
      <c r="H59" s="138">
        <v>0</v>
      </c>
      <c r="I59" s="138">
        <v>0</v>
      </c>
      <c r="J59" s="138">
        <v>0</v>
      </c>
      <c r="K59" s="138">
        <v>0</v>
      </c>
      <c r="L59" s="21"/>
    </row>
    <row r="60" spans="3:12" s="69" customFormat="1" x14ac:dyDescent="0.35">
      <c r="C60" s="140" t="s">
        <v>75</v>
      </c>
      <c r="D60" s="138">
        <v>0</v>
      </c>
      <c r="E60" s="138">
        <v>0</v>
      </c>
      <c r="F60" s="138">
        <v>0</v>
      </c>
      <c r="G60" s="138">
        <v>0</v>
      </c>
      <c r="H60" s="138">
        <v>0</v>
      </c>
      <c r="I60" s="138">
        <v>0</v>
      </c>
      <c r="J60" s="138">
        <v>0</v>
      </c>
      <c r="K60" s="138">
        <v>0</v>
      </c>
      <c r="L60" s="21"/>
    </row>
    <row r="61" spans="3:12" s="69" customFormat="1" x14ac:dyDescent="0.35">
      <c r="C61" s="140" t="s">
        <v>76</v>
      </c>
      <c r="D61" s="138">
        <v>0</v>
      </c>
      <c r="E61" s="138">
        <v>0</v>
      </c>
      <c r="F61" s="138">
        <v>0</v>
      </c>
      <c r="G61" s="138">
        <v>0</v>
      </c>
      <c r="H61" s="138">
        <v>0</v>
      </c>
      <c r="I61" s="138">
        <v>0</v>
      </c>
      <c r="J61" s="138">
        <v>0</v>
      </c>
      <c r="K61" s="138">
        <v>0</v>
      </c>
      <c r="L61" s="21"/>
    </row>
    <row r="62" spans="3:12" s="69" customFormat="1" x14ac:dyDescent="0.35">
      <c r="C62" s="140" t="s">
        <v>77</v>
      </c>
      <c r="D62" s="138">
        <v>0</v>
      </c>
      <c r="E62" s="138">
        <v>0</v>
      </c>
      <c r="F62" s="138">
        <v>0</v>
      </c>
      <c r="G62" s="138">
        <v>0</v>
      </c>
      <c r="H62" s="138">
        <v>0</v>
      </c>
      <c r="I62" s="138">
        <v>0</v>
      </c>
      <c r="J62" s="138">
        <v>0</v>
      </c>
      <c r="K62" s="138">
        <v>0</v>
      </c>
      <c r="L62" s="21"/>
    </row>
    <row r="63" spans="3:12" s="69" customFormat="1" x14ac:dyDescent="0.35">
      <c r="C63" s="140" t="s">
        <v>78</v>
      </c>
      <c r="D63" s="138">
        <v>0</v>
      </c>
      <c r="E63" s="138">
        <v>0</v>
      </c>
      <c r="F63" s="138">
        <v>0</v>
      </c>
      <c r="G63" s="138">
        <v>0</v>
      </c>
      <c r="H63" s="138">
        <v>0</v>
      </c>
      <c r="I63" s="138">
        <v>0</v>
      </c>
      <c r="J63" s="138">
        <v>0</v>
      </c>
      <c r="K63" s="138">
        <v>0</v>
      </c>
      <c r="L63" s="21"/>
    </row>
    <row r="64" spans="3:12" s="69" customFormat="1" x14ac:dyDescent="0.35">
      <c r="C64" s="140" t="s">
        <v>79</v>
      </c>
      <c r="D64" s="138">
        <v>0</v>
      </c>
      <c r="E64" s="138">
        <v>0</v>
      </c>
      <c r="F64" s="138">
        <v>0</v>
      </c>
      <c r="G64" s="138">
        <v>0</v>
      </c>
      <c r="H64" s="138">
        <v>0</v>
      </c>
      <c r="I64" s="138">
        <v>0</v>
      </c>
      <c r="J64" s="138">
        <v>0</v>
      </c>
      <c r="K64" s="138">
        <v>0</v>
      </c>
      <c r="L64" s="21"/>
    </row>
    <row r="65" spans="2:12" s="69" customFormat="1" x14ac:dyDescent="0.35">
      <c r="C65" s="140" t="s">
        <v>80</v>
      </c>
      <c r="D65" s="138">
        <v>0</v>
      </c>
      <c r="E65" s="138">
        <v>0</v>
      </c>
      <c r="F65" s="138">
        <v>0</v>
      </c>
      <c r="G65" s="138">
        <v>0</v>
      </c>
      <c r="H65" s="138">
        <v>0</v>
      </c>
      <c r="I65" s="138">
        <v>0</v>
      </c>
      <c r="J65" s="138">
        <v>0</v>
      </c>
      <c r="K65" s="138">
        <v>0</v>
      </c>
      <c r="L65" s="21"/>
    </row>
    <row r="66" spans="2:12" s="69" customFormat="1" x14ac:dyDescent="0.35">
      <c r="C66" s="140" t="s">
        <v>81</v>
      </c>
      <c r="D66" s="138">
        <v>0</v>
      </c>
      <c r="E66" s="138">
        <v>0</v>
      </c>
      <c r="F66" s="138">
        <v>0</v>
      </c>
      <c r="G66" s="138">
        <v>0</v>
      </c>
      <c r="H66" s="138">
        <v>0</v>
      </c>
      <c r="I66" s="138">
        <v>0</v>
      </c>
      <c r="J66" s="138">
        <v>0</v>
      </c>
      <c r="K66" s="138">
        <v>0</v>
      </c>
      <c r="L66" s="21"/>
    </row>
    <row r="67" spans="2:12" s="69" customFormat="1" ht="14" x14ac:dyDescent="0.3">
      <c r="B67"/>
      <c r="F67"/>
    </row>
    <row r="68" spans="2:12" s="69" customFormat="1" ht="14" x14ac:dyDescent="0.3">
      <c r="B68"/>
      <c r="F68"/>
    </row>
    <row r="69" spans="2:12" s="69" customFormat="1" ht="14" x14ac:dyDescent="0.3">
      <c r="B69"/>
      <c r="F69"/>
    </row>
    <row r="70" spans="2:12" s="69" customFormat="1" ht="14" x14ac:dyDescent="0.3">
      <c r="B70"/>
      <c r="F70"/>
    </row>
    <row r="71" spans="2:12" s="69" customFormat="1" ht="14" x14ac:dyDescent="0.3">
      <c r="B71"/>
      <c r="F71"/>
    </row>
    <row r="72" spans="2:12" s="69" customFormat="1" ht="14" x14ac:dyDescent="0.3">
      <c r="B72"/>
      <c r="F72"/>
    </row>
    <row r="73" spans="2:12" s="69" customFormat="1" ht="14" x14ac:dyDescent="0.3">
      <c r="B73"/>
      <c r="F73"/>
    </row>
    <row r="74" spans="2:12" s="69" customFormat="1" ht="14" x14ac:dyDescent="0.3">
      <c r="B74"/>
      <c r="F74"/>
    </row>
    <row r="75" spans="2:12" s="69" customFormat="1" ht="14" x14ac:dyDescent="0.3">
      <c r="B75"/>
      <c r="F75"/>
    </row>
    <row r="76" spans="2:12" s="69" customFormat="1" ht="14" x14ac:dyDescent="0.3">
      <c r="B76"/>
      <c r="F76"/>
    </row>
    <row r="77" spans="2:12" s="69" customFormat="1" ht="14" x14ac:dyDescent="0.3">
      <c r="B77"/>
      <c r="F77"/>
    </row>
    <row r="78" spans="2:12" s="69" customFormat="1" ht="14" x14ac:dyDescent="0.3">
      <c r="B78"/>
      <c r="F78"/>
    </row>
    <row r="79" spans="2:12" s="69" customFormat="1" ht="14" x14ac:dyDescent="0.3">
      <c r="B79"/>
      <c r="F79"/>
    </row>
    <row r="80" spans="2:12" s="69" customFormat="1" ht="14" x14ac:dyDescent="0.3">
      <c r="B80"/>
      <c r="F80"/>
    </row>
    <row r="81" spans="2:6" s="69" customFormat="1" ht="14" x14ac:dyDescent="0.3">
      <c r="B81"/>
      <c r="F81"/>
    </row>
    <row r="82" spans="2:6" s="69" customFormat="1" ht="14" x14ac:dyDescent="0.3">
      <c r="B82"/>
      <c r="F82"/>
    </row>
    <row r="83" spans="2:6" s="69" customFormat="1" ht="14" x14ac:dyDescent="0.3">
      <c r="B83"/>
      <c r="F83"/>
    </row>
    <row r="84" spans="2:6" s="69" customFormat="1" ht="14" x14ac:dyDescent="0.3">
      <c r="B84"/>
      <c r="F84"/>
    </row>
    <row r="85" spans="2:6" s="69" customFormat="1" ht="14" x14ac:dyDescent="0.3">
      <c r="B85"/>
      <c r="F85"/>
    </row>
    <row r="86" spans="2:6" s="69" customFormat="1" ht="14" x14ac:dyDescent="0.3">
      <c r="B86"/>
      <c r="F86"/>
    </row>
    <row r="87" spans="2:6" x14ac:dyDescent="0.35">
      <c r="B87"/>
      <c r="F87"/>
    </row>
    <row r="88" spans="2:6" x14ac:dyDescent="0.35">
      <c r="B88"/>
      <c r="F88"/>
    </row>
    <row r="89" spans="2:6" x14ac:dyDescent="0.35">
      <c r="B89"/>
      <c r="F89"/>
    </row>
    <row r="90" spans="2:6" x14ac:dyDescent="0.35">
      <c r="B90"/>
      <c r="F90"/>
    </row>
    <row r="91" spans="2:6" x14ac:dyDescent="0.35">
      <c r="B91"/>
      <c r="F91"/>
    </row>
    <row r="92" spans="2:6" x14ac:dyDescent="0.35">
      <c r="B92"/>
      <c r="F92"/>
    </row>
    <row r="93" spans="2:6" x14ac:dyDescent="0.35">
      <c r="B93"/>
      <c r="F93"/>
    </row>
    <row r="94" spans="2:6" x14ac:dyDescent="0.35">
      <c r="B94"/>
      <c r="F94"/>
    </row>
    <row r="95" spans="2:6" x14ac:dyDescent="0.35">
      <c r="B95"/>
      <c r="F95"/>
    </row>
    <row r="96" spans="2:6" x14ac:dyDescent="0.35">
      <c r="B96"/>
      <c r="F96"/>
    </row>
    <row r="97" spans="2:6" x14ac:dyDescent="0.35">
      <c r="B97"/>
      <c r="F97"/>
    </row>
    <row r="98" spans="2:6" x14ac:dyDescent="0.35">
      <c r="B98"/>
      <c r="F98"/>
    </row>
    <row r="99" spans="2:6" x14ac:dyDescent="0.35">
      <c r="B99"/>
      <c r="F99"/>
    </row>
    <row r="100" spans="2:6" x14ac:dyDescent="0.35">
      <c r="B100"/>
      <c r="F100"/>
    </row>
    <row r="101" spans="2:6" x14ac:dyDescent="0.35">
      <c r="B101"/>
      <c r="F101"/>
    </row>
    <row r="102" spans="2:6" x14ac:dyDescent="0.35">
      <c r="B102"/>
      <c r="F102"/>
    </row>
    <row r="103" spans="2:6" x14ac:dyDescent="0.35">
      <c r="B103"/>
      <c r="F103"/>
    </row>
    <row r="104" spans="2:6" x14ac:dyDescent="0.35">
      <c r="B104"/>
      <c r="F104"/>
    </row>
    <row r="105" spans="2:6" x14ac:dyDescent="0.35">
      <c r="B105"/>
      <c r="F105"/>
    </row>
    <row r="106" spans="2:6" x14ac:dyDescent="0.35">
      <c r="B106"/>
      <c r="F106"/>
    </row>
    <row r="107" spans="2:6" x14ac:dyDescent="0.35">
      <c r="B107"/>
      <c r="F107"/>
    </row>
    <row r="108" spans="2:6" x14ac:dyDescent="0.35">
      <c r="B108"/>
      <c r="F108"/>
    </row>
    <row r="109" spans="2:6" x14ac:dyDescent="0.35">
      <c r="B109"/>
      <c r="F109"/>
    </row>
    <row r="110" spans="2:6" x14ac:dyDescent="0.35">
      <c r="B110"/>
      <c r="F110"/>
    </row>
    <row r="111" spans="2:6" x14ac:dyDescent="0.35">
      <c r="B111"/>
      <c r="F111"/>
    </row>
    <row r="112" spans="2:6" x14ac:dyDescent="0.35">
      <c r="B112"/>
      <c r="F112"/>
    </row>
    <row r="113" spans="2:6" x14ac:dyDescent="0.35">
      <c r="B113"/>
      <c r="F113"/>
    </row>
    <row r="114" spans="2:6" x14ac:dyDescent="0.35">
      <c r="B114"/>
      <c r="F114"/>
    </row>
    <row r="115" spans="2:6" x14ac:dyDescent="0.35">
      <c r="B115"/>
      <c r="F115"/>
    </row>
    <row r="116" spans="2:6" x14ac:dyDescent="0.35">
      <c r="B116"/>
      <c r="F116"/>
    </row>
    <row r="117" spans="2:6" x14ac:dyDescent="0.35">
      <c r="B117"/>
      <c r="F117"/>
    </row>
    <row r="118" spans="2:6" x14ac:dyDescent="0.35">
      <c r="B118"/>
      <c r="F118"/>
    </row>
    <row r="119" spans="2:6" x14ac:dyDescent="0.35">
      <c r="B119"/>
      <c r="F119"/>
    </row>
    <row r="120" spans="2:6" x14ac:dyDescent="0.35">
      <c r="B120"/>
      <c r="F120"/>
    </row>
    <row r="121" spans="2:6" x14ac:dyDescent="0.35">
      <c r="B121"/>
      <c r="F121"/>
    </row>
    <row r="122" spans="2:6" x14ac:dyDescent="0.35">
      <c r="B122"/>
      <c r="F122"/>
    </row>
    <row r="123" spans="2:6" x14ac:dyDescent="0.35">
      <c r="B123"/>
      <c r="F123"/>
    </row>
    <row r="124" spans="2:6" x14ac:dyDescent="0.35">
      <c r="B124"/>
      <c r="F124"/>
    </row>
    <row r="125" spans="2:6" x14ac:dyDescent="0.35">
      <c r="B125"/>
      <c r="F125"/>
    </row>
    <row r="126" spans="2:6" x14ac:dyDescent="0.35">
      <c r="B126"/>
      <c r="F126"/>
    </row>
    <row r="127" spans="2:6" x14ac:dyDescent="0.35">
      <c r="B127"/>
      <c r="F127"/>
    </row>
    <row r="128" spans="2:6" x14ac:dyDescent="0.35">
      <c r="B128"/>
      <c r="F128"/>
    </row>
    <row r="129" spans="2:6" x14ac:dyDescent="0.35">
      <c r="B129"/>
      <c r="F129"/>
    </row>
    <row r="130" spans="2:6" x14ac:dyDescent="0.35">
      <c r="B130"/>
      <c r="F130"/>
    </row>
    <row r="131" spans="2:6" x14ac:dyDescent="0.35">
      <c r="B131"/>
      <c r="F131"/>
    </row>
    <row r="132" spans="2:6" x14ac:dyDescent="0.35">
      <c r="B132"/>
      <c r="F132"/>
    </row>
    <row r="133" spans="2:6" x14ac:dyDescent="0.35">
      <c r="B133"/>
      <c r="F133"/>
    </row>
    <row r="134" spans="2:6" x14ac:dyDescent="0.35">
      <c r="B134"/>
      <c r="F134"/>
    </row>
    <row r="135" spans="2:6" x14ac:dyDescent="0.35">
      <c r="B135"/>
      <c r="F135"/>
    </row>
    <row r="136" spans="2:6" x14ac:dyDescent="0.35">
      <c r="B136"/>
      <c r="F136"/>
    </row>
    <row r="137" spans="2:6" x14ac:dyDescent="0.35">
      <c r="B137"/>
      <c r="F137"/>
    </row>
    <row r="138" spans="2:6" x14ac:dyDescent="0.35">
      <c r="B138"/>
      <c r="F138"/>
    </row>
    <row r="139" spans="2:6" x14ac:dyDescent="0.35">
      <c r="B139"/>
      <c r="F139"/>
    </row>
    <row r="140" spans="2:6" x14ac:dyDescent="0.35">
      <c r="B140"/>
      <c r="F140"/>
    </row>
    <row r="141" spans="2:6" x14ac:dyDescent="0.35">
      <c r="B141"/>
      <c r="F141"/>
    </row>
    <row r="142" spans="2:6" x14ac:dyDescent="0.35">
      <c r="B142"/>
      <c r="F142"/>
    </row>
    <row r="143" spans="2:6" x14ac:dyDescent="0.35">
      <c r="B143"/>
      <c r="F143"/>
    </row>
    <row r="144" spans="2:6" x14ac:dyDescent="0.35">
      <c r="B144"/>
      <c r="F144"/>
    </row>
    <row r="145" spans="2:6" x14ac:dyDescent="0.35">
      <c r="B145"/>
      <c r="F145"/>
    </row>
    <row r="146" spans="2:6" x14ac:dyDescent="0.35">
      <c r="B146"/>
      <c r="F146"/>
    </row>
    <row r="147" spans="2:6" x14ac:dyDescent="0.35">
      <c r="B147"/>
      <c r="F147"/>
    </row>
    <row r="148" spans="2:6" x14ac:dyDescent="0.35">
      <c r="B148"/>
      <c r="F148"/>
    </row>
    <row r="149" spans="2:6" x14ac:dyDescent="0.35">
      <c r="B149"/>
      <c r="F149"/>
    </row>
    <row r="150" spans="2:6" x14ac:dyDescent="0.35">
      <c r="B150"/>
      <c r="F150"/>
    </row>
    <row r="151" spans="2:6" x14ac:dyDescent="0.35">
      <c r="B151"/>
      <c r="F151"/>
    </row>
    <row r="152" spans="2:6" x14ac:dyDescent="0.35">
      <c r="B152"/>
      <c r="F152"/>
    </row>
    <row r="153" spans="2:6" x14ac:dyDescent="0.35">
      <c r="B153"/>
      <c r="F153"/>
    </row>
    <row r="154" spans="2:6" x14ac:dyDescent="0.35">
      <c r="B154"/>
      <c r="F154"/>
    </row>
    <row r="155" spans="2:6" x14ac:dyDescent="0.35">
      <c r="B155"/>
      <c r="F155"/>
    </row>
    <row r="156" spans="2:6" x14ac:dyDescent="0.35">
      <c r="B156"/>
      <c r="F156"/>
    </row>
    <row r="157" spans="2:6" x14ac:dyDescent="0.35">
      <c r="B157"/>
      <c r="F157"/>
    </row>
    <row r="158" spans="2:6" x14ac:dyDescent="0.35">
      <c r="B158"/>
      <c r="F158"/>
    </row>
    <row r="159" spans="2:6" x14ac:dyDescent="0.35">
      <c r="B159"/>
      <c r="F159"/>
    </row>
    <row r="160" spans="2:6" x14ac:dyDescent="0.35">
      <c r="B160"/>
      <c r="F160"/>
    </row>
    <row r="161" spans="2:6" x14ac:dyDescent="0.35">
      <c r="B161"/>
      <c r="F161"/>
    </row>
    <row r="162" spans="2:6" x14ac:dyDescent="0.35">
      <c r="B162"/>
      <c r="F162"/>
    </row>
    <row r="163" spans="2:6" x14ac:dyDescent="0.35">
      <c r="B163"/>
      <c r="F163"/>
    </row>
    <row r="164" spans="2:6" x14ac:dyDescent="0.35">
      <c r="B164"/>
      <c r="F164"/>
    </row>
    <row r="165" spans="2:6" x14ac:dyDescent="0.35">
      <c r="B165"/>
      <c r="F165"/>
    </row>
    <row r="166" spans="2:6" x14ac:dyDescent="0.35">
      <c r="B166"/>
      <c r="F166"/>
    </row>
    <row r="167" spans="2:6" x14ac:dyDescent="0.35">
      <c r="B167"/>
      <c r="F167"/>
    </row>
    <row r="168" spans="2:6" x14ac:dyDescent="0.35">
      <c r="B168"/>
      <c r="F168"/>
    </row>
    <row r="169" spans="2:6" x14ac:dyDescent="0.35">
      <c r="B169"/>
      <c r="F169"/>
    </row>
    <row r="170" spans="2:6" x14ac:dyDescent="0.35">
      <c r="B170"/>
      <c r="F170"/>
    </row>
    <row r="171" spans="2:6" x14ac:dyDescent="0.35">
      <c r="B171"/>
      <c r="F171"/>
    </row>
    <row r="172" spans="2:6" x14ac:dyDescent="0.35">
      <c r="B172"/>
      <c r="F172"/>
    </row>
    <row r="173" spans="2:6" x14ac:dyDescent="0.35">
      <c r="B173"/>
      <c r="F173"/>
    </row>
    <row r="174" spans="2:6" x14ac:dyDescent="0.35">
      <c r="B174"/>
      <c r="F174"/>
    </row>
    <row r="175" spans="2:6" x14ac:dyDescent="0.35">
      <c r="B175"/>
      <c r="F175"/>
    </row>
    <row r="176" spans="2:6" x14ac:dyDescent="0.35">
      <c r="B176"/>
      <c r="F176"/>
    </row>
    <row r="177" spans="2:6" x14ac:dyDescent="0.35">
      <c r="B177"/>
      <c r="F177"/>
    </row>
    <row r="178" spans="2:6" x14ac:dyDescent="0.35">
      <c r="B178"/>
      <c r="F178"/>
    </row>
    <row r="179" spans="2:6" x14ac:dyDescent="0.35">
      <c r="B179"/>
      <c r="F179"/>
    </row>
    <row r="180" spans="2:6" x14ac:dyDescent="0.35">
      <c r="B180"/>
      <c r="F180"/>
    </row>
    <row r="181" spans="2:6" x14ac:dyDescent="0.35">
      <c r="B181"/>
      <c r="F181"/>
    </row>
    <row r="182" spans="2:6" x14ac:dyDescent="0.35">
      <c r="B182"/>
      <c r="F182"/>
    </row>
    <row r="183" spans="2:6" x14ac:dyDescent="0.35">
      <c r="B183"/>
      <c r="F183"/>
    </row>
    <row r="184" spans="2:6" x14ac:dyDescent="0.35">
      <c r="B184"/>
      <c r="F184"/>
    </row>
    <row r="185" spans="2:6" x14ac:dyDescent="0.35">
      <c r="B185"/>
      <c r="F185"/>
    </row>
    <row r="186" spans="2:6" x14ac:dyDescent="0.35">
      <c r="B186"/>
      <c r="F186"/>
    </row>
    <row r="187" spans="2:6" x14ac:dyDescent="0.35">
      <c r="B187"/>
      <c r="F187"/>
    </row>
    <row r="188" spans="2:6" x14ac:dyDescent="0.35">
      <c r="B188"/>
      <c r="F188"/>
    </row>
    <row r="189" spans="2:6" x14ac:dyDescent="0.35">
      <c r="B189"/>
      <c r="F189"/>
    </row>
    <row r="190" spans="2:6" x14ac:dyDescent="0.35">
      <c r="B190"/>
      <c r="F190"/>
    </row>
    <row r="191" spans="2:6" x14ac:dyDescent="0.35">
      <c r="B191"/>
      <c r="F191"/>
    </row>
    <row r="192" spans="2:6" x14ac:dyDescent="0.35">
      <c r="B192"/>
      <c r="F192"/>
    </row>
    <row r="193" spans="2:6" x14ac:dyDescent="0.35">
      <c r="B193"/>
      <c r="F193"/>
    </row>
    <row r="194" spans="2:6" x14ac:dyDescent="0.35">
      <c r="B194"/>
      <c r="F194"/>
    </row>
    <row r="195" spans="2:6" x14ac:dyDescent="0.35">
      <c r="B195"/>
      <c r="F195"/>
    </row>
    <row r="196" spans="2:6" x14ac:dyDescent="0.35">
      <c r="B196"/>
      <c r="F196"/>
    </row>
    <row r="197" spans="2:6" x14ac:dyDescent="0.35">
      <c r="B197"/>
      <c r="F197"/>
    </row>
    <row r="198" spans="2:6" x14ac:dyDescent="0.35">
      <c r="B198"/>
      <c r="F198"/>
    </row>
    <row r="199" spans="2:6" x14ac:dyDescent="0.35">
      <c r="B199"/>
      <c r="F199"/>
    </row>
    <row r="200" spans="2:6" x14ac:dyDescent="0.35">
      <c r="B200"/>
      <c r="F200"/>
    </row>
    <row r="201" spans="2:6" x14ac:dyDescent="0.35">
      <c r="B201"/>
      <c r="F201"/>
    </row>
    <row r="202" spans="2:6" x14ac:dyDescent="0.35">
      <c r="B202"/>
      <c r="F202"/>
    </row>
    <row r="203" spans="2:6" x14ac:dyDescent="0.35">
      <c r="B203"/>
      <c r="F203"/>
    </row>
    <row r="204" spans="2:6" x14ac:dyDescent="0.35">
      <c r="B204"/>
      <c r="F204"/>
    </row>
    <row r="205" spans="2:6" x14ac:dyDescent="0.35">
      <c r="B205"/>
      <c r="F205"/>
    </row>
    <row r="206" spans="2:6" x14ac:dyDescent="0.35">
      <c r="B206"/>
      <c r="F206"/>
    </row>
    <row r="207" spans="2:6" x14ac:dyDescent="0.35">
      <c r="B207"/>
      <c r="F207"/>
    </row>
    <row r="208" spans="2:6" x14ac:dyDescent="0.35">
      <c r="B208"/>
      <c r="F208"/>
    </row>
    <row r="209" spans="2:6" x14ac:dyDescent="0.35">
      <c r="B209"/>
      <c r="F209"/>
    </row>
    <row r="210" spans="2:6" x14ac:dyDescent="0.35">
      <c r="B210"/>
      <c r="F210"/>
    </row>
    <row r="211" spans="2:6" x14ac:dyDescent="0.35">
      <c r="B211"/>
      <c r="F211"/>
    </row>
    <row r="212" spans="2:6" x14ac:dyDescent="0.35">
      <c r="B212"/>
      <c r="F212"/>
    </row>
    <row r="213" spans="2:6" x14ac:dyDescent="0.35">
      <c r="B213"/>
      <c r="F213"/>
    </row>
    <row r="214" spans="2:6" x14ac:dyDescent="0.35">
      <c r="B214"/>
      <c r="F214"/>
    </row>
    <row r="215" spans="2:6" x14ac:dyDescent="0.35">
      <c r="B215"/>
      <c r="F215"/>
    </row>
    <row r="216" spans="2:6" x14ac:dyDescent="0.35">
      <c r="B216"/>
      <c r="F216"/>
    </row>
    <row r="217" spans="2:6" x14ac:dyDescent="0.35">
      <c r="B217"/>
      <c r="F217"/>
    </row>
    <row r="218" spans="2:6" x14ac:dyDescent="0.35">
      <c r="B218"/>
      <c r="F218"/>
    </row>
    <row r="219" spans="2:6" x14ac:dyDescent="0.35">
      <c r="B219"/>
      <c r="F219"/>
    </row>
    <row r="220" spans="2:6" x14ac:dyDescent="0.35">
      <c r="B220"/>
      <c r="F220"/>
    </row>
    <row r="221" spans="2:6" x14ac:dyDescent="0.35">
      <c r="B221"/>
      <c r="F221"/>
    </row>
    <row r="222" spans="2:6" x14ac:dyDescent="0.35">
      <c r="B222"/>
      <c r="F222"/>
    </row>
    <row r="223" spans="2:6" x14ac:dyDescent="0.35">
      <c r="B223"/>
      <c r="F223"/>
    </row>
    <row r="224" spans="2:6" x14ac:dyDescent="0.35">
      <c r="B224"/>
      <c r="F224"/>
    </row>
    <row r="225" spans="2:6" x14ac:dyDescent="0.35">
      <c r="B225"/>
      <c r="F225"/>
    </row>
    <row r="226" spans="2:6" x14ac:dyDescent="0.35">
      <c r="B226"/>
      <c r="F226"/>
    </row>
    <row r="227" spans="2:6" x14ac:dyDescent="0.35">
      <c r="B227"/>
      <c r="F227"/>
    </row>
    <row r="228" spans="2:6" x14ac:dyDescent="0.35">
      <c r="B228"/>
      <c r="F228"/>
    </row>
    <row r="229" spans="2:6" x14ac:dyDescent="0.35">
      <c r="B229"/>
      <c r="F229"/>
    </row>
    <row r="230" spans="2:6" x14ac:dyDescent="0.35">
      <c r="B230"/>
      <c r="F230"/>
    </row>
    <row r="231" spans="2:6" x14ac:dyDescent="0.35">
      <c r="B231"/>
      <c r="F231"/>
    </row>
    <row r="232" spans="2:6" x14ac:dyDescent="0.35">
      <c r="B232"/>
      <c r="F232"/>
    </row>
    <row r="233" spans="2:6" x14ac:dyDescent="0.35">
      <c r="B233"/>
      <c r="F233"/>
    </row>
    <row r="234" spans="2:6" x14ac:dyDescent="0.35">
      <c r="B234"/>
      <c r="F234"/>
    </row>
    <row r="235" spans="2:6" x14ac:dyDescent="0.35">
      <c r="B235"/>
      <c r="F235"/>
    </row>
    <row r="236" spans="2:6" x14ac:dyDescent="0.35">
      <c r="B236"/>
      <c r="F236"/>
    </row>
    <row r="237" spans="2:6" x14ac:dyDescent="0.35">
      <c r="B237"/>
      <c r="F237"/>
    </row>
    <row r="238" spans="2:6" x14ac:dyDescent="0.35">
      <c r="B238"/>
      <c r="F238"/>
    </row>
    <row r="239" spans="2:6" x14ac:dyDescent="0.35">
      <c r="B239"/>
      <c r="F239"/>
    </row>
    <row r="240" spans="2:6" x14ac:dyDescent="0.35">
      <c r="B240"/>
      <c r="F240"/>
    </row>
    <row r="241" spans="2:6" x14ac:dyDescent="0.35">
      <c r="B241"/>
      <c r="F241"/>
    </row>
    <row r="242" spans="2:6" x14ac:dyDescent="0.35">
      <c r="B242"/>
      <c r="F242"/>
    </row>
    <row r="243" spans="2:6" x14ac:dyDescent="0.35">
      <c r="B243"/>
      <c r="F243"/>
    </row>
    <row r="244" spans="2:6" x14ac:dyDescent="0.35">
      <c r="B244"/>
      <c r="F244"/>
    </row>
    <row r="245" spans="2:6" x14ac:dyDescent="0.35">
      <c r="B245"/>
      <c r="F245"/>
    </row>
    <row r="246" spans="2:6" x14ac:dyDescent="0.35">
      <c r="B246"/>
      <c r="F246"/>
    </row>
    <row r="247" spans="2:6" x14ac:dyDescent="0.35">
      <c r="B247"/>
      <c r="F247"/>
    </row>
    <row r="248" spans="2:6" x14ac:dyDescent="0.35">
      <c r="B248"/>
      <c r="F248"/>
    </row>
    <row r="249" spans="2:6" x14ac:dyDescent="0.35">
      <c r="B249"/>
      <c r="F249"/>
    </row>
    <row r="250" spans="2:6" x14ac:dyDescent="0.35">
      <c r="B250"/>
      <c r="F250"/>
    </row>
    <row r="251" spans="2:6" x14ac:dyDescent="0.35">
      <c r="B251"/>
      <c r="F251"/>
    </row>
    <row r="252" spans="2:6" x14ac:dyDescent="0.35">
      <c r="B252"/>
      <c r="F252"/>
    </row>
    <row r="253" spans="2:6" x14ac:dyDescent="0.35">
      <c r="B253"/>
      <c r="F253"/>
    </row>
    <row r="254" spans="2:6" x14ac:dyDescent="0.35">
      <c r="B254"/>
      <c r="F254"/>
    </row>
    <row r="255" spans="2:6" x14ac:dyDescent="0.35">
      <c r="B255"/>
      <c r="F255"/>
    </row>
    <row r="256" spans="2:6" x14ac:dyDescent="0.35">
      <c r="B256"/>
      <c r="F256"/>
    </row>
    <row r="257" spans="2:6" x14ac:dyDescent="0.35">
      <c r="B257"/>
      <c r="F257"/>
    </row>
    <row r="258" spans="2:6" x14ac:dyDescent="0.35">
      <c r="B258"/>
      <c r="F258"/>
    </row>
    <row r="259" spans="2:6" x14ac:dyDescent="0.35">
      <c r="B259"/>
      <c r="F259"/>
    </row>
    <row r="260" spans="2:6" x14ac:dyDescent="0.35">
      <c r="B260"/>
      <c r="F260"/>
    </row>
    <row r="261" spans="2:6" x14ac:dyDescent="0.35">
      <c r="B261"/>
      <c r="F261"/>
    </row>
    <row r="262" spans="2:6" x14ac:dyDescent="0.35">
      <c r="B262"/>
      <c r="F262"/>
    </row>
    <row r="263" spans="2:6" x14ac:dyDescent="0.35">
      <c r="B263"/>
      <c r="F263"/>
    </row>
    <row r="264" spans="2:6" x14ac:dyDescent="0.35">
      <c r="B264"/>
      <c r="F264"/>
    </row>
    <row r="265" spans="2:6" x14ac:dyDescent="0.35">
      <c r="B265"/>
      <c r="F265"/>
    </row>
    <row r="266" spans="2:6" x14ac:dyDescent="0.35">
      <c r="B266"/>
      <c r="F266"/>
    </row>
    <row r="267" spans="2:6" x14ac:dyDescent="0.35">
      <c r="B267"/>
      <c r="F267"/>
    </row>
    <row r="268" spans="2:6" x14ac:dyDescent="0.35">
      <c r="B268"/>
      <c r="F268"/>
    </row>
    <row r="269" spans="2:6" x14ac:dyDescent="0.35">
      <c r="B269"/>
      <c r="F269"/>
    </row>
    <row r="270" spans="2:6" x14ac:dyDescent="0.35">
      <c r="B270"/>
      <c r="F270"/>
    </row>
    <row r="271" spans="2:6" x14ac:dyDescent="0.35">
      <c r="B271"/>
      <c r="F271"/>
    </row>
    <row r="272" spans="2:6" x14ac:dyDescent="0.35">
      <c r="B272"/>
      <c r="F272"/>
    </row>
    <row r="273" spans="2:6" x14ac:dyDescent="0.35">
      <c r="B273"/>
      <c r="F273"/>
    </row>
    <row r="274" spans="2:6" x14ac:dyDescent="0.35">
      <c r="B274"/>
      <c r="F274"/>
    </row>
    <row r="275" spans="2:6" x14ac:dyDescent="0.35">
      <c r="B275"/>
      <c r="F275"/>
    </row>
    <row r="276" spans="2:6" x14ac:dyDescent="0.35">
      <c r="B276"/>
      <c r="F276"/>
    </row>
    <row r="277" spans="2:6" x14ac:dyDescent="0.35">
      <c r="B277"/>
      <c r="F277"/>
    </row>
    <row r="278" spans="2:6" x14ac:dyDescent="0.35">
      <c r="B278"/>
      <c r="F278"/>
    </row>
    <row r="279" spans="2:6" x14ac:dyDescent="0.35">
      <c r="B279"/>
      <c r="F279"/>
    </row>
    <row r="280" spans="2:6" x14ac:dyDescent="0.35">
      <c r="B280"/>
      <c r="F280"/>
    </row>
    <row r="281" spans="2:6" x14ac:dyDescent="0.35">
      <c r="B281"/>
      <c r="F281"/>
    </row>
    <row r="282" spans="2:6" x14ac:dyDescent="0.35">
      <c r="B282"/>
      <c r="F282"/>
    </row>
    <row r="283" spans="2:6" x14ac:dyDescent="0.35">
      <c r="B283"/>
      <c r="F283"/>
    </row>
    <row r="284" spans="2:6" x14ac:dyDescent="0.35">
      <c r="B284"/>
      <c r="F284"/>
    </row>
    <row r="285" spans="2:6" x14ac:dyDescent="0.35">
      <c r="B285"/>
      <c r="F285"/>
    </row>
    <row r="286" spans="2:6" x14ac:dyDescent="0.35">
      <c r="B286"/>
      <c r="F286"/>
    </row>
    <row r="287" spans="2:6" x14ac:dyDescent="0.35">
      <c r="B287"/>
      <c r="F287"/>
    </row>
    <row r="288" spans="2:6" x14ac:dyDescent="0.35">
      <c r="B288"/>
      <c r="F288"/>
    </row>
    <row r="289" spans="2:6" x14ac:dyDescent="0.35">
      <c r="B289"/>
      <c r="F289"/>
    </row>
    <row r="290" spans="2:6" x14ac:dyDescent="0.35">
      <c r="B290"/>
      <c r="F290"/>
    </row>
    <row r="291" spans="2:6" x14ac:dyDescent="0.35">
      <c r="B291"/>
      <c r="F291"/>
    </row>
    <row r="292" spans="2:6" x14ac:dyDescent="0.35">
      <c r="B292"/>
      <c r="F292"/>
    </row>
    <row r="293" spans="2:6" x14ac:dyDescent="0.35">
      <c r="B293"/>
      <c r="F293"/>
    </row>
    <row r="294" spans="2:6" x14ac:dyDescent="0.35">
      <c r="B294"/>
      <c r="F294"/>
    </row>
    <row r="295" spans="2:6" x14ac:dyDescent="0.35">
      <c r="B295"/>
      <c r="F295"/>
    </row>
    <row r="296" spans="2:6" x14ac:dyDescent="0.35">
      <c r="B296"/>
      <c r="F296"/>
    </row>
    <row r="297" spans="2:6" x14ac:dyDescent="0.35">
      <c r="B297"/>
      <c r="F297"/>
    </row>
    <row r="298" spans="2:6" x14ac:dyDescent="0.35">
      <c r="B298"/>
      <c r="F298"/>
    </row>
    <row r="299" spans="2:6" x14ac:dyDescent="0.35">
      <c r="B299"/>
      <c r="F299"/>
    </row>
    <row r="300" spans="2:6" x14ac:dyDescent="0.35">
      <c r="B300"/>
      <c r="F300"/>
    </row>
    <row r="301" spans="2:6" x14ac:dyDescent="0.35">
      <c r="B301"/>
      <c r="F301"/>
    </row>
    <row r="302" spans="2:6" x14ac:dyDescent="0.35">
      <c r="B302"/>
      <c r="F302"/>
    </row>
    <row r="303" spans="2:6" x14ac:dyDescent="0.35">
      <c r="B303"/>
      <c r="F303"/>
    </row>
    <row r="304" spans="2:6" x14ac:dyDescent="0.35">
      <c r="B304"/>
      <c r="F304"/>
    </row>
    <row r="305" spans="2:6" x14ac:dyDescent="0.35">
      <c r="B305"/>
      <c r="F305"/>
    </row>
    <row r="306" spans="2:6" x14ac:dyDescent="0.35">
      <c r="B306"/>
      <c r="F306"/>
    </row>
    <row r="307" spans="2:6" x14ac:dyDescent="0.35">
      <c r="B307"/>
      <c r="F307"/>
    </row>
    <row r="308" spans="2:6" x14ac:dyDescent="0.35">
      <c r="B308"/>
      <c r="F308"/>
    </row>
    <row r="309" spans="2:6" x14ac:dyDescent="0.35">
      <c r="B309"/>
      <c r="F309"/>
    </row>
    <row r="310" spans="2:6" x14ac:dyDescent="0.35">
      <c r="B310"/>
      <c r="F310"/>
    </row>
    <row r="311" spans="2:6" x14ac:dyDescent="0.35">
      <c r="B311"/>
      <c r="F311"/>
    </row>
    <row r="312" spans="2:6" x14ac:dyDescent="0.35">
      <c r="B312"/>
      <c r="F312"/>
    </row>
    <row r="313" spans="2:6" x14ac:dyDescent="0.35">
      <c r="B313"/>
      <c r="F313"/>
    </row>
    <row r="314" spans="2:6" x14ac:dyDescent="0.35">
      <c r="B314"/>
      <c r="F314"/>
    </row>
    <row r="315" spans="2:6" x14ac:dyDescent="0.35">
      <c r="B315"/>
      <c r="F315"/>
    </row>
    <row r="316" spans="2:6" x14ac:dyDescent="0.35">
      <c r="B316"/>
      <c r="F316"/>
    </row>
    <row r="317" spans="2:6" x14ac:dyDescent="0.35">
      <c r="B317"/>
      <c r="F317"/>
    </row>
    <row r="318" spans="2:6" x14ac:dyDescent="0.35">
      <c r="B318"/>
      <c r="F318"/>
    </row>
    <row r="319" spans="2:6" x14ac:dyDescent="0.35">
      <c r="B319"/>
      <c r="F319"/>
    </row>
    <row r="320" spans="2:6" x14ac:dyDescent="0.35">
      <c r="B320"/>
      <c r="F320"/>
    </row>
    <row r="321" spans="2:6" x14ac:dyDescent="0.35">
      <c r="B321"/>
      <c r="F321"/>
    </row>
    <row r="322" spans="2:6" x14ac:dyDescent="0.35">
      <c r="B322"/>
      <c r="F322"/>
    </row>
    <row r="323" spans="2:6" x14ac:dyDescent="0.35">
      <c r="B323"/>
      <c r="F323"/>
    </row>
    <row r="324" spans="2:6" x14ac:dyDescent="0.35">
      <c r="B324"/>
      <c r="F324"/>
    </row>
    <row r="325" spans="2:6" x14ac:dyDescent="0.35">
      <c r="B325"/>
      <c r="F325"/>
    </row>
    <row r="326" spans="2:6" x14ac:dyDescent="0.35">
      <c r="B326"/>
      <c r="F326"/>
    </row>
    <row r="327" spans="2:6" x14ac:dyDescent="0.35">
      <c r="B327"/>
      <c r="F327"/>
    </row>
    <row r="328" spans="2:6" x14ac:dyDescent="0.35">
      <c r="B328"/>
      <c r="F328"/>
    </row>
    <row r="329" spans="2:6" x14ac:dyDescent="0.35">
      <c r="B329"/>
      <c r="F329"/>
    </row>
    <row r="330" spans="2:6" x14ac:dyDescent="0.35">
      <c r="B330"/>
      <c r="F330"/>
    </row>
    <row r="331" spans="2:6" x14ac:dyDescent="0.35">
      <c r="B331"/>
      <c r="F331"/>
    </row>
    <row r="332" spans="2:6" x14ac:dyDescent="0.35">
      <c r="B332"/>
      <c r="F332"/>
    </row>
    <row r="333" spans="2:6" x14ac:dyDescent="0.35">
      <c r="B333"/>
      <c r="F333"/>
    </row>
    <row r="334" spans="2:6" x14ac:dyDescent="0.35">
      <c r="B334"/>
      <c r="F334"/>
    </row>
    <row r="335" spans="2:6" x14ac:dyDescent="0.35">
      <c r="B335"/>
      <c r="F335"/>
    </row>
    <row r="336" spans="2:6" x14ac:dyDescent="0.35">
      <c r="B336"/>
      <c r="F336"/>
    </row>
    <row r="337" spans="2:6" x14ac:dyDescent="0.35">
      <c r="B337"/>
      <c r="F337"/>
    </row>
    <row r="338" spans="2:6" x14ac:dyDescent="0.35">
      <c r="B338"/>
      <c r="F338"/>
    </row>
    <row r="339" spans="2:6" x14ac:dyDescent="0.35">
      <c r="B339"/>
      <c r="F339"/>
    </row>
    <row r="340" spans="2:6" x14ac:dyDescent="0.35">
      <c r="B340"/>
      <c r="F340"/>
    </row>
    <row r="341" spans="2:6" x14ac:dyDescent="0.35">
      <c r="B341"/>
      <c r="F341"/>
    </row>
    <row r="342" spans="2:6" x14ac:dyDescent="0.35">
      <c r="B342"/>
      <c r="F342"/>
    </row>
    <row r="343" spans="2:6" x14ac:dyDescent="0.35">
      <c r="B343"/>
      <c r="F343"/>
    </row>
    <row r="344" spans="2:6" x14ac:dyDescent="0.35">
      <c r="B344"/>
      <c r="F344"/>
    </row>
    <row r="345" spans="2:6" x14ac:dyDescent="0.35">
      <c r="B345"/>
      <c r="F345"/>
    </row>
    <row r="346" spans="2:6" x14ac:dyDescent="0.35">
      <c r="B346"/>
      <c r="F346"/>
    </row>
    <row r="347" spans="2:6" x14ac:dyDescent="0.35">
      <c r="B347"/>
      <c r="F347"/>
    </row>
    <row r="348" spans="2:6" x14ac:dyDescent="0.35">
      <c r="B348"/>
      <c r="F348"/>
    </row>
    <row r="349" spans="2:6" x14ac:dyDescent="0.35">
      <c r="B349"/>
      <c r="F349"/>
    </row>
    <row r="350" spans="2:6" x14ac:dyDescent="0.35">
      <c r="B350"/>
      <c r="F350"/>
    </row>
    <row r="351" spans="2:6" x14ac:dyDescent="0.35">
      <c r="B351"/>
      <c r="F351"/>
    </row>
    <row r="352" spans="2:6" x14ac:dyDescent="0.35">
      <c r="B352"/>
      <c r="F352"/>
    </row>
    <row r="353" spans="2:6" x14ac:dyDescent="0.35">
      <c r="B353"/>
      <c r="F353"/>
    </row>
    <row r="354" spans="2:6" x14ac:dyDescent="0.35">
      <c r="B354"/>
      <c r="F354"/>
    </row>
    <row r="355" spans="2:6" x14ac:dyDescent="0.35">
      <c r="B355"/>
      <c r="F355"/>
    </row>
    <row r="356" spans="2:6" x14ac:dyDescent="0.35">
      <c r="B356"/>
      <c r="F356"/>
    </row>
    <row r="357" spans="2:6" x14ac:dyDescent="0.35">
      <c r="B357"/>
      <c r="F357"/>
    </row>
    <row r="358" spans="2:6" x14ac:dyDescent="0.35">
      <c r="B358"/>
      <c r="F358"/>
    </row>
    <row r="359" spans="2:6" x14ac:dyDescent="0.35">
      <c r="B359"/>
      <c r="F359"/>
    </row>
    <row r="360" spans="2:6" x14ac:dyDescent="0.35">
      <c r="B360"/>
      <c r="F360"/>
    </row>
    <row r="361" spans="2:6" x14ac:dyDescent="0.35">
      <c r="B361"/>
      <c r="F361"/>
    </row>
    <row r="362" spans="2:6" x14ac:dyDescent="0.35">
      <c r="B362"/>
      <c r="F362"/>
    </row>
    <row r="363" spans="2:6" x14ac:dyDescent="0.35">
      <c r="B363"/>
      <c r="F363"/>
    </row>
    <row r="364" spans="2:6" x14ac:dyDescent="0.35">
      <c r="B364"/>
      <c r="F364"/>
    </row>
    <row r="365" spans="2:6" x14ac:dyDescent="0.35">
      <c r="B365"/>
      <c r="F365"/>
    </row>
    <row r="366" spans="2:6" x14ac:dyDescent="0.35">
      <c r="B366"/>
      <c r="F366"/>
    </row>
    <row r="367" spans="2:6" x14ac:dyDescent="0.35">
      <c r="B367"/>
      <c r="F367"/>
    </row>
    <row r="368" spans="2:6" x14ac:dyDescent="0.35">
      <c r="B368"/>
      <c r="F368"/>
    </row>
    <row r="369" spans="2:6" x14ac:dyDescent="0.35">
      <c r="B369"/>
      <c r="F369"/>
    </row>
    <row r="370" spans="2:6" x14ac:dyDescent="0.35">
      <c r="B370"/>
      <c r="F370"/>
    </row>
    <row r="371" spans="2:6" x14ac:dyDescent="0.35">
      <c r="B371"/>
      <c r="F371"/>
    </row>
    <row r="372" spans="2:6" x14ac:dyDescent="0.35">
      <c r="B372"/>
      <c r="F372"/>
    </row>
    <row r="373" spans="2:6" x14ac:dyDescent="0.35">
      <c r="B373"/>
      <c r="F373"/>
    </row>
    <row r="374" spans="2:6" x14ac:dyDescent="0.35">
      <c r="B374"/>
      <c r="F374"/>
    </row>
    <row r="375" spans="2:6" x14ac:dyDescent="0.35">
      <c r="B375"/>
      <c r="F375"/>
    </row>
    <row r="376" spans="2:6" x14ac:dyDescent="0.35">
      <c r="B376"/>
      <c r="F376"/>
    </row>
    <row r="377" spans="2:6" x14ac:dyDescent="0.35">
      <c r="B377"/>
      <c r="F377"/>
    </row>
    <row r="378" spans="2:6" x14ac:dyDescent="0.35">
      <c r="B378"/>
      <c r="F378"/>
    </row>
    <row r="379" spans="2:6" x14ac:dyDescent="0.35">
      <c r="B379"/>
      <c r="F379"/>
    </row>
    <row r="380" spans="2:6" x14ac:dyDescent="0.35">
      <c r="B380"/>
      <c r="F380"/>
    </row>
    <row r="381" spans="2:6" x14ac:dyDescent="0.35">
      <c r="B381"/>
      <c r="F381"/>
    </row>
    <row r="382" spans="2:6" x14ac:dyDescent="0.35">
      <c r="B382"/>
      <c r="F382"/>
    </row>
    <row r="383" spans="2:6" x14ac:dyDescent="0.35">
      <c r="B383"/>
      <c r="F383"/>
    </row>
    <row r="384" spans="2:6" x14ac:dyDescent="0.35">
      <c r="B384"/>
      <c r="F384"/>
    </row>
    <row r="385" spans="2:6" x14ac:dyDescent="0.35">
      <c r="B385"/>
      <c r="F385"/>
    </row>
    <row r="386" spans="2:6" x14ac:dyDescent="0.35">
      <c r="B386"/>
      <c r="F386"/>
    </row>
    <row r="387" spans="2:6" x14ac:dyDescent="0.35">
      <c r="B387"/>
      <c r="F387"/>
    </row>
    <row r="388" spans="2:6" x14ac:dyDescent="0.35">
      <c r="B388"/>
      <c r="F388"/>
    </row>
    <row r="389" spans="2:6" x14ac:dyDescent="0.35">
      <c r="B389"/>
      <c r="F389"/>
    </row>
    <row r="390" spans="2:6" x14ac:dyDescent="0.35">
      <c r="B390"/>
      <c r="F390"/>
    </row>
    <row r="391" spans="2:6" x14ac:dyDescent="0.35">
      <c r="B391"/>
      <c r="F391"/>
    </row>
    <row r="392" spans="2:6" x14ac:dyDescent="0.35">
      <c r="B392"/>
      <c r="F392"/>
    </row>
    <row r="393" spans="2:6" x14ac:dyDescent="0.35">
      <c r="B393"/>
      <c r="F393"/>
    </row>
    <row r="394" spans="2:6" x14ac:dyDescent="0.35">
      <c r="B394"/>
      <c r="F394"/>
    </row>
    <row r="395" spans="2:6" x14ac:dyDescent="0.35">
      <c r="B395"/>
      <c r="F395"/>
    </row>
    <row r="396" spans="2:6" x14ac:dyDescent="0.35">
      <c r="B396"/>
      <c r="F396"/>
    </row>
    <row r="397" spans="2:6" x14ac:dyDescent="0.35">
      <c r="B397"/>
      <c r="F397"/>
    </row>
    <row r="398" spans="2:6" x14ac:dyDescent="0.35">
      <c r="B398"/>
      <c r="F398"/>
    </row>
    <row r="399" spans="2:6" x14ac:dyDescent="0.35">
      <c r="B399"/>
      <c r="F399"/>
    </row>
    <row r="400" spans="2:6" x14ac:dyDescent="0.35">
      <c r="B400"/>
      <c r="F400"/>
    </row>
    <row r="401" spans="2:6" x14ac:dyDescent="0.35">
      <c r="B401"/>
      <c r="F401"/>
    </row>
    <row r="402" spans="2:6" x14ac:dyDescent="0.35">
      <c r="B402"/>
      <c r="F402"/>
    </row>
    <row r="403" spans="2:6" x14ac:dyDescent="0.35">
      <c r="B403"/>
      <c r="F403"/>
    </row>
    <row r="404" spans="2:6" x14ac:dyDescent="0.35">
      <c r="B404"/>
      <c r="F404"/>
    </row>
    <row r="405" spans="2:6" x14ac:dyDescent="0.35">
      <c r="B405"/>
      <c r="F405"/>
    </row>
    <row r="406" spans="2:6" x14ac:dyDescent="0.35">
      <c r="B406"/>
      <c r="F406"/>
    </row>
    <row r="407" spans="2:6" x14ac:dyDescent="0.35">
      <c r="B407"/>
      <c r="F407"/>
    </row>
    <row r="408" spans="2:6" x14ac:dyDescent="0.35">
      <c r="B408"/>
      <c r="F408"/>
    </row>
    <row r="409" spans="2:6" x14ac:dyDescent="0.35">
      <c r="B409"/>
      <c r="F409"/>
    </row>
    <row r="410" spans="2:6" x14ac:dyDescent="0.35">
      <c r="B410"/>
      <c r="F410"/>
    </row>
    <row r="411" spans="2:6" x14ac:dyDescent="0.35">
      <c r="B411"/>
      <c r="F411"/>
    </row>
    <row r="412" spans="2:6" x14ac:dyDescent="0.35">
      <c r="B412"/>
      <c r="F412"/>
    </row>
    <row r="413" spans="2:6" x14ac:dyDescent="0.35">
      <c r="B413"/>
      <c r="F413"/>
    </row>
    <row r="414" spans="2:6" x14ac:dyDescent="0.35">
      <c r="B414"/>
      <c r="F414"/>
    </row>
    <row r="415" spans="2:6" x14ac:dyDescent="0.35">
      <c r="B415"/>
      <c r="F415"/>
    </row>
    <row r="416" spans="2:6" x14ac:dyDescent="0.35">
      <c r="B416"/>
      <c r="F416"/>
    </row>
    <row r="417" spans="2:6" x14ac:dyDescent="0.35">
      <c r="B417"/>
      <c r="F417"/>
    </row>
    <row r="418" spans="2:6" x14ac:dyDescent="0.35">
      <c r="B418"/>
      <c r="F418"/>
    </row>
    <row r="419" spans="2:6" x14ac:dyDescent="0.35">
      <c r="B419"/>
      <c r="F419"/>
    </row>
    <row r="420" spans="2:6" x14ac:dyDescent="0.35">
      <c r="B420"/>
      <c r="F420"/>
    </row>
    <row r="421" spans="2:6" x14ac:dyDescent="0.35">
      <c r="B421"/>
      <c r="F421"/>
    </row>
    <row r="422" spans="2:6" x14ac:dyDescent="0.35">
      <c r="B422"/>
      <c r="F422"/>
    </row>
    <row r="423" spans="2:6" x14ac:dyDescent="0.35">
      <c r="B423"/>
      <c r="F423"/>
    </row>
    <row r="424" spans="2:6" x14ac:dyDescent="0.35">
      <c r="B424"/>
      <c r="F424"/>
    </row>
    <row r="425" spans="2:6" x14ac:dyDescent="0.35">
      <c r="B425"/>
      <c r="F425"/>
    </row>
    <row r="426" spans="2:6" x14ac:dyDescent="0.35">
      <c r="B426"/>
      <c r="F426"/>
    </row>
    <row r="427" spans="2:6" x14ac:dyDescent="0.35">
      <c r="B427"/>
      <c r="F427"/>
    </row>
    <row r="428" spans="2:6" x14ac:dyDescent="0.35">
      <c r="B428"/>
      <c r="F428"/>
    </row>
    <row r="429" spans="2:6" x14ac:dyDescent="0.35">
      <c r="B429"/>
      <c r="F429"/>
    </row>
    <row r="430" spans="2:6" x14ac:dyDescent="0.35">
      <c r="B430"/>
      <c r="F430"/>
    </row>
    <row r="431" spans="2:6" x14ac:dyDescent="0.35">
      <c r="B431"/>
      <c r="F431"/>
    </row>
    <row r="432" spans="2:6" x14ac:dyDescent="0.35">
      <c r="B432"/>
      <c r="F432"/>
    </row>
    <row r="433" spans="2:6" x14ac:dyDescent="0.35">
      <c r="B433"/>
      <c r="F433"/>
    </row>
    <row r="434" spans="2:6" x14ac:dyDescent="0.35">
      <c r="B434"/>
      <c r="F434"/>
    </row>
    <row r="435" spans="2:6" x14ac:dyDescent="0.35">
      <c r="B435"/>
      <c r="F435"/>
    </row>
    <row r="436" spans="2:6" x14ac:dyDescent="0.35">
      <c r="B436"/>
      <c r="F436"/>
    </row>
    <row r="437" spans="2:6" x14ac:dyDescent="0.35">
      <c r="B437"/>
      <c r="F437"/>
    </row>
    <row r="438" spans="2:6" x14ac:dyDescent="0.35">
      <c r="B438"/>
      <c r="F438"/>
    </row>
    <row r="439" spans="2:6" x14ac:dyDescent="0.35">
      <c r="B439"/>
      <c r="F439"/>
    </row>
    <row r="440" spans="2:6" x14ac:dyDescent="0.35">
      <c r="B440"/>
      <c r="F440"/>
    </row>
    <row r="441" spans="2:6" x14ac:dyDescent="0.35">
      <c r="B441"/>
      <c r="F441"/>
    </row>
    <row r="442" spans="2:6" x14ac:dyDescent="0.35">
      <c r="B442"/>
      <c r="F442"/>
    </row>
    <row r="443" spans="2:6" x14ac:dyDescent="0.35">
      <c r="B443"/>
      <c r="F443"/>
    </row>
    <row r="444" spans="2:6" x14ac:dyDescent="0.35">
      <c r="B444"/>
      <c r="F444"/>
    </row>
    <row r="445" spans="2:6" x14ac:dyDescent="0.35">
      <c r="B445"/>
      <c r="F445"/>
    </row>
    <row r="446" spans="2:6" x14ac:dyDescent="0.35">
      <c r="B446"/>
      <c r="F446"/>
    </row>
    <row r="447" spans="2:6" x14ac:dyDescent="0.35">
      <c r="B447"/>
      <c r="F447"/>
    </row>
    <row r="448" spans="2:6" x14ac:dyDescent="0.35">
      <c r="B448"/>
      <c r="F448"/>
    </row>
    <row r="449" spans="2:6" x14ac:dyDescent="0.35">
      <c r="B449"/>
      <c r="F449"/>
    </row>
    <row r="450" spans="2:6" x14ac:dyDescent="0.35">
      <c r="B450"/>
      <c r="F450"/>
    </row>
    <row r="451" spans="2:6" x14ac:dyDescent="0.35">
      <c r="B451"/>
      <c r="F451"/>
    </row>
    <row r="452" spans="2:6" x14ac:dyDescent="0.35">
      <c r="B452"/>
      <c r="F452"/>
    </row>
    <row r="453" spans="2:6" x14ac:dyDescent="0.35">
      <c r="B453"/>
      <c r="F453"/>
    </row>
    <row r="454" spans="2:6" x14ac:dyDescent="0.35">
      <c r="B454"/>
      <c r="F454"/>
    </row>
    <row r="455" spans="2:6" x14ac:dyDescent="0.35">
      <c r="B455"/>
      <c r="F455"/>
    </row>
    <row r="456" spans="2:6" x14ac:dyDescent="0.35">
      <c r="B456"/>
      <c r="F456"/>
    </row>
    <row r="457" spans="2:6" x14ac:dyDescent="0.35">
      <c r="B457"/>
      <c r="F457"/>
    </row>
    <row r="458" spans="2:6" x14ac:dyDescent="0.35">
      <c r="B458"/>
      <c r="F458"/>
    </row>
    <row r="459" spans="2:6" x14ac:dyDescent="0.35">
      <c r="B459"/>
      <c r="F459"/>
    </row>
    <row r="460" spans="2:6" x14ac:dyDescent="0.35">
      <c r="B460"/>
      <c r="F460"/>
    </row>
    <row r="461" spans="2:6" x14ac:dyDescent="0.35">
      <c r="B461"/>
      <c r="F461"/>
    </row>
    <row r="462" spans="2:6" x14ac:dyDescent="0.35">
      <c r="B462"/>
      <c r="F462"/>
    </row>
    <row r="463" spans="2:6" x14ac:dyDescent="0.35">
      <c r="B463"/>
      <c r="F463"/>
    </row>
    <row r="464" spans="2:6" x14ac:dyDescent="0.35">
      <c r="B464"/>
      <c r="F464"/>
    </row>
    <row r="465" spans="2:6" x14ac:dyDescent="0.35">
      <c r="B465"/>
      <c r="F465"/>
    </row>
    <row r="466" spans="2:6" x14ac:dyDescent="0.35">
      <c r="B466"/>
      <c r="F466"/>
    </row>
    <row r="467" spans="2:6" x14ac:dyDescent="0.35">
      <c r="B467"/>
      <c r="F467"/>
    </row>
    <row r="468" spans="2:6" x14ac:dyDescent="0.35">
      <c r="B468"/>
      <c r="F468"/>
    </row>
    <row r="469" spans="2:6" x14ac:dyDescent="0.35">
      <c r="B469"/>
      <c r="F469"/>
    </row>
    <row r="470" spans="2:6" x14ac:dyDescent="0.35">
      <c r="B470"/>
      <c r="F470"/>
    </row>
    <row r="471" spans="2:6" x14ac:dyDescent="0.35">
      <c r="B471"/>
      <c r="F471"/>
    </row>
    <row r="472" spans="2:6" x14ac:dyDescent="0.35">
      <c r="B472"/>
      <c r="F472"/>
    </row>
    <row r="473" spans="2:6" x14ac:dyDescent="0.35">
      <c r="B473"/>
      <c r="F473"/>
    </row>
    <row r="474" spans="2:6" x14ac:dyDescent="0.35">
      <c r="B474"/>
      <c r="F474"/>
    </row>
    <row r="475" spans="2:6" x14ac:dyDescent="0.35">
      <c r="B475"/>
      <c r="F475"/>
    </row>
    <row r="476" spans="2:6" x14ac:dyDescent="0.35">
      <c r="B476"/>
      <c r="F476"/>
    </row>
    <row r="477" spans="2:6" x14ac:dyDescent="0.35">
      <c r="B477"/>
      <c r="F477"/>
    </row>
    <row r="478" spans="2:6" x14ac:dyDescent="0.35">
      <c r="B478"/>
      <c r="F478"/>
    </row>
    <row r="479" spans="2:6" x14ac:dyDescent="0.35">
      <c r="B479"/>
      <c r="F479"/>
    </row>
    <row r="480" spans="2:6" x14ac:dyDescent="0.35">
      <c r="B480"/>
      <c r="F480"/>
    </row>
    <row r="481" spans="2:6" x14ac:dyDescent="0.35">
      <c r="B481"/>
      <c r="F481"/>
    </row>
    <row r="482" spans="2:6" x14ac:dyDescent="0.35">
      <c r="B482"/>
      <c r="F482"/>
    </row>
    <row r="483" spans="2:6" x14ac:dyDescent="0.35">
      <c r="B483"/>
      <c r="F483"/>
    </row>
    <row r="484" spans="2:6" x14ac:dyDescent="0.35">
      <c r="B484"/>
      <c r="F484"/>
    </row>
    <row r="485" spans="2:6" x14ac:dyDescent="0.35">
      <c r="B485"/>
      <c r="F485"/>
    </row>
    <row r="486" spans="2:6" x14ac:dyDescent="0.35">
      <c r="B486"/>
      <c r="F486"/>
    </row>
    <row r="487" spans="2:6" x14ac:dyDescent="0.35">
      <c r="B487"/>
      <c r="F487"/>
    </row>
    <row r="488" spans="2:6" x14ac:dyDescent="0.35">
      <c r="B488"/>
      <c r="F488"/>
    </row>
    <row r="489" spans="2:6" x14ac:dyDescent="0.35">
      <c r="B489"/>
      <c r="F489"/>
    </row>
    <row r="490" spans="2:6" x14ac:dyDescent="0.35">
      <c r="B490"/>
      <c r="F490"/>
    </row>
    <row r="491" spans="2:6" x14ac:dyDescent="0.35">
      <c r="B491"/>
      <c r="F491"/>
    </row>
    <row r="492" spans="2:6" x14ac:dyDescent="0.35">
      <c r="B492"/>
      <c r="F492"/>
    </row>
    <row r="493" spans="2:6" x14ac:dyDescent="0.35">
      <c r="B493"/>
      <c r="F493"/>
    </row>
    <row r="494" spans="2:6" x14ac:dyDescent="0.35">
      <c r="B494"/>
      <c r="F494"/>
    </row>
    <row r="495" spans="2:6" x14ac:dyDescent="0.35">
      <c r="B495"/>
      <c r="F495"/>
    </row>
    <row r="496" spans="2:6" x14ac:dyDescent="0.35">
      <c r="B496"/>
      <c r="F496"/>
    </row>
    <row r="497" spans="2:6" x14ac:dyDescent="0.35">
      <c r="B497"/>
      <c r="F497"/>
    </row>
    <row r="498" spans="2:6" x14ac:dyDescent="0.35">
      <c r="B498"/>
      <c r="F498"/>
    </row>
    <row r="499" spans="2:6" x14ac:dyDescent="0.35">
      <c r="B499"/>
      <c r="F499"/>
    </row>
    <row r="500" spans="2:6" x14ac:dyDescent="0.35">
      <c r="B500"/>
      <c r="F500"/>
    </row>
    <row r="501" spans="2:6" x14ac:dyDescent="0.35">
      <c r="B501"/>
      <c r="F501"/>
    </row>
    <row r="502" spans="2:6" x14ac:dyDescent="0.35">
      <c r="B502"/>
      <c r="F502"/>
    </row>
    <row r="503" spans="2:6" x14ac:dyDescent="0.35">
      <c r="B503"/>
      <c r="F503"/>
    </row>
    <row r="504" spans="2:6" x14ac:dyDescent="0.35">
      <c r="B504"/>
      <c r="F504"/>
    </row>
    <row r="505" spans="2:6" x14ac:dyDescent="0.35">
      <c r="B505"/>
      <c r="F505"/>
    </row>
    <row r="506" spans="2:6" x14ac:dyDescent="0.35">
      <c r="B506"/>
      <c r="F506"/>
    </row>
    <row r="507" spans="2:6" x14ac:dyDescent="0.35">
      <c r="B507"/>
      <c r="F507"/>
    </row>
    <row r="508" spans="2:6" x14ac:dyDescent="0.35">
      <c r="B508"/>
      <c r="F508"/>
    </row>
    <row r="509" spans="2:6" x14ac:dyDescent="0.35">
      <c r="B509"/>
      <c r="F509"/>
    </row>
    <row r="510" spans="2:6" x14ac:dyDescent="0.35">
      <c r="B510"/>
      <c r="F510"/>
    </row>
    <row r="511" spans="2:6" x14ac:dyDescent="0.35">
      <c r="B511"/>
      <c r="F511"/>
    </row>
    <row r="512" spans="2:6" x14ac:dyDescent="0.35">
      <c r="B512"/>
      <c r="F512"/>
    </row>
    <row r="513" spans="2:6" x14ac:dyDescent="0.35">
      <c r="B513"/>
      <c r="F513"/>
    </row>
    <row r="514" spans="2:6" x14ac:dyDescent="0.35">
      <c r="B514"/>
      <c r="F514"/>
    </row>
    <row r="515" spans="2:6" x14ac:dyDescent="0.35">
      <c r="B515"/>
      <c r="F515"/>
    </row>
    <row r="516" spans="2:6" x14ac:dyDescent="0.35">
      <c r="B516"/>
      <c r="F516"/>
    </row>
    <row r="517" spans="2:6" x14ac:dyDescent="0.35">
      <c r="B517"/>
      <c r="F517"/>
    </row>
    <row r="518" spans="2:6" x14ac:dyDescent="0.35">
      <c r="B518"/>
      <c r="F518"/>
    </row>
    <row r="519" spans="2:6" x14ac:dyDescent="0.35">
      <c r="B519"/>
      <c r="F519"/>
    </row>
    <row r="520" spans="2:6" x14ac:dyDescent="0.35">
      <c r="B520"/>
      <c r="F520"/>
    </row>
    <row r="521" spans="2:6" x14ac:dyDescent="0.35">
      <c r="B521"/>
      <c r="F521"/>
    </row>
    <row r="522" spans="2:6" x14ac:dyDescent="0.35">
      <c r="B522"/>
      <c r="F522"/>
    </row>
    <row r="523" spans="2:6" x14ac:dyDescent="0.35">
      <c r="B523"/>
      <c r="F523"/>
    </row>
    <row r="524" spans="2:6" x14ac:dyDescent="0.35">
      <c r="B524"/>
      <c r="F524"/>
    </row>
    <row r="525" spans="2:6" x14ac:dyDescent="0.35">
      <c r="B525"/>
      <c r="F525"/>
    </row>
    <row r="526" spans="2:6" x14ac:dyDescent="0.35">
      <c r="B526"/>
      <c r="F526"/>
    </row>
    <row r="527" spans="2:6" x14ac:dyDescent="0.35">
      <c r="B527"/>
      <c r="F527"/>
    </row>
    <row r="528" spans="2:6" x14ac:dyDescent="0.35">
      <c r="B528"/>
      <c r="F528"/>
    </row>
    <row r="529" spans="2:6" x14ac:dyDescent="0.35">
      <c r="B529"/>
      <c r="F529"/>
    </row>
    <row r="530" spans="2:6" x14ac:dyDescent="0.35">
      <c r="B530"/>
      <c r="F530"/>
    </row>
    <row r="531" spans="2:6" x14ac:dyDescent="0.35">
      <c r="B531"/>
      <c r="F531"/>
    </row>
    <row r="532" spans="2:6" x14ac:dyDescent="0.35">
      <c r="B532"/>
      <c r="F532"/>
    </row>
    <row r="533" spans="2:6" x14ac:dyDescent="0.35">
      <c r="B533"/>
      <c r="F533"/>
    </row>
    <row r="534" spans="2:6" x14ac:dyDescent="0.35">
      <c r="B534"/>
      <c r="F534"/>
    </row>
    <row r="535" spans="2:6" x14ac:dyDescent="0.35">
      <c r="B535"/>
      <c r="F535"/>
    </row>
    <row r="536" spans="2:6" x14ac:dyDescent="0.35">
      <c r="B536"/>
      <c r="F536"/>
    </row>
    <row r="537" spans="2:6" x14ac:dyDescent="0.35">
      <c r="B537"/>
      <c r="F537"/>
    </row>
    <row r="538" spans="2:6" x14ac:dyDescent="0.35">
      <c r="B538"/>
      <c r="F538"/>
    </row>
    <row r="539" spans="2:6" x14ac:dyDescent="0.35">
      <c r="B539"/>
      <c r="F539"/>
    </row>
    <row r="540" spans="2:6" x14ac:dyDescent="0.35">
      <c r="B540"/>
      <c r="F540"/>
    </row>
    <row r="541" spans="2:6" x14ac:dyDescent="0.35">
      <c r="B541"/>
      <c r="F541"/>
    </row>
    <row r="542" spans="2:6" x14ac:dyDescent="0.35">
      <c r="B542"/>
      <c r="F542"/>
    </row>
    <row r="543" spans="2:6" x14ac:dyDescent="0.35">
      <c r="B543"/>
      <c r="F543"/>
    </row>
    <row r="544" spans="2:6" x14ac:dyDescent="0.35">
      <c r="B544"/>
      <c r="F544"/>
    </row>
    <row r="545" spans="2:6" x14ac:dyDescent="0.35">
      <c r="B545"/>
      <c r="F545"/>
    </row>
    <row r="546" spans="2:6" x14ac:dyDescent="0.35">
      <c r="B546"/>
      <c r="F546"/>
    </row>
    <row r="547" spans="2:6" x14ac:dyDescent="0.35">
      <c r="B547"/>
      <c r="F547"/>
    </row>
    <row r="548" spans="2:6" x14ac:dyDescent="0.35">
      <c r="B548"/>
      <c r="F548"/>
    </row>
    <row r="549" spans="2:6" x14ac:dyDescent="0.35">
      <c r="B549"/>
      <c r="F549"/>
    </row>
    <row r="550" spans="2:6" x14ac:dyDescent="0.35">
      <c r="B550"/>
      <c r="F550"/>
    </row>
    <row r="551" spans="2:6" x14ac:dyDescent="0.35">
      <c r="B551"/>
      <c r="F551"/>
    </row>
    <row r="552" spans="2:6" x14ac:dyDescent="0.35">
      <c r="B552"/>
      <c r="F552"/>
    </row>
    <row r="553" spans="2:6" x14ac:dyDescent="0.35">
      <c r="B553"/>
      <c r="F553"/>
    </row>
    <row r="554" spans="2:6" x14ac:dyDescent="0.35">
      <c r="B554"/>
      <c r="F554"/>
    </row>
    <row r="555" spans="2:6" x14ac:dyDescent="0.35">
      <c r="B555"/>
      <c r="F555"/>
    </row>
    <row r="556" spans="2:6" x14ac:dyDescent="0.35">
      <c r="B556"/>
      <c r="F556"/>
    </row>
    <row r="557" spans="2:6" x14ac:dyDescent="0.35">
      <c r="B557"/>
      <c r="F557"/>
    </row>
    <row r="558" spans="2:6" x14ac:dyDescent="0.35">
      <c r="B558"/>
      <c r="F558"/>
    </row>
    <row r="559" spans="2:6" x14ac:dyDescent="0.35">
      <c r="B559"/>
      <c r="F559"/>
    </row>
    <row r="560" spans="2:6" x14ac:dyDescent="0.35">
      <c r="B560"/>
      <c r="F560"/>
    </row>
    <row r="561" spans="2:6" x14ac:dyDescent="0.35">
      <c r="B561"/>
      <c r="F561"/>
    </row>
    <row r="562" spans="2:6" x14ac:dyDescent="0.35">
      <c r="B562"/>
      <c r="F562"/>
    </row>
    <row r="563" spans="2:6" x14ac:dyDescent="0.35">
      <c r="B563"/>
      <c r="F563"/>
    </row>
    <row r="564" spans="2:6" x14ac:dyDescent="0.35">
      <c r="B564"/>
      <c r="F564"/>
    </row>
    <row r="565" spans="2:6" x14ac:dyDescent="0.35">
      <c r="B565"/>
      <c r="F565"/>
    </row>
    <row r="566" spans="2:6" x14ac:dyDescent="0.35">
      <c r="B566"/>
      <c r="F566"/>
    </row>
    <row r="567" spans="2:6" x14ac:dyDescent="0.35">
      <c r="B567"/>
      <c r="F567"/>
    </row>
    <row r="568" spans="2:6" x14ac:dyDescent="0.35">
      <c r="B568"/>
      <c r="F568"/>
    </row>
    <row r="569" spans="2:6" x14ac:dyDescent="0.35">
      <c r="B569"/>
      <c r="F569"/>
    </row>
    <row r="570" spans="2:6" x14ac:dyDescent="0.35">
      <c r="B570"/>
      <c r="F570"/>
    </row>
    <row r="571" spans="2:6" x14ac:dyDescent="0.35">
      <c r="B571"/>
      <c r="F571"/>
    </row>
    <row r="572" spans="2:6" x14ac:dyDescent="0.35">
      <c r="B572"/>
      <c r="F572"/>
    </row>
    <row r="573" spans="2:6" x14ac:dyDescent="0.35">
      <c r="B573"/>
      <c r="F573"/>
    </row>
    <row r="574" spans="2:6" x14ac:dyDescent="0.35">
      <c r="B574"/>
      <c r="F574"/>
    </row>
    <row r="575" spans="2:6" x14ac:dyDescent="0.35">
      <c r="B575"/>
      <c r="F575"/>
    </row>
    <row r="576" spans="2:6" x14ac:dyDescent="0.35">
      <c r="B576"/>
      <c r="F576"/>
    </row>
    <row r="577" spans="2:6" x14ac:dyDescent="0.35">
      <c r="B577"/>
      <c r="F577"/>
    </row>
    <row r="578" spans="2:6" x14ac:dyDescent="0.35">
      <c r="B578"/>
      <c r="F578"/>
    </row>
    <row r="579" spans="2:6" x14ac:dyDescent="0.35">
      <c r="B579"/>
      <c r="F579"/>
    </row>
    <row r="580" spans="2:6" x14ac:dyDescent="0.35">
      <c r="B580"/>
      <c r="F580"/>
    </row>
    <row r="581" spans="2:6" x14ac:dyDescent="0.35">
      <c r="B581"/>
      <c r="F581"/>
    </row>
    <row r="582" spans="2:6" x14ac:dyDescent="0.35">
      <c r="B582"/>
      <c r="F582"/>
    </row>
    <row r="583" spans="2:6" x14ac:dyDescent="0.35">
      <c r="B583"/>
      <c r="F583"/>
    </row>
    <row r="584" spans="2:6" x14ac:dyDescent="0.35">
      <c r="B584"/>
      <c r="F584"/>
    </row>
    <row r="585" spans="2:6" x14ac:dyDescent="0.35">
      <c r="B585"/>
      <c r="F585"/>
    </row>
    <row r="586" spans="2:6" x14ac:dyDescent="0.35">
      <c r="B586"/>
      <c r="F586"/>
    </row>
    <row r="587" spans="2:6" x14ac:dyDescent="0.35">
      <c r="B587"/>
      <c r="F587"/>
    </row>
    <row r="588" spans="2:6" x14ac:dyDescent="0.35">
      <c r="B588"/>
      <c r="F588"/>
    </row>
    <row r="589" spans="2:6" x14ac:dyDescent="0.35">
      <c r="B589"/>
      <c r="F589"/>
    </row>
    <row r="590" spans="2:6" x14ac:dyDescent="0.35">
      <c r="B590"/>
      <c r="F590"/>
    </row>
    <row r="591" spans="2:6" x14ac:dyDescent="0.35">
      <c r="B591"/>
      <c r="F591"/>
    </row>
    <row r="592" spans="2:6" x14ac:dyDescent="0.35">
      <c r="B592"/>
      <c r="F592"/>
    </row>
    <row r="593" spans="2:6" x14ac:dyDescent="0.35">
      <c r="B593"/>
      <c r="F593"/>
    </row>
    <row r="594" spans="2:6" x14ac:dyDescent="0.35">
      <c r="B594"/>
      <c r="F594"/>
    </row>
    <row r="595" spans="2:6" x14ac:dyDescent="0.35">
      <c r="B595"/>
      <c r="F595"/>
    </row>
    <row r="596" spans="2:6" x14ac:dyDescent="0.35">
      <c r="B596"/>
      <c r="F596"/>
    </row>
    <row r="597" spans="2:6" x14ac:dyDescent="0.35">
      <c r="B597"/>
      <c r="F597"/>
    </row>
    <row r="598" spans="2:6" x14ac:dyDescent="0.35">
      <c r="B598"/>
      <c r="F598"/>
    </row>
    <row r="599" spans="2:6" x14ac:dyDescent="0.35">
      <c r="B599"/>
      <c r="F599"/>
    </row>
    <row r="600" spans="2:6" x14ac:dyDescent="0.35">
      <c r="B600"/>
      <c r="F600"/>
    </row>
    <row r="601" spans="2:6" x14ac:dyDescent="0.35">
      <c r="B601"/>
      <c r="F601"/>
    </row>
    <row r="602" spans="2:6" x14ac:dyDescent="0.35">
      <c r="B602"/>
      <c r="F602"/>
    </row>
    <row r="603" spans="2:6" x14ac:dyDescent="0.35">
      <c r="B603"/>
      <c r="F603"/>
    </row>
    <row r="604" spans="2:6" x14ac:dyDescent="0.35">
      <c r="B604"/>
      <c r="F604"/>
    </row>
    <row r="605" spans="2:6" x14ac:dyDescent="0.35">
      <c r="B605"/>
      <c r="F605"/>
    </row>
    <row r="606" spans="2:6" x14ac:dyDescent="0.35">
      <c r="B606"/>
      <c r="F606"/>
    </row>
    <row r="607" spans="2:6" x14ac:dyDescent="0.35">
      <c r="B607"/>
      <c r="F607"/>
    </row>
    <row r="608" spans="2:6" x14ac:dyDescent="0.35">
      <c r="B608"/>
      <c r="F608"/>
    </row>
    <row r="609" spans="2:6" x14ac:dyDescent="0.35">
      <c r="B609"/>
      <c r="F609"/>
    </row>
    <row r="610" spans="2:6" x14ac:dyDescent="0.35">
      <c r="B610"/>
      <c r="F610"/>
    </row>
    <row r="611" spans="2:6" x14ac:dyDescent="0.35">
      <c r="B611"/>
      <c r="F611"/>
    </row>
    <row r="612" spans="2:6" x14ac:dyDescent="0.35">
      <c r="B612"/>
      <c r="F612"/>
    </row>
    <row r="613" spans="2:6" x14ac:dyDescent="0.35">
      <c r="B613"/>
      <c r="F613"/>
    </row>
    <row r="614" spans="2:6" x14ac:dyDescent="0.35">
      <c r="B614"/>
      <c r="F614"/>
    </row>
    <row r="615" spans="2:6" x14ac:dyDescent="0.35">
      <c r="B615"/>
      <c r="F615"/>
    </row>
    <row r="616" spans="2:6" x14ac:dyDescent="0.35">
      <c r="B616"/>
      <c r="F616"/>
    </row>
    <row r="617" spans="2:6" x14ac:dyDescent="0.35">
      <c r="B617"/>
      <c r="F617"/>
    </row>
    <row r="618" spans="2:6" x14ac:dyDescent="0.35">
      <c r="B618"/>
      <c r="F618"/>
    </row>
    <row r="619" spans="2:6" x14ac:dyDescent="0.35">
      <c r="B619"/>
      <c r="F619"/>
    </row>
    <row r="620" spans="2:6" x14ac:dyDescent="0.35">
      <c r="B620"/>
      <c r="F620"/>
    </row>
    <row r="621" spans="2:6" x14ac:dyDescent="0.35">
      <c r="B621"/>
      <c r="F621"/>
    </row>
    <row r="622" spans="2:6" x14ac:dyDescent="0.35">
      <c r="B622"/>
      <c r="F622"/>
    </row>
    <row r="623" spans="2:6" x14ac:dyDescent="0.35">
      <c r="B623"/>
      <c r="F623"/>
    </row>
    <row r="624" spans="2:6" x14ac:dyDescent="0.35">
      <c r="B624"/>
      <c r="F624"/>
    </row>
    <row r="625" spans="2:6" x14ac:dyDescent="0.35">
      <c r="B625"/>
      <c r="F625"/>
    </row>
    <row r="626" spans="2:6" x14ac:dyDescent="0.35">
      <c r="B626"/>
      <c r="F626"/>
    </row>
    <row r="627" spans="2:6" x14ac:dyDescent="0.35">
      <c r="B627"/>
      <c r="F627"/>
    </row>
    <row r="628" spans="2:6" x14ac:dyDescent="0.35">
      <c r="B628"/>
      <c r="F628"/>
    </row>
    <row r="629" spans="2:6" x14ac:dyDescent="0.35">
      <c r="B629"/>
      <c r="F629"/>
    </row>
    <row r="630" spans="2:6" x14ac:dyDescent="0.35">
      <c r="B630"/>
      <c r="F630"/>
    </row>
    <row r="631" spans="2:6" x14ac:dyDescent="0.35">
      <c r="B631"/>
      <c r="F631"/>
    </row>
    <row r="632" spans="2:6" x14ac:dyDescent="0.35">
      <c r="B632"/>
      <c r="F632"/>
    </row>
    <row r="633" spans="2:6" x14ac:dyDescent="0.35">
      <c r="B633"/>
      <c r="F633"/>
    </row>
    <row r="634" spans="2:6" x14ac:dyDescent="0.35">
      <c r="B634"/>
      <c r="F634"/>
    </row>
    <row r="635" spans="2:6" x14ac:dyDescent="0.35">
      <c r="B635"/>
      <c r="F635"/>
    </row>
    <row r="636" spans="2:6" x14ac:dyDescent="0.35">
      <c r="B636"/>
      <c r="F636"/>
    </row>
    <row r="637" spans="2:6" x14ac:dyDescent="0.35">
      <c r="B637"/>
      <c r="F637"/>
    </row>
    <row r="638" spans="2:6" x14ac:dyDescent="0.35">
      <c r="B638"/>
      <c r="F638"/>
    </row>
    <row r="639" spans="2:6" x14ac:dyDescent="0.35">
      <c r="B639"/>
      <c r="F639"/>
    </row>
    <row r="640" spans="2:6" x14ac:dyDescent="0.35">
      <c r="B640"/>
      <c r="F640"/>
    </row>
    <row r="641" spans="2:6" x14ac:dyDescent="0.35">
      <c r="B641"/>
      <c r="F641"/>
    </row>
    <row r="642" spans="2:6" x14ac:dyDescent="0.35">
      <c r="B642"/>
      <c r="F642"/>
    </row>
    <row r="643" spans="2:6" x14ac:dyDescent="0.35">
      <c r="B643"/>
      <c r="F643"/>
    </row>
    <row r="644" spans="2:6" x14ac:dyDescent="0.35">
      <c r="B644"/>
      <c r="F644"/>
    </row>
    <row r="645" spans="2:6" x14ac:dyDescent="0.35">
      <c r="B645"/>
      <c r="F645"/>
    </row>
    <row r="646" spans="2:6" x14ac:dyDescent="0.35">
      <c r="B646"/>
      <c r="F646"/>
    </row>
    <row r="647" spans="2:6" x14ac:dyDescent="0.35">
      <c r="B647"/>
      <c r="F647"/>
    </row>
    <row r="648" spans="2:6" x14ac:dyDescent="0.35">
      <c r="B648"/>
      <c r="F648"/>
    </row>
    <row r="649" spans="2:6" x14ac:dyDescent="0.35">
      <c r="B649"/>
      <c r="F649"/>
    </row>
    <row r="650" spans="2:6" x14ac:dyDescent="0.35">
      <c r="B650"/>
      <c r="F650"/>
    </row>
    <row r="651" spans="2:6" x14ac:dyDescent="0.35">
      <c r="B651"/>
      <c r="F651"/>
    </row>
    <row r="652" spans="2:6" x14ac:dyDescent="0.35">
      <c r="B652"/>
      <c r="F652"/>
    </row>
    <row r="653" spans="2:6" x14ac:dyDescent="0.35">
      <c r="B653"/>
      <c r="F653"/>
    </row>
    <row r="654" spans="2:6" x14ac:dyDescent="0.35">
      <c r="B654"/>
      <c r="F654"/>
    </row>
    <row r="655" spans="2:6" x14ac:dyDescent="0.35">
      <c r="B655"/>
      <c r="F655"/>
    </row>
    <row r="656" spans="2:6" x14ac:dyDescent="0.35">
      <c r="B656"/>
      <c r="F656"/>
    </row>
    <row r="657" spans="2:6" x14ac:dyDescent="0.35">
      <c r="B657"/>
      <c r="F657"/>
    </row>
    <row r="658" spans="2:6" x14ac:dyDescent="0.35">
      <c r="B658"/>
      <c r="F658"/>
    </row>
    <row r="659" spans="2:6" x14ac:dyDescent="0.35">
      <c r="B659"/>
      <c r="F659"/>
    </row>
    <row r="660" spans="2:6" x14ac:dyDescent="0.35">
      <c r="B660"/>
      <c r="F660"/>
    </row>
    <row r="661" spans="2:6" x14ac:dyDescent="0.35">
      <c r="B661"/>
      <c r="F661"/>
    </row>
    <row r="662" spans="2:6" x14ac:dyDescent="0.35">
      <c r="B662"/>
      <c r="F662"/>
    </row>
    <row r="663" spans="2:6" x14ac:dyDescent="0.35">
      <c r="B663"/>
      <c r="F663"/>
    </row>
    <row r="664" spans="2:6" x14ac:dyDescent="0.35">
      <c r="B664"/>
      <c r="F664"/>
    </row>
    <row r="665" spans="2:6" x14ac:dyDescent="0.35">
      <c r="B665"/>
      <c r="F665"/>
    </row>
    <row r="666" spans="2:6" x14ac:dyDescent="0.35">
      <c r="B666"/>
      <c r="F666"/>
    </row>
    <row r="667" spans="2:6" x14ac:dyDescent="0.35">
      <c r="B667"/>
      <c r="F667"/>
    </row>
    <row r="668" spans="2:6" x14ac:dyDescent="0.35">
      <c r="B668"/>
      <c r="F668"/>
    </row>
    <row r="669" spans="2:6" x14ac:dyDescent="0.35">
      <c r="B669"/>
      <c r="F669"/>
    </row>
    <row r="670" spans="2:6" x14ac:dyDescent="0.35">
      <c r="B670"/>
      <c r="F670"/>
    </row>
    <row r="671" spans="2:6" x14ac:dyDescent="0.35">
      <c r="B671"/>
      <c r="F671"/>
    </row>
    <row r="672" spans="2:6" x14ac:dyDescent="0.35">
      <c r="B672"/>
      <c r="F672"/>
    </row>
    <row r="673" spans="2:6" x14ac:dyDescent="0.35">
      <c r="B673"/>
      <c r="F673"/>
    </row>
    <row r="674" spans="2:6" x14ac:dyDescent="0.35">
      <c r="B674"/>
      <c r="F674"/>
    </row>
    <row r="675" spans="2:6" x14ac:dyDescent="0.35">
      <c r="B675"/>
      <c r="F675"/>
    </row>
    <row r="676" spans="2:6" x14ac:dyDescent="0.35">
      <c r="B676"/>
      <c r="F676"/>
    </row>
    <row r="677" spans="2:6" x14ac:dyDescent="0.35">
      <c r="B677"/>
      <c r="F677"/>
    </row>
    <row r="678" spans="2:6" x14ac:dyDescent="0.35">
      <c r="B678"/>
      <c r="F678"/>
    </row>
    <row r="679" spans="2:6" x14ac:dyDescent="0.35">
      <c r="B679"/>
      <c r="F679"/>
    </row>
    <row r="680" spans="2:6" x14ac:dyDescent="0.35">
      <c r="B680"/>
      <c r="F680"/>
    </row>
    <row r="681" spans="2:6" x14ac:dyDescent="0.35">
      <c r="B681"/>
      <c r="F681"/>
    </row>
    <row r="682" spans="2:6" x14ac:dyDescent="0.35">
      <c r="B682"/>
      <c r="F682"/>
    </row>
    <row r="683" spans="2:6" x14ac:dyDescent="0.35">
      <c r="B683"/>
      <c r="F683"/>
    </row>
    <row r="684" spans="2:6" x14ac:dyDescent="0.35">
      <c r="B684"/>
      <c r="F684"/>
    </row>
    <row r="685" spans="2:6" x14ac:dyDescent="0.35">
      <c r="B685"/>
      <c r="F685"/>
    </row>
    <row r="686" spans="2:6" x14ac:dyDescent="0.35">
      <c r="B686"/>
      <c r="F686"/>
    </row>
    <row r="687" spans="2:6" x14ac:dyDescent="0.35">
      <c r="B687"/>
      <c r="F687"/>
    </row>
    <row r="688" spans="2:6" x14ac:dyDescent="0.35">
      <c r="B688"/>
      <c r="F688"/>
    </row>
    <row r="689" spans="2:6" x14ac:dyDescent="0.35">
      <c r="B689"/>
      <c r="F689"/>
    </row>
    <row r="690" spans="2:6" x14ac:dyDescent="0.35">
      <c r="B690"/>
      <c r="F690"/>
    </row>
    <row r="691" spans="2:6" x14ac:dyDescent="0.35">
      <c r="B691"/>
      <c r="F691"/>
    </row>
    <row r="692" spans="2:6" x14ac:dyDescent="0.35">
      <c r="B692"/>
      <c r="F692"/>
    </row>
    <row r="693" spans="2:6" x14ac:dyDescent="0.35">
      <c r="B693"/>
      <c r="F693"/>
    </row>
    <row r="694" spans="2:6" x14ac:dyDescent="0.35">
      <c r="B694"/>
      <c r="F694"/>
    </row>
    <row r="695" spans="2:6" x14ac:dyDescent="0.35">
      <c r="B695"/>
      <c r="F695"/>
    </row>
    <row r="696" spans="2:6" x14ac:dyDescent="0.35">
      <c r="B696"/>
      <c r="F696"/>
    </row>
    <row r="697" spans="2:6" x14ac:dyDescent="0.35">
      <c r="B697"/>
      <c r="F697"/>
    </row>
    <row r="698" spans="2:6" x14ac:dyDescent="0.35">
      <c r="B698"/>
      <c r="F698"/>
    </row>
    <row r="699" spans="2:6" x14ac:dyDescent="0.35">
      <c r="B699"/>
      <c r="F699"/>
    </row>
    <row r="700" spans="2:6" x14ac:dyDescent="0.35">
      <c r="B700"/>
      <c r="F700"/>
    </row>
    <row r="701" spans="2:6" x14ac:dyDescent="0.35">
      <c r="B701"/>
      <c r="F701"/>
    </row>
    <row r="702" spans="2:6" x14ac:dyDescent="0.35">
      <c r="B702"/>
      <c r="F702"/>
    </row>
    <row r="703" spans="2:6" x14ac:dyDescent="0.35">
      <c r="B703"/>
      <c r="F703"/>
    </row>
    <row r="704" spans="2:6" x14ac:dyDescent="0.35">
      <c r="B704"/>
      <c r="F704"/>
    </row>
    <row r="705" spans="2:6" x14ac:dyDescent="0.35">
      <c r="B705"/>
      <c r="F705"/>
    </row>
    <row r="706" spans="2:6" x14ac:dyDescent="0.35">
      <c r="B706"/>
      <c r="F706"/>
    </row>
    <row r="707" spans="2:6" x14ac:dyDescent="0.35">
      <c r="B707"/>
      <c r="F707"/>
    </row>
    <row r="708" spans="2:6" x14ac:dyDescent="0.35">
      <c r="B708"/>
      <c r="F708"/>
    </row>
    <row r="709" spans="2:6" x14ac:dyDescent="0.35">
      <c r="B709"/>
      <c r="F709"/>
    </row>
    <row r="710" spans="2:6" x14ac:dyDescent="0.35">
      <c r="B710"/>
      <c r="F710"/>
    </row>
    <row r="711" spans="2:6" x14ac:dyDescent="0.35">
      <c r="B711"/>
      <c r="F711"/>
    </row>
    <row r="712" spans="2:6" x14ac:dyDescent="0.35">
      <c r="B712"/>
      <c r="F712"/>
    </row>
    <row r="713" spans="2:6" x14ac:dyDescent="0.35">
      <c r="B713"/>
      <c r="F713"/>
    </row>
    <row r="714" spans="2:6" x14ac:dyDescent="0.35">
      <c r="B714"/>
      <c r="F714"/>
    </row>
    <row r="715" spans="2:6" x14ac:dyDescent="0.35">
      <c r="B715"/>
      <c r="F715"/>
    </row>
    <row r="716" spans="2:6" x14ac:dyDescent="0.35">
      <c r="B716"/>
      <c r="F716"/>
    </row>
    <row r="717" spans="2:6" x14ac:dyDescent="0.35">
      <c r="B717"/>
      <c r="F717"/>
    </row>
    <row r="718" spans="2:6" x14ac:dyDescent="0.35">
      <c r="B718"/>
      <c r="F718"/>
    </row>
    <row r="719" spans="2:6" x14ac:dyDescent="0.35">
      <c r="B719"/>
      <c r="F719"/>
    </row>
    <row r="720" spans="2:6" x14ac:dyDescent="0.35">
      <c r="B720"/>
      <c r="F720"/>
    </row>
    <row r="721" spans="2:6" x14ac:dyDescent="0.35">
      <c r="B721"/>
      <c r="F721"/>
    </row>
    <row r="722" spans="2:6" x14ac:dyDescent="0.35">
      <c r="B722"/>
      <c r="F722"/>
    </row>
    <row r="723" spans="2:6" x14ac:dyDescent="0.35">
      <c r="B723"/>
      <c r="F723"/>
    </row>
    <row r="724" spans="2:6" x14ac:dyDescent="0.35">
      <c r="B724"/>
      <c r="F724"/>
    </row>
    <row r="725" spans="2:6" x14ac:dyDescent="0.35">
      <c r="B725"/>
      <c r="F725"/>
    </row>
    <row r="726" spans="2:6" x14ac:dyDescent="0.35">
      <c r="B726"/>
      <c r="F726"/>
    </row>
    <row r="727" spans="2:6" x14ac:dyDescent="0.35">
      <c r="B727"/>
      <c r="F727"/>
    </row>
    <row r="728" spans="2:6" x14ac:dyDescent="0.35">
      <c r="B728"/>
      <c r="F728"/>
    </row>
    <row r="729" spans="2:6" x14ac:dyDescent="0.35">
      <c r="B729"/>
      <c r="F729"/>
    </row>
    <row r="730" spans="2:6" x14ac:dyDescent="0.35">
      <c r="B730"/>
      <c r="F730"/>
    </row>
    <row r="731" spans="2:6" x14ac:dyDescent="0.35">
      <c r="B731"/>
      <c r="F731"/>
    </row>
    <row r="732" spans="2:6" x14ac:dyDescent="0.35">
      <c r="B732"/>
      <c r="F732"/>
    </row>
    <row r="733" spans="2:6" x14ac:dyDescent="0.35">
      <c r="B733"/>
      <c r="F733"/>
    </row>
    <row r="734" spans="2:6" x14ac:dyDescent="0.35">
      <c r="B734"/>
      <c r="F734"/>
    </row>
    <row r="735" spans="2:6" x14ac:dyDescent="0.35">
      <c r="B735"/>
      <c r="F735"/>
    </row>
    <row r="736" spans="2:6" x14ac:dyDescent="0.35">
      <c r="B736"/>
      <c r="F736"/>
    </row>
    <row r="737" spans="2:6" x14ac:dyDescent="0.35">
      <c r="B737"/>
      <c r="F737"/>
    </row>
    <row r="738" spans="2:6" x14ac:dyDescent="0.35">
      <c r="B738"/>
      <c r="F738"/>
    </row>
    <row r="739" spans="2:6" x14ac:dyDescent="0.35">
      <c r="B739"/>
      <c r="F739"/>
    </row>
    <row r="740" spans="2:6" x14ac:dyDescent="0.35">
      <c r="B740"/>
      <c r="F740"/>
    </row>
    <row r="741" spans="2:6" x14ac:dyDescent="0.35">
      <c r="B741"/>
      <c r="F741"/>
    </row>
    <row r="742" spans="2:6" x14ac:dyDescent="0.35">
      <c r="B742"/>
      <c r="F742"/>
    </row>
    <row r="743" spans="2:6" x14ac:dyDescent="0.35">
      <c r="B743"/>
      <c r="F743"/>
    </row>
    <row r="744" spans="2:6" x14ac:dyDescent="0.35">
      <c r="B744"/>
      <c r="F744"/>
    </row>
    <row r="745" spans="2:6" x14ac:dyDescent="0.35">
      <c r="B745"/>
      <c r="F745"/>
    </row>
    <row r="746" spans="2:6" x14ac:dyDescent="0.35">
      <c r="B746"/>
      <c r="F746"/>
    </row>
    <row r="747" spans="2:6" x14ac:dyDescent="0.35">
      <c r="B747"/>
      <c r="F747"/>
    </row>
    <row r="748" spans="2:6" x14ac:dyDescent="0.35">
      <c r="B748"/>
      <c r="F748"/>
    </row>
    <row r="749" spans="2:6" x14ac:dyDescent="0.35">
      <c r="B749"/>
      <c r="F749"/>
    </row>
    <row r="750" spans="2:6" x14ac:dyDescent="0.35">
      <c r="B750"/>
      <c r="F750"/>
    </row>
    <row r="751" spans="2:6" x14ac:dyDescent="0.35">
      <c r="B751"/>
      <c r="F751"/>
    </row>
    <row r="752" spans="2:6" x14ac:dyDescent="0.35">
      <c r="B752"/>
      <c r="F752"/>
    </row>
    <row r="753" spans="2:6" x14ac:dyDescent="0.35">
      <c r="B753"/>
      <c r="F753"/>
    </row>
    <row r="754" spans="2:6" x14ac:dyDescent="0.35">
      <c r="B754"/>
      <c r="F754"/>
    </row>
    <row r="755" spans="2:6" x14ac:dyDescent="0.35">
      <c r="B755"/>
      <c r="F755"/>
    </row>
    <row r="756" spans="2:6" x14ac:dyDescent="0.35">
      <c r="B756"/>
      <c r="F756"/>
    </row>
    <row r="757" spans="2:6" x14ac:dyDescent="0.35">
      <c r="B757"/>
      <c r="F757"/>
    </row>
    <row r="758" spans="2:6" x14ac:dyDescent="0.35">
      <c r="B758"/>
      <c r="F758"/>
    </row>
    <row r="759" spans="2:6" x14ac:dyDescent="0.35">
      <c r="B759"/>
      <c r="F759"/>
    </row>
    <row r="760" spans="2:6" x14ac:dyDescent="0.35">
      <c r="B760"/>
      <c r="F760"/>
    </row>
    <row r="761" spans="2:6" x14ac:dyDescent="0.35">
      <c r="B761"/>
      <c r="F761"/>
    </row>
    <row r="762" spans="2:6" x14ac:dyDescent="0.35">
      <c r="B762"/>
      <c r="F762"/>
    </row>
    <row r="763" spans="2:6" x14ac:dyDescent="0.35">
      <c r="B763"/>
      <c r="F763"/>
    </row>
    <row r="764" spans="2:6" x14ac:dyDescent="0.35">
      <c r="B764"/>
      <c r="F764"/>
    </row>
    <row r="765" spans="2:6" x14ac:dyDescent="0.35">
      <c r="B765"/>
      <c r="F765"/>
    </row>
    <row r="766" spans="2:6" x14ac:dyDescent="0.35">
      <c r="B766"/>
      <c r="F766"/>
    </row>
    <row r="767" spans="2:6" x14ac:dyDescent="0.35">
      <c r="B767"/>
      <c r="F767"/>
    </row>
    <row r="768" spans="2:6" x14ac:dyDescent="0.35">
      <c r="B768"/>
      <c r="F768"/>
    </row>
    <row r="769" spans="2:6" x14ac:dyDescent="0.35">
      <c r="B769"/>
      <c r="F769"/>
    </row>
    <row r="770" spans="2:6" x14ac:dyDescent="0.35">
      <c r="B770"/>
      <c r="F770"/>
    </row>
    <row r="771" spans="2:6" x14ac:dyDescent="0.35">
      <c r="B771"/>
      <c r="F771"/>
    </row>
    <row r="772" spans="2:6" x14ac:dyDescent="0.35">
      <c r="B772"/>
      <c r="F772"/>
    </row>
    <row r="773" spans="2:6" x14ac:dyDescent="0.35">
      <c r="B773"/>
      <c r="F773"/>
    </row>
    <row r="774" spans="2:6" x14ac:dyDescent="0.35">
      <c r="B774"/>
      <c r="F774"/>
    </row>
    <row r="775" spans="2:6" x14ac:dyDescent="0.35">
      <c r="B775"/>
      <c r="F775"/>
    </row>
    <row r="776" spans="2:6" x14ac:dyDescent="0.35">
      <c r="B776"/>
      <c r="F776"/>
    </row>
    <row r="777" spans="2:6" x14ac:dyDescent="0.35">
      <c r="B777"/>
      <c r="F777"/>
    </row>
    <row r="778" spans="2:6" x14ac:dyDescent="0.35">
      <c r="B778"/>
      <c r="F778"/>
    </row>
    <row r="779" spans="2:6" x14ac:dyDescent="0.35">
      <c r="B779"/>
      <c r="F779"/>
    </row>
    <row r="780" spans="2:6" x14ac:dyDescent="0.35">
      <c r="B780"/>
      <c r="F780"/>
    </row>
    <row r="781" spans="2:6" x14ac:dyDescent="0.35">
      <c r="B781"/>
      <c r="F781"/>
    </row>
    <row r="782" spans="2:6" x14ac:dyDescent="0.35">
      <c r="B782"/>
      <c r="F782"/>
    </row>
    <row r="783" spans="2:6" x14ac:dyDescent="0.35">
      <c r="B783"/>
      <c r="F783"/>
    </row>
    <row r="784" spans="2:6" x14ac:dyDescent="0.35">
      <c r="B784"/>
      <c r="F784"/>
    </row>
    <row r="785" spans="2:6" x14ac:dyDescent="0.35">
      <c r="B785"/>
      <c r="F785"/>
    </row>
    <row r="786" spans="2:6" x14ac:dyDescent="0.35">
      <c r="B786"/>
      <c r="F786"/>
    </row>
    <row r="787" spans="2:6" x14ac:dyDescent="0.35">
      <c r="B787"/>
      <c r="F787"/>
    </row>
    <row r="788" spans="2:6" x14ac:dyDescent="0.35">
      <c r="B788"/>
      <c r="F788"/>
    </row>
    <row r="789" spans="2:6" x14ac:dyDescent="0.35">
      <c r="B789"/>
      <c r="F789"/>
    </row>
    <row r="790" spans="2:6" x14ac:dyDescent="0.35">
      <c r="B790"/>
      <c r="F790"/>
    </row>
    <row r="791" spans="2:6" x14ac:dyDescent="0.35">
      <c r="B791"/>
      <c r="F791"/>
    </row>
    <row r="792" spans="2:6" x14ac:dyDescent="0.35">
      <c r="B792"/>
      <c r="F792"/>
    </row>
    <row r="793" spans="2:6" x14ac:dyDescent="0.35">
      <c r="B793"/>
      <c r="F793"/>
    </row>
    <row r="794" spans="2:6" x14ac:dyDescent="0.35">
      <c r="B794"/>
      <c r="F794"/>
    </row>
    <row r="795" spans="2:6" x14ac:dyDescent="0.35">
      <c r="B795"/>
      <c r="F795"/>
    </row>
    <row r="796" spans="2:6" x14ac:dyDescent="0.35">
      <c r="B796"/>
      <c r="F796"/>
    </row>
    <row r="797" spans="2:6" x14ac:dyDescent="0.35">
      <c r="B797"/>
      <c r="F797"/>
    </row>
    <row r="798" spans="2:6" x14ac:dyDescent="0.35">
      <c r="B798"/>
      <c r="F798"/>
    </row>
    <row r="799" spans="2:6" x14ac:dyDescent="0.35">
      <c r="B799"/>
      <c r="F799"/>
    </row>
    <row r="800" spans="2:6" x14ac:dyDescent="0.35">
      <c r="B800"/>
      <c r="F800"/>
    </row>
    <row r="801" spans="2:6" x14ac:dyDescent="0.35">
      <c r="B801"/>
      <c r="F801"/>
    </row>
    <row r="802" spans="2:6" x14ac:dyDescent="0.35">
      <c r="B802"/>
      <c r="F802"/>
    </row>
    <row r="803" spans="2:6" x14ac:dyDescent="0.35">
      <c r="B803"/>
      <c r="F803"/>
    </row>
    <row r="804" spans="2:6" x14ac:dyDescent="0.35">
      <c r="B804"/>
      <c r="F804"/>
    </row>
    <row r="805" spans="2:6" x14ac:dyDescent="0.35">
      <c r="B805"/>
      <c r="F805"/>
    </row>
    <row r="806" spans="2:6" x14ac:dyDescent="0.35">
      <c r="B806"/>
      <c r="F806"/>
    </row>
    <row r="807" spans="2:6" x14ac:dyDescent="0.35">
      <c r="B807"/>
      <c r="F807"/>
    </row>
    <row r="808" spans="2:6" x14ac:dyDescent="0.35">
      <c r="B808"/>
      <c r="F808"/>
    </row>
    <row r="809" spans="2:6" x14ac:dyDescent="0.35">
      <c r="B809"/>
      <c r="F809"/>
    </row>
    <row r="810" spans="2:6" x14ac:dyDescent="0.35">
      <c r="B810"/>
      <c r="F810"/>
    </row>
    <row r="811" spans="2:6" x14ac:dyDescent="0.35">
      <c r="B811"/>
      <c r="F811"/>
    </row>
    <row r="812" spans="2:6" x14ac:dyDescent="0.35">
      <c r="B812"/>
      <c r="F812"/>
    </row>
    <row r="813" spans="2:6" x14ac:dyDescent="0.35">
      <c r="B813"/>
      <c r="F813"/>
    </row>
    <row r="814" spans="2:6" x14ac:dyDescent="0.35">
      <c r="B814"/>
      <c r="F814"/>
    </row>
    <row r="815" spans="2:6" x14ac:dyDescent="0.35">
      <c r="B815"/>
      <c r="F815"/>
    </row>
    <row r="816" spans="2:6" x14ac:dyDescent="0.35">
      <c r="B816"/>
      <c r="F816"/>
    </row>
    <row r="817" spans="2:6" x14ac:dyDescent="0.35">
      <c r="B817"/>
      <c r="F817"/>
    </row>
    <row r="818" spans="2:6" x14ac:dyDescent="0.35">
      <c r="B818"/>
      <c r="F818"/>
    </row>
    <row r="819" spans="2:6" x14ac:dyDescent="0.35">
      <c r="B819"/>
      <c r="F819"/>
    </row>
    <row r="820" spans="2:6" x14ac:dyDescent="0.35">
      <c r="B820"/>
      <c r="F820"/>
    </row>
    <row r="821" spans="2:6" x14ac:dyDescent="0.35">
      <c r="B821"/>
      <c r="F821"/>
    </row>
    <row r="822" spans="2:6" x14ac:dyDescent="0.35">
      <c r="B822"/>
      <c r="F822"/>
    </row>
    <row r="823" spans="2:6" x14ac:dyDescent="0.35">
      <c r="B823"/>
      <c r="F823"/>
    </row>
    <row r="824" spans="2:6" x14ac:dyDescent="0.35">
      <c r="B824"/>
      <c r="F824"/>
    </row>
    <row r="825" spans="2:6" x14ac:dyDescent="0.35">
      <c r="B825"/>
      <c r="F825"/>
    </row>
    <row r="826" spans="2:6" x14ac:dyDescent="0.35">
      <c r="B826"/>
      <c r="F826"/>
    </row>
    <row r="827" spans="2:6" x14ac:dyDescent="0.35">
      <c r="B827"/>
      <c r="F827"/>
    </row>
    <row r="828" spans="2:6" x14ac:dyDescent="0.35">
      <c r="B828"/>
      <c r="F828"/>
    </row>
    <row r="829" spans="2:6" x14ac:dyDescent="0.35">
      <c r="B829"/>
      <c r="F829"/>
    </row>
    <row r="830" spans="2:6" x14ac:dyDescent="0.35">
      <c r="B830"/>
      <c r="F830"/>
    </row>
    <row r="831" spans="2:6" x14ac:dyDescent="0.35">
      <c r="B831"/>
      <c r="F831"/>
    </row>
    <row r="832" spans="2:6" x14ac:dyDescent="0.35">
      <c r="B832"/>
      <c r="F832"/>
    </row>
    <row r="833" spans="2:6" x14ac:dyDescent="0.35">
      <c r="B833"/>
      <c r="F833"/>
    </row>
    <row r="834" spans="2:6" x14ac:dyDescent="0.35">
      <c r="B834"/>
      <c r="F834"/>
    </row>
    <row r="835" spans="2:6" x14ac:dyDescent="0.35">
      <c r="B835"/>
      <c r="F835"/>
    </row>
    <row r="836" spans="2:6" x14ac:dyDescent="0.35">
      <c r="B836"/>
      <c r="F836"/>
    </row>
    <row r="837" spans="2:6" x14ac:dyDescent="0.35">
      <c r="B837"/>
      <c r="F837"/>
    </row>
    <row r="838" spans="2:6" x14ac:dyDescent="0.35">
      <c r="B838"/>
      <c r="F838"/>
    </row>
    <row r="839" spans="2:6" x14ac:dyDescent="0.35">
      <c r="B839"/>
      <c r="F839"/>
    </row>
    <row r="840" spans="2:6" x14ac:dyDescent="0.35">
      <c r="B840"/>
      <c r="F840"/>
    </row>
    <row r="841" spans="2:6" x14ac:dyDescent="0.35">
      <c r="B841"/>
      <c r="F841"/>
    </row>
    <row r="842" spans="2:6" x14ac:dyDescent="0.35">
      <c r="B842"/>
      <c r="F842"/>
    </row>
    <row r="843" spans="2:6" x14ac:dyDescent="0.35">
      <c r="B843"/>
      <c r="F843"/>
    </row>
    <row r="844" spans="2:6" x14ac:dyDescent="0.35">
      <c r="B844"/>
      <c r="F844"/>
    </row>
    <row r="845" spans="2:6" x14ac:dyDescent="0.35">
      <c r="B845"/>
      <c r="F845"/>
    </row>
    <row r="846" spans="2:6" x14ac:dyDescent="0.35">
      <c r="B846"/>
      <c r="F846"/>
    </row>
    <row r="847" spans="2:6" x14ac:dyDescent="0.35">
      <c r="B847"/>
      <c r="F847"/>
    </row>
    <row r="848" spans="2:6" x14ac:dyDescent="0.35">
      <c r="B848"/>
      <c r="F848"/>
    </row>
    <row r="849" spans="2:6" x14ac:dyDescent="0.35">
      <c r="B849"/>
      <c r="F849"/>
    </row>
    <row r="850" spans="2:6" x14ac:dyDescent="0.35">
      <c r="B850"/>
      <c r="F850"/>
    </row>
    <row r="851" spans="2:6" x14ac:dyDescent="0.35">
      <c r="B851"/>
      <c r="F851"/>
    </row>
    <row r="852" spans="2:6" x14ac:dyDescent="0.35">
      <c r="B852"/>
      <c r="F852"/>
    </row>
    <row r="853" spans="2:6" x14ac:dyDescent="0.35">
      <c r="B853"/>
      <c r="F853"/>
    </row>
    <row r="854" spans="2:6" x14ac:dyDescent="0.35">
      <c r="B854"/>
      <c r="F854"/>
    </row>
    <row r="855" spans="2:6" x14ac:dyDescent="0.35">
      <c r="B855"/>
      <c r="F855"/>
    </row>
    <row r="856" spans="2:6" x14ac:dyDescent="0.35">
      <c r="B856"/>
      <c r="F856"/>
    </row>
    <row r="857" spans="2:6" x14ac:dyDescent="0.35">
      <c r="B857"/>
      <c r="F857"/>
    </row>
    <row r="858" spans="2:6" x14ac:dyDescent="0.35">
      <c r="B858"/>
      <c r="F858"/>
    </row>
    <row r="859" spans="2:6" x14ac:dyDescent="0.35">
      <c r="B859"/>
      <c r="F859"/>
    </row>
    <row r="860" spans="2:6" x14ac:dyDescent="0.35">
      <c r="B860"/>
      <c r="F860"/>
    </row>
    <row r="861" spans="2:6" x14ac:dyDescent="0.35">
      <c r="B861"/>
      <c r="F861"/>
    </row>
    <row r="862" spans="2:6" x14ac:dyDescent="0.35">
      <c r="B862"/>
      <c r="F862"/>
    </row>
    <row r="863" spans="2:6" x14ac:dyDescent="0.35">
      <c r="B863"/>
      <c r="F863"/>
    </row>
    <row r="864" spans="2:6" x14ac:dyDescent="0.35">
      <c r="B864"/>
      <c r="F864"/>
    </row>
    <row r="865" spans="2:6" x14ac:dyDescent="0.35">
      <c r="B865"/>
      <c r="F865"/>
    </row>
    <row r="866" spans="2:6" x14ac:dyDescent="0.35">
      <c r="B866"/>
      <c r="F866"/>
    </row>
    <row r="867" spans="2:6" x14ac:dyDescent="0.35">
      <c r="B867"/>
      <c r="F867"/>
    </row>
    <row r="868" spans="2:6" x14ac:dyDescent="0.35">
      <c r="B868"/>
      <c r="F868"/>
    </row>
    <row r="869" spans="2:6" x14ac:dyDescent="0.35">
      <c r="B869"/>
      <c r="F869"/>
    </row>
    <row r="870" spans="2:6" x14ac:dyDescent="0.35">
      <c r="B870"/>
      <c r="F870"/>
    </row>
    <row r="871" spans="2:6" x14ac:dyDescent="0.35">
      <c r="B871"/>
      <c r="F871"/>
    </row>
    <row r="872" spans="2:6" x14ac:dyDescent="0.35">
      <c r="B872"/>
      <c r="F872"/>
    </row>
    <row r="873" spans="2:6" x14ac:dyDescent="0.35">
      <c r="B873"/>
      <c r="F873"/>
    </row>
    <row r="874" spans="2:6" x14ac:dyDescent="0.35">
      <c r="B874"/>
      <c r="F874"/>
    </row>
    <row r="875" spans="2:6" x14ac:dyDescent="0.35">
      <c r="B875"/>
      <c r="F875"/>
    </row>
    <row r="876" spans="2:6" x14ac:dyDescent="0.35">
      <c r="B876"/>
      <c r="F876"/>
    </row>
    <row r="877" spans="2:6" x14ac:dyDescent="0.35">
      <c r="B877"/>
      <c r="F877"/>
    </row>
    <row r="878" spans="2:6" x14ac:dyDescent="0.35">
      <c r="B878"/>
      <c r="F878"/>
    </row>
    <row r="879" spans="2:6" x14ac:dyDescent="0.35">
      <c r="B879"/>
      <c r="F879"/>
    </row>
    <row r="880" spans="2:6" x14ac:dyDescent="0.35">
      <c r="B880"/>
      <c r="F880"/>
    </row>
    <row r="881" spans="2:6" x14ac:dyDescent="0.35">
      <c r="B881"/>
      <c r="F881"/>
    </row>
    <row r="882" spans="2:6" x14ac:dyDescent="0.35">
      <c r="B882"/>
      <c r="F882"/>
    </row>
    <row r="883" spans="2:6" x14ac:dyDescent="0.35">
      <c r="B883"/>
      <c r="F883"/>
    </row>
    <row r="884" spans="2:6" x14ac:dyDescent="0.35">
      <c r="B884"/>
      <c r="F884"/>
    </row>
    <row r="885" spans="2:6" x14ac:dyDescent="0.35">
      <c r="B885"/>
      <c r="F885"/>
    </row>
    <row r="886" spans="2:6" x14ac:dyDescent="0.35">
      <c r="B886"/>
      <c r="F886"/>
    </row>
    <row r="887" spans="2:6" x14ac:dyDescent="0.35">
      <c r="B887"/>
      <c r="F887"/>
    </row>
    <row r="888" spans="2:6" x14ac:dyDescent="0.35">
      <c r="B888"/>
      <c r="F888"/>
    </row>
    <row r="889" spans="2:6" x14ac:dyDescent="0.35">
      <c r="B889"/>
      <c r="F889"/>
    </row>
    <row r="890" spans="2:6" x14ac:dyDescent="0.35">
      <c r="B890"/>
      <c r="F890"/>
    </row>
    <row r="891" spans="2:6" x14ac:dyDescent="0.35">
      <c r="B891"/>
      <c r="F891"/>
    </row>
    <row r="892" spans="2:6" x14ac:dyDescent="0.35">
      <c r="B892"/>
      <c r="F892"/>
    </row>
    <row r="893" spans="2:6" x14ac:dyDescent="0.35">
      <c r="B893"/>
      <c r="F893"/>
    </row>
    <row r="894" spans="2:6" x14ac:dyDescent="0.35">
      <c r="B894"/>
      <c r="F894"/>
    </row>
    <row r="895" spans="2:6" x14ac:dyDescent="0.35">
      <c r="B895"/>
      <c r="F895"/>
    </row>
    <row r="896" spans="2:6" x14ac:dyDescent="0.35">
      <c r="B896"/>
      <c r="F896"/>
    </row>
    <row r="897" spans="2:6" x14ac:dyDescent="0.35">
      <c r="B897"/>
      <c r="F897"/>
    </row>
    <row r="898" spans="2:6" x14ac:dyDescent="0.35">
      <c r="B898"/>
      <c r="F898"/>
    </row>
    <row r="899" spans="2:6" x14ac:dyDescent="0.35">
      <c r="B899"/>
      <c r="F899"/>
    </row>
    <row r="900" spans="2:6" x14ac:dyDescent="0.35">
      <c r="B900"/>
      <c r="F900"/>
    </row>
    <row r="901" spans="2:6" x14ac:dyDescent="0.35">
      <c r="B901"/>
      <c r="F901"/>
    </row>
    <row r="902" spans="2:6" x14ac:dyDescent="0.35">
      <c r="B902"/>
      <c r="F902"/>
    </row>
    <row r="903" spans="2:6" x14ac:dyDescent="0.35">
      <c r="B903"/>
      <c r="F903"/>
    </row>
    <row r="904" spans="2:6" x14ac:dyDescent="0.35">
      <c r="B904"/>
      <c r="F904"/>
    </row>
    <row r="905" spans="2:6" x14ac:dyDescent="0.35">
      <c r="B905"/>
      <c r="F905"/>
    </row>
    <row r="906" spans="2:6" x14ac:dyDescent="0.35">
      <c r="B906"/>
      <c r="F906"/>
    </row>
    <row r="907" spans="2:6" x14ac:dyDescent="0.35">
      <c r="B907"/>
      <c r="F907"/>
    </row>
    <row r="908" spans="2:6" x14ac:dyDescent="0.35">
      <c r="B908"/>
      <c r="F908"/>
    </row>
    <row r="909" spans="2:6" x14ac:dyDescent="0.35">
      <c r="B909"/>
      <c r="F909"/>
    </row>
    <row r="910" spans="2:6" x14ac:dyDescent="0.35">
      <c r="B910"/>
      <c r="F910"/>
    </row>
    <row r="911" spans="2:6" x14ac:dyDescent="0.35">
      <c r="B911"/>
      <c r="F911"/>
    </row>
    <row r="912" spans="2:6" x14ac:dyDescent="0.35">
      <c r="B912"/>
      <c r="F912"/>
    </row>
    <row r="913" spans="2:6" x14ac:dyDescent="0.35">
      <c r="B913"/>
      <c r="F913"/>
    </row>
    <row r="914" spans="2:6" x14ac:dyDescent="0.35">
      <c r="B914"/>
      <c r="F914"/>
    </row>
    <row r="915" spans="2:6" x14ac:dyDescent="0.35">
      <c r="B915"/>
      <c r="F915"/>
    </row>
    <row r="916" spans="2:6" x14ac:dyDescent="0.35">
      <c r="B916"/>
      <c r="F916"/>
    </row>
    <row r="917" spans="2:6" x14ac:dyDescent="0.35">
      <c r="B917"/>
      <c r="F917"/>
    </row>
    <row r="918" spans="2:6" x14ac:dyDescent="0.35">
      <c r="B918"/>
      <c r="F918"/>
    </row>
    <row r="919" spans="2:6" x14ac:dyDescent="0.35">
      <c r="B919"/>
      <c r="F919"/>
    </row>
    <row r="920" spans="2:6" x14ac:dyDescent="0.35">
      <c r="B920"/>
      <c r="F920"/>
    </row>
    <row r="921" spans="2:6" x14ac:dyDescent="0.35">
      <c r="B921"/>
      <c r="F921"/>
    </row>
    <row r="922" spans="2:6" x14ac:dyDescent="0.35">
      <c r="B922"/>
      <c r="F922"/>
    </row>
    <row r="923" spans="2:6" x14ac:dyDescent="0.35">
      <c r="B923"/>
      <c r="F923"/>
    </row>
    <row r="924" spans="2:6" x14ac:dyDescent="0.35">
      <c r="B924"/>
      <c r="F924"/>
    </row>
    <row r="925" spans="2:6" x14ac:dyDescent="0.35">
      <c r="B925"/>
      <c r="F925"/>
    </row>
    <row r="926" spans="2:6" x14ac:dyDescent="0.35">
      <c r="B926"/>
      <c r="F926"/>
    </row>
    <row r="927" spans="2:6" x14ac:dyDescent="0.35">
      <c r="B927"/>
      <c r="F927"/>
    </row>
    <row r="928" spans="2:6" x14ac:dyDescent="0.35">
      <c r="B928"/>
      <c r="F928"/>
    </row>
    <row r="929" spans="2:6" x14ac:dyDescent="0.35">
      <c r="B929"/>
      <c r="F929"/>
    </row>
    <row r="930" spans="2:6" x14ac:dyDescent="0.35">
      <c r="B930"/>
      <c r="F930"/>
    </row>
    <row r="931" spans="2:6" x14ac:dyDescent="0.35">
      <c r="B931"/>
      <c r="F931"/>
    </row>
    <row r="932" spans="2:6" x14ac:dyDescent="0.35">
      <c r="B932"/>
      <c r="F932"/>
    </row>
    <row r="933" spans="2:6" x14ac:dyDescent="0.35">
      <c r="B933"/>
      <c r="F933"/>
    </row>
    <row r="934" spans="2:6" x14ac:dyDescent="0.35">
      <c r="B934"/>
      <c r="F934"/>
    </row>
    <row r="935" spans="2:6" x14ac:dyDescent="0.35">
      <c r="B935"/>
      <c r="F935"/>
    </row>
    <row r="936" spans="2:6" x14ac:dyDescent="0.35">
      <c r="B936"/>
      <c r="F936"/>
    </row>
    <row r="937" spans="2:6" x14ac:dyDescent="0.35">
      <c r="B937"/>
      <c r="F937"/>
    </row>
    <row r="938" spans="2:6" x14ac:dyDescent="0.35">
      <c r="B938"/>
      <c r="F938"/>
    </row>
    <row r="939" spans="2:6" x14ac:dyDescent="0.35">
      <c r="B939"/>
      <c r="F939"/>
    </row>
    <row r="940" spans="2:6" x14ac:dyDescent="0.35">
      <c r="B940"/>
      <c r="F940"/>
    </row>
    <row r="941" spans="2:6" x14ac:dyDescent="0.35">
      <c r="B941"/>
      <c r="F941"/>
    </row>
    <row r="942" spans="2:6" x14ac:dyDescent="0.35">
      <c r="B942"/>
      <c r="F942"/>
    </row>
    <row r="943" spans="2:6" x14ac:dyDescent="0.35">
      <c r="B943"/>
      <c r="F943"/>
    </row>
    <row r="944" spans="2:6" x14ac:dyDescent="0.35">
      <c r="B944"/>
      <c r="F944"/>
    </row>
    <row r="945" spans="2:6" x14ac:dyDescent="0.35">
      <c r="B945"/>
      <c r="F945"/>
    </row>
    <row r="946" spans="2:6" x14ac:dyDescent="0.35">
      <c r="B946"/>
      <c r="F946"/>
    </row>
    <row r="947" spans="2:6" x14ac:dyDescent="0.35">
      <c r="B947"/>
      <c r="F947"/>
    </row>
    <row r="948" spans="2:6" x14ac:dyDescent="0.35">
      <c r="B948"/>
      <c r="F948"/>
    </row>
    <row r="949" spans="2:6" x14ac:dyDescent="0.35">
      <c r="B949"/>
      <c r="F949"/>
    </row>
    <row r="950" spans="2:6" x14ac:dyDescent="0.35">
      <c r="B950"/>
      <c r="F950"/>
    </row>
    <row r="951" spans="2:6" x14ac:dyDescent="0.35">
      <c r="B951"/>
      <c r="F951"/>
    </row>
    <row r="952" spans="2:6" x14ac:dyDescent="0.35">
      <c r="B952"/>
      <c r="F952"/>
    </row>
    <row r="953" spans="2:6" x14ac:dyDescent="0.35">
      <c r="B953"/>
      <c r="F953"/>
    </row>
    <row r="954" spans="2:6" x14ac:dyDescent="0.35">
      <c r="B954"/>
      <c r="F954"/>
    </row>
    <row r="955" spans="2:6" x14ac:dyDescent="0.35">
      <c r="B955"/>
      <c r="F955"/>
    </row>
    <row r="956" spans="2:6" x14ac:dyDescent="0.35">
      <c r="B956"/>
      <c r="F956"/>
    </row>
    <row r="957" spans="2:6" x14ac:dyDescent="0.35">
      <c r="B957"/>
      <c r="F957"/>
    </row>
    <row r="958" spans="2:6" x14ac:dyDescent="0.35">
      <c r="B958"/>
      <c r="F958"/>
    </row>
    <row r="959" spans="2:6" x14ac:dyDescent="0.35">
      <c r="B959"/>
      <c r="F959"/>
    </row>
    <row r="960" spans="2:6" x14ac:dyDescent="0.35">
      <c r="B960"/>
      <c r="F960"/>
    </row>
    <row r="961" spans="2:6" x14ac:dyDescent="0.35">
      <c r="B961"/>
      <c r="F961"/>
    </row>
    <row r="962" spans="2:6" x14ac:dyDescent="0.35">
      <c r="B962"/>
      <c r="F962"/>
    </row>
    <row r="963" spans="2:6" x14ac:dyDescent="0.35">
      <c r="B963"/>
      <c r="F963"/>
    </row>
    <row r="964" spans="2:6" x14ac:dyDescent="0.35">
      <c r="B964"/>
      <c r="F964"/>
    </row>
    <row r="965" spans="2:6" x14ac:dyDescent="0.35">
      <c r="B965"/>
      <c r="F965"/>
    </row>
    <row r="966" spans="2:6" x14ac:dyDescent="0.35">
      <c r="B966"/>
      <c r="F966"/>
    </row>
    <row r="967" spans="2:6" x14ac:dyDescent="0.35">
      <c r="B967"/>
      <c r="F967"/>
    </row>
    <row r="968" spans="2:6" x14ac:dyDescent="0.35">
      <c r="B968"/>
      <c r="F968"/>
    </row>
    <row r="969" spans="2:6" x14ac:dyDescent="0.35">
      <c r="B969"/>
      <c r="F969"/>
    </row>
    <row r="970" spans="2:6" x14ac:dyDescent="0.35">
      <c r="B970"/>
      <c r="F970"/>
    </row>
    <row r="971" spans="2:6" x14ac:dyDescent="0.35">
      <c r="B971"/>
      <c r="F971"/>
    </row>
    <row r="972" spans="2:6" x14ac:dyDescent="0.35">
      <c r="B972"/>
      <c r="F972"/>
    </row>
    <row r="973" spans="2:6" x14ac:dyDescent="0.35">
      <c r="B973"/>
      <c r="F973"/>
    </row>
    <row r="974" spans="2:6" x14ac:dyDescent="0.35">
      <c r="B974"/>
      <c r="F974"/>
    </row>
    <row r="975" spans="2:6" x14ac:dyDescent="0.35">
      <c r="B975"/>
      <c r="F975"/>
    </row>
    <row r="976" spans="2:6" x14ac:dyDescent="0.35">
      <c r="B976"/>
      <c r="F976"/>
    </row>
    <row r="977" spans="2:6" x14ac:dyDescent="0.35">
      <c r="B977"/>
      <c r="F977"/>
    </row>
    <row r="978" spans="2:6" x14ac:dyDescent="0.35">
      <c r="B978"/>
      <c r="F978"/>
    </row>
    <row r="979" spans="2:6" x14ac:dyDescent="0.35">
      <c r="B979"/>
      <c r="F979"/>
    </row>
    <row r="980" spans="2:6" x14ac:dyDescent="0.35">
      <c r="B980"/>
      <c r="F980"/>
    </row>
    <row r="981" spans="2:6" x14ac:dyDescent="0.35">
      <c r="B981"/>
      <c r="F981"/>
    </row>
    <row r="982" spans="2:6" x14ac:dyDescent="0.35">
      <c r="B982"/>
      <c r="F982"/>
    </row>
    <row r="983" spans="2:6" x14ac:dyDescent="0.35">
      <c r="B983"/>
      <c r="F983"/>
    </row>
    <row r="984" spans="2:6" x14ac:dyDescent="0.35">
      <c r="B984"/>
      <c r="F984"/>
    </row>
    <row r="985" spans="2:6" x14ac:dyDescent="0.35">
      <c r="B985"/>
      <c r="F985"/>
    </row>
    <row r="986" spans="2:6" x14ac:dyDescent="0.35">
      <c r="B986"/>
      <c r="F986"/>
    </row>
    <row r="987" spans="2:6" x14ac:dyDescent="0.35">
      <c r="B987"/>
      <c r="F987"/>
    </row>
    <row r="988" spans="2:6" x14ac:dyDescent="0.35">
      <c r="B988"/>
      <c r="F988"/>
    </row>
    <row r="989" spans="2:6" x14ac:dyDescent="0.35">
      <c r="B989"/>
      <c r="F989"/>
    </row>
    <row r="990" spans="2:6" x14ac:dyDescent="0.35">
      <c r="B990"/>
      <c r="F990"/>
    </row>
    <row r="991" spans="2:6" x14ac:dyDescent="0.35">
      <c r="B991"/>
      <c r="F991"/>
    </row>
    <row r="992" spans="2:6" x14ac:dyDescent="0.35">
      <c r="B992"/>
      <c r="F992"/>
    </row>
    <row r="993" spans="2:6" x14ac:dyDescent="0.35">
      <c r="B993"/>
      <c r="F993"/>
    </row>
    <row r="994" spans="2:6" x14ac:dyDescent="0.35">
      <c r="B994"/>
      <c r="F994"/>
    </row>
    <row r="995" spans="2:6" x14ac:dyDescent="0.35">
      <c r="B995"/>
      <c r="F995"/>
    </row>
    <row r="996" spans="2:6" x14ac:dyDescent="0.35">
      <c r="B996"/>
      <c r="F996"/>
    </row>
    <row r="997" spans="2:6" x14ac:dyDescent="0.35">
      <c r="B997"/>
      <c r="F997"/>
    </row>
    <row r="998" spans="2:6" x14ac:dyDescent="0.35">
      <c r="B998"/>
      <c r="F998"/>
    </row>
    <row r="999" spans="2:6" x14ac:dyDescent="0.35">
      <c r="B999"/>
      <c r="F999"/>
    </row>
    <row r="1000" spans="2:6" x14ac:dyDescent="0.35">
      <c r="B1000"/>
      <c r="F1000"/>
    </row>
    <row r="1001" spans="2:6" x14ac:dyDescent="0.35">
      <c r="B1001"/>
      <c r="F1001"/>
    </row>
    <row r="1002" spans="2:6" x14ac:dyDescent="0.35">
      <c r="B1002"/>
      <c r="F1002"/>
    </row>
    <row r="1003" spans="2:6" x14ac:dyDescent="0.35">
      <c r="B1003"/>
      <c r="F1003"/>
    </row>
    <row r="1004" spans="2:6" x14ac:dyDescent="0.35">
      <c r="B1004"/>
      <c r="F1004"/>
    </row>
    <row r="1005" spans="2:6" x14ac:dyDescent="0.35">
      <c r="B1005"/>
      <c r="F1005"/>
    </row>
    <row r="1006" spans="2:6" x14ac:dyDescent="0.35">
      <c r="B1006"/>
      <c r="F1006"/>
    </row>
    <row r="1007" spans="2:6" x14ac:dyDescent="0.35">
      <c r="B1007"/>
      <c r="F1007"/>
    </row>
    <row r="1008" spans="2:6" x14ac:dyDescent="0.35">
      <c r="B1008"/>
      <c r="F1008"/>
    </row>
    <row r="1009" spans="2:6" x14ac:dyDescent="0.35">
      <c r="B1009"/>
      <c r="F1009"/>
    </row>
    <row r="1010" spans="2:6" x14ac:dyDescent="0.35">
      <c r="B1010"/>
      <c r="F1010"/>
    </row>
    <row r="1011" spans="2:6" x14ac:dyDescent="0.35">
      <c r="B1011"/>
      <c r="F1011"/>
    </row>
    <row r="1012" spans="2:6" x14ac:dyDescent="0.35">
      <c r="B1012"/>
      <c r="F1012"/>
    </row>
    <row r="1013" spans="2:6" x14ac:dyDescent="0.35">
      <c r="B1013"/>
      <c r="F1013"/>
    </row>
    <row r="1014" spans="2:6" x14ac:dyDescent="0.35">
      <c r="B1014"/>
      <c r="F1014"/>
    </row>
    <row r="1015" spans="2:6" x14ac:dyDescent="0.35">
      <c r="B1015"/>
      <c r="F1015"/>
    </row>
    <row r="1016" spans="2:6" x14ac:dyDescent="0.35">
      <c r="B1016"/>
      <c r="F1016"/>
    </row>
    <row r="1017" spans="2:6" x14ac:dyDescent="0.35">
      <c r="B1017"/>
      <c r="F1017"/>
    </row>
    <row r="1018" spans="2:6" x14ac:dyDescent="0.35">
      <c r="B1018"/>
      <c r="F1018"/>
    </row>
    <row r="1019" spans="2:6" x14ac:dyDescent="0.35">
      <c r="B1019"/>
      <c r="F1019"/>
    </row>
    <row r="1020" spans="2:6" x14ac:dyDescent="0.35">
      <c r="B1020"/>
      <c r="F1020"/>
    </row>
    <row r="1021" spans="2:6" x14ac:dyDescent="0.35">
      <c r="B1021"/>
      <c r="F1021"/>
    </row>
    <row r="1022" spans="2:6" x14ac:dyDescent="0.35">
      <c r="B1022"/>
      <c r="F1022"/>
    </row>
    <row r="1023" spans="2:6" x14ac:dyDescent="0.35">
      <c r="B1023"/>
      <c r="F1023"/>
    </row>
    <row r="1024" spans="2:6" x14ac:dyDescent="0.35">
      <c r="B1024"/>
      <c r="F1024"/>
    </row>
    <row r="1025" spans="2:6" x14ac:dyDescent="0.35">
      <c r="B1025"/>
      <c r="F1025"/>
    </row>
    <row r="1026" spans="2:6" x14ac:dyDescent="0.35">
      <c r="B1026"/>
      <c r="F1026"/>
    </row>
    <row r="1027" spans="2:6" x14ac:dyDescent="0.35">
      <c r="B1027"/>
      <c r="F1027"/>
    </row>
    <row r="1028" spans="2:6" x14ac:dyDescent="0.35">
      <c r="B1028"/>
      <c r="F1028"/>
    </row>
    <row r="1029" spans="2:6" x14ac:dyDescent="0.35">
      <c r="B1029"/>
      <c r="F1029"/>
    </row>
    <row r="1030" spans="2:6" x14ac:dyDescent="0.35">
      <c r="B1030"/>
      <c r="F1030"/>
    </row>
    <row r="1031" spans="2:6" x14ac:dyDescent="0.35">
      <c r="B1031"/>
      <c r="F1031"/>
    </row>
    <row r="1032" spans="2:6" x14ac:dyDescent="0.35">
      <c r="B1032"/>
      <c r="F1032"/>
    </row>
    <row r="1033" spans="2:6" x14ac:dyDescent="0.35">
      <c r="B1033"/>
      <c r="F1033"/>
    </row>
    <row r="1034" spans="2:6" x14ac:dyDescent="0.35">
      <c r="B1034"/>
      <c r="F1034"/>
    </row>
    <row r="1035" spans="2:6" x14ac:dyDescent="0.35">
      <c r="B1035"/>
      <c r="F1035"/>
    </row>
    <row r="1036" spans="2:6" x14ac:dyDescent="0.35">
      <c r="B1036"/>
      <c r="F1036"/>
    </row>
    <row r="1037" spans="2:6" x14ac:dyDescent="0.35">
      <c r="B1037"/>
      <c r="F1037"/>
    </row>
    <row r="1038" spans="2:6" x14ac:dyDescent="0.35">
      <c r="B1038"/>
      <c r="F1038"/>
    </row>
    <row r="1039" spans="2:6" x14ac:dyDescent="0.35">
      <c r="B1039"/>
      <c r="F1039"/>
    </row>
    <row r="1040" spans="2:6" x14ac:dyDescent="0.35">
      <c r="B1040"/>
      <c r="F1040"/>
    </row>
    <row r="1041" spans="2:6" x14ac:dyDescent="0.35">
      <c r="B1041"/>
      <c r="F1041"/>
    </row>
    <row r="1042" spans="2:6" x14ac:dyDescent="0.35">
      <c r="B1042"/>
      <c r="F1042"/>
    </row>
    <row r="1043" spans="2:6" x14ac:dyDescent="0.35">
      <c r="B1043"/>
      <c r="F1043"/>
    </row>
    <row r="1044" spans="2:6" x14ac:dyDescent="0.35">
      <c r="B1044"/>
      <c r="F1044"/>
    </row>
    <row r="1045" spans="2:6" x14ac:dyDescent="0.35">
      <c r="B1045"/>
      <c r="F1045"/>
    </row>
    <row r="1046" spans="2:6" x14ac:dyDescent="0.35">
      <c r="B1046"/>
      <c r="F1046"/>
    </row>
    <row r="1047" spans="2:6" x14ac:dyDescent="0.35">
      <c r="B1047"/>
      <c r="F1047"/>
    </row>
    <row r="1048" spans="2:6" x14ac:dyDescent="0.35">
      <c r="B1048"/>
      <c r="F1048"/>
    </row>
    <row r="1049" spans="2:6" x14ac:dyDescent="0.35">
      <c r="B1049"/>
      <c r="F1049"/>
    </row>
    <row r="1050" spans="2:6" x14ac:dyDescent="0.35">
      <c r="B1050"/>
      <c r="F1050"/>
    </row>
    <row r="1051" spans="2:6" x14ac:dyDescent="0.35">
      <c r="B1051"/>
      <c r="F1051"/>
    </row>
    <row r="1052" spans="2:6" x14ac:dyDescent="0.35">
      <c r="B1052"/>
      <c r="F1052"/>
    </row>
    <row r="1053" spans="2:6" x14ac:dyDescent="0.35">
      <c r="B1053"/>
      <c r="F1053"/>
    </row>
    <row r="1054" spans="2:6" x14ac:dyDescent="0.35">
      <c r="B1054"/>
      <c r="F1054"/>
    </row>
    <row r="1055" spans="2:6" x14ac:dyDescent="0.35">
      <c r="B1055"/>
      <c r="F1055"/>
    </row>
    <row r="1056" spans="2:6" x14ac:dyDescent="0.35">
      <c r="B1056"/>
      <c r="F1056"/>
    </row>
    <row r="1057" spans="2:6" x14ac:dyDescent="0.35">
      <c r="B1057"/>
      <c r="F1057"/>
    </row>
    <row r="1058" spans="2:6" x14ac:dyDescent="0.35">
      <c r="B1058"/>
      <c r="F1058"/>
    </row>
    <row r="1059" spans="2:6" x14ac:dyDescent="0.35">
      <c r="B1059"/>
      <c r="F1059"/>
    </row>
    <row r="1060" spans="2:6" x14ac:dyDescent="0.35">
      <c r="B1060"/>
      <c r="F1060"/>
    </row>
    <row r="1061" spans="2:6" x14ac:dyDescent="0.35">
      <c r="B1061"/>
      <c r="F1061"/>
    </row>
    <row r="1062" spans="2:6" x14ac:dyDescent="0.35">
      <c r="B1062"/>
      <c r="F1062"/>
    </row>
    <row r="1063" spans="2:6" x14ac:dyDescent="0.35">
      <c r="B1063"/>
      <c r="F1063"/>
    </row>
    <row r="1064" spans="2:6" x14ac:dyDescent="0.35">
      <c r="B1064"/>
      <c r="F1064"/>
    </row>
    <row r="1065" spans="2:6" x14ac:dyDescent="0.35">
      <c r="B1065"/>
      <c r="F1065"/>
    </row>
    <row r="1066" spans="2:6" x14ac:dyDescent="0.35">
      <c r="B1066"/>
      <c r="F1066"/>
    </row>
    <row r="1067" spans="2:6" x14ac:dyDescent="0.35">
      <c r="B1067"/>
      <c r="F1067"/>
    </row>
    <row r="1068" spans="2:6" x14ac:dyDescent="0.35">
      <c r="B1068"/>
      <c r="F1068"/>
    </row>
    <row r="1069" spans="2:6" x14ac:dyDescent="0.35">
      <c r="B1069"/>
      <c r="F1069"/>
    </row>
    <row r="1070" spans="2:6" x14ac:dyDescent="0.35">
      <c r="B1070"/>
      <c r="F1070"/>
    </row>
    <row r="1071" spans="2:6" x14ac:dyDescent="0.35">
      <c r="B1071"/>
      <c r="F1071"/>
    </row>
    <row r="1072" spans="2:6" x14ac:dyDescent="0.35">
      <c r="B1072"/>
      <c r="F1072"/>
    </row>
    <row r="1073" spans="2:6" x14ac:dyDescent="0.35">
      <c r="B1073"/>
      <c r="F1073"/>
    </row>
    <row r="1074" spans="2:6" x14ac:dyDescent="0.35">
      <c r="B1074"/>
      <c r="F1074"/>
    </row>
    <row r="1075" spans="2:6" x14ac:dyDescent="0.35">
      <c r="B1075"/>
      <c r="F1075"/>
    </row>
    <row r="1076" spans="2:6" x14ac:dyDescent="0.35">
      <c r="B1076"/>
      <c r="F1076"/>
    </row>
    <row r="1077" spans="2:6" x14ac:dyDescent="0.35">
      <c r="B1077"/>
      <c r="F1077"/>
    </row>
    <row r="1078" spans="2:6" x14ac:dyDescent="0.35">
      <c r="B1078"/>
      <c r="F1078"/>
    </row>
    <row r="1079" spans="2:6" x14ac:dyDescent="0.35">
      <c r="B1079"/>
      <c r="F1079"/>
    </row>
    <row r="1080" spans="2:6" x14ac:dyDescent="0.35">
      <c r="B1080"/>
      <c r="F1080"/>
    </row>
    <row r="1081" spans="2:6" x14ac:dyDescent="0.35">
      <c r="B1081"/>
      <c r="F1081"/>
    </row>
    <row r="1082" spans="2:6" x14ac:dyDescent="0.35">
      <c r="B1082"/>
      <c r="F1082"/>
    </row>
    <row r="1083" spans="2:6" x14ac:dyDescent="0.35">
      <c r="B1083"/>
      <c r="F1083"/>
    </row>
    <row r="1084" spans="2:6" x14ac:dyDescent="0.35">
      <c r="B1084"/>
      <c r="F1084"/>
    </row>
    <row r="1085" spans="2:6" x14ac:dyDescent="0.35">
      <c r="B1085"/>
      <c r="F1085"/>
    </row>
    <row r="1086" spans="2:6" x14ac:dyDescent="0.35">
      <c r="B1086"/>
      <c r="F1086"/>
    </row>
    <row r="1087" spans="2:6" x14ac:dyDescent="0.35">
      <c r="B1087"/>
      <c r="F1087"/>
    </row>
    <row r="1088" spans="2:6" x14ac:dyDescent="0.35">
      <c r="B1088"/>
      <c r="F1088"/>
    </row>
    <row r="1089" spans="2:6" x14ac:dyDescent="0.35">
      <c r="B1089"/>
      <c r="F1089"/>
    </row>
    <row r="1090" spans="2:6" x14ac:dyDescent="0.35">
      <c r="B1090"/>
      <c r="F1090"/>
    </row>
    <row r="1091" spans="2:6" x14ac:dyDescent="0.35">
      <c r="B1091"/>
      <c r="F1091"/>
    </row>
    <row r="1092" spans="2:6" x14ac:dyDescent="0.35">
      <c r="B1092"/>
      <c r="F1092"/>
    </row>
    <row r="1093" spans="2:6" x14ac:dyDescent="0.35">
      <c r="B1093"/>
      <c r="F1093"/>
    </row>
    <row r="1094" spans="2:6" x14ac:dyDescent="0.35">
      <c r="B1094"/>
      <c r="F1094"/>
    </row>
    <row r="1095" spans="2:6" x14ac:dyDescent="0.35">
      <c r="B1095"/>
      <c r="F1095"/>
    </row>
    <row r="1096" spans="2:6" x14ac:dyDescent="0.35">
      <c r="B1096"/>
      <c r="F1096"/>
    </row>
    <row r="1097" spans="2:6" x14ac:dyDescent="0.35">
      <c r="B1097"/>
      <c r="F1097"/>
    </row>
    <row r="1098" spans="2:6" x14ac:dyDescent="0.35">
      <c r="B1098"/>
      <c r="F1098"/>
    </row>
    <row r="1099" spans="2:6" x14ac:dyDescent="0.35">
      <c r="B1099"/>
      <c r="F1099"/>
    </row>
  </sheetData>
  <mergeCells count="2">
    <mergeCell ref="M19:O19"/>
    <mergeCell ref="M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4E198-8182-4460-B396-C68B6ECF1E9A}">
  <sheetPr codeName="Hoja10"/>
  <dimension ref="B2:D118"/>
  <sheetViews>
    <sheetView showGridLines="0" workbookViewId="0">
      <selection activeCell="H3" sqref="H3"/>
    </sheetView>
  </sheetViews>
  <sheetFormatPr baseColWidth="10" defaultColWidth="10.58203125" defaultRowHeight="14.5" x14ac:dyDescent="0.35"/>
  <cols>
    <col min="1" max="1" width="10.58203125" style="21"/>
    <col min="2" max="4" width="12.08203125" style="21" customWidth="1"/>
    <col min="5" max="16384" width="10.58203125" style="21"/>
  </cols>
  <sheetData>
    <row r="2" spans="2:4" ht="43.5" x14ac:dyDescent="0.35">
      <c r="B2" s="105" t="s">
        <v>8304</v>
      </c>
    </row>
    <row r="3" spans="2:4" s="70" customFormat="1" ht="29" x14ac:dyDescent="0.35">
      <c r="B3" s="75" t="s">
        <v>8322</v>
      </c>
      <c r="C3" s="75" t="s">
        <v>8323</v>
      </c>
      <c r="D3" s="86" t="s">
        <v>8303</v>
      </c>
    </row>
    <row r="4" spans="2:4" x14ac:dyDescent="0.35">
      <c r="B4" s="2">
        <v>0</v>
      </c>
      <c r="C4" s="2">
        <f>+B5</f>
        <v>1400</v>
      </c>
      <c r="D4" s="85">
        <v>357</v>
      </c>
    </row>
    <row r="5" spans="2:4" x14ac:dyDescent="0.35">
      <c r="B5" s="2">
        <v>1400</v>
      </c>
      <c r="C5" s="2">
        <f t="shared" ref="C5:C7" si="0">+B6</f>
        <v>2100</v>
      </c>
      <c r="D5" s="85">
        <v>1650</v>
      </c>
    </row>
    <row r="6" spans="2:4" x14ac:dyDescent="0.35">
      <c r="B6" s="2">
        <v>2100</v>
      </c>
      <c r="C6" s="2">
        <f t="shared" si="0"/>
        <v>4200</v>
      </c>
      <c r="D6" s="85">
        <v>1760</v>
      </c>
    </row>
    <row r="7" spans="2:4" x14ac:dyDescent="0.35">
      <c r="B7" s="2">
        <v>4200</v>
      </c>
      <c r="C7" s="2">
        <f t="shared" si="0"/>
        <v>7000</v>
      </c>
      <c r="D7" s="85">
        <v>3820</v>
      </c>
    </row>
    <row r="8" spans="2:4" x14ac:dyDescent="0.35">
      <c r="B8" s="2">
        <v>7000</v>
      </c>
      <c r="C8" s="2">
        <v>14000</v>
      </c>
      <c r="D8" s="85">
        <v>4700</v>
      </c>
    </row>
    <row r="83" spans="2:2" s="69" customFormat="1" x14ac:dyDescent="0.35">
      <c r="B83" s="21"/>
    </row>
    <row r="84" spans="2:2" s="69" customFormat="1" x14ac:dyDescent="0.35">
      <c r="B84" s="21"/>
    </row>
    <row r="85" spans="2:2" s="69" customFormat="1" x14ac:dyDescent="0.35">
      <c r="B85" s="21"/>
    </row>
    <row r="86" spans="2:2" s="69" customFormat="1" x14ac:dyDescent="0.35">
      <c r="B86" s="21"/>
    </row>
    <row r="87" spans="2:2" s="69" customFormat="1" x14ac:dyDescent="0.35">
      <c r="B87" s="21"/>
    </row>
    <row r="88" spans="2:2" s="69" customFormat="1" x14ac:dyDescent="0.35">
      <c r="B88" s="21"/>
    </row>
    <row r="89" spans="2:2" s="69" customFormat="1" x14ac:dyDescent="0.35">
      <c r="B89" s="21"/>
    </row>
    <row r="90" spans="2:2" s="69" customFormat="1" x14ac:dyDescent="0.35">
      <c r="B90" s="21"/>
    </row>
    <row r="91" spans="2:2" s="69" customFormat="1" x14ac:dyDescent="0.35">
      <c r="B91" s="21"/>
    </row>
    <row r="92" spans="2:2" s="69" customFormat="1" x14ac:dyDescent="0.35">
      <c r="B92" s="21"/>
    </row>
    <row r="93" spans="2:2" s="69" customFormat="1" x14ac:dyDescent="0.35">
      <c r="B93" s="21"/>
    </row>
    <row r="94" spans="2:2" s="69" customFormat="1" x14ac:dyDescent="0.35">
      <c r="B94" s="21"/>
    </row>
    <row r="95" spans="2:2" s="69" customFormat="1" x14ac:dyDescent="0.35">
      <c r="B95" s="21"/>
    </row>
    <row r="96" spans="2:2" s="69" customFormat="1" x14ac:dyDescent="0.35">
      <c r="B96" s="21"/>
    </row>
    <row r="97" spans="2:2" s="69" customFormat="1" x14ac:dyDescent="0.35">
      <c r="B97" s="21"/>
    </row>
    <row r="98" spans="2:2" s="69" customFormat="1" x14ac:dyDescent="0.35">
      <c r="B98" s="21"/>
    </row>
    <row r="99" spans="2:2" s="69" customFormat="1" x14ac:dyDescent="0.35">
      <c r="B99" s="21"/>
    </row>
    <row r="100" spans="2:2" s="69" customFormat="1" x14ac:dyDescent="0.35">
      <c r="B100" s="21"/>
    </row>
    <row r="101" spans="2:2" s="69" customFormat="1" x14ac:dyDescent="0.35">
      <c r="B101" s="21"/>
    </row>
    <row r="102" spans="2:2" s="69" customFormat="1" x14ac:dyDescent="0.35">
      <c r="B102" s="21"/>
    </row>
    <row r="103" spans="2:2" s="69" customFormat="1" x14ac:dyDescent="0.35">
      <c r="B103" s="21"/>
    </row>
    <row r="104" spans="2:2" s="69" customFormat="1" x14ac:dyDescent="0.35">
      <c r="B104" s="21"/>
    </row>
    <row r="105" spans="2:2" s="69" customFormat="1" x14ac:dyDescent="0.35">
      <c r="B105" s="21"/>
    </row>
    <row r="106" spans="2:2" s="69" customFormat="1" x14ac:dyDescent="0.35">
      <c r="B106" s="21"/>
    </row>
    <row r="107" spans="2:2" s="69" customFormat="1" x14ac:dyDescent="0.35">
      <c r="B107" s="21"/>
    </row>
    <row r="108" spans="2:2" s="69" customFormat="1" x14ac:dyDescent="0.35">
      <c r="B108" s="21"/>
    </row>
    <row r="109" spans="2:2" s="69" customFormat="1" x14ac:dyDescent="0.35">
      <c r="B109" s="21"/>
    </row>
    <row r="110" spans="2:2" s="69" customFormat="1" x14ac:dyDescent="0.35">
      <c r="B110" s="21"/>
    </row>
    <row r="111" spans="2:2" s="69" customFormat="1" x14ac:dyDescent="0.35">
      <c r="B111" s="21"/>
    </row>
    <row r="112" spans="2:2" s="69" customFormat="1" x14ac:dyDescent="0.35">
      <c r="B112" s="21"/>
    </row>
    <row r="113" spans="2:2" s="69" customFormat="1" x14ac:dyDescent="0.35">
      <c r="B113" s="21"/>
    </row>
    <row r="114" spans="2:2" s="69" customFormat="1" x14ac:dyDescent="0.35">
      <c r="B114" s="21"/>
    </row>
    <row r="115" spans="2:2" s="69" customFormat="1" x14ac:dyDescent="0.35">
      <c r="B115" s="21"/>
    </row>
    <row r="116" spans="2:2" s="69" customFormat="1" x14ac:dyDescent="0.35">
      <c r="B116" s="21"/>
    </row>
    <row r="117" spans="2:2" s="69" customFormat="1" x14ac:dyDescent="0.35">
      <c r="B117" s="21"/>
    </row>
    <row r="118" spans="2:2" s="69" customFormat="1" x14ac:dyDescent="0.35">
      <c r="B118" s="2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E6FAE-A805-4B7A-A1AF-D02BB7FAAA99}">
  <sheetPr codeName="Hoja11"/>
  <dimension ref="B2:F185"/>
  <sheetViews>
    <sheetView showGridLines="0" topLeftCell="A3" workbookViewId="0">
      <selection activeCell="H3" sqref="H3"/>
    </sheetView>
  </sheetViews>
  <sheetFormatPr baseColWidth="10" defaultColWidth="10.58203125" defaultRowHeight="14.5" x14ac:dyDescent="0.35"/>
  <cols>
    <col min="1" max="1" width="10.58203125" style="21"/>
    <col min="2" max="2" width="15" style="21" customWidth="1"/>
    <col min="3" max="3" width="12.08203125" style="21" customWidth="1"/>
    <col min="4" max="5" width="10.58203125" style="21"/>
    <col min="6" max="6" width="29.08203125" style="21" customWidth="1"/>
    <col min="7" max="16384" width="10.58203125" style="21"/>
  </cols>
  <sheetData>
    <row r="2" spans="2:6" ht="43.5" x14ac:dyDescent="0.35">
      <c r="B2" s="105" t="s">
        <v>8362</v>
      </c>
    </row>
    <row r="3" spans="2:6" s="70" customFormat="1" x14ac:dyDescent="0.35">
      <c r="B3" s="70" t="s">
        <v>8363</v>
      </c>
      <c r="C3" s="70" t="s">
        <v>8364</v>
      </c>
      <c r="D3" s="70" t="s">
        <v>8365</v>
      </c>
      <c r="F3" s="70" t="s">
        <v>8422</v>
      </c>
    </row>
    <row r="4" spans="2:6" x14ac:dyDescent="0.35">
      <c r="B4" s="21" t="s">
        <v>8366</v>
      </c>
      <c r="C4" s="21" t="s">
        <v>21</v>
      </c>
      <c r="D4" s="124">
        <v>1257.25</v>
      </c>
      <c r="F4" s="21">
        <v>754.34999999999991</v>
      </c>
    </row>
    <row r="5" spans="2:6" x14ac:dyDescent="0.35">
      <c r="B5" s="21" t="s">
        <v>8367</v>
      </c>
      <c r="C5" s="21" t="s">
        <v>22</v>
      </c>
      <c r="D5" s="124">
        <v>1257.25</v>
      </c>
      <c r="F5" s="21">
        <v>754.34999999999991</v>
      </c>
    </row>
    <row r="6" spans="2:6" x14ac:dyDescent="0.35">
      <c r="B6" s="21" t="s">
        <v>8368</v>
      </c>
      <c r="C6" s="21" t="s">
        <v>23</v>
      </c>
      <c r="D6" s="124">
        <v>1257.25</v>
      </c>
      <c r="F6" s="21">
        <v>754.34999999999991</v>
      </c>
    </row>
    <row r="7" spans="2:6" x14ac:dyDescent="0.35">
      <c r="B7" s="21" t="s">
        <v>8369</v>
      </c>
      <c r="C7" s="21" t="s">
        <v>24</v>
      </c>
      <c r="D7" s="124">
        <v>1257.25</v>
      </c>
      <c r="F7" s="21">
        <v>754.34999999999991</v>
      </c>
    </row>
    <row r="8" spans="2:6" x14ac:dyDescent="0.35">
      <c r="B8" s="21" t="s">
        <v>8370</v>
      </c>
      <c r="C8" s="21" t="s">
        <v>25</v>
      </c>
      <c r="D8" s="124">
        <v>1257.25</v>
      </c>
      <c r="F8" s="21">
        <v>754.34999999999991</v>
      </c>
    </row>
    <row r="9" spans="2:6" x14ac:dyDescent="0.35">
      <c r="B9" s="21" t="s">
        <v>8371</v>
      </c>
      <c r="C9" s="21" t="s">
        <v>26</v>
      </c>
      <c r="D9" s="124">
        <v>1257.25</v>
      </c>
      <c r="F9" s="21">
        <v>754.34999999999991</v>
      </c>
    </row>
    <row r="10" spans="2:6" x14ac:dyDescent="0.35">
      <c r="B10" s="21" t="s">
        <v>8372</v>
      </c>
      <c r="C10" s="21" t="s">
        <v>27</v>
      </c>
      <c r="D10" s="124">
        <v>1257.25</v>
      </c>
      <c r="F10" s="21">
        <v>754.34999999999991</v>
      </c>
    </row>
    <row r="11" spans="2:6" x14ac:dyDescent="0.35">
      <c r="B11" s="21" t="s">
        <v>8373</v>
      </c>
      <c r="C11" s="21" t="s">
        <v>28</v>
      </c>
      <c r="D11" s="124">
        <v>1257.25</v>
      </c>
      <c r="F11" s="21">
        <v>754.34999999999991</v>
      </c>
    </row>
    <row r="12" spans="2:6" x14ac:dyDescent="0.35">
      <c r="B12" s="21" t="s">
        <v>8374</v>
      </c>
      <c r="C12" s="21" t="s">
        <v>29</v>
      </c>
      <c r="D12" s="124">
        <v>1257.25</v>
      </c>
      <c r="F12" s="21">
        <v>754.34999999999991</v>
      </c>
    </row>
    <row r="13" spans="2:6" x14ac:dyDescent="0.35">
      <c r="B13" s="21" t="s">
        <v>8375</v>
      </c>
      <c r="C13" s="21" t="s">
        <v>30</v>
      </c>
      <c r="D13" s="124">
        <v>2038.3500000000001</v>
      </c>
      <c r="F13" s="21">
        <v>1223.01</v>
      </c>
    </row>
    <row r="14" spans="2:6" x14ac:dyDescent="0.35">
      <c r="B14" s="21" t="s">
        <v>8376</v>
      </c>
      <c r="C14" s="21" t="s">
        <v>31</v>
      </c>
      <c r="D14" s="124">
        <v>2038.3500000000001</v>
      </c>
      <c r="F14" s="21">
        <v>1223.01</v>
      </c>
    </row>
    <row r="15" spans="2:6" x14ac:dyDescent="0.35">
      <c r="B15" s="21" t="s">
        <v>8377</v>
      </c>
      <c r="C15" s="21" t="s">
        <v>32</v>
      </c>
      <c r="D15" s="124">
        <v>2038.3500000000001</v>
      </c>
      <c r="F15" s="21">
        <v>1223.01</v>
      </c>
    </row>
    <row r="16" spans="2:6" x14ac:dyDescent="0.35">
      <c r="B16" s="21" t="s">
        <v>8378</v>
      </c>
      <c r="C16" s="21" t="s">
        <v>33</v>
      </c>
      <c r="D16" s="124">
        <v>2038.3500000000001</v>
      </c>
      <c r="F16" s="21">
        <v>1223.01</v>
      </c>
    </row>
    <row r="17" spans="2:6" x14ac:dyDescent="0.35">
      <c r="B17" s="21" t="s">
        <v>8379</v>
      </c>
      <c r="C17" s="21" t="s">
        <v>34</v>
      </c>
      <c r="D17" s="124">
        <v>2038.3500000000001</v>
      </c>
      <c r="F17" s="21">
        <v>1223.01</v>
      </c>
    </row>
    <row r="18" spans="2:6" x14ac:dyDescent="0.35">
      <c r="B18" s="21" t="s">
        <v>8380</v>
      </c>
      <c r="C18" s="21" t="s">
        <v>35</v>
      </c>
      <c r="D18" s="124">
        <v>2038.3500000000001</v>
      </c>
      <c r="F18" s="21">
        <v>1223.01</v>
      </c>
    </row>
    <row r="19" spans="2:6" x14ac:dyDescent="0.35">
      <c r="B19" s="21" t="s">
        <v>8381</v>
      </c>
      <c r="C19" s="21" t="s">
        <v>36</v>
      </c>
      <c r="D19" s="124">
        <v>2038.3500000000001</v>
      </c>
      <c r="F19" s="21">
        <v>1223.01</v>
      </c>
    </row>
    <row r="20" spans="2:6" x14ac:dyDescent="0.35">
      <c r="B20" s="21" t="s">
        <v>8382</v>
      </c>
      <c r="C20" s="21" t="s">
        <v>37</v>
      </c>
      <c r="D20" s="124">
        <v>2038.3500000000001</v>
      </c>
      <c r="F20" s="21">
        <v>1223.01</v>
      </c>
    </row>
    <row r="21" spans="2:6" x14ac:dyDescent="0.35">
      <c r="B21" s="21" t="s">
        <v>8383</v>
      </c>
      <c r="C21" s="21" t="s">
        <v>38</v>
      </c>
      <c r="D21" s="124">
        <v>2038.3500000000001</v>
      </c>
      <c r="F21" s="21">
        <v>1223.01</v>
      </c>
    </row>
    <row r="22" spans="2:6" x14ac:dyDescent="0.35">
      <c r="B22" s="21" t="s">
        <v>8384</v>
      </c>
      <c r="C22" s="21" t="s">
        <v>39</v>
      </c>
      <c r="D22" s="124">
        <v>2038.3500000000001</v>
      </c>
      <c r="F22" s="21">
        <v>1223.01</v>
      </c>
    </row>
    <row r="23" spans="2:6" x14ac:dyDescent="0.35">
      <c r="B23" s="21" t="s">
        <v>8385</v>
      </c>
      <c r="C23" s="21" t="s">
        <v>40</v>
      </c>
      <c r="D23" s="124">
        <v>3215.3500000000004</v>
      </c>
      <c r="F23" s="21">
        <v>1929.21</v>
      </c>
    </row>
    <row r="24" spans="2:6" x14ac:dyDescent="0.35">
      <c r="B24" s="21" t="s">
        <v>8386</v>
      </c>
      <c r="C24" s="21" t="s">
        <v>41</v>
      </c>
      <c r="D24" s="124">
        <v>2038.3500000000001</v>
      </c>
      <c r="F24" s="21">
        <v>1223.01</v>
      </c>
    </row>
    <row r="25" spans="2:6" x14ac:dyDescent="0.35">
      <c r="B25" s="21" t="s">
        <v>8387</v>
      </c>
      <c r="C25" s="21" t="s">
        <v>42</v>
      </c>
      <c r="D25" s="124">
        <v>2038.3500000000001</v>
      </c>
      <c r="F25" s="21">
        <v>1223.01</v>
      </c>
    </row>
    <row r="26" spans="2:6" x14ac:dyDescent="0.35">
      <c r="B26" s="21" t="s">
        <v>8388</v>
      </c>
      <c r="C26" s="21" t="s">
        <v>43</v>
      </c>
      <c r="D26" s="124">
        <v>2038.3500000000001</v>
      </c>
      <c r="F26" s="21">
        <v>1223.01</v>
      </c>
    </row>
    <row r="27" spans="2:6" x14ac:dyDescent="0.35">
      <c r="B27" s="21" t="s">
        <v>8389</v>
      </c>
      <c r="C27" s="21" t="s">
        <v>44</v>
      </c>
      <c r="D27" s="124">
        <v>2038.3500000000001</v>
      </c>
      <c r="F27" s="21">
        <v>1223.01</v>
      </c>
    </row>
    <row r="28" spans="2:6" x14ac:dyDescent="0.35">
      <c r="B28" s="21" t="s">
        <v>8390</v>
      </c>
      <c r="C28" s="21" t="s">
        <v>45</v>
      </c>
      <c r="D28" s="124">
        <v>2038.3500000000001</v>
      </c>
      <c r="F28" s="21">
        <v>1223.01</v>
      </c>
    </row>
    <row r="29" spans="2:6" x14ac:dyDescent="0.35">
      <c r="B29" s="21" t="s">
        <v>8391</v>
      </c>
      <c r="C29" s="21" t="s">
        <v>46</v>
      </c>
      <c r="D29" s="124">
        <v>2038.3500000000001</v>
      </c>
      <c r="F29" s="21">
        <v>1223.01</v>
      </c>
    </row>
    <row r="30" spans="2:6" x14ac:dyDescent="0.35">
      <c r="B30" s="21" t="s">
        <v>8392</v>
      </c>
      <c r="C30" s="21" t="s">
        <v>47</v>
      </c>
      <c r="D30" s="124">
        <v>3215.3500000000004</v>
      </c>
      <c r="F30" s="21">
        <v>1929.21</v>
      </c>
    </row>
    <row r="31" spans="2:6" x14ac:dyDescent="0.35">
      <c r="B31" s="21" t="s">
        <v>8393</v>
      </c>
      <c r="C31" s="21" t="s">
        <v>48</v>
      </c>
      <c r="D31" s="124">
        <v>3215.3500000000004</v>
      </c>
      <c r="F31" s="21">
        <v>1929.21</v>
      </c>
    </row>
    <row r="32" spans="2:6" x14ac:dyDescent="0.35">
      <c r="B32" s="21" t="s">
        <v>8394</v>
      </c>
      <c r="C32" s="21" t="s">
        <v>49</v>
      </c>
      <c r="D32" s="124">
        <v>3215.3500000000004</v>
      </c>
      <c r="F32" s="21">
        <v>1929.21</v>
      </c>
    </row>
    <row r="33" spans="2:6" x14ac:dyDescent="0.35">
      <c r="B33" s="21" t="s">
        <v>8395</v>
      </c>
      <c r="C33" s="21" t="s">
        <v>50</v>
      </c>
      <c r="D33" s="124">
        <v>3215.3500000000004</v>
      </c>
      <c r="F33" s="21">
        <v>1929.21</v>
      </c>
    </row>
    <row r="34" spans="2:6" x14ac:dyDescent="0.35">
      <c r="B34" s="21" t="s">
        <v>8396</v>
      </c>
      <c r="C34" s="21" t="s">
        <v>51</v>
      </c>
      <c r="D34" s="124">
        <v>3215.3500000000004</v>
      </c>
      <c r="F34" s="21">
        <v>1929.21</v>
      </c>
    </row>
    <row r="35" spans="2:6" x14ac:dyDescent="0.35">
      <c r="B35" s="21" t="s">
        <v>8397</v>
      </c>
      <c r="C35" s="21" t="s">
        <v>52</v>
      </c>
      <c r="D35" s="124">
        <v>3215.3500000000004</v>
      </c>
      <c r="F35" s="21">
        <v>1929.21</v>
      </c>
    </row>
    <row r="36" spans="2:6" x14ac:dyDescent="0.35">
      <c r="C36" s="21" t="s">
        <v>8283</v>
      </c>
      <c r="D36" s="124">
        <v>1257.25</v>
      </c>
      <c r="F36" s="21">
        <v>754.34999999999991</v>
      </c>
    </row>
    <row r="37" spans="2:6" x14ac:dyDescent="0.35">
      <c r="C37" s="21" t="s">
        <v>8284</v>
      </c>
      <c r="D37" s="124">
        <v>1257.25</v>
      </c>
      <c r="F37" s="21">
        <v>754.34999999999991</v>
      </c>
    </row>
    <row r="38" spans="2:6" x14ac:dyDescent="0.35">
      <c r="C38" s="21" t="s">
        <v>8285</v>
      </c>
      <c r="D38" s="124">
        <v>1257.25</v>
      </c>
      <c r="F38" s="21">
        <v>754.34999999999991</v>
      </c>
    </row>
    <row r="39" spans="2:6" x14ac:dyDescent="0.35">
      <c r="C39" s="21" t="s">
        <v>8286</v>
      </c>
      <c r="D39" s="124">
        <v>1257.25</v>
      </c>
      <c r="F39" s="21">
        <v>754.34999999999991</v>
      </c>
    </row>
    <row r="40" spans="2:6" x14ac:dyDescent="0.35">
      <c r="C40" s="21" t="s">
        <v>8287</v>
      </c>
      <c r="D40" s="124">
        <v>1257.25</v>
      </c>
      <c r="F40" s="21">
        <v>754.34999999999991</v>
      </c>
    </row>
    <row r="41" spans="2:6" x14ac:dyDescent="0.35">
      <c r="C41" s="21" t="s">
        <v>8288</v>
      </c>
      <c r="D41" s="124">
        <v>1257.25</v>
      </c>
      <c r="F41" s="21">
        <v>754.34999999999991</v>
      </c>
    </row>
    <row r="42" spans="2:6" x14ac:dyDescent="0.35">
      <c r="C42" s="21" t="s">
        <v>8289</v>
      </c>
      <c r="D42" s="124">
        <v>1257.25</v>
      </c>
      <c r="F42" s="21">
        <v>754.34999999999991</v>
      </c>
    </row>
    <row r="43" spans="2:6" x14ac:dyDescent="0.35">
      <c r="C43" s="21" t="s">
        <v>8290</v>
      </c>
      <c r="D43" s="124">
        <v>1257.25</v>
      </c>
      <c r="F43" s="21">
        <v>754.34999999999991</v>
      </c>
    </row>
    <row r="44" spans="2:6" x14ac:dyDescent="0.35">
      <c r="C44" s="21" t="s">
        <v>60</v>
      </c>
      <c r="D44" s="124">
        <v>1257.25</v>
      </c>
      <c r="F44" s="21">
        <v>754.34999999999991</v>
      </c>
    </row>
    <row r="45" spans="2:6" x14ac:dyDescent="0.35">
      <c r="C45" s="21" t="s">
        <v>61</v>
      </c>
      <c r="D45" s="124">
        <v>2038.3500000000001</v>
      </c>
      <c r="F45" s="21">
        <v>1223.01</v>
      </c>
    </row>
    <row r="46" spans="2:6" x14ac:dyDescent="0.35">
      <c r="C46" s="21" t="s">
        <v>62</v>
      </c>
      <c r="D46" s="124">
        <v>2038.3500000000001</v>
      </c>
      <c r="F46" s="21">
        <v>1223.01</v>
      </c>
    </row>
    <row r="47" spans="2:6" x14ac:dyDescent="0.35">
      <c r="C47" s="21" t="s">
        <v>63</v>
      </c>
      <c r="D47" s="124">
        <v>2038.3500000000001</v>
      </c>
      <c r="F47" s="21">
        <v>1223.01</v>
      </c>
    </row>
    <row r="48" spans="2:6" x14ac:dyDescent="0.35">
      <c r="C48" s="21" t="s">
        <v>64</v>
      </c>
      <c r="D48" s="124">
        <v>2038.3500000000001</v>
      </c>
      <c r="F48" s="21">
        <v>1223.01</v>
      </c>
    </row>
    <row r="49" spans="3:6" x14ac:dyDescent="0.35">
      <c r="C49" s="21" t="s">
        <v>65</v>
      </c>
      <c r="D49" s="124">
        <v>2038.3500000000001</v>
      </c>
      <c r="F49" s="21">
        <v>1223.01</v>
      </c>
    </row>
    <row r="50" spans="3:6" x14ac:dyDescent="0.35">
      <c r="C50" s="21" t="s">
        <v>66</v>
      </c>
      <c r="D50" s="124">
        <v>2038.3500000000001</v>
      </c>
      <c r="F50" s="21">
        <v>1223.01</v>
      </c>
    </row>
    <row r="51" spans="3:6" x14ac:dyDescent="0.35">
      <c r="C51" s="21" t="s">
        <v>67</v>
      </c>
      <c r="D51" s="124">
        <v>2038.3500000000001</v>
      </c>
      <c r="F51" s="21">
        <v>1223.01</v>
      </c>
    </row>
    <row r="52" spans="3:6" x14ac:dyDescent="0.35">
      <c r="C52" s="21" t="s">
        <v>68</v>
      </c>
      <c r="D52" s="124">
        <v>2038.3500000000001</v>
      </c>
      <c r="F52" s="21">
        <v>1223.01</v>
      </c>
    </row>
    <row r="53" spans="3:6" x14ac:dyDescent="0.35">
      <c r="C53" s="21" t="s">
        <v>69</v>
      </c>
      <c r="D53" s="124">
        <v>2038.3500000000001</v>
      </c>
      <c r="F53" s="21">
        <v>1223.01</v>
      </c>
    </row>
    <row r="54" spans="3:6" x14ac:dyDescent="0.35">
      <c r="C54" s="21" t="s">
        <v>70</v>
      </c>
      <c r="D54" s="124">
        <v>2038.3500000000001</v>
      </c>
      <c r="F54" s="21">
        <v>1223.01</v>
      </c>
    </row>
    <row r="55" spans="3:6" x14ac:dyDescent="0.35">
      <c r="C55" s="21" t="s">
        <v>71</v>
      </c>
      <c r="D55" s="124">
        <v>2038.3500000000001</v>
      </c>
      <c r="F55" s="21">
        <v>1223.01</v>
      </c>
    </row>
    <row r="56" spans="3:6" x14ac:dyDescent="0.35">
      <c r="C56" s="21" t="s">
        <v>72</v>
      </c>
      <c r="D56" s="124">
        <v>2038.3500000000001</v>
      </c>
      <c r="F56" s="21">
        <v>1223.01</v>
      </c>
    </row>
    <row r="57" spans="3:6" x14ac:dyDescent="0.35">
      <c r="C57" s="21" t="s">
        <v>73</v>
      </c>
      <c r="D57" s="124">
        <v>2038.3500000000001</v>
      </c>
      <c r="F57" s="21">
        <v>1223.01</v>
      </c>
    </row>
    <row r="58" spans="3:6" x14ac:dyDescent="0.35">
      <c r="C58" s="21" t="s">
        <v>74</v>
      </c>
      <c r="D58" s="124">
        <v>2038.3500000000001</v>
      </c>
      <c r="F58" s="21">
        <v>1223.01</v>
      </c>
    </row>
    <row r="59" spans="3:6" x14ac:dyDescent="0.35">
      <c r="C59" s="21" t="s">
        <v>75</v>
      </c>
      <c r="D59" s="124">
        <v>2038.3500000000001</v>
      </c>
      <c r="F59" s="21">
        <v>1223.01</v>
      </c>
    </row>
    <row r="60" spans="3:6" x14ac:dyDescent="0.35">
      <c r="C60" s="21" t="s">
        <v>76</v>
      </c>
      <c r="D60" s="124">
        <v>2038.3500000000001</v>
      </c>
      <c r="F60" s="21">
        <v>1223.01</v>
      </c>
    </row>
    <row r="61" spans="3:6" x14ac:dyDescent="0.35">
      <c r="C61" s="21" t="s">
        <v>77</v>
      </c>
      <c r="D61" s="124">
        <v>2038.3500000000001</v>
      </c>
      <c r="F61" s="21">
        <v>1223.01</v>
      </c>
    </row>
    <row r="62" spans="3:6" x14ac:dyDescent="0.35">
      <c r="C62" s="21" t="s">
        <v>78</v>
      </c>
      <c r="D62" s="124">
        <v>3215.3500000000004</v>
      </c>
      <c r="F62" s="21">
        <v>1929.21</v>
      </c>
    </row>
    <row r="63" spans="3:6" x14ac:dyDescent="0.35">
      <c r="C63" s="21" t="s">
        <v>79</v>
      </c>
      <c r="D63" s="124">
        <v>3215.3500000000004</v>
      </c>
      <c r="F63" s="21">
        <v>1929.21</v>
      </c>
    </row>
    <row r="64" spans="3:6" x14ac:dyDescent="0.35">
      <c r="C64" s="21" t="s">
        <v>80</v>
      </c>
      <c r="D64" s="124">
        <v>3215.3500000000004</v>
      </c>
      <c r="F64" s="21">
        <v>1929.21</v>
      </c>
    </row>
    <row r="65" spans="3:6" x14ac:dyDescent="0.35">
      <c r="C65" s="21" t="s">
        <v>81</v>
      </c>
      <c r="D65" s="124">
        <v>3215.3500000000004</v>
      </c>
      <c r="F65" s="21">
        <v>1929.21</v>
      </c>
    </row>
    <row r="66" spans="3:6" x14ac:dyDescent="0.35">
      <c r="C66"/>
    </row>
    <row r="67" spans="3:6" x14ac:dyDescent="0.35">
      <c r="C67"/>
    </row>
    <row r="68" spans="3:6" x14ac:dyDescent="0.35">
      <c r="C68"/>
    </row>
    <row r="69" spans="3:6" x14ac:dyDescent="0.35">
      <c r="C69"/>
    </row>
    <row r="70" spans="3:6" x14ac:dyDescent="0.35">
      <c r="C70"/>
    </row>
    <row r="71" spans="3:6" x14ac:dyDescent="0.35">
      <c r="C71"/>
    </row>
    <row r="72" spans="3:6" x14ac:dyDescent="0.35">
      <c r="C72"/>
    </row>
    <row r="73" spans="3:6" x14ac:dyDescent="0.35">
      <c r="C73"/>
    </row>
    <row r="74" spans="3:6" x14ac:dyDescent="0.35">
      <c r="C74"/>
    </row>
    <row r="75" spans="3:6" x14ac:dyDescent="0.35">
      <c r="C75"/>
    </row>
    <row r="76" spans="3:6" x14ac:dyDescent="0.35">
      <c r="C76"/>
    </row>
    <row r="77" spans="3:6" x14ac:dyDescent="0.35">
      <c r="C77"/>
    </row>
    <row r="78" spans="3:6" x14ac:dyDescent="0.35">
      <c r="C78"/>
    </row>
    <row r="79" spans="3:6" x14ac:dyDescent="0.35">
      <c r="C79"/>
    </row>
    <row r="80" spans="3:6" x14ac:dyDescent="0.35">
      <c r="C80"/>
    </row>
    <row r="81" spans="2:3" x14ac:dyDescent="0.35">
      <c r="C81"/>
    </row>
    <row r="82" spans="2:3" x14ac:dyDescent="0.35">
      <c r="C82"/>
    </row>
    <row r="83" spans="2:3" s="69" customFormat="1" x14ac:dyDescent="0.35">
      <c r="B83" s="21"/>
      <c r="C83"/>
    </row>
    <row r="84" spans="2:3" s="69" customFormat="1" x14ac:dyDescent="0.35">
      <c r="B84" s="21"/>
      <c r="C84"/>
    </row>
    <row r="85" spans="2:3" s="69" customFormat="1" x14ac:dyDescent="0.35">
      <c r="B85" s="21"/>
      <c r="C85"/>
    </row>
    <row r="86" spans="2:3" s="69" customFormat="1" x14ac:dyDescent="0.35">
      <c r="B86" s="21"/>
      <c r="C86"/>
    </row>
    <row r="87" spans="2:3" s="69" customFormat="1" x14ac:dyDescent="0.35">
      <c r="B87" s="21"/>
      <c r="C87"/>
    </row>
    <row r="88" spans="2:3" s="69" customFormat="1" x14ac:dyDescent="0.35">
      <c r="B88" s="21"/>
      <c r="C88"/>
    </row>
    <row r="89" spans="2:3" s="69" customFormat="1" x14ac:dyDescent="0.35">
      <c r="B89" s="21"/>
      <c r="C89"/>
    </row>
    <row r="90" spans="2:3" s="69" customFormat="1" x14ac:dyDescent="0.35">
      <c r="B90" s="21"/>
      <c r="C90"/>
    </row>
    <row r="91" spans="2:3" s="69" customFormat="1" x14ac:dyDescent="0.35">
      <c r="B91" s="21"/>
      <c r="C91"/>
    </row>
    <row r="92" spans="2:3" s="69" customFormat="1" x14ac:dyDescent="0.35">
      <c r="B92" s="21"/>
      <c r="C92"/>
    </row>
    <row r="93" spans="2:3" s="69" customFormat="1" x14ac:dyDescent="0.35">
      <c r="B93" s="21"/>
      <c r="C93"/>
    </row>
    <row r="94" spans="2:3" s="69" customFormat="1" x14ac:dyDescent="0.35">
      <c r="B94" s="21"/>
      <c r="C94"/>
    </row>
    <row r="95" spans="2:3" s="69" customFormat="1" x14ac:dyDescent="0.35">
      <c r="B95" s="21"/>
      <c r="C95"/>
    </row>
    <row r="96" spans="2:3" s="69" customFormat="1" x14ac:dyDescent="0.35">
      <c r="B96" s="21"/>
      <c r="C96"/>
    </row>
    <row r="97" spans="2:3" s="69" customFormat="1" x14ac:dyDescent="0.35">
      <c r="B97" s="21"/>
      <c r="C97"/>
    </row>
    <row r="98" spans="2:3" s="69" customFormat="1" x14ac:dyDescent="0.35">
      <c r="B98" s="21"/>
      <c r="C98"/>
    </row>
    <row r="99" spans="2:3" s="69" customFormat="1" x14ac:dyDescent="0.35">
      <c r="B99" s="21"/>
      <c r="C99"/>
    </row>
    <row r="100" spans="2:3" s="69" customFormat="1" x14ac:dyDescent="0.35">
      <c r="B100" s="21"/>
      <c r="C100"/>
    </row>
    <row r="101" spans="2:3" s="69" customFormat="1" x14ac:dyDescent="0.35">
      <c r="B101" s="21"/>
      <c r="C101"/>
    </row>
    <row r="102" spans="2:3" s="69" customFormat="1" x14ac:dyDescent="0.35">
      <c r="B102" s="21"/>
      <c r="C102"/>
    </row>
    <row r="103" spans="2:3" s="69" customFormat="1" x14ac:dyDescent="0.35">
      <c r="B103" s="21"/>
      <c r="C103"/>
    </row>
    <row r="104" spans="2:3" s="69" customFormat="1" x14ac:dyDescent="0.35">
      <c r="B104" s="21"/>
      <c r="C104"/>
    </row>
    <row r="105" spans="2:3" s="69" customFormat="1" x14ac:dyDescent="0.35">
      <c r="B105" s="21"/>
      <c r="C105"/>
    </row>
    <row r="106" spans="2:3" s="69" customFormat="1" x14ac:dyDescent="0.35">
      <c r="B106" s="21"/>
      <c r="C106"/>
    </row>
    <row r="107" spans="2:3" s="69" customFormat="1" x14ac:dyDescent="0.35">
      <c r="B107" s="21"/>
      <c r="C107"/>
    </row>
    <row r="108" spans="2:3" s="69" customFormat="1" x14ac:dyDescent="0.35">
      <c r="B108" s="21"/>
      <c r="C108"/>
    </row>
    <row r="109" spans="2:3" s="69" customFormat="1" x14ac:dyDescent="0.35">
      <c r="B109" s="21"/>
      <c r="C109"/>
    </row>
    <row r="110" spans="2:3" s="69" customFormat="1" x14ac:dyDescent="0.35">
      <c r="B110" s="21"/>
      <c r="C110"/>
    </row>
    <row r="111" spans="2:3" s="69" customFormat="1" x14ac:dyDescent="0.35">
      <c r="B111" s="21"/>
      <c r="C111"/>
    </row>
    <row r="112" spans="2:3" s="69" customFormat="1" x14ac:dyDescent="0.35">
      <c r="B112" s="21"/>
      <c r="C112"/>
    </row>
    <row r="113" spans="2:3" s="69" customFormat="1" x14ac:dyDescent="0.35">
      <c r="B113" s="21"/>
      <c r="C113"/>
    </row>
    <row r="114" spans="2:3" s="69" customFormat="1" x14ac:dyDescent="0.35">
      <c r="B114" s="21"/>
      <c r="C114"/>
    </row>
    <row r="115" spans="2:3" s="69" customFormat="1" x14ac:dyDescent="0.35">
      <c r="B115" s="21"/>
      <c r="C115"/>
    </row>
    <row r="116" spans="2:3" s="69" customFormat="1" x14ac:dyDescent="0.35">
      <c r="B116" s="21"/>
      <c r="C116"/>
    </row>
    <row r="117" spans="2:3" s="69" customFormat="1" x14ac:dyDescent="0.35">
      <c r="B117" s="21"/>
      <c r="C117"/>
    </row>
    <row r="118" spans="2:3" s="69" customFormat="1" x14ac:dyDescent="0.35">
      <c r="B118" s="21"/>
      <c r="C118"/>
    </row>
    <row r="119" spans="2:3" x14ac:dyDescent="0.35">
      <c r="C119"/>
    </row>
    <row r="120" spans="2:3" x14ac:dyDescent="0.35">
      <c r="C120"/>
    </row>
    <row r="121" spans="2:3" x14ac:dyDescent="0.35">
      <c r="C121"/>
    </row>
    <row r="122" spans="2:3" x14ac:dyDescent="0.35">
      <c r="C122"/>
    </row>
    <row r="123" spans="2:3" x14ac:dyDescent="0.35">
      <c r="C123"/>
    </row>
    <row r="124" spans="2:3" x14ac:dyDescent="0.35">
      <c r="C124"/>
    </row>
    <row r="125" spans="2:3" x14ac:dyDescent="0.35">
      <c r="C125"/>
    </row>
    <row r="126" spans="2:3" x14ac:dyDescent="0.35">
      <c r="C126"/>
    </row>
    <row r="127" spans="2:3" x14ac:dyDescent="0.35">
      <c r="C127"/>
    </row>
    <row r="128" spans="2:3" x14ac:dyDescent="0.35">
      <c r="C128"/>
    </row>
    <row r="129" spans="3:3" x14ac:dyDescent="0.35">
      <c r="C129"/>
    </row>
    <row r="130" spans="3:3" x14ac:dyDescent="0.35">
      <c r="C130"/>
    </row>
    <row r="131" spans="3:3" x14ac:dyDescent="0.35">
      <c r="C131"/>
    </row>
    <row r="132" spans="3:3" x14ac:dyDescent="0.35">
      <c r="C132"/>
    </row>
    <row r="133" spans="3:3" x14ac:dyDescent="0.35">
      <c r="C133"/>
    </row>
    <row r="134" spans="3:3" x14ac:dyDescent="0.35">
      <c r="C134"/>
    </row>
    <row r="135" spans="3:3" x14ac:dyDescent="0.35">
      <c r="C135"/>
    </row>
    <row r="136" spans="3:3" x14ac:dyDescent="0.35">
      <c r="C136"/>
    </row>
    <row r="137" spans="3:3" x14ac:dyDescent="0.35">
      <c r="C137"/>
    </row>
    <row r="138" spans="3:3" x14ac:dyDescent="0.35">
      <c r="C138"/>
    </row>
    <row r="139" spans="3:3" x14ac:dyDescent="0.35">
      <c r="C139"/>
    </row>
    <row r="140" spans="3:3" x14ac:dyDescent="0.35">
      <c r="C140"/>
    </row>
    <row r="141" spans="3:3" x14ac:dyDescent="0.35">
      <c r="C141"/>
    </row>
    <row r="142" spans="3:3" x14ac:dyDescent="0.35">
      <c r="C142"/>
    </row>
    <row r="143" spans="3:3" x14ac:dyDescent="0.35">
      <c r="C143"/>
    </row>
    <row r="144" spans="3:3" x14ac:dyDescent="0.35">
      <c r="C144"/>
    </row>
    <row r="145" spans="3:3" x14ac:dyDescent="0.35">
      <c r="C145"/>
    </row>
    <row r="146" spans="3:3" x14ac:dyDescent="0.35">
      <c r="C146"/>
    </row>
    <row r="147" spans="3:3" x14ac:dyDescent="0.35">
      <c r="C147"/>
    </row>
    <row r="148" spans="3:3" x14ac:dyDescent="0.35">
      <c r="C148"/>
    </row>
    <row r="149" spans="3:3" x14ac:dyDescent="0.35">
      <c r="C149"/>
    </row>
    <row r="150" spans="3:3" x14ac:dyDescent="0.35">
      <c r="C150"/>
    </row>
    <row r="151" spans="3:3" x14ac:dyDescent="0.35">
      <c r="C151"/>
    </row>
    <row r="152" spans="3:3" x14ac:dyDescent="0.35">
      <c r="C152"/>
    </row>
    <row r="153" spans="3:3" x14ac:dyDescent="0.35">
      <c r="C153"/>
    </row>
    <row r="154" spans="3:3" x14ac:dyDescent="0.35">
      <c r="C154"/>
    </row>
    <row r="155" spans="3:3" x14ac:dyDescent="0.35">
      <c r="C155"/>
    </row>
    <row r="156" spans="3:3" x14ac:dyDescent="0.35">
      <c r="C156"/>
    </row>
    <row r="157" spans="3:3" x14ac:dyDescent="0.35">
      <c r="C157"/>
    </row>
    <row r="158" spans="3:3" x14ac:dyDescent="0.35">
      <c r="C158"/>
    </row>
    <row r="159" spans="3:3" x14ac:dyDescent="0.35">
      <c r="C159"/>
    </row>
    <row r="160" spans="3:3" x14ac:dyDescent="0.35">
      <c r="C160"/>
    </row>
    <row r="161" spans="3:3" x14ac:dyDescent="0.35">
      <c r="C161"/>
    </row>
    <row r="162" spans="3:3" x14ac:dyDescent="0.35">
      <c r="C162"/>
    </row>
    <row r="163" spans="3:3" x14ac:dyDescent="0.35">
      <c r="C163"/>
    </row>
    <row r="164" spans="3:3" x14ac:dyDescent="0.35">
      <c r="C164"/>
    </row>
    <row r="165" spans="3:3" x14ac:dyDescent="0.35">
      <c r="C165"/>
    </row>
    <row r="166" spans="3:3" x14ac:dyDescent="0.35">
      <c r="C166"/>
    </row>
    <row r="167" spans="3:3" x14ac:dyDescent="0.35">
      <c r="C167"/>
    </row>
    <row r="168" spans="3:3" x14ac:dyDescent="0.35">
      <c r="C168"/>
    </row>
    <row r="169" spans="3:3" x14ac:dyDescent="0.35">
      <c r="C169"/>
    </row>
    <row r="170" spans="3:3" x14ac:dyDescent="0.35">
      <c r="C170"/>
    </row>
    <row r="171" spans="3:3" x14ac:dyDescent="0.35">
      <c r="C171"/>
    </row>
    <row r="172" spans="3:3" x14ac:dyDescent="0.35">
      <c r="C172"/>
    </row>
    <row r="173" spans="3:3" x14ac:dyDescent="0.35">
      <c r="C173"/>
    </row>
    <row r="174" spans="3:3" x14ac:dyDescent="0.35">
      <c r="C174"/>
    </row>
    <row r="175" spans="3:3" x14ac:dyDescent="0.35">
      <c r="C175"/>
    </row>
    <row r="176" spans="3:3" x14ac:dyDescent="0.35">
      <c r="C176"/>
    </row>
    <row r="177" spans="3:3" x14ac:dyDescent="0.35">
      <c r="C177"/>
    </row>
    <row r="178" spans="3:3" x14ac:dyDescent="0.35">
      <c r="C178"/>
    </row>
    <row r="179" spans="3:3" x14ac:dyDescent="0.35">
      <c r="C179"/>
    </row>
    <row r="180" spans="3:3" x14ac:dyDescent="0.35">
      <c r="C180"/>
    </row>
    <row r="181" spans="3:3" x14ac:dyDescent="0.35">
      <c r="C181"/>
    </row>
    <row r="182" spans="3:3" x14ac:dyDescent="0.35">
      <c r="C182"/>
    </row>
    <row r="183" spans="3:3" x14ac:dyDescent="0.35">
      <c r="C183"/>
    </row>
    <row r="184" spans="3:3" x14ac:dyDescent="0.35">
      <c r="C184"/>
    </row>
    <row r="185" spans="3:3" x14ac:dyDescent="0.35">
      <c r="C18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749B-7060-443B-A88A-2D788AA5EECA}">
  <sheetPr codeName="Hoja12"/>
  <dimension ref="A2:K1100"/>
  <sheetViews>
    <sheetView topLeftCell="B11" workbookViewId="0">
      <selection activeCell="H3" sqref="H3"/>
    </sheetView>
  </sheetViews>
  <sheetFormatPr baseColWidth="10" defaultColWidth="10.58203125" defaultRowHeight="14.5" x14ac:dyDescent="0.35"/>
  <cols>
    <col min="1" max="1" width="4.08203125" style="73" customWidth="1"/>
    <col min="2" max="2" width="75.5" style="21" customWidth="1"/>
    <col min="3" max="4" width="10.58203125" style="21"/>
    <col min="5" max="6" width="13.08203125" style="21" customWidth="1"/>
    <col min="7" max="9" width="28.83203125" style="21" customWidth="1"/>
    <col min="10" max="16384" width="10.58203125" style="21"/>
  </cols>
  <sheetData>
    <row r="2" spans="1:11" x14ac:dyDescent="0.35">
      <c r="B2" s="72"/>
    </row>
    <row r="4" spans="1:11" s="76" customFormat="1" ht="43.5" x14ac:dyDescent="0.35">
      <c r="A4" s="77"/>
      <c r="B4" s="75" t="s">
        <v>19</v>
      </c>
      <c r="C4" s="75" t="s">
        <v>5</v>
      </c>
      <c r="D4" s="75" t="s">
        <v>8240</v>
      </c>
      <c r="E4" s="75" t="s">
        <v>8268</v>
      </c>
      <c r="F4" s="75" t="s">
        <v>8292</v>
      </c>
      <c r="G4" s="75" t="s">
        <v>8306</v>
      </c>
      <c r="H4" s="75" t="s">
        <v>8307</v>
      </c>
      <c r="I4" s="75" t="s">
        <v>8308</v>
      </c>
      <c r="J4" s="84" t="s">
        <v>8249</v>
      </c>
    </row>
    <row r="5" spans="1:11" x14ac:dyDescent="0.35">
      <c r="A5" s="73">
        <v>1</v>
      </c>
      <c r="B5" s="79" t="s">
        <v>20</v>
      </c>
      <c r="C5" s="79" t="s">
        <v>8244</v>
      </c>
      <c r="D5" s="79" t="s">
        <v>10</v>
      </c>
      <c r="E5" s="79" t="s">
        <v>21</v>
      </c>
      <c r="F5" s="79" t="s">
        <v>8293</v>
      </c>
      <c r="G5" s="88">
        <f>+H5+I5</f>
        <v>95.2</v>
      </c>
      <c r="H5" s="87">
        <v>95.2</v>
      </c>
      <c r="I5" s="87">
        <v>0</v>
      </c>
      <c r="J5" s="21" t="str">
        <f>CONCATENATE(B5,C5,D5,E5)</f>
        <v>PLANTAS SIN VAPORIZACION ATMOSFERICAAéreoALP 1000</v>
      </c>
      <c r="K5" s="21">
        <v>1</v>
      </c>
    </row>
    <row r="6" spans="1:11" x14ac:dyDescent="0.35">
      <c r="A6" s="73">
        <f>+A5+1</f>
        <v>2</v>
      </c>
      <c r="B6" s="79" t="s">
        <v>20</v>
      </c>
      <c r="C6" s="79" t="s">
        <v>8244</v>
      </c>
      <c r="D6" s="79" t="s">
        <v>10</v>
      </c>
      <c r="E6" s="79" t="s">
        <v>22</v>
      </c>
      <c r="F6" s="79" t="s">
        <v>8293</v>
      </c>
      <c r="G6" s="88">
        <f t="shared" ref="G6:G36" si="0">+H6+I6</f>
        <v>123.2</v>
      </c>
      <c r="H6" s="87">
        <v>123.2</v>
      </c>
      <c r="I6" s="87">
        <v>0</v>
      </c>
      <c r="J6" s="21" t="str">
        <f t="shared" ref="J6:J69" si="1">CONCATENATE(B6,C6,D6,E6)</f>
        <v>PLANTAS SIN VAPORIZACION ATMOSFERICAAéreoALP 1450</v>
      </c>
      <c r="K6" s="21">
        <f>+K5+1</f>
        <v>2</v>
      </c>
    </row>
    <row r="7" spans="1:11" x14ac:dyDescent="0.35">
      <c r="A7" s="73">
        <f t="shared" ref="A7:A70" si="2">+A6+1</f>
        <v>3</v>
      </c>
      <c r="B7" s="79" t="s">
        <v>20</v>
      </c>
      <c r="C7" s="79" t="s">
        <v>8244</v>
      </c>
      <c r="D7" s="79" t="s">
        <v>10</v>
      </c>
      <c r="E7" s="79" t="s">
        <v>23</v>
      </c>
      <c r="F7" s="79" t="s">
        <v>8293</v>
      </c>
      <c r="G7" s="88">
        <f t="shared" si="0"/>
        <v>182</v>
      </c>
      <c r="H7" s="87">
        <v>182</v>
      </c>
      <c r="I7" s="87">
        <v>0</v>
      </c>
      <c r="J7" s="21" t="str">
        <f t="shared" si="1"/>
        <v>PLANTAS SIN VAPORIZACION ATMOSFERICAAéreoALP 2450</v>
      </c>
      <c r="K7" s="21">
        <f t="shared" ref="K7:K70" si="3">+K6+1</f>
        <v>3</v>
      </c>
    </row>
    <row r="8" spans="1:11" x14ac:dyDescent="0.35">
      <c r="A8" s="73">
        <f t="shared" si="2"/>
        <v>4</v>
      </c>
      <c r="B8" s="79" t="s">
        <v>20</v>
      </c>
      <c r="C8" s="79" t="s">
        <v>8244</v>
      </c>
      <c r="D8" s="79" t="s">
        <v>10</v>
      </c>
      <c r="E8" s="79" t="s">
        <v>24</v>
      </c>
      <c r="F8" s="79" t="s">
        <v>8293</v>
      </c>
      <c r="G8" s="88">
        <f t="shared" si="0"/>
        <v>275.8</v>
      </c>
      <c r="H8" s="87">
        <v>275.8</v>
      </c>
      <c r="I8" s="87">
        <v>0</v>
      </c>
      <c r="J8" s="21" t="str">
        <f t="shared" si="1"/>
        <v>PLANTAS SIN VAPORIZACION ATMOSFERICAAéreoALP 4000</v>
      </c>
      <c r="K8" s="21">
        <f t="shared" si="3"/>
        <v>4</v>
      </c>
    </row>
    <row r="9" spans="1:11" x14ac:dyDescent="0.35">
      <c r="A9" s="73">
        <f t="shared" si="2"/>
        <v>5</v>
      </c>
      <c r="B9" s="79" t="s">
        <v>20</v>
      </c>
      <c r="C9" s="79" t="s">
        <v>8244</v>
      </c>
      <c r="D9" s="79" t="s">
        <v>10</v>
      </c>
      <c r="E9" s="79" t="s">
        <v>25</v>
      </c>
      <c r="F9" s="79" t="s">
        <v>8293</v>
      </c>
      <c r="G9" s="88">
        <f t="shared" si="0"/>
        <v>331.8</v>
      </c>
      <c r="H9" s="87">
        <v>331.8</v>
      </c>
      <c r="I9" s="87">
        <v>0</v>
      </c>
      <c r="J9" s="21" t="str">
        <f t="shared" si="1"/>
        <v>PLANTAS SIN VAPORIZACION ATMOSFERICAAéreoALP 4880</v>
      </c>
      <c r="K9" s="21">
        <f t="shared" si="3"/>
        <v>5</v>
      </c>
    </row>
    <row r="10" spans="1:11" x14ac:dyDescent="0.35">
      <c r="A10" s="73">
        <f t="shared" si="2"/>
        <v>6</v>
      </c>
      <c r="B10" s="79" t="s">
        <v>20</v>
      </c>
      <c r="C10" s="79" t="s">
        <v>8244</v>
      </c>
      <c r="D10" s="79" t="s">
        <v>10</v>
      </c>
      <c r="E10" s="79" t="s">
        <v>26</v>
      </c>
      <c r="F10" s="79" t="s">
        <v>8293</v>
      </c>
      <c r="G10" s="88">
        <f t="shared" si="0"/>
        <v>438.2</v>
      </c>
      <c r="H10" s="87">
        <v>438.2</v>
      </c>
      <c r="I10" s="87">
        <v>0</v>
      </c>
      <c r="J10" s="21" t="str">
        <f t="shared" si="1"/>
        <v>PLANTAS SIN VAPORIZACION ATMOSFERICAAéreoALP 6650</v>
      </c>
      <c r="K10" s="21">
        <f t="shared" si="3"/>
        <v>6</v>
      </c>
    </row>
    <row r="11" spans="1:11" x14ac:dyDescent="0.35">
      <c r="A11" s="73">
        <f t="shared" si="2"/>
        <v>7</v>
      </c>
      <c r="B11" s="79" t="s">
        <v>20</v>
      </c>
      <c r="C11" s="79" t="s">
        <v>8244</v>
      </c>
      <c r="D11" s="79" t="s">
        <v>10</v>
      </c>
      <c r="E11" s="79" t="s">
        <v>27</v>
      </c>
      <c r="F11" s="79" t="s">
        <v>8293</v>
      </c>
      <c r="G11" s="88">
        <f t="shared" si="0"/>
        <v>546</v>
      </c>
      <c r="H11" s="87">
        <v>546</v>
      </c>
      <c r="I11" s="87">
        <v>0</v>
      </c>
      <c r="J11" s="21" t="str">
        <f t="shared" si="1"/>
        <v>PLANTAS SIN VAPORIZACION ATMOSFERICAAéreoALP 8334</v>
      </c>
      <c r="K11" s="21">
        <f t="shared" si="3"/>
        <v>7</v>
      </c>
    </row>
    <row r="12" spans="1:11" x14ac:dyDescent="0.35">
      <c r="A12" s="73">
        <f t="shared" si="2"/>
        <v>8</v>
      </c>
      <c r="B12" s="79" t="s">
        <v>20</v>
      </c>
      <c r="C12" s="79" t="s">
        <v>8244</v>
      </c>
      <c r="D12" s="79" t="s">
        <v>10</v>
      </c>
      <c r="E12" s="79" t="s">
        <v>28</v>
      </c>
      <c r="F12" s="79" t="s">
        <v>8293</v>
      </c>
      <c r="G12" s="88">
        <f t="shared" si="0"/>
        <v>532</v>
      </c>
      <c r="H12" s="87">
        <v>532</v>
      </c>
      <c r="I12" s="87">
        <v>0</v>
      </c>
      <c r="J12" s="21" t="str">
        <f t="shared" si="1"/>
        <v>PLANTAS SIN VAPORIZACION ATMOSFERICAAéreoALP 10</v>
      </c>
      <c r="K12" s="21">
        <f t="shared" si="3"/>
        <v>8</v>
      </c>
    </row>
    <row r="13" spans="1:11" x14ac:dyDescent="0.35">
      <c r="A13" s="73">
        <f t="shared" si="2"/>
        <v>9</v>
      </c>
      <c r="B13" s="79" t="s">
        <v>20</v>
      </c>
      <c r="C13" s="79" t="s">
        <v>8244</v>
      </c>
      <c r="D13" s="79" t="s">
        <v>10</v>
      </c>
      <c r="E13" s="79" t="s">
        <v>29</v>
      </c>
      <c r="F13" s="79" t="s">
        <v>8293</v>
      </c>
      <c r="G13" s="88">
        <f t="shared" si="0"/>
        <v>686</v>
      </c>
      <c r="H13" s="87">
        <v>686</v>
      </c>
      <c r="I13" s="87">
        <v>0</v>
      </c>
      <c r="J13" s="21" t="str">
        <f t="shared" si="1"/>
        <v>PLANTAS SIN VAPORIZACION ATMOSFERICAAéreoALP 13 A</v>
      </c>
      <c r="K13" s="21">
        <f t="shared" si="3"/>
        <v>9</v>
      </c>
    </row>
    <row r="14" spans="1:11" x14ac:dyDescent="0.35">
      <c r="A14" s="73">
        <f t="shared" si="2"/>
        <v>10</v>
      </c>
      <c r="B14" s="79" t="s">
        <v>20</v>
      </c>
      <c r="C14" s="79" t="s">
        <v>8244</v>
      </c>
      <c r="D14" s="79" t="s">
        <v>10</v>
      </c>
      <c r="E14" s="79" t="s">
        <v>30</v>
      </c>
      <c r="F14" s="79" t="s">
        <v>8293</v>
      </c>
      <c r="G14" s="88">
        <f t="shared" si="0"/>
        <v>826</v>
      </c>
      <c r="H14" s="87">
        <v>826</v>
      </c>
      <c r="I14" s="87">
        <v>0</v>
      </c>
      <c r="J14" s="21" t="str">
        <f t="shared" si="1"/>
        <v>PLANTAS SIN VAPORIZACION ATMOSFERICAAéreoALP 16 A</v>
      </c>
      <c r="K14" s="21">
        <f t="shared" si="3"/>
        <v>10</v>
      </c>
    </row>
    <row r="15" spans="1:11" x14ac:dyDescent="0.35">
      <c r="A15" s="73">
        <f t="shared" si="2"/>
        <v>11</v>
      </c>
      <c r="B15" s="79" t="s">
        <v>20</v>
      </c>
      <c r="C15" s="79" t="s">
        <v>8244</v>
      </c>
      <c r="D15" s="79" t="s">
        <v>10</v>
      </c>
      <c r="E15" s="79" t="s">
        <v>31</v>
      </c>
      <c r="F15" s="79" t="s">
        <v>8293</v>
      </c>
      <c r="G15" s="88">
        <f t="shared" si="0"/>
        <v>980</v>
      </c>
      <c r="H15" s="87">
        <v>980</v>
      </c>
      <c r="I15" s="87">
        <v>0</v>
      </c>
      <c r="J15" s="21" t="str">
        <f t="shared" si="1"/>
        <v>PLANTAS SIN VAPORIZACION ATMOSFERICAAéreoALP 19 A</v>
      </c>
      <c r="K15" s="21">
        <f t="shared" si="3"/>
        <v>11</v>
      </c>
    </row>
    <row r="16" spans="1:11" x14ac:dyDescent="0.35">
      <c r="A16" s="73">
        <f t="shared" si="2"/>
        <v>12</v>
      </c>
      <c r="B16" s="79" t="s">
        <v>20</v>
      </c>
      <c r="C16" s="79" t="s">
        <v>8244</v>
      </c>
      <c r="D16" s="79" t="s">
        <v>10</v>
      </c>
      <c r="E16" s="79" t="s">
        <v>32</v>
      </c>
      <c r="F16" s="79" t="s">
        <v>8293</v>
      </c>
      <c r="G16" s="88">
        <f t="shared" si="0"/>
        <v>1134</v>
      </c>
      <c r="H16" s="87">
        <v>1134</v>
      </c>
      <c r="I16" s="87">
        <v>0</v>
      </c>
      <c r="J16" s="21" t="str">
        <f t="shared" si="1"/>
        <v>PLANTAS SIN VAPORIZACION ATMOSFERICAAéreoALP 22 A</v>
      </c>
      <c r="K16" s="21">
        <f t="shared" si="3"/>
        <v>12</v>
      </c>
    </row>
    <row r="17" spans="1:11" x14ac:dyDescent="0.35">
      <c r="A17" s="73">
        <f t="shared" si="2"/>
        <v>13</v>
      </c>
      <c r="B17" s="79" t="s">
        <v>20</v>
      </c>
      <c r="C17" s="79" t="s">
        <v>8244</v>
      </c>
      <c r="D17" s="79" t="s">
        <v>10</v>
      </c>
      <c r="E17" s="79" t="s">
        <v>33</v>
      </c>
      <c r="F17" s="79" t="s">
        <v>8293</v>
      </c>
      <c r="G17" s="88">
        <f t="shared" si="0"/>
        <v>1092</v>
      </c>
      <c r="H17" s="87">
        <v>1092</v>
      </c>
      <c r="I17" s="87">
        <v>0</v>
      </c>
      <c r="J17" s="21" t="str">
        <f t="shared" si="1"/>
        <v>PLANTAS SIN VAPORIZACION ATMOSFERICAAéreoALP 24 A</v>
      </c>
      <c r="K17" s="21">
        <f t="shared" si="3"/>
        <v>13</v>
      </c>
    </row>
    <row r="18" spans="1:11" x14ac:dyDescent="0.35">
      <c r="A18" s="73">
        <f t="shared" si="2"/>
        <v>14</v>
      </c>
      <c r="B18" s="79" t="s">
        <v>20</v>
      </c>
      <c r="C18" s="79" t="s">
        <v>8244</v>
      </c>
      <c r="D18" s="79" t="s">
        <v>10</v>
      </c>
      <c r="E18" s="79" t="s">
        <v>34</v>
      </c>
      <c r="F18" s="79" t="s">
        <v>8293</v>
      </c>
      <c r="G18" s="88">
        <f t="shared" si="0"/>
        <v>1288</v>
      </c>
      <c r="H18" s="87">
        <v>1288</v>
      </c>
      <c r="I18" s="87">
        <v>0</v>
      </c>
      <c r="J18" s="21" t="str">
        <f t="shared" si="1"/>
        <v>PLANTAS SIN VAPORIZACION ATMOSFERICAAéreoALP 29 A</v>
      </c>
      <c r="K18" s="21">
        <f t="shared" si="3"/>
        <v>14</v>
      </c>
    </row>
    <row r="19" spans="1:11" x14ac:dyDescent="0.35">
      <c r="A19" s="73">
        <f t="shared" si="2"/>
        <v>15</v>
      </c>
      <c r="B19" s="79" t="s">
        <v>20</v>
      </c>
      <c r="C19" s="79" t="s">
        <v>8244</v>
      </c>
      <c r="D19" s="79" t="s">
        <v>10</v>
      </c>
      <c r="E19" s="79" t="s">
        <v>35</v>
      </c>
      <c r="F19" s="79" t="s">
        <v>8293</v>
      </c>
      <c r="G19" s="88">
        <f t="shared" si="0"/>
        <v>1484</v>
      </c>
      <c r="H19" s="87">
        <v>1484</v>
      </c>
      <c r="I19" s="87">
        <v>0</v>
      </c>
      <c r="J19" s="21" t="str">
        <f t="shared" si="1"/>
        <v>PLANTAS SIN VAPORIZACION ATMOSFERICAAéreoALP 34 A</v>
      </c>
      <c r="K19" s="21">
        <f t="shared" si="3"/>
        <v>15</v>
      </c>
    </row>
    <row r="20" spans="1:11" x14ac:dyDescent="0.35">
      <c r="A20" s="73">
        <f t="shared" si="2"/>
        <v>16</v>
      </c>
      <c r="B20" s="79" t="s">
        <v>20</v>
      </c>
      <c r="C20" s="79" t="s">
        <v>8244</v>
      </c>
      <c r="D20" s="79" t="s">
        <v>10</v>
      </c>
      <c r="E20" s="79" t="s">
        <v>36</v>
      </c>
      <c r="F20" s="79" t="s">
        <v>8293</v>
      </c>
      <c r="G20" s="88">
        <f t="shared" si="0"/>
        <v>1204</v>
      </c>
      <c r="H20" s="87">
        <v>1204</v>
      </c>
      <c r="I20" s="87">
        <v>0</v>
      </c>
      <c r="J20" s="21" t="str">
        <f t="shared" si="1"/>
        <v>PLANTAS SIN VAPORIZACION ATMOSFERICAAéreoALP 33 A - 22</v>
      </c>
      <c r="K20" s="21">
        <f t="shared" si="3"/>
        <v>16</v>
      </c>
    </row>
    <row r="21" spans="1:11" x14ac:dyDescent="0.35">
      <c r="A21" s="73">
        <f t="shared" si="2"/>
        <v>17</v>
      </c>
      <c r="B21" s="79" t="s">
        <v>20</v>
      </c>
      <c r="C21" s="79" t="s">
        <v>8244</v>
      </c>
      <c r="D21" s="79" t="s">
        <v>10</v>
      </c>
      <c r="E21" s="79" t="s">
        <v>37</v>
      </c>
      <c r="F21" s="79" t="s">
        <v>8293</v>
      </c>
      <c r="G21" s="88">
        <f t="shared" si="0"/>
        <v>1764</v>
      </c>
      <c r="H21" s="87">
        <v>1764</v>
      </c>
      <c r="I21" s="87">
        <v>0</v>
      </c>
      <c r="J21" s="21" t="str">
        <f t="shared" si="1"/>
        <v>PLANTAS SIN VAPORIZACION ATMOSFERICAAéreoALP 50 A - 22</v>
      </c>
      <c r="K21" s="21">
        <f t="shared" si="3"/>
        <v>17</v>
      </c>
    </row>
    <row r="22" spans="1:11" x14ac:dyDescent="0.35">
      <c r="A22" s="73">
        <f t="shared" si="2"/>
        <v>18</v>
      </c>
      <c r="B22" s="79" t="s">
        <v>20</v>
      </c>
      <c r="C22" s="79" t="s">
        <v>8244</v>
      </c>
      <c r="D22" s="79" t="s">
        <v>10</v>
      </c>
      <c r="E22" s="79" t="s">
        <v>38</v>
      </c>
      <c r="F22" s="79" t="s">
        <v>8293</v>
      </c>
      <c r="G22" s="88">
        <f t="shared" si="0"/>
        <v>2086</v>
      </c>
      <c r="H22" s="87">
        <v>2086</v>
      </c>
      <c r="I22" s="87">
        <v>0</v>
      </c>
      <c r="J22" s="21" t="str">
        <f t="shared" si="1"/>
        <v>PLANTAS SIN VAPORIZACION ATMOSFERICAAéreoALP 59 A - 22</v>
      </c>
      <c r="K22" s="21">
        <f t="shared" si="3"/>
        <v>18</v>
      </c>
    </row>
    <row r="23" spans="1:11" x14ac:dyDescent="0.35">
      <c r="A23" s="73">
        <f t="shared" si="2"/>
        <v>19</v>
      </c>
      <c r="B23" s="79" t="s">
        <v>20</v>
      </c>
      <c r="C23" s="79" t="s">
        <v>8244</v>
      </c>
      <c r="D23" s="79" t="s">
        <v>10</v>
      </c>
      <c r="E23" s="79" t="s">
        <v>39</v>
      </c>
      <c r="F23" s="79" t="s">
        <v>8293</v>
      </c>
      <c r="G23" s="88">
        <f t="shared" si="0"/>
        <v>1624</v>
      </c>
      <c r="H23" s="87">
        <v>1624</v>
      </c>
      <c r="I23" s="87">
        <v>0</v>
      </c>
      <c r="J23" s="21" t="str">
        <f t="shared" si="1"/>
        <v>PLANTAS SIN VAPORIZACION ATMOSFERICAAéreoALP 50 A - 24</v>
      </c>
      <c r="K23" s="21">
        <f t="shared" si="3"/>
        <v>19</v>
      </c>
    </row>
    <row r="24" spans="1:11" x14ac:dyDescent="0.35">
      <c r="A24" s="73">
        <f t="shared" si="2"/>
        <v>20</v>
      </c>
      <c r="B24" s="79" t="s">
        <v>20</v>
      </c>
      <c r="C24" s="79" t="s">
        <v>8244</v>
      </c>
      <c r="D24" s="79" t="s">
        <v>10</v>
      </c>
      <c r="E24" s="79" t="s">
        <v>40</v>
      </c>
      <c r="F24" s="79" t="s">
        <v>8293</v>
      </c>
      <c r="G24" s="88">
        <f t="shared" si="0"/>
        <v>2422</v>
      </c>
      <c r="H24" s="87">
        <v>2422</v>
      </c>
      <c r="I24" s="87">
        <v>0</v>
      </c>
      <c r="J24" s="21" t="str">
        <f t="shared" si="1"/>
        <v>PLANTAS SIN VAPORIZACION ATMOSFERICAAéreoALP 69 A - 22</v>
      </c>
      <c r="K24" s="21">
        <f t="shared" si="3"/>
        <v>20</v>
      </c>
    </row>
    <row r="25" spans="1:11" x14ac:dyDescent="0.35">
      <c r="A25" s="73">
        <f t="shared" si="2"/>
        <v>21</v>
      </c>
      <c r="B25" s="79" t="s">
        <v>20</v>
      </c>
      <c r="C25" s="79" t="s">
        <v>8244</v>
      </c>
      <c r="D25" s="79" t="s">
        <v>10</v>
      </c>
      <c r="E25" s="79" t="s">
        <v>41</v>
      </c>
      <c r="F25" s="79" t="s">
        <v>8293</v>
      </c>
      <c r="G25" s="88">
        <f t="shared" si="0"/>
        <v>1372</v>
      </c>
      <c r="H25" s="87">
        <v>1372</v>
      </c>
      <c r="I25" s="87">
        <v>0</v>
      </c>
      <c r="J25" s="21" t="str">
        <f t="shared" si="1"/>
        <v>PLANTAS SIN VAPORIZACION ATMOSFERICAAéreoA2*LP 13 A</v>
      </c>
      <c r="K25" s="21">
        <f t="shared" si="3"/>
        <v>21</v>
      </c>
    </row>
    <row r="26" spans="1:11" x14ac:dyDescent="0.35">
      <c r="A26" s="73">
        <f t="shared" si="2"/>
        <v>22</v>
      </c>
      <c r="B26" s="79" t="s">
        <v>20</v>
      </c>
      <c r="C26" s="79" t="s">
        <v>8244</v>
      </c>
      <c r="D26" s="79" t="s">
        <v>10</v>
      </c>
      <c r="E26" s="79" t="s">
        <v>42</v>
      </c>
      <c r="F26" s="79" t="s">
        <v>8293</v>
      </c>
      <c r="G26" s="88">
        <f t="shared" si="0"/>
        <v>1652</v>
      </c>
      <c r="H26" s="87">
        <v>1652</v>
      </c>
      <c r="I26" s="87">
        <v>0</v>
      </c>
      <c r="J26" s="21" t="str">
        <f t="shared" si="1"/>
        <v>PLANTAS SIN VAPORIZACION ATMOSFERICAAéreoA2*LP 16 A</v>
      </c>
      <c r="K26" s="21">
        <f t="shared" si="3"/>
        <v>22</v>
      </c>
    </row>
    <row r="27" spans="1:11" x14ac:dyDescent="0.35">
      <c r="A27" s="73">
        <f t="shared" si="2"/>
        <v>23</v>
      </c>
      <c r="B27" s="79" t="s">
        <v>20</v>
      </c>
      <c r="C27" s="79" t="s">
        <v>8244</v>
      </c>
      <c r="D27" s="79" t="s">
        <v>10</v>
      </c>
      <c r="E27" s="79" t="s">
        <v>43</v>
      </c>
      <c r="F27" s="79" t="s">
        <v>8293</v>
      </c>
      <c r="G27" s="88">
        <f t="shared" si="0"/>
        <v>1960</v>
      </c>
      <c r="H27" s="87">
        <v>1960</v>
      </c>
      <c r="I27" s="87">
        <v>0</v>
      </c>
      <c r="J27" s="21" t="str">
        <f t="shared" si="1"/>
        <v>PLANTAS SIN VAPORIZACION ATMOSFERICAAéreoA2*LP 19 A</v>
      </c>
      <c r="K27" s="21">
        <f t="shared" si="3"/>
        <v>23</v>
      </c>
    </row>
    <row r="28" spans="1:11" x14ac:dyDescent="0.35">
      <c r="A28" s="73">
        <f t="shared" si="2"/>
        <v>24</v>
      </c>
      <c r="B28" s="79" t="s">
        <v>20</v>
      </c>
      <c r="C28" s="79" t="s">
        <v>8244</v>
      </c>
      <c r="D28" s="79" t="s">
        <v>10</v>
      </c>
      <c r="E28" s="79" t="s">
        <v>44</v>
      </c>
      <c r="F28" s="79" t="s">
        <v>8293</v>
      </c>
      <c r="G28" s="88">
        <f t="shared" si="0"/>
        <v>2268</v>
      </c>
      <c r="H28" s="87">
        <v>2268</v>
      </c>
      <c r="I28" s="87">
        <v>0</v>
      </c>
      <c r="J28" s="21" t="str">
        <f t="shared" si="1"/>
        <v>PLANTAS SIN VAPORIZACION ATMOSFERICAAéreoA2*LP 22 A</v>
      </c>
      <c r="K28" s="21">
        <f t="shared" si="3"/>
        <v>24</v>
      </c>
    </row>
    <row r="29" spans="1:11" x14ac:dyDescent="0.35">
      <c r="A29" s="73">
        <f t="shared" si="2"/>
        <v>25</v>
      </c>
      <c r="B29" s="79" t="s">
        <v>20</v>
      </c>
      <c r="C29" s="79" t="s">
        <v>8244</v>
      </c>
      <c r="D29" s="79" t="s">
        <v>10</v>
      </c>
      <c r="E29" s="79" t="s">
        <v>45</v>
      </c>
      <c r="F29" s="79" t="s">
        <v>8293</v>
      </c>
      <c r="G29" s="88">
        <f t="shared" si="0"/>
        <v>2184</v>
      </c>
      <c r="H29" s="87">
        <v>2184</v>
      </c>
      <c r="I29" s="87">
        <v>0</v>
      </c>
      <c r="J29" s="21" t="str">
        <f t="shared" si="1"/>
        <v>PLANTAS SIN VAPORIZACION ATMOSFERICAAéreoA2*LP 24 A</v>
      </c>
      <c r="K29" s="21">
        <f t="shared" si="3"/>
        <v>25</v>
      </c>
    </row>
    <row r="30" spans="1:11" x14ac:dyDescent="0.35">
      <c r="A30" s="73">
        <f t="shared" si="2"/>
        <v>26</v>
      </c>
      <c r="B30" s="79" t="s">
        <v>20</v>
      </c>
      <c r="C30" s="79" t="s">
        <v>8244</v>
      </c>
      <c r="D30" s="79" t="s">
        <v>10</v>
      </c>
      <c r="E30" s="79" t="s">
        <v>46</v>
      </c>
      <c r="F30" s="79" t="s">
        <v>8293</v>
      </c>
      <c r="G30" s="88">
        <f t="shared" si="0"/>
        <v>2576</v>
      </c>
      <c r="H30" s="87">
        <v>2576</v>
      </c>
      <c r="I30" s="87">
        <v>0</v>
      </c>
      <c r="J30" s="21" t="str">
        <f t="shared" si="1"/>
        <v>PLANTAS SIN VAPORIZACION ATMOSFERICAAéreoA2*LP 29 A</v>
      </c>
      <c r="K30" s="21">
        <f t="shared" si="3"/>
        <v>26</v>
      </c>
    </row>
    <row r="31" spans="1:11" x14ac:dyDescent="0.35">
      <c r="A31" s="73">
        <f t="shared" si="2"/>
        <v>27</v>
      </c>
      <c r="B31" s="79" t="s">
        <v>20</v>
      </c>
      <c r="C31" s="79" t="s">
        <v>8244</v>
      </c>
      <c r="D31" s="79" t="s">
        <v>10</v>
      </c>
      <c r="E31" s="79" t="s">
        <v>47</v>
      </c>
      <c r="F31" s="79" t="s">
        <v>8293</v>
      </c>
      <c r="G31" s="88">
        <f t="shared" si="0"/>
        <v>2968</v>
      </c>
      <c r="H31" s="87">
        <v>2968</v>
      </c>
      <c r="I31" s="87">
        <v>0</v>
      </c>
      <c r="J31" s="21" t="str">
        <f t="shared" si="1"/>
        <v>PLANTAS SIN VAPORIZACION ATMOSFERICAAéreoA2*LP 34 A</v>
      </c>
      <c r="K31" s="21">
        <f t="shared" si="3"/>
        <v>27</v>
      </c>
    </row>
    <row r="32" spans="1:11" x14ac:dyDescent="0.35">
      <c r="A32" s="73">
        <f t="shared" si="2"/>
        <v>28</v>
      </c>
      <c r="B32" s="79" t="s">
        <v>20</v>
      </c>
      <c r="C32" s="79" t="s">
        <v>8244</v>
      </c>
      <c r="D32" s="79" t="s">
        <v>10</v>
      </c>
      <c r="E32" s="79" t="s">
        <v>48</v>
      </c>
      <c r="F32" s="79" t="s">
        <v>8293</v>
      </c>
      <c r="G32" s="88">
        <f t="shared" si="0"/>
        <v>2408</v>
      </c>
      <c r="H32" s="87">
        <v>2408</v>
      </c>
      <c r="I32" s="87">
        <v>0</v>
      </c>
      <c r="J32" s="21" t="str">
        <f t="shared" si="1"/>
        <v>PLANTAS SIN VAPORIZACION ATMOSFERICAAéreoA2*LP 33 A - 22</v>
      </c>
      <c r="K32" s="21">
        <f t="shared" si="3"/>
        <v>28</v>
      </c>
    </row>
    <row r="33" spans="1:11" x14ac:dyDescent="0.35">
      <c r="A33" s="73">
        <f t="shared" si="2"/>
        <v>29</v>
      </c>
      <c r="B33" s="79" t="s">
        <v>20</v>
      </c>
      <c r="C33" s="79" t="s">
        <v>8244</v>
      </c>
      <c r="D33" s="79" t="s">
        <v>10</v>
      </c>
      <c r="E33" s="79" t="s">
        <v>49</v>
      </c>
      <c r="F33" s="79" t="s">
        <v>8293</v>
      </c>
      <c r="G33" s="88">
        <f t="shared" si="0"/>
        <v>3528</v>
      </c>
      <c r="H33" s="87">
        <v>3528</v>
      </c>
      <c r="I33" s="87">
        <v>0</v>
      </c>
      <c r="J33" s="21" t="str">
        <f t="shared" si="1"/>
        <v>PLANTAS SIN VAPORIZACION ATMOSFERICAAéreoA2*LP 50 A - 22</v>
      </c>
      <c r="K33" s="21">
        <f t="shared" si="3"/>
        <v>29</v>
      </c>
    </row>
    <row r="34" spans="1:11" x14ac:dyDescent="0.35">
      <c r="A34" s="73">
        <f t="shared" si="2"/>
        <v>30</v>
      </c>
      <c r="B34" s="79" t="s">
        <v>20</v>
      </c>
      <c r="C34" s="79" t="s">
        <v>8244</v>
      </c>
      <c r="D34" s="79" t="s">
        <v>10</v>
      </c>
      <c r="E34" s="79" t="s">
        <v>50</v>
      </c>
      <c r="F34" s="79" t="s">
        <v>8293</v>
      </c>
      <c r="G34" s="88">
        <f t="shared" si="0"/>
        <v>4172</v>
      </c>
      <c r="H34" s="87">
        <v>4172</v>
      </c>
      <c r="I34" s="87">
        <v>0</v>
      </c>
      <c r="J34" s="21" t="str">
        <f t="shared" si="1"/>
        <v>PLANTAS SIN VAPORIZACION ATMOSFERICAAéreoA2*LP 59 A - 22</v>
      </c>
      <c r="K34" s="21">
        <f t="shared" si="3"/>
        <v>30</v>
      </c>
    </row>
    <row r="35" spans="1:11" x14ac:dyDescent="0.35">
      <c r="A35" s="73">
        <f t="shared" si="2"/>
        <v>31</v>
      </c>
      <c r="B35" s="79" t="s">
        <v>20</v>
      </c>
      <c r="C35" s="79" t="s">
        <v>8244</v>
      </c>
      <c r="D35" s="79" t="s">
        <v>10</v>
      </c>
      <c r="E35" s="79" t="s">
        <v>51</v>
      </c>
      <c r="F35" s="79" t="s">
        <v>8293</v>
      </c>
      <c r="G35" s="88">
        <f t="shared" si="0"/>
        <v>3248</v>
      </c>
      <c r="H35" s="87">
        <v>3248</v>
      </c>
      <c r="I35" s="87">
        <v>0</v>
      </c>
      <c r="J35" s="21" t="str">
        <f t="shared" si="1"/>
        <v>PLANTAS SIN VAPORIZACION ATMOSFERICAAéreoA2*LP 50 A - 24</v>
      </c>
      <c r="K35" s="21">
        <f t="shared" si="3"/>
        <v>31</v>
      </c>
    </row>
    <row r="36" spans="1:11" x14ac:dyDescent="0.35">
      <c r="A36" s="73">
        <f t="shared" si="2"/>
        <v>32</v>
      </c>
      <c r="B36" s="79" t="s">
        <v>20</v>
      </c>
      <c r="C36" s="79" t="s">
        <v>8244</v>
      </c>
      <c r="D36" s="79" t="s">
        <v>10</v>
      </c>
      <c r="E36" s="79" t="s">
        <v>52</v>
      </c>
      <c r="F36" s="79" t="s">
        <v>8293</v>
      </c>
      <c r="G36" s="88">
        <f t="shared" si="0"/>
        <v>4844</v>
      </c>
      <c r="H36" s="87">
        <v>4844</v>
      </c>
      <c r="I36" s="87">
        <v>0</v>
      </c>
      <c r="J36" s="21" t="str">
        <f t="shared" si="1"/>
        <v>PLANTAS SIN VAPORIZACION ATMOSFERICAAéreoA2*LP 69 A - 22</v>
      </c>
      <c r="K36" s="21">
        <f t="shared" si="3"/>
        <v>32</v>
      </c>
    </row>
    <row r="37" spans="1:11" x14ac:dyDescent="0.35">
      <c r="A37" s="73">
        <f t="shared" si="2"/>
        <v>33</v>
      </c>
      <c r="B37" s="79" t="s">
        <v>8272</v>
      </c>
      <c r="C37" s="79" t="s">
        <v>8244</v>
      </c>
      <c r="D37" s="79" t="s">
        <v>10</v>
      </c>
      <c r="E37" s="79" t="s">
        <v>21</v>
      </c>
      <c r="F37" s="79" t="s">
        <v>8294</v>
      </c>
      <c r="G37" s="88">
        <f>+H37+I37</f>
        <v>683.2</v>
      </c>
      <c r="H37" s="87">
        <v>95.2</v>
      </c>
      <c r="I37" s="87">
        <f>42*14</f>
        <v>588</v>
      </c>
      <c r="J37" s="21" t="str">
        <f t="shared" si="1"/>
        <v>PLANTAS DE 1 DEPOSITO CON VAPORIZADOR VA 50 EN CONJUNTO AéreoALP 1000</v>
      </c>
      <c r="K37" s="21">
        <f t="shared" si="3"/>
        <v>33</v>
      </c>
    </row>
    <row r="38" spans="1:11" x14ac:dyDescent="0.35">
      <c r="A38" s="73">
        <f t="shared" si="2"/>
        <v>34</v>
      </c>
      <c r="B38" s="79" t="s">
        <v>8272</v>
      </c>
      <c r="C38" s="79" t="s">
        <v>8244</v>
      </c>
      <c r="D38" s="79" t="s">
        <v>10</v>
      </c>
      <c r="E38" s="79" t="s">
        <v>22</v>
      </c>
      <c r="F38" s="79" t="s">
        <v>8294</v>
      </c>
      <c r="G38" s="88">
        <f t="shared" ref="G38:G101" si="4">+H38+I38</f>
        <v>711.2</v>
      </c>
      <c r="H38" s="87">
        <v>123.2</v>
      </c>
      <c r="I38" s="87">
        <f t="shared" ref="I38:I41" si="5">42*14</f>
        <v>588</v>
      </c>
      <c r="J38" s="21" t="str">
        <f t="shared" si="1"/>
        <v>PLANTAS DE 1 DEPOSITO CON VAPORIZADOR VA 50 EN CONJUNTO AéreoALP 1450</v>
      </c>
      <c r="K38" s="21">
        <f t="shared" si="3"/>
        <v>34</v>
      </c>
    </row>
    <row r="39" spans="1:11" x14ac:dyDescent="0.35">
      <c r="A39" s="73">
        <f t="shared" si="2"/>
        <v>35</v>
      </c>
      <c r="B39" s="79" t="s">
        <v>8272</v>
      </c>
      <c r="C39" s="79" t="s">
        <v>8244</v>
      </c>
      <c r="D39" s="79" t="s">
        <v>10</v>
      </c>
      <c r="E39" s="79" t="s">
        <v>23</v>
      </c>
      <c r="F39" s="79" t="s">
        <v>8294</v>
      </c>
      <c r="G39" s="88">
        <f t="shared" si="4"/>
        <v>770</v>
      </c>
      <c r="H39" s="87">
        <v>182</v>
      </c>
      <c r="I39" s="87">
        <f t="shared" si="5"/>
        <v>588</v>
      </c>
      <c r="J39" s="21" t="str">
        <f t="shared" si="1"/>
        <v>PLANTAS DE 1 DEPOSITO CON VAPORIZADOR VA 50 EN CONJUNTO AéreoALP 2450</v>
      </c>
      <c r="K39" s="21">
        <f t="shared" si="3"/>
        <v>35</v>
      </c>
    </row>
    <row r="40" spans="1:11" x14ac:dyDescent="0.35">
      <c r="A40" s="73">
        <f t="shared" si="2"/>
        <v>36</v>
      </c>
      <c r="B40" s="79" t="s">
        <v>8272</v>
      </c>
      <c r="C40" s="79" t="s">
        <v>8244</v>
      </c>
      <c r="D40" s="79" t="s">
        <v>10</v>
      </c>
      <c r="E40" s="79" t="s">
        <v>24</v>
      </c>
      <c r="F40" s="79" t="s">
        <v>8294</v>
      </c>
      <c r="G40" s="88">
        <f t="shared" si="4"/>
        <v>863.8</v>
      </c>
      <c r="H40" s="87">
        <v>275.8</v>
      </c>
      <c r="I40" s="87">
        <f t="shared" si="5"/>
        <v>588</v>
      </c>
      <c r="J40" s="21" t="str">
        <f t="shared" si="1"/>
        <v>PLANTAS DE 1 DEPOSITO CON VAPORIZADOR VA 50 EN CONJUNTO AéreoALP 4000</v>
      </c>
      <c r="K40" s="21">
        <f t="shared" si="3"/>
        <v>36</v>
      </c>
    </row>
    <row r="41" spans="1:11" x14ac:dyDescent="0.35">
      <c r="A41" s="73">
        <f t="shared" si="2"/>
        <v>37</v>
      </c>
      <c r="B41" s="79" t="s">
        <v>8273</v>
      </c>
      <c r="C41" s="79" t="s">
        <v>8244</v>
      </c>
      <c r="D41" s="79" t="s">
        <v>10</v>
      </c>
      <c r="E41" s="79" t="s">
        <v>25</v>
      </c>
      <c r="F41" s="79" t="s">
        <v>8294</v>
      </c>
      <c r="G41" s="88">
        <f t="shared" si="4"/>
        <v>919.8</v>
      </c>
      <c r="H41" s="87">
        <v>331.8</v>
      </c>
      <c r="I41" s="87">
        <f t="shared" si="5"/>
        <v>588</v>
      </c>
      <c r="J41" s="21" t="str">
        <f t="shared" si="1"/>
        <v>PLANTAS DE 1 DEPOSITO CON VAPORIZADOR VA 50 EN CONJUNTOAéreoALP 4880</v>
      </c>
      <c r="K41" s="21">
        <f t="shared" si="3"/>
        <v>37</v>
      </c>
    </row>
    <row r="42" spans="1:11" x14ac:dyDescent="0.35">
      <c r="A42" s="73">
        <f t="shared" si="2"/>
        <v>38</v>
      </c>
      <c r="B42" s="79" t="s">
        <v>8274</v>
      </c>
      <c r="C42" s="79" t="s">
        <v>8244</v>
      </c>
      <c r="D42" s="79" t="s">
        <v>10</v>
      </c>
      <c r="E42" s="79" t="s">
        <v>26</v>
      </c>
      <c r="F42" s="79" t="s">
        <v>8295</v>
      </c>
      <c r="G42" s="88">
        <f t="shared" si="4"/>
        <v>2342.1999999999998</v>
      </c>
      <c r="H42" s="87">
        <v>438.2</v>
      </c>
      <c r="I42" s="87">
        <f>136*14</f>
        <v>1904</v>
      </c>
      <c r="J42" s="21" t="str">
        <f t="shared" si="1"/>
        <v>PLANTAS DE 1 DEPOSITOS CON 1 VAPORIZADOR VA 150 INCLUIDO ARMARIO CON FIGURA CAéreoALP 6650</v>
      </c>
      <c r="K42" s="21">
        <f t="shared" si="3"/>
        <v>38</v>
      </c>
    </row>
    <row r="43" spans="1:11" x14ac:dyDescent="0.35">
      <c r="A43" s="73">
        <f t="shared" si="2"/>
        <v>39</v>
      </c>
      <c r="B43" s="79" t="s">
        <v>8274</v>
      </c>
      <c r="C43" s="79" t="s">
        <v>8244</v>
      </c>
      <c r="D43" s="79" t="s">
        <v>10</v>
      </c>
      <c r="E43" s="79" t="s">
        <v>27</v>
      </c>
      <c r="F43" s="79" t="s">
        <v>8295</v>
      </c>
      <c r="G43" s="88">
        <f t="shared" si="4"/>
        <v>2450</v>
      </c>
      <c r="H43" s="87">
        <v>546</v>
      </c>
      <c r="I43" s="87">
        <f t="shared" ref="I43:I55" si="6">136*14</f>
        <v>1904</v>
      </c>
      <c r="J43" s="21" t="str">
        <f t="shared" si="1"/>
        <v>PLANTAS DE 1 DEPOSITOS CON 1 VAPORIZADOR VA 150 INCLUIDO ARMARIO CON FIGURA CAéreoALP 8334</v>
      </c>
      <c r="K43" s="21">
        <f t="shared" si="3"/>
        <v>39</v>
      </c>
    </row>
    <row r="44" spans="1:11" x14ac:dyDescent="0.35">
      <c r="A44" s="73">
        <f t="shared" si="2"/>
        <v>40</v>
      </c>
      <c r="B44" s="79" t="s">
        <v>8274</v>
      </c>
      <c r="C44" s="79" t="s">
        <v>8244</v>
      </c>
      <c r="D44" s="79" t="s">
        <v>10</v>
      </c>
      <c r="E44" s="79" t="s">
        <v>28</v>
      </c>
      <c r="F44" s="79" t="s">
        <v>8295</v>
      </c>
      <c r="G44" s="88">
        <f t="shared" si="4"/>
        <v>2436</v>
      </c>
      <c r="H44" s="87">
        <v>532</v>
      </c>
      <c r="I44" s="87">
        <f t="shared" si="6"/>
        <v>1904</v>
      </c>
      <c r="J44" s="21" t="str">
        <f t="shared" si="1"/>
        <v>PLANTAS DE 1 DEPOSITOS CON 1 VAPORIZADOR VA 150 INCLUIDO ARMARIO CON FIGURA CAéreoALP 10</v>
      </c>
      <c r="K44" s="21">
        <f t="shared" si="3"/>
        <v>40</v>
      </c>
    </row>
    <row r="45" spans="1:11" x14ac:dyDescent="0.35">
      <c r="A45" s="73">
        <f t="shared" si="2"/>
        <v>41</v>
      </c>
      <c r="B45" s="79" t="s">
        <v>8274</v>
      </c>
      <c r="C45" s="79" t="s">
        <v>8244</v>
      </c>
      <c r="D45" s="79" t="s">
        <v>10</v>
      </c>
      <c r="E45" s="79" t="s">
        <v>29</v>
      </c>
      <c r="F45" s="79" t="s">
        <v>8295</v>
      </c>
      <c r="G45" s="88">
        <f t="shared" si="4"/>
        <v>2590</v>
      </c>
      <c r="H45" s="87">
        <v>686</v>
      </c>
      <c r="I45" s="87">
        <f t="shared" si="6"/>
        <v>1904</v>
      </c>
      <c r="J45" s="21" t="str">
        <f t="shared" si="1"/>
        <v>PLANTAS DE 1 DEPOSITOS CON 1 VAPORIZADOR VA 150 INCLUIDO ARMARIO CON FIGURA CAéreoALP 13 A</v>
      </c>
      <c r="K45" s="21">
        <f t="shared" si="3"/>
        <v>41</v>
      </c>
    </row>
    <row r="46" spans="1:11" x14ac:dyDescent="0.35">
      <c r="A46" s="73">
        <f t="shared" si="2"/>
        <v>42</v>
      </c>
      <c r="B46" s="79" t="s">
        <v>8274</v>
      </c>
      <c r="C46" s="79" t="s">
        <v>8244</v>
      </c>
      <c r="D46" s="79" t="s">
        <v>10</v>
      </c>
      <c r="E46" s="79" t="s">
        <v>30</v>
      </c>
      <c r="F46" s="79" t="s">
        <v>8295</v>
      </c>
      <c r="G46" s="88">
        <f t="shared" si="4"/>
        <v>2730</v>
      </c>
      <c r="H46" s="87">
        <v>826</v>
      </c>
      <c r="I46" s="87">
        <f t="shared" si="6"/>
        <v>1904</v>
      </c>
      <c r="J46" s="21" t="str">
        <f t="shared" si="1"/>
        <v>PLANTAS DE 1 DEPOSITOS CON 1 VAPORIZADOR VA 150 INCLUIDO ARMARIO CON FIGURA CAéreoALP 16 A</v>
      </c>
      <c r="K46" s="21">
        <f t="shared" si="3"/>
        <v>42</v>
      </c>
    </row>
    <row r="47" spans="1:11" x14ac:dyDescent="0.35">
      <c r="A47" s="73">
        <f t="shared" si="2"/>
        <v>43</v>
      </c>
      <c r="B47" s="79" t="s">
        <v>8274</v>
      </c>
      <c r="C47" s="79" t="s">
        <v>8244</v>
      </c>
      <c r="D47" s="79" t="s">
        <v>10</v>
      </c>
      <c r="E47" s="79" t="s">
        <v>31</v>
      </c>
      <c r="F47" s="79" t="s">
        <v>8295</v>
      </c>
      <c r="G47" s="88">
        <f t="shared" si="4"/>
        <v>2884</v>
      </c>
      <c r="H47" s="87">
        <v>980</v>
      </c>
      <c r="I47" s="87">
        <f t="shared" si="6"/>
        <v>1904</v>
      </c>
      <c r="J47" s="21" t="str">
        <f t="shared" si="1"/>
        <v>PLANTAS DE 1 DEPOSITOS CON 1 VAPORIZADOR VA 150 INCLUIDO ARMARIO CON FIGURA CAéreoALP 19 A</v>
      </c>
      <c r="K47" s="21">
        <f t="shared" si="3"/>
        <v>43</v>
      </c>
    </row>
    <row r="48" spans="1:11" x14ac:dyDescent="0.35">
      <c r="A48" s="73">
        <f t="shared" si="2"/>
        <v>44</v>
      </c>
      <c r="B48" s="79" t="s">
        <v>8274</v>
      </c>
      <c r="C48" s="79" t="s">
        <v>8244</v>
      </c>
      <c r="D48" s="79" t="s">
        <v>10</v>
      </c>
      <c r="E48" s="79" t="s">
        <v>32</v>
      </c>
      <c r="F48" s="79" t="s">
        <v>8295</v>
      </c>
      <c r="G48" s="88">
        <f t="shared" si="4"/>
        <v>3038</v>
      </c>
      <c r="H48" s="87">
        <v>1134</v>
      </c>
      <c r="I48" s="87">
        <f t="shared" si="6"/>
        <v>1904</v>
      </c>
      <c r="J48" s="21" t="str">
        <f t="shared" si="1"/>
        <v>PLANTAS DE 1 DEPOSITOS CON 1 VAPORIZADOR VA 150 INCLUIDO ARMARIO CON FIGURA CAéreoALP 22 A</v>
      </c>
      <c r="K48" s="21">
        <f t="shared" si="3"/>
        <v>44</v>
      </c>
    </row>
    <row r="49" spans="1:11" x14ac:dyDescent="0.35">
      <c r="A49" s="73">
        <f t="shared" si="2"/>
        <v>45</v>
      </c>
      <c r="B49" s="79" t="s">
        <v>8274</v>
      </c>
      <c r="C49" s="79" t="s">
        <v>8244</v>
      </c>
      <c r="D49" s="79" t="s">
        <v>10</v>
      </c>
      <c r="E49" s="79" t="s">
        <v>33</v>
      </c>
      <c r="F49" s="79" t="s">
        <v>8295</v>
      </c>
      <c r="G49" s="88">
        <f t="shared" si="4"/>
        <v>2996</v>
      </c>
      <c r="H49" s="87">
        <v>1092</v>
      </c>
      <c r="I49" s="87">
        <f t="shared" si="6"/>
        <v>1904</v>
      </c>
      <c r="J49" s="21" t="str">
        <f t="shared" si="1"/>
        <v>PLANTAS DE 1 DEPOSITOS CON 1 VAPORIZADOR VA 150 INCLUIDO ARMARIO CON FIGURA CAéreoALP 24 A</v>
      </c>
      <c r="K49" s="21">
        <f t="shared" si="3"/>
        <v>45</v>
      </c>
    </row>
    <row r="50" spans="1:11" x14ac:dyDescent="0.35">
      <c r="A50" s="73">
        <f t="shared" si="2"/>
        <v>46</v>
      </c>
      <c r="B50" s="79" t="s">
        <v>8274</v>
      </c>
      <c r="C50" s="79" t="s">
        <v>8244</v>
      </c>
      <c r="D50" s="79" t="s">
        <v>10</v>
      </c>
      <c r="E50" s="79" t="s">
        <v>34</v>
      </c>
      <c r="F50" s="79" t="s">
        <v>8295</v>
      </c>
      <c r="G50" s="88">
        <f t="shared" si="4"/>
        <v>3192</v>
      </c>
      <c r="H50" s="87">
        <v>1288</v>
      </c>
      <c r="I50" s="87">
        <f t="shared" si="6"/>
        <v>1904</v>
      </c>
      <c r="J50" s="21" t="str">
        <f t="shared" si="1"/>
        <v>PLANTAS DE 1 DEPOSITOS CON 1 VAPORIZADOR VA 150 INCLUIDO ARMARIO CON FIGURA CAéreoALP 29 A</v>
      </c>
      <c r="K50" s="21">
        <f t="shared" si="3"/>
        <v>46</v>
      </c>
    </row>
    <row r="51" spans="1:11" x14ac:dyDescent="0.35">
      <c r="A51" s="73">
        <f t="shared" si="2"/>
        <v>47</v>
      </c>
      <c r="B51" s="79" t="s">
        <v>8274</v>
      </c>
      <c r="C51" s="79" t="s">
        <v>8244</v>
      </c>
      <c r="D51" s="79" t="s">
        <v>10</v>
      </c>
      <c r="E51" s="79" t="s">
        <v>35</v>
      </c>
      <c r="F51" s="79" t="s">
        <v>8295</v>
      </c>
      <c r="G51" s="88">
        <f t="shared" si="4"/>
        <v>3388</v>
      </c>
      <c r="H51" s="87">
        <v>1484</v>
      </c>
      <c r="I51" s="87">
        <f t="shared" si="6"/>
        <v>1904</v>
      </c>
      <c r="J51" s="21" t="str">
        <f t="shared" si="1"/>
        <v>PLANTAS DE 1 DEPOSITOS CON 1 VAPORIZADOR VA 150 INCLUIDO ARMARIO CON FIGURA CAéreoALP 34 A</v>
      </c>
      <c r="K51" s="21">
        <f t="shared" si="3"/>
        <v>47</v>
      </c>
    </row>
    <row r="52" spans="1:11" x14ac:dyDescent="0.35">
      <c r="A52" s="73">
        <f t="shared" si="2"/>
        <v>48</v>
      </c>
      <c r="B52" s="79" t="s">
        <v>8274</v>
      </c>
      <c r="C52" s="79" t="s">
        <v>8244</v>
      </c>
      <c r="D52" s="79" t="s">
        <v>10</v>
      </c>
      <c r="E52" s="79" t="s">
        <v>36</v>
      </c>
      <c r="F52" s="79" t="s">
        <v>8295</v>
      </c>
      <c r="G52" s="88">
        <f t="shared" si="4"/>
        <v>3108</v>
      </c>
      <c r="H52" s="87">
        <v>1204</v>
      </c>
      <c r="I52" s="87">
        <f t="shared" si="6"/>
        <v>1904</v>
      </c>
      <c r="J52" s="21" t="str">
        <f t="shared" si="1"/>
        <v>PLANTAS DE 1 DEPOSITOS CON 1 VAPORIZADOR VA 150 INCLUIDO ARMARIO CON FIGURA CAéreoALP 33 A - 22</v>
      </c>
      <c r="K52" s="21">
        <f t="shared" si="3"/>
        <v>48</v>
      </c>
    </row>
    <row r="53" spans="1:11" x14ac:dyDescent="0.35">
      <c r="A53" s="73">
        <f t="shared" si="2"/>
        <v>49</v>
      </c>
      <c r="B53" s="79" t="s">
        <v>8274</v>
      </c>
      <c r="C53" s="79" t="s">
        <v>8244</v>
      </c>
      <c r="D53" s="79" t="s">
        <v>10</v>
      </c>
      <c r="E53" s="79" t="s">
        <v>37</v>
      </c>
      <c r="F53" s="79" t="s">
        <v>8295</v>
      </c>
      <c r="G53" s="88">
        <f t="shared" si="4"/>
        <v>3668</v>
      </c>
      <c r="H53" s="87">
        <v>1764</v>
      </c>
      <c r="I53" s="87">
        <f>136*14</f>
        <v>1904</v>
      </c>
      <c r="J53" s="21" t="str">
        <f t="shared" si="1"/>
        <v>PLANTAS DE 1 DEPOSITOS CON 1 VAPORIZADOR VA 150 INCLUIDO ARMARIO CON FIGURA CAéreoALP 50 A - 22</v>
      </c>
      <c r="K53" s="21">
        <f t="shared" si="3"/>
        <v>49</v>
      </c>
    </row>
    <row r="54" spans="1:11" x14ac:dyDescent="0.35">
      <c r="A54" s="73">
        <f t="shared" si="2"/>
        <v>50</v>
      </c>
      <c r="B54" s="79" t="s">
        <v>8274</v>
      </c>
      <c r="C54" s="79" t="s">
        <v>8244</v>
      </c>
      <c r="D54" s="79" t="s">
        <v>10</v>
      </c>
      <c r="E54" s="79" t="s">
        <v>38</v>
      </c>
      <c r="F54" s="79" t="s">
        <v>8295</v>
      </c>
      <c r="G54" s="88">
        <f t="shared" si="4"/>
        <v>3990</v>
      </c>
      <c r="H54" s="87">
        <v>2086</v>
      </c>
      <c r="I54" s="87">
        <f t="shared" si="6"/>
        <v>1904</v>
      </c>
      <c r="J54" s="21" t="str">
        <f t="shared" si="1"/>
        <v>PLANTAS DE 1 DEPOSITOS CON 1 VAPORIZADOR VA 150 INCLUIDO ARMARIO CON FIGURA CAéreoALP 59 A - 22</v>
      </c>
      <c r="K54" s="21">
        <f t="shared" si="3"/>
        <v>50</v>
      </c>
    </row>
    <row r="55" spans="1:11" x14ac:dyDescent="0.35">
      <c r="A55" s="73">
        <f t="shared" si="2"/>
        <v>51</v>
      </c>
      <c r="B55" s="79" t="s">
        <v>8274</v>
      </c>
      <c r="C55" s="79" t="s">
        <v>8244</v>
      </c>
      <c r="D55" s="79" t="s">
        <v>10</v>
      </c>
      <c r="E55" s="79" t="s">
        <v>39</v>
      </c>
      <c r="F55" s="79" t="s">
        <v>8295</v>
      </c>
      <c r="G55" s="88">
        <f t="shared" si="4"/>
        <v>3528</v>
      </c>
      <c r="H55" s="87">
        <v>1624</v>
      </c>
      <c r="I55" s="87">
        <f t="shared" si="6"/>
        <v>1904</v>
      </c>
      <c r="J55" s="21" t="str">
        <f t="shared" si="1"/>
        <v>PLANTAS DE 1 DEPOSITOS CON 1 VAPORIZADOR VA 150 INCLUIDO ARMARIO CON FIGURA CAéreoALP 50 A - 24</v>
      </c>
      <c r="K55" s="21">
        <f t="shared" si="3"/>
        <v>51</v>
      </c>
    </row>
    <row r="56" spans="1:11" x14ac:dyDescent="0.35">
      <c r="A56" s="73">
        <f t="shared" si="2"/>
        <v>52</v>
      </c>
      <c r="B56" s="79" t="s">
        <v>8274</v>
      </c>
      <c r="C56" s="79" t="s">
        <v>8244</v>
      </c>
      <c r="D56" s="79" t="s">
        <v>10</v>
      </c>
      <c r="E56" s="79" t="s">
        <v>40</v>
      </c>
      <c r="F56" s="79" t="s">
        <v>8295</v>
      </c>
      <c r="G56" s="88">
        <f t="shared" si="4"/>
        <v>4326</v>
      </c>
      <c r="H56" s="87">
        <v>2422</v>
      </c>
      <c r="I56" s="87">
        <f>136*14</f>
        <v>1904</v>
      </c>
      <c r="J56" s="21" t="str">
        <f t="shared" si="1"/>
        <v>PLANTAS DE 1 DEPOSITOS CON 1 VAPORIZADOR VA 150 INCLUIDO ARMARIO CON FIGURA CAéreoALP 69 A - 22</v>
      </c>
      <c r="K56" s="21">
        <f t="shared" si="3"/>
        <v>52</v>
      </c>
    </row>
    <row r="57" spans="1:11" x14ac:dyDescent="0.35">
      <c r="A57" s="73">
        <f t="shared" si="2"/>
        <v>53</v>
      </c>
      <c r="B57" s="79" t="s">
        <v>8275</v>
      </c>
      <c r="C57" s="79" t="s">
        <v>8244</v>
      </c>
      <c r="D57" s="79" t="s">
        <v>10</v>
      </c>
      <c r="E57" s="79" t="s">
        <v>41</v>
      </c>
      <c r="F57" s="79" t="s">
        <v>8298</v>
      </c>
      <c r="G57" s="88">
        <f t="shared" si="4"/>
        <v>5180</v>
      </c>
      <c r="H57" s="87">
        <v>1372</v>
      </c>
      <c r="I57" s="87">
        <f>2*1904</f>
        <v>3808</v>
      </c>
      <c r="J57" s="21" t="str">
        <f t="shared" si="1"/>
        <v>PLANTAS DE 2 DEPOSITOS CON 2 VAPORIZADORES VA 150 INCLUIDO ARMARIO CON FIGURA CAéreoA2*LP 13 A</v>
      </c>
      <c r="K57" s="21">
        <f t="shared" si="3"/>
        <v>53</v>
      </c>
    </row>
    <row r="58" spans="1:11" x14ac:dyDescent="0.35">
      <c r="A58" s="73">
        <f t="shared" si="2"/>
        <v>54</v>
      </c>
      <c r="B58" s="79" t="s">
        <v>8275</v>
      </c>
      <c r="C58" s="79" t="s">
        <v>8244</v>
      </c>
      <c r="D58" s="79" t="s">
        <v>10</v>
      </c>
      <c r="E58" s="79" t="s">
        <v>42</v>
      </c>
      <c r="F58" s="79" t="s">
        <v>8298</v>
      </c>
      <c r="G58" s="88">
        <f t="shared" si="4"/>
        <v>5460</v>
      </c>
      <c r="H58" s="87">
        <v>1652</v>
      </c>
      <c r="I58" s="87">
        <f t="shared" ref="I58:I68" si="7">2*1904</f>
        <v>3808</v>
      </c>
      <c r="J58" s="21" t="str">
        <f t="shared" si="1"/>
        <v>PLANTAS DE 2 DEPOSITOS CON 2 VAPORIZADORES VA 150 INCLUIDO ARMARIO CON FIGURA CAéreoA2*LP 16 A</v>
      </c>
      <c r="K58" s="21">
        <f t="shared" si="3"/>
        <v>54</v>
      </c>
    </row>
    <row r="59" spans="1:11" x14ac:dyDescent="0.35">
      <c r="A59" s="73">
        <f t="shared" si="2"/>
        <v>55</v>
      </c>
      <c r="B59" s="79" t="s">
        <v>8275</v>
      </c>
      <c r="C59" s="79" t="s">
        <v>8244</v>
      </c>
      <c r="D59" s="79" t="s">
        <v>10</v>
      </c>
      <c r="E59" s="79" t="s">
        <v>43</v>
      </c>
      <c r="F59" s="79" t="s">
        <v>8298</v>
      </c>
      <c r="G59" s="88">
        <f t="shared" si="4"/>
        <v>5768</v>
      </c>
      <c r="H59" s="87">
        <v>1960</v>
      </c>
      <c r="I59" s="87">
        <f t="shared" si="7"/>
        <v>3808</v>
      </c>
      <c r="J59" s="21" t="str">
        <f t="shared" si="1"/>
        <v>PLANTAS DE 2 DEPOSITOS CON 2 VAPORIZADORES VA 150 INCLUIDO ARMARIO CON FIGURA CAéreoA2*LP 19 A</v>
      </c>
      <c r="K59" s="21">
        <f t="shared" si="3"/>
        <v>55</v>
      </c>
    </row>
    <row r="60" spans="1:11" x14ac:dyDescent="0.35">
      <c r="A60" s="73">
        <f t="shared" si="2"/>
        <v>56</v>
      </c>
      <c r="B60" s="79" t="s">
        <v>8275</v>
      </c>
      <c r="C60" s="79" t="s">
        <v>8244</v>
      </c>
      <c r="D60" s="79" t="s">
        <v>10</v>
      </c>
      <c r="E60" s="79" t="s">
        <v>44</v>
      </c>
      <c r="F60" s="79" t="s">
        <v>8298</v>
      </c>
      <c r="G60" s="88">
        <f t="shared" si="4"/>
        <v>6076</v>
      </c>
      <c r="H60" s="87">
        <v>2268</v>
      </c>
      <c r="I60" s="87">
        <f t="shared" si="7"/>
        <v>3808</v>
      </c>
      <c r="J60" s="21" t="str">
        <f t="shared" si="1"/>
        <v>PLANTAS DE 2 DEPOSITOS CON 2 VAPORIZADORES VA 150 INCLUIDO ARMARIO CON FIGURA CAéreoA2*LP 22 A</v>
      </c>
      <c r="K60" s="21">
        <f t="shared" si="3"/>
        <v>56</v>
      </c>
    </row>
    <row r="61" spans="1:11" x14ac:dyDescent="0.35">
      <c r="A61" s="73">
        <f t="shared" si="2"/>
        <v>57</v>
      </c>
      <c r="B61" s="79" t="s">
        <v>8275</v>
      </c>
      <c r="C61" s="79" t="s">
        <v>8244</v>
      </c>
      <c r="D61" s="79" t="s">
        <v>10</v>
      </c>
      <c r="E61" s="79" t="s">
        <v>45</v>
      </c>
      <c r="F61" s="79" t="s">
        <v>8298</v>
      </c>
      <c r="G61" s="88">
        <f t="shared" si="4"/>
        <v>5992</v>
      </c>
      <c r="H61" s="87">
        <v>2184</v>
      </c>
      <c r="I61" s="87">
        <f t="shared" si="7"/>
        <v>3808</v>
      </c>
      <c r="J61" s="21" t="str">
        <f t="shared" si="1"/>
        <v>PLANTAS DE 2 DEPOSITOS CON 2 VAPORIZADORES VA 150 INCLUIDO ARMARIO CON FIGURA CAéreoA2*LP 24 A</v>
      </c>
      <c r="K61" s="21">
        <f t="shared" si="3"/>
        <v>57</v>
      </c>
    </row>
    <row r="62" spans="1:11" x14ac:dyDescent="0.35">
      <c r="A62" s="73">
        <f t="shared" si="2"/>
        <v>58</v>
      </c>
      <c r="B62" s="79" t="s">
        <v>8275</v>
      </c>
      <c r="C62" s="79" t="s">
        <v>8244</v>
      </c>
      <c r="D62" s="79" t="s">
        <v>10</v>
      </c>
      <c r="E62" s="79" t="s">
        <v>46</v>
      </c>
      <c r="F62" s="79" t="s">
        <v>8298</v>
      </c>
      <c r="G62" s="88">
        <f t="shared" si="4"/>
        <v>6384</v>
      </c>
      <c r="H62" s="87">
        <v>2576</v>
      </c>
      <c r="I62" s="87">
        <f t="shared" si="7"/>
        <v>3808</v>
      </c>
      <c r="J62" s="21" t="str">
        <f t="shared" si="1"/>
        <v>PLANTAS DE 2 DEPOSITOS CON 2 VAPORIZADORES VA 150 INCLUIDO ARMARIO CON FIGURA CAéreoA2*LP 29 A</v>
      </c>
      <c r="K62" s="21">
        <f t="shared" si="3"/>
        <v>58</v>
      </c>
    </row>
    <row r="63" spans="1:11" x14ac:dyDescent="0.35">
      <c r="A63" s="73">
        <f t="shared" si="2"/>
        <v>59</v>
      </c>
      <c r="B63" s="79" t="s">
        <v>8275</v>
      </c>
      <c r="C63" s="79" t="s">
        <v>8244</v>
      </c>
      <c r="D63" s="79" t="s">
        <v>10</v>
      </c>
      <c r="E63" s="79" t="s">
        <v>47</v>
      </c>
      <c r="F63" s="79" t="s">
        <v>8298</v>
      </c>
      <c r="G63" s="88">
        <f t="shared" si="4"/>
        <v>6776</v>
      </c>
      <c r="H63" s="87">
        <v>2968</v>
      </c>
      <c r="I63" s="87">
        <f t="shared" si="7"/>
        <v>3808</v>
      </c>
      <c r="J63" s="21" t="str">
        <f t="shared" si="1"/>
        <v>PLANTAS DE 2 DEPOSITOS CON 2 VAPORIZADORES VA 150 INCLUIDO ARMARIO CON FIGURA CAéreoA2*LP 34 A</v>
      </c>
      <c r="K63" s="21">
        <f t="shared" si="3"/>
        <v>59</v>
      </c>
    </row>
    <row r="64" spans="1:11" x14ac:dyDescent="0.35">
      <c r="A64" s="73">
        <f t="shared" si="2"/>
        <v>60</v>
      </c>
      <c r="B64" s="79" t="s">
        <v>8275</v>
      </c>
      <c r="C64" s="79" t="s">
        <v>8244</v>
      </c>
      <c r="D64" s="79" t="s">
        <v>10</v>
      </c>
      <c r="E64" s="79" t="s">
        <v>48</v>
      </c>
      <c r="F64" s="79" t="s">
        <v>8298</v>
      </c>
      <c r="G64" s="88">
        <f t="shared" si="4"/>
        <v>6216</v>
      </c>
      <c r="H64" s="87">
        <v>2408</v>
      </c>
      <c r="I64" s="87">
        <f t="shared" si="7"/>
        <v>3808</v>
      </c>
      <c r="J64" s="21" t="str">
        <f t="shared" si="1"/>
        <v>PLANTAS DE 2 DEPOSITOS CON 2 VAPORIZADORES VA 150 INCLUIDO ARMARIO CON FIGURA CAéreoA2*LP 33 A - 22</v>
      </c>
      <c r="K64" s="21">
        <f t="shared" si="3"/>
        <v>60</v>
      </c>
    </row>
    <row r="65" spans="1:11" x14ac:dyDescent="0.35">
      <c r="A65" s="73">
        <f t="shared" si="2"/>
        <v>61</v>
      </c>
      <c r="B65" s="79" t="s">
        <v>8275</v>
      </c>
      <c r="C65" s="79" t="s">
        <v>8244</v>
      </c>
      <c r="D65" s="79" t="s">
        <v>10</v>
      </c>
      <c r="E65" s="79" t="s">
        <v>49</v>
      </c>
      <c r="F65" s="79" t="s">
        <v>8298</v>
      </c>
      <c r="G65" s="88">
        <f t="shared" si="4"/>
        <v>7336</v>
      </c>
      <c r="H65" s="87">
        <v>3528</v>
      </c>
      <c r="I65" s="87">
        <f t="shared" si="7"/>
        <v>3808</v>
      </c>
      <c r="J65" s="21" t="str">
        <f t="shared" si="1"/>
        <v>PLANTAS DE 2 DEPOSITOS CON 2 VAPORIZADORES VA 150 INCLUIDO ARMARIO CON FIGURA CAéreoA2*LP 50 A - 22</v>
      </c>
      <c r="K65" s="21">
        <f t="shared" si="3"/>
        <v>61</v>
      </c>
    </row>
    <row r="66" spans="1:11" x14ac:dyDescent="0.35">
      <c r="A66" s="73">
        <f t="shared" si="2"/>
        <v>62</v>
      </c>
      <c r="B66" s="79" t="s">
        <v>8275</v>
      </c>
      <c r="C66" s="79" t="s">
        <v>8244</v>
      </c>
      <c r="D66" s="79" t="s">
        <v>10</v>
      </c>
      <c r="E66" s="79" t="s">
        <v>50</v>
      </c>
      <c r="F66" s="79" t="s">
        <v>8298</v>
      </c>
      <c r="G66" s="88">
        <f t="shared" si="4"/>
        <v>7980</v>
      </c>
      <c r="H66" s="87">
        <v>4172</v>
      </c>
      <c r="I66" s="87">
        <f t="shared" si="7"/>
        <v>3808</v>
      </c>
      <c r="J66" s="21" t="str">
        <f t="shared" si="1"/>
        <v>PLANTAS DE 2 DEPOSITOS CON 2 VAPORIZADORES VA 150 INCLUIDO ARMARIO CON FIGURA CAéreoA2*LP 59 A - 22</v>
      </c>
      <c r="K66" s="21">
        <f t="shared" si="3"/>
        <v>62</v>
      </c>
    </row>
    <row r="67" spans="1:11" x14ac:dyDescent="0.35">
      <c r="A67" s="73">
        <f t="shared" si="2"/>
        <v>63</v>
      </c>
      <c r="B67" s="79" t="s">
        <v>8275</v>
      </c>
      <c r="C67" s="79" t="s">
        <v>8244</v>
      </c>
      <c r="D67" s="79" t="s">
        <v>10</v>
      </c>
      <c r="E67" s="79" t="s">
        <v>51</v>
      </c>
      <c r="F67" s="79" t="s">
        <v>8298</v>
      </c>
      <c r="G67" s="88">
        <f t="shared" si="4"/>
        <v>7056</v>
      </c>
      <c r="H67" s="87">
        <v>3248</v>
      </c>
      <c r="I67" s="87">
        <f t="shared" si="7"/>
        <v>3808</v>
      </c>
      <c r="J67" s="21" t="str">
        <f t="shared" si="1"/>
        <v>PLANTAS DE 2 DEPOSITOS CON 2 VAPORIZADORES VA 150 INCLUIDO ARMARIO CON FIGURA CAéreoA2*LP 50 A - 24</v>
      </c>
      <c r="K67" s="21">
        <f t="shared" si="3"/>
        <v>63</v>
      </c>
    </row>
    <row r="68" spans="1:11" x14ac:dyDescent="0.35">
      <c r="A68" s="73">
        <f t="shared" si="2"/>
        <v>64</v>
      </c>
      <c r="B68" s="79" t="s">
        <v>8275</v>
      </c>
      <c r="C68" s="79" t="s">
        <v>8244</v>
      </c>
      <c r="D68" s="79" t="s">
        <v>10</v>
      </c>
      <c r="E68" s="79" t="s">
        <v>52</v>
      </c>
      <c r="F68" s="79" t="s">
        <v>8298</v>
      </c>
      <c r="G68" s="88">
        <f t="shared" si="4"/>
        <v>8652</v>
      </c>
      <c r="H68" s="87">
        <v>4844</v>
      </c>
      <c r="I68" s="87">
        <f t="shared" si="7"/>
        <v>3808</v>
      </c>
      <c r="J68" s="21" t="str">
        <f t="shared" si="1"/>
        <v>PLANTAS DE 2 DEPOSITOS CON 2 VAPORIZADORES VA 150 INCLUIDO ARMARIO CON FIGURA CAéreoA2*LP 69 A - 22</v>
      </c>
      <c r="K68" s="21">
        <f t="shared" si="3"/>
        <v>64</v>
      </c>
    </row>
    <row r="69" spans="1:11" x14ac:dyDescent="0.35">
      <c r="A69" s="73">
        <f t="shared" si="2"/>
        <v>65</v>
      </c>
      <c r="B69" s="79" t="s">
        <v>8276</v>
      </c>
      <c r="C69" s="79" t="s">
        <v>8244</v>
      </c>
      <c r="D69" s="79" t="s">
        <v>10</v>
      </c>
      <c r="E69" s="79" t="s">
        <v>26</v>
      </c>
      <c r="F69" s="79" t="s">
        <v>8296</v>
      </c>
      <c r="G69" s="88">
        <f t="shared" si="4"/>
        <v>4246.2</v>
      </c>
      <c r="H69" s="87">
        <v>438.2</v>
      </c>
      <c r="I69" s="87">
        <f>272*14</f>
        <v>3808</v>
      </c>
      <c r="J69" s="21" t="str">
        <f t="shared" si="1"/>
        <v xml:space="preserve"> PLANTAS DE 1 DEPOSITOS CON 1 VAPORIZADOR VA 300 INCLUIDO ARMARIO CON FIGURA C AéreoALP 6650</v>
      </c>
      <c r="K69" s="21">
        <f t="shared" si="3"/>
        <v>65</v>
      </c>
    </row>
    <row r="70" spans="1:11" x14ac:dyDescent="0.35">
      <c r="A70" s="73">
        <f t="shared" si="2"/>
        <v>66</v>
      </c>
      <c r="B70" s="79" t="s">
        <v>8276</v>
      </c>
      <c r="C70" s="79" t="s">
        <v>8244</v>
      </c>
      <c r="D70" s="79" t="s">
        <v>10</v>
      </c>
      <c r="E70" s="79" t="s">
        <v>27</v>
      </c>
      <c r="F70" s="79" t="s">
        <v>8296</v>
      </c>
      <c r="G70" s="88">
        <f t="shared" si="4"/>
        <v>4354</v>
      </c>
      <c r="H70" s="87">
        <v>546</v>
      </c>
      <c r="I70" s="87">
        <f t="shared" ref="I70:I83" si="8">272*14</f>
        <v>3808</v>
      </c>
      <c r="J70" s="21" t="str">
        <f t="shared" ref="J70:J133" si="9">CONCATENATE(B70,C70,D70,E70)</f>
        <v xml:space="preserve"> PLANTAS DE 1 DEPOSITOS CON 1 VAPORIZADOR VA 300 INCLUIDO ARMARIO CON FIGURA C AéreoALP 8334</v>
      </c>
      <c r="K70" s="21">
        <f t="shared" si="3"/>
        <v>66</v>
      </c>
    </row>
    <row r="71" spans="1:11" x14ac:dyDescent="0.35">
      <c r="A71" s="73">
        <f t="shared" ref="A71:A134" si="10">+A70+1</f>
        <v>67</v>
      </c>
      <c r="B71" s="79" t="s">
        <v>8276</v>
      </c>
      <c r="C71" s="79" t="s">
        <v>8244</v>
      </c>
      <c r="D71" s="79" t="s">
        <v>10</v>
      </c>
      <c r="E71" s="79" t="s">
        <v>28</v>
      </c>
      <c r="F71" s="79" t="s">
        <v>8296</v>
      </c>
      <c r="G71" s="88">
        <f t="shared" si="4"/>
        <v>4340</v>
      </c>
      <c r="H71" s="87">
        <v>532</v>
      </c>
      <c r="I71" s="87">
        <f t="shared" si="8"/>
        <v>3808</v>
      </c>
      <c r="J71" s="21" t="str">
        <f t="shared" si="9"/>
        <v xml:space="preserve"> PLANTAS DE 1 DEPOSITOS CON 1 VAPORIZADOR VA 300 INCLUIDO ARMARIO CON FIGURA C AéreoALP 10</v>
      </c>
      <c r="K71" s="21">
        <f t="shared" ref="K71:K134" si="11">+K70+1</f>
        <v>67</v>
      </c>
    </row>
    <row r="72" spans="1:11" x14ac:dyDescent="0.35">
      <c r="A72" s="73">
        <f t="shared" si="10"/>
        <v>68</v>
      </c>
      <c r="B72" s="79" t="s">
        <v>8276</v>
      </c>
      <c r="C72" s="79" t="s">
        <v>8244</v>
      </c>
      <c r="D72" s="79" t="s">
        <v>10</v>
      </c>
      <c r="E72" s="79" t="s">
        <v>29</v>
      </c>
      <c r="F72" s="79" t="s">
        <v>8296</v>
      </c>
      <c r="G72" s="88">
        <f t="shared" si="4"/>
        <v>4494</v>
      </c>
      <c r="H72" s="87">
        <v>686</v>
      </c>
      <c r="I72" s="87">
        <f t="shared" si="8"/>
        <v>3808</v>
      </c>
      <c r="J72" s="21" t="str">
        <f t="shared" si="9"/>
        <v xml:space="preserve"> PLANTAS DE 1 DEPOSITOS CON 1 VAPORIZADOR VA 300 INCLUIDO ARMARIO CON FIGURA C AéreoALP 13 A</v>
      </c>
      <c r="K72" s="21">
        <f t="shared" si="11"/>
        <v>68</v>
      </c>
    </row>
    <row r="73" spans="1:11" x14ac:dyDescent="0.35">
      <c r="A73" s="73">
        <f t="shared" si="10"/>
        <v>69</v>
      </c>
      <c r="B73" s="79" t="s">
        <v>8276</v>
      </c>
      <c r="C73" s="79" t="s">
        <v>8244</v>
      </c>
      <c r="D73" s="79" t="s">
        <v>10</v>
      </c>
      <c r="E73" s="79" t="s">
        <v>30</v>
      </c>
      <c r="F73" s="79" t="s">
        <v>8296</v>
      </c>
      <c r="G73" s="88">
        <f t="shared" si="4"/>
        <v>4634</v>
      </c>
      <c r="H73" s="87">
        <v>826</v>
      </c>
      <c r="I73" s="87">
        <f t="shared" si="8"/>
        <v>3808</v>
      </c>
      <c r="J73" s="21" t="str">
        <f t="shared" si="9"/>
        <v xml:space="preserve"> PLANTAS DE 1 DEPOSITOS CON 1 VAPORIZADOR VA 300 INCLUIDO ARMARIO CON FIGURA C AéreoALP 16 A</v>
      </c>
      <c r="K73" s="21">
        <f t="shared" si="11"/>
        <v>69</v>
      </c>
    </row>
    <row r="74" spans="1:11" x14ac:dyDescent="0.35">
      <c r="A74" s="73">
        <f t="shared" si="10"/>
        <v>70</v>
      </c>
      <c r="B74" s="79" t="s">
        <v>8276</v>
      </c>
      <c r="C74" s="79" t="s">
        <v>8244</v>
      </c>
      <c r="D74" s="79" t="s">
        <v>10</v>
      </c>
      <c r="E74" s="79" t="s">
        <v>31</v>
      </c>
      <c r="F74" s="79" t="s">
        <v>8296</v>
      </c>
      <c r="G74" s="88">
        <f t="shared" si="4"/>
        <v>4788</v>
      </c>
      <c r="H74" s="87">
        <v>980</v>
      </c>
      <c r="I74" s="87">
        <f t="shared" si="8"/>
        <v>3808</v>
      </c>
      <c r="J74" s="21" t="str">
        <f t="shared" si="9"/>
        <v xml:space="preserve"> PLANTAS DE 1 DEPOSITOS CON 1 VAPORIZADOR VA 300 INCLUIDO ARMARIO CON FIGURA C AéreoALP 19 A</v>
      </c>
      <c r="K74" s="21">
        <f t="shared" si="11"/>
        <v>70</v>
      </c>
    </row>
    <row r="75" spans="1:11" x14ac:dyDescent="0.35">
      <c r="A75" s="73">
        <f t="shared" si="10"/>
        <v>71</v>
      </c>
      <c r="B75" s="79" t="s">
        <v>8276</v>
      </c>
      <c r="C75" s="79" t="s">
        <v>8244</v>
      </c>
      <c r="D75" s="79" t="s">
        <v>10</v>
      </c>
      <c r="E75" s="79" t="s">
        <v>32</v>
      </c>
      <c r="F75" s="79" t="s">
        <v>8296</v>
      </c>
      <c r="G75" s="88">
        <f t="shared" si="4"/>
        <v>4942</v>
      </c>
      <c r="H75" s="87">
        <v>1134</v>
      </c>
      <c r="I75" s="87">
        <f t="shared" si="8"/>
        <v>3808</v>
      </c>
      <c r="J75" s="21" t="str">
        <f t="shared" si="9"/>
        <v xml:space="preserve"> PLANTAS DE 1 DEPOSITOS CON 1 VAPORIZADOR VA 300 INCLUIDO ARMARIO CON FIGURA C AéreoALP 22 A</v>
      </c>
      <c r="K75" s="21">
        <f t="shared" si="11"/>
        <v>71</v>
      </c>
    </row>
    <row r="76" spans="1:11" x14ac:dyDescent="0.35">
      <c r="A76" s="73">
        <f t="shared" si="10"/>
        <v>72</v>
      </c>
      <c r="B76" s="79" t="s">
        <v>8276</v>
      </c>
      <c r="C76" s="79" t="s">
        <v>8244</v>
      </c>
      <c r="D76" s="79" t="s">
        <v>10</v>
      </c>
      <c r="E76" s="79" t="s">
        <v>33</v>
      </c>
      <c r="F76" s="79" t="s">
        <v>8296</v>
      </c>
      <c r="G76" s="88">
        <f t="shared" si="4"/>
        <v>4900</v>
      </c>
      <c r="H76" s="87">
        <v>1092</v>
      </c>
      <c r="I76" s="87">
        <f t="shared" si="8"/>
        <v>3808</v>
      </c>
      <c r="J76" s="21" t="str">
        <f t="shared" si="9"/>
        <v xml:space="preserve"> PLANTAS DE 1 DEPOSITOS CON 1 VAPORIZADOR VA 300 INCLUIDO ARMARIO CON FIGURA C AéreoALP 24 A</v>
      </c>
      <c r="K76" s="21">
        <f t="shared" si="11"/>
        <v>72</v>
      </c>
    </row>
    <row r="77" spans="1:11" x14ac:dyDescent="0.35">
      <c r="A77" s="73">
        <f t="shared" si="10"/>
        <v>73</v>
      </c>
      <c r="B77" s="79" t="s">
        <v>8276</v>
      </c>
      <c r="C77" s="79" t="s">
        <v>8244</v>
      </c>
      <c r="D77" s="79" t="s">
        <v>10</v>
      </c>
      <c r="E77" s="79" t="s">
        <v>34</v>
      </c>
      <c r="F77" s="79" t="s">
        <v>8296</v>
      </c>
      <c r="G77" s="88">
        <f t="shared" si="4"/>
        <v>5096</v>
      </c>
      <c r="H77" s="87">
        <v>1288</v>
      </c>
      <c r="I77" s="87">
        <f t="shared" si="8"/>
        <v>3808</v>
      </c>
      <c r="J77" s="21" t="str">
        <f t="shared" si="9"/>
        <v xml:space="preserve"> PLANTAS DE 1 DEPOSITOS CON 1 VAPORIZADOR VA 300 INCLUIDO ARMARIO CON FIGURA C AéreoALP 29 A</v>
      </c>
      <c r="K77" s="21">
        <f t="shared" si="11"/>
        <v>73</v>
      </c>
    </row>
    <row r="78" spans="1:11" x14ac:dyDescent="0.35">
      <c r="A78" s="73">
        <f t="shared" si="10"/>
        <v>74</v>
      </c>
      <c r="B78" s="79" t="s">
        <v>8276</v>
      </c>
      <c r="C78" s="79" t="s">
        <v>8244</v>
      </c>
      <c r="D78" s="79" t="s">
        <v>10</v>
      </c>
      <c r="E78" s="79" t="s">
        <v>35</v>
      </c>
      <c r="F78" s="79" t="s">
        <v>8296</v>
      </c>
      <c r="G78" s="88">
        <f t="shared" si="4"/>
        <v>5292</v>
      </c>
      <c r="H78" s="87">
        <v>1484</v>
      </c>
      <c r="I78" s="87">
        <f t="shared" si="8"/>
        <v>3808</v>
      </c>
      <c r="J78" s="21" t="str">
        <f t="shared" si="9"/>
        <v xml:space="preserve"> PLANTAS DE 1 DEPOSITOS CON 1 VAPORIZADOR VA 300 INCLUIDO ARMARIO CON FIGURA C AéreoALP 34 A</v>
      </c>
      <c r="K78" s="21">
        <f t="shared" si="11"/>
        <v>74</v>
      </c>
    </row>
    <row r="79" spans="1:11" x14ac:dyDescent="0.35">
      <c r="A79" s="73">
        <f t="shared" si="10"/>
        <v>75</v>
      </c>
      <c r="B79" s="79" t="s">
        <v>8276</v>
      </c>
      <c r="C79" s="79" t="s">
        <v>8244</v>
      </c>
      <c r="D79" s="79" t="s">
        <v>10</v>
      </c>
      <c r="E79" s="79" t="s">
        <v>36</v>
      </c>
      <c r="F79" s="79" t="s">
        <v>8296</v>
      </c>
      <c r="G79" s="88">
        <f t="shared" si="4"/>
        <v>5012</v>
      </c>
      <c r="H79" s="87">
        <v>1204</v>
      </c>
      <c r="I79" s="87">
        <f t="shared" si="8"/>
        <v>3808</v>
      </c>
      <c r="J79" s="21" t="str">
        <f t="shared" si="9"/>
        <v xml:space="preserve"> PLANTAS DE 1 DEPOSITOS CON 1 VAPORIZADOR VA 300 INCLUIDO ARMARIO CON FIGURA C AéreoALP 33 A - 22</v>
      </c>
      <c r="K79" s="21">
        <f t="shared" si="11"/>
        <v>75</v>
      </c>
    </row>
    <row r="80" spans="1:11" x14ac:dyDescent="0.35">
      <c r="A80" s="73">
        <f t="shared" si="10"/>
        <v>76</v>
      </c>
      <c r="B80" s="79" t="s">
        <v>8276</v>
      </c>
      <c r="C80" s="79" t="s">
        <v>8244</v>
      </c>
      <c r="D80" s="79" t="s">
        <v>10</v>
      </c>
      <c r="E80" s="79" t="s">
        <v>37</v>
      </c>
      <c r="F80" s="79" t="s">
        <v>8296</v>
      </c>
      <c r="G80" s="88">
        <f t="shared" si="4"/>
        <v>5572</v>
      </c>
      <c r="H80" s="87">
        <v>1764</v>
      </c>
      <c r="I80" s="87">
        <f t="shared" si="8"/>
        <v>3808</v>
      </c>
      <c r="J80" s="21" t="str">
        <f t="shared" si="9"/>
        <v xml:space="preserve"> PLANTAS DE 1 DEPOSITOS CON 1 VAPORIZADOR VA 300 INCLUIDO ARMARIO CON FIGURA C AéreoALP 50 A - 22</v>
      </c>
      <c r="K80" s="21">
        <f t="shared" si="11"/>
        <v>76</v>
      </c>
    </row>
    <row r="81" spans="1:11" x14ac:dyDescent="0.35">
      <c r="A81" s="73">
        <f t="shared" si="10"/>
        <v>77</v>
      </c>
      <c r="B81" s="79" t="s">
        <v>8276</v>
      </c>
      <c r="C81" s="79" t="s">
        <v>8244</v>
      </c>
      <c r="D81" s="79" t="s">
        <v>10</v>
      </c>
      <c r="E81" s="79" t="s">
        <v>38</v>
      </c>
      <c r="F81" s="79" t="s">
        <v>8296</v>
      </c>
      <c r="G81" s="88">
        <f t="shared" si="4"/>
        <v>5894</v>
      </c>
      <c r="H81" s="87">
        <v>2086</v>
      </c>
      <c r="I81" s="87">
        <f t="shared" si="8"/>
        <v>3808</v>
      </c>
      <c r="J81" s="21" t="str">
        <f t="shared" si="9"/>
        <v xml:space="preserve"> PLANTAS DE 1 DEPOSITOS CON 1 VAPORIZADOR VA 300 INCLUIDO ARMARIO CON FIGURA C AéreoALP 59 A - 22</v>
      </c>
      <c r="K81" s="21">
        <f t="shared" si="11"/>
        <v>77</v>
      </c>
    </row>
    <row r="82" spans="1:11" x14ac:dyDescent="0.35">
      <c r="A82" s="73">
        <f t="shared" si="10"/>
        <v>78</v>
      </c>
      <c r="B82" s="79" t="s">
        <v>8276</v>
      </c>
      <c r="C82" s="79" t="s">
        <v>8244</v>
      </c>
      <c r="D82" s="79" t="s">
        <v>10</v>
      </c>
      <c r="E82" s="79" t="s">
        <v>39</v>
      </c>
      <c r="F82" s="79" t="s">
        <v>8296</v>
      </c>
      <c r="G82" s="88">
        <f t="shared" si="4"/>
        <v>5432</v>
      </c>
      <c r="H82" s="87">
        <v>1624</v>
      </c>
      <c r="I82" s="87">
        <f t="shared" si="8"/>
        <v>3808</v>
      </c>
      <c r="J82" s="21" t="str">
        <f t="shared" si="9"/>
        <v xml:space="preserve"> PLANTAS DE 1 DEPOSITOS CON 1 VAPORIZADOR VA 300 INCLUIDO ARMARIO CON FIGURA C AéreoALP 50 A - 24</v>
      </c>
      <c r="K82" s="21">
        <f t="shared" si="11"/>
        <v>78</v>
      </c>
    </row>
    <row r="83" spans="1:11" x14ac:dyDescent="0.35">
      <c r="A83" s="73">
        <f t="shared" si="10"/>
        <v>79</v>
      </c>
      <c r="B83" s="79" t="s">
        <v>8276</v>
      </c>
      <c r="C83" s="79" t="s">
        <v>8244</v>
      </c>
      <c r="D83" s="79" t="s">
        <v>10</v>
      </c>
      <c r="E83" s="79" t="s">
        <v>40</v>
      </c>
      <c r="F83" s="79" t="s">
        <v>8296</v>
      </c>
      <c r="G83" s="88">
        <f t="shared" si="4"/>
        <v>6230</v>
      </c>
      <c r="H83" s="87">
        <v>2422</v>
      </c>
      <c r="I83" s="87">
        <f t="shared" si="8"/>
        <v>3808</v>
      </c>
      <c r="J83" s="21" t="str">
        <f t="shared" si="9"/>
        <v xml:space="preserve"> PLANTAS DE 1 DEPOSITOS CON 1 VAPORIZADOR VA 300 INCLUIDO ARMARIO CON FIGURA C AéreoALP 69 A - 22</v>
      </c>
      <c r="K83" s="21">
        <f t="shared" si="11"/>
        <v>79</v>
      </c>
    </row>
    <row r="84" spans="1:11" x14ac:dyDescent="0.35">
      <c r="A84" s="73">
        <f t="shared" si="10"/>
        <v>80</v>
      </c>
      <c r="B84" s="79" t="s">
        <v>8277</v>
      </c>
      <c r="C84" s="79" t="s">
        <v>8244</v>
      </c>
      <c r="D84" s="79" t="s">
        <v>10</v>
      </c>
      <c r="E84" s="79" t="s">
        <v>41</v>
      </c>
      <c r="F84" s="79" t="s">
        <v>8299</v>
      </c>
      <c r="G84" s="88">
        <f t="shared" si="4"/>
        <v>8988</v>
      </c>
      <c r="H84" s="87">
        <v>1372</v>
      </c>
      <c r="I84" s="87">
        <f>3808*2</f>
        <v>7616</v>
      </c>
      <c r="J84" s="21" t="str">
        <f t="shared" si="9"/>
        <v>PLANTAS DE 2 DEPOSITOS CON 2 VAPORIZADORES VA 300 INCLUIDO ARMARIO CON FIGURA CAéreoA2*LP 13 A</v>
      </c>
      <c r="K84" s="21">
        <f t="shared" si="11"/>
        <v>80</v>
      </c>
    </row>
    <row r="85" spans="1:11" x14ac:dyDescent="0.35">
      <c r="A85" s="73">
        <f t="shared" si="10"/>
        <v>81</v>
      </c>
      <c r="B85" s="79" t="s">
        <v>8277</v>
      </c>
      <c r="C85" s="79" t="s">
        <v>8244</v>
      </c>
      <c r="D85" s="79" t="s">
        <v>10</v>
      </c>
      <c r="E85" s="79" t="s">
        <v>42</v>
      </c>
      <c r="F85" s="79" t="s">
        <v>8299</v>
      </c>
      <c r="G85" s="88">
        <f t="shared" si="4"/>
        <v>9268</v>
      </c>
      <c r="H85" s="87">
        <v>1652</v>
      </c>
      <c r="I85" s="87">
        <f t="shared" ref="I85:I95" si="12">3808*2</f>
        <v>7616</v>
      </c>
      <c r="J85" s="21" t="str">
        <f t="shared" si="9"/>
        <v>PLANTAS DE 2 DEPOSITOS CON 2 VAPORIZADORES VA 300 INCLUIDO ARMARIO CON FIGURA CAéreoA2*LP 16 A</v>
      </c>
      <c r="K85" s="21">
        <f t="shared" si="11"/>
        <v>81</v>
      </c>
    </row>
    <row r="86" spans="1:11" x14ac:dyDescent="0.35">
      <c r="A86" s="73">
        <f t="shared" si="10"/>
        <v>82</v>
      </c>
      <c r="B86" s="79" t="s">
        <v>8277</v>
      </c>
      <c r="C86" s="79" t="s">
        <v>8244</v>
      </c>
      <c r="D86" s="79" t="s">
        <v>10</v>
      </c>
      <c r="E86" s="79" t="s">
        <v>43</v>
      </c>
      <c r="F86" s="79" t="s">
        <v>8299</v>
      </c>
      <c r="G86" s="88">
        <f t="shared" si="4"/>
        <v>9576</v>
      </c>
      <c r="H86" s="87">
        <v>1960</v>
      </c>
      <c r="I86" s="87">
        <f t="shared" si="12"/>
        <v>7616</v>
      </c>
      <c r="J86" s="21" t="str">
        <f t="shared" si="9"/>
        <v>PLANTAS DE 2 DEPOSITOS CON 2 VAPORIZADORES VA 300 INCLUIDO ARMARIO CON FIGURA CAéreoA2*LP 19 A</v>
      </c>
      <c r="K86" s="21">
        <f t="shared" si="11"/>
        <v>82</v>
      </c>
    </row>
    <row r="87" spans="1:11" x14ac:dyDescent="0.35">
      <c r="A87" s="73">
        <f t="shared" si="10"/>
        <v>83</v>
      </c>
      <c r="B87" s="79" t="s">
        <v>8277</v>
      </c>
      <c r="C87" s="79" t="s">
        <v>8244</v>
      </c>
      <c r="D87" s="79" t="s">
        <v>10</v>
      </c>
      <c r="E87" s="79" t="s">
        <v>44</v>
      </c>
      <c r="F87" s="79" t="s">
        <v>8299</v>
      </c>
      <c r="G87" s="88">
        <f t="shared" si="4"/>
        <v>9884</v>
      </c>
      <c r="H87" s="87">
        <v>2268</v>
      </c>
      <c r="I87" s="87">
        <f t="shared" si="12"/>
        <v>7616</v>
      </c>
      <c r="J87" s="21" t="str">
        <f t="shared" si="9"/>
        <v>PLANTAS DE 2 DEPOSITOS CON 2 VAPORIZADORES VA 300 INCLUIDO ARMARIO CON FIGURA CAéreoA2*LP 22 A</v>
      </c>
      <c r="K87" s="21">
        <f t="shared" si="11"/>
        <v>83</v>
      </c>
    </row>
    <row r="88" spans="1:11" x14ac:dyDescent="0.35">
      <c r="A88" s="73">
        <f t="shared" si="10"/>
        <v>84</v>
      </c>
      <c r="B88" s="79" t="s">
        <v>8277</v>
      </c>
      <c r="C88" s="79" t="s">
        <v>8244</v>
      </c>
      <c r="D88" s="79" t="s">
        <v>10</v>
      </c>
      <c r="E88" s="79" t="s">
        <v>45</v>
      </c>
      <c r="F88" s="79" t="s">
        <v>8299</v>
      </c>
      <c r="G88" s="88">
        <f t="shared" si="4"/>
        <v>9800</v>
      </c>
      <c r="H88" s="87">
        <v>2184</v>
      </c>
      <c r="I88" s="87">
        <f t="shared" si="12"/>
        <v>7616</v>
      </c>
      <c r="J88" s="21" t="str">
        <f t="shared" si="9"/>
        <v>PLANTAS DE 2 DEPOSITOS CON 2 VAPORIZADORES VA 300 INCLUIDO ARMARIO CON FIGURA CAéreoA2*LP 24 A</v>
      </c>
      <c r="K88" s="21">
        <f t="shared" si="11"/>
        <v>84</v>
      </c>
    </row>
    <row r="89" spans="1:11" x14ac:dyDescent="0.35">
      <c r="A89" s="73">
        <f t="shared" si="10"/>
        <v>85</v>
      </c>
      <c r="B89" s="79" t="s">
        <v>8277</v>
      </c>
      <c r="C89" s="79" t="s">
        <v>8244</v>
      </c>
      <c r="D89" s="79" t="s">
        <v>10</v>
      </c>
      <c r="E89" s="79" t="s">
        <v>46</v>
      </c>
      <c r="F89" s="79" t="s">
        <v>8299</v>
      </c>
      <c r="G89" s="88">
        <f t="shared" si="4"/>
        <v>10192</v>
      </c>
      <c r="H89" s="87">
        <v>2576</v>
      </c>
      <c r="I89" s="87">
        <f t="shared" si="12"/>
        <v>7616</v>
      </c>
      <c r="J89" s="21" t="str">
        <f t="shared" si="9"/>
        <v>PLANTAS DE 2 DEPOSITOS CON 2 VAPORIZADORES VA 300 INCLUIDO ARMARIO CON FIGURA CAéreoA2*LP 29 A</v>
      </c>
      <c r="K89" s="21">
        <f t="shared" si="11"/>
        <v>85</v>
      </c>
    </row>
    <row r="90" spans="1:11" x14ac:dyDescent="0.35">
      <c r="A90" s="73">
        <f t="shared" si="10"/>
        <v>86</v>
      </c>
      <c r="B90" s="79" t="s">
        <v>8277</v>
      </c>
      <c r="C90" s="79" t="s">
        <v>8244</v>
      </c>
      <c r="D90" s="79" t="s">
        <v>10</v>
      </c>
      <c r="E90" s="79" t="s">
        <v>47</v>
      </c>
      <c r="F90" s="79" t="s">
        <v>8299</v>
      </c>
      <c r="G90" s="88">
        <f t="shared" si="4"/>
        <v>10584</v>
      </c>
      <c r="H90" s="87">
        <v>2968</v>
      </c>
      <c r="I90" s="87">
        <f t="shared" si="12"/>
        <v>7616</v>
      </c>
      <c r="J90" s="21" t="str">
        <f t="shared" si="9"/>
        <v>PLANTAS DE 2 DEPOSITOS CON 2 VAPORIZADORES VA 300 INCLUIDO ARMARIO CON FIGURA CAéreoA2*LP 34 A</v>
      </c>
      <c r="K90" s="21">
        <f t="shared" si="11"/>
        <v>86</v>
      </c>
    </row>
    <row r="91" spans="1:11" x14ac:dyDescent="0.35">
      <c r="A91" s="73">
        <f t="shared" si="10"/>
        <v>87</v>
      </c>
      <c r="B91" s="79" t="s">
        <v>8277</v>
      </c>
      <c r="C91" s="79" t="s">
        <v>8244</v>
      </c>
      <c r="D91" s="79" t="s">
        <v>10</v>
      </c>
      <c r="E91" s="79" t="s">
        <v>48</v>
      </c>
      <c r="F91" s="79" t="s">
        <v>8299</v>
      </c>
      <c r="G91" s="88">
        <f t="shared" si="4"/>
        <v>10024</v>
      </c>
      <c r="H91" s="87">
        <v>2408</v>
      </c>
      <c r="I91" s="87">
        <f t="shared" si="12"/>
        <v>7616</v>
      </c>
      <c r="J91" s="21" t="str">
        <f t="shared" si="9"/>
        <v>PLANTAS DE 2 DEPOSITOS CON 2 VAPORIZADORES VA 300 INCLUIDO ARMARIO CON FIGURA CAéreoA2*LP 33 A - 22</v>
      </c>
      <c r="K91" s="21">
        <f t="shared" si="11"/>
        <v>87</v>
      </c>
    </row>
    <row r="92" spans="1:11" x14ac:dyDescent="0.35">
      <c r="A92" s="73">
        <f t="shared" si="10"/>
        <v>88</v>
      </c>
      <c r="B92" s="79" t="s">
        <v>8277</v>
      </c>
      <c r="C92" s="79" t="s">
        <v>8244</v>
      </c>
      <c r="D92" s="79" t="s">
        <v>10</v>
      </c>
      <c r="E92" s="79" t="s">
        <v>49</v>
      </c>
      <c r="F92" s="79" t="s">
        <v>8299</v>
      </c>
      <c r="G92" s="88">
        <f t="shared" si="4"/>
        <v>11144</v>
      </c>
      <c r="H92" s="87">
        <v>3528</v>
      </c>
      <c r="I92" s="87">
        <f t="shared" si="12"/>
        <v>7616</v>
      </c>
      <c r="J92" s="21" t="str">
        <f t="shared" si="9"/>
        <v>PLANTAS DE 2 DEPOSITOS CON 2 VAPORIZADORES VA 300 INCLUIDO ARMARIO CON FIGURA CAéreoA2*LP 50 A - 22</v>
      </c>
      <c r="K92" s="21">
        <f t="shared" si="11"/>
        <v>88</v>
      </c>
    </row>
    <row r="93" spans="1:11" x14ac:dyDescent="0.35">
      <c r="A93" s="73">
        <f t="shared" si="10"/>
        <v>89</v>
      </c>
      <c r="B93" s="79" t="s">
        <v>8277</v>
      </c>
      <c r="C93" s="79" t="s">
        <v>8244</v>
      </c>
      <c r="D93" s="79" t="s">
        <v>10</v>
      </c>
      <c r="E93" s="79" t="s">
        <v>50</v>
      </c>
      <c r="F93" s="79" t="s">
        <v>8299</v>
      </c>
      <c r="G93" s="88">
        <f t="shared" si="4"/>
        <v>11788</v>
      </c>
      <c r="H93" s="87">
        <v>4172</v>
      </c>
      <c r="I93" s="87">
        <f t="shared" si="12"/>
        <v>7616</v>
      </c>
      <c r="J93" s="21" t="str">
        <f t="shared" si="9"/>
        <v>PLANTAS DE 2 DEPOSITOS CON 2 VAPORIZADORES VA 300 INCLUIDO ARMARIO CON FIGURA CAéreoA2*LP 59 A - 22</v>
      </c>
      <c r="K93" s="21">
        <f t="shared" si="11"/>
        <v>89</v>
      </c>
    </row>
    <row r="94" spans="1:11" x14ac:dyDescent="0.35">
      <c r="A94" s="73">
        <f t="shared" si="10"/>
        <v>90</v>
      </c>
      <c r="B94" s="79" t="s">
        <v>8277</v>
      </c>
      <c r="C94" s="79" t="s">
        <v>8244</v>
      </c>
      <c r="D94" s="79" t="s">
        <v>10</v>
      </c>
      <c r="E94" s="79" t="s">
        <v>51</v>
      </c>
      <c r="F94" s="79" t="s">
        <v>8299</v>
      </c>
      <c r="G94" s="88">
        <f t="shared" si="4"/>
        <v>10864</v>
      </c>
      <c r="H94" s="87">
        <v>3248</v>
      </c>
      <c r="I94" s="87">
        <f t="shared" si="12"/>
        <v>7616</v>
      </c>
      <c r="J94" s="21" t="str">
        <f t="shared" si="9"/>
        <v>PLANTAS DE 2 DEPOSITOS CON 2 VAPORIZADORES VA 300 INCLUIDO ARMARIO CON FIGURA CAéreoA2*LP 50 A - 24</v>
      </c>
      <c r="K94" s="21">
        <f t="shared" si="11"/>
        <v>90</v>
      </c>
    </row>
    <row r="95" spans="1:11" x14ac:dyDescent="0.35">
      <c r="A95" s="73">
        <f t="shared" si="10"/>
        <v>91</v>
      </c>
      <c r="B95" s="79" t="s">
        <v>8277</v>
      </c>
      <c r="C95" s="79" t="s">
        <v>8244</v>
      </c>
      <c r="D95" s="79" t="s">
        <v>10</v>
      </c>
      <c r="E95" s="79" t="s">
        <v>52</v>
      </c>
      <c r="F95" s="79" t="s">
        <v>8299</v>
      </c>
      <c r="G95" s="88">
        <f t="shared" si="4"/>
        <v>12460</v>
      </c>
      <c r="H95" s="87">
        <v>4844</v>
      </c>
      <c r="I95" s="87">
        <f t="shared" si="12"/>
        <v>7616</v>
      </c>
      <c r="J95" s="21" t="str">
        <f t="shared" si="9"/>
        <v>PLANTAS DE 2 DEPOSITOS CON 2 VAPORIZADORES VA 300 INCLUIDO ARMARIO CON FIGURA CAéreoA2*LP 69 A - 22</v>
      </c>
      <c r="K95" s="21">
        <f t="shared" si="11"/>
        <v>91</v>
      </c>
    </row>
    <row r="96" spans="1:11" x14ac:dyDescent="0.35">
      <c r="A96" s="73">
        <f t="shared" si="10"/>
        <v>92</v>
      </c>
      <c r="B96" s="79" t="s">
        <v>8278</v>
      </c>
      <c r="C96" s="79" t="s">
        <v>8244</v>
      </c>
      <c r="D96" s="79" t="s">
        <v>10</v>
      </c>
      <c r="E96" s="79" t="s">
        <v>26</v>
      </c>
      <c r="F96" s="79" t="s">
        <v>8297</v>
      </c>
      <c r="G96" s="88">
        <f t="shared" si="4"/>
        <v>6136.2</v>
      </c>
      <c r="H96" s="87">
        <v>438.2</v>
      </c>
      <c r="I96" s="87">
        <f>407*14</f>
        <v>5698</v>
      </c>
      <c r="J96" s="21" t="str">
        <f t="shared" si="9"/>
        <v xml:space="preserve"> PLANTAS DE 1 DEPOSITOS CON 1 VAPORIZADOR VA 450 INCLUIDO ARMARIO CON FIGURA C AéreoALP 6650</v>
      </c>
      <c r="K96" s="21">
        <f t="shared" si="11"/>
        <v>92</v>
      </c>
    </row>
    <row r="97" spans="1:11" x14ac:dyDescent="0.35">
      <c r="A97" s="73">
        <f t="shared" si="10"/>
        <v>93</v>
      </c>
      <c r="B97" s="79" t="s">
        <v>8278</v>
      </c>
      <c r="C97" s="79" t="s">
        <v>8244</v>
      </c>
      <c r="D97" s="79" t="s">
        <v>10</v>
      </c>
      <c r="E97" s="79" t="s">
        <v>27</v>
      </c>
      <c r="F97" s="79" t="s">
        <v>8297</v>
      </c>
      <c r="G97" s="88">
        <f t="shared" si="4"/>
        <v>6244</v>
      </c>
      <c r="H97" s="87">
        <v>546</v>
      </c>
      <c r="I97" s="87">
        <f t="shared" ref="I97:I110" si="13">407*14</f>
        <v>5698</v>
      </c>
      <c r="J97" s="21" t="str">
        <f t="shared" si="9"/>
        <v xml:space="preserve"> PLANTAS DE 1 DEPOSITOS CON 1 VAPORIZADOR VA 450 INCLUIDO ARMARIO CON FIGURA C AéreoALP 8334</v>
      </c>
      <c r="K97" s="21">
        <f t="shared" si="11"/>
        <v>93</v>
      </c>
    </row>
    <row r="98" spans="1:11" x14ac:dyDescent="0.35">
      <c r="A98" s="73">
        <f t="shared" si="10"/>
        <v>94</v>
      </c>
      <c r="B98" s="79" t="s">
        <v>8278</v>
      </c>
      <c r="C98" s="79" t="s">
        <v>8244</v>
      </c>
      <c r="D98" s="79" t="s">
        <v>10</v>
      </c>
      <c r="E98" s="79" t="s">
        <v>28</v>
      </c>
      <c r="F98" s="79" t="s">
        <v>8297</v>
      </c>
      <c r="G98" s="88">
        <f t="shared" si="4"/>
        <v>6230</v>
      </c>
      <c r="H98" s="87">
        <v>532</v>
      </c>
      <c r="I98" s="87">
        <f t="shared" si="13"/>
        <v>5698</v>
      </c>
      <c r="J98" s="21" t="str">
        <f t="shared" si="9"/>
        <v xml:space="preserve"> PLANTAS DE 1 DEPOSITOS CON 1 VAPORIZADOR VA 450 INCLUIDO ARMARIO CON FIGURA C AéreoALP 10</v>
      </c>
      <c r="K98" s="21">
        <f t="shared" si="11"/>
        <v>94</v>
      </c>
    </row>
    <row r="99" spans="1:11" x14ac:dyDescent="0.35">
      <c r="A99" s="73">
        <f t="shared" si="10"/>
        <v>95</v>
      </c>
      <c r="B99" s="79" t="s">
        <v>8278</v>
      </c>
      <c r="C99" s="79" t="s">
        <v>8244</v>
      </c>
      <c r="D99" s="79" t="s">
        <v>10</v>
      </c>
      <c r="E99" s="79" t="s">
        <v>29</v>
      </c>
      <c r="F99" s="79" t="s">
        <v>8297</v>
      </c>
      <c r="G99" s="88">
        <f t="shared" si="4"/>
        <v>6384</v>
      </c>
      <c r="H99" s="87">
        <v>686</v>
      </c>
      <c r="I99" s="87">
        <f t="shared" si="13"/>
        <v>5698</v>
      </c>
      <c r="J99" s="21" t="str">
        <f t="shared" si="9"/>
        <v xml:space="preserve"> PLANTAS DE 1 DEPOSITOS CON 1 VAPORIZADOR VA 450 INCLUIDO ARMARIO CON FIGURA C AéreoALP 13 A</v>
      </c>
      <c r="K99" s="21">
        <f t="shared" si="11"/>
        <v>95</v>
      </c>
    </row>
    <row r="100" spans="1:11" x14ac:dyDescent="0.35">
      <c r="A100" s="73">
        <f t="shared" si="10"/>
        <v>96</v>
      </c>
      <c r="B100" s="79" t="s">
        <v>8278</v>
      </c>
      <c r="C100" s="79" t="s">
        <v>8244</v>
      </c>
      <c r="D100" s="79" t="s">
        <v>10</v>
      </c>
      <c r="E100" s="79" t="s">
        <v>30</v>
      </c>
      <c r="F100" s="79" t="s">
        <v>8297</v>
      </c>
      <c r="G100" s="88">
        <f t="shared" si="4"/>
        <v>6524</v>
      </c>
      <c r="H100" s="87">
        <v>826</v>
      </c>
      <c r="I100" s="87">
        <f t="shared" si="13"/>
        <v>5698</v>
      </c>
      <c r="J100" s="21" t="str">
        <f t="shared" si="9"/>
        <v xml:space="preserve"> PLANTAS DE 1 DEPOSITOS CON 1 VAPORIZADOR VA 450 INCLUIDO ARMARIO CON FIGURA C AéreoALP 16 A</v>
      </c>
      <c r="K100" s="21">
        <f t="shared" si="11"/>
        <v>96</v>
      </c>
    </row>
    <row r="101" spans="1:11" x14ac:dyDescent="0.35">
      <c r="A101" s="73">
        <f t="shared" si="10"/>
        <v>97</v>
      </c>
      <c r="B101" s="79" t="s">
        <v>8278</v>
      </c>
      <c r="C101" s="79" t="s">
        <v>8244</v>
      </c>
      <c r="D101" s="79" t="s">
        <v>10</v>
      </c>
      <c r="E101" s="79" t="s">
        <v>31</v>
      </c>
      <c r="F101" s="79" t="s">
        <v>8297</v>
      </c>
      <c r="G101" s="88">
        <f t="shared" si="4"/>
        <v>6678</v>
      </c>
      <c r="H101" s="87">
        <v>980</v>
      </c>
      <c r="I101" s="87">
        <f t="shared" si="13"/>
        <v>5698</v>
      </c>
      <c r="J101" s="21" t="str">
        <f t="shared" si="9"/>
        <v xml:space="preserve"> PLANTAS DE 1 DEPOSITOS CON 1 VAPORIZADOR VA 450 INCLUIDO ARMARIO CON FIGURA C AéreoALP 19 A</v>
      </c>
      <c r="K101" s="21">
        <f t="shared" si="11"/>
        <v>97</v>
      </c>
    </row>
    <row r="102" spans="1:11" x14ac:dyDescent="0.35">
      <c r="A102" s="73">
        <f t="shared" si="10"/>
        <v>98</v>
      </c>
      <c r="B102" s="79" t="s">
        <v>8278</v>
      </c>
      <c r="C102" s="79" t="s">
        <v>8244</v>
      </c>
      <c r="D102" s="79" t="s">
        <v>10</v>
      </c>
      <c r="E102" s="79" t="s">
        <v>32</v>
      </c>
      <c r="F102" s="79" t="s">
        <v>8297</v>
      </c>
      <c r="G102" s="88">
        <f t="shared" ref="G102:G165" si="14">+H102+I102</f>
        <v>6832</v>
      </c>
      <c r="H102" s="87">
        <v>1134</v>
      </c>
      <c r="I102" s="87">
        <f t="shared" si="13"/>
        <v>5698</v>
      </c>
      <c r="J102" s="21" t="str">
        <f t="shared" si="9"/>
        <v xml:space="preserve"> PLANTAS DE 1 DEPOSITOS CON 1 VAPORIZADOR VA 450 INCLUIDO ARMARIO CON FIGURA C AéreoALP 22 A</v>
      </c>
      <c r="K102" s="21">
        <f t="shared" si="11"/>
        <v>98</v>
      </c>
    </row>
    <row r="103" spans="1:11" x14ac:dyDescent="0.35">
      <c r="A103" s="73">
        <f t="shared" si="10"/>
        <v>99</v>
      </c>
      <c r="B103" s="79" t="s">
        <v>8278</v>
      </c>
      <c r="C103" s="79" t="s">
        <v>8244</v>
      </c>
      <c r="D103" s="79" t="s">
        <v>10</v>
      </c>
      <c r="E103" s="79" t="s">
        <v>33</v>
      </c>
      <c r="F103" s="79" t="s">
        <v>8297</v>
      </c>
      <c r="G103" s="88">
        <f t="shared" si="14"/>
        <v>6790</v>
      </c>
      <c r="H103" s="87">
        <v>1092</v>
      </c>
      <c r="I103" s="87">
        <f t="shared" si="13"/>
        <v>5698</v>
      </c>
      <c r="J103" s="21" t="str">
        <f t="shared" si="9"/>
        <v xml:space="preserve"> PLANTAS DE 1 DEPOSITOS CON 1 VAPORIZADOR VA 450 INCLUIDO ARMARIO CON FIGURA C AéreoALP 24 A</v>
      </c>
      <c r="K103" s="21">
        <f t="shared" si="11"/>
        <v>99</v>
      </c>
    </row>
    <row r="104" spans="1:11" x14ac:dyDescent="0.35">
      <c r="A104" s="73">
        <f t="shared" si="10"/>
        <v>100</v>
      </c>
      <c r="B104" s="79" t="s">
        <v>8278</v>
      </c>
      <c r="C104" s="79" t="s">
        <v>8244</v>
      </c>
      <c r="D104" s="79" t="s">
        <v>10</v>
      </c>
      <c r="E104" s="79" t="s">
        <v>34</v>
      </c>
      <c r="F104" s="79" t="s">
        <v>8297</v>
      </c>
      <c r="G104" s="88">
        <f t="shared" si="14"/>
        <v>6986</v>
      </c>
      <c r="H104" s="87">
        <v>1288</v>
      </c>
      <c r="I104" s="87">
        <f t="shared" si="13"/>
        <v>5698</v>
      </c>
      <c r="J104" s="21" t="str">
        <f t="shared" si="9"/>
        <v xml:space="preserve"> PLANTAS DE 1 DEPOSITOS CON 1 VAPORIZADOR VA 450 INCLUIDO ARMARIO CON FIGURA C AéreoALP 29 A</v>
      </c>
      <c r="K104" s="21">
        <f t="shared" si="11"/>
        <v>100</v>
      </c>
    </row>
    <row r="105" spans="1:11" x14ac:dyDescent="0.35">
      <c r="A105" s="73">
        <f t="shared" si="10"/>
        <v>101</v>
      </c>
      <c r="B105" s="79" t="s">
        <v>8278</v>
      </c>
      <c r="C105" s="79" t="s">
        <v>8244</v>
      </c>
      <c r="D105" s="79" t="s">
        <v>10</v>
      </c>
      <c r="E105" s="79" t="s">
        <v>35</v>
      </c>
      <c r="F105" s="79" t="s">
        <v>8297</v>
      </c>
      <c r="G105" s="88">
        <f t="shared" si="14"/>
        <v>7182</v>
      </c>
      <c r="H105" s="87">
        <v>1484</v>
      </c>
      <c r="I105" s="87">
        <f t="shared" si="13"/>
        <v>5698</v>
      </c>
      <c r="J105" s="21" t="str">
        <f t="shared" si="9"/>
        <v xml:space="preserve"> PLANTAS DE 1 DEPOSITOS CON 1 VAPORIZADOR VA 450 INCLUIDO ARMARIO CON FIGURA C AéreoALP 34 A</v>
      </c>
      <c r="K105" s="21">
        <f t="shared" si="11"/>
        <v>101</v>
      </c>
    </row>
    <row r="106" spans="1:11" x14ac:dyDescent="0.35">
      <c r="A106" s="73">
        <f t="shared" si="10"/>
        <v>102</v>
      </c>
      <c r="B106" s="79" t="s">
        <v>8278</v>
      </c>
      <c r="C106" s="79" t="s">
        <v>8244</v>
      </c>
      <c r="D106" s="79" t="s">
        <v>10</v>
      </c>
      <c r="E106" s="79" t="s">
        <v>36</v>
      </c>
      <c r="F106" s="79" t="s">
        <v>8297</v>
      </c>
      <c r="G106" s="88">
        <f t="shared" si="14"/>
        <v>6902</v>
      </c>
      <c r="H106" s="87">
        <v>1204</v>
      </c>
      <c r="I106" s="87">
        <f t="shared" si="13"/>
        <v>5698</v>
      </c>
      <c r="J106" s="21" t="str">
        <f t="shared" si="9"/>
        <v xml:space="preserve"> PLANTAS DE 1 DEPOSITOS CON 1 VAPORIZADOR VA 450 INCLUIDO ARMARIO CON FIGURA C AéreoALP 33 A - 22</v>
      </c>
      <c r="K106" s="21">
        <f t="shared" si="11"/>
        <v>102</v>
      </c>
    </row>
    <row r="107" spans="1:11" x14ac:dyDescent="0.35">
      <c r="A107" s="73">
        <f t="shared" si="10"/>
        <v>103</v>
      </c>
      <c r="B107" s="79" t="s">
        <v>8278</v>
      </c>
      <c r="C107" s="79" t="s">
        <v>8244</v>
      </c>
      <c r="D107" s="79" t="s">
        <v>10</v>
      </c>
      <c r="E107" s="79" t="s">
        <v>37</v>
      </c>
      <c r="F107" s="79" t="s">
        <v>8297</v>
      </c>
      <c r="G107" s="88">
        <f t="shared" si="14"/>
        <v>7462</v>
      </c>
      <c r="H107" s="87">
        <v>1764</v>
      </c>
      <c r="I107" s="87">
        <f t="shared" si="13"/>
        <v>5698</v>
      </c>
      <c r="J107" s="21" t="str">
        <f t="shared" si="9"/>
        <v xml:space="preserve"> PLANTAS DE 1 DEPOSITOS CON 1 VAPORIZADOR VA 450 INCLUIDO ARMARIO CON FIGURA C AéreoALP 50 A - 22</v>
      </c>
      <c r="K107" s="21">
        <f t="shared" si="11"/>
        <v>103</v>
      </c>
    </row>
    <row r="108" spans="1:11" x14ac:dyDescent="0.35">
      <c r="A108" s="73">
        <f t="shared" si="10"/>
        <v>104</v>
      </c>
      <c r="B108" s="79" t="s">
        <v>8278</v>
      </c>
      <c r="C108" s="79" t="s">
        <v>8244</v>
      </c>
      <c r="D108" s="79" t="s">
        <v>10</v>
      </c>
      <c r="E108" s="79" t="s">
        <v>38</v>
      </c>
      <c r="F108" s="79" t="s">
        <v>8297</v>
      </c>
      <c r="G108" s="88">
        <f t="shared" si="14"/>
        <v>7784</v>
      </c>
      <c r="H108" s="87">
        <v>2086</v>
      </c>
      <c r="I108" s="87">
        <f t="shared" si="13"/>
        <v>5698</v>
      </c>
      <c r="J108" s="21" t="str">
        <f t="shared" si="9"/>
        <v xml:space="preserve"> PLANTAS DE 1 DEPOSITOS CON 1 VAPORIZADOR VA 450 INCLUIDO ARMARIO CON FIGURA C AéreoALP 59 A - 22</v>
      </c>
      <c r="K108" s="21">
        <f t="shared" si="11"/>
        <v>104</v>
      </c>
    </row>
    <row r="109" spans="1:11" x14ac:dyDescent="0.35">
      <c r="A109" s="73">
        <f t="shared" si="10"/>
        <v>105</v>
      </c>
      <c r="B109" s="79" t="s">
        <v>8278</v>
      </c>
      <c r="C109" s="79" t="s">
        <v>8244</v>
      </c>
      <c r="D109" s="79" t="s">
        <v>10</v>
      </c>
      <c r="E109" s="79" t="s">
        <v>39</v>
      </c>
      <c r="F109" s="79" t="s">
        <v>8297</v>
      </c>
      <c r="G109" s="88">
        <f t="shared" si="14"/>
        <v>7322</v>
      </c>
      <c r="H109" s="87">
        <v>1624</v>
      </c>
      <c r="I109" s="87">
        <f t="shared" si="13"/>
        <v>5698</v>
      </c>
      <c r="J109" s="21" t="str">
        <f t="shared" si="9"/>
        <v xml:space="preserve"> PLANTAS DE 1 DEPOSITOS CON 1 VAPORIZADOR VA 450 INCLUIDO ARMARIO CON FIGURA C AéreoALP 50 A - 24</v>
      </c>
      <c r="K109" s="21">
        <f t="shared" si="11"/>
        <v>105</v>
      </c>
    </row>
    <row r="110" spans="1:11" x14ac:dyDescent="0.35">
      <c r="A110" s="73">
        <f t="shared" si="10"/>
        <v>106</v>
      </c>
      <c r="B110" s="79" t="s">
        <v>8278</v>
      </c>
      <c r="C110" s="79" t="s">
        <v>8244</v>
      </c>
      <c r="D110" s="79" t="s">
        <v>10</v>
      </c>
      <c r="E110" s="79" t="s">
        <v>40</v>
      </c>
      <c r="F110" s="79" t="s">
        <v>8297</v>
      </c>
      <c r="G110" s="88">
        <f t="shared" si="14"/>
        <v>8120</v>
      </c>
      <c r="H110" s="87">
        <v>2422</v>
      </c>
      <c r="I110" s="87">
        <f t="shared" si="13"/>
        <v>5698</v>
      </c>
      <c r="J110" s="21" t="str">
        <f t="shared" si="9"/>
        <v xml:space="preserve"> PLANTAS DE 1 DEPOSITOS CON 1 VAPORIZADOR VA 450 INCLUIDO ARMARIO CON FIGURA C AéreoALP 69 A - 22</v>
      </c>
      <c r="K110" s="21">
        <f t="shared" si="11"/>
        <v>106</v>
      </c>
    </row>
    <row r="111" spans="1:11" x14ac:dyDescent="0.35">
      <c r="A111" s="73">
        <f t="shared" si="10"/>
        <v>107</v>
      </c>
      <c r="B111" s="79" t="s">
        <v>8279</v>
      </c>
      <c r="C111" s="79" t="s">
        <v>8244</v>
      </c>
      <c r="D111" s="79" t="s">
        <v>10</v>
      </c>
      <c r="E111" s="79" t="s">
        <v>41</v>
      </c>
      <c r="F111" s="79" t="s">
        <v>8300</v>
      </c>
      <c r="G111" s="88">
        <f t="shared" si="14"/>
        <v>12768</v>
      </c>
      <c r="H111" s="87">
        <v>1372</v>
      </c>
      <c r="I111" s="87">
        <f>2*5698</f>
        <v>11396</v>
      </c>
      <c r="J111" s="21" t="str">
        <f t="shared" si="9"/>
        <v>PLANTAS DE 2 DEPOSITOS CON 2 VAPORIZADORES VA 450 INCLUIDO ARMARIO CON FIGURA CAéreoA2*LP 13 A</v>
      </c>
      <c r="K111" s="21">
        <f t="shared" si="11"/>
        <v>107</v>
      </c>
    </row>
    <row r="112" spans="1:11" x14ac:dyDescent="0.35">
      <c r="A112" s="73">
        <f t="shared" si="10"/>
        <v>108</v>
      </c>
      <c r="B112" s="79" t="s">
        <v>8279</v>
      </c>
      <c r="C112" s="79" t="s">
        <v>8244</v>
      </c>
      <c r="D112" s="79" t="s">
        <v>10</v>
      </c>
      <c r="E112" s="79" t="s">
        <v>42</v>
      </c>
      <c r="F112" s="79" t="s">
        <v>8300</v>
      </c>
      <c r="G112" s="88">
        <f t="shared" si="14"/>
        <v>13048</v>
      </c>
      <c r="H112" s="87">
        <v>1652</v>
      </c>
      <c r="I112" s="87">
        <f t="shared" ref="I112:I122" si="15">2*5698</f>
        <v>11396</v>
      </c>
      <c r="J112" s="21" t="str">
        <f t="shared" si="9"/>
        <v>PLANTAS DE 2 DEPOSITOS CON 2 VAPORIZADORES VA 450 INCLUIDO ARMARIO CON FIGURA CAéreoA2*LP 16 A</v>
      </c>
      <c r="K112" s="21">
        <f t="shared" si="11"/>
        <v>108</v>
      </c>
    </row>
    <row r="113" spans="1:11" x14ac:dyDescent="0.35">
      <c r="A113" s="73">
        <f t="shared" si="10"/>
        <v>109</v>
      </c>
      <c r="B113" s="79" t="s">
        <v>8279</v>
      </c>
      <c r="C113" s="79" t="s">
        <v>8244</v>
      </c>
      <c r="D113" s="79" t="s">
        <v>10</v>
      </c>
      <c r="E113" s="79" t="s">
        <v>43</v>
      </c>
      <c r="F113" s="79" t="s">
        <v>8300</v>
      </c>
      <c r="G113" s="88">
        <f t="shared" si="14"/>
        <v>13356</v>
      </c>
      <c r="H113" s="87">
        <v>1960</v>
      </c>
      <c r="I113" s="87">
        <f t="shared" si="15"/>
        <v>11396</v>
      </c>
      <c r="J113" s="21" t="str">
        <f t="shared" si="9"/>
        <v>PLANTAS DE 2 DEPOSITOS CON 2 VAPORIZADORES VA 450 INCLUIDO ARMARIO CON FIGURA CAéreoA2*LP 19 A</v>
      </c>
      <c r="K113" s="21">
        <f t="shared" si="11"/>
        <v>109</v>
      </c>
    </row>
    <row r="114" spans="1:11" x14ac:dyDescent="0.35">
      <c r="A114" s="73">
        <f t="shared" si="10"/>
        <v>110</v>
      </c>
      <c r="B114" s="79" t="s">
        <v>8279</v>
      </c>
      <c r="C114" s="79" t="s">
        <v>8244</v>
      </c>
      <c r="D114" s="79" t="s">
        <v>10</v>
      </c>
      <c r="E114" s="79" t="s">
        <v>44</v>
      </c>
      <c r="F114" s="79" t="s">
        <v>8300</v>
      </c>
      <c r="G114" s="88">
        <f t="shared" si="14"/>
        <v>13664</v>
      </c>
      <c r="H114" s="87">
        <v>2268</v>
      </c>
      <c r="I114" s="87">
        <f t="shared" si="15"/>
        <v>11396</v>
      </c>
      <c r="J114" s="21" t="str">
        <f t="shared" si="9"/>
        <v>PLANTAS DE 2 DEPOSITOS CON 2 VAPORIZADORES VA 450 INCLUIDO ARMARIO CON FIGURA CAéreoA2*LP 22 A</v>
      </c>
      <c r="K114" s="21">
        <f t="shared" si="11"/>
        <v>110</v>
      </c>
    </row>
    <row r="115" spans="1:11" x14ac:dyDescent="0.35">
      <c r="A115" s="73">
        <f t="shared" si="10"/>
        <v>111</v>
      </c>
      <c r="B115" s="79" t="s">
        <v>8279</v>
      </c>
      <c r="C115" s="79" t="s">
        <v>8244</v>
      </c>
      <c r="D115" s="79" t="s">
        <v>10</v>
      </c>
      <c r="E115" s="79" t="s">
        <v>45</v>
      </c>
      <c r="F115" s="79" t="s">
        <v>8300</v>
      </c>
      <c r="G115" s="88">
        <f t="shared" si="14"/>
        <v>13580</v>
      </c>
      <c r="H115" s="87">
        <v>2184</v>
      </c>
      <c r="I115" s="87">
        <f t="shared" si="15"/>
        <v>11396</v>
      </c>
      <c r="J115" s="21" t="str">
        <f t="shared" si="9"/>
        <v>PLANTAS DE 2 DEPOSITOS CON 2 VAPORIZADORES VA 450 INCLUIDO ARMARIO CON FIGURA CAéreoA2*LP 24 A</v>
      </c>
      <c r="K115" s="21">
        <f t="shared" si="11"/>
        <v>111</v>
      </c>
    </row>
    <row r="116" spans="1:11" x14ac:dyDescent="0.35">
      <c r="A116" s="73">
        <f t="shared" si="10"/>
        <v>112</v>
      </c>
      <c r="B116" s="79" t="s">
        <v>8279</v>
      </c>
      <c r="C116" s="79" t="s">
        <v>8244</v>
      </c>
      <c r="D116" s="79" t="s">
        <v>10</v>
      </c>
      <c r="E116" s="79" t="s">
        <v>46</v>
      </c>
      <c r="F116" s="79" t="s">
        <v>8300</v>
      </c>
      <c r="G116" s="88">
        <f t="shared" si="14"/>
        <v>13972</v>
      </c>
      <c r="H116" s="87">
        <v>2576</v>
      </c>
      <c r="I116" s="87">
        <f t="shared" si="15"/>
        <v>11396</v>
      </c>
      <c r="J116" s="21" t="str">
        <f t="shared" si="9"/>
        <v>PLANTAS DE 2 DEPOSITOS CON 2 VAPORIZADORES VA 450 INCLUIDO ARMARIO CON FIGURA CAéreoA2*LP 29 A</v>
      </c>
      <c r="K116" s="21">
        <f t="shared" si="11"/>
        <v>112</v>
      </c>
    </row>
    <row r="117" spans="1:11" x14ac:dyDescent="0.35">
      <c r="A117" s="73">
        <f t="shared" si="10"/>
        <v>113</v>
      </c>
      <c r="B117" s="79" t="s">
        <v>8279</v>
      </c>
      <c r="C117" s="79" t="s">
        <v>8244</v>
      </c>
      <c r="D117" s="79" t="s">
        <v>10</v>
      </c>
      <c r="E117" s="79" t="s">
        <v>47</v>
      </c>
      <c r="F117" s="79" t="s">
        <v>8300</v>
      </c>
      <c r="G117" s="88">
        <f t="shared" si="14"/>
        <v>14364</v>
      </c>
      <c r="H117" s="87">
        <v>2968</v>
      </c>
      <c r="I117" s="87">
        <f t="shared" si="15"/>
        <v>11396</v>
      </c>
      <c r="J117" s="21" t="str">
        <f t="shared" si="9"/>
        <v>PLANTAS DE 2 DEPOSITOS CON 2 VAPORIZADORES VA 450 INCLUIDO ARMARIO CON FIGURA CAéreoA2*LP 34 A</v>
      </c>
      <c r="K117" s="21">
        <f t="shared" si="11"/>
        <v>113</v>
      </c>
    </row>
    <row r="118" spans="1:11" x14ac:dyDescent="0.35">
      <c r="A118" s="73">
        <f t="shared" si="10"/>
        <v>114</v>
      </c>
      <c r="B118" s="79" t="s">
        <v>8279</v>
      </c>
      <c r="C118" s="79" t="s">
        <v>8244</v>
      </c>
      <c r="D118" s="79" t="s">
        <v>10</v>
      </c>
      <c r="E118" s="79" t="s">
        <v>48</v>
      </c>
      <c r="F118" s="79" t="s">
        <v>8300</v>
      </c>
      <c r="G118" s="88">
        <f t="shared" si="14"/>
        <v>13804</v>
      </c>
      <c r="H118" s="87">
        <v>2408</v>
      </c>
      <c r="I118" s="87">
        <f t="shared" si="15"/>
        <v>11396</v>
      </c>
      <c r="J118" s="21" t="str">
        <f t="shared" si="9"/>
        <v>PLANTAS DE 2 DEPOSITOS CON 2 VAPORIZADORES VA 450 INCLUIDO ARMARIO CON FIGURA CAéreoA2*LP 33 A - 22</v>
      </c>
      <c r="K118" s="21">
        <f t="shared" si="11"/>
        <v>114</v>
      </c>
    </row>
    <row r="119" spans="1:11" x14ac:dyDescent="0.35">
      <c r="A119" s="73">
        <f t="shared" si="10"/>
        <v>115</v>
      </c>
      <c r="B119" s="79" t="s">
        <v>8279</v>
      </c>
      <c r="C119" s="79" t="s">
        <v>8244</v>
      </c>
      <c r="D119" s="79" t="s">
        <v>10</v>
      </c>
      <c r="E119" s="79" t="s">
        <v>49</v>
      </c>
      <c r="F119" s="79" t="s">
        <v>8300</v>
      </c>
      <c r="G119" s="88">
        <f t="shared" si="14"/>
        <v>14924</v>
      </c>
      <c r="H119" s="87">
        <v>3528</v>
      </c>
      <c r="I119" s="87">
        <f t="shared" si="15"/>
        <v>11396</v>
      </c>
      <c r="J119" s="21" t="str">
        <f t="shared" si="9"/>
        <v>PLANTAS DE 2 DEPOSITOS CON 2 VAPORIZADORES VA 450 INCLUIDO ARMARIO CON FIGURA CAéreoA2*LP 50 A - 22</v>
      </c>
      <c r="K119" s="21">
        <f t="shared" si="11"/>
        <v>115</v>
      </c>
    </row>
    <row r="120" spans="1:11" x14ac:dyDescent="0.35">
      <c r="A120" s="73">
        <f t="shared" si="10"/>
        <v>116</v>
      </c>
      <c r="B120" s="79" t="s">
        <v>8279</v>
      </c>
      <c r="C120" s="79" t="s">
        <v>8244</v>
      </c>
      <c r="D120" s="79" t="s">
        <v>10</v>
      </c>
      <c r="E120" s="79" t="s">
        <v>50</v>
      </c>
      <c r="F120" s="79" t="s">
        <v>8300</v>
      </c>
      <c r="G120" s="88">
        <f t="shared" si="14"/>
        <v>15568</v>
      </c>
      <c r="H120" s="87">
        <v>4172</v>
      </c>
      <c r="I120" s="87">
        <f t="shared" si="15"/>
        <v>11396</v>
      </c>
      <c r="J120" s="21" t="str">
        <f t="shared" si="9"/>
        <v>PLANTAS DE 2 DEPOSITOS CON 2 VAPORIZADORES VA 450 INCLUIDO ARMARIO CON FIGURA CAéreoA2*LP 59 A - 22</v>
      </c>
      <c r="K120" s="21">
        <f t="shared" si="11"/>
        <v>116</v>
      </c>
    </row>
    <row r="121" spans="1:11" x14ac:dyDescent="0.35">
      <c r="A121" s="73">
        <f t="shared" si="10"/>
        <v>117</v>
      </c>
      <c r="B121" s="79" t="s">
        <v>8279</v>
      </c>
      <c r="C121" s="79" t="s">
        <v>8244</v>
      </c>
      <c r="D121" s="79" t="s">
        <v>10</v>
      </c>
      <c r="E121" s="79" t="s">
        <v>51</v>
      </c>
      <c r="F121" s="79" t="s">
        <v>8300</v>
      </c>
      <c r="G121" s="88">
        <f t="shared" si="14"/>
        <v>14644</v>
      </c>
      <c r="H121" s="87">
        <v>3248</v>
      </c>
      <c r="I121" s="87">
        <f t="shared" si="15"/>
        <v>11396</v>
      </c>
      <c r="J121" s="21" t="str">
        <f t="shared" si="9"/>
        <v>PLANTAS DE 2 DEPOSITOS CON 2 VAPORIZADORES VA 450 INCLUIDO ARMARIO CON FIGURA CAéreoA2*LP 50 A - 24</v>
      </c>
      <c r="K121" s="21">
        <f t="shared" si="11"/>
        <v>117</v>
      </c>
    </row>
    <row r="122" spans="1:11" x14ac:dyDescent="0.35">
      <c r="A122" s="73">
        <f t="shared" si="10"/>
        <v>118</v>
      </c>
      <c r="B122" s="79" t="s">
        <v>8279</v>
      </c>
      <c r="C122" s="79" t="s">
        <v>8244</v>
      </c>
      <c r="D122" s="79" t="s">
        <v>10</v>
      </c>
      <c r="E122" s="79" t="s">
        <v>52</v>
      </c>
      <c r="F122" s="79" t="s">
        <v>8300</v>
      </c>
      <c r="G122" s="88">
        <f t="shared" si="14"/>
        <v>16240</v>
      </c>
      <c r="H122" s="87">
        <v>4844</v>
      </c>
      <c r="I122" s="87">
        <f t="shared" si="15"/>
        <v>11396</v>
      </c>
      <c r="J122" s="21" t="str">
        <f t="shared" si="9"/>
        <v>PLANTAS DE 2 DEPOSITOS CON 2 VAPORIZADORES VA 450 INCLUIDO ARMARIO CON FIGURA CAéreoA2*LP 69 A - 22</v>
      </c>
      <c r="K122" s="21">
        <f t="shared" si="11"/>
        <v>118</v>
      </c>
    </row>
    <row r="123" spans="1:11" x14ac:dyDescent="0.35">
      <c r="A123" s="73">
        <f t="shared" si="10"/>
        <v>119</v>
      </c>
      <c r="B123" s="79" t="s">
        <v>8280</v>
      </c>
      <c r="C123" s="79" t="s">
        <v>8244</v>
      </c>
      <c r="D123" s="79" t="s">
        <v>10</v>
      </c>
      <c r="E123" s="79" t="s">
        <v>41</v>
      </c>
      <c r="F123" s="79" t="s">
        <v>8295</v>
      </c>
      <c r="G123" s="88">
        <f t="shared" si="14"/>
        <v>3276</v>
      </c>
      <c r="H123" s="87">
        <v>1372</v>
      </c>
      <c r="I123" s="88">
        <f>+I42</f>
        <v>1904</v>
      </c>
      <c r="J123" s="21" t="str">
        <f t="shared" si="9"/>
        <v>PLANTAS DE 2 DEPOSITOS CON 1 VAPORIZADOR VA 150 INCLUIDO ARMARIO CON FIGURA CAéreoA2*LP 13 A</v>
      </c>
      <c r="K123" s="21">
        <f t="shared" si="11"/>
        <v>119</v>
      </c>
    </row>
    <row r="124" spans="1:11" x14ac:dyDescent="0.35">
      <c r="A124" s="73">
        <f t="shared" si="10"/>
        <v>120</v>
      </c>
      <c r="B124" s="79" t="s">
        <v>8280</v>
      </c>
      <c r="C124" s="79" t="s">
        <v>8244</v>
      </c>
      <c r="D124" s="79" t="s">
        <v>10</v>
      </c>
      <c r="E124" s="79" t="s">
        <v>42</v>
      </c>
      <c r="F124" s="79" t="s">
        <v>8295</v>
      </c>
      <c r="G124" s="88">
        <f t="shared" si="14"/>
        <v>3556</v>
      </c>
      <c r="H124" s="87">
        <v>1652</v>
      </c>
      <c r="I124" s="88">
        <f t="shared" ref="I124:I134" si="16">+I43</f>
        <v>1904</v>
      </c>
      <c r="J124" s="21" t="str">
        <f t="shared" si="9"/>
        <v>PLANTAS DE 2 DEPOSITOS CON 1 VAPORIZADOR VA 150 INCLUIDO ARMARIO CON FIGURA CAéreoA2*LP 16 A</v>
      </c>
      <c r="K124" s="21">
        <f t="shared" si="11"/>
        <v>120</v>
      </c>
    </row>
    <row r="125" spans="1:11" x14ac:dyDescent="0.35">
      <c r="A125" s="73">
        <f t="shared" si="10"/>
        <v>121</v>
      </c>
      <c r="B125" s="79" t="s">
        <v>8280</v>
      </c>
      <c r="C125" s="79" t="s">
        <v>8244</v>
      </c>
      <c r="D125" s="79" t="s">
        <v>10</v>
      </c>
      <c r="E125" s="79" t="s">
        <v>43</v>
      </c>
      <c r="F125" s="79" t="s">
        <v>8295</v>
      </c>
      <c r="G125" s="88">
        <f t="shared" si="14"/>
        <v>3864</v>
      </c>
      <c r="H125" s="87">
        <v>1960</v>
      </c>
      <c r="I125" s="88">
        <f t="shared" si="16"/>
        <v>1904</v>
      </c>
      <c r="J125" s="21" t="str">
        <f t="shared" si="9"/>
        <v>PLANTAS DE 2 DEPOSITOS CON 1 VAPORIZADOR VA 150 INCLUIDO ARMARIO CON FIGURA CAéreoA2*LP 19 A</v>
      </c>
      <c r="K125" s="21">
        <f t="shared" si="11"/>
        <v>121</v>
      </c>
    </row>
    <row r="126" spans="1:11" x14ac:dyDescent="0.35">
      <c r="A126" s="73">
        <f t="shared" si="10"/>
        <v>122</v>
      </c>
      <c r="B126" s="79" t="s">
        <v>8280</v>
      </c>
      <c r="C126" s="79" t="s">
        <v>8244</v>
      </c>
      <c r="D126" s="79" t="s">
        <v>10</v>
      </c>
      <c r="E126" s="79" t="s">
        <v>44</v>
      </c>
      <c r="F126" s="79" t="s">
        <v>8295</v>
      </c>
      <c r="G126" s="88">
        <f t="shared" si="14"/>
        <v>4172</v>
      </c>
      <c r="H126" s="87">
        <v>2268</v>
      </c>
      <c r="I126" s="88">
        <f t="shared" si="16"/>
        <v>1904</v>
      </c>
      <c r="J126" s="21" t="str">
        <f t="shared" si="9"/>
        <v>PLANTAS DE 2 DEPOSITOS CON 1 VAPORIZADOR VA 150 INCLUIDO ARMARIO CON FIGURA CAéreoA2*LP 22 A</v>
      </c>
      <c r="K126" s="21">
        <f t="shared" si="11"/>
        <v>122</v>
      </c>
    </row>
    <row r="127" spans="1:11" x14ac:dyDescent="0.35">
      <c r="A127" s="73">
        <f t="shared" si="10"/>
        <v>123</v>
      </c>
      <c r="B127" s="79" t="s">
        <v>8280</v>
      </c>
      <c r="C127" s="79" t="s">
        <v>8244</v>
      </c>
      <c r="D127" s="79" t="s">
        <v>10</v>
      </c>
      <c r="E127" s="79" t="s">
        <v>45</v>
      </c>
      <c r="F127" s="79" t="s">
        <v>8295</v>
      </c>
      <c r="G127" s="88">
        <f t="shared" si="14"/>
        <v>4088</v>
      </c>
      <c r="H127" s="87">
        <v>2184</v>
      </c>
      <c r="I127" s="88">
        <f t="shared" si="16"/>
        <v>1904</v>
      </c>
      <c r="J127" s="21" t="str">
        <f t="shared" si="9"/>
        <v>PLANTAS DE 2 DEPOSITOS CON 1 VAPORIZADOR VA 150 INCLUIDO ARMARIO CON FIGURA CAéreoA2*LP 24 A</v>
      </c>
      <c r="K127" s="21">
        <f t="shared" si="11"/>
        <v>123</v>
      </c>
    </row>
    <row r="128" spans="1:11" x14ac:dyDescent="0.35">
      <c r="A128" s="73">
        <f t="shared" si="10"/>
        <v>124</v>
      </c>
      <c r="B128" s="79" t="s">
        <v>8280</v>
      </c>
      <c r="C128" s="79" t="s">
        <v>8244</v>
      </c>
      <c r="D128" s="79" t="s">
        <v>10</v>
      </c>
      <c r="E128" s="79" t="s">
        <v>46</v>
      </c>
      <c r="F128" s="79" t="s">
        <v>8295</v>
      </c>
      <c r="G128" s="88">
        <f t="shared" si="14"/>
        <v>4480</v>
      </c>
      <c r="H128" s="87">
        <v>2576</v>
      </c>
      <c r="I128" s="88">
        <f t="shared" si="16"/>
        <v>1904</v>
      </c>
      <c r="J128" s="21" t="str">
        <f t="shared" si="9"/>
        <v>PLANTAS DE 2 DEPOSITOS CON 1 VAPORIZADOR VA 150 INCLUIDO ARMARIO CON FIGURA CAéreoA2*LP 29 A</v>
      </c>
      <c r="K128" s="21">
        <f t="shared" si="11"/>
        <v>124</v>
      </c>
    </row>
    <row r="129" spans="1:11" x14ac:dyDescent="0.35">
      <c r="A129" s="73">
        <f t="shared" si="10"/>
        <v>125</v>
      </c>
      <c r="B129" s="79" t="s">
        <v>8280</v>
      </c>
      <c r="C129" s="79" t="s">
        <v>8244</v>
      </c>
      <c r="D129" s="79" t="s">
        <v>10</v>
      </c>
      <c r="E129" s="79" t="s">
        <v>47</v>
      </c>
      <c r="F129" s="79" t="s">
        <v>8295</v>
      </c>
      <c r="G129" s="88">
        <f t="shared" si="14"/>
        <v>4872</v>
      </c>
      <c r="H129" s="87">
        <v>2968</v>
      </c>
      <c r="I129" s="88">
        <f t="shared" si="16"/>
        <v>1904</v>
      </c>
      <c r="J129" s="21" t="str">
        <f t="shared" si="9"/>
        <v>PLANTAS DE 2 DEPOSITOS CON 1 VAPORIZADOR VA 150 INCLUIDO ARMARIO CON FIGURA CAéreoA2*LP 34 A</v>
      </c>
      <c r="K129" s="21">
        <f t="shared" si="11"/>
        <v>125</v>
      </c>
    </row>
    <row r="130" spans="1:11" x14ac:dyDescent="0.35">
      <c r="A130" s="73">
        <f t="shared" si="10"/>
        <v>126</v>
      </c>
      <c r="B130" s="79" t="s">
        <v>8280</v>
      </c>
      <c r="C130" s="79" t="s">
        <v>8244</v>
      </c>
      <c r="D130" s="79" t="s">
        <v>10</v>
      </c>
      <c r="E130" s="79" t="s">
        <v>48</v>
      </c>
      <c r="F130" s="79" t="s">
        <v>8295</v>
      </c>
      <c r="G130" s="88">
        <f t="shared" si="14"/>
        <v>4312</v>
      </c>
      <c r="H130" s="87">
        <v>2408</v>
      </c>
      <c r="I130" s="88">
        <f t="shared" si="16"/>
        <v>1904</v>
      </c>
      <c r="J130" s="21" t="str">
        <f t="shared" si="9"/>
        <v>PLANTAS DE 2 DEPOSITOS CON 1 VAPORIZADOR VA 150 INCLUIDO ARMARIO CON FIGURA CAéreoA2*LP 33 A - 22</v>
      </c>
      <c r="K130" s="21">
        <f t="shared" si="11"/>
        <v>126</v>
      </c>
    </row>
    <row r="131" spans="1:11" x14ac:dyDescent="0.35">
      <c r="A131" s="73">
        <f t="shared" si="10"/>
        <v>127</v>
      </c>
      <c r="B131" s="79" t="s">
        <v>8280</v>
      </c>
      <c r="C131" s="79" t="s">
        <v>8244</v>
      </c>
      <c r="D131" s="79" t="s">
        <v>10</v>
      </c>
      <c r="E131" s="79" t="s">
        <v>49</v>
      </c>
      <c r="F131" s="79" t="s">
        <v>8295</v>
      </c>
      <c r="G131" s="88">
        <f t="shared" si="14"/>
        <v>5432</v>
      </c>
      <c r="H131" s="87">
        <v>3528</v>
      </c>
      <c r="I131" s="88">
        <f t="shared" si="16"/>
        <v>1904</v>
      </c>
      <c r="J131" s="21" t="str">
        <f t="shared" si="9"/>
        <v>PLANTAS DE 2 DEPOSITOS CON 1 VAPORIZADOR VA 150 INCLUIDO ARMARIO CON FIGURA CAéreoA2*LP 50 A - 22</v>
      </c>
      <c r="K131" s="21">
        <f t="shared" si="11"/>
        <v>127</v>
      </c>
    </row>
    <row r="132" spans="1:11" x14ac:dyDescent="0.35">
      <c r="A132" s="73">
        <f t="shared" si="10"/>
        <v>128</v>
      </c>
      <c r="B132" s="79" t="s">
        <v>8280</v>
      </c>
      <c r="C132" s="79" t="s">
        <v>8244</v>
      </c>
      <c r="D132" s="79" t="s">
        <v>10</v>
      </c>
      <c r="E132" s="79" t="s">
        <v>50</v>
      </c>
      <c r="F132" s="79" t="s">
        <v>8295</v>
      </c>
      <c r="G132" s="88">
        <f t="shared" si="14"/>
        <v>6076</v>
      </c>
      <c r="H132" s="87">
        <v>4172</v>
      </c>
      <c r="I132" s="88">
        <f t="shared" si="16"/>
        <v>1904</v>
      </c>
      <c r="J132" s="21" t="str">
        <f t="shared" si="9"/>
        <v>PLANTAS DE 2 DEPOSITOS CON 1 VAPORIZADOR VA 150 INCLUIDO ARMARIO CON FIGURA CAéreoA2*LP 59 A - 22</v>
      </c>
      <c r="K132" s="21">
        <f t="shared" si="11"/>
        <v>128</v>
      </c>
    </row>
    <row r="133" spans="1:11" x14ac:dyDescent="0.35">
      <c r="A133" s="73">
        <f t="shared" si="10"/>
        <v>129</v>
      </c>
      <c r="B133" s="79" t="s">
        <v>8280</v>
      </c>
      <c r="C133" s="79" t="s">
        <v>8244</v>
      </c>
      <c r="D133" s="79" t="s">
        <v>10</v>
      </c>
      <c r="E133" s="79" t="s">
        <v>51</v>
      </c>
      <c r="F133" s="79" t="s">
        <v>8295</v>
      </c>
      <c r="G133" s="88">
        <f t="shared" si="14"/>
        <v>5152</v>
      </c>
      <c r="H133" s="87">
        <v>3248</v>
      </c>
      <c r="I133" s="88">
        <f t="shared" si="16"/>
        <v>1904</v>
      </c>
      <c r="J133" s="21" t="str">
        <f t="shared" si="9"/>
        <v>PLANTAS DE 2 DEPOSITOS CON 1 VAPORIZADOR VA 150 INCLUIDO ARMARIO CON FIGURA CAéreoA2*LP 50 A - 24</v>
      </c>
      <c r="K133" s="21">
        <f t="shared" si="11"/>
        <v>129</v>
      </c>
    </row>
    <row r="134" spans="1:11" x14ac:dyDescent="0.35">
      <c r="A134" s="73">
        <f t="shared" si="10"/>
        <v>130</v>
      </c>
      <c r="B134" s="79" t="s">
        <v>8280</v>
      </c>
      <c r="C134" s="79" t="s">
        <v>8244</v>
      </c>
      <c r="D134" s="79" t="s">
        <v>10</v>
      </c>
      <c r="E134" s="79" t="s">
        <v>52</v>
      </c>
      <c r="F134" s="79" t="s">
        <v>8295</v>
      </c>
      <c r="G134" s="88">
        <f t="shared" si="14"/>
        <v>6748</v>
      </c>
      <c r="H134" s="87">
        <v>4844</v>
      </c>
      <c r="I134" s="88">
        <f t="shared" si="16"/>
        <v>1904</v>
      </c>
      <c r="J134" s="21" t="str">
        <f t="shared" ref="J134:J197" si="17">CONCATENATE(B134,C134,D134,E134)</f>
        <v>PLANTAS DE 2 DEPOSITOS CON 1 VAPORIZADOR VA 150 INCLUIDO ARMARIO CON FIGURA CAéreoA2*LP 69 A - 22</v>
      </c>
      <c r="K134" s="21">
        <f t="shared" si="11"/>
        <v>130</v>
      </c>
    </row>
    <row r="135" spans="1:11" x14ac:dyDescent="0.35">
      <c r="A135" s="73">
        <f t="shared" ref="A135:A198" si="18">+A134+1</f>
        <v>131</v>
      </c>
      <c r="B135" s="79" t="s">
        <v>8281</v>
      </c>
      <c r="C135" s="79" t="s">
        <v>8244</v>
      </c>
      <c r="D135" s="79" t="s">
        <v>10</v>
      </c>
      <c r="E135" s="79" t="s">
        <v>41</v>
      </c>
      <c r="F135" s="79" t="s">
        <v>8296</v>
      </c>
      <c r="G135" s="88">
        <f t="shared" si="14"/>
        <v>5180</v>
      </c>
      <c r="H135" s="87">
        <v>1372</v>
      </c>
      <c r="I135" s="88">
        <f>+I69</f>
        <v>3808</v>
      </c>
      <c r="J135" s="21" t="str">
        <f t="shared" si="17"/>
        <v>PLANTAS DE 2 DEPOSITOS CON 1 VAPORIZADOR VA 300 INCLUIDO ARMARIO CON FIGURA CAéreoA2*LP 13 A</v>
      </c>
      <c r="K135" s="21">
        <f t="shared" ref="K135:K198" si="19">+K134+1</f>
        <v>131</v>
      </c>
    </row>
    <row r="136" spans="1:11" x14ac:dyDescent="0.35">
      <c r="A136" s="73">
        <f t="shared" si="18"/>
        <v>132</v>
      </c>
      <c r="B136" s="79" t="s">
        <v>8281</v>
      </c>
      <c r="C136" s="79" t="s">
        <v>8244</v>
      </c>
      <c r="D136" s="79" t="s">
        <v>10</v>
      </c>
      <c r="E136" s="79" t="s">
        <v>42</v>
      </c>
      <c r="F136" s="79" t="s">
        <v>8296</v>
      </c>
      <c r="G136" s="88">
        <f t="shared" si="14"/>
        <v>5460</v>
      </c>
      <c r="H136" s="87">
        <v>1652</v>
      </c>
      <c r="I136" s="88">
        <f t="shared" ref="I136:I146" si="20">+I70</f>
        <v>3808</v>
      </c>
      <c r="J136" s="21" t="str">
        <f t="shared" si="17"/>
        <v>PLANTAS DE 2 DEPOSITOS CON 1 VAPORIZADOR VA 300 INCLUIDO ARMARIO CON FIGURA CAéreoA2*LP 16 A</v>
      </c>
      <c r="K136" s="21">
        <f t="shared" si="19"/>
        <v>132</v>
      </c>
    </row>
    <row r="137" spans="1:11" x14ac:dyDescent="0.35">
      <c r="A137" s="73">
        <f t="shared" si="18"/>
        <v>133</v>
      </c>
      <c r="B137" s="79" t="s">
        <v>8281</v>
      </c>
      <c r="C137" s="79" t="s">
        <v>8244</v>
      </c>
      <c r="D137" s="79" t="s">
        <v>10</v>
      </c>
      <c r="E137" s="79" t="s">
        <v>43</v>
      </c>
      <c r="F137" s="79" t="s">
        <v>8296</v>
      </c>
      <c r="G137" s="88">
        <f t="shared" si="14"/>
        <v>5768</v>
      </c>
      <c r="H137" s="87">
        <v>1960</v>
      </c>
      <c r="I137" s="88">
        <f t="shared" si="20"/>
        <v>3808</v>
      </c>
      <c r="J137" s="21" t="str">
        <f t="shared" si="17"/>
        <v>PLANTAS DE 2 DEPOSITOS CON 1 VAPORIZADOR VA 300 INCLUIDO ARMARIO CON FIGURA CAéreoA2*LP 19 A</v>
      </c>
      <c r="K137" s="21">
        <f t="shared" si="19"/>
        <v>133</v>
      </c>
    </row>
    <row r="138" spans="1:11" x14ac:dyDescent="0.35">
      <c r="A138" s="73">
        <f t="shared" si="18"/>
        <v>134</v>
      </c>
      <c r="B138" s="79" t="s">
        <v>8281</v>
      </c>
      <c r="C138" s="79" t="s">
        <v>8244</v>
      </c>
      <c r="D138" s="79" t="s">
        <v>10</v>
      </c>
      <c r="E138" s="79" t="s">
        <v>44</v>
      </c>
      <c r="F138" s="79" t="s">
        <v>8296</v>
      </c>
      <c r="G138" s="88">
        <f t="shared" si="14"/>
        <v>6076</v>
      </c>
      <c r="H138" s="87">
        <v>2268</v>
      </c>
      <c r="I138" s="88">
        <f t="shared" si="20"/>
        <v>3808</v>
      </c>
      <c r="J138" s="21" t="str">
        <f t="shared" si="17"/>
        <v>PLANTAS DE 2 DEPOSITOS CON 1 VAPORIZADOR VA 300 INCLUIDO ARMARIO CON FIGURA CAéreoA2*LP 22 A</v>
      </c>
      <c r="K138" s="21">
        <f t="shared" si="19"/>
        <v>134</v>
      </c>
    </row>
    <row r="139" spans="1:11" x14ac:dyDescent="0.35">
      <c r="A139" s="73">
        <f t="shared" si="18"/>
        <v>135</v>
      </c>
      <c r="B139" s="79" t="s">
        <v>8281</v>
      </c>
      <c r="C139" s="79" t="s">
        <v>8244</v>
      </c>
      <c r="D139" s="79" t="s">
        <v>10</v>
      </c>
      <c r="E139" s="79" t="s">
        <v>45</v>
      </c>
      <c r="F139" s="79" t="s">
        <v>8296</v>
      </c>
      <c r="G139" s="88">
        <f t="shared" si="14"/>
        <v>5992</v>
      </c>
      <c r="H139" s="87">
        <v>2184</v>
      </c>
      <c r="I139" s="88">
        <f t="shared" si="20"/>
        <v>3808</v>
      </c>
      <c r="J139" s="21" t="str">
        <f t="shared" si="17"/>
        <v>PLANTAS DE 2 DEPOSITOS CON 1 VAPORIZADOR VA 300 INCLUIDO ARMARIO CON FIGURA CAéreoA2*LP 24 A</v>
      </c>
      <c r="K139" s="21">
        <f t="shared" si="19"/>
        <v>135</v>
      </c>
    </row>
    <row r="140" spans="1:11" x14ac:dyDescent="0.35">
      <c r="A140" s="73">
        <f t="shared" si="18"/>
        <v>136</v>
      </c>
      <c r="B140" s="79" t="s">
        <v>8281</v>
      </c>
      <c r="C140" s="79" t="s">
        <v>8244</v>
      </c>
      <c r="D140" s="79" t="s">
        <v>10</v>
      </c>
      <c r="E140" s="79" t="s">
        <v>46</v>
      </c>
      <c r="F140" s="79" t="s">
        <v>8296</v>
      </c>
      <c r="G140" s="88">
        <f t="shared" si="14"/>
        <v>6384</v>
      </c>
      <c r="H140" s="87">
        <v>2576</v>
      </c>
      <c r="I140" s="88">
        <f t="shared" si="20"/>
        <v>3808</v>
      </c>
      <c r="J140" s="21" t="str">
        <f t="shared" si="17"/>
        <v>PLANTAS DE 2 DEPOSITOS CON 1 VAPORIZADOR VA 300 INCLUIDO ARMARIO CON FIGURA CAéreoA2*LP 29 A</v>
      </c>
      <c r="K140" s="21">
        <f t="shared" si="19"/>
        <v>136</v>
      </c>
    </row>
    <row r="141" spans="1:11" x14ac:dyDescent="0.35">
      <c r="A141" s="73">
        <f t="shared" si="18"/>
        <v>137</v>
      </c>
      <c r="B141" s="79" t="s">
        <v>8281</v>
      </c>
      <c r="C141" s="79" t="s">
        <v>8244</v>
      </c>
      <c r="D141" s="79" t="s">
        <v>10</v>
      </c>
      <c r="E141" s="79" t="s">
        <v>47</v>
      </c>
      <c r="F141" s="79" t="s">
        <v>8296</v>
      </c>
      <c r="G141" s="88">
        <f t="shared" si="14"/>
        <v>6776</v>
      </c>
      <c r="H141" s="87">
        <v>2968</v>
      </c>
      <c r="I141" s="88">
        <f t="shared" si="20"/>
        <v>3808</v>
      </c>
      <c r="J141" s="21" t="str">
        <f t="shared" si="17"/>
        <v>PLANTAS DE 2 DEPOSITOS CON 1 VAPORIZADOR VA 300 INCLUIDO ARMARIO CON FIGURA CAéreoA2*LP 34 A</v>
      </c>
      <c r="K141" s="21">
        <f t="shared" si="19"/>
        <v>137</v>
      </c>
    </row>
    <row r="142" spans="1:11" x14ac:dyDescent="0.35">
      <c r="A142" s="73">
        <f t="shared" si="18"/>
        <v>138</v>
      </c>
      <c r="B142" s="79" t="s">
        <v>8281</v>
      </c>
      <c r="C142" s="79" t="s">
        <v>8244</v>
      </c>
      <c r="D142" s="79" t="s">
        <v>10</v>
      </c>
      <c r="E142" s="79" t="s">
        <v>48</v>
      </c>
      <c r="F142" s="79" t="s">
        <v>8296</v>
      </c>
      <c r="G142" s="88">
        <f t="shared" si="14"/>
        <v>6216</v>
      </c>
      <c r="H142" s="87">
        <v>2408</v>
      </c>
      <c r="I142" s="88">
        <f t="shared" si="20"/>
        <v>3808</v>
      </c>
      <c r="J142" s="21" t="str">
        <f t="shared" si="17"/>
        <v>PLANTAS DE 2 DEPOSITOS CON 1 VAPORIZADOR VA 300 INCLUIDO ARMARIO CON FIGURA CAéreoA2*LP 33 A - 22</v>
      </c>
      <c r="K142" s="21">
        <f t="shared" si="19"/>
        <v>138</v>
      </c>
    </row>
    <row r="143" spans="1:11" x14ac:dyDescent="0.35">
      <c r="A143" s="73">
        <f t="shared" si="18"/>
        <v>139</v>
      </c>
      <c r="B143" s="79" t="s">
        <v>8281</v>
      </c>
      <c r="C143" s="79" t="s">
        <v>8244</v>
      </c>
      <c r="D143" s="79" t="s">
        <v>10</v>
      </c>
      <c r="E143" s="79" t="s">
        <v>49</v>
      </c>
      <c r="F143" s="79" t="s">
        <v>8296</v>
      </c>
      <c r="G143" s="88">
        <f t="shared" si="14"/>
        <v>7336</v>
      </c>
      <c r="H143" s="87">
        <v>3528</v>
      </c>
      <c r="I143" s="88">
        <f t="shared" si="20"/>
        <v>3808</v>
      </c>
      <c r="J143" s="21" t="str">
        <f t="shared" si="17"/>
        <v>PLANTAS DE 2 DEPOSITOS CON 1 VAPORIZADOR VA 300 INCLUIDO ARMARIO CON FIGURA CAéreoA2*LP 50 A - 22</v>
      </c>
      <c r="K143" s="21">
        <f t="shared" si="19"/>
        <v>139</v>
      </c>
    </row>
    <row r="144" spans="1:11" x14ac:dyDescent="0.35">
      <c r="A144" s="73">
        <f t="shared" si="18"/>
        <v>140</v>
      </c>
      <c r="B144" s="79" t="s">
        <v>8281</v>
      </c>
      <c r="C144" s="79" t="s">
        <v>8244</v>
      </c>
      <c r="D144" s="79" t="s">
        <v>10</v>
      </c>
      <c r="E144" s="79" t="s">
        <v>50</v>
      </c>
      <c r="F144" s="79" t="s">
        <v>8296</v>
      </c>
      <c r="G144" s="88">
        <f t="shared" si="14"/>
        <v>7980</v>
      </c>
      <c r="H144" s="87">
        <v>4172</v>
      </c>
      <c r="I144" s="88">
        <f t="shared" si="20"/>
        <v>3808</v>
      </c>
      <c r="J144" s="21" t="str">
        <f t="shared" si="17"/>
        <v>PLANTAS DE 2 DEPOSITOS CON 1 VAPORIZADOR VA 300 INCLUIDO ARMARIO CON FIGURA CAéreoA2*LP 59 A - 22</v>
      </c>
      <c r="K144" s="21">
        <f t="shared" si="19"/>
        <v>140</v>
      </c>
    </row>
    <row r="145" spans="1:11" x14ac:dyDescent="0.35">
      <c r="A145" s="73">
        <f t="shared" si="18"/>
        <v>141</v>
      </c>
      <c r="B145" s="79" t="s">
        <v>8281</v>
      </c>
      <c r="C145" s="79" t="s">
        <v>8244</v>
      </c>
      <c r="D145" s="79" t="s">
        <v>10</v>
      </c>
      <c r="E145" s="79" t="s">
        <v>51</v>
      </c>
      <c r="F145" s="79" t="s">
        <v>8296</v>
      </c>
      <c r="G145" s="88">
        <f t="shared" si="14"/>
        <v>7056</v>
      </c>
      <c r="H145" s="87">
        <v>3248</v>
      </c>
      <c r="I145" s="88">
        <f t="shared" si="20"/>
        <v>3808</v>
      </c>
      <c r="J145" s="21" t="str">
        <f t="shared" si="17"/>
        <v>PLANTAS DE 2 DEPOSITOS CON 1 VAPORIZADOR VA 300 INCLUIDO ARMARIO CON FIGURA CAéreoA2*LP 50 A - 24</v>
      </c>
      <c r="K145" s="21">
        <f t="shared" si="19"/>
        <v>141</v>
      </c>
    </row>
    <row r="146" spans="1:11" x14ac:dyDescent="0.35">
      <c r="A146" s="73">
        <f t="shared" si="18"/>
        <v>142</v>
      </c>
      <c r="B146" s="79" t="s">
        <v>8281</v>
      </c>
      <c r="C146" s="79" t="s">
        <v>8244</v>
      </c>
      <c r="D146" s="79" t="s">
        <v>10</v>
      </c>
      <c r="E146" s="79" t="s">
        <v>52</v>
      </c>
      <c r="F146" s="79" t="s">
        <v>8296</v>
      </c>
      <c r="G146" s="88">
        <f t="shared" si="14"/>
        <v>8652</v>
      </c>
      <c r="H146" s="87">
        <v>4844</v>
      </c>
      <c r="I146" s="88">
        <f t="shared" si="20"/>
        <v>3808</v>
      </c>
      <c r="J146" s="21" t="str">
        <f t="shared" si="17"/>
        <v>PLANTAS DE 2 DEPOSITOS CON 1 VAPORIZADOR VA 300 INCLUIDO ARMARIO CON FIGURA CAéreoA2*LP 69 A - 22</v>
      </c>
      <c r="K146" s="21">
        <f t="shared" si="19"/>
        <v>142</v>
      </c>
    </row>
    <row r="147" spans="1:11" x14ac:dyDescent="0.35">
      <c r="A147" s="73">
        <f t="shared" si="18"/>
        <v>143</v>
      </c>
      <c r="B147" s="79" t="s">
        <v>8282</v>
      </c>
      <c r="C147" s="79" t="s">
        <v>8244</v>
      </c>
      <c r="D147" s="79" t="s">
        <v>10</v>
      </c>
      <c r="E147" s="79" t="s">
        <v>41</v>
      </c>
      <c r="F147" s="79" t="s">
        <v>8297</v>
      </c>
      <c r="G147" s="88">
        <f t="shared" si="14"/>
        <v>7070</v>
      </c>
      <c r="H147" s="87">
        <v>1372</v>
      </c>
      <c r="I147" s="88">
        <f>+I96</f>
        <v>5698</v>
      </c>
      <c r="J147" s="21" t="str">
        <f t="shared" si="17"/>
        <v>PLANTAS DE 2 DEPOSITOS CON 1 VAPORIZADOR VA 450 INCLUIDO ARMARIO CON FIGURA CAéreoA2*LP 13 A</v>
      </c>
      <c r="K147" s="21">
        <f t="shared" si="19"/>
        <v>143</v>
      </c>
    </row>
    <row r="148" spans="1:11" x14ac:dyDescent="0.35">
      <c r="A148" s="73">
        <f t="shared" si="18"/>
        <v>144</v>
      </c>
      <c r="B148" s="79" t="s">
        <v>8282</v>
      </c>
      <c r="C148" s="79" t="s">
        <v>8244</v>
      </c>
      <c r="D148" s="79" t="s">
        <v>10</v>
      </c>
      <c r="E148" s="79" t="s">
        <v>42</v>
      </c>
      <c r="F148" s="79" t="s">
        <v>8297</v>
      </c>
      <c r="G148" s="88">
        <f t="shared" si="14"/>
        <v>7350</v>
      </c>
      <c r="H148" s="87">
        <v>1652</v>
      </c>
      <c r="I148" s="88">
        <f t="shared" ref="I148:I157" si="21">+I97</f>
        <v>5698</v>
      </c>
      <c r="J148" s="21" t="str">
        <f t="shared" si="17"/>
        <v>PLANTAS DE 2 DEPOSITOS CON 1 VAPORIZADOR VA 450 INCLUIDO ARMARIO CON FIGURA CAéreoA2*LP 16 A</v>
      </c>
      <c r="K148" s="21">
        <f t="shared" si="19"/>
        <v>144</v>
      </c>
    </row>
    <row r="149" spans="1:11" x14ac:dyDescent="0.35">
      <c r="A149" s="73">
        <f t="shared" si="18"/>
        <v>145</v>
      </c>
      <c r="B149" s="79" t="s">
        <v>8282</v>
      </c>
      <c r="C149" s="79" t="s">
        <v>8244</v>
      </c>
      <c r="D149" s="79" t="s">
        <v>10</v>
      </c>
      <c r="E149" s="79" t="s">
        <v>43</v>
      </c>
      <c r="F149" s="79" t="s">
        <v>8297</v>
      </c>
      <c r="G149" s="88">
        <f t="shared" si="14"/>
        <v>7658</v>
      </c>
      <c r="H149" s="87">
        <v>1960</v>
      </c>
      <c r="I149" s="88">
        <f t="shared" si="21"/>
        <v>5698</v>
      </c>
      <c r="J149" s="21" t="str">
        <f t="shared" si="17"/>
        <v>PLANTAS DE 2 DEPOSITOS CON 1 VAPORIZADOR VA 450 INCLUIDO ARMARIO CON FIGURA CAéreoA2*LP 19 A</v>
      </c>
      <c r="K149" s="21">
        <f t="shared" si="19"/>
        <v>145</v>
      </c>
    </row>
    <row r="150" spans="1:11" x14ac:dyDescent="0.35">
      <c r="A150" s="73">
        <f t="shared" si="18"/>
        <v>146</v>
      </c>
      <c r="B150" s="79" t="s">
        <v>8282</v>
      </c>
      <c r="C150" s="79" t="s">
        <v>8244</v>
      </c>
      <c r="D150" s="79" t="s">
        <v>10</v>
      </c>
      <c r="E150" s="79" t="s">
        <v>44</v>
      </c>
      <c r="F150" s="79" t="s">
        <v>8297</v>
      </c>
      <c r="G150" s="88">
        <f t="shared" si="14"/>
        <v>7966</v>
      </c>
      <c r="H150" s="87">
        <v>2268</v>
      </c>
      <c r="I150" s="88">
        <f t="shared" si="21"/>
        <v>5698</v>
      </c>
      <c r="J150" s="21" t="str">
        <f t="shared" si="17"/>
        <v>PLANTAS DE 2 DEPOSITOS CON 1 VAPORIZADOR VA 450 INCLUIDO ARMARIO CON FIGURA CAéreoA2*LP 22 A</v>
      </c>
      <c r="K150" s="21">
        <f t="shared" si="19"/>
        <v>146</v>
      </c>
    </row>
    <row r="151" spans="1:11" x14ac:dyDescent="0.35">
      <c r="A151" s="73">
        <f t="shared" si="18"/>
        <v>147</v>
      </c>
      <c r="B151" s="79" t="s">
        <v>8282</v>
      </c>
      <c r="C151" s="79" t="s">
        <v>8244</v>
      </c>
      <c r="D151" s="79" t="s">
        <v>10</v>
      </c>
      <c r="E151" s="79" t="s">
        <v>45</v>
      </c>
      <c r="F151" s="79" t="s">
        <v>8297</v>
      </c>
      <c r="G151" s="88">
        <f t="shared" si="14"/>
        <v>7882</v>
      </c>
      <c r="H151" s="87">
        <v>2184</v>
      </c>
      <c r="I151" s="88">
        <f t="shared" si="21"/>
        <v>5698</v>
      </c>
      <c r="J151" s="21" t="str">
        <f t="shared" si="17"/>
        <v>PLANTAS DE 2 DEPOSITOS CON 1 VAPORIZADOR VA 450 INCLUIDO ARMARIO CON FIGURA CAéreoA2*LP 24 A</v>
      </c>
      <c r="K151" s="21">
        <f t="shared" si="19"/>
        <v>147</v>
      </c>
    </row>
    <row r="152" spans="1:11" x14ac:dyDescent="0.35">
      <c r="A152" s="73">
        <f t="shared" si="18"/>
        <v>148</v>
      </c>
      <c r="B152" s="79" t="s">
        <v>8282</v>
      </c>
      <c r="C152" s="79" t="s">
        <v>8244</v>
      </c>
      <c r="D152" s="79" t="s">
        <v>10</v>
      </c>
      <c r="E152" s="79" t="s">
        <v>46</v>
      </c>
      <c r="F152" s="79" t="s">
        <v>8297</v>
      </c>
      <c r="G152" s="88">
        <f t="shared" si="14"/>
        <v>8274</v>
      </c>
      <c r="H152" s="87">
        <v>2576</v>
      </c>
      <c r="I152" s="88">
        <f t="shared" si="21"/>
        <v>5698</v>
      </c>
      <c r="J152" s="21" t="str">
        <f t="shared" si="17"/>
        <v>PLANTAS DE 2 DEPOSITOS CON 1 VAPORIZADOR VA 450 INCLUIDO ARMARIO CON FIGURA CAéreoA2*LP 29 A</v>
      </c>
      <c r="K152" s="21">
        <f t="shared" si="19"/>
        <v>148</v>
      </c>
    </row>
    <row r="153" spans="1:11" x14ac:dyDescent="0.35">
      <c r="A153" s="73">
        <f t="shared" si="18"/>
        <v>149</v>
      </c>
      <c r="B153" s="79" t="s">
        <v>8282</v>
      </c>
      <c r="C153" s="79" t="s">
        <v>8244</v>
      </c>
      <c r="D153" s="79" t="s">
        <v>10</v>
      </c>
      <c r="E153" s="79" t="s">
        <v>47</v>
      </c>
      <c r="F153" s="79" t="s">
        <v>8297</v>
      </c>
      <c r="G153" s="88">
        <f t="shared" si="14"/>
        <v>8666</v>
      </c>
      <c r="H153" s="87">
        <v>2968</v>
      </c>
      <c r="I153" s="88">
        <f t="shared" si="21"/>
        <v>5698</v>
      </c>
      <c r="J153" s="21" t="str">
        <f t="shared" si="17"/>
        <v>PLANTAS DE 2 DEPOSITOS CON 1 VAPORIZADOR VA 450 INCLUIDO ARMARIO CON FIGURA CAéreoA2*LP 34 A</v>
      </c>
      <c r="K153" s="21">
        <f t="shared" si="19"/>
        <v>149</v>
      </c>
    </row>
    <row r="154" spans="1:11" x14ac:dyDescent="0.35">
      <c r="A154" s="73">
        <f t="shared" si="18"/>
        <v>150</v>
      </c>
      <c r="B154" s="79" t="s">
        <v>8282</v>
      </c>
      <c r="C154" s="79" t="s">
        <v>8244</v>
      </c>
      <c r="D154" s="79" t="s">
        <v>10</v>
      </c>
      <c r="E154" s="79" t="s">
        <v>48</v>
      </c>
      <c r="F154" s="79" t="s">
        <v>8297</v>
      </c>
      <c r="G154" s="88">
        <f t="shared" si="14"/>
        <v>8106</v>
      </c>
      <c r="H154" s="87">
        <v>2408</v>
      </c>
      <c r="I154" s="88">
        <f t="shared" si="21"/>
        <v>5698</v>
      </c>
      <c r="J154" s="21" t="str">
        <f t="shared" si="17"/>
        <v>PLANTAS DE 2 DEPOSITOS CON 1 VAPORIZADOR VA 450 INCLUIDO ARMARIO CON FIGURA CAéreoA2*LP 33 A - 22</v>
      </c>
      <c r="K154" s="21">
        <f t="shared" si="19"/>
        <v>150</v>
      </c>
    </row>
    <row r="155" spans="1:11" x14ac:dyDescent="0.35">
      <c r="A155" s="73">
        <f t="shared" si="18"/>
        <v>151</v>
      </c>
      <c r="B155" s="79" t="s">
        <v>8282</v>
      </c>
      <c r="C155" s="79" t="s">
        <v>8244</v>
      </c>
      <c r="D155" s="79" t="s">
        <v>10</v>
      </c>
      <c r="E155" s="79" t="s">
        <v>49</v>
      </c>
      <c r="F155" s="79" t="s">
        <v>8297</v>
      </c>
      <c r="G155" s="88">
        <f t="shared" si="14"/>
        <v>9226</v>
      </c>
      <c r="H155" s="87">
        <v>3528</v>
      </c>
      <c r="I155" s="88">
        <f t="shared" si="21"/>
        <v>5698</v>
      </c>
      <c r="J155" s="21" t="str">
        <f t="shared" si="17"/>
        <v>PLANTAS DE 2 DEPOSITOS CON 1 VAPORIZADOR VA 450 INCLUIDO ARMARIO CON FIGURA CAéreoA2*LP 50 A - 22</v>
      </c>
      <c r="K155" s="21">
        <f t="shared" si="19"/>
        <v>151</v>
      </c>
    </row>
    <row r="156" spans="1:11" x14ac:dyDescent="0.35">
      <c r="A156" s="73">
        <f t="shared" si="18"/>
        <v>152</v>
      </c>
      <c r="B156" s="79" t="s">
        <v>8282</v>
      </c>
      <c r="C156" s="79" t="s">
        <v>8244</v>
      </c>
      <c r="D156" s="79" t="s">
        <v>10</v>
      </c>
      <c r="E156" s="79" t="s">
        <v>50</v>
      </c>
      <c r="F156" s="79" t="s">
        <v>8297</v>
      </c>
      <c r="G156" s="88">
        <f t="shared" si="14"/>
        <v>9870</v>
      </c>
      <c r="H156" s="87">
        <v>4172</v>
      </c>
      <c r="I156" s="88">
        <f t="shared" si="21"/>
        <v>5698</v>
      </c>
      <c r="J156" s="21" t="str">
        <f t="shared" si="17"/>
        <v>PLANTAS DE 2 DEPOSITOS CON 1 VAPORIZADOR VA 450 INCLUIDO ARMARIO CON FIGURA CAéreoA2*LP 59 A - 22</v>
      </c>
      <c r="K156" s="21">
        <f t="shared" si="19"/>
        <v>152</v>
      </c>
    </row>
    <row r="157" spans="1:11" x14ac:dyDescent="0.35">
      <c r="A157" s="73">
        <f t="shared" si="18"/>
        <v>153</v>
      </c>
      <c r="B157" s="79" t="s">
        <v>8282</v>
      </c>
      <c r="C157" s="79" t="s">
        <v>8244</v>
      </c>
      <c r="D157" s="79" t="s">
        <v>10</v>
      </c>
      <c r="E157" s="79" t="s">
        <v>51</v>
      </c>
      <c r="F157" s="79" t="s">
        <v>8297</v>
      </c>
      <c r="G157" s="88">
        <f t="shared" si="14"/>
        <v>8946</v>
      </c>
      <c r="H157" s="87">
        <v>3248</v>
      </c>
      <c r="I157" s="88">
        <f t="shared" si="21"/>
        <v>5698</v>
      </c>
      <c r="J157" s="21" t="str">
        <f t="shared" si="17"/>
        <v>PLANTAS DE 2 DEPOSITOS CON 1 VAPORIZADOR VA 450 INCLUIDO ARMARIO CON FIGURA CAéreoA2*LP 50 A - 24</v>
      </c>
      <c r="K157" s="21">
        <f t="shared" si="19"/>
        <v>153</v>
      </c>
    </row>
    <row r="158" spans="1:11" x14ac:dyDescent="0.35">
      <c r="A158" s="73">
        <f t="shared" si="18"/>
        <v>154</v>
      </c>
      <c r="B158" s="79" t="s">
        <v>8269</v>
      </c>
      <c r="C158" s="79" t="s">
        <v>8244</v>
      </c>
      <c r="D158" s="79" t="s">
        <v>10</v>
      </c>
      <c r="E158" s="79" t="s">
        <v>29</v>
      </c>
      <c r="F158" s="79" t="s">
        <v>8298</v>
      </c>
      <c r="G158" s="88">
        <f t="shared" si="14"/>
        <v>4494</v>
      </c>
      <c r="H158" s="87">
        <v>686</v>
      </c>
      <c r="I158" s="88">
        <f>+I57</f>
        <v>3808</v>
      </c>
      <c r="J158" s="21" t="str">
        <f t="shared" si="17"/>
        <v>PLANTAS DE 1 DEPOSITOS CON 2 VAPORIZADORES VA 150 INCLUIDO ARMARIO CON FIGURA C AéreoALP 13 A</v>
      </c>
      <c r="K158" s="21">
        <f t="shared" si="19"/>
        <v>154</v>
      </c>
    </row>
    <row r="159" spans="1:11" x14ac:dyDescent="0.35">
      <c r="A159" s="73">
        <f t="shared" si="18"/>
        <v>155</v>
      </c>
      <c r="B159" s="79" t="s">
        <v>8269</v>
      </c>
      <c r="C159" s="79" t="s">
        <v>8244</v>
      </c>
      <c r="D159" s="79" t="s">
        <v>10</v>
      </c>
      <c r="E159" s="79" t="s">
        <v>30</v>
      </c>
      <c r="F159" s="79" t="s">
        <v>8298</v>
      </c>
      <c r="G159" s="88">
        <f t="shared" si="14"/>
        <v>4634</v>
      </c>
      <c r="H159" s="87">
        <v>826</v>
      </c>
      <c r="I159" s="88">
        <f t="shared" ref="I159:I169" si="22">+I58</f>
        <v>3808</v>
      </c>
      <c r="J159" s="21" t="str">
        <f t="shared" si="17"/>
        <v>PLANTAS DE 1 DEPOSITOS CON 2 VAPORIZADORES VA 150 INCLUIDO ARMARIO CON FIGURA C AéreoALP 16 A</v>
      </c>
      <c r="K159" s="21">
        <f t="shared" si="19"/>
        <v>155</v>
      </c>
    </row>
    <row r="160" spans="1:11" x14ac:dyDescent="0.35">
      <c r="A160" s="73">
        <f t="shared" si="18"/>
        <v>156</v>
      </c>
      <c r="B160" s="79" t="s">
        <v>8269</v>
      </c>
      <c r="C160" s="79" t="s">
        <v>8244</v>
      </c>
      <c r="D160" s="79" t="s">
        <v>10</v>
      </c>
      <c r="E160" s="79" t="s">
        <v>31</v>
      </c>
      <c r="F160" s="79" t="s">
        <v>8298</v>
      </c>
      <c r="G160" s="88">
        <f t="shared" si="14"/>
        <v>4788</v>
      </c>
      <c r="H160" s="87">
        <v>980</v>
      </c>
      <c r="I160" s="88">
        <f t="shared" si="22"/>
        <v>3808</v>
      </c>
      <c r="J160" s="21" t="str">
        <f t="shared" si="17"/>
        <v>PLANTAS DE 1 DEPOSITOS CON 2 VAPORIZADORES VA 150 INCLUIDO ARMARIO CON FIGURA C AéreoALP 19 A</v>
      </c>
      <c r="K160" s="21">
        <f t="shared" si="19"/>
        <v>156</v>
      </c>
    </row>
    <row r="161" spans="1:11" x14ac:dyDescent="0.35">
      <c r="A161" s="73">
        <f t="shared" si="18"/>
        <v>157</v>
      </c>
      <c r="B161" s="79" t="s">
        <v>8269</v>
      </c>
      <c r="C161" s="79" t="s">
        <v>8244</v>
      </c>
      <c r="D161" s="79" t="s">
        <v>10</v>
      </c>
      <c r="E161" s="79" t="s">
        <v>32</v>
      </c>
      <c r="F161" s="79" t="s">
        <v>8298</v>
      </c>
      <c r="G161" s="88">
        <f t="shared" si="14"/>
        <v>4942</v>
      </c>
      <c r="H161" s="87">
        <v>1134</v>
      </c>
      <c r="I161" s="88">
        <f t="shared" si="22"/>
        <v>3808</v>
      </c>
      <c r="J161" s="21" t="str">
        <f t="shared" si="17"/>
        <v>PLANTAS DE 1 DEPOSITOS CON 2 VAPORIZADORES VA 150 INCLUIDO ARMARIO CON FIGURA C AéreoALP 22 A</v>
      </c>
      <c r="K161" s="21">
        <f t="shared" si="19"/>
        <v>157</v>
      </c>
    </row>
    <row r="162" spans="1:11" x14ac:dyDescent="0.35">
      <c r="A162" s="73">
        <f t="shared" si="18"/>
        <v>158</v>
      </c>
      <c r="B162" s="79" t="s">
        <v>8269</v>
      </c>
      <c r="C162" s="79" t="s">
        <v>8244</v>
      </c>
      <c r="D162" s="79" t="s">
        <v>10</v>
      </c>
      <c r="E162" s="79" t="s">
        <v>33</v>
      </c>
      <c r="F162" s="79" t="s">
        <v>8298</v>
      </c>
      <c r="G162" s="88">
        <f t="shared" si="14"/>
        <v>4900</v>
      </c>
      <c r="H162" s="87">
        <v>1092</v>
      </c>
      <c r="I162" s="88">
        <f t="shared" si="22"/>
        <v>3808</v>
      </c>
      <c r="J162" s="21" t="str">
        <f t="shared" si="17"/>
        <v>PLANTAS DE 1 DEPOSITOS CON 2 VAPORIZADORES VA 150 INCLUIDO ARMARIO CON FIGURA C AéreoALP 24 A</v>
      </c>
      <c r="K162" s="21">
        <f t="shared" si="19"/>
        <v>158</v>
      </c>
    </row>
    <row r="163" spans="1:11" x14ac:dyDescent="0.35">
      <c r="A163" s="73">
        <f t="shared" si="18"/>
        <v>159</v>
      </c>
      <c r="B163" s="79" t="s">
        <v>8269</v>
      </c>
      <c r="C163" s="79" t="s">
        <v>8244</v>
      </c>
      <c r="D163" s="79" t="s">
        <v>10</v>
      </c>
      <c r="E163" s="79" t="s">
        <v>34</v>
      </c>
      <c r="F163" s="79" t="s">
        <v>8298</v>
      </c>
      <c r="G163" s="88">
        <f t="shared" si="14"/>
        <v>5096</v>
      </c>
      <c r="H163" s="87">
        <v>1288</v>
      </c>
      <c r="I163" s="88">
        <f t="shared" si="22"/>
        <v>3808</v>
      </c>
      <c r="J163" s="21" t="str">
        <f t="shared" si="17"/>
        <v>PLANTAS DE 1 DEPOSITOS CON 2 VAPORIZADORES VA 150 INCLUIDO ARMARIO CON FIGURA C AéreoALP 29 A</v>
      </c>
      <c r="K163" s="21">
        <f t="shared" si="19"/>
        <v>159</v>
      </c>
    </row>
    <row r="164" spans="1:11" x14ac:dyDescent="0.35">
      <c r="A164" s="73">
        <f t="shared" si="18"/>
        <v>160</v>
      </c>
      <c r="B164" s="79" t="s">
        <v>8269</v>
      </c>
      <c r="C164" s="79" t="s">
        <v>8244</v>
      </c>
      <c r="D164" s="79" t="s">
        <v>10</v>
      </c>
      <c r="E164" s="79" t="s">
        <v>35</v>
      </c>
      <c r="F164" s="79" t="s">
        <v>8298</v>
      </c>
      <c r="G164" s="88">
        <f t="shared" si="14"/>
        <v>5292</v>
      </c>
      <c r="H164" s="87">
        <v>1484</v>
      </c>
      <c r="I164" s="88">
        <f t="shared" si="22"/>
        <v>3808</v>
      </c>
      <c r="J164" s="21" t="str">
        <f t="shared" si="17"/>
        <v>PLANTAS DE 1 DEPOSITOS CON 2 VAPORIZADORES VA 150 INCLUIDO ARMARIO CON FIGURA C AéreoALP 34 A</v>
      </c>
      <c r="K164" s="21">
        <f t="shared" si="19"/>
        <v>160</v>
      </c>
    </row>
    <row r="165" spans="1:11" x14ac:dyDescent="0.35">
      <c r="A165" s="73">
        <f t="shared" si="18"/>
        <v>161</v>
      </c>
      <c r="B165" s="79" t="s">
        <v>8269</v>
      </c>
      <c r="C165" s="79" t="s">
        <v>8244</v>
      </c>
      <c r="D165" s="79" t="s">
        <v>10</v>
      </c>
      <c r="E165" s="79" t="s">
        <v>36</v>
      </c>
      <c r="F165" s="79" t="s">
        <v>8298</v>
      </c>
      <c r="G165" s="88">
        <f t="shared" si="14"/>
        <v>5012</v>
      </c>
      <c r="H165" s="87">
        <v>1204</v>
      </c>
      <c r="I165" s="88">
        <f t="shared" si="22"/>
        <v>3808</v>
      </c>
      <c r="J165" s="21" t="str">
        <f t="shared" si="17"/>
        <v>PLANTAS DE 1 DEPOSITOS CON 2 VAPORIZADORES VA 150 INCLUIDO ARMARIO CON FIGURA C AéreoALP 33 A - 22</v>
      </c>
      <c r="K165" s="21">
        <f t="shared" si="19"/>
        <v>161</v>
      </c>
    </row>
    <row r="166" spans="1:11" x14ac:dyDescent="0.35">
      <c r="A166" s="73">
        <f t="shared" si="18"/>
        <v>162</v>
      </c>
      <c r="B166" s="79" t="s">
        <v>8269</v>
      </c>
      <c r="C166" s="79" t="s">
        <v>8244</v>
      </c>
      <c r="D166" s="79" t="s">
        <v>10</v>
      </c>
      <c r="E166" s="79" t="s">
        <v>37</v>
      </c>
      <c r="F166" s="79" t="s">
        <v>8298</v>
      </c>
      <c r="G166" s="88">
        <f t="shared" ref="G166:G229" si="23">+H166+I166</f>
        <v>5572</v>
      </c>
      <c r="H166" s="87">
        <v>1764</v>
      </c>
      <c r="I166" s="88">
        <f t="shared" si="22"/>
        <v>3808</v>
      </c>
      <c r="J166" s="21" t="str">
        <f t="shared" si="17"/>
        <v>PLANTAS DE 1 DEPOSITOS CON 2 VAPORIZADORES VA 150 INCLUIDO ARMARIO CON FIGURA C AéreoALP 50 A - 22</v>
      </c>
      <c r="K166" s="21">
        <f t="shared" si="19"/>
        <v>162</v>
      </c>
    </row>
    <row r="167" spans="1:11" x14ac:dyDescent="0.35">
      <c r="A167" s="73">
        <f t="shared" si="18"/>
        <v>163</v>
      </c>
      <c r="B167" s="79" t="s">
        <v>8269</v>
      </c>
      <c r="C167" s="79" t="s">
        <v>8244</v>
      </c>
      <c r="D167" s="79" t="s">
        <v>10</v>
      </c>
      <c r="E167" s="79" t="s">
        <v>38</v>
      </c>
      <c r="F167" s="79" t="s">
        <v>8298</v>
      </c>
      <c r="G167" s="88">
        <f t="shared" si="23"/>
        <v>5894</v>
      </c>
      <c r="H167" s="87">
        <v>2086</v>
      </c>
      <c r="I167" s="88">
        <f t="shared" si="22"/>
        <v>3808</v>
      </c>
      <c r="J167" s="21" t="str">
        <f t="shared" si="17"/>
        <v>PLANTAS DE 1 DEPOSITOS CON 2 VAPORIZADORES VA 150 INCLUIDO ARMARIO CON FIGURA C AéreoALP 59 A - 22</v>
      </c>
      <c r="K167" s="21">
        <f t="shared" si="19"/>
        <v>163</v>
      </c>
    </row>
    <row r="168" spans="1:11" x14ac:dyDescent="0.35">
      <c r="A168" s="73">
        <f t="shared" si="18"/>
        <v>164</v>
      </c>
      <c r="B168" s="79" t="s">
        <v>8269</v>
      </c>
      <c r="C168" s="79" t="s">
        <v>8244</v>
      </c>
      <c r="D168" s="79" t="s">
        <v>10</v>
      </c>
      <c r="E168" s="79" t="s">
        <v>39</v>
      </c>
      <c r="F168" s="79" t="s">
        <v>8298</v>
      </c>
      <c r="G168" s="88">
        <f t="shared" si="23"/>
        <v>5432</v>
      </c>
      <c r="H168" s="87">
        <v>1624</v>
      </c>
      <c r="I168" s="88">
        <f t="shared" si="22"/>
        <v>3808</v>
      </c>
      <c r="J168" s="21" t="str">
        <f t="shared" si="17"/>
        <v>PLANTAS DE 1 DEPOSITOS CON 2 VAPORIZADORES VA 150 INCLUIDO ARMARIO CON FIGURA C AéreoALP 50 A - 24</v>
      </c>
      <c r="K168" s="21">
        <f t="shared" si="19"/>
        <v>164</v>
      </c>
    </row>
    <row r="169" spans="1:11" x14ac:dyDescent="0.35">
      <c r="A169" s="73">
        <f t="shared" si="18"/>
        <v>165</v>
      </c>
      <c r="B169" s="79" t="s">
        <v>8269</v>
      </c>
      <c r="C169" s="79" t="s">
        <v>8244</v>
      </c>
      <c r="D169" s="79" t="s">
        <v>10</v>
      </c>
      <c r="E169" s="79" t="s">
        <v>40</v>
      </c>
      <c r="F169" s="79" t="s">
        <v>8298</v>
      </c>
      <c r="G169" s="88">
        <f t="shared" si="23"/>
        <v>6230</v>
      </c>
      <c r="H169" s="87">
        <v>2422</v>
      </c>
      <c r="I169" s="88">
        <f t="shared" si="22"/>
        <v>3808</v>
      </c>
      <c r="J169" s="21" t="str">
        <f t="shared" si="17"/>
        <v>PLANTAS DE 1 DEPOSITOS CON 2 VAPORIZADORES VA 150 INCLUIDO ARMARIO CON FIGURA C AéreoALP 69 A - 22</v>
      </c>
      <c r="K169" s="21">
        <f t="shared" si="19"/>
        <v>165</v>
      </c>
    </row>
    <row r="170" spans="1:11" x14ac:dyDescent="0.35">
      <c r="A170" s="73">
        <f t="shared" si="18"/>
        <v>166</v>
      </c>
      <c r="B170" s="79" t="s">
        <v>8270</v>
      </c>
      <c r="C170" s="79" t="s">
        <v>8244</v>
      </c>
      <c r="D170" s="79" t="s">
        <v>10</v>
      </c>
      <c r="E170" s="79" t="s">
        <v>29</v>
      </c>
      <c r="F170" s="79" t="s">
        <v>8299</v>
      </c>
      <c r="G170" s="88">
        <f t="shared" si="23"/>
        <v>8302</v>
      </c>
      <c r="H170" s="87">
        <v>686</v>
      </c>
      <c r="I170" s="88">
        <f>+I84</f>
        <v>7616</v>
      </c>
      <c r="J170" s="21" t="str">
        <f t="shared" si="17"/>
        <v>PLANTAS DE 1 DEPOSITOS CON 2 VAPORIZADORES VA 300 INCLUIDO ARMARIO CON FIGURA C AéreoALP 13 A</v>
      </c>
      <c r="K170" s="21">
        <f t="shared" si="19"/>
        <v>166</v>
      </c>
    </row>
    <row r="171" spans="1:11" x14ac:dyDescent="0.35">
      <c r="A171" s="73">
        <f t="shared" si="18"/>
        <v>167</v>
      </c>
      <c r="B171" s="79" t="s">
        <v>8270</v>
      </c>
      <c r="C171" s="79" t="s">
        <v>8244</v>
      </c>
      <c r="D171" s="79" t="s">
        <v>10</v>
      </c>
      <c r="E171" s="79" t="s">
        <v>30</v>
      </c>
      <c r="F171" s="79" t="s">
        <v>8299</v>
      </c>
      <c r="G171" s="88">
        <f t="shared" si="23"/>
        <v>8442</v>
      </c>
      <c r="H171" s="87">
        <v>826</v>
      </c>
      <c r="I171" s="88">
        <f t="shared" ref="I171:I181" si="24">+I85</f>
        <v>7616</v>
      </c>
      <c r="J171" s="21" t="str">
        <f t="shared" si="17"/>
        <v>PLANTAS DE 1 DEPOSITOS CON 2 VAPORIZADORES VA 300 INCLUIDO ARMARIO CON FIGURA C AéreoALP 16 A</v>
      </c>
      <c r="K171" s="21">
        <f t="shared" si="19"/>
        <v>167</v>
      </c>
    </row>
    <row r="172" spans="1:11" x14ac:dyDescent="0.35">
      <c r="A172" s="73">
        <f t="shared" si="18"/>
        <v>168</v>
      </c>
      <c r="B172" s="79" t="s">
        <v>8270</v>
      </c>
      <c r="C172" s="79" t="s">
        <v>8244</v>
      </c>
      <c r="D172" s="79" t="s">
        <v>10</v>
      </c>
      <c r="E172" s="79" t="s">
        <v>31</v>
      </c>
      <c r="F172" s="79" t="s">
        <v>8299</v>
      </c>
      <c r="G172" s="88">
        <f t="shared" si="23"/>
        <v>8596</v>
      </c>
      <c r="H172" s="87">
        <v>980</v>
      </c>
      <c r="I172" s="88">
        <f t="shared" si="24"/>
        <v>7616</v>
      </c>
      <c r="J172" s="21" t="str">
        <f t="shared" si="17"/>
        <v>PLANTAS DE 1 DEPOSITOS CON 2 VAPORIZADORES VA 300 INCLUIDO ARMARIO CON FIGURA C AéreoALP 19 A</v>
      </c>
      <c r="K172" s="21">
        <f t="shared" si="19"/>
        <v>168</v>
      </c>
    </row>
    <row r="173" spans="1:11" x14ac:dyDescent="0.35">
      <c r="A173" s="73">
        <f t="shared" si="18"/>
        <v>169</v>
      </c>
      <c r="B173" s="79" t="s">
        <v>8270</v>
      </c>
      <c r="C173" s="79" t="s">
        <v>8244</v>
      </c>
      <c r="D173" s="79" t="s">
        <v>10</v>
      </c>
      <c r="E173" s="79" t="s">
        <v>32</v>
      </c>
      <c r="F173" s="79" t="s">
        <v>8299</v>
      </c>
      <c r="G173" s="88">
        <f t="shared" si="23"/>
        <v>8750</v>
      </c>
      <c r="H173" s="87">
        <v>1134</v>
      </c>
      <c r="I173" s="88">
        <f t="shared" si="24"/>
        <v>7616</v>
      </c>
      <c r="J173" s="21" t="str">
        <f t="shared" si="17"/>
        <v>PLANTAS DE 1 DEPOSITOS CON 2 VAPORIZADORES VA 300 INCLUIDO ARMARIO CON FIGURA C AéreoALP 22 A</v>
      </c>
      <c r="K173" s="21">
        <f t="shared" si="19"/>
        <v>169</v>
      </c>
    </row>
    <row r="174" spans="1:11" x14ac:dyDescent="0.35">
      <c r="A174" s="73">
        <f t="shared" si="18"/>
        <v>170</v>
      </c>
      <c r="B174" s="79" t="s">
        <v>8270</v>
      </c>
      <c r="C174" s="79" t="s">
        <v>8244</v>
      </c>
      <c r="D174" s="79" t="s">
        <v>10</v>
      </c>
      <c r="E174" s="79" t="s">
        <v>33</v>
      </c>
      <c r="F174" s="79" t="s">
        <v>8299</v>
      </c>
      <c r="G174" s="88">
        <f t="shared" si="23"/>
        <v>8708</v>
      </c>
      <c r="H174" s="87">
        <v>1092</v>
      </c>
      <c r="I174" s="88">
        <f t="shared" si="24"/>
        <v>7616</v>
      </c>
      <c r="J174" s="21" t="str">
        <f t="shared" si="17"/>
        <v>PLANTAS DE 1 DEPOSITOS CON 2 VAPORIZADORES VA 300 INCLUIDO ARMARIO CON FIGURA C AéreoALP 24 A</v>
      </c>
      <c r="K174" s="21">
        <f t="shared" si="19"/>
        <v>170</v>
      </c>
    </row>
    <row r="175" spans="1:11" x14ac:dyDescent="0.35">
      <c r="A175" s="73">
        <f t="shared" si="18"/>
        <v>171</v>
      </c>
      <c r="B175" s="79" t="s">
        <v>8270</v>
      </c>
      <c r="C175" s="79" t="s">
        <v>8244</v>
      </c>
      <c r="D175" s="79" t="s">
        <v>10</v>
      </c>
      <c r="E175" s="79" t="s">
        <v>34</v>
      </c>
      <c r="F175" s="79" t="s">
        <v>8299</v>
      </c>
      <c r="G175" s="88">
        <f t="shared" si="23"/>
        <v>8904</v>
      </c>
      <c r="H175" s="87">
        <v>1288</v>
      </c>
      <c r="I175" s="88">
        <f t="shared" si="24"/>
        <v>7616</v>
      </c>
      <c r="J175" s="21" t="str">
        <f t="shared" si="17"/>
        <v>PLANTAS DE 1 DEPOSITOS CON 2 VAPORIZADORES VA 300 INCLUIDO ARMARIO CON FIGURA C AéreoALP 29 A</v>
      </c>
      <c r="K175" s="21">
        <f t="shared" si="19"/>
        <v>171</v>
      </c>
    </row>
    <row r="176" spans="1:11" x14ac:dyDescent="0.35">
      <c r="A176" s="73">
        <f t="shared" si="18"/>
        <v>172</v>
      </c>
      <c r="B176" s="79" t="s">
        <v>8270</v>
      </c>
      <c r="C176" s="79" t="s">
        <v>8244</v>
      </c>
      <c r="D176" s="79" t="s">
        <v>10</v>
      </c>
      <c r="E176" s="79" t="s">
        <v>35</v>
      </c>
      <c r="F176" s="79" t="s">
        <v>8299</v>
      </c>
      <c r="G176" s="88">
        <f t="shared" si="23"/>
        <v>9100</v>
      </c>
      <c r="H176" s="87">
        <v>1484</v>
      </c>
      <c r="I176" s="88">
        <f t="shared" si="24"/>
        <v>7616</v>
      </c>
      <c r="J176" s="21" t="str">
        <f t="shared" si="17"/>
        <v>PLANTAS DE 1 DEPOSITOS CON 2 VAPORIZADORES VA 300 INCLUIDO ARMARIO CON FIGURA C AéreoALP 34 A</v>
      </c>
      <c r="K176" s="21">
        <f t="shared" si="19"/>
        <v>172</v>
      </c>
    </row>
    <row r="177" spans="1:11" x14ac:dyDescent="0.35">
      <c r="A177" s="73">
        <f t="shared" si="18"/>
        <v>173</v>
      </c>
      <c r="B177" s="79" t="s">
        <v>8270</v>
      </c>
      <c r="C177" s="79" t="s">
        <v>8244</v>
      </c>
      <c r="D177" s="79" t="s">
        <v>10</v>
      </c>
      <c r="E177" s="79" t="s">
        <v>36</v>
      </c>
      <c r="F177" s="79" t="s">
        <v>8299</v>
      </c>
      <c r="G177" s="88">
        <f t="shared" si="23"/>
        <v>8820</v>
      </c>
      <c r="H177" s="87">
        <v>1204</v>
      </c>
      <c r="I177" s="88">
        <f t="shared" si="24"/>
        <v>7616</v>
      </c>
      <c r="J177" s="21" t="str">
        <f t="shared" si="17"/>
        <v>PLANTAS DE 1 DEPOSITOS CON 2 VAPORIZADORES VA 300 INCLUIDO ARMARIO CON FIGURA C AéreoALP 33 A - 22</v>
      </c>
      <c r="K177" s="21">
        <f t="shared" si="19"/>
        <v>173</v>
      </c>
    </row>
    <row r="178" spans="1:11" x14ac:dyDescent="0.35">
      <c r="A178" s="73">
        <f t="shared" si="18"/>
        <v>174</v>
      </c>
      <c r="B178" s="79" t="s">
        <v>8270</v>
      </c>
      <c r="C178" s="79" t="s">
        <v>8244</v>
      </c>
      <c r="D178" s="79" t="s">
        <v>10</v>
      </c>
      <c r="E178" s="79" t="s">
        <v>37</v>
      </c>
      <c r="F178" s="79" t="s">
        <v>8299</v>
      </c>
      <c r="G178" s="88">
        <f t="shared" si="23"/>
        <v>9380</v>
      </c>
      <c r="H178" s="87">
        <v>1764</v>
      </c>
      <c r="I178" s="88">
        <f t="shared" si="24"/>
        <v>7616</v>
      </c>
      <c r="J178" s="21" t="str">
        <f t="shared" si="17"/>
        <v>PLANTAS DE 1 DEPOSITOS CON 2 VAPORIZADORES VA 300 INCLUIDO ARMARIO CON FIGURA C AéreoALP 50 A - 22</v>
      </c>
      <c r="K178" s="21">
        <f t="shared" si="19"/>
        <v>174</v>
      </c>
    </row>
    <row r="179" spans="1:11" x14ac:dyDescent="0.35">
      <c r="A179" s="73">
        <f t="shared" si="18"/>
        <v>175</v>
      </c>
      <c r="B179" s="79" t="s">
        <v>8270</v>
      </c>
      <c r="C179" s="79" t="s">
        <v>8244</v>
      </c>
      <c r="D179" s="79" t="s">
        <v>10</v>
      </c>
      <c r="E179" s="79" t="s">
        <v>38</v>
      </c>
      <c r="F179" s="79" t="s">
        <v>8299</v>
      </c>
      <c r="G179" s="88">
        <f t="shared" si="23"/>
        <v>9702</v>
      </c>
      <c r="H179" s="87">
        <v>2086</v>
      </c>
      <c r="I179" s="88">
        <f t="shared" si="24"/>
        <v>7616</v>
      </c>
      <c r="J179" s="21" t="str">
        <f t="shared" si="17"/>
        <v>PLANTAS DE 1 DEPOSITOS CON 2 VAPORIZADORES VA 300 INCLUIDO ARMARIO CON FIGURA C AéreoALP 59 A - 22</v>
      </c>
      <c r="K179" s="21">
        <f t="shared" si="19"/>
        <v>175</v>
      </c>
    </row>
    <row r="180" spans="1:11" x14ac:dyDescent="0.35">
      <c r="A180" s="73">
        <f t="shared" si="18"/>
        <v>176</v>
      </c>
      <c r="B180" s="79" t="s">
        <v>8270</v>
      </c>
      <c r="C180" s="79" t="s">
        <v>8244</v>
      </c>
      <c r="D180" s="79" t="s">
        <v>10</v>
      </c>
      <c r="E180" s="79" t="s">
        <v>39</v>
      </c>
      <c r="F180" s="79" t="s">
        <v>8299</v>
      </c>
      <c r="G180" s="88">
        <f t="shared" si="23"/>
        <v>9240</v>
      </c>
      <c r="H180" s="87">
        <v>1624</v>
      </c>
      <c r="I180" s="88">
        <f t="shared" si="24"/>
        <v>7616</v>
      </c>
      <c r="J180" s="21" t="str">
        <f t="shared" si="17"/>
        <v>PLANTAS DE 1 DEPOSITOS CON 2 VAPORIZADORES VA 300 INCLUIDO ARMARIO CON FIGURA C AéreoALP 50 A - 24</v>
      </c>
      <c r="K180" s="21">
        <f t="shared" si="19"/>
        <v>176</v>
      </c>
    </row>
    <row r="181" spans="1:11" x14ac:dyDescent="0.35">
      <c r="A181" s="73">
        <f t="shared" si="18"/>
        <v>177</v>
      </c>
      <c r="B181" s="79" t="s">
        <v>8270</v>
      </c>
      <c r="C181" s="79" t="s">
        <v>8244</v>
      </c>
      <c r="D181" s="79" t="s">
        <v>10</v>
      </c>
      <c r="E181" s="79" t="s">
        <v>40</v>
      </c>
      <c r="F181" s="79" t="s">
        <v>8299</v>
      </c>
      <c r="G181" s="88">
        <f t="shared" si="23"/>
        <v>10038</v>
      </c>
      <c r="H181" s="87">
        <v>2422</v>
      </c>
      <c r="I181" s="88">
        <f t="shared" si="24"/>
        <v>7616</v>
      </c>
      <c r="J181" s="21" t="str">
        <f t="shared" si="17"/>
        <v>PLANTAS DE 1 DEPOSITOS CON 2 VAPORIZADORES VA 300 INCLUIDO ARMARIO CON FIGURA C AéreoALP 69 A - 22</v>
      </c>
      <c r="K181" s="21">
        <f t="shared" si="19"/>
        <v>177</v>
      </c>
    </row>
    <row r="182" spans="1:11" x14ac:dyDescent="0.35">
      <c r="A182" s="73">
        <f t="shared" si="18"/>
        <v>178</v>
      </c>
      <c r="B182" s="79" t="s">
        <v>8271</v>
      </c>
      <c r="C182" s="79" t="s">
        <v>8244</v>
      </c>
      <c r="D182" s="79" t="s">
        <v>10</v>
      </c>
      <c r="E182" s="79" t="s">
        <v>29</v>
      </c>
      <c r="F182" s="79" t="s">
        <v>8300</v>
      </c>
      <c r="G182" s="88">
        <f t="shared" si="23"/>
        <v>12082</v>
      </c>
      <c r="H182" s="87">
        <v>686</v>
      </c>
      <c r="I182" s="88">
        <f>+I111</f>
        <v>11396</v>
      </c>
      <c r="J182" s="21" t="str">
        <f t="shared" si="17"/>
        <v>PLANTAS DE 1 DEPOSITOS CON 2 VAPORIZADORES VA 450 INCLUIDO ARMARIO CON FIGURA C AéreoALP 13 A</v>
      </c>
      <c r="K182" s="21">
        <f t="shared" si="19"/>
        <v>178</v>
      </c>
    </row>
    <row r="183" spans="1:11" x14ac:dyDescent="0.35">
      <c r="A183" s="73">
        <f t="shared" si="18"/>
        <v>179</v>
      </c>
      <c r="B183" s="79" t="s">
        <v>8271</v>
      </c>
      <c r="C183" s="79" t="s">
        <v>8244</v>
      </c>
      <c r="D183" s="79" t="s">
        <v>10</v>
      </c>
      <c r="E183" s="79" t="s">
        <v>30</v>
      </c>
      <c r="F183" s="79" t="s">
        <v>8300</v>
      </c>
      <c r="G183" s="88">
        <f t="shared" si="23"/>
        <v>12222</v>
      </c>
      <c r="H183" s="87">
        <v>826</v>
      </c>
      <c r="I183" s="88">
        <f t="shared" ref="I183:I193" si="25">+I112</f>
        <v>11396</v>
      </c>
      <c r="J183" s="21" t="str">
        <f t="shared" si="17"/>
        <v>PLANTAS DE 1 DEPOSITOS CON 2 VAPORIZADORES VA 450 INCLUIDO ARMARIO CON FIGURA C AéreoALP 16 A</v>
      </c>
      <c r="K183" s="21">
        <f t="shared" si="19"/>
        <v>179</v>
      </c>
    </row>
    <row r="184" spans="1:11" x14ac:dyDescent="0.35">
      <c r="A184" s="73">
        <f t="shared" si="18"/>
        <v>180</v>
      </c>
      <c r="B184" s="79" t="s">
        <v>8271</v>
      </c>
      <c r="C184" s="79" t="s">
        <v>8244</v>
      </c>
      <c r="D184" s="79" t="s">
        <v>10</v>
      </c>
      <c r="E184" s="79" t="s">
        <v>31</v>
      </c>
      <c r="F184" s="79" t="s">
        <v>8300</v>
      </c>
      <c r="G184" s="88">
        <f t="shared" si="23"/>
        <v>12376</v>
      </c>
      <c r="H184" s="87">
        <v>980</v>
      </c>
      <c r="I184" s="88">
        <f t="shared" si="25"/>
        <v>11396</v>
      </c>
      <c r="J184" s="21" t="str">
        <f t="shared" si="17"/>
        <v>PLANTAS DE 1 DEPOSITOS CON 2 VAPORIZADORES VA 450 INCLUIDO ARMARIO CON FIGURA C AéreoALP 19 A</v>
      </c>
      <c r="K184" s="21">
        <f t="shared" si="19"/>
        <v>180</v>
      </c>
    </row>
    <row r="185" spans="1:11" x14ac:dyDescent="0.35">
      <c r="A185" s="73">
        <f t="shared" si="18"/>
        <v>181</v>
      </c>
      <c r="B185" s="79" t="s">
        <v>8271</v>
      </c>
      <c r="C185" s="79" t="s">
        <v>8244</v>
      </c>
      <c r="D185" s="79" t="s">
        <v>10</v>
      </c>
      <c r="E185" s="79" t="s">
        <v>32</v>
      </c>
      <c r="F185" s="79" t="s">
        <v>8300</v>
      </c>
      <c r="G185" s="88">
        <f t="shared" si="23"/>
        <v>12530</v>
      </c>
      <c r="H185" s="87">
        <v>1134</v>
      </c>
      <c r="I185" s="88">
        <f t="shared" si="25"/>
        <v>11396</v>
      </c>
      <c r="J185" s="21" t="str">
        <f t="shared" si="17"/>
        <v>PLANTAS DE 1 DEPOSITOS CON 2 VAPORIZADORES VA 450 INCLUIDO ARMARIO CON FIGURA C AéreoALP 22 A</v>
      </c>
      <c r="K185" s="21">
        <f t="shared" si="19"/>
        <v>181</v>
      </c>
    </row>
    <row r="186" spans="1:11" x14ac:dyDescent="0.35">
      <c r="A186" s="73">
        <f t="shared" si="18"/>
        <v>182</v>
      </c>
      <c r="B186" s="79" t="s">
        <v>8271</v>
      </c>
      <c r="C186" s="79" t="s">
        <v>8244</v>
      </c>
      <c r="D186" s="79" t="s">
        <v>10</v>
      </c>
      <c r="E186" s="79" t="s">
        <v>33</v>
      </c>
      <c r="F186" s="79" t="s">
        <v>8300</v>
      </c>
      <c r="G186" s="88">
        <f t="shared" si="23"/>
        <v>12488</v>
      </c>
      <c r="H186" s="87">
        <v>1092</v>
      </c>
      <c r="I186" s="88">
        <f t="shared" si="25"/>
        <v>11396</v>
      </c>
      <c r="J186" s="21" t="str">
        <f t="shared" si="17"/>
        <v>PLANTAS DE 1 DEPOSITOS CON 2 VAPORIZADORES VA 450 INCLUIDO ARMARIO CON FIGURA C AéreoALP 24 A</v>
      </c>
      <c r="K186" s="21">
        <f t="shared" si="19"/>
        <v>182</v>
      </c>
    </row>
    <row r="187" spans="1:11" x14ac:dyDescent="0.35">
      <c r="A187" s="73">
        <f t="shared" si="18"/>
        <v>183</v>
      </c>
      <c r="B187" s="79" t="s">
        <v>8271</v>
      </c>
      <c r="C187" s="79" t="s">
        <v>8244</v>
      </c>
      <c r="D187" s="79" t="s">
        <v>10</v>
      </c>
      <c r="E187" s="79" t="s">
        <v>34</v>
      </c>
      <c r="F187" s="79" t="s">
        <v>8300</v>
      </c>
      <c r="G187" s="88">
        <f t="shared" si="23"/>
        <v>12684</v>
      </c>
      <c r="H187" s="87">
        <v>1288</v>
      </c>
      <c r="I187" s="88">
        <f t="shared" si="25"/>
        <v>11396</v>
      </c>
      <c r="J187" s="21" t="str">
        <f t="shared" si="17"/>
        <v>PLANTAS DE 1 DEPOSITOS CON 2 VAPORIZADORES VA 450 INCLUIDO ARMARIO CON FIGURA C AéreoALP 29 A</v>
      </c>
      <c r="K187" s="21">
        <f t="shared" si="19"/>
        <v>183</v>
      </c>
    </row>
    <row r="188" spans="1:11" x14ac:dyDescent="0.35">
      <c r="A188" s="73">
        <f t="shared" si="18"/>
        <v>184</v>
      </c>
      <c r="B188" s="79" t="s">
        <v>8271</v>
      </c>
      <c r="C188" s="79" t="s">
        <v>8244</v>
      </c>
      <c r="D188" s="79" t="s">
        <v>10</v>
      </c>
      <c r="E188" s="79" t="s">
        <v>35</v>
      </c>
      <c r="F188" s="79" t="s">
        <v>8300</v>
      </c>
      <c r="G188" s="88">
        <f t="shared" si="23"/>
        <v>12880</v>
      </c>
      <c r="H188" s="87">
        <v>1484</v>
      </c>
      <c r="I188" s="88">
        <f t="shared" si="25"/>
        <v>11396</v>
      </c>
      <c r="J188" s="21" t="str">
        <f t="shared" si="17"/>
        <v>PLANTAS DE 1 DEPOSITOS CON 2 VAPORIZADORES VA 450 INCLUIDO ARMARIO CON FIGURA C AéreoALP 34 A</v>
      </c>
      <c r="K188" s="21">
        <f t="shared" si="19"/>
        <v>184</v>
      </c>
    </row>
    <row r="189" spans="1:11" x14ac:dyDescent="0.35">
      <c r="A189" s="73">
        <f t="shared" si="18"/>
        <v>185</v>
      </c>
      <c r="B189" s="79" t="s">
        <v>8271</v>
      </c>
      <c r="C189" s="79" t="s">
        <v>8244</v>
      </c>
      <c r="D189" s="79" t="s">
        <v>10</v>
      </c>
      <c r="E189" s="79" t="s">
        <v>36</v>
      </c>
      <c r="F189" s="79" t="s">
        <v>8300</v>
      </c>
      <c r="G189" s="88">
        <f t="shared" si="23"/>
        <v>12600</v>
      </c>
      <c r="H189" s="87">
        <v>1204</v>
      </c>
      <c r="I189" s="88">
        <f t="shared" si="25"/>
        <v>11396</v>
      </c>
      <c r="J189" s="21" t="str">
        <f t="shared" si="17"/>
        <v>PLANTAS DE 1 DEPOSITOS CON 2 VAPORIZADORES VA 450 INCLUIDO ARMARIO CON FIGURA C AéreoALP 33 A - 22</v>
      </c>
      <c r="K189" s="21">
        <f t="shared" si="19"/>
        <v>185</v>
      </c>
    </row>
    <row r="190" spans="1:11" x14ac:dyDescent="0.35">
      <c r="A190" s="73">
        <f t="shared" si="18"/>
        <v>186</v>
      </c>
      <c r="B190" s="79" t="s">
        <v>8271</v>
      </c>
      <c r="C190" s="79" t="s">
        <v>8244</v>
      </c>
      <c r="D190" s="79" t="s">
        <v>10</v>
      </c>
      <c r="E190" s="79" t="s">
        <v>37</v>
      </c>
      <c r="F190" s="79" t="s">
        <v>8300</v>
      </c>
      <c r="G190" s="88">
        <f t="shared" si="23"/>
        <v>13160</v>
      </c>
      <c r="H190" s="87">
        <v>1764</v>
      </c>
      <c r="I190" s="88">
        <f t="shared" si="25"/>
        <v>11396</v>
      </c>
      <c r="J190" s="21" t="str">
        <f t="shared" si="17"/>
        <v>PLANTAS DE 1 DEPOSITOS CON 2 VAPORIZADORES VA 450 INCLUIDO ARMARIO CON FIGURA C AéreoALP 50 A - 22</v>
      </c>
      <c r="K190" s="21">
        <f t="shared" si="19"/>
        <v>186</v>
      </c>
    </row>
    <row r="191" spans="1:11" x14ac:dyDescent="0.35">
      <c r="A191" s="73">
        <f t="shared" si="18"/>
        <v>187</v>
      </c>
      <c r="B191" s="79" t="s">
        <v>8271</v>
      </c>
      <c r="C191" s="79" t="s">
        <v>8244</v>
      </c>
      <c r="D191" s="79" t="s">
        <v>10</v>
      </c>
      <c r="E191" s="79" t="s">
        <v>38</v>
      </c>
      <c r="F191" s="79" t="s">
        <v>8300</v>
      </c>
      <c r="G191" s="88">
        <f t="shared" si="23"/>
        <v>13482</v>
      </c>
      <c r="H191" s="87">
        <v>2086</v>
      </c>
      <c r="I191" s="88">
        <f t="shared" si="25"/>
        <v>11396</v>
      </c>
      <c r="J191" s="21" t="str">
        <f t="shared" si="17"/>
        <v>PLANTAS DE 1 DEPOSITOS CON 2 VAPORIZADORES VA 450 INCLUIDO ARMARIO CON FIGURA C AéreoALP 59 A - 22</v>
      </c>
      <c r="K191" s="21">
        <f t="shared" si="19"/>
        <v>187</v>
      </c>
    </row>
    <row r="192" spans="1:11" x14ac:dyDescent="0.35">
      <c r="A192" s="73">
        <f t="shared" si="18"/>
        <v>188</v>
      </c>
      <c r="B192" s="79" t="s">
        <v>8271</v>
      </c>
      <c r="C192" s="79" t="s">
        <v>8244</v>
      </c>
      <c r="D192" s="79" t="s">
        <v>10</v>
      </c>
      <c r="E192" s="79" t="s">
        <v>39</v>
      </c>
      <c r="F192" s="79" t="s">
        <v>8300</v>
      </c>
      <c r="G192" s="88">
        <f t="shared" si="23"/>
        <v>13020</v>
      </c>
      <c r="H192" s="87">
        <v>1624</v>
      </c>
      <c r="I192" s="88">
        <f t="shared" si="25"/>
        <v>11396</v>
      </c>
      <c r="J192" s="21" t="str">
        <f t="shared" si="17"/>
        <v>PLANTAS DE 1 DEPOSITOS CON 2 VAPORIZADORES VA 450 INCLUIDO ARMARIO CON FIGURA C AéreoALP 50 A - 24</v>
      </c>
      <c r="K192" s="21">
        <f t="shared" si="19"/>
        <v>188</v>
      </c>
    </row>
    <row r="193" spans="1:11" x14ac:dyDescent="0.35">
      <c r="A193" s="73">
        <f t="shared" si="18"/>
        <v>189</v>
      </c>
      <c r="B193" s="79" t="s">
        <v>8271</v>
      </c>
      <c r="C193" s="79" t="s">
        <v>8244</v>
      </c>
      <c r="D193" s="79" t="s">
        <v>10</v>
      </c>
      <c r="E193" s="79" t="s">
        <v>40</v>
      </c>
      <c r="F193" s="79" t="s">
        <v>8300</v>
      </c>
      <c r="G193" s="88">
        <f t="shared" si="23"/>
        <v>13818</v>
      </c>
      <c r="H193" s="87">
        <v>2422</v>
      </c>
      <c r="I193" s="88">
        <f t="shared" si="25"/>
        <v>11396</v>
      </c>
      <c r="J193" s="21" t="str">
        <f t="shared" si="17"/>
        <v>PLANTAS DE 1 DEPOSITOS CON 2 VAPORIZADORES VA 450 INCLUIDO ARMARIO CON FIGURA C AéreoALP 69 A - 22</v>
      </c>
      <c r="K193" s="21">
        <f t="shared" si="19"/>
        <v>189</v>
      </c>
    </row>
    <row r="194" spans="1:11" x14ac:dyDescent="0.35">
      <c r="A194" s="73">
        <f t="shared" si="18"/>
        <v>190</v>
      </c>
      <c r="B194" s="79" t="s">
        <v>59</v>
      </c>
      <c r="C194" s="79" t="s">
        <v>8245</v>
      </c>
      <c r="D194" s="79" t="s">
        <v>10</v>
      </c>
      <c r="E194" s="79" t="s">
        <v>8283</v>
      </c>
      <c r="F194" s="79" t="s">
        <v>8293</v>
      </c>
      <c r="G194" s="88">
        <f t="shared" si="23"/>
        <v>56</v>
      </c>
      <c r="H194" s="87">
        <v>56</v>
      </c>
      <c r="I194" s="87">
        <v>0</v>
      </c>
      <c r="J194" s="21" t="str">
        <f t="shared" si="17"/>
        <v>PLANTAS ENTERRADAS SIN VAPORIZACION ATMOSFERICAEnterradoALP 1000 E</v>
      </c>
      <c r="K194" s="21">
        <f t="shared" si="19"/>
        <v>190</v>
      </c>
    </row>
    <row r="195" spans="1:11" x14ac:dyDescent="0.35">
      <c r="A195" s="73">
        <f t="shared" si="18"/>
        <v>191</v>
      </c>
      <c r="B195" s="79" t="s">
        <v>59</v>
      </c>
      <c r="C195" s="79" t="s">
        <v>8245</v>
      </c>
      <c r="D195" s="79" t="s">
        <v>10</v>
      </c>
      <c r="E195" s="79" t="s">
        <v>8284</v>
      </c>
      <c r="F195" s="79" t="s">
        <v>8293</v>
      </c>
      <c r="G195" s="88">
        <f t="shared" si="23"/>
        <v>71.400000000000006</v>
      </c>
      <c r="H195" s="87">
        <v>71.400000000000006</v>
      </c>
      <c r="I195" s="87">
        <v>0</v>
      </c>
      <c r="J195" s="21" t="str">
        <f t="shared" si="17"/>
        <v>PLANTAS ENTERRADAS SIN VAPORIZACION ATMOSFERICAEnterradoALP 1450 E</v>
      </c>
      <c r="K195" s="21">
        <f t="shared" si="19"/>
        <v>191</v>
      </c>
    </row>
    <row r="196" spans="1:11" x14ac:dyDescent="0.35">
      <c r="A196" s="73">
        <f t="shared" si="18"/>
        <v>192</v>
      </c>
      <c r="B196" s="79" t="s">
        <v>59</v>
      </c>
      <c r="C196" s="79" t="s">
        <v>8245</v>
      </c>
      <c r="D196" s="79" t="s">
        <v>10</v>
      </c>
      <c r="E196" s="79" t="s">
        <v>8285</v>
      </c>
      <c r="F196" s="79" t="s">
        <v>8293</v>
      </c>
      <c r="G196" s="88">
        <f t="shared" si="23"/>
        <v>106.4</v>
      </c>
      <c r="H196" s="87">
        <v>106.4</v>
      </c>
      <c r="I196" s="87">
        <v>0</v>
      </c>
      <c r="J196" s="21" t="str">
        <f t="shared" si="17"/>
        <v>PLANTAS ENTERRADAS SIN VAPORIZACION ATMOSFERICAEnterradoALP 2450 E</v>
      </c>
      <c r="K196" s="21">
        <f t="shared" si="19"/>
        <v>192</v>
      </c>
    </row>
    <row r="197" spans="1:11" x14ac:dyDescent="0.35">
      <c r="A197" s="73">
        <f t="shared" si="18"/>
        <v>193</v>
      </c>
      <c r="B197" s="79" t="s">
        <v>59</v>
      </c>
      <c r="C197" s="79" t="s">
        <v>8245</v>
      </c>
      <c r="D197" s="79" t="s">
        <v>10</v>
      </c>
      <c r="E197" s="79" t="s">
        <v>8286</v>
      </c>
      <c r="F197" s="79" t="s">
        <v>8293</v>
      </c>
      <c r="G197" s="88">
        <f t="shared" si="23"/>
        <v>161</v>
      </c>
      <c r="H197" s="87">
        <v>161</v>
      </c>
      <c r="I197" s="87">
        <v>0</v>
      </c>
      <c r="J197" s="21" t="str">
        <f t="shared" si="17"/>
        <v>PLANTAS ENTERRADAS SIN VAPORIZACION ATMOSFERICAEnterradoALP 4000 E</v>
      </c>
      <c r="K197" s="21">
        <f t="shared" si="19"/>
        <v>193</v>
      </c>
    </row>
    <row r="198" spans="1:11" x14ac:dyDescent="0.35">
      <c r="A198" s="73">
        <f t="shared" si="18"/>
        <v>194</v>
      </c>
      <c r="B198" s="79" t="s">
        <v>59</v>
      </c>
      <c r="C198" s="79" t="s">
        <v>8245</v>
      </c>
      <c r="D198" s="79" t="s">
        <v>10</v>
      </c>
      <c r="E198" s="79" t="s">
        <v>8287</v>
      </c>
      <c r="F198" s="79" t="s">
        <v>8293</v>
      </c>
      <c r="G198" s="88">
        <f t="shared" si="23"/>
        <v>193.2</v>
      </c>
      <c r="H198" s="87">
        <v>193.2</v>
      </c>
      <c r="I198" s="87">
        <v>0</v>
      </c>
      <c r="J198" s="21" t="str">
        <f t="shared" ref="J198:J261" si="26">CONCATENATE(B198,C198,D198,E198)</f>
        <v>PLANTAS ENTERRADAS SIN VAPORIZACION ATMOSFERICAEnterradoALP 4880 E</v>
      </c>
      <c r="K198" s="21">
        <f t="shared" si="19"/>
        <v>194</v>
      </c>
    </row>
    <row r="199" spans="1:11" x14ac:dyDescent="0.35">
      <c r="A199" s="73">
        <f t="shared" ref="A199:A223" si="27">+A198+1</f>
        <v>195</v>
      </c>
      <c r="B199" s="79" t="s">
        <v>59</v>
      </c>
      <c r="C199" s="79" t="s">
        <v>8245</v>
      </c>
      <c r="D199" s="79" t="s">
        <v>10</v>
      </c>
      <c r="E199" s="79" t="s">
        <v>8288</v>
      </c>
      <c r="F199" s="79" t="s">
        <v>8293</v>
      </c>
      <c r="G199" s="88">
        <f t="shared" si="23"/>
        <v>254.8</v>
      </c>
      <c r="H199" s="87">
        <v>254.8</v>
      </c>
      <c r="I199" s="87">
        <v>0</v>
      </c>
      <c r="J199" s="21" t="str">
        <f t="shared" si="26"/>
        <v>PLANTAS ENTERRADAS SIN VAPORIZACION ATMOSFERICAEnterradoALP 6650 E</v>
      </c>
      <c r="K199" s="21">
        <f t="shared" ref="K199:K262" si="28">+K198+1</f>
        <v>195</v>
      </c>
    </row>
    <row r="200" spans="1:11" x14ac:dyDescent="0.35">
      <c r="A200" s="73">
        <f t="shared" si="27"/>
        <v>196</v>
      </c>
      <c r="B200" s="79" t="s">
        <v>59</v>
      </c>
      <c r="C200" s="79" t="s">
        <v>8245</v>
      </c>
      <c r="D200" s="79" t="s">
        <v>10</v>
      </c>
      <c r="E200" s="79" t="s">
        <v>8289</v>
      </c>
      <c r="F200" s="79" t="s">
        <v>8293</v>
      </c>
      <c r="G200" s="88">
        <f t="shared" si="23"/>
        <v>317.8</v>
      </c>
      <c r="H200" s="87">
        <v>317.8</v>
      </c>
      <c r="I200" s="87">
        <v>0</v>
      </c>
      <c r="J200" s="21" t="str">
        <f t="shared" si="26"/>
        <v>PLANTAS ENTERRADAS SIN VAPORIZACION ATMOSFERICAEnterradoALP 8334 E</v>
      </c>
      <c r="K200" s="21">
        <f t="shared" si="28"/>
        <v>196</v>
      </c>
    </row>
    <row r="201" spans="1:11" x14ac:dyDescent="0.35">
      <c r="A201" s="73">
        <f t="shared" si="27"/>
        <v>197</v>
      </c>
      <c r="B201" s="79" t="s">
        <v>59</v>
      </c>
      <c r="C201" s="79" t="s">
        <v>8245</v>
      </c>
      <c r="D201" s="79" t="s">
        <v>10</v>
      </c>
      <c r="E201" s="79" t="s">
        <v>8290</v>
      </c>
      <c r="F201" s="79" t="s">
        <v>8293</v>
      </c>
      <c r="G201" s="88">
        <f t="shared" si="23"/>
        <v>308</v>
      </c>
      <c r="H201" s="87">
        <v>308</v>
      </c>
      <c r="I201" s="87">
        <v>0</v>
      </c>
      <c r="J201" s="21" t="str">
        <f t="shared" si="26"/>
        <v>PLANTAS ENTERRADAS SIN VAPORIZACION ATMOSFERICAEnterradoALP 10 E</v>
      </c>
      <c r="K201" s="21">
        <f t="shared" si="28"/>
        <v>197</v>
      </c>
    </row>
    <row r="202" spans="1:11" x14ac:dyDescent="0.35">
      <c r="A202" s="73">
        <f t="shared" si="27"/>
        <v>198</v>
      </c>
      <c r="B202" s="79" t="s">
        <v>59</v>
      </c>
      <c r="C202" s="79" t="s">
        <v>8245</v>
      </c>
      <c r="D202" s="79" t="s">
        <v>10</v>
      </c>
      <c r="E202" s="79" t="s">
        <v>60</v>
      </c>
      <c r="F202" s="79" t="s">
        <v>8293</v>
      </c>
      <c r="G202" s="88">
        <f t="shared" si="23"/>
        <v>406</v>
      </c>
      <c r="H202" s="87">
        <v>406</v>
      </c>
      <c r="I202" s="87">
        <v>0</v>
      </c>
      <c r="J202" s="21" t="str">
        <f t="shared" si="26"/>
        <v>PLANTAS ENTERRADAS SIN VAPORIZACION ATMOSFERICAEnterradoALP 13 E</v>
      </c>
      <c r="K202" s="21">
        <f t="shared" si="28"/>
        <v>198</v>
      </c>
    </row>
    <row r="203" spans="1:11" x14ac:dyDescent="0.35">
      <c r="A203" s="73">
        <f t="shared" si="27"/>
        <v>199</v>
      </c>
      <c r="B203" s="79" t="s">
        <v>59</v>
      </c>
      <c r="C203" s="79" t="s">
        <v>8245</v>
      </c>
      <c r="D203" s="79" t="s">
        <v>10</v>
      </c>
      <c r="E203" s="79" t="s">
        <v>61</v>
      </c>
      <c r="F203" s="79" t="s">
        <v>8293</v>
      </c>
      <c r="G203" s="88">
        <f t="shared" si="23"/>
        <v>490</v>
      </c>
      <c r="H203" s="87">
        <v>490</v>
      </c>
      <c r="I203" s="87">
        <v>0</v>
      </c>
      <c r="J203" s="21" t="str">
        <f t="shared" si="26"/>
        <v>PLANTAS ENTERRADAS SIN VAPORIZACION ATMOSFERICAEnterradoALP 16 E</v>
      </c>
      <c r="K203" s="21">
        <f t="shared" si="28"/>
        <v>199</v>
      </c>
    </row>
    <row r="204" spans="1:11" x14ac:dyDescent="0.35">
      <c r="A204" s="73">
        <f t="shared" si="27"/>
        <v>200</v>
      </c>
      <c r="B204" s="79" t="s">
        <v>59</v>
      </c>
      <c r="C204" s="79" t="s">
        <v>8245</v>
      </c>
      <c r="D204" s="79" t="s">
        <v>10</v>
      </c>
      <c r="E204" s="79" t="s">
        <v>62</v>
      </c>
      <c r="F204" s="79" t="s">
        <v>8293</v>
      </c>
      <c r="G204" s="88">
        <f t="shared" si="23"/>
        <v>574</v>
      </c>
      <c r="H204" s="87">
        <v>574</v>
      </c>
      <c r="I204" s="87">
        <v>0</v>
      </c>
      <c r="J204" s="21" t="str">
        <f t="shared" si="26"/>
        <v>PLANTAS ENTERRADAS SIN VAPORIZACION ATMOSFERICAEnterradoALP 19 E</v>
      </c>
      <c r="K204" s="21">
        <f t="shared" si="28"/>
        <v>200</v>
      </c>
    </row>
    <row r="205" spans="1:11" x14ac:dyDescent="0.35">
      <c r="A205" s="73">
        <f t="shared" si="27"/>
        <v>201</v>
      </c>
      <c r="B205" s="79" t="s">
        <v>59</v>
      </c>
      <c r="C205" s="79" t="s">
        <v>8245</v>
      </c>
      <c r="D205" s="79" t="s">
        <v>10</v>
      </c>
      <c r="E205" s="79" t="s">
        <v>63</v>
      </c>
      <c r="F205" s="79" t="s">
        <v>8293</v>
      </c>
      <c r="G205" s="88">
        <f t="shared" si="23"/>
        <v>658</v>
      </c>
      <c r="H205" s="87">
        <v>658</v>
      </c>
      <c r="I205" s="87">
        <v>0</v>
      </c>
      <c r="J205" s="21" t="str">
        <f t="shared" si="26"/>
        <v>PLANTAS ENTERRADAS SIN VAPORIZACION ATMOSFERICAEnterradoALP 22 E</v>
      </c>
      <c r="K205" s="21">
        <f t="shared" si="28"/>
        <v>201</v>
      </c>
    </row>
    <row r="206" spans="1:11" x14ac:dyDescent="0.35">
      <c r="A206" s="73">
        <f t="shared" si="27"/>
        <v>202</v>
      </c>
      <c r="B206" s="79" t="s">
        <v>59</v>
      </c>
      <c r="C206" s="79" t="s">
        <v>8245</v>
      </c>
      <c r="D206" s="79" t="s">
        <v>10</v>
      </c>
      <c r="E206" s="79" t="s">
        <v>64</v>
      </c>
      <c r="F206" s="79" t="s">
        <v>8293</v>
      </c>
      <c r="G206" s="88">
        <f t="shared" si="23"/>
        <v>630</v>
      </c>
      <c r="H206" s="87">
        <v>630</v>
      </c>
      <c r="I206" s="87">
        <v>0</v>
      </c>
      <c r="J206" s="21" t="str">
        <f t="shared" si="26"/>
        <v>PLANTAS ENTERRADAS SIN VAPORIZACION ATMOSFERICAEnterradoALP 24 E</v>
      </c>
      <c r="K206" s="21">
        <f t="shared" si="28"/>
        <v>202</v>
      </c>
    </row>
    <row r="207" spans="1:11" x14ac:dyDescent="0.35">
      <c r="A207" s="73">
        <f t="shared" si="27"/>
        <v>203</v>
      </c>
      <c r="B207" s="79" t="s">
        <v>59</v>
      </c>
      <c r="C207" s="79" t="s">
        <v>8245</v>
      </c>
      <c r="D207" s="79" t="s">
        <v>10</v>
      </c>
      <c r="E207" s="79" t="s">
        <v>65</v>
      </c>
      <c r="F207" s="79" t="s">
        <v>8293</v>
      </c>
      <c r="G207" s="88">
        <f t="shared" si="23"/>
        <v>756</v>
      </c>
      <c r="H207" s="87">
        <v>756</v>
      </c>
      <c r="I207" s="87">
        <v>0</v>
      </c>
      <c r="J207" s="21" t="str">
        <f t="shared" si="26"/>
        <v>PLANTAS ENTERRADAS SIN VAPORIZACION ATMOSFERICAEnterradoALP 29 E</v>
      </c>
      <c r="K207" s="21">
        <f t="shared" si="28"/>
        <v>203</v>
      </c>
    </row>
    <row r="208" spans="1:11" x14ac:dyDescent="0.35">
      <c r="A208" s="73">
        <f t="shared" si="27"/>
        <v>204</v>
      </c>
      <c r="B208" s="79" t="s">
        <v>59</v>
      </c>
      <c r="C208" s="79" t="s">
        <v>8245</v>
      </c>
      <c r="D208" s="79" t="s">
        <v>10</v>
      </c>
      <c r="E208" s="79" t="s">
        <v>66</v>
      </c>
      <c r="F208" s="79" t="s">
        <v>8293</v>
      </c>
      <c r="G208" s="88">
        <f t="shared" si="23"/>
        <v>868</v>
      </c>
      <c r="H208" s="87">
        <v>868</v>
      </c>
      <c r="I208" s="87">
        <v>0</v>
      </c>
      <c r="J208" s="21" t="str">
        <f t="shared" si="26"/>
        <v>PLANTAS ENTERRADAS SIN VAPORIZACION ATMOSFERICAEnterradoALP 34 E</v>
      </c>
      <c r="K208" s="21">
        <f t="shared" si="28"/>
        <v>204</v>
      </c>
    </row>
    <row r="209" spans="1:11" x14ac:dyDescent="0.35">
      <c r="A209" s="73">
        <f t="shared" si="27"/>
        <v>205</v>
      </c>
      <c r="B209" s="79" t="s">
        <v>59</v>
      </c>
      <c r="C209" s="79" t="s">
        <v>8245</v>
      </c>
      <c r="D209" s="79" t="s">
        <v>10</v>
      </c>
      <c r="E209" s="79" t="s">
        <v>67</v>
      </c>
      <c r="F209" s="79" t="s">
        <v>8293</v>
      </c>
      <c r="G209" s="88">
        <f t="shared" si="23"/>
        <v>700</v>
      </c>
      <c r="H209" s="87">
        <v>700</v>
      </c>
      <c r="I209" s="87">
        <v>0</v>
      </c>
      <c r="J209" s="21" t="str">
        <f t="shared" si="26"/>
        <v>PLANTAS ENTERRADAS SIN VAPORIZACION ATMOSFERICAEnterradoALP 33 E - 22</v>
      </c>
      <c r="K209" s="21">
        <f t="shared" si="28"/>
        <v>205</v>
      </c>
    </row>
    <row r="210" spans="1:11" x14ac:dyDescent="0.35">
      <c r="A210" s="73">
        <f t="shared" si="27"/>
        <v>206</v>
      </c>
      <c r="B210" s="79" t="s">
        <v>59</v>
      </c>
      <c r="C210" s="79" t="s">
        <v>8245</v>
      </c>
      <c r="D210" s="79" t="s">
        <v>10</v>
      </c>
      <c r="E210" s="79" t="s">
        <v>68</v>
      </c>
      <c r="F210" s="79" t="s">
        <v>8293</v>
      </c>
      <c r="G210" s="88">
        <f t="shared" si="23"/>
        <v>1022</v>
      </c>
      <c r="H210" s="87">
        <v>1022</v>
      </c>
      <c r="I210" s="87">
        <v>0</v>
      </c>
      <c r="J210" s="21" t="str">
        <f t="shared" si="26"/>
        <v>PLANTAS ENTERRADAS SIN VAPORIZACION ATMOSFERICAEnterradoALP 50 E - 22</v>
      </c>
      <c r="K210" s="21">
        <f t="shared" si="28"/>
        <v>206</v>
      </c>
    </row>
    <row r="211" spans="1:11" x14ac:dyDescent="0.35">
      <c r="A211" s="73">
        <f t="shared" si="27"/>
        <v>207</v>
      </c>
      <c r="B211" s="79" t="s">
        <v>59</v>
      </c>
      <c r="C211" s="79" t="s">
        <v>8245</v>
      </c>
      <c r="D211" s="79" t="s">
        <v>10</v>
      </c>
      <c r="E211" s="79" t="s">
        <v>69</v>
      </c>
      <c r="F211" s="79" t="s">
        <v>8293</v>
      </c>
      <c r="G211" s="88">
        <f t="shared" si="23"/>
        <v>1218</v>
      </c>
      <c r="H211" s="87">
        <v>1218</v>
      </c>
      <c r="I211" s="87">
        <v>0</v>
      </c>
      <c r="J211" s="21" t="str">
        <f t="shared" si="26"/>
        <v>PLANTAS ENTERRADAS SIN VAPORIZACION ATMOSFERICAEnterradoALP 59 E - 22</v>
      </c>
      <c r="K211" s="21">
        <f t="shared" si="28"/>
        <v>207</v>
      </c>
    </row>
    <row r="212" spans="1:11" x14ac:dyDescent="0.35">
      <c r="A212" s="73">
        <f t="shared" si="27"/>
        <v>208</v>
      </c>
      <c r="B212" s="79" t="s">
        <v>59</v>
      </c>
      <c r="C212" s="79" t="s">
        <v>8245</v>
      </c>
      <c r="D212" s="79" t="s">
        <v>10</v>
      </c>
      <c r="E212" s="79" t="s">
        <v>70</v>
      </c>
      <c r="F212" s="79" t="s">
        <v>8293</v>
      </c>
      <c r="G212" s="88">
        <f t="shared" si="23"/>
        <v>952</v>
      </c>
      <c r="H212" s="87">
        <v>952</v>
      </c>
      <c r="I212" s="87">
        <v>0</v>
      </c>
      <c r="J212" s="21" t="str">
        <f t="shared" si="26"/>
        <v>PLANTAS ENTERRADAS SIN VAPORIZACION ATMOSFERICAEnterradoALP 50 E - 24</v>
      </c>
      <c r="K212" s="21">
        <f t="shared" si="28"/>
        <v>208</v>
      </c>
    </row>
    <row r="213" spans="1:11" x14ac:dyDescent="0.35">
      <c r="A213" s="73">
        <f t="shared" si="27"/>
        <v>209</v>
      </c>
      <c r="B213" s="79" t="s">
        <v>59</v>
      </c>
      <c r="C213" s="79" t="s">
        <v>8245</v>
      </c>
      <c r="D213" s="79" t="s">
        <v>10</v>
      </c>
      <c r="E213" s="79" t="s">
        <v>71</v>
      </c>
      <c r="F213" s="79" t="s">
        <v>8293</v>
      </c>
      <c r="G213" s="88">
        <f t="shared" si="23"/>
        <v>812</v>
      </c>
      <c r="H213" s="87">
        <v>812</v>
      </c>
      <c r="I213" s="87">
        <v>0</v>
      </c>
      <c r="J213" s="21" t="str">
        <f t="shared" si="26"/>
        <v>PLANTAS ENTERRADAS SIN VAPORIZACION ATMOSFERICAEnterradoA2*LP 13 E</v>
      </c>
      <c r="K213" s="21">
        <f t="shared" si="28"/>
        <v>209</v>
      </c>
    </row>
    <row r="214" spans="1:11" x14ac:dyDescent="0.35">
      <c r="A214" s="73">
        <f t="shared" si="27"/>
        <v>210</v>
      </c>
      <c r="B214" s="79" t="s">
        <v>59</v>
      </c>
      <c r="C214" s="79" t="s">
        <v>8245</v>
      </c>
      <c r="D214" s="79" t="s">
        <v>10</v>
      </c>
      <c r="E214" s="79" t="s">
        <v>72</v>
      </c>
      <c r="F214" s="79" t="s">
        <v>8293</v>
      </c>
      <c r="G214" s="88">
        <f t="shared" si="23"/>
        <v>980</v>
      </c>
      <c r="H214" s="87">
        <v>980</v>
      </c>
      <c r="I214" s="87">
        <v>0</v>
      </c>
      <c r="J214" s="21" t="str">
        <f t="shared" si="26"/>
        <v>PLANTAS ENTERRADAS SIN VAPORIZACION ATMOSFERICAEnterradoA2*LP 16 E</v>
      </c>
      <c r="K214" s="21">
        <f t="shared" si="28"/>
        <v>210</v>
      </c>
    </row>
    <row r="215" spans="1:11" x14ac:dyDescent="0.35">
      <c r="A215" s="73">
        <f t="shared" si="27"/>
        <v>211</v>
      </c>
      <c r="B215" s="79" t="s">
        <v>59</v>
      </c>
      <c r="C215" s="79" t="s">
        <v>8245</v>
      </c>
      <c r="D215" s="79" t="s">
        <v>10</v>
      </c>
      <c r="E215" s="79" t="s">
        <v>73</v>
      </c>
      <c r="F215" s="79" t="s">
        <v>8293</v>
      </c>
      <c r="G215" s="88">
        <f t="shared" si="23"/>
        <v>1148</v>
      </c>
      <c r="H215" s="87">
        <v>1148</v>
      </c>
      <c r="I215" s="87">
        <v>0</v>
      </c>
      <c r="J215" s="21" t="str">
        <f t="shared" si="26"/>
        <v>PLANTAS ENTERRADAS SIN VAPORIZACION ATMOSFERICAEnterradoA2*LP 19 E</v>
      </c>
      <c r="K215" s="21">
        <f t="shared" si="28"/>
        <v>211</v>
      </c>
    </row>
    <row r="216" spans="1:11" x14ac:dyDescent="0.35">
      <c r="A216" s="73">
        <f t="shared" si="27"/>
        <v>212</v>
      </c>
      <c r="B216" s="79" t="s">
        <v>59</v>
      </c>
      <c r="C216" s="79" t="s">
        <v>8245</v>
      </c>
      <c r="D216" s="79" t="s">
        <v>10</v>
      </c>
      <c r="E216" s="79" t="s">
        <v>74</v>
      </c>
      <c r="F216" s="79" t="s">
        <v>8293</v>
      </c>
      <c r="G216" s="88">
        <f t="shared" si="23"/>
        <v>1316</v>
      </c>
      <c r="H216" s="87">
        <v>1316</v>
      </c>
      <c r="I216" s="87">
        <v>0</v>
      </c>
      <c r="J216" s="21" t="str">
        <f t="shared" si="26"/>
        <v>PLANTAS ENTERRADAS SIN VAPORIZACION ATMOSFERICAEnterradoA2*LP 22 E</v>
      </c>
      <c r="K216" s="21">
        <f t="shared" si="28"/>
        <v>212</v>
      </c>
    </row>
    <row r="217" spans="1:11" x14ac:dyDescent="0.35">
      <c r="A217" s="73">
        <f t="shared" si="27"/>
        <v>213</v>
      </c>
      <c r="B217" s="79" t="s">
        <v>59</v>
      </c>
      <c r="C217" s="79" t="s">
        <v>8245</v>
      </c>
      <c r="D217" s="79" t="s">
        <v>10</v>
      </c>
      <c r="E217" s="79" t="s">
        <v>75</v>
      </c>
      <c r="F217" s="79" t="s">
        <v>8293</v>
      </c>
      <c r="G217" s="88">
        <f t="shared" si="23"/>
        <v>1260</v>
      </c>
      <c r="H217" s="87">
        <v>1260</v>
      </c>
      <c r="I217" s="87">
        <v>0</v>
      </c>
      <c r="J217" s="21" t="str">
        <f t="shared" si="26"/>
        <v>PLANTAS ENTERRADAS SIN VAPORIZACION ATMOSFERICAEnterradoA2*LP 24 E</v>
      </c>
      <c r="K217" s="21">
        <f t="shared" si="28"/>
        <v>213</v>
      </c>
    </row>
    <row r="218" spans="1:11" x14ac:dyDescent="0.35">
      <c r="A218" s="73">
        <f t="shared" si="27"/>
        <v>214</v>
      </c>
      <c r="B218" s="79" t="s">
        <v>59</v>
      </c>
      <c r="C218" s="79" t="s">
        <v>8245</v>
      </c>
      <c r="D218" s="79" t="s">
        <v>10</v>
      </c>
      <c r="E218" s="79" t="s">
        <v>76</v>
      </c>
      <c r="F218" s="79" t="s">
        <v>8293</v>
      </c>
      <c r="G218" s="88">
        <f t="shared" si="23"/>
        <v>1512</v>
      </c>
      <c r="H218" s="87">
        <v>1512</v>
      </c>
      <c r="I218" s="87">
        <v>0</v>
      </c>
      <c r="J218" s="21" t="str">
        <f t="shared" si="26"/>
        <v>PLANTAS ENTERRADAS SIN VAPORIZACION ATMOSFERICAEnterradoA2*LP 29 E</v>
      </c>
      <c r="K218" s="21">
        <f t="shared" si="28"/>
        <v>214</v>
      </c>
    </row>
    <row r="219" spans="1:11" x14ac:dyDescent="0.35">
      <c r="A219" s="73">
        <f t="shared" si="27"/>
        <v>215</v>
      </c>
      <c r="B219" s="79" t="s">
        <v>59</v>
      </c>
      <c r="C219" s="79" t="s">
        <v>8245</v>
      </c>
      <c r="D219" s="79" t="s">
        <v>10</v>
      </c>
      <c r="E219" s="79" t="s">
        <v>77</v>
      </c>
      <c r="F219" s="79" t="s">
        <v>8293</v>
      </c>
      <c r="G219" s="88">
        <f t="shared" si="23"/>
        <v>1736</v>
      </c>
      <c r="H219" s="87">
        <v>1736</v>
      </c>
      <c r="I219" s="87">
        <v>0</v>
      </c>
      <c r="J219" s="21" t="str">
        <f t="shared" si="26"/>
        <v>PLANTAS ENTERRADAS SIN VAPORIZACION ATMOSFERICAEnterradoA2*LP 34 E</v>
      </c>
      <c r="K219" s="21">
        <f t="shared" si="28"/>
        <v>215</v>
      </c>
    </row>
    <row r="220" spans="1:11" x14ac:dyDescent="0.35">
      <c r="A220" s="73">
        <f t="shared" si="27"/>
        <v>216</v>
      </c>
      <c r="B220" s="79" t="s">
        <v>59</v>
      </c>
      <c r="C220" s="79" t="s">
        <v>8245</v>
      </c>
      <c r="D220" s="79" t="s">
        <v>10</v>
      </c>
      <c r="E220" s="79" t="s">
        <v>78</v>
      </c>
      <c r="F220" s="79" t="s">
        <v>8293</v>
      </c>
      <c r="G220" s="88">
        <f t="shared" si="23"/>
        <v>1400</v>
      </c>
      <c r="H220" s="87">
        <v>1400</v>
      </c>
      <c r="I220" s="87">
        <v>0</v>
      </c>
      <c r="J220" s="21" t="str">
        <f t="shared" si="26"/>
        <v>PLANTAS ENTERRADAS SIN VAPORIZACION ATMOSFERICAEnterradoA2*LP 33 E - 22</v>
      </c>
      <c r="K220" s="21">
        <f t="shared" si="28"/>
        <v>216</v>
      </c>
    </row>
    <row r="221" spans="1:11" x14ac:dyDescent="0.35">
      <c r="A221" s="73">
        <f t="shared" si="27"/>
        <v>217</v>
      </c>
      <c r="B221" s="79" t="s">
        <v>59</v>
      </c>
      <c r="C221" s="79" t="s">
        <v>8245</v>
      </c>
      <c r="D221" s="79" t="s">
        <v>10</v>
      </c>
      <c r="E221" s="79" t="s">
        <v>79</v>
      </c>
      <c r="F221" s="79" t="s">
        <v>8293</v>
      </c>
      <c r="G221" s="88">
        <f t="shared" si="23"/>
        <v>2044</v>
      </c>
      <c r="H221" s="87">
        <v>2044</v>
      </c>
      <c r="I221" s="87">
        <v>0</v>
      </c>
      <c r="J221" s="21" t="str">
        <f t="shared" si="26"/>
        <v>PLANTAS ENTERRADAS SIN VAPORIZACION ATMOSFERICAEnterradoA2*LP 50 E - 22</v>
      </c>
      <c r="K221" s="21">
        <f t="shared" si="28"/>
        <v>217</v>
      </c>
    </row>
    <row r="222" spans="1:11" x14ac:dyDescent="0.35">
      <c r="A222" s="73">
        <f t="shared" si="27"/>
        <v>218</v>
      </c>
      <c r="B222" s="79" t="s">
        <v>59</v>
      </c>
      <c r="C222" s="79" t="s">
        <v>8245</v>
      </c>
      <c r="D222" s="79" t="s">
        <v>10</v>
      </c>
      <c r="E222" s="79" t="s">
        <v>80</v>
      </c>
      <c r="F222" s="79" t="s">
        <v>8293</v>
      </c>
      <c r="G222" s="88">
        <f t="shared" si="23"/>
        <v>2436</v>
      </c>
      <c r="H222" s="87">
        <v>2436</v>
      </c>
      <c r="I222" s="87">
        <v>0</v>
      </c>
      <c r="J222" s="21" t="str">
        <f t="shared" si="26"/>
        <v>PLANTAS ENTERRADAS SIN VAPORIZACION ATMOSFERICAEnterradoA2*LP 59 E - 22</v>
      </c>
      <c r="K222" s="21">
        <f t="shared" si="28"/>
        <v>218</v>
      </c>
    </row>
    <row r="223" spans="1:11" x14ac:dyDescent="0.35">
      <c r="A223" s="73">
        <f t="shared" si="27"/>
        <v>219</v>
      </c>
      <c r="B223" s="79" t="s">
        <v>59</v>
      </c>
      <c r="C223" s="79" t="s">
        <v>8245</v>
      </c>
      <c r="D223" s="79" t="s">
        <v>10</v>
      </c>
      <c r="E223" s="79" t="s">
        <v>81</v>
      </c>
      <c r="F223" s="79" t="s">
        <v>8293</v>
      </c>
      <c r="G223" s="88">
        <f t="shared" si="23"/>
        <v>1904</v>
      </c>
      <c r="H223" s="87">
        <v>1904</v>
      </c>
      <c r="I223" s="87">
        <v>0</v>
      </c>
      <c r="J223" s="21" t="str">
        <f t="shared" si="26"/>
        <v>PLANTAS ENTERRADAS SIN VAPORIZACION ATMOSFERICAEnterradoA2*LP 50 E - 24</v>
      </c>
      <c r="K223" s="21">
        <f t="shared" si="28"/>
        <v>219</v>
      </c>
    </row>
    <row r="224" spans="1:11" x14ac:dyDescent="0.35">
      <c r="A224" s="73">
        <v>1</v>
      </c>
      <c r="B224" s="79" t="s">
        <v>20</v>
      </c>
      <c r="C224" s="79" t="s">
        <v>8244</v>
      </c>
      <c r="D224" s="79" t="s">
        <v>14</v>
      </c>
      <c r="E224" s="79" t="s">
        <v>21</v>
      </c>
      <c r="F224" s="79" t="s">
        <v>8293</v>
      </c>
      <c r="G224" s="88">
        <f t="shared" si="23"/>
        <v>79.8</v>
      </c>
      <c r="H224" s="87">
        <v>79.8</v>
      </c>
      <c r="I224" s="87">
        <v>0</v>
      </c>
      <c r="J224" s="21" t="str">
        <f t="shared" si="26"/>
        <v>PLANTAS SIN VAPORIZACION ATMOSFERICAAéreoBLP 1000</v>
      </c>
      <c r="K224" s="21">
        <f t="shared" si="28"/>
        <v>220</v>
      </c>
    </row>
    <row r="225" spans="1:11" x14ac:dyDescent="0.35">
      <c r="A225" s="73">
        <f>+A224+1</f>
        <v>2</v>
      </c>
      <c r="B225" s="79" t="s">
        <v>20</v>
      </c>
      <c r="C225" s="79" t="s">
        <v>8244</v>
      </c>
      <c r="D225" s="79" t="s">
        <v>14</v>
      </c>
      <c r="E225" s="79" t="s">
        <v>22</v>
      </c>
      <c r="F225" s="79" t="s">
        <v>8293</v>
      </c>
      <c r="G225" s="88">
        <f t="shared" si="23"/>
        <v>102.2</v>
      </c>
      <c r="H225" s="87">
        <v>102.2</v>
      </c>
      <c r="I225" s="87">
        <v>0</v>
      </c>
      <c r="J225" s="21" t="str">
        <f t="shared" si="26"/>
        <v>PLANTAS SIN VAPORIZACION ATMOSFERICAAéreoBLP 1450</v>
      </c>
      <c r="K225" s="21">
        <f t="shared" si="28"/>
        <v>221</v>
      </c>
    </row>
    <row r="226" spans="1:11" x14ac:dyDescent="0.35">
      <c r="A226" s="73">
        <f t="shared" ref="A226:A289" si="29">+A225+1</f>
        <v>3</v>
      </c>
      <c r="B226" s="79" t="s">
        <v>20</v>
      </c>
      <c r="C226" s="79" t="s">
        <v>8244</v>
      </c>
      <c r="D226" s="79" t="s">
        <v>14</v>
      </c>
      <c r="E226" s="79" t="s">
        <v>23</v>
      </c>
      <c r="F226" s="79" t="s">
        <v>8293</v>
      </c>
      <c r="G226" s="88">
        <f t="shared" si="23"/>
        <v>151.20000000000002</v>
      </c>
      <c r="H226" s="87">
        <v>151.20000000000002</v>
      </c>
      <c r="I226" s="87">
        <v>0</v>
      </c>
      <c r="J226" s="21" t="str">
        <f t="shared" si="26"/>
        <v>PLANTAS SIN VAPORIZACION ATMOSFERICAAéreoBLP 2450</v>
      </c>
      <c r="K226" s="21">
        <f t="shared" si="28"/>
        <v>222</v>
      </c>
    </row>
    <row r="227" spans="1:11" x14ac:dyDescent="0.35">
      <c r="A227" s="73">
        <f t="shared" si="29"/>
        <v>4</v>
      </c>
      <c r="B227" s="79" t="s">
        <v>20</v>
      </c>
      <c r="C227" s="79" t="s">
        <v>8244</v>
      </c>
      <c r="D227" s="79" t="s">
        <v>14</v>
      </c>
      <c r="E227" s="79" t="s">
        <v>24</v>
      </c>
      <c r="F227" s="79" t="s">
        <v>8293</v>
      </c>
      <c r="G227" s="88">
        <f t="shared" si="23"/>
        <v>229.59999999999997</v>
      </c>
      <c r="H227" s="87">
        <v>229.59999999999997</v>
      </c>
      <c r="I227" s="87">
        <v>0</v>
      </c>
      <c r="J227" s="21" t="str">
        <f t="shared" si="26"/>
        <v>PLANTAS SIN VAPORIZACION ATMOSFERICAAéreoBLP 4000</v>
      </c>
      <c r="K227" s="21">
        <f t="shared" si="28"/>
        <v>223</v>
      </c>
    </row>
    <row r="228" spans="1:11" x14ac:dyDescent="0.35">
      <c r="A228" s="73">
        <f t="shared" si="29"/>
        <v>5</v>
      </c>
      <c r="B228" s="79" t="s">
        <v>20</v>
      </c>
      <c r="C228" s="79" t="s">
        <v>8244</v>
      </c>
      <c r="D228" s="79" t="s">
        <v>14</v>
      </c>
      <c r="E228" s="79" t="s">
        <v>25</v>
      </c>
      <c r="F228" s="79" t="s">
        <v>8293</v>
      </c>
      <c r="G228" s="88">
        <f t="shared" si="23"/>
        <v>275.8</v>
      </c>
      <c r="H228" s="87">
        <v>275.8</v>
      </c>
      <c r="I228" s="87">
        <v>0</v>
      </c>
      <c r="J228" s="21" t="str">
        <f t="shared" si="26"/>
        <v>PLANTAS SIN VAPORIZACION ATMOSFERICAAéreoBLP 4880</v>
      </c>
      <c r="K228" s="21">
        <f t="shared" si="28"/>
        <v>224</v>
      </c>
    </row>
    <row r="229" spans="1:11" x14ac:dyDescent="0.35">
      <c r="A229" s="73">
        <f t="shared" si="29"/>
        <v>6</v>
      </c>
      <c r="B229" s="79" t="s">
        <v>20</v>
      </c>
      <c r="C229" s="79" t="s">
        <v>8244</v>
      </c>
      <c r="D229" s="79" t="s">
        <v>14</v>
      </c>
      <c r="E229" s="79" t="s">
        <v>26</v>
      </c>
      <c r="F229" s="79" t="s">
        <v>8293</v>
      </c>
      <c r="G229" s="88">
        <f t="shared" si="23"/>
        <v>365.40000000000003</v>
      </c>
      <c r="H229" s="87">
        <v>365.40000000000003</v>
      </c>
      <c r="I229" s="87">
        <v>0</v>
      </c>
      <c r="J229" s="21" t="str">
        <f t="shared" si="26"/>
        <v>PLANTAS SIN VAPORIZACION ATMOSFERICAAéreoBLP 6650</v>
      </c>
      <c r="K229" s="21">
        <f t="shared" si="28"/>
        <v>225</v>
      </c>
    </row>
    <row r="230" spans="1:11" x14ac:dyDescent="0.35">
      <c r="A230" s="73">
        <f t="shared" si="29"/>
        <v>7</v>
      </c>
      <c r="B230" s="79" t="s">
        <v>20</v>
      </c>
      <c r="C230" s="79" t="s">
        <v>8244</v>
      </c>
      <c r="D230" s="79" t="s">
        <v>14</v>
      </c>
      <c r="E230" s="79" t="s">
        <v>27</v>
      </c>
      <c r="F230" s="79" t="s">
        <v>8293</v>
      </c>
      <c r="G230" s="88">
        <f t="shared" ref="G230:G255" si="30">+H230+I230</f>
        <v>455</v>
      </c>
      <c r="H230" s="87">
        <v>455</v>
      </c>
      <c r="I230" s="87">
        <v>0</v>
      </c>
      <c r="J230" s="21" t="str">
        <f t="shared" si="26"/>
        <v>PLANTAS SIN VAPORIZACION ATMOSFERICAAéreoBLP 8334</v>
      </c>
      <c r="K230" s="21">
        <f t="shared" si="28"/>
        <v>226</v>
      </c>
    </row>
    <row r="231" spans="1:11" x14ac:dyDescent="0.35">
      <c r="A231" s="73">
        <f t="shared" si="29"/>
        <v>8</v>
      </c>
      <c r="B231" s="79" t="s">
        <v>20</v>
      </c>
      <c r="C231" s="79" t="s">
        <v>8244</v>
      </c>
      <c r="D231" s="79" t="s">
        <v>14</v>
      </c>
      <c r="E231" s="79" t="s">
        <v>28</v>
      </c>
      <c r="F231" s="79" t="s">
        <v>8293</v>
      </c>
      <c r="G231" s="88">
        <f t="shared" si="30"/>
        <v>448</v>
      </c>
      <c r="H231" s="87">
        <v>448</v>
      </c>
      <c r="I231" s="87">
        <v>0</v>
      </c>
      <c r="J231" s="21" t="str">
        <f t="shared" si="26"/>
        <v>PLANTAS SIN VAPORIZACION ATMOSFERICAAéreoBLP 10</v>
      </c>
      <c r="K231" s="21">
        <f t="shared" si="28"/>
        <v>227</v>
      </c>
    </row>
    <row r="232" spans="1:11" x14ac:dyDescent="0.35">
      <c r="A232" s="73">
        <f t="shared" si="29"/>
        <v>9</v>
      </c>
      <c r="B232" s="79" t="s">
        <v>20</v>
      </c>
      <c r="C232" s="79" t="s">
        <v>8244</v>
      </c>
      <c r="D232" s="79" t="s">
        <v>14</v>
      </c>
      <c r="E232" s="79" t="s">
        <v>29</v>
      </c>
      <c r="F232" s="79" t="s">
        <v>8293</v>
      </c>
      <c r="G232" s="88">
        <f t="shared" si="30"/>
        <v>574</v>
      </c>
      <c r="H232" s="87">
        <v>574</v>
      </c>
      <c r="I232" s="87">
        <v>0</v>
      </c>
      <c r="J232" s="21" t="str">
        <f t="shared" si="26"/>
        <v>PLANTAS SIN VAPORIZACION ATMOSFERICAAéreoBLP 13 A</v>
      </c>
      <c r="K232" s="21">
        <f t="shared" si="28"/>
        <v>228</v>
      </c>
    </row>
    <row r="233" spans="1:11" x14ac:dyDescent="0.35">
      <c r="A233" s="73">
        <f t="shared" si="29"/>
        <v>10</v>
      </c>
      <c r="B233" s="79" t="s">
        <v>20</v>
      </c>
      <c r="C233" s="79" t="s">
        <v>8244</v>
      </c>
      <c r="D233" s="79" t="s">
        <v>14</v>
      </c>
      <c r="E233" s="79" t="s">
        <v>30</v>
      </c>
      <c r="F233" s="79" t="s">
        <v>8293</v>
      </c>
      <c r="G233" s="88">
        <f t="shared" si="30"/>
        <v>700</v>
      </c>
      <c r="H233" s="87">
        <v>700</v>
      </c>
      <c r="I233" s="87">
        <v>0</v>
      </c>
      <c r="J233" s="21" t="str">
        <f t="shared" si="26"/>
        <v>PLANTAS SIN VAPORIZACION ATMOSFERICAAéreoBLP 16 A</v>
      </c>
      <c r="K233" s="21">
        <f t="shared" si="28"/>
        <v>229</v>
      </c>
    </row>
    <row r="234" spans="1:11" x14ac:dyDescent="0.35">
      <c r="A234" s="73">
        <f t="shared" si="29"/>
        <v>11</v>
      </c>
      <c r="B234" s="79" t="s">
        <v>20</v>
      </c>
      <c r="C234" s="79" t="s">
        <v>8244</v>
      </c>
      <c r="D234" s="79" t="s">
        <v>14</v>
      </c>
      <c r="E234" s="79" t="s">
        <v>31</v>
      </c>
      <c r="F234" s="79" t="s">
        <v>8293</v>
      </c>
      <c r="G234" s="88">
        <f t="shared" si="30"/>
        <v>812</v>
      </c>
      <c r="H234" s="87">
        <v>812</v>
      </c>
      <c r="I234" s="87">
        <v>0</v>
      </c>
      <c r="J234" s="21" t="str">
        <f t="shared" si="26"/>
        <v>PLANTAS SIN VAPORIZACION ATMOSFERICAAéreoBLP 19 A</v>
      </c>
      <c r="K234" s="21">
        <f t="shared" si="28"/>
        <v>230</v>
      </c>
    </row>
    <row r="235" spans="1:11" x14ac:dyDescent="0.35">
      <c r="A235" s="73">
        <f t="shared" si="29"/>
        <v>12</v>
      </c>
      <c r="B235" s="79" t="s">
        <v>20</v>
      </c>
      <c r="C235" s="79" t="s">
        <v>8244</v>
      </c>
      <c r="D235" s="79" t="s">
        <v>14</v>
      </c>
      <c r="E235" s="79" t="s">
        <v>32</v>
      </c>
      <c r="F235" s="79" t="s">
        <v>8293</v>
      </c>
      <c r="G235" s="88">
        <f t="shared" si="30"/>
        <v>938</v>
      </c>
      <c r="H235" s="87">
        <v>938</v>
      </c>
      <c r="I235" s="87">
        <v>0</v>
      </c>
      <c r="J235" s="21" t="str">
        <f t="shared" si="26"/>
        <v>PLANTAS SIN VAPORIZACION ATMOSFERICAAéreoBLP 22 A</v>
      </c>
      <c r="K235" s="21">
        <f t="shared" si="28"/>
        <v>231</v>
      </c>
    </row>
    <row r="236" spans="1:11" x14ac:dyDescent="0.35">
      <c r="A236" s="73">
        <f t="shared" si="29"/>
        <v>13</v>
      </c>
      <c r="B236" s="79" t="s">
        <v>20</v>
      </c>
      <c r="C236" s="79" t="s">
        <v>8244</v>
      </c>
      <c r="D236" s="79" t="s">
        <v>14</v>
      </c>
      <c r="E236" s="79" t="s">
        <v>33</v>
      </c>
      <c r="F236" s="79" t="s">
        <v>8293</v>
      </c>
      <c r="G236" s="88">
        <f t="shared" si="30"/>
        <v>910</v>
      </c>
      <c r="H236" s="87">
        <v>910</v>
      </c>
      <c r="I236" s="87">
        <v>0</v>
      </c>
      <c r="J236" s="21" t="str">
        <f t="shared" si="26"/>
        <v>PLANTAS SIN VAPORIZACION ATMOSFERICAAéreoBLP 24 A</v>
      </c>
      <c r="K236" s="21">
        <f t="shared" si="28"/>
        <v>232</v>
      </c>
    </row>
    <row r="237" spans="1:11" x14ac:dyDescent="0.35">
      <c r="A237" s="73">
        <f t="shared" si="29"/>
        <v>14</v>
      </c>
      <c r="B237" s="79" t="s">
        <v>20</v>
      </c>
      <c r="C237" s="79" t="s">
        <v>8244</v>
      </c>
      <c r="D237" s="79" t="s">
        <v>14</v>
      </c>
      <c r="E237" s="79" t="s">
        <v>34</v>
      </c>
      <c r="F237" s="79" t="s">
        <v>8293</v>
      </c>
      <c r="G237" s="88">
        <f t="shared" si="30"/>
        <v>1064</v>
      </c>
      <c r="H237" s="87">
        <v>1064</v>
      </c>
      <c r="I237" s="87">
        <v>0</v>
      </c>
      <c r="J237" s="21" t="str">
        <f t="shared" si="26"/>
        <v>PLANTAS SIN VAPORIZACION ATMOSFERICAAéreoBLP 29 A</v>
      </c>
      <c r="K237" s="21">
        <f t="shared" si="28"/>
        <v>233</v>
      </c>
    </row>
    <row r="238" spans="1:11" x14ac:dyDescent="0.35">
      <c r="A238" s="73">
        <f t="shared" si="29"/>
        <v>15</v>
      </c>
      <c r="B238" s="79" t="s">
        <v>20</v>
      </c>
      <c r="C238" s="79" t="s">
        <v>8244</v>
      </c>
      <c r="D238" s="79" t="s">
        <v>14</v>
      </c>
      <c r="E238" s="79" t="s">
        <v>35</v>
      </c>
      <c r="F238" s="79" t="s">
        <v>8293</v>
      </c>
      <c r="G238" s="88">
        <f t="shared" si="30"/>
        <v>1232</v>
      </c>
      <c r="H238" s="87">
        <v>1232</v>
      </c>
      <c r="I238" s="87">
        <v>0</v>
      </c>
      <c r="J238" s="21" t="str">
        <f t="shared" si="26"/>
        <v>PLANTAS SIN VAPORIZACION ATMOSFERICAAéreoBLP 34 A</v>
      </c>
      <c r="K238" s="21">
        <f t="shared" si="28"/>
        <v>234</v>
      </c>
    </row>
    <row r="239" spans="1:11" x14ac:dyDescent="0.35">
      <c r="A239" s="73">
        <f t="shared" si="29"/>
        <v>16</v>
      </c>
      <c r="B239" s="79" t="s">
        <v>20</v>
      </c>
      <c r="C239" s="79" t="s">
        <v>8244</v>
      </c>
      <c r="D239" s="79" t="s">
        <v>14</v>
      </c>
      <c r="E239" s="79" t="s">
        <v>36</v>
      </c>
      <c r="F239" s="79" t="s">
        <v>8293</v>
      </c>
      <c r="G239" s="88">
        <f t="shared" si="30"/>
        <v>1008</v>
      </c>
      <c r="H239" s="87">
        <v>1008</v>
      </c>
      <c r="I239" s="87">
        <v>0</v>
      </c>
      <c r="J239" s="21" t="str">
        <f t="shared" si="26"/>
        <v>PLANTAS SIN VAPORIZACION ATMOSFERICAAéreoBLP 33 A - 22</v>
      </c>
      <c r="K239" s="21">
        <f t="shared" si="28"/>
        <v>235</v>
      </c>
    </row>
    <row r="240" spans="1:11" x14ac:dyDescent="0.35">
      <c r="A240" s="73">
        <f t="shared" si="29"/>
        <v>17</v>
      </c>
      <c r="B240" s="79" t="s">
        <v>20</v>
      </c>
      <c r="C240" s="79" t="s">
        <v>8244</v>
      </c>
      <c r="D240" s="79" t="s">
        <v>14</v>
      </c>
      <c r="E240" s="79" t="s">
        <v>37</v>
      </c>
      <c r="F240" s="79" t="s">
        <v>8293</v>
      </c>
      <c r="G240" s="88">
        <f t="shared" si="30"/>
        <v>1470</v>
      </c>
      <c r="H240" s="87">
        <v>1470</v>
      </c>
      <c r="I240" s="87">
        <v>0</v>
      </c>
      <c r="J240" s="21" t="str">
        <f t="shared" si="26"/>
        <v>PLANTAS SIN VAPORIZACION ATMOSFERICAAéreoBLP 50 A - 22</v>
      </c>
      <c r="K240" s="21">
        <f t="shared" si="28"/>
        <v>236</v>
      </c>
    </row>
    <row r="241" spans="1:11" x14ac:dyDescent="0.35">
      <c r="A241" s="73">
        <f t="shared" si="29"/>
        <v>18</v>
      </c>
      <c r="B241" s="79" t="s">
        <v>20</v>
      </c>
      <c r="C241" s="79" t="s">
        <v>8244</v>
      </c>
      <c r="D241" s="79" t="s">
        <v>14</v>
      </c>
      <c r="E241" s="79" t="s">
        <v>38</v>
      </c>
      <c r="F241" s="79" t="s">
        <v>8293</v>
      </c>
      <c r="G241" s="88">
        <f t="shared" si="30"/>
        <v>1736</v>
      </c>
      <c r="H241" s="87">
        <v>1736</v>
      </c>
      <c r="I241" s="87">
        <v>0</v>
      </c>
      <c r="J241" s="21" t="str">
        <f t="shared" si="26"/>
        <v>PLANTAS SIN VAPORIZACION ATMOSFERICAAéreoBLP 59 A - 22</v>
      </c>
      <c r="K241" s="21">
        <f t="shared" si="28"/>
        <v>237</v>
      </c>
    </row>
    <row r="242" spans="1:11" x14ac:dyDescent="0.35">
      <c r="A242" s="73">
        <f t="shared" si="29"/>
        <v>19</v>
      </c>
      <c r="B242" s="79" t="s">
        <v>20</v>
      </c>
      <c r="C242" s="79" t="s">
        <v>8244</v>
      </c>
      <c r="D242" s="79" t="s">
        <v>14</v>
      </c>
      <c r="E242" s="79" t="s">
        <v>39</v>
      </c>
      <c r="F242" s="79" t="s">
        <v>8293</v>
      </c>
      <c r="G242" s="88">
        <f t="shared" si="30"/>
        <v>1358</v>
      </c>
      <c r="H242" s="87">
        <v>1358</v>
      </c>
      <c r="I242" s="87">
        <v>0</v>
      </c>
      <c r="J242" s="21" t="str">
        <f t="shared" si="26"/>
        <v>PLANTAS SIN VAPORIZACION ATMOSFERICAAéreoBLP 50 A - 24</v>
      </c>
      <c r="K242" s="21">
        <f t="shared" si="28"/>
        <v>238</v>
      </c>
    </row>
    <row r="243" spans="1:11" x14ac:dyDescent="0.35">
      <c r="A243" s="73">
        <f t="shared" si="29"/>
        <v>20</v>
      </c>
      <c r="B243" s="79" t="s">
        <v>20</v>
      </c>
      <c r="C243" s="79" t="s">
        <v>8244</v>
      </c>
      <c r="D243" s="79" t="s">
        <v>14</v>
      </c>
      <c r="E243" s="79" t="s">
        <v>40</v>
      </c>
      <c r="F243" s="79" t="s">
        <v>8293</v>
      </c>
      <c r="G243" s="88">
        <f t="shared" si="30"/>
        <v>2016</v>
      </c>
      <c r="H243" s="87">
        <v>2016</v>
      </c>
      <c r="I243" s="87">
        <v>0</v>
      </c>
      <c r="J243" s="21" t="str">
        <f t="shared" si="26"/>
        <v>PLANTAS SIN VAPORIZACION ATMOSFERICAAéreoBLP 69 A - 22</v>
      </c>
      <c r="K243" s="21">
        <f t="shared" si="28"/>
        <v>239</v>
      </c>
    </row>
    <row r="244" spans="1:11" x14ac:dyDescent="0.35">
      <c r="A244" s="73">
        <f t="shared" si="29"/>
        <v>21</v>
      </c>
      <c r="B244" s="79" t="s">
        <v>20</v>
      </c>
      <c r="C244" s="79" t="s">
        <v>8244</v>
      </c>
      <c r="D244" s="79" t="s">
        <v>14</v>
      </c>
      <c r="E244" s="79" t="s">
        <v>41</v>
      </c>
      <c r="F244" s="79" t="s">
        <v>8293</v>
      </c>
      <c r="G244" s="88">
        <f t="shared" si="30"/>
        <v>1148</v>
      </c>
      <c r="H244" s="88">
        <f>2*H232</f>
        <v>1148</v>
      </c>
      <c r="I244" s="87">
        <v>0</v>
      </c>
      <c r="J244" s="21" t="str">
        <f t="shared" si="26"/>
        <v>PLANTAS SIN VAPORIZACION ATMOSFERICAAéreoB2*LP 13 A</v>
      </c>
      <c r="K244" s="21">
        <f t="shared" si="28"/>
        <v>240</v>
      </c>
    </row>
    <row r="245" spans="1:11" x14ac:dyDescent="0.35">
      <c r="A245" s="73">
        <f t="shared" si="29"/>
        <v>22</v>
      </c>
      <c r="B245" s="79" t="s">
        <v>20</v>
      </c>
      <c r="C245" s="79" t="s">
        <v>8244</v>
      </c>
      <c r="D245" s="79" t="s">
        <v>14</v>
      </c>
      <c r="E245" s="79" t="s">
        <v>42</v>
      </c>
      <c r="F245" s="79" t="s">
        <v>8293</v>
      </c>
      <c r="G245" s="88">
        <f t="shared" si="30"/>
        <v>1400</v>
      </c>
      <c r="H245" s="88">
        <f t="shared" ref="H245:H255" si="31">2*H233</f>
        <v>1400</v>
      </c>
      <c r="I245" s="87">
        <v>0</v>
      </c>
      <c r="J245" s="21" t="str">
        <f t="shared" si="26"/>
        <v>PLANTAS SIN VAPORIZACION ATMOSFERICAAéreoB2*LP 16 A</v>
      </c>
      <c r="K245" s="21">
        <f t="shared" si="28"/>
        <v>241</v>
      </c>
    </row>
    <row r="246" spans="1:11" x14ac:dyDescent="0.35">
      <c r="A246" s="73">
        <f t="shared" si="29"/>
        <v>23</v>
      </c>
      <c r="B246" s="79" t="s">
        <v>20</v>
      </c>
      <c r="C246" s="79" t="s">
        <v>8244</v>
      </c>
      <c r="D246" s="79" t="s">
        <v>14</v>
      </c>
      <c r="E246" s="79" t="s">
        <v>43</v>
      </c>
      <c r="F246" s="79" t="s">
        <v>8293</v>
      </c>
      <c r="G246" s="88">
        <f t="shared" si="30"/>
        <v>1624</v>
      </c>
      <c r="H246" s="88">
        <f t="shared" si="31"/>
        <v>1624</v>
      </c>
      <c r="I246" s="87">
        <v>0</v>
      </c>
      <c r="J246" s="21" t="str">
        <f t="shared" si="26"/>
        <v>PLANTAS SIN VAPORIZACION ATMOSFERICAAéreoB2*LP 19 A</v>
      </c>
      <c r="K246" s="21">
        <f t="shared" si="28"/>
        <v>242</v>
      </c>
    </row>
    <row r="247" spans="1:11" x14ac:dyDescent="0.35">
      <c r="A247" s="73">
        <f t="shared" si="29"/>
        <v>24</v>
      </c>
      <c r="B247" s="79" t="s">
        <v>20</v>
      </c>
      <c r="C247" s="79" t="s">
        <v>8244</v>
      </c>
      <c r="D247" s="79" t="s">
        <v>14</v>
      </c>
      <c r="E247" s="79" t="s">
        <v>44</v>
      </c>
      <c r="F247" s="79" t="s">
        <v>8293</v>
      </c>
      <c r="G247" s="88">
        <f t="shared" si="30"/>
        <v>1876</v>
      </c>
      <c r="H247" s="88">
        <f t="shared" si="31"/>
        <v>1876</v>
      </c>
      <c r="I247" s="87">
        <v>0</v>
      </c>
      <c r="J247" s="21" t="str">
        <f t="shared" si="26"/>
        <v>PLANTAS SIN VAPORIZACION ATMOSFERICAAéreoB2*LP 22 A</v>
      </c>
      <c r="K247" s="21">
        <f t="shared" si="28"/>
        <v>243</v>
      </c>
    </row>
    <row r="248" spans="1:11" x14ac:dyDescent="0.35">
      <c r="A248" s="73">
        <f t="shared" si="29"/>
        <v>25</v>
      </c>
      <c r="B248" s="79" t="s">
        <v>20</v>
      </c>
      <c r="C248" s="79" t="s">
        <v>8244</v>
      </c>
      <c r="D248" s="79" t="s">
        <v>14</v>
      </c>
      <c r="E248" s="79" t="s">
        <v>45</v>
      </c>
      <c r="F248" s="79" t="s">
        <v>8293</v>
      </c>
      <c r="G248" s="88">
        <f t="shared" si="30"/>
        <v>1820</v>
      </c>
      <c r="H248" s="88">
        <f t="shared" si="31"/>
        <v>1820</v>
      </c>
      <c r="I248" s="87">
        <v>0</v>
      </c>
      <c r="J248" s="21" t="str">
        <f t="shared" si="26"/>
        <v>PLANTAS SIN VAPORIZACION ATMOSFERICAAéreoB2*LP 24 A</v>
      </c>
      <c r="K248" s="21">
        <f t="shared" si="28"/>
        <v>244</v>
      </c>
    </row>
    <row r="249" spans="1:11" x14ac:dyDescent="0.35">
      <c r="A249" s="73">
        <f t="shared" si="29"/>
        <v>26</v>
      </c>
      <c r="B249" s="79" t="s">
        <v>20</v>
      </c>
      <c r="C249" s="79" t="s">
        <v>8244</v>
      </c>
      <c r="D249" s="79" t="s">
        <v>14</v>
      </c>
      <c r="E249" s="79" t="s">
        <v>46</v>
      </c>
      <c r="F249" s="79" t="s">
        <v>8293</v>
      </c>
      <c r="G249" s="88">
        <f t="shared" si="30"/>
        <v>2128</v>
      </c>
      <c r="H249" s="88">
        <f t="shared" si="31"/>
        <v>2128</v>
      </c>
      <c r="I249" s="87">
        <v>0</v>
      </c>
      <c r="J249" s="21" t="str">
        <f t="shared" si="26"/>
        <v>PLANTAS SIN VAPORIZACION ATMOSFERICAAéreoB2*LP 29 A</v>
      </c>
      <c r="K249" s="21">
        <f t="shared" si="28"/>
        <v>245</v>
      </c>
    </row>
    <row r="250" spans="1:11" x14ac:dyDescent="0.35">
      <c r="A250" s="73">
        <f t="shared" si="29"/>
        <v>27</v>
      </c>
      <c r="B250" s="79" t="s">
        <v>20</v>
      </c>
      <c r="C250" s="79" t="s">
        <v>8244</v>
      </c>
      <c r="D250" s="79" t="s">
        <v>14</v>
      </c>
      <c r="E250" s="79" t="s">
        <v>47</v>
      </c>
      <c r="F250" s="79" t="s">
        <v>8293</v>
      </c>
      <c r="G250" s="88">
        <f t="shared" si="30"/>
        <v>2464</v>
      </c>
      <c r="H250" s="88">
        <f t="shared" si="31"/>
        <v>2464</v>
      </c>
      <c r="I250" s="87">
        <v>0</v>
      </c>
      <c r="J250" s="21" t="str">
        <f t="shared" si="26"/>
        <v>PLANTAS SIN VAPORIZACION ATMOSFERICAAéreoB2*LP 34 A</v>
      </c>
      <c r="K250" s="21">
        <f t="shared" si="28"/>
        <v>246</v>
      </c>
    </row>
    <row r="251" spans="1:11" x14ac:dyDescent="0.35">
      <c r="A251" s="73">
        <f t="shared" si="29"/>
        <v>28</v>
      </c>
      <c r="B251" s="79" t="s">
        <v>20</v>
      </c>
      <c r="C251" s="79" t="s">
        <v>8244</v>
      </c>
      <c r="D251" s="79" t="s">
        <v>14</v>
      </c>
      <c r="E251" s="79" t="s">
        <v>48</v>
      </c>
      <c r="F251" s="79" t="s">
        <v>8293</v>
      </c>
      <c r="G251" s="88">
        <f t="shared" si="30"/>
        <v>2016</v>
      </c>
      <c r="H251" s="88">
        <f t="shared" si="31"/>
        <v>2016</v>
      </c>
      <c r="I251" s="87">
        <v>0</v>
      </c>
      <c r="J251" s="21" t="str">
        <f t="shared" si="26"/>
        <v>PLANTAS SIN VAPORIZACION ATMOSFERICAAéreoB2*LP 33 A - 22</v>
      </c>
      <c r="K251" s="21">
        <f t="shared" si="28"/>
        <v>247</v>
      </c>
    </row>
    <row r="252" spans="1:11" x14ac:dyDescent="0.35">
      <c r="A252" s="73">
        <f t="shared" si="29"/>
        <v>29</v>
      </c>
      <c r="B252" s="79" t="s">
        <v>20</v>
      </c>
      <c r="C252" s="79" t="s">
        <v>8244</v>
      </c>
      <c r="D252" s="79" t="s">
        <v>14</v>
      </c>
      <c r="E252" s="79" t="s">
        <v>49</v>
      </c>
      <c r="F252" s="79" t="s">
        <v>8293</v>
      </c>
      <c r="G252" s="88">
        <f t="shared" si="30"/>
        <v>2940</v>
      </c>
      <c r="H252" s="88">
        <f t="shared" si="31"/>
        <v>2940</v>
      </c>
      <c r="I252" s="87">
        <v>0</v>
      </c>
      <c r="J252" s="21" t="str">
        <f t="shared" si="26"/>
        <v>PLANTAS SIN VAPORIZACION ATMOSFERICAAéreoB2*LP 50 A - 22</v>
      </c>
      <c r="K252" s="21">
        <f t="shared" si="28"/>
        <v>248</v>
      </c>
    </row>
    <row r="253" spans="1:11" x14ac:dyDescent="0.35">
      <c r="A253" s="73">
        <f t="shared" si="29"/>
        <v>30</v>
      </c>
      <c r="B253" s="79" t="s">
        <v>20</v>
      </c>
      <c r="C253" s="79" t="s">
        <v>8244</v>
      </c>
      <c r="D253" s="79" t="s">
        <v>14</v>
      </c>
      <c r="E253" s="79" t="s">
        <v>50</v>
      </c>
      <c r="F253" s="79" t="s">
        <v>8293</v>
      </c>
      <c r="G253" s="88">
        <f t="shared" si="30"/>
        <v>3472</v>
      </c>
      <c r="H253" s="88">
        <f t="shared" si="31"/>
        <v>3472</v>
      </c>
      <c r="I253" s="87">
        <v>0</v>
      </c>
      <c r="J253" s="21" t="str">
        <f t="shared" si="26"/>
        <v>PLANTAS SIN VAPORIZACION ATMOSFERICAAéreoB2*LP 59 A - 22</v>
      </c>
      <c r="K253" s="21">
        <f t="shared" si="28"/>
        <v>249</v>
      </c>
    </row>
    <row r="254" spans="1:11" x14ac:dyDescent="0.35">
      <c r="A254" s="73">
        <f t="shared" si="29"/>
        <v>31</v>
      </c>
      <c r="B254" s="79" t="s">
        <v>20</v>
      </c>
      <c r="C254" s="79" t="s">
        <v>8244</v>
      </c>
      <c r="D254" s="79" t="s">
        <v>14</v>
      </c>
      <c r="E254" s="79" t="s">
        <v>51</v>
      </c>
      <c r="F254" s="79" t="s">
        <v>8293</v>
      </c>
      <c r="G254" s="88">
        <f t="shared" si="30"/>
        <v>2716</v>
      </c>
      <c r="H254" s="88">
        <f t="shared" si="31"/>
        <v>2716</v>
      </c>
      <c r="I254" s="87">
        <v>0</v>
      </c>
      <c r="J254" s="21" t="str">
        <f t="shared" si="26"/>
        <v>PLANTAS SIN VAPORIZACION ATMOSFERICAAéreoB2*LP 50 A - 24</v>
      </c>
      <c r="K254" s="21">
        <f t="shared" si="28"/>
        <v>250</v>
      </c>
    </row>
    <row r="255" spans="1:11" x14ac:dyDescent="0.35">
      <c r="A255" s="73">
        <f t="shared" si="29"/>
        <v>32</v>
      </c>
      <c r="B255" s="79" t="s">
        <v>20</v>
      </c>
      <c r="C255" s="79" t="s">
        <v>8244</v>
      </c>
      <c r="D255" s="79" t="s">
        <v>14</v>
      </c>
      <c r="E255" s="79" t="s">
        <v>52</v>
      </c>
      <c r="F255" s="79" t="s">
        <v>8293</v>
      </c>
      <c r="G255" s="88">
        <f t="shared" si="30"/>
        <v>4032</v>
      </c>
      <c r="H255" s="88">
        <f t="shared" si="31"/>
        <v>4032</v>
      </c>
      <c r="I255" s="87">
        <v>0</v>
      </c>
      <c r="J255" s="21" t="str">
        <f t="shared" si="26"/>
        <v>PLANTAS SIN VAPORIZACION ATMOSFERICAAéreoB2*LP 69 A - 22</v>
      </c>
      <c r="K255" s="21">
        <f t="shared" si="28"/>
        <v>251</v>
      </c>
    </row>
    <row r="256" spans="1:11" s="91" customFormat="1" x14ac:dyDescent="0.35">
      <c r="A256" s="90">
        <f t="shared" si="29"/>
        <v>33</v>
      </c>
      <c r="B256" s="89" t="s">
        <v>8272</v>
      </c>
      <c r="C256" s="89" t="s">
        <v>8244</v>
      </c>
      <c r="D256" s="89" t="s">
        <v>14</v>
      </c>
      <c r="E256" s="89" t="s">
        <v>21</v>
      </c>
      <c r="F256" s="89" t="s">
        <v>8294</v>
      </c>
      <c r="G256" s="88">
        <f>H256+I256</f>
        <v>513.79999999999995</v>
      </c>
      <c r="H256" s="87">
        <v>79.8</v>
      </c>
      <c r="I256" s="88">
        <f>31*14</f>
        <v>434</v>
      </c>
      <c r="J256" s="91" t="str">
        <f t="shared" si="26"/>
        <v>PLANTAS DE 1 DEPOSITO CON VAPORIZADOR VA 50 EN CONJUNTO AéreoBLP 1000</v>
      </c>
      <c r="K256" s="91">
        <f t="shared" si="28"/>
        <v>252</v>
      </c>
    </row>
    <row r="257" spans="1:11" x14ac:dyDescent="0.35">
      <c r="A257" s="73">
        <f t="shared" si="29"/>
        <v>34</v>
      </c>
      <c r="B257" s="79" t="s">
        <v>8272</v>
      </c>
      <c r="C257" s="79" t="s">
        <v>8244</v>
      </c>
      <c r="D257" s="79" t="s">
        <v>14</v>
      </c>
      <c r="E257" s="79" t="s">
        <v>22</v>
      </c>
      <c r="F257" s="79" t="s">
        <v>8294</v>
      </c>
      <c r="G257" s="88">
        <f t="shared" ref="G257:G320" si="32">H257+I257</f>
        <v>536.20000000000005</v>
      </c>
      <c r="H257" s="87">
        <v>102.2</v>
      </c>
      <c r="I257" s="88">
        <f t="shared" ref="I257:I260" si="33">31*14</f>
        <v>434</v>
      </c>
      <c r="J257" s="21" t="str">
        <f t="shared" si="26"/>
        <v>PLANTAS DE 1 DEPOSITO CON VAPORIZADOR VA 50 EN CONJUNTO AéreoBLP 1450</v>
      </c>
      <c r="K257" s="21">
        <f t="shared" si="28"/>
        <v>253</v>
      </c>
    </row>
    <row r="258" spans="1:11" x14ac:dyDescent="0.35">
      <c r="A258" s="73">
        <f t="shared" si="29"/>
        <v>35</v>
      </c>
      <c r="B258" s="79" t="s">
        <v>8272</v>
      </c>
      <c r="C258" s="79" t="s">
        <v>8244</v>
      </c>
      <c r="D258" s="79" t="s">
        <v>14</v>
      </c>
      <c r="E258" s="79" t="s">
        <v>23</v>
      </c>
      <c r="F258" s="79" t="s">
        <v>8294</v>
      </c>
      <c r="G258" s="88">
        <f t="shared" si="32"/>
        <v>585.20000000000005</v>
      </c>
      <c r="H258" s="87">
        <v>151.20000000000002</v>
      </c>
      <c r="I258" s="88">
        <f t="shared" si="33"/>
        <v>434</v>
      </c>
      <c r="J258" s="21" t="str">
        <f t="shared" si="26"/>
        <v>PLANTAS DE 1 DEPOSITO CON VAPORIZADOR VA 50 EN CONJUNTO AéreoBLP 2450</v>
      </c>
      <c r="K258" s="21">
        <f t="shared" si="28"/>
        <v>254</v>
      </c>
    </row>
    <row r="259" spans="1:11" x14ac:dyDescent="0.35">
      <c r="A259" s="73">
        <f t="shared" si="29"/>
        <v>36</v>
      </c>
      <c r="B259" s="79" t="s">
        <v>8272</v>
      </c>
      <c r="C259" s="79" t="s">
        <v>8244</v>
      </c>
      <c r="D259" s="79" t="s">
        <v>14</v>
      </c>
      <c r="E259" s="79" t="s">
        <v>24</v>
      </c>
      <c r="F259" s="79" t="s">
        <v>8294</v>
      </c>
      <c r="G259" s="88">
        <f t="shared" si="32"/>
        <v>663.59999999999991</v>
      </c>
      <c r="H259" s="87">
        <v>229.59999999999997</v>
      </c>
      <c r="I259" s="88">
        <f t="shared" si="33"/>
        <v>434</v>
      </c>
      <c r="J259" s="21" t="str">
        <f t="shared" si="26"/>
        <v>PLANTAS DE 1 DEPOSITO CON VAPORIZADOR VA 50 EN CONJUNTO AéreoBLP 4000</v>
      </c>
      <c r="K259" s="21">
        <f t="shared" si="28"/>
        <v>255</v>
      </c>
    </row>
    <row r="260" spans="1:11" x14ac:dyDescent="0.35">
      <c r="A260" s="73">
        <f t="shared" si="29"/>
        <v>37</v>
      </c>
      <c r="B260" s="79" t="s">
        <v>8273</v>
      </c>
      <c r="C260" s="79" t="s">
        <v>8244</v>
      </c>
      <c r="D260" s="79" t="s">
        <v>14</v>
      </c>
      <c r="E260" s="79" t="s">
        <v>25</v>
      </c>
      <c r="F260" s="79" t="s">
        <v>8294</v>
      </c>
      <c r="G260" s="88">
        <f t="shared" si="32"/>
        <v>709.8</v>
      </c>
      <c r="H260" s="87">
        <v>275.8</v>
      </c>
      <c r="I260" s="88">
        <f t="shared" si="33"/>
        <v>434</v>
      </c>
      <c r="J260" s="21" t="str">
        <f t="shared" si="26"/>
        <v>PLANTAS DE 1 DEPOSITO CON VAPORIZADOR VA 50 EN CONJUNTOAéreoBLP 4880</v>
      </c>
      <c r="K260" s="21">
        <f t="shared" si="28"/>
        <v>256</v>
      </c>
    </row>
    <row r="261" spans="1:11" x14ac:dyDescent="0.35">
      <c r="A261" s="73">
        <f t="shared" si="29"/>
        <v>38</v>
      </c>
      <c r="B261" s="79" t="s">
        <v>8274</v>
      </c>
      <c r="C261" s="79" t="s">
        <v>8244</v>
      </c>
      <c r="D261" s="79" t="s">
        <v>14</v>
      </c>
      <c r="E261" s="79" t="s">
        <v>26</v>
      </c>
      <c r="F261" s="79" t="s">
        <v>8295</v>
      </c>
      <c r="G261" s="88">
        <f t="shared" si="32"/>
        <v>1765.4</v>
      </c>
      <c r="H261" s="87">
        <v>365.40000000000003</v>
      </c>
      <c r="I261" s="88">
        <f>100*14</f>
        <v>1400</v>
      </c>
      <c r="J261" s="21" t="str">
        <f t="shared" si="26"/>
        <v>PLANTAS DE 1 DEPOSITOS CON 1 VAPORIZADOR VA 150 INCLUIDO ARMARIO CON FIGURA CAéreoBLP 6650</v>
      </c>
      <c r="K261" s="21">
        <f t="shared" si="28"/>
        <v>257</v>
      </c>
    </row>
    <row r="262" spans="1:11" x14ac:dyDescent="0.35">
      <c r="A262" s="73">
        <f t="shared" si="29"/>
        <v>39</v>
      </c>
      <c r="B262" s="79" t="s">
        <v>8274</v>
      </c>
      <c r="C262" s="79" t="s">
        <v>8244</v>
      </c>
      <c r="D262" s="79" t="s">
        <v>14</v>
      </c>
      <c r="E262" s="79" t="s">
        <v>27</v>
      </c>
      <c r="F262" s="79" t="s">
        <v>8295</v>
      </c>
      <c r="G262" s="88">
        <f t="shared" si="32"/>
        <v>1855</v>
      </c>
      <c r="H262" s="87">
        <v>455</v>
      </c>
      <c r="I262" s="88">
        <f t="shared" ref="I262:I275" si="34">100*14</f>
        <v>1400</v>
      </c>
      <c r="J262" s="21" t="str">
        <f t="shared" ref="J262:J325" si="35">CONCATENATE(B262,C262,D262,E262)</f>
        <v>PLANTAS DE 1 DEPOSITOS CON 1 VAPORIZADOR VA 150 INCLUIDO ARMARIO CON FIGURA CAéreoBLP 8334</v>
      </c>
      <c r="K262" s="21">
        <f t="shared" si="28"/>
        <v>258</v>
      </c>
    </row>
    <row r="263" spans="1:11" x14ac:dyDescent="0.35">
      <c r="A263" s="73">
        <f t="shared" si="29"/>
        <v>40</v>
      </c>
      <c r="B263" s="79" t="s">
        <v>8274</v>
      </c>
      <c r="C263" s="79" t="s">
        <v>8244</v>
      </c>
      <c r="D263" s="79" t="s">
        <v>14</v>
      </c>
      <c r="E263" s="79" t="s">
        <v>28</v>
      </c>
      <c r="F263" s="79" t="s">
        <v>8295</v>
      </c>
      <c r="G263" s="88">
        <f t="shared" si="32"/>
        <v>1848</v>
      </c>
      <c r="H263" s="87">
        <v>448</v>
      </c>
      <c r="I263" s="88">
        <f t="shared" si="34"/>
        <v>1400</v>
      </c>
      <c r="J263" s="21" t="str">
        <f t="shared" si="35"/>
        <v>PLANTAS DE 1 DEPOSITOS CON 1 VAPORIZADOR VA 150 INCLUIDO ARMARIO CON FIGURA CAéreoBLP 10</v>
      </c>
      <c r="K263" s="21">
        <f t="shared" ref="K263:K326" si="36">+K262+1</f>
        <v>259</v>
      </c>
    </row>
    <row r="264" spans="1:11" x14ac:dyDescent="0.35">
      <c r="A264" s="73">
        <f t="shared" si="29"/>
        <v>41</v>
      </c>
      <c r="B264" s="79" t="s">
        <v>8274</v>
      </c>
      <c r="C264" s="79" t="s">
        <v>8244</v>
      </c>
      <c r="D264" s="79" t="s">
        <v>14</v>
      </c>
      <c r="E264" s="79" t="s">
        <v>29</v>
      </c>
      <c r="F264" s="79" t="s">
        <v>8295</v>
      </c>
      <c r="G264" s="88">
        <f t="shared" si="32"/>
        <v>1974</v>
      </c>
      <c r="H264" s="87">
        <v>574</v>
      </c>
      <c r="I264" s="88">
        <f t="shared" si="34"/>
        <v>1400</v>
      </c>
      <c r="J264" s="21" t="str">
        <f t="shared" si="35"/>
        <v>PLANTAS DE 1 DEPOSITOS CON 1 VAPORIZADOR VA 150 INCLUIDO ARMARIO CON FIGURA CAéreoBLP 13 A</v>
      </c>
      <c r="K264" s="21">
        <f t="shared" si="36"/>
        <v>260</v>
      </c>
    </row>
    <row r="265" spans="1:11" x14ac:dyDescent="0.35">
      <c r="A265" s="73">
        <f t="shared" si="29"/>
        <v>42</v>
      </c>
      <c r="B265" s="79" t="s">
        <v>8274</v>
      </c>
      <c r="C265" s="79" t="s">
        <v>8244</v>
      </c>
      <c r="D265" s="79" t="s">
        <v>14</v>
      </c>
      <c r="E265" s="79" t="s">
        <v>30</v>
      </c>
      <c r="F265" s="79" t="s">
        <v>8295</v>
      </c>
      <c r="G265" s="88">
        <f t="shared" si="32"/>
        <v>2100</v>
      </c>
      <c r="H265" s="87">
        <v>700</v>
      </c>
      <c r="I265" s="88">
        <f t="shared" si="34"/>
        <v>1400</v>
      </c>
      <c r="J265" s="21" t="str">
        <f t="shared" si="35"/>
        <v>PLANTAS DE 1 DEPOSITOS CON 1 VAPORIZADOR VA 150 INCLUIDO ARMARIO CON FIGURA CAéreoBLP 16 A</v>
      </c>
      <c r="K265" s="21">
        <f t="shared" si="36"/>
        <v>261</v>
      </c>
    </row>
    <row r="266" spans="1:11" x14ac:dyDescent="0.35">
      <c r="A266" s="73">
        <f t="shared" si="29"/>
        <v>43</v>
      </c>
      <c r="B266" s="79" t="s">
        <v>8274</v>
      </c>
      <c r="C266" s="79" t="s">
        <v>8244</v>
      </c>
      <c r="D266" s="79" t="s">
        <v>14</v>
      </c>
      <c r="E266" s="79" t="s">
        <v>31</v>
      </c>
      <c r="F266" s="79" t="s">
        <v>8295</v>
      </c>
      <c r="G266" s="88">
        <f t="shared" si="32"/>
        <v>2212</v>
      </c>
      <c r="H266" s="87">
        <v>812</v>
      </c>
      <c r="I266" s="88">
        <f t="shared" si="34"/>
        <v>1400</v>
      </c>
      <c r="J266" s="21" t="str">
        <f t="shared" si="35"/>
        <v>PLANTAS DE 1 DEPOSITOS CON 1 VAPORIZADOR VA 150 INCLUIDO ARMARIO CON FIGURA CAéreoBLP 19 A</v>
      </c>
      <c r="K266" s="21">
        <f t="shared" si="36"/>
        <v>262</v>
      </c>
    </row>
    <row r="267" spans="1:11" x14ac:dyDescent="0.35">
      <c r="A267" s="73">
        <f t="shared" si="29"/>
        <v>44</v>
      </c>
      <c r="B267" s="79" t="s">
        <v>8274</v>
      </c>
      <c r="C267" s="79" t="s">
        <v>8244</v>
      </c>
      <c r="D267" s="79" t="s">
        <v>14</v>
      </c>
      <c r="E267" s="79" t="s">
        <v>32</v>
      </c>
      <c r="F267" s="79" t="s">
        <v>8295</v>
      </c>
      <c r="G267" s="88">
        <f t="shared" si="32"/>
        <v>2338</v>
      </c>
      <c r="H267" s="87">
        <v>938</v>
      </c>
      <c r="I267" s="88">
        <f t="shared" si="34"/>
        <v>1400</v>
      </c>
      <c r="J267" s="21" t="str">
        <f t="shared" si="35"/>
        <v>PLANTAS DE 1 DEPOSITOS CON 1 VAPORIZADOR VA 150 INCLUIDO ARMARIO CON FIGURA CAéreoBLP 22 A</v>
      </c>
      <c r="K267" s="21">
        <f t="shared" si="36"/>
        <v>263</v>
      </c>
    </row>
    <row r="268" spans="1:11" x14ac:dyDescent="0.35">
      <c r="A268" s="73">
        <f t="shared" si="29"/>
        <v>45</v>
      </c>
      <c r="B268" s="79" t="s">
        <v>8274</v>
      </c>
      <c r="C268" s="79" t="s">
        <v>8244</v>
      </c>
      <c r="D268" s="79" t="s">
        <v>14</v>
      </c>
      <c r="E268" s="79" t="s">
        <v>33</v>
      </c>
      <c r="F268" s="79" t="s">
        <v>8295</v>
      </c>
      <c r="G268" s="88">
        <f t="shared" si="32"/>
        <v>2310</v>
      </c>
      <c r="H268" s="87">
        <v>910</v>
      </c>
      <c r="I268" s="88">
        <f t="shared" si="34"/>
        <v>1400</v>
      </c>
      <c r="J268" s="21" t="str">
        <f t="shared" si="35"/>
        <v>PLANTAS DE 1 DEPOSITOS CON 1 VAPORIZADOR VA 150 INCLUIDO ARMARIO CON FIGURA CAéreoBLP 24 A</v>
      </c>
      <c r="K268" s="21">
        <f t="shared" si="36"/>
        <v>264</v>
      </c>
    </row>
    <row r="269" spans="1:11" x14ac:dyDescent="0.35">
      <c r="A269" s="73">
        <f t="shared" si="29"/>
        <v>46</v>
      </c>
      <c r="B269" s="79" t="s">
        <v>8274</v>
      </c>
      <c r="C269" s="79" t="s">
        <v>8244</v>
      </c>
      <c r="D269" s="79" t="s">
        <v>14</v>
      </c>
      <c r="E269" s="79" t="s">
        <v>34</v>
      </c>
      <c r="F269" s="79" t="s">
        <v>8295</v>
      </c>
      <c r="G269" s="88">
        <f t="shared" si="32"/>
        <v>2464</v>
      </c>
      <c r="H269" s="87">
        <v>1064</v>
      </c>
      <c r="I269" s="88">
        <f t="shared" si="34"/>
        <v>1400</v>
      </c>
      <c r="J269" s="21" t="str">
        <f t="shared" si="35"/>
        <v>PLANTAS DE 1 DEPOSITOS CON 1 VAPORIZADOR VA 150 INCLUIDO ARMARIO CON FIGURA CAéreoBLP 29 A</v>
      </c>
      <c r="K269" s="21">
        <f t="shared" si="36"/>
        <v>265</v>
      </c>
    </row>
    <row r="270" spans="1:11" x14ac:dyDescent="0.35">
      <c r="A270" s="73">
        <f t="shared" si="29"/>
        <v>47</v>
      </c>
      <c r="B270" s="79" t="s">
        <v>8274</v>
      </c>
      <c r="C270" s="79" t="s">
        <v>8244</v>
      </c>
      <c r="D270" s="79" t="s">
        <v>14</v>
      </c>
      <c r="E270" s="79" t="s">
        <v>35</v>
      </c>
      <c r="F270" s="79" t="s">
        <v>8295</v>
      </c>
      <c r="G270" s="88">
        <f t="shared" si="32"/>
        <v>2632</v>
      </c>
      <c r="H270" s="87">
        <v>1232</v>
      </c>
      <c r="I270" s="88">
        <f t="shared" si="34"/>
        <v>1400</v>
      </c>
      <c r="J270" s="21" t="str">
        <f t="shared" si="35"/>
        <v>PLANTAS DE 1 DEPOSITOS CON 1 VAPORIZADOR VA 150 INCLUIDO ARMARIO CON FIGURA CAéreoBLP 34 A</v>
      </c>
      <c r="K270" s="21">
        <f t="shared" si="36"/>
        <v>266</v>
      </c>
    </row>
    <row r="271" spans="1:11" x14ac:dyDescent="0.35">
      <c r="A271" s="73">
        <f t="shared" si="29"/>
        <v>48</v>
      </c>
      <c r="B271" s="79" t="s">
        <v>8274</v>
      </c>
      <c r="C271" s="79" t="s">
        <v>8244</v>
      </c>
      <c r="D271" s="79" t="s">
        <v>14</v>
      </c>
      <c r="E271" s="79" t="s">
        <v>36</v>
      </c>
      <c r="F271" s="79" t="s">
        <v>8295</v>
      </c>
      <c r="G271" s="88">
        <f t="shared" si="32"/>
        <v>2408</v>
      </c>
      <c r="H271" s="87">
        <v>1008</v>
      </c>
      <c r="I271" s="88">
        <f t="shared" si="34"/>
        <v>1400</v>
      </c>
      <c r="J271" s="21" t="str">
        <f t="shared" si="35"/>
        <v>PLANTAS DE 1 DEPOSITOS CON 1 VAPORIZADOR VA 150 INCLUIDO ARMARIO CON FIGURA CAéreoBLP 33 A - 22</v>
      </c>
      <c r="K271" s="21">
        <f t="shared" si="36"/>
        <v>267</v>
      </c>
    </row>
    <row r="272" spans="1:11" x14ac:dyDescent="0.35">
      <c r="A272" s="73">
        <f t="shared" si="29"/>
        <v>49</v>
      </c>
      <c r="B272" s="79" t="s">
        <v>8274</v>
      </c>
      <c r="C272" s="79" t="s">
        <v>8244</v>
      </c>
      <c r="D272" s="79" t="s">
        <v>14</v>
      </c>
      <c r="E272" s="79" t="s">
        <v>37</v>
      </c>
      <c r="F272" s="79" t="s">
        <v>8295</v>
      </c>
      <c r="G272" s="88">
        <f t="shared" si="32"/>
        <v>2870</v>
      </c>
      <c r="H272" s="87">
        <v>1470</v>
      </c>
      <c r="I272" s="88">
        <f t="shared" si="34"/>
        <v>1400</v>
      </c>
      <c r="J272" s="21" t="str">
        <f t="shared" si="35"/>
        <v>PLANTAS DE 1 DEPOSITOS CON 1 VAPORIZADOR VA 150 INCLUIDO ARMARIO CON FIGURA CAéreoBLP 50 A - 22</v>
      </c>
      <c r="K272" s="21">
        <f t="shared" si="36"/>
        <v>268</v>
      </c>
    </row>
    <row r="273" spans="1:11" x14ac:dyDescent="0.35">
      <c r="A273" s="73">
        <f t="shared" si="29"/>
        <v>50</v>
      </c>
      <c r="B273" s="79" t="s">
        <v>8274</v>
      </c>
      <c r="C273" s="79" t="s">
        <v>8244</v>
      </c>
      <c r="D273" s="79" t="s">
        <v>14</v>
      </c>
      <c r="E273" s="79" t="s">
        <v>38</v>
      </c>
      <c r="F273" s="79" t="s">
        <v>8295</v>
      </c>
      <c r="G273" s="88">
        <f t="shared" si="32"/>
        <v>3136</v>
      </c>
      <c r="H273" s="87">
        <v>1736</v>
      </c>
      <c r="I273" s="88">
        <f t="shared" si="34"/>
        <v>1400</v>
      </c>
      <c r="J273" s="21" t="str">
        <f t="shared" si="35"/>
        <v>PLANTAS DE 1 DEPOSITOS CON 1 VAPORIZADOR VA 150 INCLUIDO ARMARIO CON FIGURA CAéreoBLP 59 A - 22</v>
      </c>
      <c r="K273" s="21">
        <f t="shared" si="36"/>
        <v>269</v>
      </c>
    </row>
    <row r="274" spans="1:11" x14ac:dyDescent="0.35">
      <c r="A274" s="73">
        <f t="shared" si="29"/>
        <v>51</v>
      </c>
      <c r="B274" s="79" t="s">
        <v>8274</v>
      </c>
      <c r="C274" s="79" t="s">
        <v>8244</v>
      </c>
      <c r="D274" s="79" t="s">
        <v>14</v>
      </c>
      <c r="E274" s="79" t="s">
        <v>39</v>
      </c>
      <c r="F274" s="79" t="s">
        <v>8295</v>
      </c>
      <c r="G274" s="88">
        <f t="shared" si="32"/>
        <v>2758</v>
      </c>
      <c r="H274" s="87">
        <v>1358</v>
      </c>
      <c r="I274" s="88">
        <f t="shared" si="34"/>
        <v>1400</v>
      </c>
      <c r="J274" s="21" t="str">
        <f t="shared" si="35"/>
        <v>PLANTAS DE 1 DEPOSITOS CON 1 VAPORIZADOR VA 150 INCLUIDO ARMARIO CON FIGURA CAéreoBLP 50 A - 24</v>
      </c>
      <c r="K274" s="21">
        <f t="shared" si="36"/>
        <v>270</v>
      </c>
    </row>
    <row r="275" spans="1:11" x14ac:dyDescent="0.35">
      <c r="A275" s="73">
        <f t="shared" si="29"/>
        <v>52</v>
      </c>
      <c r="B275" s="79" t="s">
        <v>8274</v>
      </c>
      <c r="C275" s="79" t="s">
        <v>8244</v>
      </c>
      <c r="D275" s="79" t="s">
        <v>14</v>
      </c>
      <c r="E275" s="79" t="s">
        <v>40</v>
      </c>
      <c r="F275" s="79" t="s">
        <v>8295</v>
      </c>
      <c r="G275" s="88">
        <f t="shared" si="32"/>
        <v>3416</v>
      </c>
      <c r="H275" s="87">
        <v>2016</v>
      </c>
      <c r="I275" s="88">
        <f t="shared" si="34"/>
        <v>1400</v>
      </c>
      <c r="J275" s="21" t="str">
        <f t="shared" si="35"/>
        <v>PLANTAS DE 1 DEPOSITOS CON 1 VAPORIZADOR VA 150 INCLUIDO ARMARIO CON FIGURA CAéreoBLP 69 A - 22</v>
      </c>
      <c r="K275" s="21">
        <f t="shared" si="36"/>
        <v>271</v>
      </c>
    </row>
    <row r="276" spans="1:11" x14ac:dyDescent="0.35">
      <c r="A276" s="73">
        <f t="shared" si="29"/>
        <v>53</v>
      </c>
      <c r="B276" s="79" t="s">
        <v>8275</v>
      </c>
      <c r="C276" s="79" t="s">
        <v>8244</v>
      </c>
      <c r="D276" s="79" t="s">
        <v>14</v>
      </c>
      <c r="E276" s="79" t="s">
        <v>41</v>
      </c>
      <c r="F276" s="79" t="s">
        <v>8298</v>
      </c>
      <c r="G276" s="88">
        <f t="shared" si="32"/>
        <v>3948</v>
      </c>
      <c r="H276" s="87">
        <v>1148</v>
      </c>
      <c r="I276" s="88">
        <f>2*1400</f>
        <v>2800</v>
      </c>
      <c r="J276" s="21" t="str">
        <f t="shared" si="35"/>
        <v>PLANTAS DE 2 DEPOSITOS CON 2 VAPORIZADORES VA 150 INCLUIDO ARMARIO CON FIGURA CAéreoB2*LP 13 A</v>
      </c>
      <c r="K276" s="21">
        <f t="shared" si="36"/>
        <v>272</v>
      </c>
    </row>
    <row r="277" spans="1:11" x14ac:dyDescent="0.35">
      <c r="A277" s="73">
        <f t="shared" si="29"/>
        <v>54</v>
      </c>
      <c r="B277" s="79" t="s">
        <v>8275</v>
      </c>
      <c r="C277" s="79" t="s">
        <v>8244</v>
      </c>
      <c r="D277" s="79" t="s">
        <v>14</v>
      </c>
      <c r="E277" s="79" t="s">
        <v>42</v>
      </c>
      <c r="F277" s="79" t="s">
        <v>8298</v>
      </c>
      <c r="G277" s="88">
        <f t="shared" si="32"/>
        <v>4200</v>
      </c>
      <c r="H277" s="87">
        <v>1400</v>
      </c>
      <c r="I277" s="88">
        <f t="shared" ref="I277:I287" si="37">2*1400</f>
        <v>2800</v>
      </c>
      <c r="J277" s="21" t="str">
        <f t="shared" si="35"/>
        <v>PLANTAS DE 2 DEPOSITOS CON 2 VAPORIZADORES VA 150 INCLUIDO ARMARIO CON FIGURA CAéreoB2*LP 16 A</v>
      </c>
      <c r="K277" s="21">
        <f t="shared" si="36"/>
        <v>273</v>
      </c>
    </row>
    <row r="278" spans="1:11" x14ac:dyDescent="0.35">
      <c r="A278" s="73">
        <f t="shared" si="29"/>
        <v>55</v>
      </c>
      <c r="B278" s="79" t="s">
        <v>8275</v>
      </c>
      <c r="C278" s="79" t="s">
        <v>8244</v>
      </c>
      <c r="D278" s="79" t="s">
        <v>14</v>
      </c>
      <c r="E278" s="79" t="s">
        <v>43</v>
      </c>
      <c r="F278" s="79" t="s">
        <v>8298</v>
      </c>
      <c r="G278" s="88">
        <f t="shared" si="32"/>
        <v>4424</v>
      </c>
      <c r="H278" s="87">
        <v>1624</v>
      </c>
      <c r="I278" s="88">
        <f t="shared" si="37"/>
        <v>2800</v>
      </c>
      <c r="J278" s="21" t="str">
        <f t="shared" si="35"/>
        <v>PLANTAS DE 2 DEPOSITOS CON 2 VAPORIZADORES VA 150 INCLUIDO ARMARIO CON FIGURA CAéreoB2*LP 19 A</v>
      </c>
      <c r="K278" s="21">
        <f t="shared" si="36"/>
        <v>274</v>
      </c>
    </row>
    <row r="279" spans="1:11" x14ac:dyDescent="0.35">
      <c r="A279" s="73">
        <f t="shared" si="29"/>
        <v>56</v>
      </c>
      <c r="B279" s="79" t="s">
        <v>8275</v>
      </c>
      <c r="C279" s="79" t="s">
        <v>8244</v>
      </c>
      <c r="D279" s="79" t="s">
        <v>14</v>
      </c>
      <c r="E279" s="79" t="s">
        <v>44</v>
      </c>
      <c r="F279" s="79" t="s">
        <v>8298</v>
      </c>
      <c r="G279" s="88">
        <f t="shared" si="32"/>
        <v>4676</v>
      </c>
      <c r="H279" s="87">
        <v>1876</v>
      </c>
      <c r="I279" s="88">
        <f t="shared" si="37"/>
        <v>2800</v>
      </c>
      <c r="J279" s="21" t="str">
        <f t="shared" si="35"/>
        <v>PLANTAS DE 2 DEPOSITOS CON 2 VAPORIZADORES VA 150 INCLUIDO ARMARIO CON FIGURA CAéreoB2*LP 22 A</v>
      </c>
      <c r="K279" s="21">
        <f t="shared" si="36"/>
        <v>275</v>
      </c>
    </row>
    <row r="280" spans="1:11" x14ac:dyDescent="0.35">
      <c r="A280" s="73">
        <f t="shared" si="29"/>
        <v>57</v>
      </c>
      <c r="B280" s="79" t="s">
        <v>8275</v>
      </c>
      <c r="C280" s="79" t="s">
        <v>8244</v>
      </c>
      <c r="D280" s="79" t="s">
        <v>14</v>
      </c>
      <c r="E280" s="79" t="s">
        <v>45</v>
      </c>
      <c r="F280" s="79" t="s">
        <v>8298</v>
      </c>
      <c r="G280" s="88">
        <f t="shared" si="32"/>
        <v>4620</v>
      </c>
      <c r="H280" s="87">
        <v>1820</v>
      </c>
      <c r="I280" s="88">
        <f t="shared" si="37"/>
        <v>2800</v>
      </c>
      <c r="J280" s="21" t="str">
        <f t="shared" si="35"/>
        <v>PLANTAS DE 2 DEPOSITOS CON 2 VAPORIZADORES VA 150 INCLUIDO ARMARIO CON FIGURA CAéreoB2*LP 24 A</v>
      </c>
      <c r="K280" s="21">
        <f t="shared" si="36"/>
        <v>276</v>
      </c>
    </row>
    <row r="281" spans="1:11" x14ac:dyDescent="0.35">
      <c r="A281" s="73">
        <f t="shared" si="29"/>
        <v>58</v>
      </c>
      <c r="B281" s="79" t="s">
        <v>8275</v>
      </c>
      <c r="C281" s="79" t="s">
        <v>8244</v>
      </c>
      <c r="D281" s="79" t="s">
        <v>14</v>
      </c>
      <c r="E281" s="79" t="s">
        <v>46</v>
      </c>
      <c r="F281" s="79" t="s">
        <v>8298</v>
      </c>
      <c r="G281" s="88">
        <f t="shared" si="32"/>
        <v>4928</v>
      </c>
      <c r="H281" s="87">
        <v>2128</v>
      </c>
      <c r="I281" s="88">
        <f t="shared" si="37"/>
        <v>2800</v>
      </c>
      <c r="J281" s="21" t="str">
        <f t="shared" si="35"/>
        <v>PLANTAS DE 2 DEPOSITOS CON 2 VAPORIZADORES VA 150 INCLUIDO ARMARIO CON FIGURA CAéreoB2*LP 29 A</v>
      </c>
      <c r="K281" s="21">
        <f t="shared" si="36"/>
        <v>277</v>
      </c>
    </row>
    <row r="282" spans="1:11" x14ac:dyDescent="0.35">
      <c r="A282" s="73">
        <f t="shared" si="29"/>
        <v>59</v>
      </c>
      <c r="B282" s="79" t="s">
        <v>8275</v>
      </c>
      <c r="C282" s="79" t="s">
        <v>8244</v>
      </c>
      <c r="D282" s="79" t="s">
        <v>14</v>
      </c>
      <c r="E282" s="79" t="s">
        <v>47</v>
      </c>
      <c r="F282" s="79" t="s">
        <v>8298</v>
      </c>
      <c r="G282" s="88">
        <f t="shared" si="32"/>
        <v>5264</v>
      </c>
      <c r="H282" s="87">
        <v>2464</v>
      </c>
      <c r="I282" s="88">
        <f t="shared" si="37"/>
        <v>2800</v>
      </c>
      <c r="J282" s="21" t="str">
        <f t="shared" si="35"/>
        <v>PLANTAS DE 2 DEPOSITOS CON 2 VAPORIZADORES VA 150 INCLUIDO ARMARIO CON FIGURA CAéreoB2*LP 34 A</v>
      </c>
      <c r="K282" s="21">
        <f t="shared" si="36"/>
        <v>278</v>
      </c>
    </row>
    <row r="283" spans="1:11" x14ac:dyDescent="0.35">
      <c r="A283" s="73">
        <f t="shared" si="29"/>
        <v>60</v>
      </c>
      <c r="B283" s="79" t="s">
        <v>8275</v>
      </c>
      <c r="C283" s="79" t="s">
        <v>8244</v>
      </c>
      <c r="D283" s="79" t="s">
        <v>14</v>
      </c>
      <c r="E283" s="79" t="s">
        <v>48</v>
      </c>
      <c r="F283" s="79" t="s">
        <v>8298</v>
      </c>
      <c r="G283" s="88">
        <f t="shared" si="32"/>
        <v>4816</v>
      </c>
      <c r="H283" s="87">
        <v>2016</v>
      </c>
      <c r="I283" s="88">
        <f t="shared" si="37"/>
        <v>2800</v>
      </c>
      <c r="J283" s="21" t="str">
        <f t="shared" si="35"/>
        <v>PLANTAS DE 2 DEPOSITOS CON 2 VAPORIZADORES VA 150 INCLUIDO ARMARIO CON FIGURA CAéreoB2*LP 33 A - 22</v>
      </c>
      <c r="K283" s="21">
        <f t="shared" si="36"/>
        <v>279</v>
      </c>
    </row>
    <row r="284" spans="1:11" x14ac:dyDescent="0.35">
      <c r="A284" s="73">
        <f t="shared" si="29"/>
        <v>61</v>
      </c>
      <c r="B284" s="79" t="s">
        <v>8275</v>
      </c>
      <c r="C284" s="79" t="s">
        <v>8244</v>
      </c>
      <c r="D284" s="79" t="s">
        <v>14</v>
      </c>
      <c r="E284" s="79" t="s">
        <v>49</v>
      </c>
      <c r="F284" s="79" t="s">
        <v>8298</v>
      </c>
      <c r="G284" s="88">
        <f t="shared" si="32"/>
        <v>5740</v>
      </c>
      <c r="H284" s="87">
        <v>2940</v>
      </c>
      <c r="I284" s="88">
        <f t="shared" si="37"/>
        <v>2800</v>
      </c>
      <c r="J284" s="21" t="str">
        <f t="shared" si="35"/>
        <v>PLANTAS DE 2 DEPOSITOS CON 2 VAPORIZADORES VA 150 INCLUIDO ARMARIO CON FIGURA CAéreoB2*LP 50 A - 22</v>
      </c>
      <c r="K284" s="21">
        <f t="shared" si="36"/>
        <v>280</v>
      </c>
    </row>
    <row r="285" spans="1:11" x14ac:dyDescent="0.35">
      <c r="A285" s="73">
        <f t="shared" si="29"/>
        <v>62</v>
      </c>
      <c r="B285" s="79" t="s">
        <v>8275</v>
      </c>
      <c r="C285" s="79" t="s">
        <v>8244</v>
      </c>
      <c r="D285" s="79" t="s">
        <v>14</v>
      </c>
      <c r="E285" s="79" t="s">
        <v>50</v>
      </c>
      <c r="F285" s="79" t="s">
        <v>8298</v>
      </c>
      <c r="G285" s="88">
        <f t="shared" si="32"/>
        <v>6272</v>
      </c>
      <c r="H285" s="87">
        <v>3472</v>
      </c>
      <c r="I285" s="88">
        <f t="shared" si="37"/>
        <v>2800</v>
      </c>
      <c r="J285" s="21" t="str">
        <f t="shared" si="35"/>
        <v>PLANTAS DE 2 DEPOSITOS CON 2 VAPORIZADORES VA 150 INCLUIDO ARMARIO CON FIGURA CAéreoB2*LP 59 A - 22</v>
      </c>
      <c r="K285" s="21">
        <f t="shared" si="36"/>
        <v>281</v>
      </c>
    </row>
    <row r="286" spans="1:11" x14ac:dyDescent="0.35">
      <c r="A286" s="73">
        <f t="shared" si="29"/>
        <v>63</v>
      </c>
      <c r="B286" s="79" t="s">
        <v>8275</v>
      </c>
      <c r="C286" s="79" t="s">
        <v>8244</v>
      </c>
      <c r="D286" s="79" t="s">
        <v>14</v>
      </c>
      <c r="E286" s="79" t="s">
        <v>51</v>
      </c>
      <c r="F286" s="79" t="s">
        <v>8298</v>
      </c>
      <c r="G286" s="88">
        <f t="shared" si="32"/>
        <v>5516</v>
      </c>
      <c r="H286" s="87">
        <v>2716</v>
      </c>
      <c r="I286" s="88">
        <f t="shared" si="37"/>
        <v>2800</v>
      </c>
      <c r="J286" s="21" t="str">
        <f t="shared" si="35"/>
        <v>PLANTAS DE 2 DEPOSITOS CON 2 VAPORIZADORES VA 150 INCLUIDO ARMARIO CON FIGURA CAéreoB2*LP 50 A - 24</v>
      </c>
      <c r="K286" s="21">
        <f t="shared" si="36"/>
        <v>282</v>
      </c>
    </row>
    <row r="287" spans="1:11" x14ac:dyDescent="0.35">
      <c r="A287" s="73">
        <f t="shared" si="29"/>
        <v>64</v>
      </c>
      <c r="B287" s="79" t="s">
        <v>8275</v>
      </c>
      <c r="C287" s="79" t="s">
        <v>8244</v>
      </c>
      <c r="D287" s="79" t="s">
        <v>14</v>
      </c>
      <c r="E287" s="79" t="s">
        <v>52</v>
      </c>
      <c r="F287" s="79" t="s">
        <v>8298</v>
      </c>
      <c r="G287" s="88">
        <f t="shared" si="32"/>
        <v>6832</v>
      </c>
      <c r="H287" s="87">
        <v>4032</v>
      </c>
      <c r="I287" s="88">
        <f t="shared" si="37"/>
        <v>2800</v>
      </c>
      <c r="J287" s="21" t="str">
        <f t="shared" si="35"/>
        <v>PLANTAS DE 2 DEPOSITOS CON 2 VAPORIZADORES VA 150 INCLUIDO ARMARIO CON FIGURA CAéreoB2*LP 69 A - 22</v>
      </c>
      <c r="K287" s="21">
        <f t="shared" si="36"/>
        <v>283</v>
      </c>
    </row>
    <row r="288" spans="1:11" x14ac:dyDescent="0.35">
      <c r="A288" s="73">
        <f t="shared" si="29"/>
        <v>65</v>
      </c>
      <c r="B288" s="79" t="s">
        <v>8276</v>
      </c>
      <c r="C288" s="79" t="s">
        <v>8244</v>
      </c>
      <c r="D288" s="79" t="s">
        <v>14</v>
      </c>
      <c r="E288" s="79" t="s">
        <v>26</v>
      </c>
      <c r="F288" s="79" t="s">
        <v>8296</v>
      </c>
      <c r="G288" s="88">
        <f t="shared" si="32"/>
        <v>3165.4</v>
      </c>
      <c r="H288" s="87">
        <v>365.40000000000003</v>
      </c>
      <c r="I288" s="88">
        <f>14*200</f>
        <v>2800</v>
      </c>
      <c r="J288" s="21" t="str">
        <f t="shared" si="35"/>
        <v xml:space="preserve"> PLANTAS DE 1 DEPOSITOS CON 1 VAPORIZADOR VA 300 INCLUIDO ARMARIO CON FIGURA C AéreoBLP 6650</v>
      </c>
      <c r="K288" s="21">
        <f t="shared" si="36"/>
        <v>284</v>
      </c>
    </row>
    <row r="289" spans="1:11" x14ac:dyDescent="0.35">
      <c r="A289" s="73">
        <f t="shared" si="29"/>
        <v>66</v>
      </c>
      <c r="B289" s="79" t="s">
        <v>8276</v>
      </c>
      <c r="C289" s="79" t="s">
        <v>8244</v>
      </c>
      <c r="D289" s="79" t="s">
        <v>14</v>
      </c>
      <c r="E289" s="79" t="s">
        <v>27</v>
      </c>
      <c r="F289" s="79" t="s">
        <v>8296</v>
      </c>
      <c r="G289" s="88">
        <f t="shared" si="32"/>
        <v>3255</v>
      </c>
      <c r="H289" s="87">
        <v>455</v>
      </c>
      <c r="I289" s="88">
        <f t="shared" ref="I289:I302" si="38">14*200</f>
        <v>2800</v>
      </c>
      <c r="J289" s="21" t="str">
        <f t="shared" si="35"/>
        <v xml:space="preserve"> PLANTAS DE 1 DEPOSITOS CON 1 VAPORIZADOR VA 300 INCLUIDO ARMARIO CON FIGURA C AéreoBLP 8334</v>
      </c>
      <c r="K289" s="21">
        <f t="shared" si="36"/>
        <v>285</v>
      </c>
    </row>
    <row r="290" spans="1:11" x14ac:dyDescent="0.35">
      <c r="A290" s="73">
        <f t="shared" ref="A290:A353" si="39">+A289+1</f>
        <v>67</v>
      </c>
      <c r="B290" s="79" t="s">
        <v>8276</v>
      </c>
      <c r="C290" s="79" t="s">
        <v>8244</v>
      </c>
      <c r="D290" s="79" t="s">
        <v>14</v>
      </c>
      <c r="E290" s="79" t="s">
        <v>28</v>
      </c>
      <c r="F290" s="79" t="s">
        <v>8296</v>
      </c>
      <c r="G290" s="88">
        <f t="shared" si="32"/>
        <v>3248</v>
      </c>
      <c r="H290" s="87">
        <v>448</v>
      </c>
      <c r="I290" s="88">
        <f t="shared" si="38"/>
        <v>2800</v>
      </c>
      <c r="J290" s="21" t="str">
        <f t="shared" si="35"/>
        <v xml:space="preserve"> PLANTAS DE 1 DEPOSITOS CON 1 VAPORIZADOR VA 300 INCLUIDO ARMARIO CON FIGURA C AéreoBLP 10</v>
      </c>
      <c r="K290" s="21">
        <f t="shared" si="36"/>
        <v>286</v>
      </c>
    </row>
    <row r="291" spans="1:11" x14ac:dyDescent="0.35">
      <c r="A291" s="73">
        <f t="shared" si="39"/>
        <v>68</v>
      </c>
      <c r="B291" s="79" t="s">
        <v>8276</v>
      </c>
      <c r="C291" s="79" t="s">
        <v>8244</v>
      </c>
      <c r="D291" s="79" t="s">
        <v>14</v>
      </c>
      <c r="E291" s="79" t="s">
        <v>29</v>
      </c>
      <c r="F291" s="79" t="s">
        <v>8296</v>
      </c>
      <c r="G291" s="88">
        <f t="shared" si="32"/>
        <v>3374</v>
      </c>
      <c r="H291" s="87">
        <v>574</v>
      </c>
      <c r="I291" s="88">
        <f t="shared" si="38"/>
        <v>2800</v>
      </c>
      <c r="J291" s="21" t="str">
        <f t="shared" si="35"/>
        <v xml:space="preserve"> PLANTAS DE 1 DEPOSITOS CON 1 VAPORIZADOR VA 300 INCLUIDO ARMARIO CON FIGURA C AéreoBLP 13 A</v>
      </c>
      <c r="K291" s="21">
        <f t="shared" si="36"/>
        <v>287</v>
      </c>
    </row>
    <row r="292" spans="1:11" x14ac:dyDescent="0.35">
      <c r="A292" s="73">
        <f t="shared" si="39"/>
        <v>69</v>
      </c>
      <c r="B292" s="79" t="s">
        <v>8276</v>
      </c>
      <c r="C292" s="79" t="s">
        <v>8244</v>
      </c>
      <c r="D292" s="79" t="s">
        <v>14</v>
      </c>
      <c r="E292" s="79" t="s">
        <v>30</v>
      </c>
      <c r="F292" s="79" t="s">
        <v>8296</v>
      </c>
      <c r="G292" s="88">
        <f t="shared" si="32"/>
        <v>3500</v>
      </c>
      <c r="H292" s="87">
        <v>700</v>
      </c>
      <c r="I292" s="88">
        <f t="shared" si="38"/>
        <v>2800</v>
      </c>
      <c r="J292" s="21" t="str">
        <f t="shared" si="35"/>
        <v xml:space="preserve"> PLANTAS DE 1 DEPOSITOS CON 1 VAPORIZADOR VA 300 INCLUIDO ARMARIO CON FIGURA C AéreoBLP 16 A</v>
      </c>
      <c r="K292" s="21">
        <f t="shared" si="36"/>
        <v>288</v>
      </c>
    </row>
    <row r="293" spans="1:11" x14ac:dyDescent="0.35">
      <c r="A293" s="73">
        <f t="shared" si="39"/>
        <v>70</v>
      </c>
      <c r="B293" s="79" t="s">
        <v>8276</v>
      </c>
      <c r="C293" s="79" t="s">
        <v>8244</v>
      </c>
      <c r="D293" s="79" t="s">
        <v>14</v>
      </c>
      <c r="E293" s="79" t="s">
        <v>31</v>
      </c>
      <c r="F293" s="79" t="s">
        <v>8296</v>
      </c>
      <c r="G293" s="88">
        <f t="shared" si="32"/>
        <v>3612</v>
      </c>
      <c r="H293" s="87">
        <v>812</v>
      </c>
      <c r="I293" s="88">
        <f t="shared" si="38"/>
        <v>2800</v>
      </c>
      <c r="J293" s="21" t="str">
        <f t="shared" si="35"/>
        <v xml:space="preserve"> PLANTAS DE 1 DEPOSITOS CON 1 VAPORIZADOR VA 300 INCLUIDO ARMARIO CON FIGURA C AéreoBLP 19 A</v>
      </c>
      <c r="K293" s="21">
        <f t="shared" si="36"/>
        <v>289</v>
      </c>
    </row>
    <row r="294" spans="1:11" x14ac:dyDescent="0.35">
      <c r="A294" s="73">
        <f t="shared" si="39"/>
        <v>71</v>
      </c>
      <c r="B294" s="79" t="s">
        <v>8276</v>
      </c>
      <c r="C294" s="79" t="s">
        <v>8244</v>
      </c>
      <c r="D294" s="79" t="s">
        <v>14</v>
      </c>
      <c r="E294" s="79" t="s">
        <v>32</v>
      </c>
      <c r="F294" s="79" t="s">
        <v>8296</v>
      </c>
      <c r="G294" s="88">
        <f t="shared" si="32"/>
        <v>3738</v>
      </c>
      <c r="H294" s="87">
        <v>938</v>
      </c>
      <c r="I294" s="88">
        <f t="shared" si="38"/>
        <v>2800</v>
      </c>
      <c r="J294" s="21" t="str">
        <f t="shared" si="35"/>
        <v xml:space="preserve"> PLANTAS DE 1 DEPOSITOS CON 1 VAPORIZADOR VA 300 INCLUIDO ARMARIO CON FIGURA C AéreoBLP 22 A</v>
      </c>
      <c r="K294" s="21">
        <f t="shared" si="36"/>
        <v>290</v>
      </c>
    </row>
    <row r="295" spans="1:11" x14ac:dyDescent="0.35">
      <c r="A295" s="73">
        <f t="shared" si="39"/>
        <v>72</v>
      </c>
      <c r="B295" s="79" t="s">
        <v>8276</v>
      </c>
      <c r="C295" s="79" t="s">
        <v>8244</v>
      </c>
      <c r="D295" s="79" t="s">
        <v>14</v>
      </c>
      <c r="E295" s="79" t="s">
        <v>33</v>
      </c>
      <c r="F295" s="79" t="s">
        <v>8296</v>
      </c>
      <c r="G295" s="88">
        <f t="shared" si="32"/>
        <v>3710</v>
      </c>
      <c r="H295" s="87">
        <v>910</v>
      </c>
      <c r="I295" s="88">
        <f t="shared" si="38"/>
        <v>2800</v>
      </c>
      <c r="J295" s="21" t="str">
        <f t="shared" si="35"/>
        <v xml:space="preserve"> PLANTAS DE 1 DEPOSITOS CON 1 VAPORIZADOR VA 300 INCLUIDO ARMARIO CON FIGURA C AéreoBLP 24 A</v>
      </c>
      <c r="K295" s="21">
        <f t="shared" si="36"/>
        <v>291</v>
      </c>
    </row>
    <row r="296" spans="1:11" x14ac:dyDescent="0.35">
      <c r="A296" s="73">
        <f t="shared" si="39"/>
        <v>73</v>
      </c>
      <c r="B296" s="79" t="s">
        <v>8276</v>
      </c>
      <c r="C296" s="79" t="s">
        <v>8244</v>
      </c>
      <c r="D296" s="79" t="s">
        <v>14</v>
      </c>
      <c r="E296" s="79" t="s">
        <v>34</v>
      </c>
      <c r="F296" s="79" t="s">
        <v>8296</v>
      </c>
      <c r="G296" s="88">
        <f t="shared" si="32"/>
        <v>3864</v>
      </c>
      <c r="H296" s="87">
        <v>1064</v>
      </c>
      <c r="I296" s="88">
        <f t="shared" si="38"/>
        <v>2800</v>
      </c>
      <c r="J296" s="21" t="str">
        <f t="shared" si="35"/>
        <v xml:space="preserve"> PLANTAS DE 1 DEPOSITOS CON 1 VAPORIZADOR VA 300 INCLUIDO ARMARIO CON FIGURA C AéreoBLP 29 A</v>
      </c>
      <c r="K296" s="21">
        <f t="shared" si="36"/>
        <v>292</v>
      </c>
    </row>
    <row r="297" spans="1:11" x14ac:dyDescent="0.35">
      <c r="A297" s="73">
        <f t="shared" si="39"/>
        <v>74</v>
      </c>
      <c r="B297" s="79" t="s">
        <v>8276</v>
      </c>
      <c r="C297" s="79" t="s">
        <v>8244</v>
      </c>
      <c r="D297" s="79" t="s">
        <v>14</v>
      </c>
      <c r="E297" s="79" t="s">
        <v>35</v>
      </c>
      <c r="F297" s="79" t="s">
        <v>8296</v>
      </c>
      <c r="G297" s="88">
        <f t="shared" si="32"/>
        <v>4032</v>
      </c>
      <c r="H297" s="87">
        <v>1232</v>
      </c>
      <c r="I297" s="88">
        <f t="shared" si="38"/>
        <v>2800</v>
      </c>
      <c r="J297" s="21" t="str">
        <f t="shared" si="35"/>
        <v xml:space="preserve"> PLANTAS DE 1 DEPOSITOS CON 1 VAPORIZADOR VA 300 INCLUIDO ARMARIO CON FIGURA C AéreoBLP 34 A</v>
      </c>
      <c r="K297" s="21">
        <f t="shared" si="36"/>
        <v>293</v>
      </c>
    </row>
    <row r="298" spans="1:11" x14ac:dyDescent="0.35">
      <c r="A298" s="73">
        <f t="shared" si="39"/>
        <v>75</v>
      </c>
      <c r="B298" s="79" t="s">
        <v>8276</v>
      </c>
      <c r="C298" s="79" t="s">
        <v>8244</v>
      </c>
      <c r="D298" s="79" t="s">
        <v>14</v>
      </c>
      <c r="E298" s="79" t="s">
        <v>36</v>
      </c>
      <c r="F298" s="79" t="s">
        <v>8296</v>
      </c>
      <c r="G298" s="88">
        <f t="shared" si="32"/>
        <v>3808</v>
      </c>
      <c r="H298" s="87">
        <v>1008</v>
      </c>
      <c r="I298" s="88">
        <f t="shared" si="38"/>
        <v>2800</v>
      </c>
      <c r="J298" s="21" t="str">
        <f t="shared" si="35"/>
        <v xml:space="preserve"> PLANTAS DE 1 DEPOSITOS CON 1 VAPORIZADOR VA 300 INCLUIDO ARMARIO CON FIGURA C AéreoBLP 33 A - 22</v>
      </c>
      <c r="K298" s="21">
        <f t="shared" si="36"/>
        <v>294</v>
      </c>
    </row>
    <row r="299" spans="1:11" x14ac:dyDescent="0.35">
      <c r="A299" s="73">
        <f t="shared" si="39"/>
        <v>76</v>
      </c>
      <c r="B299" s="79" t="s">
        <v>8276</v>
      </c>
      <c r="C299" s="79" t="s">
        <v>8244</v>
      </c>
      <c r="D299" s="79" t="s">
        <v>14</v>
      </c>
      <c r="E299" s="79" t="s">
        <v>37</v>
      </c>
      <c r="F299" s="79" t="s">
        <v>8296</v>
      </c>
      <c r="G299" s="88">
        <f t="shared" si="32"/>
        <v>4270</v>
      </c>
      <c r="H299" s="87">
        <v>1470</v>
      </c>
      <c r="I299" s="88">
        <f t="shared" si="38"/>
        <v>2800</v>
      </c>
      <c r="J299" s="21" t="str">
        <f t="shared" si="35"/>
        <v xml:space="preserve"> PLANTAS DE 1 DEPOSITOS CON 1 VAPORIZADOR VA 300 INCLUIDO ARMARIO CON FIGURA C AéreoBLP 50 A - 22</v>
      </c>
      <c r="K299" s="21">
        <f t="shared" si="36"/>
        <v>295</v>
      </c>
    </row>
    <row r="300" spans="1:11" x14ac:dyDescent="0.35">
      <c r="A300" s="73">
        <f t="shared" si="39"/>
        <v>77</v>
      </c>
      <c r="B300" s="79" t="s">
        <v>8276</v>
      </c>
      <c r="C300" s="79" t="s">
        <v>8244</v>
      </c>
      <c r="D300" s="79" t="s">
        <v>14</v>
      </c>
      <c r="E300" s="79" t="s">
        <v>38</v>
      </c>
      <c r="F300" s="79" t="s">
        <v>8296</v>
      </c>
      <c r="G300" s="88">
        <f t="shared" si="32"/>
        <v>4536</v>
      </c>
      <c r="H300" s="87">
        <v>1736</v>
      </c>
      <c r="I300" s="88">
        <f t="shared" si="38"/>
        <v>2800</v>
      </c>
      <c r="J300" s="21" t="str">
        <f t="shared" si="35"/>
        <v xml:space="preserve"> PLANTAS DE 1 DEPOSITOS CON 1 VAPORIZADOR VA 300 INCLUIDO ARMARIO CON FIGURA C AéreoBLP 59 A - 22</v>
      </c>
      <c r="K300" s="21">
        <f t="shared" si="36"/>
        <v>296</v>
      </c>
    </row>
    <row r="301" spans="1:11" x14ac:dyDescent="0.35">
      <c r="A301" s="73">
        <f t="shared" si="39"/>
        <v>78</v>
      </c>
      <c r="B301" s="79" t="s">
        <v>8276</v>
      </c>
      <c r="C301" s="79" t="s">
        <v>8244</v>
      </c>
      <c r="D301" s="79" t="s">
        <v>14</v>
      </c>
      <c r="E301" s="79" t="s">
        <v>39</v>
      </c>
      <c r="F301" s="79" t="s">
        <v>8296</v>
      </c>
      <c r="G301" s="88">
        <f t="shared" si="32"/>
        <v>4158</v>
      </c>
      <c r="H301" s="87">
        <v>1358</v>
      </c>
      <c r="I301" s="88">
        <f t="shared" si="38"/>
        <v>2800</v>
      </c>
      <c r="J301" s="21" t="str">
        <f t="shared" si="35"/>
        <v xml:space="preserve"> PLANTAS DE 1 DEPOSITOS CON 1 VAPORIZADOR VA 300 INCLUIDO ARMARIO CON FIGURA C AéreoBLP 50 A - 24</v>
      </c>
      <c r="K301" s="21">
        <f t="shared" si="36"/>
        <v>297</v>
      </c>
    </row>
    <row r="302" spans="1:11" x14ac:dyDescent="0.35">
      <c r="A302" s="73">
        <f t="shared" si="39"/>
        <v>79</v>
      </c>
      <c r="B302" s="79" t="s">
        <v>8276</v>
      </c>
      <c r="C302" s="79" t="s">
        <v>8244</v>
      </c>
      <c r="D302" s="79" t="s">
        <v>14</v>
      </c>
      <c r="E302" s="79" t="s">
        <v>40</v>
      </c>
      <c r="F302" s="79" t="s">
        <v>8296</v>
      </c>
      <c r="G302" s="88">
        <f t="shared" si="32"/>
        <v>4816</v>
      </c>
      <c r="H302" s="87">
        <v>2016</v>
      </c>
      <c r="I302" s="88">
        <f t="shared" si="38"/>
        <v>2800</v>
      </c>
      <c r="J302" s="21" t="str">
        <f t="shared" si="35"/>
        <v xml:space="preserve"> PLANTAS DE 1 DEPOSITOS CON 1 VAPORIZADOR VA 300 INCLUIDO ARMARIO CON FIGURA C AéreoBLP 69 A - 22</v>
      </c>
      <c r="K302" s="21">
        <f t="shared" si="36"/>
        <v>298</v>
      </c>
    </row>
    <row r="303" spans="1:11" x14ac:dyDescent="0.35">
      <c r="A303" s="73">
        <f t="shared" si="39"/>
        <v>80</v>
      </c>
      <c r="B303" s="79" t="s">
        <v>8277</v>
      </c>
      <c r="C303" s="79" t="s">
        <v>8244</v>
      </c>
      <c r="D303" s="79" t="s">
        <v>14</v>
      </c>
      <c r="E303" s="79" t="s">
        <v>41</v>
      </c>
      <c r="F303" s="79" t="s">
        <v>8299</v>
      </c>
      <c r="G303" s="88">
        <f t="shared" si="32"/>
        <v>6748</v>
      </c>
      <c r="H303" s="87">
        <v>1148</v>
      </c>
      <c r="I303" s="88">
        <f>2*2800</f>
        <v>5600</v>
      </c>
      <c r="J303" s="21" t="str">
        <f t="shared" si="35"/>
        <v>PLANTAS DE 2 DEPOSITOS CON 2 VAPORIZADORES VA 300 INCLUIDO ARMARIO CON FIGURA CAéreoB2*LP 13 A</v>
      </c>
      <c r="K303" s="21">
        <f t="shared" si="36"/>
        <v>299</v>
      </c>
    </row>
    <row r="304" spans="1:11" x14ac:dyDescent="0.35">
      <c r="A304" s="73">
        <f t="shared" si="39"/>
        <v>81</v>
      </c>
      <c r="B304" s="79" t="s">
        <v>8277</v>
      </c>
      <c r="C304" s="79" t="s">
        <v>8244</v>
      </c>
      <c r="D304" s="79" t="s">
        <v>14</v>
      </c>
      <c r="E304" s="79" t="s">
        <v>42</v>
      </c>
      <c r="F304" s="79" t="s">
        <v>8299</v>
      </c>
      <c r="G304" s="88">
        <f t="shared" si="32"/>
        <v>7000</v>
      </c>
      <c r="H304" s="87">
        <v>1400</v>
      </c>
      <c r="I304" s="88">
        <f t="shared" ref="I304:I314" si="40">2*2800</f>
        <v>5600</v>
      </c>
      <c r="J304" s="21" t="str">
        <f t="shared" si="35"/>
        <v>PLANTAS DE 2 DEPOSITOS CON 2 VAPORIZADORES VA 300 INCLUIDO ARMARIO CON FIGURA CAéreoB2*LP 16 A</v>
      </c>
      <c r="K304" s="21">
        <f t="shared" si="36"/>
        <v>300</v>
      </c>
    </row>
    <row r="305" spans="1:11" x14ac:dyDescent="0.35">
      <c r="A305" s="73">
        <f t="shared" si="39"/>
        <v>82</v>
      </c>
      <c r="B305" s="79" t="s">
        <v>8277</v>
      </c>
      <c r="C305" s="79" t="s">
        <v>8244</v>
      </c>
      <c r="D305" s="79" t="s">
        <v>14</v>
      </c>
      <c r="E305" s="79" t="s">
        <v>43</v>
      </c>
      <c r="F305" s="79" t="s">
        <v>8299</v>
      </c>
      <c r="G305" s="88">
        <f t="shared" si="32"/>
        <v>7224</v>
      </c>
      <c r="H305" s="87">
        <v>1624</v>
      </c>
      <c r="I305" s="88">
        <f t="shared" si="40"/>
        <v>5600</v>
      </c>
      <c r="J305" s="21" t="str">
        <f t="shared" si="35"/>
        <v>PLANTAS DE 2 DEPOSITOS CON 2 VAPORIZADORES VA 300 INCLUIDO ARMARIO CON FIGURA CAéreoB2*LP 19 A</v>
      </c>
      <c r="K305" s="21">
        <f t="shared" si="36"/>
        <v>301</v>
      </c>
    </row>
    <row r="306" spans="1:11" x14ac:dyDescent="0.35">
      <c r="A306" s="73">
        <f t="shared" si="39"/>
        <v>83</v>
      </c>
      <c r="B306" s="79" t="s">
        <v>8277</v>
      </c>
      <c r="C306" s="79" t="s">
        <v>8244</v>
      </c>
      <c r="D306" s="79" t="s">
        <v>14</v>
      </c>
      <c r="E306" s="79" t="s">
        <v>44</v>
      </c>
      <c r="F306" s="79" t="s">
        <v>8299</v>
      </c>
      <c r="G306" s="88">
        <f t="shared" si="32"/>
        <v>7476</v>
      </c>
      <c r="H306" s="87">
        <v>1876</v>
      </c>
      <c r="I306" s="88">
        <f t="shared" si="40"/>
        <v>5600</v>
      </c>
      <c r="J306" s="21" t="str">
        <f t="shared" si="35"/>
        <v>PLANTAS DE 2 DEPOSITOS CON 2 VAPORIZADORES VA 300 INCLUIDO ARMARIO CON FIGURA CAéreoB2*LP 22 A</v>
      </c>
      <c r="K306" s="21">
        <f t="shared" si="36"/>
        <v>302</v>
      </c>
    </row>
    <row r="307" spans="1:11" x14ac:dyDescent="0.35">
      <c r="A307" s="73">
        <f t="shared" si="39"/>
        <v>84</v>
      </c>
      <c r="B307" s="79" t="s">
        <v>8277</v>
      </c>
      <c r="C307" s="79" t="s">
        <v>8244</v>
      </c>
      <c r="D307" s="79" t="s">
        <v>14</v>
      </c>
      <c r="E307" s="79" t="s">
        <v>45</v>
      </c>
      <c r="F307" s="79" t="s">
        <v>8299</v>
      </c>
      <c r="G307" s="88">
        <f t="shared" si="32"/>
        <v>7420</v>
      </c>
      <c r="H307" s="87">
        <v>1820</v>
      </c>
      <c r="I307" s="88">
        <f t="shared" si="40"/>
        <v>5600</v>
      </c>
      <c r="J307" s="21" t="str">
        <f t="shared" si="35"/>
        <v>PLANTAS DE 2 DEPOSITOS CON 2 VAPORIZADORES VA 300 INCLUIDO ARMARIO CON FIGURA CAéreoB2*LP 24 A</v>
      </c>
      <c r="K307" s="21">
        <f t="shared" si="36"/>
        <v>303</v>
      </c>
    </row>
    <row r="308" spans="1:11" x14ac:dyDescent="0.35">
      <c r="A308" s="73">
        <f t="shared" si="39"/>
        <v>85</v>
      </c>
      <c r="B308" s="79" t="s">
        <v>8277</v>
      </c>
      <c r="C308" s="79" t="s">
        <v>8244</v>
      </c>
      <c r="D308" s="79" t="s">
        <v>14</v>
      </c>
      <c r="E308" s="79" t="s">
        <v>46</v>
      </c>
      <c r="F308" s="79" t="s">
        <v>8299</v>
      </c>
      <c r="G308" s="88">
        <f t="shared" si="32"/>
        <v>7728</v>
      </c>
      <c r="H308" s="87">
        <v>2128</v>
      </c>
      <c r="I308" s="88">
        <f t="shared" si="40"/>
        <v>5600</v>
      </c>
      <c r="J308" s="21" t="str">
        <f t="shared" si="35"/>
        <v>PLANTAS DE 2 DEPOSITOS CON 2 VAPORIZADORES VA 300 INCLUIDO ARMARIO CON FIGURA CAéreoB2*LP 29 A</v>
      </c>
      <c r="K308" s="21">
        <f t="shared" si="36"/>
        <v>304</v>
      </c>
    </row>
    <row r="309" spans="1:11" x14ac:dyDescent="0.35">
      <c r="A309" s="73">
        <f t="shared" si="39"/>
        <v>86</v>
      </c>
      <c r="B309" s="79" t="s">
        <v>8277</v>
      </c>
      <c r="C309" s="79" t="s">
        <v>8244</v>
      </c>
      <c r="D309" s="79" t="s">
        <v>14</v>
      </c>
      <c r="E309" s="79" t="s">
        <v>47</v>
      </c>
      <c r="F309" s="79" t="s">
        <v>8299</v>
      </c>
      <c r="G309" s="88">
        <f t="shared" si="32"/>
        <v>8064</v>
      </c>
      <c r="H309" s="87">
        <v>2464</v>
      </c>
      <c r="I309" s="88">
        <f t="shared" si="40"/>
        <v>5600</v>
      </c>
      <c r="J309" s="21" t="str">
        <f t="shared" si="35"/>
        <v>PLANTAS DE 2 DEPOSITOS CON 2 VAPORIZADORES VA 300 INCLUIDO ARMARIO CON FIGURA CAéreoB2*LP 34 A</v>
      </c>
      <c r="K309" s="21">
        <f t="shared" si="36"/>
        <v>305</v>
      </c>
    </row>
    <row r="310" spans="1:11" x14ac:dyDescent="0.35">
      <c r="A310" s="73">
        <f t="shared" si="39"/>
        <v>87</v>
      </c>
      <c r="B310" s="79" t="s">
        <v>8277</v>
      </c>
      <c r="C310" s="79" t="s">
        <v>8244</v>
      </c>
      <c r="D310" s="79" t="s">
        <v>14</v>
      </c>
      <c r="E310" s="79" t="s">
        <v>48</v>
      </c>
      <c r="F310" s="79" t="s">
        <v>8299</v>
      </c>
      <c r="G310" s="88">
        <f t="shared" si="32"/>
        <v>7616</v>
      </c>
      <c r="H310" s="87">
        <v>2016</v>
      </c>
      <c r="I310" s="88">
        <f t="shared" si="40"/>
        <v>5600</v>
      </c>
      <c r="J310" s="21" t="str">
        <f t="shared" si="35"/>
        <v>PLANTAS DE 2 DEPOSITOS CON 2 VAPORIZADORES VA 300 INCLUIDO ARMARIO CON FIGURA CAéreoB2*LP 33 A - 22</v>
      </c>
      <c r="K310" s="21">
        <f t="shared" si="36"/>
        <v>306</v>
      </c>
    </row>
    <row r="311" spans="1:11" x14ac:dyDescent="0.35">
      <c r="A311" s="73">
        <f t="shared" si="39"/>
        <v>88</v>
      </c>
      <c r="B311" s="79" t="s">
        <v>8277</v>
      </c>
      <c r="C311" s="79" t="s">
        <v>8244</v>
      </c>
      <c r="D311" s="79" t="s">
        <v>14</v>
      </c>
      <c r="E311" s="79" t="s">
        <v>49</v>
      </c>
      <c r="F311" s="79" t="s">
        <v>8299</v>
      </c>
      <c r="G311" s="88">
        <f t="shared" si="32"/>
        <v>8540</v>
      </c>
      <c r="H311" s="87">
        <v>2940</v>
      </c>
      <c r="I311" s="88">
        <f t="shared" si="40"/>
        <v>5600</v>
      </c>
      <c r="J311" s="21" t="str">
        <f t="shared" si="35"/>
        <v>PLANTAS DE 2 DEPOSITOS CON 2 VAPORIZADORES VA 300 INCLUIDO ARMARIO CON FIGURA CAéreoB2*LP 50 A - 22</v>
      </c>
      <c r="K311" s="21">
        <f t="shared" si="36"/>
        <v>307</v>
      </c>
    </row>
    <row r="312" spans="1:11" x14ac:dyDescent="0.35">
      <c r="A312" s="73">
        <f t="shared" si="39"/>
        <v>89</v>
      </c>
      <c r="B312" s="79" t="s">
        <v>8277</v>
      </c>
      <c r="C312" s="79" t="s">
        <v>8244</v>
      </c>
      <c r="D312" s="79" t="s">
        <v>14</v>
      </c>
      <c r="E312" s="79" t="s">
        <v>50</v>
      </c>
      <c r="F312" s="79" t="s">
        <v>8299</v>
      </c>
      <c r="G312" s="88">
        <f t="shared" si="32"/>
        <v>9072</v>
      </c>
      <c r="H312" s="87">
        <v>3472</v>
      </c>
      <c r="I312" s="88">
        <f t="shared" si="40"/>
        <v>5600</v>
      </c>
      <c r="J312" s="21" t="str">
        <f t="shared" si="35"/>
        <v>PLANTAS DE 2 DEPOSITOS CON 2 VAPORIZADORES VA 300 INCLUIDO ARMARIO CON FIGURA CAéreoB2*LP 59 A - 22</v>
      </c>
      <c r="K312" s="21">
        <f t="shared" si="36"/>
        <v>308</v>
      </c>
    </row>
    <row r="313" spans="1:11" x14ac:dyDescent="0.35">
      <c r="A313" s="73">
        <f t="shared" si="39"/>
        <v>90</v>
      </c>
      <c r="B313" s="79" t="s">
        <v>8277</v>
      </c>
      <c r="C313" s="79" t="s">
        <v>8244</v>
      </c>
      <c r="D313" s="79" t="s">
        <v>14</v>
      </c>
      <c r="E313" s="79" t="s">
        <v>51</v>
      </c>
      <c r="F313" s="79" t="s">
        <v>8299</v>
      </c>
      <c r="G313" s="88">
        <f t="shared" si="32"/>
        <v>8316</v>
      </c>
      <c r="H313" s="87">
        <v>2716</v>
      </c>
      <c r="I313" s="88">
        <f t="shared" si="40"/>
        <v>5600</v>
      </c>
      <c r="J313" s="21" t="str">
        <f t="shared" si="35"/>
        <v>PLANTAS DE 2 DEPOSITOS CON 2 VAPORIZADORES VA 300 INCLUIDO ARMARIO CON FIGURA CAéreoB2*LP 50 A - 24</v>
      </c>
      <c r="K313" s="21">
        <f t="shared" si="36"/>
        <v>309</v>
      </c>
    </row>
    <row r="314" spans="1:11" x14ac:dyDescent="0.35">
      <c r="A314" s="73">
        <f t="shared" si="39"/>
        <v>91</v>
      </c>
      <c r="B314" s="79" t="s">
        <v>8277</v>
      </c>
      <c r="C314" s="79" t="s">
        <v>8244</v>
      </c>
      <c r="D314" s="79" t="s">
        <v>14</v>
      </c>
      <c r="E314" s="79" t="s">
        <v>52</v>
      </c>
      <c r="F314" s="79" t="s">
        <v>8299</v>
      </c>
      <c r="G314" s="88">
        <f t="shared" si="32"/>
        <v>9632</v>
      </c>
      <c r="H314" s="87">
        <v>4032</v>
      </c>
      <c r="I314" s="88">
        <f t="shared" si="40"/>
        <v>5600</v>
      </c>
      <c r="J314" s="21" t="str">
        <f t="shared" si="35"/>
        <v>PLANTAS DE 2 DEPOSITOS CON 2 VAPORIZADORES VA 300 INCLUIDO ARMARIO CON FIGURA CAéreoB2*LP 69 A - 22</v>
      </c>
      <c r="K314" s="21">
        <f t="shared" si="36"/>
        <v>310</v>
      </c>
    </row>
    <row r="315" spans="1:11" x14ac:dyDescent="0.35">
      <c r="A315" s="73">
        <f t="shared" si="39"/>
        <v>92</v>
      </c>
      <c r="B315" s="79" t="s">
        <v>8278</v>
      </c>
      <c r="C315" s="79" t="s">
        <v>8244</v>
      </c>
      <c r="D315" s="79" t="s">
        <v>14</v>
      </c>
      <c r="E315" s="79" t="s">
        <v>26</v>
      </c>
      <c r="F315" s="79" t="s">
        <v>8297</v>
      </c>
      <c r="G315" s="88">
        <f t="shared" si="32"/>
        <v>4565.3999999999996</v>
      </c>
      <c r="H315" s="87">
        <v>365.40000000000003</v>
      </c>
      <c r="I315" s="88">
        <f>14*300</f>
        <v>4200</v>
      </c>
      <c r="J315" s="21" t="str">
        <f t="shared" si="35"/>
        <v xml:space="preserve"> PLANTAS DE 1 DEPOSITOS CON 1 VAPORIZADOR VA 450 INCLUIDO ARMARIO CON FIGURA C AéreoBLP 6650</v>
      </c>
      <c r="K315" s="21">
        <f t="shared" si="36"/>
        <v>311</v>
      </c>
    </row>
    <row r="316" spans="1:11" x14ac:dyDescent="0.35">
      <c r="A316" s="73">
        <f t="shared" si="39"/>
        <v>93</v>
      </c>
      <c r="B316" s="79" t="s">
        <v>8278</v>
      </c>
      <c r="C316" s="79" t="s">
        <v>8244</v>
      </c>
      <c r="D316" s="79" t="s">
        <v>14</v>
      </c>
      <c r="E316" s="79" t="s">
        <v>27</v>
      </c>
      <c r="F316" s="79" t="s">
        <v>8297</v>
      </c>
      <c r="G316" s="88">
        <f t="shared" si="32"/>
        <v>4655</v>
      </c>
      <c r="H316" s="87">
        <v>455</v>
      </c>
      <c r="I316" s="88">
        <f t="shared" ref="I316:I329" si="41">14*300</f>
        <v>4200</v>
      </c>
      <c r="J316" s="21" t="str">
        <f t="shared" si="35"/>
        <v xml:space="preserve"> PLANTAS DE 1 DEPOSITOS CON 1 VAPORIZADOR VA 450 INCLUIDO ARMARIO CON FIGURA C AéreoBLP 8334</v>
      </c>
      <c r="K316" s="21">
        <f t="shared" si="36"/>
        <v>312</v>
      </c>
    </row>
    <row r="317" spans="1:11" x14ac:dyDescent="0.35">
      <c r="A317" s="73">
        <f t="shared" si="39"/>
        <v>94</v>
      </c>
      <c r="B317" s="79" t="s">
        <v>8278</v>
      </c>
      <c r="C317" s="79" t="s">
        <v>8244</v>
      </c>
      <c r="D317" s="79" t="s">
        <v>14</v>
      </c>
      <c r="E317" s="79" t="s">
        <v>28</v>
      </c>
      <c r="F317" s="79" t="s">
        <v>8297</v>
      </c>
      <c r="G317" s="88">
        <f t="shared" si="32"/>
        <v>4648</v>
      </c>
      <c r="H317" s="87">
        <v>448</v>
      </c>
      <c r="I317" s="88">
        <f t="shared" si="41"/>
        <v>4200</v>
      </c>
      <c r="J317" s="21" t="str">
        <f t="shared" si="35"/>
        <v xml:space="preserve"> PLANTAS DE 1 DEPOSITOS CON 1 VAPORIZADOR VA 450 INCLUIDO ARMARIO CON FIGURA C AéreoBLP 10</v>
      </c>
      <c r="K317" s="21">
        <f t="shared" si="36"/>
        <v>313</v>
      </c>
    </row>
    <row r="318" spans="1:11" x14ac:dyDescent="0.35">
      <c r="A318" s="73">
        <f t="shared" si="39"/>
        <v>95</v>
      </c>
      <c r="B318" s="79" t="s">
        <v>8278</v>
      </c>
      <c r="C318" s="79" t="s">
        <v>8244</v>
      </c>
      <c r="D318" s="79" t="s">
        <v>14</v>
      </c>
      <c r="E318" s="79" t="s">
        <v>29</v>
      </c>
      <c r="F318" s="79" t="s">
        <v>8297</v>
      </c>
      <c r="G318" s="88">
        <f t="shared" si="32"/>
        <v>4774</v>
      </c>
      <c r="H318" s="87">
        <v>574</v>
      </c>
      <c r="I318" s="88">
        <f t="shared" si="41"/>
        <v>4200</v>
      </c>
      <c r="J318" s="21" t="str">
        <f t="shared" si="35"/>
        <v xml:space="preserve"> PLANTAS DE 1 DEPOSITOS CON 1 VAPORIZADOR VA 450 INCLUIDO ARMARIO CON FIGURA C AéreoBLP 13 A</v>
      </c>
      <c r="K318" s="21">
        <f t="shared" si="36"/>
        <v>314</v>
      </c>
    </row>
    <row r="319" spans="1:11" x14ac:dyDescent="0.35">
      <c r="A319" s="73">
        <f t="shared" si="39"/>
        <v>96</v>
      </c>
      <c r="B319" s="79" t="s">
        <v>8278</v>
      </c>
      <c r="C319" s="79" t="s">
        <v>8244</v>
      </c>
      <c r="D319" s="79" t="s">
        <v>14</v>
      </c>
      <c r="E319" s="79" t="s">
        <v>30</v>
      </c>
      <c r="F319" s="79" t="s">
        <v>8297</v>
      </c>
      <c r="G319" s="88">
        <f t="shared" si="32"/>
        <v>4900</v>
      </c>
      <c r="H319" s="87">
        <v>700</v>
      </c>
      <c r="I319" s="88">
        <f t="shared" si="41"/>
        <v>4200</v>
      </c>
      <c r="J319" s="21" t="str">
        <f t="shared" si="35"/>
        <v xml:space="preserve"> PLANTAS DE 1 DEPOSITOS CON 1 VAPORIZADOR VA 450 INCLUIDO ARMARIO CON FIGURA C AéreoBLP 16 A</v>
      </c>
      <c r="K319" s="21">
        <f t="shared" si="36"/>
        <v>315</v>
      </c>
    </row>
    <row r="320" spans="1:11" x14ac:dyDescent="0.35">
      <c r="A320" s="73">
        <f t="shared" si="39"/>
        <v>97</v>
      </c>
      <c r="B320" s="79" t="s">
        <v>8278</v>
      </c>
      <c r="C320" s="79" t="s">
        <v>8244</v>
      </c>
      <c r="D320" s="79" t="s">
        <v>14</v>
      </c>
      <c r="E320" s="79" t="s">
        <v>31</v>
      </c>
      <c r="F320" s="79" t="s">
        <v>8297</v>
      </c>
      <c r="G320" s="88">
        <f t="shared" si="32"/>
        <v>5012</v>
      </c>
      <c r="H320" s="87">
        <v>812</v>
      </c>
      <c r="I320" s="88">
        <f t="shared" si="41"/>
        <v>4200</v>
      </c>
      <c r="J320" s="21" t="str">
        <f t="shared" si="35"/>
        <v xml:space="preserve"> PLANTAS DE 1 DEPOSITOS CON 1 VAPORIZADOR VA 450 INCLUIDO ARMARIO CON FIGURA C AéreoBLP 19 A</v>
      </c>
      <c r="K320" s="21">
        <f t="shared" si="36"/>
        <v>316</v>
      </c>
    </row>
    <row r="321" spans="1:11" x14ac:dyDescent="0.35">
      <c r="A321" s="73">
        <f t="shared" si="39"/>
        <v>98</v>
      </c>
      <c r="B321" s="79" t="s">
        <v>8278</v>
      </c>
      <c r="C321" s="79" t="s">
        <v>8244</v>
      </c>
      <c r="D321" s="79" t="s">
        <v>14</v>
      </c>
      <c r="E321" s="79" t="s">
        <v>32</v>
      </c>
      <c r="F321" s="79" t="s">
        <v>8297</v>
      </c>
      <c r="G321" s="88">
        <f t="shared" ref="G321:G384" si="42">H321+I321</f>
        <v>5138</v>
      </c>
      <c r="H321" s="87">
        <v>938</v>
      </c>
      <c r="I321" s="88">
        <f t="shared" si="41"/>
        <v>4200</v>
      </c>
      <c r="J321" s="21" t="str">
        <f t="shared" si="35"/>
        <v xml:space="preserve"> PLANTAS DE 1 DEPOSITOS CON 1 VAPORIZADOR VA 450 INCLUIDO ARMARIO CON FIGURA C AéreoBLP 22 A</v>
      </c>
      <c r="K321" s="21">
        <f t="shared" si="36"/>
        <v>317</v>
      </c>
    </row>
    <row r="322" spans="1:11" x14ac:dyDescent="0.35">
      <c r="A322" s="73">
        <f t="shared" si="39"/>
        <v>99</v>
      </c>
      <c r="B322" s="79" t="s">
        <v>8278</v>
      </c>
      <c r="C322" s="79" t="s">
        <v>8244</v>
      </c>
      <c r="D322" s="79" t="s">
        <v>14</v>
      </c>
      <c r="E322" s="79" t="s">
        <v>33</v>
      </c>
      <c r="F322" s="79" t="s">
        <v>8297</v>
      </c>
      <c r="G322" s="88">
        <f t="shared" si="42"/>
        <v>5110</v>
      </c>
      <c r="H322" s="87">
        <v>910</v>
      </c>
      <c r="I322" s="88">
        <f t="shared" si="41"/>
        <v>4200</v>
      </c>
      <c r="J322" s="21" t="str">
        <f t="shared" si="35"/>
        <v xml:space="preserve"> PLANTAS DE 1 DEPOSITOS CON 1 VAPORIZADOR VA 450 INCLUIDO ARMARIO CON FIGURA C AéreoBLP 24 A</v>
      </c>
      <c r="K322" s="21">
        <f t="shared" si="36"/>
        <v>318</v>
      </c>
    </row>
    <row r="323" spans="1:11" x14ac:dyDescent="0.35">
      <c r="A323" s="73">
        <f t="shared" si="39"/>
        <v>100</v>
      </c>
      <c r="B323" s="79" t="s">
        <v>8278</v>
      </c>
      <c r="C323" s="79" t="s">
        <v>8244</v>
      </c>
      <c r="D323" s="79" t="s">
        <v>14</v>
      </c>
      <c r="E323" s="79" t="s">
        <v>34</v>
      </c>
      <c r="F323" s="79" t="s">
        <v>8297</v>
      </c>
      <c r="G323" s="88">
        <f t="shared" si="42"/>
        <v>5264</v>
      </c>
      <c r="H323" s="87">
        <v>1064</v>
      </c>
      <c r="I323" s="88">
        <f t="shared" si="41"/>
        <v>4200</v>
      </c>
      <c r="J323" s="21" t="str">
        <f t="shared" si="35"/>
        <v xml:space="preserve"> PLANTAS DE 1 DEPOSITOS CON 1 VAPORIZADOR VA 450 INCLUIDO ARMARIO CON FIGURA C AéreoBLP 29 A</v>
      </c>
      <c r="K323" s="21">
        <f t="shared" si="36"/>
        <v>319</v>
      </c>
    </row>
    <row r="324" spans="1:11" x14ac:dyDescent="0.35">
      <c r="A324" s="73">
        <f t="shared" si="39"/>
        <v>101</v>
      </c>
      <c r="B324" s="79" t="s">
        <v>8278</v>
      </c>
      <c r="C324" s="79" t="s">
        <v>8244</v>
      </c>
      <c r="D324" s="79" t="s">
        <v>14</v>
      </c>
      <c r="E324" s="79" t="s">
        <v>35</v>
      </c>
      <c r="F324" s="79" t="s">
        <v>8297</v>
      </c>
      <c r="G324" s="88">
        <f t="shared" si="42"/>
        <v>5432</v>
      </c>
      <c r="H324" s="87">
        <v>1232</v>
      </c>
      <c r="I324" s="88">
        <f t="shared" si="41"/>
        <v>4200</v>
      </c>
      <c r="J324" s="21" t="str">
        <f t="shared" si="35"/>
        <v xml:space="preserve"> PLANTAS DE 1 DEPOSITOS CON 1 VAPORIZADOR VA 450 INCLUIDO ARMARIO CON FIGURA C AéreoBLP 34 A</v>
      </c>
      <c r="K324" s="21">
        <f t="shared" si="36"/>
        <v>320</v>
      </c>
    </row>
    <row r="325" spans="1:11" x14ac:dyDescent="0.35">
      <c r="A325" s="73">
        <f t="shared" si="39"/>
        <v>102</v>
      </c>
      <c r="B325" s="79" t="s">
        <v>8278</v>
      </c>
      <c r="C325" s="79" t="s">
        <v>8244</v>
      </c>
      <c r="D325" s="79" t="s">
        <v>14</v>
      </c>
      <c r="E325" s="79" t="s">
        <v>36</v>
      </c>
      <c r="F325" s="79" t="s">
        <v>8297</v>
      </c>
      <c r="G325" s="88">
        <f t="shared" si="42"/>
        <v>5208</v>
      </c>
      <c r="H325" s="87">
        <v>1008</v>
      </c>
      <c r="I325" s="88">
        <f t="shared" si="41"/>
        <v>4200</v>
      </c>
      <c r="J325" s="21" t="str">
        <f t="shared" si="35"/>
        <v xml:space="preserve"> PLANTAS DE 1 DEPOSITOS CON 1 VAPORIZADOR VA 450 INCLUIDO ARMARIO CON FIGURA C AéreoBLP 33 A - 22</v>
      </c>
      <c r="K325" s="21">
        <f t="shared" si="36"/>
        <v>321</v>
      </c>
    </row>
    <row r="326" spans="1:11" x14ac:dyDescent="0.35">
      <c r="A326" s="73">
        <f t="shared" si="39"/>
        <v>103</v>
      </c>
      <c r="B326" s="79" t="s">
        <v>8278</v>
      </c>
      <c r="C326" s="79" t="s">
        <v>8244</v>
      </c>
      <c r="D326" s="79" t="s">
        <v>14</v>
      </c>
      <c r="E326" s="79" t="s">
        <v>37</v>
      </c>
      <c r="F326" s="79" t="s">
        <v>8297</v>
      </c>
      <c r="G326" s="88">
        <f t="shared" si="42"/>
        <v>5670</v>
      </c>
      <c r="H326" s="87">
        <v>1470</v>
      </c>
      <c r="I326" s="88">
        <f t="shared" si="41"/>
        <v>4200</v>
      </c>
      <c r="J326" s="21" t="str">
        <f t="shared" ref="J326:J389" si="43">CONCATENATE(B326,C326,D326,E326)</f>
        <v xml:space="preserve"> PLANTAS DE 1 DEPOSITOS CON 1 VAPORIZADOR VA 450 INCLUIDO ARMARIO CON FIGURA C AéreoBLP 50 A - 22</v>
      </c>
      <c r="K326" s="21">
        <f t="shared" si="36"/>
        <v>322</v>
      </c>
    </row>
    <row r="327" spans="1:11" x14ac:dyDescent="0.35">
      <c r="A327" s="73">
        <f t="shared" si="39"/>
        <v>104</v>
      </c>
      <c r="B327" s="79" t="s">
        <v>8278</v>
      </c>
      <c r="C327" s="79" t="s">
        <v>8244</v>
      </c>
      <c r="D327" s="79" t="s">
        <v>14</v>
      </c>
      <c r="E327" s="79" t="s">
        <v>38</v>
      </c>
      <c r="F327" s="79" t="s">
        <v>8297</v>
      </c>
      <c r="G327" s="88">
        <f t="shared" si="42"/>
        <v>5936</v>
      </c>
      <c r="H327" s="87">
        <v>1736</v>
      </c>
      <c r="I327" s="88">
        <f t="shared" si="41"/>
        <v>4200</v>
      </c>
      <c r="J327" s="21" t="str">
        <f t="shared" si="43"/>
        <v xml:space="preserve"> PLANTAS DE 1 DEPOSITOS CON 1 VAPORIZADOR VA 450 INCLUIDO ARMARIO CON FIGURA C AéreoBLP 59 A - 22</v>
      </c>
      <c r="K327" s="21">
        <f t="shared" ref="K327:K390" si="44">+K326+1</f>
        <v>323</v>
      </c>
    </row>
    <row r="328" spans="1:11" x14ac:dyDescent="0.35">
      <c r="A328" s="73">
        <f t="shared" si="39"/>
        <v>105</v>
      </c>
      <c r="B328" s="79" t="s">
        <v>8278</v>
      </c>
      <c r="C328" s="79" t="s">
        <v>8244</v>
      </c>
      <c r="D328" s="79" t="s">
        <v>14</v>
      </c>
      <c r="E328" s="79" t="s">
        <v>39</v>
      </c>
      <c r="F328" s="79" t="s">
        <v>8297</v>
      </c>
      <c r="G328" s="88">
        <f t="shared" si="42"/>
        <v>5558</v>
      </c>
      <c r="H328" s="87">
        <v>1358</v>
      </c>
      <c r="I328" s="88">
        <f t="shared" si="41"/>
        <v>4200</v>
      </c>
      <c r="J328" s="21" t="str">
        <f t="shared" si="43"/>
        <v xml:space="preserve"> PLANTAS DE 1 DEPOSITOS CON 1 VAPORIZADOR VA 450 INCLUIDO ARMARIO CON FIGURA C AéreoBLP 50 A - 24</v>
      </c>
      <c r="K328" s="21">
        <f t="shared" si="44"/>
        <v>324</v>
      </c>
    </row>
    <row r="329" spans="1:11" x14ac:dyDescent="0.35">
      <c r="A329" s="73">
        <f t="shared" si="39"/>
        <v>106</v>
      </c>
      <c r="B329" s="79" t="s">
        <v>8278</v>
      </c>
      <c r="C329" s="79" t="s">
        <v>8244</v>
      </c>
      <c r="D329" s="79" t="s">
        <v>14</v>
      </c>
      <c r="E329" s="79" t="s">
        <v>40</v>
      </c>
      <c r="F329" s="79" t="s">
        <v>8297</v>
      </c>
      <c r="G329" s="88">
        <f t="shared" si="42"/>
        <v>6216</v>
      </c>
      <c r="H329" s="87">
        <v>2016</v>
      </c>
      <c r="I329" s="88">
        <f t="shared" si="41"/>
        <v>4200</v>
      </c>
      <c r="J329" s="21" t="str">
        <f t="shared" si="43"/>
        <v xml:space="preserve"> PLANTAS DE 1 DEPOSITOS CON 1 VAPORIZADOR VA 450 INCLUIDO ARMARIO CON FIGURA C AéreoBLP 69 A - 22</v>
      </c>
      <c r="K329" s="21">
        <f t="shared" si="44"/>
        <v>325</v>
      </c>
    </row>
    <row r="330" spans="1:11" x14ac:dyDescent="0.35">
      <c r="A330" s="73">
        <f t="shared" si="39"/>
        <v>107</v>
      </c>
      <c r="B330" s="79" t="s">
        <v>8279</v>
      </c>
      <c r="C330" s="79" t="s">
        <v>8244</v>
      </c>
      <c r="D330" s="79" t="s">
        <v>14</v>
      </c>
      <c r="E330" s="79" t="s">
        <v>41</v>
      </c>
      <c r="F330" s="79" t="s">
        <v>8300</v>
      </c>
      <c r="G330" s="88">
        <f t="shared" si="42"/>
        <v>9548</v>
      </c>
      <c r="H330" s="87">
        <v>1148</v>
      </c>
      <c r="I330" s="88">
        <f>2*4200</f>
        <v>8400</v>
      </c>
      <c r="J330" s="21" t="str">
        <f t="shared" si="43"/>
        <v>PLANTAS DE 2 DEPOSITOS CON 2 VAPORIZADORES VA 450 INCLUIDO ARMARIO CON FIGURA CAéreoB2*LP 13 A</v>
      </c>
      <c r="K330" s="21">
        <f t="shared" si="44"/>
        <v>326</v>
      </c>
    </row>
    <row r="331" spans="1:11" x14ac:dyDescent="0.35">
      <c r="A331" s="73">
        <f t="shared" si="39"/>
        <v>108</v>
      </c>
      <c r="B331" s="79" t="s">
        <v>8279</v>
      </c>
      <c r="C331" s="79" t="s">
        <v>8244</v>
      </c>
      <c r="D331" s="79" t="s">
        <v>14</v>
      </c>
      <c r="E331" s="79" t="s">
        <v>42</v>
      </c>
      <c r="F331" s="79" t="s">
        <v>8300</v>
      </c>
      <c r="G331" s="88">
        <f t="shared" si="42"/>
        <v>9800</v>
      </c>
      <c r="H331" s="87">
        <v>1400</v>
      </c>
      <c r="I331" s="88">
        <f t="shared" ref="I331:I341" si="45">2*4200</f>
        <v>8400</v>
      </c>
      <c r="J331" s="21" t="str">
        <f t="shared" si="43"/>
        <v>PLANTAS DE 2 DEPOSITOS CON 2 VAPORIZADORES VA 450 INCLUIDO ARMARIO CON FIGURA CAéreoB2*LP 16 A</v>
      </c>
      <c r="K331" s="21">
        <f t="shared" si="44"/>
        <v>327</v>
      </c>
    </row>
    <row r="332" spans="1:11" x14ac:dyDescent="0.35">
      <c r="A332" s="73">
        <f t="shared" si="39"/>
        <v>109</v>
      </c>
      <c r="B332" s="79" t="s">
        <v>8279</v>
      </c>
      <c r="C332" s="79" t="s">
        <v>8244</v>
      </c>
      <c r="D332" s="79" t="s">
        <v>14</v>
      </c>
      <c r="E332" s="79" t="s">
        <v>43</v>
      </c>
      <c r="F332" s="79" t="s">
        <v>8300</v>
      </c>
      <c r="G332" s="88">
        <f t="shared" si="42"/>
        <v>10024</v>
      </c>
      <c r="H332" s="87">
        <v>1624</v>
      </c>
      <c r="I332" s="88">
        <f t="shared" si="45"/>
        <v>8400</v>
      </c>
      <c r="J332" s="21" t="str">
        <f t="shared" si="43"/>
        <v>PLANTAS DE 2 DEPOSITOS CON 2 VAPORIZADORES VA 450 INCLUIDO ARMARIO CON FIGURA CAéreoB2*LP 19 A</v>
      </c>
      <c r="K332" s="21">
        <f t="shared" si="44"/>
        <v>328</v>
      </c>
    </row>
    <row r="333" spans="1:11" x14ac:dyDescent="0.35">
      <c r="A333" s="73">
        <f t="shared" si="39"/>
        <v>110</v>
      </c>
      <c r="B333" s="79" t="s">
        <v>8279</v>
      </c>
      <c r="C333" s="79" t="s">
        <v>8244</v>
      </c>
      <c r="D333" s="79" t="s">
        <v>14</v>
      </c>
      <c r="E333" s="79" t="s">
        <v>44</v>
      </c>
      <c r="F333" s="79" t="s">
        <v>8300</v>
      </c>
      <c r="G333" s="88">
        <f t="shared" si="42"/>
        <v>10276</v>
      </c>
      <c r="H333" s="87">
        <v>1876</v>
      </c>
      <c r="I333" s="88">
        <f t="shared" si="45"/>
        <v>8400</v>
      </c>
      <c r="J333" s="21" t="str">
        <f t="shared" si="43"/>
        <v>PLANTAS DE 2 DEPOSITOS CON 2 VAPORIZADORES VA 450 INCLUIDO ARMARIO CON FIGURA CAéreoB2*LP 22 A</v>
      </c>
      <c r="K333" s="21">
        <f t="shared" si="44"/>
        <v>329</v>
      </c>
    </row>
    <row r="334" spans="1:11" x14ac:dyDescent="0.35">
      <c r="A334" s="73">
        <f t="shared" si="39"/>
        <v>111</v>
      </c>
      <c r="B334" s="79" t="s">
        <v>8279</v>
      </c>
      <c r="C334" s="79" t="s">
        <v>8244</v>
      </c>
      <c r="D334" s="79" t="s">
        <v>14</v>
      </c>
      <c r="E334" s="79" t="s">
        <v>45</v>
      </c>
      <c r="F334" s="79" t="s">
        <v>8300</v>
      </c>
      <c r="G334" s="88">
        <f t="shared" si="42"/>
        <v>10220</v>
      </c>
      <c r="H334" s="87">
        <v>1820</v>
      </c>
      <c r="I334" s="88">
        <f t="shared" si="45"/>
        <v>8400</v>
      </c>
      <c r="J334" s="21" t="str">
        <f t="shared" si="43"/>
        <v>PLANTAS DE 2 DEPOSITOS CON 2 VAPORIZADORES VA 450 INCLUIDO ARMARIO CON FIGURA CAéreoB2*LP 24 A</v>
      </c>
      <c r="K334" s="21">
        <f t="shared" si="44"/>
        <v>330</v>
      </c>
    </row>
    <row r="335" spans="1:11" x14ac:dyDescent="0.35">
      <c r="A335" s="73">
        <f t="shared" si="39"/>
        <v>112</v>
      </c>
      <c r="B335" s="79" t="s">
        <v>8279</v>
      </c>
      <c r="C335" s="79" t="s">
        <v>8244</v>
      </c>
      <c r="D335" s="79" t="s">
        <v>14</v>
      </c>
      <c r="E335" s="79" t="s">
        <v>46</v>
      </c>
      <c r="F335" s="79" t="s">
        <v>8300</v>
      </c>
      <c r="G335" s="88">
        <f t="shared" si="42"/>
        <v>10528</v>
      </c>
      <c r="H335" s="87">
        <v>2128</v>
      </c>
      <c r="I335" s="88">
        <f t="shared" si="45"/>
        <v>8400</v>
      </c>
      <c r="J335" s="21" t="str">
        <f t="shared" si="43"/>
        <v>PLANTAS DE 2 DEPOSITOS CON 2 VAPORIZADORES VA 450 INCLUIDO ARMARIO CON FIGURA CAéreoB2*LP 29 A</v>
      </c>
      <c r="K335" s="21">
        <f t="shared" si="44"/>
        <v>331</v>
      </c>
    </row>
    <row r="336" spans="1:11" x14ac:dyDescent="0.35">
      <c r="A336" s="73">
        <f t="shared" si="39"/>
        <v>113</v>
      </c>
      <c r="B336" s="79" t="s">
        <v>8279</v>
      </c>
      <c r="C336" s="79" t="s">
        <v>8244</v>
      </c>
      <c r="D336" s="79" t="s">
        <v>14</v>
      </c>
      <c r="E336" s="79" t="s">
        <v>47</v>
      </c>
      <c r="F336" s="79" t="s">
        <v>8300</v>
      </c>
      <c r="G336" s="88">
        <f t="shared" si="42"/>
        <v>10864</v>
      </c>
      <c r="H336" s="87">
        <v>2464</v>
      </c>
      <c r="I336" s="88">
        <f t="shared" si="45"/>
        <v>8400</v>
      </c>
      <c r="J336" s="21" t="str">
        <f t="shared" si="43"/>
        <v>PLANTAS DE 2 DEPOSITOS CON 2 VAPORIZADORES VA 450 INCLUIDO ARMARIO CON FIGURA CAéreoB2*LP 34 A</v>
      </c>
      <c r="K336" s="21">
        <f t="shared" si="44"/>
        <v>332</v>
      </c>
    </row>
    <row r="337" spans="1:11" x14ac:dyDescent="0.35">
      <c r="A337" s="73">
        <f t="shared" si="39"/>
        <v>114</v>
      </c>
      <c r="B337" s="79" t="s">
        <v>8279</v>
      </c>
      <c r="C337" s="79" t="s">
        <v>8244</v>
      </c>
      <c r="D337" s="79" t="s">
        <v>14</v>
      </c>
      <c r="E337" s="79" t="s">
        <v>48</v>
      </c>
      <c r="F337" s="79" t="s">
        <v>8300</v>
      </c>
      <c r="G337" s="88">
        <f t="shared" si="42"/>
        <v>10416</v>
      </c>
      <c r="H337" s="87">
        <v>2016</v>
      </c>
      <c r="I337" s="88">
        <f t="shared" si="45"/>
        <v>8400</v>
      </c>
      <c r="J337" s="21" t="str">
        <f t="shared" si="43"/>
        <v>PLANTAS DE 2 DEPOSITOS CON 2 VAPORIZADORES VA 450 INCLUIDO ARMARIO CON FIGURA CAéreoB2*LP 33 A - 22</v>
      </c>
      <c r="K337" s="21">
        <f t="shared" si="44"/>
        <v>333</v>
      </c>
    </row>
    <row r="338" spans="1:11" x14ac:dyDescent="0.35">
      <c r="A338" s="73">
        <f t="shared" si="39"/>
        <v>115</v>
      </c>
      <c r="B338" s="79" t="s">
        <v>8279</v>
      </c>
      <c r="C338" s="79" t="s">
        <v>8244</v>
      </c>
      <c r="D338" s="79" t="s">
        <v>14</v>
      </c>
      <c r="E338" s="79" t="s">
        <v>49</v>
      </c>
      <c r="F338" s="79" t="s">
        <v>8300</v>
      </c>
      <c r="G338" s="88">
        <f t="shared" si="42"/>
        <v>11340</v>
      </c>
      <c r="H338" s="87">
        <v>2940</v>
      </c>
      <c r="I338" s="88">
        <f t="shared" si="45"/>
        <v>8400</v>
      </c>
      <c r="J338" s="21" t="str">
        <f t="shared" si="43"/>
        <v>PLANTAS DE 2 DEPOSITOS CON 2 VAPORIZADORES VA 450 INCLUIDO ARMARIO CON FIGURA CAéreoB2*LP 50 A - 22</v>
      </c>
      <c r="K338" s="21">
        <f t="shared" si="44"/>
        <v>334</v>
      </c>
    </row>
    <row r="339" spans="1:11" x14ac:dyDescent="0.35">
      <c r="A339" s="73">
        <f t="shared" si="39"/>
        <v>116</v>
      </c>
      <c r="B339" s="79" t="s">
        <v>8279</v>
      </c>
      <c r="C339" s="79" t="s">
        <v>8244</v>
      </c>
      <c r="D339" s="79" t="s">
        <v>14</v>
      </c>
      <c r="E339" s="79" t="s">
        <v>50</v>
      </c>
      <c r="F339" s="79" t="s">
        <v>8300</v>
      </c>
      <c r="G339" s="88">
        <f t="shared" si="42"/>
        <v>11872</v>
      </c>
      <c r="H339" s="87">
        <v>3472</v>
      </c>
      <c r="I339" s="88">
        <f t="shared" si="45"/>
        <v>8400</v>
      </c>
      <c r="J339" s="21" t="str">
        <f t="shared" si="43"/>
        <v>PLANTAS DE 2 DEPOSITOS CON 2 VAPORIZADORES VA 450 INCLUIDO ARMARIO CON FIGURA CAéreoB2*LP 59 A - 22</v>
      </c>
      <c r="K339" s="21">
        <f t="shared" si="44"/>
        <v>335</v>
      </c>
    </row>
    <row r="340" spans="1:11" x14ac:dyDescent="0.35">
      <c r="A340" s="73">
        <f t="shared" si="39"/>
        <v>117</v>
      </c>
      <c r="B340" s="79" t="s">
        <v>8279</v>
      </c>
      <c r="C340" s="79" t="s">
        <v>8244</v>
      </c>
      <c r="D340" s="79" t="s">
        <v>14</v>
      </c>
      <c r="E340" s="79" t="s">
        <v>51</v>
      </c>
      <c r="F340" s="79" t="s">
        <v>8300</v>
      </c>
      <c r="G340" s="88">
        <f t="shared" si="42"/>
        <v>11116</v>
      </c>
      <c r="H340" s="87">
        <v>2716</v>
      </c>
      <c r="I340" s="88">
        <f t="shared" si="45"/>
        <v>8400</v>
      </c>
      <c r="J340" s="21" t="str">
        <f t="shared" si="43"/>
        <v>PLANTAS DE 2 DEPOSITOS CON 2 VAPORIZADORES VA 450 INCLUIDO ARMARIO CON FIGURA CAéreoB2*LP 50 A - 24</v>
      </c>
      <c r="K340" s="21">
        <f t="shared" si="44"/>
        <v>336</v>
      </c>
    </row>
    <row r="341" spans="1:11" x14ac:dyDescent="0.35">
      <c r="A341" s="73">
        <f t="shared" si="39"/>
        <v>118</v>
      </c>
      <c r="B341" s="79" t="s">
        <v>8279</v>
      </c>
      <c r="C341" s="79" t="s">
        <v>8244</v>
      </c>
      <c r="D341" s="79" t="s">
        <v>14</v>
      </c>
      <c r="E341" s="79" t="s">
        <v>52</v>
      </c>
      <c r="F341" s="79" t="s">
        <v>8300</v>
      </c>
      <c r="G341" s="88">
        <f t="shared" si="42"/>
        <v>12432</v>
      </c>
      <c r="H341" s="87">
        <v>4032</v>
      </c>
      <c r="I341" s="88">
        <f t="shared" si="45"/>
        <v>8400</v>
      </c>
      <c r="J341" s="21" t="str">
        <f t="shared" si="43"/>
        <v>PLANTAS DE 2 DEPOSITOS CON 2 VAPORIZADORES VA 450 INCLUIDO ARMARIO CON FIGURA CAéreoB2*LP 69 A - 22</v>
      </c>
      <c r="K341" s="21">
        <f t="shared" si="44"/>
        <v>337</v>
      </c>
    </row>
    <row r="342" spans="1:11" x14ac:dyDescent="0.35">
      <c r="A342" s="73">
        <f t="shared" si="39"/>
        <v>119</v>
      </c>
      <c r="B342" s="79" t="s">
        <v>8280</v>
      </c>
      <c r="C342" s="79" t="s">
        <v>8244</v>
      </c>
      <c r="D342" s="79" t="s">
        <v>14</v>
      </c>
      <c r="E342" s="79" t="s">
        <v>41</v>
      </c>
      <c r="F342" s="79" t="s">
        <v>8295</v>
      </c>
      <c r="G342" s="88">
        <f t="shared" si="42"/>
        <v>2548</v>
      </c>
      <c r="H342" s="87">
        <v>1148</v>
      </c>
      <c r="I342" s="88">
        <f>+I261</f>
        <v>1400</v>
      </c>
      <c r="J342" s="21" t="str">
        <f t="shared" si="43"/>
        <v>PLANTAS DE 2 DEPOSITOS CON 1 VAPORIZADOR VA 150 INCLUIDO ARMARIO CON FIGURA CAéreoB2*LP 13 A</v>
      </c>
      <c r="K342" s="21">
        <f t="shared" si="44"/>
        <v>338</v>
      </c>
    </row>
    <row r="343" spans="1:11" x14ac:dyDescent="0.35">
      <c r="A343" s="73">
        <f t="shared" si="39"/>
        <v>120</v>
      </c>
      <c r="B343" s="79" t="s">
        <v>8280</v>
      </c>
      <c r="C343" s="79" t="s">
        <v>8244</v>
      </c>
      <c r="D343" s="79" t="s">
        <v>14</v>
      </c>
      <c r="E343" s="79" t="s">
        <v>42</v>
      </c>
      <c r="F343" s="79" t="s">
        <v>8295</v>
      </c>
      <c r="G343" s="88">
        <f t="shared" si="42"/>
        <v>2800</v>
      </c>
      <c r="H343" s="87">
        <v>1400</v>
      </c>
      <c r="I343" s="88">
        <f t="shared" ref="I343:I353" si="46">+I262</f>
        <v>1400</v>
      </c>
      <c r="J343" s="21" t="str">
        <f t="shared" si="43"/>
        <v>PLANTAS DE 2 DEPOSITOS CON 1 VAPORIZADOR VA 150 INCLUIDO ARMARIO CON FIGURA CAéreoB2*LP 16 A</v>
      </c>
      <c r="K343" s="21">
        <f t="shared" si="44"/>
        <v>339</v>
      </c>
    </row>
    <row r="344" spans="1:11" x14ac:dyDescent="0.35">
      <c r="A344" s="73">
        <f t="shared" si="39"/>
        <v>121</v>
      </c>
      <c r="B344" s="79" t="s">
        <v>8280</v>
      </c>
      <c r="C344" s="79" t="s">
        <v>8244</v>
      </c>
      <c r="D344" s="79" t="s">
        <v>14</v>
      </c>
      <c r="E344" s="79" t="s">
        <v>43</v>
      </c>
      <c r="F344" s="79" t="s">
        <v>8295</v>
      </c>
      <c r="G344" s="88">
        <f t="shared" si="42"/>
        <v>3024</v>
      </c>
      <c r="H344" s="87">
        <v>1624</v>
      </c>
      <c r="I344" s="88">
        <f t="shared" si="46"/>
        <v>1400</v>
      </c>
      <c r="J344" s="21" t="str">
        <f t="shared" si="43"/>
        <v>PLANTAS DE 2 DEPOSITOS CON 1 VAPORIZADOR VA 150 INCLUIDO ARMARIO CON FIGURA CAéreoB2*LP 19 A</v>
      </c>
      <c r="K344" s="21">
        <f t="shared" si="44"/>
        <v>340</v>
      </c>
    </row>
    <row r="345" spans="1:11" x14ac:dyDescent="0.35">
      <c r="A345" s="73">
        <f t="shared" si="39"/>
        <v>122</v>
      </c>
      <c r="B345" s="79" t="s">
        <v>8280</v>
      </c>
      <c r="C345" s="79" t="s">
        <v>8244</v>
      </c>
      <c r="D345" s="79" t="s">
        <v>14</v>
      </c>
      <c r="E345" s="79" t="s">
        <v>44</v>
      </c>
      <c r="F345" s="79" t="s">
        <v>8295</v>
      </c>
      <c r="G345" s="88">
        <f t="shared" si="42"/>
        <v>3276</v>
      </c>
      <c r="H345" s="87">
        <v>1876</v>
      </c>
      <c r="I345" s="88">
        <f t="shared" si="46"/>
        <v>1400</v>
      </c>
      <c r="J345" s="21" t="str">
        <f t="shared" si="43"/>
        <v>PLANTAS DE 2 DEPOSITOS CON 1 VAPORIZADOR VA 150 INCLUIDO ARMARIO CON FIGURA CAéreoB2*LP 22 A</v>
      </c>
      <c r="K345" s="21">
        <f t="shared" si="44"/>
        <v>341</v>
      </c>
    </row>
    <row r="346" spans="1:11" x14ac:dyDescent="0.35">
      <c r="A346" s="73">
        <f t="shared" si="39"/>
        <v>123</v>
      </c>
      <c r="B346" s="79" t="s">
        <v>8280</v>
      </c>
      <c r="C346" s="79" t="s">
        <v>8244</v>
      </c>
      <c r="D346" s="79" t="s">
        <v>14</v>
      </c>
      <c r="E346" s="79" t="s">
        <v>45</v>
      </c>
      <c r="F346" s="79" t="s">
        <v>8295</v>
      </c>
      <c r="G346" s="88">
        <f t="shared" si="42"/>
        <v>3220</v>
      </c>
      <c r="H346" s="87">
        <v>1820</v>
      </c>
      <c r="I346" s="88">
        <f t="shared" si="46"/>
        <v>1400</v>
      </c>
      <c r="J346" s="21" t="str">
        <f t="shared" si="43"/>
        <v>PLANTAS DE 2 DEPOSITOS CON 1 VAPORIZADOR VA 150 INCLUIDO ARMARIO CON FIGURA CAéreoB2*LP 24 A</v>
      </c>
      <c r="K346" s="21">
        <f t="shared" si="44"/>
        <v>342</v>
      </c>
    </row>
    <row r="347" spans="1:11" x14ac:dyDescent="0.35">
      <c r="A347" s="73">
        <f t="shared" si="39"/>
        <v>124</v>
      </c>
      <c r="B347" s="79" t="s">
        <v>8280</v>
      </c>
      <c r="C347" s="79" t="s">
        <v>8244</v>
      </c>
      <c r="D347" s="79" t="s">
        <v>14</v>
      </c>
      <c r="E347" s="79" t="s">
        <v>46</v>
      </c>
      <c r="F347" s="79" t="s">
        <v>8295</v>
      </c>
      <c r="G347" s="88">
        <f t="shared" si="42"/>
        <v>3528</v>
      </c>
      <c r="H347" s="87">
        <v>2128</v>
      </c>
      <c r="I347" s="88">
        <f t="shared" si="46"/>
        <v>1400</v>
      </c>
      <c r="J347" s="21" t="str">
        <f t="shared" si="43"/>
        <v>PLANTAS DE 2 DEPOSITOS CON 1 VAPORIZADOR VA 150 INCLUIDO ARMARIO CON FIGURA CAéreoB2*LP 29 A</v>
      </c>
      <c r="K347" s="21">
        <f t="shared" si="44"/>
        <v>343</v>
      </c>
    </row>
    <row r="348" spans="1:11" x14ac:dyDescent="0.35">
      <c r="A348" s="73">
        <f t="shared" si="39"/>
        <v>125</v>
      </c>
      <c r="B348" s="79" t="s">
        <v>8280</v>
      </c>
      <c r="C348" s="79" t="s">
        <v>8244</v>
      </c>
      <c r="D348" s="79" t="s">
        <v>14</v>
      </c>
      <c r="E348" s="79" t="s">
        <v>47</v>
      </c>
      <c r="F348" s="79" t="s">
        <v>8295</v>
      </c>
      <c r="G348" s="88">
        <f t="shared" si="42"/>
        <v>3864</v>
      </c>
      <c r="H348" s="87">
        <v>2464</v>
      </c>
      <c r="I348" s="88">
        <f t="shared" si="46"/>
        <v>1400</v>
      </c>
      <c r="J348" s="21" t="str">
        <f t="shared" si="43"/>
        <v>PLANTAS DE 2 DEPOSITOS CON 1 VAPORIZADOR VA 150 INCLUIDO ARMARIO CON FIGURA CAéreoB2*LP 34 A</v>
      </c>
      <c r="K348" s="21">
        <f t="shared" si="44"/>
        <v>344</v>
      </c>
    </row>
    <row r="349" spans="1:11" x14ac:dyDescent="0.35">
      <c r="A349" s="73">
        <f t="shared" si="39"/>
        <v>126</v>
      </c>
      <c r="B349" s="79" t="s">
        <v>8280</v>
      </c>
      <c r="C349" s="79" t="s">
        <v>8244</v>
      </c>
      <c r="D349" s="79" t="s">
        <v>14</v>
      </c>
      <c r="E349" s="79" t="s">
        <v>48</v>
      </c>
      <c r="F349" s="79" t="s">
        <v>8295</v>
      </c>
      <c r="G349" s="88">
        <f t="shared" si="42"/>
        <v>3416</v>
      </c>
      <c r="H349" s="87">
        <v>2016</v>
      </c>
      <c r="I349" s="88">
        <f t="shared" si="46"/>
        <v>1400</v>
      </c>
      <c r="J349" s="21" t="str">
        <f t="shared" si="43"/>
        <v>PLANTAS DE 2 DEPOSITOS CON 1 VAPORIZADOR VA 150 INCLUIDO ARMARIO CON FIGURA CAéreoB2*LP 33 A - 22</v>
      </c>
      <c r="K349" s="21">
        <f t="shared" si="44"/>
        <v>345</v>
      </c>
    </row>
    <row r="350" spans="1:11" x14ac:dyDescent="0.35">
      <c r="A350" s="73">
        <f t="shared" si="39"/>
        <v>127</v>
      </c>
      <c r="B350" s="79" t="s">
        <v>8280</v>
      </c>
      <c r="C350" s="79" t="s">
        <v>8244</v>
      </c>
      <c r="D350" s="79" t="s">
        <v>14</v>
      </c>
      <c r="E350" s="79" t="s">
        <v>49</v>
      </c>
      <c r="F350" s="79" t="s">
        <v>8295</v>
      </c>
      <c r="G350" s="88">
        <f t="shared" si="42"/>
        <v>4340</v>
      </c>
      <c r="H350" s="87">
        <v>2940</v>
      </c>
      <c r="I350" s="88">
        <f t="shared" si="46"/>
        <v>1400</v>
      </c>
      <c r="J350" s="21" t="str">
        <f t="shared" si="43"/>
        <v>PLANTAS DE 2 DEPOSITOS CON 1 VAPORIZADOR VA 150 INCLUIDO ARMARIO CON FIGURA CAéreoB2*LP 50 A - 22</v>
      </c>
      <c r="K350" s="21">
        <f t="shared" si="44"/>
        <v>346</v>
      </c>
    </row>
    <row r="351" spans="1:11" x14ac:dyDescent="0.35">
      <c r="A351" s="73">
        <f t="shared" si="39"/>
        <v>128</v>
      </c>
      <c r="B351" s="79" t="s">
        <v>8280</v>
      </c>
      <c r="C351" s="79" t="s">
        <v>8244</v>
      </c>
      <c r="D351" s="79" t="s">
        <v>14</v>
      </c>
      <c r="E351" s="79" t="s">
        <v>50</v>
      </c>
      <c r="F351" s="79" t="s">
        <v>8295</v>
      </c>
      <c r="G351" s="88">
        <f t="shared" si="42"/>
        <v>4872</v>
      </c>
      <c r="H351" s="87">
        <v>3472</v>
      </c>
      <c r="I351" s="88">
        <f t="shared" si="46"/>
        <v>1400</v>
      </c>
      <c r="J351" s="21" t="str">
        <f t="shared" si="43"/>
        <v>PLANTAS DE 2 DEPOSITOS CON 1 VAPORIZADOR VA 150 INCLUIDO ARMARIO CON FIGURA CAéreoB2*LP 59 A - 22</v>
      </c>
      <c r="K351" s="21">
        <f t="shared" si="44"/>
        <v>347</v>
      </c>
    </row>
    <row r="352" spans="1:11" x14ac:dyDescent="0.35">
      <c r="A352" s="73">
        <f t="shared" si="39"/>
        <v>129</v>
      </c>
      <c r="B352" s="79" t="s">
        <v>8280</v>
      </c>
      <c r="C352" s="79" t="s">
        <v>8244</v>
      </c>
      <c r="D352" s="79" t="s">
        <v>14</v>
      </c>
      <c r="E352" s="79" t="s">
        <v>51</v>
      </c>
      <c r="F352" s="79" t="s">
        <v>8295</v>
      </c>
      <c r="G352" s="88">
        <f t="shared" si="42"/>
        <v>4116</v>
      </c>
      <c r="H352" s="87">
        <v>2716</v>
      </c>
      <c r="I352" s="88">
        <f t="shared" si="46"/>
        <v>1400</v>
      </c>
      <c r="J352" s="21" t="str">
        <f t="shared" si="43"/>
        <v>PLANTAS DE 2 DEPOSITOS CON 1 VAPORIZADOR VA 150 INCLUIDO ARMARIO CON FIGURA CAéreoB2*LP 50 A - 24</v>
      </c>
      <c r="K352" s="21">
        <f t="shared" si="44"/>
        <v>348</v>
      </c>
    </row>
    <row r="353" spans="1:11" x14ac:dyDescent="0.35">
      <c r="A353" s="73">
        <f t="shared" si="39"/>
        <v>130</v>
      </c>
      <c r="B353" s="79" t="s">
        <v>8280</v>
      </c>
      <c r="C353" s="79" t="s">
        <v>8244</v>
      </c>
      <c r="D353" s="79" t="s">
        <v>14</v>
      </c>
      <c r="E353" s="79" t="s">
        <v>52</v>
      </c>
      <c r="F353" s="79" t="s">
        <v>8295</v>
      </c>
      <c r="G353" s="88">
        <f t="shared" si="42"/>
        <v>5432</v>
      </c>
      <c r="H353" s="87">
        <v>4032</v>
      </c>
      <c r="I353" s="88">
        <f t="shared" si="46"/>
        <v>1400</v>
      </c>
      <c r="J353" s="21" t="str">
        <f t="shared" si="43"/>
        <v>PLANTAS DE 2 DEPOSITOS CON 1 VAPORIZADOR VA 150 INCLUIDO ARMARIO CON FIGURA CAéreoB2*LP 69 A - 22</v>
      </c>
      <c r="K353" s="21">
        <f t="shared" si="44"/>
        <v>349</v>
      </c>
    </row>
    <row r="354" spans="1:11" x14ac:dyDescent="0.35">
      <c r="A354" s="73">
        <f t="shared" ref="A354:A417" si="47">+A353+1</f>
        <v>131</v>
      </c>
      <c r="B354" s="79" t="s">
        <v>8281</v>
      </c>
      <c r="C354" s="79" t="s">
        <v>8244</v>
      </c>
      <c r="D354" s="79" t="s">
        <v>14</v>
      </c>
      <c r="E354" s="79" t="s">
        <v>41</v>
      </c>
      <c r="F354" s="79" t="s">
        <v>8296</v>
      </c>
      <c r="G354" s="88">
        <f t="shared" si="42"/>
        <v>3948</v>
      </c>
      <c r="H354" s="87">
        <v>1148</v>
      </c>
      <c r="I354" s="88">
        <f>+I291</f>
        <v>2800</v>
      </c>
      <c r="J354" s="21" t="str">
        <f t="shared" si="43"/>
        <v>PLANTAS DE 2 DEPOSITOS CON 1 VAPORIZADOR VA 300 INCLUIDO ARMARIO CON FIGURA CAéreoB2*LP 13 A</v>
      </c>
      <c r="K354" s="21">
        <f t="shared" si="44"/>
        <v>350</v>
      </c>
    </row>
    <row r="355" spans="1:11" x14ac:dyDescent="0.35">
      <c r="A355" s="73">
        <f t="shared" si="47"/>
        <v>132</v>
      </c>
      <c r="B355" s="79" t="s">
        <v>8281</v>
      </c>
      <c r="C355" s="79" t="s">
        <v>8244</v>
      </c>
      <c r="D355" s="79" t="s">
        <v>14</v>
      </c>
      <c r="E355" s="79" t="s">
        <v>42</v>
      </c>
      <c r="F355" s="79" t="s">
        <v>8296</v>
      </c>
      <c r="G355" s="88">
        <f t="shared" si="42"/>
        <v>4200</v>
      </c>
      <c r="H355" s="87">
        <v>1400</v>
      </c>
      <c r="I355" s="88">
        <f t="shared" ref="I355:I365" si="48">+I292</f>
        <v>2800</v>
      </c>
      <c r="J355" s="21" t="str">
        <f t="shared" si="43"/>
        <v>PLANTAS DE 2 DEPOSITOS CON 1 VAPORIZADOR VA 300 INCLUIDO ARMARIO CON FIGURA CAéreoB2*LP 16 A</v>
      </c>
      <c r="K355" s="21">
        <f t="shared" si="44"/>
        <v>351</v>
      </c>
    </row>
    <row r="356" spans="1:11" x14ac:dyDescent="0.35">
      <c r="A356" s="73">
        <f t="shared" si="47"/>
        <v>133</v>
      </c>
      <c r="B356" s="79" t="s">
        <v>8281</v>
      </c>
      <c r="C356" s="79" t="s">
        <v>8244</v>
      </c>
      <c r="D356" s="79" t="s">
        <v>14</v>
      </c>
      <c r="E356" s="79" t="s">
        <v>43</v>
      </c>
      <c r="F356" s="79" t="s">
        <v>8296</v>
      </c>
      <c r="G356" s="88">
        <f t="shared" si="42"/>
        <v>4424</v>
      </c>
      <c r="H356" s="87">
        <v>1624</v>
      </c>
      <c r="I356" s="88">
        <f t="shared" si="48"/>
        <v>2800</v>
      </c>
      <c r="J356" s="21" t="str">
        <f t="shared" si="43"/>
        <v>PLANTAS DE 2 DEPOSITOS CON 1 VAPORIZADOR VA 300 INCLUIDO ARMARIO CON FIGURA CAéreoB2*LP 19 A</v>
      </c>
      <c r="K356" s="21">
        <f t="shared" si="44"/>
        <v>352</v>
      </c>
    </row>
    <row r="357" spans="1:11" x14ac:dyDescent="0.35">
      <c r="A357" s="73">
        <f t="shared" si="47"/>
        <v>134</v>
      </c>
      <c r="B357" s="79" t="s">
        <v>8281</v>
      </c>
      <c r="C357" s="79" t="s">
        <v>8244</v>
      </c>
      <c r="D357" s="79" t="s">
        <v>14</v>
      </c>
      <c r="E357" s="79" t="s">
        <v>44</v>
      </c>
      <c r="F357" s="79" t="s">
        <v>8296</v>
      </c>
      <c r="G357" s="88">
        <f t="shared" si="42"/>
        <v>4676</v>
      </c>
      <c r="H357" s="87">
        <v>1876</v>
      </c>
      <c r="I357" s="88">
        <f t="shared" si="48"/>
        <v>2800</v>
      </c>
      <c r="J357" s="21" t="str">
        <f t="shared" si="43"/>
        <v>PLANTAS DE 2 DEPOSITOS CON 1 VAPORIZADOR VA 300 INCLUIDO ARMARIO CON FIGURA CAéreoB2*LP 22 A</v>
      </c>
      <c r="K357" s="21">
        <f t="shared" si="44"/>
        <v>353</v>
      </c>
    </row>
    <row r="358" spans="1:11" x14ac:dyDescent="0.35">
      <c r="A358" s="73">
        <f t="shared" si="47"/>
        <v>135</v>
      </c>
      <c r="B358" s="79" t="s">
        <v>8281</v>
      </c>
      <c r="C358" s="79" t="s">
        <v>8244</v>
      </c>
      <c r="D358" s="79" t="s">
        <v>14</v>
      </c>
      <c r="E358" s="79" t="s">
        <v>45</v>
      </c>
      <c r="F358" s="79" t="s">
        <v>8296</v>
      </c>
      <c r="G358" s="88">
        <f t="shared" si="42"/>
        <v>4620</v>
      </c>
      <c r="H358" s="87">
        <v>1820</v>
      </c>
      <c r="I358" s="88">
        <f t="shared" si="48"/>
        <v>2800</v>
      </c>
      <c r="J358" s="21" t="str">
        <f t="shared" si="43"/>
        <v>PLANTAS DE 2 DEPOSITOS CON 1 VAPORIZADOR VA 300 INCLUIDO ARMARIO CON FIGURA CAéreoB2*LP 24 A</v>
      </c>
      <c r="K358" s="21">
        <f t="shared" si="44"/>
        <v>354</v>
      </c>
    </row>
    <row r="359" spans="1:11" x14ac:dyDescent="0.35">
      <c r="A359" s="73">
        <f t="shared" si="47"/>
        <v>136</v>
      </c>
      <c r="B359" s="79" t="s">
        <v>8281</v>
      </c>
      <c r="C359" s="79" t="s">
        <v>8244</v>
      </c>
      <c r="D359" s="79" t="s">
        <v>14</v>
      </c>
      <c r="E359" s="79" t="s">
        <v>46</v>
      </c>
      <c r="F359" s="79" t="s">
        <v>8296</v>
      </c>
      <c r="G359" s="88">
        <f t="shared" si="42"/>
        <v>4928</v>
      </c>
      <c r="H359" s="87">
        <v>2128</v>
      </c>
      <c r="I359" s="88">
        <f t="shared" si="48"/>
        <v>2800</v>
      </c>
      <c r="J359" s="21" t="str">
        <f t="shared" si="43"/>
        <v>PLANTAS DE 2 DEPOSITOS CON 1 VAPORIZADOR VA 300 INCLUIDO ARMARIO CON FIGURA CAéreoB2*LP 29 A</v>
      </c>
      <c r="K359" s="21">
        <f t="shared" si="44"/>
        <v>355</v>
      </c>
    </row>
    <row r="360" spans="1:11" x14ac:dyDescent="0.35">
      <c r="A360" s="73">
        <f t="shared" si="47"/>
        <v>137</v>
      </c>
      <c r="B360" s="79" t="s">
        <v>8281</v>
      </c>
      <c r="C360" s="79" t="s">
        <v>8244</v>
      </c>
      <c r="D360" s="79" t="s">
        <v>14</v>
      </c>
      <c r="E360" s="79" t="s">
        <v>47</v>
      </c>
      <c r="F360" s="79" t="s">
        <v>8296</v>
      </c>
      <c r="G360" s="88">
        <f t="shared" si="42"/>
        <v>5264</v>
      </c>
      <c r="H360" s="87">
        <v>2464</v>
      </c>
      <c r="I360" s="88">
        <f t="shared" si="48"/>
        <v>2800</v>
      </c>
      <c r="J360" s="21" t="str">
        <f t="shared" si="43"/>
        <v>PLANTAS DE 2 DEPOSITOS CON 1 VAPORIZADOR VA 300 INCLUIDO ARMARIO CON FIGURA CAéreoB2*LP 34 A</v>
      </c>
      <c r="K360" s="21">
        <f t="shared" si="44"/>
        <v>356</v>
      </c>
    </row>
    <row r="361" spans="1:11" x14ac:dyDescent="0.35">
      <c r="A361" s="73">
        <f t="shared" si="47"/>
        <v>138</v>
      </c>
      <c r="B361" s="79" t="s">
        <v>8281</v>
      </c>
      <c r="C361" s="79" t="s">
        <v>8244</v>
      </c>
      <c r="D361" s="79" t="s">
        <v>14</v>
      </c>
      <c r="E361" s="79" t="s">
        <v>48</v>
      </c>
      <c r="F361" s="79" t="s">
        <v>8296</v>
      </c>
      <c r="G361" s="88">
        <f t="shared" si="42"/>
        <v>4816</v>
      </c>
      <c r="H361" s="87">
        <v>2016</v>
      </c>
      <c r="I361" s="88">
        <f t="shared" si="48"/>
        <v>2800</v>
      </c>
      <c r="J361" s="21" t="str">
        <f t="shared" si="43"/>
        <v>PLANTAS DE 2 DEPOSITOS CON 1 VAPORIZADOR VA 300 INCLUIDO ARMARIO CON FIGURA CAéreoB2*LP 33 A - 22</v>
      </c>
      <c r="K361" s="21">
        <f t="shared" si="44"/>
        <v>357</v>
      </c>
    </row>
    <row r="362" spans="1:11" x14ac:dyDescent="0.35">
      <c r="A362" s="73">
        <f t="shared" si="47"/>
        <v>139</v>
      </c>
      <c r="B362" s="79" t="s">
        <v>8281</v>
      </c>
      <c r="C362" s="79" t="s">
        <v>8244</v>
      </c>
      <c r="D362" s="79" t="s">
        <v>14</v>
      </c>
      <c r="E362" s="79" t="s">
        <v>49</v>
      </c>
      <c r="F362" s="79" t="s">
        <v>8296</v>
      </c>
      <c r="G362" s="88">
        <f t="shared" si="42"/>
        <v>5740</v>
      </c>
      <c r="H362" s="87">
        <v>2940</v>
      </c>
      <c r="I362" s="88">
        <f t="shared" si="48"/>
        <v>2800</v>
      </c>
      <c r="J362" s="21" t="str">
        <f t="shared" si="43"/>
        <v>PLANTAS DE 2 DEPOSITOS CON 1 VAPORIZADOR VA 300 INCLUIDO ARMARIO CON FIGURA CAéreoB2*LP 50 A - 22</v>
      </c>
      <c r="K362" s="21">
        <f t="shared" si="44"/>
        <v>358</v>
      </c>
    </row>
    <row r="363" spans="1:11" x14ac:dyDescent="0.35">
      <c r="A363" s="73">
        <f t="shared" si="47"/>
        <v>140</v>
      </c>
      <c r="B363" s="79" t="s">
        <v>8281</v>
      </c>
      <c r="C363" s="79" t="s">
        <v>8244</v>
      </c>
      <c r="D363" s="79" t="s">
        <v>14</v>
      </c>
      <c r="E363" s="79" t="s">
        <v>50</v>
      </c>
      <c r="F363" s="79" t="s">
        <v>8296</v>
      </c>
      <c r="G363" s="88">
        <f t="shared" si="42"/>
        <v>6272</v>
      </c>
      <c r="H363" s="87">
        <v>3472</v>
      </c>
      <c r="I363" s="88">
        <f t="shared" si="48"/>
        <v>2800</v>
      </c>
      <c r="J363" s="21" t="str">
        <f t="shared" si="43"/>
        <v>PLANTAS DE 2 DEPOSITOS CON 1 VAPORIZADOR VA 300 INCLUIDO ARMARIO CON FIGURA CAéreoB2*LP 59 A - 22</v>
      </c>
      <c r="K363" s="21">
        <f t="shared" si="44"/>
        <v>359</v>
      </c>
    </row>
    <row r="364" spans="1:11" x14ac:dyDescent="0.35">
      <c r="A364" s="73">
        <f t="shared" si="47"/>
        <v>141</v>
      </c>
      <c r="B364" s="79" t="s">
        <v>8281</v>
      </c>
      <c r="C364" s="79" t="s">
        <v>8244</v>
      </c>
      <c r="D364" s="79" t="s">
        <v>14</v>
      </c>
      <c r="E364" s="79" t="s">
        <v>51</v>
      </c>
      <c r="F364" s="79" t="s">
        <v>8296</v>
      </c>
      <c r="G364" s="88">
        <f t="shared" si="42"/>
        <v>5516</v>
      </c>
      <c r="H364" s="87">
        <v>2716</v>
      </c>
      <c r="I364" s="88">
        <f t="shared" si="48"/>
        <v>2800</v>
      </c>
      <c r="J364" s="21" t="str">
        <f t="shared" si="43"/>
        <v>PLANTAS DE 2 DEPOSITOS CON 1 VAPORIZADOR VA 300 INCLUIDO ARMARIO CON FIGURA CAéreoB2*LP 50 A - 24</v>
      </c>
      <c r="K364" s="21">
        <f t="shared" si="44"/>
        <v>360</v>
      </c>
    </row>
    <row r="365" spans="1:11" x14ac:dyDescent="0.35">
      <c r="A365" s="73">
        <f t="shared" si="47"/>
        <v>142</v>
      </c>
      <c r="B365" s="79" t="s">
        <v>8281</v>
      </c>
      <c r="C365" s="79" t="s">
        <v>8244</v>
      </c>
      <c r="D365" s="79" t="s">
        <v>14</v>
      </c>
      <c r="E365" s="79" t="s">
        <v>52</v>
      </c>
      <c r="F365" s="79" t="s">
        <v>8296</v>
      </c>
      <c r="G365" s="88">
        <f t="shared" si="42"/>
        <v>6832</v>
      </c>
      <c r="H365" s="87">
        <v>4032</v>
      </c>
      <c r="I365" s="88">
        <f t="shared" si="48"/>
        <v>2800</v>
      </c>
      <c r="J365" s="21" t="str">
        <f t="shared" si="43"/>
        <v>PLANTAS DE 2 DEPOSITOS CON 1 VAPORIZADOR VA 300 INCLUIDO ARMARIO CON FIGURA CAéreoB2*LP 69 A - 22</v>
      </c>
      <c r="K365" s="21">
        <f t="shared" si="44"/>
        <v>361</v>
      </c>
    </row>
    <row r="366" spans="1:11" x14ac:dyDescent="0.35">
      <c r="A366" s="73">
        <f t="shared" si="47"/>
        <v>143</v>
      </c>
      <c r="B366" s="79" t="s">
        <v>8282</v>
      </c>
      <c r="C366" s="79" t="s">
        <v>8244</v>
      </c>
      <c r="D366" s="79" t="s">
        <v>14</v>
      </c>
      <c r="E366" s="79" t="s">
        <v>41</v>
      </c>
      <c r="F366" s="79" t="s">
        <v>8297</v>
      </c>
      <c r="G366" s="88">
        <f t="shared" si="42"/>
        <v>5348</v>
      </c>
      <c r="H366" s="87">
        <v>1148</v>
      </c>
      <c r="I366" s="88">
        <f>+I318</f>
        <v>4200</v>
      </c>
      <c r="J366" s="21" t="str">
        <f t="shared" si="43"/>
        <v>PLANTAS DE 2 DEPOSITOS CON 1 VAPORIZADOR VA 450 INCLUIDO ARMARIO CON FIGURA CAéreoB2*LP 13 A</v>
      </c>
      <c r="K366" s="21">
        <f t="shared" si="44"/>
        <v>362</v>
      </c>
    </row>
    <row r="367" spans="1:11" x14ac:dyDescent="0.35">
      <c r="A367" s="73">
        <f t="shared" si="47"/>
        <v>144</v>
      </c>
      <c r="B367" s="79" t="s">
        <v>8282</v>
      </c>
      <c r="C367" s="79" t="s">
        <v>8244</v>
      </c>
      <c r="D367" s="79" t="s">
        <v>14</v>
      </c>
      <c r="E367" s="79" t="s">
        <v>42</v>
      </c>
      <c r="F367" s="79" t="s">
        <v>8297</v>
      </c>
      <c r="G367" s="88">
        <f t="shared" si="42"/>
        <v>5600</v>
      </c>
      <c r="H367" s="87">
        <v>1400</v>
      </c>
      <c r="I367" s="88">
        <f t="shared" ref="I367:I376" si="49">+I319</f>
        <v>4200</v>
      </c>
      <c r="J367" s="21" t="str">
        <f t="shared" si="43"/>
        <v>PLANTAS DE 2 DEPOSITOS CON 1 VAPORIZADOR VA 450 INCLUIDO ARMARIO CON FIGURA CAéreoB2*LP 16 A</v>
      </c>
      <c r="K367" s="21">
        <f t="shared" si="44"/>
        <v>363</v>
      </c>
    </row>
    <row r="368" spans="1:11" x14ac:dyDescent="0.35">
      <c r="A368" s="73">
        <f t="shared" si="47"/>
        <v>145</v>
      </c>
      <c r="B368" s="79" t="s">
        <v>8282</v>
      </c>
      <c r="C368" s="79" t="s">
        <v>8244</v>
      </c>
      <c r="D368" s="79" t="s">
        <v>14</v>
      </c>
      <c r="E368" s="79" t="s">
        <v>43</v>
      </c>
      <c r="F368" s="79" t="s">
        <v>8297</v>
      </c>
      <c r="G368" s="88">
        <f t="shared" si="42"/>
        <v>5824</v>
      </c>
      <c r="H368" s="87">
        <v>1624</v>
      </c>
      <c r="I368" s="88">
        <f t="shared" si="49"/>
        <v>4200</v>
      </c>
      <c r="J368" s="21" t="str">
        <f t="shared" si="43"/>
        <v>PLANTAS DE 2 DEPOSITOS CON 1 VAPORIZADOR VA 450 INCLUIDO ARMARIO CON FIGURA CAéreoB2*LP 19 A</v>
      </c>
      <c r="K368" s="21">
        <f t="shared" si="44"/>
        <v>364</v>
      </c>
    </row>
    <row r="369" spans="1:11" x14ac:dyDescent="0.35">
      <c r="A369" s="73">
        <f t="shared" si="47"/>
        <v>146</v>
      </c>
      <c r="B369" s="79" t="s">
        <v>8282</v>
      </c>
      <c r="C369" s="79" t="s">
        <v>8244</v>
      </c>
      <c r="D369" s="79" t="s">
        <v>14</v>
      </c>
      <c r="E369" s="79" t="s">
        <v>44</v>
      </c>
      <c r="F369" s="79" t="s">
        <v>8297</v>
      </c>
      <c r="G369" s="88">
        <f t="shared" si="42"/>
        <v>6076</v>
      </c>
      <c r="H369" s="87">
        <v>1876</v>
      </c>
      <c r="I369" s="88">
        <f t="shared" si="49"/>
        <v>4200</v>
      </c>
      <c r="J369" s="21" t="str">
        <f t="shared" si="43"/>
        <v>PLANTAS DE 2 DEPOSITOS CON 1 VAPORIZADOR VA 450 INCLUIDO ARMARIO CON FIGURA CAéreoB2*LP 22 A</v>
      </c>
      <c r="K369" s="21">
        <f t="shared" si="44"/>
        <v>365</v>
      </c>
    </row>
    <row r="370" spans="1:11" x14ac:dyDescent="0.35">
      <c r="A370" s="73">
        <f t="shared" si="47"/>
        <v>147</v>
      </c>
      <c r="B370" s="79" t="s">
        <v>8282</v>
      </c>
      <c r="C370" s="79" t="s">
        <v>8244</v>
      </c>
      <c r="D370" s="79" t="s">
        <v>14</v>
      </c>
      <c r="E370" s="79" t="s">
        <v>45</v>
      </c>
      <c r="F370" s="79" t="s">
        <v>8297</v>
      </c>
      <c r="G370" s="88">
        <f t="shared" si="42"/>
        <v>6020</v>
      </c>
      <c r="H370" s="87">
        <v>1820</v>
      </c>
      <c r="I370" s="88">
        <f t="shared" si="49"/>
        <v>4200</v>
      </c>
      <c r="J370" s="21" t="str">
        <f t="shared" si="43"/>
        <v>PLANTAS DE 2 DEPOSITOS CON 1 VAPORIZADOR VA 450 INCLUIDO ARMARIO CON FIGURA CAéreoB2*LP 24 A</v>
      </c>
      <c r="K370" s="21">
        <f t="shared" si="44"/>
        <v>366</v>
      </c>
    </row>
    <row r="371" spans="1:11" x14ac:dyDescent="0.35">
      <c r="A371" s="73">
        <f t="shared" si="47"/>
        <v>148</v>
      </c>
      <c r="B371" s="79" t="s">
        <v>8282</v>
      </c>
      <c r="C371" s="79" t="s">
        <v>8244</v>
      </c>
      <c r="D371" s="79" t="s">
        <v>14</v>
      </c>
      <c r="E371" s="79" t="s">
        <v>46</v>
      </c>
      <c r="F371" s="79" t="s">
        <v>8297</v>
      </c>
      <c r="G371" s="88">
        <f t="shared" si="42"/>
        <v>6328</v>
      </c>
      <c r="H371" s="87">
        <v>2128</v>
      </c>
      <c r="I371" s="88">
        <f t="shared" si="49"/>
        <v>4200</v>
      </c>
      <c r="J371" s="21" t="str">
        <f t="shared" si="43"/>
        <v>PLANTAS DE 2 DEPOSITOS CON 1 VAPORIZADOR VA 450 INCLUIDO ARMARIO CON FIGURA CAéreoB2*LP 29 A</v>
      </c>
      <c r="K371" s="21">
        <f t="shared" si="44"/>
        <v>367</v>
      </c>
    </row>
    <row r="372" spans="1:11" x14ac:dyDescent="0.35">
      <c r="A372" s="73">
        <f t="shared" si="47"/>
        <v>149</v>
      </c>
      <c r="B372" s="79" t="s">
        <v>8282</v>
      </c>
      <c r="C372" s="79" t="s">
        <v>8244</v>
      </c>
      <c r="D372" s="79" t="s">
        <v>14</v>
      </c>
      <c r="E372" s="79" t="s">
        <v>47</v>
      </c>
      <c r="F372" s="79" t="s">
        <v>8297</v>
      </c>
      <c r="G372" s="88">
        <f t="shared" si="42"/>
        <v>6664</v>
      </c>
      <c r="H372" s="87">
        <v>2464</v>
      </c>
      <c r="I372" s="88">
        <f t="shared" si="49"/>
        <v>4200</v>
      </c>
      <c r="J372" s="21" t="str">
        <f t="shared" si="43"/>
        <v>PLANTAS DE 2 DEPOSITOS CON 1 VAPORIZADOR VA 450 INCLUIDO ARMARIO CON FIGURA CAéreoB2*LP 34 A</v>
      </c>
      <c r="K372" s="21">
        <f t="shared" si="44"/>
        <v>368</v>
      </c>
    </row>
    <row r="373" spans="1:11" x14ac:dyDescent="0.35">
      <c r="A373" s="73">
        <f t="shared" si="47"/>
        <v>150</v>
      </c>
      <c r="B373" s="79" t="s">
        <v>8282</v>
      </c>
      <c r="C373" s="79" t="s">
        <v>8244</v>
      </c>
      <c r="D373" s="79" t="s">
        <v>14</v>
      </c>
      <c r="E373" s="79" t="s">
        <v>48</v>
      </c>
      <c r="F373" s="79" t="s">
        <v>8297</v>
      </c>
      <c r="G373" s="88">
        <f t="shared" si="42"/>
        <v>6216</v>
      </c>
      <c r="H373" s="87">
        <v>2016</v>
      </c>
      <c r="I373" s="88">
        <f t="shared" si="49"/>
        <v>4200</v>
      </c>
      <c r="J373" s="21" t="str">
        <f t="shared" si="43"/>
        <v>PLANTAS DE 2 DEPOSITOS CON 1 VAPORIZADOR VA 450 INCLUIDO ARMARIO CON FIGURA CAéreoB2*LP 33 A - 22</v>
      </c>
      <c r="K373" s="21">
        <f t="shared" si="44"/>
        <v>369</v>
      </c>
    </row>
    <row r="374" spans="1:11" x14ac:dyDescent="0.35">
      <c r="A374" s="73">
        <f t="shared" si="47"/>
        <v>151</v>
      </c>
      <c r="B374" s="79" t="s">
        <v>8282</v>
      </c>
      <c r="C374" s="79" t="s">
        <v>8244</v>
      </c>
      <c r="D374" s="79" t="s">
        <v>14</v>
      </c>
      <c r="E374" s="79" t="s">
        <v>49</v>
      </c>
      <c r="F374" s="79" t="s">
        <v>8297</v>
      </c>
      <c r="G374" s="88">
        <f t="shared" si="42"/>
        <v>7140</v>
      </c>
      <c r="H374" s="87">
        <v>2940</v>
      </c>
      <c r="I374" s="88">
        <f t="shared" si="49"/>
        <v>4200</v>
      </c>
      <c r="J374" s="21" t="str">
        <f t="shared" si="43"/>
        <v>PLANTAS DE 2 DEPOSITOS CON 1 VAPORIZADOR VA 450 INCLUIDO ARMARIO CON FIGURA CAéreoB2*LP 50 A - 22</v>
      </c>
      <c r="K374" s="21">
        <f t="shared" si="44"/>
        <v>370</v>
      </c>
    </row>
    <row r="375" spans="1:11" x14ac:dyDescent="0.35">
      <c r="A375" s="73">
        <f t="shared" si="47"/>
        <v>152</v>
      </c>
      <c r="B375" s="79" t="s">
        <v>8282</v>
      </c>
      <c r="C375" s="79" t="s">
        <v>8244</v>
      </c>
      <c r="D375" s="79" t="s">
        <v>14</v>
      </c>
      <c r="E375" s="79" t="s">
        <v>50</v>
      </c>
      <c r="F375" s="79" t="s">
        <v>8297</v>
      </c>
      <c r="G375" s="88">
        <f t="shared" si="42"/>
        <v>7672</v>
      </c>
      <c r="H375" s="87">
        <v>3472</v>
      </c>
      <c r="I375" s="88">
        <f t="shared" si="49"/>
        <v>4200</v>
      </c>
      <c r="J375" s="21" t="str">
        <f t="shared" si="43"/>
        <v>PLANTAS DE 2 DEPOSITOS CON 1 VAPORIZADOR VA 450 INCLUIDO ARMARIO CON FIGURA CAéreoB2*LP 59 A - 22</v>
      </c>
      <c r="K375" s="21">
        <f t="shared" si="44"/>
        <v>371</v>
      </c>
    </row>
    <row r="376" spans="1:11" x14ac:dyDescent="0.35">
      <c r="A376" s="73">
        <f t="shared" si="47"/>
        <v>153</v>
      </c>
      <c r="B376" s="79" t="s">
        <v>8282</v>
      </c>
      <c r="C376" s="79" t="s">
        <v>8244</v>
      </c>
      <c r="D376" s="79" t="s">
        <v>14</v>
      </c>
      <c r="E376" s="79" t="s">
        <v>51</v>
      </c>
      <c r="F376" s="79" t="s">
        <v>8297</v>
      </c>
      <c r="G376" s="88">
        <f t="shared" si="42"/>
        <v>6916</v>
      </c>
      <c r="H376" s="87">
        <v>2716</v>
      </c>
      <c r="I376" s="88">
        <f t="shared" si="49"/>
        <v>4200</v>
      </c>
      <c r="J376" s="21" t="str">
        <f t="shared" si="43"/>
        <v>PLANTAS DE 2 DEPOSITOS CON 1 VAPORIZADOR VA 450 INCLUIDO ARMARIO CON FIGURA CAéreoB2*LP 50 A - 24</v>
      </c>
      <c r="K376" s="21">
        <f t="shared" si="44"/>
        <v>372</v>
      </c>
    </row>
    <row r="377" spans="1:11" x14ac:dyDescent="0.35">
      <c r="A377" s="73">
        <f t="shared" si="47"/>
        <v>154</v>
      </c>
      <c r="B377" s="79" t="s">
        <v>8269</v>
      </c>
      <c r="C377" s="79" t="s">
        <v>8244</v>
      </c>
      <c r="D377" s="79" t="s">
        <v>14</v>
      </c>
      <c r="E377" s="79" t="s">
        <v>29</v>
      </c>
      <c r="F377" s="79" t="s">
        <v>8298</v>
      </c>
      <c r="G377" s="88">
        <f t="shared" si="42"/>
        <v>6832</v>
      </c>
      <c r="H377" s="87">
        <v>4032</v>
      </c>
      <c r="I377" s="88">
        <f>+I276</f>
        <v>2800</v>
      </c>
      <c r="J377" s="21" t="str">
        <f t="shared" si="43"/>
        <v>PLANTAS DE 1 DEPOSITOS CON 2 VAPORIZADORES VA 150 INCLUIDO ARMARIO CON FIGURA C AéreoBLP 13 A</v>
      </c>
      <c r="K377" s="21">
        <f t="shared" si="44"/>
        <v>373</v>
      </c>
    </row>
    <row r="378" spans="1:11" x14ac:dyDescent="0.35">
      <c r="A378" s="73">
        <f t="shared" si="47"/>
        <v>155</v>
      </c>
      <c r="B378" s="79" t="s">
        <v>8269</v>
      </c>
      <c r="C378" s="79" t="s">
        <v>8244</v>
      </c>
      <c r="D378" s="79" t="s">
        <v>14</v>
      </c>
      <c r="E378" s="79" t="s">
        <v>30</v>
      </c>
      <c r="F378" s="79" t="s">
        <v>8298</v>
      </c>
      <c r="G378" s="88">
        <f t="shared" si="42"/>
        <v>3500</v>
      </c>
      <c r="H378" s="87">
        <v>700</v>
      </c>
      <c r="I378" s="88">
        <f t="shared" ref="I378:I387" si="50">+I277</f>
        <v>2800</v>
      </c>
      <c r="J378" s="21" t="str">
        <f t="shared" si="43"/>
        <v>PLANTAS DE 1 DEPOSITOS CON 2 VAPORIZADORES VA 150 INCLUIDO ARMARIO CON FIGURA C AéreoBLP 16 A</v>
      </c>
      <c r="K378" s="21">
        <f t="shared" si="44"/>
        <v>374</v>
      </c>
    </row>
    <row r="379" spans="1:11" x14ac:dyDescent="0.35">
      <c r="A379" s="73">
        <f t="shared" si="47"/>
        <v>156</v>
      </c>
      <c r="B379" s="79" t="s">
        <v>8269</v>
      </c>
      <c r="C379" s="79" t="s">
        <v>8244</v>
      </c>
      <c r="D379" s="79" t="s">
        <v>14</v>
      </c>
      <c r="E379" s="79" t="s">
        <v>31</v>
      </c>
      <c r="F379" s="79" t="s">
        <v>8298</v>
      </c>
      <c r="G379" s="88">
        <f t="shared" si="42"/>
        <v>3612</v>
      </c>
      <c r="H379" s="87">
        <v>812</v>
      </c>
      <c r="I379" s="88">
        <f t="shared" si="50"/>
        <v>2800</v>
      </c>
      <c r="J379" s="21" t="str">
        <f t="shared" si="43"/>
        <v>PLANTAS DE 1 DEPOSITOS CON 2 VAPORIZADORES VA 150 INCLUIDO ARMARIO CON FIGURA C AéreoBLP 19 A</v>
      </c>
      <c r="K379" s="21">
        <f t="shared" si="44"/>
        <v>375</v>
      </c>
    </row>
    <row r="380" spans="1:11" x14ac:dyDescent="0.35">
      <c r="A380" s="73">
        <f t="shared" si="47"/>
        <v>157</v>
      </c>
      <c r="B380" s="79" t="s">
        <v>8269</v>
      </c>
      <c r="C380" s="79" t="s">
        <v>8244</v>
      </c>
      <c r="D380" s="79" t="s">
        <v>14</v>
      </c>
      <c r="E380" s="79" t="s">
        <v>32</v>
      </c>
      <c r="F380" s="79" t="s">
        <v>8298</v>
      </c>
      <c r="G380" s="88">
        <f t="shared" si="42"/>
        <v>3738</v>
      </c>
      <c r="H380" s="87">
        <v>938</v>
      </c>
      <c r="I380" s="88">
        <f t="shared" si="50"/>
        <v>2800</v>
      </c>
      <c r="J380" s="21" t="str">
        <f t="shared" si="43"/>
        <v>PLANTAS DE 1 DEPOSITOS CON 2 VAPORIZADORES VA 150 INCLUIDO ARMARIO CON FIGURA C AéreoBLP 22 A</v>
      </c>
      <c r="K380" s="21">
        <f t="shared" si="44"/>
        <v>376</v>
      </c>
    </row>
    <row r="381" spans="1:11" x14ac:dyDescent="0.35">
      <c r="A381" s="73">
        <f t="shared" si="47"/>
        <v>158</v>
      </c>
      <c r="B381" s="79" t="s">
        <v>8269</v>
      </c>
      <c r="C381" s="79" t="s">
        <v>8244</v>
      </c>
      <c r="D381" s="79" t="s">
        <v>14</v>
      </c>
      <c r="E381" s="79" t="s">
        <v>33</v>
      </c>
      <c r="F381" s="79" t="s">
        <v>8298</v>
      </c>
      <c r="G381" s="88">
        <f t="shared" si="42"/>
        <v>3710</v>
      </c>
      <c r="H381" s="87">
        <v>910</v>
      </c>
      <c r="I381" s="88">
        <f t="shared" si="50"/>
        <v>2800</v>
      </c>
      <c r="J381" s="21" t="str">
        <f t="shared" si="43"/>
        <v>PLANTAS DE 1 DEPOSITOS CON 2 VAPORIZADORES VA 150 INCLUIDO ARMARIO CON FIGURA C AéreoBLP 24 A</v>
      </c>
      <c r="K381" s="21">
        <f t="shared" si="44"/>
        <v>377</v>
      </c>
    </row>
    <row r="382" spans="1:11" x14ac:dyDescent="0.35">
      <c r="A382" s="73">
        <f t="shared" si="47"/>
        <v>159</v>
      </c>
      <c r="B382" s="79" t="s">
        <v>8269</v>
      </c>
      <c r="C382" s="79" t="s">
        <v>8244</v>
      </c>
      <c r="D382" s="79" t="s">
        <v>14</v>
      </c>
      <c r="E382" s="79" t="s">
        <v>34</v>
      </c>
      <c r="F382" s="79" t="s">
        <v>8298</v>
      </c>
      <c r="G382" s="88">
        <f t="shared" si="42"/>
        <v>3864</v>
      </c>
      <c r="H382" s="87">
        <v>1064</v>
      </c>
      <c r="I382" s="88">
        <f t="shared" si="50"/>
        <v>2800</v>
      </c>
      <c r="J382" s="21" t="str">
        <f t="shared" si="43"/>
        <v>PLANTAS DE 1 DEPOSITOS CON 2 VAPORIZADORES VA 150 INCLUIDO ARMARIO CON FIGURA C AéreoBLP 29 A</v>
      </c>
      <c r="K382" s="21">
        <f t="shared" si="44"/>
        <v>378</v>
      </c>
    </row>
    <row r="383" spans="1:11" x14ac:dyDescent="0.35">
      <c r="A383" s="73">
        <f t="shared" si="47"/>
        <v>160</v>
      </c>
      <c r="B383" s="79" t="s">
        <v>8269</v>
      </c>
      <c r="C383" s="79" t="s">
        <v>8244</v>
      </c>
      <c r="D383" s="79" t="s">
        <v>14</v>
      </c>
      <c r="E383" s="79" t="s">
        <v>35</v>
      </c>
      <c r="F383" s="79" t="s">
        <v>8298</v>
      </c>
      <c r="G383" s="88">
        <f t="shared" si="42"/>
        <v>4032</v>
      </c>
      <c r="H383" s="87">
        <v>1232</v>
      </c>
      <c r="I383" s="88">
        <f t="shared" si="50"/>
        <v>2800</v>
      </c>
      <c r="J383" s="21" t="str">
        <f t="shared" si="43"/>
        <v>PLANTAS DE 1 DEPOSITOS CON 2 VAPORIZADORES VA 150 INCLUIDO ARMARIO CON FIGURA C AéreoBLP 34 A</v>
      </c>
      <c r="K383" s="21">
        <f t="shared" si="44"/>
        <v>379</v>
      </c>
    </row>
    <row r="384" spans="1:11" x14ac:dyDescent="0.35">
      <c r="A384" s="73">
        <f t="shared" si="47"/>
        <v>161</v>
      </c>
      <c r="B384" s="79" t="s">
        <v>8269</v>
      </c>
      <c r="C384" s="79" t="s">
        <v>8244</v>
      </c>
      <c r="D384" s="79" t="s">
        <v>14</v>
      </c>
      <c r="E384" s="79" t="s">
        <v>36</v>
      </c>
      <c r="F384" s="79" t="s">
        <v>8298</v>
      </c>
      <c r="G384" s="88">
        <f t="shared" si="42"/>
        <v>3808</v>
      </c>
      <c r="H384" s="87">
        <v>1008</v>
      </c>
      <c r="I384" s="88">
        <f t="shared" si="50"/>
        <v>2800</v>
      </c>
      <c r="J384" s="21" t="str">
        <f t="shared" si="43"/>
        <v>PLANTAS DE 1 DEPOSITOS CON 2 VAPORIZADORES VA 150 INCLUIDO ARMARIO CON FIGURA C AéreoBLP 33 A - 22</v>
      </c>
      <c r="K384" s="21">
        <f t="shared" si="44"/>
        <v>380</v>
      </c>
    </row>
    <row r="385" spans="1:11" x14ac:dyDescent="0.35">
      <c r="A385" s="73">
        <f t="shared" si="47"/>
        <v>162</v>
      </c>
      <c r="B385" s="79" t="s">
        <v>8269</v>
      </c>
      <c r="C385" s="79" t="s">
        <v>8244</v>
      </c>
      <c r="D385" s="79" t="s">
        <v>14</v>
      </c>
      <c r="E385" s="79" t="s">
        <v>37</v>
      </c>
      <c r="F385" s="79" t="s">
        <v>8298</v>
      </c>
      <c r="G385" s="88">
        <f t="shared" ref="G385:G442" si="51">H385+I385</f>
        <v>4270</v>
      </c>
      <c r="H385" s="87">
        <v>1470</v>
      </c>
      <c r="I385" s="88">
        <f t="shared" si="50"/>
        <v>2800</v>
      </c>
      <c r="J385" s="21" t="str">
        <f t="shared" si="43"/>
        <v>PLANTAS DE 1 DEPOSITOS CON 2 VAPORIZADORES VA 150 INCLUIDO ARMARIO CON FIGURA C AéreoBLP 50 A - 22</v>
      </c>
      <c r="K385" s="21">
        <f t="shared" si="44"/>
        <v>381</v>
      </c>
    </row>
    <row r="386" spans="1:11" x14ac:dyDescent="0.35">
      <c r="A386" s="73">
        <f t="shared" si="47"/>
        <v>163</v>
      </c>
      <c r="B386" s="79" t="s">
        <v>8269</v>
      </c>
      <c r="C386" s="79" t="s">
        <v>8244</v>
      </c>
      <c r="D386" s="79" t="s">
        <v>14</v>
      </c>
      <c r="E386" s="79" t="s">
        <v>38</v>
      </c>
      <c r="F386" s="79" t="s">
        <v>8298</v>
      </c>
      <c r="G386" s="88">
        <f t="shared" si="51"/>
        <v>4536</v>
      </c>
      <c r="H386" s="87">
        <v>1736</v>
      </c>
      <c r="I386" s="88">
        <f t="shared" si="50"/>
        <v>2800</v>
      </c>
      <c r="J386" s="21" t="str">
        <f t="shared" si="43"/>
        <v>PLANTAS DE 1 DEPOSITOS CON 2 VAPORIZADORES VA 150 INCLUIDO ARMARIO CON FIGURA C AéreoBLP 59 A - 22</v>
      </c>
      <c r="K386" s="21">
        <f t="shared" si="44"/>
        <v>382</v>
      </c>
    </row>
    <row r="387" spans="1:11" x14ac:dyDescent="0.35">
      <c r="A387" s="73">
        <f t="shared" si="47"/>
        <v>164</v>
      </c>
      <c r="B387" s="79" t="s">
        <v>8269</v>
      </c>
      <c r="C387" s="79" t="s">
        <v>8244</v>
      </c>
      <c r="D387" s="79" t="s">
        <v>14</v>
      </c>
      <c r="E387" s="79" t="s">
        <v>39</v>
      </c>
      <c r="F387" s="79" t="s">
        <v>8298</v>
      </c>
      <c r="G387" s="88">
        <f t="shared" si="51"/>
        <v>4158</v>
      </c>
      <c r="H387" s="87">
        <v>1358</v>
      </c>
      <c r="I387" s="88">
        <f t="shared" si="50"/>
        <v>2800</v>
      </c>
      <c r="J387" s="21" t="str">
        <f t="shared" si="43"/>
        <v>PLANTAS DE 1 DEPOSITOS CON 2 VAPORIZADORES VA 150 INCLUIDO ARMARIO CON FIGURA C AéreoBLP 50 A - 24</v>
      </c>
      <c r="K387" s="21">
        <f t="shared" si="44"/>
        <v>383</v>
      </c>
    </row>
    <row r="388" spans="1:11" x14ac:dyDescent="0.35">
      <c r="A388" s="73">
        <f t="shared" si="47"/>
        <v>165</v>
      </c>
      <c r="B388" s="79" t="s">
        <v>8269</v>
      </c>
      <c r="C388" s="79" t="s">
        <v>8244</v>
      </c>
      <c r="D388" s="79" t="s">
        <v>14</v>
      </c>
      <c r="E388" s="79" t="s">
        <v>40</v>
      </c>
      <c r="F388" s="79" t="s">
        <v>8298</v>
      </c>
      <c r="G388" s="88">
        <f t="shared" si="51"/>
        <v>4816</v>
      </c>
      <c r="H388" s="87">
        <v>2016</v>
      </c>
      <c r="I388" s="88">
        <f>+I287</f>
        <v>2800</v>
      </c>
      <c r="J388" s="21" t="str">
        <f t="shared" si="43"/>
        <v>PLANTAS DE 1 DEPOSITOS CON 2 VAPORIZADORES VA 150 INCLUIDO ARMARIO CON FIGURA C AéreoBLP 69 A - 22</v>
      </c>
      <c r="K388" s="21">
        <f t="shared" si="44"/>
        <v>384</v>
      </c>
    </row>
    <row r="389" spans="1:11" x14ac:dyDescent="0.35">
      <c r="A389" s="73">
        <f t="shared" si="47"/>
        <v>166</v>
      </c>
      <c r="B389" s="79" t="s">
        <v>8270</v>
      </c>
      <c r="C389" s="79" t="s">
        <v>8244</v>
      </c>
      <c r="D389" s="79" t="s">
        <v>14</v>
      </c>
      <c r="E389" s="79" t="s">
        <v>29</v>
      </c>
      <c r="F389" s="79" t="s">
        <v>8299</v>
      </c>
      <c r="G389" s="88">
        <f t="shared" si="51"/>
        <v>6174</v>
      </c>
      <c r="H389" s="87">
        <v>574</v>
      </c>
      <c r="I389" s="88">
        <f>+I303</f>
        <v>5600</v>
      </c>
      <c r="J389" s="21" t="str">
        <f t="shared" si="43"/>
        <v>PLANTAS DE 1 DEPOSITOS CON 2 VAPORIZADORES VA 300 INCLUIDO ARMARIO CON FIGURA C AéreoBLP 13 A</v>
      </c>
      <c r="K389" s="21">
        <f t="shared" si="44"/>
        <v>385</v>
      </c>
    </row>
    <row r="390" spans="1:11" x14ac:dyDescent="0.35">
      <c r="A390" s="73">
        <f t="shared" si="47"/>
        <v>167</v>
      </c>
      <c r="B390" s="79" t="s">
        <v>8270</v>
      </c>
      <c r="C390" s="79" t="s">
        <v>8244</v>
      </c>
      <c r="D390" s="79" t="s">
        <v>14</v>
      </c>
      <c r="E390" s="79" t="s">
        <v>30</v>
      </c>
      <c r="F390" s="79" t="s">
        <v>8299</v>
      </c>
      <c r="G390" s="88">
        <f t="shared" si="51"/>
        <v>6300</v>
      </c>
      <c r="H390" s="87">
        <v>700</v>
      </c>
      <c r="I390" s="88">
        <f t="shared" ref="I390:I400" si="52">+I304</f>
        <v>5600</v>
      </c>
      <c r="J390" s="21" t="str">
        <f t="shared" ref="J390:J453" si="53">CONCATENATE(B390,C390,D390,E390)</f>
        <v>PLANTAS DE 1 DEPOSITOS CON 2 VAPORIZADORES VA 300 INCLUIDO ARMARIO CON FIGURA C AéreoBLP 16 A</v>
      </c>
      <c r="K390" s="21">
        <f t="shared" si="44"/>
        <v>386</v>
      </c>
    </row>
    <row r="391" spans="1:11" x14ac:dyDescent="0.35">
      <c r="A391" s="73">
        <f t="shared" si="47"/>
        <v>168</v>
      </c>
      <c r="B391" s="79" t="s">
        <v>8270</v>
      </c>
      <c r="C391" s="79" t="s">
        <v>8244</v>
      </c>
      <c r="D391" s="79" t="s">
        <v>14</v>
      </c>
      <c r="E391" s="79" t="s">
        <v>31</v>
      </c>
      <c r="F391" s="79" t="s">
        <v>8299</v>
      </c>
      <c r="G391" s="88">
        <f t="shared" si="51"/>
        <v>6412</v>
      </c>
      <c r="H391" s="87">
        <v>812</v>
      </c>
      <c r="I391" s="88">
        <f t="shared" si="52"/>
        <v>5600</v>
      </c>
      <c r="J391" s="21" t="str">
        <f t="shared" si="53"/>
        <v>PLANTAS DE 1 DEPOSITOS CON 2 VAPORIZADORES VA 300 INCLUIDO ARMARIO CON FIGURA C AéreoBLP 19 A</v>
      </c>
      <c r="K391" s="21">
        <f t="shared" ref="K391:K454" si="54">+K390+1</f>
        <v>387</v>
      </c>
    </row>
    <row r="392" spans="1:11" x14ac:dyDescent="0.35">
      <c r="A392" s="73">
        <f t="shared" si="47"/>
        <v>169</v>
      </c>
      <c r="B392" s="79" t="s">
        <v>8270</v>
      </c>
      <c r="C392" s="79" t="s">
        <v>8244</v>
      </c>
      <c r="D392" s="79" t="s">
        <v>14</v>
      </c>
      <c r="E392" s="79" t="s">
        <v>32</v>
      </c>
      <c r="F392" s="79" t="s">
        <v>8299</v>
      </c>
      <c r="G392" s="88">
        <f t="shared" si="51"/>
        <v>6538</v>
      </c>
      <c r="H392" s="87">
        <v>938</v>
      </c>
      <c r="I392" s="88">
        <f t="shared" si="52"/>
        <v>5600</v>
      </c>
      <c r="J392" s="21" t="str">
        <f t="shared" si="53"/>
        <v>PLANTAS DE 1 DEPOSITOS CON 2 VAPORIZADORES VA 300 INCLUIDO ARMARIO CON FIGURA C AéreoBLP 22 A</v>
      </c>
      <c r="K392" s="21">
        <f t="shared" si="54"/>
        <v>388</v>
      </c>
    </row>
    <row r="393" spans="1:11" x14ac:dyDescent="0.35">
      <c r="A393" s="73">
        <f t="shared" si="47"/>
        <v>170</v>
      </c>
      <c r="B393" s="79" t="s">
        <v>8270</v>
      </c>
      <c r="C393" s="79" t="s">
        <v>8244</v>
      </c>
      <c r="D393" s="79" t="s">
        <v>14</v>
      </c>
      <c r="E393" s="79" t="s">
        <v>33</v>
      </c>
      <c r="F393" s="79" t="s">
        <v>8299</v>
      </c>
      <c r="G393" s="88">
        <f t="shared" si="51"/>
        <v>6510</v>
      </c>
      <c r="H393" s="87">
        <v>910</v>
      </c>
      <c r="I393" s="88">
        <f t="shared" si="52"/>
        <v>5600</v>
      </c>
      <c r="J393" s="21" t="str">
        <f t="shared" si="53"/>
        <v>PLANTAS DE 1 DEPOSITOS CON 2 VAPORIZADORES VA 300 INCLUIDO ARMARIO CON FIGURA C AéreoBLP 24 A</v>
      </c>
      <c r="K393" s="21">
        <f t="shared" si="54"/>
        <v>389</v>
      </c>
    </row>
    <row r="394" spans="1:11" x14ac:dyDescent="0.35">
      <c r="A394" s="73">
        <f t="shared" si="47"/>
        <v>171</v>
      </c>
      <c r="B394" s="79" t="s">
        <v>8270</v>
      </c>
      <c r="C394" s="79" t="s">
        <v>8244</v>
      </c>
      <c r="D394" s="79" t="s">
        <v>14</v>
      </c>
      <c r="E394" s="79" t="s">
        <v>34</v>
      </c>
      <c r="F394" s="79" t="s">
        <v>8299</v>
      </c>
      <c r="G394" s="88">
        <f t="shared" si="51"/>
        <v>6664</v>
      </c>
      <c r="H394" s="87">
        <v>1064</v>
      </c>
      <c r="I394" s="88">
        <f t="shared" si="52"/>
        <v>5600</v>
      </c>
      <c r="J394" s="21" t="str">
        <f t="shared" si="53"/>
        <v>PLANTAS DE 1 DEPOSITOS CON 2 VAPORIZADORES VA 300 INCLUIDO ARMARIO CON FIGURA C AéreoBLP 29 A</v>
      </c>
      <c r="K394" s="21">
        <f t="shared" si="54"/>
        <v>390</v>
      </c>
    </row>
    <row r="395" spans="1:11" x14ac:dyDescent="0.35">
      <c r="A395" s="73">
        <f t="shared" si="47"/>
        <v>172</v>
      </c>
      <c r="B395" s="79" t="s">
        <v>8270</v>
      </c>
      <c r="C395" s="79" t="s">
        <v>8244</v>
      </c>
      <c r="D395" s="79" t="s">
        <v>14</v>
      </c>
      <c r="E395" s="79" t="s">
        <v>35</v>
      </c>
      <c r="F395" s="79" t="s">
        <v>8299</v>
      </c>
      <c r="G395" s="88">
        <f t="shared" si="51"/>
        <v>6832</v>
      </c>
      <c r="H395" s="87">
        <v>1232</v>
      </c>
      <c r="I395" s="88">
        <f t="shared" si="52"/>
        <v>5600</v>
      </c>
      <c r="J395" s="21" t="str">
        <f t="shared" si="53"/>
        <v>PLANTAS DE 1 DEPOSITOS CON 2 VAPORIZADORES VA 300 INCLUIDO ARMARIO CON FIGURA C AéreoBLP 34 A</v>
      </c>
      <c r="K395" s="21">
        <f t="shared" si="54"/>
        <v>391</v>
      </c>
    </row>
    <row r="396" spans="1:11" x14ac:dyDescent="0.35">
      <c r="A396" s="73">
        <f t="shared" si="47"/>
        <v>173</v>
      </c>
      <c r="B396" s="79" t="s">
        <v>8270</v>
      </c>
      <c r="C396" s="79" t="s">
        <v>8244</v>
      </c>
      <c r="D396" s="79" t="s">
        <v>14</v>
      </c>
      <c r="E396" s="79" t="s">
        <v>36</v>
      </c>
      <c r="F396" s="79" t="s">
        <v>8299</v>
      </c>
      <c r="G396" s="88">
        <f t="shared" si="51"/>
        <v>6608</v>
      </c>
      <c r="H396" s="87">
        <v>1008</v>
      </c>
      <c r="I396" s="88">
        <f t="shared" si="52"/>
        <v>5600</v>
      </c>
      <c r="J396" s="21" t="str">
        <f t="shared" si="53"/>
        <v>PLANTAS DE 1 DEPOSITOS CON 2 VAPORIZADORES VA 300 INCLUIDO ARMARIO CON FIGURA C AéreoBLP 33 A - 22</v>
      </c>
      <c r="K396" s="21">
        <f t="shared" si="54"/>
        <v>392</v>
      </c>
    </row>
    <row r="397" spans="1:11" x14ac:dyDescent="0.35">
      <c r="A397" s="73">
        <f t="shared" si="47"/>
        <v>174</v>
      </c>
      <c r="B397" s="79" t="s">
        <v>8270</v>
      </c>
      <c r="C397" s="79" t="s">
        <v>8244</v>
      </c>
      <c r="D397" s="79" t="s">
        <v>14</v>
      </c>
      <c r="E397" s="79" t="s">
        <v>37</v>
      </c>
      <c r="F397" s="79" t="s">
        <v>8299</v>
      </c>
      <c r="G397" s="88">
        <f t="shared" si="51"/>
        <v>7070</v>
      </c>
      <c r="H397" s="87">
        <v>1470</v>
      </c>
      <c r="I397" s="88">
        <f t="shared" si="52"/>
        <v>5600</v>
      </c>
      <c r="J397" s="21" t="str">
        <f t="shared" si="53"/>
        <v>PLANTAS DE 1 DEPOSITOS CON 2 VAPORIZADORES VA 300 INCLUIDO ARMARIO CON FIGURA C AéreoBLP 50 A - 22</v>
      </c>
      <c r="K397" s="21">
        <f t="shared" si="54"/>
        <v>393</v>
      </c>
    </row>
    <row r="398" spans="1:11" x14ac:dyDescent="0.35">
      <c r="A398" s="73">
        <f t="shared" si="47"/>
        <v>175</v>
      </c>
      <c r="B398" s="79" t="s">
        <v>8270</v>
      </c>
      <c r="C398" s="79" t="s">
        <v>8244</v>
      </c>
      <c r="D398" s="79" t="s">
        <v>14</v>
      </c>
      <c r="E398" s="79" t="s">
        <v>38</v>
      </c>
      <c r="F398" s="79" t="s">
        <v>8299</v>
      </c>
      <c r="G398" s="88">
        <f t="shared" si="51"/>
        <v>7336</v>
      </c>
      <c r="H398" s="87">
        <v>1736</v>
      </c>
      <c r="I398" s="88">
        <f t="shared" si="52"/>
        <v>5600</v>
      </c>
      <c r="J398" s="21" t="str">
        <f t="shared" si="53"/>
        <v>PLANTAS DE 1 DEPOSITOS CON 2 VAPORIZADORES VA 300 INCLUIDO ARMARIO CON FIGURA C AéreoBLP 59 A - 22</v>
      </c>
      <c r="K398" s="21">
        <f t="shared" si="54"/>
        <v>394</v>
      </c>
    </row>
    <row r="399" spans="1:11" x14ac:dyDescent="0.35">
      <c r="A399" s="73">
        <f t="shared" si="47"/>
        <v>176</v>
      </c>
      <c r="B399" s="79" t="s">
        <v>8270</v>
      </c>
      <c r="C399" s="79" t="s">
        <v>8244</v>
      </c>
      <c r="D399" s="79" t="s">
        <v>14</v>
      </c>
      <c r="E399" s="79" t="s">
        <v>39</v>
      </c>
      <c r="F399" s="79" t="s">
        <v>8299</v>
      </c>
      <c r="G399" s="88">
        <f t="shared" si="51"/>
        <v>6958</v>
      </c>
      <c r="H399" s="87">
        <v>1358</v>
      </c>
      <c r="I399" s="88">
        <f t="shared" si="52"/>
        <v>5600</v>
      </c>
      <c r="J399" s="21" t="str">
        <f t="shared" si="53"/>
        <v>PLANTAS DE 1 DEPOSITOS CON 2 VAPORIZADORES VA 300 INCLUIDO ARMARIO CON FIGURA C AéreoBLP 50 A - 24</v>
      </c>
      <c r="K399" s="21">
        <f t="shared" si="54"/>
        <v>395</v>
      </c>
    </row>
    <row r="400" spans="1:11" x14ac:dyDescent="0.35">
      <c r="A400" s="73">
        <f t="shared" si="47"/>
        <v>177</v>
      </c>
      <c r="B400" s="79" t="s">
        <v>8270</v>
      </c>
      <c r="C400" s="79" t="s">
        <v>8244</v>
      </c>
      <c r="D400" s="79" t="s">
        <v>14</v>
      </c>
      <c r="E400" s="79" t="s">
        <v>40</v>
      </c>
      <c r="F400" s="79" t="s">
        <v>8299</v>
      </c>
      <c r="G400" s="88">
        <f t="shared" si="51"/>
        <v>7616</v>
      </c>
      <c r="H400" s="87">
        <v>2016</v>
      </c>
      <c r="I400" s="88">
        <f t="shared" si="52"/>
        <v>5600</v>
      </c>
      <c r="J400" s="21" t="str">
        <f t="shared" si="53"/>
        <v>PLANTAS DE 1 DEPOSITOS CON 2 VAPORIZADORES VA 300 INCLUIDO ARMARIO CON FIGURA C AéreoBLP 69 A - 22</v>
      </c>
      <c r="K400" s="21">
        <f t="shared" si="54"/>
        <v>396</v>
      </c>
    </row>
    <row r="401" spans="1:11" x14ac:dyDescent="0.35">
      <c r="A401" s="73">
        <f t="shared" si="47"/>
        <v>178</v>
      </c>
      <c r="B401" s="79" t="s">
        <v>8271</v>
      </c>
      <c r="C401" s="79" t="s">
        <v>8244</v>
      </c>
      <c r="D401" s="79" t="s">
        <v>14</v>
      </c>
      <c r="E401" s="79" t="s">
        <v>29</v>
      </c>
      <c r="F401" s="79" t="s">
        <v>8300</v>
      </c>
      <c r="G401" s="88">
        <f t="shared" si="51"/>
        <v>8974</v>
      </c>
      <c r="H401" s="87">
        <v>574</v>
      </c>
      <c r="I401" s="88">
        <f>+I330</f>
        <v>8400</v>
      </c>
      <c r="J401" s="21" t="str">
        <f t="shared" si="53"/>
        <v>PLANTAS DE 1 DEPOSITOS CON 2 VAPORIZADORES VA 450 INCLUIDO ARMARIO CON FIGURA C AéreoBLP 13 A</v>
      </c>
      <c r="K401" s="21">
        <f t="shared" si="54"/>
        <v>397</v>
      </c>
    </row>
    <row r="402" spans="1:11" x14ac:dyDescent="0.35">
      <c r="A402" s="73">
        <f t="shared" si="47"/>
        <v>179</v>
      </c>
      <c r="B402" s="79" t="s">
        <v>8271</v>
      </c>
      <c r="C402" s="79" t="s">
        <v>8244</v>
      </c>
      <c r="D402" s="79" t="s">
        <v>14</v>
      </c>
      <c r="E402" s="79" t="s">
        <v>30</v>
      </c>
      <c r="F402" s="79" t="s">
        <v>8300</v>
      </c>
      <c r="G402" s="88">
        <f t="shared" si="51"/>
        <v>9100</v>
      </c>
      <c r="H402" s="87">
        <v>700</v>
      </c>
      <c r="I402" s="88">
        <f t="shared" ref="I402:I412" si="55">+I331</f>
        <v>8400</v>
      </c>
      <c r="J402" s="21" t="str">
        <f t="shared" si="53"/>
        <v>PLANTAS DE 1 DEPOSITOS CON 2 VAPORIZADORES VA 450 INCLUIDO ARMARIO CON FIGURA C AéreoBLP 16 A</v>
      </c>
      <c r="K402" s="21">
        <f t="shared" si="54"/>
        <v>398</v>
      </c>
    </row>
    <row r="403" spans="1:11" x14ac:dyDescent="0.35">
      <c r="A403" s="73">
        <f t="shared" si="47"/>
        <v>180</v>
      </c>
      <c r="B403" s="79" t="s">
        <v>8271</v>
      </c>
      <c r="C403" s="79" t="s">
        <v>8244</v>
      </c>
      <c r="D403" s="79" t="s">
        <v>14</v>
      </c>
      <c r="E403" s="79" t="s">
        <v>31</v>
      </c>
      <c r="F403" s="79" t="s">
        <v>8300</v>
      </c>
      <c r="G403" s="88">
        <f t="shared" si="51"/>
        <v>9212</v>
      </c>
      <c r="H403" s="87">
        <v>812</v>
      </c>
      <c r="I403" s="88">
        <f t="shared" si="55"/>
        <v>8400</v>
      </c>
      <c r="J403" s="21" t="str">
        <f t="shared" si="53"/>
        <v>PLANTAS DE 1 DEPOSITOS CON 2 VAPORIZADORES VA 450 INCLUIDO ARMARIO CON FIGURA C AéreoBLP 19 A</v>
      </c>
      <c r="K403" s="21">
        <f t="shared" si="54"/>
        <v>399</v>
      </c>
    </row>
    <row r="404" spans="1:11" x14ac:dyDescent="0.35">
      <c r="A404" s="73">
        <f t="shared" si="47"/>
        <v>181</v>
      </c>
      <c r="B404" s="79" t="s">
        <v>8271</v>
      </c>
      <c r="C404" s="79" t="s">
        <v>8244</v>
      </c>
      <c r="D404" s="79" t="s">
        <v>14</v>
      </c>
      <c r="E404" s="79" t="s">
        <v>32</v>
      </c>
      <c r="F404" s="79" t="s">
        <v>8300</v>
      </c>
      <c r="G404" s="88">
        <f t="shared" si="51"/>
        <v>9338</v>
      </c>
      <c r="H404" s="87">
        <v>938</v>
      </c>
      <c r="I404" s="88">
        <f t="shared" si="55"/>
        <v>8400</v>
      </c>
      <c r="J404" s="21" t="str">
        <f t="shared" si="53"/>
        <v>PLANTAS DE 1 DEPOSITOS CON 2 VAPORIZADORES VA 450 INCLUIDO ARMARIO CON FIGURA C AéreoBLP 22 A</v>
      </c>
      <c r="K404" s="21">
        <f t="shared" si="54"/>
        <v>400</v>
      </c>
    </row>
    <row r="405" spans="1:11" x14ac:dyDescent="0.35">
      <c r="A405" s="73">
        <f t="shared" si="47"/>
        <v>182</v>
      </c>
      <c r="B405" s="79" t="s">
        <v>8271</v>
      </c>
      <c r="C405" s="79" t="s">
        <v>8244</v>
      </c>
      <c r="D405" s="79" t="s">
        <v>14</v>
      </c>
      <c r="E405" s="79" t="s">
        <v>33</v>
      </c>
      <c r="F405" s="79" t="s">
        <v>8300</v>
      </c>
      <c r="G405" s="88">
        <f t="shared" si="51"/>
        <v>9310</v>
      </c>
      <c r="H405" s="87">
        <v>910</v>
      </c>
      <c r="I405" s="88">
        <f t="shared" si="55"/>
        <v>8400</v>
      </c>
      <c r="J405" s="21" t="str">
        <f t="shared" si="53"/>
        <v>PLANTAS DE 1 DEPOSITOS CON 2 VAPORIZADORES VA 450 INCLUIDO ARMARIO CON FIGURA C AéreoBLP 24 A</v>
      </c>
      <c r="K405" s="21">
        <f t="shared" si="54"/>
        <v>401</v>
      </c>
    </row>
    <row r="406" spans="1:11" x14ac:dyDescent="0.35">
      <c r="A406" s="73">
        <f t="shared" si="47"/>
        <v>183</v>
      </c>
      <c r="B406" s="79" t="s">
        <v>8271</v>
      </c>
      <c r="C406" s="79" t="s">
        <v>8244</v>
      </c>
      <c r="D406" s="79" t="s">
        <v>14</v>
      </c>
      <c r="E406" s="79" t="s">
        <v>34</v>
      </c>
      <c r="F406" s="79" t="s">
        <v>8300</v>
      </c>
      <c r="G406" s="88">
        <f t="shared" si="51"/>
        <v>9464</v>
      </c>
      <c r="H406" s="87">
        <v>1064</v>
      </c>
      <c r="I406" s="88">
        <f t="shared" si="55"/>
        <v>8400</v>
      </c>
      <c r="J406" s="21" t="str">
        <f t="shared" si="53"/>
        <v>PLANTAS DE 1 DEPOSITOS CON 2 VAPORIZADORES VA 450 INCLUIDO ARMARIO CON FIGURA C AéreoBLP 29 A</v>
      </c>
      <c r="K406" s="21">
        <f t="shared" si="54"/>
        <v>402</v>
      </c>
    </row>
    <row r="407" spans="1:11" x14ac:dyDescent="0.35">
      <c r="A407" s="73">
        <f t="shared" si="47"/>
        <v>184</v>
      </c>
      <c r="B407" s="79" t="s">
        <v>8271</v>
      </c>
      <c r="C407" s="79" t="s">
        <v>8244</v>
      </c>
      <c r="D407" s="79" t="s">
        <v>14</v>
      </c>
      <c r="E407" s="79" t="s">
        <v>35</v>
      </c>
      <c r="F407" s="79" t="s">
        <v>8300</v>
      </c>
      <c r="G407" s="88">
        <f t="shared" si="51"/>
        <v>9632</v>
      </c>
      <c r="H407" s="87">
        <v>1232</v>
      </c>
      <c r="I407" s="88">
        <f t="shared" si="55"/>
        <v>8400</v>
      </c>
      <c r="J407" s="21" t="str">
        <f t="shared" si="53"/>
        <v>PLANTAS DE 1 DEPOSITOS CON 2 VAPORIZADORES VA 450 INCLUIDO ARMARIO CON FIGURA C AéreoBLP 34 A</v>
      </c>
      <c r="K407" s="21">
        <f t="shared" si="54"/>
        <v>403</v>
      </c>
    </row>
    <row r="408" spans="1:11" x14ac:dyDescent="0.35">
      <c r="A408" s="73">
        <f t="shared" si="47"/>
        <v>185</v>
      </c>
      <c r="B408" s="79" t="s">
        <v>8271</v>
      </c>
      <c r="C408" s="79" t="s">
        <v>8244</v>
      </c>
      <c r="D408" s="79" t="s">
        <v>14</v>
      </c>
      <c r="E408" s="79" t="s">
        <v>36</v>
      </c>
      <c r="F408" s="79" t="s">
        <v>8300</v>
      </c>
      <c r="G408" s="88">
        <f t="shared" si="51"/>
        <v>9408</v>
      </c>
      <c r="H408" s="87">
        <v>1008</v>
      </c>
      <c r="I408" s="88">
        <f t="shared" si="55"/>
        <v>8400</v>
      </c>
      <c r="J408" s="21" t="str">
        <f t="shared" si="53"/>
        <v>PLANTAS DE 1 DEPOSITOS CON 2 VAPORIZADORES VA 450 INCLUIDO ARMARIO CON FIGURA C AéreoBLP 33 A - 22</v>
      </c>
      <c r="K408" s="21">
        <f t="shared" si="54"/>
        <v>404</v>
      </c>
    </row>
    <row r="409" spans="1:11" x14ac:dyDescent="0.35">
      <c r="A409" s="73">
        <f t="shared" si="47"/>
        <v>186</v>
      </c>
      <c r="B409" s="79" t="s">
        <v>8271</v>
      </c>
      <c r="C409" s="79" t="s">
        <v>8244</v>
      </c>
      <c r="D409" s="79" t="s">
        <v>14</v>
      </c>
      <c r="E409" s="79" t="s">
        <v>37</v>
      </c>
      <c r="F409" s="79" t="s">
        <v>8300</v>
      </c>
      <c r="G409" s="88">
        <f t="shared" si="51"/>
        <v>9870</v>
      </c>
      <c r="H409" s="87">
        <v>1470</v>
      </c>
      <c r="I409" s="88">
        <f t="shared" si="55"/>
        <v>8400</v>
      </c>
      <c r="J409" s="21" t="str">
        <f t="shared" si="53"/>
        <v>PLANTAS DE 1 DEPOSITOS CON 2 VAPORIZADORES VA 450 INCLUIDO ARMARIO CON FIGURA C AéreoBLP 50 A - 22</v>
      </c>
      <c r="K409" s="21">
        <f t="shared" si="54"/>
        <v>405</v>
      </c>
    </row>
    <row r="410" spans="1:11" x14ac:dyDescent="0.35">
      <c r="A410" s="73">
        <f t="shared" si="47"/>
        <v>187</v>
      </c>
      <c r="B410" s="79" t="s">
        <v>8271</v>
      </c>
      <c r="C410" s="79" t="s">
        <v>8244</v>
      </c>
      <c r="D410" s="79" t="s">
        <v>14</v>
      </c>
      <c r="E410" s="79" t="s">
        <v>38</v>
      </c>
      <c r="F410" s="79" t="s">
        <v>8300</v>
      </c>
      <c r="G410" s="88">
        <f t="shared" si="51"/>
        <v>10136</v>
      </c>
      <c r="H410" s="87">
        <v>1736</v>
      </c>
      <c r="I410" s="88">
        <f t="shared" si="55"/>
        <v>8400</v>
      </c>
      <c r="J410" s="21" t="str">
        <f t="shared" si="53"/>
        <v>PLANTAS DE 1 DEPOSITOS CON 2 VAPORIZADORES VA 450 INCLUIDO ARMARIO CON FIGURA C AéreoBLP 59 A - 22</v>
      </c>
      <c r="K410" s="21">
        <f t="shared" si="54"/>
        <v>406</v>
      </c>
    </row>
    <row r="411" spans="1:11" x14ac:dyDescent="0.35">
      <c r="A411" s="73">
        <f t="shared" si="47"/>
        <v>188</v>
      </c>
      <c r="B411" s="79" t="s">
        <v>8271</v>
      </c>
      <c r="C411" s="79" t="s">
        <v>8244</v>
      </c>
      <c r="D411" s="79" t="s">
        <v>14</v>
      </c>
      <c r="E411" s="79" t="s">
        <v>39</v>
      </c>
      <c r="F411" s="79" t="s">
        <v>8300</v>
      </c>
      <c r="G411" s="88">
        <f t="shared" si="51"/>
        <v>9758</v>
      </c>
      <c r="H411" s="87">
        <v>1358</v>
      </c>
      <c r="I411" s="88">
        <f t="shared" si="55"/>
        <v>8400</v>
      </c>
      <c r="J411" s="21" t="str">
        <f t="shared" si="53"/>
        <v>PLANTAS DE 1 DEPOSITOS CON 2 VAPORIZADORES VA 450 INCLUIDO ARMARIO CON FIGURA C AéreoBLP 50 A - 24</v>
      </c>
      <c r="K411" s="21">
        <f t="shared" si="54"/>
        <v>407</v>
      </c>
    </row>
    <row r="412" spans="1:11" x14ac:dyDescent="0.35">
      <c r="A412" s="73">
        <f t="shared" si="47"/>
        <v>189</v>
      </c>
      <c r="B412" s="79" t="s">
        <v>8271</v>
      </c>
      <c r="C412" s="79" t="s">
        <v>8244</v>
      </c>
      <c r="D412" s="79" t="s">
        <v>14</v>
      </c>
      <c r="E412" s="79" t="s">
        <v>40</v>
      </c>
      <c r="F412" s="79" t="s">
        <v>8300</v>
      </c>
      <c r="G412" s="88">
        <f t="shared" si="51"/>
        <v>10416</v>
      </c>
      <c r="H412" s="87">
        <v>2016</v>
      </c>
      <c r="I412" s="88">
        <f t="shared" si="55"/>
        <v>8400</v>
      </c>
      <c r="J412" s="21" t="str">
        <f t="shared" si="53"/>
        <v>PLANTAS DE 1 DEPOSITOS CON 2 VAPORIZADORES VA 450 INCLUIDO ARMARIO CON FIGURA C AéreoBLP 69 A - 22</v>
      </c>
      <c r="K412" s="21">
        <f t="shared" si="54"/>
        <v>408</v>
      </c>
    </row>
    <row r="413" spans="1:11" x14ac:dyDescent="0.35">
      <c r="A413" s="73">
        <f t="shared" si="47"/>
        <v>190</v>
      </c>
      <c r="B413" s="79" t="s">
        <v>59</v>
      </c>
      <c r="C413" s="79" t="s">
        <v>8245</v>
      </c>
      <c r="D413" s="79" t="s">
        <v>14</v>
      </c>
      <c r="E413" s="79" t="s">
        <v>8283</v>
      </c>
      <c r="F413" s="79" t="s">
        <v>8293</v>
      </c>
      <c r="G413" s="88">
        <f t="shared" si="51"/>
        <v>56</v>
      </c>
      <c r="H413" s="153">
        <v>56</v>
      </c>
      <c r="I413" s="153">
        <v>0</v>
      </c>
      <c r="J413" s="21" t="str">
        <f t="shared" si="53"/>
        <v>PLANTAS ENTERRADAS SIN VAPORIZACION ATMOSFERICAEnterradoBLP 1000 E</v>
      </c>
      <c r="K413" s="21">
        <f t="shared" si="54"/>
        <v>409</v>
      </c>
    </row>
    <row r="414" spans="1:11" x14ac:dyDescent="0.35">
      <c r="A414" s="73">
        <f t="shared" si="47"/>
        <v>191</v>
      </c>
      <c r="B414" s="79" t="s">
        <v>59</v>
      </c>
      <c r="C414" s="79" t="s">
        <v>8245</v>
      </c>
      <c r="D414" s="79" t="s">
        <v>14</v>
      </c>
      <c r="E414" s="79" t="s">
        <v>8284</v>
      </c>
      <c r="F414" s="79" t="s">
        <v>8293</v>
      </c>
      <c r="G414" s="88">
        <f t="shared" si="51"/>
        <v>71.400000000000006</v>
      </c>
      <c r="H414" s="153">
        <v>71.400000000000006</v>
      </c>
      <c r="I414" s="153">
        <v>0</v>
      </c>
      <c r="J414" s="21" t="str">
        <f t="shared" si="53"/>
        <v>PLANTAS ENTERRADAS SIN VAPORIZACION ATMOSFERICAEnterradoBLP 1450 E</v>
      </c>
      <c r="K414" s="21">
        <f t="shared" si="54"/>
        <v>410</v>
      </c>
    </row>
    <row r="415" spans="1:11" x14ac:dyDescent="0.35">
      <c r="A415" s="73">
        <f t="shared" si="47"/>
        <v>192</v>
      </c>
      <c r="B415" s="79" t="s">
        <v>59</v>
      </c>
      <c r="C415" s="79" t="s">
        <v>8245</v>
      </c>
      <c r="D415" s="79" t="s">
        <v>14</v>
      </c>
      <c r="E415" s="79" t="s">
        <v>8285</v>
      </c>
      <c r="F415" s="79" t="s">
        <v>8293</v>
      </c>
      <c r="G415" s="88">
        <f t="shared" si="51"/>
        <v>106.4</v>
      </c>
      <c r="H415" s="153">
        <v>106.4</v>
      </c>
      <c r="I415" s="153">
        <v>0</v>
      </c>
      <c r="J415" s="21" t="str">
        <f t="shared" si="53"/>
        <v>PLANTAS ENTERRADAS SIN VAPORIZACION ATMOSFERICAEnterradoBLP 2450 E</v>
      </c>
      <c r="K415" s="21">
        <f t="shared" si="54"/>
        <v>411</v>
      </c>
    </row>
    <row r="416" spans="1:11" x14ac:dyDescent="0.35">
      <c r="A416" s="73">
        <f t="shared" si="47"/>
        <v>193</v>
      </c>
      <c r="B416" s="79" t="s">
        <v>59</v>
      </c>
      <c r="C416" s="79" t="s">
        <v>8245</v>
      </c>
      <c r="D416" s="79" t="s">
        <v>14</v>
      </c>
      <c r="E416" s="79" t="s">
        <v>8286</v>
      </c>
      <c r="F416" s="79" t="s">
        <v>8293</v>
      </c>
      <c r="G416" s="88">
        <f t="shared" si="51"/>
        <v>161</v>
      </c>
      <c r="H416" s="153">
        <v>161</v>
      </c>
      <c r="I416" s="153">
        <v>0</v>
      </c>
      <c r="J416" s="21" t="str">
        <f t="shared" si="53"/>
        <v>PLANTAS ENTERRADAS SIN VAPORIZACION ATMOSFERICAEnterradoBLP 4000 E</v>
      </c>
      <c r="K416" s="21">
        <f t="shared" si="54"/>
        <v>412</v>
      </c>
    </row>
    <row r="417" spans="1:11" x14ac:dyDescent="0.35">
      <c r="A417" s="73">
        <f t="shared" si="47"/>
        <v>194</v>
      </c>
      <c r="B417" s="79" t="s">
        <v>59</v>
      </c>
      <c r="C417" s="79" t="s">
        <v>8245</v>
      </c>
      <c r="D417" s="79" t="s">
        <v>14</v>
      </c>
      <c r="E417" s="79" t="s">
        <v>8287</v>
      </c>
      <c r="F417" s="79" t="s">
        <v>8293</v>
      </c>
      <c r="G417" s="88">
        <f t="shared" si="51"/>
        <v>193.2</v>
      </c>
      <c r="H417" s="153">
        <v>193.2</v>
      </c>
      <c r="I417" s="153">
        <v>0</v>
      </c>
      <c r="J417" s="21" t="str">
        <f t="shared" si="53"/>
        <v>PLANTAS ENTERRADAS SIN VAPORIZACION ATMOSFERICAEnterradoBLP 4880 E</v>
      </c>
      <c r="K417" s="21">
        <f t="shared" si="54"/>
        <v>413</v>
      </c>
    </row>
    <row r="418" spans="1:11" x14ac:dyDescent="0.35">
      <c r="A418" s="73">
        <f t="shared" ref="A418:A442" si="56">+A417+1</f>
        <v>195</v>
      </c>
      <c r="B418" s="79" t="s">
        <v>59</v>
      </c>
      <c r="C418" s="79" t="s">
        <v>8245</v>
      </c>
      <c r="D418" s="79" t="s">
        <v>14</v>
      </c>
      <c r="E418" s="79" t="s">
        <v>8288</v>
      </c>
      <c r="F418" s="79" t="s">
        <v>8293</v>
      </c>
      <c r="G418" s="88">
        <f t="shared" si="51"/>
        <v>254.8</v>
      </c>
      <c r="H418" s="153">
        <v>254.8</v>
      </c>
      <c r="I418" s="153">
        <v>0</v>
      </c>
      <c r="J418" s="21" t="str">
        <f t="shared" si="53"/>
        <v>PLANTAS ENTERRADAS SIN VAPORIZACION ATMOSFERICAEnterradoBLP 6650 E</v>
      </c>
      <c r="K418" s="21">
        <f t="shared" si="54"/>
        <v>414</v>
      </c>
    </row>
    <row r="419" spans="1:11" x14ac:dyDescent="0.35">
      <c r="A419" s="73">
        <f t="shared" si="56"/>
        <v>196</v>
      </c>
      <c r="B419" s="79" t="s">
        <v>59</v>
      </c>
      <c r="C419" s="79" t="s">
        <v>8245</v>
      </c>
      <c r="D419" s="79" t="s">
        <v>14</v>
      </c>
      <c r="E419" s="79" t="s">
        <v>8289</v>
      </c>
      <c r="F419" s="79" t="s">
        <v>8293</v>
      </c>
      <c r="G419" s="88">
        <f t="shared" si="51"/>
        <v>317.8</v>
      </c>
      <c r="H419" s="153">
        <v>317.8</v>
      </c>
      <c r="I419" s="153">
        <v>0</v>
      </c>
      <c r="J419" s="21" t="str">
        <f t="shared" si="53"/>
        <v>PLANTAS ENTERRADAS SIN VAPORIZACION ATMOSFERICAEnterradoBLP 8334 E</v>
      </c>
      <c r="K419" s="21">
        <f t="shared" si="54"/>
        <v>415</v>
      </c>
    </row>
    <row r="420" spans="1:11" x14ac:dyDescent="0.35">
      <c r="A420" s="73">
        <f t="shared" si="56"/>
        <v>197</v>
      </c>
      <c r="B420" s="79" t="s">
        <v>59</v>
      </c>
      <c r="C420" s="79" t="s">
        <v>8245</v>
      </c>
      <c r="D420" s="79" t="s">
        <v>14</v>
      </c>
      <c r="E420" s="79" t="s">
        <v>8290</v>
      </c>
      <c r="F420" s="79" t="s">
        <v>8293</v>
      </c>
      <c r="G420" s="88">
        <f t="shared" si="51"/>
        <v>308</v>
      </c>
      <c r="H420" s="153">
        <v>308</v>
      </c>
      <c r="I420" s="153">
        <v>0</v>
      </c>
      <c r="J420" s="21" t="str">
        <f t="shared" si="53"/>
        <v>PLANTAS ENTERRADAS SIN VAPORIZACION ATMOSFERICAEnterradoBLP 10 E</v>
      </c>
      <c r="K420" s="21">
        <f t="shared" si="54"/>
        <v>416</v>
      </c>
    </row>
    <row r="421" spans="1:11" x14ac:dyDescent="0.35">
      <c r="A421" s="73">
        <f t="shared" si="56"/>
        <v>198</v>
      </c>
      <c r="B421" s="79" t="s">
        <v>59</v>
      </c>
      <c r="C421" s="79" t="s">
        <v>8245</v>
      </c>
      <c r="D421" s="79" t="s">
        <v>14</v>
      </c>
      <c r="E421" s="79" t="s">
        <v>60</v>
      </c>
      <c r="F421" s="79" t="s">
        <v>8293</v>
      </c>
      <c r="G421" s="88">
        <f t="shared" si="51"/>
        <v>406</v>
      </c>
      <c r="H421" s="153">
        <v>406</v>
      </c>
      <c r="I421" s="153">
        <v>0</v>
      </c>
      <c r="J421" s="21" t="str">
        <f t="shared" si="53"/>
        <v>PLANTAS ENTERRADAS SIN VAPORIZACION ATMOSFERICAEnterradoBLP 13 E</v>
      </c>
      <c r="K421" s="21">
        <f t="shared" si="54"/>
        <v>417</v>
      </c>
    </row>
    <row r="422" spans="1:11" x14ac:dyDescent="0.35">
      <c r="A422" s="73">
        <f t="shared" si="56"/>
        <v>199</v>
      </c>
      <c r="B422" s="79" t="s">
        <v>59</v>
      </c>
      <c r="C422" s="79" t="s">
        <v>8245</v>
      </c>
      <c r="D422" s="79" t="s">
        <v>14</v>
      </c>
      <c r="E422" s="79" t="s">
        <v>61</v>
      </c>
      <c r="F422" s="79" t="s">
        <v>8293</v>
      </c>
      <c r="G422" s="88">
        <f t="shared" si="51"/>
        <v>490</v>
      </c>
      <c r="H422" s="153">
        <v>490</v>
      </c>
      <c r="I422" s="153">
        <v>0</v>
      </c>
      <c r="J422" s="21" t="str">
        <f t="shared" si="53"/>
        <v>PLANTAS ENTERRADAS SIN VAPORIZACION ATMOSFERICAEnterradoBLP 16 E</v>
      </c>
      <c r="K422" s="21">
        <f t="shared" si="54"/>
        <v>418</v>
      </c>
    </row>
    <row r="423" spans="1:11" x14ac:dyDescent="0.35">
      <c r="A423" s="73">
        <f t="shared" si="56"/>
        <v>200</v>
      </c>
      <c r="B423" s="79" t="s">
        <v>59</v>
      </c>
      <c r="C423" s="79" t="s">
        <v>8245</v>
      </c>
      <c r="D423" s="79" t="s">
        <v>14</v>
      </c>
      <c r="E423" s="79" t="s">
        <v>62</v>
      </c>
      <c r="F423" s="79" t="s">
        <v>8293</v>
      </c>
      <c r="G423" s="88">
        <f t="shared" si="51"/>
        <v>574</v>
      </c>
      <c r="H423" s="153">
        <v>574</v>
      </c>
      <c r="I423" s="153">
        <v>0</v>
      </c>
      <c r="J423" s="21" t="str">
        <f t="shared" si="53"/>
        <v>PLANTAS ENTERRADAS SIN VAPORIZACION ATMOSFERICAEnterradoBLP 19 E</v>
      </c>
      <c r="K423" s="21">
        <f t="shared" si="54"/>
        <v>419</v>
      </c>
    </row>
    <row r="424" spans="1:11" x14ac:dyDescent="0.35">
      <c r="A424" s="73">
        <f t="shared" si="56"/>
        <v>201</v>
      </c>
      <c r="B424" s="79" t="s">
        <v>59</v>
      </c>
      <c r="C424" s="79" t="s">
        <v>8245</v>
      </c>
      <c r="D424" s="79" t="s">
        <v>14</v>
      </c>
      <c r="E424" s="79" t="s">
        <v>63</v>
      </c>
      <c r="F424" s="79" t="s">
        <v>8293</v>
      </c>
      <c r="G424" s="88">
        <f t="shared" si="51"/>
        <v>658</v>
      </c>
      <c r="H424" s="153">
        <v>658</v>
      </c>
      <c r="I424" s="153">
        <v>0</v>
      </c>
      <c r="J424" s="21" t="str">
        <f t="shared" si="53"/>
        <v>PLANTAS ENTERRADAS SIN VAPORIZACION ATMOSFERICAEnterradoBLP 22 E</v>
      </c>
      <c r="K424" s="21">
        <f t="shared" si="54"/>
        <v>420</v>
      </c>
    </row>
    <row r="425" spans="1:11" x14ac:dyDescent="0.35">
      <c r="A425" s="73">
        <f t="shared" si="56"/>
        <v>202</v>
      </c>
      <c r="B425" s="79" t="s">
        <v>59</v>
      </c>
      <c r="C425" s="79" t="s">
        <v>8245</v>
      </c>
      <c r="D425" s="79" t="s">
        <v>14</v>
      </c>
      <c r="E425" s="79" t="s">
        <v>64</v>
      </c>
      <c r="F425" s="79" t="s">
        <v>8293</v>
      </c>
      <c r="G425" s="88">
        <f t="shared" si="51"/>
        <v>630</v>
      </c>
      <c r="H425" s="153">
        <v>630</v>
      </c>
      <c r="I425" s="153">
        <v>0</v>
      </c>
      <c r="J425" s="21" t="str">
        <f t="shared" si="53"/>
        <v>PLANTAS ENTERRADAS SIN VAPORIZACION ATMOSFERICAEnterradoBLP 24 E</v>
      </c>
      <c r="K425" s="21">
        <f t="shared" si="54"/>
        <v>421</v>
      </c>
    </row>
    <row r="426" spans="1:11" x14ac:dyDescent="0.35">
      <c r="A426" s="73">
        <f t="shared" si="56"/>
        <v>203</v>
      </c>
      <c r="B426" s="79" t="s">
        <v>59</v>
      </c>
      <c r="C426" s="79" t="s">
        <v>8245</v>
      </c>
      <c r="D426" s="79" t="s">
        <v>14</v>
      </c>
      <c r="E426" s="79" t="s">
        <v>65</v>
      </c>
      <c r="F426" s="79" t="s">
        <v>8293</v>
      </c>
      <c r="G426" s="88">
        <f t="shared" si="51"/>
        <v>756</v>
      </c>
      <c r="H426" s="153">
        <v>756</v>
      </c>
      <c r="I426" s="153">
        <v>0</v>
      </c>
      <c r="J426" s="21" t="str">
        <f t="shared" si="53"/>
        <v>PLANTAS ENTERRADAS SIN VAPORIZACION ATMOSFERICAEnterradoBLP 29 E</v>
      </c>
      <c r="K426" s="21">
        <f t="shared" si="54"/>
        <v>422</v>
      </c>
    </row>
    <row r="427" spans="1:11" x14ac:dyDescent="0.35">
      <c r="A427" s="73">
        <f t="shared" si="56"/>
        <v>204</v>
      </c>
      <c r="B427" s="79" t="s">
        <v>59</v>
      </c>
      <c r="C427" s="79" t="s">
        <v>8245</v>
      </c>
      <c r="D427" s="79" t="s">
        <v>14</v>
      </c>
      <c r="E427" s="79" t="s">
        <v>66</v>
      </c>
      <c r="F427" s="79" t="s">
        <v>8293</v>
      </c>
      <c r="G427" s="88">
        <f t="shared" si="51"/>
        <v>868</v>
      </c>
      <c r="H427" s="153">
        <v>868</v>
      </c>
      <c r="I427" s="153">
        <v>0</v>
      </c>
      <c r="J427" s="21" t="str">
        <f t="shared" si="53"/>
        <v>PLANTAS ENTERRADAS SIN VAPORIZACION ATMOSFERICAEnterradoBLP 34 E</v>
      </c>
      <c r="K427" s="21">
        <f t="shared" si="54"/>
        <v>423</v>
      </c>
    </row>
    <row r="428" spans="1:11" x14ac:dyDescent="0.35">
      <c r="A428" s="73">
        <f t="shared" si="56"/>
        <v>205</v>
      </c>
      <c r="B428" s="79" t="s">
        <v>59</v>
      </c>
      <c r="C428" s="79" t="s">
        <v>8245</v>
      </c>
      <c r="D428" s="79" t="s">
        <v>14</v>
      </c>
      <c r="E428" s="79" t="s">
        <v>67</v>
      </c>
      <c r="F428" s="79" t="s">
        <v>8293</v>
      </c>
      <c r="G428" s="88">
        <f t="shared" si="51"/>
        <v>700</v>
      </c>
      <c r="H428" s="153">
        <v>700</v>
      </c>
      <c r="I428" s="153">
        <v>0</v>
      </c>
      <c r="J428" s="21" t="str">
        <f t="shared" si="53"/>
        <v>PLANTAS ENTERRADAS SIN VAPORIZACION ATMOSFERICAEnterradoBLP 33 E - 22</v>
      </c>
      <c r="K428" s="21">
        <f t="shared" si="54"/>
        <v>424</v>
      </c>
    </row>
    <row r="429" spans="1:11" x14ac:dyDescent="0.35">
      <c r="A429" s="73">
        <f t="shared" si="56"/>
        <v>206</v>
      </c>
      <c r="B429" s="79" t="s">
        <v>59</v>
      </c>
      <c r="C429" s="79" t="s">
        <v>8245</v>
      </c>
      <c r="D429" s="79" t="s">
        <v>14</v>
      </c>
      <c r="E429" s="79" t="s">
        <v>68</v>
      </c>
      <c r="F429" s="79" t="s">
        <v>8293</v>
      </c>
      <c r="G429" s="88">
        <f t="shared" si="51"/>
        <v>1022</v>
      </c>
      <c r="H429" s="153">
        <v>1022</v>
      </c>
      <c r="I429" s="153">
        <v>0</v>
      </c>
      <c r="J429" s="21" t="str">
        <f t="shared" si="53"/>
        <v>PLANTAS ENTERRADAS SIN VAPORIZACION ATMOSFERICAEnterradoBLP 50 E - 22</v>
      </c>
      <c r="K429" s="21">
        <f t="shared" si="54"/>
        <v>425</v>
      </c>
    </row>
    <row r="430" spans="1:11" x14ac:dyDescent="0.35">
      <c r="A430" s="73">
        <f t="shared" si="56"/>
        <v>207</v>
      </c>
      <c r="B430" s="79" t="s">
        <v>59</v>
      </c>
      <c r="C430" s="79" t="s">
        <v>8245</v>
      </c>
      <c r="D430" s="79" t="s">
        <v>14</v>
      </c>
      <c r="E430" s="79" t="s">
        <v>69</v>
      </c>
      <c r="F430" s="79" t="s">
        <v>8293</v>
      </c>
      <c r="G430" s="88">
        <f t="shared" si="51"/>
        <v>1218</v>
      </c>
      <c r="H430" s="153">
        <v>1218</v>
      </c>
      <c r="I430" s="153">
        <v>0</v>
      </c>
      <c r="J430" s="21" t="str">
        <f t="shared" si="53"/>
        <v>PLANTAS ENTERRADAS SIN VAPORIZACION ATMOSFERICAEnterradoBLP 59 E - 22</v>
      </c>
      <c r="K430" s="21">
        <f t="shared" si="54"/>
        <v>426</v>
      </c>
    </row>
    <row r="431" spans="1:11" x14ac:dyDescent="0.35">
      <c r="A431" s="73">
        <f t="shared" si="56"/>
        <v>208</v>
      </c>
      <c r="B431" s="79" t="s">
        <v>59</v>
      </c>
      <c r="C431" s="79" t="s">
        <v>8245</v>
      </c>
      <c r="D431" s="79" t="s">
        <v>14</v>
      </c>
      <c r="E431" s="79" t="s">
        <v>70</v>
      </c>
      <c r="F431" s="79" t="s">
        <v>8293</v>
      </c>
      <c r="G431" s="88">
        <f t="shared" si="51"/>
        <v>952</v>
      </c>
      <c r="H431" s="153">
        <v>952</v>
      </c>
      <c r="I431" s="153">
        <v>0</v>
      </c>
      <c r="J431" s="21" t="str">
        <f t="shared" si="53"/>
        <v>PLANTAS ENTERRADAS SIN VAPORIZACION ATMOSFERICAEnterradoBLP 50 E - 24</v>
      </c>
      <c r="K431" s="21">
        <f t="shared" si="54"/>
        <v>427</v>
      </c>
    </row>
    <row r="432" spans="1:11" x14ac:dyDescent="0.35">
      <c r="A432" s="73">
        <f t="shared" si="56"/>
        <v>209</v>
      </c>
      <c r="B432" s="79" t="s">
        <v>59</v>
      </c>
      <c r="C432" s="79" t="s">
        <v>8245</v>
      </c>
      <c r="D432" s="79" t="s">
        <v>14</v>
      </c>
      <c r="E432" s="79" t="s">
        <v>71</v>
      </c>
      <c r="F432" s="79" t="s">
        <v>8293</v>
      </c>
      <c r="G432" s="88">
        <f t="shared" si="51"/>
        <v>812</v>
      </c>
      <c r="H432" s="153">
        <v>812</v>
      </c>
      <c r="I432" s="153">
        <v>0</v>
      </c>
      <c r="J432" s="21" t="str">
        <f t="shared" si="53"/>
        <v>PLANTAS ENTERRADAS SIN VAPORIZACION ATMOSFERICAEnterradoB2*LP 13 E</v>
      </c>
      <c r="K432" s="21">
        <f t="shared" si="54"/>
        <v>428</v>
      </c>
    </row>
    <row r="433" spans="1:11" x14ac:dyDescent="0.35">
      <c r="A433" s="73">
        <f t="shared" si="56"/>
        <v>210</v>
      </c>
      <c r="B433" s="79" t="s">
        <v>59</v>
      </c>
      <c r="C433" s="79" t="s">
        <v>8245</v>
      </c>
      <c r="D433" s="79" t="s">
        <v>14</v>
      </c>
      <c r="E433" s="79" t="s">
        <v>72</v>
      </c>
      <c r="F433" s="79" t="s">
        <v>8293</v>
      </c>
      <c r="G433" s="88">
        <f t="shared" si="51"/>
        <v>980</v>
      </c>
      <c r="H433" s="153">
        <v>980</v>
      </c>
      <c r="I433" s="153">
        <v>0</v>
      </c>
      <c r="J433" s="21" t="str">
        <f t="shared" si="53"/>
        <v>PLANTAS ENTERRADAS SIN VAPORIZACION ATMOSFERICAEnterradoB2*LP 16 E</v>
      </c>
      <c r="K433" s="21">
        <f t="shared" si="54"/>
        <v>429</v>
      </c>
    </row>
    <row r="434" spans="1:11" x14ac:dyDescent="0.35">
      <c r="A434" s="73">
        <f t="shared" si="56"/>
        <v>211</v>
      </c>
      <c r="B434" s="79" t="s">
        <v>59</v>
      </c>
      <c r="C434" s="79" t="s">
        <v>8245</v>
      </c>
      <c r="D434" s="79" t="s">
        <v>14</v>
      </c>
      <c r="E434" s="79" t="s">
        <v>73</v>
      </c>
      <c r="F434" s="79" t="s">
        <v>8293</v>
      </c>
      <c r="G434" s="88">
        <f t="shared" si="51"/>
        <v>1148</v>
      </c>
      <c r="H434" s="153">
        <v>1148</v>
      </c>
      <c r="I434" s="153">
        <v>0</v>
      </c>
      <c r="J434" s="21" t="str">
        <f t="shared" si="53"/>
        <v>PLANTAS ENTERRADAS SIN VAPORIZACION ATMOSFERICAEnterradoB2*LP 19 E</v>
      </c>
      <c r="K434" s="21">
        <f t="shared" si="54"/>
        <v>430</v>
      </c>
    </row>
    <row r="435" spans="1:11" x14ac:dyDescent="0.35">
      <c r="A435" s="73">
        <f t="shared" si="56"/>
        <v>212</v>
      </c>
      <c r="B435" s="79" t="s">
        <v>59</v>
      </c>
      <c r="C435" s="79" t="s">
        <v>8245</v>
      </c>
      <c r="D435" s="79" t="s">
        <v>14</v>
      </c>
      <c r="E435" s="79" t="s">
        <v>74</v>
      </c>
      <c r="F435" s="79" t="s">
        <v>8293</v>
      </c>
      <c r="G435" s="88">
        <f t="shared" si="51"/>
        <v>1316</v>
      </c>
      <c r="H435" s="153">
        <v>1316</v>
      </c>
      <c r="I435" s="153">
        <v>0</v>
      </c>
      <c r="J435" s="21" t="str">
        <f t="shared" si="53"/>
        <v>PLANTAS ENTERRADAS SIN VAPORIZACION ATMOSFERICAEnterradoB2*LP 22 E</v>
      </c>
      <c r="K435" s="21">
        <f t="shared" si="54"/>
        <v>431</v>
      </c>
    </row>
    <row r="436" spans="1:11" x14ac:dyDescent="0.35">
      <c r="A436" s="73">
        <f t="shared" si="56"/>
        <v>213</v>
      </c>
      <c r="B436" s="79" t="s">
        <v>59</v>
      </c>
      <c r="C436" s="79" t="s">
        <v>8245</v>
      </c>
      <c r="D436" s="79" t="s">
        <v>14</v>
      </c>
      <c r="E436" s="79" t="s">
        <v>75</v>
      </c>
      <c r="F436" s="79" t="s">
        <v>8293</v>
      </c>
      <c r="G436" s="88">
        <f t="shared" si="51"/>
        <v>1260</v>
      </c>
      <c r="H436" s="153">
        <v>1260</v>
      </c>
      <c r="I436" s="153">
        <v>0</v>
      </c>
      <c r="J436" s="21" t="str">
        <f t="shared" si="53"/>
        <v>PLANTAS ENTERRADAS SIN VAPORIZACION ATMOSFERICAEnterradoB2*LP 24 E</v>
      </c>
      <c r="K436" s="21">
        <f t="shared" si="54"/>
        <v>432</v>
      </c>
    </row>
    <row r="437" spans="1:11" x14ac:dyDescent="0.35">
      <c r="A437" s="73">
        <f t="shared" si="56"/>
        <v>214</v>
      </c>
      <c r="B437" s="79" t="s">
        <v>59</v>
      </c>
      <c r="C437" s="79" t="s">
        <v>8245</v>
      </c>
      <c r="D437" s="79" t="s">
        <v>14</v>
      </c>
      <c r="E437" s="79" t="s">
        <v>76</v>
      </c>
      <c r="F437" s="79" t="s">
        <v>8293</v>
      </c>
      <c r="G437" s="88">
        <f t="shared" si="51"/>
        <v>1512</v>
      </c>
      <c r="H437" s="153">
        <v>1512</v>
      </c>
      <c r="I437" s="153">
        <v>0</v>
      </c>
      <c r="J437" s="21" t="str">
        <f t="shared" si="53"/>
        <v>PLANTAS ENTERRADAS SIN VAPORIZACION ATMOSFERICAEnterradoB2*LP 29 E</v>
      </c>
      <c r="K437" s="21">
        <f t="shared" si="54"/>
        <v>433</v>
      </c>
    </row>
    <row r="438" spans="1:11" x14ac:dyDescent="0.35">
      <c r="A438" s="73">
        <f t="shared" si="56"/>
        <v>215</v>
      </c>
      <c r="B438" s="79" t="s">
        <v>59</v>
      </c>
      <c r="C438" s="79" t="s">
        <v>8245</v>
      </c>
      <c r="D438" s="79" t="s">
        <v>14</v>
      </c>
      <c r="E438" s="79" t="s">
        <v>77</v>
      </c>
      <c r="F438" s="79" t="s">
        <v>8293</v>
      </c>
      <c r="G438" s="88">
        <f t="shared" si="51"/>
        <v>1736</v>
      </c>
      <c r="H438" s="153">
        <v>1736</v>
      </c>
      <c r="I438" s="153">
        <v>0</v>
      </c>
      <c r="J438" s="21" t="str">
        <f t="shared" si="53"/>
        <v>PLANTAS ENTERRADAS SIN VAPORIZACION ATMOSFERICAEnterradoB2*LP 34 E</v>
      </c>
      <c r="K438" s="21">
        <f t="shared" si="54"/>
        <v>434</v>
      </c>
    </row>
    <row r="439" spans="1:11" x14ac:dyDescent="0.35">
      <c r="A439" s="73">
        <f t="shared" si="56"/>
        <v>216</v>
      </c>
      <c r="B439" s="79" t="s">
        <v>59</v>
      </c>
      <c r="C439" s="79" t="s">
        <v>8245</v>
      </c>
      <c r="D439" s="79" t="s">
        <v>14</v>
      </c>
      <c r="E439" s="79" t="s">
        <v>78</v>
      </c>
      <c r="F439" s="79" t="s">
        <v>8293</v>
      </c>
      <c r="G439" s="88">
        <f t="shared" si="51"/>
        <v>1400</v>
      </c>
      <c r="H439" s="153">
        <v>1400</v>
      </c>
      <c r="I439" s="153">
        <v>0</v>
      </c>
      <c r="J439" s="21" t="str">
        <f t="shared" si="53"/>
        <v>PLANTAS ENTERRADAS SIN VAPORIZACION ATMOSFERICAEnterradoB2*LP 33 E - 22</v>
      </c>
      <c r="K439" s="21">
        <f t="shared" si="54"/>
        <v>435</v>
      </c>
    </row>
    <row r="440" spans="1:11" x14ac:dyDescent="0.35">
      <c r="A440" s="73">
        <f t="shared" si="56"/>
        <v>217</v>
      </c>
      <c r="B440" s="79" t="s">
        <v>59</v>
      </c>
      <c r="C440" s="79" t="s">
        <v>8245</v>
      </c>
      <c r="D440" s="79" t="s">
        <v>14</v>
      </c>
      <c r="E440" s="79" t="s">
        <v>79</v>
      </c>
      <c r="F440" s="79" t="s">
        <v>8293</v>
      </c>
      <c r="G440" s="88">
        <f t="shared" si="51"/>
        <v>2044</v>
      </c>
      <c r="H440" s="153">
        <v>2044</v>
      </c>
      <c r="I440" s="153">
        <v>0</v>
      </c>
      <c r="J440" s="21" t="str">
        <f t="shared" si="53"/>
        <v>PLANTAS ENTERRADAS SIN VAPORIZACION ATMOSFERICAEnterradoB2*LP 50 E - 22</v>
      </c>
      <c r="K440" s="21">
        <f t="shared" si="54"/>
        <v>436</v>
      </c>
    </row>
    <row r="441" spans="1:11" x14ac:dyDescent="0.35">
      <c r="A441" s="73">
        <f t="shared" si="56"/>
        <v>218</v>
      </c>
      <c r="B441" s="79" t="s">
        <v>59</v>
      </c>
      <c r="C441" s="79" t="s">
        <v>8245</v>
      </c>
      <c r="D441" s="79" t="s">
        <v>14</v>
      </c>
      <c r="E441" s="79" t="s">
        <v>80</v>
      </c>
      <c r="F441" s="79" t="s">
        <v>8293</v>
      </c>
      <c r="G441" s="88">
        <f t="shared" si="51"/>
        <v>2436</v>
      </c>
      <c r="H441" s="153">
        <v>2436</v>
      </c>
      <c r="I441" s="153">
        <v>0</v>
      </c>
      <c r="J441" s="21" t="str">
        <f t="shared" si="53"/>
        <v>PLANTAS ENTERRADAS SIN VAPORIZACION ATMOSFERICAEnterradoB2*LP 59 E - 22</v>
      </c>
      <c r="K441" s="21">
        <f t="shared" si="54"/>
        <v>437</v>
      </c>
    </row>
    <row r="442" spans="1:11" x14ac:dyDescent="0.35">
      <c r="A442" s="73">
        <f t="shared" si="56"/>
        <v>219</v>
      </c>
      <c r="B442" s="79" t="s">
        <v>59</v>
      </c>
      <c r="C442" s="79" t="s">
        <v>8245</v>
      </c>
      <c r="D442" s="79" t="s">
        <v>14</v>
      </c>
      <c r="E442" s="79" t="s">
        <v>81</v>
      </c>
      <c r="F442" s="79" t="s">
        <v>8293</v>
      </c>
      <c r="G442" s="88">
        <f t="shared" si="51"/>
        <v>1904</v>
      </c>
      <c r="H442" s="153">
        <v>1904</v>
      </c>
      <c r="I442" s="153">
        <v>0</v>
      </c>
      <c r="J442" s="21" t="str">
        <f t="shared" si="53"/>
        <v>PLANTAS ENTERRADAS SIN VAPORIZACION ATMOSFERICAEnterradoB2*LP 50 E - 24</v>
      </c>
      <c r="K442" s="21">
        <f t="shared" si="54"/>
        <v>438</v>
      </c>
    </row>
    <row r="443" spans="1:11" x14ac:dyDescent="0.35">
      <c r="A443" s="73">
        <v>1</v>
      </c>
      <c r="B443" s="79" t="s">
        <v>20</v>
      </c>
      <c r="C443" s="79" t="s">
        <v>8244</v>
      </c>
      <c r="D443" s="79" t="s">
        <v>15</v>
      </c>
      <c r="E443" s="79" t="s">
        <v>21</v>
      </c>
      <c r="F443" s="79" t="s">
        <v>8293</v>
      </c>
      <c r="G443" s="88">
        <v>63</v>
      </c>
      <c r="H443" s="87">
        <v>63</v>
      </c>
      <c r="I443" s="153">
        <v>0</v>
      </c>
      <c r="J443" s="21" t="str">
        <f t="shared" si="53"/>
        <v>PLANTAS SIN VAPORIZACION ATMOSFERICAAéreoCLP 1000</v>
      </c>
      <c r="K443" s="21">
        <f t="shared" si="54"/>
        <v>439</v>
      </c>
    </row>
    <row r="444" spans="1:11" x14ac:dyDescent="0.35">
      <c r="A444" s="73">
        <f>+A443+1</f>
        <v>2</v>
      </c>
      <c r="B444" s="79" t="s">
        <v>20</v>
      </c>
      <c r="C444" s="79" t="s">
        <v>8244</v>
      </c>
      <c r="D444" s="79" t="s">
        <v>15</v>
      </c>
      <c r="E444" s="79" t="s">
        <v>22</v>
      </c>
      <c r="F444" s="79" t="s">
        <v>8293</v>
      </c>
      <c r="G444" s="88">
        <v>81.2</v>
      </c>
      <c r="H444" s="87">
        <v>81.2</v>
      </c>
      <c r="I444" s="153">
        <v>0</v>
      </c>
      <c r="J444" s="21" t="str">
        <f t="shared" si="53"/>
        <v>PLANTAS SIN VAPORIZACION ATMOSFERICAAéreoCLP 1450</v>
      </c>
      <c r="K444" s="21">
        <f t="shared" si="54"/>
        <v>440</v>
      </c>
    </row>
    <row r="445" spans="1:11" x14ac:dyDescent="0.35">
      <c r="A445" s="73">
        <f t="shared" ref="A445:A508" si="57">+A444+1</f>
        <v>3</v>
      </c>
      <c r="B445" s="79" t="s">
        <v>20</v>
      </c>
      <c r="C445" s="79" t="s">
        <v>8244</v>
      </c>
      <c r="D445" s="79" t="s">
        <v>15</v>
      </c>
      <c r="E445" s="79" t="s">
        <v>23</v>
      </c>
      <c r="F445" s="79" t="s">
        <v>8293</v>
      </c>
      <c r="G445" s="88">
        <v>121.79999999999998</v>
      </c>
      <c r="H445" s="87">
        <v>121.79999999999998</v>
      </c>
      <c r="I445" s="153">
        <v>0</v>
      </c>
      <c r="J445" s="21" t="str">
        <f t="shared" si="53"/>
        <v>PLANTAS SIN VAPORIZACION ATMOSFERICAAéreoCLP 2450</v>
      </c>
      <c r="K445" s="21">
        <f t="shared" si="54"/>
        <v>441</v>
      </c>
    </row>
    <row r="446" spans="1:11" x14ac:dyDescent="0.35">
      <c r="A446" s="73">
        <f t="shared" si="57"/>
        <v>4</v>
      </c>
      <c r="B446" s="79" t="s">
        <v>20</v>
      </c>
      <c r="C446" s="79" t="s">
        <v>8244</v>
      </c>
      <c r="D446" s="79" t="s">
        <v>15</v>
      </c>
      <c r="E446" s="79" t="s">
        <v>24</v>
      </c>
      <c r="F446" s="79" t="s">
        <v>8293</v>
      </c>
      <c r="G446" s="88">
        <v>183.4</v>
      </c>
      <c r="H446" s="87">
        <v>183.4</v>
      </c>
      <c r="I446" s="153">
        <v>0</v>
      </c>
      <c r="J446" s="21" t="str">
        <f t="shared" si="53"/>
        <v>PLANTAS SIN VAPORIZACION ATMOSFERICAAéreoCLP 4000</v>
      </c>
      <c r="K446" s="21">
        <f t="shared" si="54"/>
        <v>442</v>
      </c>
    </row>
    <row r="447" spans="1:11" x14ac:dyDescent="0.35">
      <c r="A447" s="73">
        <f t="shared" si="57"/>
        <v>5</v>
      </c>
      <c r="B447" s="79" t="s">
        <v>20</v>
      </c>
      <c r="C447" s="79" t="s">
        <v>8244</v>
      </c>
      <c r="D447" s="79" t="s">
        <v>15</v>
      </c>
      <c r="E447" s="79" t="s">
        <v>25</v>
      </c>
      <c r="F447" s="79" t="s">
        <v>8293</v>
      </c>
      <c r="G447" s="88">
        <v>221.20000000000002</v>
      </c>
      <c r="H447" s="87">
        <v>221.20000000000002</v>
      </c>
      <c r="I447" s="153">
        <v>0</v>
      </c>
      <c r="J447" s="21" t="str">
        <f t="shared" si="53"/>
        <v>PLANTAS SIN VAPORIZACION ATMOSFERICAAéreoCLP 4880</v>
      </c>
      <c r="K447" s="21">
        <f t="shared" si="54"/>
        <v>443</v>
      </c>
    </row>
    <row r="448" spans="1:11" x14ac:dyDescent="0.35">
      <c r="A448" s="73">
        <f t="shared" si="57"/>
        <v>6</v>
      </c>
      <c r="B448" s="79" t="s">
        <v>20</v>
      </c>
      <c r="C448" s="79" t="s">
        <v>8244</v>
      </c>
      <c r="D448" s="79" t="s">
        <v>15</v>
      </c>
      <c r="E448" s="79" t="s">
        <v>26</v>
      </c>
      <c r="F448" s="79" t="s">
        <v>8293</v>
      </c>
      <c r="G448" s="88">
        <v>291.2</v>
      </c>
      <c r="H448" s="87">
        <v>291.2</v>
      </c>
      <c r="I448" s="153">
        <v>0</v>
      </c>
      <c r="J448" s="21" t="str">
        <f t="shared" si="53"/>
        <v>PLANTAS SIN VAPORIZACION ATMOSFERICAAéreoCLP 6650</v>
      </c>
      <c r="K448" s="21">
        <f t="shared" si="54"/>
        <v>444</v>
      </c>
    </row>
    <row r="449" spans="1:11" x14ac:dyDescent="0.35">
      <c r="A449" s="73">
        <f t="shared" si="57"/>
        <v>7</v>
      </c>
      <c r="B449" s="79" t="s">
        <v>20</v>
      </c>
      <c r="C449" s="79" t="s">
        <v>8244</v>
      </c>
      <c r="D449" s="79" t="s">
        <v>15</v>
      </c>
      <c r="E449" s="79" t="s">
        <v>27</v>
      </c>
      <c r="F449" s="79" t="s">
        <v>8293</v>
      </c>
      <c r="G449" s="88">
        <v>364</v>
      </c>
      <c r="H449" s="87">
        <v>364</v>
      </c>
      <c r="I449" s="153">
        <v>0</v>
      </c>
      <c r="J449" s="21" t="str">
        <f t="shared" si="53"/>
        <v>PLANTAS SIN VAPORIZACION ATMOSFERICAAéreoCLP 8334</v>
      </c>
      <c r="K449" s="21">
        <f t="shared" si="54"/>
        <v>445</v>
      </c>
    </row>
    <row r="450" spans="1:11" x14ac:dyDescent="0.35">
      <c r="A450" s="73">
        <f t="shared" si="57"/>
        <v>8</v>
      </c>
      <c r="B450" s="79" t="s">
        <v>20</v>
      </c>
      <c r="C450" s="79" t="s">
        <v>8244</v>
      </c>
      <c r="D450" s="79" t="s">
        <v>15</v>
      </c>
      <c r="E450" s="79" t="s">
        <v>28</v>
      </c>
      <c r="F450" s="79" t="s">
        <v>8293</v>
      </c>
      <c r="G450" s="88">
        <v>364</v>
      </c>
      <c r="H450" s="87">
        <v>364</v>
      </c>
      <c r="I450" s="153">
        <v>0</v>
      </c>
      <c r="J450" s="21" t="str">
        <f t="shared" si="53"/>
        <v>PLANTAS SIN VAPORIZACION ATMOSFERICAAéreoCLP 10</v>
      </c>
      <c r="K450" s="21">
        <f t="shared" si="54"/>
        <v>446</v>
      </c>
    </row>
    <row r="451" spans="1:11" x14ac:dyDescent="0.35">
      <c r="A451" s="73">
        <f t="shared" si="57"/>
        <v>9</v>
      </c>
      <c r="B451" s="79" t="s">
        <v>20</v>
      </c>
      <c r="C451" s="79" t="s">
        <v>8244</v>
      </c>
      <c r="D451" s="79" t="s">
        <v>15</v>
      </c>
      <c r="E451" s="79" t="s">
        <v>29</v>
      </c>
      <c r="F451" s="79" t="s">
        <v>8293</v>
      </c>
      <c r="G451" s="88">
        <v>462</v>
      </c>
      <c r="H451" s="87">
        <v>462</v>
      </c>
      <c r="I451" s="153">
        <v>0</v>
      </c>
      <c r="J451" s="21" t="str">
        <f t="shared" si="53"/>
        <v>PLANTAS SIN VAPORIZACION ATMOSFERICAAéreoCLP 13 A</v>
      </c>
      <c r="K451" s="21">
        <f t="shared" si="54"/>
        <v>447</v>
      </c>
    </row>
    <row r="452" spans="1:11" x14ac:dyDescent="0.35">
      <c r="A452" s="73">
        <f t="shared" si="57"/>
        <v>10</v>
      </c>
      <c r="B452" s="79" t="s">
        <v>20</v>
      </c>
      <c r="C452" s="79" t="s">
        <v>8244</v>
      </c>
      <c r="D452" s="79" t="s">
        <v>15</v>
      </c>
      <c r="E452" s="79" t="s">
        <v>30</v>
      </c>
      <c r="F452" s="79" t="s">
        <v>8293</v>
      </c>
      <c r="G452" s="88">
        <v>560</v>
      </c>
      <c r="H452" s="87">
        <v>560</v>
      </c>
      <c r="I452" s="153">
        <v>0</v>
      </c>
      <c r="J452" s="21" t="str">
        <f t="shared" si="53"/>
        <v>PLANTAS SIN VAPORIZACION ATMOSFERICAAéreoCLP 16 A</v>
      </c>
      <c r="K452" s="21">
        <f t="shared" si="54"/>
        <v>448</v>
      </c>
    </row>
    <row r="453" spans="1:11" x14ac:dyDescent="0.35">
      <c r="A453" s="73">
        <f t="shared" si="57"/>
        <v>11</v>
      </c>
      <c r="B453" s="79" t="s">
        <v>20</v>
      </c>
      <c r="C453" s="79" t="s">
        <v>8244</v>
      </c>
      <c r="D453" s="79" t="s">
        <v>15</v>
      </c>
      <c r="E453" s="79" t="s">
        <v>31</v>
      </c>
      <c r="F453" s="79" t="s">
        <v>8293</v>
      </c>
      <c r="G453" s="88">
        <v>658</v>
      </c>
      <c r="H453" s="87">
        <v>658</v>
      </c>
      <c r="I453" s="153">
        <v>0</v>
      </c>
      <c r="J453" s="21" t="str">
        <f t="shared" si="53"/>
        <v>PLANTAS SIN VAPORIZACION ATMOSFERICAAéreoCLP 19 A</v>
      </c>
      <c r="K453" s="21">
        <f t="shared" si="54"/>
        <v>449</v>
      </c>
    </row>
    <row r="454" spans="1:11" x14ac:dyDescent="0.35">
      <c r="A454" s="73">
        <f t="shared" si="57"/>
        <v>12</v>
      </c>
      <c r="B454" s="79" t="s">
        <v>20</v>
      </c>
      <c r="C454" s="79" t="s">
        <v>8244</v>
      </c>
      <c r="D454" s="79" t="s">
        <v>15</v>
      </c>
      <c r="E454" s="79" t="s">
        <v>32</v>
      </c>
      <c r="F454" s="79" t="s">
        <v>8293</v>
      </c>
      <c r="G454" s="88">
        <v>756</v>
      </c>
      <c r="H454" s="87">
        <v>756</v>
      </c>
      <c r="I454" s="153">
        <v>0</v>
      </c>
      <c r="J454" s="21" t="str">
        <f t="shared" ref="J454:J517" si="58">CONCATENATE(B454,C454,D454,E454)</f>
        <v>PLANTAS SIN VAPORIZACION ATMOSFERICAAéreoCLP 22 A</v>
      </c>
      <c r="K454" s="21">
        <f t="shared" si="54"/>
        <v>450</v>
      </c>
    </row>
    <row r="455" spans="1:11" x14ac:dyDescent="0.35">
      <c r="A455" s="73">
        <f t="shared" si="57"/>
        <v>13</v>
      </c>
      <c r="B455" s="79" t="s">
        <v>20</v>
      </c>
      <c r="C455" s="79" t="s">
        <v>8244</v>
      </c>
      <c r="D455" s="79" t="s">
        <v>15</v>
      </c>
      <c r="E455" s="79" t="s">
        <v>33</v>
      </c>
      <c r="F455" s="79" t="s">
        <v>8293</v>
      </c>
      <c r="G455" s="88">
        <v>728</v>
      </c>
      <c r="H455" s="87">
        <v>728</v>
      </c>
      <c r="I455" s="153">
        <v>0</v>
      </c>
      <c r="J455" s="21" t="str">
        <f t="shared" si="58"/>
        <v>PLANTAS SIN VAPORIZACION ATMOSFERICAAéreoCLP 24 A</v>
      </c>
      <c r="K455" s="21">
        <f t="shared" ref="K455:K518" si="59">+K454+1</f>
        <v>451</v>
      </c>
    </row>
    <row r="456" spans="1:11" x14ac:dyDescent="0.35">
      <c r="A456" s="73">
        <f t="shared" si="57"/>
        <v>14</v>
      </c>
      <c r="B456" s="79" t="s">
        <v>20</v>
      </c>
      <c r="C456" s="79" t="s">
        <v>8244</v>
      </c>
      <c r="D456" s="79" t="s">
        <v>15</v>
      </c>
      <c r="E456" s="79" t="s">
        <v>34</v>
      </c>
      <c r="F456" s="79" t="s">
        <v>8293</v>
      </c>
      <c r="G456" s="88">
        <v>854</v>
      </c>
      <c r="H456" s="87">
        <v>854</v>
      </c>
      <c r="I456" s="153">
        <v>0</v>
      </c>
      <c r="J456" s="21" t="str">
        <f t="shared" si="58"/>
        <v>PLANTAS SIN VAPORIZACION ATMOSFERICAAéreoCLP 29 A</v>
      </c>
      <c r="K456" s="21">
        <f t="shared" si="59"/>
        <v>452</v>
      </c>
    </row>
    <row r="457" spans="1:11" x14ac:dyDescent="0.35">
      <c r="A457" s="73">
        <f t="shared" si="57"/>
        <v>15</v>
      </c>
      <c r="B457" s="79" t="s">
        <v>20</v>
      </c>
      <c r="C457" s="79" t="s">
        <v>8244</v>
      </c>
      <c r="D457" s="79" t="s">
        <v>15</v>
      </c>
      <c r="E457" s="79" t="s">
        <v>35</v>
      </c>
      <c r="F457" s="79" t="s">
        <v>8293</v>
      </c>
      <c r="G457" s="88">
        <v>980</v>
      </c>
      <c r="H457" s="87">
        <v>980</v>
      </c>
      <c r="I457" s="153">
        <v>0</v>
      </c>
      <c r="J457" s="21" t="str">
        <f t="shared" si="58"/>
        <v>PLANTAS SIN VAPORIZACION ATMOSFERICAAéreoCLP 34 A</v>
      </c>
      <c r="K457" s="21">
        <f t="shared" si="59"/>
        <v>453</v>
      </c>
    </row>
    <row r="458" spans="1:11" x14ac:dyDescent="0.35">
      <c r="A458" s="73">
        <f t="shared" si="57"/>
        <v>16</v>
      </c>
      <c r="B458" s="79" t="s">
        <v>20</v>
      </c>
      <c r="C458" s="79" t="s">
        <v>8244</v>
      </c>
      <c r="D458" s="79" t="s">
        <v>15</v>
      </c>
      <c r="E458" s="79" t="s">
        <v>36</v>
      </c>
      <c r="F458" s="79" t="s">
        <v>8293</v>
      </c>
      <c r="G458" s="88">
        <v>798</v>
      </c>
      <c r="H458" s="87">
        <v>798</v>
      </c>
      <c r="I458" s="153">
        <v>0</v>
      </c>
      <c r="J458" s="21" t="str">
        <f t="shared" si="58"/>
        <v>PLANTAS SIN VAPORIZACION ATMOSFERICAAéreoCLP 33 A - 22</v>
      </c>
      <c r="K458" s="21">
        <f t="shared" si="59"/>
        <v>454</v>
      </c>
    </row>
    <row r="459" spans="1:11" x14ac:dyDescent="0.35">
      <c r="A459" s="73">
        <f t="shared" si="57"/>
        <v>17</v>
      </c>
      <c r="B459" s="79" t="s">
        <v>20</v>
      </c>
      <c r="C459" s="79" t="s">
        <v>8244</v>
      </c>
      <c r="D459" s="79" t="s">
        <v>15</v>
      </c>
      <c r="E459" s="79" t="s">
        <v>37</v>
      </c>
      <c r="F459" s="79" t="s">
        <v>8293</v>
      </c>
      <c r="G459" s="88">
        <v>1176</v>
      </c>
      <c r="H459" s="87">
        <v>1176</v>
      </c>
      <c r="I459" s="153">
        <v>0</v>
      </c>
      <c r="J459" s="21" t="str">
        <f t="shared" si="58"/>
        <v>PLANTAS SIN VAPORIZACION ATMOSFERICAAéreoCLP 50 A - 22</v>
      </c>
      <c r="K459" s="21">
        <f t="shared" si="59"/>
        <v>455</v>
      </c>
    </row>
    <row r="460" spans="1:11" x14ac:dyDescent="0.35">
      <c r="A460" s="73">
        <f t="shared" si="57"/>
        <v>18</v>
      </c>
      <c r="B460" s="79" t="s">
        <v>20</v>
      </c>
      <c r="C460" s="79" t="s">
        <v>8244</v>
      </c>
      <c r="D460" s="79" t="s">
        <v>15</v>
      </c>
      <c r="E460" s="79" t="s">
        <v>38</v>
      </c>
      <c r="F460" s="79" t="s">
        <v>8293</v>
      </c>
      <c r="G460" s="88">
        <v>1400</v>
      </c>
      <c r="H460" s="87">
        <v>1400</v>
      </c>
      <c r="I460" s="153">
        <v>0</v>
      </c>
      <c r="J460" s="21" t="str">
        <f t="shared" si="58"/>
        <v>PLANTAS SIN VAPORIZACION ATMOSFERICAAéreoCLP 59 A - 22</v>
      </c>
      <c r="K460" s="21">
        <f t="shared" si="59"/>
        <v>456</v>
      </c>
    </row>
    <row r="461" spans="1:11" x14ac:dyDescent="0.35">
      <c r="A461" s="73">
        <f t="shared" si="57"/>
        <v>19</v>
      </c>
      <c r="B461" s="79" t="s">
        <v>20</v>
      </c>
      <c r="C461" s="79" t="s">
        <v>8244</v>
      </c>
      <c r="D461" s="79" t="s">
        <v>15</v>
      </c>
      <c r="E461" s="79" t="s">
        <v>39</v>
      </c>
      <c r="F461" s="79" t="s">
        <v>8293</v>
      </c>
      <c r="G461" s="88">
        <v>1092</v>
      </c>
      <c r="H461" s="87">
        <v>1092</v>
      </c>
      <c r="I461" s="153">
        <v>0</v>
      </c>
      <c r="J461" s="21" t="str">
        <f t="shared" si="58"/>
        <v>PLANTAS SIN VAPORIZACION ATMOSFERICAAéreoCLP 50 A - 24</v>
      </c>
      <c r="K461" s="21">
        <f t="shared" si="59"/>
        <v>457</v>
      </c>
    </row>
    <row r="462" spans="1:11" x14ac:dyDescent="0.35">
      <c r="A462" s="73">
        <f t="shared" si="57"/>
        <v>20</v>
      </c>
      <c r="B462" s="79" t="s">
        <v>20</v>
      </c>
      <c r="C462" s="79" t="s">
        <v>8244</v>
      </c>
      <c r="D462" s="79" t="s">
        <v>15</v>
      </c>
      <c r="E462" s="79" t="s">
        <v>40</v>
      </c>
      <c r="F462" s="79" t="s">
        <v>8293</v>
      </c>
      <c r="G462" s="88">
        <v>1610</v>
      </c>
      <c r="H462" s="87">
        <v>1610</v>
      </c>
      <c r="I462" s="153">
        <v>0</v>
      </c>
      <c r="J462" s="21" t="str">
        <f t="shared" si="58"/>
        <v>PLANTAS SIN VAPORIZACION ATMOSFERICAAéreoCLP 69 A - 22</v>
      </c>
      <c r="K462" s="21">
        <f t="shared" si="59"/>
        <v>458</v>
      </c>
    </row>
    <row r="463" spans="1:11" x14ac:dyDescent="0.35">
      <c r="A463" s="73">
        <f t="shared" si="57"/>
        <v>21</v>
      </c>
      <c r="B463" s="79" t="s">
        <v>20</v>
      </c>
      <c r="C463" s="79" t="s">
        <v>8244</v>
      </c>
      <c r="D463" s="79" t="s">
        <v>15</v>
      </c>
      <c r="E463" s="79" t="s">
        <v>41</v>
      </c>
      <c r="F463" s="79" t="s">
        <v>8293</v>
      </c>
      <c r="G463" s="88">
        <f>H463+I463</f>
        <v>924</v>
      </c>
      <c r="H463" s="87">
        <f>2*H451</f>
        <v>924</v>
      </c>
      <c r="I463" s="153">
        <v>0</v>
      </c>
      <c r="J463" s="21" t="str">
        <f t="shared" si="58"/>
        <v>PLANTAS SIN VAPORIZACION ATMOSFERICAAéreoC2*LP 13 A</v>
      </c>
      <c r="K463" s="21">
        <f t="shared" si="59"/>
        <v>459</v>
      </c>
    </row>
    <row r="464" spans="1:11" x14ac:dyDescent="0.35">
      <c r="A464" s="73">
        <f t="shared" si="57"/>
        <v>22</v>
      </c>
      <c r="B464" s="79" t="s">
        <v>20</v>
      </c>
      <c r="C464" s="79" t="s">
        <v>8244</v>
      </c>
      <c r="D464" s="79" t="s">
        <v>15</v>
      </c>
      <c r="E464" s="79" t="s">
        <v>42</v>
      </c>
      <c r="F464" s="79" t="s">
        <v>8293</v>
      </c>
      <c r="G464" s="88">
        <f t="shared" ref="G464:G474" si="60">H464+I464</f>
        <v>1120</v>
      </c>
      <c r="H464" s="87">
        <f t="shared" ref="H464:H474" si="61">2*H452</f>
        <v>1120</v>
      </c>
      <c r="I464" s="153">
        <v>0</v>
      </c>
      <c r="J464" s="21" t="str">
        <f t="shared" si="58"/>
        <v>PLANTAS SIN VAPORIZACION ATMOSFERICAAéreoC2*LP 16 A</v>
      </c>
      <c r="K464" s="21">
        <f t="shared" si="59"/>
        <v>460</v>
      </c>
    </row>
    <row r="465" spans="1:11" x14ac:dyDescent="0.35">
      <c r="A465" s="73">
        <f t="shared" si="57"/>
        <v>23</v>
      </c>
      <c r="B465" s="79" t="s">
        <v>20</v>
      </c>
      <c r="C465" s="79" t="s">
        <v>8244</v>
      </c>
      <c r="D465" s="79" t="s">
        <v>15</v>
      </c>
      <c r="E465" s="79" t="s">
        <v>43</v>
      </c>
      <c r="F465" s="79" t="s">
        <v>8293</v>
      </c>
      <c r="G465" s="88">
        <f t="shared" si="60"/>
        <v>1316</v>
      </c>
      <c r="H465" s="87">
        <f t="shared" si="61"/>
        <v>1316</v>
      </c>
      <c r="I465" s="153">
        <v>0</v>
      </c>
      <c r="J465" s="21" t="str">
        <f t="shared" si="58"/>
        <v>PLANTAS SIN VAPORIZACION ATMOSFERICAAéreoC2*LP 19 A</v>
      </c>
      <c r="K465" s="21">
        <f t="shared" si="59"/>
        <v>461</v>
      </c>
    </row>
    <row r="466" spans="1:11" x14ac:dyDescent="0.35">
      <c r="A466" s="73">
        <f t="shared" si="57"/>
        <v>24</v>
      </c>
      <c r="B466" s="79" t="s">
        <v>20</v>
      </c>
      <c r="C466" s="79" t="s">
        <v>8244</v>
      </c>
      <c r="D466" s="79" t="s">
        <v>15</v>
      </c>
      <c r="E466" s="79" t="s">
        <v>44</v>
      </c>
      <c r="F466" s="79" t="s">
        <v>8293</v>
      </c>
      <c r="G466" s="88">
        <f t="shared" si="60"/>
        <v>1512</v>
      </c>
      <c r="H466" s="87">
        <f t="shared" si="61"/>
        <v>1512</v>
      </c>
      <c r="I466" s="153">
        <v>0</v>
      </c>
      <c r="J466" s="21" t="str">
        <f t="shared" si="58"/>
        <v>PLANTAS SIN VAPORIZACION ATMOSFERICAAéreoC2*LP 22 A</v>
      </c>
      <c r="K466" s="21">
        <f t="shared" si="59"/>
        <v>462</v>
      </c>
    </row>
    <row r="467" spans="1:11" x14ac:dyDescent="0.35">
      <c r="A467" s="73">
        <f t="shared" si="57"/>
        <v>25</v>
      </c>
      <c r="B467" s="79" t="s">
        <v>20</v>
      </c>
      <c r="C467" s="79" t="s">
        <v>8244</v>
      </c>
      <c r="D467" s="79" t="s">
        <v>15</v>
      </c>
      <c r="E467" s="79" t="s">
        <v>45</v>
      </c>
      <c r="F467" s="79" t="s">
        <v>8293</v>
      </c>
      <c r="G467" s="88">
        <f t="shared" si="60"/>
        <v>1456</v>
      </c>
      <c r="H467" s="87">
        <f t="shared" si="61"/>
        <v>1456</v>
      </c>
      <c r="I467" s="153">
        <v>0</v>
      </c>
      <c r="J467" s="21" t="str">
        <f t="shared" si="58"/>
        <v>PLANTAS SIN VAPORIZACION ATMOSFERICAAéreoC2*LP 24 A</v>
      </c>
      <c r="K467" s="21">
        <f t="shared" si="59"/>
        <v>463</v>
      </c>
    </row>
    <row r="468" spans="1:11" x14ac:dyDescent="0.35">
      <c r="A468" s="73">
        <f t="shared" si="57"/>
        <v>26</v>
      </c>
      <c r="B468" s="79" t="s">
        <v>20</v>
      </c>
      <c r="C468" s="79" t="s">
        <v>8244</v>
      </c>
      <c r="D468" s="79" t="s">
        <v>15</v>
      </c>
      <c r="E468" s="79" t="s">
        <v>46</v>
      </c>
      <c r="F468" s="79" t="s">
        <v>8293</v>
      </c>
      <c r="G468" s="88">
        <f t="shared" si="60"/>
        <v>1708</v>
      </c>
      <c r="H468" s="87">
        <f t="shared" si="61"/>
        <v>1708</v>
      </c>
      <c r="I468" s="153">
        <v>0</v>
      </c>
      <c r="J468" s="21" t="str">
        <f t="shared" si="58"/>
        <v>PLANTAS SIN VAPORIZACION ATMOSFERICAAéreoC2*LP 29 A</v>
      </c>
      <c r="K468" s="21">
        <f t="shared" si="59"/>
        <v>464</v>
      </c>
    </row>
    <row r="469" spans="1:11" x14ac:dyDescent="0.35">
      <c r="A469" s="73">
        <f t="shared" si="57"/>
        <v>27</v>
      </c>
      <c r="B469" s="79" t="s">
        <v>20</v>
      </c>
      <c r="C469" s="79" t="s">
        <v>8244</v>
      </c>
      <c r="D469" s="79" t="s">
        <v>15</v>
      </c>
      <c r="E469" s="79" t="s">
        <v>47</v>
      </c>
      <c r="F469" s="79" t="s">
        <v>8293</v>
      </c>
      <c r="G469" s="88">
        <f t="shared" si="60"/>
        <v>1960</v>
      </c>
      <c r="H469" s="87">
        <f t="shared" si="61"/>
        <v>1960</v>
      </c>
      <c r="I469" s="153">
        <v>0</v>
      </c>
      <c r="J469" s="21" t="str">
        <f t="shared" si="58"/>
        <v>PLANTAS SIN VAPORIZACION ATMOSFERICAAéreoC2*LP 34 A</v>
      </c>
      <c r="K469" s="21">
        <f t="shared" si="59"/>
        <v>465</v>
      </c>
    </row>
    <row r="470" spans="1:11" x14ac:dyDescent="0.35">
      <c r="A470" s="73">
        <f t="shared" si="57"/>
        <v>28</v>
      </c>
      <c r="B470" s="79" t="s">
        <v>20</v>
      </c>
      <c r="C470" s="79" t="s">
        <v>8244</v>
      </c>
      <c r="D470" s="79" t="s">
        <v>15</v>
      </c>
      <c r="E470" s="79" t="s">
        <v>48</v>
      </c>
      <c r="F470" s="79" t="s">
        <v>8293</v>
      </c>
      <c r="G470" s="88">
        <f t="shared" si="60"/>
        <v>1596</v>
      </c>
      <c r="H470" s="87">
        <f t="shared" si="61"/>
        <v>1596</v>
      </c>
      <c r="I470" s="153">
        <v>0</v>
      </c>
      <c r="J470" s="21" t="str">
        <f t="shared" si="58"/>
        <v>PLANTAS SIN VAPORIZACION ATMOSFERICAAéreoC2*LP 33 A - 22</v>
      </c>
      <c r="K470" s="21">
        <f t="shared" si="59"/>
        <v>466</v>
      </c>
    </row>
    <row r="471" spans="1:11" x14ac:dyDescent="0.35">
      <c r="A471" s="73">
        <f t="shared" si="57"/>
        <v>29</v>
      </c>
      <c r="B471" s="79" t="s">
        <v>20</v>
      </c>
      <c r="C471" s="79" t="s">
        <v>8244</v>
      </c>
      <c r="D471" s="79" t="s">
        <v>15</v>
      </c>
      <c r="E471" s="79" t="s">
        <v>49</v>
      </c>
      <c r="F471" s="79" t="s">
        <v>8293</v>
      </c>
      <c r="G471" s="88">
        <f t="shared" si="60"/>
        <v>2352</v>
      </c>
      <c r="H471" s="87">
        <f t="shared" si="61"/>
        <v>2352</v>
      </c>
      <c r="I471" s="153">
        <v>0</v>
      </c>
      <c r="J471" s="21" t="str">
        <f t="shared" si="58"/>
        <v>PLANTAS SIN VAPORIZACION ATMOSFERICAAéreoC2*LP 50 A - 22</v>
      </c>
      <c r="K471" s="21">
        <f t="shared" si="59"/>
        <v>467</v>
      </c>
    </row>
    <row r="472" spans="1:11" x14ac:dyDescent="0.35">
      <c r="A472" s="73">
        <f t="shared" si="57"/>
        <v>30</v>
      </c>
      <c r="B472" s="79" t="s">
        <v>20</v>
      </c>
      <c r="C472" s="79" t="s">
        <v>8244</v>
      </c>
      <c r="D472" s="79" t="s">
        <v>15</v>
      </c>
      <c r="E472" s="79" t="s">
        <v>50</v>
      </c>
      <c r="F472" s="79" t="s">
        <v>8293</v>
      </c>
      <c r="G472" s="88">
        <f t="shared" si="60"/>
        <v>2800</v>
      </c>
      <c r="H472" s="87">
        <f t="shared" si="61"/>
        <v>2800</v>
      </c>
      <c r="I472" s="153">
        <v>0</v>
      </c>
      <c r="J472" s="21" t="str">
        <f t="shared" si="58"/>
        <v>PLANTAS SIN VAPORIZACION ATMOSFERICAAéreoC2*LP 59 A - 22</v>
      </c>
      <c r="K472" s="21">
        <f t="shared" si="59"/>
        <v>468</v>
      </c>
    </row>
    <row r="473" spans="1:11" x14ac:dyDescent="0.35">
      <c r="A473" s="73">
        <f t="shared" si="57"/>
        <v>31</v>
      </c>
      <c r="B473" s="79" t="s">
        <v>20</v>
      </c>
      <c r="C473" s="79" t="s">
        <v>8244</v>
      </c>
      <c r="D473" s="79" t="s">
        <v>15</v>
      </c>
      <c r="E473" s="79" t="s">
        <v>51</v>
      </c>
      <c r="F473" s="79" t="s">
        <v>8293</v>
      </c>
      <c r="G473" s="88">
        <f t="shared" si="60"/>
        <v>2184</v>
      </c>
      <c r="H473" s="87">
        <f t="shared" si="61"/>
        <v>2184</v>
      </c>
      <c r="I473" s="153">
        <v>0</v>
      </c>
      <c r="J473" s="21" t="str">
        <f t="shared" si="58"/>
        <v>PLANTAS SIN VAPORIZACION ATMOSFERICAAéreoC2*LP 50 A - 24</v>
      </c>
      <c r="K473" s="21">
        <f t="shared" si="59"/>
        <v>469</v>
      </c>
    </row>
    <row r="474" spans="1:11" x14ac:dyDescent="0.35">
      <c r="A474" s="73">
        <f t="shared" si="57"/>
        <v>32</v>
      </c>
      <c r="B474" s="79" t="s">
        <v>20</v>
      </c>
      <c r="C474" s="79" t="s">
        <v>8244</v>
      </c>
      <c r="D474" s="79" t="s">
        <v>15</v>
      </c>
      <c r="E474" s="79" t="s">
        <v>52</v>
      </c>
      <c r="F474" s="79" t="s">
        <v>8293</v>
      </c>
      <c r="G474" s="88">
        <f t="shared" si="60"/>
        <v>3220</v>
      </c>
      <c r="H474" s="87">
        <f t="shared" si="61"/>
        <v>3220</v>
      </c>
      <c r="I474" s="153">
        <v>0</v>
      </c>
      <c r="J474" s="21" t="str">
        <f t="shared" si="58"/>
        <v>PLANTAS SIN VAPORIZACION ATMOSFERICAAéreoC2*LP 69 A - 22</v>
      </c>
      <c r="K474" s="21">
        <f t="shared" si="59"/>
        <v>470</v>
      </c>
    </row>
    <row r="475" spans="1:11" x14ac:dyDescent="0.35">
      <c r="A475" s="73">
        <f t="shared" si="57"/>
        <v>33</v>
      </c>
      <c r="B475" s="79" t="s">
        <v>8272</v>
      </c>
      <c r="C475" s="79" t="s">
        <v>8244</v>
      </c>
      <c r="D475" s="79" t="s">
        <v>15</v>
      </c>
      <c r="E475" s="79" t="s">
        <v>21</v>
      </c>
      <c r="F475" s="79" t="s">
        <v>8294</v>
      </c>
      <c r="G475" s="88">
        <f>H475+I475</f>
        <v>357</v>
      </c>
      <c r="H475" s="87">
        <v>63</v>
      </c>
      <c r="I475" s="88">
        <f>21*14</f>
        <v>294</v>
      </c>
      <c r="J475" s="21" t="str">
        <f t="shared" si="58"/>
        <v>PLANTAS DE 1 DEPOSITO CON VAPORIZADOR VA 50 EN CONJUNTO AéreoCLP 1000</v>
      </c>
      <c r="K475" s="21">
        <f t="shared" si="59"/>
        <v>471</v>
      </c>
    </row>
    <row r="476" spans="1:11" x14ac:dyDescent="0.35">
      <c r="A476" s="73">
        <f t="shared" si="57"/>
        <v>34</v>
      </c>
      <c r="B476" s="79" t="s">
        <v>8272</v>
      </c>
      <c r="C476" s="79" t="s">
        <v>8244</v>
      </c>
      <c r="D476" s="79" t="s">
        <v>15</v>
      </c>
      <c r="E476" s="79" t="s">
        <v>22</v>
      </c>
      <c r="F476" s="79" t="s">
        <v>8294</v>
      </c>
      <c r="G476" s="88">
        <f t="shared" ref="G476:G539" si="62">H476+I476</f>
        <v>375.2</v>
      </c>
      <c r="H476" s="87">
        <v>81.2</v>
      </c>
      <c r="I476" s="88">
        <f t="shared" ref="I476:I479" si="63">21*14</f>
        <v>294</v>
      </c>
      <c r="J476" s="21" t="str">
        <f t="shared" si="58"/>
        <v>PLANTAS DE 1 DEPOSITO CON VAPORIZADOR VA 50 EN CONJUNTO AéreoCLP 1450</v>
      </c>
      <c r="K476" s="21">
        <f t="shared" si="59"/>
        <v>472</v>
      </c>
    </row>
    <row r="477" spans="1:11" x14ac:dyDescent="0.35">
      <c r="A477" s="73">
        <f t="shared" si="57"/>
        <v>35</v>
      </c>
      <c r="B477" s="79" t="s">
        <v>8272</v>
      </c>
      <c r="C477" s="79" t="s">
        <v>8244</v>
      </c>
      <c r="D477" s="79" t="s">
        <v>15</v>
      </c>
      <c r="E477" s="79" t="s">
        <v>23</v>
      </c>
      <c r="F477" s="79" t="s">
        <v>8294</v>
      </c>
      <c r="G477" s="88">
        <f t="shared" si="62"/>
        <v>415.79999999999995</v>
      </c>
      <c r="H477" s="87">
        <v>121.79999999999998</v>
      </c>
      <c r="I477" s="88">
        <f t="shared" si="63"/>
        <v>294</v>
      </c>
      <c r="J477" s="21" t="str">
        <f t="shared" si="58"/>
        <v>PLANTAS DE 1 DEPOSITO CON VAPORIZADOR VA 50 EN CONJUNTO AéreoCLP 2450</v>
      </c>
      <c r="K477" s="21">
        <f t="shared" si="59"/>
        <v>473</v>
      </c>
    </row>
    <row r="478" spans="1:11" x14ac:dyDescent="0.35">
      <c r="A478" s="73">
        <f t="shared" si="57"/>
        <v>36</v>
      </c>
      <c r="B478" s="79" t="s">
        <v>8272</v>
      </c>
      <c r="C478" s="79" t="s">
        <v>8244</v>
      </c>
      <c r="D478" s="79" t="s">
        <v>15</v>
      </c>
      <c r="E478" s="79" t="s">
        <v>24</v>
      </c>
      <c r="F478" s="79" t="s">
        <v>8294</v>
      </c>
      <c r="G478" s="88">
        <f t="shared" si="62"/>
        <v>477.4</v>
      </c>
      <c r="H478" s="87">
        <v>183.4</v>
      </c>
      <c r="I478" s="88">
        <f t="shared" si="63"/>
        <v>294</v>
      </c>
      <c r="J478" s="21" t="str">
        <f t="shared" si="58"/>
        <v>PLANTAS DE 1 DEPOSITO CON VAPORIZADOR VA 50 EN CONJUNTO AéreoCLP 4000</v>
      </c>
      <c r="K478" s="21">
        <f t="shared" si="59"/>
        <v>474</v>
      </c>
    </row>
    <row r="479" spans="1:11" x14ac:dyDescent="0.35">
      <c r="A479" s="73">
        <f t="shared" si="57"/>
        <v>37</v>
      </c>
      <c r="B479" s="79" t="s">
        <v>8273</v>
      </c>
      <c r="C479" s="79" t="s">
        <v>8244</v>
      </c>
      <c r="D479" s="79" t="s">
        <v>15</v>
      </c>
      <c r="E479" s="79" t="s">
        <v>25</v>
      </c>
      <c r="F479" s="79" t="s">
        <v>8294</v>
      </c>
      <c r="G479" s="88">
        <f t="shared" si="62"/>
        <v>515.20000000000005</v>
      </c>
      <c r="H479" s="87">
        <v>221.20000000000002</v>
      </c>
      <c r="I479" s="88">
        <f t="shared" si="63"/>
        <v>294</v>
      </c>
      <c r="J479" s="21" t="str">
        <f t="shared" si="58"/>
        <v>PLANTAS DE 1 DEPOSITO CON VAPORIZADOR VA 50 EN CONJUNTOAéreoCLP 4880</v>
      </c>
      <c r="K479" s="21">
        <f t="shared" si="59"/>
        <v>475</v>
      </c>
    </row>
    <row r="480" spans="1:11" x14ac:dyDescent="0.35">
      <c r="A480" s="73">
        <f t="shared" si="57"/>
        <v>38</v>
      </c>
      <c r="B480" s="79" t="s">
        <v>8274</v>
      </c>
      <c r="C480" s="79" t="s">
        <v>8244</v>
      </c>
      <c r="D480" s="79" t="s">
        <v>15</v>
      </c>
      <c r="E480" s="79" t="s">
        <v>26</v>
      </c>
      <c r="F480" s="79" t="s">
        <v>8295</v>
      </c>
      <c r="G480" s="88">
        <f t="shared" si="62"/>
        <v>1215.2</v>
      </c>
      <c r="H480" s="87">
        <f>+H448</f>
        <v>291.2</v>
      </c>
      <c r="I480" s="88">
        <f>14*66</f>
        <v>924</v>
      </c>
      <c r="J480" s="21" t="str">
        <f t="shared" si="58"/>
        <v>PLANTAS DE 1 DEPOSITOS CON 1 VAPORIZADOR VA 150 INCLUIDO ARMARIO CON FIGURA CAéreoCLP 6650</v>
      </c>
      <c r="K480" s="21">
        <f t="shared" si="59"/>
        <v>476</v>
      </c>
    </row>
    <row r="481" spans="1:11" x14ac:dyDescent="0.35">
      <c r="A481" s="73">
        <f t="shared" si="57"/>
        <v>39</v>
      </c>
      <c r="B481" s="79" t="s">
        <v>8274</v>
      </c>
      <c r="C481" s="79" t="s">
        <v>8244</v>
      </c>
      <c r="D481" s="79" t="s">
        <v>15</v>
      </c>
      <c r="E481" s="79" t="s">
        <v>27</v>
      </c>
      <c r="F481" s="79" t="s">
        <v>8295</v>
      </c>
      <c r="G481" s="88">
        <f t="shared" si="62"/>
        <v>1288</v>
      </c>
      <c r="H481" s="87">
        <f t="shared" ref="H481:H494" si="64">+H449</f>
        <v>364</v>
      </c>
      <c r="I481" s="88">
        <f t="shared" ref="I481:I494" si="65">14*66</f>
        <v>924</v>
      </c>
      <c r="J481" s="21" t="str">
        <f t="shared" si="58"/>
        <v>PLANTAS DE 1 DEPOSITOS CON 1 VAPORIZADOR VA 150 INCLUIDO ARMARIO CON FIGURA CAéreoCLP 8334</v>
      </c>
      <c r="K481" s="21">
        <f t="shared" si="59"/>
        <v>477</v>
      </c>
    </row>
    <row r="482" spans="1:11" x14ac:dyDescent="0.35">
      <c r="A482" s="73">
        <f t="shared" si="57"/>
        <v>40</v>
      </c>
      <c r="B482" s="79" t="s">
        <v>8274</v>
      </c>
      <c r="C482" s="79" t="s">
        <v>8244</v>
      </c>
      <c r="D482" s="79" t="s">
        <v>15</v>
      </c>
      <c r="E482" s="79" t="s">
        <v>28</v>
      </c>
      <c r="F482" s="79" t="s">
        <v>8295</v>
      </c>
      <c r="G482" s="88">
        <f t="shared" si="62"/>
        <v>1288</v>
      </c>
      <c r="H482" s="87">
        <f t="shared" si="64"/>
        <v>364</v>
      </c>
      <c r="I482" s="88">
        <f t="shared" si="65"/>
        <v>924</v>
      </c>
      <c r="J482" s="21" t="str">
        <f t="shared" si="58"/>
        <v>PLANTAS DE 1 DEPOSITOS CON 1 VAPORIZADOR VA 150 INCLUIDO ARMARIO CON FIGURA CAéreoCLP 10</v>
      </c>
      <c r="K482" s="21">
        <f t="shared" si="59"/>
        <v>478</v>
      </c>
    </row>
    <row r="483" spans="1:11" x14ac:dyDescent="0.35">
      <c r="A483" s="73">
        <f t="shared" si="57"/>
        <v>41</v>
      </c>
      <c r="B483" s="79" t="s">
        <v>8274</v>
      </c>
      <c r="C483" s="79" t="s">
        <v>8244</v>
      </c>
      <c r="D483" s="79" t="s">
        <v>15</v>
      </c>
      <c r="E483" s="79" t="s">
        <v>29</v>
      </c>
      <c r="F483" s="79" t="s">
        <v>8295</v>
      </c>
      <c r="G483" s="88">
        <f t="shared" si="62"/>
        <v>1386</v>
      </c>
      <c r="H483" s="87">
        <f t="shared" si="64"/>
        <v>462</v>
      </c>
      <c r="I483" s="88">
        <f t="shared" si="65"/>
        <v>924</v>
      </c>
      <c r="J483" s="21" t="str">
        <f t="shared" si="58"/>
        <v>PLANTAS DE 1 DEPOSITOS CON 1 VAPORIZADOR VA 150 INCLUIDO ARMARIO CON FIGURA CAéreoCLP 13 A</v>
      </c>
      <c r="K483" s="21">
        <f t="shared" si="59"/>
        <v>479</v>
      </c>
    </row>
    <row r="484" spans="1:11" x14ac:dyDescent="0.35">
      <c r="A484" s="73">
        <f t="shared" si="57"/>
        <v>42</v>
      </c>
      <c r="B484" s="79" t="s">
        <v>8274</v>
      </c>
      <c r="C484" s="79" t="s">
        <v>8244</v>
      </c>
      <c r="D484" s="79" t="s">
        <v>15</v>
      </c>
      <c r="E484" s="79" t="s">
        <v>30</v>
      </c>
      <c r="F484" s="79" t="s">
        <v>8295</v>
      </c>
      <c r="G484" s="88">
        <f t="shared" si="62"/>
        <v>1484</v>
      </c>
      <c r="H484" s="87">
        <f t="shared" si="64"/>
        <v>560</v>
      </c>
      <c r="I484" s="88">
        <f t="shared" si="65"/>
        <v>924</v>
      </c>
      <c r="J484" s="21" t="str">
        <f t="shared" si="58"/>
        <v>PLANTAS DE 1 DEPOSITOS CON 1 VAPORIZADOR VA 150 INCLUIDO ARMARIO CON FIGURA CAéreoCLP 16 A</v>
      </c>
      <c r="K484" s="21">
        <f t="shared" si="59"/>
        <v>480</v>
      </c>
    </row>
    <row r="485" spans="1:11" x14ac:dyDescent="0.35">
      <c r="A485" s="73">
        <f t="shared" si="57"/>
        <v>43</v>
      </c>
      <c r="B485" s="79" t="s">
        <v>8274</v>
      </c>
      <c r="C485" s="79" t="s">
        <v>8244</v>
      </c>
      <c r="D485" s="79" t="s">
        <v>15</v>
      </c>
      <c r="E485" s="79" t="s">
        <v>31</v>
      </c>
      <c r="F485" s="79" t="s">
        <v>8295</v>
      </c>
      <c r="G485" s="88">
        <f t="shared" si="62"/>
        <v>1582</v>
      </c>
      <c r="H485" s="87">
        <f t="shared" si="64"/>
        <v>658</v>
      </c>
      <c r="I485" s="88">
        <f t="shared" si="65"/>
        <v>924</v>
      </c>
      <c r="J485" s="21" t="str">
        <f t="shared" si="58"/>
        <v>PLANTAS DE 1 DEPOSITOS CON 1 VAPORIZADOR VA 150 INCLUIDO ARMARIO CON FIGURA CAéreoCLP 19 A</v>
      </c>
      <c r="K485" s="21">
        <f t="shared" si="59"/>
        <v>481</v>
      </c>
    </row>
    <row r="486" spans="1:11" x14ac:dyDescent="0.35">
      <c r="A486" s="73">
        <f t="shared" si="57"/>
        <v>44</v>
      </c>
      <c r="B486" s="79" t="s">
        <v>8274</v>
      </c>
      <c r="C486" s="79" t="s">
        <v>8244</v>
      </c>
      <c r="D486" s="79" t="s">
        <v>15</v>
      </c>
      <c r="E486" s="79" t="s">
        <v>32</v>
      </c>
      <c r="F486" s="79" t="s">
        <v>8295</v>
      </c>
      <c r="G486" s="88">
        <f t="shared" si="62"/>
        <v>1680</v>
      </c>
      <c r="H486" s="87">
        <f t="shared" si="64"/>
        <v>756</v>
      </c>
      <c r="I486" s="88">
        <f t="shared" si="65"/>
        <v>924</v>
      </c>
      <c r="J486" s="21" t="str">
        <f t="shared" si="58"/>
        <v>PLANTAS DE 1 DEPOSITOS CON 1 VAPORIZADOR VA 150 INCLUIDO ARMARIO CON FIGURA CAéreoCLP 22 A</v>
      </c>
      <c r="K486" s="21">
        <f t="shared" si="59"/>
        <v>482</v>
      </c>
    </row>
    <row r="487" spans="1:11" x14ac:dyDescent="0.35">
      <c r="A487" s="73">
        <f t="shared" si="57"/>
        <v>45</v>
      </c>
      <c r="B487" s="79" t="s">
        <v>8274</v>
      </c>
      <c r="C487" s="79" t="s">
        <v>8244</v>
      </c>
      <c r="D487" s="79" t="s">
        <v>15</v>
      </c>
      <c r="E487" s="79" t="s">
        <v>33</v>
      </c>
      <c r="F487" s="79" t="s">
        <v>8295</v>
      </c>
      <c r="G487" s="88">
        <f t="shared" si="62"/>
        <v>1652</v>
      </c>
      <c r="H487" s="87">
        <f t="shared" si="64"/>
        <v>728</v>
      </c>
      <c r="I487" s="88">
        <f t="shared" si="65"/>
        <v>924</v>
      </c>
      <c r="J487" s="21" t="str">
        <f t="shared" si="58"/>
        <v>PLANTAS DE 1 DEPOSITOS CON 1 VAPORIZADOR VA 150 INCLUIDO ARMARIO CON FIGURA CAéreoCLP 24 A</v>
      </c>
      <c r="K487" s="21">
        <f t="shared" si="59"/>
        <v>483</v>
      </c>
    </row>
    <row r="488" spans="1:11" x14ac:dyDescent="0.35">
      <c r="A488" s="73">
        <f t="shared" si="57"/>
        <v>46</v>
      </c>
      <c r="B488" s="79" t="s">
        <v>8274</v>
      </c>
      <c r="C488" s="79" t="s">
        <v>8244</v>
      </c>
      <c r="D488" s="79" t="s">
        <v>15</v>
      </c>
      <c r="E488" s="79" t="s">
        <v>34</v>
      </c>
      <c r="F488" s="79" t="s">
        <v>8295</v>
      </c>
      <c r="G488" s="88">
        <f t="shared" si="62"/>
        <v>1778</v>
      </c>
      <c r="H488" s="87">
        <f t="shared" si="64"/>
        <v>854</v>
      </c>
      <c r="I488" s="88">
        <f t="shared" si="65"/>
        <v>924</v>
      </c>
      <c r="J488" s="21" t="str">
        <f t="shared" si="58"/>
        <v>PLANTAS DE 1 DEPOSITOS CON 1 VAPORIZADOR VA 150 INCLUIDO ARMARIO CON FIGURA CAéreoCLP 29 A</v>
      </c>
      <c r="K488" s="21">
        <f t="shared" si="59"/>
        <v>484</v>
      </c>
    </row>
    <row r="489" spans="1:11" x14ac:dyDescent="0.35">
      <c r="A489" s="73">
        <f t="shared" si="57"/>
        <v>47</v>
      </c>
      <c r="B489" s="79" t="s">
        <v>8274</v>
      </c>
      <c r="C489" s="79" t="s">
        <v>8244</v>
      </c>
      <c r="D489" s="79" t="s">
        <v>15</v>
      </c>
      <c r="E489" s="79" t="s">
        <v>35</v>
      </c>
      <c r="F489" s="79" t="s">
        <v>8295</v>
      </c>
      <c r="G489" s="88">
        <f t="shared" si="62"/>
        <v>1904</v>
      </c>
      <c r="H489" s="87">
        <f t="shared" si="64"/>
        <v>980</v>
      </c>
      <c r="I489" s="88">
        <f t="shared" si="65"/>
        <v>924</v>
      </c>
      <c r="J489" s="21" t="str">
        <f t="shared" si="58"/>
        <v>PLANTAS DE 1 DEPOSITOS CON 1 VAPORIZADOR VA 150 INCLUIDO ARMARIO CON FIGURA CAéreoCLP 34 A</v>
      </c>
      <c r="K489" s="21">
        <f t="shared" si="59"/>
        <v>485</v>
      </c>
    </row>
    <row r="490" spans="1:11" x14ac:dyDescent="0.35">
      <c r="A490" s="73">
        <f t="shared" si="57"/>
        <v>48</v>
      </c>
      <c r="B490" s="79" t="s">
        <v>8274</v>
      </c>
      <c r="C490" s="79" t="s">
        <v>8244</v>
      </c>
      <c r="D490" s="79" t="s">
        <v>15</v>
      </c>
      <c r="E490" s="79" t="s">
        <v>36</v>
      </c>
      <c r="F490" s="79" t="s">
        <v>8295</v>
      </c>
      <c r="G490" s="88">
        <f t="shared" si="62"/>
        <v>1722</v>
      </c>
      <c r="H490" s="87">
        <f t="shared" si="64"/>
        <v>798</v>
      </c>
      <c r="I490" s="88">
        <f t="shared" si="65"/>
        <v>924</v>
      </c>
      <c r="J490" s="21" t="str">
        <f t="shared" si="58"/>
        <v>PLANTAS DE 1 DEPOSITOS CON 1 VAPORIZADOR VA 150 INCLUIDO ARMARIO CON FIGURA CAéreoCLP 33 A - 22</v>
      </c>
      <c r="K490" s="21">
        <f t="shared" si="59"/>
        <v>486</v>
      </c>
    </row>
    <row r="491" spans="1:11" x14ac:dyDescent="0.35">
      <c r="A491" s="73">
        <f t="shared" si="57"/>
        <v>49</v>
      </c>
      <c r="B491" s="79" t="s">
        <v>8274</v>
      </c>
      <c r="C491" s="79" t="s">
        <v>8244</v>
      </c>
      <c r="D491" s="79" t="s">
        <v>15</v>
      </c>
      <c r="E491" s="79" t="s">
        <v>37</v>
      </c>
      <c r="F491" s="79" t="s">
        <v>8295</v>
      </c>
      <c r="G491" s="88">
        <f t="shared" si="62"/>
        <v>2100</v>
      </c>
      <c r="H491" s="87">
        <f t="shared" si="64"/>
        <v>1176</v>
      </c>
      <c r="I491" s="88">
        <f t="shared" si="65"/>
        <v>924</v>
      </c>
      <c r="J491" s="21" t="str">
        <f t="shared" si="58"/>
        <v>PLANTAS DE 1 DEPOSITOS CON 1 VAPORIZADOR VA 150 INCLUIDO ARMARIO CON FIGURA CAéreoCLP 50 A - 22</v>
      </c>
      <c r="K491" s="21">
        <f t="shared" si="59"/>
        <v>487</v>
      </c>
    </row>
    <row r="492" spans="1:11" x14ac:dyDescent="0.35">
      <c r="A492" s="73">
        <f t="shared" si="57"/>
        <v>50</v>
      </c>
      <c r="B492" s="79" t="s">
        <v>8274</v>
      </c>
      <c r="C492" s="79" t="s">
        <v>8244</v>
      </c>
      <c r="D492" s="79" t="s">
        <v>15</v>
      </c>
      <c r="E492" s="79" t="s">
        <v>38</v>
      </c>
      <c r="F492" s="79" t="s">
        <v>8295</v>
      </c>
      <c r="G492" s="88">
        <f t="shared" si="62"/>
        <v>2324</v>
      </c>
      <c r="H492" s="87">
        <f t="shared" si="64"/>
        <v>1400</v>
      </c>
      <c r="I492" s="88">
        <f t="shared" si="65"/>
        <v>924</v>
      </c>
      <c r="J492" s="21" t="str">
        <f t="shared" si="58"/>
        <v>PLANTAS DE 1 DEPOSITOS CON 1 VAPORIZADOR VA 150 INCLUIDO ARMARIO CON FIGURA CAéreoCLP 59 A - 22</v>
      </c>
      <c r="K492" s="21">
        <f t="shared" si="59"/>
        <v>488</v>
      </c>
    </row>
    <row r="493" spans="1:11" x14ac:dyDescent="0.35">
      <c r="A493" s="73">
        <f t="shared" si="57"/>
        <v>51</v>
      </c>
      <c r="B493" s="79" t="s">
        <v>8274</v>
      </c>
      <c r="C493" s="79" t="s">
        <v>8244</v>
      </c>
      <c r="D493" s="79" t="s">
        <v>15</v>
      </c>
      <c r="E493" s="79" t="s">
        <v>39</v>
      </c>
      <c r="F493" s="79" t="s">
        <v>8295</v>
      </c>
      <c r="G493" s="88">
        <f t="shared" si="62"/>
        <v>2016</v>
      </c>
      <c r="H493" s="87">
        <f t="shared" si="64"/>
        <v>1092</v>
      </c>
      <c r="I493" s="88">
        <f t="shared" si="65"/>
        <v>924</v>
      </c>
      <c r="J493" s="21" t="str">
        <f t="shared" si="58"/>
        <v>PLANTAS DE 1 DEPOSITOS CON 1 VAPORIZADOR VA 150 INCLUIDO ARMARIO CON FIGURA CAéreoCLP 50 A - 24</v>
      </c>
      <c r="K493" s="21">
        <f t="shared" si="59"/>
        <v>489</v>
      </c>
    </row>
    <row r="494" spans="1:11" x14ac:dyDescent="0.35">
      <c r="A494" s="73">
        <f t="shared" si="57"/>
        <v>52</v>
      </c>
      <c r="B494" s="79" t="s">
        <v>8274</v>
      </c>
      <c r="C494" s="79" t="s">
        <v>8244</v>
      </c>
      <c r="D494" s="79" t="s">
        <v>15</v>
      </c>
      <c r="E494" s="79" t="s">
        <v>40</v>
      </c>
      <c r="F494" s="79" t="s">
        <v>8295</v>
      </c>
      <c r="G494" s="88">
        <f t="shared" si="62"/>
        <v>2534</v>
      </c>
      <c r="H494" s="87">
        <f t="shared" si="64"/>
        <v>1610</v>
      </c>
      <c r="I494" s="88">
        <f t="shared" si="65"/>
        <v>924</v>
      </c>
      <c r="J494" s="21" t="str">
        <f t="shared" si="58"/>
        <v>PLANTAS DE 1 DEPOSITOS CON 1 VAPORIZADOR VA 150 INCLUIDO ARMARIO CON FIGURA CAéreoCLP 69 A - 22</v>
      </c>
      <c r="K494" s="21">
        <f t="shared" si="59"/>
        <v>490</v>
      </c>
    </row>
    <row r="495" spans="1:11" x14ac:dyDescent="0.35">
      <c r="A495" s="73">
        <f t="shared" si="57"/>
        <v>53</v>
      </c>
      <c r="B495" s="79" t="s">
        <v>8275</v>
      </c>
      <c r="C495" s="79" t="s">
        <v>8244</v>
      </c>
      <c r="D495" s="79" t="s">
        <v>15</v>
      </c>
      <c r="E495" s="79" t="s">
        <v>41</v>
      </c>
      <c r="F495" s="79" t="s">
        <v>8298</v>
      </c>
      <c r="G495" s="88">
        <f t="shared" si="62"/>
        <v>2772</v>
      </c>
      <c r="H495" s="87">
        <f>2*H483</f>
        <v>924</v>
      </c>
      <c r="I495" s="88">
        <f>924*2</f>
        <v>1848</v>
      </c>
      <c r="J495" s="21" t="str">
        <f t="shared" si="58"/>
        <v>PLANTAS DE 2 DEPOSITOS CON 2 VAPORIZADORES VA 150 INCLUIDO ARMARIO CON FIGURA CAéreoC2*LP 13 A</v>
      </c>
      <c r="K495" s="21">
        <f t="shared" si="59"/>
        <v>491</v>
      </c>
    </row>
    <row r="496" spans="1:11" x14ac:dyDescent="0.35">
      <c r="A496" s="73">
        <f t="shared" si="57"/>
        <v>54</v>
      </c>
      <c r="B496" s="79" t="s">
        <v>8275</v>
      </c>
      <c r="C496" s="79" t="s">
        <v>8244</v>
      </c>
      <c r="D496" s="79" t="s">
        <v>15</v>
      </c>
      <c r="E496" s="79" t="s">
        <v>42</v>
      </c>
      <c r="F496" s="79" t="s">
        <v>8298</v>
      </c>
      <c r="G496" s="88">
        <f t="shared" si="62"/>
        <v>2968</v>
      </c>
      <c r="H496" s="87">
        <f t="shared" ref="H496:H506" si="66">2*H484</f>
        <v>1120</v>
      </c>
      <c r="I496" s="88">
        <f t="shared" ref="I496:I506" si="67">924*2</f>
        <v>1848</v>
      </c>
      <c r="J496" s="21" t="str">
        <f t="shared" si="58"/>
        <v>PLANTAS DE 2 DEPOSITOS CON 2 VAPORIZADORES VA 150 INCLUIDO ARMARIO CON FIGURA CAéreoC2*LP 16 A</v>
      </c>
      <c r="K496" s="21">
        <f t="shared" si="59"/>
        <v>492</v>
      </c>
    </row>
    <row r="497" spans="1:11" x14ac:dyDescent="0.35">
      <c r="A497" s="73">
        <f t="shared" si="57"/>
        <v>55</v>
      </c>
      <c r="B497" s="79" t="s">
        <v>8275</v>
      </c>
      <c r="C497" s="79" t="s">
        <v>8244</v>
      </c>
      <c r="D497" s="79" t="s">
        <v>15</v>
      </c>
      <c r="E497" s="79" t="s">
        <v>43</v>
      </c>
      <c r="F497" s="79" t="s">
        <v>8298</v>
      </c>
      <c r="G497" s="88">
        <f t="shared" si="62"/>
        <v>3164</v>
      </c>
      <c r="H497" s="87">
        <f t="shared" si="66"/>
        <v>1316</v>
      </c>
      <c r="I497" s="88">
        <f t="shared" si="67"/>
        <v>1848</v>
      </c>
      <c r="J497" s="21" t="str">
        <f t="shared" si="58"/>
        <v>PLANTAS DE 2 DEPOSITOS CON 2 VAPORIZADORES VA 150 INCLUIDO ARMARIO CON FIGURA CAéreoC2*LP 19 A</v>
      </c>
      <c r="K497" s="21">
        <f t="shared" si="59"/>
        <v>493</v>
      </c>
    </row>
    <row r="498" spans="1:11" x14ac:dyDescent="0.35">
      <c r="A498" s="73">
        <f t="shared" si="57"/>
        <v>56</v>
      </c>
      <c r="B498" s="79" t="s">
        <v>8275</v>
      </c>
      <c r="C498" s="79" t="s">
        <v>8244</v>
      </c>
      <c r="D498" s="79" t="s">
        <v>15</v>
      </c>
      <c r="E498" s="79" t="s">
        <v>44</v>
      </c>
      <c r="F498" s="79" t="s">
        <v>8298</v>
      </c>
      <c r="G498" s="88">
        <f t="shared" si="62"/>
        <v>3360</v>
      </c>
      <c r="H498" s="87">
        <f t="shared" si="66"/>
        <v>1512</v>
      </c>
      <c r="I498" s="88">
        <f t="shared" si="67"/>
        <v>1848</v>
      </c>
      <c r="J498" s="21" t="str">
        <f t="shared" si="58"/>
        <v>PLANTAS DE 2 DEPOSITOS CON 2 VAPORIZADORES VA 150 INCLUIDO ARMARIO CON FIGURA CAéreoC2*LP 22 A</v>
      </c>
      <c r="K498" s="21">
        <f t="shared" si="59"/>
        <v>494</v>
      </c>
    </row>
    <row r="499" spans="1:11" x14ac:dyDescent="0.35">
      <c r="A499" s="73">
        <f t="shared" si="57"/>
        <v>57</v>
      </c>
      <c r="B499" s="79" t="s">
        <v>8275</v>
      </c>
      <c r="C499" s="79" t="s">
        <v>8244</v>
      </c>
      <c r="D499" s="79" t="s">
        <v>15</v>
      </c>
      <c r="E499" s="79" t="s">
        <v>45</v>
      </c>
      <c r="F499" s="79" t="s">
        <v>8298</v>
      </c>
      <c r="G499" s="88">
        <f t="shared" si="62"/>
        <v>3304</v>
      </c>
      <c r="H499" s="87">
        <f t="shared" si="66"/>
        <v>1456</v>
      </c>
      <c r="I499" s="88">
        <f t="shared" si="67"/>
        <v>1848</v>
      </c>
      <c r="J499" s="21" t="str">
        <f t="shared" si="58"/>
        <v>PLANTAS DE 2 DEPOSITOS CON 2 VAPORIZADORES VA 150 INCLUIDO ARMARIO CON FIGURA CAéreoC2*LP 24 A</v>
      </c>
      <c r="K499" s="21">
        <f t="shared" si="59"/>
        <v>495</v>
      </c>
    </row>
    <row r="500" spans="1:11" x14ac:dyDescent="0.35">
      <c r="A500" s="73">
        <f t="shared" si="57"/>
        <v>58</v>
      </c>
      <c r="B500" s="79" t="s">
        <v>8275</v>
      </c>
      <c r="C500" s="79" t="s">
        <v>8244</v>
      </c>
      <c r="D500" s="79" t="s">
        <v>15</v>
      </c>
      <c r="E500" s="79" t="s">
        <v>46</v>
      </c>
      <c r="F500" s="79" t="s">
        <v>8298</v>
      </c>
      <c r="G500" s="88">
        <f t="shared" si="62"/>
        <v>3556</v>
      </c>
      <c r="H500" s="87">
        <f t="shared" si="66"/>
        <v>1708</v>
      </c>
      <c r="I500" s="88">
        <f t="shared" si="67"/>
        <v>1848</v>
      </c>
      <c r="J500" s="21" t="str">
        <f t="shared" si="58"/>
        <v>PLANTAS DE 2 DEPOSITOS CON 2 VAPORIZADORES VA 150 INCLUIDO ARMARIO CON FIGURA CAéreoC2*LP 29 A</v>
      </c>
      <c r="K500" s="21">
        <f t="shared" si="59"/>
        <v>496</v>
      </c>
    </row>
    <row r="501" spans="1:11" x14ac:dyDescent="0.35">
      <c r="A501" s="73">
        <f t="shared" si="57"/>
        <v>59</v>
      </c>
      <c r="B501" s="79" t="s">
        <v>8275</v>
      </c>
      <c r="C501" s="79" t="s">
        <v>8244</v>
      </c>
      <c r="D501" s="79" t="s">
        <v>15</v>
      </c>
      <c r="E501" s="79" t="s">
        <v>47</v>
      </c>
      <c r="F501" s="79" t="s">
        <v>8298</v>
      </c>
      <c r="G501" s="88">
        <f t="shared" si="62"/>
        <v>3808</v>
      </c>
      <c r="H501" s="87">
        <f t="shared" si="66"/>
        <v>1960</v>
      </c>
      <c r="I501" s="88">
        <f t="shared" si="67"/>
        <v>1848</v>
      </c>
      <c r="J501" s="21" t="str">
        <f t="shared" si="58"/>
        <v>PLANTAS DE 2 DEPOSITOS CON 2 VAPORIZADORES VA 150 INCLUIDO ARMARIO CON FIGURA CAéreoC2*LP 34 A</v>
      </c>
      <c r="K501" s="21">
        <f t="shared" si="59"/>
        <v>497</v>
      </c>
    </row>
    <row r="502" spans="1:11" x14ac:dyDescent="0.35">
      <c r="A502" s="73">
        <f t="shared" si="57"/>
        <v>60</v>
      </c>
      <c r="B502" s="79" t="s">
        <v>8275</v>
      </c>
      <c r="C502" s="79" t="s">
        <v>8244</v>
      </c>
      <c r="D502" s="79" t="s">
        <v>15</v>
      </c>
      <c r="E502" s="79" t="s">
        <v>48</v>
      </c>
      <c r="F502" s="79" t="s">
        <v>8298</v>
      </c>
      <c r="G502" s="88">
        <f t="shared" si="62"/>
        <v>3444</v>
      </c>
      <c r="H502" s="87">
        <f t="shared" si="66"/>
        <v>1596</v>
      </c>
      <c r="I502" s="88">
        <f t="shared" si="67"/>
        <v>1848</v>
      </c>
      <c r="J502" s="21" t="str">
        <f t="shared" si="58"/>
        <v>PLANTAS DE 2 DEPOSITOS CON 2 VAPORIZADORES VA 150 INCLUIDO ARMARIO CON FIGURA CAéreoC2*LP 33 A - 22</v>
      </c>
      <c r="K502" s="21">
        <f t="shared" si="59"/>
        <v>498</v>
      </c>
    </row>
    <row r="503" spans="1:11" x14ac:dyDescent="0.35">
      <c r="A503" s="73">
        <f t="shared" si="57"/>
        <v>61</v>
      </c>
      <c r="B503" s="79" t="s">
        <v>8275</v>
      </c>
      <c r="C503" s="79" t="s">
        <v>8244</v>
      </c>
      <c r="D503" s="79" t="s">
        <v>15</v>
      </c>
      <c r="E503" s="79" t="s">
        <v>49</v>
      </c>
      <c r="F503" s="79" t="s">
        <v>8298</v>
      </c>
      <c r="G503" s="88">
        <f t="shared" si="62"/>
        <v>4200</v>
      </c>
      <c r="H503" s="87">
        <f t="shared" si="66"/>
        <v>2352</v>
      </c>
      <c r="I503" s="88">
        <f t="shared" si="67"/>
        <v>1848</v>
      </c>
      <c r="J503" s="21" t="str">
        <f t="shared" si="58"/>
        <v>PLANTAS DE 2 DEPOSITOS CON 2 VAPORIZADORES VA 150 INCLUIDO ARMARIO CON FIGURA CAéreoC2*LP 50 A - 22</v>
      </c>
      <c r="K503" s="21">
        <f t="shared" si="59"/>
        <v>499</v>
      </c>
    </row>
    <row r="504" spans="1:11" x14ac:dyDescent="0.35">
      <c r="A504" s="73">
        <f t="shared" si="57"/>
        <v>62</v>
      </c>
      <c r="B504" s="79" t="s">
        <v>8275</v>
      </c>
      <c r="C504" s="79" t="s">
        <v>8244</v>
      </c>
      <c r="D504" s="79" t="s">
        <v>15</v>
      </c>
      <c r="E504" s="79" t="s">
        <v>50</v>
      </c>
      <c r="F504" s="79" t="s">
        <v>8298</v>
      </c>
      <c r="G504" s="88">
        <f t="shared" si="62"/>
        <v>4648</v>
      </c>
      <c r="H504" s="87">
        <f t="shared" si="66"/>
        <v>2800</v>
      </c>
      <c r="I504" s="88">
        <f t="shared" si="67"/>
        <v>1848</v>
      </c>
      <c r="J504" s="21" t="str">
        <f t="shared" si="58"/>
        <v>PLANTAS DE 2 DEPOSITOS CON 2 VAPORIZADORES VA 150 INCLUIDO ARMARIO CON FIGURA CAéreoC2*LP 59 A - 22</v>
      </c>
      <c r="K504" s="21">
        <f t="shared" si="59"/>
        <v>500</v>
      </c>
    </row>
    <row r="505" spans="1:11" x14ac:dyDescent="0.35">
      <c r="A505" s="73">
        <f t="shared" si="57"/>
        <v>63</v>
      </c>
      <c r="B505" s="79" t="s">
        <v>8275</v>
      </c>
      <c r="C505" s="79" t="s">
        <v>8244</v>
      </c>
      <c r="D505" s="79" t="s">
        <v>15</v>
      </c>
      <c r="E505" s="79" t="s">
        <v>51</v>
      </c>
      <c r="F505" s="79" t="s">
        <v>8298</v>
      </c>
      <c r="G505" s="88">
        <f t="shared" si="62"/>
        <v>4032</v>
      </c>
      <c r="H505" s="87">
        <f t="shared" si="66"/>
        <v>2184</v>
      </c>
      <c r="I505" s="88">
        <f t="shared" si="67"/>
        <v>1848</v>
      </c>
      <c r="J505" s="21" t="str">
        <f t="shared" si="58"/>
        <v>PLANTAS DE 2 DEPOSITOS CON 2 VAPORIZADORES VA 150 INCLUIDO ARMARIO CON FIGURA CAéreoC2*LP 50 A - 24</v>
      </c>
      <c r="K505" s="21">
        <f t="shared" si="59"/>
        <v>501</v>
      </c>
    </row>
    <row r="506" spans="1:11" x14ac:dyDescent="0.35">
      <c r="A506" s="73">
        <f t="shared" si="57"/>
        <v>64</v>
      </c>
      <c r="B506" s="79" t="s">
        <v>8275</v>
      </c>
      <c r="C506" s="79" t="s">
        <v>8244</v>
      </c>
      <c r="D506" s="79" t="s">
        <v>15</v>
      </c>
      <c r="E506" s="79" t="s">
        <v>52</v>
      </c>
      <c r="F506" s="79" t="s">
        <v>8298</v>
      </c>
      <c r="G506" s="88">
        <f t="shared" si="62"/>
        <v>5068</v>
      </c>
      <c r="H506" s="87">
        <f t="shared" si="66"/>
        <v>3220</v>
      </c>
      <c r="I506" s="88">
        <f t="shared" si="67"/>
        <v>1848</v>
      </c>
      <c r="J506" s="21" t="str">
        <f t="shared" si="58"/>
        <v>PLANTAS DE 2 DEPOSITOS CON 2 VAPORIZADORES VA 150 INCLUIDO ARMARIO CON FIGURA CAéreoC2*LP 69 A - 22</v>
      </c>
      <c r="K506" s="21">
        <f t="shared" si="59"/>
        <v>502</v>
      </c>
    </row>
    <row r="507" spans="1:11" x14ac:dyDescent="0.35">
      <c r="A507" s="73">
        <f t="shared" si="57"/>
        <v>65</v>
      </c>
      <c r="B507" s="79" t="s">
        <v>8276</v>
      </c>
      <c r="C507" s="79" t="s">
        <v>8244</v>
      </c>
      <c r="D507" s="79" t="s">
        <v>15</v>
      </c>
      <c r="E507" s="79" t="s">
        <v>26</v>
      </c>
      <c r="F507" s="79" t="s">
        <v>8296</v>
      </c>
      <c r="G507" s="88">
        <f t="shared" si="62"/>
        <v>2139.1999999999998</v>
      </c>
      <c r="H507" s="87">
        <f>+H480</f>
        <v>291.2</v>
      </c>
      <c r="I507" s="88">
        <f>14*132</f>
        <v>1848</v>
      </c>
      <c r="J507" s="21" t="str">
        <f t="shared" si="58"/>
        <v xml:space="preserve"> PLANTAS DE 1 DEPOSITOS CON 1 VAPORIZADOR VA 300 INCLUIDO ARMARIO CON FIGURA C AéreoCLP 6650</v>
      </c>
      <c r="K507" s="21">
        <f t="shared" si="59"/>
        <v>503</v>
      </c>
    </row>
    <row r="508" spans="1:11" x14ac:dyDescent="0.35">
      <c r="A508" s="73">
        <f t="shared" si="57"/>
        <v>66</v>
      </c>
      <c r="B508" s="79" t="s">
        <v>8276</v>
      </c>
      <c r="C508" s="79" t="s">
        <v>8244</v>
      </c>
      <c r="D508" s="79" t="s">
        <v>15</v>
      </c>
      <c r="E508" s="79" t="s">
        <v>27</v>
      </c>
      <c r="F508" s="79" t="s">
        <v>8296</v>
      </c>
      <c r="G508" s="88">
        <f t="shared" si="62"/>
        <v>2212</v>
      </c>
      <c r="H508" s="87">
        <f t="shared" ref="H508:H521" si="68">+H481</f>
        <v>364</v>
      </c>
      <c r="I508" s="88">
        <f t="shared" ref="I508:I521" si="69">14*132</f>
        <v>1848</v>
      </c>
      <c r="J508" s="21" t="str">
        <f t="shared" si="58"/>
        <v xml:space="preserve"> PLANTAS DE 1 DEPOSITOS CON 1 VAPORIZADOR VA 300 INCLUIDO ARMARIO CON FIGURA C AéreoCLP 8334</v>
      </c>
      <c r="K508" s="21">
        <f t="shared" si="59"/>
        <v>504</v>
      </c>
    </row>
    <row r="509" spans="1:11" x14ac:dyDescent="0.35">
      <c r="A509" s="73">
        <f t="shared" ref="A509:A572" si="70">+A508+1</f>
        <v>67</v>
      </c>
      <c r="B509" s="79" t="s">
        <v>8276</v>
      </c>
      <c r="C509" s="79" t="s">
        <v>8244</v>
      </c>
      <c r="D509" s="79" t="s">
        <v>15</v>
      </c>
      <c r="E509" s="79" t="s">
        <v>28</v>
      </c>
      <c r="F509" s="79" t="s">
        <v>8296</v>
      </c>
      <c r="G509" s="88">
        <f t="shared" si="62"/>
        <v>2212</v>
      </c>
      <c r="H509" s="87">
        <f t="shared" si="68"/>
        <v>364</v>
      </c>
      <c r="I509" s="88">
        <f t="shared" si="69"/>
        <v>1848</v>
      </c>
      <c r="J509" s="21" t="str">
        <f t="shared" si="58"/>
        <v xml:space="preserve"> PLANTAS DE 1 DEPOSITOS CON 1 VAPORIZADOR VA 300 INCLUIDO ARMARIO CON FIGURA C AéreoCLP 10</v>
      </c>
      <c r="K509" s="21">
        <f t="shared" si="59"/>
        <v>505</v>
      </c>
    </row>
    <row r="510" spans="1:11" x14ac:dyDescent="0.35">
      <c r="A510" s="73">
        <f t="shared" si="70"/>
        <v>68</v>
      </c>
      <c r="B510" s="79" t="s">
        <v>8276</v>
      </c>
      <c r="C510" s="79" t="s">
        <v>8244</v>
      </c>
      <c r="D510" s="79" t="s">
        <v>15</v>
      </c>
      <c r="E510" s="79" t="s">
        <v>29</v>
      </c>
      <c r="F510" s="79" t="s">
        <v>8296</v>
      </c>
      <c r="G510" s="88">
        <f t="shared" si="62"/>
        <v>2310</v>
      </c>
      <c r="H510" s="87">
        <f t="shared" si="68"/>
        <v>462</v>
      </c>
      <c r="I510" s="88">
        <f t="shared" si="69"/>
        <v>1848</v>
      </c>
      <c r="J510" s="21" t="str">
        <f t="shared" si="58"/>
        <v xml:space="preserve"> PLANTAS DE 1 DEPOSITOS CON 1 VAPORIZADOR VA 300 INCLUIDO ARMARIO CON FIGURA C AéreoCLP 13 A</v>
      </c>
      <c r="K510" s="21">
        <f t="shared" si="59"/>
        <v>506</v>
      </c>
    </row>
    <row r="511" spans="1:11" x14ac:dyDescent="0.35">
      <c r="A511" s="73">
        <f t="shared" si="70"/>
        <v>69</v>
      </c>
      <c r="B511" s="79" t="s">
        <v>8276</v>
      </c>
      <c r="C511" s="79" t="s">
        <v>8244</v>
      </c>
      <c r="D511" s="79" t="s">
        <v>15</v>
      </c>
      <c r="E511" s="79" t="s">
        <v>30</v>
      </c>
      <c r="F511" s="79" t="s">
        <v>8296</v>
      </c>
      <c r="G511" s="88">
        <f t="shared" si="62"/>
        <v>2408</v>
      </c>
      <c r="H511" s="87">
        <f t="shared" si="68"/>
        <v>560</v>
      </c>
      <c r="I511" s="88">
        <f t="shared" si="69"/>
        <v>1848</v>
      </c>
      <c r="J511" s="21" t="str">
        <f t="shared" si="58"/>
        <v xml:space="preserve"> PLANTAS DE 1 DEPOSITOS CON 1 VAPORIZADOR VA 300 INCLUIDO ARMARIO CON FIGURA C AéreoCLP 16 A</v>
      </c>
      <c r="K511" s="21">
        <f t="shared" si="59"/>
        <v>507</v>
      </c>
    </row>
    <row r="512" spans="1:11" x14ac:dyDescent="0.35">
      <c r="A512" s="73">
        <f t="shared" si="70"/>
        <v>70</v>
      </c>
      <c r="B512" s="79" t="s">
        <v>8276</v>
      </c>
      <c r="C512" s="79" t="s">
        <v>8244</v>
      </c>
      <c r="D512" s="79" t="s">
        <v>15</v>
      </c>
      <c r="E512" s="79" t="s">
        <v>31</v>
      </c>
      <c r="F512" s="79" t="s">
        <v>8296</v>
      </c>
      <c r="G512" s="88">
        <f t="shared" si="62"/>
        <v>2506</v>
      </c>
      <c r="H512" s="87">
        <f t="shared" si="68"/>
        <v>658</v>
      </c>
      <c r="I512" s="88">
        <f t="shared" si="69"/>
        <v>1848</v>
      </c>
      <c r="J512" s="21" t="str">
        <f t="shared" si="58"/>
        <v xml:space="preserve"> PLANTAS DE 1 DEPOSITOS CON 1 VAPORIZADOR VA 300 INCLUIDO ARMARIO CON FIGURA C AéreoCLP 19 A</v>
      </c>
      <c r="K512" s="21">
        <f t="shared" si="59"/>
        <v>508</v>
      </c>
    </row>
    <row r="513" spans="1:11" x14ac:dyDescent="0.35">
      <c r="A513" s="73">
        <f t="shared" si="70"/>
        <v>71</v>
      </c>
      <c r="B513" s="79" t="s">
        <v>8276</v>
      </c>
      <c r="C513" s="79" t="s">
        <v>8244</v>
      </c>
      <c r="D513" s="79" t="s">
        <v>15</v>
      </c>
      <c r="E513" s="79" t="s">
        <v>32</v>
      </c>
      <c r="F513" s="79" t="s">
        <v>8296</v>
      </c>
      <c r="G513" s="88">
        <f t="shared" si="62"/>
        <v>2604</v>
      </c>
      <c r="H513" s="87">
        <f t="shared" si="68"/>
        <v>756</v>
      </c>
      <c r="I513" s="88">
        <f t="shared" si="69"/>
        <v>1848</v>
      </c>
      <c r="J513" s="21" t="str">
        <f t="shared" si="58"/>
        <v xml:space="preserve"> PLANTAS DE 1 DEPOSITOS CON 1 VAPORIZADOR VA 300 INCLUIDO ARMARIO CON FIGURA C AéreoCLP 22 A</v>
      </c>
      <c r="K513" s="21">
        <f t="shared" si="59"/>
        <v>509</v>
      </c>
    </row>
    <row r="514" spans="1:11" x14ac:dyDescent="0.35">
      <c r="A514" s="73">
        <f t="shared" si="70"/>
        <v>72</v>
      </c>
      <c r="B514" s="79" t="s">
        <v>8276</v>
      </c>
      <c r="C514" s="79" t="s">
        <v>8244</v>
      </c>
      <c r="D514" s="79" t="s">
        <v>15</v>
      </c>
      <c r="E514" s="79" t="s">
        <v>33</v>
      </c>
      <c r="F514" s="79" t="s">
        <v>8296</v>
      </c>
      <c r="G514" s="88">
        <f t="shared" si="62"/>
        <v>2576</v>
      </c>
      <c r="H514" s="87">
        <f t="shared" si="68"/>
        <v>728</v>
      </c>
      <c r="I514" s="88">
        <f t="shared" si="69"/>
        <v>1848</v>
      </c>
      <c r="J514" s="21" t="str">
        <f t="shared" si="58"/>
        <v xml:space="preserve"> PLANTAS DE 1 DEPOSITOS CON 1 VAPORIZADOR VA 300 INCLUIDO ARMARIO CON FIGURA C AéreoCLP 24 A</v>
      </c>
      <c r="K514" s="21">
        <f t="shared" si="59"/>
        <v>510</v>
      </c>
    </row>
    <row r="515" spans="1:11" x14ac:dyDescent="0.35">
      <c r="A515" s="73">
        <f t="shared" si="70"/>
        <v>73</v>
      </c>
      <c r="B515" s="79" t="s">
        <v>8276</v>
      </c>
      <c r="C515" s="79" t="s">
        <v>8244</v>
      </c>
      <c r="D515" s="79" t="s">
        <v>15</v>
      </c>
      <c r="E515" s="79" t="s">
        <v>34</v>
      </c>
      <c r="F515" s="79" t="s">
        <v>8296</v>
      </c>
      <c r="G515" s="88">
        <f t="shared" si="62"/>
        <v>2702</v>
      </c>
      <c r="H515" s="87">
        <f t="shared" si="68"/>
        <v>854</v>
      </c>
      <c r="I515" s="88">
        <f t="shared" si="69"/>
        <v>1848</v>
      </c>
      <c r="J515" s="21" t="str">
        <f t="shared" si="58"/>
        <v xml:space="preserve"> PLANTAS DE 1 DEPOSITOS CON 1 VAPORIZADOR VA 300 INCLUIDO ARMARIO CON FIGURA C AéreoCLP 29 A</v>
      </c>
      <c r="K515" s="21">
        <f t="shared" si="59"/>
        <v>511</v>
      </c>
    </row>
    <row r="516" spans="1:11" x14ac:dyDescent="0.35">
      <c r="A516" s="73">
        <f t="shared" si="70"/>
        <v>74</v>
      </c>
      <c r="B516" s="79" t="s">
        <v>8276</v>
      </c>
      <c r="C516" s="79" t="s">
        <v>8244</v>
      </c>
      <c r="D516" s="79" t="s">
        <v>15</v>
      </c>
      <c r="E516" s="79" t="s">
        <v>35</v>
      </c>
      <c r="F516" s="79" t="s">
        <v>8296</v>
      </c>
      <c r="G516" s="88">
        <f t="shared" si="62"/>
        <v>2828</v>
      </c>
      <c r="H516" s="87">
        <f t="shared" si="68"/>
        <v>980</v>
      </c>
      <c r="I516" s="88">
        <f t="shared" si="69"/>
        <v>1848</v>
      </c>
      <c r="J516" s="21" t="str">
        <f t="shared" si="58"/>
        <v xml:space="preserve"> PLANTAS DE 1 DEPOSITOS CON 1 VAPORIZADOR VA 300 INCLUIDO ARMARIO CON FIGURA C AéreoCLP 34 A</v>
      </c>
      <c r="K516" s="21">
        <f t="shared" si="59"/>
        <v>512</v>
      </c>
    </row>
    <row r="517" spans="1:11" x14ac:dyDescent="0.35">
      <c r="A517" s="73">
        <f t="shared" si="70"/>
        <v>75</v>
      </c>
      <c r="B517" s="79" t="s">
        <v>8276</v>
      </c>
      <c r="C517" s="79" t="s">
        <v>8244</v>
      </c>
      <c r="D517" s="79" t="s">
        <v>15</v>
      </c>
      <c r="E517" s="79" t="s">
        <v>36</v>
      </c>
      <c r="F517" s="79" t="s">
        <v>8296</v>
      </c>
      <c r="G517" s="88">
        <f t="shared" si="62"/>
        <v>2646</v>
      </c>
      <c r="H517" s="87">
        <f t="shared" si="68"/>
        <v>798</v>
      </c>
      <c r="I517" s="88">
        <f t="shared" si="69"/>
        <v>1848</v>
      </c>
      <c r="J517" s="21" t="str">
        <f t="shared" si="58"/>
        <v xml:space="preserve"> PLANTAS DE 1 DEPOSITOS CON 1 VAPORIZADOR VA 300 INCLUIDO ARMARIO CON FIGURA C AéreoCLP 33 A - 22</v>
      </c>
      <c r="K517" s="21">
        <f t="shared" si="59"/>
        <v>513</v>
      </c>
    </row>
    <row r="518" spans="1:11" x14ac:dyDescent="0.35">
      <c r="A518" s="73">
        <f t="shared" si="70"/>
        <v>76</v>
      </c>
      <c r="B518" s="79" t="s">
        <v>8276</v>
      </c>
      <c r="C518" s="79" t="s">
        <v>8244</v>
      </c>
      <c r="D518" s="79" t="s">
        <v>15</v>
      </c>
      <c r="E518" s="79" t="s">
        <v>37</v>
      </c>
      <c r="F518" s="79" t="s">
        <v>8296</v>
      </c>
      <c r="G518" s="88">
        <f t="shared" si="62"/>
        <v>3024</v>
      </c>
      <c r="H518" s="87">
        <f t="shared" si="68"/>
        <v>1176</v>
      </c>
      <c r="I518" s="88">
        <f t="shared" si="69"/>
        <v>1848</v>
      </c>
      <c r="J518" s="21" t="str">
        <f t="shared" ref="J518:J581" si="71">CONCATENATE(B518,C518,D518,E518)</f>
        <v xml:space="preserve"> PLANTAS DE 1 DEPOSITOS CON 1 VAPORIZADOR VA 300 INCLUIDO ARMARIO CON FIGURA C AéreoCLP 50 A - 22</v>
      </c>
      <c r="K518" s="21">
        <f t="shared" si="59"/>
        <v>514</v>
      </c>
    </row>
    <row r="519" spans="1:11" x14ac:dyDescent="0.35">
      <c r="A519" s="73">
        <f t="shared" si="70"/>
        <v>77</v>
      </c>
      <c r="B519" s="79" t="s">
        <v>8276</v>
      </c>
      <c r="C519" s="79" t="s">
        <v>8244</v>
      </c>
      <c r="D519" s="79" t="s">
        <v>15</v>
      </c>
      <c r="E519" s="79" t="s">
        <v>38</v>
      </c>
      <c r="F519" s="79" t="s">
        <v>8296</v>
      </c>
      <c r="G519" s="88">
        <f t="shared" si="62"/>
        <v>3248</v>
      </c>
      <c r="H519" s="87">
        <f t="shared" si="68"/>
        <v>1400</v>
      </c>
      <c r="I519" s="88">
        <f t="shared" si="69"/>
        <v>1848</v>
      </c>
      <c r="J519" s="21" t="str">
        <f t="shared" si="71"/>
        <v xml:space="preserve"> PLANTAS DE 1 DEPOSITOS CON 1 VAPORIZADOR VA 300 INCLUIDO ARMARIO CON FIGURA C AéreoCLP 59 A - 22</v>
      </c>
      <c r="K519" s="21">
        <f t="shared" ref="K519:K582" si="72">+K518+1</f>
        <v>515</v>
      </c>
    </row>
    <row r="520" spans="1:11" x14ac:dyDescent="0.35">
      <c r="A520" s="73">
        <f t="shared" si="70"/>
        <v>78</v>
      </c>
      <c r="B520" s="79" t="s">
        <v>8276</v>
      </c>
      <c r="C520" s="79" t="s">
        <v>8244</v>
      </c>
      <c r="D520" s="79" t="s">
        <v>15</v>
      </c>
      <c r="E520" s="79" t="s">
        <v>39</v>
      </c>
      <c r="F520" s="79" t="s">
        <v>8296</v>
      </c>
      <c r="G520" s="88">
        <f t="shared" si="62"/>
        <v>2940</v>
      </c>
      <c r="H520" s="87">
        <f t="shared" si="68"/>
        <v>1092</v>
      </c>
      <c r="I520" s="88">
        <f t="shared" si="69"/>
        <v>1848</v>
      </c>
      <c r="J520" s="21" t="str">
        <f t="shared" si="71"/>
        <v xml:space="preserve"> PLANTAS DE 1 DEPOSITOS CON 1 VAPORIZADOR VA 300 INCLUIDO ARMARIO CON FIGURA C AéreoCLP 50 A - 24</v>
      </c>
      <c r="K520" s="21">
        <f t="shared" si="72"/>
        <v>516</v>
      </c>
    </row>
    <row r="521" spans="1:11" x14ac:dyDescent="0.35">
      <c r="A521" s="73">
        <f t="shared" si="70"/>
        <v>79</v>
      </c>
      <c r="B521" s="79" t="s">
        <v>8276</v>
      </c>
      <c r="C521" s="79" t="s">
        <v>8244</v>
      </c>
      <c r="D521" s="79" t="s">
        <v>15</v>
      </c>
      <c r="E521" s="79" t="s">
        <v>40</v>
      </c>
      <c r="F521" s="79" t="s">
        <v>8296</v>
      </c>
      <c r="G521" s="88">
        <f t="shared" si="62"/>
        <v>3458</v>
      </c>
      <c r="H521" s="87">
        <f t="shared" si="68"/>
        <v>1610</v>
      </c>
      <c r="I521" s="88">
        <f t="shared" si="69"/>
        <v>1848</v>
      </c>
      <c r="J521" s="21" t="str">
        <f t="shared" si="71"/>
        <v xml:space="preserve"> PLANTAS DE 1 DEPOSITOS CON 1 VAPORIZADOR VA 300 INCLUIDO ARMARIO CON FIGURA C AéreoCLP 69 A - 22</v>
      </c>
      <c r="K521" s="21">
        <f t="shared" si="72"/>
        <v>517</v>
      </c>
    </row>
    <row r="522" spans="1:11" x14ac:dyDescent="0.35">
      <c r="A522" s="73">
        <f t="shared" si="70"/>
        <v>80</v>
      </c>
      <c r="B522" s="79" t="s">
        <v>8277</v>
      </c>
      <c r="C522" s="79" t="s">
        <v>8244</v>
      </c>
      <c r="D522" s="79" t="s">
        <v>15</v>
      </c>
      <c r="E522" s="79" t="s">
        <v>41</v>
      </c>
      <c r="F522" s="79" t="s">
        <v>8299</v>
      </c>
      <c r="G522" s="88">
        <f t="shared" si="62"/>
        <v>4620</v>
      </c>
      <c r="H522" s="87">
        <f>+H495</f>
        <v>924</v>
      </c>
      <c r="I522" s="88">
        <f>2*1848</f>
        <v>3696</v>
      </c>
      <c r="J522" s="21" t="str">
        <f t="shared" si="71"/>
        <v>PLANTAS DE 2 DEPOSITOS CON 2 VAPORIZADORES VA 300 INCLUIDO ARMARIO CON FIGURA CAéreoC2*LP 13 A</v>
      </c>
      <c r="K522" s="21">
        <f t="shared" si="72"/>
        <v>518</v>
      </c>
    </row>
    <row r="523" spans="1:11" x14ac:dyDescent="0.35">
      <c r="A523" s="73">
        <f t="shared" si="70"/>
        <v>81</v>
      </c>
      <c r="B523" s="79" t="s">
        <v>8277</v>
      </c>
      <c r="C523" s="79" t="s">
        <v>8244</v>
      </c>
      <c r="D523" s="79" t="s">
        <v>15</v>
      </c>
      <c r="E523" s="79" t="s">
        <v>42</v>
      </c>
      <c r="F523" s="79" t="s">
        <v>8299</v>
      </c>
      <c r="G523" s="88">
        <f t="shared" si="62"/>
        <v>4816</v>
      </c>
      <c r="H523" s="87">
        <f t="shared" ref="H523:H533" si="73">+H496</f>
        <v>1120</v>
      </c>
      <c r="I523" s="88">
        <f t="shared" ref="I523:I533" si="74">2*1848</f>
        <v>3696</v>
      </c>
      <c r="J523" s="21" t="str">
        <f t="shared" si="71"/>
        <v>PLANTAS DE 2 DEPOSITOS CON 2 VAPORIZADORES VA 300 INCLUIDO ARMARIO CON FIGURA CAéreoC2*LP 16 A</v>
      </c>
      <c r="K523" s="21">
        <f t="shared" si="72"/>
        <v>519</v>
      </c>
    </row>
    <row r="524" spans="1:11" x14ac:dyDescent="0.35">
      <c r="A524" s="73">
        <f t="shared" si="70"/>
        <v>82</v>
      </c>
      <c r="B524" s="79" t="s">
        <v>8277</v>
      </c>
      <c r="C524" s="79" t="s">
        <v>8244</v>
      </c>
      <c r="D524" s="79" t="s">
        <v>15</v>
      </c>
      <c r="E524" s="79" t="s">
        <v>43</v>
      </c>
      <c r="F524" s="79" t="s">
        <v>8299</v>
      </c>
      <c r="G524" s="88">
        <f t="shared" si="62"/>
        <v>5012</v>
      </c>
      <c r="H524" s="87">
        <f t="shared" si="73"/>
        <v>1316</v>
      </c>
      <c r="I524" s="88">
        <f t="shared" si="74"/>
        <v>3696</v>
      </c>
      <c r="J524" s="21" t="str">
        <f t="shared" si="71"/>
        <v>PLANTAS DE 2 DEPOSITOS CON 2 VAPORIZADORES VA 300 INCLUIDO ARMARIO CON FIGURA CAéreoC2*LP 19 A</v>
      </c>
      <c r="K524" s="21">
        <f t="shared" si="72"/>
        <v>520</v>
      </c>
    </row>
    <row r="525" spans="1:11" x14ac:dyDescent="0.35">
      <c r="A525" s="73">
        <f t="shared" si="70"/>
        <v>83</v>
      </c>
      <c r="B525" s="79" t="s">
        <v>8277</v>
      </c>
      <c r="C525" s="79" t="s">
        <v>8244</v>
      </c>
      <c r="D525" s="79" t="s">
        <v>15</v>
      </c>
      <c r="E525" s="79" t="s">
        <v>44</v>
      </c>
      <c r="F525" s="79" t="s">
        <v>8299</v>
      </c>
      <c r="G525" s="88">
        <f t="shared" si="62"/>
        <v>5208</v>
      </c>
      <c r="H525" s="87">
        <f t="shared" si="73"/>
        <v>1512</v>
      </c>
      <c r="I525" s="88">
        <f t="shared" si="74"/>
        <v>3696</v>
      </c>
      <c r="J525" s="21" t="str">
        <f t="shared" si="71"/>
        <v>PLANTAS DE 2 DEPOSITOS CON 2 VAPORIZADORES VA 300 INCLUIDO ARMARIO CON FIGURA CAéreoC2*LP 22 A</v>
      </c>
      <c r="K525" s="21">
        <f t="shared" si="72"/>
        <v>521</v>
      </c>
    </row>
    <row r="526" spans="1:11" x14ac:dyDescent="0.35">
      <c r="A526" s="73">
        <f t="shared" si="70"/>
        <v>84</v>
      </c>
      <c r="B526" s="79" t="s">
        <v>8277</v>
      </c>
      <c r="C526" s="79" t="s">
        <v>8244</v>
      </c>
      <c r="D526" s="79" t="s">
        <v>15</v>
      </c>
      <c r="E526" s="79" t="s">
        <v>45</v>
      </c>
      <c r="F526" s="79" t="s">
        <v>8299</v>
      </c>
      <c r="G526" s="88">
        <f t="shared" si="62"/>
        <v>5152</v>
      </c>
      <c r="H526" s="87">
        <f t="shared" si="73"/>
        <v>1456</v>
      </c>
      <c r="I526" s="88">
        <f t="shared" si="74"/>
        <v>3696</v>
      </c>
      <c r="J526" s="21" t="str">
        <f t="shared" si="71"/>
        <v>PLANTAS DE 2 DEPOSITOS CON 2 VAPORIZADORES VA 300 INCLUIDO ARMARIO CON FIGURA CAéreoC2*LP 24 A</v>
      </c>
      <c r="K526" s="21">
        <f t="shared" si="72"/>
        <v>522</v>
      </c>
    </row>
    <row r="527" spans="1:11" x14ac:dyDescent="0.35">
      <c r="A527" s="73">
        <f t="shared" si="70"/>
        <v>85</v>
      </c>
      <c r="B527" s="79" t="s">
        <v>8277</v>
      </c>
      <c r="C527" s="79" t="s">
        <v>8244</v>
      </c>
      <c r="D527" s="79" t="s">
        <v>15</v>
      </c>
      <c r="E527" s="79" t="s">
        <v>46</v>
      </c>
      <c r="F527" s="79" t="s">
        <v>8299</v>
      </c>
      <c r="G527" s="88">
        <f t="shared" si="62"/>
        <v>5404</v>
      </c>
      <c r="H527" s="87">
        <f t="shared" si="73"/>
        <v>1708</v>
      </c>
      <c r="I527" s="88">
        <f t="shared" si="74"/>
        <v>3696</v>
      </c>
      <c r="J527" s="21" t="str">
        <f t="shared" si="71"/>
        <v>PLANTAS DE 2 DEPOSITOS CON 2 VAPORIZADORES VA 300 INCLUIDO ARMARIO CON FIGURA CAéreoC2*LP 29 A</v>
      </c>
      <c r="K527" s="21">
        <f t="shared" si="72"/>
        <v>523</v>
      </c>
    </row>
    <row r="528" spans="1:11" x14ac:dyDescent="0.35">
      <c r="A528" s="73">
        <f t="shared" si="70"/>
        <v>86</v>
      </c>
      <c r="B528" s="79" t="s">
        <v>8277</v>
      </c>
      <c r="C528" s="79" t="s">
        <v>8244</v>
      </c>
      <c r="D528" s="79" t="s">
        <v>15</v>
      </c>
      <c r="E528" s="79" t="s">
        <v>47</v>
      </c>
      <c r="F528" s="79" t="s">
        <v>8299</v>
      </c>
      <c r="G528" s="88">
        <f t="shared" si="62"/>
        <v>5656</v>
      </c>
      <c r="H528" s="87">
        <f t="shared" si="73"/>
        <v>1960</v>
      </c>
      <c r="I528" s="88">
        <f t="shared" si="74"/>
        <v>3696</v>
      </c>
      <c r="J528" s="21" t="str">
        <f t="shared" si="71"/>
        <v>PLANTAS DE 2 DEPOSITOS CON 2 VAPORIZADORES VA 300 INCLUIDO ARMARIO CON FIGURA CAéreoC2*LP 34 A</v>
      </c>
      <c r="K528" s="21">
        <f t="shared" si="72"/>
        <v>524</v>
      </c>
    </row>
    <row r="529" spans="1:11" x14ac:dyDescent="0.35">
      <c r="A529" s="73">
        <f t="shared" si="70"/>
        <v>87</v>
      </c>
      <c r="B529" s="79" t="s">
        <v>8277</v>
      </c>
      <c r="C529" s="79" t="s">
        <v>8244</v>
      </c>
      <c r="D529" s="79" t="s">
        <v>15</v>
      </c>
      <c r="E529" s="79" t="s">
        <v>48</v>
      </c>
      <c r="F529" s="79" t="s">
        <v>8299</v>
      </c>
      <c r="G529" s="88">
        <f t="shared" si="62"/>
        <v>5292</v>
      </c>
      <c r="H529" s="87">
        <f t="shared" si="73"/>
        <v>1596</v>
      </c>
      <c r="I529" s="88">
        <f t="shared" si="74"/>
        <v>3696</v>
      </c>
      <c r="J529" s="21" t="str">
        <f t="shared" si="71"/>
        <v>PLANTAS DE 2 DEPOSITOS CON 2 VAPORIZADORES VA 300 INCLUIDO ARMARIO CON FIGURA CAéreoC2*LP 33 A - 22</v>
      </c>
      <c r="K529" s="21">
        <f t="shared" si="72"/>
        <v>525</v>
      </c>
    </row>
    <row r="530" spans="1:11" x14ac:dyDescent="0.35">
      <c r="A530" s="73">
        <f t="shared" si="70"/>
        <v>88</v>
      </c>
      <c r="B530" s="79" t="s">
        <v>8277</v>
      </c>
      <c r="C530" s="79" t="s">
        <v>8244</v>
      </c>
      <c r="D530" s="79" t="s">
        <v>15</v>
      </c>
      <c r="E530" s="79" t="s">
        <v>49</v>
      </c>
      <c r="F530" s="79" t="s">
        <v>8299</v>
      </c>
      <c r="G530" s="88">
        <f t="shared" si="62"/>
        <v>6048</v>
      </c>
      <c r="H530" s="87">
        <f t="shared" si="73"/>
        <v>2352</v>
      </c>
      <c r="I530" s="88">
        <f t="shared" si="74"/>
        <v>3696</v>
      </c>
      <c r="J530" s="21" t="str">
        <f t="shared" si="71"/>
        <v>PLANTAS DE 2 DEPOSITOS CON 2 VAPORIZADORES VA 300 INCLUIDO ARMARIO CON FIGURA CAéreoC2*LP 50 A - 22</v>
      </c>
      <c r="K530" s="21">
        <f t="shared" si="72"/>
        <v>526</v>
      </c>
    </row>
    <row r="531" spans="1:11" x14ac:dyDescent="0.35">
      <c r="A531" s="73">
        <f t="shared" si="70"/>
        <v>89</v>
      </c>
      <c r="B531" s="79" t="s">
        <v>8277</v>
      </c>
      <c r="C531" s="79" t="s">
        <v>8244</v>
      </c>
      <c r="D531" s="79" t="s">
        <v>15</v>
      </c>
      <c r="E531" s="79" t="s">
        <v>50</v>
      </c>
      <c r="F531" s="79" t="s">
        <v>8299</v>
      </c>
      <c r="G531" s="88">
        <f t="shared" si="62"/>
        <v>6496</v>
      </c>
      <c r="H531" s="87">
        <f t="shared" si="73"/>
        <v>2800</v>
      </c>
      <c r="I531" s="88">
        <f t="shared" si="74"/>
        <v>3696</v>
      </c>
      <c r="J531" s="21" t="str">
        <f t="shared" si="71"/>
        <v>PLANTAS DE 2 DEPOSITOS CON 2 VAPORIZADORES VA 300 INCLUIDO ARMARIO CON FIGURA CAéreoC2*LP 59 A - 22</v>
      </c>
      <c r="K531" s="21">
        <f t="shared" si="72"/>
        <v>527</v>
      </c>
    </row>
    <row r="532" spans="1:11" x14ac:dyDescent="0.35">
      <c r="A532" s="73">
        <f t="shared" si="70"/>
        <v>90</v>
      </c>
      <c r="B532" s="79" t="s">
        <v>8277</v>
      </c>
      <c r="C532" s="79" t="s">
        <v>8244</v>
      </c>
      <c r="D532" s="79" t="s">
        <v>15</v>
      </c>
      <c r="E532" s="79" t="s">
        <v>51</v>
      </c>
      <c r="F532" s="79" t="s">
        <v>8299</v>
      </c>
      <c r="G532" s="88">
        <f t="shared" si="62"/>
        <v>5880</v>
      </c>
      <c r="H532" s="87">
        <f t="shared" si="73"/>
        <v>2184</v>
      </c>
      <c r="I532" s="88">
        <f t="shared" si="74"/>
        <v>3696</v>
      </c>
      <c r="J532" s="21" t="str">
        <f t="shared" si="71"/>
        <v>PLANTAS DE 2 DEPOSITOS CON 2 VAPORIZADORES VA 300 INCLUIDO ARMARIO CON FIGURA CAéreoC2*LP 50 A - 24</v>
      </c>
      <c r="K532" s="21">
        <f t="shared" si="72"/>
        <v>528</v>
      </c>
    </row>
    <row r="533" spans="1:11" x14ac:dyDescent="0.35">
      <c r="A533" s="73">
        <f t="shared" si="70"/>
        <v>91</v>
      </c>
      <c r="B533" s="79" t="s">
        <v>8277</v>
      </c>
      <c r="C533" s="79" t="s">
        <v>8244</v>
      </c>
      <c r="D533" s="79" t="s">
        <v>15</v>
      </c>
      <c r="E533" s="79" t="s">
        <v>52</v>
      </c>
      <c r="F533" s="79" t="s">
        <v>8299</v>
      </c>
      <c r="G533" s="88">
        <f t="shared" si="62"/>
        <v>6916</v>
      </c>
      <c r="H533" s="87">
        <f t="shared" si="73"/>
        <v>3220</v>
      </c>
      <c r="I533" s="88">
        <f t="shared" si="74"/>
        <v>3696</v>
      </c>
      <c r="J533" s="21" t="str">
        <f t="shared" si="71"/>
        <v>PLANTAS DE 2 DEPOSITOS CON 2 VAPORIZADORES VA 300 INCLUIDO ARMARIO CON FIGURA CAéreoC2*LP 69 A - 22</v>
      </c>
      <c r="K533" s="21">
        <f t="shared" si="72"/>
        <v>529</v>
      </c>
    </row>
    <row r="534" spans="1:11" x14ac:dyDescent="0.35">
      <c r="A534" s="73">
        <f t="shared" si="70"/>
        <v>92</v>
      </c>
      <c r="B534" s="79" t="s">
        <v>8278</v>
      </c>
      <c r="C534" s="79" t="s">
        <v>8244</v>
      </c>
      <c r="D534" s="79" t="s">
        <v>15</v>
      </c>
      <c r="E534" s="79" t="s">
        <v>26</v>
      </c>
      <c r="F534" s="79" t="s">
        <v>8297</v>
      </c>
      <c r="G534" s="88">
        <f t="shared" si="62"/>
        <v>3049.2</v>
      </c>
      <c r="H534" s="87">
        <f>+H480</f>
        <v>291.2</v>
      </c>
      <c r="I534" s="88">
        <f>14*197</f>
        <v>2758</v>
      </c>
      <c r="J534" s="21" t="str">
        <f t="shared" si="71"/>
        <v xml:space="preserve"> PLANTAS DE 1 DEPOSITOS CON 1 VAPORIZADOR VA 450 INCLUIDO ARMARIO CON FIGURA C AéreoCLP 6650</v>
      </c>
      <c r="K534" s="21">
        <f t="shared" si="72"/>
        <v>530</v>
      </c>
    </row>
    <row r="535" spans="1:11" x14ac:dyDescent="0.35">
      <c r="A535" s="73">
        <f t="shared" si="70"/>
        <v>93</v>
      </c>
      <c r="B535" s="79" t="s">
        <v>8278</v>
      </c>
      <c r="C535" s="79" t="s">
        <v>8244</v>
      </c>
      <c r="D535" s="79" t="s">
        <v>15</v>
      </c>
      <c r="E535" s="79" t="s">
        <v>27</v>
      </c>
      <c r="F535" s="79" t="s">
        <v>8297</v>
      </c>
      <c r="G535" s="88">
        <f t="shared" si="62"/>
        <v>3122</v>
      </c>
      <c r="H535" s="87">
        <f t="shared" ref="H535:H548" si="75">+H481</f>
        <v>364</v>
      </c>
      <c r="I535" s="88">
        <f t="shared" ref="I535:I548" si="76">14*197</f>
        <v>2758</v>
      </c>
      <c r="J535" s="21" t="str">
        <f t="shared" si="71"/>
        <v xml:space="preserve"> PLANTAS DE 1 DEPOSITOS CON 1 VAPORIZADOR VA 450 INCLUIDO ARMARIO CON FIGURA C AéreoCLP 8334</v>
      </c>
      <c r="K535" s="21">
        <f t="shared" si="72"/>
        <v>531</v>
      </c>
    </row>
    <row r="536" spans="1:11" x14ac:dyDescent="0.35">
      <c r="A536" s="73">
        <f t="shared" si="70"/>
        <v>94</v>
      </c>
      <c r="B536" s="79" t="s">
        <v>8278</v>
      </c>
      <c r="C536" s="79" t="s">
        <v>8244</v>
      </c>
      <c r="D536" s="79" t="s">
        <v>15</v>
      </c>
      <c r="E536" s="79" t="s">
        <v>28</v>
      </c>
      <c r="F536" s="79" t="s">
        <v>8297</v>
      </c>
      <c r="G536" s="88">
        <f t="shared" si="62"/>
        <v>3122</v>
      </c>
      <c r="H536" s="87">
        <f t="shared" si="75"/>
        <v>364</v>
      </c>
      <c r="I536" s="88">
        <f t="shared" si="76"/>
        <v>2758</v>
      </c>
      <c r="J536" s="21" t="str">
        <f t="shared" si="71"/>
        <v xml:space="preserve"> PLANTAS DE 1 DEPOSITOS CON 1 VAPORIZADOR VA 450 INCLUIDO ARMARIO CON FIGURA C AéreoCLP 10</v>
      </c>
      <c r="K536" s="21">
        <f t="shared" si="72"/>
        <v>532</v>
      </c>
    </row>
    <row r="537" spans="1:11" x14ac:dyDescent="0.35">
      <c r="A537" s="73">
        <f t="shared" si="70"/>
        <v>95</v>
      </c>
      <c r="B537" s="79" t="s">
        <v>8278</v>
      </c>
      <c r="C537" s="79" t="s">
        <v>8244</v>
      </c>
      <c r="D537" s="79" t="s">
        <v>15</v>
      </c>
      <c r="E537" s="79" t="s">
        <v>29</v>
      </c>
      <c r="F537" s="79" t="s">
        <v>8297</v>
      </c>
      <c r="G537" s="88">
        <f t="shared" si="62"/>
        <v>3220</v>
      </c>
      <c r="H537" s="87">
        <f t="shared" si="75"/>
        <v>462</v>
      </c>
      <c r="I537" s="88">
        <f t="shared" si="76"/>
        <v>2758</v>
      </c>
      <c r="J537" s="21" t="str">
        <f t="shared" si="71"/>
        <v xml:space="preserve"> PLANTAS DE 1 DEPOSITOS CON 1 VAPORIZADOR VA 450 INCLUIDO ARMARIO CON FIGURA C AéreoCLP 13 A</v>
      </c>
      <c r="K537" s="21">
        <f t="shared" si="72"/>
        <v>533</v>
      </c>
    </row>
    <row r="538" spans="1:11" x14ac:dyDescent="0.35">
      <c r="A538" s="73">
        <f t="shared" si="70"/>
        <v>96</v>
      </c>
      <c r="B538" s="79" t="s">
        <v>8278</v>
      </c>
      <c r="C538" s="79" t="s">
        <v>8244</v>
      </c>
      <c r="D538" s="79" t="s">
        <v>15</v>
      </c>
      <c r="E538" s="79" t="s">
        <v>30</v>
      </c>
      <c r="F538" s="79" t="s">
        <v>8297</v>
      </c>
      <c r="G538" s="88">
        <f t="shared" si="62"/>
        <v>3318</v>
      </c>
      <c r="H538" s="87">
        <f t="shared" si="75"/>
        <v>560</v>
      </c>
      <c r="I538" s="88">
        <f t="shared" si="76"/>
        <v>2758</v>
      </c>
      <c r="J538" s="21" t="str">
        <f t="shared" si="71"/>
        <v xml:space="preserve"> PLANTAS DE 1 DEPOSITOS CON 1 VAPORIZADOR VA 450 INCLUIDO ARMARIO CON FIGURA C AéreoCLP 16 A</v>
      </c>
      <c r="K538" s="21">
        <f t="shared" si="72"/>
        <v>534</v>
      </c>
    </row>
    <row r="539" spans="1:11" x14ac:dyDescent="0.35">
      <c r="A539" s="73">
        <f t="shared" si="70"/>
        <v>97</v>
      </c>
      <c r="B539" s="79" t="s">
        <v>8278</v>
      </c>
      <c r="C539" s="79" t="s">
        <v>8244</v>
      </c>
      <c r="D539" s="79" t="s">
        <v>15</v>
      </c>
      <c r="E539" s="79" t="s">
        <v>31</v>
      </c>
      <c r="F539" s="79" t="s">
        <v>8297</v>
      </c>
      <c r="G539" s="88">
        <f t="shared" si="62"/>
        <v>3416</v>
      </c>
      <c r="H539" s="87">
        <f t="shared" si="75"/>
        <v>658</v>
      </c>
      <c r="I539" s="88">
        <f t="shared" si="76"/>
        <v>2758</v>
      </c>
      <c r="J539" s="21" t="str">
        <f t="shared" si="71"/>
        <v xml:space="preserve"> PLANTAS DE 1 DEPOSITOS CON 1 VAPORIZADOR VA 450 INCLUIDO ARMARIO CON FIGURA C AéreoCLP 19 A</v>
      </c>
      <c r="K539" s="21">
        <f t="shared" si="72"/>
        <v>535</v>
      </c>
    </row>
    <row r="540" spans="1:11" x14ac:dyDescent="0.35">
      <c r="A540" s="73">
        <f t="shared" si="70"/>
        <v>98</v>
      </c>
      <c r="B540" s="79" t="s">
        <v>8278</v>
      </c>
      <c r="C540" s="79" t="s">
        <v>8244</v>
      </c>
      <c r="D540" s="79" t="s">
        <v>15</v>
      </c>
      <c r="E540" s="79" t="s">
        <v>32</v>
      </c>
      <c r="F540" s="79" t="s">
        <v>8297</v>
      </c>
      <c r="G540" s="88">
        <f t="shared" ref="G540:G603" si="77">H540+I540</f>
        <v>3514</v>
      </c>
      <c r="H540" s="87">
        <f t="shared" si="75"/>
        <v>756</v>
      </c>
      <c r="I540" s="88">
        <f t="shared" si="76"/>
        <v>2758</v>
      </c>
      <c r="J540" s="21" t="str">
        <f t="shared" si="71"/>
        <v xml:space="preserve"> PLANTAS DE 1 DEPOSITOS CON 1 VAPORIZADOR VA 450 INCLUIDO ARMARIO CON FIGURA C AéreoCLP 22 A</v>
      </c>
      <c r="K540" s="21">
        <f t="shared" si="72"/>
        <v>536</v>
      </c>
    </row>
    <row r="541" spans="1:11" x14ac:dyDescent="0.35">
      <c r="A541" s="73">
        <f t="shared" si="70"/>
        <v>99</v>
      </c>
      <c r="B541" s="79" t="s">
        <v>8278</v>
      </c>
      <c r="C541" s="79" t="s">
        <v>8244</v>
      </c>
      <c r="D541" s="79" t="s">
        <v>15</v>
      </c>
      <c r="E541" s="79" t="s">
        <v>33</v>
      </c>
      <c r="F541" s="79" t="s">
        <v>8297</v>
      </c>
      <c r="G541" s="88">
        <f t="shared" si="77"/>
        <v>3486</v>
      </c>
      <c r="H541" s="87">
        <f t="shared" si="75"/>
        <v>728</v>
      </c>
      <c r="I541" s="88">
        <f t="shared" si="76"/>
        <v>2758</v>
      </c>
      <c r="J541" s="21" t="str">
        <f t="shared" si="71"/>
        <v xml:space="preserve"> PLANTAS DE 1 DEPOSITOS CON 1 VAPORIZADOR VA 450 INCLUIDO ARMARIO CON FIGURA C AéreoCLP 24 A</v>
      </c>
      <c r="K541" s="21">
        <f t="shared" si="72"/>
        <v>537</v>
      </c>
    </row>
    <row r="542" spans="1:11" x14ac:dyDescent="0.35">
      <c r="A542" s="73">
        <f t="shared" si="70"/>
        <v>100</v>
      </c>
      <c r="B542" s="79" t="s">
        <v>8278</v>
      </c>
      <c r="C542" s="79" t="s">
        <v>8244</v>
      </c>
      <c r="D542" s="79" t="s">
        <v>15</v>
      </c>
      <c r="E542" s="79" t="s">
        <v>34</v>
      </c>
      <c r="F542" s="79" t="s">
        <v>8297</v>
      </c>
      <c r="G542" s="88">
        <f t="shared" si="77"/>
        <v>3612</v>
      </c>
      <c r="H542" s="87">
        <f t="shared" si="75"/>
        <v>854</v>
      </c>
      <c r="I542" s="88">
        <f t="shared" si="76"/>
        <v>2758</v>
      </c>
      <c r="J542" s="21" t="str">
        <f t="shared" si="71"/>
        <v xml:space="preserve"> PLANTAS DE 1 DEPOSITOS CON 1 VAPORIZADOR VA 450 INCLUIDO ARMARIO CON FIGURA C AéreoCLP 29 A</v>
      </c>
      <c r="K542" s="21">
        <f t="shared" si="72"/>
        <v>538</v>
      </c>
    </row>
    <row r="543" spans="1:11" x14ac:dyDescent="0.35">
      <c r="A543" s="73">
        <f t="shared" si="70"/>
        <v>101</v>
      </c>
      <c r="B543" s="79" t="s">
        <v>8278</v>
      </c>
      <c r="C543" s="79" t="s">
        <v>8244</v>
      </c>
      <c r="D543" s="79" t="s">
        <v>15</v>
      </c>
      <c r="E543" s="79" t="s">
        <v>35</v>
      </c>
      <c r="F543" s="79" t="s">
        <v>8297</v>
      </c>
      <c r="G543" s="88">
        <f t="shared" si="77"/>
        <v>3738</v>
      </c>
      <c r="H543" s="87">
        <f t="shared" si="75"/>
        <v>980</v>
      </c>
      <c r="I543" s="88">
        <f t="shared" si="76"/>
        <v>2758</v>
      </c>
      <c r="J543" s="21" t="str">
        <f t="shared" si="71"/>
        <v xml:space="preserve"> PLANTAS DE 1 DEPOSITOS CON 1 VAPORIZADOR VA 450 INCLUIDO ARMARIO CON FIGURA C AéreoCLP 34 A</v>
      </c>
      <c r="K543" s="21">
        <f t="shared" si="72"/>
        <v>539</v>
      </c>
    </row>
    <row r="544" spans="1:11" x14ac:dyDescent="0.35">
      <c r="A544" s="73">
        <f t="shared" si="70"/>
        <v>102</v>
      </c>
      <c r="B544" s="79" t="s">
        <v>8278</v>
      </c>
      <c r="C544" s="79" t="s">
        <v>8244</v>
      </c>
      <c r="D544" s="79" t="s">
        <v>15</v>
      </c>
      <c r="E544" s="79" t="s">
        <v>36</v>
      </c>
      <c r="F544" s="79" t="s">
        <v>8297</v>
      </c>
      <c r="G544" s="88">
        <f t="shared" si="77"/>
        <v>3556</v>
      </c>
      <c r="H544" s="87">
        <f t="shared" si="75"/>
        <v>798</v>
      </c>
      <c r="I544" s="88">
        <f t="shared" si="76"/>
        <v>2758</v>
      </c>
      <c r="J544" s="21" t="str">
        <f t="shared" si="71"/>
        <v xml:space="preserve"> PLANTAS DE 1 DEPOSITOS CON 1 VAPORIZADOR VA 450 INCLUIDO ARMARIO CON FIGURA C AéreoCLP 33 A - 22</v>
      </c>
      <c r="K544" s="21">
        <f t="shared" si="72"/>
        <v>540</v>
      </c>
    </row>
    <row r="545" spans="1:11" x14ac:dyDescent="0.35">
      <c r="A545" s="73">
        <f t="shared" si="70"/>
        <v>103</v>
      </c>
      <c r="B545" s="79" t="s">
        <v>8278</v>
      </c>
      <c r="C545" s="79" t="s">
        <v>8244</v>
      </c>
      <c r="D545" s="79" t="s">
        <v>15</v>
      </c>
      <c r="E545" s="79" t="s">
        <v>37</v>
      </c>
      <c r="F545" s="79" t="s">
        <v>8297</v>
      </c>
      <c r="G545" s="88">
        <f t="shared" si="77"/>
        <v>3934</v>
      </c>
      <c r="H545" s="87">
        <f t="shared" si="75"/>
        <v>1176</v>
      </c>
      <c r="I545" s="88">
        <f t="shared" si="76"/>
        <v>2758</v>
      </c>
      <c r="J545" s="21" t="str">
        <f t="shared" si="71"/>
        <v xml:space="preserve"> PLANTAS DE 1 DEPOSITOS CON 1 VAPORIZADOR VA 450 INCLUIDO ARMARIO CON FIGURA C AéreoCLP 50 A - 22</v>
      </c>
      <c r="K545" s="21">
        <f t="shared" si="72"/>
        <v>541</v>
      </c>
    </row>
    <row r="546" spans="1:11" x14ac:dyDescent="0.35">
      <c r="A546" s="73">
        <f t="shared" si="70"/>
        <v>104</v>
      </c>
      <c r="B546" s="79" t="s">
        <v>8278</v>
      </c>
      <c r="C546" s="79" t="s">
        <v>8244</v>
      </c>
      <c r="D546" s="79" t="s">
        <v>15</v>
      </c>
      <c r="E546" s="79" t="s">
        <v>38</v>
      </c>
      <c r="F546" s="79" t="s">
        <v>8297</v>
      </c>
      <c r="G546" s="88">
        <f t="shared" si="77"/>
        <v>4158</v>
      </c>
      <c r="H546" s="87">
        <f t="shared" si="75"/>
        <v>1400</v>
      </c>
      <c r="I546" s="88">
        <f t="shared" si="76"/>
        <v>2758</v>
      </c>
      <c r="J546" s="21" t="str">
        <f t="shared" si="71"/>
        <v xml:space="preserve"> PLANTAS DE 1 DEPOSITOS CON 1 VAPORIZADOR VA 450 INCLUIDO ARMARIO CON FIGURA C AéreoCLP 59 A - 22</v>
      </c>
      <c r="K546" s="21">
        <f t="shared" si="72"/>
        <v>542</v>
      </c>
    </row>
    <row r="547" spans="1:11" x14ac:dyDescent="0.35">
      <c r="A547" s="73">
        <f t="shared" si="70"/>
        <v>105</v>
      </c>
      <c r="B547" s="79" t="s">
        <v>8278</v>
      </c>
      <c r="C547" s="79" t="s">
        <v>8244</v>
      </c>
      <c r="D547" s="79" t="s">
        <v>15</v>
      </c>
      <c r="E547" s="79" t="s">
        <v>39</v>
      </c>
      <c r="F547" s="79" t="s">
        <v>8297</v>
      </c>
      <c r="G547" s="88">
        <f t="shared" si="77"/>
        <v>3850</v>
      </c>
      <c r="H547" s="87">
        <f t="shared" si="75"/>
        <v>1092</v>
      </c>
      <c r="I547" s="88">
        <f t="shared" si="76"/>
        <v>2758</v>
      </c>
      <c r="J547" s="21" t="str">
        <f t="shared" si="71"/>
        <v xml:space="preserve"> PLANTAS DE 1 DEPOSITOS CON 1 VAPORIZADOR VA 450 INCLUIDO ARMARIO CON FIGURA C AéreoCLP 50 A - 24</v>
      </c>
      <c r="K547" s="21">
        <f t="shared" si="72"/>
        <v>543</v>
      </c>
    </row>
    <row r="548" spans="1:11" x14ac:dyDescent="0.35">
      <c r="A548" s="73">
        <f t="shared" si="70"/>
        <v>106</v>
      </c>
      <c r="B548" s="79" t="s">
        <v>8278</v>
      </c>
      <c r="C548" s="79" t="s">
        <v>8244</v>
      </c>
      <c r="D548" s="79" t="s">
        <v>15</v>
      </c>
      <c r="E548" s="79" t="s">
        <v>40</v>
      </c>
      <c r="F548" s="79" t="s">
        <v>8297</v>
      </c>
      <c r="G548" s="88">
        <f t="shared" si="77"/>
        <v>4368</v>
      </c>
      <c r="H548" s="87">
        <f t="shared" si="75"/>
        <v>1610</v>
      </c>
      <c r="I548" s="88">
        <f t="shared" si="76"/>
        <v>2758</v>
      </c>
      <c r="J548" s="21" t="str">
        <f t="shared" si="71"/>
        <v xml:space="preserve"> PLANTAS DE 1 DEPOSITOS CON 1 VAPORIZADOR VA 450 INCLUIDO ARMARIO CON FIGURA C AéreoCLP 69 A - 22</v>
      </c>
      <c r="K548" s="21">
        <f t="shared" si="72"/>
        <v>544</v>
      </c>
    </row>
    <row r="549" spans="1:11" x14ac:dyDescent="0.35">
      <c r="A549" s="73">
        <f t="shared" si="70"/>
        <v>107</v>
      </c>
      <c r="B549" s="79" t="s">
        <v>8279</v>
      </c>
      <c r="C549" s="79" t="s">
        <v>8244</v>
      </c>
      <c r="D549" s="79" t="s">
        <v>15</v>
      </c>
      <c r="E549" s="79" t="s">
        <v>41</v>
      </c>
      <c r="F549" s="79" t="s">
        <v>8300</v>
      </c>
      <c r="G549" s="88">
        <f t="shared" si="77"/>
        <v>6440</v>
      </c>
      <c r="H549" s="87">
        <f>+H522</f>
        <v>924</v>
      </c>
      <c r="I549" s="88">
        <f>2*2758</f>
        <v>5516</v>
      </c>
      <c r="J549" s="21" t="str">
        <f t="shared" si="71"/>
        <v>PLANTAS DE 2 DEPOSITOS CON 2 VAPORIZADORES VA 450 INCLUIDO ARMARIO CON FIGURA CAéreoC2*LP 13 A</v>
      </c>
      <c r="K549" s="21">
        <f t="shared" si="72"/>
        <v>545</v>
      </c>
    </row>
    <row r="550" spans="1:11" x14ac:dyDescent="0.35">
      <c r="A550" s="73">
        <f t="shared" si="70"/>
        <v>108</v>
      </c>
      <c r="B550" s="79" t="s">
        <v>8279</v>
      </c>
      <c r="C550" s="79" t="s">
        <v>8244</v>
      </c>
      <c r="D550" s="79" t="s">
        <v>15</v>
      </c>
      <c r="E550" s="79" t="s">
        <v>42</v>
      </c>
      <c r="F550" s="79" t="s">
        <v>8300</v>
      </c>
      <c r="G550" s="88">
        <f t="shared" si="77"/>
        <v>6636</v>
      </c>
      <c r="H550" s="87">
        <f t="shared" ref="H550:H560" si="78">+H523</f>
        <v>1120</v>
      </c>
      <c r="I550" s="88">
        <f t="shared" ref="I550:I560" si="79">2*2758</f>
        <v>5516</v>
      </c>
      <c r="J550" s="21" t="str">
        <f t="shared" si="71"/>
        <v>PLANTAS DE 2 DEPOSITOS CON 2 VAPORIZADORES VA 450 INCLUIDO ARMARIO CON FIGURA CAéreoC2*LP 16 A</v>
      </c>
      <c r="K550" s="21">
        <f t="shared" si="72"/>
        <v>546</v>
      </c>
    </row>
    <row r="551" spans="1:11" x14ac:dyDescent="0.35">
      <c r="A551" s="73">
        <f t="shared" si="70"/>
        <v>109</v>
      </c>
      <c r="B551" s="79" t="s">
        <v>8279</v>
      </c>
      <c r="C551" s="79" t="s">
        <v>8244</v>
      </c>
      <c r="D551" s="79" t="s">
        <v>15</v>
      </c>
      <c r="E551" s="79" t="s">
        <v>43</v>
      </c>
      <c r="F551" s="79" t="s">
        <v>8300</v>
      </c>
      <c r="G551" s="88">
        <f t="shared" si="77"/>
        <v>6832</v>
      </c>
      <c r="H551" s="87">
        <f t="shared" si="78"/>
        <v>1316</v>
      </c>
      <c r="I551" s="88">
        <f t="shared" si="79"/>
        <v>5516</v>
      </c>
      <c r="J551" s="21" t="str">
        <f t="shared" si="71"/>
        <v>PLANTAS DE 2 DEPOSITOS CON 2 VAPORIZADORES VA 450 INCLUIDO ARMARIO CON FIGURA CAéreoC2*LP 19 A</v>
      </c>
      <c r="K551" s="21">
        <f t="shared" si="72"/>
        <v>547</v>
      </c>
    </row>
    <row r="552" spans="1:11" x14ac:dyDescent="0.35">
      <c r="A552" s="73">
        <f t="shared" si="70"/>
        <v>110</v>
      </c>
      <c r="B552" s="79" t="s">
        <v>8279</v>
      </c>
      <c r="C552" s="79" t="s">
        <v>8244</v>
      </c>
      <c r="D552" s="79" t="s">
        <v>15</v>
      </c>
      <c r="E552" s="79" t="s">
        <v>44</v>
      </c>
      <c r="F552" s="79" t="s">
        <v>8300</v>
      </c>
      <c r="G552" s="88">
        <f t="shared" si="77"/>
        <v>7028</v>
      </c>
      <c r="H552" s="87">
        <f t="shared" si="78"/>
        <v>1512</v>
      </c>
      <c r="I552" s="88">
        <f t="shared" si="79"/>
        <v>5516</v>
      </c>
      <c r="J552" s="21" t="str">
        <f t="shared" si="71"/>
        <v>PLANTAS DE 2 DEPOSITOS CON 2 VAPORIZADORES VA 450 INCLUIDO ARMARIO CON FIGURA CAéreoC2*LP 22 A</v>
      </c>
      <c r="K552" s="21">
        <f t="shared" si="72"/>
        <v>548</v>
      </c>
    </row>
    <row r="553" spans="1:11" x14ac:dyDescent="0.35">
      <c r="A553" s="73">
        <f t="shared" si="70"/>
        <v>111</v>
      </c>
      <c r="B553" s="79" t="s">
        <v>8279</v>
      </c>
      <c r="C553" s="79" t="s">
        <v>8244</v>
      </c>
      <c r="D553" s="79" t="s">
        <v>15</v>
      </c>
      <c r="E553" s="79" t="s">
        <v>45</v>
      </c>
      <c r="F553" s="79" t="s">
        <v>8300</v>
      </c>
      <c r="G553" s="88">
        <f t="shared" si="77"/>
        <v>6972</v>
      </c>
      <c r="H553" s="87">
        <f t="shared" si="78"/>
        <v>1456</v>
      </c>
      <c r="I553" s="88">
        <f t="shared" si="79"/>
        <v>5516</v>
      </c>
      <c r="J553" s="21" t="str">
        <f t="shared" si="71"/>
        <v>PLANTAS DE 2 DEPOSITOS CON 2 VAPORIZADORES VA 450 INCLUIDO ARMARIO CON FIGURA CAéreoC2*LP 24 A</v>
      </c>
      <c r="K553" s="21">
        <f t="shared" si="72"/>
        <v>549</v>
      </c>
    </row>
    <row r="554" spans="1:11" x14ac:dyDescent="0.35">
      <c r="A554" s="73">
        <f t="shared" si="70"/>
        <v>112</v>
      </c>
      <c r="B554" s="79" t="s">
        <v>8279</v>
      </c>
      <c r="C554" s="79" t="s">
        <v>8244</v>
      </c>
      <c r="D554" s="79" t="s">
        <v>15</v>
      </c>
      <c r="E554" s="79" t="s">
        <v>46</v>
      </c>
      <c r="F554" s="79" t="s">
        <v>8300</v>
      </c>
      <c r="G554" s="88">
        <f t="shared" si="77"/>
        <v>7224</v>
      </c>
      <c r="H554" s="87">
        <f t="shared" si="78"/>
        <v>1708</v>
      </c>
      <c r="I554" s="88">
        <f t="shared" si="79"/>
        <v>5516</v>
      </c>
      <c r="J554" s="21" t="str">
        <f t="shared" si="71"/>
        <v>PLANTAS DE 2 DEPOSITOS CON 2 VAPORIZADORES VA 450 INCLUIDO ARMARIO CON FIGURA CAéreoC2*LP 29 A</v>
      </c>
      <c r="K554" s="21">
        <f t="shared" si="72"/>
        <v>550</v>
      </c>
    </row>
    <row r="555" spans="1:11" x14ac:dyDescent="0.35">
      <c r="A555" s="73">
        <f t="shared" si="70"/>
        <v>113</v>
      </c>
      <c r="B555" s="79" t="s">
        <v>8279</v>
      </c>
      <c r="C555" s="79" t="s">
        <v>8244</v>
      </c>
      <c r="D555" s="79" t="s">
        <v>15</v>
      </c>
      <c r="E555" s="79" t="s">
        <v>47</v>
      </c>
      <c r="F555" s="79" t="s">
        <v>8300</v>
      </c>
      <c r="G555" s="88">
        <f t="shared" si="77"/>
        <v>7476</v>
      </c>
      <c r="H555" s="87">
        <f t="shared" si="78"/>
        <v>1960</v>
      </c>
      <c r="I555" s="88">
        <f t="shared" si="79"/>
        <v>5516</v>
      </c>
      <c r="J555" s="21" t="str">
        <f t="shared" si="71"/>
        <v>PLANTAS DE 2 DEPOSITOS CON 2 VAPORIZADORES VA 450 INCLUIDO ARMARIO CON FIGURA CAéreoC2*LP 34 A</v>
      </c>
      <c r="K555" s="21">
        <f t="shared" si="72"/>
        <v>551</v>
      </c>
    </row>
    <row r="556" spans="1:11" x14ac:dyDescent="0.35">
      <c r="A556" s="73">
        <f t="shared" si="70"/>
        <v>114</v>
      </c>
      <c r="B556" s="79" t="s">
        <v>8279</v>
      </c>
      <c r="C556" s="79" t="s">
        <v>8244</v>
      </c>
      <c r="D556" s="79" t="s">
        <v>15</v>
      </c>
      <c r="E556" s="79" t="s">
        <v>48</v>
      </c>
      <c r="F556" s="79" t="s">
        <v>8300</v>
      </c>
      <c r="G556" s="88">
        <f t="shared" si="77"/>
        <v>7112</v>
      </c>
      <c r="H556" s="87">
        <f t="shared" si="78"/>
        <v>1596</v>
      </c>
      <c r="I556" s="88">
        <f t="shared" si="79"/>
        <v>5516</v>
      </c>
      <c r="J556" s="21" t="str">
        <f t="shared" si="71"/>
        <v>PLANTAS DE 2 DEPOSITOS CON 2 VAPORIZADORES VA 450 INCLUIDO ARMARIO CON FIGURA CAéreoC2*LP 33 A - 22</v>
      </c>
      <c r="K556" s="21">
        <f t="shared" si="72"/>
        <v>552</v>
      </c>
    </row>
    <row r="557" spans="1:11" x14ac:dyDescent="0.35">
      <c r="A557" s="73">
        <f t="shared" si="70"/>
        <v>115</v>
      </c>
      <c r="B557" s="79" t="s">
        <v>8279</v>
      </c>
      <c r="C557" s="79" t="s">
        <v>8244</v>
      </c>
      <c r="D557" s="79" t="s">
        <v>15</v>
      </c>
      <c r="E557" s="79" t="s">
        <v>49</v>
      </c>
      <c r="F557" s="79" t="s">
        <v>8300</v>
      </c>
      <c r="G557" s="88">
        <f t="shared" si="77"/>
        <v>7868</v>
      </c>
      <c r="H557" s="87">
        <f t="shared" si="78"/>
        <v>2352</v>
      </c>
      <c r="I557" s="88">
        <f t="shared" si="79"/>
        <v>5516</v>
      </c>
      <c r="J557" s="21" t="str">
        <f t="shared" si="71"/>
        <v>PLANTAS DE 2 DEPOSITOS CON 2 VAPORIZADORES VA 450 INCLUIDO ARMARIO CON FIGURA CAéreoC2*LP 50 A - 22</v>
      </c>
      <c r="K557" s="21">
        <f t="shared" si="72"/>
        <v>553</v>
      </c>
    </row>
    <row r="558" spans="1:11" x14ac:dyDescent="0.35">
      <c r="A558" s="73">
        <f t="shared" si="70"/>
        <v>116</v>
      </c>
      <c r="B558" s="79" t="s">
        <v>8279</v>
      </c>
      <c r="C558" s="79" t="s">
        <v>8244</v>
      </c>
      <c r="D558" s="79" t="s">
        <v>15</v>
      </c>
      <c r="E558" s="79" t="s">
        <v>50</v>
      </c>
      <c r="F558" s="79" t="s">
        <v>8300</v>
      </c>
      <c r="G558" s="88">
        <f t="shared" si="77"/>
        <v>8316</v>
      </c>
      <c r="H558" s="87">
        <f t="shared" si="78"/>
        <v>2800</v>
      </c>
      <c r="I558" s="88">
        <f t="shared" si="79"/>
        <v>5516</v>
      </c>
      <c r="J558" s="21" t="str">
        <f t="shared" si="71"/>
        <v>PLANTAS DE 2 DEPOSITOS CON 2 VAPORIZADORES VA 450 INCLUIDO ARMARIO CON FIGURA CAéreoC2*LP 59 A - 22</v>
      </c>
      <c r="K558" s="21">
        <f t="shared" si="72"/>
        <v>554</v>
      </c>
    </row>
    <row r="559" spans="1:11" x14ac:dyDescent="0.35">
      <c r="A559" s="73">
        <f t="shared" si="70"/>
        <v>117</v>
      </c>
      <c r="B559" s="79" t="s">
        <v>8279</v>
      </c>
      <c r="C559" s="79" t="s">
        <v>8244</v>
      </c>
      <c r="D559" s="79" t="s">
        <v>15</v>
      </c>
      <c r="E559" s="79" t="s">
        <v>51</v>
      </c>
      <c r="F559" s="79" t="s">
        <v>8300</v>
      </c>
      <c r="G559" s="88">
        <f t="shared" si="77"/>
        <v>7700</v>
      </c>
      <c r="H559" s="87">
        <f t="shared" si="78"/>
        <v>2184</v>
      </c>
      <c r="I559" s="88">
        <f t="shared" si="79"/>
        <v>5516</v>
      </c>
      <c r="J559" s="21" t="str">
        <f t="shared" si="71"/>
        <v>PLANTAS DE 2 DEPOSITOS CON 2 VAPORIZADORES VA 450 INCLUIDO ARMARIO CON FIGURA CAéreoC2*LP 50 A - 24</v>
      </c>
      <c r="K559" s="21">
        <f t="shared" si="72"/>
        <v>555</v>
      </c>
    </row>
    <row r="560" spans="1:11" x14ac:dyDescent="0.35">
      <c r="A560" s="73">
        <f t="shared" si="70"/>
        <v>118</v>
      </c>
      <c r="B560" s="79" t="s">
        <v>8279</v>
      </c>
      <c r="C560" s="79" t="s">
        <v>8244</v>
      </c>
      <c r="D560" s="79" t="s">
        <v>15</v>
      </c>
      <c r="E560" s="79" t="s">
        <v>52</v>
      </c>
      <c r="F560" s="79" t="s">
        <v>8300</v>
      </c>
      <c r="G560" s="88">
        <f t="shared" si="77"/>
        <v>8736</v>
      </c>
      <c r="H560" s="87">
        <f t="shared" si="78"/>
        <v>3220</v>
      </c>
      <c r="I560" s="88">
        <f t="shared" si="79"/>
        <v>5516</v>
      </c>
      <c r="J560" s="21" t="str">
        <f t="shared" si="71"/>
        <v>PLANTAS DE 2 DEPOSITOS CON 2 VAPORIZADORES VA 450 INCLUIDO ARMARIO CON FIGURA CAéreoC2*LP 69 A - 22</v>
      </c>
      <c r="K560" s="21">
        <f t="shared" si="72"/>
        <v>556</v>
      </c>
    </row>
    <row r="561" spans="1:11" x14ac:dyDescent="0.35">
      <c r="A561" s="73">
        <f t="shared" si="70"/>
        <v>119</v>
      </c>
      <c r="B561" s="79" t="s">
        <v>8280</v>
      </c>
      <c r="C561" s="79" t="s">
        <v>8244</v>
      </c>
      <c r="D561" s="79" t="s">
        <v>15</v>
      </c>
      <c r="E561" s="79" t="s">
        <v>41</v>
      </c>
      <c r="F561" s="79" t="s">
        <v>8295</v>
      </c>
      <c r="G561" s="88">
        <f t="shared" si="77"/>
        <v>1848</v>
      </c>
      <c r="H561" s="87">
        <v>924</v>
      </c>
      <c r="I561" s="88">
        <f>+I480</f>
        <v>924</v>
      </c>
      <c r="J561" s="21" t="str">
        <f t="shared" si="71"/>
        <v>PLANTAS DE 2 DEPOSITOS CON 1 VAPORIZADOR VA 150 INCLUIDO ARMARIO CON FIGURA CAéreoC2*LP 13 A</v>
      </c>
      <c r="K561" s="21">
        <f t="shared" si="72"/>
        <v>557</v>
      </c>
    </row>
    <row r="562" spans="1:11" x14ac:dyDescent="0.35">
      <c r="A562" s="73">
        <f t="shared" si="70"/>
        <v>120</v>
      </c>
      <c r="B562" s="79" t="s">
        <v>8280</v>
      </c>
      <c r="C562" s="79" t="s">
        <v>8244</v>
      </c>
      <c r="D562" s="79" t="s">
        <v>15</v>
      </c>
      <c r="E562" s="79" t="s">
        <v>42</v>
      </c>
      <c r="F562" s="79" t="s">
        <v>8295</v>
      </c>
      <c r="G562" s="88">
        <f t="shared" si="77"/>
        <v>2044</v>
      </c>
      <c r="H562" s="87">
        <v>1120</v>
      </c>
      <c r="I562" s="88">
        <f t="shared" ref="I562:I572" si="80">+I481</f>
        <v>924</v>
      </c>
      <c r="J562" s="21" t="str">
        <f t="shared" si="71"/>
        <v>PLANTAS DE 2 DEPOSITOS CON 1 VAPORIZADOR VA 150 INCLUIDO ARMARIO CON FIGURA CAéreoC2*LP 16 A</v>
      </c>
      <c r="K562" s="21">
        <f t="shared" si="72"/>
        <v>558</v>
      </c>
    </row>
    <row r="563" spans="1:11" x14ac:dyDescent="0.35">
      <c r="A563" s="73">
        <f t="shared" si="70"/>
        <v>121</v>
      </c>
      <c r="B563" s="79" t="s">
        <v>8280</v>
      </c>
      <c r="C563" s="79" t="s">
        <v>8244</v>
      </c>
      <c r="D563" s="79" t="s">
        <v>15</v>
      </c>
      <c r="E563" s="79" t="s">
        <v>43</v>
      </c>
      <c r="F563" s="79" t="s">
        <v>8295</v>
      </c>
      <c r="G563" s="88">
        <f t="shared" si="77"/>
        <v>2240</v>
      </c>
      <c r="H563" s="87">
        <v>1316</v>
      </c>
      <c r="I563" s="88">
        <f t="shared" si="80"/>
        <v>924</v>
      </c>
      <c r="J563" s="21" t="str">
        <f t="shared" si="71"/>
        <v>PLANTAS DE 2 DEPOSITOS CON 1 VAPORIZADOR VA 150 INCLUIDO ARMARIO CON FIGURA CAéreoC2*LP 19 A</v>
      </c>
      <c r="K563" s="21">
        <f t="shared" si="72"/>
        <v>559</v>
      </c>
    </row>
    <row r="564" spans="1:11" x14ac:dyDescent="0.35">
      <c r="A564" s="73">
        <f t="shared" si="70"/>
        <v>122</v>
      </c>
      <c r="B564" s="79" t="s">
        <v>8280</v>
      </c>
      <c r="C564" s="79" t="s">
        <v>8244</v>
      </c>
      <c r="D564" s="79" t="s">
        <v>15</v>
      </c>
      <c r="E564" s="79" t="s">
        <v>44</v>
      </c>
      <c r="F564" s="79" t="s">
        <v>8295</v>
      </c>
      <c r="G564" s="88">
        <f t="shared" si="77"/>
        <v>2436</v>
      </c>
      <c r="H564" s="87">
        <v>1512</v>
      </c>
      <c r="I564" s="88">
        <f t="shared" si="80"/>
        <v>924</v>
      </c>
      <c r="J564" s="21" t="str">
        <f t="shared" si="71"/>
        <v>PLANTAS DE 2 DEPOSITOS CON 1 VAPORIZADOR VA 150 INCLUIDO ARMARIO CON FIGURA CAéreoC2*LP 22 A</v>
      </c>
      <c r="K564" s="21">
        <f t="shared" si="72"/>
        <v>560</v>
      </c>
    </row>
    <row r="565" spans="1:11" x14ac:dyDescent="0.35">
      <c r="A565" s="73">
        <f t="shared" si="70"/>
        <v>123</v>
      </c>
      <c r="B565" s="79" t="s">
        <v>8280</v>
      </c>
      <c r="C565" s="79" t="s">
        <v>8244</v>
      </c>
      <c r="D565" s="79" t="s">
        <v>15</v>
      </c>
      <c r="E565" s="79" t="s">
        <v>45</v>
      </c>
      <c r="F565" s="79" t="s">
        <v>8295</v>
      </c>
      <c r="G565" s="88">
        <f t="shared" si="77"/>
        <v>2380</v>
      </c>
      <c r="H565" s="87">
        <v>1456</v>
      </c>
      <c r="I565" s="88">
        <f t="shared" si="80"/>
        <v>924</v>
      </c>
      <c r="J565" s="21" t="str">
        <f t="shared" si="71"/>
        <v>PLANTAS DE 2 DEPOSITOS CON 1 VAPORIZADOR VA 150 INCLUIDO ARMARIO CON FIGURA CAéreoC2*LP 24 A</v>
      </c>
      <c r="K565" s="21">
        <f t="shared" si="72"/>
        <v>561</v>
      </c>
    </row>
    <row r="566" spans="1:11" x14ac:dyDescent="0.35">
      <c r="A566" s="73">
        <f t="shared" si="70"/>
        <v>124</v>
      </c>
      <c r="B566" s="79" t="s">
        <v>8280</v>
      </c>
      <c r="C566" s="79" t="s">
        <v>8244</v>
      </c>
      <c r="D566" s="79" t="s">
        <v>15</v>
      </c>
      <c r="E566" s="79" t="s">
        <v>46</v>
      </c>
      <c r="F566" s="79" t="s">
        <v>8295</v>
      </c>
      <c r="G566" s="88">
        <f t="shared" si="77"/>
        <v>2632</v>
      </c>
      <c r="H566" s="87">
        <v>1708</v>
      </c>
      <c r="I566" s="88">
        <f t="shared" si="80"/>
        <v>924</v>
      </c>
      <c r="J566" s="21" t="str">
        <f t="shared" si="71"/>
        <v>PLANTAS DE 2 DEPOSITOS CON 1 VAPORIZADOR VA 150 INCLUIDO ARMARIO CON FIGURA CAéreoC2*LP 29 A</v>
      </c>
      <c r="K566" s="21">
        <f t="shared" si="72"/>
        <v>562</v>
      </c>
    </row>
    <row r="567" spans="1:11" x14ac:dyDescent="0.35">
      <c r="A567" s="73">
        <f t="shared" si="70"/>
        <v>125</v>
      </c>
      <c r="B567" s="79" t="s">
        <v>8280</v>
      </c>
      <c r="C567" s="79" t="s">
        <v>8244</v>
      </c>
      <c r="D567" s="79" t="s">
        <v>15</v>
      </c>
      <c r="E567" s="79" t="s">
        <v>47</v>
      </c>
      <c r="F567" s="79" t="s">
        <v>8295</v>
      </c>
      <c r="G567" s="88">
        <f t="shared" si="77"/>
        <v>2884</v>
      </c>
      <c r="H567" s="87">
        <v>1960</v>
      </c>
      <c r="I567" s="88">
        <f t="shared" si="80"/>
        <v>924</v>
      </c>
      <c r="J567" s="21" t="str">
        <f t="shared" si="71"/>
        <v>PLANTAS DE 2 DEPOSITOS CON 1 VAPORIZADOR VA 150 INCLUIDO ARMARIO CON FIGURA CAéreoC2*LP 34 A</v>
      </c>
      <c r="K567" s="21">
        <f t="shared" si="72"/>
        <v>563</v>
      </c>
    </row>
    <row r="568" spans="1:11" x14ac:dyDescent="0.35">
      <c r="A568" s="73">
        <f t="shared" si="70"/>
        <v>126</v>
      </c>
      <c r="B568" s="79" t="s">
        <v>8280</v>
      </c>
      <c r="C568" s="79" t="s">
        <v>8244</v>
      </c>
      <c r="D568" s="79" t="s">
        <v>15</v>
      </c>
      <c r="E568" s="79" t="s">
        <v>48</v>
      </c>
      <c r="F568" s="79" t="s">
        <v>8295</v>
      </c>
      <c r="G568" s="88">
        <f t="shared" si="77"/>
        <v>2520</v>
      </c>
      <c r="H568" s="87">
        <v>1596</v>
      </c>
      <c r="I568" s="88">
        <f t="shared" si="80"/>
        <v>924</v>
      </c>
      <c r="J568" s="21" t="str">
        <f t="shared" si="71"/>
        <v>PLANTAS DE 2 DEPOSITOS CON 1 VAPORIZADOR VA 150 INCLUIDO ARMARIO CON FIGURA CAéreoC2*LP 33 A - 22</v>
      </c>
      <c r="K568" s="21">
        <f t="shared" si="72"/>
        <v>564</v>
      </c>
    </row>
    <row r="569" spans="1:11" x14ac:dyDescent="0.35">
      <c r="A569" s="73">
        <f t="shared" si="70"/>
        <v>127</v>
      </c>
      <c r="B569" s="79" t="s">
        <v>8280</v>
      </c>
      <c r="C569" s="79" t="s">
        <v>8244</v>
      </c>
      <c r="D569" s="79" t="s">
        <v>15</v>
      </c>
      <c r="E569" s="79" t="s">
        <v>49</v>
      </c>
      <c r="F569" s="79" t="s">
        <v>8295</v>
      </c>
      <c r="G569" s="88">
        <f t="shared" si="77"/>
        <v>3276</v>
      </c>
      <c r="H569" s="87">
        <v>2352</v>
      </c>
      <c r="I569" s="88">
        <f t="shared" si="80"/>
        <v>924</v>
      </c>
      <c r="J569" s="21" t="str">
        <f t="shared" si="71"/>
        <v>PLANTAS DE 2 DEPOSITOS CON 1 VAPORIZADOR VA 150 INCLUIDO ARMARIO CON FIGURA CAéreoC2*LP 50 A - 22</v>
      </c>
      <c r="K569" s="21">
        <f t="shared" si="72"/>
        <v>565</v>
      </c>
    </row>
    <row r="570" spans="1:11" x14ac:dyDescent="0.35">
      <c r="A570" s="73">
        <f t="shared" si="70"/>
        <v>128</v>
      </c>
      <c r="B570" s="79" t="s">
        <v>8280</v>
      </c>
      <c r="C570" s="79" t="s">
        <v>8244</v>
      </c>
      <c r="D570" s="79" t="s">
        <v>15</v>
      </c>
      <c r="E570" s="79" t="s">
        <v>50</v>
      </c>
      <c r="F570" s="79" t="s">
        <v>8295</v>
      </c>
      <c r="G570" s="88">
        <f t="shared" si="77"/>
        <v>3724</v>
      </c>
      <c r="H570" s="87">
        <v>2800</v>
      </c>
      <c r="I570" s="88">
        <f t="shared" si="80"/>
        <v>924</v>
      </c>
      <c r="J570" s="21" t="str">
        <f t="shared" si="71"/>
        <v>PLANTAS DE 2 DEPOSITOS CON 1 VAPORIZADOR VA 150 INCLUIDO ARMARIO CON FIGURA CAéreoC2*LP 59 A - 22</v>
      </c>
      <c r="K570" s="21">
        <f t="shared" si="72"/>
        <v>566</v>
      </c>
    </row>
    <row r="571" spans="1:11" x14ac:dyDescent="0.35">
      <c r="A571" s="73">
        <f t="shared" si="70"/>
        <v>129</v>
      </c>
      <c r="B571" s="79" t="s">
        <v>8280</v>
      </c>
      <c r="C571" s="79" t="s">
        <v>8244</v>
      </c>
      <c r="D571" s="79" t="s">
        <v>15</v>
      </c>
      <c r="E571" s="79" t="s">
        <v>51</v>
      </c>
      <c r="F571" s="79" t="s">
        <v>8295</v>
      </c>
      <c r="G571" s="88">
        <f t="shared" si="77"/>
        <v>3108</v>
      </c>
      <c r="H571" s="87">
        <v>2184</v>
      </c>
      <c r="I571" s="88">
        <f t="shared" si="80"/>
        <v>924</v>
      </c>
      <c r="J571" s="21" t="str">
        <f t="shared" si="71"/>
        <v>PLANTAS DE 2 DEPOSITOS CON 1 VAPORIZADOR VA 150 INCLUIDO ARMARIO CON FIGURA CAéreoC2*LP 50 A - 24</v>
      </c>
      <c r="K571" s="21">
        <f t="shared" si="72"/>
        <v>567</v>
      </c>
    </row>
    <row r="572" spans="1:11" x14ac:dyDescent="0.35">
      <c r="A572" s="73">
        <f t="shared" si="70"/>
        <v>130</v>
      </c>
      <c r="B572" s="79" t="s">
        <v>8280</v>
      </c>
      <c r="C572" s="79" t="s">
        <v>8244</v>
      </c>
      <c r="D572" s="79" t="s">
        <v>15</v>
      </c>
      <c r="E572" s="79" t="s">
        <v>52</v>
      </c>
      <c r="F572" s="79" t="s">
        <v>8295</v>
      </c>
      <c r="G572" s="88">
        <f t="shared" si="77"/>
        <v>4144</v>
      </c>
      <c r="H572" s="87">
        <v>3220</v>
      </c>
      <c r="I572" s="88">
        <f t="shared" si="80"/>
        <v>924</v>
      </c>
      <c r="J572" s="21" t="str">
        <f t="shared" si="71"/>
        <v>PLANTAS DE 2 DEPOSITOS CON 1 VAPORIZADOR VA 150 INCLUIDO ARMARIO CON FIGURA CAéreoC2*LP 69 A - 22</v>
      </c>
      <c r="K572" s="21">
        <f t="shared" si="72"/>
        <v>568</v>
      </c>
    </row>
    <row r="573" spans="1:11" x14ac:dyDescent="0.35">
      <c r="A573" s="73">
        <f t="shared" ref="A573:A636" si="81">+A572+1</f>
        <v>131</v>
      </c>
      <c r="B573" s="79" t="s">
        <v>8281</v>
      </c>
      <c r="C573" s="79" t="s">
        <v>8244</v>
      </c>
      <c r="D573" s="79" t="s">
        <v>15</v>
      </c>
      <c r="E573" s="79" t="s">
        <v>41</v>
      </c>
      <c r="F573" s="79" t="s">
        <v>8296</v>
      </c>
      <c r="G573" s="88">
        <f t="shared" si="77"/>
        <v>2772</v>
      </c>
      <c r="H573" s="87">
        <v>924</v>
      </c>
      <c r="I573" s="88">
        <f>+I507</f>
        <v>1848</v>
      </c>
      <c r="J573" s="21" t="str">
        <f t="shared" si="71"/>
        <v>PLANTAS DE 2 DEPOSITOS CON 1 VAPORIZADOR VA 300 INCLUIDO ARMARIO CON FIGURA CAéreoC2*LP 13 A</v>
      </c>
      <c r="K573" s="21">
        <f t="shared" si="72"/>
        <v>569</v>
      </c>
    </row>
    <row r="574" spans="1:11" x14ac:dyDescent="0.35">
      <c r="A574" s="73">
        <f t="shared" si="81"/>
        <v>132</v>
      </c>
      <c r="B574" s="79" t="s">
        <v>8281</v>
      </c>
      <c r="C574" s="79" t="s">
        <v>8244</v>
      </c>
      <c r="D574" s="79" t="s">
        <v>15</v>
      </c>
      <c r="E574" s="79" t="s">
        <v>42</v>
      </c>
      <c r="F574" s="79" t="s">
        <v>8296</v>
      </c>
      <c r="G574" s="88">
        <f t="shared" si="77"/>
        <v>2968</v>
      </c>
      <c r="H574" s="87">
        <v>1120</v>
      </c>
      <c r="I574" s="88">
        <f t="shared" ref="I574:I584" si="82">+I508</f>
        <v>1848</v>
      </c>
      <c r="J574" s="21" t="str">
        <f t="shared" si="71"/>
        <v>PLANTAS DE 2 DEPOSITOS CON 1 VAPORIZADOR VA 300 INCLUIDO ARMARIO CON FIGURA CAéreoC2*LP 16 A</v>
      </c>
      <c r="K574" s="21">
        <f t="shared" si="72"/>
        <v>570</v>
      </c>
    </row>
    <row r="575" spans="1:11" x14ac:dyDescent="0.35">
      <c r="A575" s="73">
        <f t="shared" si="81"/>
        <v>133</v>
      </c>
      <c r="B575" s="79" t="s">
        <v>8281</v>
      </c>
      <c r="C575" s="79" t="s">
        <v>8244</v>
      </c>
      <c r="D575" s="79" t="s">
        <v>15</v>
      </c>
      <c r="E575" s="79" t="s">
        <v>43</v>
      </c>
      <c r="F575" s="79" t="s">
        <v>8296</v>
      </c>
      <c r="G575" s="88">
        <f t="shared" si="77"/>
        <v>3164</v>
      </c>
      <c r="H575" s="87">
        <v>1316</v>
      </c>
      <c r="I575" s="88">
        <f t="shared" si="82"/>
        <v>1848</v>
      </c>
      <c r="J575" s="21" t="str">
        <f t="shared" si="71"/>
        <v>PLANTAS DE 2 DEPOSITOS CON 1 VAPORIZADOR VA 300 INCLUIDO ARMARIO CON FIGURA CAéreoC2*LP 19 A</v>
      </c>
      <c r="K575" s="21">
        <f t="shared" si="72"/>
        <v>571</v>
      </c>
    </row>
    <row r="576" spans="1:11" x14ac:dyDescent="0.35">
      <c r="A576" s="73">
        <f t="shared" si="81"/>
        <v>134</v>
      </c>
      <c r="B576" s="79" t="s">
        <v>8281</v>
      </c>
      <c r="C576" s="79" t="s">
        <v>8244</v>
      </c>
      <c r="D576" s="79" t="s">
        <v>15</v>
      </c>
      <c r="E576" s="79" t="s">
        <v>44</v>
      </c>
      <c r="F576" s="79" t="s">
        <v>8296</v>
      </c>
      <c r="G576" s="88">
        <f t="shared" si="77"/>
        <v>3360</v>
      </c>
      <c r="H576" s="87">
        <v>1512</v>
      </c>
      <c r="I576" s="88">
        <f t="shared" si="82"/>
        <v>1848</v>
      </c>
      <c r="J576" s="21" t="str">
        <f t="shared" si="71"/>
        <v>PLANTAS DE 2 DEPOSITOS CON 1 VAPORIZADOR VA 300 INCLUIDO ARMARIO CON FIGURA CAéreoC2*LP 22 A</v>
      </c>
      <c r="K576" s="21">
        <f t="shared" si="72"/>
        <v>572</v>
      </c>
    </row>
    <row r="577" spans="1:11" x14ac:dyDescent="0.35">
      <c r="A577" s="73">
        <f t="shared" si="81"/>
        <v>135</v>
      </c>
      <c r="B577" s="79" t="s">
        <v>8281</v>
      </c>
      <c r="C577" s="79" t="s">
        <v>8244</v>
      </c>
      <c r="D577" s="79" t="s">
        <v>15</v>
      </c>
      <c r="E577" s="79" t="s">
        <v>45</v>
      </c>
      <c r="F577" s="79" t="s">
        <v>8296</v>
      </c>
      <c r="G577" s="88">
        <f t="shared" si="77"/>
        <v>3304</v>
      </c>
      <c r="H577" s="87">
        <v>1456</v>
      </c>
      <c r="I577" s="88">
        <f t="shared" si="82"/>
        <v>1848</v>
      </c>
      <c r="J577" s="21" t="str">
        <f t="shared" si="71"/>
        <v>PLANTAS DE 2 DEPOSITOS CON 1 VAPORIZADOR VA 300 INCLUIDO ARMARIO CON FIGURA CAéreoC2*LP 24 A</v>
      </c>
      <c r="K577" s="21">
        <f t="shared" si="72"/>
        <v>573</v>
      </c>
    </row>
    <row r="578" spans="1:11" x14ac:dyDescent="0.35">
      <c r="A578" s="73">
        <f t="shared" si="81"/>
        <v>136</v>
      </c>
      <c r="B578" s="79" t="s">
        <v>8281</v>
      </c>
      <c r="C578" s="79" t="s">
        <v>8244</v>
      </c>
      <c r="D578" s="79" t="s">
        <v>15</v>
      </c>
      <c r="E578" s="79" t="s">
        <v>46</v>
      </c>
      <c r="F578" s="79" t="s">
        <v>8296</v>
      </c>
      <c r="G578" s="88">
        <f t="shared" si="77"/>
        <v>3556</v>
      </c>
      <c r="H578" s="87">
        <v>1708</v>
      </c>
      <c r="I578" s="88">
        <f t="shared" si="82"/>
        <v>1848</v>
      </c>
      <c r="J578" s="21" t="str">
        <f t="shared" si="71"/>
        <v>PLANTAS DE 2 DEPOSITOS CON 1 VAPORIZADOR VA 300 INCLUIDO ARMARIO CON FIGURA CAéreoC2*LP 29 A</v>
      </c>
      <c r="K578" s="21">
        <f t="shared" si="72"/>
        <v>574</v>
      </c>
    </row>
    <row r="579" spans="1:11" x14ac:dyDescent="0.35">
      <c r="A579" s="73">
        <f t="shared" si="81"/>
        <v>137</v>
      </c>
      <c r="B579" s="79" t="s">
        <v>8281</v>
      </c>
      <c r="C579" s="79" t="s">
        <v>8244</v>
      </c>
      <c r="D579" s="79" t="s">
        <v>15</v>
      </c>
      <c r="E579" s="79" t="s">
        <v>47</v>
      </c>
      <c r="F579" s="79" t="s">
        <v>8296</v>
      </c>
      <c r="G579" s="88">
        <f t="shared" si="77"/>
        <v>3808</v>
      </c>
      <c r="H579" s="87">
        <v>1960</v>
      </c>
      <c r="I579" s="88">
        <f t="shared" si="82"/>
        <v>1848</v>
      </c>
      <c r="J579" s="21" t="str">
        <f t="shared" si="71"/>
        <v>PLANTAS DE 2 DEPOSITOS CON 1 VAPORIZADOR VA 300 INCLUIDO ARMARIO CON FIGURA CAéreoC2*LP 34 A</v>
      </c>
      <c r="K579" s="21">
        <f t="shared" si="72"/>
        <v>575</v>
      </c>
    </row>
    <row r="580" spans="1:11" x14ac:dyDescent="0.35">
      <c r="A580" s="73">
        <f t="shared" si="81"/>
        <v>138</v>
      </c>
      <c r="B580" s="79" t="s">
        <v>8281</v>
      </c>
      <c r="C580" s="79" t="s">
        <v>8244</v>
      </c>
      <c r="D580" s="79" t="s">
        <v>15</v>
      </c>
      <c r="E580" s="79" t="s">
        <v>48</v>
      </c>
      <c r="F580" s="79" t="s">
        <v>8296</v>
      </c>
      <c r="G580" s="88">
        <f t="shared" si="77"/>
        <v>3444</v>
      </c>
      <c r="H580" s="87">
        <v>1596</v>
      </c>
      <c r="I580" s="88">
        <f t="shared" si="82"/>
        <v>1848</v>
      </c>
      <c r="J580" s="21" t="str">
        <f t="shared" si="71"/>
        <v>PLANTAS DE 2 DEPOSITOS CON 1 VAPORIZADOR VA 300 INCLUIDO ARMARIO CON FIGURA CAéreoC2*LP 33 A - 22</v>
      </c>
      <c r="K580" s="21">
        <f t="shared" si="72"/>
        <v>576</v>
      </c>
    </row>
    <row r="581" spans="1:11" x14ac:dyDescent="0.35">
      <c r="A581" s="73">
        <f t="shared" si="81"/>
        <v>139</v>
      </c>
      <c r="B581" s="79" t="s">
        <v>8281</v>
      </c>
      <c r="C581" s="79" t="s">
        <v>8244</v>
      </c>
      <c r="D581" s="79" t="s">
        <v>15</v>
      </c>
      <c r="E581" s="79" t="s">
        <v>49</v>
      </c>
      <c r="F581" s="79" t="s">
        <v>8296</v>
      </c>
      <c r="G581" s="88">
        <f t="shared" si="77"/>
        <v>4200</v>
      </c>
      <c r="H581" s="87">
        <v>2352</v>
      </c>
      <c r="I581" s="88">
        <f t="shared" si="82"/>
        <v>1848</v>
      </c>
      <c r="J581" s="21" t="str">
        <f t="shared" si="71"/>
        <v>PLANTAS DE 2 DEPOSITOS CON 1 VAPORIZADOR VA 300 INCLUIDO ARMARIO CON FIGURA CAéreoC2*LP 50 A - 22</v>
      </c>
      <c r="K581" s="21">
        <f t="shared" si="72"/>
        <v>577</v>
      </c>
    </row>
    <row r="582" spans="1:11" x14ac:dyDescent="0.35">
      <c r="A582" s="73">
        <f t="shared" si="81"/>
        <v>140</v>
      </c>
      <c r="B582" s="79" t="s">
        <v>8281</v>
      </c>
      <c r="C582" s="79" t="s">
        <v>8244</v>
      </c>
      <c r="D582" s="79" t="s">
        <v>15</v>
      </c>
      <c r="E582" s="79" t="s">
        <v>50</v>
      </c>
      <c r="F582" s="79" t="s">
        <v>8296</v>
      </c>
      <c r="G582" s="88">
        <f t="shared" si="77"/>
        <v>4648</v>
      </c>
      <c r="H582" s="87">
        <v>2800</v>
      </c>
      <c r="I582" s="88">
        <f t="shared" si="82"/>
        <v>1848</v>
      </c>
      <c r="J582" s="21" t="str">
        <f t="shared" ref="J582:J645" si="83">CONCATENATE(B582,C582,D582,E582)</f>
        <v>PLANTAS DE 2 DEPOSITOS CON 1 VAPORIZADOR VA 300 INCLUIDO ARMARIO CON FIGURA CAéreoC2*LP 59 A - 22</v>
      </c>
      <c r="K582" s="21">
        <f t="shared" si="72"/>
        <v>578</v>
      </c>
    </row>
    <row r="583" spans="1:11" x14ac:dyDescent="0.35">
      <c r="A583" s="73">
        <f t="shared" si="81"/>
        <v>141</v>
      </c>
      <c r="B583" s="79" t="s">
        <v>8281</v>
      </c>
      <c r="C583" s="79" t="s">
        <v>8244</v>
      </c>
      <c r="D583" s="79" t="s">
        <v>15</v>
      </c>
      <c r="E583" s="79" t="s">
        <v>51</v>
      </c>
      <c r="F583" s="79" t="s">
        <v>8296</v>
      </c>
      <c r="G583" s="88">
        <f t="shared" si="77"/>
        <v>4032</v>
      </c>
      <c r="H583" s="87">
        <v>2184</v>
      </c>
      <c r="I583" s="88">
        <f t="shared" si="82"/>
        <v>1848</v>
      </c>
      <c r="J583" s="21" t="str">
        <f t="shared" si="83"/>
        <v>PLANTAS DE 2 DEPOSITOS CON 1 VAPORIZADOR VA 300 INCLUIDO ARMARIO CON FIGURA CAéreoC2*LP 50 A - 24</v>
      </c>
      <c r="K583" s="21">
        <f t="shared" ref="K583:K646" si="84">+K582+1</f>
        <v>579</v>
      </c>
    </row>
    <row r="584" spans="1:11" x14ac:dyDescent="0.35">
      <c r="A584" s="73">
        <f t="shared" si="81"/>
        <v>142</v>
      </c>
      <c r="B584" s="79" t="s">
        <v>8281</v>
      </c>
      <c r="C584" s="79" t="s">
        <v>8244</v>
      </c>
      <c r="D584" s="79" t="s">
        <v>15</v>
      </c>
      <c r="E584" s="79" t="s">
        <v>52</v>
      </c>
      <c r="F584" s="79" t="s">
        <v>8296</v>
      </c>
      <c r="G584" s="88">
        <f t="shared" si="77"/>
        <v>5068</v>
      </c>
      <c r="H584" s="87">
        <v>3220</v>
      </c>
      <c r="I584" s="88">
        <f t="shared" si="82"/>
        <v>1848</v>
      </c>
      <c r="J584" s="21" t="str">
        <f t="shared" si="83"/>
        <v>PLANTAS DE 2 DEPOSITOS CON 1 VAPORIZADOR VA 300 INCLUIDO ARMARIO CON FIGURA CAéreoC2*LP 69 A - 22</v>
      </c>
      <c r="K584" s="21">
        <f t="shared" si="84"/>
        <v>580</v>
      </c>
    </row>
    <row r="585" spans="1:11" x14ac:dyDescent="0.35">
      <c r="A585" s="73">
        <f t="shared" si="81"/>
        <v>143</v>
      </c>
      <c r="B585" s="79" t="s">
        <v>8282</v>
      </c>
      <c r="C585" s="79" t="s">
        <v>8244</v>
      </c>
      <c r="D585" s="79" t="s">
        <v>15</v>
      </c>
      <c r="E585" s="79" t="s">
        <v>41</v>
      </c>
      <c r="F585" s="79" t="s">
        <v>8297</v>
      </c>
      <c r="G585" s="88">
        <f t="shared" si="77"/>
        <v>3682</v>
      </c>
      <c r="H585" s="87">
        <v>924</v>
      </c>
      <c r="I585" s="88">
        <f>14*197</f>
        <v>2758</v>
      </c>
      <c r="J585" s="21" t="str">
        <f t="shared" si="83"/>
        <v>PLANTAS DE 2 DEPOSITOS CON 1 VAPORIZADOR VA 450 INCLUIDO ARMARIO CON FIGURA CAéreoC2*LP 13 A</v>
      </c>
      <c r="K585" s="21">
        <f t="shared" si="84"/>
        <v>581</v>
      </c>
    </row>
    <row r="586" spans="1:11" x14ac:dyDescent="0.35">
      <c r="A586" s="73">
        <f t="shared" si="81"/>
        <v>144</v>
      </c>
      <c r="B586" s="79" t="s">
        <v>8282</v>
      </c>
      <c r="C586" s="79" t="s">
        <v>8244</v>
      </c>
      <c r="D586" s="79" t="s">
        <v>15</v>
      </c>
      <c r="E586" s="79" t="s">
        <v>42</v>
      </c>
      <c r="F586" s="79" t="s">
        <v>8297</v>
      </c>
      <c r="G586" s="88">
        <f t="shared" si="77"/>
        <v>3878</v>
      </c>
      <c r="H586" s="87">
        <v>1120</v>
      </c>
      <c r="I586" s="88">
        <f t="shared" ref="I586:I595" si="85">14*197</f>
        <v>2758</v>
      </c>
      <c r="J586" s="21" t="str">
        <f t="shared" si="83"/>
        <v>PLANTAS DE 2 DEPOSITOS CON 1 VAPORIZADOR VA 450 INCLUIDO ARMARIO CON FIGURA CAéreoC2*LP 16 A</v>
      </c>
      <c r="K586" s="21">
        <f t="shared" si="84"/>
        <v>582</v>
      </c>
    </row>
    <row r="587" spans="1:11" x14ac:dyDescent="0.35">
      <c r="A587" s="73">
        <f t="shared" si="81"/>
        <v>145</v>
      </c>
      <c r="B587" s="79" t="s">
        <v>8282</v>
      </c>
      <c r="C587" s="79" t="s">
        <v>8244</v>
      </c>
      <c r="D587" s="79" t="s">
        <v>15</v>
      </c>
      <c r="E587" s="79" t="s">
        <v>43</v>
      </c>
      <c r="F587" s="79" t="s">
        <v>8297</v>
      </c>
      <c r="G587" s="88">
        <f t="shared" si="77"/>
        <v>4074</v>
      </c>
      <c r="H587" s="87">
        <v>1316</v>
      </c>
      <c r="I587" s="88">
        <f t="shared" si="85"/>
        <v>2758</v>
      </c>
      <c r="J587" s="21" t="str">
        <f t="shared" si="83"/>
        <v>PLANTAS DE 2 DEPOSITOS CON 1 VAPORIZADOR VA 450 INCLUIDO ARMARIO CON FIGURA CAéreoC2*LP 19 A</v>
      </c>
      <c r="K587" s="21">
        <f t="shared" si="84"/>
        <v>583</v>
      </c>
    </row>
    <row r="588" spans="1:11" x14ac:dyDescent="0.35">
      <c r="A588" s="73">
        <f t="shared" si="81"/>
        <v>146</v>
      </c>
      <c r="B588" s="79" t="s">
        <v>8282</v>
      </c>
      <c r="C588" s="79" t="s">
        <v>8244</v>
      </c>
      <c r="D588" s="79" t="s">
        <v>15</v>
      </c>
      <c r="E588" s="79" t="s">
        <v>44</v>
      </c>
      <c r="F588" s="79" t="s">
        <v>8297</v>
      </c>
      <c r="G588" s="88">
        <f t="shared" si="77"/>
        <v>4270</v>
      </c>
      <c r="H588" s="87">
        <v>1512</v>
      </c>
      <c r="I588" s="88">
        <f t="shared" si="85"/>
        <v>2758</v>
      </c>
      <c r="J588" s="21" t="str">
        <f t="shared" si="83"/>
        <v>PLANTAS DE 2 DEPOSITOS CON 1 VAPORIZADOR VA 450 INCLUIDO ARMARIO CON FIGURA CAéreoC2*LP 22 A</v>
      </c>
      <c r="K588" s="21">
        <f t="shared" si="84"/>
        <v>584</v>
      </c>
    </row>
    <row r="589" spans="1:11" x14ac:dyDescent="0.35">
      <c r="A589" s="73">
        <f t="shared" si="81"/>
        <v>147</v>
      </c>
      <c r="B589" s="79" t="s">
        <v>8282</v>
      </c>
      <c r="C589" s="79" t="s">
        <v>8244</v>
      </c>
      <c r="D589" s="79" t="s">
        <v>15</v>
      </c>
      <c r="E589" s="79" t="s">
        <v>45</v>
      </c>
      <c r="F589" s="79" t="s">
        <v>8297</v>
      </c>
      <c r="G589" s="88">
        <f t="shared" si="77"/>
        <v>4214</v>
      </c>
      <c r="H589" s="87">
        <v>1456</v>
      </c>
      <c r="I589" s="88">
        <f t="shared" si="85"/>
        <v>2758</v>
      </c>
      <c r="J589" s="21" t="str">
        <f t="shared" si="83"/>
        <v>PLANTAS DE 2 DEPOSITOS CON 1 VAPORIZADOR VA 450 INCLUIDO ARMARIO CON FIGURA CAéreoC2*LP 24 A</v>
      </c>
      <c r="K589" s="21">
        <f t="shared" si="84"/>
        <v>585</v>
      </c>
    </row>
    <row r="590" spans="1:11" x14ac:dyDescent="0.35">
      <c r="A590" s="73">
        <f t="shared" si="81"/>
        <v>148</v>
      </c>
      <c r="B590" s="79" t="s">
        <v>8282</v>
      </c>
      <c r="C590" s="79" t="s">
        <v>8244</v>
      </c>
      <c r="D590" s="79" t="s">
        <v>15</v>
      </c>
      <c r="E590" s="79" t="s">
        <v>46</v>
      </c>
      <c r="F590" s="79" t="s">
        <v>8297</v>
      </c>
      <c r="G590" s="88">
        <f t="shared" si="77"/>
        <v>4466</v>
      </c>
      <c r="H590" s="87">
        <v>1708</v>
      </c>
      <c r="I590" s="88">
        <f t="shared" si="85"/>
        <v>2758</v>
      </c>
      <c r="J590" s="21" t="str">
        <f t="shared" si="83"/>
        <v>PLANTAS DE 2 DEPOSITOS CON 1 VAPORIZADOR VA 450 INCLUIDO ARMARIO CON FIGURA CAéreoC2*LP 29 A</v>
      </c>
      <c r="K590" s="21">
        <f t="shared" si="84"/>
        <v>586</v>
      </c>
    </row>
    <row r="591" spans="1:11" x14ac:dyDescent="0.35">
      <c r="A591" s="73">
        <f t="shared" si="81"/>
        <v>149</v>
      </c>
      <c r="B591" s="79" t="s">
        <v>8282</v>
      </c>
      <c r="C591" s="79" t="s">
        <v>8244</v>
      </c>
      <c r="D591" s="79" t="s">
        <v>15</v>
      </c>
      <c r="E591" s="79" t="s">
        <v>47</v>
      </c>
      <c r="F591" s="79" t="s">
        <v>8297</v>
      </c>
      <c r="G591" s="88">
        <f t="shared" si="77"/>
        <v>4718</v>
      </c>
      <c r="H591" s="87">
        <v>1960</v>
      </c>
      <c r="I591" s="88">
        <f t="shared" si="85"/>
        <v>2758</v>
      </c>
      <c r="J591" s="21" t="str">
        <f t="shared" si="83"/>
        <v>PLANTAS DE 2 DEPOSITOS CON 1 VAPORIZADOR VA 450 INCLUIDO ARMARIO CON FIGURA CAéreoC2*LP 34 A</v>
      </c>
      <c r="K591" s="21">
        <f t="shared" si="84"/>
        <v>587</v>
      </c>
    </row>
    <row r="592" spans="1:11" x14ac:dyDescent="0.35">
      <c r="A592" s="73">
        <f t="shared" si="81"/>
        <v>150</v>
      </c>
      <c r="B592" s="79" t="s">
        <v>8282</v>
      </c>
      <c r="C592" s="79" t="s">
        <v>8244</v>
      </c>
      <c r="D592" s="79" t="s">
        <v>15</v>
      </c>
      <c r="E592" s="79" t="s">
        <v>48</v>
      </c>
      <c r="F592" s="79" t="s">
        <v>8297</v>
      </c>
      <c r="G592" s="88">
        <f t="shared" si="77"/>
        <v>4354</v>
      </c>
      <c r="H592" s="87">
        <v>1596</v>
      </c>
      <c r="I592" s="88">
        <f t="shared" si="85"/>
        <v>2758</v>
      </c>
      <c r="J592" s="21" t="str">
        <f t="shared" si="83"/>
        <v>PLANTAS DE 2 DEPOSITOS CON 1 VAPORIZADOR VA 450 INCLUIDO ARMARIO CON FIGURA CAéreoC2*LP 33 A - 22</v>
      </c>
      <c r="K592" s="21">
        <f t="shared" si="84"/>
        <v>588</v>
      </c>
    </row>
    <row r="593" spans="1:11" x14ac:dyDescent="0.35">
      <c r="A593" s="73">
        <f t="shared" si="81"/>
        <v>151</v>
      </c>
      <c r="B593" s="79" t="s">
        <v>8282</v>
      </c>
      <c r="C593" s="79" t="s">
        <v>8244</v>
      </c>
      <c r="D593" s="79" t="s">
        <v>15</v>
      </c>
      <c r="E593" s="79" t="s">
        <v>49</v>
      </c>
      <c r="F593" s="79" t="s">
        <v>8297</v>
      </c>
      <c r="G593" s="88">
        <f t="shared" si="77"/>
        <v>5110</v>
      </c>
      <c r="H593" s="87">
        <v>2352</v>
      </c>
      <c r="I593" s="88">
        <f t="shared" si="85"/>
        <v>2758</v>
      </c>
      <c r="J593" s="21" t="str">
        <f t="shared" si="83"/>
        <v>PLANTAS DE 2 DEPOSITOS CON 1 VAPORIZADOR VA 450 INCLUIDO ARMARIO CON FIGURA CAéreoC2*LP 50 A - 22</v>
      </c>
      <c r="K593" s="21">
        <f t="shared" si="84"/>
        <v>589</v>
      </c>
    </row>
    <row r="594" spans="1:11" x14ac:dyDescent="0.35">
      <c r="A594" s="73">
        <f t="shared" si="81"/>
        <v>152</v>
      </c>
      <c r="B594" s="79" t="s">
        <v>8282</v>
      </c>
      <c r="C594" s="79" t="s">
        <v>8244</v>
      </c>
      <c r="D594" s="79" t="s">
        <v>15</v>
      </c>
      <c r="E594" s="79" t="s">
        <v>50</v>
      </c>
      <c r="F594" s="79" t="s">
        <v>8297</v>
      </c>
      <c r="G594" s="88">
        <f t="shared" si="77"/>
        <v>5558</v>
      </c>
      <c r="H594" s="87">
        <v>2800</v>
      </c>
      <c r="I594" s="88">
        <f t="shared" si="85"/>
        <v>2758</v>
      </c>
      <c r="J594" s="21" t="str">
        <f t="shared" si="83"/>
        <v>PLANTAS DE 2 DEPOSITOS CON 1 VAPORIZADOR VA 450 INCLUIDO ARMARIO CON FIGURA CAéreoC2*LP 59 A - 22</v>
      </c>
      <c r="K594" s="21">
        <f t="shared" si="84"/>
        <v>590</v>
      </c>
    </row>
    <row r="595" spans="1:11" x14ac:dyDescent="0.35">
      <c r="A595" s="73">
        <f t="shared" si="81"/>
        <v>153</v>
      </c>
      <c r="B595" s="79" t="s">
        <v>8282</v>
      </c>
      <c r="C595" s="79" t="s">
        <v>8244</v>
      </c>
      <c r="D595" s="79" t="s">
        <v>15</v>
      </c>
      <c r="E595" s="79" t="s">
        <v>51</v>
      </c>
      <c r="F595" s="79" t="s">
        <v>8297</v>
      </c>
      <c r="G595" s="88">
        <f t="shared" si="77"/>
        <v>4942</v>
      </c>
      <c r="H595" s="87">
        <v>2184</v>
      </c>
      <c r="I595" s="88">
        <f t="shared" si="85"/>
        <v>2758</v>
      </c>
      <c r="J595" s="21" t="str">
        <f t="shared" si="83"/>
        <v>PLANTAS DE 2 DEPOSITOS CON 1 VAPORIZADOR VA 450 INCLUIDO ARMARIO CON FIGURA CAéreoC2*LP 50 A - 24</v>
      </c>
      <c r="K595" s="21">
        <f t="shared" si="84"/>
        <v>591</v>
      </c>
    </row>
    <row r="596" spans="1:11" x14ac:dyDescent="0.35">
      <c r="A596" s="73">
        <f t="shared" si="81"/>
        <v>154</v>
      </c>
      <c r="B596" s="79" t="s">
        <v>8269</v>
      </c>
      <c r="C596" s="79" t="s">
        <v>8244</v>
      </c>
      <c r="D596" s="79" t="s">
        <v>15</v>
      </c>
      <c r="E596" s="79" t="s">
        <v>29</v>
      </c>
      <c r="F596" s="79" t="s">
        <v>8298</v>
      </c>
      <c r="G596" s="88">
        <f t="shared" si="77"/>
        <v>3220</v>
      </c>
      <c r="H596" s="87">
        <f>+H537</f>
        <v>462</v>
      </c>
      <c r="I596" s="88">
        <f>+I534</f>
        <v>2758</v>
      </c>
      <c r="J596" s="21" t="str">
        <f t="shared" si="83"/>
        <v>PLANTAS DE 1 DEPOSITOS CON 2 VAPORIZADORES VA 150 INCLUIDO ARMARIO CON FIGURA C AéreoCLP 13 A</v>
      </c>
      <c r="K596" s="21">
        <f t="shared" si="84"/>
        <v>592</v>
      </c>
    </row>
    <row r="597" spans="1:11" x14ac:dyDescent="0.35">
      <c r="A597" s="73">
        <f t="shared" si="81"/>
        <v>155</v>
      </c>
      <c r="B597" s="79" t="s">
        <v>8269</v>
      </c>
      <c r="C597" s="79" t="s">
        <v>8244</v>
      </c>
      <c r="D597" s="79" t="s">
        <v>15</v>
      </c>
      <c r="E597" s="79" t="s">
        <v>30</v>
      </c>
      <c r="F597" s="79" t="s">
        <v>8298</v>
      </c>
      <c r="G597" s="88">
        <f t="shared" si="77"/>
        <v>3318</v>
      </c>
      <c r="H597" s="87">
        <f t="shared" ref="H597:H607" si="86">+H538</f>
        <v>560</v>
      </c>
      <c r="I597" s="88">
        <f t="shared" ref="I597:I607" si="87">+I535</f>
        <v>2758</v>
      </c>
      <c r="J597" s="21" t="str">
        <f t="shared" si="83"/>
        <v>PLANTAS DE 1 DEPOSITOS CON 2 VAPORIZADORES VA 150 INCLUIDO ARMARIO CON FIGURA C AéreoCLP 16 A</v>
      </c>
      <c r="K597" s="21">
        <f t="shared" si="84"/>
        <v>593</v>
      </c>
    </row>
    <row r="598" spans="1:11" x14ac:dyDescent="0.35">
      <c r="A598" s="73">
        <f t="shared" si="81"/>
        <v>156</v>
      </c>
      <c r="B598" s="79" t="s">
        <v>8269</v>
      </c>
      <c r="C598" s="79" t="s">
        <v>8244</v>
      </c>
      <c r="D598" s="79" t="s">
        <v>15</v>
      </c>
      <c r="E598" s="79" t="s">
        <v>31</v>
      </c>
      <c r="F598" s="79" t="s">
        <v>8298</v>
      </c>
      <c r="G598" s="88">
        <f t="shared" si="77"/>
        <v>3416</v>
      </c>
      <c r="H598" s="87">
        <f t="shared" si="86"/>
        <v>658</v>
      </c>
      <c r="I598" s="88">
        <f t="shared" si="87"/>
        <v>2758</v>
      </c>
      <c r="J598" s="21" t="str">
        <f t="shared" si="83"/>
        <v>PLANTAS DE 1 DEPOSITOS CON 2 VAPORIZADORES VA 150 INCLUIDO ARMARIO CON FIGURA C AéreoCLP 19 A</v>
      </c>
      <c r="K598" s="21">
        <f t="shared" si="84"/>
        <v>594</v>
      </c>
    </row>
    <row r="599" spans="1:11" x14ac:dyDescent="0.35">
      <c r="A599" s="73">
        <f t="shared" si="81"/>
        <v>157</v>
      </c>
      <c r="B599" s="79" t="s">
        <v>8269</v>
      </c>
      <c r="C599" s="79" t="s">
        <v>8244</v>
      </c>
      <c r="D599" s="79" t="s">
        <v>15</v>
      </c>
      <c r="E599" s="79" t="s">
        <v>32</v>
      </c>
      <c r="F599" s="79" t="s">
        <v>8298</v>
      </c>
      <c r="G599" s="88">
        <f t="shared" si="77"/>
        <v>3514</v>
      </c>
      <c r="H599" s="87">
        <f t="shared" si="86"/>
        <v>756</v>
      </c>
      <c r="I599" s="88">
        <f t="shared" si="87"/>
        <v>2758</v>
      </c>
      <c r="J599" s="21" t="str">
        <f t="shared" si="83"/>
        <v>PLANTAS DE 1 DEPOSITOS CON 2 VAPORIZADORES VA 150 INCLUIDO ARMARIO CON FIGURA C AéreoCLP 22 A</v>
      </c>
      <c r="K599" s="21">
        <f t="shared" si="84"/>
        <v>595</v>
      </c>
    </row>
    <row r="600" spans="1:11" x14ac:dyDescent="0.35">
      <c r="A600" s="73">
        <f t="shared" si="81"/>
        <v>158</v>
      </c>
      <c r="B600" s="79" t="s">
        <v>8269</v>
      </c>
      <c r="C600" s="79" t="s">
        <v>8244</v>
      </c>
      <c r="D600" s="79" t="s">
        <v>15</v>
      </c>
      <c r="E600" s="79" t="s">
        <v>33</v>
      </c>
      <c r="F600" s="79" t="s">
        <v>8298</v>
      </c>
      <c r="G600" s="88">
        <f t="shared" si="77"/>
        <v>3486</v>
      </c>
      <c r="H600" s="87">
        <f t="shared" si="86"/>
        <v>728</v>
      </c>
      <c r="I600" s="88">
        <f t="shared" si="87"/>
        <v>2758</v>
      </c>
      <c r="J600" s="21" t="str">
        <f t="shared" si="83"/>
        <v>PLANTAS DE 1 DEPOSITOS CON 2 VAPORIZADORES VA 150 INCLUIDO ARMARIO CON FIGURA C AéreoCLP 24 A</v>
      </c>
      <c r="K600" s="21">
        <f t="shared" si="84"/>
        <v>596</v>
      </c>
    </row>
    <row r="601" spans="1:11" x14ac:dyDescent="0.35">
      <c r="A601" s="73">
        <f t="shared" si="81"/>
        <v>159</v>
      </c>
      <c r="B601" s="79" t="s">
        <v>8269</v>
      </c>
      <c r="C601" s="79" t="s">
        <v>8244</v>
      </c>
      <c r="D601" s="79" t="s">
        <v>15</v>
      </c>
      <c r="E601" s="79" t="s">
        <v>34</v>
      </c>
      <c r="F601" s="79" t="s">
        <v>8298</v>
      </c>
      <c r="G601" s="88">
        <f t="shared" si="77"/>
        <v>3612</v>
      </c>
      <c r="H601" s="87">
        <f t="shared" si="86"/>
        <v>854</v>
      </c>
      <c r="I601" s="88">
        <f t="shared" si="87"/>
        <v>2758</v>
      </c>
      <c r="J601" s="21" t="str">
        <f t="shared" si="83"/>
        <v>PLANTAS DE 1 DEPOSITOS CON 2 VAPORIZADORES VA 150 INCLUIDO ARMARIO CON FIGURA C AéreoCLP 29 A</v>
      </c>
      <c r="K601" s="21">
        <f t="shared" si="84"/>
        <v>597</v>
      </c>
    </row>
    <row r="602" spans="1:11" x14ac:dyDescent="0.35">
      <c r="A602" s="73">
        <f t="shared" si="81"/>
        <v>160</v>
      </c>
      <c r="B602" s="79" t="s">
        <v>8269</v>
      </c>
      <c r="C602" s="79" t="s">
        <v>8244</v>
      </c>
      <c r="D602" s="79" t="s">
        <v>15</v>
      </c>
      <c r="E602" s="79" t="s">
        <v>35</v>
      </c>
      <c r="F602" s="79" t="s">
        <v>8298</v>
      </c>
      <c r="G602" s="88">
        <f t="shared" si="77"/>
        <v>3738</v>
      </c>
      <c r="H602" s="87">
        <f t="shared" si="86"/>
        <v>980</v>
      </c>
      <c r="I602" s="88">
        <f t="shared" si="87"/>
        <v>2758</v>
      </c>
      <c r="J602" s="21" t="str">
        <f t="shared" si="83"/>
        <v>PLANTAS DE 1 DEPOSITOS CON 2 VAPORIZADORES VA 150 INCLUIDO ARMARIO CON FIGURA C AéreoCLP 34 A</v>
      </c>
      <c r="K602" s="21">
        <f t="shared" si="84"/>
        <v>598</v>
      </c>
    </row>
    <row r="603" spans="1:11" x14ac:dyDescent="0.35">
      <c r="A603" s="73">
        <f t="shared" si="81"/>
        <v>161</v>
      </c>
      <c r="B603" s="79" t="s">
        <v>8269</v>
      </c>
      <c r="C603" s="79" t="s">
        <v>8244</v>
      </c>
      <c r="D603" s="79" t="s">
        <v>15</v>
      </c>
      <c r="E603" s="79" t="s">
        <v>36</v>
      </c>
      <c r="F603" s="79" t="s">
        <v>8298</v>
      </c>
      <c r="G603" s="88">
        <f t="shared" si="77"/>
        <v>3556</v>
      </c>
      <c r="H603" s="87">
        <f t="shared" si="86"/>
        <v>798</v>
      </c>
      <c r="I603" s="88">
        <f t="shared" si="87"/>
        <v>2758</v>
      </c>
      <c r="J603" s="21" t="str">
        <f t="shared" si="83"/>
        <v>PLANTAS DE 1 DEPOSITOS CON 2 VAPORIZADORES VA 150 INCLUIDO ARMARIO CON FIGURA C AéreoCLP 33 A - 22</v>
      </c>
      <c r="K603" s="21">
        <f t="shared" si="84"/>
        <v>599</v>
      </c>
    </row>
    <row r="604" spans="1:11" x14ac:dyDescent="0.35">
      <c r="A604" s="73">
        <f t="shared" si="81"/>
        <v>162</v>
      </c>
      <c r="B604" s="79" t="s">
        <v>8269</v>
      </c>
      <c r="C604" s="79" t="s">
        <v>8244</v>
      </c>
      <c r="D604" s="79" t="s">
        <v>15</v>
      </c>
      <c r="E604" s="79" t="s">
        <v>37</v>
      </c>
      <c r="F604" s="79" t="s">
        <v>8298</v>
      </c>
      <c r="G604" s="88">
        <f t="shared" ref="G604:G661" si="88">H604+I604</f>
        <v>3934</v>
      </c>
      <c r="H604" s="87">
        <f t="shared" si="86"/>
        <v>1176</v>
      </c>
      <c r="I604" s="88">
        <f t="shared" si="87"/>
        <v>2758</v>
      </c>
      <c r="J604" s="21" t="str">
        <f t="shared" si="83"/>
        <v>PLANTAS DE 1 DEPOSITOS CON 2 VAPORIZADORES VA 150 INCLUIDO ARMARIO CON FIGURA C AéreoCLP 50 A - 22</v>
      </c>
      <c r="K604" s="21">
        <f t="shared" si="84"/>
        <v>600</v>
      </c>
    </row>
    <row r="605" spans="1:11" x14ac:dyDescent="0.35">
      <c r="A605" s="73">
        <f t="shared" si="81"/>
        <v>163</v>
      </c>
      <c r="B605" s="79" t="s">
        <v>8269</v>
      </c>
      <c r="C605" s="79" t="s">
        <v>8244</v>
      </c>
      <c r="D605" s="79" t="s">
        <v>15</v>
      </c>
      <c r="E605" s="79" t="s">
        <v>38</v>
      </c>
      <c r="F605" s="79" t="s">
        <v>8298</v>
      </c>
      <c r="G605" s="88">
        <f t="shared" si="88"/>
        <v>4158</v>
      </c>
      <c r="H605" s="87">
        <f t="shared" si="86"/>
        <v>1400</v>
      </c>
      <c r="I605" s="88">
        <f t="shared" si="87"/>
        <v>2758</v>
      </c>
      <c r="J605" s="21" t="str">
        <f t="shared" si="83"/>
        <v>PLANTAS DE 1 DEPOSITOS CON 2 VAPORIZADORES VA 150 INCLUIDO ARMARIO CON FIGURA C AéreoCLP 59 A - 22</v>
      </c>
      <c r="K605" s="21">
        <f t="shared" si="84"/>
        <v>601</v>
      </c>
    </row>
    <row r="606" spans="1:11" x14ac:dyDescent="0.35">
      <c r="A606" s="73">
        <f t="shared" si="81"/>
        <v>164</v>
      </c>
      <c r="B606" s="79" t="s">
        <v>8269</v>
      </c>
      <c r="C606" s="79" t="s">
        <v>8244</v>
      </c>
      <c r="D606" s="79" t="s">
        <v>15</v>
      </c>
      <c r="E606" s="79" t="s">
        <v>39</v>
      </c>
      <c r="F606" s="79" t="s">
        <v>8298</v>
      </c>
      <c r="G606" s="88">
        <f t="shared" si="88"/>
        <v>3850</v>
      </c>
      <c r="H606" s="87">
        <f t="shared" si="86"/>
        <v>1092</v>
      </c>
      <c r="I606" s="88">
        <f t="shared" si="87"/>
        <v>2758</v>
      </c>
      <c r="J606" s="21" t="str">
        <f t="shared" si="83"/>
        <v>PLANTAS DE 1 DEPOSITOS CON 2 VAPORIZADORES VA 150 INCLUIDO ARMARIO CON FIGURA C AéreoCLP 50 A - 24</v>
      </c>
      <c r="K606" s="21">
        <f t="shared" si="84"/>
        <v>602</v>
      </c>
    </row>
    <row r="607" spans="1:11" x14ac:dyDescent="0.35">
      <c r="A607" s="73">
        <f t="shared" si="81"/>
        <v>165</v>
      </c>
      <c r="B607" s="79" t="s">
        <v>8269</v>
      </c>
      <c r="C607" s="79" t="s">
        <v>8244</v>
      </c>
      <c r="D607" s="79" t="s">
        <v>15</v>
      </c>
      <c r="E607" s="79" t="s">
        <v>40</v>
      </c>
      <c r="F607" s="79" t="s">
        <v>8298</v>
      </c>
      <c r="G607" s="88">
        <f t="shared" si="88"/>
        <v>4368</v>
      </c>
      <c r="H607" s="87">
        <f t="shared" si="86"/>
        <v>1610</v>
      </c>
      <c r="I607" s="88">
        <f t="shared" si="87"/>
        <v>2758</v>
      </c>
      <c r="J607" s="21" t="str">
        <f t="shared" si="83"/>
        <v>PLANTAS DE 1 DEPOSITOS CON 2 VAPORIZADORES VA 150 INCLUIDO ARMARIO CON FIGURA C AéreoCLP 69 A - 22</v>
      </c>
      <c r="K607" s="21">
        <f t="shared" si="84"/>
        <v>603</v>
      </c>
    </row>
    <row r="608" spans="1:11" x14ac:dyDescent="0.35">
      <c r="A608" s="73">
        <f t="shared" si="81"/>
        <v>166</v>
      </c>
      <c r="B608" s="79" t="s">
        <v>8270</v>
      </c>
      <c r="C608" s="79" t="s">
        <v>8244</v>
      </c>
      <c r="D608" s="79" t="s">
        <v>15</v>
      </c>
      <c r="E608" s="79" t="s">
        <v>29</v>
      </c>
      <c r="F608" s="79" t="s">
        <v>8299</v>
      </c>
      <c r="G608" s="88">
        <f t="shared" si="88"/>
        <v>4158</v>
      </c>
      <c r="H608" s="87">
        <f>+H596</f>
        <v>462</v>
      </c>
      <c r="I608" s="88">
        <f>+I522</f>
        <v>3696</v>
      </c>
      <c r="J608" s="21" t="str">
        <f t="shared" si="83"/>
        <v>PLANTAS DE 1 DEPOSITOS CON 2 VAPORIZADORES VA 300 INCLUIDO ARMARIO CON FIGURA C AéreoCLP 13 A</v>
      </c>
      <c r="K608" s="21">
        <f t="shared" si="84"/>
        <v>604</v>
      </c>
    </row>
    <row r="609" spans="1:11" x14ac:dyDescent="0.35">
      <c r="A609" s="73">
        <f t="shared" si="81"/>
        <v>167</v>
      </c>
      <c r="B609" s="79" t="s">
        <v>8270</v>
      </c>
      <c r="C609" s="79" t="s">
        <v>8244</v>
      </c>
      <c r="D609" s="79" t="s">
        <v>15</v>
      </c>
      <c r="E609" s="79" t="s">
        <v>30</v>
      </c>
      <c r="F609" s="79" t="s">
        <v>8299</v>
      </c>
      <c r="G609" s="88">
        <f t="shared" si="88"/>
        <v>4256</v>
      </c>
      <c r="H609" s="87">
        <f t="shared" ref="H609:H619" si="89">+H597</f>
        <v>560</v>
      </c>
      <c r="I609" s="88">
        <f t="shared" ref="I609:I619" si="90">+I523</f>
        <v>3696</v>
      </c>
      <c r="J609" s="21" t="str">
        <f t="shared" si="83"/>
        <v>PLANTAS DE 1 DEPOSITOS CON 2 VAPORIZADORES VA 300 INCLUIDO ARMARIO CON FIGURA C AéreoCLP 16 A</v>
      </c>
      <c r="K609" s="21">
        <f t="shared" si="84"/>
        <v>605</v>
      </c>
    </row>
    <row r="610" spans="1:11" x14ac:dyDescent="0.35">
      <c r="A610" s="73">
        <f t="shared" si="81"/>
        <v>168</v>
      </c>
      <c r="B610" s="79" t="s">
        <v>8270</v>
      </c>
      <c r="C610" s="79" t="s">
        <v>8244</v>
      </c>
      <c r="D610" s="79" t="s">
        <v>15</v>
      </c>
      <c r="E610" s="79" t="s">
        <v>31</v>
      </c>
      <c r="F610" s="79" t="s">
        <v>8299</v>
      </c>
      <c r="G610" s="88">
        <f t="shared" si="88"/>
        <v>4354</v>
      </c>
      <c r="H610" s="87">
        <f t="shared" si="89"/>
        <v>658</v>
      </c>
      <c r="I610" s="88">
        <f t="shared" si="90"/>
        <v>3696</v>
      </c>
      <c r="J610" s="21" t="str">
        <f t="shared" si="83"/>
        <v>PLANTAS DE 1 DEPOSITOS CON 2 VAPORIZADORES VA 300 INCLUIDO ARMARIO CON FIGURA C AéreoCLP 19 A</v>
      </c>
      <c r="K610" s="21">
        <f t="shared" si="84"/>
        <v>606</v>
      </c>
    </row>
    <row r="611" spans="1:11" x14ac:dyDescent="0.35">
      <c r="A611" s="73">
        <f t="shared" si="81"/>
        <v>169</v>
      </c>
      <c r="B611" s="79" t="s">
        <v>8270</v>
      </c>
      <c r="C611" s="79" t="s">
        <v>8244</v>
      </c>
      <c r="D611" s="79" t="s">
        <v>15</v>
      </c>
      <c r="E611" s="79" t="s">
        <v>32</v>
      </c>
      <c r="F611" s="79" t="s">
        <v>8299</v>
      </c>
      <c r="G611" s="88">
        <f t="shared" si="88"/>
        <v>4452</v>
      </c>
      <c r="H611" s="87">
        <f t="shared" si="89"/>
        <v>756</v>
      </c>
      <c r="I611" s="88">
        <f t="shared" si="90"/>
        <v>3696</v>
      </c>
      <c r="J611" s="21" t="str">
        <f t="shared" si="83"/>
        <v>PLANTAS DE 1 DEPOSITOS CON 2 VAPORIZADORES VA 300 INCLUIDO ARMARIO CON FIGURA C AéreoCLP 22 A</v>
      </c>
      <c r="K611" s="21">
        <f t="shared" si="84"/>
        <v>607</v>
      </c>
    </row>
    <row r="612" spans="1:11" x14ac:dyDescent="0.35">
      <c r="A612" s="73">
        <f t="shared" si="81"/>
        <v>170</v>
      </c>
      <c r="B612" s="79" t="s">
        <v>8270</v>
      </c>
      <c r="C612" s="79" t="s">
        <v>8244</v>
      </c>
      <c r="D612" s="79" t="s">
        <v>15</v>
      </c>
      <c r="E612" s="79" t="s">
        <v>33</v>
      </c>
      <c r="F612" s="79" t="s">
        <v>8299</v>
      </c>
      <c r="G612" s="88">
        <f t="shared" si="88"/>
        <v>4424</v>
      </c>
      <c r="H612" s="87">
        <f t="shared" si="89"/>
        <v>728</v>
      </c>
      <c r="I612" s="88">
        <f t="shared" si="90"/>
        <v>3696</v>
      </c>
      <c r="J612" s="21" t="str">
        <f t="shared" si="83"/>
        <v>PLANTAS DE 1 DEPOSITOS CON 2 VAPORIZADORES VA 300 INCLUIDO ARMARIO CON FIGURA C AéreoCLP 24 A</v>
      </c>
      <c r="K612" s="21">
        <f t="shared" si="84"/>
        <v>608</v>
      </c>
    </row>
    <row r="613" spans="1:11" x14ac:dyDescent="0.35">
      <c r="A613" s="73">
        <f t="shared" si="81"/>
        <v>171</v>
      </c>
      <c r="B613" s="79" t="s">
        <v>8270</v>
      </c>
      <c r="C613" s="79" t="s">
        <v>8244</v>
      </c>
      <c r="D613" s="79" t="s">
        <v>15</v>
      </c>
      <c r="E613" s="79" t="s">
        <v>34</v>
      </c>
      <c r="F613" s="79" t="s">
        <v>8299</v>
      </c>
      <c r="G613" s="88">
        <f t="shared" si="88"/>
        <v>4550</v>
      </c>
      <c r="H613" s="87">
        <f t="shared" si="89"/>
        <v>854</v>
      </c>
      <c r="I613" s="88">
        <f t="shared" si="90"/>
        <v>3696</v>
      </c>
      <c r="J613" s="21" t="str">
        <f t="shared" si="83"/>
        <v>PLANTAS DE 1 DEPOSITOS CON 2 VAPORIZADORES VA 300 INCLUIDO ARMARIO CON FIGURA C AéreoCLP 29 A</v>
      </c>
      <c r="K613" s="21">
        <f t="shared" si="84"/>
        <v>609</v>
      </c>
    </row>
    <row r="614" spans="1:11" x14ac:dyDescent="0.35">
      <c r="A614" s="73">
        <f t="shared" si="81"/>
        <v>172</v>
      </c>
      <c r="B614" s="79" t="s">
        <v>8270</v>
      </c>
      <c r="C614" s="79" t="s">
        <v>8244</v>
      </c>
      <c r="D614" s="79" t="s">
        <v>15</v>
      </c>
      <c r="E614" s="79" t="s">
        <v>35</v>
      </c>
      <c r="F614" s="79" t="s">
        <v>8299</v>
      </c>
      <c r="G614" s="88">
        <f t="shared" si="88"/>
        <v>4676</v>
      </c>
      <c r="H614" s="87">
        <f t="shared" si="89"/>
        <v>980</v>
      </c>
      <c r="I614" s="88">
        <f t="shared" si="90"/>
        <v>3696</v>
      </c>
      <c r="J614" s="21" t="str">
        <f t="shared" si="83"/>
        <v>PLANTAS DE 1 DEPOSITOS CON 2 VAPORIZADORES VA 300 INCLUIDO ARMARIO CON FIGURA C AéreoCLP 34 A</v>
      </c>
      <c r="K614" s="21">
        <f t="shared" si="84"/>
        <v>610</v>
      </c>
    </row>
    <row r="615" spans="1:11" x14ac:dyDescent="0.35">
      <c r="A615" s="73">
        <f t="shared" si="81"/>
        <v>173</v>
      </c>
      <c r="B615" s="79" t="s">
        <v>8270</v>
      </c>
      <c r="C615" s="79" t="s">
        <v>8244</v>
      </c>
      <c r="D615" s="79" t="s">
        <v>15</v>
      </c>
      <c r="E615" s="79" t="s">
        <v>36</v>
      </c>
      <c r="F615" s="79" t="s">
        <v>8299</v>
      </c>
      <c r="G615" s="88">
        <f t="shared" si="88"/>
        <v>4494</v>
      </c>
      <c r="H615" s="87">
        <f t="shared" si="89"/>
        <v>798</v>
      </c>
      <c r="I615" s="88">
        <f t="shared" si="90"/>
        <v>3696</v>
      </c>
      <c r="J615" s="21" t="str">
        <f t="shared" si="83"/>
        <v>PLANTAS DE 1 DEPOSITOS CON 2 VAPORIZADORES VA 300 INCLUIDO ARMARIO CON FIGURA C AéreoCLP 33 A - 22</v>
      </c>
      <c r="K615" s="21">
        <f t="shared" si="84"/>
        <v>611</v>
      </c>
    </row>
    <row r="616" spans="1:11" x14ac:dyDescent="0.35">
      <c r="A616" s="73">
        <f t="shared" si="81"/>
        <v>174</v>
      </c>
      <c r="B616" s="79" t="s">
        <v>8270</v>
      </c>
      <c r="C616" s="79" t="s">
        <v>8244</v>
      </c>
      <c r="D616" s="79" t="s">
        <v>15</v>
      </c>
      <c r="E616" s="79" t="s">
        <v>37</v>
      </c>
      <c r="F616" s="79" t="s">
        <v>8299</v>
      </c>
      <c r="G616" s="88">
        <f t="shared" si="88"/>
        <v>4872</v>
      </c>
      <c r="H616" s="87">
        <f t="shared" si="89"/>
        <v>1176</v>
      </c>
      <c r="I616" s="88">
        <f t="shared" si="90"/>
        <v>3696</v>
      </c>
      <c r="J616" s="21" t="str">
        <f t="shared" si="83"/>
        <v>PLANTAS DE 1 DEPOSITOS CON 2 VAPORIZADORES VA 300 INCLUIDO ARMARIO CON FIGURA C AéreoCLP 50 A - 22</v>
      </c>
      <c r="K616" s="21">
        <f t="shared" si="84"/>
        <v>612</v>
      </c>
    </row>
    <row r="617" spans="1:11" x14ac:dyDescent="0.35">
      <c r="A617" s="73">
        <f t="shared" si="81"/>
        <v>175</v>
      </c>
      <c r="B617" s="79" t="s">
        <v>8270</v>
      </c>
      <c r="C617" s="79" t="s">
        <v>8244</v>
      </c>
      <c r="D617" s="79" t="s">
        <v>15</v>
      </c>
      <c r="E617" s="79" t="s">
        <v>38</v>
      </c>
      <c r="F617" s="79" t="s">
        <v>8299</v>
      </c>
      <c r="G617" s="88">
        <f t="shared" si="88"/>
        <v>5096</v>
      </c>
      <c r="H617" s="87">
        <f t="shared" si="89"/>
        <v>1400</v>
      </c>
      <c r="I617" s="88">
        <f t="shared" si="90"/>
        <v>3696</v>
      </c>
      <c r="J617" s="21" t="str">
        <f t="shared" si="83"/>
        <v>PLANTAS DE 1 DEPOSITOS CON 2 VAPORIZADORES VA 300 INCLUIDO ARMARIO CON FIGURA C AéreoCLP 59 A - 22</v>
      </c>
      <c r="K617" s="21">
        <f t="shared" si="84"/>
        <v>613</v>
      </c>
    </row>
    <row r="618" spans="1:11" x14ac:dyDescent="0.35">
      <c r="A618" s="73">
        <f t="shared" si="81"/>
        <v>176</v>
      </c>
      <c r="B618" s="79" t="s">
        <v>8270</v>
      </c>
      <c r="C618" s="79" t="s">
        <v>8244</v>
      </c>
      <c r="D618" s="79" t="s">
        <v>15</v>
      </c>
      <c r="E618" s="79" t="s">
        <v>39</v>
      </c>
      <c r="F618" s="79" t="s">
        <v>8299</v>
      </c>
      <c r="G618" s="88">
        <f t="shared" si="88"/>
        <v>4788</v>
      </c>
      <c r="H618" s="87">
        <f t="shared" si="89"/>
        <v>1092</v>
      </c>
      <c r="I618" s="88">
        <f t="shared" si="90"/>
        <v>3696</v>
      </c>
      <c r="J618" s="21" t="str">
        <f t="shared" si="83"/>
        <v>PLANTAS DE 1 DEPOSITOS CON 2 VAPORIZADORES VA 300 INCLUIDO ARMARIO CON FIGURA C AéreoCLP 50 A - 24</v>
      </c>
      <c r="K618" s="21">
        <f t="shared" si="84"/>
        <v>614</v>
      </c>
    </row>
    <row r="619" spans="1:11" x14ac:dyDescent="0.35">
      <c r="A619" s="73">
        <f t="shared" si="81"/>
        <v>177</v>
      </c>
      <c r="B619" s="79" t="s">
        <v>8270</v>
      </c>
      <c r="C619" s="79" t="s">
        <v>8244</v>
      </c>
      <c r="D619" s="79" t="s">
        <v>15</v>
      </c>
      <c r="E619" s="79" t="s">
        <v>40</v>
      </c>
      <c r="F619" s="79" t="s">
        <v>8299</v>
      </c>
      <c r="G619" s="88">
        <f t="shared" si="88"/>
        <v>5306</v>
      </c>
      <c r="H619" s="87">
        <f t="shared" si="89"/>
        <v>1610</v>
      </c>
      <c r="I619" s="88">
        <f t="shared" si="90"/>
        <v>3696</v>
      </c>
      <c r="J619" s="21" t="str">
        <f t="shared" si="83"/>
        <v>PLANTAS DE 1 DEPOSITOS CON 2 VAPORIZADORES VA 300 INCLUIDO ARMARIO CON FIGURA C AéreoCLP 69 A - 22</v>
      </c>
      <c r="K619" s="21">
        <f t="shared" si="84"/>
        <v>615</v>
      </c>
    </row>
    <row r="620" spans="1:11" x14ac:dyDescent="0.35">
      <c r="A620" s="73">
        <f t="shared" si="81"/>
        <v>178</v>
      </c>
      <c r="B620" s="79" t="s">
        <v>8271</v>
      </c>
      <c r="C620" s="79" t="s">
        <v>8244</v>
      </c>
      <c r="D620" s="79" t="s">
        <v>15</v>
      </c>
      <c r="E620" s="79" t="s">
        <v>29</v>
      </c>
      <c r="F620" s="79" t="s">
        <v>8300</v>
      </c>
      <c r="G620" s="88">
        <f t="shared" si="88"/>
        <v>5978</v>
      </c>
      <c r="H620" s="87">
        <v>462</v>
      </c>
      <c r="I620" s="88">
        <f>+I549</f>
        <v>5516</v>
      </c>
      <c r="J620" s="21" t="str">
        <f t="shared" si="83"/>
        <v>PLANTAS DE 1 DEPOSITOS CON 2 VAPORIZADORES VA 450 INCLUIDO ARMARIO CON FIGURA C AéreoCLP 13 A</v>
      </c>
      <c r="K620" s="21">
        <f t="shared" si="84"/>
        <v>616</v>
      </c>
    </row>
    <row r="621" spans="1:11" x14ac:dyDescent="0.35">
      <c r="A621" s="73">
        <f t="shared" si="81"/>
        <v>179</v>
      </c>
      <c r="B621" s="79" t="s">
        <v>8271</v>
      </c>
      <c r="C621" s="79" t="s">
        <v>8244</v>
      </c>
      <c r="D621" s="79" t="s">
        <v>15</v>
      </c>
      <c r="E621" s="79" t="s">
        <v>30</v>
      </c>
      <c r="F621" s="79" t="s">
        <v>8300</v>
      </c>
      <c r="G621" s="88">
        <f t="shared" si="88"/>
        <v>6076</v>
      </c>
      <c r="H621" s="87">
        <v>560</v>
      </c>
      <c r="I621" s="88">
        <f t="shared" ref="I621:I631" si="91">+I550</f>
        <v>5516</v>
      </c>
      <c r="J621" s="21" t="str">
        <f t="shared" si="83"/>
        <v>PLANTAS DE 1 DEPOSITOS CON 2 VAPORIZADORES VA 450 INCLUIDO ARMARIO CON FIGURA C AéreoCLP 16 A</v>
      </c>
      <c r="K621" s="21">
        <f t="shared" si="84"/>
        <v>617</v>
      </c>
    </row>
    <row r="622" spans="1:11" x14ac:dyDescent="0.35">
      <c r="A622" s="73">
        <f t="shared" si="81"/>
        <v>180</v>
      </c>
      <c r="B622" s="79" t="s">
        <v>8271</v>
      </c>
      <c r="C622" s="79" t="s">
        <v>8244</v>
      </c>
      <c r="D622" s="79" t="s">
        <v>15</v>
      </c>
      <c r="E622" s="79" t="s">
        <v>31</v>
      </c>
      <c r="F622" s="79" t="s">
        <v>8300</v>
      </c>
      <c r="G622" s="88">
        <f t="shared" si="88"/>
        <v>6174</v>
      </c>
      <c r="H622" s="87">
        <v>658</v>
      </c>
      <c r="I622" s="88">
        <f t="shared" si="91"/>
        <v>5516</v>
      </c>
      <c r="J622" s="21" t="str">
        <f t="shared" si="83"/>
        <v>PLANTAS DE 1 DEPOSITOS CON 2 VAPORIZADORES VA 450 INCLUIDO ARMARIO CON FIGURA C AéreoCLP 19 A</v>
      </c>
      <c r="K622" s="21">
        <f t="shared" si="84"/>
        <v>618</v>
      </c>
    </row>
    <row r="623" spans="1:11" x14ac:dyDescent="0.35">
      <c r="A623" s="73">
        <f t="shared" si="81"/>
        <v>181</v>
      </c>
      <c r="B623" s="79" t="s">
        <v>8271</v>
      </c>
      <c r="C623" s="79" t="s">
        <v>8244</v>
      </c>
      <c r="D623" s="79" t="s">
        <v>15</v>
      </c>
      <c r="E623" s="79" t="s">
        <v>32</v>
      </c>
      <c r="F623" s="79" t="s">
        <v>8300</v>
      </c>
      <c r="G623" s="88">
        <f t="shared" si="88"/>
        <v>6272</v>
      </c>
      <c r="H623" s="87">
        <v>756</v>
      </c>
      <c r="I623" s="88">
        <f t="shared" si="91"/>
        <v>5516</v>
      </c>
      <c r="J623" s="21" t="str">
        <f t="shared" si="83"/>
        <v>PLANTAS DE 1 DEPOSITOS CON 2 VAPORIZADORES VA 450 INCLUIDO ARMARIO CON FIGURA C AéreoCLP 22 A</v>
      </c>
      <c r="K623" s="21">
        <f t="shared" si="84"/>
        <v>619</v>
      </c>
    </row>
    <row r="624" spans="1:11" x14ac:dyDescent="0.35">
      <c r="A624" s="73">
        <f t="shared" si="81"/>
        <v>182</v>
      </c>
      <c r="B624" s="79" t="s">
        <v>8271</v>
      </c>
      <c r="C624" s="79" t="s">
        <v>8244</v>
      </c>
      <c r="D624" s="79" t="s">
        <v>15</v>
      </c>
      <c r="E624" s="79" t="s">
        <v>33</v>
      </c>
      <c r="F624" s="79" t="s">
        <v>8300</v>
      </c>
      <c r="G624" s="88">
        <f t="shared" si="88"/>
        <v>6244</v>
      </c>
      <c r="H624" s="87">
        <v>728</v>
      </c>
      <c r="I624" s="88">
        <f t="shared" si="91"/>
        <v>5516</v>
      </c>
      <c r="J624" s="21" t="str">
        <f t="shared" si="83"/>
        <v>PLANTAS DE 1 DEPOSITOS CON 2 VAPORIZADORES VA 450 INCLUIDO ARMARIO CON FIGURA C AéreoCLP 24 A</v>
      </c>
      <c r="K624" s="21">
        <f t="shared" si="84"/>
        <v>620</v>
      </c>
    </row>
    <row r="625" spans="1:11" x14ac:dyDescent="0.35">
      <c r="A625" s="73">
        <f t="shared" si="81"/>
        <v>183</v>
      </c>
      <c r="B625" s="79" t="s">
        <v>8271</v>
      </c>
      <c r="C625" s="79" t="s">
        <v>8244</v>
      </c>
      <c r="D625" s="79" t="s">
        <v>15</v>
      </c>
      <c r="E625" s="79" t="s">
        <v>34</v>
      </c>
      <c r="F625" s="79" t="s">
        <v>8300</v>
      </c>
      <c r="G625" s="88">
        <f t="shared" si="88"/>
        <v>6370</v>
      </c>
      <c r="H625" s="87">
        <v>854</v>
      </c>
      <c r="I625" s="88">
        <f t="shared" si="91"/>
        <v>5516</v>
      </c>
      <c r="J625" s="21" t="str">
        <f t="shared" si="83"/>
        <v>PLANTAS DE 1 DEPOSITOS CON 2 VAPORIZADORES VA 450 INCLUIDO ARMARIO CON FIGURA C AéreoCLP 29 A</v>
      </c>
      <c r="K625" s="21">
        <f t="shared" si="84"/>
        <v>621</v>
      </c>
    </row>
    <row r="626" spans="1:11" x14ac:dyDescent="0.35">
      <c r="A626" s="73">
        <f t="shared" si="81"/>
        <v>184</v>
      </c>
      <c r="B626" s="79" t="s">
        <v>8271</v>
      </c>
      <c r="C626" s="79" t="s">
        <v>8244</v>
      </c>
      <c r="D626" s="79" t="s">
        <v>15</v>
      </c>
      <c r="E626" s="79" t="s">
        <v>35</v>
      </c>
      <c r="F626" s="79" t="s">
        <v>8300</v>
      </c>
      <c r="G626" s="88">
        <f t="shared" si="88"/>
        <v>6496</v>
      </c>
      <c r="H626" s="87">
        <v>980</v>
      </c>
      <c r="I626" s="88">
        <f t="shared" si="91"/>
        <v>5516</v>
      </c>
      <c r="J626" s="21" t="str">
        <f t="shared" si="83"/>
        <v>PLANTAS DE 1 DEPOSITOS CON 2 VAPORIZADORES VA 450 INCLUIDO ARMARIO CON FIGURA C AéreoCLP 34 A</v>
      </c>
      <c r="K626" s="21">
        <f t="shared" si="84"/>
        <v>622</v>
      </c>
    </row>
    <row r="627" spans="1:11" x14ac:dyDescent="0.35">
      <c r="A627" s="73">
        <f t="shared" si="81"/>
        <v>185</v>
      </c>
      <c r="B627" s="79" t="s">
        <v>8271</v>
      </c>
      <c r="C627" s="79" t="s">
        <v>8244</v>
      </c>
      <c r="D627" s="79" t="s">
        <v>15</v>
      </c>
      <c r="E627" s="79" t="s">
        <v>36</v>
      </c>
      <c r="F627" s="79" t="s">
        <v>8300</v>
      </c>
      <c r="G627" s="88">
        <f t="shared" si="88"/>
        <v>6314</v>
      </c>
      <c r="H627" s="87">
        <v>798</v>
      </c>
      <c r="I627" s="88">
        <f t="shared" si="91"/>
        <v>5516</v>
      </c>
      <c r="J627" s="21" t="str">
        <f t="shared" si="83"/>
        <v>PLANTAS DE 1 DEPOSITOS CON 2 VAPORIZADORES VA 450 INCLUIDO ARMARIO CON FIGURA C AéreoCLP 33 A - 22</v>
      </c>
      <c r="K627" s="21">
        <f t="shared" si="84"/>
        <v>623</v>
      </c>
    </row>
    <row r="628" spans="1:11" x14ac:dyDescent="0.35">
      <c r="A628" s="73">
        <f t="shared" si="81"/>
        <v>186</v>
      </c>
      <c r="B628" s="79" t="s">
        <v>8271</v>
      </c>
      <c r="C628" s="79" t="s">
        <v>8244</v>
      </c>
      <c r="D628" s="79" t="s">
        <v>15</v>
      </c>
      <c r="E628" s="79" t="s">
        <v>37</v>
      </c>
      <c r="F628" s="79" t="s">
        <v>8300</v>
      </c>
      <c r="G628" s="88">
        <f t="shared" si="88"/>
        <v>6692</v>
      </c>
      <c r="H628" s="87">
        <v>1176</v>
      </c>
      <c r="I628" s="88">
        <f t="shared" si="91"/>
        <v>5516</v>
      </c>
      <c r="J628" s="21" t="str">
        <f t="shared" si="83"/>
        <v>PLANTAS DE 1 DEPOSITOS CON 2 VAPORIZADORES VA 450 INCLUIDO ARMARIO CON FIGURA C AéreoCLP 50 A - 22</v>
      </c>
      <c r="K628" s="21">
        <f t="shared" si="84"/>
        <v>624</v>
      </c>
    </row>
    <row r="629" spans="1:11" x14ac:dyDescent="0.35">
      <c r="A629" s="73">
        <f t="shared" si="81"/>
        <v>187</v>
      </c>
      <c r="B629" s="79" t="s">
        <v>8271</v>
      </c>
      <c r="C629" s="79" t="s">
        <v>8244</v>
      </c>
      <c r="D629" s="79" t="s">
        <v>15</v>
      </c>
      <c r="E629" s="79" t="s">
        <v>38</v>
      </c>
      <c r="F629" s="79" t="s">
        <v>8300</v>
      </c>
      <c r="G629" s="88">
        <f t="shared" si="88"/>
        <v>6916</v>
      </c>
      <c r="H629" s="87">
        <v>1400</v>
      </c>
      <c r="I629" s="88">
        <f t="shared" si="91"/>
        <v>5516</v>
      </c>
      <c r="J629" s="21" t="str">
        <f t="shared" si="83"/>
        <v>PLANTAS DE 1 DEPOSITOS CON 2 VAPORIZADORES VA 450 INCLUIDO ARMARIO CON FIGURA C AéreoCLP 59 A - 22</v>
      </c>
      <c r="K629" s="21">
        <f t="shared" si="84"/>
        <v>625</v>
      </c>
    </row>
    <row r="630" spans="1:11" x14ac:dyDescent="0.35">
      <c r="A630" s="73">
        <f t="shared" si="81"/>
        <v>188</v>
      </c>
      <c r="B630" s="79" t="s">
        <v>8271</v>
      </c>
      <c r="C630" s="79" t="s">
        <v>8244</v>
      </c>
      <c r="D630" s="79" t="s">
        <v>15</v>
      </c>
      <c r="E630" s="79" t="s">
        <v>39</v>
      </c>
      <c r="F630" s="79" t="s">
        <v>8300</v>
      </c>
      <c r="G630" s="88">
        <f t="shared" si="88"/>
        <v>6608</v>
      </c>
      <c r="H630" s="87">
        <v>1092</v>
      </c>
      <c r="I630" s="88">
        <f t="shared" si="91"/>
        <v>5516</v>
      </c>
      <c r="J630" s="21" t="str">
        <f t="shared" si="83"/>
        <v>PLANTAS DE 1 DEPOSITOS CON 2 VAPORIZADORES VA 450 INCLUIDO ARMARIO CON FIGURA C AéreoCLP 50 A - 24</v>
      </c>
      <c r="K630" s="21">
        <f t="shared" si="84"/>
        <v>626</v>
      </c>
    </row>
    <row r="631" spans="1:11" x14ac:dyDescent="0.35">
      <c r="A631" s="73">
        <f t="shared" si="81"/>
        <v>189</v>
      </c>
      <c r="B631" s="79" t="s">
        <v>8271</v>
      </c>
      <c r="C631" s="79" t="s">
        <v>8244</v>
      </c>
      <c r="D631" s="79" t="s">
        <v>15</v>
      </c>
      <c r="E631" s="79" t="s">
        <v>40</v>
      </c>
      <c r="F631" s="79" t="s">
        <v>8300</v>
      </c>
      <c r="G631" s="88">
        <f t="shared" si="88"/>
        <v>7126</v>
      </c>
      <c r="H631" s="87">
        <v>1610</v>
      </c>
      <c r="I631" s="88">
        <f t="shared" si="91"/>
        <v>5516</v>
      </c>
      <c r="J631" s="21" t="str">
        <f t="shared" si="83"/>
        <v>PLANTAS DE 1 DEPOSITOS CON 2 VAPORIZADORES VA 450 INCLUIDO ARMARIO CON FIGURA C AéreoCLP 69 A - 22</v>
      </c>
      <c r="K631" s="21">
        <f t="shared" si="84"/>
        <v>627</v>
      </c>
    </row>
    <row r="632" spans="1:11" x14ac:dyDescent="0.35">
      <c r="A632" s="73">
        <f t="shared" si="81"/>
        <v>190</v>
      </c>
      <c r="B632" s="79" t="s">
        <v>59</v>
      </c>
      <c r="C632" s="79" t="s">
        <v>8245</v>
      </c>
      <c r="D632" s="79" t="s">
        <v>15</v>
      </c>
      <c r="E632" s="79" t="s">
        <v>8283</v>
      </c>
      <c r="F632" s="79" t="s">
        <v>8293</v>
      </c>
      <c r="G632" s="88">
        <f t="shared" si="88"/>
        <v>56</v>
      </c>
      <c r="H632" s="153">
        <v>56</v>
      </c>
      <c r="I632" s="153">
        <v>0</v>
      </c>
      <c r="J632" s="21" t="str">
        <f t="shared" si="83"/>
        <v>PLANTAS ENTERRADAS SIN VAPORIZACION ATMOSFERICAEnterradoCLP 1000 E</v>
      </c>
      <c r="K632" s="21">
        <f t="shared" si="84"/>
        <v>628</v>
      </c>
    </row>
    <row r="633" spans="1:11" x14ac:dyDescent="0.35">
      <c r="A633" s="73">
        <f t="shared" si="81"/>
        <v>191</v>
      </c>
      <c r="B633" s="79" t="s">
        <v>59</v>
      </c>
      <c r="C633" s="79" t="s">
        <v>8245</v>
      </c>
      <c r="D633" s="79" t="s">
        <v>15</v>
      </c>
      <c r="E633" s="79" t="s">
        <v>8284</v>
      </c>
      <c r="F633" s="79" t="s">
        <v>8293</v>
      </c>
      <c r="G633" s="88">
        <f t="shared" si="88"/>
        <v>71.400000000000006</v>
      </c>
      <c r="H633" s="153">
        <v>71.400000000000006</v>
      </c>
      <c r="I633" s="153">
        <v>0</v>
      </c>
      <c r="J633" s="21" t="str">
        <f t="shared" si="83"/>
        <v>PLANTAS ENTERRADAS SIN VAPORIZACION ATMOSFERICAEnterradoCLP 1450 E</v>
      </c>
      <c r="K633" s="21">
        <f t="shared" si="84"/>
        <v>629</v>
      </c>
    </row>
    <row r="634" spans="1:11" x14ac:dyDescent="0.35">
      <c r="A634" s="73">
        <f t="shared" si="81"/>
        <v>192</v>
      </c>
      <c r="B634" s="79" t="s">
        <v>59</v>
      </c>
      <c r="C634" s="79" t="s">
        <v>8245</v>
      </c>
      <c r="D634" s="79" t="s">
        <v>15</v>
      </c>
      <c r="E634" s="79" t="s">
        <v>8285</v>
      </c>
      <c r="F634" s="79" t="s">
        <v>8293</v>
      </c>
      <c r="G634" s="88">
        <f t="shared" si="88"/>
        <v>106.4</v>
      </c>
      <c r="H634" s="153">
        <v>106.4</v>
      </c>
      <c r="I634" s="153">
        <v>0</v>
      </c>
      <c r="J634" s="21" t="str">
        <f t="shared" si="83"/>
        <v>PLANTAS ENTERRADAS SIN VAPORIZACION ATMOSFERICAEnterradoCLP 2450 E</v>
      </c>
      <c r="K634" s="21">
        <f t="shared" si="84"/>
        <v>630</v>
      </c>
    </row>
    <row r="635" spans="1:11" x14ac:dyDescent="0.35">
      <c r="A635" s="73">
        <f t="shared" si="81"/>
        <v>193</v>
      </c>
      <c r="B635" s="79" t="s">
        <v>59</v>
      </c>
      <c r="C635" s="79" t="s">
        <v>8245</v>
      </c>
      <c r="D635" s="79" t="s">
        <v>15</v>
      </c>
      <c r="E635" s="79" t="s">
        <v>8286</v>
      </c>
      <c r="F635" s="79" t="s">
        <v>8293</v>
      </c>
      <c r="G635" s="88">
        <f t="shared" si="88"/>
        <v>161</v>
      </c>
      <c r="H635" s="153">
        <v>161</v>
      </c>
      <c r="I635" s="153">
        <v>0</v>
      </c>
      <c r="J635" s="21" t="str">
        <f t="shared" si="83"/>
        <v>PLANTAS ENTERRADAS SIN VAPORIZACION ATMOSFERICAEnterradoCLP 4000 E</v>
      </c>
      <c r="K635" s="21">
        <f t="shared" si="84"/>
        <v>631</v>
      </c>
    </row>
    <row r="636" spans="1:11" x14ac:dyDescent="0.35">
      <c r="A636" s="73">
        <f t="shared" si="81"/>
        <v>194</v>
      </c>
      <c r="B636" s="79" t="s">
        <v>59</v>
      </c>
      <c r="C636" s="79" t="s">
        <v>8245</v>
      </c>
      <c r="D636" s="79" t="s">
        <v>15</v>
      </c>
      <c r="E636" s="79" t="s">
        <v>8287</v>
      </c>
      <c r="F636" s="79" t="s">
        <v>8293</v>
      </c>
      <c r="G636" s="88">
        <f t="shared" si="88"/>
        <v>193.2</v>
      </c>
      <c r="H636" s="153">
        <v>193.2</v>
      </c>
      <c r="I636" s="153">
        <v>0</v>
      </c>
      <c r="J636" s="21" t="str">
        <f t="shared" si="83"/>
        <v>PLANTAS ENTERRADAS SIN VAPORIZACION ATMOSFERICAEnterradoCLP 4880 E</v>
      </c>
      <c r="K636" s="21">
        <f t="shared" si="84"/>
        <v>632</v>
      </c>
    </row>
    <row r="637" spans="1:11" x14ac:dyDescent="0.35">
      <c r="A637" s="73">
        <f t="shared" ref="A637:A661" si="92">+A636+1</f>
        <v>195</v>
      </c>
      <c r="B637" s="79" t="s">
        <v>59</v>
      </c>
      <c r="C637" s="79" t="s">
        <v>8245</v>
      </c>
      <c r="D637" s="79" t="s">
        <v>15</v>
      </c>
      <c r="E637" s="79" t="s">
        <v>8288</v>
      </c>
      <c r="F637" s="79" t="s">
        <v>8293</v>
      </c>
      <c r="G637" s="88">
        <f t="shared" si="88"/>
        <v>254.8</v>
      </c>
      <c r="H637" s="153">
        <v>254.8</v>
      </c>
      <c r="I637" s="153">
        <v>0</v>
      </c>
      <c r="J637" s="21" t="str">
        <f t="shared" si="83"/>
        <v>PLANTAS ENTERRADAS SIN VAPORIZACION ATMOSFERICAEnterradoCLP 6650 E</v>
      </c>
      <c r="K637" s="21">
        <f t="shared" si="84"/>
        <v>633</v>
      </c>
    </row>
    <row r="638" spans="1:11" x14ac:dyDescent="0.35">
      <c r="A638" s="73">
        <f t="shared" si="92"/>
        <v>196</v>
      </c>
      <c r="B638" s="79" t="s">
        <v>59</v>
      </c>
      <c r="C638" s="79" t="s">
        <v>8245</v>
      </c>
      <c r="D638" s="79" t="s">
        <v>15</v>
      </c>
      <c r="E638" s="79" t="s">
        <v>8289</v>
      </c>
      <c r="F638" s="79" t="s">
        <v>8293</v>
      </c>
      <c r="G638" s="88">
        <f t="shared" si="88"/>
        <v>317.8</v>
      </c>
      <c r="H638" s="153">
        <v>317.8</v>
      </c>
      <c r="I638" s="153">
        <v>0</v>
      </c>
      <c r="J638" s="21" t="str">
        <f t="shared" si="83"/>
        <v>PLANTAS ENTERRADAS SIN VAPORIZACION ATMOSFERICAEnterradoCLP 8334 E</v>
      </c>
      <c r="K638" s="21">
        <f t="shared" si="84"/>
        <v>634</v>
      </c>
    </row>
    <row r="639" spans="1:11" x14ac:dyDescent="0.35">
      <c r="A639" s="73">
        <f t="shared" si="92"/>
        <v>197</v>
      </c>
      <c r="B639" s="79" t="s">
        <v>59</v>
      </c>
      <c r="C639" s="79" t="s">
        <v>8245</v>
      </c>
      <c r="D639" s="79" t="s">
        <v>15</v>
      </c>
      <c r="E639" s="79" t="s">
        <v>8290</v>
      </c>
      <c r="F639" s="79" t="s">
        <v>8293</v>
      </c>
      <c r="G639" s="88">
        <f t="shared" si="88"/>
        <v>308</v>
      </c>
      <c r="H639" s="153">
        <v>308</v>
      </c>
      <c r="I639" s="153">
        <v>0</v>
      </c>
      <c r="J639" s="21" t="str">
        <f t="shared" si="83"/>
        <v>PLANTAS ENTERRADAS SIN VAPORIZACION ATMOSFERICAEnterradoCLP 10 E</v>
      </c>
      <c r="K639" s="21">
        <f t="shared" si="84"/>
        <v>635</v>
      </c>
    </row>
    <row r="640" spans="1:11" x14ac:dyDescent="0.35">
      <c r="A640" s="73">
        <f t="shared" si="92"/>
        <v>198</v>
      </c>
      <c r="B640" s="79" t="s">
        <v>59</v>
      </c>
      <c r="C640" s="79" t="s">
        <v>8245</v>
      </c>
      <c r="D640" s="79" t="s">
        <v>15</v>
      </c>
      <c r="E640" s="79" t="s">
        <v>60</v>
      </c>
      <c r="F640" s="79" t="s">
        <v>8293</v>
      </c>
      <c r="G640" s="88">
        <f t="shared" si="88"/>
        <v>406</v>
      </c>
      <c r="H640" s="153">
        <v>406</v>
      </c>
      <c r="I640" s="153">
        <v>0</v>
      </c>
      <c r="J640" s="21" t="str">
        <f t="shared" si="83"/>
        <v>PLANTAS ENTERRADAS SIN VAPORIZACION ATMOSFERICAEnterradoCLP 13 E</v>
      </c>
      <c r="K640" s="21">
        <f t="shared" si="84"/>
        <v>636</v>
      </c>
    </row>
    <row r="641" spans="1:11" x14ac:dyDescent="0.35">
      <c r="A641" s="73">
        <f t="shared" si="92"/>
        <v>199</v>
      </c>
      <c r="B641" s="79" t="s">
        <v>59</v>
      </c>
      <c r="C641" s="79" t="s">
        <v>8245</v>
      </c>
      <c r="D641" s="79" t="s">
        <v>15</v>
      </c>
      <c r="E641" s="79" t="s">
        <v>61</v>
      </c>
      <c r="F641" s="79" t="s">
        <v>8293</v>
      </c>
      <c r="G641" s="88">
        <f t="shared" si="88"/>
        <v>490</v>
      </c>
      <c r="H641" s="153">
        <v>490</v>
      </c>
      <c r="I641" s="153">
        <v>0</v>
      </c>
      <c r="J641" s="21" t="str">
        <f t="shared" si="83"/>
        <v>PLANTAS ENTERRADAS SIN VAPORIZACION ATMOSFERICAEnterradoCLP 16 E</v>
      </c>
      <c r="K641" s="21">
        <f t="shared" si="84"/>
        <v>637</v>
      </c>
    </row>
    <row r="642" spans="1:11" x14ac:dyDescent="0.35">
      <c r="A642" s="73">
        <f t="shared" si="92"/>
        <v>200</v>
      </c>
      <c r="B642" s="79" t="s">
        <v>59</v>
      </c>
      <c r="C642" s="79" t="s">
        <v>8245</v>
      </c>
      <c r="D642" s="79" t="s">
        <v>15</v>
      </c>
      <c r="E642" s="79" t="s">
        <v>62</v>
      </c>
      <c r="F642" s="79" t="s">
        <v>8293</v>
      </c>
      <c r="G642" s="88">
        <f t="shared" si="88"/>
        <v>574</v>
      </c>
      <c r="H642" s="153">
        <v>574</v>
      </c>
      <c r="I642" s="153">
        <v>0</v>
      </c>
      <c r="J642" s="21" t="str">
        <f t="shared" si="83"/>
        <v>PLANTAS ENTERRADAS SIN VAPORIZACION ATMOSFERICAEnterradoCLP 19 E</v>
      </c>
      <c r="K642" s="21">
        <f t="shared" si="84"/>
        <v>638</v>
      </c>
    </row>
    <row r="643" spans="1:11" x14ac:dyDescent="0.35">
      <c r="A643" s="73">
        <f t="shared" si="92"/>
        <v>201</v>
      </c>
      <c r="B643" s="79" t="s">
        <v>59</v>
      </c>
      <c r="C643" s="79" t="s">
        <v>8245</v>
      </c>
      <c r="D643" s="79" t="s">
        <v>15</v>
      </c>
      <c r="E643" s="79" t="s">
        <v>63</v>
      </c>
      <c r="F643" s="79" t="s">
        <v>8293</v>
      </c>
      <c r="G643" s="88">
        <f t="shared" si="88"/>
        <v>658</v>
      </c>
      <c r="H643" s="153">
        <v>658</v>
      </c>
      <c r="I643" s="153">
        <v>0</v>
      </c>
      <c r="J643" s="21" t="str">
        <f t="shared" si="83"/>
        <v>PLANTAS ENTERRADAS SIN VAPORIZACION ATMOSFERICAEnterradoCLP 22 E</v>
      </c>
      <c r="K643" s="21">
        <f t="shared" si="84"/>
        <v>639</v>
      </c>
    </row>
    <row r="644" spans="1:11" x14ac:dyDescent="0.35">
      <c r="A644" s="73">
        <f t="shared" si="92"/>
        <v>202</v>
      </c>
      <c r="B644" s="79" t="s">
        <v>59</v>
      </c>
      <c r="C644" s="79" t="s">
        <v>8245</v>
      </c>
      <c r="D644" s="79" t="s">
        <v>15</v>
      </c>
      <c r="E644" s="79" t="s">
        <v>64</v>
      </c>
      <c r="F644" s="79" t="s">
        <v>8293</v>
      </c>
      <c r="G644" s="88">
        <f t="shared" si="88"/>
        <v>630</v>
      </c>
      <c r="H644" s="153">
        <v>630</v>
      </c>
      <c r="I644" s="153">
        <v>0</v>
      </c>
      <c r="J644" s="21" t="str">
        <f t="shared" si="83"/>
        <v>PLANTAS ENTERRADAS SIN VAPORIZACION ATMOSFERICAEnterradoCLP 24 E</v>
      </c>
      <c r="K644" s="21">
        <f t="shared" si="84"/>
        <v>640</v>
      </c>
    </row>
    <row r="645" spans="1:11" x14ac:dyDescent="0.35">
      <c r="A645" s="73">
        <f t="shared" si="92"/>
        <v>203</v>
      </c>
      <c r="B645" s="79" t="s">
        <v>59</v>
      </c>
      <c r="C645" s="79" t="s">
        <v>8245</v>
      </c>
      <c r="D645" s="79" t="s">
        <v>15</v>
      </c>
      <c r="E645" s="79" t="s">
        <v>65</v>
      </c>
      <c r="F645" s="79" t="s">
        <v>8293</v>
      </c>
      <c r="G645" s="88">
        <f t="shared" si="88"/>
        <v>756</v>
      </c>
      <c r="H645" s="153">
        <v>756</v>
      </c>
      <c r="I645" s="153">
        <v>0</v>
      </c>
      <c r="J645" s="21" t="str">
        <f t="shared" si="83"/>
        <v>PLANTAS ENTERRADAS SIN VAPORIZACION ATMOSFERICAEnterradoCLP 29 E</v>
      </c>
      <c r="K645" s="21">
        <f t="shared" si="84"/>
        <v>641</v>
      </c>
    </row>
    <row r="646" spans="1:11" x14ac:dyDescent="0.35">
      <c r="A646" s="73">
        <f t="shared" si="92"/>
        <v>204</v>
      </c>
      <c r="B646" s="79" t="s">
        <v>59</v>
      </c>
      <c r="C646" s="79" t="s">
        <v>8245</v>
      </c>
      <c r="D646" s="79" t="s">
        <v>15</v>
      </c>
      <c r="E646" s="79" t="s">
        <v>66</v>
      </c>
      <c r="F646" s="79" t="s">
        <v>8293</v>
      </c>
      <c r="G646" s="88">
        <f t="shared" si="88"/>
        <v>868</v>
      </c>
      <c r="H646" s="153">
        <v>868</v>
      </c>
      <c r="I646" s="153">
        <v>0</v>
      </c>
      <c r="J646" s="21" t="str">
        <f t="shared" ref="J646:J709" si="93">CONCATENATE(B646,C646,D646,E646)</f>
        <v>PLANTAS ENTERRADAS SIN VAPORIZACION ATMOSFERICAEnterradoCLP 34 E</v>
      </c>
      <c r="K646" s="21">
        <f t="shared" si="84"/>
        <v>642</v>
      </c>
    </row>
    <row r="647" spans="1:11" x14ac:dyDescent="0.35">
      <c r="A647" s="73">
        <f t="shared" si="92"/>
        <v>205</v>
      </c>
      <c r="B647" s="79" t="s">
        <v>59</v>
      </c>
      <c r="C647" s="79" t="s">
        <v>8245</v>
      </c>
      <c r="D647" s="79" t="s">
        <v>15</v>
      </c>
      <c r="E647" s="79" t="s">
        <v>67</v>
      </c>
      <c r="F647" s="79" t="s">
        <v>8293</v>
      </c>
      <c r="G647" s="88">
        <f t="shared" si="88"/>
        <v>700</v>
      </c>
      <c r="H647" s="153">
        <v>700</v>
      </c>
      <c r="I647" s="153">
        <v>0</v>
      </c>
      <c r="J647" s="21" t="str">
        <f t="shared" si="93"/>
        <v>PLANTAS ENTERRADAS SIN VAPORIZACION ATMOSFERICAEnterradoCLP 33 E - 22</v>
      </c>
      <c r="K647" s="21">
        <f t="shared" ref="K647:K710" si="94">+K646+1</f>
        <v>643</v>
      </c>
    </row>
    <row r="648" spans="1:11" x14ac:dyDescent="0.35">
      <c r="A648" s="73">
        <f t="shared" si="92"/>
        <v>206</v>
      </c>
      <c r="B648" s="79" t="s">
        <v>59</v>
      </c>
      <c r="C648" s="79" t="s">
        <v>8245</v>
      </c>
      <c r="D648" s="79" t="s">
        <v>15</v>
      </c>
      <c r="E648" s="79" t="s">
        <v>68</v>
      </c>
      <c r="F648" s="79" t="s">
        <v>8293</v>
      </c>
      <c r="G648" s="88">
        <f t="shared" si="88"/>
        <v>1022</v>
      </c>
      <c r="H648" s="153">
        <v>1022</v>
      </c>
      <c r="I648" s="153">
        <v>0</v>
      </c>
      <c r="J648" s="21" t="str">
        <f t="shared" si="93"/>
        <v>PLANTAS ENTERRADAS SIN VAPORIZACION ATMOSFERICAEnterradoCLP 50 E - 22</v>
      </c>
      <c r="K648" s="21">
        <f t="shared" si="94"/>
        <v>644</v>
      </c>
    </row>
    <row r="649" spans="1:11" x14ac:dyDescent="0.35">
      <c r="A649" s="73">
        <f t="shared" si="92"/>
        <v>207</v>
      </c>
      <c r="B649" s="79" t="s">
        <v>59</v>
      </c>
      <c r="C649" s="79" t="s">
        <v>8245</v>
      </c>
      <c r="D649" s="79" t="s">
        <v>15</v>
      </c>
      <c r="E649" s="79" t="s">
        <v>69</v>
      </c>
      <c r="F649" s="79" t="s">
        <v>8293</v>
      </c>
      <c r="G649" s="88">
        <f t="shared" si="88"/>
        <v>1218</v>
      </c>
      <c r="H649" s="153">
        <v>1218</v>
      </c>
      <c r="I649" s="153">
        <v>0</v>
      </c>
      <c r="J649" s="21" t="str">
        <f t="shared" si="93"/>
        <v>PLANTAS ENTERRADAS SIN VAPORIZACION ATMOSFERICAEnterradoCLP 59 E - 22</v>
      </c>
      <c r="K649" s="21">
        <f t="shared" si="94"/>
        <v>645</v>
      </c>
    </row>
    <row r="650" spans="1:11" x14ac:dyDescent="0.35">
      <c r="A650" s="73">
        <f t="shared" si="92"/>
        <v>208</v>
      </c>
      <c r="B650" s="79" t="s">
        <v>59</v>
      </c>
      <c r="C650" s="79" t="s">
        <v>8245</v>
      </c>
      <c r="D650" s="79" t="s">
        <v>15</v>
      </c>
      <c r="E650" s="79" t="s">
        <v>70</v>
      </c>
      <c r="F650" s="79" t="s">
        <v>8293</v>
      </c>
      <c r="G650" s="88">
        <f t="shared" si="88"/>
        <v>952</v>
      </c>
      <c r="H650" s="153">
        <v>952</v>
      </c>
      <c r="I650" s="153">
        <v>0</v>
      </c>
      <c r="J650" s="21" t="str">
        <f t="shared" si="93"/>
        <v>PLANTAS ENTERRADAS SIN VAPORIZACION ATMOSFERICAEnterradoCLP 50 E - 24</v>
      </c>
      <c r="K650" s="21">
        <f t="shared" si="94"/>
        <v>646</v>
      </c>
    </row>
    <row r="651" spans="1:11" x14ac:dyDescent="0.35">
      <c r="A651" s="73">
        <f t="shared" si="92"/>
        <v>209</v>
      </c>
      <c r="B651" s="79" t="s">
        <v>59</v>
      </c>
      <c r="C651" s="79" t="s">
        <v>8245</v>
      </c>
      <c r="D651" s="79" t="s">
        <v>15</v>
      </c>
      <c r="E651" s="79" t="s">
        <v>71</v>
      </c>
      <c r="F651" s="79" t="s">
        <v>8293</v>
      </c>
      <c r="G651" s="88">
        <f t="shared" si="88"/>
        <v>812</v>
      </c>
      <c r="H651" s="153">
        <v>812</v>
      </c>
      <c r="I651" s="153">
        <v>0</v>
      </c>
      <c r="J651" s="21" t="str">
        <f t="shared" si="93"/>
        <v>PLANTAS ENTERRADAS SIN VAPORIZACION ATMOSFERICAEnterradoC2*LP 13 E</v>
      </c>
      <c r="K651" s="21">
        <f t="shared" si="94"/>
        <v>647</v>
      </c>
    </row>
    <row r="652" spans="1:11" x14ac:dyDescent="0.35">
      <c r="A652" s="73">
        <f t="shared" si="92"/>
        <v>210</v>
      </c>
      <c r="B652" s="79" t="s">
        <v>59</v>
      </c>
      <c r="C652" s="79" t="s">
        <v>8245</v>
      </c>
      <c r="D652" s="79" t="s">
        <v>15</v>
      </c>
      <c r="E652" s="79" t="s">
        <v>72</v>
      </c>
      <c r="F652" s="79" t="s">
        <v>8293</v>
      </c>
      <c r="G652" s="88">
        <f t="shared" si="88"/>
        <v>980</v>
      </c>
      <c r="H652" s="153">
        <v>980</v>
      </c>
      <c r="I652" s="153">
        <v>0</v>
      </c>
      <c r="J652" s="21" t="str">
        <f t="shared" si="93"/>
        <v>PLANTAS ENTERRADAS SIN VAPORIZACION ATMOSFERICAEnterradoC2*LP 16 E</v>
      </c>
      <c r="K652" s="21">
        <f t="shared" si="94"/>
        <v>648</v>
      </c>
    </row>
    <row r="653" spans="1:11" x14ac:dyDescent="0.35">
      <c r="A653" s="73">
        <f t="shared" si="92"/>
        <v>211</v>
      </c>
      <c r="B653" s="79" t="s">
        <v>59</v>
      </c>
      <c r="C653" s="79" t="s">
        <v>8245</v>
      </c>
      <c r="D653" s="79" t="s">
        <v>15</v>
      </c>
      <c r="E653" s="79" t="s">
        <v>73</v>
      </c>
      <c r="F653" s="79" t="s">
        <v>8293</v>
      </c>
      <c r="G653" s="88">
        <f t="shared" si="88"/>
        <v>1148</v>
      </c>
      <c r="H653" s="153">
        <v>1148</v>
      </c>
      <c r="I653" s="153">
        <v>0</v>
      </c>
      <c r="J653" s="21" t="str">
        <f t="shared" si="93"/>
        <v>PLANTAS ENTERRADAS SIN VAPORIZACION ATMOSFERICAEnterradoC2*LP 19 E</v>
      </c>
      <c r="K653" s="21">
        <f t="shared" si="94"/>
        <v>649</v>
      </c>
    </row>
    <row r="654" spans="1:11" x14ac:dyDescent="0.35">
      <c r="A654" s="73">
        <f t="shared" si="92"/>
        <v>212</v>
      </c>
      <c r="B654" s="79" t="s">
        <v>59</v>
      </c>
      <c r="C654" s="79" t="s">
        <v>8245</v>
      </c>
      <c r="D654" s="79" t="s">
        <v>15</v>
      </c>
      <c r="E654" s="79" t="s">
        <v>74</v>
      </c>
      <c r="F654" s="79" t="s">
        <v>8293</v>
      </c>
      <c r="G654" s="88">
        <f t="shared" si="88"/>
        <v>1316</v>
      </c>
      <c r="H654" s="153">
        <v>1316</v>
      </c>
      <c r="I654" s="153">
        <v>0</v>
      </c>
      <c r="J654" s="21" t="str">
        <f t="shared" si="93"/>
        <v>PLANTAS ENTERRADAS SIN VAPORIZACION ATMOSFERICAEnterradoC2*LP 22 E</v>
      </c>
      <c r="K654" s="21">
        <f t="shared" si="94"/>
        <v>650</v>
      </c>
    </row>
    <row r="655" spans="1:11" x14ac:dyDescent="0.35">
      <c r="A655" s="73">
        <f t="shared" si="92"/>
        <v>213</v>
      </c>
      <c r="B655" s="79" t="s">
        <v>59</v>
      </c>
      <c r="C655" s="79" t="s">
        <v>8245</v>
      </c>
      <c r="D655" s="79" t="s">
        <v>15</v>
      </c>
      <c r="E655" s="79" t="s">
        <v>75</v>
      </c>
      <c r="F655" s="79" t="s">
        <v>8293</v>
      </c>
      <c r="G655" s="88">
        <f t="shared" si="88"/>
        <v>1260</v>
      </c>
      <c r="H655" s="153">
        <v>1260</v>
      </c>
      <c r="I655" s="153">
        <v>0</v>
      </c>
      <c r="J655" s="21" t="str">
        <f t="shared" si="93"/>
        <v>PLANTAS ENTERRADAS SIN VAPORIZACION ATMOSFERICAEnterradoC2*LP 24 E</v>
      </c>
      <c r="K655" s="21">
        <f t="shared" si="94"/>
        <v>651</v>
      </c>
    </row>
    <row r="656" spans="1:11" x14ac:dyDescent="0.35">
      <c r="A656" s="73">
        <f t="shared" si="92"/>
        <v>214</v>
      </c>
      <c r="B656" s="79" t="s">
        <v>59</v>
      </c>
      <c r="C656" s="79" t="s">
        <v>8245</v>
      </c>
      <c r="D656" s="79" t="s">
        <v>15</v>
      </c>
      <c r="E656" s="79" t="s">
        <v>76</v>
      </c>
      <c r="F656" s="79" t="s">
        <v>8293</v>
      </c>
      <c r="G656" s="88">
        <f t="shared" si="88"/>
        <v>1512</v>
      </c>
      <c r="H656" s="153">
        <v>1512</v>
      </c>
      <c r="I656" s="153">
        <v>0</v>
      </c>
      <c r="J656" s="21" t="str">
        <f t="shared" si="93"/>
        <v>PLANTAS ENTERRADAS SIN VAPORIZACION ATMOSFERICAEnterradoC2*LP 29 E</v>
      </c>
      <c r="K656" s="21">
        <f t="shared" si="94"/>
        <v>652</v>
      </c>
    </row>
    <row r="657" spans="1:11" x14ac:dyDescent="0.35">
      <c r="A657" s="73">
        <f t="shared" si="92"/>
        <v>215</v>
      </c>
      <c r="B657" s="79" t="s">
        <v>59</v>
      </c>
      <c r="C657" s="79" t="s">
        <v>8245</v>
      </c>
      <c r="D657" s="79" t="s">
        <v>15</v>
      </c>
      <c r="E657" s="79" t="s">
        <v>77</v>
      </c>
      <c r="F657" s="79" t="s">
        <v>8293</v>
      </c>
      <c r="G657" s="88">
        <f t="shared" si="88"/>
        <v>1736</v>
      </c>
      <c r="H657" s="153">
        <v>1736</v>
      </c>
      <c r="I657" s="153">
        <v>0</v>
      </c>
      <c r="J657" s="21" t="str">
        <f t="shared" si="93"/>
        <v>PLANTAS ENTERRADAS SIN VAPORIZACION ATMOSFERICAEnterradoC2*LP 34 E</v>
      </c>
      <c r="K657" s="21">
        <f t="shared" si="94"/>
        <v>653</v>
      </c>
    </row>
    <row r="658" spans="1:11" x14ac:dyDescent="0.35">
      <c r="A658" s="73">
        <f t="shared" si="92"/>
        <v>216</v>
      </c>
      <c r="B658" s="79" t="s">
        <v>59</v>
      </c>
      <c r="C658" s="79" t="s">
        <v>8245</v>
      </c>
      <c r="D658" s="79" t="s">
        <v>15</v>
      </c>
      <c r="E658" s="79" t="s">
        <v>78</v>
      </c>
      <c r="F658" s="79" t="s">
        <v>8293</v>
      </c>
      <c r="G658" s="88">
        <f t="shared" si="88"/>
        <v>1400</v>
      </c>
      <c r="H658" s="153">
        <v>1400</v>
      </c>
      <c r="I658" s="153">
        <v>0</v>
      </c>
      <c r="J658" s="21" t="str">
        <f t="shared" si="93"/>
        <v>PLANTAS ENTERRADAS SIN VAPORIZACION ATMOSFERICAEnterradoC2*LP 33 E - 22</v>
      </c>
      <c r="K658" s="21">
        <f t="shared" si="94"/>
        <v>654</v>
      </c>
    </row>
    <row r="659" spans="1:11" x14ac:dyDescent="0.35">
      <c r="A659" s="73">
        <f t="shared" si="92"/>
        <v>217</v>
      </c>
      <c r="B659" s="79" t="s">
        <v>59</v>
      </c>
      <c r="C659" s="79" t="s">
        <v>8245</v>
      </c>
      <c r="D659" s="79" t="s">
        <v>15</v>
      </c>
      <c r="E659" s="79" t="s">
        <v>79</v>
      </c>
      <c r="F659" s="79" t="s">
        <v>8293</v>
      </c>
      <c r="G659" s="88">
        <f t="shared" si="88"/>
        <v>2044</v>
      </c>
      <c r="H659" s="153">
        <v>2044</v>
      </c>
      <c r="I659" s="153">
        <v>0</v>
      </c>
      <c r="J659" s="21" t="str">
        <f t="shared" si="93"/>
        <v>PLANTAS ENTERRADAS SIN VAPORIZACION ATMOSFERICAEnterradoC2*LP 50 E - 22</v>
      </c>
      <c r="K659" s="21">
        <f t="shared" si="94"/>
        <v>655</v>
      </c>
    </row>
    <row r="660" spans="1:11" x14ac:dyDescent="0.35">
      <c r="A660" s="73">
        <f t="shared" si="92"/>
        <v>218</v>
      </c>
      <c r="B660" s="79" t="s">
        <v>59</v>
      </c>
      <c r="C660" s="79" t="s">
        <v>8245</v>
      </c>
      <c r="D660" s="79" t="s">
        <v>15</v>
      </c>
      <c r="E660" s="79" t="s">
        <v>80</v>
      </c>
      <c r="F660" s="79" t="s">
        <v>8293</v>
      </c>
      <c r="G660" s="88">
        <f t="shared" si="88"/>
        <v>2436</v>
      </c>
      <c r="H660" s="153">
        <v>2436</v>
      </c>
      <c r="I660" s="153">
        <v>0</v>
      </c>
      <c r="J660" s="21" t="str">
        <f t="shared" si="93"/>
        <v>PLANTAS ENTERRADAS SIN VAPORIZACION ATMOSFERICAEnterradoC2*LP 59 E - 22</v>
      </c>
      <c r="K660" s="21">
        <f t="shared" si="94"/>
        <v>656</v>
      </c>
    </row>
    <row r="661" spans="1:11" x14ac:dyDescent="0.35">
      <c r="A661" s="73">
        <f t="shared" si="92"/>
        <v>219</v>
      </c>
      <c r="B661" s="79" t="s">
        <v>59</v>
      </c>
      <c r="C661" s="79" t="s">
        <v>8245</v>
      </c>
      <c r="D661" s="79" t="s">
        <v>15</v>
      </c>
      <c r="E661" s="79" t="s">
        <v>81</v>
      </c>
      <c r="F661" s="79" t="s">
        <v>8293</v>
      </c>
      <c r="G661" s="88">
        <f t="shared" si="88"/>
        <v>1904</v>
      </c>
      <c r="H661" s="153">
        <v>1904</v>
      </c>
      <c r="I661" s="153">
        <v>0</v>
      </c>
      <c r="J661" s="21" t="str">
        <f t="shared" si="93"/>
        <v>PLANTAS ENTERRADAS SIN VAPORIZACION ATMOSFERICAEnterradoC2*LP 50 E - 24</v>
      </c>
      <c r="K661" s="21">
        <f t="shared" si="94"/>
        <v>657</v>
      </c>
    </row>
    <row r="662" spans="1:11" x14ac:dyDescent="0.35">
      <c r="A662" s="73">
        <v>1</v>
      </c>
      <c r="B662" s="79" t="s">
        <v>20</v>
      </c>
      <c r="C662" s="79" t="s">
        <v>8244</v>
      </c>
      <c r="D662" s="79" t="s">
        <v>16</v>
      </c>
      <c r="E662" s="79" t="s">
        <v>21</v>
      </c>
      <c r="F662" s="79" t="s">
        <v>8293</v>
      </c>
      <c r="G662" s="88">
        <f>H662+I662</f>
        <v>47.6</v>
      </c>
      <c r="H662" s="87">
        <v>47.6</v>
      </c>
      <c r="I662" s="153">
        <v>0</v>
      </c>
      <c r="J662" s="21" t="str">
        <f t="shared" si="93"/>
        <v>PLANTAS SIN VAPORIZACION ATMOSFERICAAéreoDLP 1000</v>
      </c>
      <c r="K662" s="21">
        <f t="shared" si="94"/>
        <v>658</v>
      </c>
    </row>
    <row r="663" spans="1:11" x14ac:dyDescent="0.35">
      <c r="A663" s="73">
        <f>+A662+1</f>
        <v>2</v>
      </c>
      <c r="B663" s="79" t="s">
        <v>20</v>
      </c>
      <c r="C663" s="79" t="s">
        <v>8244</v>
      </c>
      <c r="D663" s="79" t="s">
        <v>16</v>
      </c>
      <c r="E663" s="79" t="s">
        <v>22</v>
      </c>
      <c r="F663" s="79" t="s">
        <v>8293</v>
      </c>
      <c r="G663" s="88">
        <f t="shared" ref="G663:G726" si="95">H663+I663</f>
        <v>61.600000000000009</v>
      </c>
      <c r="H663" s="87">
        <v>61.600000000000009</v>
      </c>
      <c r="I663" s="153">
        <v>0</v>
      </c>
      <c r="J663" s="21" t="str">
        <f t="shared" si="93"/>
        <v>PLANTAS SIN VAPORIZACION ATMOSFERICAAéreoDLP 1450</v>
      </c>
      <c r="K663" s="21">
        <f t="shared" si="94"/>
        <v>659</v>
      </c>
    </row>
    <row r="664" spans="1:11" x14ac:dyDescent="0.35">
      <c r="A664" s="73">
        <f t="shared" ref="A664:A727" si="96">+A663+1</f>
        <v>3</v>
      </c>
      <c r="B664" s="79" t="s">
        <v>20</v>
      </c>
      <c r="C664" s="79" t="s">
        <v>8244</v>
      </c>
      <c r="D664" s="79" t="s">
        <v>16</v>
      </c>
      <c r="E664" s="79" t="s">
        <v>23</v>
      </c>
      <c r="F664" s="79" t="s">
        <v>8293</v>
      </c>
      <c r="G664" s="88">
        <f t="shared" si="95"/>
        <v>91</v>
      </c>
      <c r="H664" s="87">
        <v>91</v>
      </c>
      <c r="I664" s="153">
        <v>0</v>
      </c>
      <c r="J664" s="21" t="str">
        <f t="shared" si="93"/>
        <v>PLANTAS SIN VAPORIZACION ATMOSFERICAAéreoDLP 2450</v>
      </c>
      <c r="K664" s="21">
        <f t="shared" si="94"/>
        <v>660</v>
      </c>
    </row>
    <row r="665" spans="1:11" x14ac:dyDescent="0.35">
      <c r="A665" s="73">
        <f t="shared" si="96"/>
        <v>4</v>
      </c>
      <c r="B665" s="79" t="s">
        <v>20</v>
      </c>
      <c r="C665" s="79" t="s">
        <v>8244</v>
      </c>
      <c r="D665" s="79" t="s">
        <v>16</v>
      </c>
      <c r="E665" s="79" t="s">
        <v>24</v>
      </c>
      <c r="F665" s="79" t="s">
        <v>8293</v>
      </c>
      <c r="G665" s="88">
        <f t="shared" si="95"/>
        <v>137.20000000000002</v>
      </c>
      <c r="H665" s="87">
        <v>137.20000000000002</v>
      </c>
      <c r="I665" s="153">
        <v>0</v>
      </c>
      <c r="J665" s="21" t="str">
        <f t="shared" si="93"/>
        <v>PLANTAS SIN VAPORIZACION ATMOSFERICAAéreoDLP 4000</v>
      </c>
      <c r="K665" s="21">
        <f t="shared" si="94"/>
        <v>661</v>
      </c>
    </row>
    <row r="666" spans="1:11" x14ac:dyDescent="0.35">
      <c r="A666" s="73">
        <f t="shared" si="96"/>
        <v>5</v>
      </c>
      <c r="B666" s="79" t="s">
        <v>20</v>
      </c>
      <c r="C666" s="79" t="s">
        <v>8244</v>
      </c>
      <c r="D666" s="79" t="s">
        <v>16</v>
      </c>
      <c r="E666" s="79" t="s">
        <v>25</v>
      </c>
      <c r="F666" s="79" t="s">
        <v>8293</v>
      </c>
      <c r="G666" s="88">
        <f t="shared" si="95"/>
        <v>165.20000000000002</v>
      </c>
      <c r="H666" s="87">
        <v>165.20000000000002</v>
      </c>
      <c r="I666" s="153">
        <v>0</v>
      </c>
      <c r="J666" s="21" t="str">
        <f t="shared" si="93"/>
        <v>PLANTAS SIN VAPORIZACION ATMOSFERICAAéreoDLP 4880</v>
      </c>
      <c r="K666" s="21">
        <f t="shared" si="94"/>
        <v>662</v>
      </c>
    </row>
    <row r="667" spans="1:11" x14ac:dyDescent="0.35">
      <c r="A667" s="73">
        <f t="shared" si="96"/>
        <v>6</v>
      </c>
      <c r="B667" s="79" t="s">
        <v>20</v>
      </c>
      <c r="C667" s="79" t="s">
        <v>8244</v>
      </c>
      <c r="D667" s="79" t="s">
        <v>16</v>
      </c>
      <c r="E667" s="79" t="s">
        <v>26</v>
      </c>
      <c r="F667" s="79" t="s">
        <v>8293</v>
      </c>
      <c r="G667" s="88">
        <f t="shared" si="95"/>
        <v>218.4</v>
      </c>
      <c r="H667" s="87">
        <v>218.4</v>
      </c>
      <c r="I667" s="153">
        <v>0</v>
      </c>
      <c r="J667" s="21" t="str">
        <f t="shared" si="93"/>
        <v>PLANTAS SIN VAPORIZACION ATMOSFERICAAéreoDLP 6650</v>
      </c>
      <c r="K667" s="21">
        <f t="shared" si="94"/>
        <v>663</v>
      </c>
    </row>
    <row r="668" spans="1:11" x14ac:dyDescent="0.35">
      <c r="A668" s="73">
        <f t="shared" si="96"/>
        <v>7</v>
      </c>
      <c r="B668" s="79" t="s">
        <v>20</v>
      </c>
      <c r="C668" s="79" t="s">
        <v>8244</v>
      </c>
      <c r="D668" s="79" t="s">
        <v>16</v>
      </c>
      <c r="E668" s="79" t="s">
        <v>27</v>
      </c>
      <c r="F668" s="79" t="s">
        <v>8293</v>
      </c>
      <c r="G668" s="88">
        <f t="shared" si="95"/>
        <v>273</v>
      </c>
      <c r="H668" s="87">
        <v>273</v>
      </c>
      <c r="I668" s="153">
        <v>0</v>
      </c>
      <c r="J668" s="21" t="str">
        <f t="shared" si="93"/>
        <v>PLANTAS SIN VAPORIZACION ATMOSFERICAAéreoDLP 8334</v>
      </c>
      <c r="K668" s="21">
        <f t="shared" si="94"/>
        <v>664</v>
      </c>
    </row>
    <row r="669" spans="1:11" x14ac:dyDescent="0.35">
      <c r="A669" s="73">
        <f t="shared" si="96"/>
        <v>8</v>
      </c>
      <c r="B669" s="79" t="s">
        <v>20</v>
      </c>
      <c r="C669" s="79" t="s">
        <v>8244</v>
      </c>
      <c r="D669" s="79" t="s">
        <v>16</v>
      </c>
      <c r="E669" s="79" t="s">
        <v>28</v>
      </c>
      <c r="F669" s="79" t="s">
        <v>8293</v>
      </c>
      <c r="G669" s="88">
        <f t="shared" si="95"/>
        <v>266</v>
      </c>
      <c r="H669" s="87">
        <v>266</v>
      </c>
      <c r="I669" s="153">
        <v>0</v>
      </c>
      <c r="J669" s="21" t="str">
        <f t="shared" si="93"/>
        <v>PLANTAS SIN VAPORIZACION ATMOSFERICAAéreoDLP 10</v>
      </c>
      <c r="K669" s="21">
        <f t="shared" si="94"/>
        <v>665</v>
      </c>
    </row>
    <row r="670" spans="1:11" x14ac:dyDescent="0.35">
      <c r="A670" s="73">
        <f t="shared" si="96"/>
        <v>9</v>
      </c>
      <c r="B670" s="79" t="s">
        <v>20</v>
      </c>
      <c r="C670" s="79" t="s">
        <v>8244</v>
      </c>
      <c r="D670" s="79" t="s">
        <v>16</v>
      </c>
      <c r="E670" s="79" t="s">
        <v>29</v>
      </c>
      <c r="F670" s="79" t="s">
        <v>8293</v>
      </c>
      <c r="G670" s="88">
        <f t="shared" si="95"/>
        <v>350</v>
      </c>
      <c r="H670" s="87">
        <v>350</v>
      </c>
      <c r="I670" s="153">
        <v>0</v>
      </c>
      <c r="J670" s="21" t="str">
        <f t="shared" si="93"/>
        <v>PLANTAS SIN VAPORIZACION ATMOSFERICAAéreoDLP 13 A</v>
      </c>
      <c r="K670" s="21">
        <f t="shared" si="94"/>
        <v>666</v>
      </c>
    </row>
    <row r="671" spans="1:11" x14ac:dyDescent="0.35">
      <c r="A671" s="73">
        <f t="shared" si="96"/>
        <v>10</v>
      </c>
      <c r="B671" s="79" t="s">
        <v>20</v>
      </c>
      <c r="C671" s="79" t="s">
        <v>8244</v>
      </c>
      <c r="D671" s="79" t="s">
        <v>16</v>
      </c>
      <c r="E671" s="79" t="s">
        <v>30</v>
      </c>
      <c r="F671" s="79" t="s">
        <v>8293</v>
      </c>
      <c r="G671" s="88">
        <f t="shared" si="95"/>
        <v>420</v>
      </c>
      <c r="H671" s="87">
        <v>420</v>
      </c>
      <c r="I671" s="153">
        <v>0</v>
      </c>
      <c r="J671" s="21" t="str">
        <f t="shared" si="93"/>
        <v>PLANTAS SIN VAPORIZACION ATMOSFERICAAéreoDLP 16 A</v>
      </c>
      <c r="K671" s="21">
        <f t="shared" si="94"/>
        <v>667</v>
      </c>
    </row>
    <row r="672" spans="1:11" x14ac:dyDescent="0.35">
      <c r="A672" s="73">
        <f t="shared" si="96"/>
        <v>11</v>
      </c>
      <c r="B672" s="79" t="s">
        <v>20</v>
      </c>
      <c r="C672" s="79" t="s">
        <v>8244</v>
      </c>
      <c r="D672" s="79" t="s">
        <v>16</v>
      </c>
      <c r="E672" s="79" t="s">
        <v>31</v>
      </c>
      <c r="F672" s="79" t="s">
        <v>8293</v>
      </c>
      <c r="G672" s="88">
        <f t="shared" si="95"/>
        <v>490</v>
      </c>
      <c r="H672" s="87">
        <v>490</v>
      </c>
      <c r="I672" s="153">
        <v>0</v>
      </c>
      <c r="J672" s="21" t="str">
        <f t="shared" si="93"/>
        <v>PLANTAS SIN VAPORIZACION ATMOSFERICAAéreoDLP 19 A</v>
      </c>
      <c r="K672" s="21">
        <f t="shared" si="94"/>
        <v>668</v>
      </c>
    </row>
    <row r="673" spans="1:11" x14ac:dyDescent="0.35">
      <c r="A673" s="73">
        <f t="shared" si="96"/>
        <v>12</v>
      </c>
      <c r="B673" s="79" t="s">
        <v>20</v>
      </c>
      <c r="C673" s="79" t="s">
        <v>8244</v>
      </c>
      <c r="D673" s="79" t="s">
        <v>16</v>
      </c>
      <c r="E673" s="79" t="s">
        <v>32</v>
      </c>
      <c r="F673" s="79" t="s">
        <v>8293</v>
      </c>
      <c r="G673" s="88">
        <f t="shared" si="95"/>
        <v>560</v>
      </c>
      <c r="H673" s="87">
        <v>560</v>
      </c>
      <c r="I673" s="153">
        <v>0</v>
      </c>
      <c r="J673" s="21" t="str">
        <f t="shared" si="93"/>
        <v>PLANTAS SIN VAPORIZACION ATMOSFERICAAéreoDLP 22 A</v>
      </c>
      <c r="K673" s="21">
        <f t="shared" si="94"/>
        <v>669</v>
      </c>
    </row>
    <row r="674" spans="1:11" x14ac:dyDescent="0.35">
      <c r="A674" s="73">
        <f t="shared" si="96"/>
        <v>13</v>
      </c>
      <c r="B674" s="79" t="s">
        <v>20</v>
      </c>
      <c r="C674" s="79" t="s">
        <v>8244</v>
      </c>
      <c r="D674" s="79" t="s">
        <v>16</v>
      </c>
      <c r="E674" s="79" t="s">
        <v>33</v>
      </c>
      <c r="F674" s="79" t="s">
        <v>8293</v>
      </c>
      <c r="G674" s="88">
        <f t="shared" si="95"/>
        <v>546</v>
      </c>
      <c r="H674" s="87">
        <v>546</v>
      </c>
      <c r="I674" s="153">
        <v>0</v>
      </c>
      <c r="J674" s="21" t="str">
        <f t="shared" si="93"/>
        <v>PLANTAS SIN VAPORIZACION ATMOSFERICAAéreoDLP 24 A</v>
      </c>
      <c r="K674" s="21">
        <f t="shared" si="94"/>
        <v>670</v>
      </c>
    </row>
    <row r="675" spans="1:11" x14ac:dyDescent="0.35">
      <c r="A675" s="73">
        <f t="shared" si="96"/>
        <v>14</v>
      </c>
      <c r="B675" s="79" t="s">
        <v>20</v>
      </c>
      <c r="C675" s="79" t="s">
        <v>8244</v>
      </c>
      <c r="D675" s="79" t="s">
        <v>16</v>
      </c>
      <c r="E675" s="79" t="s">
        <v>34</v>
      </c>
      <c r="F675" s="79" t="s">
        <v>8293</v>
      </c>
      <c r="G675" s="88">
        <f t="shared" si="95"/>
        <v>644</v>
      </c>
      <c r="H675" s="87">
        <v>644</v>
      </c>
      <c r="I675" s="153">
        <v>0</v>
      </c>
      <c r="J675" s="21" t="str">
        <f t="shared" si="93"/>
        <v>PLANTAS SIN VAPORIZACION ATMOSFERICAAéreoDLP 29 A</v>
      </c>
      <c r="K675" s="21">
        <f t="shared" si="94"/>
        <v>671</v>
      </c>
    </row>
    <row r="676" spans="1:11" x14ac:dyDescent="0.35">
      <c r="A676" s="73">
        <f t="shared" si="96"/>
        <v>15</v>
      </c>
      <c r="B676" s="79" t="s">
        <v>20</v>
      </c>
      <c r="C676" s="79" t="s">
        <v>8244</v>
      </c>
      <c r="D676" s="79" t="s">
        <v>16</v>
      </c>
      <c r="E676" s="79" t="s">
        <v>35</v>
      </c>
      <c r="F676" s="79" t="s">
        <v>8293</v>
      </c>
      <c r="G676" s="88">
        <f t="shared" si="95"/>
        <v>742</v>
      </c>
      <c r="H676" s="87">
        <v>742</v>
      </c>
      <c r="I676" s="153">
        <v>0</v>
      </c>
      <c r="J676" s="21" t="str">
        <f t="shared" si="93"/>
        <v>PLANTAS SIN VAPORIZACION ATMOSFERICAAéreoDLP 34 A</v>
      </c>
      <c r="K676" s="21">
        <f t="shared" si="94"/>
        <v>672</v>
      </c>
    </row>
    <row r="677" spans="1:11" x14ac:dyDescent="0.35">
      <c r="A677" s="73">
        <f t="shared" si="96"/>
        <v>16</v>
      </c>
      <c r="B677" s="79" t="s">
        <v>20</v>
      </c>
      <c r="C677" s="79" t="s">
        <v>8244</v>
      </c>
      <c r="D677" s="79" t="s">
        <v>16</v>
      </c>
      <c r="E677" s="79" t="s">
        <v>36</v>
      </c>
      <c r="F677" s="79" t="s">
        <v>8293</v>
      </c>
      <c r="G677" s="88">
        <f t="shared" si="95"/>
        <v>602</v>
      </c>
      <c r="H677" s="87">
        <v>602</v>
      </c>
      <c r="I677" s="153">
        <v>0</v>
      </c>
      <c r="J677" s="21" t="str">
        <f t="shared" si="93"/>
        <v>PLANTAS SIN VAPORIZACION ATMOSFERICAAéreoDLP 33 A - 22</v>
      </c>
      <c r="K677" s="21">
        <f t="shared" si="94"/>
        <v>673</v>
      </c>
    </row>
    <row r="678" spans="1:11" x14ac:dyDescent="0.35">
      <c r="A678" s="73">
        <f t="shared" si="96"/>
        <v>17</v>
      </c>
      <c r="B678" s="79" t="s">
        <v>20</v>
      </c>
      <c r="C678" s="79" t="s">
        <v>8244</v>
      </c>
      <c r="D678" s="79" t="s">
        <v>16</v>
      </c>
      <c r="E678" s="79" t="s">
        <v>37</v>
      </c>
      <c r="F678" s="79" t="s">
        <v>8293</v>
      </c>
      <c r="G678" s="88">
        <f t="shared" si="95"/>
        <v>882</v>
      </c>
      <c r="H678" s="87">
        <v>882</v>
      </c>
      <c r="I678" s="153">
        <v>0</v>
      </c>
      <c r="J678" s="21" t="str">
        <f t="shared" si="93"/>
        <v>PLANTAS SIN VAPORIZACION ATMOSFERICAAéreoDLP 50 A - 22</v>
      </c>
      <c r="K678" s="21">
        <f t="shared" si="94"/>
        <v>674</v>
      </c>
    </row>
    <row r="679" spans="1:11" x14ac:dyDescent="0.35">
      <c r="A679" s="73">
        <f t="shared" si="96"/>
        <v>18</v>
      </c>
      <c r="B679" s="79" t="s">
        <v>20</v>
      </c>
      <c r="C679" s="79" t="s">
        <v>8244</v>
      </c>
      <c r="D679" s="79" t="s">
        <v>16</v>
      </c>
      <c r="E679" s="79" t="s">
        <v>38</v>
      </c>
      <c r="F679" s="79" t="s">
        <v>8293</v>
      </c>
      <c r="G679" s="88">
        <f t="shared" si="95"/>
        <v>1050</v>
      </c>
      <c r="H679" s="87">
        <v>1050</v>
      </c>
      <c r="I679" s="153">
        <v>0</v>
      </c>
      <c r="J679" s="21" t="str">
        <f t="shared" si="93"/>
        <v>PLANTAS SIN VAPORIZACION ATMOSFERICAAéreoDLP 59 A - 22</v>
      </c>
      <c r="K679" s="21">
        <f t="shared" si="94"/>
        <v>675</v>
      </c>
    </row>
    <row r="680" spans="1:11" x14ac:dyDescent="0.35">
      <c r="A680" s="73">
        <f t="shared" si="96"/>
        <v>19</v>
      </c>
      <c r="B680" s="79" t="s">
        <v>20</v>
      </c>
      <c r="C680" s="79" t="s">
        <v>8244</v>
      </c>
      <c r="D680" s="79" t="s">
        <v>16</v>
      </c>
      <c r="E680" s="79" t="s">
        <v>39</v>
      </c>
      <c r="F680" s="79" t="s">
        <v>8293</v>
      </c>
      <c r="G680" s="88">
        <f t="shared" si="95"/>
        <v>812</v>
      </c>
      <c r="H680" s="87">
        <v>812</v>
      </c>
      <c r="I680" s="153">
        <v>0</v>
      </c>
      <c r="J680" s="21" t="str">
        <f t="shared" si="93"/>
        <v>PLANTAS SIN VAPORIZACION ATMOSFERICAAéreoDLP 50 A - 24</v>
      </c>
      <c r="K680" s="21">
        <f t="shared" si="94"/>
        <v>676</v>
      </c>
    </row>
    <row r="681" spans="1:11" x14ac:dyDescent="0.35">
      <c r="A681" s="73">
        <f t="shared" si="96"/>
        <v>20</v>
      </c>
      <c r="B681" s="79" t="s">
        <v>20</v>
      </c>
      <c r="C681" s="79" t="s">
        <v>8244</v>
      </c>
      <c r="D681" s="79" t="s">
        <v>16</v>
      </c>
      <c r="E681" s="79" t="s">
        <v>40</v>
      </c>
      <c r="F681" s="79" t="s">
        <v>8293</v>
      </c>
      <c r="G681" s="88">
        <f t="shared" si="95"/>
        <v>1218</v>
      </c>
      <c r="H681" s="87">
        <v>1218</v>
      </c>
      <c r="I681" s="153">
        <v>0</v>
      </c>
      <c r="J681" s="21" t="str">
        <f t="shared" si="93"/>
        <v>PLANTAS SIN VAPORIZACION ATMOSFERICAAéreoDLP 69 A - 22</v>
      </c>
      <c r="K681" s="21">
        <f t="shared" si="94"/>
        <v>677</v>
      </c>
    </row>
    <row r="682" spans="1:11" x14ac:dyDescent="0.35">
      <c r="A682" s="73">
        <f t="shared" si="96"/>
        <v>21</v>
      </c>
      <c r="B682" s="79" t="s">
        <v>20</v>
      </c>
      <c r="C682" s="79" t="s">
        <v>8244</v>
      </c>
      <c r="D682" s="79" t="s">
        <v>16</v>
      </c>
      <c r="E682" s="79" t="s">
        <v>41</v>
      </c>
      <c r="F682" s="79" t="s">
        <v>8293</v>
      </c>
      <c r="G682" s="88">
        <f t="shared" si="95"/>
        <v>700</v>
      </c>
      <c r="H682" s="87">
        <f>H670*2</f>
        <v>700</v>
      </c>
      <c r="I682" s="153">
        <v>0</v>
      </c>
      <c r="J682" s="21" t="str">
        <f t="shared" si="93"/>
        <v>PLANTAS SIN VAPORIZACION ATMOSFERICAAéreoD2*LP 13 A</v>
      </c>
      <c r="K682" s="21">
        <f t="shared" si="94"/>
        <v>678</v>
      </c>
    </row>
    <row r="683" spans="1:11" x14ac:dyDescent="0.35">
      <c r="A683" s="73">
        <f t="shared" si="96"/>
        <v>22</v>
      </c>
      <c r="B683" s="79" t="s">
        <v>20</v>
      </c>
      <c r="C683" s="79" t="s">
        <v>8244</v>
      </c>
      <c r="D683" s="79" t="s">
        <v>16</v>
      </c>
      <c r="E683" s="79" t="s">
        <v>42</v>
      </c>
      <c r="F683" s="79" t="s">
        <v>8293</v>
      </c>
      <c r="G683" s="88">
        <f t="shared" si="95"/>
        <v>840</v>
      </c>
      <c r="H683" s="87">
        <f t="shared" ref="H683:H693" si="97">H671*2</f>
        <v>840</v>
      </c>
      <c r="I683" s="153">
        <v>0</v>
      </c>
      <c r="J683" s="21" t="str">
        <f t="shared" si="93"/>
        <v>PLANTAS SIN VAPORIZACION ATMOSFERICAAéreoD2*LP 16 A</v>
      </c>
      <c r="K683" s="21">
        <f t="shared" si="94"/>
        <v>679</v>
      </c>
    </row>
    <row r="684" spans="1:11" x14ac:dyDescent="0.35">
      <c r="A684" s="73">
        <f t="shared" si="96"/>
        <v>23</v>
      </c>
      <c r="B684" s="79" t="s">
        <v>20</v>
      </c>
      <c r="C684" s="79" t="s">
        <v>8244</v>
      </c>
      <c r="D684" s="79" t="s">
        <v>16</v>
      </c>
      <c r="E684" s="79" t="s">
        <v>43</v>
      </c>
      <c r="F684" s="79" t="s">
        <v>8293</v>
      </c>
      <c r="G684" s="88">
        <f t="shared" si="95"/>
        <v>980</v>
      </c>
      <c r="H684" s="87">
        <f t="shared" si="97"/>
        <v>980</v>
      </c>
      <c r="I684" s="153">
        <v>0</v>
      </c>
      <c r="J684" s="21" t="str">
        <f t="shared" si="93"/>
        <v>PLANTAS SIN VAPORIZACION ATMOSFERICAAéreoD2*LP 19 A</v>
      </c>
      <c r="K684" s="21">
        <f t="shared" si="94"/>
        <v>680</v>
      </c>
    </row>
    <row r="685" spans="1:11" x14ac:dyDescent="0.35">
      <c r="A685" s="73">
        <f t="shared" si="96"/>
        <v>24</v>
      </c>
      <c r="B685" s="79" t="s">
        <v>20</v>
      </c>
      <c r="C685" s="79" t="s">
        <v>8244</v>
      </c>
      <c r="D685" s="79" t="s">
        <v>16</v>
      </c>
      <c r="E685" s="79" t="s">
        <v>44</v>
      </c>
      <c r="F685" s="79" t="s">
        <v>8293</v>
      </c>
      <c r="G685" s="88">
        <f t="shared" si="95"/>
        <v>1120</v>
      </c>
      <c r="H685" s="87">
        <f t="shared" si="97"/>
        <v>1120</v>
      </c>
      <c r="I685" s="153">
        <v>0</v>
      </c>
      <c r="J685" s="21" t="str">
        <f t="shared" si="93"/>
        <v>PLANTAS SIN VAPORIZACION ATMOSFERICAAéreoD2*LP 22 A</v>
      </c>
      <c r="K685" s="21">
        <f t="shared" si="94"/>
        <v>681</v>
      </c>
    </row>
    <row r="686" spans="1:11" x14ac:dyDescent="0.35">
      <c r="A686" s="73">
        <f t="shared" si="96"/>
        <v>25</v>
      </c>
      <c r="B686" s="79" t="s">
        <v>20</v>
      </c>
      <c r="C686" s="79" t="s">
        <v>8244</v>
      </c>
      <c r="D686" s="79" t="s">
        <v>16</v>
      </c>
      <c r="E686" s="79" t="s">
        <v>45</v>
      </c>
      <c r="F686" s="79" t="s">
        <v>8293</v>
      </c>
      <c r="G686" s="88">
        <f t="shared" si="95"/>
        <v>1092</v>
      </c>
      <c r="H686" s="87">
        <f t="shared" si="97"/>
        <v>1092</v>
      </c>
      <c r="I686" s="153">
        <v>0</v>
      </c>
      <c r="J686" s="21" t="str">
        <f t="shared" si="93"/>
        <v>PLANTAS SIN VAPORIZACION ATMOSFERICAAéreoD2*LP 24 A</v>
      </c>
      <c r="K686" s="21">
        <f t="shared" si="94"/>
        <v>682</v>
      </c>
    </row>
    <row r="687" spans="1:11" x14ac:dyDescent="0.35">
      <c r="A687" s="73">
        <f t="shared" si="96"/>
        <v>26</v>
      </c>
      <c r="B687" s="79" t="s">
        <v>20</v>
      </c>
      <c r="C687" s="79" t="s">
        <v>8244</v>
      </c>
      <c r="D687" s="79" t="s">
        <v>16</v>
      </c>
      <c r="E687" s="79" t="s">
        <v>46</v>
      </c>
      <c r="F687" s="79" t="s">
        <v>8293</v>
      </c>
      <c r="G687" s="88">
        <f t="shared" si="95"/>
        <v>1288</v>
      </c>
      <c r="H687" s="87">
        <f t="shared" si="97"/>
        <v>1288</v>
      </c>
      <c r="I687" s="153">
        <v>0</v>
      </c>
      <c r="J687" s="21" t="str">
        <f t="shared" si="93"/>
        <v>PLANTAS SIN VAPORIZACION ATMOSFERICAAéreoD2*LP 29 A</v>
      </c>
      <c r="K687" s="21">
        <f t="shared" si="94"/>
        <v>683</v>
      </c>
    </row>
    <row r="688" spans="1:11" x14ac:dyDescent="0.35">
      <c r="A688" s="73">
        <f t="shared" si="96"/>
        <v>27</v>
      </c>
      <c r="B688" s="79" t="s">
        <v>20</v>
      </c>
      <c r="C688" s="79" t="s">
        <v>8244</v>
      </c>
      <c r="D688" s="79" t="s">
        <v>16</v>
      </c>
      <c r="E688" s="79" t="s">
        <v>47</v>
      </c>
      <c r="F688" s="79" t="s">
        <v>8293</v>
      </c>
      <c r="G688" s="88">
        <f t="shared" si="95"/>
        <v>1484</v>
      </c>
      <c r="H688" s="87">
        <f t="shared" si="97"/>
        <v>1484</v>
      </c>
      <c r="I688" s="153">
        <v>0</v>
      </c>
      <c r="J688" s="21" t="str">
        <f t="shared" si="93"/>
        <v>PLANTAS SIN VAPORIZACION ATMOSFERICAAéreoD2*LP 34 A</v>
      </c>
      <c r="K688" s="21">
        <f t="shared" si="94"/>
        <v>684</v>
      </c>
    </row>
    <row r="689" spans="1:11" x14ac:dyDescent="0.35">
      <c r="A689" s="73">
        <f t="shared" si="96"/>
        <v>28</v>
      </c>
      <c r="B689" s="79" t="s">
        <v>20</v>
      </c>
      <c r="C689" s="79" t="s">
        <v>8244</v>
      </c>
      <c r="D689" s="79" t="s">
        <v>16</v>
      </c>
      <c r="E689" s="79" t="s">
        <v>48</v>
      </c>
      <c r="F689" s="79" t="s">
        <v>8293</v>
      </c>
      <c r="G689" s="88">
        <f t="shared" si="95"/>
        <v>1204</v>
      </c>
      <c r="H689" s="87">
        <f t="shared" si="97"/>
        <v>1204</v>
      </c>
      <c r="I689" s="153">
        <v>0</v>
      </c>
      <c r="J689" s="21" t="str">
        <f t="shared" si="93"/>
        <v>PLANTAS SIN VAPORIZACION ATMOSFERICAAéreoD2*LP 33 A - 22</v>
      </c>
      <c r="K689" s="21">
        <f t="shared" si="94"/>
        <v>685</v>
      </c>
    </row>
    <row r="690" spans="1:11" x14ac:dyDescent="0.35">
      <c r="A690" s="73">
        <f t="shared" si="96"/>
        <v>29</v>
      </c>
      <c r="B690" s="79" t="s">
        <v>20</v>
      </c>
      <c r="C690" s="79" t="s">
        <v>8244</v>
      </c>
      <c r="D690" s="79" t="s">
        <v>16</v>
      </c>
      <c r="E690" s="79" t="s">
        <v>49</v>
      </c>
      <c r="F690" s="79" t="s">
        <v>8293</v>
      </c>
      <c r="G690" s="88">
        <f t="shared" si="95"/>
        <v>1764</v>
      </c>
      <c r="H690" s="87">
        <f t="shared" si="97"/>
        <v>1764</v>
      </c>
      <c r="I690" s="153">
        <v>0</v>
      </c>
      <c r="J690" s="21" t="str">
        <f t="shared" si="93"/>
        <v>PLANTAS SIN VAPORIZACION ATMOSFERICAAéreoD2*LP 50 A - 22</v>
      </c>
      <c r="K690" s="21">
        <f t="shared" si="94"/>
        <v>686</v>
      </c>
    </row>
    <row r="691" spans="1:11" x14ac:dyDescent="0.35">
      <c r="A691" s="73">
        <f t="shared" si="96"/>
        <v>30</v>
      </c>
      <c r="B691" s="79" t="s">
        <v>20</v>
      </c>
      <c r="C691" s="79" t="s">
        <v>8244</v>
      </c>
      <c r="D691" s="79" t="s">
        <v>16</v>
      </c>
      <c r="E691" s="79" t="s">
        <v>50</v>
      </c>
      <c r="F691" s="79" t="s">
        <v>8293</v>
      </c>
      <c r="G691" s="88">
        <f t="shared" si="95"/>
        <v>2100</v>
      </c>
      <c r="H691" s="87">
        <f t="shared" si="97"/>
        <v>2100</v>
      </c>
      <c r="I691" s="153">
        <v>0</v>
      </c>
      <c r="J691" s="21" t="str">
        <f t="shared" si="93"/>
        <v>PLANTAS SIN VAPORIZACION ATMOSFERICAAéreoD2*LP 59 A - 22</v>
      </c>
      <c r="K691" s="21">
        <f t="shared" si="94"/>
        <v>687</v>
      </c>
    </row>
    <row r="692" spans="1:11" x14ac:dyDescent="0.35">
      <c r="A692" s="73">
        <f t="shared" si="96"/>
        <v>31</v>
      </c>
      <c r="B692" s="79" t="s">
        <v>20</v>
      </c>
      <c r="C692" s="79" t="s">
        <v>8244</v>
      </c>
      <c r="D692" s="79" t="s">
        <v>16</v>
      </c>
      <c r="E692" s="79" t="s">
        <v>51</v>
      </c>
      <c r="F692" s="79" t="s">
        <v>8293</v>
      </c>
      <c r="G692" s="88">
        <f t="shared" si="95"/>
        <v>1624</v>
      </c>
      <c r="H692" s="87">
        <f t="shared" si="97"/>
        <v>1624</v>
      </c>
      <c r="I692" s="153">
        <v>0</v>
      </c>
      <c r="J692" s="21" t="str">
        <f t="shared" si="93"/>
        <v>PLANTAS SIN VAPORIZACION ATMOSFERICAAéreoD2*LP 50 A - 24</v>
      </c>
      <c r="K692" s="21">
        <f t="shared" si="94"/>
        <v>688</v>
      </c>
    </row>
    <row r="693" spans="1:11" x14ac:dyDescent="0.35">
      <c r="A693" s="73">
        <f t="shared" si="96"/>
        <v>32</v>
      </c>
      <c r="B693" s="79" t="s">
        <v>20</v>
      </c>
      <c r="C693" s="79" t="s">
        <v>8244</v>
      </c>
      <c r="D693" s="79" t="s">
        <v>16</v>
      </c>
      <c r="E693" s="79" t="s">
        <v>52</v>
      </c>
      <c r="F693" s="79" t="s">
        <v>8293</v>
      </c>
      <c r="G693" s="88">
        <f t="shared" si="95"/>
        <v>2436</v>
      </c>
      <c r="H693" s="87">
        <f t="shared" si="97"/>
        <v>2436</v>
      </c>
      <c r="I693" s="153">
        <v>0</v>
      </c>
      <c r="J693" s="21" t="str">
        <f t="shared" si="93"/>
        <v>PLANTAS SIN VAPORIZACION ATMOSFERICAAéreoD2*LP 69 A - 22</v>
      </c>
      <c r="K693" s="21">
        <f t="shared" si="94"/>
        <v>689</v>
      </c>
    </row>
    <row r="694" spans="1:11" x14ac:dyDescent="0.35">
      <c r="A694" s="73">
        <f t="shared" si="96"/>
        <v>33</v>
      </c>
      <c r="B694" s="79" t="s">
        <v>8272</v>
      </c>
      <c r="C694" s="79" t="s">
        <v>8244</v>
      </c>
      <c r="D694" s="79" t="s">
        <v>16</v>
      </c>
      <c r="E694" s="79" t="s">
        <v>21</v>
      </c>
      <c r="F694" s="79" t="s">
        <v>8294</v>
      </c>
      <c r="G694" s="88">
        <f t="shared" si="95"/>
        <v>187.6</v>
      </c>
      <c r="H694" s="87">
        <v>47.6</v>
      </c>
      <c r="I694" s="153">
        <f>14*10</f>
        <v>140</v>
      </c>
      <c r="J694" s="21" t="str">
        <f t="shared" si="93"/>
        <v>PLANTAS DE 1 DEPOSITO CON VAPORIZADOR VA 50 EN CONJUNTO AéreoDLP 1000</v>
      </c>
      <c r="K694" s="21">
        <f t="shared" si="94"/>
        <v>690</v>
      </c>
    </row>
    <row r="695" spans="1:11" x14ac:dyDescent="0.35">
      <c r="A695" s="73">
        <f t="shared" si="96"/>
        <v>34</v>
      </c>
      <c r="B695" s="79" t="s">
        <v>8272</v>
      </c>
      <c r="C695" s="79" t="s">
        <v>8244</v>
      </c>
      <c r="D695" s="79" t="s">
        <v>16</v>
      </c>
      <c r="E695" s="79" t="s">
        <v>22</v>
      </c>
      <c r="F695" s="79" t="s">
        <v>8294</v>
      </c>
      <c r="G695" s="88">
        <f t="shared" si="95"/>
        <v>201.60000000000002</v>
      </c>
      <c r="H695" s="87">
        <v>61.600000000000009</v>
      </c>
      <c r="I695" s="153">
        <f t="shared" ref="I695:I698" si="98">14*10</f>
        <v>140</v>
      </c>
      <c r="J695" s="21" t="str">
        <f t="shared" si="93"/>
        <v>PLANTAS DE 1 DEPOSITO CON VAPORIZADOR VA 50 EN CONJUNTO AéreoDLP 1450</v>
      </c>
      <c r="K695" s="21">
        <f t="shared" si="94"/>
        <v>691</v>
      </c>
    </row>
    <row r="696" spans="1:11" x14ac:dyDescent="0.35">
      <c r="A696" s="73">
        <f t="shared" si="96"/>
        <v>35</v>
      </c>
      <c r="B696" s="79" t="s">
        <v>8272</v>
      </c>
      <c r="C696" s="79" t="s">
        <v>8244</v>
      </c>
      <c r="D696" s="79" t="s">
        <v>16</v>
      </c>
      <c r="E696" s="79" t="s">
        <v>23</v>
      </c>
      <c r="F696" s="79" t="s">
        <v>8294</v>
      </c>
      <c r="G696" s="88">
        <f t="shared" si="95"/>
        <v>231</v>
      </c>
      <c r="H696" s="87">
        <v>91</v>
      </c>
      <c r="I696" s="153">
        <f t="shared" si="98"/>
        <v>140</v>
      </c>
      <c r="J696" s="21" t="str">
        <f t="shared" si="93"/>
        <v>PLANTAS DE 1 DEPOSITO CON VAPORIZADOR VA 50 EN CONJUNTO AéreoDLP 2450</v>
      </c>
      <c r="K696" s="21">
        <f t="shared" si="94"/>
        <v>692</v>
      </c>
    </row>
    <row r="697" spans="1:11" x14ac:dyDescent="0.35">
      <c r="A697" s="73">
        <f t="shared" si="96"/>
        <v>36</v>
      </c>
      <c r="B697" s="79" t="s">
        <v>8272</v>
      </c>
      <c r="C697" s="79" t="s">
        <v>8244</v>
      </c>
      <c r="D697" s="79" t="s">
        <v>16</v>
      </c>
      <c r="E697" s="79" t="s">
        <v>24</v>
      </c>
      <c r="F697" s="79" t="s">
        <v>8294</v>
      </c>
      <c r="G697" s="88">
        <f t="shared" si="95"/>
        <v>277.20000000000005</v>
      </c>
      <c r="H697" s="87">
        <v>137.20000000000002</v>
      </c>
      <c r="I697" s="153">
        <f t="shared" si="98"/>
        <v>140</v>
      </c>
      <c r="J697" s="21" t="str">
        <f t="shared" si="93"/>
        <v>PLANTAS DE 1 DEPOSITO CON VAPORIZADOR VA 50 EN CONJUNTO AéreoDLP 4000</v>
      </c>
      <c r="K697" s="21">
        <f t="shared" si="94"/>
        <v>693</v>
      </c>
    </row>
    <row r="698" spans="1:11" x14ac:dyDescent="0.35">
      <c r="A698" s="73">
        <f t="shared" si="96"/>
        <v>37</v>
      </c>
      <c r="B698" s="79" t="s">
        <v>8273</v>
      </c>
      <c r="C698" s="79" t="s">
        <v>8244</v>
      </c>
      <c r="D698" s="79" t="s">
        <v>16</v>
      </c>
      <c r="E698" s="79" t="s">
        <v>25</v>
      </c>
      <c r="F698" s="79" t="s">
        <v>8294</v>
      </c>
      <c r="G698" s="88">
        <f t="shared" si="95"/>
        <v>305.20000000000005</v>
      </c>
      <c r="H698" s="87">
        <v>165.20000000000002</v>
      </c>
      <c r="I698" s="153">
        <f t="shared" si="98"/>
        <v>140</v>
      </c>
      <c r="J698" s="21" t="str">
        <f t="shared" si="93"/>
        <v>PLANTAS DE 1 DEPOSITO CON VAPORIZADOR VA 50 EN CONJUNTOAéreoDLP 4880</v>
      </c>
      <c r="K698" s="21">
        <f t="shared" si="94"/>
        <v>694</v>
      </c>
    </row>
    <row r="699" spans="1:11" x14ac:dyDescent="0.35">
      <c r="A699" s="73">
        <f t="shared" si="96"/>
        <v>38</v>
      </c>
      <c r="B699" s="79" t="s">
        <v>8274</v>
      </c>
      <c r="C699" s="79" t="s">
        <v>8244</v>
      </c>
      <c r="D699" s="79" t="s">
        <v>16</v>
      </c>
      <c r="E699" s="79" t="s">
        <v>26</v>
      </c>
      <c r="F699" s="79" t="s">
        <v>8295</v>
      </c>
      <c r="G699" s="88">
        <f t="shared" si="95"/>
        <v>680.4</v>
      </c>
      <c r="H699" s="87">
        <v>218.4</v>
      </c>
      <c r="I699" s="153">
        <f>14*33</f>
        <v>462</v>
      </c>
      <c r="J699" s="21" t="str">
        <f t="shared" si="93"/>
        <v>PLANTAS DE 1 DEPOSITOS CON 1 VAPORIZADOR VA 150 INCLUIDO ARMARIO CON FIGURA CAéreoDLP 6650</v>
      </c>
      <c r="K699" s="21">
        <f t="shared" si="94"/>
        <v>695</v>
      </c>
    </row>
    <row r="700" spans="1:11" x14ac:dyDescent="0.35">
      <c r="A700" s="73">
        <f t="shared" si="96"/>
        <v>39</v>
      </c>
      <c r="B700" s="79" t="s">
        <v>8274</v>
      </c>
      <c r="C700" s="79" t="s">
        <v>8244</v>
      </c>
      <c r="D700" s="79" t="s">
        <v>16</v>
      </c>
      <c r="E700" s="79" t="s">
        <v>27</v>
      </c>
      <c r="F700" s="79" t="s">
        <v>8295</v>
      </c>
      <c r="G700" s="88">
        <f t="shared" si="95"/>
        <v>735</v>
      </c>
      <c r="H700" s="87">
        <v>273</v>
      </c>
      <c r="I700" s="153">
        <f t="shared" ref="I700:I713" si="99">14*33</f>
        <v>462</v>
      </c>
      <c r="J700" s="21" t="str">
        <f t="shared" si="93"/>
        <v>PLANTAS DE 1 DEPOSITOS CON 1 VAPORIZADOR VA 150 INCLUIDO ARMARIO CON FIGURA CAéreoDLP 8334</v>
      </c>
      <c r="K700" s="21">
        <f t="shared" si="94"/>
        <v>696</v>
      </c>
    </row>
    <row r="701" spans="1:11" x14ac:dyDescent="0.35">
      <c r="A701" s="73">
        <f t="shared" si="96"/>
        <v>40</v>
      </c>
      <c r="B701" s="79" t="s">
        <v>8274</v>
      </c>
      <c r="C701" s="79" t="s">
        <v>8244</v>
      </c>
      <c r="D701" s="79" t="s">
        <v>16</v>
      </c>
      <c r="E701" s="79" t="s">
        <v>28</v>
      </c>
      <c r="F701" s="79" t="s">
        <v>8295</v>
      </c>
      <c r="G701" s="88">
        <f t="shared" si="95"/>
        <v>728</v>
      </c>
      <c r="H701" s="87">
        <v>266</v>
      </c>
      <c r="I701" s="153">
        <f t="shared" si="99"/>
        <v>462</v>
      </c>
      <c r="J701" s="21" t="str">
        <f t="shared" si="93"/>
        <v>PLANTAS DE 1 DEPOSITOS CON 1 VAPORIZADOR VA 150 INCLUIDO ARMARIO CON FIGURA CAéreoDLP 10</v>
      </c>
      <c r="K701" s="21">
        <f t="shared" si="94"/>
        <v>697</v>
      </c>
    </row>
    <row r="702" spans="1:11" x14ac:dyDescent="0.35">
      <c r="A702" s="73">
        <f t="shared" si="96"/>
        <v>41</v>
      </c>
      <c r="B702" s="79" t="s">
        <v>8274</v>
      </c>
      <c r="C702" s="79" t="s">
        <v>8244</v>
      </c>
      <c r="D702" s="79" t="s">
        <v>16</v>
      </c>
      <c r="E702" s="79" t="s">
        <v>29</v>
      </c>
      <c r="F702" s="79" t="s">
        <v>8295</v>
      </c>
      <c r="G702" s="88">
        <f t="shared" si="95"/>
        <v>812</v>
      </c>
      <c r="H702" s="87">
        <v>350</v>
      </c>
      <c r="I702" s="153">
        <f t="shared" si="99"/>
        <v>462</v>
      </c>
      <c r="J702" s="21" t="str">
        <f t="shared" si="93"/>
        <v>PLANTAS DE 1 DEPOSITOS CON 1 VAPORIZADOR VA 150 INCLUIDO ARMARIO CON FIGURA CAéreoDLP 13 A</v>
      </c>
      <c r="K702" s="21">
        <f t="shared" si="94"/>
        <v>698</v>
      </c>
    </row>
    <row r="703" spans="1:11" x14ac:dyDescent="0.35">
      <c r="A703" s="73">
        <f t="shared" si="96"/>
        <v>42</v>
      </c>
      <c r="B703" s="79" t="s">
        <v>8274</v>
      </c>
      <c r="C703" s="79" t="s">
        <v>8244</v>
      </c>
      <c r="D703" s="79" t="s">
        <v>16</v>
      </c>
      <c r="E703" s="79" t="s">
        <v>30</v>
      </c>
      <c r="F703" s="79" t="s">
        <v>8295</v>
      </c>
      <c r="G703" s="88">
        <f t="shared" si="95"/>
        <v>882</v>
      </c>
      <c r="H703" s="87">
        <v>420</v>
      </c>
      <c r="I703" s="153">
        <f t="shared" si="99"/>
        <v>462</v>
      </c>
      <c r="J703" s="21" t="str">
        <f t="shared" si="93"/>
        <v>PLANTAS DE 1 DEPOSITOS CON 1 VAPORIZADOR VA 150 INCLUIDO ARMARIO CON FIGURA CAéreoDLP 16 A</v>
      </c>
      <c r="K703" s="21">
        <f t="shared" si="94"/>
        <v>699</v>
      </c>
    </row>
    <row r="704" spans="1:11" x14ac:dyDescent="0.35">
      <c r="A704" s="73">
        <f t="shared" si="96"/>
        <v>43</v>
      </c>
      <c r="B704" s="79" t="s">
        <v>8274</v>
      </c>
      <c r="C704" s="79" t="s">
        <v>8244</v>
      </c>
      <c r="D704" s="79" t="s">
        <v>16</v>
      </c>
      <c r="E704" s="79" t="s">
        <v>31</v>
      </c>
      <c r="F704" s="79" t="s">
        <v>8295</v>
      </c>
      <c r="G704" s="88">
        <f t="shared" si="95"/>
        <v>952</v>
      </c>
      <c r="H704" s="87">
        <v>490</v>
      </c>
      <c r="I704" s="153">
        <f t="shared" si="99"/>
        <v>462</v>
      </c>
      <c r="J704" s="21" t="str">
        <f t="shared" si="93"/>
        <v>PLANTAS DE 1 DEPOSITOS CON 1 VAPORIZADOR VA 150 INCLUIDO ARMARIO CON FIGURA CAéreoDLP 19 A</v>
      </c>
      <c r="K704" s="21">
        <f t="shared" si="94"/>
        <v>700</v>
      </c>
    </row>
    <row r="705" spans="1:11" x14ac:dyDescent="0.35">
      <c r="A705" s="73">
        <f t="shared" si="96"/>
        <v>44</v>
      </c>
      <c r="B705" s="79" t="s">
        <v>8274</v>
      </c>
      <c r="C705" s="79" t="s">
        <v>8244</v>
      </c>
      <c r="D705" s="79" t="s">
        <v>16</v>
      </c>
      <c r="E705" s="79" t="s">
        <v>32</v>
      </c>
      <c r="F705" s="79" t="s">
        <v>8295</v>
      </c>
      <c r="G705" s="88">
        <f t="shared" si="95"/>
        <v>1022</v>
      </c>
      <c r="H705" s="87">
        <v>560</v>
      </c>
      <c r="I705" s="153">
        <f t="shared" si="99"/>
        <v>462</v>
      </c>
      <c r="J705" s="21" t="str">
        <f t="shared" si="93"/>
        <v>PLANTAS DE 1 DEPOSITOS CON 1 VAPORIZADOR VA 150 INCLUIDO ARMARIO CON FIGURA CAéreoDLP 22 A</v>
      </c>
      <c r="K705" s="21">
        <f t="shared" si="94"/>
        <v>701</v>
      </c>
    </row>
    <row r="706" spans="1:11" x14ac:dyDescent="0.35">
      <c r="A706" s="73">
        <f t="shared" si="96"/>
        <v>45</v>
      </c>
      <c r="B706" s="79" t="s">
        <v>8274</v>
      </c>
      <c r="C706" s="79" t="s">
        <v>8244</v>
      </c>
      <c r="D706" s="79" t="s">
        <v>16</v>
      </c>
      <c r="E706" s="79" t="s">
        <v>33</v>
      </c>
      <c r="F706" s="79" t="s">
        <v>8295</v>
      </c>
      <c r="G706" s="88">
        <f t="shared" si="95"/>
        <v>1008</v>
      </c>
      <c r="H706" s="87">
        <v>546</v>
      </c>
      <c r="I706" s="153">
        <f t="shared" si="99"/>
        <v>462</v>
      </c>
      <c r="J706" s="21" t="str">
        <f t="shared" si="93"/>
        <v>PLANTAS DE 1 DEPOSITOS CON 1 VAPORIZADOR VA 150 INCLUIDO ARMARIO CON FIGURA CAéreoDLP 24 A</v>
      </c>
      <c r="K706" s="21">
        <f t="shared" si="94"/>
        <v>702</v>
      </c>
    </row>
    <row r="707" spans="1:11" x14ac:dyDescent="0.35">
      <c r="A707" s="73">
        <f t="shared" si="96"/>
        <v>46</v>
      </c>
      <c r="B707" s="79" t="s">
        <v>8274</v>
      </c>
      <c r="C707" s="79" t="s">
        <v>8244</v>
      </c>
      <c r="D707" s="79" t="s">
        <v>16</v>
      </c>
      <c r="E707" s="79" t="s">
        <v>34</v>
      </c>
      <c r="F707" s="79" t="s">
        <v>8295</v>
      </c>
      <c r="G707" s="88">
        <f t="shared" si="95"/>
        <v>1106</v>
      </c>
      <c r="H707" s="87">
        <v>644</v>
      </c>
      <c r="I707" s="153">
        <f t="shared" si="99"/>
        <v>462</v>
      </c>
      <c r="J707" s="21" t="str">
        <f t="shared" si="93"/>
        <v>PLANTAS DE 1 DEPOSITOS CON 1 VAPORIZADOR VA 150 INCLUIDO ARMARIO CON FIGURA CAéreoDLP 29 A</v>
      </c>
      <c r="K707" s="21">
        <f t="shared" si="94"/>
        <v>703</v>
      </c>
    </row>
    <row r="708" spans="1:11" x14ac:dyDescent="0.35">
      <c r="A708" s="73">
        <f t="shared" si="96"/>
        <v>47</v>
      </c>
      <c r="B708" s="79" t="s">
        <v>8274</v>
      </c>
      <c r="C708" s="79" t="s">
        <v>8244</v>
      </c>
      <c r="D708" s="79" t="s">
        <v>16</v>
      </c>
      <c r="E708" s="79" t="s">
        <v>35</v>
      </c>
      <c r="F708" s="79" t="s">
        <v>8295</v>
      </c>
      <c r="G708" s="88">
        <f t="shared" si="95"/>
        <v>1204</v>
      </c>
      <c r="H708" s="87">
        <v>742</v>
      </c>
      <c r="I708" s="153">
        <f t="shared" si="99"/>
        <v>462</v>
      </c>
      <c r="J708" s="21" t="str">
        <f t="shared" si="93"/>
        <v>PLANTAS DE 1 DEPOSITOS CON 1 VAPORIZADOR VA 150 INCLUIDO ARMARIO CON FIGURA CAéreoDLP 34 A</v>
      </c>
      <c r="K708" s="21">
        <f t="shared" si="94"/>
        <v>704</v>
      </c>
    </row>
    <row r="709" spans="1:11" x14ac:dyDescent="0.35">
      <c r="A709" s="73">
        <f t="shared" si="96"/>
        <v>48</v>
      </c>
      <c r="B709" s="79" t="s">
        <v>8274</v>
      </c>
      <c r="C709" s="79" t="s">
        <v>8244</v>
      </c>
      <c r="D709" s="79" t="s">
        <v>16</v>
      </c>
      <c r="E709" s="79" t="s">
        <v>36</v>
      </c>
      <c r="F709" s="79" t="s">
        <v>8295</v>
      </c>
      <c r="G709" s="88">
        <f t="shared" si="95"/>
        <v>1064</v>
      </c>
      <c r="H709" s="87">
        <v>602</v>
      </c>
      <c r="I709" s="153">
        <f t="shared" si="99"/>
        <v>462</v>
      </c>
      <c r="J709" s="21" t="str">
        <f t="shared" si="93"/>
        <v>PLANTAS DE 1 DEPOSITOS CON 1 VAPORIZADOR VA 150 INCLUIDO ARMARIO CON FIGURA CAéreoDLP 33 A - 22</v>
      </c>
      <c r="K709" s="21">
        <f t="shared" si="94"/>
        <v>705</v>
      </c>
    </row>
    <row r="710" spans="1:11" x14ac:dyDescent="0.35">
      <c r="A710" s="73">
        <f t="shared" si="96"/>
        <v>49</v>
      </c>
      <c r="B710" s="79" t="s">
        <v>8274</v>
      </c>
      <c r="C710" s="79" t="s">
        <v>8244</v>
      </c>
      <c r="D710" s="79" t="s">
        <v>16</v>
      </c>
      <c r="E710" s="79" t="s">
        <v>37</v>
      </c>
      <c r="F710" s="79" t="s">
        <v>8295</v>
      </c>
      <c r="G710" s="88">
        <f t="shared" si="95"/>
        <v>1344</v>
      </c>
      <c r="H710" s="87">
        <v>882</v>
      </c>
      <c r="I710" s="153">
        <f t="shared" si="99"/>
        <v>462</v>
      </c>
      <c r="J710" s="21" t="str">
        <f t="shared" ref="J710:J773" si="100">CONCATENATE(B710,C710,D710,E710)</f>
        <v>PLANTAS DE 1 DEPOSITOS CON 1 VAPORIZADOR VA 150 INCLUIDO ARMARIO CON FIGURA CAéreoDLP 50 A - 22</v>
      </c>
      <c r="K710" s="21">
        <f t="shared" si="94"/>
        <v>706</v>
      </c>
    </row>
    <row r="711" spans="1:11" x14ac:dyDescent="0.35">
      <c r="A711" s="73">
        <f t="shared" si="96"/>
        <v>50</v>
      </c>
      <c r="B711" s="79" t="s">
        <v>8274</v>
      </c>
      <c r="C711" s="79" t="s">
        <v>8244</v>
      </c>
      <c r="D711" s="79" t="s">
        <v>16</v>
      </c>
      <c r="E711" s="79" t="s">
        <v>38</v>
      </c>
      <c r="F711" s="79" t="s">
        <v>8295</v>
      </c>
      <c r="G711" s="88">
        <f t="shared" si="95"/>
        <v>1512</v>
      </c>
      <c r="H711" s="87">
        <v>1050</v>
      </c>
      <c r="I711" s="153">
        <f t="shared" si="99"/>
        <v>462</v>
      </c>
      <c r="J711" s="21" t="str">
        <f t="shared" si="100"/>
        <v>PLANTAS DE 1 DEPOSITOS CON 1 VAPORIZADOR VA 150 INCLUIDO ARMARIO CON FIGURA CAéreoDLP 59 A - 22</v>
      </c>
      <c r="K711" s="21">
        <f t="shared" ref="K711:K774" si="101">+K710+1</f>
        <v>707</v>
      </c>
    </row>
    <row r="712" spans="1:11" x14ac:dyDescent="0.35">
      <c r="A712" s="73">
        <f t="shared" si="96"/>
        <v>51</v>
      </c>
      <c r="B712" s="79" t="s">
        <v>8274</v>
      </c>
      <c r="C712" s="79" t="s">
        <v>8244</v>
      </c>
      <c r="D712" s="79" t="s">
        <v>16</v>
      </c>
      <c r="E712" s="79" t="s">
        <v>39</v>
      </c>
      <c r="F712" s="79" t="s">
        <v>8295</v>
      </c>
      <c r="G712" s="88">
        <f t="shared" si="95"/>
        <v>1274</v>
      </c>
      <c r="H712" s="87">
        <v>812</v>
      </c>
      <c r="I712" s="153">
        <f t="shared" si="99"/>
        <v>462</v>
      </c>
      <c r="J712" s="21" t="str">
        <f t="shared" si="100"/>
        <v>PLANTAS DE 1 DEPOSITOS CON 1 VAPORIZADOR VA 150 INCLUIDO ARMARIO CON FIGURA CAéreoDLP 50 A - 24</v>
      </c>
      <c r="K712" s="21">
        <f t="shared" si="101"/>
        <v>708</v>
      </c>
    </row>
    <row r="713" spans="1:11" x14ac:dyDescent="0.35">
      <c r="A713" s="73">
        <f t="shared" si="96"/>
        <v>52</v>
      </c>
      <c r="B713" s="79" t="s">
        <v>8274</v>
      </c>
      <c r="C713" s="79" t="s">
        <v>8244</v>
      </c>
      <c r="D713" s="79" t="s">
        <v>16</v>
      </c>
      <c r="E713" s="79" t="s">
        <v>40</v>
      </c>
      <c r="F713" s="79" t="s">
        <v>8295</v>
      </c>
      <c r="G713" s="88">
        <f t="shared" si="95"/>
        <v>1680</v>
      </c>
      <c r="H713" s="87">
        <v>1218</v>
      </c>
      <c r="I713" s="153">
        <f t="shared" si="99"/>
        <v>462</v>
      </c>
      <c r="J713" s="21" t="str">
        <f t="shared" si="100"/>
        <v>PLANTAS DE 1 DEPOSITOS CON 1 VAPORIZADOR VA 150 INCLUIDO ARMARIO CON FIGURA CAéreoDLP 69 A - 22</v>
      </c>
      <c r="K713" s="21">
        <f t="shared" si="101"/>
        <v>709</v>
      </c>
    </row>
    <row r="714" spans="1:11" x14ac:dyDescent="0.35">
      <c r="A714" s="73">
        <f t="shared" si="96"/>
        <v>53</v>
      </c>
      <c r="B714" s="79" t="s">
        <v>8275</v>
      </c>
      <c r="C714" s="79" t="s">
        <v>8244</v>
      </c>
      <c r="D714" s="79" t="s">
        <v>16</v>
      </c>
      <c r="E714" s="79" t="s">
        <v>41</v>
      </c>
      <c r="F714" s="79" t="s">
        <v>8298</v>
      </c>
      <c r="G714" s="88">
        <f t="shared" si="95"/>
        <v>1624</v>
      </c>
      <c r="H714" s="87">
        <f>+H682</f>
        <v>700</v>
      </c>
      <c r="I714" s="153">
        <f>+I702*2</f>
        <v>924</v>
      </c>
      <c r="J714" s="21" t="str">
        <f t="shared" si="100"/>
        <v>PLANTAS DE 2 DEPOSITOS CON 2 VAPORIZADORES VA 150 INCLUIDO ARMARIO CON FIGURA CAéreoD2*LP 13 A</v>
      </c>
      <c r="K714" s="21">
        <f t="shared" si="101"/>
        <v>710</v>
      </c>
    </row>
    <row r="715" spans="1:11" x14ac:dyDescent="0.35">
      <c r="A715" s="73">
        <f t="shared" si="96"/>
        <v>54</v>
      </c>
      <c r="B715" s="79" t="s">
        <v>8275</v>
      </c>
      <c r="C715" s="79" t="s">
        <v>8244</v>
      </c>
      <c r="D715" s="79" t="s">
        <v>16</v>
      </c>
      <c r="E715" s="79" t="s">
        <v>42</v>
      </c>
      <c r="F715" s="79" t="s">
        <v>8298</v>
      </c>
      <c r="G715" s="88">
        <f t="shared" si="95"/>
        <v>1764</v>
      </c>
      <c r="H715" s="87">
        <f t="shared" ref="H715:H725" si="102">+H683</f>
        <v>840</v>
      </c>
      <c r="I715" s="153">
        <f t="shared" ref="I715:I725" si="103">+I703*2</f>
        <v>924</v>
      </c>
      <c r="J715" s="21" t="str">
        <f t="shared" si="100"/>
        <v>PLANTAS DE 2 DEPOSITOS CON 2 VAPORIZADORES VA 150 INCLUIDO ARMARIO CON FIGURA CAéreoD2*LP 16 A</v>
      </c>
      <c r="K715" s="21">
        <f t="shared" si="101"/>
        <v>711</v>
      </c>
    </row>
    <row r="716" spans="1:11" x14ac:dyDescent="0.35">
      <c r="A716" s="73">
        <f t="shared" si="96"/>
        <v>55</v>
      </c>
      <c r="B716" s="79" t="s">
        <v>8275</v>
      </c>
      <c r="C716" s="79" t="s">
        <v>8244</v>
      </c>
      <c r="D716" s="79" t="s">
        <v>16</v>
      </c>
      <c r="E716" s="79" t="s">
        <v>43</v>
      </c>
      <c r="F716" s="79" t="s">
        <v>8298</v>
      </c>
      <c r="G716" s="88">
        <f t="shared" si="95"/>
        <v>1904</v>
      </c>
      <c r="H716" s="87">
        <f t="shared" si="102"/>
        <v>980</v>
      </c>
      <c r="I716" s="153">
        <f t="shared" si="103"/>
        <v>924</v>
      </c>
      <c r="J716" s="21" t="str">
        <f t="shared" si="100"/>
        <v>PLANTAS DE 2 DEPOSITOS CON 2 VAPORIZADORES VA 150 INCLUIDO ARMARIO CON FIGURA CAéreoD2*LP 19 A</v>
      </c>
      <c r="K716" s="21">
        <f t="shared" si="101"/>
        <v>712</v>
      </c>
    </row>
    <row r="717" spans="1:11" x14ac:dyDescent="0.35">
      <c r="A717" s="73">
        <f t="shared" si="96"/>
        <v>56</v>
      </c>
      <c r="B717" s="79" t="s">
        <v>8275</v>
      </c>
      <c r="C717" s="79" t="s">
        <v>8244</v>
      </c>
      <c r="D717" s="79" t="s">
        <v>16</v>
      </c>
      <c r="E717" s="79" t="s">
        <v>44</v>
      </c>
      <c r="F717" s="79" t="s">
        <v>8298</v>
      </c>
      <c r="G717" s="88">
        <f t="shared" si="95"/>
        <v>2044</v>
      </c>
      <c r="H717" s="87">
        <f t="shared" si="102"/>
        <v>1120</v>
      </c>
      <c r="I717" s="153">
        <f t="shared" si="103"/>
        <v>924</v>
      </c>
      <c r="J717" s="21" t="str">
        <f t="shared" si="100"/>
        <v>PLANTAS DE 2 DEPOSITOS CON 2 VAPORIZADORES VA 150 INCLUIDO ARMARIO CON FIGURA CAéreoD2*LP 22 A</v>
      </c>
      <c r="K717" s="21">
        <f t="shared" si="101"/>
        <v>713</v>
      </c>
    </row>
    <row r="718" spans="1:11" x14ac:dyDescent="0.35">
      <c r="A718" s="73">
        <f t="shared" si="96"/>
        <v>57</v>
      </c>
      <c r="B718" s="79" t="s">
        <v>8275</v>
      </c>
      <c r="C718" s="79" t="s">
        <v>8244</v>
      </c>
      <c r="D718" s="79" t="s">
        <v>16</v>
      </c>
      <c r="E718" s="79" t="s">
        <v>45</v>
      </c>
      <c r="F718" s="79" t="s">
        <v>8298</v>
      </c>
      <c r="G718" s="88">
        <f t="shared" si="95"/>
        <v>2016</v>
      </c>
      <c r="H718" s="87">
        <f t="shared" si="102"/>
        <v>1092</v>
      </c>
      <c r="I718" s="153">
        <f t="shared" si="103"/>
        <v>924</v>
      </c>
      <c r="J718" s="21" t="str">
        <f t="shared" si="100"/>
        <v>PLANTAS DE 2 DEPOSITOS CON 2 VAPORIZADORES VA 150 INCLUIDO ARMARIO CON FIGURA CAéreoD2*LP 24 A</v>
      </c>
      <c r="K718" s="21">
        <f t="shared" si="101"/>
        <v>714</v>
      </c>
    </row>
    <row r="719" spans="1:11" x14ac:dyDescent="0.35">
      <c r="A719" s="73">
        <f t="shared" si="96"/>
        <v>58</v>
      </c>
      <c r="B719" s="79" t="s">
        <v>8275</v>
      </c>
      <c r="C719" s="79" t="s">
        <v>8244</v>
      </c>
      <c r="D719" s="79" t="s">
        <v>16</v>
      </c>
      <c r="E719" s="79" t="s">
        <v>46</v>
      </c>
      <c r="F719" s="79" t="s">
        <v>8298</v>
      </c>
      <c r="G719" s="88">
        <f t="shared" si="95"/>
        <v>2212</v>
      </c>
      <c r="H719" s="87">
        <f t="shared" si="102"/>
        <v>1288</v>
      </c>
      <c r="I719" s="153">
        <f t="shared" si="103"/>
        <v>924</v>
      </c>
      <c r="J719" s="21" t="str">
        <f t="shared" si="100"/>
        <v>PLANTAS DE 2 DEPOSITOS CON 2 VAPORIZADORES VA 150 INCLUIDO ARMARIO CON FIGURA CAéreoD2*LP 29 A</v>
      </c>
      <c r="K719" s="21">
        <f t="shared" si="101"/>
        <v>715</v>
      </c>
    </row>
    <row r="720" spans="1:11" x14ac:dyDescent="0.35">
      <c r="A720" s="73">
        <f t="shared" si="96"/>
        <v>59</v>
      </c>
      <c r="B720" s="79" t="s">
        <v>8275</v>
      </c>
      <c r="C720" s="79" t="s">
        <v>8244</v>
      </c>
      <c r="D720" s="79" t="s">
        <v>16</v>
      </c>
      <c r="E720" s="79" t="s">
        <v>47</v>
      </c>
      <c r="F720" s="79" t="s">
        <v>8298</v>
      </c>
      <c r="G720" s="88">
        <f t="shared" si="95"/>
        <v>2408</v>
      </c>
      <c r="H720" s="87">
        <f t="shared" si="102"/>
        <v>1484</v>
      </c>
      <c r="I720" s="153">
        <f t="shared" si="103"/>
        <v>924</v>
      </c>
      <c r="J720" s="21" t="str">
        <f t="shared" si="100"/>
        <v>PLANTAS DE 2 DEPOSITOS CON 2 VAPORIZADORES VA 150 INCLUIDO ARMARIO CON FIGURA CAéreoD2*LP 34 A</v>
      </c>
      <c r="K720" s="21">
        <f t="shared" si="101"/>
        <v>716</v>
      </c>
    </row>
    <row r="721" spans="1:11" x14ac:dyDescent="0.35">
      <c r="A721" s="73">
        <f t="shared" si="96"/>
        <v>60</v>
      </c>
      <c r="B721" s="79" t="s">
        <v>8275</v>
      </c>
      <c r="C721" s="79" t="s">
        <v>8244</v>
      </c>
      <c r="D721" s="79" t="s">
        <v>16</v>
      </c>
      <c r="E721" s="79" t="s">
        <v>48</v>
      </c>
      <c r="F721" s="79" t="s">
        <v>8298</v>
      </c>
      <c r="G721" s="88">
        <f t="shared" si="95"/>
        <v>2128</v>
      </c>
      <c r="H721" s="87">
        <f t="shared" si="102"/>
        <v>1204</v>
      </c>
      <c r="I721" s="153">
        <f t="shared" si="103"/>
        <v>924</v>
      </c>
      <c r="J721" s="21" t="str">
        <f t="shared" si="100"/>
        <v>PLANTAS DE 2 DEPOSITOS CON 2 VAPORIZADORES VA 150 INCLUIDO ARMARIO CON FIGURA CAéreoD2*LP 33 A - 22</v>
      </c>
      <c r="K721" s="21">
        <f t="shared" si="101"/>
        <v>717</v>
      </c>
    </row>
    <row r="722" spans="1:11" x14ac:dyDescent="0.35">
      <c r="A722" s="73">
        <f t="shared" si="96"/>
        <v>61</v>
      </c>
      <c r="B722" s="79" t="s">
        <v>8275</v>
      </c>
      <c r="C722" s="79" t="s">
        <v>8244</v>
      </c>
      <c r="D722" s="79" t="s">
        <v>16</v>
      </c>
      <c r="E722" s="79" t="s">
        <v>49</v>
      </c>
      <c r="F722" s="79" t="s">
        <v>8298</v>
      </c>
      <c r="G722" s="88">
        <f t="shared" si="95"/>
        <v>2688</v>
      </c>
      <c r="H722" s="87">
        <f t="shared" si="102"/>
        <v>1764</v>
      </c>
      <c r="I722" s="153">
        <f t="shared" si="103"/>
        <v>924</v>
      </c>
      <c r="J722" s="21" t="str">
        <f t="shared" si="100"/>
        <v>PLANTAS DE 2 DEPOSITOS CON 2 VAPORIZADORES VA 150 INCLUIDO ARMARIO CON FIGURA CAéreoD2*LP 50 A - 22</v>
      </c>
      <c r="K722" s="21">
        <f t="shared" si="101"/>
        <v>718</v>
      </c>
    </row>
    <row r="723" spans="1:11" x14ac:dyDescent="0.35">
      <c r="A723" s="73">
        <f t="shared" si="96"/>
        <v>62</v>
      </c>
      <c r="B723" s="79" t="s">
        <v>8275</v>
      </c>
      <c r="C723" s="79" t="s">
        <v>8244</v>
      </c>
      <c r="D723" s="79" t="s">
        <v>16</v>
      </c>
      <c r="E723" s="79" t="s">
        <v>50</v>
      </c>
      <c r="F723" s="79" t="s">
        <v>8298</v>
      </c>
      <c r="G723" s="88">
        <f t="shared" si="95"/>
        <v>3024</v>
      </c>
      <c r="H723" s="87">
        <f t="shared" si="102"/>
        <v>2100</v>
      </c>
      <c r="I723" s="153">
        <f t="shared" si="103"/>
        <v>924</v>
      </c>
      <c r="J723" s="21" t="str">
        <f t="shared" si="100"/>
        <v>PLANTAS DE 2 DEPOSITOS CON 2 VAPORIZADORES VA 150 INCLUIDO ARMARIO CON FIGURA CAéreoD2*LP 59 A - 22</v>
      </c>
      <c r="K723" s="21">
        <f t="shared" si="101"/>
        <v>719</v>
      </c>
    </row>
    <row r="724" spans="1:11" x14ac:dyDescent="0.35">
      <c r="A724" s="73">
        <f t="shared" si="96"/>
        <v>63</v>
      </c>
      <c r="B724" s="79" t="s">
        <v>8275</v>
      </c>
      <c r="C724" s="79" t="s">
        <v>8244</v>
      </c>
      <c r="D724" s="79" t="s">
        <v>16</v>
      </c>
      <c r="E724" s="79" t="s">
        <v>51</v>
      </c>
      <c r="F724" s="79" t="s">
        <v>8298</v>
      </c>
      <c r="G724" s="88">
        <f t="shared" si="95"/>
        <v>2548</v>
      </c>
      <c r="H724" s="87">
        <f t="shared" si="102"/>
        <v>1624</v>
      </c>
      <c r="I724" s="153">
        <f t="shared" si="103"/>
        <v>924</v>
      </c>
      <c r="J724" s="21" t="str">
        <f t="shared" si="100"/>
        <v>PLANTAS DE 2 DEPOSITOS CON 2 VAPORIZADORES VA 150 INCLUIDO ARMARIO CON FIGURA CAéreoD2*LP 50 A - 24</v>
      </c>
      <c r="K724" s="21">
        <f t="shared" si="101"/>
        <v>720</v>
      </c>
    </row>
    <row r="725" spans="1:11" x14ac:dyDescent="0.35">
      <c r="A725" s="73">
        <f t="shared" si="96"/>
        <v>64</v>
      </c>
      <c r="B725" s="79" t="s">
        <v>8275</v>
      </c>
      <c r="C725" s="79" t="s">
        <v>8244</v>
      </c>
      <c r="D725" s="79" t="s">
        <v>16</v>
      </c>
      <c r="E725" s="79" t="s">
        <v>52</v>
      </c>
      <c r="F725" s="79" t="s">
        <v>8298</v>
      </c>
      <c r="G725" s="88">
        <f t="shared" si="95"/>
        <v>3360</v>
      </c>
      <c r="H725" s="87">
        <f t="shared" si="102"/>
        <v>2436</v>
      </c>
      <c r="I725" s="153">
        <f t="shared" si="103"/>
        <v>924</v>
      </c>
      <c r="J725" s="21" t="str">
        <f t="shared" si="100"/>
        <v>PLANTAS DE 2 DEPOSITOS CON 2 VAPORIZADORES VA 150 INCLUIDO ARMARIO CON FIGURA CAéreoD2*LP 69 A - 22</v>
      </c>
      <c r="K725" s="21">
        <f t="shared" si="101"/>
        <v>721</v>
      </c>
    </row>
    <row r="726" spans="1:11" x14ac:dyDescent="0.35">
      <c r="A726" s="73">
        <f t="shared" si="96"/>
        <v>65</v>
      </c>
      <c r="B726" s="79" t="s">
        <v>8276</v>
      </c>
      <c r="C726" s="79" t="s">
        <v>8244</v>
      </c>
      <c r="D726" s="79" t="s">
        <v>16</v>
      </c>
      <c r="E726" s="79" t="s">
        <v>26</v>
      </c>
      <c r="F726" s="79" t="s">
        <v>8296</v>
      </c>
      <c r="G726" s="88">
        <f t="shared" si="95"/>
        <v>1156.4000000000001</v>
      </c>
      <c r="H726" s="87">
        <v>218.4</v>
      </c>
      <c r="I726" s="153">
        <f>14*67</f>
        <v>938</v>
      </c>
      <c r="J726" s="21" t="str">
        <f t="shared" si="100"/>
        <v xml:space="preserve"> PLANTAS DE 1 DEPOSITOS CON 1 VAPORIZADOR VA 300 INCLUIDO ARMARIO CON FIGURA C AéreoDLP 6650</v>
      </c>
      <c r="K726" s="21">
        <f t="shared" si="101"/>
        <v>722</v>
      </c>
    </row>
    <row r="727" spans="1:11" x14ac:dyDescent="0.35">
      <c r="A727" s="73">
        <f t="shared" si="96"/>
        <v>66</v>
      </c>
      <c r="B727" s="79" t="s">
        <v>8276</v>
      </c>
      <c r="C727" s="79" t="s">
        <v>8244</v>
      </c>
      <c r="D727" s="79" t="s">
        <v>16</v>
      </c>
      <c r="E727" s="79" t="s">
        <v>27</v>
      </c>
      <c r="F727" s="79" t="s">
        <v>8296</v>
      </c>
      <c r="G727" s="88">
        <f t="shared" ref="G727:G790" si="104">H727+I727</f>
        <v>1211</v>
      </c>
      <c r="H727" s="87">
        <v>273</v>
      </c>
      <c r="I727" s="153">
        <f t="shared" ref="I727:I740" si="105">14*67</f>
        <v>938</v>
      </c>
      <c r="J727" s="21" t="str">
        <f t="shared" si="100"/>
        <v xml:space="preserve"> PLANTAS DE 1 DEPOSITOS CON 1 VAPORIZADOR VA 300 INCLUIDO ARMARIO CON FIGURA C AéreoDLP 8334</v>
      </c>
      <c r="K727" s="21">
        <f t="shared" si="101"/>
        <v>723</v>
      </c>
    </row>
    <row r="728" spans="1:11" x14ac:dyDescent="0.35">
      <c r="A728" s="73">
        <f t="shared" ref="A728:A791" si="106">+A727+1</f>
        <v>67</v>
      </c>
      <c r="B728" s="79" t="s">
        <v>8276</v>
      </c>
      <c r="C728" s="79" t="s">
        <v>8244</v>
      </c>
      <c r="D728" s="79" t="s">
        <v>16</v>
      </c>
      <c r="E728" s="79" t="s">
        <v>28</v>
      </c>
      <c r="F728" s="79" t="s">
        <v>8296</v>
      </c>
      <c r="G728" s="88">
        <f t="shared" si="104"/>
        <v>1204</v>
      </c>
      <c r="H728" s="87">
        <v>266</v>
      </c>
      <c r="I728" s="153">
        <f t="shared" si="105"/>
        <v>938</v>
      </c>
      <c r="J728" s="21" t="str">
        <f t="shared" si="100"/>
        <v xml:space="preserve"> PLANTAS DE 1 DEPOSITOS CON 1 VAPORIZADOR VA 300 INCLUIDO ARMARIO CON FIGURA C AéreoDLP 10</v>
      </c>
      <c r="K728" s="21">
        <f t="shared" si="101"/>
        <v>724</v>
      </c>
    </row>
    <row r="729" spans="1:11" x14ac:dyDescent="0.35">
      <c r="A729" s="73">
        <f t="shared" si="106"/>
        <v>68</v>
      </c>
      <c r="B729" s="79" t="s">
        <v>8276</v>
      </c>
      <c r="C729" s="79" t="s">
        <v>8244</v>
      </c>
      <c r="D729" s="79" t="s">
        <v>16</v>
      </c>
      <c r="E729" s="79" t="s">
        <v>29</v>
      </c>
      <c r="F729" s="79" t="s">
        <v>8296</v>
      </c>
      <c r="G729" s="88">
        <f t="shared" si="104"/>
        <v>1288</v>
      </c>
      <c r="H729" s="87">
        <v>350</v>
      </c>
      <c r="I729" s="153">
        <f t="shared" si="105"/>
        <v>938</v>
      </c>
      <c r="J729" s="21" t="str">
        <f t="shared" si="100"/>
        <v xml:space="preserve"> PLANTAS DE 1 DEPOSITOS CON 1 VAPORIZADOR VA 300 INCLUIDO ARMARIO CON FIGURA C AéreoDLP 13 A</v>
      </c>
      <c r="K729" s="21">
        <f t="shared" si="101"/>
        <v>725</v>
      </c>
    </row>
    <row r="730" spans="1:11" x14ac:dyDescent="0.35">
      <c r="A730" s="73">
        <f t="shared" si="106"/>
        <v>69</v>
      </c>
      <c r="B730" s="79" t="s">
        <v>8276</v>
      </c>
      <c r="C730" s="79" t="s">
        <v>8244</v>
      </c>
      <c r="D730" s="79" t="s">
        <v>16</v>
      </c>
      <c r="E730" s="79" t="s">
        <v>30</v>
      </c>
      <c r="F730" s="79" t="s">
        <v>8296</v>
      </c>
      <c r="G730" s="88">
        <f t="shared" si="104"/>
        <v>1358</v>
      </c>
      <c r="H730" s="87">
        <v>420</v>
      </c>
      <c r="I730" s="153">
        <f t="shared" si="105"/>
        <v>938</v>
      </c>
      <c r="J730" s="21" t="str">
        <f t="shared" si="100"/>
        <v xml:space="preserve"> PLANTAS DE 1 DEPOSITOS CON 1 VAPORIZADOR VA 300 INCLUIDO ARMARIO CON FIGURA C AéreoDLP 16 A</v>
      </c>
      <c r="K730" s="21">
        <f t="shared" si="101"/>
        <v>726</v>
      </c>
    </row>
    <row r="731" spans="1:11" x14ac:dyDescent="0.35">
      <c r="A731" s="73">
        <f t="shared" si="106"/>
        <v>70</v>
      </c>
      <c r="B731" s="79" t="s">
        <v>8276</v>
      </c>
      <c r="C731" s="79" t="s">
        <v>8244</v>
      </c>
      <c r="D731" s="79" t="s">
        <v>16</v>
      </c>
      <c r="E731" s="79" t="s">
        <v>31</v>
      </c>
      <c r="F731" s="79" t="s">
        <v>8296</v>
      </c>
      <c r="G731" s="88">
        <f t="shared" si="104"/>
        <v>1428</v>
      </c>
      <c r="H731" s="87">
        <v>490</v>
      </c>
      <c r="I731" s="153">
        <f t="shared" si="105"/>
        <v>938</v>
      </c>
      <c r="J731" s="21" t="str">
        <f t="shared" si="100"/>
        <v xml:space="preserve"> PLANTAS DE 1 DEPOSITOS CON 1 VAPORIZADOR VA 300 INCLUIDO ARMARIO CON FIGURA C AéreoDLP 19 A</v>
      </c>
      <c r="K731" s="21">
        <f t="shared" si="101"/>
        <v>727</v>
      </c>
    </row>
    <row r="732" spans="1:11" x14ac:dyDescent="0.35">
      <c r="A732" s="73">
        <f t="shared" si="106"/>
        <v>71</v>
      </c>
      <c r="B732" s="79" t="s">
        <v>8276</v>
      </c>
      <c r="C732" s="79" t="s">
        <v>8244</v>
      </c>
      <c r="D732" s="79" t="s">
        <v>16</v>
      </c>
      <c r="E732" s="79" t="s">
        <v>32</v>
      </c>
      <c r="F732" s="79" t="s">
        <v>8296</v>
      </c>
      <c r="G732" s="88">
        <f t="shared" si="104"/>
        <v>1498</v>
      </c>
      <c r="H732" s="87">
        <v>560</v>
      </c>
      <c r="I732" s="153">
        <f t="shared" si="105"/>
        <v>938</v>
      </c>
      <c r="J732" s="21" t="str">
        <f t="shared" si="100"/>
        <v xml:space="preserve"> PLANTAS DE 1 DEPOSITOS CON 1 VAPORIZADOR VA 300 INCLUIDO ARMARIO CON FIGURA C AéreoDLP 22 A</v>
      </c>
      <c r="K732" s="21">
        <f t="shared" si="101"/>
        <v>728</v>
      </c>
    </row>
    <row r="733" spans="1:11" x14ac:dyDescent="0.35">
      <c r="A733" s="73">
        <f t="shared" si="106"/>
        <v>72</v>
      </c>
      <c r="B733" s="79" t="s">
        <v>8276</v>
      </c>
      <c r="C733" s="79" t="s">
        <v>8244</v>
      </c>
      <c r="D733" s="79" t="s">
        <v>16</v>
      </c>
      <c r="E733" s="79" t="s">
        <v>33</v>
      </c>
      <c r="F733" s="79" t="s">
        <v>8296</v>
      </c>
      <c r="G733" s="88">
        <f t="shared" si="104"/>
        <v>1484</v>
      </c>
      <c r="H733" s="87">
        <v>546</v>
      </c>
      <c r="I733" s="153">
        <f t="shared" si="105"/>
        <v>938</v>
      </c>
      <c r="J733" s="21" t="str">
        <f t="shared" si="100"/>
        <v xml:space="preserve"> PLANTAS DE 1 DEPOSITOS CON 1 VAPORIZADOR VA 300 INCLUIDO ARMARIO CON FIGURA C AéreoDLP 24 A</v>
      </c>
      <c r="K733" s="21">
        <f t="shared" si="101"/>
        <v>729</v>
      </c>
    </row>
    <row r="734" spans="1:11" x14ac:dyDescent="0.35">
      <c r="A734" s="73">
        <f t="shared" si="106"/>
        <v>73</v>
      </c>
      <c r="B734" s="79" t="s">
        <v>8276</v>
      </c>
      <c r="C734" s="79" t="s">
        <v>8244</v>
      </c>
      <c r="D734" s="79" t="s">
        <v>16</v>
      </c>
      <c r="E734" s="79" t="s">
        <v>34</v>
      </c>
      <c r="F734" s="79" t="s">
        <v>8296</v>
      </c>
      <c r="G734" s="88">
        <f t="shared" si="104"/>
        <v>1582</v>
      </c>
      <c r="H734" s="87">
        <v>644</v>
      </c>
      <c r="I734" s="153">
        <f t="shared" si="105"/>
        <v>938</v>
      </c>
      <c r="J734" s="21" t="str">
        <f t="shared" si="100"/>
        <v xml:space="preserve"> PLANTAS DE 1 DEPOSITOS CON 1 VAPORIZADOR VA 300 INCLUIDO ARMARIO CON FIGURA C AéreoDLP 29 A</v>
      </c>
      <c r="K734" s="21">
        <f t="shared" si="101"/>
        <v>730</v>
      </c>
    </row>
    <row r="735" spans="1:11" x14ac:dyDescent="0.35">
      <c r="A735" s="73">
        <f t="shared" si="106"/>
        <v>74</v>
      </c>
      <c r="B735" s="79" t="s">
        <v>8276</v>
      </c>
      <c r="C735" s="79" t="s">
        <v>8244</v>
      </c>
      <c r="D735" s="79" t="s">
        <v>16</v>
      </c>
      <c r="E735" s="79" t="s">
        <v>35</v>
      </c>
      <c r="F735" s="79" t="s">
        <v>8296</v>
      </c>
      <c r="G735" s="88">
        <f t="shared" si="104"/>
        <v>1680</v>
      </c>
      <c r="H735" s="87">
        <v>742</v>
      </c>
      <c r="I735" s="153">
        <f t="shared" si="105"/>
        <v>938</v>
      </c>
      <c r="J735" s="21" t="str">
        <f t="shared" si="100"/>
        <v xml:space="preserve"> PLANTAS DE 1 DEPOSITOS CON 1 VAPORIZADOR VA 300 INCLUIDO ARMARIO CON FIGURA C AéreoDLP 34 A</v>
      </c>
      <c r="K735" s="21">
        <f t="shared" si="101"/>
        <v>731</v>
      </c>
    </row>
    <row r="736" spans="1:11" x14ac:dyDescent="0.35">
      <c r="A736" s="73">
        <f t="shared" si="106"/>
        <v>75</v>
      </c>
      <c r="B736" s="79" t="s">
        <v>8276</v>
      </c>
      <c r="C736" s="79" t="s">
        <v>8244</v>
      </c>
      <c r="D736" s="79" t="s">
        <v>16</v>
      </c>
      <c r="E736" s="79" t="s">
        <v>36</v>
      </c>
      <c r="F736" s="79" t="s">
        <v>8296</v>
      </c>
      <c r="G736" s="88">
        <f t="shared" si="104"/>
        <v>1540</v>
      </c>
      <c r="H736" s="87">
        <v>602</v>
      </c>
      <c r="I736" s="153">
        <f t="shared" si="105"/>
        <v>938</v>
      </c>
      <c r="J736" s="21" t="str">
        <f t="shared" si="100"/>
        <v xml:space="preserve"> PLANTAS DE 1 DEPOSITOS CON 1 VAPORIZADOR VA 300 INCLUIDO ARMARIO CON FIGURA C AéreoDLP 33 A - 22</v>
      </c>
      <c r="K736" s="21">
        <f t="shared" si="101"/>
        <v>732</v>
      </c>
    </row>
    <row r="737" spans="1:11" x14ac:dyDescent="0.35">
      <c r="A737" s="73">
        <f t="shared" si="106"/>
        <v>76</v>
      </c>
      <c r="B737" s="79" t="s">
        <v>8276</v>
      </c>
      <c r="C737" s="79" t="s">
        <v>8244</v>
      </c>
      <c r="D737" s="79" t="s">
        <v>16</v>
      </c>
      <c r="E737" s="79" t="s">
        <v>37</v>
      </c>
      <c r="F737" s="79" t="s">
        <v>8296</v>
      </c>
      <c r="G737" s="88">
        <f t="shared" si="104"/>
        <v>1820</v>
      </c>
      <c r="H737" s="87">
        <v>882</v>
      </c>
      <c r="I737" s="153">
        <f t="shared" si="105"/>
        <v>938</v>
      </c>
      <c r="J737" s="21" t="str">
        <f t="shared" si="100"/>
        <v xml:space="preserve"> PLANTAS DE 1 DEPOSITOS CON 1 VAPORIZADOR VA 300 INCLUIDO ARMARIO CON FIGURA C AéreoDLP 50 A - 22</v>
      </c>
      <c r="K737" s="21">
        <f t="shared" si="101"/>
        <v>733</v>
      </c>
    </row>
    <row r="738" spans="1:11" x14ac:dyDescent="0.35">
      <c r="A738" s="73">
        <f t="shared" si="106"/>
        <v>77</v>
      </c>
      <c r="B738" s="79" t="s">
        <v>8276</v>
      </c>
      <c r="C738" s="79" t="s">
        <v>8244</v>
      </c>
      <c r="D738" s="79" t="s">
        <v>16</v>
      </c>
      <c r="E738" s="79" t="s">
        <v>38</v>
      </c>
      <c r="F738" s="79" t="s">
        <v>8296</v>
      </c>
      <c r="G738" s="88">
        <f t="shared" si="104"/>
        <v>1988</v>
      </c>
      <c r="H738" s="87">
        <v>1050</v>
      </c>
      <c r="I738" s="153">
        <f t="shared" si="105"/>
        <v>938</v>
      </c>
      <c r="J738" s="21" t="str">
        <f t="shared" si="100"/>
        <v xml:space="preserve"> PLANTAS DE 1 DEPOSITOS CON 1 VAPORIZADOR VA 300 INCLUIDO ARMARIO CON FIGURA C AéreoDLP 59 A - 22</v>
      </c>
      <c r="K738" s="21">
        <f t="shared" si="101"/>
        <v>734</v>
      </c>
    </row>
    <row r="739" spans="1:11" x14ac:dyDescent="0.35">
      <c r="A739" s="73">
        <f t="shared" si="106"/>
        <v>78</v>
      </c>
      <c r="B739" s="79" t="s">
        <v>8276</v>
      </c>
      <c r="C739" s="79" t="s">
        <v>8244</v>
      </c>
      <c r="D739" s="79" t="s">
        <v>16</v>
      </c>
      <c r="E739" s="79" t="s">
        <v>39</v>
      </c>
      <c r="F739" s="79" t="s">
        <v>8296</v>
      </c>
      <c r="G739" s="88">
        <f t="shared" si="104"/>
        <v>1750</v>
      </c>
      <c r="H739" s="87">
        <v>812</v>
      </c>
      <c r="I739" s="153">
        <f t="shared" si="105"/>
        <v>938</v>
      </c>
      <c r="J739" s="21" t="str">
        <f t="shared" si="100"/>
        <v xml:space="preserve"> PLANTAS DE 1 DEPOSITOS CON 1 VAPORIZADOR VA 300 INCLUIDO ARMARIO CON FIGURA C AéreoDLP 50 A - 24</v>
      </c>
      <c r="K739" s="21">
        <f t="shared" si="101"/>
        <v>735</v>
      </c>
    </row>
    <row r="740" spans="1:11" x14ac:dyDescent="0.35">
      <c r="A740" s="73">
        <f t="shared" si="106"/>
        <v>79</v>
      </c>
      <c r="B740" s="79" t="s">
        <v>8276</v>
      </c>
      <c r="C740" s="79" t="s">
        <v>8244</v>
      </c>
      <c r="D740" s="79" t="s">
        <v>16</v>
      </c>
      <c r="E740" s="79" t="s">
        <v>40</v>
      </c>
      <c r="F740" s="79" t="s">
        <v>8296</v>
      </c>
      <c r="G740" s="88">
        <f t="shared" si="104"/>
        <v>2156</v>
      </c>
      <c r="H740" s="87">
        <v>1218</v>
      </c>
      <c r="I740" s="153">
        <f t="shared" si="105"/>
        <v>938</v>
      </c>
      <c r="J740" s="21" t="str">
        <f t="shared" si="100"/>
        <v xml:space="preserve"> PLANTAS DE 1 DEPOSITOS CON 1 VAPORIZADOR VA 300 INCLUIDO ARMARIO CON FIGURA C AéreoDLP 69 A - 22</v>
      </c>
      <c r="K740" s="21">
        <f t="shared" si="101"/>
        <v>736</v>
      </c>
    </row>
    <row r="741" spans="1:11" x14ac:dyDescent="0.35">
      <c r="A741" s="73">
        <f t="shared" si="106"/>
        <v>80</v>
      </c>
      <c r="B741" s="79" t="s">
        <v>8277</v>
      </c>
      <c r="C741" s="79" t="s">
        <v>8244</v>
      </c>
      <c r="D741" s="79" t="s">
        <v>16</v>
      </c>
      <c r="E741" s="79" t="s">
        <v>41</v>
      </c>
      <c r="F741" s="79" t="s">
        <v>8299</v>
      </c>
      <c r="G741" s="88">
        <f t="shared" si="104"/>
        <v>2576</v>
      </c>
      <c r="H741" s="87">
        <f>+H682</f>
        <v>700</v>
      </c>
      <c r="I741" s="153">
        <f>+I726*2</f>
        <v>1876</v>
      </c>
      <c r="J741" s="21" t="str">
        <f t="shared" si="100"/>
        <v>PLANTAS DE 2 DEPOSITOS CON 2 VAPORIZADORES VA 300 INCLUIDO ARMARIO CON FIGURA CAéreoD2*LP 13 A</v>
      </c>
      <c r="K741" s="21">
        <f t="shared" si="101"/>
        <v>737</v>
      </c>
    </row>
    <row r="742" spans="1:11" x14ac:dyDescent="0.35">
      <c r="A742" s="73">
        <f t="shared" si="106"/>
        <v>81</v>
      </c>
      <c r="B742" s="79" t="s">
        <v>8277</v>
      </c>
      <c r="C742" s="79" t="s">
        <v>8244</v>
      </c>
      <c r="D742" s="79" t="s">
        <v>16</v>
      </c>
      <c r="E742" s="79" t="s">
        <v>42</v>
      </c>
      <c r="F742" s="79" t="s">
        <v>8299</v>
      </c>
      <c r="G742" s="88">
        <f t="shared" si="104"/>
        <v>2716</v>
      </c>
      <c r="H742" s="87">
        <f t="shared" ref="H742:H752" si="107">+H683</f>
        <v>840</v>
      </c>
      <c r="I742" s="153">
        <f t="shared" ref="I742:I752" si="108">+I727*2</f>
        <v>1876</v>
      </c>
      <c r="J742" s="21" t="str">
        <f t="shared" si="100"/>
        <v>PLANTAS DE 2 DEPOSITOS CON 2 VAPORIZADORES VA 300 INCLUIDO ARMARIO CON FIGURA CAéreoD2*LP 16 A</v>
      </c>
      <c r="K742" s="21">
        <f t="shared" si="101"/>
        <v>738</v>
      </c>
    </row>
    <row r="743" spans="1:11" x14ac:dyDescent="0.35">
      <c r="A743" s="73">
        <f t="shared" si="106"/>
        <v>82</v>
      </c>
      <c r="B743" s="79" t="s">
        <v>8277</v>
      </c>
      <c r="C743" s="79" t="s">
        <v>8244</v>
      </c>
      <c r="D743" s="79" t="s">
        <v>16</v>
      </c>
      <c r="E743" s="79" t="s">
        <v>43</v>
      </c>
      <c r="F743" s="79" t="s">
        <v>8299</v>
      </c>
      <c r="G743" s="88">
        <f t="shared" si="104"/>
        <v>2856</v>
      </c>
      <c r="H743" s="87">
        <f t="shared" si="107"/>
        <v>980</v>
      </c>
      <c r="I743" s="153">
        <f t="shared" si="108"/>
        <v>1876</v>
      </c>
      <c r="J743" s="21" t="str">
        <f t="shared" si="100"/>
        <v>PLANTAS DE 2 DEPOSITOS CON 2 VAPORIZADORES VA 300 INCLUIDO ARMARIO CON FIGURA CAéreoD2*LP 19 A</v>
      </c>
      <c r="K743" s="21">
        <f t="shared" si="101"/>
        <v>739</v>
      </c>
    </row>
    <row r="744" spans="1:11" x14ac:dyDescent="0.35">
      <c r="A744" s="73">
        <f t="shared" si="106"/>
        <v>83</v>
      </c>
      <c r="B744" s="79" t="s">
        <v>8277</v>
      </c>
      <c r="C744" s="79" t="s">
        <v>8244</v>
      </c>
      <c r="D744" s="79" t="s">
        <v>16</v>
      </c>
      <c r="E744" s="79" t="s">
        <v>44</v>
      </c>
      <c r="F744" s="79" t="s">
        <v>8299</v>
      </c>
      <c r="G744" s="88">
        <f t="shared" si="104"/>
        <v>2996</v>
      </c>
      <c r="H744" s="87">
        <f t="shared" si="107"/>
        <v>1120</v>
      </c>
      <c r="I744" s="153">
        <f t="shared" si="108"/>
        <v>1876</v>
      </c>
      <c r="J744" s="21" t="str">
        <f t="shared" si="100"/>
        <v>PLANTAS DE 2 DEPOSITOS CON 2 VAPORIZADORES VA 300 INCLUIDO ARMARIO CON FIGURA CAéreoD2*LP 22 A</v>
      </c>
      <c r="K744" s="21">
        <f t="shared" si="101"/>
        <v>740</v>
      </c>
    </row>
    <row r="745" spans="1:11" x14ac:dyDescent="0.35">
      <c r="A745" s="73">
        <f t="shared" si="106"/>
        <v>84</v>
      </c>
      <c r="B745" s="79" t="s">
        <v>8277</v>
      </c>
      <c r="C745" s="79" t="s">
        <v>8244</v>
      </c>
      <c r="D745" s="79" t="s">
        <v>16</v>
      </c>
      <c r="E745" s="79" t="s">
        <v>45</v>
      </c>
      <c r="F745" s="79" t="s">
        <v>8299</v>
      </c>
      <c r="G745" s="88">
        <f t="shared" si="104"/>
        <v>2968</v>
      </c>
      <c r="H745" s="87">
        <f t="shared" si="107"/>
        <v>1092</v>
      </c>
      <c r="I745" s="153">
        <f t="shared" si="108"/>
        <v>1876</v>
      </c>
      <c r="J745" s="21" t="str">
        <f t="shared" si="100"/>
        <v>PLANTAS DE 2 DEPOSITOS CON 2 VAPORIZADORES VA 300 INCLUIDO ARMARIO CON FIGURA CAéreoD2*LP 24 A</v>
      </c>
      <c r="K745" s="21">
        <f t="shared" si="101"/>
        <v>741</v>
      </c>
    </row>
    <row r="746" spans="1:11" x14ac:dyDescent="0.35">
      <c r="A746" s="73">
        <f t="shared" si="106"/>
        <v>85</v>
      </c>
      <c r="B746" s="79" t="s">
        <v>8277</v>
      </c>
      <c r="C746" s="79" t="s">
        <v>8244</v>
      </c>
      <c r="D746" s="79" t="s">
        <v>16</v>
      </c>
      <c r="E746" s="79" t="s">
        <v>46</v>
      </c>
      <c r="F746" s="79" t="s">
        <v>8299</v>
      </c>
      <c r="G746" s="88">
        <f t="shared" si="104"/>
        <v>3164</v>
      </c>
      <c r="H746" s="87">
        <f t="shared" si="107"/>
        <v>1288</v>
      </c>
      <c r="I746" s="153">
        <f t="shared" si="108"/>
        <v>1876</v>
      </c>
      <c r="J746" s="21" t="str">
        <f t="shared" si="100"/>
        <v>PLANTAS DE 2 DEPOSITOS CON 2 VAPORIZADORES VA 300 INCLUIDO ARMARIO CON FIGURA CAéreoD2*LP 29 A</v>
      </c>
      <c r="K746" s="21">
        <f t="shared" si="101"/>
        <v>742</v>
      </c>
    </row>
    <row r="747" spans="1:11" x14ac:dyDescent="0.35">
      <c r="A747" s="73">
        <f t="shared" si="106"/>
        <v>86</v>
      </c>
      <c r="B747" s="79" t="s">
        <v>8277</v>
      </c>
      <c r="C747" s="79" t="s">
        <v>8244</v>
      </c>
      <c r="D747" s="79" t="s">
        <v>16</v>
      </c>
      <c r="E747" s="79" t="s">
        <v>47</v>
      </c>
      <c r="F747" s="79" t="s">
        <v>8299</v>
      </c>
      <c r="G747" s="88">
        <f t="shared" si="104"/>
        <v>3360</v>
      </c>
      <c r="H747" s="87">
        <f t="shared" si="107"/>
        <v>1484</v>
      </c>
      <c r="I747" s="153">
        <f t="shared" si="108"/>
        <v>1876</v>
      </c>
      <c r="J747" s="21" t="str">
        <f t="shared" si="100"/>
        <v>PLANTAS DE 2 DEPOSITOS CON 2 VAPORIZADORES VA 300 INCLUIDO ARMARIO CON FIGURA CAéreoD2*LP 34 A</v>
      </c>
      <c r="K747" s="21">
        <f t="shared" si="101"/>
        <v>743</v>
      </c>
    </row>
    <row r="748" spans="1:11" x14ac:dyDescent="0.35">
      <c r="A748" s="73">
        <f t="shared" si="106"/>
        <v>87</v>
      </c>
      <c r="B748" s="79" t="s">
        <v>8277</v>
      </c>
      <c r="C748" s="79" t="s">
        <v>8244</v>
      </c>
      <c r="D748" s="79" t="s">
        <v>16</v>
      </c>
      <c r="E748" s="79" t="s">
        <v>48</v>
      </c>
      <c r="F748" s="79" t="s">
        <v>8299</v>
      </c>
      <c r="G748" s="88">
        <f t="shared" si="104"/>
        <v>3080</v>
      </c>
      <c r="H748" s="87">
        <f t="shared" si="107"/>
        <v>1204</v>
      </c>
      <c r="I748" s="153">
        <f t="shared" si="108"/>
        <v>1876</v>
      </c>
      <c r="J748" s="21" t="str">
        <f t="shared" si="100"/>
        <v>PLANTAS DE 2 DEPOSITOS CON 2 VAPORIZADORES VA 300 INCLUIDO ARMARIO CON FIGURA CAéreoD2*LP 33 A - 22</v>
      </c>
      <c r="K748" s="21">
        <f t="shared" si="101"/>
        <v>744</v>
      </c>
    </row>
    <row r="749" spans="1:11" x14ac:dyDescent="0.35">
      <c r="A749" s="73">
        <f t="shared" si="106"/>
        <v>88</v>
      </c>
      <c r="B749" s="79" t="s">
        <v>8277</v>
      </c>
      <c r="C749" s="79" t="s">
        <v>8244</v>
      </c>
      <c r="D749" s="79" t="s">
        <v>16</v>
      </c>
      <c r="E749" s="79" t="s">
        <v>49</v>
      </c>
      <c r="F749" s="79" t="s">
        <v>8299</v>
      </c>
      <c r="G749" s="88">
        <f t="shared" si="104"/>
        <v>3640</v>
      </c>
      <c r="H749" s="87">
        <f t="shared" si="107"/>
        <v>1764</v>
      </c>
      <c r="I749" s="153">
        <f t="shared" si="108"/>
        <v>1876</v>
      </c>
      <c r="J749" s="21" t="str">
        <f t="shared" si="100"/>
        <v>PLANTAS DE 2 DEPOSITOS CON 2 VAPORIZADORES VA 300 INCLUIDO ARMARIO CON FIGURA CAéreoD2*LP 50 A - 22</v>
      </c>
      <c r="K749" s="21">
        <f t="shared" si="101"/>
        <v>745</v>
      </c>
    </row>
    <row r="750" spans="1:11" x14ac:dyDescent="0.35">
      <c r="A750" s="73">
        <f t="shared" si="106"/>
        <v>89</v>
      </c>
      <c r="B750" s="79" t="s">
        <v>8277</v>
      </c>
      <c r="C750" s="79" t="s">
        <v>8244</v>
      </c>
      <c r="D750" s="79" t="s">
        <v>16</v>
      </c>
      <c r="E750" s="79" t="s">
        <v>50</v>
      </c>
      <c r="F750" s="79" t="s">
        <v>8299</v>
      </c>
      <c r="G750" s="88">
        <f t="shared" si="104"/>
        <v>3976</v>
      </c>
      <c r="H750" s="87">
        <f t="shared" si="107"/>
        <v>2100</v>
      </c>
      <c r="I750" s="153">
        <f t="shared" si="108"/>
        <v>1876</v>
      </c>
      <c r="J750" s="21" t="str">
        <f t="shared" si="100"/>
        <v>PLANTAS DE 2 DEPOSITOS CON 2 VAPORIZADORES VA 300 INCLUIDO ARMARIO CON FIGURA CAéreoD2*LP 59 A - 22</v>
      </c>
      <c r="K750" s="21">
        <f t="shared" si="101"/>
        <v>746</v>
      </c>
    </row>
    <row r="751" spans="1:11" x14ac:dyDescent="0.35">
      <c r="A751" s="73">
        <f t="shared" si="106"/>
        <v>90</v>
      </c>
      <c r="B751" s="79" t="s">
        <v>8277</v>
      </c>
      <c r="C751" s="79" t="s">
        <v>8244</v>
      </c>
      <c r="D751" s="79" t="s">
        <v>16</v>
      </c>
      <c r="E751" s="79" t="s">
        <v>51</v>
      </c>
      <c r="F751" s="79" t="s">
        <v>8299</v>
      </c>
      <c r="G751" s="88">
        <f t="shared" si="104"/>
        <v>3500</v>
      </c>
      <c r="H751" s="87">
        <f t="shared" si="107"/>
        <v>1624</v>
      </c>
      <c r="I751" s="153">
        <f t="shared" si="108"/>
        <v>1876</v>
      </c>
      <c r="J751" s="21" t="str">
        <f t="shared" si="100"/>
        <v>PLANTAS DE 2 DEPOSITOS CON 2 VAPORIZADORES VA 300 INCLUIDO ARMARIO CON FIGURA CAéreoD2*LP 50 A - 24</v>
      </c>
      <c r="K751" s="21">
        <f t="shared" si="101"/>
        <v>747</v>
      </c>
    </row>
    <row r="752" spans="1:11" x14ac:dyDescent="0.35">
      <c r="A752" s="73">
        <f t="shared" si="106"/>
        <v>91</v>
      </c>
      <c r="B752" s="79" t="s">
        <v>8277</v>
      </c>
      <c r="C752" s="79" t="s">
        <v>8244</v>
      </c>
      <c r="D752" s="79" t="s">
        <v>16</v>
      </c>
      <c r="E752" s="79" t="s">
        <v>52</v>
      </c>
      <c r="F752" s="79" t="s">
        <v>8299</v>
      </c>
      <c r="G752" s="88">
        <f t="shared" si="104"/>
        <v>4312</v>
      </c>
      <c r="H752" s="87">
        <f t="shared" si="107"/>
        <v>2436</v>
      </c>
      <c r="I752" s="153">
        <f t="shared" si="108"/>
        <v>1876</v>
      </c>
      <c r="J752" s="21" t="str">
        <f t="shared" si="100"/>
        <v>PLANTAS DE 2 DEPOSITOS CON 2 VAPORIZADORES VA 300 INCLUIDO ARMARIO CON FIGURA CAéreoD2*LP 69 A - 22</v>
      </c>
      <c r="K752" s="21">
        <f t="shared" si="101"/>
        <v>748</v>
      </c>
    </row>
    <row r="753" spans="1:11" x14ac:dyDescent="0.35">
      <c r="A753" s="73">
        <f t="shared" si="106"/>
        <v>92</v>
      </c>
      <c r="B753" s="79" t="s">
        <v>8278</v>
      </c>
      <c r="C753" s="79" t="s">
        <v>8244</v>
      </c>
      <c r="D753" s="79" t="s">
        <v>16</v>
      </c>
      <c r="E753" s="79" t="s">
        <v>26</v>
      </c>
      <c r="F753" s="79" t="s">
        <v>8297</v>
      </c>
      <c r="G753" s="88">
        <f t="shared" si="104"/>
        <v>1618.4</v>
      </c>
      <c r="H753" s="87">
        <v>218.4</v>
      </c>
      <c r="I753" s="153">
        <f>14*100</f>
        <v>1400</v>
      </c>
      <c r="J753" s="21" t="str">
        <f t="shared" si="100"/>
        <v xml:space="preserve"> PLANTAS DE 1 DEPOSITOS CON 1 VAPORIZADOR VA 450 INCLUIDO ARMARIO CON FIGURA C AéreoDLP 6650</v>
      </c>
      <c r="K753" s="21">
        <f t="shared" si="101"/>
        <v>749</v>
      </c>
    </row>
    <row r="754" spans="1:11" x14ac:dyDescent="0.35">
      <c r="A754" s="73">
        <f t="shared" si="106"/>
        <v>93</v>
      </c>
      <c r="B754" s="79" t="s">
        <v>8278</v>
      </c>
      <c r="C754" s="79" t="s">
        <v>8244</v>
      </c>
      <c r="D754" s="79" t="s">
        <v>16</v>
      </c>
      <c r="E754" s="79" t="s">
        <v>27</v>
      </c>
      <c r="F754" s="79" t="s">
        <v>8297</v>
      </c>
      <c r="G754" s="88">
        <f t="shared" si="104"/>
        <v>1673</v>
      </c>
      <c r="H754" s="87">
        <v>273</v>
      </c>
      <c r="I754" s="153">
        <f t="shared" ref="I754:I767" si="109">14*100</f>
        <v>1400</v>
      </c>
      <c r="J754" s="21" t="str">
        <f t="shared" si="100"/>
        <v xml:space="preserve"> PLANTAS DE 1 DEPOSITOS CON 1 VAPORIZADOR VA 450 INCLUIDO ARMARIO CON FIGURA C AéreoDLP 8334</v>
      </c>
      <c r="K754" s="21">
        <f t="shared" si="101"/>
        <v>750</v>
      </c>
    </row>
    <row r="755" spans="1:11" x14ac:dyDescent="0.35">
      <c r="A755" s="73">
        <f t="shared" si="106"/>
        <v>94</v>
      </c>
      <c r="B755" s="79" t="s">
        <v>8278</v>
      </c>
      <c r="C755" s="79" t="s">
        <v>8244</v>
      </c>
      <c r="D755" s="79" t="s">
        <v>16</v>
      </c>
      <c r="E755" s="79" t="s">
        <v>28</v>
      </c>
      <c r="F755" s="79" t="s">
        <v>8297</v>
      </c>
      <c r="G755" s="88">
        <f t="shared" si="104"/>
        <v>1666</v>
      </c>
      <c r="H755" s="87">
        <v>266</v>
      </c>
      <c r="I755" s="153">
        <f t="shared" si="109"/>
        <v>1400</v>
      </c>
      <c r="J755" s="21" t="str">
        <f t="shared" si="100"/>
        <v xml:space="preserve"> PLANTAS DE 1 DEPOSITOS CON 1 VAPORIZADOR VA 450 INCLUIDO ARMARIO CON FIGURA C AéreoDLP 10</v>
      </c>
      <c r="K755" s="21">
        <f t="shared" si="101"/>
        <v>751</v>
      </c>
    </row>
    <row r="756" spans="1:11" x14ac:dyDescent="0.35">
      <c r="A756" s="73">
        <f t="shared" si="106"/>
        <v>95</v>
      </c>
      <c r="B756" s="79" t="s">
        <v>8278</v>
      </c>
      <c r="C756" s="79" t="s">
        <v>8244</v>
      </c>
      <c r="D756" s="79" t="s">
        <v>16</v>
      </c>
      <c r="E756" s="79" t="s">
        <v>29</v>
      </c>
      <c r="F756" s="79" t="s">
        <v>8297</v>
      </c>
      <c r="G756" s="88">
        <f t="shared" si="104"/>
        <v>1750</v>
      </c>
      <c r="H756" s="87">
        <v>350</v>
      </c>
      <c r="I756" s="153">
        <f t="shared" si="109"/>
        <v>1400</v>
      </c>
      <c r="J756" s="21" t="str">
        <f t="shared" si="100"/>
        <v xml:space="preserve"> PLANTAS DE 1 DEPOSITOS CON 1 VAPORIZADOR VA 450 INCLUIDO ARMARIO CON FIGURA C AéreoDLP 13 A</v>
      </c>
      <c r="K756" s="21">
        <f t="shared" si="101"/>
        <v>752</v>
      </c>
    </row>
    <row r="757" spans="1:11" x14ac:dyDescent="0.35">
      <c r="A757" s="73">
        <f t="shared" si="106"/>
        <v>96</v>
      </c>
      <c r="B757" s="79" t="s">
        <v>8278</v>
      </c>
      <c r="C757" s="79" t="s">
        <v>8244</v>
      </c>
      <c r="D757" s="79" t="s">
        <v>16</v>
      </c>
      <c r="E757" s="79" t="s">
        <v>30</v>
      </c>
      <c r="F757" s="79" t="s">
        <v>8297</v>
      </c>
      <c r="G757" s="88">
        <f t="shared" si="104"/>
        <v>1820</v>
      </c>
      <c r="H757" s="87">
        <v>420</v>
      </c>
      <c r="I757" s="153">
        <f t="shared" si="109"/>
        <v>1400</v>
      </c>
      <c r="J757" s="21" t="str">
        <f t="shared" si="100"/>
        <v xml:space="preserve"> PLANTAS DE 1 DEPOSITOS CON 1 VAPORIZADOR VA 450 INCLUIDO ARMARIO CON FIGURA C AéreoDLP 16 A</v>
      </c>
      <c r="K757" s="21">
        <f t="shared" si="101"/>
        <v>753</v>
      </c>
    </row>
    <row r="758" spans="1:11" x14ac:dyDescent="0.35">
      <c r="A758" s="73">
        <f t="shared" si="106"/>
        <v>97</v>
      </c>
      <c r="B758" s="79" t="s">
        <v>8278</v>
      </c>
      <c r="C758" s="79" t="s">
        <v>8244</v>
      </c>
      <c r="D758" s="79" t="s">
        <v>16</v>
      </c>
      <c r="E758" s="79" t="s">
        <v>31</v>
      </c>
      <c r="F758" s="79" t="s">
        <v>8297</v>
      </c>
      <c r="G758" s="88">
        <f t="shared" si="104"/>
        <v>1890</v>
      </c>
      <c r="H758" s="87">
        <v>490</v>
      </c>
      <c r="I758" s="153">
        <f t="shared" si="109"/>
        <v>1400</v>
      </c>
      <c r="J758" s="21" t="str">
        <f t="shared" si="100"/>
        <v xml:space="preserve"> PLANTAS DE 1 DEPOSITOS CON 1 VAPORIZADOR VA 450 INCLUIDO ARMARIO CON FIGURA C AéreoDLP 19 A</v>
      </c>
      <c r="K758" s="21">
        <f t="shared" si="101"/>
        <v>754</v>
      </c>
    </row>
    <row r="759" spans="1:11" x14ac:dyDescent="0.35">
      <c r="A759" s="73">
        <f t="shared" si="106"/>
        <v>98</v>
      </c>
      <c r="B759" s="79" t="s">
        <v>8278</v>
      </c>
      <c r="C759" s="79" t="s">
        <v>8244</v>
      </c>
      <c r="D759" s="79" t="s">
        <v>16</v>
      </c>
      <c r="E759" s="79" t="s">
        <v>32</v>
      </c>
      <c r="F759" s="79" t="s">
        <v>8297</v>
      </c>
      <c r="G759" s="88">
        <f t="shared" si="104"/>
        <v>1960</v>
      </c>
      <c r="H759" s="87">
        <v>560</v>
      </c>
      <c r="I759" s="153">
        <f t="shared" si="109"/>
        <v>1400</v>
      </c>
      <c r="J759" s="21" t="str">
        <f t="shared" si="100"/>
        <v xml:space="preserve"> PLANTAS DE 1 DEPOSITOS CON 1 VAPORIZADOR VA 450 INCLUIDO ARMARIO CON FIGURA C AéreoDLP 22 A</v>
      </c>
      <c r="K759" s="21">
        <f t="shared" si="101"/>
        <v>755</v>
      </c>
    </row>
    <row r="760" spans="1:11" x14ac:dyDescent="0.35">
      <c r="A760" s="73">
        <f t="shared" si="106"/>
        <v>99</v>
      </c>
      <c r="B760" s="79" t="s">
        <v>8278</v>
      </c>
      <c r="C760" s="79" t="s">
        <v>8244</v>
      </c>
      <c r="D760" s="79" t="s">
        <v>16</v>
      </c>
      <c r="E760" s="79" t="s">
        <v>33</v>
      </c>
      <c r="F760" s="79" t="s">
        <v>8297</v>
      </c>
      <c r="G760" s="88">
        <f t="shared" si="104"/>
        <v>1946</v>
      </c>
      <c r="H760" s="87">
        <v>546</v>
      </c>
      <c r="I760" s="153">
        <f t="shared" si="109"/>
        <v>1400</v>
      </c>
      <c r="J760" s="21" t="str">
        <f t="shared" si="100"/>
        <v xml:space="preserve"> PLANTAS DE 1 DEPOSITOS CON 1 VAPORIZADOR VA 450 INCLUIDO ARMARIO CON FIGURA C AéreoDLP 24 A</v>
      </c>
      <c r="K760" s="21">
        <f t="shared" si="101"/>
        <v>756</v>
      </c>
    </row>
    <row r="761" spans="1:11" x14ac:dyDescent="0.35">
      <c r="A761" s="73">
        <f t="shared" si="106"/>
        <v>100</v>
      </c>
      <c r="B761" s="79" t="s">
        <v>8278</v>
      </c>
      <c r="C761" s="79" t="s">
        <v>8244</v>
      </c>
      <c r="D761" s="79" t="s">
        <v>16</v>
      </c>
      <c r="E761" s="79" t="s">
        <v>34</v>
      </c>
      <c r="F761" s="79" t="s">
        <v>8297</v>
      </c>
      <c r="G761" s="88">
        <f t="shared" si="104"/>
        <v>2044</v>
      </c>
      <c r="H761" s="87">
        <v>644</v>
      </c>
      <c r="I761" s="153">
        <f t="shared" si="109"/>
        <v>1400</v>
      </c>
      <c r="J761" s="21" t="str">
        <f t="shared" si="100"/>
        <v xml:space="preserve"> PLANTAS DE 1 DEPOSITOS CON 1 VAPORIZADOR VA 450 INCLUIDO ARMARIO CON FIGURA C AéreoDLP 29 A</v>
      </c>
      <c r="K761" s="21">
        <f t="shared" si="101"/>
        <v>757</v>
      </c>
    </row>
    <row r="762" spans="1:11" x14ac:dyDescent="0.35">
      <c r="A762" s="73">
        <f t="shared" si="106"/>
        <v>101</v>
      </c>
      <c r="B762" s="79" t="s">
        <v>8278</v>
      </c>
      <c r="C762" s="79" t="s">
        <v>8244</v>
      </c>
      <c r="D762" s="79" t="s">
        <v>16</v>
      </c>
      <c r="E762" s="79" t="s">
        <v>35</v>
      </c>
      <c r="F762" s="79" t="s">
        <v>8297</v>
      </c>
      <c r="G762" s="88">
        <f t="shared" si="104"/>
        <v>2142</v>
      </c>
      <c r="H762" s="87">
        <v>742</v>
      </c>
      <c r="I762" s="153">
        <f t="shared" si="109"/>
        <v>1400</v>
      </c>
      <c r="J762" s="21" t="str">
        <f t="shared" si="100"/>
        <v xml:space="preserve"> PLANTAS DE 1 DEPOSITOS CON 1 VAPORIZADOR VA 450 INCLUIDO ARMARIO CON FIGURA C AéreoDLP 34 A</v>
      </c>
      <c r="K762" s="21">
        <f t="shared" si="101"/>
        <v>758</v>
      </c>
    </row>
    <row r="763" spans="1:11" x14ac:dyDescent="0.35">
      <c r="A763" s="73">
        <f t="shared" si="106"/>
        <v>102</v>
      </c>
      <c r="B763" s="79" t="s">
        <v>8278</v>
      </c>
      <c r="C763" s="79" t="s">
        <v>8244</v>
      </c>
      <c r="D763" s="79" t="s">
        <v>16</v>
      </c>
      <c r="E763" s="79" t="s">
        <v>36</v>
      </c>
      <c r="F763" s="79" t="s">
        <v>8297</v>
      </c>
      <c r="G763" s="88">
        <f t="shared" si="104"/>
        <v>2002</v>
      </c>
      <c r="H763" s="87">
        <v>602</v>
      </c>
      <c r="I763" s="153">
        <f t="shared" si="109"/>
        <v>1400</v>
      </c>
      <c r="J763" s="21" t="str">
        <f t="shared" si="100"/>
        <v xml:space="preserve"> PLANTAS DE 1 DEPOSITOS CON 1 VAPORIZADOR VA 450 INCLUIDO ARMARIO CON FIGURA C AéreoDLP 33 A - 22</v>
      </c>
      <c r="K763" s="21">
        <f t="shared" si="101"/>
        <v>759</v>
      </c>
    </row>
    <row r="764" spans="1:11" x14ac:dyDescent="0.35">
      <c r="A764" s="73">
        <f t="shared" si="106"/>
        <v>103</v>
      </c>
      <c r="B764" s="79" t="s">
        <v>8278</v>
      </c>
      <c r="C764" s="79" t="s">
        <v>8244</v>
      </c>
      <c r="D764" s="79" t="s">
        <v>16</v>
      </c>
      <c r="E764" s="79" t="s">
        <v>37</v>
      </c>
      <c r="F764" s="79" t="s">
        <v>8297</v>
      </c>
      <c r="G764" s="88">
        <f t="shared" si="104"/>
        <v>2282</v>
      </c>
      <c r="H764" s="87">
        <v>882</v>
      </c>
      <c r="I764" s="153">
        <f t="shared" si="109"/>
        <v>1400</v>
      </c>
      <c r="J764" s="21" t="str">
        <f t="shared" si="100"/>
        <v xml:space="preserve"> PLANTAS DE 1 DEPOSITOS CON 1 VAPORIZADOR VA 450 INCLUIDO ARMARIO CON FIGURA C AéreoDLP 50 A - 22</v>
      </c>
      <c r="K764" s="21">
        <f t="shared" si="101"/>
        <v>760</v>
      </c>
    </row>
    <row r="765" spans="1:11" x14ac:dyDescent="0.35">
      <c r="A765" s="73">
        <f t="shared" si="106"/>
        <v>104</v>
      </c>
      <c r="B765" s="79" t="s">
        <v>8278</v>
      </c>
      <c r="C765" s="79" t="s">
        <v>8244</v>
      </c>
      <c r="D765" s="79" t="s">
        <v>16</v>
      </c>
      <c r="E765" s="79" t="s">
        <v>38</v>
      </c>
      <c r="F765" s="79" t="s">
        <v>8297</v>
      </c>
      <c r="G765" s="88">
        <f t="shared" si="104"/>
        <v>2450</v>
      </c>
      <c r="H765" s="87">
        <v>1050</v>
      </c>
      <c r="I765" s="153">
        <f t="shared" si="109"/>
        <v>1400</v>
      </c>
      <c r="J765" s="21" t="str">
        <f t="shared" si="100"/>
        <v xml:space="preserve"> PLANTAS DE 1 DEPOSITOS CON 1 VAPORIZADOR VA 450 INCLUIDO ARMARIO CON FIGURA C AéreoDLP 59 A - 22</v>
      </c>
      <c r="K765" s="21">
        <f t="shared" si="101"/>
        <v>761</v>
      </c>
    </row>
    <row r="766" spans="1:11" x14ac:dyDescent="0.35">
      <c r="A766" s="73">
        <f t="shared" si="106"/>
        <v>105</v>
      </c>
      <c r="B766" s="79" t="s">
        <v>8278</v>
      </c>
      <c r="C766" s="79" t="s">
        <v>8244</v>
      </c>
      <c r="D766" s="79" t="s">
        <v>16</v>
      </c>
      <c r="E766" s="79" t="s">
        <v>39</v>
      </c>
      <c r="F766" s="79" t="s">
        <v>8297</v>
      </c>
      <c r="G766" s="88">
        <f t="shared" si="104"/>
        <v>2212</v>
      </c>
      <c r="H766" s="87">
        <v>812</v>
      </c>
      <c r="I766" s="153">
        <f t="shared" si="109"/>
        <v>1400</v>
      </c>
      <c r="J766" s="21" t="str">
        <f t="shared" si="100"/>
        <v xml:space="preserve"> PLANTAS DE 1 DEPOSITOS CON 1 VAPORIZADOR VA 450 INCLUIDO ARMARIO CON FIGURA C AéreoDLP 50 A - 24</v>
      </c>
      <c r="K766" s="21">
        <f t="shared" si="101"/>
        <v>762</v>
      </c>
    </row>
    <row r="767" spans="1:11" x14ac:dyDescent="0.35">
      <c r="A767" s="73">
        <f t="shared" si="106"/>
        <v>106</v>
      </c>
      <c r="B767" s="79" t="s">
        <v>8278</v>
      </c>
      <c r="C767" s="79" t="s">
        <v>8244</v>
      </c>
      <c r="D767" s="79" t="s">
        <v>16</v>
      </c>
      <c r="E767" s="79" t="s">
        <v>40</v>
      </c>
      <c r="F767" s="79" t="s">
        <v>8297</v>
      </c>
      <c r="G767" s="88">
        <f t="shared" si="104"/>
        <v>2618</v>
      </c>
      <c r="H767" s="87">
        <v>1218</v>
      </c>
      <c r="I767" s="153">
        <f t="shared" si="109"/>
        <v>1400</v>
      </c>
      <c r="J767" s="21" t="str">
        <f t="shared" si="100"/>
        <v xml:space="preserve"> PLANTAS DE 1 DEPOSITOS CON 1 VAPORIZADOR VA 450 INCLUIDO ARMARIO CON FIGURA C AéreoDLP 69 A - 22</v>
      </c>
      <c r="K767" s="21">
        <f t="shared" si="101"/>
        <v>763</v>
      </c>
    </row>
    <row r="768" spans="1:11" x14ac:dyDescent="0.35">
      <c r="A768" s="73">
        <f t="shared" si="106"/>
        <v>107</v>
      </c>
      <c r="B768" s="79" t="s">
        <v>8279</v>
      </c>
      <c r="C768" s="79" t="s">
        <v>8244</v>
      </c>
      <c r="D768" s="79" t="s">
        <v>16</v>
      </c>
      <c r="E768" s="79" t="s">
        <v>41</v>
      </c>
      <c r="F768" s="79" t="s">
        <v>8300</v>
      </c>
      <c r="G768" s="88">
        <f t="shared" si="104"/>
        <v>3500</v>
      </c>
      <c r="H768" s="87">
        <v>700</v>
      </c>
      <c r="I768" s="153">
        <f>+I756*2</f>
        <v>2800</v>
      </c>
      <c r="J768" s="21" t="str">
        <f t="shared" si="100"/>
        <v>PLANTAS DE 2 DEPOSITOS CON 2 VAPORIZADORES VA 450 INCLUIDO ARMARIO CON FIGURA CAéreoD2*LP 13 A</v>
      </c>
      <c r="K768" s="21">
        <f t="shared" si="101"/>
        <v>764</v>
      </c>
    </row>
    <row r="769" spans="1:11" x14ac:dyDescent="0.35">
      <c r="A769" s="73">
        <f t="shared" si="106"/>
        <v>108</v>
      </c>
      <c r="B769" s="79" t="s">
        <v>8279</v>
      </c>
      <c r="C769" s="79" t="s">
        <v>8244</v>
      </c>
      <c r="D769" s="79" t="s">
        <v>16</v>
      </c>
      <c r="E769" s="79" t="s">
        <v>42</v>
      </c>
      <c r="F769" s="79" t="s">
        <v>8300</v>
      </c>
      <c r="G769" s="88">
        <f t="shared" si="104"/>
        <v>3640</v>
      </c>
      <c r="H769" s="87">
        <v>840</v>
      </c>
      <c r="I769" s="153">
        <f t="shared" ref="I769:I779" si="110">+I757*2</f>
        <v>2800</v>
      </c>
      <c r="J769" s="21" t="str">
        <f t="shared" si="100"/>
        <v>PLANTAS DE 2 DEPOSITOS CON 2 VAPORIZADORES VA 450 INCLUIDO ARMARIO CON FIGURA CAéreoD2*LP 16 A</v>
      </c>
      <c r="K769" s="21">
        <f t="shared" si="101"/>
        <v>765</v>
      </c>
    </row>
    <row r="770" spans="1:11" x14ac:dyDescent="0.35">
      <c r="A770" s="73">
        <f t="shared" si="106"/>
        <v>109</v>
      </c>
      <c r="B770" s="79" t="s">
        <v>8279</v>
      </c>
      <c r="C770" s="79" t="s">
        <v>8244</v>
      </c>
      <c r="D770" s="79" t="s">
        <v>16</v>
      </c>
      <c r="E770" s="79" t="s">
        <v>43</v>
      </c>
      <c r="F770" s="79" t="s">
        <v>8300</v>
      </c>
      <c r="G770" s="88">
        <f t="shared" si="104"/>
        <v>3780</v>
      </c>
      <c r="H770" s="87">
        <v>980</v>
      </c>
      <c r="I770" s="153">
        <f t="shared" si="110"/>
        <v>2800</v>
      </c>
      <c r="J770" s="21" t="str">
        <f t="shared" si="100"/>
        <v>PLANTAS DE 2 DEPOSITOS CON 2 VAPORIZADORES VA 450 INCLUIDO ARMARIO CON FIGURA CAéreoD2*LP 19 A</v>
      </c>
      <c r="K770" s="21">
        <f t="shared" si="101"/>
        <v>766</v>
      </c>
    </row>
    <row r="771" spans="1:11" x14ac:dyDescent="0.35">
      <c r="A771" s="73">
        <f t="shared" si="106"/>
        <v>110</v>
      </c>
      <c r="B771" s="79" t="s">
        <v>8279</v>
      </c>
      <c r="C771" s="79" t="s">
        <v>8244</v>
      </c>
      <c r="D771" s="79" t="s">
        <v>16</v>
      </c>
      <c r="E771" s="79" t="s">
        <v>44</v>
      </c>
      <c r="F771" s="79" t="s">
        <v>8300</v>
      </c>
      <c r="G771" s="88">
        <f t="shared" si="104"/>
        <v>3920</v>
      </c>
      <c r="H771" s="87">
        <v>1120</v>
      </c>
      <c r="I771" s="153">
        <f t="shared" si="110"/>
        <v>2800</v>
      </c>
      <c r="J771" s="21" t="str">
        <f t="shared" si="100"/>
        <v>PLANTAS DE 2 DEPOSITOS CON 2 VAPORIZADORES VA 450 INCLUIDO ARMARIO CON FIGURA CAéreoD2*LP 22 A</v>
      </c>
      <c r="K771" s="21">
        <f t="shared" si="101"/>
        <v>767</v>
      </c>
    </row>
    <row r="772" spans="1:11" x14ac:dyDescent="0.35">
      <c r="A772" s="73">
        <f t="shared" si="106"/>
        <v>111</v>
      </c>
      <c r="B772" s="79" t="s">
        <v>8279</v>
      </c>
      <c r="C772" s="79" t="s">
        <v>8244</v>
      </c>
      <c r="D772" s="79" t="s">
        <v>16</v>
      </c>
      <c r="E772" s="79" t="s">
        <v>45</v>
      </c>
      <c r="F772" s="79" t="s">
        <v>8300</v>
      </c>
      <c r="G772" s="88">
        <f t="shared" si="104"/>
        <v>3892</v>
      </c>
      <c r="H772" s="87">
        <v>1092</v>
      </c>
      <c r="I772" s="153">
        <f t="shared" si="110"/>
        <v>2800</v>
      </c>
      <c r="J772" s="21" t="str">
        <f t="shared" si="100"/>
        <v>PLANTAS DE 2 DEPOSITOS CON 2 VAPORIZADORES VA 450 INCLUIDO ARMARIO CON FIGURA CAéreoD2*LP 24 A</v>
      </c>
      <c r="K772" s="21">
        <f t="shared" si="101"/>
        <v>768</v>
      </c>
    </row>
    <row r="773" spans="1:11" x14ac:dyDescent="0.35">
      <c r="A773" s="73">
        <f t="shared" si="106"/>
        <v>112</v>
      </c>
      <c r="B773" s="79" t="s">
        <v>8279</v>
      </c>
      <c r="C773" s="79" t="s">
        <v>8244</v>
      </c>
      <c r="D773" s="79" t="s">
        <v>16</v>
      </c>
      <c r="E773" s="79" t="s">
        <v>46</v>
      </c>
      <c r="F773" s="79" t="s">
        <v>8300</v>
      </c>
      <c r="G773" s="88">
        <f t="shared" si="104"/>
        <v>4088</v>
      </c>
      <c r="H773" s="87">
        <v>1288</v>
      </c>
      <c r="I773" s="153">
        <f t="shared" si="110"/>
        <v>2800</v>
      </c>
      <c r="J773" s="21" t="str">
        <f t="shared" si="100"/>
        <v>PLANTAS DE 2 DEPOSITOS CON 2 VAPORIZADORES VA 450 INCLUIDO ARMARIO CON FIGURA CAéreoD2*LP 29 A</v>
      </c>
      <c r="K773" s="21">
        <f t="shared" si="101"/>
        <v>769</v>
      </c>
    </row>
    <row r="774" spans="1:11" x14ac:dyDescent="0.35">
      <c r="A774" s="73">
        <f t="shared" si="106"/>
        <v>113</v>
      </c>
      <c r="B774" s="79" t="s">
        <v>8279</v>
      </c>
      <c r="C774" s="79" t="s">
        <v>8244</v>
      </c>
      <c r="D774" s="79" t="s">
        <v>16</v>
      </c>
      <c r="E774" s="79" t="s">
        <v>47</v>
      </c>
      <c r="F774" s="79" t="s">
        <v>8300</v>
      </c>
      <c r="G774" s="88">
        <f t="shared" si="104"/>
        <v>4284</v>
      </c>
      <c r="H774" s="87">
        <v>1484</v>
      </c>
      <c r="I774" s="153">
        <f t="shared" si="110"/>
        <v>2800</v>
      </c>
      <c r="J774" s="21" t="str">
        <f t="shared" ref="J774:J837" si="111">CONCATENATE(B774,C774,D774,E774)</f>
        <v>PLANTAS DE 2 DEPOSITOS CON 2 VAPORIZADORES VA 450 INCLUIDO ARMARIO CON FIGURA CAéreoD2*LP 34 A</v>
      </c>
      <c r="K774" s="21">
        <f t="shared" si="101"/>
        <v>770</v>
      </c>
    </row>
    <row r="775" spans="1:11" x14ac:dyDescent="0.35">
      <c r="A775" s="73">
        <f t="shared" si="106"/>
        <v>114</v>
      </c>
      <c r="B775" s="79" t="s">
        <v>8279</v>
      </c>
      <c r="C775" s="79" t="s">
        <v>8244</v>
      </c>
      <c r="D775" s="79" t="s">
        <v>16</v>
      </c>
      <c r="E775" s="79" t="s">
        <v>48</v>
      </c>
      <c r="F775" s="79" t="s">
        <v>8300</v>
      </c>
      <c r="G775" s="88">
        <f t="shared" si="104"/>
        <v>4004</v>
      </c>
      <c r="H775" s="87">
        <v>1204</v>
      </c>
      <c r="I775" s="153">
        <f t="shared" si="110"/>
        <v>2800</v>
      </c>
      <c r="J775" s="21" t="str">
        <f t="shared" si="111"/>
        <v>PLANTAS DE 2 DEPOSITOS CON 2 VAPORIZADORES VA 450 INCLUIDO ARMARIO CON FIGURA CAéreoD2*LP 33 A - 22</v>
      </c>
      <c r="K775" s="21">
        <f t="shared" ref="K775:K838" si="112">+K774+1</f>
        <v>771</v>
      </c>
    </row>
    <row r="776" spans="1:11" x14ac:dyDescent="0.35">
      <c r="A776" s="73">
        <f t="shared" si="106"/>
        <v>115</v>
      </c>
      <c r="B776" s="79" t="s">
        <v>8279</v>
      </c>
      <c r="C776" s="79" t="s">
        <v>8244</v>
      </c>
      <c r="D776" s="79" t="s">
        <v>16</v>
      </c>
      <c r="E776" s="79" t="s">
        <v>49</v>
      </c>
      <c r="F776" s="79" t="s">
        <v>8300</v>
      </c>
      <c r="G776" s="88">
        <f t="shared" si="104"/>
        <v>4564</v>
      </c>
      <c r="H776" s="87">
        <v>1764</v>
      </c>
      <c r="I776" s="153">
        <f t="shared" si="110"/>
        <v>2800</v>
      </c>
      <c r="J776" s="21" t="str">
        <f t="shared" si="111"/>
        <v>PLANTAS DE 2 DEPOSITOS CON 2 VAPORIZADORES VA 450 INCLUIDO ARMARIO CON FIGURA CAéreoD2*LP 50 A - 22</v>
      </c>
      <c r="K776" s="21">
        <f t="shared" si="112"/>
        <v>772</v>
      </c>
    </row>
    <row r="777" spans="1:11" x14ac:dyDescent="0.35">
      <c r="A777" s="73">
        <f t="shared" si="106"/>
        <v>116</v>
      </c>
      <c r="B777" s="79" t="s">
        <v>8279</v>
      </c>
      <c r="C777" s="79" t="s">
        <v>8244</v>
      </c>
      <c r="D777" s="79" t="s">
        <v>16</v>
      </c>
      <c r="E777" s="79" t="s">
        <v>50</v>
      </c>
      <c r="F777" s="79" t="s">
        <v>8300</v>
      </c>
      <c r="G777" s="88">
        <f t="shared" si="104"/>
        <v>4900</v>
      </c>
      <c r="H777" s="87">
        <v>2100</v>
      </c>
      <c r="I777" s="153">
        <f t="shared" si="110"/>
        <v>2800</v>
      </c>
      <c r="J777" s="21" t="str">
        <f t="shared" si="111"/>
        <v>PLANTAS DE 2 DEPOSITOS CON 2 VAPORIZADORES VA 450 INCLUIDO ARMARIO CON FIGURA CAéreoD2*LP 59 A - 22</v>
      </c>
      <c r="K777" s="21">
        <f t="shared" si="112"/>
        <v>773</v>
      </c>
    </row>
    <row r="778" spans="1:11" x14ac:dyDescent="0.35">
      <c r="A778" s="73">
        <f t="shared" si="106"/>
        <v>117</v>
      </c>
      <c r="B778" s="79" t="s">
        <v>8279</v>
      </c>
      <c r="C778" s="79" t="s">
        <v>8244</v>
      </c>
      <c r="D778" s="79" t="s">
        <v>16</v>
      </c>
      <c r="E778" s="79" t="s">
        <v>51</v>
      </c>
      <c r="F778" s="79" t="s">
        <v>8300</v>
      </c>
      <c r="G778" s="88">
        <f t="shared" si="104"/>
        <v>4424</v>
      </c>
      <c r="H778" s="87">
        <v>1624</v>
      </c>
      <c r="I778" s="153">
        <f t="shared" si="110"/>
        <v>2800</v>
      </c>
      <c r="J778" s="21" t="str">
        <f t="shared" si="111"/>
        <v>PLANTAS DE 2 DEPOSITOS CON 2 VAPORIZADORES VA 450 INCLUIDO ARMARIO CON FIGURA CAéreoD2*LP 50 A - 24</v>
      </c>
      <c r="K778" s="21">
        <f t="shared" si="112"/>
        <v>774</v>
      </c>
    </row>
    <row r="779" spans="1:11" x14ac:dyDescent="0.35">
      <c r="A779" s="73">
        <f t="shared" si="106"/>
        <v>118</v>
      </c>
      <c r="B779" s="79" t="s">
        <v>8279</v>
      </c>
      <c r="C779" s="79" t="s">
        <v>8244</v>
      </c>
      <c r="D779" s="79" t="s">
        <v>16</v>
      </c>
      <c r="E779" s="79" t="s">
        <v>52</v>
      </c>
      <c r="F779" s="79" t="s">
        <v>8300</v>
      </c>
      <c r="G779" s="88">
        <f t="shared" si="104"/>
        <v>5236</v>
      </c>
      <c r="H779" s="87">
        <v>2436</v>
      </c>
      <c r="I779" s="153">
        <f t="shared" si="110"/>
        <v>2800</v>
      </c>
      <c r="J779" s="21" t="str">
        <f t="shared" si="111"/>
        <v>PLANTAS DE 2 DEPOSITOS CON 2 VAPORIZADORES VA 450 INCLUIDO ARMARIO CON FIGURA CAéreoD2*LP 69 A - 22</v>
      </c>
      <c r="K779" s="21">
        <f t="shared" si="112"/>
        <v>775</v>
      </c>
    </row>
    <row r="780" spans="1:11" x14ac:dyDescent="0.35">
      <c r="A780" s="73">
        <f t="shared" si="106"/>
        <v>119</v>
      </c>
      <c r="B780" s="79" t="s">
        <v>8280</v>
      </c>
      <c r="C780" s="79" t="s">
        <v>8244</v>
      </c>
      <c r="D780" s="79" t="s">
        <v>16</v>
      </c>
      <c r="E780" s="79" t="s">
        <v>41</v>
      </c>
      <c r="F780" s="79" t="s">
        <v>8295</v>
      </c>
      <c r="G780" s="88">
        <f t="shared" si="104"/>
        <v>1162</v>
      </c>
      <c r="H780" s="87">
        <v>700</v>
      </c>
      <c r="I780" s="153">
        <f>+I702</f>
        <v>462</v>
      </c>
      <c r="J780" s="21" t="str">
        <f t="shared" si="111"/>
        <v>PLANTAS DE 2 DEPOSITOS CON 1 VAPORIZADOR VA 150 INCLUIDO ARMARIO CON FIGURA CAéreoD2*LP 13 A</v>
      </c>
      <c r="K780" s="21">
        <f t="shared" si="112"/>
        <v>776</v>
      </c>
    </row>
    <row r="781" spans="1:11" x14ac:dyDescent="0.35">
      <c r="A781" s="73">
        <f t="shared" si="106"/>
        <v>120</v>
      </c>
      <c r="B781" s="79" t="s">
        <v>8280</v>
      </c>
      <c r="C781" s="79" t="s">
        <v>8244</v>
      </c>
      <c r="D781" s="79" t="s">
        <v>16</v>
      </c>
      <c r="E781" s="79" t="s">
        <v>42</v>
      </c>
      <c r="F781" s="79" t="s">
        <v>8295</v>
      </c>
      <c r="G781" s="88">
        <f t="shared" si="104"/>
        <v>1302</v>
      </c>
      <c r="H781" s="87">
        <v>840</v>
      </c>
      <c r="I781" s="153">
        <f t="shared" ref="I781:I791" si="113">+I703</f>
        <v>462</v>
      </c>
      <c r="J781" s="21" t="str">
        <f t="shared" si="111"/>
        <v>PLANTAS DE 2 DEPOSITOS CON 1 VAPORIZADOR VA 150 INCLUIDO ARMARIO CON FIGURA CAéreoD2*LP 16 A</v>
      </c>
      <c r="K781" s="21">
        <f t="shared" si="112"/>
        <v>777</v>
      </c>
    </row>
    <row r="782" spans="1:11" x14ac:dyDescent="0.35">
      <c r="A782" s="73">
        <f t="shared" si="106"/>
        <v>121</v>
      </c>
      <c r="B782" s="79" t="s">
        <v>8280</v>
      </c>
      <c r="C782" s="79" t="s">
        <v>8244</v>
      </c>
      <c r="D782" s="79" t="s">
        <v>16</v>
      </c>
      <c r="E782" s="79" t="s">
        <v>43</v>
      </c>
      <c r="F782" s="79" t="s">
        <v>8295</v>
      </c>
      <c r="G782" s="88">
        <f t="shared" si="104"/>
        <v>1442</v>
      </c>
      <c r="H782" s="87">
        <v>980</v>
      </c>
      <c r="I782" s="153">
        <f t="shared" si="113"/>
        <v>462</v>
      </c>
      <c r="J782" s="21" t="str">
        <f t="shared" si="111"/>
        <v>PLANTAS DE 2 DEPOSITOS CON 1 VAPORIZADOR VA 150 INCLUIDO ARMARIO CON FIGURA CAéreoD2*LP 19 A</v>
      </c>
      <c r="K782" s="21">
        <f t="shared" si="112"/>
        <v>778</v>
      </c>
    </row>
    <row r="783" spans="1:11" x14ac:dyDescent="0.35">
      <c r="A783" s="73">
        <f t="shared" si="106"/>
        <v>122</v>
      </c>
      <c r="B783" s="79" t="s">
        <v>8280</v>
      </c>
      <c r="C783" s="79" t="s">
        <v>8244</v>
      </c>
      <c r="D783" s="79" t="s">
        <v>16</v>
      </c>
      <c r="E783" s="79" t="s">
        <v>44</v>
      </c>
      <c r="F783" s="79" t="s">
        <v>8295</v>
      </c>
      <c r="G783" s="88">
        <f t="shared" si="104"/>
        <v>1582</v>
      </c>
      <c r="H783" s="87">
        <v>1120</v>
      </c>
      <c r="I783" s="153">
        <f t="shared" si="113"/>
        <v>462</v>
      </c>
      <c r="J783" s="21" t="str">
        <f t="shared" si="111"/>
        <v>PLANTAS DE 2 DEPOSITOS CON 1 VAPORIZADOR VA 150 INCLUIDO ARMARIO CON FIGURA CAéreoD2*LP 22 A</v>
      </c>
      <c r="K783" s="21">
        <f t="shared" si="112"/>
        <v>779</v>
      </c>
    </row>
    <row r="784" spans="1:11" x14ac:dyDescent="0.35">
      <c r="A784" s="73">
        <f t="shared" si="106"/>
        <v>123</v>
      </c>
      <c r="B784" s="79" t="s">
        <v>8280</v>
      </c>
      <c r="C784" s="79" t="s">
        <v>8244</v>
      </c>
      <c r="D784" s="79" t="s">
        <v>16</v>
      </c>
      <c r="E784" s="79" t="s">
        <v>45</v>
      </c>
      <c r="F784" s="79" t="s">
        <v>8295</v>
      </c>
      <c r="G784" s="88">
        <f t="shared" si="104"/>
        <v>1554</v>
      </c>
      <c r="H784" s="87">
        <v>1092</v>
      </c>
      <c r="I784" s="153">
        <f t="shared" si="113"/>
        <v>462</v>
      </c>
      <c r="J784" s="21" t="str">
        <f t="shared" si="111"/>
        <v>PLANTAS DE 2 DEPOSITOS CON 1 VAPORIZADOR VA 150 INCLUIDO ARMARIO CON FIGURA CAéreoD2*LP 24 A</v>
      </c>
      <c r="K784" s="21">
        <f t="shared" si="112"/>
        <v>780</v>
      </c>
    </row>
    <row r="785" spans="1:11" x14ac:dyDescent="0.35">
      <c r="A785" s="73">
        <f t="shared" si="106"/>
        <v>124</v>
      </c>
      <c r="B785" s="79" t="s">
        <v>8280</v>
      </c>
      <c r="C785" s="79" t="s">
        <v>8244</v>
      </c>
      <c r="D785" s="79" t="s">
        <v>16</v>
      </c>
      <c r="E785" s="79" t="s">
        <v>46</v>
      </c>
      <c r="F785" s="79" t="s">
        <v>8295</v>
      </c>
      <c r="G785" s="88">
        <f t="shared" si="104"/>
        <v>1750</v>
      </c>
      <c r="H785" s="87">
        <v>1288</v>
      </c>
      <c r="I785" s="153">
        <f t="shared" si="113"/>
        <v>462</v>
      </c>
      <c r="J785" s="21" t="str">
        <f t="shared" si="111"/>
        <v>PLANTAS DE 2 DEPOSITOS CON 1 VAPORIZADOR VA 150 INCLUIDO ARMARIO CON FIGURA CAéreoD2*LP 29 A</v>
      </c>
      <c r="K785" s="21">
        <f t="shared" si="112"/>
        <v>781</v>
      </c>
    </row>
    <row r="786" spans="1:11" x14ac:dyDescent="0.35">
      <c r="A786" s="73">
        <f t="shared" si="106"/>
        <v>125</v>
      </c>
      <c r="B786" s="79" t="s">
        <v>8280</v>
      </c>
      <c r="C786" s="79" t="s">
        <v>8244</v>
      </c>
      <c r="D786" s="79" t="s">
        <v>16</v>
      </c>
      <c r="E786" s="79" t="s">
        <v>47</v>
      </c>
      <c r="F786" s="79" t="s">
        <v>8295</v>
      </c>
      <c r="G786" s="88">
        <f t="shared" si="104"/>
        <v>1946</v>
      </c>
      <c r="H786" s="87">
        <v>1484</v>
      </c>
      <c r="I786" s="153">
        <f t="shared" si="113"/>
        <v>462</v>
      </c>
      <c r="J786" s="21" t="str">
        <f t="shared" si="111"/>
        <v>PLANTAS DE 2 DEPOSITOS CON 1 VAPORIZADOR VA 150 INCLUIDO ARMARIO CON FIGURA CAéreoD2*LP 34 A</v>
      </c>
      <c r="K786" s="21">
        <f t="shared" si="112"/>
        <v>782</v>
      </c>
    </row>
    <row r="787" spans="1:11" x14ac:dyDescent="0.35">
      <c r="A787" s="73">
        <f t="shared" si="106"/>
        <v>126</v>
      </c>
      <c r="B787" s="79" t="s">
        <v>8280</v>
      </c>
      <c r="C787" s="79" t="s">
        <v>8244</v>
      </c>
      <c r="D787" s="79" t="s">
        <v>16</v>
      </c>
      <c r="E787" s="79" t="s">
        <v>48</v>
      </c>
      <c r="F787" s="79" t="s">
        <v>8295</v>
      </c>
      <c r="G787" s="88">
        <f t="shared" si="104"/>
        <v>1666</v>
      </c>
      <c r="H787" s="87">
        <v>1204</v>
      </c>
      <c r="I787" s="153">
        <f t="shared" si="113"/>
        <v>462</v>
      </c>
      <c r="J787" s="21" t="str">
        <f t="shared" si="111"/>
        <v>PLANTAS DE 2 DEPOSITOS CON 1 VAPORIZADOR VA 150 INCLUIDO ARMARIO CON FIGURA CAéreoD2*LP 33 A - 22</v>
      </c>
      <c r="K787" s="21">
        <f t="shared" si="112"/>
        <v>783</v>
      </c>
    </row>
    <row r="788" spans="1:11" x14ac:dyDescent="0.35">
      <c r="A788" s="73">
        <f t="shared" si="106"/>
        <v>127</v>
      </c>
      <c r="B788" s="79" t="s">
        <v>8280</v>
      </c>
      <c r="C788" s="79" t="s">
        <v>8244</v>
      </c>
      <c r="D788" s="79" t="s">
        <v>16</v>
      </c>
      <c r="E788" s="79" t="s">
        <v>49</v>
      </c>
      <c r="F788" s="79" t="s">
        <v>8295</v>
      </c>
      <c r="G788" s="88">
        <f t="shared" si="104"/>
        <v>2226</v>
      </c>
      <c r="H788" s="87">
        <v>1764</v>
      </c>
      <c r="I788" s="153">
        <f t="shared" si="113"/>
        <v>462</v>
      </c>
      <c r="J788" s="21" t="str">
        <f t="shared" si="111"/>
        <v>PLANTAS DE 2 DEPOSITOS CON 1 VAPORIZADOR VA 150 INCLUIDO ARMARIO CON FIGURA CAéreoD2*LP 50 A - 22</v>
      </c>
      <c r="K788" s="21">
        <f t="shared" si="112"/>
        <v>784</v>
      </c>
    </row>
    <row r="789" spans="1:11" x14ac:dyDescent="0.35">
      <c r="A789" s="73">
        <f t="shared" si="106"/>
        <v>128</v>
      </c>
      <c r="B789" s="79" t="s">
        <v>8280</v>
      </c>
      <c r="C789" s="79" t="s">
        <v>8244</v>
      </c>
      <c r="D789" s="79" t="s">
        <v>16</v>
      </c>
      <c r="E789" s="79" t="s">
        <v>50</v>
      </c>
      <c r="F789" s="79" t="s">
        <v>8295</v>
      </c>
      <c r="G789" s="88">
        <f t="shared" si="104"/>
        <v>2562</v>
      </c>
      <c r="H789" s="87">
        <v>2100</v>
      </c>
      <c r="I789" s="153">
        <f t="shared" si="113"/>
        <v>462</v>
      </c>
      <c r="J789" s="21" t="str">
        <f t="shared" si="111"/>
        <v>PLANTAS DE 2 DEPOSITOS CON 1 VAPORIZADOR VA 150 INCLUIDO ARMARIO CON FIGURA CAéreoD2*LP 59 A - 22</v>
      </c>
      <c r="K789" s="21">
        <f t="shared" si="112"/>
        <v>785</v>
      </c>
    </row>
    <row r="790" spans="1:11" x14ac:dyDescent="0.35">
      <c r="A790" s="73">
        <f t="shared" si="106"/>
        <v>129</v>
      </c>
      <c r="B790" s="79" t="s">
        <v>8280</v>
      </c>
      <c r="C790" s="79" t="s">
        <v>8244</v>
      </c>
      <c r="D790" s="79" t="s">
        <v>16</v>
      </c>
      <c r="E790" s="79" t="s">
        <v>51</v>
      </c>
      <c r="F790" s="79" t="s">
        <v>8295</v>
      </c>
      <c r="G790" s="88">
        <f t="shared" si="104"/>
        <v>2086</v>
      </c>
      <c r="H790" s="87">
        <v>1624</v>
      </c>
      <c r="I790" s="153">
        <f t="shared" si="113"/>
        <v>462</v>
      </c>
      <c r="J790" s="21" t="str">
        <f t="shared" si="111"/>
        <v>PLANTAS DE 2 DEPOSITOS CON 1 VAPORIZADOR VA 150 INCLUIDO ARMARIO CON FIGURA CAéreoD2*LP 50 A - 24</v>
      </c>
      <c r="K790" s="21">
        <f t="shared" si="112"/>
        <v>786</v>
      </c>
    </row>
    <row r="791" spans="1:11" x14ac:dyDescent="0.35">
      <c r="A791" s="73">
        <f t="shared" si="106"/>
        <v>130</v>
      </c>
      <c r="B791" s="79" t="s">
        <v>8280</v>
      </c>
      <c r="C791" s="79" t="s">
        <v>8244</v>
      </c>
      <c r="D791" s="79" t="s">
        <v>16</v>
      </c>
      <c r="E791" s="79" t="s">
        <v>52</v>
      </c>
      <c r="F791" s="79" t="s">
        <v>8295</v>
      </c>
      <c r="G791" s="88">
        <f t="shared" ref="G791:G854" si="114">H791+I791</f>
        <v>2898</v>
      </c>
      <c r="H791" s="87">
        <v>2436</v>
      </c>
      <c r="I791" s="153">
        <f t="shared" si="113"/>
        <v>462</v>
      </c>
      <c r="J791" s="21" t="str">
        <f t="shared" si="111"/>
        <v>PLANTAS DE 2 DEPOSITOS CON 1 VAPORIZADOR VA 150 INCLUIDO ARMARIO CON FIGURA CAéreoD2*LP 69 A - 22</v>
      </c>
      <c r="K791" s="21">
        <f t="shared" si="112"/>
        <v>787</v>
      </c>
    </row>
    <row r="792" spans="1:11" x14ac:dyDescent="0.35">
      <c r="A792" s="73">
        <f t="shared" ref="A792:A855" si="115">+A791+1</f>
        <v>131</v>
      </c>
      <c r="B792" s="79" t="s">
        <v>8281</v>
      </c>
      <c r="C792" s="79" t="s">
        <v>8244</v>
      </c>
      <c r="D792" s="79" t="s">
        <v>16</v>
      </c>
      <c r="E792" s="79" t="s">
        <v>41</v>
      </c>
      <c r="F792" s="79" t="s">
        <v>8296</v>
      </c>
      <c r="G792" s="88">
        <f t="shared" si="114"/>
        <v>1638</v>
      </c>
      <c r="H792" s="87">
        <v>700</v>
      </c>
      <c r="I792" s="153">
        <f>+I729</f>
        <v>938</v>
      </c>
      <c r="J792" s="21" t="str">
        <f t="shared" si="111"/>
        <v>PLANTAS DE 2 DEPOSITOS CON 1 VAPORIZADOR VA 300 INCLUIDO ARMARIO CON FIGURA CAéreoD2*LP 13 A</v>
      </c>
      <c r="K792" s="21">
        <f t="shared" si="112"/>
        <v>788</v>
      </c>
    </row>
    <row r="793" spans="1:11" x14ac:dyDescent="0.35">
      <c r="A793" s="73">
        <f t="shared" si="115"/>
        <v>132</v>
      </c>
      <c r="B793" s="79" t="s">
        <v>8281</v>
      </c>
      <c r="C793" s="79" t="s">
        <v>8244</v>
      </c>
      <c r="D793" s="79" t="s">
        <v>16</v>
      </c>
      <c r="E793" s="79" t="s">
        <v>42</v>
      </c>
      <c r="F793" s="79" t="s">
        <v>8296</v>
      </c>
      <c r="G793" s="88">
        <f t="shared" si="114"/>
        <v>1778</v>
      </c>
      <c r="H793" s="87">
        <v>840</v>
      </c>
      <c r="I793" s="153">
        <f t="shared" ref="I793:I803" si="116">+I730</f>
        <v>938</v>
      </c>
      <c r="J793" s="21" t="str">
        <f t="shared" si="111"/>
        <v>PLANTAS DE 2 DEPOSITOS CON 1 VAPORIZADOR VA 300 INCLUIDO ARMARIO CON FIGURA CAéreoD2*LP 16 A</v>
      </c>
      <c r="K793" s="21">
        <f t="shared" si="112"/>
        <v>789</v>
      </c>
    </row>
    <row r="794" spans="1:11" x14ac:dyDescent="0.35">
      <c r="A794" s="73">
        <f t="shared" si="115"/>
        <v>133</v>
      </c>
      <c r="B794" s="79" t="s">
        <v>8281</v>
      </c>
      <c r="C794" s="79" t="s">
        <v>8244</v>
      </c>
      <c r="D794" s="79" t="s">
        <v>16</v>
      </c>
      <c r="E794" s="79" t="s">
        <v>43</v>
      </c>
      <c r="F794" s="79" t="s">
        <v>8296</v>
      </c>
      <c r="G794" s="88">
        <f t="shared" si="114"/>
        <v>1918</v>
      </c>
      <c r="H794" s="87">
        <v>980</v>
      </c>
      <c r="I794" s="153">
        <f t="shared" si="116"/>
        <v>938</v>
      </c>
      <c r="J794" s="21" t="str">
        <f t="shared" si="111"/>
        <v>PLANTAS DE 2 DEPOSITOS CON 1 VAPORIZADOR VA 300 INCLUIDO ARMARIO CON FIGURA CAéreoD2*LP 19 A</v>
      </c>
      <c r="K794" s="21">
        <f t="shared" si="112"/>
        <v>790</v>
      </c>
    </row>
    <row r="795" spans="1:11" x14ac:dyDescent="0.35">
      <c r="A795" s="73">
        <f t="shared" si="115"/>
        <v>134</v>
      </c>
      <c r="B795" s="79" t="s">
        <v>8281</v>
      </c>
      <c r="C795" s="79" t="s">
        <v>8244</v>
      </c>
      <c r="D795" s="79" t="s">
        <v>16</v>
      </c>
      <c r="E795" s="79" t="s">
        <v>44</v>
      </c>
      <c r="F795" s="79" t="s">
        <v>8296</v>
      </c>
      <c r="G795" s="88">
        <f t="shared" si="114"/>
        <v>2058</v>
      </c>
      <c r="H795" s="87">
        <v>1120</v>
      </c>
      <c r="I795" s="153">
        <f t="shared" si="116"/>
        <v>938</v>
      </c>
      <c r="J795" s="21" t="str">
        <f t="shared" si="111"/>
        <v>PLANTAS DE 2 DEPOSITOS CON 1 VAPORIZADOR VA 300 INCLUIDO ARMARIO CON FIGURA CAéreoD2*LP 22 A</v>
      </c>
      <c r="K795" s="21">
        <f t="shared" si="112"/>
        <v>791</v>
      </c>
    </row>
    <row r="796" spans="1:11" x14ac:dyDescent="0.35">
      <c r="A796" s="73">
        <f t="shared" si="115"/>
        <v>135</v>
      </c>
      <c r="B796" s="79" t="s">
        <v>8281</v>
      </c>
      <c r="C796" s="79" t="s">
        <v>8244</v>
      </c>
      <c r="D796" s="79" t="s">
        <v>16</v>
      </c>
      <c r="E796" s="79" t="s">
        <v>45</v>
      </c>
      <c r="F796" s="79" t="s">
        <v>8296</v>
      </c>
      <c r="G796" s="88">
        <f t="shared" si="114"/>
        <v>2030</v>
      </c>
      <c r="H796" s="87">
        <v>1092</v>
      </c>
      <c r="I796" s="153">
        <f t="shared" si="116"/>
        <v>938</v>
      </c>
      <c r="J796" s="21" t="str">
        <f t="shared" si="111"/>
        <v>PLANTAS DE 2 DEPOSITOS CON 1 VAPORIZADOR VA 300 INCLUIDO ARMARIO CON FIGURA CAéreoD2*LP 24 A</v>
      </c>
      <c r="K796" s="21">
        <f t="shared" si="112"/>
        <v>792</v>
      </c>
    </row>
    <row r="797" spans="1:11" x14ac:dyDescent="0.35">
      <c r="A797" s="73">
        <f t="shared" si="115"/>
        <v>136</v>
      </c>
      <c r="B797" s="79" t="s">
        <v>8281</v>
      </c>
      <c r="C797" s="79" t="s">
        <v>8244</v>
      </c>
      <c r="D797" s="79" t="s">
        <v>16</v>
      </c>
      <c r="E797" s="79" t="s">
        <v>46</v>
      </c>
      <c r="F797" s="79" t="s">
        <v>8296</v>
      </c>
      <c r="G797" s="88">
        <f t="shared" si="114"/>
        <v>2226</v>
      </c>
      <c r="H797" s="87">
        <v>1288</v>
      </c>
      <c r="I797" s="153">
        <f t="shared" si="116"/>
        <v>938</v>
      </c>
      <c r="J797" s="21" t="str">
        <f t="shared" si="111"/>
        <v>PLANTAS DE 2 DEPOSITOS CON 1 VAPORIZADOR VA 300 INCLUIDO ARMARIO CON FIGURA CAéreoD2*LP 29 A</v>
      </c>
      <c r="K797" s="21">
        <f t="shared" si="112"/>
        <v>793</v>
      </c>
    </row>
    <row r="798" spans="1:11" x14ac:dyDescent="0.35">
      <c r="A798" s="73">
        <f t="shared" si="115"/>
        <v>137</v>
      </c>
      <c r="B798" s="79" t="s">
        <v>8281</v>
      </c>
      <c r="C798" s="79" t="s">
        <v>8244</v>
      </c>
      <c r="D798" s="79" t="s">
        <v>16</v>
      </c>
      <c r="E798" s="79" t="s">
        <v>47</v>
      </c>
      <c r="F798" s="79" t="s">
        <v>8296</v>
      </c>
      <c r="G798" s="88">
        <f t="shared" si="114"/>
        <v>2422</v>
      </c>
      <c r="H798" s="87">
        <v>1484</v>
      </c>
      <c r="I798" s="153">
        <f t="shared" si="116"/>
        <v>938</v>
      </c>
      <c r="J798" s="21" t="str">
        <f t="shared" si="111"/>
        <v>PLANTAS DE 2 DEPOSITOS CON 1 VAPORIZADOR VA 300 INCLUIDO ARMARIO CON FIGURA CAéreoD2*LP 34 A</v>
      </c>
      <c r="K798" s="21">
        <f t="shared" si="112"/>
        <v>794</v>
      </c>
    </row>
    <row r="799" spans="1:11" x14ac:dyDescent="0.35">
      <c r="A799" s="73">
        <f t="shared" si="115"/>
        <v>138</v>
      </c>
      <c r="B799" s="79" t="s">
        <v>8281</v>
      </c>
      <c r="C799" s="79" t="s">
        <v>8244</v>
      </c>
      <c r="D799" s="79" t="s">
        <v>16</v>
      </c>
      <c r="E799" s="79" t="s">
        <v>48</v>
      </c>
      <c r="F799" s="79" t="s">
        <v>8296</v>
      </c>
      <c r="G799" s="88">
        <f t="shared" si="114"/>
        <v>2142</v>
      </c>
      <c r="H799" s="87">
        <v>1204</v>
      </c>
      <c r="I799" s="153">
        <f t="shared" si="116"/>
        <v>938</v>
      </c>
      <c r="J799" s="21" t="str">
        <f t="shared" si="111"/>
        <v>PLANTAS DE 2 DEPOSITOS CON 1 VAPORIZADOR VA 300 INCLUIDO ARMARIO CON FIGURA CAéreoD2*LP 33 A - 22</v>
      </c>
      <c r="K799" s="21">
        <f t="shared" si="112"/>
        <v>795</v>
      </c>
    </row>
    <row r="800" spans="1:11" x14ac:dyDescent="0.35">
      <c r="A800" s="73">
        <f t="shared" si="115"/>
        <v>139</v>
      </c>
      <c r="B800" s="79" t="s">
        <v>8281</v>
      </c>
      <c r="C800" s="79" t="s">
        <v>8244</v>
      </c>
      <c r="D800" s="79" t="s">
        <v>16</v>
      </c>
      <c r="E800" s="79" t="s">
        <v>49</v>
      </c>
      <c r="F800" s="79" t="s">
        <v>8296</v>
      </c>
      <c r="G800" s="88">
        <f t="shared" si="114"/>
        <v>2702</v>
      </c>
      <c r="H800" s="87">
        <v>1764</v>
      </c>
      <c r="I800" s="153">
        <f t="shared" si="116"/>
        <v>938</v>
      </c>
      <c r="J800" s="21" t="str">
        <f t="shared" si="111"/>
        <v>PLANTAS DE 2 DEPOSITOS CON 1 VAPORIZADOR VA 300 INCLUIDO ARMARIO CON FIGURA CAéreoD2*LP 50 A - 22</v>
      </c>
      <c r="K800" s="21">
        <f t="shared" si="112"/>
        <v>796</v>
      </c>
    </row>
    <row r="801" spans="1:11" x14ac:dyDescent="0.35">
      <c r="A801" s="73">
        <f t="shared" si="115"/>
        <v>140</v>
      </c>
      <c r="B801" s="79" t="s">
        <v>8281</v>
      </c>
      <c r="C801" s="79" t="s">
        <v>8244</v>
      </c>
      <c r="D801" s="79" t="s">
        <v>16</v>
      </c>
      <c r="E801" s="79" t="s">
        <v>50</v>
      </c>
      <c r="F801" s="79" t="s">
        <v>8296</v>
      </c>
      <c r="G801" s="88">
        <f t="shared" si="114"/>
        <v>3038</v>
      </c>
      <c r="H801" s="87">
        <v>2100</v>
      </c>
      <c r="I801" s="153">
        <f t="shared" si="116"/>
        <v>938</v>
      </c>
      <c r="J801" s="21" t="str">
        <f t="shared" si="111"/>
        <v>PLANTAS DE 2 DEPOSITOS CON 1 VAPORIZADOR VA 300 INCLUIDO ARMARIO CON FIGURA CAéreoD2*LP 59 A - 22</v>
      </c>
      <c r="K801" s="21">
        <f t="shared" si="112"/>
        <v>797</v>
      </c>
    </row>
    <row r="802" spans="1:11" x14ac:dyDescent="0.35">
      <c r="A802" s="73">
        <f t="shared" si="115"/>
        <v>141</v>
      </c>
      <c r="B802" s="79" t="s">
        <v>8281</v>
      </c>
      <c r="C802" s="79" t="s">
        <v>8244</v>
      </c>
      <c r="D802" s="79" t="s">
        <v>16</v>
      </c>
      <c r="E802" s="79" t="s">
        <v>51</v>
      </c>
      <c r="F802" s="79" t="s">
        <v>8296</v>
      </c>
      <c r="G802" s="88">
        <f t="shared" si="114"/>
        <v>2562</v>
      </c>
      <c r="H802" s="87">
        <v>1624</v>
      </c>
      <c r="I802" s="153">
        <f t="shared" si="116"/>
        <v>938</v>
      </c>
      <c r="J802" s="21" t="str">
        <f t="shared" si="111"/>
        <v>PLANTAS DE 2 DEPOSITOS CON 1 VAPORIZADOR VA 300 INCLUIDO ARMARIO CON FIGURA CAéreoD2*LP 50 A - 24</v>
      </c>
      <c r="K802" s="21">
        <f t="shared" si="112"/>
        <v>798</v>
      </c>
    </row>
    <row r="803" spans="1:11" x14ac:dyDescent="0.35">
      <c r="A803" s="73">
        <f t="shared" si="115"/>
        <v>142</v>
      </c>
      <c r="B803" s="79" t="s">
        <v>8281</v>
      </c>
      <c r="C803" s="79" t="s">
        <v>8244</v>
      </c>
      <c r="D803" s="79" t="s">
        <v>16</v>
      </c>
      <c r="E803" s="79" t="s">
        <v>52</v>
      </c>
      <c r="F803" s="79" t="s">
        <v>8296</v>
      </c>
      <c r="G803" s="88">
        <f t="shared" si="114"/>
        <v>3374</v>
      </c>
      <c r="H803" s="87">
        <v>2436</v>
      </c>
      <c r="I803" s="153">
        <f t="shared" si="116"/>
        <v>938</v>
      </c>
      <c r="J803" s="21" t="str">
        <f t="shared" si="111"/>
        <v>PLANTAS DE 2 DEPOSITOS CON 1 VAPORIZADOR VA 300 INCLUIDO ARMARIO CON FIGURA CAéreoD2*LP 69 A - 22</v>
      </c>
      <c r="K803" s="21">
        <f t="shared" si="112"/>
        <v>799</v>
      </c>
    </row>
    <row r="804" spans="1:11" x14ac:dyDescent="0.35">
      <c r="A804" s="73">
        <f t="shared" si="115"/>
        <v>143</v>
      </c>
      <c r="B804" s="79" t="s">
        <v>8282</v>
      </c>
      <c r="C804" s="79" t="s">
        <v>8244</v>
      </c>
      <c r="D804" s="79" t="s">
        <v>16</v>
      </c>
      <c r="E804" s="79" t="s">
        <v>41</v>
      </c>
      <c r="F804" s="79" t="s">
        <v>8297</v>
      </c>
      <c r="G804" s="88">
        <f t="shared" si="114"/>
        <v>2100</v>
      </c>
      <c r="H804" s="87">
        <v>700</v>
      </c>
      <c r="I804" s="153">
        <f>+I756</f>
        <v>1400</v>
      </c>
      <c r="J804" s="21" t="str">
        <f t="shared" si="111"/>
        <v>PLANTAS DE 2 DEPOSITOS CON 1 VAPORIZADOR VA 450 INCLUIDO ARMARIO CON FIGURA CAéreoD2*LP 13 A</v>
      </c>
      <c r="K804" s="21">
        <f t="shared" si="112"/>
        <v>800</v>
      </c>
    </row>
    <row r="805" spans="1:11" x14ac:dyDescent="0.35">
      <c r="A805" s="73">
        <f t="shared" si="115"/>
        <v>144</v>
      </c>
      <c r="B805" s="79" t="s">
        <v>8282</v>
      </c>
      <c r="C805" s="79" t="s">
        <v>8244</v>
      </c>
      <c r="D805" s="79" t="s">
        <v>16</v>
      </c>
      <c r="E805" s="79" t="s">
        <v>42</v>
      </c>
      <c r="F805" s="79" t="s">
        <v>8297</v>
      </c>
      <c r="G805" s="88">
        <f t="shared" si="114"/>
        <v>2240</v>
      </c>
      <c r="H805" s="87">
        <v>840</v>
      </c>
      <c r="I805" s="153">
        <f t="shared" ref="I805:I814" si="117">+I757</f>
        <v>1400</v>
      </c>
      <c r="J805" s="21" t="str">
        <f t="shared" si="111"/>
        <v>PLANTAS DE 2 DEPOSITOS CON 1 VAPORIZADOR VA 450 INCLUIDO ARMARIO CON FIGURA CAéreoD2*LP 16 A</v>
      </c>
      <c r="K805" s="21">
        <f t="shared" si="112"/>
        <v>801</v>
      </c>
    </row>
    <row r="806" spans="1:11" x14ac:dyDescent="0.35">
      <c r="A806" s="73">
        <f t="shared" si="115"/>
        <v>145</v>
      </c>
      <c r="B806" s="79" t="s">
        <v>8282</v>
      </c>
      <c r="C806" s="79" t="s">
        <v>8244</v>
      </c>
      <c r="D806" s="79" t="s">
        <v>16</v>
      </c>
      <c r="E806" s="79" t="s">
        <v>43</v>
      </c>
      <c r="F806" s="79" t="s">
        <v>8297</v>
      </c>
      <c r="G806" s="88">
        <f t="shared" si="114"/>
        <v>2380</v>
      </c>
      <c r="H806" s="87">
        <v>980</v>
      </c>
      <c r="I806" s="153">
        <f t="shared" si="117"/>
        <v>1400</v>
      </c>
      <c r="J806" s="21" t="str">
        <f t="shared" si="111"/>
        <v>PLANTAS DE 2 DEPOSITOS CON 1 VAPORIZADOR VA 450 INCLUIDO ARMARIO CON FIGURA CAéreoD2*LP 19 A</v>
      </c>
      <c r="K806" s="21">
        <f t="shared" si="112"/>
        <v>802</v>
      </c>
    </row>
    <row r="807" spans="1:11" x14ac:dyDescent="0.35">
      <c r="A807" s="73">
        <f t="shared" si="115"/>
        <v>146</v>
      </c>
      <c r="B807" s="79" t="s">
        <v>8282</v>
      </c>
      <c r="C807" s="79" t="s">
        <v>8244</v>
      </c>
      <c r="D807" s="79" t="s">
        <v>16</v>
      </c>
      <c r="E807" s="79" t="s">
        <v>44</v>
      </c>
      <c r="F807" s="79" t="s">
        <v>8297</v>
      </c>
      <c r="G807" s="88">
        <f t="shared" si="114"/>
        <v>2520</v>
      </c>
      <c r="H807" s="87">
        <v>1120</v>
      </c>
      <c r="I807" s="153">
        <f t="shared" si="117"/>
        <v>1400</v>
      </c>
      <c r="J807" s="21" t="str">
        <f t="shared" si="111"/>
        <v>PLANTAS DE 2 DEPOSITOS CON 1 VAPORIZADOR VA 450 INCLUIDO ARMARIO CON FIGURA CAéreoD2*LP 22 A</v>
      </c>
      <c r="K807" s="21">
        <f t="shared" si="112"/>
        <v>803</v>
      </c>
    </row>
    <row r="808" spans="1:11" x14ac:dyDescent="0.35">
      <c r="A808" s="73">
        <f t="shared" si="115"/>
        <v>147</v>
      </c>
      <c r="B808" s="79" t="s">
        <v>8282</v>
      </c>
      <c r="C808" s="79" t="s">
        <v>8244</v>
      </c>
      <c r="D808" s="79" t="s">
        <v>16</v>
      </c>
      <c r="E808" s="79" t="s">
        <v>45</v>
      </c>
      <c r="F808" s="79" t="s">
        <v>8297</v>
      </c>
      <c r="G808" s="88">
        <f t="shared" si="114"/>
        <v>2492</v>
      </c>
      <c r="H808" s="87">
        <v>1092</v>
      </c>
      <c r="I808" s="153">
        <f t="shared" si="117"/>
        <v>1400</v>
      </c>
      <c r="J808" s="21" t="str">
        <f t="shared" si="111"/>
        <v>PLANTAS DE 2 DEPOSITOS CON 1 VAPORIZADOR VA 450 INCLUIDO ARMARIO CON FIGURA CAéreoD2*LP 24 A</v>
      </c>
      <c r="K808" s="21">
        <f t="shared" si="112"/>
        <v>804</v>
      </c>
    </row>
    <row r="809" spans="1:11" x14ac:dyDescent="0.35">
      <c r="A809" s="73">
        <f t="shared" si="115"/>
        <v>148</v>
      </c>
      <c r="B809" s="79" t="s">
        <v>8282</v>
      </c>
      <c r="C809" s="79" t="s">
        <v>8244</v>
      </c>
      <c r="D809" s="79" t="s">
        <v>16</v>
      </c>
      <c r="E809" s="79" t="s">
        <v>46</v>
      </c>
      <c r="F809" s="79" t="s">
        <v>8297</v>
      </c>
      <c r="G809" s="88">
        <f t="shared" si="114"/>
        <v>2688</v>
      </c>
      <c r="H809" s="87">
        <v>1288</v>
      </c>
      <c r="I809" s="153">
        <f t="shared" si="117"/>
        <v>1400</v>
      </c>
      <c r="J809" s="21" t="str">
        <f t="shared" si="111"/>
        <v>PLANTAS DE 2 DEPOSITOS CON 1 VAPORIZADOR VA 450 INCLUIDO ARMARIO CON FIGURA CAéreoD2*LP 29 A</v>
      </c>
      <c r="K809" s="21">
        <f t="shared" si="112"/>
        <v>805</v>
      </c>
    </row>
    <row r="810" spans="1:11" x14ac:dyDescent="0.35">
      <c r="A810" s="73">
        <f t="shared" si="115"/>
        <v>149</v>
      </c>
      <c r="B810" s="79" t="s">
        <v>8282</v>
      </c>
      <c r="C810" s="79" t="s">
        <v>8244</v>
      </c>
      <c r="D810" s="79" t="s">
        <v>16</v>
      </c>
      <c r="E810" s="79" t="s">
        <v>47</v>
      </c>
      <c r="F810" s="79" t="s">
        <v>8297</v>
      </c>
      <c r="G810" s="88">
        <f t="shared" si="114"/>
        <v>2884</v>
      </c>
      <c r="H810" s="87">
        <v>1484</v>
      </c>
      <c r="I810" s="153">
        <f t="shared" si="117"/>
        <v>1400</v>
      </c>
      <c r="J810" s="21" t="str">
        <f t="shared" si="111"/>
        <v>PLANTAS DE 2 DEPOSITOS CON 1 VAPORIZADOR VA 450 INCLUIDO ARMARIO CON FIGURA CAéreoD2*LP 34 A</v>
      </c>
      <c r="K810" s="21">
        <f t="shared" si="112"/>
        <v>806</v>
      </c>
    </row>
    <row r="811" spans="1:11" x14ac:dyDescent="0.35">
      <c r="A811" s="73">
        <f t="shared" si="115"/>
        <v>150</v>
      </c>
      <c r="B811" s="79" t="s">
        <v>8282</v>
      </c>
      <c r="C811" s="79" t="s">
        <v>8244</v>
      </c>
      <c r="D811" s="79" t="s">
        <v>16</v>
      </c>
      <c r="E811" s="79" t="s">
        <v>48</v>
      </c>
      <c r="F811" s="79" t="s">
        <v>8297</v>
      </c>
      <c r="G811" s="88">
        <f t="shared" si="114"/>
        <v>2604</v>
      </c>
      <c r="H811" s="87">
        <v>1204</v>
      </c>
      <c r="I811" s="153">
        <f t="shared" si="117"/>
        <v>1400</v>
      </c>
      <c r="J811" s="21" t="str">
        <f t="shared" si="111"/>
        <v>PLANTAS DE 2 DEPOSITOS CON 1 VAPORIZADOR VA 450 INCLUIDO ARMARIO CON FIGURA CAéreoD2*LP 33 A - 22</v>
      </c>
      <c r="K811" s="21">
        <f t="shared" si="112"/>
        <v>807</v>
      </c>
    </row>
    <row r="812" spans="1:11" x14ac:dyDescent="0.35">
      <c r="A812" s="73">
        <f t="shared" si="115"/>
        <v>151</v>
      </c>
      <c r="B812" s="79" t="s">
        <v>8282</v>
      </c>
      <c r="C812" s="79" t="s">
        <v>8244</v>
      </c>
      <c r="D812" s="79" t="s">
        <v>16</v>
      </c>
      <c r="E812" s="79" t="s">
        <v>49</v>
      </c>
      <c r="F812" s="79" t="s">
        <v>8297</v>
      </c>
      <c r="G812" s="88">
        <f t="shared" si="114"/>
        <v>3164</v>
      </c>
      <c r="H812" s="87">
        <v>1764</v>
      </c>
      <c r="I812" s="153">
        <f t="shared" si="117"/>
        <v>1400</v>
      </c>
      <c r="J812" s="21" t="str">
        <f t="shared" si="111"/>
        <v>PLANTAS DE 2 DEPOSITOS CON 1 VAPORIZADOR VA 450 INCLUIDO ARMARIO CON FIGURA CAéreoD2*LP 50 A - 22</v>
      </c>
      <c r="K812" s="21">
        <f t="shared" si="112"/>
        <v>808</v>
      </c>
    </row>
    <row r="813" spans="1:11" x14ac:dyDescent="0.35">
      <c r="A813" s="73">
        <f t="shared" si="115"/>
        <v>152</v>
      </c>
      <c r="B813" s="79" t="s">
        <v>8282</v>
      </c>
      <c r="C813" s="79" t="s">
        <v>8244</v>
      </c>
      <c r="D813" s="79" t="s">
        <v>16</v>
      </c>
      <c r="E813" s="79" t="s">
        <v>50</v>
      </c>
      <c r="F813" s="79" t="s">
        <v>8297</v>
      </c>
      <c r="G813" s="88">
        <f t="shared" si="114"/>
        <v>3500</v>
      </c>
      <c r="H813" s="87">
        <v>2100</v>
      </c>
      <c r="I813" s="153">
        <f t="shared" si="117"/>
        <v>1400</v>
      </c>
      <c r="J813" s="21" t="str">
        <f t="shared" si="111"/>
        <v>PLANTAS DE 2 DEPOSITOS CON 1 VAPORIZADOR VA 450 INCLUIDO ARMARIO CON FIGURA CAéreoD2*LP 59 A - 22</v>
      </c>
      <c r="K813" s="21">
        <f t="shared" si="112"/>
        <v>809</v>
      </c>
    </row>
    <row r="814" spans="1:11" x14ac:dyDescent="0.35">
      <c r="A814" s="73">
        <f t="shared" si="115"/>
        <v>153</v>
      </c>
      <c r="B814" s="79" t="s">
        <v>8282</v>
      </c>
      <c r="C814" s="79" t="s">
        <v>8244</v>
      </c>
      <c r="D814" s="79" t="s">
        <v>16</v>
      </c>
      <c r="E814" s="79" t="s">
        <v>51</v>
      </c>
      <c r="F814" s="79" t="s">
        <v>8297</v>
      </c>
      <c r="G814" s="88">
        <f t="shared" si="114"/>
        <v>3024</v>
      </c>
      <c r="H814" s="87">
        <v>1624</v>
      </c>
      <c r="I814" s="153">
        <f t="shared" si="117"/>
        <v>1400</v>
      </c>
      <c r="J814" s="21" t="str">
        <f t="shared" si="111"/>
        <v>PLANTAS DE 2 DEPOSITOS CON 1 VAPORIZADOR VA 450 INCLUIDO ARMARIO CON FIGURA CAéreoD2*LP 50 A - 24</v>
      </c>
      <c r="K814" s="21">
        <f t="shared" si="112"/>
        <v>810</v>
      </c>
    </row>
    <row r="815" spans="1:11" x14ac:dyDescent="0.35">
      <c r="A815" s="73">
        <f t="shared" si="115"/>
        <v>154</v>
      </c>
      <c r="B815" s="79" t="s">
        <v>8269</v>
      </c>
      <c r="C815" s="79" t="s">
        <v>8244</v>
      </c>
      <c r="D815" s="79" t="s">
        <v>16</v>
      </c>
      <c r="E815" s="79" t="s">
        <v>29</v>
      </c>
      <c r="F815" s="79" t="s">
        <v>8298</v>
      </c>
      <c r="G815" s="88">
        <f t="shared" si="114"/>
        <v>1274</v>
      </c>
      <c r="H815" s="87">
        <v>350</v>
      </c>
      <c r="I815" s="153">
        <f>+I714</f>
        <v>924</v>
      </c>
      <c r="J815" s="21" t="str">
        <f t="shared" si="111"/>
        <v>PLANTAS DE 1 DEPOSITOS CON 2 VAPORIZADORES VA 150 INCLUIDO ARMARIO CON FIGURA C AéreoDLP 13 A</v>
      </c>
      <c r="K815" s="21">
        <f t="shared" si="112"/>
        <v>811</v>
      </c>
    </row>
    <row r="816" spans="1:11" x14ac:dyDescent="0.35">
      <c r="A816" s="73">
        <f t="shared" si="115"/>
        <v>155</v>
      </c>
      <c r="B816" s="79" t="s">
        <v>8269</v>
      </c>
      <c r="C816" s="79" t="s">
        <v>8244</v>
      </c>
      <c r="D816" s="79" t="s">
        <v>16</v>
      </c>
      <c r="E816" s="79" t="s">
        <v>30</v>
      </c>
      <c r="F816" s="79" t="s">
        <v>8298</v>
      </c>
      <c r="G816" s="88">
        <f t="shared" si="114"/>
        <v>1344</v>
      </c>
      <c r="H816" s="87">
        <v>420</v>
      </c>
      <c r="I816" s="153">
        <f t="shared" ref="I816:I826" si="118">+I715</f>
        <v>924</v>
      </c>
      <c r="J816" s="21" t="str">
        <f t="shared" si="111"/>
        <v>PLANTAS DE 1 DEPOSITOS CON 2 VAPORIZADORES VA 150 INCLUIDO ARMARIO CON FIGURA C AéreoDLP 16 A</v>
      </c>
      <c r="K816" s="21">
        <f t="shared" si="112"/>
        <v>812</v>
      </c>
    </row>
    <row r="817" spans="1:11" x14ac:dyDescent="0.35">
      <c r="A817" s="73">
        <f t="shared" si="115"/>
        <v>156</v>
      </c>
      <c r="B817" s="79" t="s">
        <v>8269</v>
      </c>
      <c r="C817" s="79" t="s">
        <v>8244</v>
      </c>
      <c r="D817" s="79" t="s">
        <v>16</v>
      </c>
      <c r="E817" s="79" t="s">
        <v>31</v>
      </c>
      <c r="F817" s="79" t="s">
        <v>8298</v>
      </c>
      <c r="G817" s="88">
        <f t="shared" si="114"/>
        <v>1414</v>
      </c>
      <c r="H817" s="87">
        <v>490</v>
      </c>
      <c r="I817" s="153">
        <f t="shared" si="118"/>
        <v>924</v>
      </c>
      <c r="J817" s="21" t="str">
        <f t="shared" si="111"/>
        <v>PLANTAS DE 1 DEPOSITOS CON 2 VAPORIZADORES VA 150 INCLUIDO ARMARIO CON FIGURA C AéreoDLP 19 A</v>
      </c>
      <c r="K817" s="21">
        <f t="shared" si="112"/>
        <v>813</v>
      </c>
    </row>
    <row r="818" spans="1:11" x14ac:dyDescent="0.35">
      <c r="A818" s="73">
        <f t="shared" si="115"/>
        <v>157</v>
      </c>
      <c r="B818" s="79" t="s">
        <v>8269</v>
      </c>
      <c r="C818" s="79" t="s">
        <v>8244</v>
      </c>
      <c r="D818" s="79" t="s">
        <v>16</v>
      </c>
      <c r="E818" s="79" t="s">
        <v>32</v>
      </c>
      <c r="F818" s="79" t="s">
        <v>8298</v>
      </c>
      <c r="G818" s="88">
        <f t="shared" si="114"/>
        <v>1484</v>
      </c>
      <c r="H818" s="87">
        <v>560</v>
      </c>
      <c r="I818" s="153">
        <f t="shared" si="118"/>
        <v>924</v>
      </c>
      <c r="J818" s="21" t="str">
        <f t="shared" si="111"/>
        <v>PLANTAS DE 1 DEPOSITOS CON 2 VAPORIZADORES VA 150 INCLUIDO ARMARIO CON FIGURA C AéreoDLP 22 A</v>
      </c>
      <c r="K818" s="21">
        <f t="shared" si="112"/>
        <v>814</v>
      </c>
    </row>
    <row r="819" spans="1:11" x14ac:dyDescent="0.35">
      <c r="A819" s="73">
        <f t="shared" si="115"/>
        <v>158</v>
      </c>
      <c r="B819" s="79" t="s">
        <v>8269</v>
      </c>
      <c r="C819" s="79" t="s">
        <v>8244</v>
      </c>
      <c r="D819" s="79" t="s">
        <v>16</v>
      </c>
      <c r="E819" s="79" t="s">
        <v>33</v>
      </c>
      <c r="F819" s="79" t="s">
        <v>8298</v>
      </c>
      <c r="G819" s="88">
        <f t="shared" si="114"/>
        <v>1470</v>
      </c>
      <c r="H819" s="87">
        <v>546</v>
      </c>
      <c r="I819" s="153">
        <f t="shared" si="118"/>
        <v>924</v>
      </c>
      <c r="J819" s="21" t="str">
        <f t="shared" si="111"/>
        <v>PLANTAS DE 1 DEPOSITOS CON 2 VAPORIZADORES VA 150 INCLUIDO ARMARIO CON FIGURA C AéreoDLP 24 A</v>
      </c>
      <c r="K819" s="21">
        <f t="shared" si="112"/>
        <v>815</v>
      </c>
    </row>
    <row r="820" spans="1:11" x14ac:dyDescent="0.35">
      <c r="A820" s="73">
        <f t="shared" si="115"/>
        <v>159</v>
      </c>
      <c r="B820" s="79" t="s">
        <v>8269</v>
      </c>
      <c r="C820" s="79" t="s">
        <v>8244</v>
      </c>
      <c r="D820" s="79" t="s">
        <v>16</v>
      </c>
      <c r="E820" s="79" t="s">
        <v>34</v>
      </c>
      <c r="F820" s="79" t="s">
        <v>8298</v>
      </c>
      <c r="G820" s="88">
        <f t="shared" si="114"/>
        <v>1568</v>
      </c>
      <c r="H820" s="87">
        <v>644</v>
      </c>
      <c r="I820" s="153">
        <f t="shared" si="118"/>
        <v>924</v>
      </c>
      <c r="J820" s="21" t="str">
        <f t="shared" si="111"/>
        <v>PLANTAS DE 1 DEPOSITOS CON 2 VAPORIZADORES VA 150 INCLUIDO ARMARIO CON FIGURA C AéreoDLP 29 A</v>
      </c>
      <c r="K820" s="21">
        <f t="shared" si="112"/>
        <v>816</v>
      </c>
    </row>
    <row r="821" spans="1:11" x14ac:dyDescent="0.35">
      <c r="A821" s="73">
        <f t="shared" si="115"/>
        <v>160</v>
      </c>
      <c r="B821" s="79" t="s">
        <v>8269</v>
      </c>
      <c r="C821" s="79" t="s">
        <v>8244</v>
      </c>
      <c r="D821" s="79" t="s">
        <v>16</v>
      </c>
      <c r="E821" s="79" t="s">
        <v>35</v>
      </c>
      <c r="F821" s="79" t="s">
        <v>8298</v>
      </c>
      <c r="G821" s="88">
        <f t="shared" si="114"/>
        <v>1666</v>
      </c>
      <c r="H821" s="87">
        <v>742</v>
      </c>
      <c r="I821" s="153">
        <f t="shared" si="118"/>
        <v>924</v>
      </c>
      <c r="J821" s="21" t="str">
        <f t="shared" si="111"/>
        <v>PLANTAS DE 1 DEPOSITOS CON 2 VAPORIZADORES VA 150 INCLUIDO ARMARIO CON FIGURA C AéreoDLP 34 A</v>
      </c>
      <c r="K821" s="21">
        <f t="shared" si="112"/>
        <v>817</v>
      </c>
    </row>
    <row r="822" spans="1:11" x14ac:dyDescent="0.35">
      <c r="A822" s="73">
        <f t="shared" si="115"/>
        <v>161</v>
      </c>
      <c r="B822" s="79" t="s">
        <v>8269</v>
      </c>
      <c r="C822" s="79" t="s">
        <v>8244</v>
      </c>
      <c r="D822" s="79" t="s">
        <v>16</v>
      </c>
      <c r="E822" s="79" t="s">
        <v>36</v>
      </c>
      <c r="F822" s="79" t="s">
        <v>8298</v>
      </c>
      <c r="G822" s="88">
        <f t="shared" si="114"/>
        <v>1526</v>
      </c>
      <c r="H822" s="87">
        <v>602</v>
      </c>
      <c r="I822" s="153">
        <f t="shared" si="118"/>
        <v>924</v>
      </c>
      <c r="J822" s="21" t="str">
        <f t="shared" si="111"/>
        <v>PLANTAS DE 1 DEPOSITOS CON 2 VAPORIZADORES VA 150 INCLUIDO ARMARIO CON FIGURA C AéreoDLP 33 A - 22</v>
      </c>
      <c r="K822" s="21">
        <f t="shared" si="112"/>
        <v>818</v>
      </c>
    </row>
    <row r="823" spans="1:11" x14ac:dyDescent="0.35">
      <c r="A823" s="73">
        <f t="shared" si="115"/>
        <v>162</v>
      </c>
      <c r="B823" s="79" t="s">
        <v>8269</v>
      </c>
      <c r="C823" s="79" t="s">
        <v>8244</v>
      </c>
      <c r="D823" s="79" t="s">
        <v>16</v>
      </c>
      <c r="E823" s="79" t="s">
        <v>37</v>
      </c>
      <c r="F823" s="79" t="s">
        <v>8298</v>
      </c>
      <c r="G823" s="88">
        <f t="shared" si="114"/>
        <v>1806</v>
      </c>
      <c r="H823" s="87">
        <v>882</v>
      </c>
      <c r="I823" s="153">
        <f t="shared" si="118"/>
        <v>924</v>
      </c>
      <c r="J823" s="21" t="str">
        <f t="shared" si="111"/>
        <v>PLANTAS DE 1 DEPOSITOS CON 2 VAPORIZADORES VA 150 INCLUIDO ARMARIO CON FIGURA C AéreoDLP 50 A - 22</v>
      </c>
      <c r="K823" s="21">
        <f t="shared" si="112"/>
        <v>819</v>
      </c>
    </row>
    <row r="824" spans="1:11" x14ac:dyDescent="0.35">
      <c r="A824" s="73">
        <f t="shared" si="115"/>
        <v>163</v>
      </c>
      <c r="B824" s="79" t="s">
        <v>8269</v>
      </c>
      <c r="C824" s="79" t="s">
        <v>8244</v>
      </c>
      <c r="D824" s="79" t="s">
        <v>16</v>
      </c>
      <c r="E824" s="79" t="s">
        <v>38</v>
      </c>
      <c r="F824" s="79" t="s">
        <v>8298</v>
      </c>
      <c r="G824" s="88">
        <f t="shared" si="114"/>
        <v>1974</v>
      </c>
      <c r="H824" s="87">
        <v>1050</v>
      </c>
      <c r="I824" s="153">
        <f t="shared" si="118"/>
        <v>924</v>
      </c>
      <c r="J824" s="21" t="str">
        <f t="shared" si="111"/>
        <v>PLANTAS DE 1 DEPOSITOS CON 2 VAPORIZADORES VA 150 INCLUIDO ARMARIO CON FIGURA C AéreoDLP 59 A - 22</v>
      </c>
      <c r="K824" s="21">
        <f t="shared" si="112"/>
        <v>820</v>
      </c>
    </row>
    <row r="825" spans="1:11" x14ac:dyDescent="0.35">
      <c r="A825" s="73">
        <f t="shared" si="115"/>
        <v>164</v>
      </c>
      <c r="B825" s="79" t="s">
        <v>8269</v>
      </c>
      <c r="C825" s="79" t="s">
        <v>8244</v>
      </c>
      <c r="D825" s="79" t="s">
        <v>16</v>
      </c>
      <c r="E825" s="79" t="s">
        <v>39</v>
      </c>
      <c r="F825" s="79" t="s">
        <v>8298</v>
      </c>
      <c r="G825" s="88">
        <f t="shared" si="114"/>
        <v>1736</v>
      </c>
      <c r="H825" s="87">
        <v>812</v>
      </c>
      <c r="I825" s="153">
        <f t="shared" si="118"/>
        <v>924</v>
      </c>
      <c r="J825" s="21" t="str">
        <f t="shared" si="111"/>
        <v>PLANTAS DE 1 DEPOSITOS CON 2 VAPORIZADORES VA 150 INCLUIDO ARMARIO CON FIGURA C AéreoDLP 50 A - 24</v>
      </c>
      <c r="K825" s="21">
        <f t="shared" si="112"/>
        <v>821</v>
      </c>
    </row>
    <row r="826" spans="1:11" x14ac:dyDescent="0.35">
      <c r="A826" s="73">
        <f t="shared" si="115"/>
        <v>165</v>
      </c>
      <c r="B826" s="79" t="s">
        <v>8269</v>
      </c>
      <c r="C826" s="79" t="s">
        <v>8244</v>
      </c>
      <c r="D826" s="79" t="s">
        <v>16</v>
      </c>
      <c r="E826" s="79" t="s">
        <v>40</v>
      </c>
      <c r="F826" s="79" t="s">
        <v>8298</v>
      </c>
      <c r="G826" s="88">
        <f t="shared" si="114"/>
        <v>2142</v>
      </c>
      <c r="H826" s="87">
        <v>1218</v>
      </c>
      <c r="I826" s="153">
        <f t="shared" si="118"/>
        <v>924</v>
      </c>
      <c r="J826" s="21" t="str">
        <f t="shared" si="111"/>
        <v>PLANTAS DE 1 DEPOSITOS CON 2 VAPORIZADORES VA 150 INCLUIDO ARMARIO CON FIGURA C AéreoDLP 69 A - 22</v>
      </c>
      <c r="K826" s="21">
        <f t="shared" si="112"/>
        <v>822</v>
      </c>
    </row>
    <row r="827" spans="1:11" x14ac:dyDescent="0.35">
      <c r="A827" s="73">
        <f t="shared" si="115"/>
        <v>166</v>
      </c>
      <c r="B827" s="79" t="s">
        <v>8270</v>
      </c>
      <c r="C827" s="79" t="s">
        <v>8244</v>
      </c>
      <c r="D827" s="79" t="s">
        <v>16</v>
      </c>
      <c r="E827" s="79" t="s">
        <v>29</v>
      </c>
      <c r="F827" s="79" t="s">
        <v>8299</v>
      </c>
      <c r="G827" s="88">
        <f t="shared" si="114"/>
        <v>2226</v>
      </c>
      <c r="H827" s="87">
        <v>350</v>
      </c>
      <c r="I827" s="153">
        <f>+I741</f>
        <v>1876</v>
      </c>
      <c r="J827" s="21" t="str">
        <f t="shared" si="111"/>
        <v>PLANTAS DE 1 DEPOSITOS CON 2 VAPORIZADORES VA 300 INCLUIDO ARMARIO CON FIGURA C AéreoDLP 13 A</v>
      </c>
      <c r="K827" s="21">
        <f t="shared" si="112"/>
        <v>823</v>
      </c>
    </row>
    <row r="828" spans="1:11" x14ac:dyDescent="0.35">
      <c r="A828" s="73">
        <f t="shared" si="115"/>
        <v>167</v>
      </c>
      <c r="B828" s="79" t="s">
        <v>8270</v>
      </c>
      <c r="C828" s="79" t="s">
        <v>8244</v>
      </c>
      <c r="D828" s="79" t="s">
        <v>16</v>
      </c>
      <c r="E828" s="79" t="s">
        <v>30</v>
      </c>
      <c r="F828" s="79" t="s">
        <v>8299</v>
      </c>
      <c r="G828" s="88">
        <f t="shared" si="114"/>
        <v>2296</v>
      </c>
      <c r="H828" s="87">
        <v>420</v>
      </c>
      <c r="I828" s="153">
        <f t="shared" ref="I828:I838" si="119">+I742</f>
        <v>1876</v>
      </c>
      <c r="J828" s="21" t="str">
        <f t="shared" si="111"/>
        <v>PLANTAS DE 1 DEPOSITOS CON 2 VAPORIZADORES VA 300 INCLUIDO ARMARIO CON FIGURA C AéreoDLP 16 A</v>
      </c>
      <c r="K828" s="21">
        <f t="shared" si="112"/>
        <v>824</v>
      </c>
    </row>
    <row r="829" spans="1:11" x14ac:dyDescent="0.35">
      <c r="A829" s="73">
        <f t="shared" si="115"/>
        <v>168</v>
      </c>
      <c r="B829" s="79" t="s">
        <v>8270</v>
      </c>
      <c r="C829" s="79" t="s">
        <v>8244</v>
      </c>
      <c r="D829" s="79" t="s">
        <v>16</v>
      </c>
      <c r="E829" s="79" t="s">
        <v>31</v>
      </c>
      <c r="F829" s="79" t="s">
        <v>8299</v>
      </c>
      <c r="G829" s="88">
        <f t="shared" si="114"/>
        <v>2366</v>
      </c>
      <c r="H829" s="87">
        <v>490</v>
      </c>
      <c r="I829" s="153">
        <f t="shared" si="119"/>
        <v>1876</v>
      </c>
      <c r="J829" s="21" t="str">
        <f t="shared" si="111"/>
        <v>PLANTAS DE 1 DEPOSITOS CON 2 VAPORIZADORES VA 300 INCLUIDO ARMARIO CON FIGURA C AéreoDLP 19 A</v>
      </c>
      <c r="K829" s="21">
        <f t="shared" si="112"/>
        <v>825</v>
      </c>
    </row>
    <row r="830" spans="1:11" x14ac:dyDescent="0.35">
      <c r="A830" s="73">
        <f t="shared" si="115"/>
        <v>169</v>
      </c>
      <c r="B830" s="79" t="s">
        <v>8270</v>
      </c>
      <c r="C830" s="79" t="s">
        <v>8244</v>
      </c>
      <c r="D830" s="79" t="s">
        <v>16</v>
      </c>
      <c r="E830" s="79" t="s">
        <v>32</v>
      </c>
      <c r="F830" s="79" t="s">
        <v>8299</v>
      </c>
      <c r="G830" s="88">
        <f t="shared" si="114"/>
        <v>2436</v>
      </c>
      <c r="H830" s="87">
        <v>560</v>
      </c>
      <c r="I830" s="153">
        <f t="shared" si="119"/>
        <v>1876</v>
      </c>
      <c r="J830" s="21" t="str">
        <f t="shared" si="111"/>
        <v>PLANTAS DE 1 DEPOSITOS CON 2 VAPORIZADORES VA 300 INCLUIDO ARMARIO CON FIGURA C AéreoDLP 22 A</v>
      </c>
      <c r="K830" s="21">
        <f t="shared" si="112"/>
        <v>826</v>
      </c>
    </row>
    <row r="831" spans="1:11" x14ac:dyDescent="0.35">
      <c r="A831" s="73">
        <f t="shared" si="115"/>
        <v>170</v>
      </c>
      <c r="B831" s="79" t="s">
        <v>8270</v>
      </c>
      <c r="C831" s="79" t="s">
        <v>8244</v>
      </c>
      <c r="D831" s="79" t="s">
        <v>16</v>
      </c>
      <c r="E831" s="79" t="s">
        <v>33</v>
      </c>
      <c r="F831" s="79" t="s">
        <v>8299</v>
      </c>
      <c r="G831" s="88">
        <f t="shared" si="114"/>
        <v>2422</v>
      </c>
      <c r="H831" s="87">
        <v>546</v>
      </c>
      <c r="I831" s="153">
        <f t="shared" si="119"/>
        <v>1876</v>
      </c>
      <c r="J831" s="21" t="str">
        <f t="shared" si="111"/>
        <v>PLANTAS DE 1 DEPOSITOS CON 2 VAPORIZADORES VA 300 INCLUIDO ARMARIO CON FIGURA C AéreoDLP 24 A</v>
      </c>
      <c r="K831" s="21">
        <f t="shared" si="112"/>
        <v>827</v>
      </c>
    </row>
    <row r="832" spans="1:11" x14ac:dyDescent="0.35">
      <c r="A832" s="73">
        <f t="shared" si="115"/>
        <v>171</v>
      </c>
      <c r="B832" s="79" t="s">
        <v>8270</v>
      </c>
      <c r="C832" s="79" t="s">
        <v>8244</v>
      </c>
      <c r="D832" s="79" t="s">
        <v>16</v>
      </c>
      <c r="E832" s="79" t="s">
        <v>34</v>
      </c>
      <c r="F832" s="79" t="s">
        <v>8299</v>
      </c>
      <c r="G832" s="88">
        <f t="shared" si="114"/>
        <v>2520</v>
      </c>
      <c r="H832" s="87">
        <v>644</v>
      </c>
      <c r="I832" s="153">
        <f t="shared" si="119"/>
        <v>1876</v>
      </c>
      <c r="J832" s="21" t="str">
        <f t="shared" si="111"/>
        <v>PLANTAS DE 1 DEPOSITOS CON 2 VAPORIZADORES VA 300 INCLUIDO ARMARIO CON FIGURA C AéreoDLP 29 A</v>
      </c>
      <c r="K832" s="21">
        <f t="shared" si="112"/>
        <v>828</v>
      </c>
    </row>
    <row r="833" spans="1:11" x14ac:dyDescent="0.35">
      <c r="A833" s="73">
        <f t="shared" si="115"/>
        <v>172</v>
      </c>
      <c r="B833" s="79" t="s">
        <v>8270</v>
      </c>
      <c r="C833" s="79" t="s">
        <v>8244</v>
      </c>
      <c r="D833" s="79" t="s">
        <v>16</v>
      </c>
      <c r="E833" s="79" t="s">
        <v>35</v>
      </c>
      <c r="F833" s="79" t="s">
        <v>8299</v>
      </c>
      <c r="G833" s="88">
        <f t="shared" si="114"/>
        <v>2618</v>
      </c>
      <c r="H833" s="87">
        <v>742</v>
      </c>
      <c r="I833" s="153">
        <f t="shared" si="119"/>
        <v>1876</v>
      </c>
      <c r="J833" s="21" t="str">
        <f t="shared" si="111"/>
        <v>PLANTAS DE 1 DEPOSITOS CON 2 VAPORIZADORES VA 300 INCLUIDO ARMARIO CON FIGURA C AéreoDLP 34 A</v>
      </c>
      <c r="K833" s="21">
        <f t="shared" si="112"/>
        <v>829</v>
      </c>
    </row>
    <row r="834" spans="1:11" x14ac:dyDescent="0.35">
      <c r="A834" s="73">
        <f t="shared" si="115"/>
        <v>173</v>
      </c>
      <c r="B834" s="79" t="s">
        <v>8270</v>
      </c>
      <c r="C834" s="79" t="s">
        <v>8244</v>
      </c>
      <c r="D834" s="79" t="s">
        <v>16</v>
      </c>
      <c r="E834" s="79" t="s">
        <v>36</v>
      </c>
      <c r="F834" s="79" t="s">
        <v>8299</v>
      </c>
      <c r="G834" s="88">
        <f t="shared" si="114"/>
        <v>2478</v>
      </c>
      <c r="H834" s="87">
        <v>602</v>
      </c>
      <c r="I834" s="153">
        <f t="shared" si="119"/>
        <v>1876</v>
      </c>
      <c r="J834" s="21" t="str">
        <f t="shared" si="111"/>
        <v>PLANTAS DE 1 DEPOSITOS CON 2 VAPORIZADORES VA 300 INCLUIDO ARMARIO CON FIGURA C AéreoDLP 33 A - 22</v>
      </c>
      <c r="K834" s="21">
        <f t="shared" si="112"/>
        <v>830</v>
      </c>
    </row>
    <row r="835" spans="1:11" x14ac:dyDescent="0.35">
      <c r="A835" s="73">
        <f t="shared" si="115"/>
        <v>174</v>
      </c>
      <c r="B835" s="79" t="s">
        <v>8270</v>
      </c>
      <c r="C835" s="79" t="s">
        <v>8244</v>
      </c>
      <c r="D835" s="79" t="s">
        <v>16</v>
      </c>
      <c r="E835" s="79" t="s">
        <v>37</v>
      </c>
      <c r="F835" s="79" t="s">
        <v>8299</v>
      </c>
      <c r="G835" s="88">
        <f t="shared" si="114"/>
        <v>2758</v>
      </c>
      <c r="H835" s="87">
        <v>882</v>
      </c>
      <c r="I835" s="153">
        <f t="shared" si="119"/>
        <v>1876</v>
      </c>
      <c r="J835" s="21" t="str">
        <f t="shared" si="111"/>
        <v>PLANTAS DE 1 DEPOSITOS CON 2 VAPORIZADORES VA 300 INCLUIDO ARMARIO CON FIGURA C AéreoDLP 50 A - 22</v>
      </c>
      <c r="K835" s="21">
        <f t="shared" si="112"/>
        <v>831</v>
      </c>
    </row>
    <row r="836" spans="1:11" x14ac:dyDescent="0.35">
      <c r="A836" s="73">
        <f t="shared" si="115"/>
        <v>175</v>
      </c>
      <c r="B836" s="79" t="s">
        <v>8270</v>
      </c>
      <c r="C836" s="79" t="s">
        <v>8244</v>
      </c>
      <c r="D836" s="79" t="s">
        <v>16</v>
      </c>
      <c r="E836" s="79" t="s">
        <v>38</v>
      </c>
      <c r="F836" s="79" t="s">
        <v>8299</v>
      </c>
      <c r="G836" s="88">
        <f t="shared" si="114"/>
        <v>2926</v>
      </c>
      <c r="H836" s="87">
        <v>1050</v>
      </c>
      <c r="I836" s="153">
        <f t="shared" si="119"/>
        <v>1876</v>
      </c>
      <c r="J836" s="21" t="str">
        <f t="shared" si="111"/>
        <v>PLANTAS DE 1 DEPOSITOS CON 2 VAPORIZADORES VA 300 INCLUIDO ARMARIO CON FIGURA C AéreoDLP 59 A - 22</v>
      </c>
      <c r="K836" s="21">
        <f t="shared" si="112"/>
        <v>832</v>
      </c>
    </row>
    <row r="837" spans="1:11" x14ac:dyDescent="0.35">
      <c r="A837" s="73">
        <f t="shared" si="115"/>
        <v>176</v>
      </c>
      <c r="B837" s="79" t="s">
        <v>8270</v>
      </c>
      <c r="C837" s="79" t="s">
        <v>8244</v>
      </c>
      <c r="D837" s="79" t="s">
        <v>16</v>
      </c>
      <c r="E837" s="79" t="s">
        <v>39</v>
      </c>
      <c r="F837" s="79" t="s">
        <v>8299</v>
      </c>
      <c r="G837" s="88">
        <f t="shared" si="114"/>
        <v>2688</v>
      </c>
      <c r="H837" s="87">
        <v>812</v>
      </c>
      <c r="I837" s="153">
        <f t="shared" si="119"/>
        <v>1876</v>
      </c>
      <c r="J837" s="21" t="str">
        <f t="shared" si="111"/>
        <v>PLANTAS DE 1 DEPOSITOS CON 2 VAPORIZADORES VA 300 INCLUIDO ARMARIO CON FIGURA C AéreoDLP 50 A - 24</v>
      </c>
      <c r="K837" s="21">
        <f t="shared" si="112"/>
        <v>833</v>
      </c>
    </row>
    <row r="838" spans="1:11" x14ac:dyDescent="0.35">
      <c r="A838" s="73">
        <f t="shared" si="115"/>
        <v>177</v>
      </c>
      <c r="B838" s="79" t="s">
        <v>8270</v>
      </c>
      <c r="C838" s="79" t="s">
        <v>8244</v>
      </c>
      <c r="D838" s="79" t="s">
        <v>16</v>
      </c>
      <c r="E838" s="79" t="s">
        <v>40</v>
      </c>
      <c r="F838" s="79" t="s">
        <v>8299</v>
      </c>
      <c r="G838" s="88">
        <f t="shared" si="114"/>
        <v>3094</v>
      </c>
      <c r="H838" s="87">
        <v>1218</v>
      </c>
      <c r="I838" s="153">
        <f t="shared" si="119"/>
        <v>1876</v>
      </c>
      <c r="J838" s="21" t="str">
        <f t="shared" ref="J838:J901" si="120">CONCATENATE(B838,C838,D838,E838)</f>
        <v>PLANTAS DE 1 DEPOSITOS CON 2 VAPORIZADORES VA 300 INCLUIDO ARMARIO CON FIGURA C AéreoDLP 69 A - 22</v>
      </c>
      <c r="K838" s="21">
        <f t="shared" si="112"/>
        <v>834</v>
      </c>
    </row>
    <row r="839" spans="1:11" x14ac:dyDescent="0.35">
      <c r="A839" s="73">
        <f t="shared" si="115"/>
        <v>178</v>
      </c>
      <c r="B839" s="79" t="s">
        <v>8271</v>
      </c>
      <c r="C839" s="79" t="s">
        <v>8244</v>
      </c>
      <c r="D839" s="79" t="s">
        <v>16</v>
      </c>
      <c r="E839" s="79" t="s">
        <v>29</v>
      </c>
      <c r="F839" s="79" t="s">
        <v>8300</v>
      </c>
      <c r="G839" s="88">
        <f t="shared" si="114"/>
        <v>3150</v>
      </c>
      <c r="H839" s="87">
        <v>350</v>
      </c>
      <c r="I839" s="153">
        <f>+I768</f>
        <v>2800</v>
      </c>
      <c r="J839" s="21" t="str">
        <f t="shared" si="120"/>
        <v>PLANTAS DE 1 DEPOSITOS CON 2 VAPORIZADORES VA 450 INCLUIDO ARMARIO CON FIGURA C AéreoDLP 13 A</v>
      </c>
      <c r="K839" s="21">
        <f t="shared" ref="K839:K902" si="121">+K838+1</f>
        <v>835</v>
      </c>
    </row>
    <row r="840" spans="1:11" x14ac:dyDescent="0.35">
      <c r="A840" s="73">
        <f t="shared" si="115"/>
        <v>179</v>
      </c>
      <c r="B840" s="79" t="s">
        <v>8271</v>
      </c>
      <c r="C840" s="79" t="s">
        <v>8244</v>
      </c>
      <c r="D840" s="79" t="s">
        <v>16</v>
      </c>
      <c r="E840" s="79" t="s">
        <v>30</v>
      </c>
      <c r="F840" s="79" t="s">
        <v>8300</v>
      </c>
      <c r="G840" s="88">
        <f t="shared" si="114"/>
        <v>3220</v>
      </c>
      <c r="H840" s="87">
        <v>420</v>
      </c>
      <c r="I840" s="153">
        <f t="shared" ref="I840:I850" si="122">+I769</f>
        <v>2800</v>
      </c>
      <c r="J840" s="21" t="str">
        <f t="shared" si="120"/>
        <v>PLANTAS DE 1 DEPOSITOS CON 2 VAPORIZADORES VA 450 INCLUIDO ARMARIO CON FIGURA C AéreoDLP 16 A</v>
      </c>
      <c r="K840" s="21">
        <f t="shared" si="121"/>
        <v>836</v>
      </c>
    </row>
    <row r="841" spans="1:11" x14ac:dyDescent="0.35">
      <c r="A841" s="73">
        <f t="shared" si="115"/>
        <v>180</v>
      </c>
      <c r="B841" s="79" t="s">
        <v>8271</v>
      </c>
      <c r="C841" s="79" t="s">
        <v>8244</v>
      </c>
      <c r="D841" s="79" t="s">
        <v>16</v>
      </c>
      <c r="E841" s="79" t="s">
        <v>31</v>
      </c>
      <c r="F841" s="79" t="s">
        <v>8300</v>
      </c>
      <c r="G841" s="88">
        <f t="shared" si="114"/>
        <v>3290</v>
      </c>
      <c r="H841" s="87">
        <v>490</v>
      </c>
      <c r="I841" s="153">
        <f t="shared" si="122"/>
        <v>2800</v>
      </c>
      <c r="J841" s="21" t="str">
        <f t="shared" si="120"/>
        <v>PLANTAS DE 1 DEPOSITOS CON 2 VAPORIZADORES VA 450 INCLUIDO ARMARIO CON FIGURA C AéreoDLP 19 A</v>
      </c>
      <c r="K841" s="21">
        <f t="shared" si="121"/>
        <v>837</v>
      </c>
    </row>
    <row r="842" spans="1:11" x14ac:dyDescent="0.35">
      <c r="A842" s="73">
        <f t="shared" si="115"/>
        <v>181</v>
      </c>
      <c r="B842" s="79" t="s">
        <v>8271</v>
      </c>
      <c r="C842" s="79" t="s">
        <v>8244</v>
      </c>
      <c r="D842" s="79" t="s">
        <v>16</v>
      </c>
      <c r="E842" s="79" t="s">
        <v>32</v>
      </c>
      <c r="F842" s="79" t="s">
        <v>8300</v>
      </c>
      <c r="G842" s="88">
        <f t="shared" si="114"/>
        <v>3360</v>
      </c>
      <c r="H842" s="87">
        <v>560</v>
      </c>
      <c r="I842" s="153">
        <f t="shared" si="122"/>
        <v>2800</v>
      </c>
      <c r="J842" s="21" t="str">
        <f t="shared" si="120"/>
        <v>PLANTAS DE 1 DEPOSITOS CON 2 VAPORIZADORES VA 450 INCLUIDO ARMARIO CON FIGURA C AéreoDLP 22 A</v>
      </c>
      <c r="K842" s="21">
        <f t="shared" si="121"/>
        <v>838</v>
      </c>
    </row>
    <row r="843" spans="1:11" x14ac:dyDescent="0.35">
      <c r="A843" s="73">
        <f t="shared" si="115"/>
        <v>182</v>
      </c>
      <c r="B843" s="79" t="s">
        <v>8271</v>
      </c>
      <c r="C843" s="79" t="s">
        <v>8244</v>
      </c>
      <c r="D843" s="79" t="s">
        <v>16</v>
      </c>
      <c r="E843" s="79" t="s">
        <v>33</v>
      </c>
      <c r="F843" s="79" t="s">
        <v>8300</v>
      </c>
      <c r="G843" s="88">
        <f t="shared" si="114"/>
        <v>3346</v>
      </c>
      <c r="H843" s="87">
        <v>546</v>
      </c>
      <c r="I843" s="153">
        <f t="shared" si="122"/>
        <v>2800</v>
      </c>
      <c r="J843" s="21" t="str">
        <f t="shared" si="120"/>
        <v>PLANTAS DE 1 DEPOSITOS CON 2 VAPORIZADORES VA 450 INCLUIDO ARMARIO CON FIGURA C AéreoDLP 24 A</v>
      </c>
      <c r="K843" s="21">
        <f t="shared" si="121"/>
        <v>839</v>
      </c>
    </row>
    <row r="844" spans="1:11" x14ac:dyDescent="0.35">
      <c r="A844" s="73">
        <f t="shared" si="115"/>
        <v>183</v>
      </c>
      <c r="B844" s="79" t="s">
        <v>8271</v>
      </c>
      <c r="C844" s="79" t="s">
        <v>8244</v>
      </c>
      <c r="D844" s="79" t="s">
        <v>16</v>
      </c>
      <c r="E844" s="79" t="s">
        <v>34</v>
      </c>
      <c r="F844" s="79" t="s">
        <v>8300</v>
      </c>
      <c r="G844" s="88">
        <f t="shared" si="114"/>
        <v>3444</v>
      </c>
      <c r="H844" s="87">
        <v>644</v>
      </c>
      <c r="I844" s="153">
        <f t="shared" si="122"/>
        <v>2800</v>
      </c>
      <c r="J844" s="21" t="str">
        <f t="shared" si="120"/>
        <v>PLANTAS DE 1 DEPOSITOS CON 2 VAPORIZADORES VA 450 INCLUIDO ARMARIO CON FIGURA C AéreoDLP 29 A</v>
      </c>
      <c r="K844" s="21">
        <f t="shared" si="121"/>
        <v>840</v>
      </c>
    </row>
    <row r="845" spans="1:11" x14ac:dyDescent="0.35">
      <c r="A845" s="73">
        <f t="shared" si="115"/>
        <v>184</v>
      </c>
      <c r="B845" s="79" t="s">
        <v>8271</v>
      </c>
      <c r="C845" s="79" t="s">
        <v>8244</v>
      </c>
      <c r="D845" s="79" t="s">
        <v>16</v>
      </c>
      <c r="E845" s="79" t="s">
        <v>35</v>
      </c>
      <c r="F845" s="79" t="s">
        <v>8300</v>
      </c>
      <c r="G845" s="88">
        <f t="shared" si="114"/>
        <v>3542</v>
      </c>
      <c r="H845" s="87">
        <v>742</v>
      </c>
      <c r="I845" s="153">
        <f t="shared" si="122"/>
        <v>2800</v>
      </c>
      <c r="J845" s="21" t="str">
        <f t="shared" si="120"/>
        <v>PLANTAS DE 1 DEPOSITOS CON 2 VAPORIZADORES VA 450 INCLUIDO ARMARIO CON FIGURA C AéreoDLP 34 A</v>
      </c>
      <c r="K845" s="21">
        <f t="shared" si="121"/>
        <v>841</v>
      </c>
    </row>
    <row r="846" spans="1:11" x14ac:dyDescent="0.35">
      <c r="A846" s="73">
        <f t="shared" si="115"/>
        <v>185</v>
      </c>
      <c r="B846" s="79" t="s">
        <v>8271</v>
      </c>
      <c r="C846" s="79" t="s">
        <v>8244</v>
      </c>
      <c r="D846" s="79" t="s">
        <v>16</v>
      </c>
      <c r="E846" s="79" t="s">
        <v>36</v>
      </c>
      <c r="F846" s="79" t="s">
        <v>8300</v>
      </c>
      <c r="G846" s="88">
        <f t="shared" si="114"/>
        <v>3402</v>
      </c>
      <c r="H846" s="87">
        <v>602</v>
      </c>
      <c r="I846" s="153">
        <f t="shared" si="122"/>
        <v>2800</v>
      </c>
      <c r="J846" s="21" t="str">
        <f t="shared" si="120"/>
        <v>PLANTAS DE 1 DEPOSITOS CON 2 VAPORIZADORES VA 450 INCLUIDO ARMARIO CON FIGURA C AéreoDLP 33 A - 22</v>
      </c>
      <c r="K846" s="21">
        <f t="shared" si="121"/>
        <v>842</v>
      </c>
    </row>
    <row r="847" spans="1:11" x14ac:dyDescent="0.35">
      <c r="A847" s="73">
        <f t="shared" si="115"/>
        <v>186</v>
      </c>
      <c r="B847" s="79" t="s">
        <v>8271</v>
      </c>
      <c r="C847" s="79" t="s">
        <v>8244</v>
      </c>
      <c r="D847" s="79" t="s">
        <v>16</v>
      </c>
      <c r="E847" s="79" t="s">
        <v>37</v>
      </c>
      <c r="F847" s="79" t="s">
        <v>8300</v>
      </c>
      <c r="G847" s="88">
        <f t="shared" si="114"/>
        <v>3682</v>
      </c>
      <c r="H847" s="87">
        <v>882</v>
      </c>
      <c r="I847" s="153">
        <f t="shared" si="122"/>
        <v>2800</v>
      </c>
      <c r="J847" s="21" t="str">
        <f t="shared" si="120"/>
        <v>PLANTAS DE 1 DEPOSITOS CON 2 VAPORIZADORES VA 450 INCLUIDO ARMARIO CON FIGURA C AéreoDLP 50 A - 22</v>
      </c>
      <c r="K847" s="21">
        <f t="shared" si="121"/>
        <v>843</v>
      </c>
    </row>
    <row r="848" spans="1:11" x14ac:dyDescent="0.35">
      <c r="A848" s="73">
        <f t="shared" si="115"/>
        <v>187</v>
      </c>
      <c r="B848" s="79" t="s">
        <v>8271</v>
      </c>
      <c r="C848" s="79" t="s">
        <v>8244</v>
      </c>
      <c r="D848" s="79" t="s">
        <v>16</v>
      </c>
      <c r="E848" s="79" t="s">
        <v>38</v>
      </c>
      <c r="F848" s="79" t="s">
        <v>8300</v>
      </c>
      <c r="G848" s="88">
        <f t="shared" si="114"/>
        <v>3850</v>
      </c>
      <c r="H848" s="87">
        <v>1050</v>
      </c>
      <c r="I848" s="153">
        <f t="shared" si="122"/>
        <v>2800</v>
      </c>
      <c r="J848" s="21" t="str">
        <f t="shared" si="120"/>
        <v>PLANTAS DE 1 DEPOSITOS CON 2 VAPORIZADORES VA 450 INCLUIDO ARMARIO CON FIGURA C AéreoDLP 59 A - 22</v>
      </c>
      <c r="K848" s="21">
        <f t="shared" si="121"/>
        <v>844</v>
      </c>
    </row>
    <row r="849" spans="1:11" x14ac:dyDescent="0.35">
      <c r="A849" s="73">
        <f t="shared" si="115"/>
        <v>188</v>
      </c>
      <c r="B849" s="79" t="s">
        <v>8271</v>
      </c>
      <c r="C849" s="79" t="s">
        <v>8244</v>
      </c>
      <c r="D849" s="79" t="s">
        <v>16</v>
      </c>
      <c r="E849" s="79" t="s">
        <v>39</v>
      </c>
      <c r="F849" s="79" t="s">
        <v>8300</v>
      </c>
      <c r="G849" s="88">
        <f t="shared" si="114"/>
        <v>3612</v>
      </c>
      <c r="H849" s="87">
        <v>812</v>
      </c>
      <c r="I849" s="153">
        <f t="shared" si="122"/>
        <v>2800</v>
      </c>
      <c r="J849" s="21" t="str">
        <f t="shared" si="120"/>
        <v>PLANTAS DE 1 DEPOSITOS CON 2 VAPORIZADORES VA 450 INCLUIDO ARMARIO CON FIGURA C AéreoDLP 50 A - 24</v>
      </c>
      <c r="K849" s="21">
        <f t="shared" si="121"/>
        <v>845</v>
      </c>
    </row>
    <row r="850" spans="1:11" x14ac:dyDescent="0.35">
      <c r="A850" s="73">
        <f t="shared" si="115"/>
        <v>189</v>
      </c>
      <c r="B850" s="79" t="s">
        <v>8271</v>
      </c>
      <c r="C850" s="79" t="s">
        <v>8244</v>
      </c>
      <c r="D850" s="79" t="s">
        <v>16</v>
      </c>
      <c r="E850" s="79" t="s">
        <v>40</v>
      </c>
      <c r="F850" s="79" t="s">
        <v>8300</v>
      </c>
      <c r="G850" s="88">
        <f t="shared" si="114"/>
        <v>4018</v>
      </c>
      <c r="H850" s="87">
        <v>1218</v>
      </c>
      <c r="I850" s="153">
        <f t="shared" si="122"/>
        <v>2800</v>
      </c>
      <c r="J850" s="21" t="str">
        <f t="shared" si="120"/>
        <v>PLANTAS DE 1 DEPOSITOS CON 2 VAPORIZADORES VA 450 INCLUIDO ARMARIO CON FIGURA C AéreoDLP 69 A - 22</v>
      </c>
      <c r="K850" s="21">
        <f t="shared" si="121"/>
        <v>846</v>
      </c>
    </row>
    <row r="851" spans="1:11" x14ac:dyDescent="0.35">
      <c r="A851" s="73">
        <f t="shared" si="115"/>
        <v>190</v>
      </c>
      <c r="B851" s="79" t="s">
        <v>59</v>
      </c>
      <c r="C851" s="79" t="s">
        <v>8245</v>
      </c>
      <c r="D851" s="79" t="s">
        <v>16</v>
      </c>
      <c r="E851" s="79" t="s">
        <v>8283</v>
      </c>
      <c r="F851" s="79" t="s">
        <v>8293</v>
      </c>
      <c r="G851" s="88">
        <f t="shared" si="114"/>
        <v>56</v>
      </c>
      <c r="H851" s="153">
        <v>56</v>
      </c>
      <c r="I851" s="153">
        <v>0</v>
      </c>
      <c r="J851" s="21" t="str">
        <f t="shared" si="120"/>
        <v>PLANTAS ENTERRADAS SIN VAPORIZACION ATMOSFERICAEnterradoDLP 1000 E</v>
      </c>
      <c r="K851" s="21">
        <f t="shared" si="121"/>
        <v>847</v>
      </c>
    </row>
    <row r="852" spans="1:11" x14ac:dyDescent="0.35">
      <c r="A852" s="73">
        <f t="shared" si="115"/>
        <v>191</v>
      </c>
      <c r="B852" s="79" t="s">
        <v>59</v>
      </c>
      <c r="C852" s="79" t="s">
        <v>8245</v>
      </c>
      <c r="D852" s="79" t="s">
        <v>16</v>
      </c>
      <c r="E852" s="79" t="s">
        <v>8284</v>
      </c>
      <c r="F852" s="79" t="s">
        <v>8293</v>
      </c>
      <c r="G852" s="88">
        <f t="shared" si="114"/>
        <v>71.400000000000006</v>
      </c>
      <c r="H852" s="153">
        <v>71.400000000000006</v>
      </c>
      <c r="I852" s="153">
        <v>0</v>
      </c>
      <c r="J852" s="21" t="str">
        <f t="shared" si="120"/>
        <v>PLANTAS ENTERRADAS SIN VAPORIZACION ATMOSFERICAEnterradoDLP 1450 E</v>
      </c>
      <c r="K852" s="21">
        <f t="shared" si="121"/>
        <v>848</v>
      </c>
    </row>
    <row r="853" spans="1:11" x14ac:dyDescent="0.35">
      <c r="A853" s="73">
        <f t="shared" si="115"/>
        <v>192</v>
      </c>
      <c r="B853" s="79" t="s">
        <v>59</v>
      </c>
      <c r="C853" s="79" t="s">
        <v>8245</v>
      </c>
      <c r="D853" s="79" t="s">
        <v>16</v>
      </c>
      <c r="E853" s="79" t="s">
        <v>8285</v>
      </c>
      <c r="F853" s="79" t="s">
        <v>8293</v>
      </c>
      <c r="G853" s="88">
        <f t="shared" si="114"/>
        <v>106.4</v>
      </c>
      <c r="H853" s="153">
        <v>106.4</v>
      </c>
      <c r="I853" s="153">
        <v>0</v>
      </c>
      <c r="J853" s="21" t="str">
        <f t="shared" si="120"/>
        <v>PLANTAS ENTERRADAS SIN VAPORIZACION ATMOSFERICAEnterradoDLP 2450 E</v>
      </c>
      <c r="K853" s="21">
        <f t="shared" si="121"/>
        <v>849</v>
      </c>
    </row>
    <row r="854" spans="1:11" x14ac:dyDescent="0.35">
      <c r="A854" s="73">
        <f t="shared" si="115"/>
        <v>193</v>
      </c>
      <c r="B854" s="79" t="s">
        <v>59</v>
      </c>
      <c r="C854" s="79" t="s">
        <v>8245</v>
      </c>
      <c r="D854" s="79" t="s">
        <v>16</v>
      </c>
      <c r="E854" s="79" t="s">
        <v>8286</v>
      </c>
      <c r="F854" s="79" t="s">
        <v>8293</v>
      </c>
      <c r="G854" s="88">
        <f t="shared" si="114"/>
        <v>161</v>
      </c>
      <c r="H854" s="153">
        <v>161</v>
      </c>
      <c r="I854" s="153">
        <v>0</v>
      </c>
      <c r="J854" s="21" t="str">
        <f t="shared" si="120"/>
        <v>PLANTAS ENTERRADAS SIN VAPORIZACION ATMOSFERICAEnterradoDLP 4000 E</v>
      </c>
      <c r="K854" s="21">
        <f t="shared" si="121"/>
        <v>850</v>
      </c>
    </row>
    <row r="855" spans="1:11" x14ac:dyDescent="0.35">
      <c r="A855" s="73">
        <f t="shared" si="115"/>
        <v>194</v>
      </c>
      <c r="B855" s="79" t="s">
        <v>59</v>
      </c>
      <c r="C855" s="79" t="s">
        <v>8245</v>
      </c>
      <c r="D855" s="79" t="s">
        <v>16</v>
      </c>
      <c r="E855" s="79" t="s">
        <v>8287</v>
      </c>
      <c r="F855" s="79" t="s">
        <v>8293</v>
      </c>
      <c r="G855" s="88">
        <f t="shared" ref="G855:G918" si="123">H855+I855</f>
        <v>193.2</v>
      </c>
      <c r="H855" s="153">
        <v>193.2</v>
      </c>
      <c r="I855" s="153">
        <v>0</v>
      </c>
      <c r="J855" s="21" t="str">
        <f t="shared" si="120"/>
        <v>PLANTAS ENTERRADAS SIN VAPORIZACION ATMOSFERICAEnterradoDLP 4880 E</v>
      </c>
      <c r="K855" s="21">
        <f t="shared" si="121"/>
        <v>851</v>
      </c>
    </row>
    <row r="856" spans="1:11" x14ac:dyDescent="0.35">
      <c r="A856" s="73">
        <f t="shared" ref="A856:A880" si="124">+A855+1</f>
        <v>195</v>
      </c>
      <c r="B856" s="79" t="s">
        <v>59</v>
      </c>
      <c r="C856" s="79" t="s">
        <v>8245</v>
      </c>
      <c r="D856" s="79" t="s">
        <v>16</v>
      </c>
      <c r="E856" s="79" t="s">
        <v>8288</v>
      </c>
      <c r="F856" s="79" t="s">
        <v>8293</v>
      </c>
      <c r="G856" s="88">
        <f t="shared" si="123"/>
        <v>254.8</v>
      </c>
      <c r="H856" s="153">
        <v>254.8</v>
      </c>
      <c r="I856" s="153">
        <v>0</v>
      </c>
      <c r="J856" s="21" t="str">
        <f t="shared" si="120"/>
        <v>PLANTAS ENTERRADAS SIN VAPORIZACION ATMOSFERICAEnterradoDLP 6650 E</v>
      </c>
      <c r="K856" s="21">
        <f t="shared" si="121"/>
        <v>852</v>
      </c>
    </row>
    <row r="857" spans="1:11" x14ac:dyDescent="0.35">
      <c r="A857" s="73">
        <f t="shared" si="124"/>
        <v>196</v>
      </c>
      <c r="B857" s="79" t="s">
        <v>59</v>
      </c>
      <c r="C857" s="79" t="s">
        <v>8245</v>
      </c>
      <c r="D857" s="79" t="s">
        <v>16</v>
      </c>
      <c r="E857" s="79" t="s">
        <v>8289</v>
      </c>
      <c r="F857" s="79" t="s">
        <v>8293</v>
      </c>
      <c r="G857" s="88">
        <f t="shared" si="123"/>
        <v>317.8</v>
      </c>
      <c r="H857" s="153">
        <v>317.8</v>
      </c>
      <c r="I857" s="153">
        <v>0</v>
      </c>
      <c r="J857" s="21" t="str">
        <f t="shared" si="120"/>
        <v>PLANTAS ENTERRADAS SIN VAPORIZACION ATMOSFERICAEnterradoDLP 8334 E</v>
      </c>
      <c r="K857" s="21">
        <f t="shared" si="121"/>
        <v>853</v>
      </c>
    </row>
    <row r="858" spans="1:11" x14ac:dyDescent="0.35">
      <c r="A858" s="73">
        <f t="shared" si="124"/>
        <v>197</v>
      </c>
      <c r="B858" s="79" t="s">
        <v>59</v>
      </c>
      <c r="C858" s="79" t="s">
        <v>8245</v>
      </c>
      <c r="D858" s="79" t="s">
        <v>16</v>
      </c>
      <c r="E858" s="79" t="s">
        <v>8290</v>
      </c>
      <c r="F858" s="79" t="s">
        <v>8293</v>
      </c>
      <c r="G858" s="88">
        <f t="shared" si="123"/>
        <v>308</v>
      </c>
      <c r="H858" s="153">
        <v>308</v>
      </c>
      <c r="I858" s="153">
        <v>0</v>
      </c>
      <c r="J858" s="21" t="str">
        <f t="shared" si="120"/>
        <v>PLANTAS ENTERRADAS SIN VAPORIZACION ATMOSFERICAEnterradoDLP 10 E</v>
      </c>
      <c r="K858" s="21">
        <f t="shared" si="121"/>
        <v>854</v>
      </c>
    </row>
    <row r="859" spans="1:11" x14ac:dyDescent="0.35">
      <c r="A859" s="73">
        <f t="shared" si="124"/>
        <v>198</v>
      </c>
      <c r="B859" s="79" t="s">
        <v>59</v>
      </c>
      <c r="C859" s="79" t="s">
        <v>8245</v>
      </c>
      <c r="D859" s="79" t="s">
        <v>16</v>
      </c>
      <c r="E859" s="79" t="s">
        <v>60</v>
      </c>
      <c r="F859" s="79" t="s">
        <v>8293</v>
      </c>
      <c r="G859" s="88">
        <f t="shared" si="123"/>
        <v>406</v>
      </c>
      <c r="H859" s="153">
        <v>406</v>
      </c>
      <c r="I859" s="153">
        <v>0</v>
      </c>
      <c r="J859" s="21" t="str">
        <f t="shared" si="120"/>
        <v>PLANTAS ENTERRADAS SIN VAPORIZACION ATMOSFERICAEnterradoDLP 13 E</v>
      </c>
      <c r="K859" s="21">
        <f t="shared" si="121"/>
        <v>855</v>
      </c>
    </row>
    <row r="860" spans="1:11" x14ac:dyDescent="0.35">
      <c r="A860" s="73">
        <f t="shared" si="124"/>
        <v>199</v>
      </c>
      <c r="B860" s="79" t="s">
        <v>59</v>
      </c>
      <c r="C860" s="79" t="s">
        <v>8245</v>
      </c>
      <c r="D860" s="79" t="s">
        <v>16</v>
      </c>
      <c r="E860" s="79" t="s">
        <v>61</v>
      </c>
      <c r="F860" s="79" t="s">
        <v>8293</v>
      </c>
      <c r="G860" s="88">
        <f t="shared" si="123"/>
        <v>490</v>
      </c>
      <c r="H860" s="153">
        <v>490</v>
      </c>
      <c r="I860" s="153">
        <v>0</v>
      </c>
      <c r="J860" s="21" t="str">
        <f t="shared" si="120"/>
        <v>PLANTAS ENTERRADAS SIN VAPORIZACION ATMOSFERICAEnterradoDLP 16 E</v>
      </c>
      <c r="K860" s="21">
        <f t="shared" si="121"/>
        <v>856</v>
      </c>
    </row>
    <row r="861" spans="1:11" x14ac:dyDescent="0.35">
      <c r="A861" s="73">
        <f t="shared" si="124"/>
        <v>200</v>
      </c>
      <c r="B861" s="79" t="s">
        <v>59</v>
      </c>
      <c r="C861" s="79" t="s">
        <v>8245</v>
      </c>
      <c r="D861" s="79" t="s">
        <v>16</v>
      </c>
      <c r="E861" s="79" t="s">
        <v>62</v>
      </c>
      <c r="F861" s="79" t="s">
        <v>8293</v>
      </c>
      <c r="G861" s="88">
        <f t="shared" si="123"/>
        <v>574</v>
      </c>
      <c r="H861" s="153">
        <v>574</v>
      </c>
      <c r="I861" s="153">
        <v>0</v>
      </c>
      <c r="J861" s="21" t="str">
        <f t="shared" si="120"/>
        <v>PLANTAS ENTERRADAS SIN VAPORIZACION ATMOSFERICAEnterradoDLP 19 E</v>
      </c>
      <c r="K861" s="21">
        <f t="shared" si="121"/>
        <v>857</v>
      </c>
    </row>
    <row r="862" spans="1:11" x14ac:dyDescent="0.35">
      <c r="A862" s="73">
        <f t="shared" si="124"/>
        <v>201</v>
      </c>
      <c r="B862" s="79" t="s">
        <v>59</v>
      </c>
      <c r="C862" s="79" t="s">
        <v>8245</v>
      </c>
      <c r="D862" s="79" t="s">
        <v>16</v>
      </c>
      <c r="E862" s="79" t="s">
        <v>63</v>
      </c>
      <c r="F862" s="79" t="s">
        <v>8293</v>
      </c>
      <c r="G862" s="88">
        <f t="shared" si="123"/>
        <v>658</v>
      </c>
      <c r="H862" s="153">
        <v>658</v>
      </c>
      <c r="I862" s="153">
        <v>0</v>
      </c>
      <c r="J862" s="21" t="str">
        <f t="shared" si="120"/>
        <v>PLANTAS ENTERRADAS SIN VAPORIZACION ATMOSFERICAEnterradoDLP 22 E</v>
      </c>
      <c r="K862" s="21">
        <f t="shared" si="121"/>
        <v>858</v>
      </c>
    </row>
    <row r="863" spans="1:11" x14ac:dyDescent="0.35">
      <c r="A863" s="73">
        <f t="shared" si="124"/>
        <v>202</v>
      </c>
      <c r="B863" s="79" t="s">
        <v>59</v>
      </c>
      <c r="C863" s="79" t="s">
        <v>8245</v>
      </c>
      <c r="D863" s="79" t="s">
        <v>16</v>
      </c>
      <c r="E863" s="79" t="s">
        <v>64</v>
      </c>
      <c r="F863" s="79" t="s">
        <v>8293</v>
      </c>
      <c r="G863" s="88">
        <f t="shared" si="123"/>
        <v>630</v>
      </c>
      <c r="H863" s="153">
        <v>630</v>
      </c>
      <c r="I863" s="153">
        <v>0</v>
      </c>
      <c r="J863" s="21" t="str">
        <f t="shared" si="120"/>
        <v>PLANTAS ENTERRADAS SIN VAPORIZACION ATMOSFERICAEnterradoDLP 24 E</v>
      </c>
      <c r="K863" s="21">
        <f t="shared" si="121"/>
        <v>859</v>
      </c>
    </row>
    <row r="864" spans="1:11" x14ac:dyDescent="0.35">
      <c r="A864" s="73">
        <f t="shared" si="124"/>
        <v>203</v>
      </c>
      <c r="B864" s="79" t="s">
        <v>59</v>
      </c>
      <c r="C864" s="79" t="s">
        <v>8245</v>
      </c>
      <c r="D864" s="79" t="s">
        <v>16</v>
      </c>
      <c r="E864" s="79" t="s">
        <v>65</v>
      </c>
      <c r="F864" s="79" t="s">
        <v>8293</v>
      </c>
      <c r="G864" s="88">
        <f t="shared" si="123"/>
        <v>756</v>
      </c>
      <c r="H864" s="153">
        <v>756</v>
      </c>
      <c r="I864" s="153">
        <v>0</v>
      </c>
      <c r="J864" s="21" t="str">
        <f t="shared" si="120"/>
        <v>PLANTAS ENTERRADAS SIN VAPORIZACION ATMOSFERICAEnterradoDLP 29 E</v>
      </c>
      <c r="K864" s="21">
        <f t="shared" si="121"/>
        <v>860</v>
      </c>
    </row>
    <row r="865" spans="1:11" x14ac:dyDescent="0.35">
      <c r="A865" s="73">
        <f t="shared" si="124"/>
        <v>204</v>
      </c>
      <c r="B865" s="79" t="s">
        <v>59</v>
      </c>
      <c r="C865" s="79" t="s">
        <v>8245</v>
      </c>
      <c r="D865" s="79" t="s">
        <v>16</v>
      </c>
      <c r="E865" s="79" t="s">
        <v>66</v>
      </c>
      <c r="F865" s="79" t="s">
        <v>8293</v>
      </c>
      <c r="G865" s="88">
        <f t="shared" si="123"/>
        <v>868</v>
      </c>
      <c r="H865" s="153">
        <v>868</v>
      </c>
      <c r="I865" s="153">
        <v>0</v>
      </c>
      <c r="J865" s="21" t="str">
        <f t="shared" si="120"/>
        <v>PLANTAS ENTERRADAS SIN VAPORIZACION ATMOSFERICAEnterradoDLP 34 E</v>
      </c>
      <c r="K865" s="21">
        <f t="shared" si="121"/>
        <v>861</v>
      </c>
    </row>
    <row r="866" spans="1:11" x14ac:dyDescent="0.35">
      <c r="A866" s="73">
        <f t="shared" si="124"/>
        <v>205</v>
      </c>
      <c r="B866" s="79" t="s">
        <v>59</v>
      </c>
      <c r="C866" s="79" t="s">
        <v>8245</v>
      </c>
      <c r="D866" s="79" t="s">
        <v>16</v>
      </c>
      <c r="E866" s="79" t="s">
        <v>67</v>
      </c>
      <c r="F866" s="79" t="s">
        <v>8293</v>
      </c>
      <c r="G866" s="88">
        <f t="shared" si="123"/>
        <v>700</v>
      </c>
      <c r="H866" s="153">
        <v>700</v>
      </c>
      <c r="I866" s="153">
        <v>0</v>
      </c>
      <c r="J866" s="21" t="str">
        <f t="shared" si="120"/>
        <v>PLANTAS ENTERRADAS SIN VAPORIZACION ATMOSFERICAEnterradoDLP 33 E - 22</v>
      </c>
      <c r="K866" s="21">
        <f t="shared" si="121"/>
        <v>862</v>
      </c>
    </row>
    <row r="867" spans="1:11" x14ac:dyDescent="0.35">
      <c r="A867" s="73">
        <f t="shared" si="124"/>
        <v>206</v>
      </c>
      <c r="B867" s="79" t="s">
        <v>59</v>
      </c>
      <c r="C867" s="79" t="s">
        <v>8245</v>
      </c>
      <c r="D867" s="79" t="s">
        <v>16</v>
      </c>
      <c r="E867" s="79" t="s">
        <v>68</v>
      </c>
      <c r="F867" s="79" t="s">
        <v>8293</v>
      </c>
      <c r="G867" s="88">
        <f t="shared" si="123"/>
        <v>1022</v>
      </c>
      <c r="H867" s="153">
        <v>1022</v>
      </c>
      <c r="I867" s="153">
        <v>0</v>
      </c>
      <c r="J867" s="21" t="str">
        <f t="shared" si="120"/>
        <v>PLANTAS ENTERRADAS SIN VAPORIZACION ATMOSFERICAEnterradoDLP 50 E - 22</v>
      </c>
      <c r="K867" s="21">
        <f t="shared" si="121"/>
        <v>863</v>
      </c>
    </row>
    <row r="868" spans="1:11" x14ac:dyDescent="0.35">
      <c r="A868" s="73">
        <f t="shared" si="124"/>
        <v>207</v>
      </c>
      <c r="B868" s="79" t="s">
        <v>59</v>
      </c>
      <c r="C868" s="79" t="s">
        <v>8245</v>
      </c>
      <c r="D868" s="79" t="s">
        <v>16</v>
      </c>
      <c r="E868" s="79" t="s">
        <v>69</v>
      </c>
      <c r="F868" s="79" t="s">
        <v>8293</v>
      </c>
      <c r="G868" s="88">
        <f t="shared" si="123"/>
        <v>1218</v>
      </c>
      <c r="H868" s="153">
        <v>1218</v>
      </c>
      <c r="I868" s="153">
        <v>0</v>
      </c>
      <c r="J868" s="21" t="str">
        <f t="shared" si="120"/>
        <v>PLANTAS ENTERRADAS SIN VAPORIZACION ATMOSFERICAEnterradoDLP 59 E - 22</v>
      </c>
      <c r="K868" s="21">
        <f t="shared" si="121"/>
        <v>864</v>
      </c>
    </row>
    <row r="869" spans="1:11" x14ac:dyDescent="0.35">
      <c r="A869" s="73">
        <f t="shared" si="124"/>
        <v>208</v>
      </c>
      <c r="B869" s="79" t="s">
        <v>59</v>
      </c>
      <c r="C869" s="79" t="s">
        <v>8245</v>
      </c>
      <c r="D869" s="79" t="s">
        <v>16</v>
      </c>
      <c r="E869" s="79" t="s">
        <v>70</v>
      </c>
      <c r="F869" s="79" t="s">
        <v>8293</v>
      </c>
      <c r="G869" s="88">
        <f t="shared" si="123"/>
        <v>952</v>
      </c>
      <c r="H869" s="153">
        <v>952</v>
      </c>
      <c r="I869" s="153">
        <v>0</v>
      </c>
      <c r="J869" s="21" t="str">
        <f t="shared" si="120"/>
        <v>PLANTAS ENTERRADAS SIN VAPORIZACION ATMOSFERICAEnterradoDLP 50 E - 24</v>
      </c>
      <c r="K869" s="21">
        <f t="shared" si="121"/>
        <v>865</v>
      </c>
    </row>
    <row r="870" spans="1:11" x14ac:dyDescent="0.35">
      <c r="A870" s="73">
        <f t="shared" si="124"/>
        <v>209</v>
      </c>
      <c r="B870" s="79" t="s">
        <v>59</v>
      </c>
      <c r="C870" s="79" t="s">
        <v>8245</v>
      </c>
      <c r="D870" s="79" t="s">
        <v>16</v>
      </c>
      <c r="E870" s="79" t="s">
        <v>71</v>
      </c>
      <c r="F870" s="79" t="s">
        <v>8293</v>
      </c>
      <c r="G870" s="88">
        <f t="shared" si="123"/>
        <v>812</v>
      </c>
      <c r="H870" s="153">
        <v>812</v>
      </c>
      <c r="I870" s="153">
        <v>0</v>
      </c>
      <c r="J870" s="21" t="str">
        <f t="shared" si="120"/>
        <v>PLANTAS ENTERRADAS SIN VAPORIZACION ATMOSFERICAEnterradoD2*LP 13 E</v>
      </c>
      <c r="K870" s="21">
        <f t="shared" si="121"/>
        <v>866</v>
      </c>
    </row>
    <row r="871" spans="1:11" x14ac:dyDescent="0.35">
      <c r="A871" s="73">
        <f t="shared" si="124"/>
        <v>210</v>
      </c>
      <c r="B871" s="79" t="s">
        <v>59</v>
      </c>
      <c r="C871" s="79" t="s">
        <v>8245</v>
      </c>
      <c r="D871" s="79" t="s">
        <v>16</v>
      </c>
      <c r="E871" s="79" t="s">
        <v>72</v>
      </c>
      <c r="F871" s="79" t="s">
        <v>8293</v>
      </c>
      <c r="G871" s="88">
        <f t="shared" si="123"/>
        <v>980</v>
      </c>
      <c r="H871" s="153">
        <v>980</v>
      </c>
      <c r="I871" s="153">
        <v>0</v>
      </c>
      <c r="J871" s="21" t="str">
        <f t="shared" si="120"/>
        <v>PLANTAS ENTERRADAS SIN VAPORIZACION ATMOSFERICAEnterradoD2*LP 16 E</v>
      </c>
      <c r="K871" s="21">
        <f t="shared" si="121"/>
        <v>867</v>
      </c>
    </row>
    <row r="872" spans="1:11" x14ac:dyDescent="0.35">
      <c r="A872" s="73">
        <f t="shared" si="124"/>
        <v>211</v>
      </c>
      <c r="B872" s="79" t="s">
        <v>59</v>
      </c>
      <c r="C872" s="79" t="s">
        <v>8245</v>
      </c>
      <c r="D872" s="79" t="s">
        <v>16</v>
      </c>
      <c r="E872" s="79" t="s">
        <v>73</v>
      </c>
      <c r="F872" s="79" t="s">
        <v>8293</v>
      </c>
      <c r="G872" s="88">
        <f t="shared" si="123"/>
        <v>1148</v>
      </c>
      <c r="H872" s="153">
        <v>1148</v>
      </c>
      <c r="I872" s="153">
        <v>0</v>
      </c>
      <c r="J872" s="21" t="str">
        <f t="shared" si="120"/>
        <v>PLANTAS ENTERRADAS SIN VAPORIZACION ATMOSFERICAEnterradoD2*LP 19 E</v>
      </c>
      <c r="K872" s="21">
        <f t="shared" si="121"/>
        <v>868</v>
      </c>
    </row>
    <row r="873" spans="1:11" x14ac:dyDescent="0.35">
      <c r="A873" s="73">
        <f t="shared" si="124"/>
        <v>212</v>
      </c>
      <c r="B873" s="79" t="s">
        <v>59</v>
      </c>
      <c r="C873" s="79" t="s">
        <v>8245</v>
      </c>
      <c r="D873" s="79" t="s">
        <v>16</v>
      </c>
      <c r="E873" s="79" t="s">
        <v>74</v>
      </c>
      <c r="F873" s="79" t="s">
        <v>8293</v>
      </c>
      <c r="G873" s="88">
        <f t="shared" si="123"/>
        <v>1316</v>
      </c>
      <c r="H873" s="153">
        <v>1316</v>
      </c>
      <c r="I873" s="153">
        <v>0</v>
      </c>
      <c r="J873" s="21" t="str">
        <f t="shared" si="120"/>
        <v>PLANTAS ENTERRADAS SIN VAPORIZACION ATMOSFERICAEnterradoD2*LP 22 E</v>
      </c>
      <c r="K873" s="21">
        <f t="shared" si="121"/>
        <v>869</v>
      </c>
    </row>
    <row r="874" spans="1:11" x14ac:dyDescent="0.35">
      <c r="A874" s="73">
        <f t="shared" si="124"/>
        <v>213</v>
      </c>
      <c r="B874" s="79" t="s">
        <v>59</v>
      </c>
      <c r="C874" s="79" t="s">
        <v>8245</v>
      </c>
      <c r="D874" s="79" t="s">
        <v>16</v>
      </c>
      <c r="E874" s="79" t="s">
        <v>75</v>
      </c>
      <c r="F874" s="79" t="s">
        <v>8293</v>
      </c>
      <c r="G874" s="88">
        <f t="shared" si="123"/>
        <v>1260</v>
      </c>
      <c r="H874" s="153">
        <v>1260</v>
      </c>
      <c r="I874" s="153">
        <v>0</v>
      </c>
      <c r="J874" s="21" t="str">
        <f t="shared" si="120"/>
        <v>PLANTAS ENTERRADAS SIN VAPORIZACION ATMOSFERICAEnterradoD2*LP 24 E</v>
      </c>
      <c r="K874" s="21">
        <f t="shared" si="121"/>
        <v>870</v>
      </c>
    </row>
    <row r="875" spans="1:11" x14ac:dyDescent="0.35">
      <c r="A875" s="73">
        <f t="shared" si="124"/>
        <v>214</v>
      </c>
      <c r="B875" s="79" t="s">
        <v>59</v>
      </c>
      <c r="C875" s="79" t="s">
        <v>8245</v>
      </c>
      <c r="D875" s="79" t="s">
        <v>16</v>
      </c>
      <c r="E875" s="79" t="s">
        <v>76</v>
      </c>
      <c r="F875" s="79" t="s">
        <v>8293</v>
      </c>
      <c r="G875" s="88">
        <f t="shared" si="123"/>
        <v>1512</v>
      </c>
      <c r="H875" s="153">
        <v>1512</v>
      </c>
      <c r="I875" s="153">
        <v>0</v>
      </c>
      <c r="J875" s="21" t="str">
        <f t="shared" si="120"/>
        <v>PLANTAS ENTERRADAS SIN VAPORIZACION ATMOSFERICAEnterradoD2*LP 29 E</v>
      </c>
      <c r="K875" s="21">
        <f t="shared" si="121"/>
        <v>871</v>
      </c>
    </row>
    <row r="876" spans="1:11" x14ac:dyDescent="0.35">
      <c r="A876" s="73">
        <f t="shared" si="124"/>
        <v>215</v>
      </c>
      <c r="B876" s="79" t="s">
        <v>59</v>
      </c>
      <c r="C876" s="79" t="s">
        <v>8245</v>
      </c>
      <c r="D876" s="79" t="s">
        <v>16</v>
      </c>
      <c r="E876" s="79" t="s">
        <v>77</v>
      </c>
      <c r="F876" s="79" t="s">
        <v>8293</v>
      </c>
      <c r="G876" s="88">
        <f t="shared" si="123"/>
        <v>1736</v>
      </c>
      <c r="H876" s="153">
        <v>1736</v>
      </c>
      <c r="I876" s="153">
        <v>0</v>
      </c>
      <c r="J876" s="21" t="str">
        <f t="shared" si="120"/>
        <v>PLANTAS ENTERRADAS SIN VAPORIZACION ATMOSFERICAEnterradoD2*LP 34 E</v>
      </c>
      <c r="K876" s="21">
        <f t="shared" si="121"/>
        <v>872</v>
      </c>
    </row>
    <row r="877" spans="1:11" x14ac:dyDescent="0.35">
      <c r="A877" s="73">
        <f t="shared" si="124"/>
        <v>216</v>
      </c>
      <c r="B877" s="79" t="s">
        <v>59</v>
      </c>
      <c r="C877" s="79" t="s">
        <v>8245</v>
      </c>
      <c r="D877" s="79" t="s">
        <v>16</v>
      </c>
      <c r="E877" s="79" t="s">
        <v>78</v>
      </c>
      <c r="F877" s="79" t="s">
        <v>8293</v>
      </c>
      <c r="G877" s="88">
        <f t="shared" si="123"/>
        <v>1400</v>
      </c>
      <c r="H877" s="153">
        <v>1400</v>
      </c>
      <c r="I877" s="153">
        <v>0</v>
      </c>
      <c r="J877" s="21" t="str">
        <f t="shared" si="120"/>
        <v>PLANTAS ENTERRADAS SIN VAPORIZACION ATMOSFERICAEnterradoD2*LP 33 E - 22</v>
      </c>
      <c r="K877" s="21">
        <f t="shared" si="121"/>
        <v>873</v>
      </c>
    </row>
    <row r="878" spans="1:11" x14ac:dyDescent="0.35">
      <c r="A878" s="73">
        <f t="shared" si="124"/>
        <v>217</v>
      </c>
      <c r="B878" s="79" t="s">
        <v>59</v>
      </c>
      <c r="C878" s="79" t="s">
        <v>8245</v>
      </c>
      <c r="D878" s="79" t="s">
        <v>16</v>
      </c>
      <c r="E878" s="79" t="s">
        <v>79</v>
      </c>
      <c r="F878" s="79" t="s">
        <v>8293</v>
      </c>
      <c r="G878" s="88">
        <f t="shared" si="123"/>
        <v>2044</v>
      </c>
      <c r="H878" s="153">
        <v>2044</v>
      </c>
      <c r="I878" s="153">
        <v>0</v>
      </c>
      <c r="J878" s="21" t="str">
        <f t="shared" si="120"/>
        <v>PLANTAS ENTERRADAS SIN VAPORIZACION ATMOSFERICAEnterradoD2*LP 50 E - 22</v>
      </c>
      <c r="K878" s="21">
        <f t="shared" si="121"/>
        <v>874</v>
      </c>
    </row>
    <row r="879" spans="1:11" x14ac:dyDescent="0.35">
      <c r="A879" s="73">
        <f t="shared" si="124"/>
        <v>218</v>
      </c>
      <c r="B879" s="79" t="s">
        <v>59</v>
      </c>
      <c r="C879" s="79" t="s">
        <v>8245</v>
      </c>
      <c r="D879" s="79" t="s">
        <v>16</v>
      </c>
      <c r="E879" s="79" t="s">
        <v>80</v>
      </c>
      <c r="F879" s="79" t="s">
        <v>8293</v>
      </c>
      <c r="G879" s="88">
        <f t="shared" si="123"/>
        <v>2436</v>
      </c>
      <c r="H879" s="153">
        <v>2436</v>
      </c>
      <c r="I879" s="153">
        <v>0</v>
      </c>
      <c r="J879" s="21" t="str">
        <f t="shared" si="120"/>
        <v>PLANTAS ENTERRADAS SIN VAPORIZACION ATMOSFERICAEnterradoD2*LP 59 E - 22</v>
      </c>
      <c r="K879" s="21">
        <f t="shared" si="121"/>
        <v>875</v>
      </c>
    </row>
    <row r="880" spans="1:11" x14ac:dyDescent="0.35">
      <c r="A880" s="73">
        <f t="shared" si="124"/>
        <v>219</v>
      </c>
      <c r="B880" s="79" t="s">
        <v>59</v>
      </c>
      <c r="C880" s="79" t="s">
        <v>8245</v>
      </c>
      <c r="D880" s="79" t="s">
        <v>16</v>
      </c>
      <c r="E880" s="79" t="s">
        <v>81</v>
      </c>
      <c r="F880" s="79" t="s">
        <v>8293</v>
      </c>
      <c r="G880" s="88">
        <f t="shared" si="123"/>
        <v>1904</v>
      </c>
      <c r="H880" s="153">
        <v>1904</v>
      </c>
      <c r="I880" s="153">
        <v>0</v>
      </c>
      <c r="J880" s="21" t="str">
        <f t="shared" si="120"/>
        <v>PLANTAS ENTERRADAS SIN VAPORIZACION ATMOSFERICAEnterradoD2*LP 50 E - 24</v>
      </c>
      <c r="K880" s="21">
        <f t="shared" si="121"/>
        <v>876</v>
      </c>
    </row>
    <row r="881" spans="1:11" x14ac:dyDescent="0.35">
      <c r="A881" s="73">
        <v>1</v>
      </c>
      <c r="B881" s="79" t="s">
        <v>20</v>
      </c>
      <c r="C881" s="79" t="s">
        <v>8244</v>
      </c>
      <c r="D881" s="79" t="s">
        <v>17</v>
      </c>
      <c r="E881" s="79" t="s">
        <v>21</v>
      </c>
      <c r="F881" s="79" t="s">
        <v>8293</v>
      </c>
      <c r="G881" s="88">
        <f t="shared" si="123"/>
        <v>32.199999999999996</v>
      </c>
      <c r="H881" s="87">
        <v>32.199999999999996</v>
      </c>
      <c r="I881" s="153">
        <v>0</v>
      </c>
      <c r="J881" s="21" t="str">
        <f t="shared" si="120"/>
        <v>PLANTAS SIN VAPORIZACION ATMOSFERICAAéreoELP 1000</v>
      </c>
      <c r="K881" s="21">
        <f t="shared" si="121"/>
        <v>877</v>
      </c>
    </row>
    <row r="882" spans="1:11" x14ac:dyDescent="0.35">
      <c r="A882" s="73">
        <f>+A881+1</f>
        <v>2</v>
      </c>
      <c r="B882" s="79" t="s">
        <v>20</v>
      </c>
      <c r="C882" s="79" t="s">
        <v>8244</v>
      </c>
      <c r="D882" s="79" t="s">
        <v>17</v>
      </c>
      <c r="E882" s="79" t="s">
        <v>22</v>
      </c>
      <c r="F882" s="79" t="s">
        <v>8293</v>
      </c>
      <c r="G882" s="88">
        <f t="shared" si="123"/>
        <v>40.6</v>
      </c>
      <c r="H882" s="87">
        <v>40.6</v>
      </c>
      <c r="I882" s="153">
        <v>0</v>
      </c>
      <c r="J882" s="21" t="str">
        <f t="shared" si="120"/>
        <v>PLANTAS SIN VAPORIZACION ATMOSFERICAAéreoELP 1450</v>
      </c>
      <c r="K882" s="21">
        <f t="shared" si="121"/>
        <v>878</v>
      </c>
    </row>
    <row r="883" spans="1:11" x14ac:dyDescent="0.35">
      <c r="A883" s="73">
        <f t="shared" ref="A883:A946" si="125">+A882+1</f>
        <v>3</v>
      </c>
      <c r="B883" s="79" t="s">
        <v>20</v>
      </c>
      <c r="C883" s="79" t="s">
        <v>8244</v>
      </c>
      <c r="D883" s="79" t="s">
        <v>17</v>
      </c>
      <c r="E883" s="79" t="s">
        <v>23</v>
      </c>
      <c r="F883" s="79" t="s">
        <v>8293</v>
      </c>
      <c r="G883" s="88">
        <f t="shared" si="123"/>
        <v>60.199999999999996</v>
      </c>
      <c r="H883" s="87">
        <v>60.199999999999996</v>
      </c>
      <c r="I883" s="153">
        <v>0</v>
      </c>
      <c r="J883" s="21" t="str">
        <f t="shared" si="120"/>
        <v>PLANTAS SIN VAPORIZACION ATMOSFERICAAéreoELP 2450</v>
      </c>
      <c r="K883" s="21">
        <f t="shared" si="121"/>
        <v>879</v>
      </c>
    </row>
    <row r="884" spans="1:11" x14ac:dyDescent="0.35">
      <c r="A884" s="73">
        <f t="shared" si="125"/>
        <v>4</v>
      </c>
      <c r="B884" s="79" t="s">
        <v>20</v>
      </c>
      <c r="C884" s="79" t="s">
        <v>8244</v>
      </c>
      <c r="D884" s="79" t="s">
        <v>17</v>
      </c>
      <c r="E884" s="79" t="s">
        <v>24</v>
      </c>
      <c r="F884" s="79" t="s">
        <v>8293</v>
      </c>
      <c r="G884" s="88">
        <f t="shared" si="123"/>
        <v>92.399999999999991</v>
      </c>
      <c r="H884" s="87">
        <v>92.399999999999991</v>
      </c>
      <c r="I884" s="153">
        <v>0</v>
      </c>
      <c r="J884" s="21" t="str">
        <f t="shared" si="120"/>
        <v>PLANTAS SIN VAPORIZACION ATMOSFERICAAéreoELP 4000</v>
      </c>
      <c r="K884" s="21">
        <f t="shared" si="121"/>
        <v>880</v>
      </c>
    </row>
    <row r="885" spans="1:11" x14ac:dyDescent="0.35">
      <c r="A885" s="73">
        <f t="shared" si="125"/>
        <v>5</v>
      </c>
      <c r="B885" s="79" t="s">
        <v>20</v>
      </c>
      <c r="C885" s="79" t="s">
        <v>8244</v>
      </c>
      <c r="D885" s="79" t="s">
        <v>17</v>
      </c>
      <c r="E885" s="79" t="s">
        <v>25</v>
      </c>
      <c r="F885" s="79" t="s">
        <v>8293</v>
      </c>
      <c r="G885" s="88">
        <f t="shared" si="123"/>
        <v>110.60000000000001</v>
      </c>
      <c r="H885" s="87">
        <v>110.60000000000001</v>
      </c>
      <c r="I885" s="153">
        <v>0</v>
      </c>
      <c r="J885" s="21" t="str">
        <f t="shared" si="120"/>
        <v>PLANTAS SIN VAPORIZACION ATMOSFERICAAéreoELP 4880</v>
      </c>
      <c r="K885" s="21">
        <f t="shared" si="121"/>
        <v>881</v>
      </c>
    </row>
    <row r="886" spans="1:11" x14ac:dyDescent="0.35">
      <c r="A886" s="73">
        <f t="shared" si="125"/>
        <v>6</v>
      </c>
      <c r="B886" s="79" t="s">
        <v>20</v>
      </c>
      <c r="C886" s="79" t="s">
        <v>8244</v>
      </c>
      <c r="D886" s="79" t="s">
        <v>17</v>
      </c>
      <c r="E886" s="79" t="s">
        <v>26</v>
      </c>
      <c r="F886" s="79" t="s">
        <v>8293</v>
      </c>
      <c r="G886" s="88">
        <f t="shared" si="123"/>
        <v>145.6</v>
      </c>
      <c r="H886" s="87">
        <v>145.6</v>
      </c>
      <c r="I886" s="153">
        <v>0</v>
      </c>
      <c r="J886" s="21" t="str">
        <f t="shared" si="120"/>
        <v>PLANTAS SIN VAPORIZACION ATMOSFERICAAéreoELP 6650</v>
      </c>
      <c r="K886" s="21">
        <f t="shared" si="121"/>
        <v>882</v>
      </c>
    </row>
    <row r="887" spans="1:11" x14ac:dyDescent="0.35">
      <c r="A887" s="73">
        <f t="shared" si="125"/>
        <v>7</v>
      </c>
      <c r="B887" s="79" t="s">
        <v>20</v>
      </c>
      <c r="C887" s="79" t="s">
        <v>8244</v>
      </c>
      <c r="D887" s="79" t="s">
        <v>17</v>
      </c>
      <c r="E887" s="79" t="s">
        <v>27</v>
      </c>
      <c r="F887" s="79" t="s">
        <v>8293</v>
      </c>
      <c r="G887" s="88">
        <f t="shared" si="123"/>
        <v>182</v>
      </c>
      <c r="H887" s="87">
        <v>182</v>
      </c>
      <c r="I887" s="153">
        <v>0</v>
      </c>
      <c r="J887" s="21" t="str">
        <f t="shared" si="120"/>
        <v>PLANTAS SIN VAPORIZACION ATMOSFERICAAéreoELP 8334</v>
      </c>
      <c r="K887" s="21">
        <f t="shared" si="121"/>
        <v>883</v>
      </c>
    </row>
    <row r="888" spans="1:11" x14ac:dyDescent="0.35">
      <c r="A888" s="73">
        <f t="shared" si="125"/>
        <v>8</v>
      </c>
      <c r="B888" s="79" t="s">
        <v>20</v>
      </c>
      <c r="C888" s="79" t="s">
        <v>8244</v>
      </c>
      <c r="D888" s="79" t="s">
        <v>17</v>
      </c>
      <c r="E888" s="79" t="s">
        <v>28</v>
      </c>
      <c r="F888" s="79" t="s">
        <v>8293</v>
      </c>
      <c r="G888" s="88">
        <f t="shared" si="123"/>
        <v>182</v>
      </c>
      <c r="H888" s="87">
        <v>182</v>
      </c>
      <c r="I888" s="153">
        <v>0</v>
      </c>
      <c r="J888" s="21" t="str">
        <f t="shared" si="120"/>
        <v>PLANTAS SIN VAPORIZACION ATMOSFERICAAéreoELP 10</v>
      </c>
      <c r="K888" s="21">
        <f t="shared" si="121"/>
        <v>884</v>
      </c>
    </row>
    <row r="889" spans="1:11" x14ac:dyDescent="0.35">
      <c r="A889" s="73">
        <f t="shared" si="125"/>
        <v>9</v>
      </c>
      <c r="B889" s="79" t="s">
        <v>20</v>
      </c>
      <c r="C889" s="79" t="s">
        <v>8244</v>
      </c>
      <c r="D889" s="79" t="s">
        <v>17</v>
      </c>
      <c r="E889" s="79" t="s">
        <v>29</v>
      </c>
      <c r="F889" s="79" t="s">
        <v>8293</v>
      </c>
      <c r="G889" s="88">
        <f t="shared" si="123"/>
        <v>224</v>
      </c>
      <c r="H889" s="87">
        <v>224</v>
      </c>
      <c r="I889" s="153">
        <v>0</v>
      </c>
      <c r="J889" s="21" t="str">
        <f t="shared" si="120"/>
        <v>PLANTAS SIN VAPORIZACION ATMOSFERICAAéreoELP 13 A</v>
      </c>
      <c r="K889" s="21">
        <f t="shared" si="121"/>
        <v>885</v>
      </c>
    </row>
    <row r="890" spans="1:11" x14ac:dyDescent="0.35">
      <c r="A890" s="73">
        <f t="shared" si="125"/>
        <v>10</v>
      </c>
      <c r="B890" s="79" t="s">
        <v>20</v>
      </c>
      <c r="C890" s="79" t="s">
        <v>8244</v>
      </c>
      <c r="D890" s="79" t="s">
        <v>17</v>
      </c>
      <c r="E890" s="79" t="s">
        <v>30</v>
      </c>
      <c r="F890" s="79" t="s">
        <v>8293</v>
      </c>
      <c r="G890" s="88">
        <f t="shared" si="123"/>
        <v>280</v>
      </c>
      <c r="H890" s="87">
        <v>280</v>
      </c>
      <c r="I890" s="153">
        <v>0</v>
      </c>
      <c r="J890" s="21" t="str">
        <f t="shared" si="120"/>
        <v>PLANTAS SIN VAPORIZACION ATMOSFERICAAéreoELP 16 A</v>
      </c>
      <c r="K890" s="21">
        <f t="shared" si="121"/>
        <v>886</v>
      </c>
    </row>
    <row r="891" spans="1:11" x14ac:dyDescent="0.35">
      <c r="A891" s="73">
        <f t="shared" si="125"/>
        <v>11</v>
      </c>
      <c r="B891" s="79" t="s">
        <v>20</v>
      </c>
      <c r="C891" s="79" t="s">
        <v>8244</v>
      </c>
      <c r="D891" s="79" t="s">
        <v>17</v>
      </c>
      <c r="E891" s="79" t="s">
        <v>31</v>
      </c>
      <c r="F891" s="79" t="s">
        <v>8293</v>
      </c>
      <c r="G891" s="88">
        <f t="shared" si="123"/>
        <v>322</v>
      </c>
      <c r="H891" s="87">
        <v>322</v>
      </c>
      <c r="I891" s="153">
        <v>0</v>
      </c>
      <c r="J891" s="21" t="str">
        <f t="shared" si="120"/>
        <v>PLANTAS SIN VAPORIZACION ATMOSFERICAAéreoELP 19 A</v>
      </c>
      <c r="K891" s="21">
        <f t="shared" si="121"/>
        <v>887</v>
      </c>
    </row>
    <row r="892" spans="1:11" x14ac:dyDescent="0.35">
      <c r="A892" s="73">
        <f t="shared" si="125"/>
        <v>12</v>
      </c>
      <c r="B892" s="79" t="s">
        <v>20</v>
      </c>
      <c r="C892" s="79" t="s">
        <v>8244</v>
      </c>
      <c r="D892" s="79" t="s">
        <v>17</v>
      </c>
      <c r="E892" s="79" t="s">
        <v>32</v>
      </c>
      <c r="F892" s="79" t="s">
        <v>8293</v>
      </c>
      <c r="G892" s="88">
        <f t="shared" si="123"/>
        <v>378</v>
      </c>
      <c r="H892" s="87">
        <v>378</v>
      </c>
      <c r="I892" s="153">
        <v>0</v>
      </c>
      <c r="J892" s="21" t="str">
        <f t="shared" si="120"/>
        <v>PLANTAS SIN VAPORIZACION ATMOSFERICAAéreoELP 22 A</v>
      </c>
      <c r="K892" s="21">
        <f t="shared" si="121"/>
        <v>888</v>
      </c>
    </row>
    <row r="893" spans="1:11" x14ac:dyDescent="0.35">
      <c r="A893" s="73">
        <f t="shared" si="125"/>
        <v>13</v>
      </c>
      <c r="B893" s="79" t="s">
        <v>20</v>
      </c>
      <c r="C893" s="79" t="s">
        <v>8244</v>
      </c>
      <c r="D893" s="79" t="s">
        <v>17</v>
      </c>
      <c r="E893" s="79" t="s">
        <v>33</v>
      </c>
      <c r="F893" s="79" t="s">
        <v>8293</v>
      </c>
      <c r="G893" s="88">
        <f t="shared" si="123"/>
        <v>364</v>
      </c>
      <c r="H893" s="87">
        <v>364</v>
      </c>
      <c r="I893" s="153">
        <v>0</v>
      </c>
      <c r="J893" s="21" t="str">
        <f t="shared" si="120"/>
        <v>PLANTAS SIN VAPORIZACION ATMOSFERICAAéreoELP 24 A</v>
      </c>
      <c r="K893" s="21">
        <f t="shared" si="121"/>
        <v>889</v>
      </c>
    </row>
    <row r="894" spans="1:11" x14ac:dyDescent="0.35">
      <c r="A894" s="73">
        <f t="shared" si="125"/>
        <v>14</v>
      </c>
      <c r="B894" s="79" t="s">
        <v>20</v>
      </c>
      <c r="C894" s="79" t="s">
        <v>8244</v>
      </c>
      <c r="D894" s="79" t="s">
        <v>17</v>
      </c>
      <c r="E894" s="79" t="s">
        <v>34</v>
      </c>
      <c r="F894" s="79" t="s">
        <v>8293</v>
      </c>
      <c r="G894" s="88">
        <f t="shared" si="123"/>
        <v>434</v>
      </c>
      <c r="H894" s="87">
        <v>434</v>
      </c>
      <c r="I894" s="153">
        <v>0</v>
      </c>
      <c r="J894" s="21" t="str">
        <f t="shared" si="120"/>
        <v>PLANTAS SIN VAPORIZACION ATMOSFERICAAéreoELP 29 A</v>
      </c>
      <c r="K894" s="21">
        <f t="shared" si="121"/>
        <v>890</v>
      </c>
    </row>
    <row r="895" spans="1:11" x14ac:dyDescent="0.35">
      <c r="A895" s="73">
        <f t="shared" si="125"/>
        <v>15</v>
      </c>
      <c r="B895" s="79" t="s">
        <v>20</v>
      </c>
      <c r="C895" s="79" t="s">
        <v>8244</v>
      </c>
      <c r="D895" s="79" t="s">
        <v>17</v>
      </c>
      <c r="E895" s="79" t="s">
        <v>35</v>
      </c>
      <c r="F895" s="79" t="s">
        <v>8293</v>
      </c>
      <c r="G895" s="88">
        <f t="shared" si="123"/>
        <v>490</v>
      </c>
      <c r="H895" s="87">
        <v>490</v>
      </c>
      <c r="I895" s="153">
        <v>0</v>
      </c>
      <c r="J895" s="21" t="str">
        <f t="shared" si="120"/>
        <v>PLANTAS SIN VAPORIZACION ATMOSFERICAAéreoELP 34 A</v>
      </c>
      <c r="K895" s="21">
        <f t="shared" si="121"/>
        <v>891</v>
      </c>
    </row>
    <row r="896" spans="1:11" x14ac:dyDescent="0.35">
      <c r="A896" s="73">
        <f t="shared" si="125"/>
        <v>16</v>
      </c>
      <c r="B896" s="79" t="s">
        <v>20</v>
      </c>
      <c r="C896" s="79" t="s">
        <v>8244</v>
      </c>
      <c r="D896" s="79" t="s">
        <v>17</v>
      </c>
      <c r="E896" s="79" t="s">
        <v>36</v>
      </c>
      <c r="F896" s="79" t="s">
        <v>8293</v>
      </c>
      <c r="G896" s="88">
        <f t="shared" si="123"/>
        <v>406</v>
      </c>
      <c r="H896" s="87">
        <v>406</v>
      </c>
      <c r="I896" s="153">
        <v>0</v>
      </c>
      <c r="J896" s="21" t="str">
        <f t="shared" si="120"/>
        <v>PLANTAS SIN VAPORIZACION ATMOSFERICAAéreoELP 33 A - 22</v>
      </c>
      <c r="K896" s="21">
        <f t="shared" si="121"/>
        <v>892</v>
      </c>
    </row>
    <row r="897" spans="1:11" x14ac:dyDescent="0.35">
      <c r="A897" s="73">
        <f t="shared" si="125"/>
        <v>17</v>
      </c>
      <c r="B897" s="79" t="s">
        <v>20</v>
      </c>
      <c r="C897" s="79" t="s">
        <v>8244</v>
      </c>
      <c r="D897" s="79" t="s">
        <v>17</v>
      </c>
      <c r="E897" s="79" t="s">
        <v>37</v>
      </c>
      <c r="F897" s="79" t="s">
        <v>8293</v>
      </c>
      <c r="G897" s="88">
        <f t="shared" si="123"/>
        <v>588</v>
      </c>
      <c r="H897" s="87">
        <v>588</v>
      </c>
      <c r="I897" s="153">
        <v>0</v>
      </c>
      <c r="J897" s="21" t="str">
        <f t="shared" si="120"/>
        <v>PLANTAS SIN VAPORIZACION ATMOSFERICAAéreoELP 50 A - 22</v>
      </c>
      <c r="K897" s="21">
        <f t="shared" si="121"/>
        <v>893</v>
      </c>
    </row>
    <row r="898" spans="1:11" x14ac:dyDescent="0.35">
      <c r="A898" s="73">
        <f t="shared" si="125"/>
        <v>18</v>
      </c>
      <c r="B898" s="79" t="s">
        <v>20</v>
      </c>
      <c r="C898" s="79" t="s">
        <v>8244</v>
      </c>
      <c r="D898" s="79" t="s">
        <v>17</v>
      </c>
      <c r="E898" s="79" t="s">
        <v>38</v>
      </c>
      <c r="F898" s="79" t="s">
        <v>8293</v>
      </c>
      <c r="G898" s="88">
        <f t="shared" si="123"/>
        <v>700</v>
      </c>
      <c r="H898" s="87">
        <v>700</v>
      </c>
      <c r="I898" s="153">
        <v>0</v>
      </c>
      <c r="J898" s="21" t="str">
        <f t="shared" si="120"/>
        <v>PLANTAS SIN VAPORIZACION ATMOSFERICAAéreoELP 59 A - 22</v>
      </c>
      <c r="K898" s="21">
        <f t="shared" si="121"/>
        <v>894</v>
      </c>
    </row>
    <row r="899" spans="1:11" x14ac:dyDescent="0.35">
      <c r="A899" s="73">
        <f t="shared" si="125"/>
        <v>19</v>
      </c>
      <c r="B899" s="79" t="s">
        <v>20</v>
      </c>
      <c r="C899" s="79" t="s">
        <v>8244</v>
      </c>
      <c r="D899" s="79" t="s">
        <v>17</v>
      </c>
      <c r="E899" s="79" t="s">
        <v>39</v>
      </c>
      <c r="F899" s="79" t="s">
        <v>8293</v>
      </c>
      <c r="G899" s="88">
        <f t="shared" si="123"/>
        <v>546</v>
      </c>
      <c r="H899" s="87">
        <v>546</v>
      </c>
      <c r="I899" s="153">
        <v>0</v>
      </c>
      <c r="J899" s="21" t="str">
        <f t="shared" si="120"/>
        <v>PLANTAS SIN VAPORIZACION ATMOSFERICAAéreoELP 50 A - 24</v>
      </c>
      <c r="K899" s="21">
        <f t="shared" si="121"/>
        <v>895</v>
      </c>
    </row>
    <row r="900" spans="1:11" x14ac:dyDescent="0.35">
      <c r="A900" s="73">
        <f t="shared" si="125"/>
        <v>20</v>
      </c>
      <c r="B900" s="79" t="s">
        <v>20</v>
      </c>
      <c r="C900" s="79" t="s">
        <v>8244</v>
      </c>
      <c r="D900" s="79" t="s">
        <v>17</v>
      </c>
      <c r="E900" s="79" t="s">
        <v>40</v>
      </c>
      <c r="F900" s="79" t="s">
        <v>8293</v>
      </c>
      <c r="G900" s="88">
        <f t="shared" si="123"/>
        <v>812</v>
      </c>
      <c r="H900" s="87">
        <v>812</v>
      </c>
      <c r="I900" s="153">
        <v>0</v>
      </c>
      <c r="J900" s="21" t="str">
        <f t="shared" si="120"/>
        <v>PLANTAS SIN VAPORIZACION ATMOSFERICAAéreoELP 69 A - 22</v>
      </c>
      <c r="K900" s="21">
        <f t="shared" si="121"/>
        <v>896</v>
      </c>
    </row>
    <row r="901" spans="1:11" x14ac:dyDescent="0.35">
      <c r="A901" s="73">
        <f t="shared" si="125"/>
        <v>21</v>
      </c>
      <c r="B901" s="79" t="s">
        <v>20</v>
      </c>
      <c r="C901" s="79" t="s">
        <v>8244</v>
      </c>
      <c r="D901" s="79" t="s">
        <v>17</v>
      </c>
      <c r="E901" s="79" t="s">
        <v>41</v>
      </c>
      <c r="F901" s="79" t="s">
        <v>8293</v>
      </c>
      <c r="G901" s="88">
        <f t="shared" si="123"/>
        <v>448</v>
      </c>
      <c r="H901" s="87">
        <f>+H889*2</f>
        <v>448</v>
      </c>
      <c r="I901" s="153">
        <v>0</v>
      </c>
      <c r="J901" s="21" t="str">
        <f t="shared" si="120"/>
        <v>PLANTAS SIN VAPORIZACION ATMOSFERICAAéreoE2*LP 13 A</v>
      </c>
      <c r="K901" s="21">
        <f t="shared" si="121"/>
        <v>897</v>
      </c>
    </row>
    <row r="902" spans="1:11" x14ac:dyDescent="0.35">
      <c r="A902" s="73">
        <f t="shared" si="125"/>
        <v>22</v>
      </c>
      <c r="B902" s="79" t="s">
        <v>20</v>
      </c>
      <c r="C902" s="79" t="s">
        <v>8244</v>
      </c>
      <c r="D902" s="79" t="s">
        <v>17</v>
      </c>
      <c r="E902" s="79" t="s">
        <v>42</v>
      </c>
      <c r="F902" s="79" t="s">
        <v>8293</v>
      </c>
      <c r="G902" s="88">
        <f t="shared" si="123"/>
        <v>560</v>
      </c>
      <c r="H902" s="87">
        <f t="shared" ref="H902:H912" si="126">+H890*2</f>
        <v>560</v>
      </c>
      <c r="I902" s="153">
        <v>0</v>
      </c>
      <c r="J902" s="21" t="str">
        <f t="shared" ref="J902:J965" si="127">CONCATENATE(B902,C902,D902,E902)</f>
        <v>PLANTAS SIN VAPORIZACION ATMOSFERICAAéreoE2*LP 16 A</v>
      </c>
      <c r="K902" s="21">
        <f t="shared" si="121"/>
        <v>898</v>
      </c>
    </row>
    <row r="903" spans="1:11" x14ac:dyDescent="0.35">
      <c r="A903" s="73">
        <f t="shared" si="125"/>
        <v>23</v>
      </c>
      <c r="B903" s="79" t="s">
        <v>20</v>
      </c>
      <c r="C903" s="79" t="s">
        <v>8244</v>
      </c>
      <c r="D903" s="79" t="s">
        <v>17</v>
      </c>
      <c r="E903" s="79" t="s">
        <v>43</v>
      </c>
      <c r="F903" s="79" t="s">
        <v>8293</v>
      </c>
      <c r="G903" s="88">
        <f t="shared" si="123"/>
        <v>644</v>
      </c>
      <c r="H903" s="87">
        <f t="shared" si="126"/>
        <v>644</v>
      </c>
      <c r="I903" s="153">
        <v>0</v>
      </c>
      <c r="J903" s="21" t="str">
        <f t="shared" si="127"/>
        <v>PLANTAS SIN VAPORIZACION ATMOSFERICAAéreoE2*LP 19 A</v>
      </c>
      <c r="K903" s="21">
        <f t="shared" ref="K903:K966" si="128">+K902+1</f>
        <v>899</v>
      </c>
    </row>
    <row r="904" spans="1:11" x14ac:dyDescent="0.35">
      <c r="A904" s="73">
        <f t="shared" si="125"/>
        <v>24</v>
      </c>
      <c r="B904" s="79" t="s">
        <v>20</v>
      </c>
      <c r="C904" s="79" t="s">
        <v>8244</v>
      </c>
      <c r="D904" s="79" t="s">
        <v>17</v>
      </c>
      <c r="E904" s="79" t="s">
        <v>44</v>
      </c>
      <c r="F904" s="79" t="s">
        <v>8293</v>
      </c>
      <c r="G904" s="88">
        <f t="shared" si="123"/>
        <v>756</v>
      </c>
      <c r="H904" s="87">
        <f t="shared" si="126"/>
        <v>756</v>
      </c>
      <c r="I904" s="153">
        <v>0</v>
      </c>
      <c r="J904" s="21" t="str">
        <f t="shared" si="127"/>
        <v>PLANTAS SIN VAPORIZACION ATMOSFERICAAéreoE2*LP 22 A</v>
      </c>
      <c r="K904" s="21">
        <f t="shared" si="128"/>
        <v>900</v>
      </c>
    </row>
    <row r="905" spans="1:11" x14ac:dyDescent="0.35">
      <c r="A905" s="73">
        <f t="shared" si="125"/>
        <v>25</v>
      </c>
      <c r="B905" s="79" t="s">
        <v>20</v>
      </c>
      <c r="C905" s="79" t="s">
        <v>8244</v>
      </c>
      <c r="D905" s="79" t="s">
        <v>17</v>
      </c>
      <c r="E905" s="79" t="s">
        <v>45</v>
      </c>
      <c r="F905" s="79" t="s">
        <v>8293</v>
      </c>
      <c r="G905" s="88">
        <f t="shared" si="123"/>
        <v>728</v>
      </c>
      <c r="H905" s="87">
        <f t="shared" si="126"/>
        <v>728</v>
      </c>
      <c r="I905" s="153">
        <v>0</v>
      </c>
      <c r="J905" s="21" t="str">
        <f t="shared" si="127"/>
        <v>PLANTAS SIN VAPORIZACION ATMOSFERICAAéreoE2*LP 24 A</v>
      </c>
      <c r="K905" s="21">
        <f t="shared" si="128"/>
        <v>901</v>
      </c>
    </row>
    <row r="906" spans="1:11" x14ac:dyDescent="0.35">
      <c r="A906" s="73">
        <f t="shared" si="125"/>
        <v>26</v>
      </c>
      <c r="B906" s="79" t="s">
        <v>20</v>
      </c>
      <c r="C906" s="79" t="s">
        <v>8244</v>
      </c>
      <c r="D906" s="79" t="s">
        <v>17</v>
      </c>
      <c r="E906" s="79" t="s">
        <v>46</v>
      </c>
      <c r="F906" s="79" t="s">
        <v>8293</v>
      </c>
      <c r="G906" s="88">
        <f t="shared" si="123"/>
        <v>868</v>
      </c>
      <c r="H906" s="87">
        <f t="shared" si="126"/>
        <v>868</v>
      </c>
      <c r="I906" s="153">
        <v>0</v>
      </c>
      <c r="J906" s="21" t="str">
        <f t="shared" si="127"/>
        <v>PLANTAS SIN VAPORIZACION ATMOSFERICAAéreoE2*LP 29 A</v>
      </c>
      <c r="K906" s="21">
        <f t="shared" si="128"/>
        <v>902</v>
      </c>
    </row>
    <row r="907" spans="1:11" x14ac:dyDescent="0.35">
      <c r="A907" s="73">
        <f t="shared" si="125"/>
        <v>27</v>
      </c>
      <c r="B907" s="79" t="s">
        <v>20</v>
      </c>
      <c r="C907" s="79" t="s">
        <v>8244</v>
      </c>
      <c r="D907" s="79" t="s">
        <v>17</v>
      </c>
      <c r="E907" s="79" t="s">
        <v>47</v>
      </c>
      <c r="F907" s="79" t="s">
        <v>8293</v>
      </c>
      <c r="G907" s="88">
        <f t="shared" si="123"/>
        <v>980</v>
      </c>
      <c r="H907" s="87">
        <f t="shared" si="126"/>
        <v>980</v>
      </c>
      <c r="I907" s="153">
        <v>0</v>
      </c>
      <c r="J907" s="21" t="str">
        <f t="shared" si="127"/>
        <v>PLANTAS SIN VAPORIZACION ATMOSFERICAAéreoE2*LP 34 A</v>
      </c>
      <c r="K907" s="21">
        <f t="shared" si="128"/>
        <v>903</v>
      </c>
    </row>
    <row r="908" spans="1:11" x14ac:dyDescent="0.35">
      <c r="A908" s="73">
        <f t="shared" si="125"/>
        <v>28</v>
      </c>
      <c r="B908" s="79" t="s">
        <v>20</v>
      </c>
      <c r="C908" s="79" t="s">
        <v>8244</v>
      </c>
      <c r="D908" s="79" t="s">
        <v>17</v>
      </c>
      <c r="E908" s="79" t="s">
        <v>48</v>
      </c>
      <c r="F908" s="79" t="s">
        <v>8293</v>
      </c>
      <c r="G908" s="88">
        <f t="shared" si="123"/>
        <v>812</v>
      </c>
      <c r="H908" s="87">
        <f t="shared" si="126"/>
        <v>812</v>
      </c>
      <c r="I908" s="153">
        <v>0</v>
      </c>
      <c r="J908" s="21" t="str">
        <f t="shared" si="127"/>
        <v>PLANTAS SIN VAPORIZACION ATMOSFERICAAéreoE2*LP 33 A - 22</v>
      </c>
      <c r="K908" s="21">
        <f t="shared" si="128"/>
        <v>904</v>
      </c>
    </row>
    <row r="909" spans="1:11" x14ac:dyDescent="0.35">
      <c r="A909" s="73">
        <f t="shared" si="125"/>
        <v>29</v>
      </c>
      <c r="B909" s="79" t="s">
        <v>20</v>
      </c>
      <c r="C909" s="79" t="s">
        <v>8244</v>
      </c>
      <c r="D909" s="79" t="s">
        <v>17</v>
      </c>
      <c r="E909" s="79" t="s">
        <v>49</v>
      </c>
      <c r="F909" s="79" t="s">
        <v>8293</v>
      </c>
      <c r="G909" s="88">
        <f t="shared" si="123"/>
        <v>1176</v>
      </c>
      <c r="H909" s="87">
        <f t="shared" si="126"/>
        <v>1176</v>
      </c>
      <c r="I909" s="153">
        <v>0</v>
      </c>
      <c r="J909" s="21" t="str">
        <f t="shared" si="127"/>
        <v>PLANTAS SIN VAPORIZACION ATMOSFERICAAéreoE2*LP 50 A - 22</v>
      </c>
      <c r="K909" s="21">
        <f t="shared" si="128"/>
        <v>905</v>
      </c>
    </row>
    <row r="910" spans="1:11" x14ac:dyDescent="0.35">
      <c r="A910" s="73">
        <f t="shared" si="125"/>
        <v>30</v>
      </c>
      <c r="B910" s="79" t="s">
        <v>20</v>
      </c>
      <c r="C910" s="79" t="s">
        <v>8244</v>
      </c>
      <c r="D910" s="79" t="s">
        <v>17</v>
      </c>
      <c r="E910" s="79" t="s">
        <v>50</v>
      </c>
      <c r="F910" s="79" t="s">
        <v>8293</v>
      </c>
      <c r="G910" s="88">
        <f t="shared" si="123"/>
        <v>1400</v>
      </c>
      <c r="H910" s="87">
        <f t="shared" si="126"/>
        <v>1400</v>
      </c>
      <c r="I910" s="153">
        <v>0</v>
      </c>
      <c r="J910" s="21" t="str">
        <f t="shared" si="127"/>
        <v>PLANTAS SIN VAPORIZACION ATMOSFERICAAéreoE2*LP 59 A - 22</v>
      </c>
      <c r="K910" s="21">
        <f t="shared" si="128"/>
        <v>906</v>
      </c>
    </row>
    <row r="911" spans="1:11" x14ac:dyDescent="0.35">
      <c r="A911" s="73">
        <f t="shared" si="125"/>
        <v>31</v>
      </c>
      <c r="B911" s="79" t="s">
        <v>20</v>
      </c>
      <c r="C911" s="79" t="s">
        <v>8244</v>
      </c>
      <c r="D911" s="79" t="s">
        <v>17</v>
      </c>
      <c r="E911" s="79" t="s">
        <v>51</v>
      </c>
      <c r="F911" s="79" t="s">
        <v>8293</v>
      </c>
      <c r="G911" s="88">
        <f t="shared" si="123"/>
        <v>1092</v>
      </c>
      <c r="H911" s="87">
        <f t="shared" si="126"/>
        <v>1092</v>
      </c>
      <c r="I911" s="153">
        <v>0</v>
      </c>
      <c r="J911" s="21" t="str">
        <f t="shared" si="127"/>
        <v>PLANTAS SIN VAPORIZACION ATMOSFERICAAéreoE2*LP 50 A - 24</v>
      </c>
      <c r="K911" s="21">
        <f t="shared" si="128"/>
        <v>907</v>
      </c>
    </row>
    <row r="912" spans="1:11" x14ac:dyDescent="0.35">
      <c r="A912" s="73">
        <f t="shared" si="125"/>
        <v>32</v>
      </c>
      <c r="B912" s="79" t="s">
        <v>20</v>
      </c>
      <c r="C912" s="79" t="s">
        <v>8244</v>
      </c>
      <c r="D912" s="79" t="s">
        <v>17</v>
      </c>
      <c r="E912" s="79" t="s">
        <v>52</v>
      </c>
      <c r="F912" s="79" t="s">
        <v>8293</v>
      </c>
      <c r="G912" s="88">
        <f t="shared" si="123"/>
        <v>1624</v>
      </c>
      <c r="H912" s="87">
        <f t="shared" si="126"/>
        <v>1624</v>
      </c>
      <c r="I912" s="153">
        <v>0</v>
      </c>
      <c r="J912" s="21" t="str">
        <f t="shared" si="127"/>
        <v>PLANTAS SIN VAPORIZACION ATMOSFERICAAéreoE2*LP 69 A - 22</v>
      </c>
      <c r="K912" s="21">
        <f t="shared" si="128"/>
        <v>908</v>
      </c>
    </row>
    <row r="913" spans="1:11" x14ac:dyDescent="0.35">
      <c r="A913" s="73">
        <f t="shared" si="125"/>
        <v>33</v>
      </c>
      <c r="B913" s="79" t="s">
        <v>8272</v>
      </c>
      <c r="C913" s="79" t="s">
        <v>8244</v>
      </c>
      <c r="D913" s="79" t="s">
        <v>17</v>
      </c>
      <c r="E913" s="79" t="s">
        <v>21</v>
      </c>
      <c r="F913" s="79" t="s">
        <v>8294</v>
      </c>
      <c r="G913" s="88">
        <f t="shared" si="123"/>
        <v>46.199999999999996</v>
      </c>
      <c r="H913" s="87">
        <v>32.199999999999996</v>
      </c>
      <c r="I913" s="153">
        <f>14*1</f>
        <v>14</v>
      </c>
      <c r="J913" s="21" t="str">
        <f t="shared" si="127"/>
        <v>PLANTAS DE 1 DEPOSITO CON VAPORIZADOR VA 50 EN CONJUNTO AéreoELP 1000</v>
      </c>
      <c r="K913" s="21">
        <f t="shared" si="128"/>
        <v>909</v>
      </c>
    </row>
    <row r="914" spans="1:11" x14ac:dyDescent="0.35">
      <c r="A914" s="73">
        <f t="shared" si="125"/>
        <v>34</v>
      </c>
      <c r="B914" s="79" t="s">
        <v>8272</v>
      </c>
      <c r="C914" s="79" t="s">
        <v>8244</v>
      </c>
      <c r="D914" s="79" t="s">
        <v>17</v>
      </c>
      <c r="E914" s="79" t="s">
        <v>22</v>
      </c>
      <c r="F914" s="79" t="s">
        <v>8294</v>
      </c>
      <c r="G914" s="88">
        <f t="shared" si="123"/>
        <v>54.6</v>
      </c>
      <c r="H914" s="87">
        <v>40.6</v>
      </c>
      <c r="I914" s="153">
        <f t="shared" ref="I914:I917" si="129">14*1</f>
        <v>14</v>
      </c>
      <c r="J914" s="21" t="str">
        <f t="shared" si="127"/>
        <v>PLANTAS DE 1 DEPOSITO CON VAPORIZADOR VA 50 EN CONJUNTO AéreoELP 1450</v>
      </c>
      <c r="K914" s="21">
        <f t="shared" si="128"/>
        <v>910</v>
      </c>
    </row>
    <row r="915" spans="1:11" x14ac:dyDescent="0.35">
      <c r="A915" s="73">
        <f t="shared" si="125"/>
        <v>35</v>
      </c>
      <c r="B915" s="79" t="s">
        <v>8272</v>
      </c>
      <c r="C915" s="79" t="s">
        <v>8244</v>
      </c>
      <c r="D915" s="79" t="s">
        <v>17</v>
      </c>
      <c r="E915" s="79" t="s">
        <v>23</v>
      </c>
      <c r="F915" s="79" t="s">
        <v>8294</v>
      </c>
      <c r="G915" s="88">
        <f t="shared" si="123"/>
        <v>74.199999999999989</v>
      </c>
      <c r="H915" s="87">
        <v>60.199999999999996</v>
      </c>
      <c r="I915" s="153">
        <f t="shared" si="129"/>
        <v>14</v>
      </c>
      <c r="J915" s="21" t="str">
        <f t="shared" si="127"/>
        <v>PLANTAS DE 1 DEPOSITO CON VAPORIZADOR VA 50 EN CONJUNTO AéreoELP 2450</v>
      </c>
      <c r="K915" s="21">
        <f t="shared" si="128"/>
        <v>911</v>
      </c>
    </row>
    <row r="916" spans="1:11" x14ac:dyDescent="0.35">
      <c r="A916" s="73">
        <f t="shared" si="125"/>
        <v>36</v>
      </c>
      <c r="B916" s="79" t="s">
        <v>8272</v>
      </c>
      <c r="C916" s="79" t="s">
        <v>8244</v>
      </c>
      <c r="D916" s="79" t="s">
        <v>17</v>
      </c>
      <c r="E916" s="79" t="s">
        <v>24</v>
      </c>
      <c r="F916" s="79" t="s">
        <v>8294</v>
      </c>
      <c r="G916" s="88">
        <f t="shared" si="123"/>
        <v>106.39999999999999</v>
      </c>
      <c r="H916" s="87">
        <v>92.399999999999991</v>
      </c>
      <c r="I916" s="153">
        <f t="shared" si="129"/>
        <v>14</v>
      </c>
      <c r="J916" s="21" t="str">
        <f t="shared" si="127"/>
        <v>PLANTAS DE 1 DEPOSITO CON VAPORIZADOR VA 50 EN CONJUNTO AéreoELP 4000</v>
      </c>
      <c r="K916" s="21">
        <f t="shared" si="128"/>
        <v>912</v>
      </c>
    </row>
    <row r="917" spans="1:11" x14ac:dyDescent="0.35">
      <c r="A917" s="73">
        <f t="shared" si="125"/>
        <v>37</v>
      </c>
      <c r="B917" s="79" t="s">
        <v>8273</v>
      </c>
      <c r="C917" s="79" t="s">
        <v>8244</v>
      </c>
      <c r="D917" s="79" t="s">
        <v>17</v>
      </c>
      <c r="E917" s="79" t="s">
        <v>25</v>
      </c>
      <c r="F917" s="79" t="s">
        <v>8294</v>
      </c>
      <c r="G917" s="88">
        <f t="shared" si="123"/>
        <v>124.60000000000001</v>
      </c>
      <c r="H917" s="87">
        <v>110.60000000000001</v>
      </c>
      <c r="I917" s="153">
        <f t="shared" si="129"/>
        <v>14</v>
      </c>
      <c r="J917" s="21" t="str">
        <f t="shared" si="127"/>
        <v>PLANTAS DE 1 DEPOSITO CON VAPORIZADOR VA 50 EN CONJUNTOAéreoELP 4880</v>
      </c>
      <c r="K917" s="21">
        <f t="shared" si="128"/>
        <v>913</v>
      </c>
    </row>
    <row r="918" spans="1:11" x14ac:dyDescent="0.35">
      <c r="A918" s="73">
        <f t="shared" si="125"/>
        <v>38</v>
      </c>
      <c r="B918" s="79" t="s">
        <v>8274</v>
      </c>
      <c r="C918" s="79" t="s">
        <v>8244</v>
      </c>
      <c r="D918" s="79" t="s">
        <v>17</v>
      </c>
      <c r="E918" s="79" t="s">
        <v>26</v>
      </c>
      <c r="F918" s="79" t="s">
        <v>8295</v>
      </c>
      <c r="G918" s="88">
        <f t="shared" si="123"/>
        <v>201.6</v>
      </c>
      <c r="H918" s="87">
        <v>145.6</v>
      </c>
      <c r="I918" s="153">
        <f>14*4</f>
        <v>56</v>
      </c>
      <c r="J918" s="21" t="str">
        <f t="shared" si="127"/>
        <v>PLANTAS DE 1 DEPOSITOS CON 1 VAPORIZADOR VA 150 INCLUIDO ARMARIO CON FIGURA CAéreoELP 6650</v>
      </c>
      <c r="K918" s="21">
        <f t="shared" si="128"/>
        <v>914</v>
      </c>
    </row>
    <row r="919" spans="1:11" x14ac:dyDescent="0.35">
      <c r="A919" s="73">
        <f t="shared" si="125"/>
        <v>39</v>
      </c>
      <c r="B919" s="79" t="s">
        <v>8274</v>
      </c>
      <c r="C919" s="79" t="s">
        <v>8244</v>
      </c>
      <c r="D919" s="79" t="s">
        <v>17</v>
      </c>
      <c r="E919" s="79" t="s">
        <v>27</v>
      </c>
      <c r="F919" s="79" t="s">
        <v>8295</v>
      </c>
      <c r="G919" s="88">
        <f t="shared" ref="G919:G982" si="130">H919+I919</f>
        <v>238</v>
      </c>
      <c r="H919" s="87">
        <v>182</v>
      </c>
      <c r="I919" s="153">
        <f t="shared" ref="I919:I931" si="131">14*4</f>
        <v>56</v>
      </c>
      <c r="J919" s="21" t="str">
        <f t="shared" si="127"/>
        <v>PLANTAS DE 1 DEPOSITOS CON 1 VAPORIZADOR VA 150 INCLUIDO ARMARIO CON FIGURA CAéreoELP 8334</v>
      </c>
      <c r="K919" s="21">
        <f t="shared" si="128"/>
        <v>915</v>
      </c>
    </row>
    <row r="920" spans="1:11" x14ac:dyDescent="0.35">
      <c r="A920" s="73">
        <f t="shared" si="125"/>
        <v>40</v>
      </c>
      <c r="B920" s="79" t="s">
        <v>8274</v>
      </c>
      <c r="C920" s="79" t="s">
        <v>8244</v>
      </c>
      <c r="D920" s="79" t="s">
        <v>17</v>
      </c>
      <c r="E920" s="79" t="s">
        <v>28</v>
      </c>
      <c r="F920" s="79" t="s">
        <v>8295</v>
      </c>
      <c r="G920" s="88">
        <f t="shared" si="130"/>
        <v>238</v>
      </c>
      <c r="H920" s="87">
        <v>182</v>
      </c>
      <c r="I920" s="153">
        <f t="shared" si="131"/>
        <v>56</v>
      </c>
      <c r="J920" s="21" t="str">
        <f t="shared" si="127"/>
        <v>PLANTAS DE 1 DEPOSITOS CON 1 VAPORIZADOR VA 150 INCLUIDO ARMARIO CON FIGURA CAéreoELP 10</v>
      </c>
      <c r="K920" s="21">
        <f t="shared" si="128"/>
        <v>916</v>
      </c>
    </row>
    <row r="921" spans="1:11" x14ac:dyDescent="0.35">
      <c r="A921" s="73">
        <f t="shared" si="125"/>
        <v>41</v>
      </c>
      <c r="B921" s="79" t="s">
        <v>8274</v>
      </c>
      <c r="C921" s="79" t="s">
        <v>8244</v>
      </c>
      <c r="D921" s="79" t="s">
        <v>17</v>
      </c>
      <c r="E921" s="79" t="s">
        <v>29</v>
      </c>
      <c r="F921" s="79" t="s">
        <v>8295</v>
      </c>
      <c r="G921" s="88">
        <f t="shared" si="130"/>
        <v>280</v>
      </c>
      <c r="H921" s="87">
        <v>224</v>
      </c>
      <c r="I921" s="153">
        <f t="shared" si="131"/>
        <v>56</v>
      </c>
      <c r="J921" s="21" t="str">
        <f t="shared" si="127"/>
        <v>PLANTAS DE 1 DEPOSITOS CON 1 VAPORIZADOR VA 150 INCLUIDO ARMARIO CON FIGURA CAéreoELP 13 A</v>
      </c>
      <c r="K921" s="21">
        <f t="shared" si="128"/>
        <v>917</v>
      </c>
    </row>
    <row r="922" spans="1:11" x14ac:dyDescent="0.35">
      <c r="A922" s="73">
        <f t="shared" si="125"/>
        <v>42</v>
      </c>
      <c r="B922" s="79" t="s">
        <v>8274</v>
      </c>
      <c r="C922" s="79" t="s">
        <v>8244</v>
      </c>
      <c r="D922" s="79" t="s">
        <v>17</v>
      </c>
      <c r="E922" s="79" t="s">
        <v>30</v>
      </c>
      <c r="F922" s="79" t="s">
        <v>8295</v>
      </c>
      <c r="G922" s="88">
        <f t="shared" si="130"/>
        <v>336</v>
      </c>
      <c r="H922" s="87">
        <v>280</v>
      </c>
      <c r="I922" s="153">
        <f t="shared" si="131"/>
        <v>56</v>
      </c>
      <c r="J922" s="21" t="str">
        <f t="shared" si="127"/>
        <v>PLANTAS DE 1 DEPOSITOS CON 1 VAPORIZADOR VA 150 INCLUIDO ARMARIO CON FIGURA CAéreoELP 16 A</v>
      </c>
      <c r="K922" s="21">
        <f t="shared" si="128"/>
        <v>918</v>
      </c>
    </row>
    <row r="923" spans="1:11" x14ac:dyDescent="0.35">
      <c r="A923" s="73">
        <f t="shared" si="125"/>
        <v>43</v>
      </c>
      <c r="B923" s="79" t="s">
        <v>8274</v>
      </c>
      <c r="C923" s="79" t="s">
        <v>8244</v>
      </c>
      <c r="D923" s="79" t="s">
        <v>17</v>
      </c>
      <c r="E923" s="79" t="s">
        <v>31</v>
      </c>
      <c r="F923" s="79" t="s">
        <v>8295</v>
      </c>
      <c r="G923" s="88">
        <f t="shared" si="130"/>
        <v>378</v>
      </c>
      <c r="H923" s="87">
        <v>322</v>
      </c>
      <c r="I923" s="153">
        <f t="shared" si="131"/>
        <v>56</v>
      </c>
      <c r="J923" s="21" t="str">
        <f t="shared" si="127"/>
        <v>PLANTAS DE 1 DEPOSITOS CON 1 VAPORIZADOR VA 150 INCLUIDO ARMARIO CON FIGURA CAéreoELP 19 A</v>
      </c>
      <c r="K923" s="21">
        <f t="shared" si="128"/>
        <v>919</v>
      </c>
    </row>
    <row r="924" spans="1:11" x14ac:dyDescent="0.35">
      <c r="A924" s="73">
        <f t="shared" si="125"/>
        <v>44</v>
      </c>
      <c r="B924" s="79" t="s">
        <v>8274</v>
      </c>
      <c r="C924" s="79" t="s">
        <v>8244</v>
      </c>
      <c r="D924" s="79" t="s">
        <v>17</v>
      </c>
      <c r="E924" s="79" t="s">
        <v>32</v>
      </c>
      <c r="F924" s="79" t="s">
        <v>8295</v>
      </c>
      <c r="G924" s="88">
        <f t="shared" si="130"/>
        <v>434</v>
      </c>
      <c r="H924" s="87">
        <v>378</v>
      </c>
      <c r="I924" s="153">
        <f t="shared" si="131"/>
        <v>56</v>
      </c>
      <c r="J924" s="21" t="str">
        <f t="shared" si="127"/>
        <v>PLANTAS DE 1 DEPOSITOS CON 1 VAPORIZADOR VA 150 INCLUIDO ARMARIO CON FIGURA CAéreoELP 22 A</v>
      </c>
      <c r="K924" s="21">
        <f t="shared" si="128"/>
        <v>920</v>
      </c>
    </row>
    <row r="925" spans="1:11" x14ac:dyDescent="0.35">
      <c r="A925" s="73">
        <f t="shared" si="125"/>
        <v>45</v>
      </c>
      <c r="B925" s="79" t="s">
        <v>8274</v>
      </c>
      <c r="C925" s="79" t="s">
        <v>8244</v>
      </c>
      <c r="D925" s="79" t="s">
        <v>17</v>
      </c>
      <c r="E925" s="79" t="s">
        <v>33</v>
      </c>
      <c r="F925" s="79" t="s">
        <v>8295</v>
      </c>
      <c r="G925" s="88">
        <f t="shared" si="130"/>
        <v>420</v>
      </c>
      <c r="H925" s="87">
        <v>364</v>
      </c>
      <c r="I925" s="153">
        <f t="shared" si="131"/>
        <v>56</v>
      </c>
      <c r="J925" s="21" t="str">
        <f t="shared" si="127"/>
        <v>PLANTAS DE 1 DEPOSITOS CON 1 VAPORIZADOR VA 150 INCLUIDO ARMARIO CON FIGURA CAéreoELP 24 A</v>
      </c>
      <c r="K925" s="21">
        <f t="shared" si="128"/>
        <v>921</v>
      </c>
    </row>
    <row r="926" spans="1:11" x14ac:dyDescent="0.35">
      <c r="A926" s="73">
        <f t="shared" si="125"/>
        <v>46</v>
      </c>
      <c r="B926" s="79" t="s">
        <v>8274</v>
      </c>
      <c r="C926" s="79" t="s">
        <v>8244</v>
      </c>
      <c r="D926" s="79" t="s">
        <v>17</v>
      </c>
      <c r="E926" s="79" t="s">
        <v>34</v>
      </c>
      <c r="F926" s="79" t="s">
        <v>8295</v>
      </c>
      <c r="G926" s="88">
        <f t="shared" si="130"/>
        <v>490</v>
      </c>
      <c r="H926" s="87">
        <v>434</v>
      </c>
      <c r="I926" s="153">
        <f t="shared" si="131"/>
        <v>56</v>
      </c>
      <c r="J926" s="21" t="str">
        <f t="shared" si="127"/>
        <v>PLANTAS DE 1 DEPOSITOS CON 1 VAPORIZADOR VA 150 INCLUIDO ARMARIO CON FIGURA CAéreoELP 29 A</v>
      </c>
      <c r="K926" s="21">
        <f t="shared" si="128"/>
        <v>922</v>
      </c>
    </row>
    <row r="927" spans="1:11" x14ac:dyDescent="0.35">
      <c r="A927" s="73">
        <f t="shared" si="125"/>
        <v>47</v>
      </c>
      <c r="B927" s="79" t="s">
        <v>8274</v>
      </c>
      <c r="C927" s="79" t="s">
        <v>8244</v>
      </c>
      <c r="D927" s="79" t="s">
        <v>17</v>
      </c>
      <c r="E927" s="79" t="s">
        <v>35</v>
      </c>
      <c r="F927" s="79" t="s">
        <v>8295</v>
      </c>
      <c r="G927" s="88">
        <f t="shared" si="130"/>
        <v>546</v>
      </c>
      <c r="H927" s="87">
        <v>490</v>
      </c>
      <c r="I927" s="153">
        <f t="shared" si="131"/>
        <v>56</v>
      </c>
      <c r="J927" s="21" t="str">
        <f t="shared" si="127"/>
        <v>PLANTAS DE 1 DEPOSITOS CON 1 VAPORIZADOR VA 150 INCLUIDO ARMARIO CON FIGURA CAéreoELP 34 A</v>
      </c>
      <c r="K927" s="21">
        <f t="shared" si="128"/>
        <v>923</v>
      </c>
    </row>
    <row r="928" spans="1:11" x14ac:dyDescent="0.35">
      <c r="A928" s="73">
        <f t="shared" si="125"/>
        <v>48</v>
      </c>
      <c r="B928" s="79" t="s">
        <v>8274</v>
      </c>
      <c r="C928" s="79" t="s">
        <v>8244</v>
      </c>
      <c r="D928" s="79" t="s">
        <v>17</v>
      </c>
      <c r="E928" s="79" t="s">
        <v>36</v>
      </c>
      <c r="F928" s="79" t="s">
        <v>8295</v>
      </c>
      <c r="G928" s="88">
        <f t="shared" si="130"/>
        <v>462</v>
      </c>
      <c r="H928" s="87">
        <v>406</v>
      </c>
      <c r="I928" s="153">
        <f t="shared" si="131"/>
        <v>56</v>
      </c>
      <c r="J928" s="21" t="str">
        <f t="shared" si="127"/>
        <v>PLANTAS DE 1 DEPOSITOS CON 1 VAPORIZADOR VA 150 INCLUIDO ARMARIO CON FIGURA CAéreoELP 33 A - 22</v>
      </c>
      <c r="K928" s="21">
        <f t="shared" si="128"/>
        <v>924</v>
      </c>
    </row>
    <row r="929" spans="1:11" x14ac:dyDescent="0.35">
      <c r="A929" s="73">
        <f t="shared" si="125"/>
        <v>49</v>
      </c>
      <c r="B929" s="79" t="s">
        <v>8274</v>
      </c>
      <c r="C929" s="79" t="s">
        <v>8244</v>
      </c>
      <c r="D929" s="79" t="s">
        <v>17</v>
      </c>
      <c r="E929" s="79" t="s">
        <v>37</v>
      </c>
      <c r="F929" s="79" t="s">
        <v>8295</v>
      </c>
      <c r="G929" s="88">
        <f t="shared" si="130"/>
        <v>644</v>
      </c>
      <c r="H929" s="87">
        <v>588</v>
      </c>
      <c r="I929" s="153">
        <f t="shared" si="131"/>
        <v>56</v>
      </c>
      <c r="J929" s="21" t="str">
        <f t="shared" si="127"/>
        <v>PLANTAS DE 1 DEPOSITOS CON 1 VAPORIZADOR VA 150 INCLUIDO ARMARIO CON FIGURA CAéreoELP 50 A - 22</v>
      </c>
      <c r="K929" s="21">
        <f t="shared" si="128"/>
        <v>925</v>
      </c>
    </row>
    <row r="930" spans="1:11" x14ac:dyDescent="0.35">
      <c r="A930" s="73">
        <f t="shared" si="125"/>
        <v>50</v>
      </c>
      <c r="B930" s="79" t="s">
        <v>8274</v>
      </c>
      <c r="C930" s="79" t="s">
        <v>8244</v>
      </c>
      <c r="D930" s="79" t="s">
        <v>17</v>
      </c>
      <c r="E930" s="79" t="s">
        <v>38</v>
      </c>
      <c r="F930" s="79" t="s">
        <v>8295</v>
      </c>
      <c r="G930" s="88">
        <f t="shared" si="130"/>
        <v>756</v>
      </c>
      <c r="H930" s="87">
        <v>700</v>
      </c>
      <c r="I930" s="153">
        <f t="shared" si="131"/>
        <v>56</v>
      </c>
      <c r="J930" s="21" t="str">
        <f t="shared" si="127"/>
        <v>PLANTAS DE 1 DEPOSITOS CON 1 VAPORIZADOR VA 150 INCLUIDO ARMARIO CON FIGURA CAéreoELP 59 A - 22</v>
      </c>
      <c r="K930" s="21">
        <f t="shared" si="128"/>
        <v>926</v>
      </c>
    </row>
    <row r="931" spans="1:11" x14ac:dyDescent="0.35">
      <c r="A931" s="73">
        <f t="shared" si="125"/>
        <v>51</v>
      </c>
      <c r="B931" s="79" t="s">
        <v>8274</v>
      </c>
      <c r="C931" s="79" t="s">
        <v>8244</v>
      </c>
      <c r="D931" s="79" t="s">
        <v>17</v>
      </c>
      <c r="E931" s="79" t="s">
        <v>39</v>
      </c>
      <c r="F931" s="79" t="s">
        <v>8295</v>
      </c>
      <c r="G931" s="88">
        <f t="shared" si="130"/>
        <v>602</v>
      </c>
      <c r="H931" s="87">
        <v>546</v>
      </c>
      <c r="I931" s="153">
        <f t="shared" si="131"/>
        <v>56</v>
      </c>
      <c r="J931" s="21" t="str">
        <f t="shared" si="127"/>
        <v>PLANTAS DE 1 DEPOSITOS CON 1 VAPORIZADOR VA 150 INCLUIDO ARMARIO CON FIGURA CAéreoELP 50 A - 24</v>
      </c>
      <c r="K931" s="21">
        <f t="shared" si="128"/>
        <v>927</v>
      </c>
    </row>
    <row r="932" spans="1:11" x14ac:dyDescent="0.35">
      <c r="A932" s="73">
        <f t="shared" si="125"/>
        <v>52</v>
      </c>
      <c r="B932" s="79" t="s">
        <v>8274</v>
      </c>
      <c r="C932" s="79" t="s">
        <v>8244</v>
      </c>
      <c r="D932" s="79" t="s">
        <v>17</v>
      </c>
      <c r="E932" s="79" t="s">
        <v>40</v>
      </c>
      <c r="F932" s="79" t="s">
        <v>8295</v>
      </c>
      <c r="G932" s="88">
        <f t="shared" si="130"/>
        <v>868</v>
      </c>
      <c r="H932" s="87">
        <v>812</v>
      </c>
      <c r="I932" s="153">
        <f>14*4</f>
        <v>56</v>
      </c>
      <c r="J932" s="21" t="str">
        <f t="shared" si="127"/>
        <v>PLANTAS DE 1 DEPOSITOS CON 1 VAPORIZADOR VA 150 INCLUIDO ARMARIO CON FIGURA CAéreoELP 69 A - 22</v>
      </c>
      <c r="K932" s="21">
        <f t="shared" si="128"/>
        <v>928</v>
      </c>
    </row>
    <row r="933" spans="1:11" x14ac:dyDescent="0.35">
      <c r="A933" s="73">
        <f t="shared" si="125"/>
        <v>53</v>
      </c>
      <c r="B933" s="79" t="s">
        <v>8275</v>
      </c>
      <c r="C933" s="79" t="s">
        <v>8244</v>
      </c>
      <c r="D933" s="79" t="s">
        <v>17</v>
      </c>
      <c r="E933" s="79" t="s">
        <v>41</v>
      </c>
      <c r="F933" s="79" t="s">
        <v>8298</v>
      </c>
      <c r="G933" s="88">
        <f t="shared" si="130"/>
        <v>560</v>
      </c>
      <c r="H933" s="87">
        <f>+H921*2</f>
        <v>448</v>
      </c>
      <c r="I933" s="153">
        <f>14*4*2</f>
        <v>112</v>
      </c>
      <c r="J933" s="21" t="str">
        <f t="shared" si="127"/>
        <v>PLANTAS DE 2 DEPOSITOS CON 2 VAPORIZADORES VA 150 INCLUIDO ARMARIO CON FIGURA CAéreoE2*LP 13 A</v>
      </c>
      <c r="K933" s="21">
        <f t="shared" si="128"/>
        <v>929</v>
      </c>
    </row>
    <row r="934" spans="1:11" x14ac:dyDescent="0.35">
      <c r="A934" s="73">
        <f t="shared" si="125"/>
        <v>54</v>
      </c>
      <c r="B934" s="79" t="s">
        <v>8275</v>
      </c>
      <c r="C934" s="79" t="s">
        <v>8244</v>
      </c>
      <c r="D934" s="79" t="s">
        <v>17</v>
      </c>
      <c r="E934" s="79" t="s">
        <v>42</v>
      </c>
      <c r="F934" s="79" t="s">
        <v>8298</v>
      </c>
      <c r="G934" s="88">
        <f t="shared" si="130"/>
        <v>672</v>
      </c>
      <c r="H934" s="87">
        <f t="shared" ref="H934:H944" si="132">+H922*2</f>
        <v>560</v>
      </c>
      <c r="I934" s="153">
        <f t="shared" ref="I934:I944" si="133">14*4*2</f>
        <v>112</v>
      </c>
      <c r="J934" s="21" t="str">
        <f t="shared" si="127"/>
        <v>PLANTAS DE 2 DEPOSITOS CON 2 VAPORIZADORES VA 150 INCLUIDO ARMARIO CON FIGURA CAéreoE2*LP 16 A</v>
      </c>
      <c r="K934" s="21">
        <f t="shared" si="128"/>
        <v>930</v>
      </c>
    </row>
    <row r="935" spans="1:11" x14ac:dyDescent="0.35">
      <c r="A935" s="73">
        <f t="shared" si="125"/>
        <v>55</v>
      </c>
      <c r="B935" s="79" t="s">
        <v>8275</v>
      </c>
      <c r="C935" s="79" t="s">
        <v>8244</v>
      </c>
      <c r="D935" s="79" t="s">
        <v>17</v>
      </c>
      <c r="E935" s="79" t="s">
        <v>43</v>
      </c>
      <c r="F935" s="79" t="s">
        <v>8298</v>
      </c>
      <c r="G935" s="88">
        <f t="shared" si="130"/>
        <v>756</v>
      </c>
      <c r="H935" s="87">
        <f t="shared" si="132"/>
        <v>644</v>
      </c>
      <c r="I935" s="153">
        <f t="shared" si="133"/>
        <v>112</v>
      </c>
      <c r="J935" s="21" t="str">
        <f t="shared" si="127"/>
        <v>PLANTAS DE 2 DEPOSITOS CON 2 VAPORIZADORES VA 150 INCLUIDO ARMARIO CON FIGURA CAéreoE2*LP 19 A</v>
      </c>
      <c r="K935" s="21">
        <f t="shared" si="128"/>
        <v>931</v>
      </c>
    </row>
    <row r="936" spans="1:11" x14ac:dyDescent="0.35">
      <c r="A936" s="73">
        <f t="shared" si="125"/>
        <v>56</v>
      </c>
      <c r="B936" s="79" t="s">
        <v>8275</v>
      </c>
      <c r="C936" s="79" t="s">
        <v>8244</v>
      </c>
      <c r="D936" s="79" t="s">
        <v>17</v>
      </c>
      <c r="E936" s="79" t="s">
        <v>44</v>
      </c>
      <c r="F936" s="79" t="s">
        <v>8298</v>
      </c>
      <c r="G936" s="88">
        <f t="shared" si="130"/>
        <v>868</v>
      </c>
      <c r="H936" s="87">
        <f t="shared" si="132"/>
        <v>756</v>
      </c>
      <c r="I936" s="153">
        <f t="shared" si="133"/>
        <v>112</v>
      </c>
      <c r="J936" s="21" t="str">
        <f t="shared" si="127"/>
        <v>PLANTAS DE 2 DEPOSITOS CON 2 VAPORIZADORES VA 150 INCLUIDO ARMARIO CON FIGURA CAéreoE2*LP 22 A</v>
      </c>
      <c r="K936" s="21">
        <f t="shared" si="128"/>
        <v>932</v>
      </c>
    </row>
    <row r="937" spans="1:11" x14ac:dyDescent="0.35">
      <c r="A937" s="73">
        <f t="shared" si="125"/>
        <v>57</v>
      </c>
      <c r="B937" s="79" t="s">
        <v>8275</v>
      </c>
      <c r="C937" s="79" t="s">
        <v>8244</v>
      </c>
      <c r="D937" s="79" t="s">
        <v>17</v>
      </c>
      <c r="E937" s="79" t="s">
        <v>45</v>
      </c>
      <c r="F937" s="79" t="s">
        <v>8298</v>
      </c>
      <c r="G937" s="88">
        <f t="shared" si="130"/>
        <v>840</v>
      </c>
      <c r="H937" s="87">
        <f t="shared" si="132"/>
        <v>728</v>
      </c>
      <c r="I937" s="153">
        <f t="shared" si="133"/>
        <v>112</v>
      </c>
      <c r="J937" s="21" t="str">
        <f t="shared" si="127"/>
        <v>PLANTAS DE 2 DEPOSITOS CON 2 VAPORIZADORES VA 150 INCLUIDO ARMARIO CON FIGURA CAéreoE2*LP 24 A</v>
      </c>
      <c r="K937" s="21">
        <f t="shared" si="128"/>
        <v>933</v>
      </c>
    </row>
    <row r="938" spans="1:11" x14ac:dyDescent="0.35">
      <c r="A938" s="73">
        <f t="shared" si="125"/>
        <v>58</v>
      </c>
      <c r="B938" s="79" t="s">
        <v>8275</v>
      </c>
      <c r="C938" s="79" t="s">
        <v>8244</v>
      </c>
      <c r="D938" s="79" t="s">
        <v>17</v>
      </c>
      <c r="E938" s="79" t="s">
        <v>46</v>
      </c>
      <c r="F938" s="79" t="s">
        <v>8298</v>
      </c>
      <c r="G938" s="88">
        <f t="shared" si="130"/>
        <v>980</v>
      </c>
      <c r="H938" s="87">
        <f t="shared" si="132"/>
        <v>868</v>
      </c>
      <c r="I938" s="153">
        <f t="shared" si="133"/>
        <v>112</v>
      </c>
      <c r="J938" s="21" t="str">
        <f t="shared" si="127"/>
        <v>PLANTAS DE 2 DEPOSITOS CON 2 VAPORIZADORES VA 150 INCLUIDO ARMARIO CON FIGURA CAéreoE2*LP 29 A</v>
      </c>
      <c r="K938" s="21">
        <f t="shared" si="128"/>
        <v>934</v>
      </c>
    </row>
    <row r="939" spans="1:11" x14ac:dyDescent="0.35">
      <c r="A939" s="73">
        <f t="shared" si="125"/>
        <v>59</v>
      </c>
      <c r="B939" s="79" t="s">
        <v>8275</v>
      </c>
      <c r="C939" s="79" t="s">
        <v>8244</v>
      </c>
      <c r="D939" s="79" t="s">
        <v>17</v>
      </c>
      <c r="E939" s="79" t="s">
        <v>47</v>
      </c>
      <c r="F939" s="79" t="s">
        <v>8298</v>
      </c>
      <c r="G939" s="88">
        <f t="shared" si="130"/>
        <v>1092</v>
      </c>
      <c r="H939" s="87">
        <f t="shared" si="132"/>
        <v>980</v>
      </c>
      <c r="I939" s="153">
        <f t="shared" si="133"/>
        <v>112</v>
      </c>
      <c r="J939" s="21" t="str">
        <f t="shared" si="127"/>
        <v>PLANTAS DE 2 DEPOSITOS CON 2 VAPORIZADORES VA 150 INCLUIDO ARMARIO CON FIGURA CAéreoE2*LP 34 A</v>
      </c>
      <c r="K939" s="21">
        <f t="shared" si="128"/>
        <v>935</v>
      </c>
    </row>
    <row r="940" spans="1:11" x14ac:dyDescent="0.35">
      <c r="A940" s="73">
        <f t="shared" si="125"/>
        <v>60</v>
      </c>
      <c r="B940" s="79" t="s">
        <v>8275</v>
      </c>
      <c r="C940" s="79" t="s">
        <v>8244</v>
      </c>
      <c r="D940" s="79" t="s">
        <v>17</v>
      </c>
      <c r="E940" s="79" t="s">
        <v>48</v>
      </c>
      <c r="F940" s="79" t="s">
        <v>8298</v>
      </c>
      <c r="G940" s="88">
        <f t="shared" si="130"/>
        <v>924</v>
      </c>
      <c r="H940" s="87">
        <f t="shared" si="132"/>
        <v>812</v>
      </c>
      <c r="I940" s="153">
        <f t="shared" si="133"/>
        <v>112</v>
      </c>
      <c r="J940" s="21" t="str">
        <f t="shared" si="127"/>
        <v>PLANTAS DE 2 DEPOSITOS CON 2 VAPORIZADORES VA 150 INCLUIDO ARMARIO CON FIGURA CAéreoE2*LP 33 A - 22</v>
      </c>
      <c r="K940" s="21">
        <f t="shared" si="128"/>
        <v>936</v>
      </c>
    </row>
    <row r="941" spans="1:11" x14ac:dyDescent="0.35">
      <c r="A941" s="73">
        <f t="shared" si="125"/>
        <v>61</v>
      </c>
      <c r="B941" s="79" t="s">
        <v>8275</v>
      </c>
      <c r="C941" s="79" t="s">
        <v>8244</v>
      </c>
      <c r="D941" s="79" t="s">
        <v>17</v>
      </c>
      <c r="E941" s="79" t="s">
        <v>49</v>
      </c>
      <c r="F941" s="79" t="s">
        <v>8298</v>
      </c>
      <c r="G941" s="88">
        <f t="shared" si="130"/>
        <v>1288</v>
      </c>
      <c r="H941" s="87">
        <f t="shared" si="132"/>
        <v>1176</v>
      </c>
      <c r="I941" s="153">
        <f t="shared" si="133"/>
        <v>112</v>
      </c>
      <c r="J941" s="21" t="str">
        <f t="shared" si="127"/>
        <v>PLANTAS DE 2 DEPOSITOS CON 2 VAPORIZADORES VA 150 INCLUIDO ARMARIO CON FIGURA CAéreoE2*LP 50 A - 22</v>
      </c>
      <c r="K941" s="21">
        <f t="shared" si="128"/>
        <v>937</v>
      </c>
    </row>
    <row r="942" spans="1:11" x14ac:dyDescent="0.35">
      <c r="A942" s="73">
        <f t="shared" si="125"/>
        <v>62</v>
      </c>
      <c r="B942" s="79" t="s">
        <v>8275</v>
      </c>
      <c r="C942" s="79" t="s">
        <v>8244</v>
      </c>
      <c r="D942" s="79" t="s">
        <v>17</v>
      </c>
      <c r="E942" s="79" t="s">
        <v>50</v>
      </c>
      <c r="F942" s="79" t="s">
        <v>8298</v>
      </c>
      <c r="G942" s="88">
        <f t="shared" si="130"/>
        <v>1512</v>
      </c>
      <c r="H942" s="87">
        <f t="shared" si="132"/>
        <v>1400</v>
      </c>
      <c r="I942" s="153">
        <f t="shared" si="133"/>
        <v>112</v>
      </c>
      <c r="J942" s="21" t="str">
        <f t="shared" si="127"/>
        <v>PLANTAS DE 2 DEPOSITOS CON 2 VAPORIZADORES VA 150 INCLUIDO ARMARIO CON FIGURA CAéreoE2*LP 59 A - 22</v>
      </c>
      <c r="K942" s="21">
        <f t="shared" si="128"/>
        <v>938</v>
      </c>
    </row>
    <row r="943" spans="1:11" x14ac:dyDescent="0.35">
      <c r="A943" s="73">
        <f t="shared" si="125"/>
        <v>63</v>
      </c>
      <c r="B943" s="79" t="s">
        <v>8275</v>
      </c>
      <c r="C943" s="79" t="s">
        <v>8244</v>
      </c>
      <c r="D943" s="79" t="s">
        <v>17</v>
      </c>
      <c r="E943" s="79" t="s">
        <v>51</v>
      </c>
      <c r="F943" s="79" t="s">
        <v>8298</v>
      </c>
      <c r="G943" s="88">
        <f t="shared" si="130"/>
        <v>1204</v>
      </c>
      <c r="H943" s="87">
        <f t="shared" si="132"/>
        <v>1092</v>
      </c>
      <c r="I943" s="153">
        <f t="shared" si="133"/>
        <v>112</v>
      </c>
      <c r="J943" s="21" t="str">
        <f t="shared" si="127"/>
        <v>PLANTAS DE 2 DEPOSITOS CON 2 VAPORIZADORES VA 150 INCLUIDO ARMARIO CON FIGURA CAéreoE2*LP 50 A - 24</v>
      </c>
      <c r="K943" s="21">
        <f t="shared" si="128"/>
        <v>939</v>
      </c>
    </row>
    <row r="944" spans="1:11" x14ac:dyDescent="0.35">
      <c r="A944" s="73">
        <f t="shared" si="125"/>
        <v>64</v>
      </c>
      <c r="B944" s="79" t="s">
        <v>8275</v>
      </c>
      <c r="C944" s="79" t="s">
        <v>8244</v>
      </c>
      <c r="D944" s="79" t="s">
        <v>17</v>
      </c>
      <c r="E944" s="79" t="s">
        <v>52</v>
      </c>
      <c r="F944" s="79" t="s">
        <v>8298</v>
      </c>
      <c r="G944" s="88">
        <f t="shared" si="130"/>
        <v>1736</v>
      </c>
      <c r="H944" s="87">
        <f t="shared" si="132"/>
        <v>1624</v>
      </c>
      <c r="I944" s="153">
        <f t="shared" si="133"/>
        <v>112</v>
      </c>
      <c r="J944" s="21" t="str">
        <f t="shared" si="127"/>
        <v>PLANTAS DE 2 DEPOSITOS CON 2 VAPORIZADORES VA 150 INCLUIDO ARMARIO CON FIGURA CAéreoE2*LP 69 A - 22</v>
      </c>
      <c r="K944" s="21">
        <f t="shared" si="128"/>
        <v>940</v>
      </c>
    </row>
    <row r="945" spans="1:11" x14ac:dyDescent="0.35">
      <c r="A945" s="73">
        <f t="shared" si="125"/>
        <v>65</v>
      </c>
      <c r="B945" s="79" t="s">
        <v>8276</v>
      </c>
      <c r="C945" s="79" t="s">
        <v>8244</v>
      </c>
      <c r="D945" s="79" t="s">
        <v>17</v>
      </c>
      <c r="E945" s="79" t="s">
        <v>26</v>
      </c>
      <c r="F945" s="79" t="s">
        <v>8296</v>
      </c>
      <c r="G945" s="88">
        <f t="shared" si="130"/>
        <v>271.60000000000002</v>
      </c>
      <c r="H945" s="87">
        <v>145.6</v>
      </c>
      <c r="I945" s="153">
        <f>14*9</f>
        <v>126</v>
      </c>
      <c r="J945" s="21" t="str">
        <f t="shared" si="127"/>
        <v xml:space="preserve"> PLANTAS DE 1 DEPOSITOS CON 1 VAPORIZADOR VA 300 INCLUIDO ARMARIO CON FIGURA C AéreoELP 6650</v>
      </c>
      <c r="K945" s="21">
        <f t="shared" si="128"/>
        <v>941</v>
      </c>
    </row>
    <row r="946" spans="1:11" x14ac:dyDescent="0.35">
      <c r="A946" s="73">
        <f t="shared" si="125"/>
        <v>66</v>
      </c>
      <c r="B946" s="79" t="s">
        <v>8276</v>
      </c>
      <c r="C946" s="79" t="s">
        <v>8244</v>
      </c>
      <c r="D946" s="79" t="s">
        <v>17</v>
      </c>
      <c r="E946" s="79" t="s">
        <v>27</v>
      </c>
      <c r="F946" s="79" t="s">
        <v>8296</v>
      </c>
      <c r="G946" s="88">
        <f t="shared" si="130"/>
        <v>308</v>
      </c>
      <c r="H946" s="87">
        <v>182</v>
      </c>
      <c r="I946" s="153">
        <f t="shared" ref="I946:I959" si="134">14*9</f>
        <v>126</v>
      </c>
      <c r="J946" s="21" t="str">
        <f t="shared" si="127"/>
        <v xml:space="preserve"> PLANTAS DE 1 DEPOSITOS CON 1 VAPORIZADOR VA 300 INCLUIDO ARMARIO CON FIGURA C AéreoELP 8334</v>
      </c>
      <c r="K946" s="21">
        <f t="shared" si="128"/>
        <v>942</v>
      </c>
    </row>
    <row r="947" spans="1:11" x14ac:dyDescent="0.35">
      <c r="A947" s="73">
        <f t="shared" ref="A947:A1010" si="135">+A946+1</f>
        <v>67</v>
      </c>
      <c r="B947" s="79" t="s">
        <v>8276</v>
      </c>
      <c r="C947" s="79" t="s">
        <v>8244</v>
      </c>
      <c r="D947" s="79" t="s">
        <v>17</v>
      </c>
      <c r="E947" s="79" t="s">
        <v>28</v>
      </c>
      <c r="F947" s="79" t="s">
        <v>8296</v>
      </c>
      <c r="G947" s="88">
        <f t="shared" si="130"/>
        <v>308</v>
      </c>
      <c r="H947" s="87">
        <v>182</v>
      </c>
      <c r="I947" s="153">
        <f t="shared" si="134"/>
        <v>126</v>
      </c>
      <c r="J947" s="21" t="str">
        <f t="shared" si="127"/>
        <v xml:space="preserve"> PLANTAS DE 1 DEPOSITOS CON 1 VAPORIZADOR VA 300 INCLUIDO ARMARIO CON FIGURA C AéreoELP 10</v>
      </c>
      <c r="K947" s="21">
        <f t="shared" si="128"/>
        <v>943</v>
      </c>
    </row>
    <row r="948" spans="1:11" x14ac:dyDescent="0.35">
      <c r="A948" s="73">
        <f t="shared" si="135"/>
        <v>68</v>
      </c>
      <c r="B948" s="79" t="s">
        <v>8276</v>
      </c>
      <c r="C948" s="79" t="s">
        <v>8244</v>
      </c>
      <c r="D948" s="79" t="s">
        <v>17</v>
      </c>
      <c r="E948" s="79" t="s">
        <v>29</v>
      </c>
      <c r="F948" s="79" t="s">
        <v>8296</v>
      </c>
      <c r="G948" s="88">
        <f t="shared" si="130"/>
        <v>350</v>
      </c>
      <c r="H948" s="87">
        <v>224</v>
      </c>
      <c r="I948" s="153">
        <f t="shared" si="134"/>
        <v>126</v>
      </c>
      <c r="J948" s="21" t="str">
        <f t="shared" si="127"/>
        <v xml:space="preserve"> PLANTAS DE 1 DEPOSITOS CON 1 VAPORIZADOR VA 300 INCLUIDO ARMARIO CON FIGURA C AéreoELP 13 A</v>
      </c>
      <c r="K948" s="21">
        <f t="shared" si="128"/>
        <v>944</v>
      </c>
    </row>
    <row r="949" spans="1:11" x14ac:dyDescent="0.35">
      <c r="A949" s="73">
        <f t="shared" si="135"/>
        <v>69</v>
      </c>
      <c r="B949" s="79" t="s">
        <v>8276</v>
      </c>
      <c r="C949" s="79" t="s">
        <v>8244</v>
      </c>
      <c r="D949" s="79" t="s">
        <v>17</v>
      </c>
      <c r="E949" s="79" t="s">
        <v>30</v>
      </c>
      <c r="F949" s="79" t="s">
        <v>8296</v>
      </c>
      <c r="G949" s="88">
        <f t="shared" si="130"/>
        <v>406</v>
      </c>
      <c r="H949" s="87">
        <v>280</v>
      </c>
      <c r="I949" s="153">
        <f t="shared" si="134"/>
        <v>126</v>
      </c>
      <c r="J949" s="21" t="str">
        <f t="shared" si="127"/>
        <v xml:space="preserve"> PLANTAS DE 1 DEPOSITOS CON 1 VAPORIZADOR VA 300 INCLUIDO ARMARIO CON FIGURA C AéreoELP 16 A</v>
      </c>
      <c r="K949" s="21">
        <f t="shared" si="128"/>
        <v>945</v>
      </c>
    </row>
    <row r="950" spans="1:11" x14ac:dyDescent="0.35">
      <c r="A950" s="73">
        <f t="shared" si="135"/>
        <v>70</v>
      </c>
      <c r="B950" s="79" t="s">
        <v>8276</v>
      </c>
      <c r="C950" s="79" t="s">
        <v>8244</v>
      </c>
      <c r="D950" s="79" t="s">
        <v>17</v>
      </c>
      <c r="E950" s="79" t="s">
        <v>31</v>
      </c>
      <c r="F950" s="79" t="s">
        <v>8296</v>
      </c>
      <c r="G950" s="88">
        <f t="shared" si="130"/>
        <v>448</v>
      </c>
      <c r="H950" s="87">
        <v>322</v>
      </c>
      <c r="I950" s="153">
        <f t="shared" si="134"/>
        <v>126</v>
      </c>
      <c r="J950" s="21" t="str">
        <f t="shared" si="127"/>
        <v xml:space="preserve"> PLANTAS DE 1 DEPOSITOS CON 1 VAPORIZADOR VA 300 INCLUIDO ARMARIO CON FIGURA C AéreoELP 19 A</v>
      </c>
      <c r="K950" s="21">
        <f t="shared" si="128"/>
        <v>946</v>
      </c>
    </row>
    <row r="951" spans="1:11" x14ac:dyDescent="0.35">
      <c r="A951" s="73">
        <f t="shared" si="135"/>
        <v>71</v>
      </c>
      <c r="B951" s="79" t="s">
        <v>8276</v>
      </c>
      <c r="C951" s="79" t="s">
        <v>8244</v>
      </c>
      <c r="D951" s="79" t="s">
        <v>17</v>
      </c>
      <c r="E951" s="79" t="s">
        <v>32</v>
      </c>
      <c r="F951" s="79" t="s">
        <v>8296</v>
      </c>
      <c r="G951" s="88">
        <f t="shared" si="130"/>
        <v>504</v>
      </c>
      <c r="H951" s="87">
        <v>378</v>
      </c>
      <c r="I951" s="153">
        <f t="shared" si="134"/>
        <v>126</v>
      </c>
      <c r="J951" s="21" t="str">
        <f t="shared" si="127"/>
        <v xml:space="preserve"> PLANTAS DE 1 DEPOSITOS CON 1 VAPORIZADOR VA 300 INCLUIDO ARMARIO CON FIGURA C AéreoELP 22 A</v>
      </c>
      <c r="K951" s="21">
        <f t="shared" si="128"/>
        <v>947</v>
      </c>
    </row>
    <row r="952" spans="1:11" x14ac:dyDescent="0.35">
      <c r="A952" s="73">
        <f t="shared" si="135"/>
        <v>72</v>
      </c>
      <c r="B952" s="79" t="s">
        <v>8276</v>
      </c>
      <c r="C952" s="79" t="s">
        <v>8244</v>
      </c>
      <c r="D952" s="79" t="s">
        <v>17</v>
      </c>
      <c r="E952" s="79" t="s">
        <v>33</v>
      </c>
      <c r="F952" s="79" t="s">
        <v>8296</v>
      </c>
      <c r="G952" s="88">
        <f t="shared" si="130"/>
        <v>490</v>
      </c>
      <c r="H952" s="87">
        <v>364</v>
      </c>
      <c r="I952" s="153">
        <f t="shared" si="134"/>
        <v>126</v>
      </c>
      <c r="J952" s="21" t="str">
        <f t="shared" si="127"/>
        <v xml:space="preserve"> PLANTAS DE 1 DEPOSITOS CON 1 VAPORIZADOR VA 300 INCLUIDO ARMARIO CON FIGURA C AéreoELP 24 A</v>
      </c>
      <c r="K952" s="21">
        <f t="shared" si="128"/>
        <v>948</v>
      </c>
    </row>
    <row r="953" spans="1:11" x14ac:dyDescent="0.35">
      <c r="A953" s="73">
        <f t="shared" si="135"/>
        <v>73</v>
      </c>
      <c r="B953" s="79" t="s">
        <v>8276</v>
      </c>
      <c r="C953" s="79" t="s">
        <v>8244</v>
      </c>
      <c r="D953" s="79" t="s">
        <v>17</v>
      </c>
      <c r="E953" s="79" t="s">
        <v>34</v>
      </c>
      <c r="F953" s="79" t="s">
        <v>8296</v>
      </c>
      <c r="G953" s="88">
        <f t="shared" si="130"/>
        <v>560</v>
      </c>
      <c r="H953" s="87">
        <v>434</v>
      </c>
      <c r="I953" s="153">
        <f t="shared" si="134"/>
        <v>126</v>
      </c>
      <c r="J953" s="21" t="str">
        <f t="shared" si="127"/>
        <v xml:space="preserve"> PLANTAS DE 1 DEPOSITOS CON 1 VAPORIZADOR VA 300 INCLUIDO ARMARIO CON FIGURA C AéreoELP 29 A</v>
      </c>
      <c r="K953" s="21">
        <f t="shared" si="128"/>
        <v>949</v>
      </c>
    </row>
    <row r="954" spans="1:11" x14ac:dyDescent="0.35">
      <c r="A954" s="73">
        <f t="shared" si="135"/>
        <v>74</v>
      </c>
      <c r="B954" s="79" t="s">
        <v>8276</v>
      </c>
      <c r="C954" s="79" t="s">
        <v>8244</v>
      </c>
      <c r="D954" s="79" t="s">
        <v>17</v>
      </c>
      <c r="E954" s="79" t="s">
        <v>35</v>
      </c>
      <c r="F954" s="79" t="s">
        <v>8296</v>
      </c>
      <c r="G954" s="88">
        <f t="shared" si="130"/>
        <v>616</v>
      </c>
      <c r="H954" s="87">
        <v>490</v>
      </c>
      <c r="I954" s="153">
        <f t="shared" si="134"/>
        <v>126</v>
      </c>
      <c r="J954" s="21" t="str">
        <f t="shared" si="127"/>
        <v xml:space="preserve"> PLANTAS DE 1 DEPOSITOS CON 1 VAPORIZADOR VA 300 INCLUIDO ARMARIO CON FIGURA C AéreoELP 34 A</v>
      </c>
      <c r="K954" s="21">
        <f t="shared" si="128"/>
        <v>950</v>
      </c>
    </row>
    <row r="955" spans="1:11" x14ac:dyDescent="0.35">
      <c r="A955" s="73">
        <f t="shared" si="135"/>
        <v>75</v>
      </c>
      <c r="B955" s="79" t="s">
        <v>8276</v>
      </c>
      <c r="C955" s="79" t="s">
        <v>8244</v>
      </c>
      <c r="D955" s="79" t="s">
        <v>17</v>
      </c>
      <c r="E955" s="79" t="s">
        <v>36</v>
      </c>
      <c r="F955" s="79" t="s">
        <v>8296</v>
      </c>
      <c r="G955" s="88">
        <f t="shared" si="130"/>
        <v>532</v>
      </c>
      <c r="H955" s="87">
        <v>406</v>
      </c>
      <c r="I955" s="153">
        <f t="shared" si="134"/>
        <v>126</v>
      </c>
      <c r="J955" s="21" t="str">
        <f t="shared" si="127"/>
        <v xml:space="preserve"> PLANTAS DE 1 DEPOSITOS CON 1 VAPORIZADOR VA 300 INCLUIDO ARMARIO CON FIGURA C AéreoELP 33 A - 22</v>
      </c>
      <c r="K955" s="21">
        <f t="shared" si="128"/>
        <v>951</v>
      </c>
    </row>
    <row r="956" spans="1:11" x14ac:dyDescent="0.35">
      <c r="A956" s="73">
        <f t="shared" si="135"/>
        <v>76</v>
      </c>
      <c r="B956" s="79" t="s">
        <v>8276</v>
      </c>
      <c r="C956" s="79" t="s">
        <v>8244</v>
      </c>
      <c r="D956" s="79" t="s">
        <v>17</v>
      </c>
      <c r="E956" s="79" t="s">
        <v>37</v>
      </c>
      <c r="F956" s="79" t="s">
        <v>8296</v>
      </c>
      <c r="G956" s="88">
        <f t="shared" si="130"/>
        <v>714</v>
      </c>
      <c r="H956" s="87">
        <v>588</v>
      </c>
      <c r="I956" s="153">
        <f t="shared" si="134"/>
        <v>126</v>
      </c>
      <c r="J956" s="21" t="str">
        <f t="shared" si="127"/>
        <v xml:space="preserve"> PLANTAS DE 1 DEPOSITOS CON 1 VAPORIZADOR VA 300 INCLUIDO ARMARIO CON FIGURA C AéreoELP 50 A - 22</v>
      </c>
      <c r="K956" s="21">
        <f t="shared" si="128"/>
        <v>952</v>
      </c>
    </row>
    <row r="957" spans="1:11" x14ac:dyDescent="0.35">
      <c r="A957" s="73">
        <f t="shared" si="135"/>
        <v>77</v>
      </c>
      <c r="B957" s="79" t="s">
        <v>8276</v>
      </c>
      <c r="C957" s="79" t="s">
        <v>8244</v>
      </c>
      <c r="D957" s="79" t="s">
        <v>17</v>
      </c>
      <c r="E957" s="79" t="s">
        <v>38</v>
      </c>
      <c r="F957" s="79" t="s">
        <v>8296</v>
      </c>
      <c r="G957" s="88">
        <f t="shared" si="130"/>
        <v>826</v>
      </c>
      <c r="H957" s="87">
        <v>700</v>
      </c>
      <c r="I957" s="153">
        <f t="shared" si="134"/>
        <v>126</v>
      </c>
      <c r="J957" s="21" t="str">
        <f t="shared" si="127"/>
        <v xml:space="preserve"> PLANTAS DE 1 DEPOSITOS CON 1 VAPORIZADOR VA 300 INCLUIDO ARMARIO CON FIGURA C AéreoELP 59 A - 22</v>
      </c>
      <c r="K957" s="21">
        <f t="shared" si="128"/>
        <v>953</v>
      </c>
    </row>
    <row r="958" spans="1:11" x14ac:dyDescent="0.35">
      <c r="A958" s="73">
        <f t="shared" si="135"/>
        <v>78</v>
      </c>
      <c r="B958" s="79" t="s">
        <v>8276</v>
      </c>
      <c r="C958" s="79" t="s">
        <v>8244</v>
      </c>
      <c r="D958" s="79" t="s">
        <v>17</v>
      </c>
      <c r="E958" s="79" t="s">
        <v>39</v>
      </c>
      <c r="F958" s="79" t="s">
        <v>8296</v>
      </c>
      <c r="G958" s="88">
        <f t="shared" si="130"/>
        <v>672</v>
      </c>
      <c r="H958" s="87">
        <v>546</v>
      </c>
      <c r="I958" s="153">
        <f t="shared" si="134"/>
        <v>126</v>
      </c>
      <c r="J958" s="21" t="str">
        <f t="shared" si="127"/>
        <v xml:space="preserve"> PLANTAS DE 1 DEPOSITOS CON 1 VAPORIZADOR VA 300 INCLUIDO ARMARIO CON FIGURA C AéreoELP 50 A - 24</v>
      </c>
      <c r="K958" s="21">
        <f t="shared" si="128"/>
        <v>954</v>
      </c>
    </row>
    <row r="959" spans="1:11" x14ac:dyDescent="0.35">
      <c r="A959" s="73">
        <f t="shared" si="135"/>
        <v>79</v>
      </c>
      <c r="B959" s="79" t="s">
        <v>8276</v>
      </c>
      <c r="C959" s="79" t="s">
        <v>8244</v>
      </c>
      <c r="D959" s="79" t="s">
        <v>17</v>
      </c>
      <c r="E959" s="79" t="s">
        <v>40</v>
      </c>
      <c r="F959" s="79" t="s">
        <v>8296</v>
      </c>
      <c r="G959" s="88">
        <f t="shared" si="130"/>
        <v>938</v>
      </c>
      <c r="H959" s="87">
        <v>812</v>
      </c>
      <c r="I959" s="153">
        <f t="shared" si="134"/>
        <v>126</v>
      </c>
      <c r="J959" s="21" t="str">
        <f t="shared" si="127"/>
        <v xml:space="preserve"> PLANTAS DE 1 DEPOSITOS CON 1 VAPORIZADOR VA 300 INCLUIDO ARMARIO CON FIGURA C AéreoELP 69 A - 22</v>
      </c>
      <c r="K959" s="21">
        <f t="shared" si="128"/>
        <v>955</v>
      </c>
    </row>
    <row r="960" spans="1:11" x14ac:dyDescent="0.35">
      <c r="A960" s="73">
        <f t="shared" si="135"/>
        <v>80</v>
      </c>
      <c r="B960" s="79" t="s">
        <v>8277</v>
      </c>
      <c r="C960" s="79" t="s">
        <v>8244</v>
      </c>
      <c r="D960" s="79" t="s">
        <v>17</v>
      </c>
      <c r="E960" s="79" t="s">
        <v>41</v>
      </c>
      <c r="F960" s="79" t="s">
        <v>8299</v>
      </c>
      <c r="G960" s="88">
        <f t="shared" si="130"/>
        <v>700</v>
      </c>
      <c r="H960" s="87">
        <v>448</v>
      </c>
      <c r="I960" s="153">
        <f>14*9*2</f>
        <v>252</v>
      </c>
      <c r="J960" s="21" t="str">
        <f t="shared" si="127"/>
        <v>PLANTAS DE 2 DEPOSITOS CON 2 VAPORIZADORES VA 300 INCLUIDO ARMARIO CON FIGURA CAéreoE2*LP 13 A</v>
      </c>
      <c r="K960" s="21">
        <f t="shared" si="128"/>
        <v>956</v>
      </c>
    </row>
    <row r="961" spans="1:11" x14ac:dyDescent="0.35">
      <c r="A961" s="73">
        <f t="shared" si="135"/>
        <v>81</v>
      </c>
      <c r="B961" s="79" t="s">
        <v>8277</v>
      </c>
      <c r="C961" s="79" t="s">
        <v>8244</v>
      </c>
      <c r="D961" s="79" t="s">
        <v>17</v>
      </c>
      <c r="E961" s="79" t="s">
        <v>42</v>
      </c>
      <c r="F961" s="79" t="s">
        <v>8299</v>
      </c>
      <c r="G961" s="88">
        <f t="shared" si="130"/>
        <v>812</v>
      </c>
      <c r="H961" s="87">
        <v>560</v>
      </c>
      <c r="I961" s="153">
        <f t="shared" ref="I961:I971" si="136">14*9*2</f>
        <v>252</v>
      </c>
      <c r="J961" s="21" t="str">
        <f t="shared" si="127"/>
        <v>PLANTAS DE 2 DEPOSITOS CON 2 VAPORIZADORES VA 300 INCLUIDO ARMARIO CON FIGURA CAéreoE2*LP 16 A</v>
      </c>
      <c r="K961" s="21">
        <f t="shared" si="128"/>
        <v>957</v>
      </c>
    </row>
    <row r="962" spans="1:11" x14ac:dyDescent="0.35">
      <c r="A962" s="73">
        <f t="shared" si="135"/>
        <v>82</v>
      </c>
      <c r="B962" s="79" t="s">
        <v>8277</v>
      </c>
      <c r="C962" s="79" t="s">
        <v>8244</v>
      </c>
      <c r="D962" s="79" t="s">
        <v>17</v>
      </c>
      <c r="E962" s="79" t="s">
        <v>43</v>
      </c>
      <c r="F962" s="79" t="s">
        <v>8299</v>
      </c>
      <c r="G962" s="88">
        <f t="shared" si="130"/>
        <v>896</v>
      </c>
      <c r="H962" s="87">
        <v>644</v>
      </c>
      <c r="I962" s="153">
        <f t="shared" si="136"/>
        <v>252</v>
      </c>
      <c r="J962" s="21" t="str">
        <f t="shared" si="127"/>
        <v>PLANTAS DE 2 DEPOSITOS CON 2 VAPORIZADORES VA 300 INCLUIDO ARMARIO CON FIGURA CAéreoE2*LP 19 A</v>
      </c>
      <c r="K962" s="21">
        <f t="shared" si="128"/>
        <v>958</v>
      </c>
    </row>
    <row r="963" spans="1:11" x14ac:dyDescent="0.35">
      <c r="A963" s="73">
        <f t="shared" si="135"/>
        <v>83</v>
      </c>
      <c r="B963" s="79" t="s">
        <v>8277</v>
      </c>
      <c r="C963" s="79" t="s">
        <v>8244</v>
      </c>
      <c r="D963" s="79" t="s">
        <v>17</v>
      </c>
      <c r="E963" s="79" t="s">
        <v>44</v>
      </c>
      <c r="F963" s="79" t="s">
        <v>8299</v>
      </c>
      <c r="G963" s="88">
        <f t="shared" si="130"/>
        <v>1008</v>
      </c>
      <c r="H963" s="87">
        <v>756</v>
      </c>
      <c r="I963" s="153">
        <f t="shared" si="136"/>
        <v>252</v>
      </c>
      <c r="J963" s="21" t="str">
        <f t="shared" si="127"/>
        <v>PLANTAS DE 2 DEPOSITOS CON 2 VAPORIZADORES VA 300 INCLUIDO ARMARIO CON FIGURA CAéreoE2*LP 22 A</v>
      </c>
      <c r="K963" s="21">
        <f t="shared" si="128"/>
        <v>959</v>
      </c>
    </row>
    <row r="964" spans="1:11" x14ac:dyDescent="0.35">
      <c r="A964" s="73">
        <f t="shared" si="135"/>
        <v>84</v>
      </c>
      <c r="B964" s="79" t="s">
        <v>8277</v>
      </c>
      <c r="C964" s="79" t="s">
        <v>8244</v>
      </c>
      <c r="D964" s="79" t="s">
        <v>17</v>
      </c>
      <c r="E964" s="79" t="s">
        <v>45</v>
      </c>
      <c r="F964" s="79" t="s">
        <v>8299</v>
      </c>
      <c r="G964" s="88">
        <f t="shared" si="130"/>
        <v>980</v>
      </c>
      <c r="H964" s="87">
        <v>728</v>
      </c>
      <c r="I964" s="153">
        <f t="shared" si="136"/>
        <v>252</v>
      </c>
      <c r="J964" s="21" t="str">
        <f t="shared" si="127"/>
        <v>PLANTAS DE 2 DEPOSITOS CON 2 VAPORIZADORES VA 300 INCLUIDO ARMARIO CON FIGURA CAéreoE2*LP 24 A</v>
      </c>
      <c r="K964" s="21">
        <f t="shared" si="128"/>
        <v>960</v>
      </c>
    </row>
    <row r="965" spans="1:11" x14ac:dyDescent="0.35">
      <c r="A965" s="73">
        <f t="shared" si="135"/>
        <v>85</v>
      </c>
      <c r="B965" s="79" t="s">
        <v>8277</v>
      </c>
      <c r="C965" s="79" t="s">
        <v>8244</v>
      </c>
      <c r="D965" s="79" t="s">
        <v>17</v>
      </c>
      <c r="E965" s="79" t="s">
        <v>46</v>
      </c>
      <c r="F965" s="79" t="s">
        <v>8299</v>
      </c>
      <c r="G965" s="88">
        <f t="shared" si="130"/>
        <v>1120</v>
      </c>
      <c r="H965" s="87">
        <v>868</v>
      </c>
      <c r="I965" s="153">
        <f t="shared" si="136"/>
        <v>252</v>
      </c>
      <c r="J965" s="21" t="str">
        <f t="shared" si="127"/>
        <v>PLANTAS DE 2 DEPOSITOS CON 2 VAPORIZADORES VA 300 INCLUIDO ARMARIO CON FIGURA CAéreoE2*LP 29 A</v>
      </c>
      <c r="K965" s="21">
        <f t="shared" si="128"/>
        <v>961</v>
      </c>
    </row>
    <row r="966" spans="1:11" x14ac:dyDescent="0.35">
      <c r="A966" s="73">
        <f t="shared" si="135"/>
        <v>86</v>
      </c>
      <c r="B966" s="79" t="s">
        <v>8277</v>
      </c>
      <c r="C966" s="79" t="s">
        <v>8244</v>
      </c>
      <c r="D966" s="79" t="s">
        <v>17</v>
      </c>
      <c r="E966" s="79" t="s">
        <v>47</v>
      </c>
      <c r="F966" s="79" t="s">
        <v>8299</v>
      </c>
      <c r="G966" s="88">
        <f t="shared" si="130"/>
        <v>1232</v>
      </c>
      <c r="H966" s="87">
        <v>980</v>
      </c>
      <c r="I966" s="153">
        <f t="shared" si="136"/>
        <v>252</v>
      </c>
      <c r="J966" s="21" t="str">
        <f t="shared" ref="J966:J1029" si="137">CONCATENATE(B966,C966,D966,E966)</f>
        <v>PLANTAS DE 2 DEPOSITOS CON 2 VAPORIZADORES VA 300 INCLUIDO ARMARIO CON FIGURA CAéreoE2*LP 34 A</v>
      </c>
      <c r="K966" s="21">
        <f t="shared" si="128"/>
        <v>962</v>
      </c>
    </row>
    <row r="967" spans="1:11" x14ac:dyDescent="0.35">
      <c r="A967" s="73">
        <f t="shared" si="135"/>
        <v>87</v>
      </c>
      <c r="B967" s="79" t="s">
        <v>8277</v>
      </c>
      <c r="C967" s="79" t="s">
        <v>8244</v>
      </c>
      <c r="D967" s="79" t="s">
        <v>17</v>
      </c>
      <c r="E967" s="79" t="s">
        <v>48</v>
      </c>
      <c r="F967" s="79" t="s">
        <v>8299</v>
      </c>
      <c r="G967" s="88">
        <f t="shared" si="130"/>
        <v>1064</v>
      </c>
      <c r="H967" s="87">
        <v>812</v>
      </c>
      <c r="I967" s="153">
        <f t="shared" si="136"/>
        <v>252</v>
      </c>
      <c r="J967" s="21" t="str">
        <f t="shared" si="137"/>
        <v>PLANTAS DE 2 DEPOSITOS CON 2 VAPORIZADORES VA 300 INCLUIDO ARMARIO CON FIGURA CAéreoE2*LP 33 A - 22</v>
      </c>
      <c r="K967" s="21">
        <f t="shared" ref="K967:K1030" si="138">+K966+1</f>
        <v>963</v>
      </c>
    </row>
    <row r="968" spans="1:11" x14ac:dyDescent="0.35">
      <c r="A968" s="73">
        <f t="shared" si="135"/>
        <v>88</v>
      </c>
      <c r="B968" s="79" t="s">
        <v>8277</v>
      </c>
      <c r="C968" s="79" t="s">
        <v>8244</v>
      </c>
      <c r="D968" s="79" t="s">
        <v>17</v>
      </c>
      <c r="E968" s="79" t="s">
        <v>49</v>
      </c>
      <c r="F968" s="79" t="s">
        <v>8299</v>
      </c>
      <c r="G968" s="88">
        <f t="shared" si="130"/>
        <v>1428</v>
      </c>
      <c r="H968" s="87">
        <v>1176</v>
      </c>
      <c r="I968" s="153">
        <f t="shared" si="136"/>
        <v>252</v>
      </c>
      <c r="J968" s="21" t="str">
        <f t="shared" si="137"/>
        <v>PLANTAS DE 2 DEPOSITOS CON 2 VAPORIZADORES VA 300 INCLUIDO ARMARIO CON FIGURA CAéreoE2*LP 50 A - 22</v>
      </c>
      <c r="K968" s="21">
        <f t="shared" si="138"/>
        <v>964</v>
      </c>
    </row>
    <row r="969" spans="1:11" x14ac:dyDescent="0.35">
      <c r="A969" s="73">
        <f t="shared" si="135"/>
        <v>89</v>
      </c>
      <c r="B969" s="79" t="s">
        <v>8277</v>
      </c>
      <c r="C969" s="79" t="s">
        <v>8244</v>
      </c>
      <c r="D969" s="79" t="s">
        <v>17</v>
      </c>
      <c r="E969" s="79" t="s">
        <v>50</v>
      </c>
      <c r="F969" s="79" t="s">
        <v>8299</v>
      </c>
      <c r="G969" s="88">
        <f t="shared" si="130"/>
        <v>1652</v>
      </c>
      <c r="H969" s="87">
        <v>1400</v>
      </c>
      <c r="I969" s="153">
        <f t="shared" si="136"/>
        <v>252</v>
      </c>
      <c r="J969" s="21" t="str">
        <f t="shared" si="137"/>
        <v>PLANTAS DE 2 DEPOSITOS CON 2 VAPORIZADORES VA 300 INCLUIDO ARMARIO CON FIGURA CAéreoE2*LP 59 A - 22</v>
      </c>
      <c r="K969" s="21">
        <f t="shared" si="138"/>
        <v>965</v>
      </c>
    </row>
    <row r="970" spans="1:11" x14ac:dyDescent="0.35">
      <c r="A970" s="73">
        <f t="shared" si="135"/>
        <v>90</v>
      </c>
      <c r="B970" s="79" t="s">
        <v>8277</v>
      </c>
      <c r="C970" s="79" t="s">
        <v>8244</v>
      </c>
      <c r="D970" s="79" t="s">
        <v>17</v>
      </c>
      <c r="E970" s="79" t="s">
        <v>51</v>
      </c>
      <c r="F970" s="79" t="s">
        <v>8299</v>
      </c>
      <c r="G970" s="88">
        <f t="shared" si="130"/>
        <v>1344</v>
      </c>
      <c r="H970" s="87">
        <v>1092</v>
      </c>
      <c r="I970" s="153">
        <f t="shared" si="136"/>
        <v>252</v>
      </c>
      <c r="J970" s="21" t="str">
        <f t="shared" si="137"/>
        <v>PLANTAS DE 2 DEPOSITOS CON 2 VAPORIZADORES VA 300 INCLUIDO ARMARIO CON FIGURA CAéreoE2*LP 50 A - 24</v>
      </c>
      <c r="K970" s="21">
        <f t="shared" si="138"/>
        <v>966</v>
      </c>
    </row>
    <row r="971" spans="1:11" x14ac:dyDescent="0.35">
      <c r="A971" s="73">
        <f t="shared" si="135"/>
        <v>91</v>
      </c>
      <c r="B971" s="79" t="s">
        <v>8277</v>
      </c>
      <c r="C971" s="79" t="s">
        <v>8244</v>
      </c>
      <c r="D971" s="79" t="s">
        <v>17</v>
      </c>
      <c r="E971" s="79" t="s">
        <v>52</v>
      </c>
      <c r="F971" s="79" t="s">
        <v>8299</v>
      </c>
      <c r="G971" s="88">
        <f t="shared" si="130"/>
        <v>1876</v>
      </c>
      <c r="H971" s="87">
        <v>1624</v>
      </c>
      <c r="I971" s="153">
        <f t="shared" si="136"/>
        <v>252</v>
      </c>
      <c r="J971" s="21" t="str">
        <f t="shared" si="137"/>
        <v>PLANTAS DE 2 DEPOSITOS CON 2 VAPORIZADORES VA 300 INCLUIDO ARMARIO CON FIGURA CAéreoE2*LP 69 A - 22</v>
      </c>
      <c r="K971" s="21">
        <f t="shared" si="138"/>
        <v>967</v>
      </c>
    </row>
    <row r="972" spans="1:11" x14ac:dyDescent="0.35">
      <c r="A972" s="73">
        <f t="shared" si="135"/>
        <v>92</v>
      </c>
      <c r="B972" s="79" t="s">
        <v>8278</v>
      </c>
      <c r="C972" s="79" t="s">
        <v>8244</v>
      </c>
      <c r="D972" s="79" t="s">
        <v>17</v>
      </c>
      <c r="E972" s="79" t="s">
        <v>26</v>
      </c>
      <c r="F972" s="79" t="s">
        <v>8297</v>
      </c>
      <c r="G972" s="88">
        <f t="shared" si="130"/>
        <v>327.60000000000002</v>
      </c>
      <c r="H972" s="87">
        <v>145.6</v>
      </c>
      <c r="I972" s="153">
        <f>14*13</f>
        <v>182</v>
      </c>
      <c r="J972" s="21" t="str">
        <f t="shared" si="137"/>
        <v xml:space="preserve"> PLANTAS DE 1 DEPOSITOS CON 1 VAPORIZADOR VA 450 INCLUIDO ARMARIO CON FIGURA C AéreoELP 6650</v>
      </c>
      <c r="K972" s="21">
        <f t="shared" si="138"/>
        <v>968</v>
      </c>
    </row>
    <row r="973" spans="1:11" x14ac:dyDescent="0.35">
      <c r="A973" s="73">
        <f t="shared" si="135"/>
        <v>93</v>
      </c>
      <c r="B973" s="79" t="s">
        <v>8278</v>
      </c>
      <c r="C973" s="79" t="s">
        <v>8244</v>
      </c>
      <c r="D973" s="79" t="s">
        <v>17</v>
      </c>
      <c r="E973" s="79" t="s">
        <v>27</v>
      </c>
      <c r="F973" s="79" t="s">
        <v>8297</v>
      </c>
      <c r="G973" s="88">
        <f t="shared" si="130"/>
        <v>364</v>
      </c>
      <c r="H973" s="87">
        <v>182</v>
      </c>
      <c r="I973" s="153">
        <f t="shared" ref="I973:I986" si="139">14*13</f>
        <v>182</v>
      </c>
      <c r="J973" s="21" t="str">
        <f t="shared" si="137"/>
        <v xml:space="preserve"> PLANTAS DE 1 DEPOSITOS CON 1 VAPORIZADOR VA 450 INCLUIDO ARMARIO CON FIGURA C AéreoELP 8334</v>
      </c>
      <c r="K973" s="21">
        <f t="shared" si="138"/>
        <v>969</v>
      </c>
    </row>
    <row r="974" spans="1:11" x14ac:dyDescent="0.35">
      <c r="A974" s="73">
        <f t="shared" si="135"/>
        <v>94</v>
      </c>
      <c r="B974" s="79" t="s">
        <v>8278</v>
      </c>
      <c r="C974" s="79" t="s">
        <v>8244</v>
      </c>
      <c r="D974" s="79" t="s">
        <v>17</v>
      </c>
      <c r="E974" s="79" t="s">
        <v>28</v>
      </c>
      <c r="F974" s="79" t="s">
        <v>8297</v>
      </c>
      <c r="G974" s="88">
        <f t="shared" si="130"/>
        <v>364</v>
      </c>
      <c r="H974" s="87">
        <v>182</v>
      </c>
      <c r="I974" s="153">
        <f t="shared" si="139"/>
        <v>182</v>
      </c>
      <c r="J974" s="21" t="str">
        <f t="shared" si="137"/>
        <v xml:space="preserve"> PLANTAS DE 1 DEPOSITOS CON 1 VAPORIZADOR VA 450 INCLUIDO ARMARIO CON FIGURA C AéreoELP 10</v>
      </c>
      <c r="K974" s="21">
        <f t="shared" si="138"/>
        <v>970</v>
      </c>
    </row>
    <row r="975" spans="1:11" x14ac:dyDescent="0.35">
      <c r="A975" s="73">
        <f t="shared" si="135"/>
        <v>95</v>
      </c>
      <c r="B975" s="79" t="s">
        <v>8278</v>
      </c>
      <c r="C975" s="79" t="s">
        <v>8244</v>
      </c>
      <c r="D975" s="79" t="s">
        <v>17</v>
      </c>
      <c r="E975" s="79" t="s">
        <v>29</v>
      </c>
      <c r="F975" s="79" t="s">
        <v>8297</v>
      </c>
      <c r="G975" s="88">
        <f t="shared" si="130"/>
        <v>406</v>
      </c>
      <c r="H975" s="87">
        <v>224</v>
      </c>
      <c r="I975" s="153">
        <f t="shared" si="139"/>
        <v>182</v>
      </c>
      <c r="J975" s="21" t="str">
        <f t="shared" si="137"/>
        <v xml:space="preserve"> PLANTAS DE 1 DEPOSITOS CON 1 VAPORIZADOR VA 450 INCLUIDO ARMARIO CON FIGURA C AéreoELP 13 A</v>
      </c>
      <c r="K975" s="21">
        <f t="shared" si="138"/>
        <v>971</v>
      </c>
    </row>
    <row r="976" spans="1:11" x14ac:dyDescent="0.35">
      <c r="A976" s="73">
        <f t="shared" si="135"/>
        <v>96</v>
      </c>
      <c r="B976" s="79" t="s">
        <v>8278</v>
      </c>
      <c r="C976" s="79" t="s">
        <v>8244</v>
      </c>
      <c r="D976" s="79" t="s">
        <v>17</v>
      </c>
      <c r="E976" s="79" t="s">
        <v>30</v>
      </c>
      <c r="F976" s="79" t="s">
        <v>8297</v>
      </c>
      <c r="G976" s="88">
        <f t="shared" si="130"/>
        <v>462</v>
      </c>
      <c r="H976" s="87">
        <v>280</v>
      </c>
      <c r="I976" s="153">
        <f t="shared" si="139"/>
        <v>182</v>
      </c>
      <c r="J976" s="21" t="str">
        <f t="shared" si="137"/>
        <v xml:space="preserve"> PLANTAS DE 1 DEPOSITOS CON 1 VAPORIZADOR VA 450 INCLUIDO ARMARIO CON FIGURA C AéreoELP 16 A</v>
      </c>
      <c r="K976" s="21">
        <f t="shared" si="138"/>
        <v>972</v>
      </c>
    </row>
    <row r="977" spans="1:11" x14ac:dyDescent="0.35">
      <c r="A977" s="73">
        <f t="shared" si="135"/>
        <v>97</v>
      </c>
      <c r="B977" s="79" t="s">
        <v>8278</v>
      </c>
      <c r="C977" s="79" t="s">
        <v>8244</v>
      </c>
      <c r="D977" s="79" t="s">
        <v>17</v>
      </c>
      <c r="E977" s="79" t="s">
        <v>31</v>
      </c>
      <c r="F977" s="79" t="s">
        <v>8297</v>
      </c>
      <c r="G977" s="88">
        <f t="shared" si="130"/>
        <v>504</v>
      </c>
      <c r="H977" s="87">
        <v>322</v>
      </c>
      <c r="I977" s="153">
        <f t="shared" si="139"/>
        <v>182</v>
      </c>
      <c r="J977" s="21" t="str">
        <f t="shared" si="137"/>
        <v xml:space="preserve"> PLANTAS DE 1 DEPOSITOS CON 1 VAPORIZADOR VA 450 INCLUIDO ARMARIO CON FIGURA C AéreoELP 19 A</v>
      </c>
      <c r="K977" s="21">
        <f t="shared" si="138"/>
        <v>973</v>
      </c>
    </row>
    <row r="978" spans="1:11" x14ac:dyDescent="0.35">
      <c r="A978" s="73">
        <f t="shared" si="135"/>
        <v>98</v>
      </c>
      <c r="B978" s="79" t="s">
        <v>8278</v>
      </c>
      <c r="C978" s="79" t="s">
        <v>8244</v>
      </c>
      <c r="D978" s="79" t="s">
        <v>17</v>
      </c>
      <c r="E978" s="79" t="s">
        <v>32</v>
      </c>
      <c r="F978" s="79" t="s">
        <v>8297</v>
      </c>
      <c r="G978" s="88">
        <f t="shared" si="130"/>
        <v>560</v>
      </c>
      <c r="H978" s="87">
        <v>378</v>
      </c>
      <c r="I978" s="153">
        <f t="shared" si="139"/>
        <v>182</v>
      </c>
      <c r="J978" s="21" t="str">
        <f t="shared" si="137"/>
        <v xml:space="preserve"> PLANTAS DE 1 DEPOSITOS CON 1 VAPORIZADOR VA 450 INCLUIDO ARMARIO CON FIGURA C AéreoELP 22 A</v>
      </c>
      <c r="K978" s="21">
        <f t="shared" si="138"/>
        <v>974</v>
      </c>
    </row>
    <row r="979" spans="1:11" x14ac:dyDescent="0.35">
      <c r="A979" s="73">
        <f t="shared" si="135"/>
        <v>99</v>
      </c>
      <c r="B979" s="79" t="s">
        <v>8278</v>
      </c>
      <c r="C979" s="79" t="s">
        <v>8244</v>
      </c>
      <c r="D979" s="79" t="s">
        <v>17</v>
      </c>
      <c r="E979" s="79" t="s">
        <v>33</v>
      </c>
      <c r="F979" s="79" t="s">
        <v>8297</v>
      </c>
      <c r="G979" s="88">
        <f t="shared" si="130"/>
        <v>546</v>
      </c>
      <c r="H979" s="87">
        <v>364</v>
      </c>
      <c r="I979" s="153">
        <f t="shared" si="139"/>
        <v>182</v>
      </c>
      <c r="J979" s="21" t="str">
        <f t="shared" si="137"/>
        <v xml:space="preserve"> PLANTAS DE 1 DEPOSITOS CON 1 VAPORIZADOR VA 450 INCLUIDO ARMARIO CON FIGURA C AéreoELP 24 A</v>
      </c>
      <c r="K979" s="21">
        <f t="shared" si="138"/>
        <v>975</v>
      </c>
    </row>
    <row r="980" spans="1:11" x14ac:dyDescent="0.35">
      <c r="A980" s="73">
        <f t="shared" si="135"/>
        <v>100</v>
      </c>
      <c r="B980" s="79" t="s">
        <v>8278</v>
      </c>
      <c r="C980" s="79" t="s">
        <v>8244</v>
      </c>
      <c r="D980" s="79" t="s">
        <v>17</v>
      </c>
      <c r="E980" s="79" t="s">
        <v>34</v>
      </c>
      <c r="F980" s="79" t="s">
        <v>8297</v>
      </c>
      <c r="G980" s="88">
        <f t="shared" si="130"/>
        <v>616</v>
      </c>
      <c r="H980" s="87">
        <v>434</v>
      </c>
      <c r="I980" s="153">
        <f t="shared" si="139"/>
        <v>182</v>
      </c>
      <c r="J980" s="21" t="str">
        <f t="shared" si="137"/>
        <v xml:space="preserve"> PLANTAS DE 1 DEPOSITOS CON 1 VAPORIZADOR VA 450 INCLUIDO ARMARIO CON FIGURA C AéreoELP 29 A</v>
      </c>
      <c r="K980" s="21">
        <f t="shared" si="138"/>
        <v>976</v>
      </c>
    </row>
    <row r="981" spans="1:11" x14ac:dyDescent="0.35">
      <c r="A981" s="73">
        <f t="shared" si="135"/>
        <v>101</v>
      </c>
      <c r="B981" s="79" t="s">
        <v>8278</v>
      </c>
      <c r="C981" s="79" t="s">
        <v>8244</v>
      </c>
      <c r="D981" s="79" t="s">
        <v>17</v>
      </c>
      <c r="E981" s="79" t="s">
        <v>35</v>
      </c>
      <c r="F981" s="79" t="s">
        <v>8297</v>
      </c>
      <c r="G981" s="88">
        <f t="shared" si="130"/>
        <v>672</v>
      </c>
      <c r="H981" s="87">
        <v>490</v>
      </c>
      <c r="I981" s="153">
        <f t="shared" si="139"/>
        <v>182</v>
      </c>
      <c r="J981" s="21" t="str">
        <f t="shared" si="137"/>
        <v xml:space="preserve"> PLANTAS DE 1 DEPOSITOS CON 1 VAPORIZADOR VA 450 INCLUIDO ARMARIO CON FIGURA C AéreoELP 34 A</v>
      </c>
      <c r="K981" s="21">
        <f t="shared" si="138"/>
        <v>977</v>
      </c>
    </row>
    <row r="982" spans="1:11" x14ac:dyDescent="0.35">
      <c r="A982" s="73">
        <f t="shared" si="135"/>
        <v>102</v>
      </c>
      <c r="B982" s="79" t="s">
        <v>8278</v>
      </c>
      <c r="C982" s="79" t="s">
        <v>8244</v>
      </c>
      <c r="D982" s="79" t="s">
        <v>17</v>
      </c>
      <c r="E982" s="79" t="s">
        <v>36</v>
      </c>
      <c r="F982" s="79" t="s">
        <v>8297</v>
      </c>
      <c r="G982" s="88">
        <f t="shared" si="130"/>
        <v>588</v>
      </c>
      <c r="H982" s="87">
        <v>406</v>
      </c>
      <c r="I982" s="153">
        <f t="shared" si="139"/>
        <v>182</v>
      </c>
      <c r="J982" s="21" t="str">
        <f t="shared" si="137"/>
        <v xml:space="preserve"> PLANTAS DE 1 DEPOSITOS CON 1 VAPORIZADOR VA 450 INCLUIDO ARMARIO CON FIGURA C AéreoELP 33 A - 22</v>
      </c>
      <c r="K982" s="21">
        <f t="shared" si="138"/>
        <v>978</v>
      </c>
    </row>
    <row r="983" spans="1:11" x14ac:dyDescent="0.35">
      <c r="A983" s="73">
        <f t="shared" si="135"/>
        <v>103</v>
      </c>
      <c r="B983" s="79" t="s">
        <v>8278</v>
      </c>
      <c r="C983" s="79" t="s">
        <v>8244</v>
      </c>
      <c r="D983" s="79" t="s">
        <v>17</v>
      </c>
      <c r="E983" s="79" t="s">
        <v>37</v>
      </c>
      <c r="F983" s="79" t="s">
        <v>8297</v>
      </c>
      <c r="G983" s="88">
        <f t="shared" ref="G983:G1046" si="140">H983+I983</f>
        <v>770</v>
      </c>
      <c r="H983" s="87">
        <v>588</v>
      </c>
      <c r="I983" s="153">
        <f t="shared" si="139"/>
        <v>182</v>
      </c>
      <c r="J983" s="21" t="str">
        <f t="shared" si="137"/>
        <v xml:space="preserve"> PLANTAS DE 1 DEPOSITOS CON 1 VAPORIZADOR VA 450 INCLUIDO ARMARIO CON FIGURA C AéreoELP 50 A - 22</v>
      </c>
      <c r="K983" s="21">
        <f t="shared" si="138"/>
        <v>979</v>
      </c>
    </row>
    <row r="984" spans="1:11" x14ac:dyDescent="0.35">
      <c r="A984" s="73">
        <f t="shared" si="135"/>
        <v>104</v>
      </c>
      <c r="B984" s="79" t="s">
        <v>8278</v>
      </c>
      <c r="C984" s="79" t="s">
        <v>8244</v>
      </c>
      <c r="D984" s="79" t="s">
        <v>17</v>
      </c>
      <c r="E984" s="79" t="s">
        <v>38</v>
      </c>
      <c r="F984" s="79" t="s">
        <v>8297</v>
      </c>
      <c r="G984" s="88">
        <f t="shared" si="140"/>
        <v>882</v>
      </c>
      <c r="H984" s="87">
        <v>700</v>
      </c>
      <c r="I984" s="153">
        <f t="shared" si="139"/>
        <v>182</v>
      </c>
      <c r="J984" s="21" t="str">
        <f t="shared" si="137"/>
        <v xml:space="preserve"> PLANTAS DE 1 DEPOSITOS CON 1 VAPORIZADOR VA 450 INCLUIDO ARMARIO CON FIGURA C AéreoELP 59 A - 22</v>
      </c>
      <c r="K984" s="21">
        <f t="shared" si="138"/>
        <v>980</v>
      </c>
    </row>
    <row r="985" spans="1:11" x14ac:dyDescent="0.35">
      <c r="A985" s="73">
        <f t="shared" si="135"/>
        <v>105</v>
      </c>
      <c r="B985" s="79" t="s">
        <v>8278</v>
      </c>
      <c r="C985" s="79" t="s">
        <v>8244</v>
      </c>
      <c r="D985" s="79" t="s">
        <v>17</v>
      </c>
      <c r="E985" s="79" t="s">
        <v>39</v>
      </c>
      <c r="F985" s="79" t="s">
        <v>8297</v>
      </c>
      <c r="G985" s="88">
        <f t="shared" si="140"/>
        <v>728</v>
      </c>
      <c r="H985" s="87">
        <v>546</v>
      </c>
      <c r="I985" s="153">
        <f t="shared" si="139"/>
        <v>182</v>
      </c>
      <c r="J985" s="21" t="str">
        <f t="shared" si="137"/>
        <v xml:space="preserve"> PLANTAS DE 1 DEPOSITOS CON 1 VAPORIZADOR VA 450 INCLUIDO ARMARIO CON FIGURA C AéreoELP 50 A - 24</v>
      </c>
      <c r="K985" s="21">
        <f t="shared" si="138"/>
        <v>981</v>
      </c>
    </row>
    <row r="986" spans="1:11" x14ac:dyDescent="0.35">
      <c r="A986" s="73">
        <f t="shared" si="135"/>
        <v>106</v>
      </c>
      <c r="B986" s="79" t="s">
        <v>8278</v>
      </c>
      <c r="C986" s="79" t="s">
        <v>8244</v>
      </c>
      <c r="D986" s="79" t="s">
        <v>17</v>
      </c>
      <c r="E986" s="79" t="s">
        <v>40</v>
      </c>
      <c r="F986" s="79" t="s">
        <v>8297</v>
      </c>
      <c r="G986" s="88">
        <f t="shared" si="140"/>
        <v>994</v>
      </c>
      <c r="H986" s="87">
        <v>812</v>
      </c>
      <c r="I986" s="153">
        <f t="shared" si="139"/>
        <v>182</v>
      </c>
      <c r="J986" s="21" t="str">
        <f t="shared" si="137"/>
        <v xml:space="preserve"> PLANTAS DE 1 DEPOSITOS CON 1 VAPORIZADOR VA 450 INCLUIDO ARMARIO CON FIGURA C AéreoELP 69 A - 22</v>
      </c>
      <c r="K986" s="21">
        <f t="shared" si="138"/>
        <v>982</v>
      </c>
    </row>
    <row r="987" spans="1:11" x14ac:dyDescent="0.35">
      <c r="A987" s="73">
        <f t="shared" si="135"/>
        <v>107</v>
      </c>
      <c r="B987" s="79" t="s">
        <v>8279</v>
      </c>
      <c r="C987" s="79" t="s">
        <v>8244</v>
      </c>
      <c r="D987" s="79" t="s">
        <v>17</v>
      </c>
      <c r="E987" s="79" t="s">
        <v>41</v>
      </c>
      <c r="F987" s="79" t="s">
        <v>8300</v>
      </c>
      <c r="G987" s="88">
        <f t="shared" si="140"/>
        <v>812</v>
      </c>
      <c r="H987" s="87">
        <v>448</v>
      </c>
      <c r="I987" s="153">
        <f>14*13*2</f>
        <v>364</v>
      </c>
      <c r="J987" s="21" t="str">
        <f t="shared" si="137"/>
        <v>PLANTAS DE 2 DEPOSITOS CON 2 VAPORIZADORES VA 450 INCLUIDO ARMARIO CON FIGURA CAéreoE2*LP 13 A</v>
      </c>
      <c r="K987" s="21">
        <f t="shared" si="138"/>
        <v>983</v>
      </c>
    </row>
    <row r="988" spans="1:11" x14ac:dyDescent="0.35">
      <c r="A988" s="73">
        <f t="shared" si="135"/>
        <v>108</v>
      </c>
      <c r="B988" s="79" t="s">
        <v>8279</v>
      </c>
      <c r="C988" s="79" t="s">
        <v>8244</v>
      </c>
      <c r="D988" s="79" t="s">
        <v>17</v>
      </c>
      <c r="E988" s="79" t="s">
        <v>42</v>
      </c>
      <c r="F988" s="79" t="s">
        <v>8300</v>
      </c>
      <c r="G988" s="88">
        <f t="shared" si="140"/>
        <v>924</v>
      </c>
      <c r="H988" s="87">
        <v>560</v>
      </c>
      <c r="I988" s="153">
        <f t="shared" ref="I988:I998" si="141">14*13*2</f>
        <v>364</v>
      </c>
      <c r="J988" s="21" t="str">
        <f t="shared" si="137"/>
        <v>PLANTAS DE 2 DEPOSITOS CON 2 VAPORIZADORES VA 450 INCLUIDO ARMARIO CON FIGURA CAéreoE2*LP 16 A</v>
      </c>
      <c r="K988" s="21">
        <f t="shared" si="138"/>
        <v>984</v>
      </c>
    </row>
    <row r="989" spans="1:11" x14ac:dyDescent="0.35">
      <c r="A989" s="73">
        <f t="shared" si="135"/>
        <v>109</v>
      </c>
      <c r="B989" s="79" t="s">
        <v>8279</v>
      </c>
      <c r="C989" s="79" t="s">
        <v>8244</v>
      </c>
      <c r="D989" s="79" t="s">
        <v>17</v>
      </c>
      <c r="E989" s="79" t="s">
        <v>43</v>
      </c>
      <c r="F989" s="79" t="s">
        <v>8300</v>
      </c>
      <c r="G989" s="88">
        <f t="shared" si="140"/>
        <v>1008</v>
      </c>
      <c r="H989" s="87">
        <v>644</v>
      </c>
      <c r="I989" s="153">
        <f t="shared" si="141"/>
        <v>364</v>
      </c>
      <c r="J989" s="21" t="str">
        <f t="shared" si="137"/>
        <v>PLANTAS DE 2 DEPOSITOS CON 2 VAPORIZADORES VA 450 INCLUIDO ARMARIO CON FIGURA CAéreoE2*LP 19 A</v>
      </c>
      <c r="K989" s="21">
        <f t="shared" si="138"/>
        <v>985</v>
      </c>
    </row>
    <row r="990" spans="1:11" x14ac:dyDescent="0.35">
      <c r="A990" s="73">
        <f t="shared" si="135"/>
        <v>110</v>
      </c>
      <c r="B990" s="79" t="s">
        <v>8279</v>
      </c>
      <c r="C990" s="79" t="s">
        <v>8244</v>
      </c>
      <c r="D990" s="79" t="s">
        <v>17</v>
      </c>
      <c r="E990" s="79" t="s">
        <v>44</v>
      </c>
      <c r="F990" s="79" t="s">
        <v>8300</v>
      </c>
      <c r="G990" s="88">
        <f t="shared" si="140"/>
        <v>1120</v>
      </c>
      <c r="H990" s="87">
        <v>756</v>
      </c>
      <c r="I990" s="153">
        <f t="shared" si="141"/>
        <v>364</v>
      </c>
      <c r="J990" s="21" t="str">
        <f t="shared" si="137"/>
        <v>PLANTAS DE 2 DEPOSITOS CON 2 VAPORIZADORES VA 450 INCLUIDO ARMARIO CON FIGURA CAéreoE2*LP 22 A</v>
      </c>
      <c r="K990" s="21">
        <f t="shared" si="138"/>
        <v>986</v>
      </c>
    </row>
    <row r="991" spans="1:11" x14ac:dyDescent="0.35">
      <c r="A991" s="73">
        <f t="shared" si="135"/>
        <v>111</v>
      </c>
      <c r="B991" s="79" t="s">
        <v>8279</v>
      </c>
      <c r="C991" s="79" t="s">
        <v>8244</v>
      </c>
      <c r="D991" s="79" t="s">
        <v>17</v>
      </c>
      <c r="E991" s="79" t="s">
        <v>45</v>
      </c>
      <c r="F991" s="79" t="s">
        <v>8300</v>
      </c>
      <c r="G991" s="88">
        <f t="shared" si="140"/>
        <v>1092</v>
      </c>
      <c r="H991" s="87">
        <v>728</v>
      </c>
      <c r="I991" s="153">
        <f t="shared" si="141"/>
        <v>364</v>
      </c>
      <c r="J991" s="21" t="str">
        <f t="shared" si="137"/>
        <v>PLANTAS DE 2 DEPOSITOS CON 2 VAPORIZADORES VA 450 INCLUIDO ARMARIO CON FIGURA CAéreoE2*LP 24 A</v>
      </c>
      <c r="K991" s="21">
        <f t="shared" si="138"/>
        <v>987</v>
      </c>
    </row>
    <row r="992" spans="1:11" x14ac:dyDescent="0.35">
      <c r="A992" s="73">
        <f t="shared" si="135"/>
        <v>112</v>
      </c>
      <c r="B992" s="79" t="s">
        <v>8279</v>
      </c>
      <c r="C992" s="79" t="s">
        <v>8244</v>
      </c>
      <c r="D992" s="79" t="s">
        <v>17</v>
      </c>
      <c r="E992" s="79" t="s">
        <v>46</v>
      </c>
      <c r="F992" s="79" t="s">
        <v>8300</v>
      </c>
      <c r="G992" s="88">
        <f t="shared" si="140"/>
        <v>1232</v>
      </c>
      <c r="H992" s="87">
        <v>868</v>
      </c>
      <c r="I992" s="153">
        <f t="shared" si="141"/>
        <v>364</v>
      </c>
      <c r="J992" s="21" t="str">
        <f t="shared" si="137"/>
        <v>PLANTAS DE 2 DEPOSITOS CON 2 VAPORIZADORES VA 450 INCLUIDO ARMARIO CON FIGURA CAéreoE2*LP 29 A</v>
      </c>
      <c r="K992" s="21">
        <f t="shared" si="138"/>
        <v>988</v>
      </c>
    </row>
    <row r="993" spans="1:11" x14ac:dyDescent="0.35">
      <c r="A993" s="73">
        <f t="shared" si="135"/>
        <v>113</v>
      </c>
      <c r="B993" s="79" t="s">
        <v>8279</v>
      </c>
      <c r="C993" s="79" t="s">
        <v>8244</v>
      </c>
      <c r="D993" s="79" t="s">
        <v>17</v>
      </c>
      <c r="E993" s="79" t="s">
        <v>47</v>
      </c>
      <c r="F993" s="79" t="s">
        <v>8300</v>
      </c>
      <c r="G993" s="88">
        <f t="shared" si="140"/>
        <v>1344</v>
      </c>
      <c r="H993" s="87">
        <v>980</v>
      </c>
      <c r="I993" s="153">
        <f t="shared" si="141"/>
        <v>364</v>
      </c>
      <c r="J993" s="21" t="str">
        <f t="shared" si="137"/>
        <v>PLANTAS DE 2 DEPOSITOS CON 2 VAPORIZADORES VA 450 INCLUIDO ARMARIO CON FIGURA CAéreoE2*LP 34 A</v>
      </c>
      <c r="K993" s="21">
        <f t="shared" si="138"/>
        <v>989</v>
      </c>
    </row>
    <row r="994" spans="1:11" x14ac:dyDescent="0.35">
      <c r="A994" s="73">
        <f t="shared" si="135"/>
        <v>114</v>
      </c>
      <c r="B994" s="79" t="s">
        <v>8279</v>
      </c>
      <c r="C994" s="79" t="s">
        <v>8244</v>
      </c>
      <c r="D994" s="79" t="s">
        <v>17</v>
      </c>
      <c r="E994" s="79" t="s">
        <v>48</v>
      </c>
      <c r="F994" s="79" t="s">
        <v>8300</v>
      </c>
      <c r="G994" s="88">
        <f t="shared" si="140"/>
        <v>1176</v>
      </c>
      <c r="H994" s="87">
        <v>812</v>
      </c>
      <c r="I994" s="153">
        <f t="shared" si="141"/>
        <v>364</v>
      </c>
      <c r="J994" s="21" t="str">
        <f t="shared" si="137"/>
        <v>PLANTAS DE 2 DEPOSITOS CON 2 VAPORIZADORES VA 450 INCLUIDO ARMARIO CON FIGURA CAéreoE2*LP 33 A - 22</v>
      </c>
      <c r="K994" s="21">
        <f t="shared" si="138"/>
        <v>990</v>
      </c>
    </row>
    <row r="995" spans="1:11" x14ac:dyDescent="0.35">
      <c r="A995" s="73">
        <f t="shared" si="135"/>
        <v>115</v>
      </c>
      <c r="B995" s="79" t="s">
        <v>8279</v>
      </c>
      <c r="C995" s="79" t="s">
        <v>8244</v>
      </c>
      <c r="D995" s="79" t="s">
        <v>17</v>
      </c>
      <c r="E995" s="79" t="s">
        <v>49</v>
      </c>
      <c r="F995" s="79" t="s">
        <v>8300</v>
      </c>
      <c r="G995" s="88">
        <f t="shared" si="140"/>
        <v>1540</v>
      </c>
      <c r="H995" s="87">
        <v>1176</v>
      </c>
      <c r="I995" s="153">
        <f t="shared" si="141"/>
        <v>364</v>
      </c>
      <c r="J995" s="21" t="str">
        <f t="shared" si="137"/>
        <v>PLANTAS DE 2 DEPOSITOS CON 2 VAPORIZADORES VA 450 INCLUIDO ARMARIO CON FIGURA CAéreoE2*LP 50 A - 22</v>
      </c>
      <c r="K995" s="21">
        <f t="shared" si="138"/>
        <v>991</v>
      </c>
    </row>
    <row r="996" spans="1:11" x14ac:dyDescent="0.35">
      <c r="A996" s="73">
        <f t="shared" si="135"/>
        <v>116</v>
      </c>
      <c r="B996" s="79" t="s">
        <v>8279</v>
      </c>
      <c r="C996" s="79" t="s">
        <v>8244</v>
      </c>
      <c r="D996" s="79" t="s">
        <v>17</v>
      </c>
      <c r="E996" s="79" t="s">
        <v>50</v>
      </c>
      <c r="F996" s="79" t="s">
        <v>8300</v>
      </c>
      <c r="G996" s="88">
        <f t="shared" si="140"/>
        <v>1764</v>
      </c>
      <c r="H996" s="87">
        <v>1400</v>
      </c>
      <c r="I996" s="153">
        <f t="shared" si="141"/>
        <v>364</v>
      </c>
      <c r="J996" s="21" t="str">
        <f t="shared" si="137"/>
        <v>PLANTAS DE 2 DEPOSITOS CON 2 VAPORIZADORES VA 450 INCLUIDO ARMARIO CON FIGURA CAéreoE2*LP 59 A - 22</v>
      </c>
      <c r="K996" s="21">
        <f t="shared" si="138"/>
        <v>992</v>
      </c>
    </row>
    <row r="997" spans="1:11" x14ac:dyDescent="0.35">
      <c r="A997" s="73">
        <f t="shared" si="135"/>
        <v>117</v>
      </c>
      <c r="B997" s="79" t="s">
        <v>8279</v>
      </c>
      <c r="C997" s="79" t="s">
        <v>8244</v>
      </c>
      <c r="D997" s="79" t="s">
        <v>17</v>
      </c>
      <c r="E997" s="79" t="s">
        <v>51</v>
      </c>
      <c r="F997" s="79" t="s">
        <v>8300</v>
      </c>
      <c r="G997" s="88">
        <f t="shared" si="140"/>
        <v>1456</v>
      </c>
      <c r="H997" s="87">
        <v>1092</v>
      </c>
      <c r="I997" s="153">
        <f t="shared" si="141"/>
        <v>364</v>
      </c>
      <c r="J997" s="21" t="str">
        <f t="shared" si="137"/>
        <v>PLANTAS DE 2 DEPOSITOS CON 2 VAPORIZADORES VA 450 INCLUIDO ARMARIO CON FIGURA CAéreoE2*LP 50 A - 24</v>
      </c>
      <c r="K997" s="21">
        <f t="shared" si="138"/>
        <v>993</v>
      </c>
    </row>
    <row r="998" spans="1:11" x14ac:dyDescent="0.35">
      <c r="A998" s="73">
        <f t="shared" si="135"/>
        <v>118</v>
      </c>
      <c r="B998" s="79" t="s">
        <v>8279</v>
      </c>
      <c r="C998" s="79" t="s">
        <v>8244</v>
      </c>
      <c r="D998" s="79" t="s">
        <v>17</v>
      </c>
      <c r="E998" s="79" t="s">
        <v>52</v>
      </c>
      <c r="F998" s="79" t="s">
        <v>8300</v>
      </c>
      <c r="G998" s="88">
        <f t="shared" si="140"/>
        <v>1988</v>
      </c>
      <c r="H998" s="87">
        <v>1624</v>
      </c>
      <c r="I998" s="153">
        <f t="shared" si="141"/>
        <v>364</v>
      </c>
      <c r="J998" s="21" t="str">
        <f t="shared" si="137"/>
        <v>PLANTAS DE 2 DEPOSITOS CON 2 VAPORIZADORES VA 450 INCLUIDO ARMARIO CON FIGURA CAéreoE2*LP 69 A - 22</v>
      </c>
      <c r="K998" s="21">
        <f t="shared" si="138"/>
        <v>994</v>
      </c>
    </row>
    <row r="999" spans="1:11" x14ac:dyDescent="0.35">
      <c r="A999" s="73">
        <f t="shared" si="135"/>
        <v>119</v>
      </c>
      <c r="B999" s="79" t="s">
        <v>8280</v>
      </c>
      <c r="C999" s="79" t="s">
        <v>8244</v>
      </c>
      <c r="D999" s="79" t="s">
        <v>17</v>
      </c>
      <c r="E999" s="79" t="s">
        <v>41</v>
      </c>
      <c r="F999" s="79" t="s">
        <v>8295</v>
      </c>
      <c r="G999" s="88">
        <f t="shared" si="140"/>
        <v>504</v>
      </c>
      <c r="H999" s="87">
        <v>448</v>
      </c>
      <c r="I999" s="153">
        <f>14*4</f>
        <v>56</v>
      </c>
      <c r="J999" s="21" t="str">
        <f t="shared" si="137"/>
        <v>PLANTAS DE 2 DEPOSITOS CON 1 VAPORIZADOR VA 150 INCLUIDO ARMARIO CON FIGURA CAéreoE2*LP 13 A</v>
      </c>
      <c r="K999" s="21">
        <f t="shared" si="138"/>
        <v>995</v>
      </c>
    </row>
    <row r="1000" spans="1:11" x14ac:dyDescent="0.35">
      <c r="A1000" s="73">
        <f t="shared" si="135"/>
        <v>120</v>
      </c>
      <c r="B1000" s="79" t="s">
        <v>8280</v>
      </c>
      <c r="C1000" s="79" t="s">
        <v>8244</v>
      </c>
      <c r="D1000" s="79" t="s">
        <v>17</v>
      </c>
      <c r="E1000" s="79" t="s">
        <v>42</v>
      </c>
      <c r="F1000" s="79" t="s">
        <v>8295</v>
      </c>
      <c r="G1000" s="88">
        <f t="shared" si="140"/>
        <v>616</v>
      </c>
      <c r="H1000" s="87">
        <v>560</v>
      </c>
      <c r="I1000" s="153">
        <f t="shared" ref="I1000:I1010" si="142">14*4</f>
        <v>56</v>
      </c>
      <c r="J1000" s="21" t="str">
        <f t="shared" si="137"/>
        <v>PLANTAS DE 2 DEPOSITOS CON 1 VAPORIZADOR VA 150 INCLUIDO ARMARIO CON FIGURA CAéreoE2*LP 16 A</v>
      </c>
      <c r="K1000" s="21">
        <f t="shared" si="138"/>
        <v>996</v>
      </c>
    </row>
    <row r="1001" spans="1:11" x14ac:dyDescent="0.35">
      <c r="A1001" s="73">
        <f t="shared" si="135"/>
        <v>121</v>
      </c>
      <c r="B1001" s="79" t="s">
        <v>8280</v>
      </c>
      <c r="C1001" s="79" t="s">
        <v>8244</v>
      </c>
      <c r="D1001" s="79" t="s">
        <v>17</v>
      </c>
      <c r="E1001" s="79" t="s">
        <v>43</v>
      </c>
      <c r="F1001" s="79" t="s">
        <v>8295</v>
      </c>
      <c r="G1001" s="88">
        <f t="shared" si="140"/>
        <v>700</v>
      </c>
      <c r="H1001" s="87">
        <v>644</v>
      </c>
      <c r="I1001" s="153">
        <f t="shared" si="142"/>
        <v>56</v>
      </c>
      <c r="J1001" s="21" t="str">
        <f t="shared" si="137"/>
        <v>PLANTAS DE 2 DEPOSITOS CON 1 VAPORIZADOR VA 150 INCLUIDO ARMARIO CON FIGURA CAéreoE2*LP 19 A</v>
      </c>
      <c r="K1001" s="21">
        <f t="shared" si="138"/>
        <v>997</v>
      </c>
    </row>
    <row r="1002" spans="1:11" x14ac:dyDescent="0.35">
      <c r="A1002" s="73">
        <f t="shared" si="135"/>
        <v>122</v>
      </c>
      <c r="B1002" s="79" t="s">
        <v>8280</v>
      </c>
      <c r="C1002" s="79" t="s">
        <v>8244</v>
      </c>
      <c r="D1002" s="79" t="s">
        <v>17</v>
      </c>
      <c r="E1002" s="79" t="s">
        <v>44</v>
      </c>
      <c r="F1002" s="79" t="s">
        <v>8295</v>
      </c>
      <c r="G1002" s="88">
        <f t="shared" si="140"/>
        <v>812</v>
      </c>
      <c r="H1002" s="87">
        <v>756</v>
      </c>
      <c r="I1002" s="153">
        <f t="shared" si="142"/>
        <v>56</v>
      </c>
      <c r="J1002" s="21" t="str">
        <f t="shared" si="137"/>
        <v>PLANTAS DE 2 DEPOSITOS CON 1 VAPORIZADOR VA 150 INCLUIDO ARMARIO CON FIGURA CAéreoE2*LP 22 A</v>
      </c>
      <c r="K1002" s="21">
        <f t="shared" si="138"/>
        <v>998</v>
      </c>
    </row>
    <row r="1003" spans="1:11" x14ac:dyDescent="0.35">
      <c r="A1003" s="73">
        <f t="shared" si="135"/>
        <v>123</v>
      </c>
      <c r="B1003" s="79" t="s">
        <v>8280</v>
      </c>
      <c r="C1003" s="79" t="s">
        <v>8244</v>
      </c>
      <c r="D1003" s="79" t="s">
        <v>17</v>
      </c>
      <c r="E1003" s="79" t="s">
        <v>45</v>
      </c>
      <c r="F1003" s="79" t="s">
        <v>8295</v>
      </c>
      <c r="G1003" s="88">
        <f t="shared" si="140"/>
        <v>784</v>
      </c>
      <c r="H1003" s="87">
        <v>728</v>
      </c>
      <c r="I1003" s="153">
        <f t="shared" si="142"/>
        <v>56</v>
      </c>
      <c r="J1003" s="21" t="str">
        <f t="shared" si="137"/>
        <v>PLANTAS DE 2 DEPOSITOS CON 1 VAPORIZADOR VA 150 INCLUIDO ARMARIO CON FIGURA CAéreoE2*LP 24 A</v>
      </c>
      <c r="K1003" s="21">
        <f t="shared" si="138"/>
        <v>999</v>
      </c>
    </row>
    <row r="1004" spans="1:11" x14ac:dyDescent="0.35">
      <c r="A1004" s="73">
        <f t="shared" si="135"/>
        <v>124</v>
      </c>
      <c r="B1004" s="79" t="s">
        <v>8280</v>
      </c>
      <c r="C1004" s="79" t="s">
        <v>8244</v>
      </c>
      <c r="D1004" s="79" t="s">
        <v>17</v>
      </c>
      <c r="E1004" s="79" t="s">
        <v>46</v>
      </c>
      <c r="F1004" s="79" t="s">
        <v>8295</v>
      </c>
      <c r="G1004" s="88">
        <f t="shared" si="140"/>
        <v>924</v>
      </c>
      <c r="H1004" s="87">
        <v>868</v>
      </c>
      <c r="I1004" s="153">
        <f t="shared" si="142"/>
        <v>56</v>
      </c>
      <c r="J1004" s="21" t="str">
        <f t="shared" si="137"/>
        <v>PLANTAS DE 2 DEPOSITOS CON 1 VAPORIZADOR VA 150 INCLUIDO ARMARIO CON FIGURA CAéreoE2*LP 29 A</v>
      </c>
      <c r="K1004" s="21">
        <f t="shared" si="138"/>
        <v>1000</v>
      </c>
    </row>
    <row r="1005" spans="1:11" x14ac:dyDescent="0.35">
      <c r="A1005" s="73">
        <f t="shared" si="135"/>
        <v>125</v>
      </c>
      <c r="B1005" s="79" t="s">
        <v>8280</v>
      </c>
      <c r="C1005" s="79" t="s">
        <v>8244</v>
      </c>
      <c r="D1005" s="79" t="s">
        <v>17</v>
      </c>
      <c r="E1005" s="79" t="s">
        <v>47</v>
      </c>
      <c r="F1005" s="79" t="s">
        <v>8295</v>
      </c>
      <c r="G1005" s="88">
        <f t="shared" si="140"/>
        <v>1036</v>
      </c>
      <c r="H1005" s="87">
        <v>980</v>
      </c>
      <c r="I1005" s="153">
        <f t="shared" si="142"/>
        <v>56</v>
      </c>
      <c r="J1005" s="21" t="str">
        <f t="shared" si="137"/>
        <v>PLANTAS DE 2 DEPOSITOS CON 1 VAPORIZADOR VA 150 INCLUIDO ARMARIO CON FIGURA CAéreoE2*LP 34 A</v>
      </c>
      <c r="K1005" s="21">
        <f t="shared" si="138"/>
        <v>1001</v>
      </c>
    </row>
    <row r="1006" spans="1:11" x14ac:dyDescent="0.35">
      <c r="A1006" s="73">
        <f t="shared" si="135"/>
        <v>126</v>
      </c>
      <c r="B1006" s="79" t="s">
        <v>8280</v>
      </c>
      <c r="C1006" s="79" t="s">
        <v>8244</v>
      </c>
      <c r="D1006" s="79" t="s">
        <v>17</v>
      </c>
      <c r="E1006" s="79" t="s">
        <v>48</v>
      </c>
      <c r="F1006" s="79" t="s">
        <v>8295</v>
      </c>
      <c r="G1006" s="88">
        <f t="shared" si="140"/>
        <v>868</v>
      </c>
      <c r="H1006" s="87">
        <v>812</v>
      </c>
      <c r="I1006" s="153">
        <f t="shared" si="142"/>
        <v>56</v>
      </c>
      <c r="J1006" s="21" t="str">
        <f t="shared" si="137"/>
        <v>PLANTAS DE 2 DEPOSITOS CON 1 VAPORIZADOR VA 150 INCLUIDO ARMARIO CON FIGURA CAéreoE2*LP 33 A - 22</v>
      </c>
      <c r="K1006" s="21">
        <f t="shared" si="138"/>
        <v>1002</v>
      </c>
    </row>
    <row r="1007" spans="1:11" x14ac:dyDescent="0.35">
      <c r="A1007" s="73">
        <f t="shared" si="135"/>
        <v>127</v>
      </c>
      <c r="B1007" s="79" t="s">
        <v>8280</v>
      </c>
      <c r="C1007" s="79" t="s">
        <v>8244</v>
      </c>
      <c r="D1007" s="79" t="s">
        <v>17</v>
      </c>
      <c r="E1007" s="79" t="s">
        <v>49</v>
      </c>
      <c r="F1007" s="79" t="s">
        <v>8295</v>
      </c>
      <c r="G1007" s="88">
        <f t="shared" si="140"/>
        <v>1232</v>
      </c>
      <c r="H1007" s="87">
        <v>1176</v>
      </c>
      <c r="I1007" s="153">
        <f t="shared" si="142"/>
        <v>56</v>
      </c>
      <c r="J1007" s="21" t="str">
        <f t="shared" si="137"/>
        <v>PLANTAS DE 2 DEPOSITOS CON 1 VAPORIZADOR VA 150 INCLUIDO ARMARIO CON FIGURA CAéreoE2*LP 50 A - 22</v>
      </c>
      <c r="K1007" s="21">
        <f t="shared" si="138"/>
        <v>1003</v>
      </c>
    </row>
    <row r="1008" spans="1:11" x14ac:dyDescent="0.35">
      <c r="A1008" s="73">
        <f t="shared" si="135"/>
        <v>128</v>
      </c>
      <c r="B1008" s="79" t="s">
        <v>8280</v>
      </c>
      <c r="C1008" s="79" t="s">
        <v>8244</v>
      </c>
      <c r="D1008" s="79" t="s">
        <v>17</v>
      </c>
      <c r="E1008" s="79" t="s">
        <v>50</v>
      </c>
      <c r="F1008" s="79" t="s">
        <v>8295</v>
      </c>
      <c r="G1008" s="88">
        <f t="shared" si="140"/>
        <v>1456</v>
      </c>
      <c r="H1008" s="87">
        <v>1400</v>
      </c>
      <c r="I1008" s="153">
        <f t="shared" si="142"/>
        <v>56</v>
      </c>
      <c r="J1008" s="21" t="str">
        <f t="shared" si="137"/>
        <v>PLANTAS DE 2 DEPOSITOS CON 1 VAPORIZADOR VA 150 INCLUIDO ARMARIO CON FIGURA CAéreoE2*LP 59 A - 22</v>
      </c>
      <c r="K1008" s="21">
        <f t="shared" si="138"/>
        <v>1004</v>
      </c>
    </row>
    <row r="1009" spans="1:11" x14ac:dyDescent="0.35">
      <c r="A1009" s="73">
        <f t="shared" si="135"/>
        <v>129</v>
      </c>
      <c r="B1009" s="79" t="s">
        <v>8280</v>
      </c>
      <c r="C1009" s="79" t="s">
        <v>8244</v>
      </c>
      <c r="D1009" s="79" t="s">
        <v>17</v>
      </c>
      <c r="E1009" s="79" t="s">
        <v>51</v>
      </c>
      <c r="F1009" s="79" t="s">
        <v>8295</v>
      </c>
      <c r="G1009" s="88">
        <f t="shared" si="140"/>
        <v>1148</v>
      </c>
      <c r="H1009" s="87">
        <v>1092</v>
      </c>
      <c r="I1009" s="153">
        <f t="shared" si="142"/>
        <v>56</v>
      </c>
      <c r="J1009" s="21" t="str">
        <f t="shared" si="137"/>
        <v>PLANTAS DE 2 DEPOSITOS CON 1 VAPORIZADOR VA 150 INCLUIDO ARMARIO CON FIGURA CAéreoE2*LP 50 A - 24</v>
      </c>
      <c r="K1009" s="21">
        <f t="shared" si="138"/>
        <v>1005</v>
      </c>
    </row>
    <row r="1010" spans="1:11" x14ac:dyDescent="0.35">
      <c r="A1010" s="73">
        <f t="shared" si="135"/>
        <v>130</v>
      </c>
      <c r="B1010" s="79" t="s">
        <v>8280</v>
      </c>
      <c r="C1010" s="79" t="s">
        <v>8244</v>
      </c>
      <c r="D1010" s="79" t="s">
        <v>17</v>
      </c>
      <c r="E1010" s="79" t="s">
        <v>52</v>
      </c>
      <c r="F1010" s="79" t="s">
        <v>8295</v>
      </c>
      <c r="G1010" s="88">
        <f t="shared" si="140"/>
        <v>1680</v>
      </c>
      <c r="H1010" s="87">
        <v>1624</v>
      </c>
      <c r="I1010" s="153">
        <f t="shared" si="142"/>
        <v>56</v>
      </c>
      <c r="J1010" s="21" t="str">
        <f t="shared" si="137"/>
        <v>PLANTAS DE 2 DEPOSITOS CON 1 VAPORIZADOR VA 150 INCLUIDO ARMARIO CON FIGURA CAéreoE2*LP 69 A - 22</v>
      </c>
      <c r="K1010" s="21">
        <f t="shared" si="138"/>
        <v>1006</v>
      </c>
    </row>
    <row r="1011" spans="1:11" x14ac:dyDescent="0.35">
      <c r="A1011" s="73">
        <f t="shared" ref="A1011:A1074" si="143">+A1010+1</f>
        <v>131</v>
      </c>
      <c r="B1011" s="79" t="s">
        <v>8281</v>
      </c>
      <c r="C1011" s="79" t="s">
        <v>8244</v>
      </c>
      <c r="D1011" s="79" t="s">
        <v>17</v>
      </c>
      <c r="E1011" s="79" t="s">
        <v>41</v>
      </c>
      <c r="F1011" s="79" t="s">
        <v>8296</v>
      </c>
      <c r="G1011" s="88">
        <f t="shared" si="140"/>
        <v>574</v>
      </c>
      <c r="H1011" s="87">
        <v>448</v>
      </c>
      <c r="I1011" s="153">
        <f>14*9</f>
        <v>126</v>
      </c>
      <c r="J1011" s="21" t="str">
        <f t="shared" si="137"/>
        <v>PLANTAS DE 2 DEPOSITOS CON 1 VAPORIZADOR VA 300 INCLUIDO ARMARIO CON FIGURA CAéreoE2*LP 13 A</v>
      </c>
      <c r="K1011" s="21">
        <f t="shared" si="138"/>
        <v>1007</v>
      </c>
    </row>
    <row r="1012" spans="1:11" x14ac:dyDescent="0.35">
      <c r="A1012" s="73">
        <f t="shared" si="143"/>
        <v>132</v>
      </c>
      <c r="B1012" s="79" t="s">
        <v>8281</v>
      </c>
      <c r="C1012" s="79" t="s">
        <v>8244</v>
      </c>
      <c r="D1012" s="79" t="s">
        <v>17</v>
      </c>
      <c r="E1012" s="79" t="s">
        <v>42</v>
      </c>
      <c r="F1012" s="79" t="s">
        <v>8296</v>
      </c>
      <c r="G1012" s="88">
        <f t="shared" si="140"/>
        <v>686</v>
      </c>
      <c r="H1012" s="87">
        <v>560</v>
      </c>
      <c r="I1012" s="153">
        <f t="shared" ref="I1012:I1022" si="144">14*9</f>
        <v>126</v>
      </c>
      <c r="J1012" s="21" t="str">
        <f t="shared" si="137"/>
        <v>PLANTAS DE 2 DEPOSITOS CON 1 VAPORIZADOR VA 300 INCLUIDO ARMARIO CON FIGURA CAéreoE2*LP 16 A</v>
      </c>
      <c r="K1012" s="21">
        <f t="shared" si="138"/>
        <v>1008</v>
      </c>
    </row>
    <row r="1013" spans="1:11" x14ac:dyDescent="0.35">
      <c r="A1013" s="73">
        <f t="shared" si="143"/>
        <v>133</v>
      </c>
      <c r="B1013" s="79" t="s">
        <v>8281</v>
      </c>
      <c r="C1013" s="79" t="s">
        <v>8244</v>
      </c>
      <c r="D1013" s="79" t="s">
        <v>17</v>
      </c>
      <c r="E1013" s="79" t="s">
        <v>43</v>
      </c>
      <c r="F1013" s="79" t="s">
        <v>8296</v>
      </c>
      <c r="G1013" s="88">
        <f t="shared" si="140"/>
        <v>770</v>
      </c>
      <c r="H1013" s="87">
        <v>644</v>
      </c>
      <c r="I1013" s="153">
        <f t="shared" si="144"/>
        <v>126</v>
      </c>
      <c r="J1013" s="21" t="str">
        <f t="shared" si="137"/>
        <v>PLANTAS DE 2 DEPOSITOS CON 1 VAPORIZADOR VA 300 INCLUIDO ARMARIO CON FIGURA CAéreoE2*LP 19 A</v>
      </c>
      <c r="K1013" s="21">
        <f t="shared" si="138"/>
        <v>1009</v>
      </c>
    </row>
    <row r="1014" spans="1:11" x14ac:dyDescent="0.35">
      <c r="A1014" s="73">
        <f t="shared" si="143"/>
        <v>134</v>
      </c>
      <c r="B1014" s="79" t="s">
        <v>8281</v>
      </c>
      <c r="C1014" s="79" t="s">
        <v>8244</v>
      </c>
      <c r="D1014" s="79" t="s">
        <v>17</v>
      </c>
      <c r="E1014" s="79" t="s">
        <v>44</v>
      </c>
      <c r="F1014" s="79" t="s">
        <v>8296</v>
      </c>
      <c r="G1014" s="88">
        <f t="shared" si="140"/>
        <v>882</v>
      </c>
      <c r="H1014" s="87">
        <v>756</v>
      </c>
      <c r="I1014" s="153">
        <f t="shared" si="144"/>
        <v>126</v>
      </c>
      <c r="J1014" s="21" t="str">
        <f t="shared" si="137"/>
        <v>PLANTAS DE 2 DEPOSITOS CON 1 VAPORIZADOR VA 300 INCLUIDO ARMARIO CON FIGURA CAéreoE2*LP 22 A</v>
      </c>
      <c r="K1014" s="21">
        <f t="shared" si="138"/>
        <v>1010</v>
      </c>
    </row>
    <row r="1015" spans="1:11" x14ac:dyDescent="0.35">
      <c r="A1015" s="73">
        <f t="shared" si="143"/>
        <v>135</v>
      </c>
      <c r="B1015" s="79" t="s">
        <v>8281</v>
      </c>
      <c r="C1015" s="79" t="s">
        <v>8244</v>
      </c>
      <c r="D1015" s="79" t="s">
        <v>17</v>
      </c>
      <c r="E1015" s="79" t="s">
        <v>45</v>
      </c>
      <c r="F1015" s="79" t="s">
        <v>8296</v>
      </c>
      <c r="G1015" s="88">
        <f t="shared" si="140"/>
        <v>854</v>
      </c>
      <c r="H1015" s="87">
        <v>728</v>
      </c>
      <c r="I1015" s="153">
        <f t="shared" si="144"/>
        <v>126</v>
      </c>
      <c r="J1015" s="21" t="str">
        <f t="shared" si="137"/>
        <v>PLANTAS DE 2 DEPOSITOS CON 1 VAPORIZADOR VA 300 INCLUIDO ARMARIO CON FIGURA CAéreoE2*LP 24 A</v>
      </c>
      <c r="K1015" s="21">
        <f t="shared" si="138"/>
        <v>1011</v>
      </c>
    </row>
    <row r="1016" spans="1:11" x14ac:dyDescent="0.35">
      <c r="A1016" s="73">
        <f t="shared" si="143"/>
        <v>136</v>
      </c>
      <c r="B1016" s="79" t="s">
        <v>8281</v>
      </c>
      <c r="C1016" s="79" t="s">
        <v>8244</v>
      </c>
      <c r="D1016" s="79" t="s">
        <v>17</v>
      </c>
      <c r="E1016" s="79" t="s">
        <v>46</v>
      </c>
      <c r="F1016" s="79" t="s">
        <v>8296</v>
      </c>
      <c r="G1016" s="88">
        <f t="shared" si="140"/>
        <v>994</v>
      </c>
      <c r="H1016" s="87">
        <v>868</v>
      </c>
      <c r="I1016" s="153">
        <f t="shared" si="144"/>
        <v>126</v>
      </c>
      <c r="J1016" s="21" t="str">
        <f t="shared" si="137"/>
        <v>PLANTAS DE 2 DEPOSITOS CON 1 VAPORIZADOR VA 300 INCLUIDO ARMARIO CON FIGURA CAéreoE2*LP 29 A</v>
      </c>
      <c r="K1016" s="21">
        <f t="shared" si="138"/>
        <v>1012</v>
      </c>
    </row>
    <row r="1017" spans="1:11" x14ac:dyDescent="0.35">
      <c r="A1017" s="73">
        <f t="shared" si="143"/>
        <v>137</v>
      </c>
      <c r="B1017" s="79" t="s">
        <v>8281</v>
      </c>
      <c r="C1017" s="79" t="s">
        <v>8244</v>
      </c>
      <c r="D1017" s="79" t="s">
        <v>17</v>
      </c>
      <c r="E1017" s="79" t="s">
        <v>47</v>
      </c>
      <c r="F1017" s="79" t="s">
        <v>8296</v>
      </c>
      <c r="G1017" s="88">
        <f t="shared" si="140"/>
        <v>1106</v>
      </c>
      <c r="H1017" s="87">
        <v>980</v>
      </c>
      <c r="I1017" s="153">
        <f t="shared" si="144"/>
        <v>126</v>
      </c>
      <c r="J1017" s="21" t="str">
        <f t="shared" si="137"/>
        <v>PLANTAS DE 2 DEPOSITOS CON 1 VAPORIZADOR VA 300 INCLUIDO ARMARIO CON FIGURA CAéreoE2*LP 34 A</v>
      </c>
      <c r="K1017" s="21">
        <f t="shared" si="138"/>
        <v>1013</v>
      </c>
    </row>
    <row r="1018" spans="1:11" x14ac:dyDescent="0.35">
      <c r="A1018" s="73">
        <f t="shared" si="143"/>
        <v>138</v>
      </c>
      <c r="B1018" s="79" t="s">
        <v>8281</v>
      </c>
      <c r="C1018" s="79" t="s">
        <v>8244</v>
      </c>
      <c r="D1018" s="79" t="s">
        <v>17</v>
      </c>
      <c r="E1018" s="79" t="s">
        <v>48</v>
      </c>
      <c r="F1018" s="79" t="s">
        <v>8296</v>
      </c>
      <c r="G1018" s="88">
        <f t="shared" si="140"/>
        <v>938</v>
      </c>
      <c r="H1018" s="87">
        <v>812</v>
      </c>
      <c r="I1018" s="153">
        <f t="shared" si="144"/>
        <v>126</v>
      </c>
      <c r="J1018" s="21" t="str">
        <f t="shared" si="137"/>
        <v>PLANTAS DE 2 DEPOSITOS CON 1 VAPORIZADOR VA 300 INCLUIDO ARMARIO CON FIGURA CAéreoE2*LP 33 A - 22</v>
      </c>
      <c r="K1018" s="21">
        <f t="shared" si="138"/>
        <v>1014</v>
      </c>
    </row>
    <row r="1019" spans="1:11" x14ac:dyDescent="0.35">
      <c r="A1019" s="73">
        <f t="shared" si="143"/>
        <v>139</v>
      </c>
      <c r="B1019" s="79" t="s">
        <v>8281</v>
      </c>
      <c r="C1019" s="79" t="s">
        <v>8244</v>
      </c>
      <c r="D1019" s="79" t="s">
        <v>17</v>
      </c>
      <c r="E1019" s="79" t="s">
        <v>49</v>
      </c>
      <c r="F1019" s="79" t="s">
        <v>8296</v>
      </c>
      <c r="G1019" s="88">
        <f t="shared" si="140"/>
        <v>1302</v>
      </c>
      <c r="H1019" s="87">
        <v>1176</v>
      </c>
      <c r="I1019" s="153">
        <f t="shared" si="144"/>
        <v>126</v>
      </c>
      <c r="J1019" s="21" t="str">
        <f t="shared" si="137"/>
        <v>PLANTAS DE 2 DEPOSITOS CON 1 VAPORIZADOR VA 300 INCLUIDO ARMARIO CON FIGURA CAéreoE2*LP 50 A - 22</v>
      </c>
      <c r="K1019" s="21">
        <f t="shared" si="138"/>
        <v>1015</v>
      </c>
    </row>
    <row r="1020" spans="1:11" x14ac:dyDescent="0.35">
      <c r="A1020" s="73">
        <f t="shared" si="143"/>
        <v>140</v>
      </c>
      <c r="B1020" s="79" t="s">
        <v>8281</v>
      </c>
      <c r="C1020" s="79" t="s">
        <v>8244</v>
      </c>
      <c r="D1020" s="79" t="s">
        <v>17</v>
      </c>
      <c r="E1020" s="79" t="s">
        <v>50</v>
      </c>
      <c r="F1020" s="79" t="s">
        <v>8296</v>
      </c>
      <c r="G1020" s="88">
        <f t="shared" si="140"/>
        <v>1526</v>
      </c>
      <c r="H1020" s="87">
        <v>1400</v>
      </c>
      <c r="I1020" s="153">
        <f t="shared" si="144"/>
        <v>126</v>
      </c>
      <c r="J1020" s="21" t="str">
        <f t="shared" si="137"/>
        <v>PLANTAS DE 2 DEPOSITOS CON 1 VAPORIZADOR VA 300 INCLUIDO ARMARIO CON FIGURA CAéreoE2*LP 59 A - 22</v>
      </c>
      <c r="K1020" s="21">
        <f t="shared" si="138"/>
        <v>1016</v>
      </c>
    </row>
    <row r="1021" spans="1:11" x14ac:dyDescent="0.35">
      <c r="A1021" s="73">
        <f t="shared" si="143"/>
        <v>141</v>
      </c>
      <c r="B1021" s="79" t="s">
        <v>8281</v>
      </c>
      <c r="C1021" s="79" t="s">
        <v>8244</v>
      </c>
      <c r="D1021" s="79" t="s">
        <v>17</v>
      </c>
      <c r="E1021" s="79" t="s">
        <v>51</v>
      </c>
      <c r="F1021" s="79" t="s">
        <v>8296</v>
      </c>
      <c r="G1021" s="88">
        <f t="shared" si="140"/>
        <v>1218</v>
      </c>
      <c r="H1021" s="87">
        <v>1092</v>
      </c>
      <c r="I1021" s="153">
        <f t="shared" si="144"/>
        <v>126</v>
      </c>
      <c r="J1021" s="21" t="str">
        <f t="shared" si="137"/>
        <v>PLANTAS DE 2 DEPOSITOS CON 1 VAPORIZADOR VA 300 INCLUIDO ARMARIO CON FIGURA CAéreoE2*LP 50 A - 24</v>
      </c>
      <c r="K1021" s="21">
        <f t="shared" si="138"/>
        <v>1017</v>
      </c>
    </row>
    <row r="1022" spans="1:11" x14ac:dyDescent="0.35">
      <c r="A1022" s="73">
        <f t="shared" si="143"/>
        <v>142</v>
      </c>
      <c r="B1022" s="79" t="s">
        <v>8281</v>
      </c>
      <c r="C1022" s="79" t="s">
        <v>8244</v>
      </c>
      <c r="D1022" s="79" t="s">
        <v>17</v>
      </c>
      <c r="E1022" s="79" t="s">
        <v>52</v>
      </c>
      <c r="F1022" s="79" t="s">
        <v>8296</v>
      </c>
      <c r="G1022" s="88">
        <f t="shared" si="140"/>
        <v>1750</v>
      </c>
      <c r="H1022" s="87">
        <v>1624</v>
      </c>
      <c r="I1022" s="153">
        <f t="shared" si="144"/>
        <v>126</v>
      </c>
      <c r="J1022" s="21" t="str">
        <f t="shared" si="137"/>
        <v>PLANTAS DE 2 DEPOSITOS CON 1 VAPORIZADOR VA 300 INCLUIDO ARMARIO CON FIGURA CAéreoE2*LP 69 A - 22</v>
      </c>
      <c r="K1022" s="21">
        <f t="shared" si="138"/>
        <v>1018</v>
      </c>
    </row>
    <row r="1023" spans="1:11" x14ac:dyDescent="0.35">
      <c r="A1023" s="73">
        <f t="shared" si="143"/>
        <v>143</v>
      </c>
      <c r="B1023" s="79" t="s">
        <v>8282</v>
      </c>
      <c r="C1023" s="79" t="s">
        <v>8244</v>
      </c>
      <c r="D1023" s="79" t="s">
        <v>17</v>
      </c>
      <c r="E1023" s="79" t="s">
        <v>41</v>
      </c>
      <c r="F1023" s="79" t="s">
        <v>8297</v>
      </c>
      <c r="G1023" s="88">
        <f t="shared" si="140"/>
        <v>630</v>
      </c>
      <c r="H1023" s="87">
        <v>448</v>
      </c>
      <c r="I1023" s="153">
        <f>14*13</f>
        <v>182</v>
      </c>
      <c r="J1023" s="21" t="str">
        <f t="shared" si="137"/>
        <v>PLANTAS DE 2 DEPOSITOS CON 1 VAPORIZADOR VA 450 INCLUIDO ARMARIO CON FIGURA CAéreoE2*LP 13 A</v>
      </c>
      <c r="K1023" s="21">
        <f t="shared" si="138"/>
        <v>1019</v>
      </c>
    </row>
    <row r="1024" spans="1:11" x14ac:dyDescent="0.35">
      <c r="A1024" s="73">
        <f t="shared" si="143"/>
        <v>144</v>
      </c>
      <c r="B1024" s="79" t="s">
        <v>8282</v>
      </c>
      <c r="C1024" s="79" t="s">
        <v>8244</v>
      </c>
      <c r="D1024" s="79" t="s">
        <v>17</v>
      </c>
      <c r="E1024" s="79" t="s">
        <v>42</v>
      </c>
      <c r="F1024" s="79" t="s">
        <v>8297</v>
      </c>
      <c r="G1024" s="88">
        <f t="shared" si="140"/>
        <v>742</v>
      </c>
      <c r="H1024" s="87">
        <v>560</v>
      </c>
      <c r="I1024" s="153">
        <f t="shared" ref="I1024:I1033" si="145">14*13</f>
        <v>182</v>
      </c>
      <c r="J1024" s="21" t="str">
        <f t="shared" si="137"/>
        <v>PLANTAS DE 2 DEPOSITOS CON 1 VAPORIZADOR VA 450 INCLUIDO ARMARIO CON FIGURA CAéreoE2*LP 16 A</v>
      </c>
      <c r="K1024" s="21">
        <f t="shared" si="138"/>
        <v>1020</v>
      </c>
    </row>
    <row r="1025" spans="1:11" x14ac:dyDescent="0.35">
      <c r="A1025" s="73">
        <f t="shared" si="143"/>
        <v>145</v>
      </c>
      <c r="B1025" s="79" t="s">
        <v>8282</v>
      </c>
      <c r="C1025" s="79" t="s">
        <v>8244</v>
      </c>
      <c r="D1025" s="79" t="s">
        <v>17</v>
      </c>
      <c r="E1025" s="79" t="s">
        <v>43</v>
      </c>
      <c r="F1025" s="79" t="s">
        <v>8297</v>
      </c>
      <c r="G1025" s="88">
        <f t="shared" si="140"/>
        <v>826</v>
      </c>
      <c r="H1025" s="87">
        <v>644</v>
      </c>
      <c r="I1025" s="153">
        <f t="shared" si="145"/>
        <v>182</v>
      </c>
      <c r="J1025" s="21" t="str">
        <f t="shared" si="137"/>
        <v>PLANTAS DE 2 DEPOSITOS CON 1 VAPORIZADOR VA 450 INCLUIDO ARMARIO CON FIGURA CAéreoE2*LP 19 A</v>
      </c>
      <c r="K1025" s="21">
        <f t="shared" si="138"/>
        <v>1021</v>
      </c>
    </row>
    <row r="1026" spans="1:11" x14ac:dyDescent="0.35">
      <c r="A1026" s="73">
        <f t="shared" si="143"/>
        <v>146</v>
      </c>
      <c r="B1026" s="79" t="s">
        <v>8282</v>
      </c>
      <c r="C1026" s="79" t="s">
        <v>8244</v>
      </c>
      <c r="D1026" s="79" t="s">
        <v>17</v>
      </c>
      <c r="E1026" s="79" t="s">
        <v>44</v>
      </c>
      <c r="F1026" s="79" t="s">
        <v>8297</v>
      </c>
      <c r="G1026" s="88">
        <f t="shared" si="140"/>
        <v>938</v>
      </c>
      <c r="H1026" s="87">
        <v>756</v>
      </c>
      <c r="I1026" s="153">
        <f t="shared" si="145"/>
        <v>182</v>
      </c>
      <c r="J1026" s="21" t="str">
        <f t="shared" si="137"/>
        <v>PLANTAS DE 2 DEPOSITOS CON 1 VAPORIZADOR VA 450 INCLUIDO ARMARIO CON FIGURA CAéreoE2*LP 22 A</v>
      </c>
      <c r="K1026" s="21">
        <f t="shared" si="138"/>
        <v>1022</v>
      </c>
    </row>
    <row r="1027" spans="1:11" x14ac:dyDescent="0.35">
      <c r="A1027" s="73">
        <f t="shared" si="143"/>
        <v>147</v>
      </c>
      <c r="B1027" s="79" t="s">
        <v>8282</v>
      </c>
      <c r="C1027" s="79" t="s">
        <v>8244</v>
      </c>
      <c r="D1027" s="79" t="s">
        <v>17</v>
      </c>
      <c r="E1027" s="79" t="s">
        <v>45</v>
      </c>
      <c r="F1027" s="79" t="s">
        <v>8297</v>
      </c>
      <c r="G1027" s="88">
        <f t="shared" si="140"/>
        <v>910</v>
      </c>
      <c r="H1027" s="87">
        <v>728</v>
      </c>
      <c r="I1027" s="153">
        <f t="shared" si="145"/>
        <v>182</v>
      </c>
      <c r="J1027" s="21" t="str">
        <f t="shared" si="137"/>
        <v>PLANTAS DE 2 DEPOSITOS CON 1 VAPORIZADOR VA 450 INCLUIDO ARMARIO CON FIGURA CAéreoE2*LP 24 A</v>
      </c>
      <c r="K1027" s="21">
        <f t="shared" si="138"/>
        <v>1023</v>
      </c>
    </row>
    <row r="1028" spans="1:11" x14ac:dyDescent="0.35">
      <c r="A1028" s="73">
        <f t="shared" si="143"/>
        <v>148</v>
      </c>
      <c r="B1028" s="79" t="s">
        <v>8282</v>
      </c>
      <c r="C1028" s="79" t="s">
        <v>8244</v>
      </c>
      <c r="D1028" s="79" t="s">
        <v>17</v>
      </c>
      <c r="E1028" s="79" t="s">
        <v>46</v>
      </c>
      <c r="F1028" s="79" t="s">
        <v>8297</v>
      </c>
      <c r="G1028" s="88">
        <f t="shared" si="140"/>
        <v>1050</v>
      </c>
      <c r="H1028" s="87">
        <v>868</v>
      </c>
      <c r="I1028" s="153">
        <f t="shared" si="145"/>
        <v>182</v>
      </c>
      <c r="J1028" s="21" t="str">
        <f t="shared" si="137"/>
        <v>PLANTAS DE 2 DEPOSITOS CON 1 VAPORIZADOR VA 450 INCLUIDO ARMARIO CON FIGURA CAéreoE2*LP 29 A</v>
      </c>
      <c r="K1028" s="21">
        <f t="shared" si="138"/>
        <v>1024</v>
      </c>
    </row>
    <row r="1029" spans="1:11" x14ac:dyDescent="0.35">
      <c r="A1029" s="73">
        <f t="shared" si="143"/>
        <v>149</v>
      </c>
      <c r="B1029" s="79" t="s">
        <v>8282</v>
      </c>
      <c r="C1029" s="79" t="s">
        <v>8244</v>
      </c>
      <c r="D1029" s="79" t="s">
        <v>17</v>
      </c>
      <c r="E1029" s="79" t="s">
        <v>47</v>
      </c>
      <c r="F1029" s="79" t="s">
        <v>8297</v>
      </c>
      <c r="G1029" s="88">
        <f t="shared" si="140"/>
        <v>1162</v>
      </c>
      <c r="H1029" s="87">
        <v>980</v>
      </c>
      <c r="I1029" s="153">
        <f t="shared" si="145"/>
        <v>182</v>
      </c>
      <c r="J1029" s="21" t="str">
        <f t="shared" si="137"/>
        <v>PLANTAS DE 2 DEPOSITOS CON 1 VAPORIZADOR VA 450 INCLUIDO ARMARIO CON FIGURA CAéreoE2*LP 34 A</v>
      </c>
      <c r="K1029" s="21">
        <f t="shared" si="138"/>
        <v>1025</v>
      </c>
    </row>
    <row r="1030" spans="1:11" x14ac:dyDescent="0.35">
      <c r="A1030" s="73">
        <f t="shared" si="143"/>
        <v>150</v>
      </c>
      <c r="B1030" s="79" t="s">
        <v>8282</v>
      </c>
      <c r="C1030" s="79" t="s">
        <v>8244</v>
      </c>
      <c r="D1030" s="79" t="s">
        <v>17</v>
      </c>
      <c r="E1030" s="79" t="s">
        <v>48</v>
      </c>
      <c r="F1030" s="79" t="s">
        <v>8297</v>
      </c>
      <c r="G1030" s="88">
        <f t="shared" si="140"/>
        <v>994</v>
      </c>
      <c r="H1030" s="87">
        <v>812</v>
      </c>
      <c r="I1030" s="153">
        <f t="shared" si="145"/>
        <v>182</v>
      </c>
      <c r="J1030" s="21" t="str">
        <f t="shared" ref="J1030:J1093" si="146">CONCATENATE(B1030,C1030,D1030,E1030)</f>
        <v>PLANTAS DE 2 DEPOSITOS CON 1 VAPORIZADOR VA 450 INCLUIDO ARMARIO CON FIGURA CAéreoE2*LP 33 A - 22</v>
      </c>
      <c r="K1030" s="21">
        <f t="shared" si="138"/>
        <v>1026</v>
      </c>
    </row>
    <row r="1031" spans="1:11" x14ac:dyDescent="0.35">
      <c r="A1031" s="73">
        <f t="shared" si="143"/>
        <v>151</v>
      </c>
      <c r="B1031" s="79" t="s">
        <v>8282</v>
      </c>
      <c r="C1031" s="79" t="s">
        <v>8244</v>
      </c>
      <c r="D1031" s="79" t="s">
        <v>17</v>
      </c>
      <c r="E1031" s="79" t="s">
        <v>49</v>
      </c>
      <c r="F1031" s="79" t="s">
        <v>8297</v>
      </c>
      <c r="G1031" s="88">
        <f t="shared" si="140"/>
        <v>1358</v>
      </c>
      <c r="H1031" s="87">
        <v>1176</v>
      </c>
      <c r="I1031" s="153">
        <f t="shared" si="145"/>
        <v>182</v>
      </c>
      <c r="J1031" s="21" t="str">
        <f t="shared" si="146"/>
        <v>PLANTAS DE 2 DEPOSITOS CON 1 VAPORIZADOR VA 450 INCLUIDO ARMARIO CON FIGURA CAéreoE2*LP 50 A - 22</v>
      </c>
      <c r="K1031" s="21">
        <f t="shared" ref="K1031:K1094" si="147">+K1030+1</f>
        <v>1027</v>
      </c>
    </row>
    <row r="1032" spans="1:11" x14ac:dyDescent="0.35">
      <c r="A1032" s="73">
        <f t="shared" si="143"/>
        <v>152</v>
      </c>
      <c r="B1032" s="79" t="s">
        <v>8282</v>
      </c>
      <c r="C1032" s="79" t="s">
        <v>8244</v>
      </c>
      <c r="D1032" s="79" t="s">
        <v>17</v>
      </c>
      <c r="E1032" s="79" t="s">
        <v>50</v>
      </c>
      <c r="F1032" s="79" t="s">
        <v>8297</v>
      </c>
      <c r="G1032" s="88">
        <f t="shared" si="140"/>
        <v>1582</v>
      </c>
      <c r="H1032" s="87">
        <v>1400</v>
      </c>
      <c r="I1032" s="153">
        <f t="shared" si="145"/>
        <v>182</v>
      </c>
      <c r="J1032" s="21" t="str">
        <f t="shared" si="146"/>
        <v>PLANTAS DE 2 DEPOSITOS CON 1 VAPORIZADOR VA 450 INCLUIDO ARMARIO CON FIGURA CAéreoE2*LP 59 A - 22</v>
      </c>
      <c r="K1032" s="21">
        <f t="shared" si="147"/>
        <v>1028</v>
      </c>
    </row>
    <row r="1033" spans="1:11" x14ac:dyDescent="0.35">
      <c r="A1033" s="73">
        <f t="shared" si="143"/>
        <v>153</v>
      </c>
      <c r="B1033" s="79" t="s">
        <v>8282</v>
      </c>
      <c r="C1033" s="79" t="s">
        <v>8244</v>
      </c>
      <c r="D1033" s="79" t="s">
        <v>17</v>
      </c>
      <c r="E1033" s="79" t="s">
        <v>51</v>
      </c>
      <c r="F1033" s="79" t="s">
        <v>8297</v>
      </c>
      <c r="G1033" s="88">
        <f t="shared" si="140"/>
        <v>1274</v>
      </c>
      <c r="H1033" s="87">
        <v>1092</v>
      </c>
      <c r="I1033" s="153">
        <f t="shared" si="145"/>
        <v>182</v>
      </c>
      <c r="J1033" s="21" t="str">
        <f t="shared" si="146"/>
        <v>PLANTAS DE 2 DEPOSITOS CON 1 VAPORIZADOR VA 450 INCLUIDO ARMARIO CON FIGURA CAéreoE2*LP 50 A - 24</v>
      </c>
      <c r="K1033" s="21">
        <f t="shared" si="147"/>
        <v>1029</v>
      </c>
    </row>
    <row r="1034" spans="1:11" x14ac:dyDescent="0.35">
      <c r="A1034" s="73">
        <f t="shared" si="143"/>
        <v>154</v>
      </c>
      <c r="B1034" s="79" t="s">
        <v>8269</v>
      </c>
      <c r="C1034" s="79" t="s">
        <v>8244</v>
      </c>
      <c r="D1034" s="79" t="s">
        <v>17</v>
      </c>
      <c r="E1034" s="79" t="s">
        <v>29</v>
      </c>
      <c r="F1034" s="79" t="s">
        <v>8298</v>
      </c>
      <c r="G1034" s="88">
        <f t="shared" si="140"/>
        <v>336</v>
      </c>
      <c r="H1034" s="87">
        <v>224</v>
      </c>
      <c r="I1034" s="153">
        <f>14*4*2</f>
        <v>112</v>
      </c>
      <c r="J1034" s="21" t="str">
        <f t="shared" si="146"/>
        <v>PLANTAS DE 1 DEPOSITOS CON 2 VAPORIZADORES VA 150 INCLUIDO ARMARIO CON FIGURA C AéreoELP 13 A</v>
      </c>
      <c r="K1034" s="21">
        <f t="shared" si="147"/>
        <v>1030</v>
      </c>
    </row>
    <row r="1035" spans="1:11" x14ac:dyDescent="0.35">
      <c r="A1035" s="73">
        <f t="shared" si="143"/>
        <v>155</v>
      </c>
      <c r="B1035" s="79" t="s">
        <v>8269</v>
      </c>
      <c r="C1035" s="79" t="s">
        <v>8244</v>
      </c>
      <c r="D1035" s="79" t="s">
        <v>17</v>
      </c>
      <c r="E1035" s="79" t="s">
        <v>30</v>
      </c>
      <c r="F1035" s="79" t="s">
        <v>8298</v>
      </c>
      <c r="G1035" s="88">
        <f t="shared" si="140"/>
        <v>392</v>
      </c>
      <c r="H1035" s="87">
        <v>280</v>
      </c>
      <c r="I1035" s="153">
        <f t="shared" ref="I1035:I1045" si="148">14*4*2</f>
        <v>112</v>
      </c>
      <c r="J1035" s="21" t="str">
        <f t="shared" si="146"/>
        <v>PLANTAS DE 1 DEPOSITOS CON 2 VAPORIZADORES VA 150 INCLUIDO ARMARIO CON FIGURA C AéreoELP 16 A</v>
      </c>
      <c r="K1035" s="21">
        <f t="shared" si="147"/>
        <v>1031</v>
      </c>
    </row>
    <row r="1036" spans="1:11" x14ac:dyDescent="0.35">
      <c r="A1036" s="73">
        <f t="shared" si="143"/>
        <v>156</v>
      </c>
      <c r="B1036" s="79" t="s">
        <v>8269</v>
      </c>
      <c r="C1036" s="79" t="s">
        <v>8244</v>
      </c>
      <c r="D1036" s="79" t="s">
        <v>17</v>
      </c>
      <c r="E1036" s="79" t="s">
        <v>31</v>
      </c>
      <c r="F1036" s="79" t="s">
        <v>8298</v>
      </c>
      <c r="G1036" s="88">
        <f t="shared" si="140"/>
        <v>434</v>
      </c>
      <c r="H1036" s="87">
        <v>322</v>
      </c>
      <c r="I1036" s="153">
        <f t="shared" si="148"/>
        <v>112</v>
      </c>
      <c r="J1036" s="21" t="str">
        <f t="shared" si="146"/>
        <v>PLANTAS DE 1 DEPOSITOS CON 2 VAPORIZADORES VA 150 INCLUIDO ARMARIO CON FIGURA C AéreoELP 19 A</v>
      </c>
      <c r="K1036" s="21">
        <f t="shared" si="147"/>
        <v>1032</v>
      </c>
    </row>
    <row r="1037" spans="1:11" x14ac:dyDescent="0.35">
      <c r="A1037" s="73">
        <f t="shared" si="143"/>
        <v>157</v>
      </c>
      <c r="B1037" s="79" t="s">
        <v>8269</v>
      </c>
      <c r="C1037" s="79" t="s">
        <v>8244</v>
      </c>
      <c r="D1037" s="79" t="s">
        <v>17</v>
      </c>
      <c r="E1037" s="79" t="s">
        <v>32</v>
      </c>
      <c r="F1037" s="79" t="s">
        <v>8298</v>
      </c>
      <c r="G1037" s="88">
        <f t="shared" si="140"/>
        <v>490</v>
      </c>
      <c r="H1037" s="87">
        <v>378</v>
      </c>
      <c r="I1037" s="153">
        <f t="shared" si="148"/>
        <v>112</v>
      </c>
      <c r="J1037" s="21" t="str">
        <f t="shared" si="146"/>
        <v>PLANTAS DE 1 DEPOSITOS CON 2 VAPORIZADORES VA 150 INCLUIDO ARMARIO CON FIGURA C AéreoELP 22 A</v>
      </c>
      <c r="K1037" s="21">
        <f t="shared" si="147"/>
        <v>1033</v>
      </c>
    </row>
    <row r="1038" spans="1:11" x14ac:dyDescent="0.35">
      <c r="A1038" s="73">
        <f t="shared" si="143"/>
        <v>158</v>
      </c>
      <c r="B1038" s="79" t="s">
        <v>8269</v>
      </c>
      <c r="C1038" s="79" t="s">
        <v>8244</v>
      </c>
      <c r="D1038" s="79" t="s">
        <v>17</v>
      </c>
      <c r="E1038" s="79" t="s">
        <v>33</v>
      </c>
      <c r="F1038" s="79" t="s">
        <v>8298</v>
      </c>
      <c r="G1038" s="88">
        <f t="shared" si="140"/>
        <v>476</v>
      </c>
      <c r="H1038" s="87">
        <v>364</v>
      </c>
      <c r="I1038" s="153">
        <f t="shared" si="148"/>
        <v>112</v>
      </c>
      <c r="J1038" s="21" t="str">
        <f t="shared" si="146"/>
        <v>PLANTAS DE 1 DEPOSITOS CON 2 VAPORIZADORES VA 150 INCLUIDO ARMARIO CON FIGURA C AéreoELP 24 A</v>
      </c>
      <c r="K1038" s="21">
        <f t="shared" si="147"/>
        <v>1034</v>
      </c>
    </row>
    <row r="1039" spans="1:11" x14ac:dyDescent="0.35">
      <c r="A1039" s="73">
        <f t="shared" si="143"/>
        <v>159</v>
      </c>
      <c r="B1039" s="79" t="s">
        <v>8269</v>
      </c>
      <c r="C1039" s="79" t="s">
        <v>8244</v>
      </c>
      <c r="D1039" s="79" t="s">
        <v>17</v>
      </c>
      <c r="E1039" s="79" t="s">
        <v>34</v>
      </c>
      <c r="F1039" s="79" t="s">
        <v>8298</v>
      </c>
      <c r="G1039" s="88">
        <f t="shared" si="140"/>
        <v>546</v>
      </c>
      <c r="H1039" s="87">
        <v>434</v>
      </c>
      <c r="I1039" s="153">
        <f t="shared" si="148"/>
        <v>112</v>
      </c>
      <c r="J1039" s="21" t="str">
        <f t="shared" si="146"/>
        <v>PLANTAS DE 1 DEPOSITOS CON 2 VAPORIZADORES VA 150 INCLUIDO ARMARIO CON FIGURA C AéreoELP 29 A</v>
      </c>
      <c r="K1039" s="21">
        <f t="shared" si="147"/>
        <v>1035</v>
      </c>
    </row>
    <row r="1040" spans="1:11" x14ac:dyDescent="0.35">
      <c r="A1040" s="73">
        <f t="shared" si="143"/>
        <v>160</v>
      </c>
      <c r="B1040" s="79" t="s">
        <v>8269</v>
      </c>
      <c r="C1040" s="79" t="s">
        <v>8244</v>
      </c>
      <c r="D1040" s="79" t="s">
        <v>17</v>
      </c>
      <c r="E1040" s="79" t="s">
        <v>35</v>
      </c>
      <c r="F1040" s="79" t="s">
        <v>8298</v>
      </c>
      <c r="G1040" s="88">
        <f t="shared" si="140"/>
        <v>602</v>
      </c>
      <c r="H1040" s="87">
        <v>490</v>
      </c>
      <c r="I1040" s="153">
        <f t="shared" si="148"/>
        <v>112</v>
      </c>
      <c r="J1040" s="21" t="str">
        <f t="shared" si="146"/>
        <v>PLANTAS DE 1 DEPOSITOS CON 2 VAPORIZADORES VA 150 INCLUIDO ARMARIO CON FIGURA C AéreoELP 34 A</v>
      </c>
      <c r="K1040" s="21">
        <f t="shared" si="147"/>
        <v>1036</v>
      </c>
    </row>
    <row r="1041" spans="1:11" x14ac:dyDescent="0.35">
      <c r="A1041" s="73">
        <f t="shared" si="143"/>
        <v>161</v>
      </c>
      <c r="B1041" s="79" t="s">
        <v>8269</v>
      </c>
      <c r="C1041" s="79" t="s">
        <v>8244</v>
      </c>
      <c r="D1041" s="79" t="s">
        <v>17</v>
      </c>
      <c r="E1041" s="79" t="s">
        <v>36</v>
      </c>
      <c r="F1041" s="79" t="s">
        <v>8298</v>
      </c>
      <c r="G1041" s="88">
        <f t="shared" si="140"/>
        <v>518</v>
      </c>
      <c r="H1041" s="87">
        <v>406</v>
      </c>
      <c r="I1041" s="153">
        <f t="shared" si="148"/>
        <v>112</v>
      </c>
      <c r="J1041" s="21" t="str">
        <f t="shared" si="146"/>
        <v>PLANTAS DE 1 DEPOSITOS CON 2 VAPORIZADORES VA 150 INCLUIDO ARMARIO CON FIGURA C AéreoELP 33 A - 22</v>
      </c>
      <c r="K1041" s="21">
        <f t="shared" si="147"/>
        <v>1037</v>
      </c>
    </row>
    <row r="1042" spans="1:11" x14ac:dyDescent="0.35">
      <c r="A1042" s="73">
        <f t="shared" si="143"/>
        <v>162</v>
      </c>
      <c r="B1042" s="79" t="s">
        <v>8269</v>
      </c>
      <c r="C1042" s="79" t="s">
        <v>8244</v>
      </c>
      <c r="D1042" s="79" t="s">
        <v>17</v>
      </c>
      <c r="E1042" s="79" t="s">
        <v>37</v>
      </c>
      <c r="F1042" s="79" t="s">
        <v>8298</v>
      </c>
      <c r="G1042" s="88">
        <f t="shared" si="140"/>
        <v>700</v>
      </c>
      <c r="H1042" s="87">
        <v>588</v>
      </c>
      <c r="I1042" s="153">
        <f t="shared" si="148"/>
        <v>112</v>
      </c>
      <c r="J1042" s="21" t="str">
        <f t="shared" si="146"/>
        <v>PLANTAS DE 1 DEPOSITOS CON 2 VAPORIZADORES VA 150 INCLUIDO ARMARIO CON FIGURA C AéreoELP 50 A - 22</v>
      </c>
      <c r="K1042" s="21">
        <f t="shared" si="147"/>
        <v>1038</v>
      </c>
    </row>
    <row r="1043" spans="1:11" x14ac:dyDescent="0.35">
      <c r="A1043" s="73">
        <f t="shared" si="143"/>
        <v>163</v>
      </c>
      <c r="B1043" s="79" t="s">
        <v>8269</v>
      </c>
      <c r="C1043" s="79" t="s">
        <v>8244</v>
      </c>
      <c r="D1043" s="79" t="s">
        <v>17</v>
      </c>
      <c r="E1043" s="79" t="s">
        <v>38</v>
      </c>
      <c r="F1043" s="79" t="s">
        <v>8298</v>
      </c>
      <c r="G1043" s="88">
        <f t="shared" si="140"/>
        <v>812</v>
      </c>
      <c r="H1043" s="87">
        <v>700</v>
      </c>
      <c r="I1043" s="153">
        <f t="shared" si="148"/>
        <v>112</v>
      </c>
      <c r="J1043" s="21" t="str">
        <f t="shared" si="146"/>
        <v>PLANTAS DE 1 DEPOSITOS CON 2 VAPORIZADORES VA 150 INCLUIDO ARMARIO CON FIGURA C AéreoELP 59 A - 22</v>
      </c>
      <c r="K1043" s="21">
        <f t="shared" si="147"/>
        <v>1039</v>
      </c>
    </row>
    <row r="1044" spans="1:11" x14ac:dyDescent="0.35">
      <c r="A1044" s="73">
        <f t="shared" si="143"/>
        <v>164</v>
      </c>
      <c r="B1044" s="79" t="s">
        <v>8269</v>
      </c>
      <c r="C1044" s="79" t="s">
        <v>8244</v>
      </c>
      <c r="D1044" s="79" t="s">
        <v>17</v>
      </c>
      <c r="E1044" s="79" t="s">
        <v>39</v>
      </c>
      <c r="F1044" s="79" t="s">
        <v>8298</v>
      </c>
      <c r="G1044" s="88">
        <f t="shared" si="140"/>
        <v>658</v>
      </c>
      <c r="H1044" s="87">
        <v>546</v>
      </c>
      <c r="I1044" s="153">
        <f t="shared" si="148"/>
        <v>112</v>
      </c>
      <c r="J1044" s="21" t="str">
        <f t="shared" si="146"/>
        <v>PLANTAS DE 1 DEPOSITOS CON 2 VAPORIZADORES VA 150 INCLUIDO ARMARIO CON FIGURA C AéreoELP 50 A - 24</v>
      </c>
      <c r="K1044" s="21">
        <f t="shared" si="147"/>
        <v>1040</v>
      </c>
    </row>
    <row r="1045" spans="1:11" x14ac:dyDescent="0.35">
      <c r="A1045" s="73">
        <f t="shared" si="143"/>
        <v>165</v>
      </c>
      <c r="B1045" s="79" t="s">
        <v>8269</v>
      </c>
      <c r="C1045" s="79" t="s">
        <v>8244</v>
      </c>
      <c r="D1045" s="79" t="s">
        <v>17</v>
      </c>
      <c r="E1045" s="79" t="s">
        <v>40</v>
      </c>
      <c r="F1045" s="79" t="s">
        <v>8298</v>
      </c>
      <c r="G1045" s="88">
        <f t="shared" si="140"/>
        <v>924</v>
      </c>
      <c r="H1045" s="87">
        <v>812</v>
      </c>
      <c r="I1045" s="153">
        <f t="shared" si="148"/>
        <v>112</v>
      </c>
      <c r="J1045" s="21" t="str">
        <f t="shared" si="146"/>
        <v>PLANTAS DE 1 DEPOSITOS CON 2 VAPORIZADORES VA 150 INCLUIDO ARMARIO CON FIGURA C AéreoELP 69 A - 22</v>
      </c>
      <c r="K1045" s="21">
        <f t="shared" si="147"/>
        <v>1041</v>
      </c>
    </row>
    <row r="1046" spans="1:11" x14ac:dyDescent="0.35">
      <c r="A1046" s="73">
        <f t="shared" si="143"/>
        <v>166</v>
      </c>
      <c r="B1046" s="79" t="s">
        <v>8270</v>
      </c>
      <c r="C1046" s="79" t="s">
        <v>8244</v>
      </c>
      <c r="D1046" s="79" t="s">
        <v>17</v>
      </c>
      <c r="E1046" s="79" t="s">
        <v>29</v>
      </c>
      <c r="F1046" s="79" t="s">
        <v>8299</v>
      </c>
      <c r="G1046" s="88">
        <f t="shared" si="140"/>
        <v>476</v>
      </c>
      <c r="H1046" s="87">
        <v>224</v>
      </c>
      <c r="I1046" s="153">
        <f>14*9*2</f>
        <v>252</v>
      </c>
      <c r="J1046" s="21" t="str">
        <f t="shared" si="146"/>
        <v>PLANTAS DE 1 DEPOSITOS CON 2 VAPORIZADORES VA 300 INCLUIDO ARMARIO CON FIGURA C AéreoELP 13 A</v>
      </c>
      <c r="K1046" s="21">
        <f t="shared" si="147"/>
        <v>1042</v>
      </c>
    </row>
    <row r="1047" spans="1:11" x14ac:dyDescent="0.35">
      <c r="A1047" s="73">
        <f t="shared" si="143"/>
        <v>167</v>
      </c>
      <c r="B1047" s="79" t="s">
        <v>8270</v>
      </c>
      <c r="C1047" s="79" t="s">
        <v>8244</v>
      </c>
      <c r="D1047" s="79" t="s">
        <v>17</v>
      </c>
      <c r="E1047" s="79" t="s">
        <v>30</v>
      </c>
      <c r="F1047" s="79" t="s">
        <v>8299</v>
      </c>
      <c r="G1047" s="88">
        <f t="shared" ref="G1047:G1099" si="149">H1047+I1047</f>
        <v>532</v>
      </c>
      <c r="H1047" s="87">
        <v>280</v>
      </c>
      <c r="I1047" s="153">
        <f t="shared" ref="I1047:I1057" si="150">14*9*2</f>
        <v>252</v>
      </c>
      <c r="J1047" s="21" t="str">
        <f t="shared" si="146"/>
        <v>PLANTAS DE 1 DEPOSITOS CON 2 VAPORIZADORES VA 300 INCLUIDO ARMARIO CON FIGURA C AéreoELP 16 A</v>
      </c>
      <c r="K1047" s="21">
        <f t="shared" si="147"/>
        <v>1043</v>
      </c>
    </row>
    <row r="1048" spans="1:11" x14ac:dyDescent="0.35">
      <c r="A1048" s="73">
        <f t="shared" si="143"/>
        <v>168</v>
      </c>
      <c r="B1048" s="79" t="s">
        <v>8270</v>
      </c>
      <c r="C1048" s="79" t="s">
        <v>8244</v>
      </c>
      <c r="D1048" s="79" t="s">
        <v>17</v>
      </c>
      <c r="E1048" s="79" t="s">
        <v>31</v>
      </c>
      <c r="F1048" s="79" t="s">
        <v>8299</v>
      </c>
      <c r="G1048" s="88">
        <f t="shared" si="149"/>
        <v>574</v>
      </c>
      <c r="H1048" s="87">
        <v>322</v>
      </c>
      <c r="I1048" s="153">
        <f t="shared" si="150"/>
        <v>252</v>
      </c>
      <c r="J1048" s="21" t="str">
        <f t="shared" si="146"/>
        <v>PLANTAS DE 1 DEPOSITOS CON 2 VAPORIZADORES VA 300 INCLUIDO ARMARIO CON FIGURA C AéreoELP 19 A</v>
      </c>
      <c r="K1048" s="21">
        <f t="shared" si="147"/>
        <v>1044</v>
      </c>
    </row>
    <row r="1049" spans="1:11" x14ac:dyDescent="0.35">
      <c r="A1049" s="73">
        <f t="shared" si="143"/>
        <v>169</v>
      </c>
      <c r="B1049" s="79" t="s">
        <v>8270</v>
      </c>
      <c r="C1049" s="79" t="s">
        <v>8244</v>
      </c>
      <c r="D1049" s="79" t="s">
        <v>17</v>
      </c>
      <c r="E1049" s="79" t="s">
        <v>32</v>
      </c>
      <c r="F1049" s="79" t="s">
        <v>8299</v>
      </c>
      <c r="G1049" s="88">
        <f t="shared" si="149"/>
        <v>630</v>
      </c>
      <c r="H1049" s="87">
        <v>378</v>
      </c>
      <c r="I1049" s="153">
        <f t="shared" si="150"/>
        <v>252</v>
      </c>
      <c r="J1049" s="21" t="str">
        <f t="shared" si="146"/>
        <v>PLANTAS DE 1 DEPOSITOS CON 2 VAPORIZADORES VA 300 INCLUIDO ARMARIO CON FIGURA C AéreoELP 22 A</v>
      </c>
      <c r="K1049" s="21">
        <f t="shared" si="147"/>
        <v>1045</v>
      </c>
    </row>
    <row r="1050" spans="1:11" x14ac:dyDescent="0.35">
      <c r="A1050" s="73">
        <f t="shared" si="143"/>
        <v>170</v>
      </c>
      <c r="B1050" s="79" t="s">
        <v>8270</v>
      </c>
      <c r="C1050" s="79" t="s">
        <v>8244</v>
      </c>
      <c r="D1050" s="79" t="s">
        <v>17</v>
      </c>
      <c r="E1050" s="79" t="s">
        <v>33</v>
      </c>
      <c r="F1050" s="79" t="s">
        <v>8299</v>
      </c>
      <c r="G1050" s="88">
        <f t="shared" si="149"/>
        <v>616</v>
      </c>
      <c r="H1050" s="87">
        <v>364</v>
      </c>
      <c r="I1050" s="153">
        <f t="shared" si="150"/>
        <v>252</v>
      </c>
      <c r="J1050" s="21" t="str">
        <f t="shared" si="146"/>
        <v>PLANTAS DE 1 DEPOSITOS CON 2 VAPORIZADORES VA 300 INCLUIDO ARMARIO CON FIGURA C AéreoELP 24 A</v>
      </c>
      <c r="K1050" s="21">
        <f t="shared" si="147"/>
        <v>1046</v>
      </c>
    </row>
    <row r="1051" spans="1:11" x14ac:dyDescent="0.35">
      <c r="A1051" s="73">
        <f t="shared" si="143"/>
        <v>171</v>
      </c>
      <c r="B1051" s="79" t="s">
        <v>8270</v>
      </c>
      <c r="C1051" s="79" t="s">
        <v>8244</v>
      </c>
      <c r="D1051" s="79" t="s">
        <v>17</v>
      </c>
      <c r="E1051" s="79" t="s">
        <v>34</v>
      </c>
      <c r="F1051" s="79" t="s">
        <v>8299</v>
      </c>
      <c r="G1051" s="88">
        <f t="shared" si="149"/>
        <v>686</v>
      </c>
      <c r="H1051" s="87">
        <v>434</v>
      </c>
      <c r="I1051" s="153">
        <f t="shared" si="150"/>
        <v>252</v>
      </c>
      <c r="J1051" s="21" t="str">
        <f t="shared" si="146"/>
        <v>PLANTAS DE 1 DEPOSITOS CON 2 VAPORIZADORES VA 300 INCLUIDO ARMARIO CON FIGURA C AéreoELP 29 A</v>
      </c>
      <c r="K1051" s="21">
        <f t="shared" si="147"/>
        <v>1047</v>
      </c>
    </row>
    <row r="1052" spans="1:11" x14ac:dyDescent="0.35">
      <c r="A1052" s="73">
        <f t="shared" si="143"/>
        <v>172</v>
      </c>
      <c r="B1052" s="79" t="s">
        <v>8270</v>
      </c>
      <c r="C1052" s="79" t="s">
        <v>8244</v>
      </c>
      <c r="D1052" s="79" t="s">
        <v>17</v>
      </c>
      <c r="E1052" s="79" t="s">
        <v>35</v>
      </c>
      <c r="F1052" s="79" t="s">
        <v>8299</v>
      </c>
      <c r="G1052" s="88">
        <f t="shared" si="149"/>
        <v>742</v>
      </c>
      <c r="H1052" s="87">
        <v>490</v>
      </c>
      <c r="I1052" s="153">
        <f t="shared" si="150"/>
        <v>252</v>
      </c>
      <c r="J1052" s="21" t="str">
        <f t="shared" si="146"/>
        <v>PLANTAS DE 1 DEPOSITOS CON 2 VAPORIZADORES VA 300 INCLUIDO ARMARIO CON FIGURA C AéreoELP 34 A</v>
      </c>
      <c r="K1052" s="21">
        <f t="shared" si="147"/>
        <v>1048</v>
      </c>
    </row>
    <row r="1053" spans="1:11" x14ac:dyDescent="0.35">
      <c r="A1053" s="73">
        <f t="shared" si="143"/>
        <v>173</v>
      </c>
      <c r="B1053" s="79" t="s">
        <v>8270</v>
      </c>
      <c r="C1053" s="79" t="s">
        <v>8244</v>
      </c>
      <c r="D1053" s="79" t="s">
        <v>17</v>
      </c>
      <c r="E1053" s="79" t="s">
        <v>36</v>
      </c>
      <c r="F1053" s="79" t="s">
        <v>8299</v>
      </c>
      <c r="G1053" s="88">
        <f t="shared" si="149"/>
        <v>658</v>
      </c>
      <c r="H1053" s="87">
        <v>406</v>
      </c>
      <c r="I1053" s="153">
        <f t="shared" si="150"/>
        <v>252</v>
      </c>
      <c r="J1053" s="21" t="str">
        <f t="shared" si="146"/>
        <v>PLANTAS DE 1 DEPOSITOS CON 2 VAPORIZADORES VA 300 INCLUIDO ARMARIO CON FIGURA C AéreoELP 33 A - 22</v>
      </c>
      <c r="K1053" s="21">
        <f t="shared" si="147"/>
        <v>1049</v>
      </c>
    </row>
    <row r="1054" spans="1:11" x14ac:dyDescent="0.35">
      <c r="A1054" s="73">
        <f t="shared" si="143"/>
        <v>174</v>
      </c>
      <c r="B1054" s="79" t="s">
        <v>8270</v>
      </c>
      <c r="C1054" s="79" t="s">
        <v>8244</v>
      </c>
      <c r="D1054" s="79" t="s">
        <v>17</v>
      </c>
      <c r="E1054" s="79" t="s">
        <v>37</v>
      </c>
      <c r="F1054" s="79" t="s">
        <v>8299</v>
      </c>
      <c r="G1054" s="88">
        <f t="shared" si="149"/>
        <v>840</v>
      </c>
      <c r="H1054" s="87">
        <v>588</v>
      </c>
      <c r="I1054" s="153">
        <f t="shared" si="150"/>
        <v>252</v>
      </c>
      <c r="J1054" s="21" t="str">
        <f t="shared" si="146"/>
        <v>PLANTAS DE 1 DEPOSITOS CON 2 VAPORIZADORES VA 300 INCLUIDO ARMARIO CON FIGURA C AéreoELP 50 A - 22</v>
      </c>
      <c r="K1054" s="21">
        <f t="shared" si="147"/>
        <v>1050</v>
      </c>
    </row>
    <row r="1055" spans="1:11" x14ac:dyDescent="0.35">
      <c r="A1055" s="73">
        <f t="shared" si="143"/>
        <v>175</v>
      </c>
      <c r="B1055" s="79" t="s">
        <v>8270</v>
      </c>
      <c r="C1055" s="79" t="s">
        <v>8244</v>
      </c>
      <c r="D1055" s="79" t="s">
        <v>17</v>
      </c>
      <c r="E1055" s="79" t="s">
        <v>38</v>
      </c>
      <c r="F1055" s="79" t="s">
        <v>8299</v>
      </c>
      <c r="G1055" s="88">
        <f t="shared" si="149"/>
        <v>952</v>
      </c>
      <c r="H1055" s="87">
        <v>700</v>
      </c>
      <c r="I1055" s="153">
        <f t="shared" si="150"/>
        <v>252</v>
      </c>
      <c r="J1055" s="21" t="str">
        <f t="shared" si="146"/>
        <v>PLANTAS DE 1 DEPOSITOS CON 2 VAPORIZADORES VA 300 INCLUIDO ARMARIO CON FIGURA C AéreoELP 59 A - 22</v>
      </c>
      <c r="K1055" s="21">
        <f t="shared" si="147"/>
        <v>1051</v>
      </c>
    </row>
    <row r="1056" spans="1:11" x14ac:dyDescent="0.35">
      <c r="A1056" s="73">
        <f t="shared" si="143"/>
        <v>176</v>
      </c>
      <c r="B1056" s="79" t="s">
        <v>8270</v>
      </c>
      <c r="C1056" s="79" t="s">
        <v>8244</v>
      </c>
      <c r="D1056" s="79" t="s">
        <v>17</v>
      </c>
      <c r="E1056" s="79" t="s">
        <v>39</v>
      </c>
      <c r="F1056" s="79" t="s">
        <v>8299</v>
      </c>
      <c r="G1056" s="88">
        <f t="shared" si="149"/>
        <v>798</v>
      </c>
      <c r="H1056" s="87">
        <v>546</v>
      </c>
      <c r="I1056" s="153">
        <f t="shared" si="150"/>
        <v>252</v>
      </c>
      <c r="J1056" s="21" t="str">
        <f t="shared" si="146"/>
        <v>PLANTAS DE 1 DEPOSITOS CON 2 VAPORIZADORES VA 300 INCLUIDO ARMARIO CON FIGURA C AéreoELP 50 A - 24</v>
      </c>
      <c r="K1056" s="21">
        <f t="shared" si="147"/>
        <v>1052</v>
      </c>
    </row>
    <row r="1057" spans="1:11" x14ac:dyDescent="0.35">
      <c r="A1057" s="73">
        <f t="shared" si="143"/>
        <v>177</v>
      </c>
      <c r="B1057" s="79" t="s">
        <v>8270</v>
      </c>
      <c r="C1057" s="79" t="s">
        <v>8244</v>
      </c>
      <c r="D1057" s="79" t="s">
        <v>17</v>
      </c>
      <c r="E1057" s="79" t="s">
        <v>40</v>
      </c>
      <c r="F1057" s="79" t="s">
        <v>8299</v>
      </c>
      <c r="G1057" s="88">
        <f t="shared" si="149"/>
        <v>1064</v>
      </c>
      <c r="H1057" s="87">
        <v>812</v>
      </c>
      <c r="I1057" s="153">
        <f t="shared" si="150"/>
        <v>252</v>
      </c>
      <c r="J1057" s="21" t="str">
        <f t="shared" si="146"/>
        <v>PLANTAS DE 1 DEPOSITOS CON 2 VAPORIZADORES VA 300 INCLUIDO ARMARIO CON FIGURA C AéreoELP 69 A - 22</v>
      </c>
      <c r="K1057" s="21">
        <f t="shared" si="147"/>
        <v>1053</v>
      </c>
    </row>
    <row r="1058" spans="1:11" x14ac:dyDescent="0.35">
      <c r="A1058" s="73">
        <f t="shared" si="143"/>
        <v>178</v>
      </c>
      <c r="B1058" s="79" t="s">
        <v>8271</v>
      </c>
      <c r="C1058" s="79" t="s">
        <v>8244</v>
      </c>
      <c r="D1058" s="79" t="s">
        <v>17</v>
      </c>
      <c r="E1058" s="79" t="s">
        <v>29</v>
      </c>
      <c r="F1058" s="79" t="s">
        <v>8300</v>
      </c>
      <c r="G1058" s="88">
        <f t="shared" si="149"/>
        <v>588</v>
      </c>
      <c r="H1058" s="87">
        <v>224</v>
      </c>
      <c r="I1058" s="153">
        <f>14*13*2</f>
        <v>364</v>
      </c>
      <c r="J1058" s="21" t="str">
        <f t="shared" si="146"/>
        <v>PLANTAS DE 1 DEPOSITOS CON 2 VAPORIZADORES VA 450 INCLUIDO ARMARIO CON FIGURA C AéreoELP 13 A</v>
      </c>
      <c r="K1058" s="21">
        <f t="shared" si="147"/>
        <v>1054</v>
      </c>
    </row>
    <row r="1059" spans="1:11" x14ac:dyDescent="0.35">
      <c r="A1059" s="73">
        <f t="shared" si="143"/>
        <v>179</v>
      </c>
      <c r="B1059" s="79" t="s">
        <v>8271</v>
      </c>
      <c r="C1059" s="79" t="s">
        <v>8244</v>
      </c>
      <c r="D1059" s="79" t="s">
        <v>17</v>
      </c>
      <c r="E1059" s="79" t="s">
        <v>30</v>
      </c>
      <c r="F1059" s="79" t="s">
        <v>8300</v>
      </c>
      <c r="G1059" s="88">
        <f t="shared" si="149"/>
        <v>644</v>
      </c>
      <c r="H1059" s="87">
        <v>280</v>
      </c>
      <c r="I1059" s="153">
        <f t="shared" ref="I1059:I1069" si="151">14*13*2</f>
        <v>364</v>
      </c>
      <c r="J1059" s="21" t="str">
        <f t="shared" si="146"/>
        <v>PLANTAS DE 1 DEPOSITOS CON 2 VAPORIZADORES VA 450 INCLUIDO ARMARIO CON FIGURA C AéreoELP 16 A</v>
      </c>
      <c r="K1059" s="21">
        <f t="shared" si="147"/>
        <v>1055</v>
      </c>
    </row>
    <row r="1060" spans="1:11" x14ac:dyDescent="0.35">
      <c r="A1060" s="73">
        <f t="shared" si="143"/>
        <v>180</v>
      </c>
      <c r="B1060" s="79" t="s">
        <v>8271</v>
      </c>
      <c r="C1060" s="79" t="s">
        <v>8244</v>
      </c>
      <c r="D1060" s="79" t="s">
        <v>17</v>
      </c>
      <c r="E1060" s="79" t="s">
        <v>31</v>
      </c>
      <c r="F1060" s="79" t="s">
        <v>8300</v>
      </c>
      <c r="G1060" s="88">
        <f t="shared" si="149"/>
        <v>686</v>
      </c>
      <c r="H1060" s="87">
        <v>322</v>
      </c>
      <c r="I1060" s="153">
        <f t="shared" si="151"/>
        <v>364</v>
      </c>
      <c r="J1060" s="21" t="str">
        <f t="shared" si="146"/>
        <v>PLANTAS DE 1 DEPOSITOS CON 2 VAPORIZADORES VA 450 INCLUIDO ARMARIO CON FIGURA C AéreoELP 19 A</v>
      </c>
      <c r="K1060" s="21">
        <f t="shared" si="147"/>
        <v>1056</v>
      </c>
    </row>
    <row r="1061" spans="1:11" x14ac:dyDescent="0.35">
      <c r="A1061" s="73">
        <f t="shared" si="143"/>
        <v>181</v>
      </c>
      <c r="B1061" s="79" t="s">
        <v>8271</v>
      </c>
      <c r="C1061" s="79" t="s">
        <v>8244</v>
      </c>
      <c r="D1061" s="79" t="s">
        <v>17</v>
      </c>
      <c r="E1061" s="79" t="s">
        <v>32</v>
      </c>
      <c r="F1061" s="79" t="s">
        <v>8300</v>
      </c>
      <c r="G1061" s="88">
        <f t="shared" si="149"/>
        <v>742</v>
      </c>
      <c r="H1061" s="87">
        <v>378</v>
      </c>
      <c r="I1061" s="153">
        <f t="shared" si="151"/>
        <v>364</v>
      </c>
      <c r="J1061" s="21" t="str">
        <f t="shared" si="146"/>
        <v>PLANTAS DE 1 DEPOSITOS CON 2 VAPORIZADORES VA 450 INCLUIDO ARMARIO CON FIGURA C AéreoELP 22 A</v>
      </c>
      <c r="K1061" s="21">
        <f t="shared" si="147"/>
        <v>1057</v>
      </c>
    </row>
    <row r="1062" spans="1:11" x14ac:dyDescent="0.35">
      <c r="A1062" s="73">
        <f t="shared" si="143"/>
        <v>182</v>
      </c>
      <c r="B1062" s="79" t="s">
        <v>8271</v>
      </c>
      <c r="C1062" s="79" t="s">
        <v>8244</v>
      </c>
      <c r="D1062" s="79" t="s">
        <v>17</v>
      </c>
      <c r="E1062" s="79" t="s">
        <v>33</v>
      </c>
      <c r="F1062" s="79" t="s">
        <v>8300</v>
      </c>
      <c r="G1062" s="88">
        <f t="shared" si="149"/>
        <v>728</v>
      </c>
      <c r="H1062" s="87">
        <v>364</v>
      </c>
      <c r="I1062" s="153">
        <f t="shared" si="151"/>
        <v>364</v>
      </c>
      <c r="J1062" s="21" t="str">
        <f t="shared" si="146"/>
        <v>PLANTAS DE 1 DEPOSITOS CON 2 VAPORIZADORES VA 450 INCLUIDO ARMARIO CON FIGURA C AéreoELP 24 A</v>
      </c>
      <c r="K1062" s="21">
        <f t="shared" si="147"/>
        <v>1058</v>
      </c>
    </row>
    <row r="1063" spans="1:11" x14ac:dyDescent="0.35">
      <c r="A1063" s="73">
        <f t="shared" si="143"/>
        <v>183</v>
      </c>
      <c r="B1063" s="79" t="s">
        <v>8271</v>
      </c>
      <c r="C1063" s="79" t="s">
        <v>8244</v>
      </c>
      <c r="D1063" s="79" t="s">
        <v>17</v>
      </c>
      <c r="E1063" s="79" t="s">
        <v>34</v>
      </c>
      <c r="F1063" s="79" t="s">
        <v>8300</v>
      </c>
      <c r="G1063" s="88">
        <f t="shared" si="149"/>
        <v>798</v>
      </c>
      <c r="H1063" s="87">
        <v>434</v>
      </c>
      <c r="I1063" s="153">
        <f t="shared" si="151"/>
        <v>364</v>
      </c>
      <c r="J1063" s="21" t="str">
        <f t="shared" si="146"/>
        <v>PLANTAS DE 1 DEPOSITOS CON 2 VAPORIZADORES VA 450 INCLUIDO ARMARIO CON FIGURA C AéreoELP 29 A</v>
      </c>
      <c r="K1063" s="21">
        <f t="shared" si="147"/>
        <v>1059</v>
      </c>
    </row>
    <row r="1064" spans="1:11" x14ac:dyDescent="0.35">
      <c r="A1064" s="73">
        <f t="shared" si="143"/>
        <v>184</v>
      </c>
      <c r="B1064" s="79" t="s">
        <v>8271</v>
      </c>
      <c r="C1064" s="79" t="s">
        <v>8244</v>
      </c>
      <c r="D1064" s="79" t="s">
        <v>17</v>
      </c>
      <c r="E1064" s="79" t="s">
        <v>35</v>
      </c>
      <c r="F1064" s="79" t="s">
        <v>8300</v>
      </c>
      <c r="G1064" s="88">
        <f t="shared" si="149"/>
        <v>854</v>
      </c>
      <c r="H1064" s="87">
        <v>490</v>
      </c>
      <c r="I1064" s="153">
        <f t="shared" si="151"/>
        <v>364</v>
      </c>
      <c r="J1064" s="21" t="str">
        <f t="shared" si="146"/>
        <v>PLANTAS DE 1 DEPOSITOS CON 2 VAPORIZADORES VA 450 INCLUIDO ARMARIO CON FIGURA C AéreoELP 34 A</v>
      </c>
      <c r="K1064" s="21">
        <f t="shared" si="147"/>
        <v>1060</v>
      </c>
    </row>
    <row r="1065" spans="1:11" x14ac:dyDescent="0.35">
      <c r="A1065" s="73">
        <f t="shared" si="143"/>
        <v>185</v>
      </c>
      <c r="B1065" s="79" t="s">
        <v>8271</v>
      </c>
      <c r="C1065" s="79" t="s">
        <v>8244</v>
      </c>
      <c r="D1065" s="79" t="s">
        <v>17</v>
      </c>
      <c r="E1065" s="79" t="s">
        <v>36</v>
      </c>
      <c r="F1065" s="79" t="s">
        <v>8300</v>
      </c>
      <c r="G1065" s="88">
        <f t="shared" si="149"/>
        <v>770</v>
      </c>
      <c r="H1065" s="87">
        <v>406</v>
      </c>
      <c r="I1065" s="153">
        <f t="shared" si="151"/>
        <v>364</v>
      </c>
      <c r="J1065" s="21" t="str">
        <f t="shared" si="146"/>
        <v>PLANTAS DE 1 DEPOSITOS CON 2 VAPORIZADORES VA 450 INCLUIDO ARMARIO CON FIGURA C AéreoELP 33 A - 22</v>
      </c>
      <c r="K1065" s="21">
        <f t="shared" si="147"/>
        <v>1061</v>
      </c>
    </row>
    <row r="1066" spans="1:11" x14ac:dyDescent="0.35">
      <c r="A1066" s="73">
        <f t="shared" si="143"/>
        <v>186</v>
      </c>
      <c r="B1066" s="79" t="s">
        <v>8271</v>
      </c>
      <c r="C1066" s="79" t="s">
        <v>8244</v>
      </c>
      <c r="D1066" s="79" t="s">
        <v>17</v>
      </c>
      <c r="E1066" s="79" t="s">
        <v>37</v>
      </c>
      <c r="F1066" s="79" t="s">
        <v>8300</v>
      </c>
      <c r="G1066" s="88">
        <f t="shared" si="149"/>
        <v>952</v>
      </c>
      <c r="H1066" s="87">
        <v>588</v>
      </c>
      <c r="I1066" s="153">
        <f t="shared" si="151"/>
        <v>364</v>
      </c>
      <c r="J1066" s="21" t="str">
        <f t="shared" si="146"/>
        <v>PLANTAS DE 1 DEPOSITOS CON 2 VAPORIZADORES VA 450 INCLUIDO ARMARIO CON FIGURA C AéreoELP 50 A - 22</v>
      </c>
      <c r="K1066" s="21">
        <f t="shared" si="147"/>
        <v>1062</v>
      </c>
    </row>
    <row r="1067" spans="1:11" x14ac:dyDescent="0.35">
      <c r="A1067" s="73">
        <f t="shared" si="143"/>
        <v>187</v>
      </c>
      <c r="B1067" s="79" t="s">
        <v>8271</v>
      </c>
      <c r="C1067" s="79" t="s">
        <v>8244</v>
      </c>
      <c r="D1067" s="79" t="s">
        <v>17</v>
      </c>
      <c r="E1067" s="79" t="s">
        <v>38</v>
      </c>
      <c r="F1067" s="79" t="s">
        <v>8300</v>
      </c>
      <c r="G1067" s="88">
        <f t="shared" si="149"/>
        <v>1064</v>
      </c>
      <c r="H1067" s="87">
        <v>700</v>
      </c>
      <c r="I1067" s="153">
        <f t="shared" si="151"/>
        <v>364</v>
      </c>
      <c r="J1067" s="21" t="str">
        <f t="shared" si="146"/>
        <v>PLANTAS DE 1 DEPOSITOS CON 2 VAPORIZADORES VA 450 INCLUIDO ARMARIO CON FIGURA C AéreoELP 59 A - 22</v>
      </c>
      <c r="K1067" s="21">
        <f t="shared" si="147"/>
        <v>1063</v>
      </c>
    </row>
    <row r="1068" spans="1:11" x14ac:dyDescent="0.35">
      <c r="A1068" s="73">
        <f t="shared" si="143"/>
        <v>188</v>
      </c>
      <c r="B1068" s="79" t="s">
        <v>8271</v>
      </c>
      <c r="C1068" s="79" t="s">
        <v>8244</v>
      </c>
      <c r="D1068" s="79" t="s">
        <v>17</v>
      </c>
      <c r="E1068" s="79" t="s">
        <v>39</v>
      </c>
      <c r="F1068" s="79" t="s">
        <v>8300</v>
      </c>
      <c r="G1068" s="88">
        <f t="shared" si="149"/>
        <v>910</v>
      </c>
      <c r="H1068" s="87">
        <v>546</v>
      </c>
      <c r="I1068" s="153">
        <f t="shared" si="151"/>
        <v>364</v>
      </c>
      <c r="J1068" s="21" t="str">
        <f t="shared" si="146"/>
        <v>PLANTAS DE 1 DEPOSITOS CON 2 VAPORIZADORES VA 450 INCLUIDO ARMARIO CON FIGURA C AéreoELP 50 A - 24</v>
      </c>
      <c r="K1068" s="21">
        <f t="shared" si="147"/>
        <v>1064</v>
      </c>
    </row>
    <row r="1069" spans="1:11" x14ac:dyDescent="0.35">
      <c r="A1069" s="73">
        <f t="shared" si="143"/>
        <v>189</v>
      </c>
      <c r="B1069" s="79" t="s">
        <v>8271</v>
      </c>
      <c r="C1069" s="79" t="s">
        <v>8244</v>
      </c>
      <c r="D1069" s="79" t="s">
        <v>17</v>
      </c>
      <c r="E1069" s="79" t="s">
        <v>40</v>
      </c>
      <c r="F1069" s="79" t="s">
        <v>8300</v>
      </c>
      <c r="G1069" s="88">
        <f t="shared" si="149"/>
        <v>1176</v>
      </c>
      <c r="H1069" s="87">
        <v>812</v>
      </c>
      <c r="I1069" s="153">
        <f t="shared" si="151"/>
        <v>364</v>
      </c>
      <c r="J1069" s="21" t="str">
        <f t="shared" si="146"/>
        <v>PLANTAS DE 1 DEPOSITOS CON 2 VAPORIZADORES VA 450 INCLUIDO ARMARIO CON FIGURA C AéreoELP 69 A - 22</v>
      </c>
      <c r="K1069" s="21">
        <f t="shared" si="147"/>
        <v>1065</v>
      </c>
    </row>
    <row r="1070" spans="1:11" x14ac:dyDescent="0.35">
      <c r="A1070" s="73">
        <f t="shared" si="143"/>
        <v>190</v>
      </c>
      <c r="B1070" s="79" t="s">
        <v>59</v>
      </c>
      <c r="C1070" s="79" t="s">
        <v>8245</v>
      </c>
      <c r="D1070" s="79" t="s">
        <v>17</v>
      </c>
      <c r="E1070" s="79" t="s">
        <v>8283</v>
      </c>
      <c r="F1070" s="79" t="s">
        <v>8293</v>
      </c>
      <c r="G1070" s="88">
        <f t="shared" si="149"/>
        <v>56</v>
      </c>
      <c r="H1070" s="153">
        <v>56</v>
      </c>
      <c r="I1070" s="153">
        <v>0</v>
      </c>
      <c r="J1070" s="21" t="str">
        <f t="shared" si="146"/>
        <v>PLANTAS ENTERRADAS SIN VAPORIZACION ATMOSFERICAEnterradoELP 1000 E</v>
      </c>
      <c r="K1070" s="21">
        <f t="shared" si="147"/>
        <v>1066</v>
      </c>
    </row>
    <row r="1071" spans="1:11" x14ac:dyDescent="0.35">
      <c r="A1071" s="73">
        <f t="shared" si="143"/>
        <v>191</v>
      </c>
      <c r="B1071" s="79" t="s">
        <v>59</v>
      </c>
      <c r="C1071" s="79" t="s">
        <v>8245</v>
      </c>
      <c r="D1071" s="79" t="s">
        <v>17</v>
      </c>
      <c r="E1071" s="79" t="s">
        <v>8284</v>
      </c>
      <c r="F1071" s="79" t="s">
        <v>8293</v>
      </c>
      <c r="G1071" s="88">
        <f t="shared" si="149"/>
        <v>71.400000000000006</v>
      </c>
      <c r="H1071" s="153">
        <v>71.400000000000006</v>
      </c>
      <c r="I1071" s="153">
        <v>0</v>
      </c>
      <c r="J1071" s="21" t="str">
        <f t="shared" si="146"/>
        <v>PLANTAS ENTERRADAS SIN VAPORIZACION ATMOSFERICAEnterradoELP 1450 E</v>
      </c>
      <c r="K1071" s="21">
        <f t="shared" si="147"/>
        <v>1067</v>
      </c>
    </row>
    <row r="1072" spans="1:11" x14ac:dyDescent="0.35">
      <c r="A1072" s="73">
        <f t="shared" si="143"/>
        <v>192</v>
      </c>
      <c r="B1072" s="79" t="s">
        <v>59</v>
      </c>
      <c r="C1072" s="79" t="s">
        <v>8245</v>
      </c>
      <c r="D1072" s="79" t="s">
        <v>17</v>
      </c>
      <c r="E1072" s="79" t="s">
        <v>8285</v>
      </c>
      <c r="F1072" s="79" t="s">
        <v>8293</v>
      </c>
      <c r="G1072" s="88">
        <f t="shared" si="149"/>
        <v>106.4</v>
      </c>
      <c r="H1072" s="153">
        <v>106.4</v>
      </c>
      <c r="I1072" s="153">
        <v>0</v>
      </c>
      <c r="J1072" s="21" t="str">
        <f t="shared" si="146"/>
        <v>PLANTAS ENTERRADAS SIN VAPORIZACION ATMOSFERICAEnterradoELP 2450 E</v>
      </c>
      <c r="K1072" s="21">
        <f t="shared" si="147"/>
        <v>1068</v>
      </c>
    </row>
    <row r="1073" spans="1:11" x14ac:dyDescent="0.35">
      <c r="A1073" s="73">
        <f t="shared" si="143"/>
        <v>193</v>
      </c>
      <c r="B1073" s="79" t="s">
        <v>59</v>
      </c>
      <c r="C1073" s="79" t="s">
        <v>8245</v>
      </c>
      <c r="D1073" s="79" t="s">
        <v>17</v>
      </c>
      <c r="E1073" s="79" t="s">
        <v>8286</v>
      </c>
      <c r="F1073" s="79" t="s">
        <v>8293</v>
      </c>
      <c r="G1073" s="88">
        <f t="shared" si="149"/>
        <v>161</v>
      </c>
      <c r="H1073" s="153">
        <v>161</v>
      </c>
      <c r="I1073" s="153">
        <v>0</v>
      </c>
      <c r="J1073" s="21" t="str">
        <f t="shared" si="146"/>
        <v>PLANTAS ENTERRADAS SIN VAPORIZACION ATMOSFERICAEnterradoELP 4000 E</v>
      </c>
      <c r="K1073" s="21">
        <f t="shared" si="147"/>
        <v>1069</v>
      </c>
    </row>
    <row r="1074" spans="1:11" x14ac:dyDescent="0.35">
      <c r="A1074" s="73">
        <f t="shared" si="143"/>
        <v>194</v>
      </c>
      <c r="B1074" s="79" t="s">
        <v>59</v>
      </c>
      <c r="C1074" s="79" t="s">
        <v>8245</v>
      </c>
      <c r="D1074" s="79" t="s">
        <v>17</v>
      </c>
      <c r="E1074" s="79" t="s">
        <v>8287</v>
      </c>
      <c r="F1074" s="79" t="s">
        <v>8293</v>
      </c>
      <c r="G1074" s="88">
        <f t="shared" si="149"/>
        <v>193.2</v>
      </c>
      <c r="H1074" s="153">
        <v>193.2</v>
      </c>
      <c r="I1074" s="153">
        <v>0</v>
      </c>
      <c r="J1074" s="21" t="str">
        <f t="shared" si="146"/>
        <v>PLANTAS ENTERRADAS SIN VAPORIZACION ATMOSFERICAEnterradoELP 4880 E</v>
      </c>
      <c r="K1074" s="21">
        <f t="shared" si="147"/>
        <v>1070</v>
      </c>
    </row>
    <row r="1075" spans="1:11" x14ac:dyDescent="0.35">
      <c r="A1075" s="73">
        <f t="shared" ref="A1075:A1099" si="152">+A1074+1</f>
        <v>195</v>
      </c>
      <c r="B1075" s="79" t="s">
        <v>59</v>
      </c>
      <c r="C1075" s="79" t="s">
        <v>8245</v>
      </c>
      <c r="D1075" s="79" t="s">
        <v>17</v>
      </c>
      <c r="E1075" s="79" t="s">
        <v>8288</v>
      </c>
      <c r="F1075" s="79" t="s">
        <v>8293</v>
      </c>
      <c r="G1075" s="88">
        <f t="shared" si="149"/>
        <v>254.8</v>
      </c>
      <c r="H1075" s="153">
        <v>254.8</v>
      </c>
      <c r="I1075" s="153">
        <v>0</v>
      </c>
      <c r="J1075" s="21" t="str">
        <f t="shared" si="146"/>
        <v>PLANTAS ENTERRADAS SIN VAPORIZACION ATMOSFERICAEnterradoELP 6650 E</v>
      </c>
      <c r="K1075" s="21">
        <f t="shared" si="147"/>
        <v>1071</v>
      </c>
    </row>
    <row r="1076" spans="1:11" x14ac:dyDescent="0.35">
      <c r="A1076" s="73">
        <f t="shared" si="152"/>
        <v>196</v>
      </c>
      <c r="B1076" s="79" t="s">
        <v>59</v>
      </c>
      <c r="C1076" s="79" t="s">
        <v>8245</v>
      </c>
      <c r="D1076" s="79" t="s">
        <v>17</v>
      </c>
      <c r="E1076" s="79" t="s">
        <v>8289</v>
      </c>
      <c r="F1076" s="79" t="s">
        <v>8293</v>
      </c>
      <c r="G1076" s="88">
        <f t="shared" si="149"/>
        <v>317.8</v>
      </c>
      <c r="H1076" s="153">
        <v>317.8</v>
      </c>
      <c r="I1076" s="153">
        <v>0</v>
      </c>
      <c r="J1076" s="21" t="str">
        <f t="shared" si="146"/>
        <v>PLANTAS ENTERRADAS SIN VAPORIZACION ATMOSFERICAEnterradoELP 8334 E</v>
      </c>
      <c r="K1076" s="21">
        <f t="shared" si="147"/>
        <v>1072</v>
      </c>
    </row>
    <row r="1077" spans="1:11" x14ac:dyDescent="0.35">
      <c r="A1077" s="73">
        <f t="shared" si="152"/>
        <v>197</v>
      </c>
      <c r="B1077" s="79" t="s">
        <v>59</v>
      </c>
      <c r="C1077" s="79" t="s">
        <v>8245</v>
      </c>
      <c r="D1077" s="79" t="s">
        <v>17</v>
      </c>
      <c r="E1077" s="79" t="s">
        <v>8290</v>
      </c>
      <c r="F1077" s="79" t="s">
        <v>8293</v>
      </c>
      <c r="G1077" s="88">
        <f t="shared" si="149"/>
        <v>308</v>
      </c>
      <c r="H1077" s="153">
        <v>308</v>
      </c>
      <c r="I1077" s="153">
        <v>0</v>
      </c>
      <c r="J1077" s="21" t="str">
        <f t="shared" si="146"/>
        <v>PLANTAS ENTERRADAS SIN VAPORIZACION ATMOSFERICAEnterradoELP 10 E</v>
      </c>
      <c r="K1077" s="21">
        <f t="shared" si="147"/>
        <v>1073</v>
      </c>
    </row>
    <row r="1078" spans="1:11" x14ac:dyDescent="0.35">
      <c r="A1078" s="73">
        <f t="shared" si="152"/>
        <v>198</v>
      </c>
      <c r="B1078" s="79" t="s">
        <v>59</v>
      </c>
      <c r="C1078" s="79" t="s">
        <v>8245</v>
      </c>
      <c r="D1078" s="79" t="s">
        <v>17</v>
      </c>
      <c r="E1078" s="79" t="s">
        <v>60</v>
      </c>
      <c r="F1078" s="79" t="s">
        <v>8293</v>
      </c>
      <c r="G1078" s="88">
        <f t="shared" si="149"/>
        <v>406</v>
      </c>
      <c r="H1078" s="153">
        <v>406</v>
      </c>
      <c r="I1078" s="153">
        <v>0</v>
      </c>
      <c r="J1078" s="21" t="str">
        <f t="shared" si="146"/>
        <v>PLANTAS ENTERRADAS SIN VAPORIZACION ATMOSFERICAEnterradoELP 13 E</v>
      </c>
      <c r="K1078" s="21">
        <f t="shared" si="147"/>
        <v>1074</v>
      </c>
    </row>
    <row r="1079" spans="1:11" x14ac:dyDescent="0.35">
      <c r="A1079" s="73">
        <f t="shared" si="152"/>
        <v>199</v>
      </c>
      <c r="B1079" s="79" t="s">
        <v>59</v>
      </c>
      <c r="C1079" s="79" t="s">
        <v>8245</v>
      </c>
      <c r="D1079" s="79" t="s">
        <v>17</v>
      </c>
      <c r="E1079" s="79" t="s">
        <v>61</v>
      </c>
      <c r="F1079" s="79" t="s">
        <v>8293</v>
      </c>
      <c r="G1079" s="88">
        <f t="shared" si="149"/>
        <v>490</v>
      </c>
      <c r="H1079" s="153">
        <v>490</v>
      </c>
      <c r="I1079" s="153">
        <v>0</v>
      </c>
      <c r="J1079" s="21" t="str">
        <f t="shared" si="146"/>
        <v>PLANTAS ENTERRADAS SIN VAPORIZACION ATMOSFERICAEnterradoELP 16 E</v>
      </c>
      <c r="K1079" s="21">
        <f t="shared" si="147"/>
        <v>1075</v>
      </c>
    </row>
    <row r="1080" spans="1:11" x14ac:dyDescent="0.35">
      <c r="A1080" s="73">
        <f t="shared" si="152"/>
        <v>200</v>
      </c>
      <c r="B1080" s="79" t="s">
        <v>59</v>
      </c>
      <c r="C1080" s="79" t="s">
        <v>8245</v>
      </c>
      <c r="D1080" s="79" t="s">
        <v>17</v>
      </c>
      <c r="E1080" s="79" t="s">
        <v>62</v>
      </c>
      <c r="F1080" s="79" t="s">
        <v>8293</v>
      </c>
      <c r="G1080" s="88">
        <f t="shared" si="149"/>
        <v>574</v>
      </c>
      <c r="H1080" s="153">
        <v>574</v>
      </c>
      <c r="I1080" s="153">
        <v>0</v>
      </c>
      <c r="J1080" s="21" t="str">
        <f t="shared" si="146"/>
        <v>PLANTAS ENTERRADAS SIN VAPORIZACION ATMOSFERICAEnterradoELP 19 E</v>
      </c>
      <c r="K1080" s="21">
        <f t="shared" si="147"/>
        <v>1076</v>
      </c>
    </row>
    <row r="1081" spans="1:11" x14ac:dyDescent="0.35">
      <c r="A1081" s="73">
        <f t="shared" si="152"/>
        <v>201</v>
      </c>
      <c r="B1081" s="79" t="s">
        <v>59</v>
      </c>
      <c r="C1081" s="79" t="s">
        <v>8245</v>
      </c>
      <c r="D1081" s="79" t="s">
        <v>17</v>
      </c>
      <c r="E1081" s="79" t="s">
        <v>63</v>
      </c>
      <c r="F1081" s="79" t="s">
        <v>8293</v>
      </c>
      <c r="G1081" s="88">
        <f t="shared" si="149"/>
        <v>658</v>
      </c>
      <c r="H1081" s="153">
        <v>658</v>
      </c>
      <c r="I1081" s="153">
        <v>0</v>
      </c>
      <c r="J1081" s="21" t="str">
        <f t="shared" si="146"/>
        <v>PLANTAS ENTERRADAS SIN VAPORIZACION ATMOSFERICAEnterradoELP 22 E</v>
      </c>
      <c r="K1081" s="21">
        <f t="shared" si="147"/>
        <v>1077</v>
      </c>
    </row>
    <row r="1082" spans="1:11" x14ac:dyDescent="0.35">
      <c r="A1082" s="73">
        <f t="shared" si="152"/>
        <v>202</v>
      </c>
      <c r="B1082" s="79" t="s">
        <v>59</v>
      </c>
      <c r="C1082" s="79" t="s">
        <v>8245</v>
      </c>
      <c r="D1082" s="79" t="s">
        <v>17</v>
      </c>
      <c r="E1082" s="79" t="s">
        <v>64</v>
      </c>
      <c r="F1082" s="79" t="s">
        <v>8293</v>
      </c>
      <c r="G1082" s="88">
        <f t="shared" si="149"/>
        <v>630</v>
      </c>
      <c r="H1082" s="153">
        <v>630</v>
      </c>
      <c r="I1082" s="153">
        <v>0</v>
      </c>
      <c r="J1082" s="21" t="str">
        <f t="shared" si="146"/>
        <v>PLANTAS ENTERRADAS SIN VAPORIZACION ATMOSFERICAEnterradoELP 24 E</v>
      </c>
      <c r="K1082" s="21">
        <f t="shared" si="147"/>
        <v>1078</v>
      </c>
    </row>
    <row r="1083" spans="1:11" x14ac:dyDescent="0.35">
      <c r="A1083" s="73">
        <f t="shared" si="152"/>
        <v>203</v>
      </c>
      <c r="B1083" s="79" t="s">
        <v>59</v>
      </c>
      <c r="C1083" s="79" t="s">
        <v>8245</v>
      </c>
      <c r="D1083" s="79" t="s">
        <v>17</v>
      </c>
      <c r="E1083" s="79" t="s">
        <v>65</v>
      </c>
      <c r="F1083" s="79" t="s">
        <v>8293</v>
      </c>
      <c r="G1083" s="88">
        <f t="shared" si="149"/>
        <v>756</v>
      </c>
      <c r="H1083" s="153">
        <v>756</v>
      </c>
      <c r="I1083" s="153">
        <v>0</v>
      </c>
      <c r="J1083" s="21" t="str">
        <f t="shared" si="146"/>
        <v>PLANTAS ENTERRADAS SIN VAPORIZACION ATMOSFERICAEnterradoELP 29 E</v>
      </c>
      <c r="K1083" s="21">
        <f t="shared" si="147"/>
        <v>1079</v>
      </c>
    </row>
    <row r="1084" spans="1:11" x14ac:dyDescent="0.35">
      <c r="A1084" s="73">
        <f t="shared" si="152"/>
        <v>204</v>
      </c>
      <c r="B1084" s="79" t="s">
        <v>59</v>
      </c>
      <c r="C1084" s="79" t="s">
        <v>8245</v>
      </c>
      <c r="D1084" s="79" t="s">
        <v>17</v>
      </c>
      <c r="E1084" s="79" t="s">
        <v>66</v>
      </c>
      <c r="F1084" s="79" t="s">
        <v>8293</v>
      </c>
      <c r="G1084" s="88">
        <f t="shared" si="149"/>
        <v>868</v>
      </c>
      <c r="H1084" s="153">
        <v>868</v>
      </c>
      <c r="I1084" s="153">
        <v>0</v>
      </c>
      <c r="J1084" s="21" t="str">
        <f t="shared" si="146"/>
        <v>PLANTAS ENTERRADAS SIN VAPORIZACION ATMOSFERICAEnterradoELP 34 E</v>
      </c>
      <c r="K1084" s="21">
        <f t="shared" si="147"/>
        <v>1080</v>
      </c>
    </row>
    <row r="1085" spans="1:11" x14ac:dyDescent="0.35">
      <c r="A1085" s="73">
        <f t="shared" si="152"/>
        <v>205</v>
      </c>
      <c r="B1085" s="79" t="s">
        <v>59</v>
      </c>
      <c r="C1085" s="79" t="s">
        <v>8245</v>
      </c>
      <c r="D1085" s="79" t="s">
        <v>17</v>
      </c>
      <c r="E1085" s="79" t="s">
        <v>67</v>
      </c>
      <c r="F1085" s="79" t="s">
        <v>8293</v>
      </c>
      <c r="G1085" s="88">
        <f t="shared" si="149"/>
        <v>700</v>
      </c>
      <c r="H1085" s="153">
        <v>700</v>
      </c>
      <c r="I1085" s="153">
        <v>0</v>
      </c>
      <c r="J1085" s="21" t="str">
        <f t="shared" si="146"/>
        <v>PLANTAS ENTERRADAS SIN VAPORIZACION ATMOSFERICAEnterradoELP 33 E - 22</v>
      </c>
      <c r="K1085" s="21">
        <f t="shared" si="147"/>
        <v>1081</v>
      </c>
    </row>
    <row r="1086" spans="1:11" x14ac:dyDescent="0.35">
      <c r="A1086" s="73">
        <f t="shared" si="152"/>
        <v>206</v>
      </c>
      <c r="B1086" s="79" t="s">
        <v>59</v>
      </c>
      <c r="C1086" s="79" t="s">
        <v>8245</v>
      </c>
      <c r="D1086" s="79" t="s">
        <v>17</v>
      </c>
      <c r="E1086" s="79" t="s">
        <v>68</v>
      </c>
      <c r="F1086" s="79" t="s">
        <v>8293</v>
      </c>
      <c r="G1086" s="88">
        <f t="shared" si="149"/>
        <v>1022</v>
      </c>
      <c r="H1086" s="153">
        <v>1022</v>
      </c>
      <c r="I1086" s="153">
        <v>0</v>
      </c>
      <c r="J1086" s="21" t="str">
        <f t="shared" si="146"/>
        <v>PLANTAS ENTERRADAS SIN VAPORIZACION ATMOSFERICAEnterradoELP 50 E - 22</v>
      </c>
      <c r="K1086" s="21">
        <f t="shared" si="147"/>
        <v>1082</v>
      </c>
    </row>
    <row r="1087" spans="1:11" x14ac:dyDescent="0.35">
      <c r="A1087" s="73">
        <f t="shared" si="152"/>
        <v>207</v>
      </c>
      <c r="B1087" s="79" t="s">
        <v>59</v>
      </c>
      <c r="C1087" s="79" t="s">
        <v>8245</v>
      </c>
      <c r="D1087" s="79" t="s">
        <v>17</v>
      </c>
      <c r="E1087" s="79" t="s">
        <v>69</v>
      </c>
      <c r="F1087" s="79" t="s">
        <v>8293</v>
      </c>
      <c r="G1087" s="88">
        <f t="shared" si="149"/>
        <v>1218</v>
      </c>
      <c r="H1087" s="153">
        <v>1218</v>
      </c>
      <c r="I1087" s="153">
        <v>0</v>
      </c>
      <c r="J1087" s="21" t="str">
        <f t="shared" si="146"/>
        <v>PLANTAS ENTERRADAS SIN VAPORIZACION ATMOSFERICAEnterradoELP 59 E - 22</v>
      </c>
      <c r="K1087" s="21">
        <f t="shared" si="147"/>
        <v>1083</v>
      </c>
    </row>
    <row r="1088" spans="1:11" x14ac:dyDescent="0.35">
      <c r="A1088" s="73">
        <f t="shared" si="152"/>
        <v>208</v>
      </c>
      <c r="B1088" s="79" t="s">
        <v>59</v>
      </c>
      <c r="C1088" s="79" t="s">
        <v>8245</v>
      </c>
      <c r="D1088" s="79" t="s">
        <v>17</v>
      </c>
      <c r="E1088" s="79" t="s">
        <v>70</v>
      </c>
      <c r="F1088" s="79" t="s">
        <v>8293</v>
      </c>
      <c r="G1088" s="88">
        <f t="shared" si="149"/>
        <v>952</v>
      </c>
      <c r="H1088" s="153">
        <v>952</v>
      </c>
      <c r="I1088" s="153">
        <v>0</v>
      </c>
      <c r="J1088" s="21" t="str">
        <f t="shared" si="146"/>
        <v>PLANTAS ENTERRADAS SIN VAPORIZACION ATMOSFERICAEnterradoELP 50 E - 24</v>
      </c>
      <c r="K1088" s="21">
        <f t="shared" si="147"/>
        <v>1084</v>
      </c>
    </row>
    <row r="1089" spans="1:11" x14ac:dyDescent="0.35">
      <c r="A1089" s="73">
        <f t="shared" si="152"/>
        <v>209</v>
      </c>
      <c r="B1089" s="79" t="s">
        <v>59</v>
      </c>
      <c r="C1089" s="79" t="s">
        <v>8245</v>
      </c>
      <c r="D1089" s="79" t="s">
        <v>17</v>
      </c>
      <c r="E1089" s="79" t="s">
        <v>71</v>
      </c>
      <c r="F1089" s="79" t="s">
        <v>8293</v>
      </c>
      <c r="G1089" s="88">
        <f t="shared" si="149"/>
        <v>812</v>
      </c>
      <c r="H1089" s="153">
        <v>812</v>
      </c>
      <c r="I1089" s="153">
        <v>0</v>
      </c>
      <c r="J1089" s="21" t="str">
        <f t="shared" si="146"/>
        <v>PLANTAS ENTERRADAS SIN VAPORIZACION ATMOSFERICAEnterradoE2*LP 13 E</v>
      </c>
      <c r="K1089" s="21">
        <f t="shared" si="147"/>
        <v>1085</v>
      </c>
    </row>
    <row r="1090" spans="1:11" x14ac:dyDescent="0.35">
      <c r="A1090" s="73">
        <f t="shared" si="152"/>
        <v>210</v>
      </c>
      <c r="B1090" s="79" t="s">
        <v>59</v>
      </c>
      <c r="C1090" s="79" t="s">
        <v>8245</v>
      </c>
      <c r="D1090" s="79" t="s">
        <v>17</v>
      </c>
      <c r="E1090" s="79" t="s">
        <v>72</v>
      </c>
      <c r="F1090" s="79" t="s">
        <v>8293</v>
      </c>
      <c r="G1090" s="88">
        <f t="shared" si="149"/>
        <v>980</v>
      </c>
      <c r="H1090" s="153">
        <v>980</v>
      </c>
      <c r="I1090" s="153">
        <v>0</v>
      </c>
      <c r="J1090" s="21" t="str">
        <f t="shared" si="146"/>
        <v>PLANTAS ENTERRADAS SIN VAPORIZACION ATMOSFERICAEnterradoE2*LP 16 E</v>
      </c>
      <c r="K1090" s="21">
        <f t="shared" si="147"/>
        <v>1086</v>
      </c>
    </row>
    <row r="1091" spans="1:11" x14ac:dyDescent="0.35">
      <c r="A1091" s="73">
        <f t="shared" si="152"/>
        <v>211</v>
      </c>
      <c r="B1091" s="79" t="s">
        <v>59</v>
      </c>
      <c r="C1091" s="79" t="s">
        <v>8245</v>
      </c>
      <c r="D1091" s="79" t="s">
        <v>17</v>
      </c>
      <c r="E1091" s="79" t="s">
        <v>73</v>
      </c>
      <c r="F1091" s="79" t="s">
        <v>8293</v>
      </c>
      <c r="G1091" s="88">
        <f t="shared" si="149"/>
        <v>1148</v>
      </c>
      <c r="H1091" s="153">
        <v>1148</v>
      </c>
      <c r="I1091" s="153">
        <v>0</v>
      </c>
      <c r="J1091" s="21" t="str">
        <f t="shared" si="146"/>
        <v>PLANTAS ENTERRADAS SIN VAPORIZACION ATMOSFERICAEnterradoE2*LP 19 E</v>
      </c>
      <c r="K1091" s="21">
        <f t="shared" si="147"/>
        <v>1087</v>
      </c>
    </row>
    <row r="1092" spans="1:11" x14ac:dyDescent="0.35">
      <c r="A1092" s="73">
        <f t="shared" si="152"/>
        <v>212</v>
      </c>
      <c r="B1092" s="79" t="s">
        <v>59</v>
      </c>
      <c r="C1092" s="79" t="s">
        <v>8245</v>
      </c>
      <c r="D1092" s="79" t="s">
        <v>17</v>
      </c>
      <c r="E1092" s="79" t="s">
        <v>74</v>
      </c>
      <c r="F1092" s="79" t="s">
        <v>8293</v>
      </c>
      <c r="G1092" s="88">
        <f t="shared" si="149"/>
        <v>1316</v>
      </c>
      <c r="H1092" s="153">
        <v>1316</v>
      </c>
      <c r="I1092" s="153">
        <v>0</v>
      </c>
      <c r="J1092" s="21" t="str">
        <f t="shared" si="146"/>
        <v>PLANTAS ENTERRADAS SIN VAPORIZACION ATMOSFERICAEnterradoE2*LP 22 E</v>
      </c>
      <c r="K1092" s="21">
        <f t="shared" si="147"/>
        <v>1088</v>
      </c>
    </row>
    <row r="1093" spans="1:11" x14ac:dyDescent="0.35">
      <c r="A1093" s="73">
        <f t="shared" si="152"/>
        <v>213</v>
      </c>
      <c r="B1093" s="79" t="s">
        <v>59</v>
      </c>
      <c r="C1093" s="79" t="s">
        <v>8245</v>
      </c>
      <c r="D1093" s="79" t="s">
        <v>17</v>
      </c>
      <c r="E1093" s="79" t="s">
        <v>75</v>
      </c>
      <c r="F1093" s="79" t="s">
        <v>8293</v>
      </c>
      <c r="G1093" s="88">
        <f t="shared" si="149"/>
        <v>1260</v>
      </c>
      <c r="H1093" s="153">
        <v>1260</v>
      </c>
      <c r="I1093" s="153">
        <v>0</v>
      </c>
      <c r="J1093" s="21" t="str">
        <f t="shared" si="146"/>
        <v>PLANTAS ENTERRADAS SIN VAPORIZACION ATMOSFERICAEnterradoE2*LP 24 E</v>
      </c>
      <c r="K1093" s="21">
        <f t="shared" si="147"/>
        <v>1089</v>
      </c>
    </row>
    <row r="1094" spans="1:11" x14ac:dyDescent="0.35">
      <c r="A1094" s="73">
        <f t="shared" si="152"/>
        <v>214</v>
      </c>
      <c r="B1094" s="79" t="s">
        <v>59</v>
      </c>
      <c r="C1094" s="79" t="s">
        <v>8245</v>
      </c>
      <c r="D1094" s="79" t="s">
        <v>17</v>
      </c>
      <c r="E1094" s="79" t="s">
        <v>76</v>
      </c>
      <c r="F1094" s="79" t="s">
        <v>8293</v>
      </c>
      <c r="G1094" s="88">
        <f t="shared" si="149"/>
        <v>1512</v>
      </c>
      <c r="H1094" s="153">
        <v>1512</v>
      </c>
      <c r="I1094" s="153">
        <v>0</v>
      </c>
      <c r="J1094" s="21" t="str">
        <f t="shared" ref="J1094:J1099" si="153">CONCATENATE(B1094,C1094,D1094,E1094)</f>
        <v>PLANTAS ENTERRADAS SIN VAPORIZACION ATMOSFERICAEnterradoE2*LP 29 E</v>
      </c>
      <c r="K1094" s="21">
        <f t="shared" si="147"/>
        <v>1090</v>
      </c>
    </row>
    <row r="1095" spans="1:11" x14ac:dyDescent="0.35">
      <c r="A1095" s="73">
        <f t="shared" si="152"/>
        <v>215</v>
      </c>
      <c r="B1095" s="79" t="s">
        <v>59</v>
      </c>
      <c r="C1095" s="79" t="s">
        <v>8245</v>
      </c>
      <c r="D1095" s="79" t="s">
        <v>17</v>
      </c>
      <c r="E1095" s="79" t="s">
        <v>77</v>
      </c>
      <c r="F1095" s="79" t="s">
        <v>8293</v>
      </c>
      <c r="G1095" s="88">
        <f t="shared" si="149"/>
        <v>1736</v>
      </c>
      <c r="H1095" s="153">
        <v>1736</v>
      </c>
      <c r="I1095" s="153">
        <v>0</v>
      </c>
      <c r="J1095" s="21" t="str">
        <f t="shared" si="153"/>
        <v>PLANTAS ENTERRADAS SIN VAPORIZACION ATMOSFERICAEnterradoE2*LP 34 E</v>
      </c>
      <c r="K1095" s="21">
        <f t="shared" ref="K1095:K1099" si="154">+K1094+1</f>
        <v>1091</v>
      </c>
    </row>
    <row r="1096" spans="1:11" x14ac:dyDescent="0.35">
      <c r="A1096" s="73">
        <f t="shared" si="152"/>
        <v>216</v>
      </c>
      <c r="B1096" s="79" t="s">
        <v>59</v>
      </c>
      <c r="C1096" s="79" t="s">
        <v>8245</v>
      </c>
      <c r="D1096" s="79" t="s">
        <v>17</v>
      </c>
      <c r="E1096" s="79" t="s">
        <v>78</v>
      </c>
      <c r="F1096" s="79" t="s">
        <v>8293</v>
      </c>
      <c r="G1096" s="88">
        <f t="shared" si="149"/>
        <v>1400</v>
      </c>
      <c r="H1096" s="153">
        <v>1400</v>
      </c>
      <c r="I1096" s="153">
        <v>0</v>
      </c>
      <c r="J1096" s="21" t="str">
        <f t="shared" si="153"/>
        <v>PLANTAS ENTERRADAS SIN VAPORIZACION ATMOSFERICAEnterradoE2*LP 33 E - 22</v>
      </c>
      <c r="K1096" s="21">
        <f t="shared" si="154"/>
        <v>1092</v>
      </c>
    </row>
    <row r="1097" spans="1:11" x14ac:dyDescent="0.35">
      <c r="A1097" s="73">
        <f t="shared" si="152"/>
        <v>217</v>
      </c>
      <c r="B1097" s="79" t="s">
        <v>59</v>
      </c>
      <c r="C1097" s="79" t="s">
        <v>8245</v>
      </c>
      <c r="D1097" s="79" t="s">
        <v>17</v>
      </c>
      <c r="E1097" s="79" t="s">
        <v>79</v>
      </c>
      <c r="F1097" s="79" t="s">
        <v>8293</v>
      </c>
      <c r="G1097" s="88">
        <f t="shared" si="149"/>
        <v>2044</v>
      </c>
      <c r="H1097" s="153">
        <v>2044</v>
      </c>
      <c r="I1097" s="153">
        <v>0</v>
      </c>
      <c r="J1097" s="21" t="str">
        <f t="shared" si="153"/>
        <v>PLANTAS ENTERRADAS SIN VAPORIZACION ATMOSFERICAEnterradoE2*LP 50 E - 22</v>
      </c>
      <c r="K1097" s="21">
        <f t="shared" si="154"/>
        <v>1093</v>
      </c>
    </row>
    <row r="1098" spans="1:11" x14ac:dyDescent="0.35">
      <c r="A1098" s="73">
        <f t="shared" si="152"/>
        <v>218</v>
      </c>
      <c r="B1098" s="79" t="s">
        <v>59</v>
      </c>
      <c r="C1098" s="79" t="s">
        <v>8245</v>
      </c>
      <c r="D1098" s="79" t="s">
        <v>17</v>
      </c>
      <c r="E1098" s="79" t="s">
        <v>80</v>
      </c>
      <c r="F1098" s="79" t="s">
        <v>8293</v>
      </c>
      <c r="G1098" s="88">
        <f t="shared" si="149"/>
        <v>2436</v>
      </c>
      <c r="H1098" s="153">
        <v>2436</v>
      </c>
      <c r="I1098" s="153">
        <v>0</v>
      </c>
      <c r="J1098" s="21" t="str">
        <f t="shared" si="153"/>
        <v>PLANTAS ENTERRADAS SIN VAPORIZACION ATMOSFERICAEnterradoE2*LP 59 E - 22</v>
      </c>
      <c r="K1098" s="21">
        <f t="shared" si="154"/>
        <v>1094</v>
      </c>
    </row>
    <row r="1099" spans="1:11" x14ac:dyDescent="0.35">
      <c r="A1099" s="73">
        <f t="shared" si="152"/>
        <v>219</v>
      </c>
      <c r="B1099" s="79" t="s">
        <v>59</v>
      </c>
      <c r="C1099" s="79" t="s">
        <v>8245</v>
      </c>
      <c r="D1099" s="79" t="s">
        <v>17</v>
      </c>
      <c r="E1099" s="79" t="s">
        <v>81</v>
      </c>
      <c r="F1099" s="79" t="s">
        <v>8293</v>
      </c>
      <c r="G1099" s="88">
        <f t="shared" si="149"/>
        <v>1904</v>
      </c>
      <c r="H1099" s="153">
        <v>1904</v>
      </c>
      <c r="I1099" s="153">
        <v>0</v>
      </c>
      <c r="J1099" s="21" t="str">
        <f t="shared" si="153"/>
        <v>PLANTAS ENTERRADAS SIN VAPORIZACION ATMOSFERICAEnterradoE2*LP 50 E - 24</v>
      </c>
      <c r="K1099" s="21">
        <f t="shared" si="154"/>
        <v>1095</v>
      </c>
    </row>
    <row r="1100" spans="1:11" x14ac:dyDescent="0.35">
      <c r="A1100" s="73" t="s">
        <v>8243</v>
      </c>
    </row>
  </sheetData>
  <autoFilter ref="A4:AI1100" xr:uid="{928A749B-7060-443B-A88A-2D788AA5EEC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01AB-0193-42EC-9762-A9BFDA0F0391}">
  <sheetPr codeName="Hoja2">
    <tabColor theme="9"/>
  </sheetPr>
  <dimension ref="B1:J46"/>
  <sheetViews>
    <sheetView showGridLines="0" tabSelected="1" zoomScale="93" zoomScaleNormal="80" workbookViewId="0">
      <selection activeCell="U51" sqref="U51"/>
    </sheetView>
  </sheetViews>
  <sheetFormatPr baseColWidth="10" defaultColWidth="10.58203125" defaultRowHeight="14.5" x14ac:dyDescent="0.35"/>
  <cols>
    <col min="1" max="1" width="3.58203125" style="1" customWidth="1"/>
    <col min="2" max="2" width="57.08203125" style="1" customWidth="1"/>
    <col min="3" max="3" width="10.58203125" style="1"/>
    <col min="4" max="4" width="9.58203125" style="1" customWidth="1"/>
    <col min="5" max="5" width="0" style="104" hidden="1" customWidth="1"/>
    <col min="7" max="16384" width="10.58203125" style="1"/>
  </cols>
  <sheetData>
    <row r="1" spans="2:10" s="3" customFormat="1" x14ac:dyDescent="0.35">
      <c r="E1" s="100"/>
    </row>
    <row r="2" spans="2:10" s="5" customFormat="1" x14ac:dyDescent="0.35">
      <c r="B2" s="4" t="s">
        <v>0</v>
      </c>
      <c r="E2" s="101"/>
    </row>
    <row r="3" spans="2:10" s="5" customFormat="1" x14ac:dyDescent="0.35">
      <c r="B3" s="5" t="s">
        <v>8253</v>
      </c>
      <c r="E3" s="101"/>
    </row>
    <row r="5" spans="2:10" x14ac:dyDescent="0.35">
      <c r="C5" s="186"/>
    </row>
    <row r="6" spans="2:10" s="20" customFormat="1" ht="18.649999999999999" customHeight="1" x14ac:dyDescent="0.35">
      <c r="B6" s="18" t="s">
        <v>8316</v>
      </c>
      <c r="C6" s="19" cm="1">
        <f t="array" ref="C6">+IF('Entrada de datos'!$C$10="Baleares",IF('Entrada de datos'!$C$14="Aéreo",
CHOOSE(Resultados!$B$22,INDEX('I-TIR12%Bal'!$C$7:$W$43,MATCH(FALSE,'I-TIR12%Bal'!$B$7:$B$43&gt;='Entrada de datos'!$C$7,0)-1,MATCH(TRUE,('I-TIR12%Bal'!$C$5:$W$5&gt;='Entrada de datos'!$C$6),0)),INDEX('I-TIR12%Bal'!$C$50:$W$86,MATCH(FALSE,'I-TIR12%Bal'!$B$50:$B$86&gt;='Entrada de datos'!$C$7,0)-1,MATCH(TRUE,('I-TIR12%Bal'!$C$48:$W$48&gt;='Entrada de datos'!$C$6),0))),
IF('Entrada de datos'!$C$14="Enterrado",
CHOOSE($B$22,INDEX('I-TIR12%Bal'!$C$93:$W$129,MATCH(FALSE,'I-TIR12%Bal'!$B$93:$B$129&gt;='Entrada de datos'!$C$7,0)-1,MATCH(TRUE,('I-TIR12%Bal'!$C$91:$W$91&gt;='Entrada de datos'!$C$6),0)),INDEX('I-TIR12%Bal'!$C$136:$W$172,MATCH(FALSE,'I-TIR12%Bal'!$B$136:$B$172&gt;='Entrada de datos'!$C$7,0)-1,MATCH(TRUE,('I-TIR12%Bal'!$C$134:$W$134&gt;='Entrada de datos'!$C$6),0))))),
IF('Entrada de datos'!$C$10="Península",IF('Entrada de datos'!$C$14="Aéreo",
CHOOSE(Resultados!$B$22,INDEX('I-TIR10%Pen'!$C$7:$W$43,MATCH(FALSE,'I-TIR10%Pen'!$B$7:$B$43&gt;='Entrada de datos'!$C$7,0)-1,MATCH(TRUE,('I-TIR10%Pen'!$C$5:$W$5&gt;='Entrada de datos'!$C$6),0)),INDEX('I-TIR10%Pen'!$C$50:$W$86,MATCH(FALSE,'I-TIR10%Pen'!$B$50:$B$86&gt;='Entrada de datos'!$C$7,0)-1,MATCH(TRUE,('I-TIR10%Pen'!$C$48:$W$48&gt;='Entrada de datos'!$C$6),0))),
IF('Entrada de datos'!$C$14="Enterrado",
CHOOSE(Resultados!$B$22,INDEX('I-TIR10%Pen'!$C$93:$W$129,MATCH(FALSE,'I-TIR10%Pen'!$B$93:$B$129&gt;='Entrada de datos'!$C$7,0)-1,MATCH(TRUE,('I-TIR10%Pen'!$C$91:$W$91&gt;='Entrada de datos'!$C$6),0)),INDEX('I-TIR10%Pen'!$C$136:$W$172,MATCH(FALSE,'I-TIR10%Pen'!$B$136:$B$172&gt;='Entrada de datos'!$C$7,0)-1,MATCH(TRUE,('I-TIR10%Pen'!$C$134:$W$134&gt;='Entrada de datos'!$C$6)))),0))))</f>
        <v>6284.7669072761228</v>
      </c>
      <c r="D6" s="18" t="s">
        <v>11</v>
      </c>
      <c r="F6" s="102" t="s">
        <v>8254</v>
      </c>
      <c r="G6" s="1"/>
      <c r="H6" s="1"/>
      <c r="I6" s="1"/>
      <c r="J6" s="1"/>
    </row>
    <row r="7" spans="2:10" s="20" customFormat="1" ht="18.649999999999999" customHeight="1" x14ac:dyDescent="0.35">
      <c r="B7" s="94" t="s">
        <v>8319</v>
      </c>
      <c r="C7" s="120">
        <f>+C6-C12-C13-C14-C15*("Sí"='Entrada de datos'!$C$15)</f>
        <v>2518.7669072761228</v>
      </c>
      <c r="D7" s="94" t="s">
        <v>11</v>
      </c>
      <c r="E7" s="102" t="s">
        <v>8320</v>
      </c>
      <c r="G7" s="1"/>
      <c r="H7" s="1"/>
      <c r="I7" s="1"/>
      <c r="J7" s="1"/>
    </row>
    <row r="8" spans="2:10" s="20" customFormat="1" ht="4.4000000000000004" customHeight="1" x14ac:dyDescent="0.35">
      <c r="B8" s="18"/>
      <c r="C8" s="19"/>
      <c r="D8" s="18"/>
      <c r="E8" s="102"/>
      <c r="G8" s="1"/>
      <c r="H8" s="1"/>
      <c r="I8" s="1"/>
      <c r="J8" s="1"/>
    </row>
    <row r="9" spans="2:10" s="7" customFormat="1" ht="18.649999999999999" customHeight="1" x14ac:dyDescent="0.35">
      <c r="B9" s="98" t="s">
        <v>8317</v>
      </c>
      <c r="C9" s="93">
        <f>+C7-C11</f>
        <v>-3129.018092723878</v>
      </c>
      <c r="D9" s="92" t="s">
        <v>11</v>
      </c>
      <c r="E9" s="103" t="s">
        <v>8321</v>
      </c>
      <c r="G9" s="1"/>
      <c r="H9" s="1"/>
      <c r="I9" s="1"/>
      <c r="J9" s="1"/>
    </row>
    <row r="10" spans="2:10" s="7" customFormat="1" ht="4.4000000000000004" customHeight="1" x14ac:dyDescent="0.35">
      <c r="B10" s="99"/>
      <c r="C10" s="96"/>
      <c r="D10" s="97"/>
      <c r="E10" s="103"/>
      <c r="G10" s="1"/>
      <c r="H10" s="1"/>
      <c r="I10" s="1"/>
      <c r="J10" s="1"/>
    </row>
    <row r="11" spans="2:10" s="7" customFormat="1" ht="18.649999999999999" customHeight="1" x14ac:dyDescent="0.35">
      <c r="B11" s="98" t="s">
        <v>8318</v>
      </c>
      <c r="C11" s="121" cm="1">
        <f t="array" ref="C11">+SUMPRODUCT(--('C-Aux_CA'!$C5='C-BaremoVectorial'!$D$4:$D$1101),--('C-Aux_CA'!$C7='C-BaremoVectorial'!$C$4:$C$1101),--(1='C-BaremoVectorial'!$Y$4:$Y$1101),'C-BaremoVectorial'!$S$4:$S$1101)-C15*60%*("Sí"='Entrada de datos'!$C$15)</f>
        <v>5647.7850000000008</v>
      </c>
      <c r="D11" s="92" t="s">
        <v>11</v>
      </c>
      <c r="E11" s="102" t="s">
        <v>8314</v>
      </c>
      <c r="G11" s="1"/>
      <c r="H11" s="1"/>
      <c r="I11" s="1"/>
      <c r="J11" s="1"/>
    </row>
    <row r="12" spans="2:10" s="21" customFormat="1" hidden="1" x14ac:dyDescent="0.35">
      <c r="B12" s="95" t="s">
        <v>8309</v>
      </c>
      <c r="C12" s="22" cm="1">
        <f t="array" ref="C12">+IF('Entrada de datos'!$C$10="Baleares",SUMPRODUCT(--('C-Aux_CA'!$C5='C-BaremoVectorial'!$D$4:$D$1101),--('C-Aux_CA'!$C7='C-BaremoVectorial'!$C$4:$C$1101),--(1='C-BaremoVectorial'!$Y$4:$Y$1101),'C-BaremoVectorial'!$K$4:$K$1101),
SUMPRODUCT(--('C-Aux_CA'!$C5='C-BaremoVectorial'!$D$4:$D$1101),--('C-Aux_CA'!$C7='C-BaremoVectorial'!$C$4:$C$1101),--(1='C-BaremoVectorial'!$Y$4:$Y$1101),'C-BaremoVectorial'!$J$4:$J$1101))</f>
        <v>3766</v>
      </c>
      <c r="D12" s="23" t="s">
        <v>11</v>
      </c>
      <c r="E12" s="102" t="s">
        <v>8313</v>
      </c>
      <c r="G12" s="1"/>
      <c r="H12" s="1"/>
      <c r="I12" s="1"/>
      <c r="J12" s="1"/>
    </row>
    <row r="13" spans="2:10" s="21" customFormat="1" hidden="1" x14ac:dyDescent="0.35">
      <c r="B13" s="95" t="s">
        <v>8310</v>
      </c>
      <c r="C13" s="22" cm="1">
        <f t="array" ref="C13">+IF('Entrada de datos'!$C$10="Baleares",SUMPRODUCT(--('C-Aux_CA'!$C5='C-BaremoVectorial'!$D$4:$D$1101),--('C-Aux_CA'!$C7='C-BaremoVectorial'!$C$4:$C$1101),--(1='C-BaremoVectorial'!$Y$4:$Y$1101),'C-BaremoVectorial'!$M$4:$M$1101),
SUMPRODUCT(--('C-Aux_CA'!$C5='C-BaremoVectorial'!$D$4:$D$1101),--('C-Aux_CA'!$C7='C-BaremoVectorial'!$C$4:$C$1101),--(1='C-BaremoVectorial'!$Y$4:$Y$1101),'C-BaremoVectorial'!$L$4:$L$1101))</f>
        <v>0</v>
      </c>
      <c r="D13" s="23" t="s">
        <v>11</v>
      </c>
      <c r="E13" s="102" t="s">
        <v>8313</v>
      </c>
      <c r="G13" s="1"/>
      <c r="H13" s="1"/>
      <c r="I13" s="1"/>
      <c r="J13" s="1"/>
    </row>
    <row r="14" spans="2:10" s="21" customFormat="1" hidden="1" x14ac:dyDescent="0.35">
      <c r="B14" s="95" t="s">
        <v>8329</v>
      </c>
      <c r="C14" s="22" cm="1">
        <f t="array" ref="C14">+IF('Entrada de datos'!$C$10="Baleares",SUMPRODUCT(--('C-Aux_CA'!$C5='C-BaremoVectorial'!$D$4:$D$1101),--('C-Aux_CA'!$C7='C-BaremoVectorial'!$C$4:$C$1101),--(1='C-BaremoVectorial'!$Y$4:$Y$1101),'C-BaremoVectorial'!$O$4:$O$1101),
SUMPRODUCT(--('C-Aux_CA'!$C5='C-BaremoVectorial'!$D$4:$D$1101),--('C-Aux_CA'!$C7='C-BaremoVectorial'!$C$4:$C$1101),--(1='C-BaremoVectorial'!$Y$4:$Y$1101),'C-BaremoVectorial'!$N$4:$N$1101))</f>
        <v>0</v>
      </c>
      <c r="D14" s="23" t="s">
        <v>11</v>
      </c>
      <c r="E14" s="102"/>
      <c r="G14" s="1"/>
      <c r="H14" s="1"/>
      <c r="I14" s="1"/>
      <c r="J14" s="1"/>
    </row>
    <row r="15" spans="2:10" hidden="1" x14ac:dyDescent="0.35">
      <c r="B15" s="188" t="s">
        <v>8266</v>
      </c>
      <c r="C15" s="189" cm="1">
        <f t="array" ref="C15">IF('Entrada de datos'!$C$10="Baleares",SUMPRODUCT(--('C-Aux_CA'!$C5='C-BaremoVectorial'!$D$4:$D$1101),--('C-Aux_CA'!$C7='C-BaremoVectorial'!$C$4:$C$1101),--(1='C-BaremoVectorial'!$Y$4:$Y$1101),'C-BaremoVectorial'!$R$4:$R$1101),
SUMPRODUCT(--('C-Aux_CA'!$C5='C-BaremoVectorial'!$D$4:$D$1101),--('C-Aux_CA'!$C7='C-BaremoVectorial'!$C$4:$C$1101),--(1='C-BaremoVectorial'!$Y$4:$Y$1101),'C-BaremoVectorial'!$R$4:$R$1101))</f>
        <v>1257.25</v>
      </c>
      <c r="D15" s="190" t="s">
        <v>11</v>
      </c>
      <c r="E15" s="102" t="s">
        <v>8313</v>
      </c>
    </row>
    <row r="16" spans="2:10" hidden="1" x14ac:dyDescent="0.35">
      <c r="B16" s="95" t="s">
        <v>8315</v>
      </c>
      <c r="C16" s="22">
        <f>+C11+C12+C13+C14+C15*("Sí"='Entrada de datos'!$C$15)</f>
        <v>9413.7849999999999</v>
      </c>
      <c r="D16" s="23" t="s">
        <v>11</v>
      </c>
      <c r="E16" s="102"/>
    </row>
    <row r="17" spans="2:5" x14ac:dyDescent="0.35">
      <c r="B17" s="7"/>
      <c r="E17" s="103"/>
    </row>
    <row r="18" spans="2:5" x14ac:dyDescent="0.35">
      <c r="B18" s="13" t="s">
        <v>19</v>
      </c>
      <c r="C18" s="14"/>
      <c r="D18" s="15"/>
      <c r="E18" s="103"/>
    </row>
    <row r="19" spans="2:5" x14ac:dyDescent="0.35">
      <c r="B19" s="152" t="str" cm="1">
        <f t="array" ref="B19">+INDEX('C-BaremoVectorial'!$B$4:$B$1100,MATCH('C-Aux_CA'!$C$5&amp;'C-Aux_CA'!$C$7&amp;1,'C-BaremoVectorial'!$D$4:$D$1100&amp;'C-BaremoVectorial'!$C$4:$C$1100&amp;'C-BaremoVectorial'!$Y$4:$Y$1100,0))</f>
        <v>PLANTAS SIN VAPORIZACION ATMOSFERICA</v>
      </c>
      <c r="C19" s="14"/>
      <c r="D19" s="15"/>
      <c r="E19" s="103"/>
    </row>
    <row r="20" spans="2:5" x14ac:dyDescent="0.35">
      <c r="B20" s="152" t="str">
        <f t="array" ref="B20">+INDEX('C-BaremoVectorial'!$E$4:$E$1100,MATCH('C-Aux_CA'!$C$5&amp;'C-Aux_CA'!$C$7&amp;1,'C-BaremoVectorial'!$D$4:$D$1100&amp;'C-BaremoVectorial'!$C$4:$C$1100&amp;'C-BaremoVectorial'!$Y$4:$Y$1100,0))</f>
        <v>LP 4000</v>
      </c>
      <c r="C20" s="14"/>
      <c r="D20" s="15"/>
      <c r="E20" s="103"/>
    </row>
    <row r="21" spans="2:5" hidden="1" x14ac:dyDescent="0.35">
      <c r="B21" s="154" cm="1">
        <f t="array" ref="B21">+INDEX('C-BaremoVectorial'!$I$4:$I$1100,MATCH('C-Aux_CA'!$C$5&amp;'C-Aux_CA'!$C$7&amp;1,'C-BaremoVectorial'!$D$4:$D$1100&amp;'C-BaremoVectorial'!$C$4:$C$1100&amp;'C-BaremoVectorial'!$Y$4:$Y$1100,0))</f>
        <v>137.20000000000002</v>
      </c>
      <c r="C21" s="14"/>
      <c r="D21" s="15"/>
      <c r="E21" s="103"/>
    </row>
    <row r="22" spans="2:5" x14ac:dyDescent="0.35">
      <c r="B22" s="184" cm="1">
        <f t="array" ref="B22">+INDEX('C-BaremoVectorial'!$F$4:$F$1100,MATCH('C-Aux_CA'!$C$5&amp;'C-Aux_CA'!$C$7&amp;1,'C-BaremoVectorial'!$D$4:$D$1100&amp;'C-BaremoVectorial'!$C$4:$C$1100&amp;'C-BaremoVectorial'!$Y$4:$Y$1100,0))</f>
        <v>1</v>
      </c>
      <c r="C22" s="14"/>
      <c r="D22" s="15"/>
      <c r="E22" s="103"/>
    </row>
    <row r="23" spans="2:5" x14ac:dyDescent="0.35">
      <c r="B23" s="184" t="str" cm="1">
        <f t="array" ref="B23">+INDEX('C-BaremoVectorial'!$C$4:$C$1100,MATCH('C-Aux_CA'!$C$5&amp;'C-Aux_CA'!$C$7&amp;1,'C-BaremoVectorial'!$D$4:$D$1100&amp;'C-BaremoVectorial'!$C$4:$C$1100&amp;'C-BaremoVectorial'!$Y$4:$Y$1100,0))</f>
        <v>Aéreo</v>
      </c>
      <c r="C23" s="14"/>
      <c r="D23" s="15"/>
      <c r="E23" s="103"/>
    </row>
    <row r="24" spans="2:5" x14ac:dyDescent="0.35">
      <c r="E24" s="103"/>
    </row>
    <row r="25" spans="2:5" x14ac:dyDescent="0.35">
      <c r="E25" s="103"/>
    </row>
    <row r="26" spans="2:5" x14ac:dyDescent="0.35">
      <c r="E26" s="103"/>
    </row>
    <row r="27" spans="2:5" x14ac:dyDescent="0.35">
      <c r="E27" s="103"/>
    </row>
    <row r="28" spans="2:5" x14ac:dyDescent="0.35">
      <c r="E28" s="103"/>
    </row>
    <row r="29" spans="2:5" x14ac:dyDescent="0.35">
      <c r="E29" s="103"/>
    </row>
    <row r="30" spans="2:5" x14ac:dyDescent="0.35">
      <c r="E30" s="103"/>
    </row>
    <row r="31" spans="2:5" x14ac:dyDescent="0.35">
      <c r="E31" s="103"/>
    </row>
    <row r="32" spans="2:5" x14ac:dyDescent="0.35">
      <c r="E32" s="103"/>
    </row>
    <row r="33" spans="5:7" x14ac:dyDescent="0.35">
      <c r="E33" s="103"/>
    </row>
    <row r="34" spans="5:7" x14ac:dyDescent="0.35">
      <c r="E34" s="103"/>
    </row>
    <row r="35" spans="5:7" x14ac:dyDescent="0.35">
      <c r="E35" s="103"/>
      <c r="G35"/>
    </row>
    <row r="36" spans="5:7" x14ac:dyDescent="0.35">
      <c r="E36" s="103"/>
      <c r="G36"/>
    </row>
    <row r="37" spans="5:7" x14ac:dyDescent="0.35">
      <c r="E37" s="103"/>
      <c r="G37"/>
    </row>
    <row r="38" spans="5:7" x14ac:dyDescent="0.35">
      <c r="E38" s="103"/>
      <c r="G38"/>
    </row>
    <row r="39" spans="5:7" x14ac:dyDescent="0.35">
      <c r="E39" s="103"/>
      <c r="G39"/>
    </row>
    <row r="40" spans="5:7" x14ac:dyDescent="0.35">
      <c r="E40" s="103"/>
      <c r="G40"/>
    </row>
    <row r="41" spans="5:7" x14ac:dyDescent="0.35">
      <c r="E41" s="103"/>
      <c r="G41"/>
    </row>
    <row r="42" spans="5:7" x14ac:dyDescent="0.35">
      <c r="E42" s="103"/>
      <c r="G42"/>
    </row>
    <row r="43" spans="5:7" x14ac:dyDescent="0.35">
      <c r="E43" s="103"/>
      <c r="G43"/>
    </row>
    <row r="44" spans="5:7" x14ac:dyDescent="0.35">
      <c r="E44" s="103"/>
      <c r="G44"/>
    </row>
    <row r="45" spans="5:7" x14ac:dyDescent="0.35">
      <c r="E45" s="103"/>
      <c r="G45"/>
    </row>
    <row r="46" spans="5:7" x14ac:dyDescent="0.35">
      <c r="E46" s="103"/>
      <c r="G46"/>
    </row>
  </sheetData>
  <sheetProtection algorithmName="SHA-512" hashValue="+F08VfLpINaD+x5Hok2inQcLuAw5MwZrQ3Ljnm0HRzPy0MsZZBp68Fa4JmbMxAUkuRCZiNXWyPHcgJqGWsEO5A==" saltValue="z8tUSKoImSuQVVsOeCI/w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872DD-6788-4C62-9104-B2F6ACFED541}">
  <sheetPr codeName="Hoja3"/>
  <dimension ref="A1:D17"/>
  <sheetViews>
    <sheetView showGridLines="0" workbookViewId="0">
      <selection activeCell="F13" sqref="F13"/>
    </sheetView>
  </sheetViews>
  <sheetFormatPr baseColWidth="10" defaultColWidth="10.58203125" defaultRowHeight="14.5" x14ac:dyDescent="0.35"/>
  <cols>
    <col min="1" max="1" width="3.58203125" style="21" customWidth="1"/>
    <col min="2" max="2" width="30.08203125" style="21" customWidth="1"/>
    <col min="3" max="3" width="10.58203125" style="21"/>
    <col min="4" max="4" width="9.58203125" style="21" customWidth="1"/>
    <col min="5" max="16384" width="10.58203125" style="21"/>
  </cols>
  <sheetData>
    <row r="1" spans="1:4" s="159" customFormat="1" x14ac:dyDescent="0.35"/>
    <row r="2" spans="1:4" s="160" customFormat="1" x14ac:dyDescent="0.35">
      <c r="B2" s="161" t="s">
        <v>0</v>
      </c>
    </row>
    <row r="3" spans="1:4" s="160" customFormat="1" x14ac:dyDescent="0.35">
      <c r="B3" s="160" t="s">
        <v>8251</v>
      </c>
    </row>
    <row r="5" spans="1:4" x14ac:dyDescent="0.35">
      <c r="B5" s="162" t="s">
        <v>8240</v>
      </c>
      <c r="C5" s="163" t="str">
        <f>INDEX('I-ZonaClimatica'!$N:$N,MATCH('Entrada de datos'!$C$12,'I-ZonaClimatica'!$D:$D,0),1)</f>
        <v>D</v>
      </c>
    </row>
    <row r="6" spans="1:4" x14ac:dyDescent="0.35">
      <c r="B6" s="162" t="s">
        <v>8241</v>
      </c>
      <c r="C6" s="164">
        <f>'Entrada de datos'!$C$8</f>
        <v>129</v>
      </c>
      <c r="D6" s="21" t="s">
        <v>4</v>
      </c>
    </row>
    <row r="7" spans="1:4" x14ac:dyDescent="0.35">
      <c r="B7" s="162" t="s">
        <v>5</v>
      </c>
      <c r="C7" s="164" t="str">
        <f>+'Entrada de datos'!C14</f>
        <v>Aéreo</v>
      </c>
    </row>
    <row r="8" spans="1:4" x14ac:dyDescent="0.35">
      <c r="A8" s="170"/>
      <c r="B8" s="162" t="s">
        <v>8401</v>
      </c>
      <c r="C8" s="157">
        <f>'Entrada de datos'!C8/13.8</f>
        <v>9.3478260869565215</v>
      </c>
      <c r="D8" s="21" t="s">
        <v>8400</v>
      </c>
    </row>
    <row r="9" spans="1:4" x14ac:dyDescent="0.35">
      <c r="A9" s="170"/>
      <c r="B9" s="162" t="s">
        <v>8403</v>
      </c>
      <c r="C9" s="157">
        <f>+C8*'Entrada de datos'!C9</f>
        <v>74.782608695652172</v>
      </c>
      <c r="D9" s="21" t="s">
        <v>8402</v>
      </c>
    </row>
    <row r="10" spans="1:4" x14ac:dyDescent="0.35">
      <c r="A10" s="170"/>
      <c r="B10" s="162" t="s">
        <v>8407</v>
      </c>
      <c r="C10" s="158">
        <v>10</v>
      </c>
      <c r="D10" s="21" t="s">
        <v>8404</v>
      </c>
    </row>
    <row r="11" spans="1:4" x14ac:dyDescent="0.35">
      <c r="A11" s="170"/>
      <c r="B11" s="162" t="s">
        <v>8405</v>
      </c>
      <c r="C11" s="157">
        <f>C9*C10/(100%-(100%-85%)-20%)</f>
        <v>1150.5016722408029</v>
      </c>
      <c r="D11" s="21" t="s">
        <v>2</v>
      </c>
    </row>
    <row r="12" spans="1:4" x14ac:dyDescent="0.35">
      <c r="A12" s="170"/>
      <c r="B12" s="162" t="s">
        <v>8405</v>
      </c>
      <c r="C12" s="157">
        <f>C11/0.51</f>
        <v>2255.8856318447115</v>
      </c>
      <c r="D12" s="21" t="s">
        <v>8406</v>
      </c>
    </row>
    <row r="14" spans="1:4" x14ac:dyDescent="0.35">
      <c r="B14" s="166" t="s">
        <v>8408</v>
      </c>
      <c r="C14" s="167" cm="1">
        <f t="array" ref="C14">+INDEX('C-BaremoVectorial'!$I$4:$I$1099,MATCH(TRUE&amp;C5&amp;C7,('C-BaremoVectorial'!$I$4:$I$1099&gt;=$C$6)&amp;'C-BaremoVectorial'!$D$4:$D$1099&amp;'C-BaremoVectorial'!$C$4:$C$1099,0))</f>
        <v>137.20000000000002</v>
      </c>
      <c r="D14" s="168" t="s">
        <v>4</v>
      </c>
    </row>
    <row r="15" spans="1:4" x14ac:dyDescent="0.35">
      <c r="A15" s="171"/>
      <c r="B15" s="166" t="s">
        <v>8409</v>
      </c>
      <c r="C15" s="167" cm="1">
        <f t="array" ref="C15">+INDEX('C-BaremoVectorial'!$H$4:$H$1099,MATCH(TRUE&amp;C7,('C-BaremoVectorial'!$H$4:$H$1099&gt;=$C$12)&amp;'C-BaremoVectorial'!$C$4:$C$1099,0))</f>
        <v>2450</v>
      </c>
      <c r="D15" s="168" t="s">
        <v>8406</v>
      </c>
    </row>
    <row r="17" spans="3:3" x14ac:dyDescent="0.35">
      <c r="C17" s="16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93EE9-255D-4601-8EB1-172F9B200605}">
  <sheetPr codeName="Hoja4"/>
  <dimension ref="A1:AS1110"/>
  <sheetViews>
    <sheetView showGridLines="0" topLeftCell="H1" zoomScale="85" zoomScaleNormal="85" workbookViewId="0">
      <pane ySplit="4" topLeftCell="A5" activePane="bottomLeft" state="frozen"/>
      <selection pane="bottomLeft" activeCell="S5" sqref="S5"/>
    </sheetView>
  </sheetViews>
  <sheetFormatPr baseColWidth="10" defaultColWidth="0" defaultRowHeight="14" zeroHeight="1" x14ac:dyDescent="0.3"/>
  <cols>
    <col min="1" max="1" width="4.08203125" customWidth="1"/>
    <col min="2" max="2" width="47.33203125" customWidth="1"/>
    <col min="3" max="6" width="11.5" customWidth="1"/>
    <col min="7" max="7" width="15.58203125" customWidth="1"/>
    <col min="8" max="8" width="11.5" customWidth="1"/>
    <col min="9" max="19" width="14.33203125" customWidth="1"/>
    <col min="20" max="20" width="18.5" bestFit="1" customWidth="1"/>
    <col min="21" max="21" width="18.08203125" bestFit="1" customWidth="1"/>
    <col min="22" max="22" width="18.08203125" customWidth="1"/>
    <col min="23" max="27" width="11.5" customWidth="1"/>
    <col min="28" max="30" width="4.08203125" customWidth="1"/>
    <col min="31" max="45" width="0" hidden="1" customWidth="1"/>
    <col min="46" max="16384" width="10.58203125" hidden="1"/>
  </cols>
  <sheetData>
    <row r="1" spans="1:30" ht="14.5" x14ac:dyDescent="0.35">
      <c r="A1" s="73"/>
      <c r="B1" s="21"/>
      <c r="C1" s="21"/>
      <c r="D1" s="21"/>
      <c r="E1" s="21"/>
      <c r="F1" s="21"/>
      <c r="G1" s="21"/>
      <c r="H1" s="21"/>
      <c r="I1" s="74"/>
      <c r="J1" s="21">
        <v>750</v>
      </c>
      <c r="K1" s="165">
        <f>+J1/9*12</f>
        <v>1000</v>
      </c>
      <c r="L1" s="21"/>
      <c r="M1" s="21"/>
      <c r="N1" s="21"/>
      <c r="O1" s="21"/>
      <c r="P1" s="21"/>
      <c r="Q1" s="79"/>
      <c r="R1" s="21"/>
      <c r="S1" s="21"/>
      <c r="T1" s="21"/>
      <c r="U1" s="79"/>
      <c r="V1" s="79"/>
      <c r="W1" s="73"/>
      <c r="X1" s="73"/>
      <c r="Y1" s="73"/>
      <c r="Z1" s="73"/>
      <c r="AA1" s="73"/>
      <c r="AB1" s="21"/>
      <c r="AC1" s="21"/>
      <c r="AD1" s="21"/>
    </row>
    <row r="2" spans="1:30" ht="14.5" x14ac:dyDescent="0.35">
      <c r="A2" s="73"/>
      <c r="B2" s="72" t="s">
        <v>13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72"/>
      <c r="X2" s="172"/>
      <c r="Y2" s="73"/>
      <c r="Z2" s="73"/>
      <c r="AA2" s="73"/>
      <c r="AB2" s="21"/>
      <c r="AC2" s="21"/>
      <c r="AD2" s="21"/>
    </row>
    <row r="3" spans="1:30" ht="14.5" x14ac:dyDescent="0.35">
      <c r="A3" s="73"/>
      <c r="B3" s="117" t="s">
        <v>8344</v>
      </c>
      <c r="C3" s="118"/>
      <c r="D3" s="118"/>
      <c r="E3" s="118"/>
      <c r="F3" s="118"/>
      <c r="G3" s="118"/>
      <c r="H3" s="118"/>
      <c r="I3" s="119"/>
      <c r="J3" s="108" t="s">
        <v>8330</v>
      </c>
      <c r="K3" s="109" t="s">
        <v>8345</v>
      </c>
      <c r="L3" s="108" t="s">
        <v>8331</v>
      </c>
      <c r="M3" s="109" t="s">
        <v>8332</v>
      </c>
      <c r="N3" s="108" t="s">
        <v>8333</v>
      </c>
      <c r="O3" s="109" t="s">
        <v>8334</v>
      </c>
      <c r="P3" s="108" t="s">
        <v>8335</v>
      </c>
      <c r="Q3" s="109" t="s">
        <v>8336</v>
      </c>
      <c r="R3" s="110" t="s">
        <v>8337</v>
      </c>
      <c r="S3" s="110" t="s">
        <v>8338</v>
      </c>
      <c r="T3" s="108" t="s">
        <v>8339</v>
      </c>
      <c r="U3" s="110" t="s">
        <v>8340</v>
      </c>
      <c r="V3" s="73" t="s">
        <v>8249</v>
      </c>
      <c r="W3" s="148" t="s">
        <v>8249</v>
      </c>
      <c r="X3" s="148" t="s">
        <v>8249</v>
      </c>
      <c r="Y3" s="148" t="s">
        <v>8249</v>
      </c>
      <c r="Z3" s="148"/>
      <c r="AA3" s="148" t="s">
        <v>8249</v>
      </c>
      <c r="AB3" s="21"/>
      <c r="AC3" s="21"/>
      <c r="AD3" s="21"/>
    </row>
    <row r="4" spans="1:30" ht="49.5" customHeight="1" x14ac:dyDescent="0.35">
      <c r="A4" s="77"/>
      <c r="B4" s="106" t="s">
        <v>19</v>
      </c>
      <c r="C4" s="106" t="s">
        <v>5</v>
      </c>
      <c r="D4" s="106" t="s">
        <v>8240</v>
      </c>
      <c r="E4" s="106" t="s">
        <v>8268</v>
      </c>
      <c r="F4" s="106" t="s">
        <v>8418</v>
      </c>
      <c r="G4" s="106" t="s">
        <v>8292</v>
      </c>
      <c r="H4" s="106" t="s">
        <v>8326</v>
      </c>
      <c r="I4" s="106" t="s">
        <v>18</v>
      </c>
      <c r="J4" s="111" t="s">
        <v>8302</v>
      </c>
      <c r="K4" s="107" t="s">
        <v>8311</v>
      </c>
      <c r="L4" s="111" t="s">
        <v>8301</v>
      </c>
      <c r="M4" s="107" t="s">
        <v>8312</v>
      </c>
      <c r="N4" s="111" t="s">
        <v>8325</v>
      </c>
      <c r="O4" s="107" t="s">
        <v>8324</v>
      </c>
      <c r="P4" s="111" t="s">
        <v>8327</v>
      </c>
      <c r="Q4" s="107" t="s">
        <v>8328</v>
      </c>
      <c r="R4" s="111" t="s">
        <v>8265</v>
      </c>
      <c r="S4" s="111" t="s">
        <v>8305</v>
      </c>
      <c r="T4" s="114" t="s">
        <v>8341</v>
      </c>
      <c r="U4" s="115" t="s">
        <v>8342</v>
      </c>
      <c r="V4" s="106" t="s">
        <v>8343</v>
      </c>
      <c r="W4" s="149" t="s">
        <v>8398</v>
      </c>
      <c r="X4" s="149" t="s">
        <v>8247</v>
      </c>
      <c r="Y4" s="150" t="s">
        <v>8267</v>
      </c>
      <c r="Z4" s="150" t="s">
        <v>8361</v>
      </c>
      <c r="AA4" s="150" t="s">
        <v>8346</v>
      </c>
      <c r="AB4" s="76"/>
      <c r="AC4" s="76"/>
      <c r="AD4" s="76"/>
    </row>
    <row r="5" spans="1:30" ht="14.5" x14ac:dyDescent="0.35">
      <c r="A5" s="73">
        <v>1</v>
      </c>
      <c r="B5" s="79" t="s">
        <v>20</v>
      </c>
      <c r="C5" s="79" t="s">
        <v>8244</v>
      </c>
      <c r="D5" s="79" t="s">
        <v>10</v>
      </c>
      <c r="E5" s="79" t="s">
        <v>21</v>
      </c>
      <c r="F5" s="183">
        <v>1</v>
      </c>
      <c r="G5" s="79" t="s">
        <v>8293</v>
      </c>
      <c r="H5" s="78">
        <v>1000</v>
      </c>
      <c r="I5" s="74" cm="1">
        <f t="array" ref="I5">+INDEX('I-Gasificación'!$G$5:$G$1100,MATCH($C5&amp;$D5&amp;$E5&amp;$G5,'I-Gasificación'!$C$5:$C$1100&amp;'I-Gasificación'!$D$5:$D$1100&amp;'I-Gasificación'!$E$5:$E$1100&amp;'I-Gasificación'!$F$5:$F$1100,0))</f>
        <v>95.2</v>
      </c>
      <c r="J5" s="112">
        <f>INDEX('I-Baremo_Depósitos_Lapesa'!$C:$C,MATCH($E5,'I-Baremo_Depósitos_Lapesa'!$B:$B,0),1)</f>
        <v>1895</v>
      </c>
      <c r="K5" s="78">
        <f>+J5/70%</f>
        <v>2707.1428571428573</v>
      </c>
      <c r="L5" s="122">
        <f>INDEX('I-Baremo_VA_Lapesa'!$D$5:$K$66,MATCH($E5,'I-Baremo_VA_Lapesa'!$C$5:$C$66,0),MATCH($G5,'I-Baremo_VA_Lapesa'!$D$4:$K$4,0))</f>
        <v>0</v>
      </c>
      <c r="M5" s="123">
        <f>+L5/70%</f>
        <v>0</v>
      </c>
      <c r="N5" s="113" cm="1">
        <f t="array" ref="N5">IF(AND($H5&lt;=4800,$I5&lt;=560),0,SUMPRODUCT(--($I5&gt;'I-Baremo_Regulación_Lapesa'!$B$4:$B$8),--($I5&lt;='I-Baremo_Regulación_Lapesa'!$C$4:$C$8),'I-Baremo_Regulación_Lapesa'!$D$4:$D$8))</f>
        <v>0</v>
      </c>
      <c r="O5" s="78">
        <f>+N5/70%</f>
        <v>0</v>
      </c>
      <c r="P5" s="112">
        <f>+J5+L5+N5</f>
        <v>1895</v>
      </c>
      <c r="Q5" s="74">
        <f>+K5+M5+O5</f>
        <v>2707.1428571428573</v>
      </c>
      <c r="R5" s="113">
        <f>INDEX('I-Baremo_Legalización'!$D$4:$D$100,MATCH($E5,'I-Baremo_Legalización'!$C$4:$C$100,0),1)</f>
        <v>1257.25</v>
      </c>
      <c r="S5" s="113" cm="1">
        <f t="array" ref="S5">+INDEX('I-Baremo_Acuerdo_Marco'!$F$2:$F$221,MATCH($C5&amp;$E5&amp;$G5,'I-Baremo_Acuerdo_Marco'!$C$2:$C$221&amp;'I-Baremo_Acuerdo_Marco'!$D$2:$D$221&amp;'I-Baremo_Acuerdo_Marco'!$E$2:$E$221,0))</f>
        <v>4206.7849999999999</v>
      </c>
      <c r="T5" s="112">
        <f t="shared" ref="T5:T6" si="0">+J5+L5+N5+R5+S5</f>
        <v>7359.0349999999999</v>
      </c>
      <c r="U5" s="116">
        <f>+K5+M5+O5+R5+S5</f>
        <v>8171.1778571428567</v>
      </c>
      <c r="V5" s="74" t="str">
        <f>+C5&amp;D5&amp;I5</f>
        <v>AéreoA95,2</v>
      </c>
      <c r="W5" s="148">
        <f>+IF(AND($C5='C-Aux_CA'!$C$7,$D5='C-Aux_CA'!$C$5,$I5&gt;='C-Aux_CA'!$C$14,$H5&gt;='C-Aux_CA'!$C$15),1,0)</f>
        <v>0</v>
      </c>
      <c r="X5" s="148">
        <f>COUNTIFS($I$5:$I$1099,$I5,$H$5:$H$1099,$H5,$D$5:$D$1099,$D5,$C$5:$C$1099,$C5)</f>
        <v>1</v>
      </c>
      <c r="Y5" s="151" cm="1">
        <f t="array" ref="Y5">IF(W5=0,0,SUMPRODUCT(--($T5&gt;='C-BaremoVectorial'!$T$4:$T$1101),--(1=$W$4:$W$1101)))</f>
        <v>0</v>
      </c>
      <c r="Z5" s="151">
        <f>+Y5-AA5</f>
        <v>0</v>
      </c>
      <c r="AA5" s="151" cm="1">
        <f t="array" ref="AA5">IF($W5=0,0,SUMPRODUCT(--(1=$W$4:$W$1101),--($U5&gt;='C-BaremoVectorial'!$U$4:$U$1101)))</f>
        <v>0</v>
      </c>
      <c r="AB5" s="21"/>
      <c r="AC5" s="21"/>
      <c r="AD5" s="21"/>
    </row>
    <row r="6" spans="1:30" ht="14.5" x14ac:dyDescent="0.35">
      <c r="A6" s="73">
        <f>+A5+1</f>
        <v>2</v>
      </c>
      <c r="B6" s="79" t="s">
        <v>20</v>
      </c>
      <c r="C6" s="79" t="s">
        <v>8244</v>
      </c>
      <c r="D6" s="79" t="s">
        <v>10</v>
      </c>
      <c r="E6" s="79" t="s">
        <v>22</v>
      </c>
      <c r="F6" s="183">
        <v>1</v>
      </c>
      <c r="G6" s="79" t="s">
        <v>8293</v>
      </c>
      <c r="H6" s="78">
        <v>1450</v>
      </c>
      <c r="I6" s="74" cm="1">
        <f t="array" ref="I6">+INDEX('I-Gasificación'!$G$5:$G$1100,MATCH($C6&amp;$D6&amp;$E6&amp;$G6,'I-Gasificación'!$C$5:$C$1100&amp;'I-Gasificación'!$D$5:$D$1100&amp;'I-Gasificación'!$E$5:$E$1100&amp;'I-Gasificación'!$F$5:$F$1100,0))</f>
        <v>123.2</v>
      </c>
      <c r="J6" s="112">
        <f>INDEX('I-Baremo_Depósitos_Lapesa'!$C:$C,MATCH($E6,'I-Baremo_Depósitos_Lapesa'!$B:$B,0),1)</f>
        <v>2436</v>
      </c>
      <c r="K6" s="78">
        <f t="shared" ref="K6:K69" si="1">+J6/70%</f>
        <v>3480</v>
      </c>
      <c r="L6" s="122">
        <f>INDEX('I-Baremo_VA_Lapesa'!$D$5:$K$66,MATCH($E6,'I-Baremo_VA_Lapesa'!$C$5:$C$66,0),MATCH($G6,'I-Baremo_VA_Lapesa'!$D$4:$K$4,0))</f>
        <v>0</v>
      </c>
      <c r="M6" s="123">
        <f t="shared" ref="M6:M69" si="2">+L6/70%</f>
        <v>0</v>
      </c>
      <c r="N6" s="113" cm="1">
        <f t="array" ref="N6">IF(AND($H6&lt;=4800,$I6&lt;=560),0,SUMPRODUCT(--($I6&gt;'I-Baremo_Regulación_Lapesa'!$B$4:$B$8),--($I6&lt;='I-Baremo_Regulación_Lapesa'!$C$4:$C$8),'I-Baremo_Regulación_Lapesa'!$D$4:$D$8))</f>
        <v>0</v>
      </c>
      <c r="O6" s="78">
        <f t="shared" ref="O6:O69" si="3">+N6/70%</f>
        <v>0</v>
      </c>
      <c r="P6" s="112">
        <f t="shared" ref="P6:P69" si="4">+J6+L6+N6</f>
        <v>2436</v>
      </c>
      <c r="Q6" s="74">
        <f t="shared" ref="Q6:Q69" si="5">+K6+M6+O6</f>
        <v>3480</v>
      </c>
      <c r="R6" s="113">
        <f>INDEX('I-Baremo_Legalización'!$D$4:$D$100,MATCH($E6,'I-Baremo_Legalización'!$C$4:$C$100,0),1)</f>
        <v>1257.25</v>
      </c>
      <c r="S6" s="113" cm="1">
        <f t="array" ref="S6">+INDEX('I-Baremo_Acuerdo_Marco'!$F$2:$F$221,MATCH($C6&amp;$E6&amp;$G6,'I-Baremo_Acuerdo_Marco'!$C$2:$C$221&amp;'I-Baremo_Acuerdo_Marco'!$D$2:$D$221&amp;'I-Baremo_Acuerdo_Marco'!$E$2:$E$221,0))</f>
        <v>4647.8850000000011</v>
      </c>
      <c r="T6" s="112">
        <f t="shared" si="0"/>
        <v>8341.135000000002</v>
      </c>
      <c r="U6" s="116">
        <f t="shared" ref="U6:U69" si="6">+K6+M6+O6+R6+S6</f>
        <v>9385.135000000002</v>
      </c>
      <c r="V6" s="74" t="str">
        <f t="shared" ref="V6:V69" si="7">+C6&amp;D6&amp;I6</f>
        <v>AéreoA123,2</v>
      </c>
      <c r="W6" s="148">
        <f>+IF(AND($C6='C-Aux_CA'!$C$7,$D6='C-Aux_CA'!$C$5,$I6&gt;='C-Aux_CA'!$C$14,$H6&gt;='C-Aux_CA'!$C$15),1,0)</f>
        <v>0</v>
      </c>
      <c r="X6" s="148">
        <f t="shared" ref="X6:X69" si="8">COUNTIFS($I$5:$I$1099,$I6,$H$5:$H$1099,$H6,$D$5:$D$1099,$D6,$C$5:$C$1099,$C6)</f>
        <v>1</v>
      </c>
      <c r="Y6" s="151" cm="1">
        <f t="array" ref="Y6">IF(W6=0,0,SUMPRODUCT(--($T6&gt;='C-BaremoVectorial'!$T$4:$T$1101),--(1=$W$4:$W$1101)))</f>
        <v>0</v>
      </c>
      <c r="Z6" s="151">
        <f t="shared" ref="Z6:Z69" si="9">+Y6-AA6</f>
        <v>0</v>
      </c>
      <c r="AA6" s="151" cm="1">
        <f t="array" ref="AA6">IF($W6=0,0,SUMPRODUCT(--(1=$W$4:$W$1101),--($U6&gt;='C-BaremoVectorial'!$U$4:$U$1101)))</f>
        <v>0</v>
      </c>
      <c r="AB6" s="21"/>
      <c r="AC6" s="21"/>
      <c r="AD6" s="21"/>
    </row>
    <row r="7" spans="1:30" ht="14.5" x14ac:dyDescent="0.35">
      <c r="A7" s="73">
        <f t="shared" ref="A7:A70" si="10">+A6+1</f>
        <v>3</v>
      </c>
      <c r="B7" s="79" t="s">
        <v>20</v>
      </c>
      <c r="C7" s="79" t="s">
        <v>8244</v>
      </c>
      <c r="D7" s="79" t="s">
        <v>10</v>
      </c>
      <c r="E7" s="79" t="s">
        <v>23</v>
      </c>
      <c r="F7" s="183">
        <v>1</v>
      </c>
      <c r="G7" s="79" t="s">
        <v>8293</v>
      </c>
      <c r="H7" s="78">
        <v>2450</v>
      </c>
      <c r="I7" s="74" cm="1">
        <f t="array" ref="I7">+INDEX('I-Gasificación'!$G$5:$G$1100,MATCH($C7&amp;$D7&amp;$E7&amp;$G7,'I-Gasificación'!$C$5:$C$1100&amp;'I-Gasificación'!$D$5:$D$1100&amp;'I-Gasificación'!$E$5:$E$1100&amp;'I-Gasificación'!$F$5:$F$1100,0))</f>
        <v>182</v>
      </c>
      <c r="J7" s="112">
        <f>INDEX('I-Baremo_Depósitos_Lapesa'!$C:$C,MATCH($E7,'I-Baremo_Depósitos_Lapesa'!$B:$B,0),1)</f>
        <v>2778</v>
      </c>
      <c r="K7" s="78">
        <f t="shared" si="1"/>
        <v>3968.5714285714289</v>
      </c>
      <c r="L7" s="122">
        <f>INDEX('I-Baremo_VA_Lapesa'!$D$5:$K$66,MATCH($E7,'I-Baremo_VA_Lapesa'!$C$5:$C$66,0),MATCH($G7,'I-Baremo_VA_Lapesa'!$D$4:$K$4,0))</f>
        <v>0</v>
      </c>
      <c r="M7" s="123">
        <f t="shared" si="2"/>
        <v>0</v>
      </c>
      <c r="N7" s="113" cm="1">
        <f t="array" ref="N7">IF(AND($H7&lt;=4800,$I7&lt;=560),0,SUMPRODUCT(--($I7&gt;'I-Baremo_Regulación_Lapesa'!$B$4:$B$8),--($I7&lt;='I-Baremo_Regulación_Lapesa'!$C$4:$C$8),'I-Baremo_Regulación_Lapesa'!$D$4:$D$8))</f>
        <v>0</v>
      </c>
      <c r="O7" s="78">
        <f t="shared" si="3"/>
        <v>0</v>
      </c>
      <c r="P7" s="112">
        <f t="shared" si="4"/>
        <v>2778</v>
      </c>
      <c r="Q7" s="74">
        <f t="shared" si="5"/>
        <v>3968.5714285714289</v>
      </c>
      <c r="R7" s="113">
        <f>INDEX('I-Baremo_Legalización'!$D$4:$D$100,MATCH($E7,'I-Baremo_Legalización'!$C$4:$C$100,0),1)</f>
        <v>1257.25</v>
      </c>
      <c r="S7" s="113" cm="1">
        <f t="array" ref="S7">+INDEX('I-Baremo_Acuerdo_Marco'!$F$2:$F$221,MATCH($C7&amp;$E7&amp;$G7,'I-Baremo_Acuerdo_Marco'!$C$2:$C$221&amp;'I-Baremo_Acuerdo_Marco'!$D$2:$D$221&amp;'I-Baremo_Acuerdo_Marco'!$E$2:$E$221,0))</f>
        <v>5061.4850000000006</v>
      </c>
      <c r="T7" s="112">
        <f>+J7+L7+N7+R7+S7</f>
        <v>9096.7350000000006</v>
      </c>
      <c r="U7" s="116">
        <f t="shared" si="6"/>
        <v>10287.30642857143</v>
      </c>
      <c r="V7" s="74" t="str">
        <f t="shared" si="7"/>
        <v>AéreoA182</v>
      </c>
      <c r="W7" s="148">
        <f>+IF(AND($C7='C-Aux_CA'!$C$7,$D7='C-Aux_CA'!$C$5,$I7&gt;='C-Aux_CA'!$C$14,$H7&gt;='C-Aux_CA'!$C$15),1,0)</f>
        <v>0</v>
      </c>
      <c r="X7" s="148">
        <f t="shared" si="8"/>
        <v>1</v>
      </c>
      <c r="Y7" s="151" cm="1">
        <f t="array" ref="Y7">IF(W7=0,0,SUMPRODUCT(--($T7&gt;='C-BaremoVectorial'!$T$4:$T$1101),--(1=$W$4:$W$1101)))</f>
        <v>0</v>
      </c>
      <c r="Z7" s="151">
        <f t="shared" si="9"/>
        <v>0</v>
      </c>
      <c r="AA7" s="151" cm="1">
        <f t="array" ref="AA7">IF($W7=0,0,SUMPRODUCT(--(1=$W$4:$W$1101),--($U7&gt;='C-BaremoVectorial'!$U$4:$U$1101)))</f>
        <v>0</v>
      </c>
      <c r="AB7" s="21"/>
      <c r="AC7" s="21"/>
      <c r="AD7" s="21"/>
    </row>
    <row r="8" spans="1:30" ht="14.5" x14ac:dyDescent="0.35">
      <c r="A8" s="73">
        <f t="shared" si="10"/>
        <v>4</v>
      </c>
      <c r="B8" s="79" t="s">
        <v>20</v>
      </c>
      <c r="C8" s="79" t="s">
        <v>8244</v>
      </c>
      <c r="D8" s="79" t="s">
        <v>10</v>
      </c>
      <c r="E8" s="79" t="s">
        <v>24</v>
      </c>
      <c r="F8" s="183">
        <v>1</v>
      </c>
      <c r="G8" s="79" t="s">
        <v>8293</v>
      </c>
      <c r="H8" s="78">
        <v>4000</v>
      </c>
      <c r="I8" s="74" cm="1">
        <f t="array" ref="I8">+INDEX('I-Gasificación'!$G$5:$G$1100,MATCH($C8&amp;$D8&amp;$E8&amp;$G8,'I-Gasificación'!$C$5:$C$1100&amp;'I-Gasificación'!$D$5:$D$1100&amp;'I-Gasificación'!$E$5:$E$1100&amp;'I-Gasificación'!$F$5:$F$1100,0))</f>
        <v>275.8</v>
      </c>
      <c r="J8" s="112">
        <f>INDEX('I-Baremo_Depósitos_Lapesa'!$C:$C,MATCH($E8,'I-Baremo_Depósitos_Lapesa'!$B:$B,0),1)</f>
        <v>3766</v>
      </c>
      <c r="K8" s="78">
        <f t="shared" si="1"/>
        <v>5380</v>
      </c>
      <c r="L8" s="122">
        <f>INDEX('I-Baremo_VA_Lapesa'!$D$5:$K$66,MATCH($E8,'I-Baremo_VA_Lapesa'!$C$5:$C$66,0),MATCH($G8,'I-Baremo_VA_Lapesa'!$D$4:$K$4,0))</f>
        <v>0</v>
      </c>
      <c r="M8" s="123">
        <f t="shared" si="2"/>
        <v>0</v>
      </c>
      <c r="N8" s="113" cm="1">
        <f t="array" ref="N8">IF(AND($H8&lt;=4800,$I8&lt;=560),0,SUMPRODUCT(--($I8&gt;'I-Baremo_Regulación_Lapesa'!$B$4:$B$8),--($I8&lt;='I-Baremo_Regulación_Lapesa'!$C$4:$C$8),'I-Baremo_Regulación_Lapesa'!$D$4:$D$8))</f>
        <v>0</v>
      </c>
      <c r="O8" s="78">
        <f t="shared" si="3"/>
        <v>0</v>
      </c>
      <c r="P8" s="112">
        <f t="shared" si="4"/>
        <v>3766</v>
      </c>
      <c r="Q8" s="74">
        <f t="shared" si="5"/>
        <v>5380</v>
      </c>
      <c r="R8" s="113">
        <f>INDEX('I-Baremo_Legalización'!$D$4:$D$100,MATCH($E8,'I-Baremo_Legalización'!$C$4:$C$100,0),1)</f>
        <v>1257.25</v>
      </c>
      <c r="S8" s="113" cm="1">
        <f t="array" ref="S8">+INDEX('I-Baremo_Acuerdo_Marco'!$F$2:$F$221,MATCH($C8&amp;$E8&amp;$G8,'I-Baremo_Acuerdo_Marco'!$C$2:$C$221&amp;'I-Baremo_Acuerdo_Marco'!$D$2:$D$221&amp;'I-Baremo_Acuerdo_Marco'!$E$2:$E$221,0))</f>
        <v>5647.7850000000008</v>
      </c>
      <c r="T8" s="112">
        <f t="shared" ref="T8:T71" si="11">+J8+L8+N8+R8+S8</f>
        <v>10671.035</v>
      </c>
      <c r="U8" s="116">
        <f t="shared" si="6"/>
        <v>12285.035</v>
      </c>
      <c r="V8" s="74" t="str">
        <f t="shared" si="7"/>
        <v>AéreoA275,8</v>
      </c>
      <c r="W8" s="148">
        <f>+IF(AND($C8='C-Aux_CA'!$C$7,$D8='C-Aux_CA'!$C$5,$I8&gt;='C-Aux_CA'!$C$14,$H8&gt;='C-Aux_CA'!$C$15),1,0)</f>
        <v>0</v>
      </c>
      <c r="X8" s="148">
        <f t="shared" si="8"/>
        <v>1</v>
      </c>
      <c r="Y8" s="151" cm="1">
        <f t="array" ref="Y8">IF(W8=0,0,SUMPRODUCT(--($T8&gt;='C-BaremoVectorial'!$T$4:$T$1101),--(1=$W$4:$W$1101)))</f>
        <v>0</v>
      </c>
      <c r="Z8" s="151">
        <f t="shared" si="9"/>
        <v>0</v>
      </c>
      <c r="AA8" s="151" cm="1">
        <f t="array" ref="AA8">IF($W8=0,0,SUMPRODUCT(--(1=$W$4:$W$1101),--($U8&gt;='C-BaremoVectorial'!$U$4:$U$1101)))</f>
        <v>0</v>
      </c>
      <c r="AB8" s="21"/>
      <c r="AC8" s="21"/>
      <c r="AD8" s="21"/>
    </row>
    <row r="9" spans="1:30" ht="14.5" x14ac:dyDescent="0.35">
      <c r="A9" s="73">
        <f t="shared" si="10"/>
        <v>5</v>
      </c>
      <c r="B9" s="79" t="s">
        <v>20</v>
      </c>
      <c r="C9" s="79" t="s">
        <v>8244</v>
      </c>
      <c r="D9" s="79" t="s">
        <v>10</v>
      </c>
      <c r="E9" s="79" t="s">
        <v>25</v>
      </c>
      <c r="F9" s="183">
        <v>1</v>
      </c>
      <c r="G9" s="79" t="s">
        <v>8293</v>
      </c>
      <c r="H9" s="78">
        <v>4880</v>
      </c>
      <c r="I9" s="74" cm="1">
        <f t="array" ref="I9">+INDEX('I-Gasificación'!$G$5:$G$1100,MATCH($C9&amp;$D9&amp;$E9&amp;$G9,'I-Gasificación'!$C$5:$C$1100&amp;'I-Gasificación'!$D$5:$D$1100&amp;'I-Gasificación'!$E$5:$E$1100&amp;'I-Gasificación'!$F$5:$F$1100,0))</f>
        <v>331.8</v>
      </c>
      <c r="J9" s="112">
        <f>INDEX('I-Baremo_Depósitos_Lapesa'!$C:$C,MATCH($E9,'I-Baremo_Depósitos_Lapesa'!$B:$B,0),1)</f>
        <v>4424</v>
      </c>
      <c r="K9" s="78">
        <f t="shared" si="1"/>
        <v>6320</v>
      </c>
      <c r="L9" s="122">
        <f>INDEX('I-Baremo_VA_Lapesa'!$D$5:$K$66,MATCH($E9,'I-Baremo_VA_Lapesa'!$C$5:$C$66,0),MATCH($G9,'I-Baremo_VA_Lapesa'!$D$4:$K$4,0))</f>
        <v>0</v>
      </c>
      <c r="M9" s="123">
        <f t="shared" si="2"/>
        <v>0</v>
      </c>
      <c r="N9" s="113" cm="1">
        <f t="array" ref="N9">IF(AND($H9&lt;=4800,$I9&lt;=560),0,SUMPRODUCT(--($I9&gt;'I-Baremo_Regulación_Lapesa'!$B$4:$B$8),--($I9&lt;='I-Baremo_Regulación_Lapesa'!$C$4:$C$8),'I-Baremo_Regulación_Lapesa'!$D$4:$D$8))</f>
        <v>357</v>
      </c>
      <c r="O9" s="78">
        <f t="shared" si="3"/>
        <v>510.00000000000006</v>
      </c>
      <c r="P9" s="112">
        <f t="shared" si="4"/>
        <v>4781</v>
      </c>
      <c r="Q9" s="74">
        <f t="shared" si="5"/>
        <v>6830</v>
      </c>
      <c r="R9" s="113">
        <f>INDEX('I-Baremo_Legalización'!$D$4:$D$100,MATCH($E9,'I-Baremo_Legalización'!$C$4:$C$100,0),1)</f>
        <v>1257.25</v>
      </c>
      <c r="S9" s="113" cm="1">
        <f t="array" ref="S9">+INDEX('I-Baremo_Acuerdo_Marco'!$F$2:$F$221,MATCH($C9&amp;$E9&amp;$G9,'I-Baremo_Acuerdo_Marco'!$C$2:$C$221&amp;'I-Baremo_Acuerdo_Marco'!$D$2:$D$221&amp;'I-Baremo_Acuerdo_Marco'!$E$2:$E$221,0))</f>
        <v>5963.4850000000006</v>
      </c>
      <c r="T9" s="112">
        <f t="shared" si="11"/>
        <v>12001.735000000001</v>
      </c>
      <c r="U9" s="116">
        <f t="shared" si="6"/>
        <v>14050.735000000001</v>
      </c>
      <c r="V9" s="74" t="str">
        <f t="shared" si="7"/>
        <v>AéreoA331,8</v>
      </c>
      <c r="W9" s="148">
        <f>+IF(AND($C9='C-Aux_CA'!$C$7,$D9='C-Aux_CA'!$C$5,$I9&gt;='C-Aux_CA'!$C$14,$H9&gt;='C-Aux_CA'!$C$15),1,0)</f>
        <v>0</v>
      </c>
      <c r="X9" s="148">
        <f t="shared" si="8"/>
        <v>1</v>
      </c>
      <c r="Y9" s="151" cm="1">
        <f t="array" ref="Y9">IF(W9=0,0,SUMPRODUCT(--($T9&gt;='C-BaremoVectorial'!$T$4:$T$1101),--(1=$W$4:$W$1101)))</f>
        <v>0</v>
      </c>
      <c r="Z9" s="151">
        <f t="shared" si="9"/>
        <v>0</v>
      </c>
      <c r="AA9" s="151" cm="1">
        <f t="array" ref="AA9">IF($W9=0,0,SUMPRODUCT(--(1=$W$4:$W$1101),--($U9&gt;='C-BaremoVectorial'!$U$4:$U$1101)))</f>
        <v>0</v>
      </c>
      <c r="AB9" s="21"/>
      <c r="AC9" s="21"/>
      <c r="AD9" s="21"/>
    </row>
    <row r="10" spans="1:30" ht="14.5" x14ac:dyDescent="0.35">
      <c r="A10" s="73">
        <f t="shared" si="10"/>
        <v>6</v>
      </c>
      <c r="B10" s="79" t="s">
        <v>20</v>
      </c>
      <c r="C10" s="79" t="s">
        <v>8244</v>
      </c>
      <c r="D10" s="79" t="s">
        <v>10</v>
      </c>
      <c r="E10" s="79" t="s">
        <v>26</v>
      </c>
      <c r="F10" s="183">
        <v>1</v>
      </c>
      <c r="G10" s="79" t="s">
        <v>8293</v>
      </c>
      <c r="H10" s="78">
        <v>6650</v>
      </c>
      <c r="I10" s="74" cm="1">
        <f t="array" ref="I10">+INDEX('I-Gasificación'!$G$5:$G$1100,MATCH($C10&amp;$D10&amp;$E10&amp;$G10,'I-Gasificación'!$C$5:$C$1100&amp;'I-Gasificación'!$D$5:$D$1100&amp;'I-Gasificación'!$E$5:$E$1100&amp;'I-Gasificación'!$F$5:$F$1100,0))</f>
        <v>438.2</v>
      </c>
      <c r="J10" s="112">
        <f>INDEX('I-Baremo_Depósitos_Lapesa'!$C:$C,MATCH($E10,'I-Baremo_Depósitos_Lapesa'!$B:$B,0),1)</f>
        <v>5057</v>
      </c>
      <c r="K10" s="78">
        <f t="shared" si="1"/>
        <v>7224.2857142857147</v>
      </c>
      <c r="L10" s="122">
        <f>INDEX('I-Baremo_VA_Lapesa'!$D$5:$K$66,MATCH($E10,'I-Baremo_VA_Lapesa'!$C$5:$C$66,0),MATCH($G10,'I-Baremo_VA_Lapesa'!$D$4:$K$4,0))</f>
        <v>0</v>
      </c>
      <c r="M10" s="123">
        <f t="shared" si="2"/>
        <v>0</v>
      </c>
      <c r="N10" s="113" cm="1">
        <f t="array" ref="N10">IF(AND($H10&lt;=4800,$I10&lt;=560),0,SUMPRODUCT(--($I10&gt;'I-Baremo_Regulación_Lapesa'!$B$4:$B$8),--($I10&lt;='I-Baremo_Regulación_Lapesa'!$C$4:$C$8),'I-Baremo_Regulación_Lapesa'!$D$4:$D$8))</f>
        <v>357</v>
      </c>
      <c r="O10" s="78">
        <f t="shared" si="3"/>
        <v>510.00000000000006</v>
      </c>
      <c r="P10" s="112">
        <f t="shared" si="4"/>
        <v>5414</v>
      </c>
      <c r="Q10" s="74">
        <f t="shared" si="5"/>
        <v>7734.2857142857147</v>
      </c>
      <c r="R10" s="113">
        <f>INDEX('I-Baremo_Legalización'!$D$4:$D$100,MATCH($E10,'I-Baremo_Legalización'!$C$4:$C$100,0),1)</f>
        <v>1257.25</v>
      </c>
      <c r="S10" s="113" cm="1">
        <f t="array" ref="S10">+INDEX('I-Baremo_Acuerdo_Marco'!$F$2:$F$221,MATCH($C10&amp;$E10&amp;$G10,'I-Baremo_Acuerdo_Marco'!$C$2:$C$221&amp;'I-Baremo_Acuerdo_Marco'!$D$2:$D$221&amp;'I-Baremo_Acuerdo_Marco'!$E$2:$E$221,0))</f>
        <v>7087.6850000000013</v>
      </c>
      <c r="T10" s="112">
        <f t="shared" si="11"/>
        <v>13758.935000000001</v>
      </c>
      <c r="U10" s="116">
        <f t="shared" si="6"/>
        <v>16079.220714285715</v>
      </c>
      <c r="V10" s="74" t="str">
        <f t="shared" si="7"/>
        <v>AéreoA438,2</v>
      </c>
      <c r="W10" s="148">
        <f>+IF(AND($C10='C-Aux_CA'!$C$7,$D10='C-Aux_CA'!$C$5,$I10&gt;='C-Aux_CA'!$C$14,$H10&gt;='C-Aux_CA'!$C$15),1,0)</f>
        <v>0</v>
      </c>
      <c r="X10" s="148">
        <f t="shared" si="8"/>
        <v>1</v>
      </c>
      <c r="Y10" s="151" cm="1">
        <f t="array" ref="Y10">IF(W10=0,0,SUMPRODUCT(--($T10&gt;='C-BaremoVectorial'!$T$4:$T$1101),--(1=$W$4:$W$1101)))</f>
        <v>0</v>
      </c>
      <c r="Z10" s="151">
        <f t="shared" si="9"/>
        <v>0</v>
      </c>
      <c r="AA10" s="151" cm="1">
        <f t="array" ref="AA10">IF($W10=0,0,SUMPRODUCT(--(1=$W$4:$W$1101),--($U10&gt;='C-BaremoVectorial'!$U$4:$U$1101)))</f>
        <v>0</v>
      </c>
      <c r="AB10" s="21"/>
      <c r="AC10" s="21"/>
      <c r="AD10" s="21"/>
    </row>
    <row r="11" spans="1:30" ht="14.5" x14ac:dyDescent="0.35">
      <c r="A11" s="73">
        <f t="shared" si="10"/>
        <v>7</v>
      </c>
      <c r="B11" s="79" t="s">
        <v>20</v>
      </c>
      <c r="C11" s="79" t="s">
        <v>8244</v>
      </c>
      <c r="D11" s="79" t="s">
        <v>10</v>
      </c>
      <c r="E11" s="79" t="s">
        <v>27</v>
      </c>
      <c r="F11" s="183">
        <v>1</v>
      </c>
      <c r="G11" s="79" t="s">
        <v>8293</v>
      </c>
      <c r="H11" s="78">
        <v>8334</v>
      </c>
      <c r="I11" s="74" cm="1">
        <f t="array" ref="I11">+INDEX('I-Gasificación'!$G$5:$G$1100,MATCH($C11&amp;$D11&amp;$E11&amp;$G11,'I-Gasificación'!$C$5:$C$1100&amp;'I-Gasificación'!$D$5:$D$1100&amp;'I-Gasificación'!$E$5:$E$1100&amp;'I-Gasificación'!$F$5:$F$1100,0))</f>
        <v>546</v>
      </c>
      <c r="J11" s="112">
        <f>INDEX('I-Baremo_Depósitos_Lapesa'!$C:$C,MATCH($E11,'I-Baremo_Depósitos_Lapesa'!$B:$B,0),1)</f>
        <v>6078</v>
      </c>
      <c r="K11" s="78">
        <f t="shared" si="1"/>
        <v>8682.8571428571431</v>
      </c>
      <c r="L11" s="122">
        <f>INDEX('I-Baremo_VA_Lapesa'!$D$5:$K$66,MATCH($E11,'I-Baremo_VA_Lapesa'!$C$5:$C$66,0),MATCH($G11,'I-Baremo_VA_Lapesa'!$D$4:$K$4,0))</f>
        <v>0</v>
      </c>
      <c r="M11" s="123">
        <f t="shared" si="2"/>
        <v>0</v>
      </c>
      <c r="N11" s="113" cm="1">
        <f t="array" ref="N11">IF(AND($H11&lt;=4800,$I11&lt;=560),0,SUMPRODUCT(--($I11&gt;'I-Baremo_Regulación_Lapesa'!$B$4:$B$8),--($I11&lt;='I-Baremo_Regulación_Lapesa'!$C$4:$C$8),'I-Baremo_Regulación_Lapesa'!$D$4:$D$8))</f>
        <v>357</v>
      </c>
      <c r="O11" s="78">
        <f t="shared" si="3"/>
        <v>510.00000000000006</v>
      </c>
      <c r="P11" s="112">
        <f t="shared" si="4"/>
        <v>6435</v>
      </c>
      <c r="Q11" s="74">
        <f t="shared" si="5"/>
        <v>9192.8571428571431</v>
      </c>
      <c r="R11" s="113">
        <f>INDEX('I-Baremo_Legalización'!$D$4:$D$100,MATCH($E11,'I-Baremo_Legalización'!$C$4:$C$100,0),1)</f>
        <v>1257.25</v>
      </c>
      <c r="S11" s="113" cm="1">
        <f t="array" ref="S11">+INDEX('I-Baremo_Acuerdo_Marco'!$F$2:$F$221,MATCH($C11&amp;$E11&amp;$G11,'I-Baremo_Acuerdo_Marco'!$C$2:$C$221&amp;'I-Baremo_Acuerdo_Marco'!$D$2:$D$221&amp;'I-Baremo_Acuerdo_Marco'!$E$2:$E$221,0))</f>
        <v>7424.2850000000008</v>
      </c>
      <c r="T11" s="112">
        <f t="shared" si="11"/>
        <v>15116.535</v>
      </c>
      <c r="U11" s="116">
        <f t="shared" si="6"/>
        <v>17874.392142857145</v>
      </c>
      <c r="V11" s="74" t="str">
        <f t="shared" si="7"/>
        <v>AéreoA546</v>
      </c>
      <c r="W11" s="148">
        <f>+IF(AND($C11='C-Aux_CA'!$C$7,$D11='C-Aux_CA'!$C$5,$I11&gt;='C-Aux_CA'!$C$14,$H11&gt;='C-Aux_CA'!$C$15),1,0)</f>
        <v>0</v>
      </c>
      <c r="X11" s="148">
        <f t="shared" si="8"/>
        <v>1</v>
      </c>
      <c r="Y11" s="151" cm="1">
        <f t="array" ref="Y11">IF(W11=0,0,SUMPRODUCT(--($T11&gt;='C-BaremoVectorial'!$T$4:$T$1101),--(1=$W$4:$W$1101)))</f>
        <v>0</v>
      </c>
      <c r="Z11" s="151">
        <f t="shared" si="9"/>
        <v>0</v>
      </c>
      <c r="AA11" s="151" cm="1">
        <f t="array" ref="AA11">IF($W11=0,0,SUMPRODUCT(--(1=$W$4:$W$1101),--($U11&gt;='C-BaremoVectorial'!$U$4:$U$1101)))</f>
        <v>0</v>
      </c>
      <c r="AB11" s="21"/>
      <c r="AC11" s="21"/>
      <c r="AD11" s="21"/>
    </row>
    <row r="12" spans="1:30" ht="14.5" x14ac:dyDescent="0.35">
      <c r="A12" s="73">
        <f t="shared" si="10"/>
        <v>8</v>
      </c>
      <c r="B12" s="79" t="s">
        <v>20</v>
      </c>
      <c r="C12" s="79" t="s">
        <v>8244</v>
      </c>
      <c r="D12" s="79" t="s">
        <v>10</v>
      </c>
      <c r="E12" s="79" t="s">
        <v>28</v>
      </c>
      <c r="F12" s="183">
        <v>1</v>
      </c>
      <c r="G12" s="79" t="s">
        <v>8293</v>
      </c>
      <c r="H12" s="78">
        <v>10000</v>
      </c>
      <c r="I12" s="74" cm="1">
        <f t="array" ref="I12">+INDEX('I-Gasificación'!$G$5:$G$1100,MATCH($C12&amp;$D12&amp;$E12&amp;$G12,'I-Gasificación'!$C$5:$C$1100&amp;'I-Gasificación'!$D$5:$D$1100&amp;'I-Gasificación'!$E$5:$E$1100&amp;'I-Gasificación'!$F$5:$F$1100,0))</f>
        <v>532</v>
      </c>
      <c r="J12" s="112">
        <f>INDEX('I-Baremo_Depósitos_Lapesa'!$C:$C,MATCH($E12,'I-Baremo_Depósitos_Lapesa'!$B:$B,0),1)</f>
        <v>8595</v>
      </c>
      <c r="K12" s="78">
        <f t="shared" si="1"/>
        <v>12278.571428571429</v>
      </c>
      <c r="L12" s="122">
        <f>INDEX('I-Baremo_VA_Lapesa'!$D$5:$K$66,MATCH($E12,'I-Baremo_VA_Lapesa'!$C$5:$C$66,0),MATCH($G12,'I-Baremo_VA_Lapesa'!$D$4:$K$4,0))</f>
        <v>0</v>
      </c>
      <c r="M12" s="123">
        <f t="shared" si="2"/>
        <v>0</v>
      </c>
      <c r="N12" s="113" cm="1">
        <f t="array" ref="N12">IF(AND($H12&lt;=4800,$I12&lt;=560),0,SUMPRODUCT(--($I12&gt;'I-Baremo_Regulación_Lapesa'!$B$4:$B$8),--($I12&lt;='I-Baremo_Regulación_Lapesa'!$C$4:$C$8),'I-Baremo_Regulación_Lapesa'!$D$4:$D$8))</f>
        <v>357</v>
      </c>
      <c r="O12" s="78">
        <f t="shared" si="3"/>
        <v>510.00000000000006</v>
      </c>
      <c r="P12" s="112">
        <f t="shared" si="4"/>
        <v>8952</v>
      </c>
      <c r="Q12" s="74">
        <f t="shared" si="5"/>
        <v>12788.571428571429</v>
      </c>
      <c r="R12" s="113">
        <f>INDEX('I-Baremo_Legalización'!$D$4:$D$100,MATCH($E12,'I-Baremo_Legalización'!$C$4:$C$100,0),1)</f>
        <v>1257.25</v>
      </c>
      <c r="S12" s="113" cm="1">
        <f t="array" ref="S12">+INDEX('I-Baremo_Acuerdo_Marco'!$F$2:$F$221,MATCH($C12&amp;$E12&amp;$G12,'I-Baremo_Acuerdo_Marco'!$C$2:$C$221&amp;'I-Baremo_Acuerdo_Marco'!$D$2:$D$221&amp;'I-Baremo_Acuerdo_Marco'!$E$2:$E$221,0))</f>
        <v>8052.3850000000011</v>
      </c>
      <c r="T12" s="112">
        <f t="shared" si="11"/>
        <v>18261.635000000002</v>
      </c>
      <c r="U12" s="116">
        <f t="shared" si="6"/>
        <v>22098.20642857143</v>
      </c>
      <c r="V12" s="74" t="str">
        <f t="shared" si="7"/>
        <v>AéreoA532</v>
      </c>
      <c r="W12" s="148">
        <f>+IF(AND($C12='C-Aux_CA'!$C$7,$D12='C-Aux_CA'!$C$5,$I12&gt;='C-Aux_CA'!$C$14,$H12&gt;='C-Aux_CA'!$C$15),1,0)</f>
        <v>0</v>
      </c>
      <c r="X12" s="148">
        <f t="shared" si="8"/>
        <v>1</v>
      </c>
      <c r="Y12" s="151" cm="1">
        <f t="array" ref="Y12">IF(W12=0,0,SUMPRODUCT(--($T12&gt;='C-BaremoVectorial'!$T$4:$T$1101),--(1=$W$4:$W$1101)))</f>
        <v>0</v>
      </c>
      <c r="Z12" s="151">
        <f t="shared" si="9"/>
        <v>0</v>
      </c>
      <c r="AA12" s="151" cm="1">
        <f t="array" ref="AA12">IF($W12=0,0,SUMPRODUCT(--(1=$W$4:$W$1101),--($U12&gt;='C-BaremoVectorial'!$U$4:$U$1101)))</f>
        <v>0</v>
      </c>
      <c r="AB12" s="21"/>
      <c r="AC12" s="21"/>
      <c r="AD12" s="21"/>
    </row>
    <row r="13" spans="1:30" ht="14.5" x14ac:dyDescent="0.35">
      <c r="A13" s="73">
        <f t="shared" si="10"/>
        <v>9</v>
      </c>
      <c r="B13" s="79" t="s">
        <v>20</v>
      </c>
      <c r="C13" s="79" t="s">
        <v>8244</v>
      </c>
      <c r="D13" s="79" t="s">
        <v>10</v>
      </c>
      <c r="E13" s="79" t="s">
        <v>29</v>
      </c>
      <c r="F13" s="183">
        <v>1</v>
      </c>
      <c r="G13" s="79" t="s">
        <v>8293</v>
      </c>
      <c r="H13" s="78">
        <v>13000</v>
      </c>
      <c r="I13" s="74" cm="1">
        <f t="array" ref="I13">+INDEX('I-Gasificación'!$G$5:$G$1100,MATCH($C13&amp;$D13&amp;$E13&amp;$G13,'I-Gasificación'!$C$5:$C$1100&amp;'I-Gasificación'!$D$5:$D$1100&amp;'I-Gasificación'!$E$5:$E$1100&amp;'I-Gasificación'!$F$5:$F$1100,0))</f>
        <v>686</v>
      </c>
      <c r="J13" s="112">
        <f>INDEX('I-Baremo_Depósitos_Lapesa'!$C:$C,MATCH($E13,'I-Baremo_Depósitos_Lapesa'!$B:$B,0),1)</f>
        <v>10510</v>
      </c>
      <c r="K13" s="78">
        <f t="shared" si="1"/>
        <v>15014.285714285716</v>
      </c>
      <c r="L13" s="122">
        <f>INDEX('I-Baremo_VA_Lapesa'!$D$5:$K$66,MATCH($E13,'I-Baremo_VA_Lapesa'!$C$5:$C$66,0),MATCH($G13,'I-Baremo_VA_Lapesa'!$D$4:$K$4,0))</f>
        <v>0</v>
      </c>
      <c r="M13" s="123">
        <f t="shared" si="2"/>
        <v>0</v>
      </c>
      <c r="N13" s="113" cm="1">
        <f t="array" ref="N13">IF(AND($H13&lt;=4800,$I13&lt;=560),0,SUMPRODUCT(--($I13&gt;'I-Baremo_Regulación_Lapesa'!$B$4:$B$8),--($I13&lt;='I-Baremo_Regulación_Lapesa'!$C$4:$C$8),'I-Baremo_Regulación_Lapesa'!$D$4:$D$8))</f>
        <v>357</v>
      </c>
      <c r="O13" s="78">
        <f t="shared" si="3"/>
        <v>510.00000000000006</v>
      </c>
      <c r="P13" s="112">
        <f t="shared" si="4"/>
        <v>10867</v>
      </c>
      <c r="Q13" s="74">
        <f t="shared" si="5"/>
        <v>15524.285714285716</v>
      </c>
      <c r="R13" s="113">
        <f>INDEX('I-Baremo_Legalización'!$D$4:$D$100,MATCH($E13,'I-Baremo_Legalización'!$C$4:$C$100,0),1)</f>
        <v>1257.25</v>
      </c>
      <c r="S13" s="113" cm="1">
        <f t="array" ref="S13">+INDEX('I-Baremo_Acuerdo_Marco'!$F$2:$F$221,MATCH($C13&amp;$E13&amp;$G13,'I-Baremo_Acuerdo_Marco'!$C$2:$C$221&amp;'I-Baremo_Acuerdo_Marco'!$D$2:$D$221&amp;'I-Baremo_Acuerdo_Marco'!$E$2:$E$221,0))</f>
        <v>8648.5850000000009</v>
      </c>
      <c r="T13" s="112">
        <f t="shared" si="11"/>
        <v>20772.834999999999</v>
      </c>
      <c r="U13" s="116">
        <f t="shared" si="6"/>
        <v>25430.120714285717</v>
      </c>
      <c r="V13" s="74" t="str">
        <f t="shared" si="7"/>
        <v>AéreoA686</v>
      </c>
      <c r="W13" s="148">
        <f>+IF(AND($C13='C-Aux_CA'!$C$7,$D13='C-Aux_CA'!$C$5,$I13&gt;='C-Aux_CA'!$C$14,$H13&gt;='C-Aux_CA'!$C$15),1,0)</f>
        <v>0</v>
      </c>
      <c r="X13" s="148">
        <f t="shared" si="8"/>
        <v>1</v>
      </c>
      <c r="Y13" s="151" cm="1">
        <f t="array" ref="Y13">IF(W13=0,0,SUMPRODUCT(--($T13&gt;='C-BaremoVectorial'!$T$4:$T$1101),--(1=$W$4:$W$1101)))</f>
        <v>0</v>
      </c>
      <c r="Z13" s="151">
        <f t="shared" si="9"/>
        <v>0</v>
      </c>
      <c r="AA13" s="151" cm="1">
        <f t="array" ref="AA13">IF($W13=0,0,SUMPRODUCT(--(1=$W$4:$W$1101),--($U13&gt;='C-BaremoVectorial'!$U$4:$U$1101)))</f>
        <v>0</v>
      </c>
      <c r="AB13" s="21"/>
      <c r="AC13" s="21"/>
      <c r="AD13" s="21"/>
    </row>
    <row r="14" spans="1:30" ht="14.5" x14ac:dyDescent="0.35">
      <c r="A14" s="73">
        <f t="shared" si="10"/>
        <v>10</v>
      </c>
      <c r="B14" s="79" t="s">
        <v>20</v>
      </c>
      <c r="C14" s="79" t="s">
        <v>8244</v>
      </c>
      <c r="D14" s="79" t="s">
        <v>10</v>
      </c>
      <c r="E14" s="79" t="s">
        <v>30</v>
      </c>
      <c r="F14" s="183">
        <v>1</v>
      </c>
      <c r="G14" s="79" t="s">
        <v>8293</v>
      </c>
      <c r="H14" s="78">
        <v>16000</v>
      </c>
      <c r="I14" s="74" cm="1">
        <f t="array" ref="I14">+INDEX('I-Gasificación'!$G$5:$G$1100,MATCH($C14&amp;$D14&amp;$E14&amp;$G14,'I-Gasificación'!$C$5:$C$1100&amp;'I-Gasificación'!$D$5:$D$1100&amp;'I-Gasificación'!$E$5:$E$1100&amp;'I-Gasificación'!$F$5:$F$1100,0))</f>
        <v>826</v>
      </c>
      <c r="J14" s="112">
        <f>INDEX('I-Baremo_Depósitos_Lapesa'!$C:$C,MATCH($E14,'I-Baremo_Depósitos_Lapesa'!$B:$B,0),1)</f>
        <v>12792</v>
      </c>
      <c r="K14" s="78">
        <f t="shared" si="1"/>
        <v>18274.285714285714</v>
      </c>
      <c r="L14" s="122">
        <f>INDEX('I-Baremo_VA_Lapesa'!$D$5:$K$66,MATCH($E14,'I-Baremo_VA_Lapesa'!$C$5:$C$66,0),MATCH($G14,'I-Baremo_VA_Lapesa'!$D$4:$K$4,0))</f>
        <v>0</v>
      </c>
      <c r="M14" s="123">
        <f t="shared" si="2"/>
        <v>0</v>
      </c>
      <c r="N14" s="113" cm="1">
        <f t="array" ref="N14">IF(AND($H14&lt;=4800,$I14&lt;=560),0,SUMPRODUCT(--($I14&gt;'I-Baremo_Regulación_Lapesa'!$B$4:$B$8),--($I14&lt;='I-Baremo_Regulación_Lapesa'!$C$4:$C$8),'I-Baremo_Regulación_Lapesa'!$D$4:$D$8))</f>
        <v>357</v>
      </c>
      <c r="O14" s="78">
        <f t="shared" si="3"/>
        <v>510.00000000000006</v>
      </c>
      <c r="P14" s="112">
        <f>+J14+L14+N14</f>
        <v>13149</v>
      </c>
      <c r="Q14" s="74">
        <f t="shared" si="5"/>
        <v>18784.285714285714</v>
      </c>
      <c r="R14" s="113">
        <f>INDEX('I-Baremo_Legalización'!$D$4:$D$100,MATCH($E14,'I-Baremo_Legalización'!$C$4:$C$100,0),1)</f>
        <v>2038.3500000000001</v>
      </c>
      <c r="S14" s="113" cm="1">
        <f t="array" ref="S14">+INDEX('I-Baremo_Acuerdo_Marco'!$F$2:$F$221,MATCH($C14&amp;$E14&amp;$G14,'I-Baremo_Acuerdo_Marco'!$C$2:$C$221&amp;'I-Baremo_Acuerdo_Marco'!$D$2:$D$221&amp;'I-Baremo_Acuerdo_Marco'!$E$2:$E$221,0))</f>
        <v>9757.0110000000004</v>
      </c>
      <c r="T14" s="112">
        <f t="shared" si="11"/>
        <v>24944.361000000001</v>
      </c>
      <c r="U14" s="116">
        <f t="shared" si="6"/>
        <v>30579.646714285715</v>
      </c>
      <c r="V14" s="74" t="str">
        <f t="shared" si="7"/>
        <v>AéreoA826</v>
      </c>
      <c r="W14" s="148">
        <f>+IF(AND($C14='C-Aux_CA'!$C$7,$D14='C-Aux_CA'!$C$5,$I14&gt;='C-Aux_CA'!$C$14,$H14&gt;='C-Aux_CA'!$C$15),1,0)</f>
        <v>0</v>
      </c>
      <c r="X14" s="148">
        <f t="shared" si="8"/>
        <v>1</v>
      </c>
      <c r="Y14" s="151" cm="1">
        <f t="array" ref="Y14">IF(W14=0,0,SUMPRODUCT(--($T14&gt;='C-BaremoVectorial'!$T$4:$T$1101),--(1=$W$4:$W$1101)))</f>
        <v>0</v>
      </c>
      <c r="Z14" s="151">
        <f t="shared" si="9"/>
        <v>0</v>
      </c>
      <c r="AA14" s="151" cm="1">
        <f t="array" ref="AA14">IF($W14=0,0,SUMPRODUCT(--(1=$W$4:$W$1101),--($U14&gt;='C-BaremoVectorial'!$U$4:$U$1101)))</f>
        <v>0</v>
      </c>
      <c r="AB14" s="21"/>
      <c r="AC14" s="21"/>
      <c r="AD14" s="21"/>
    </row>
    <row r="15" spans="1:30" ht="14.5" x14ac:dyDescent="0.35">
      <c r="A15" s="73">
        <f t="shared" si="10"/>
        <v>11</v>
      </c>
      <c r="B15" s="79" t="s">
        <v>20</v>
      </c>
      <c r="C15" s="79" t="s">
        <v>8244</v>
      </c>
      <c r="D15" s="79" t="s">
        <v>10</v>
      </c>
      <c r="E15" s="79" t="s">
        <v>31</v>
      </c>
      <c r="F15" s="183">
        <v>1</v>
      </c>
      <c r="G15" s="79" t="s">
        <v>8293</v>
      </c>
      <c r="H15" s="78">
        <v>19000</v>
      </c>
      <c r="I15" s="74" cm="1">
        <f t="array" ref="I15">+INDEX('I-Gasificación'!$G$5:$G$1100,MATCH($C15&amp;$D15&amp;$E15&amp;$G15,'I-Gasificación'!$C$5:$C$1100&amp;'I-Gasificación'!$D$5:$D$1100&amp;'I-Gasificación'!$E$5:$E$1100&amp;'I-Gasificación'!$F$5:$F$1100,0))</f>
        <v>980</v>
      </c>
      <c r="J15" s="112">
        <f>INDEX('I-Baremo_Depósitos_Lapesa'!$C:$C,MATCH($E15,'I-Baremo_Depósitos_Lapesa'!$B:$B,0),1)</f>
        <v>13916</v>
      </c>
      <c r="K15" s="78">
        <f t="shared" si="1"/>
        <v>19880</v>
      </c>
      <c r="L15" s="122">
        <f>INDEX('I-Baremo_VA_Lapesa'!$D$5:$K$66,MATCH($E15,'I-Baremo_VA_Lapesa'!$C$5:$C$66,0),MATCH($G15,'I-Baremo_VA_Lapesa'!$D$4:$K$4,0))</f>
        <v>0</v>
      </c>
      <c r="M15" s="123">
        <f t="shared" si="2"/>
        <v>0</v>
      </c>
      <c r="N15" s="113" cm="1">
        <f t="array" ref="N15">IF(AND($H15&lt;=4800,$I15&lt;=560),0,SUMPRODUCT(--($I15&gt;'I-Baremo_Regulación_Lapesa'!$B$4:$B$8),--($I15&lt;='I-Baremo_Regulación_Lapesa'!$C$4:$C$8),'I-Baremo_Regulación_Lapesa'!$D$4:$D$8))</f>
        <v>357</v>
      </c>
      <c r="O15" s="78">
        <f t="shared" si="3"/>
        <v>510.00000000000006</v>
      </c>
      <c r="P15" s="112">
        <f t="shared" si="4"/>
        <v>14273</v>
      </c>
      <c r="Q15" s="74">
        <f t="shared" si="5"/>
        <v>20390</v>
      </c>
      <c r="R15" s="113">
        <f>INDEX('I-Baremo_Legalización'!$D$4:$D$100,MATCH($E15,'I-Baremo_Legalización'!$C$4:$C$100,0),1)</f>
        <v>2038.3500000000001</v>
      </c>
      <c r="S15" s="113" cm="1">
        <f t="array" ref="S15">+INDEX('I-Baremo_Acuerdo_Marco'!$F$2:$F$221,MATCH($C15&amp;$E15&amp;$G15,'I-Baremo_Acuerdo_Marco'!$C$2:$C$221&amp;'I-Baremo_Acuerdo_Marco'!$D$2:$D$221&amp;'I-Baremo_Acuerdo_Marco'!$E$2:$E$221,0))</f>
        <v>11217.811000000002</v>
      </c>
      <c r="T15" s="112">
        <f t="shared" si="11"/>
        <v>27529.161</v>
      </c>
      <c r="U15" s="116">
        <f t="shared" si="6"/>
        <v>33646.161</v>
      </c>
      <c r="V15" s="74" t="str">
        <f t="shared" si="7"/>
        <v>AéreoA980</v>
      </c>
      <c r="W15" s="148">
        <f>+IF(AND($C15='C-Aux_CA'!$C$7,$D15='C-Aux_CA'!$C$5,$I15&gt;='C-Aux_CA'!$C$14,$H15&gt;='C-Aux_CA'!$C$15),1,0)</f>
        <v>0</v>
      </c>
      <c r="X15" s="148">
        <f t="shared" si="8"/>
        <v>1</v>
      </c>
      <c r="Y15" s="151" cm="1">
        <f t="array" ref="Y15">IF(W15=0,0,SUMPRODUCT(--($T15&gt;='C-BaremoVectorial'!$T$4:$T$1101),--(1=$W$4:$W$1101)))</f>
        <v>0</v>
      </c>
      <c r="Z15" s="151">
        <f t="shared" si="9"/>
        <v>0</v>
      </c>
      <c r="AA15" s="151" cm="1">
        <f t="array" ref="AA15">IF($W15=0,0,SUMPRODUCT(--(1=$W$4:$W$1101),--($U15&gt;='C-BaremoVectorial'!$U$4:$U$1101)))</f>
        <v>0</v>
      </c>
      <c r="AB15" s="21"/>
      <c r="AC15" s="21"/>
      <c r="AD15" s="21"/>
    </row>
    <row r="16" spans="1:30" ht="14.5" x14ac:dyDescent="0.35">
      <c r="A16" s="73">
        <f t="shared" si="10"/>
        <v>12</v>
      </c>
      <c r="B16" s="79" t="s">
        <v>20</v>
      </c>
      <c r="C16" s="79" t="s">
        <v>8244</v>
      </c>
      <c r="D16" s="79" t="s">
        <v>10</v>
      </c>
      <c r="E16" s="79" t="s">
        <v>32</v>
      </c>
      <c r="F16" s="183">
        <v>1</v>
      </c>
      <c r="G16" s="79" t="s">
        <v>8293</v>
      </c>
      <c r="H16" s="78">
        <v>22000</v>
      </c>
      <c r="I16" s="74" cm="1">
        <f t="array" ref="I16">+INDEX('I-Gasificación'!$G$5:$G$1100,MATCH($C16&amp;$D16&amp;$E16&amp;$G16,'I-Gasificación'!$C$5:$C$1100&amp;'I-Gasificación'!$D$5:$D$1100&amp;'I-Gasificación'!$E$5:$E$1100&amp;'I-Gasificación'!$F$5:$F$1100,0))</f>
        <v>1134</v>
      </c>
      <c r="J16" s="112">
        <f>INDEX('I-Baremo_Depósitos_Lapesa'!$C:$C,MATCH($E16,'I-Baremo_Depósitos_Lapesa'!$B:$B,0),1)</f>
        <v>17932</v>
      </c>
      <c r="K16" s="78">
        <f t="shared" si="1"/>
        <v>25617.142857142859</v>
      </c>
      <c r="L16" s="122">
        <f>INDEX('I-Baremo_VA_Lapesa'!$D$5:$K$66,MATCH($E16,'I-Baremo_VA_Lapesa'!$C$5:$C$66,0),MATCH($G16,'I-Baremo_VA_Lapesa'!$D$4:$K$4,0))</f>
        <v>0</v>
      </c>
      <c r="M16" s="123">
        <f t="shared" si="2"/>
        <v>0</v>
      </c>
      <c r="N16" s="113" cm="1">
        <f t="array" ref="N16">IF(AND($H16&lt;=4800,$I16&lt;=560),0,SUMPRODUCT(--($I16&gt;'I-Baremo_Regulación_Lapesa'!$B$4:$B$8),--($I16&lt;='I-Baremo_Regulación_Lapesa'!$C$4:$C$8),'I-Baremo_Regulación_Lapesa'!$D$4:$D$8))</f>
        <v>357</v>
      </c>
      <c r="O16" s="78">
        <f t="shared" si="3"/>
        <v>510.00000000000006</v>
      </c>
      <c r="P16" s="112">
        <f t="shared" si="4"/>
        <v>18289</v>
      </c>
      <c r="Q16" s="74">
        <f t="shared" si="5"/>
        <v>26127.142857142859</v>
      </c>
      <c r="R16" s="113">
        <f>INDEX('I-Baremo_Legalización'!$D$4:$D$100,MATCH($E16,'I-Baremo_Legalización'!$C$4:$C$100,0),1)</f>
        <v>2038.3500000000001</v>
      </c>
      <c r="S16" s="113" cm="1">
        <f t="array" ref="S16">+INDEX('I-Baremo_Acuerdo_Marco'!$F$2:$F$221,MATCH($C16&amp;$E16&amp;$G16,'I-Baremo_Acuerdo_Marco'!$C$2:$C$221&amp;'I-Baremo_Acuerdo_Marco'!$D$2:$D$221&amp;'I-Baremo_Acuerdo_Marco'!$E$2:$E$221,0))</f>
        <v>11990.011</v>
      </c>
      <c r="T16" s="112">
        <f t="shared" si="11"/>
        <v>32317.360999999997</v>
      </c>
      <c r="U16" s="116">
        <f t="shared" si="6"/>
        <v>40155.503857142859</v>
      </c>
      <c r="V16" s="74" t="str">
        <f t="shared" si="7"/>
        <v>AéreoA1134</v>
      </c>
      <c r="W16" s="148">
        <f>+IF(AND($C16='C-Aux_CA'!$C$7,$D16='C-Aux_CA'!$C$5,$I16&gt;='C-Aux_CA'!$C$14,$H16&gt;='C-Aux_CA'!$C$15),1,0)</f>
        <v>0</v>
      </c>
      <c r="X16" s="148">
        <f t="shared" si="8"/>
        <v>1</v>
      </c>
      <c r="Y16" s="151" cm="1">
        <f t="array" ref="Y16">IF(W16=0,0,SUMPRODUCT(--($T16&gt;='C-BaremoVectorial'!$T$4:$T$1101),--(1=$W$4:$W$1101)))</f>
        <v>0</v>
      </c>
      <c r="Z16" s="151">
        <f t="shared" si="9"/>
        <v>0</v>
      </c>
      <c r="AA16" s="151" cm="1">
        <f t="array" ref="AA16">IF($W16=0,0,SUMPRODUCT(--(1=$W$4:$W$1101),--($U16&gt;='C-BaremoVectorial'!$U$4:$U$1101)))</f>
        <v>0</v>
      </c>
      <c r="AB16" s="21"/>
      <c r="AC16" s="21"/>
      <c r="AD16" s="21"/>
    </row>
    <row r="17" spans="1:30" ht="14.5" x14ac:dyDescent="0.35">
      <c r="A17" s="73">
        <f t="shared" si="10"/>
        <v>13</v>
      </c>
      <c r="B17" s="79" t="s">
        <v>20</v>
      </c>
      <c r="C17" s="79" t="s">
        <v>8244</v>
      </c>
      <c r="D17" s="79" t="s">
        <v>10</v>
      </c>
      <c r="E17" s="79" t="s">
        <v>33</v>
      </c>
      <c r="F17" s="183">
        <v>1</v>
      </c>
      <c r="G17" s="79" t="s">
        <v>8293</v>
      </c>
      <c r="H17" s="78">
        <v>24000</v>
      </c>
      <c r="I17" s="74" cm="1">
        <f t="array" ref="I17">+INDEX('I-Gasificación'!$G$5:$G$1100,MATCH($C17&amp;$D17&amp;$E17&amp;$G17,'I-Gasificación'!$C$5:$C$1100&amp;'I-Gasificación'!$D$5:$D$1100&amp;'I-Gasificación'!$E$5:$E$1100&amp;'I-Gasificación'!$F$5:$F$1100,0))</f>
        <v>1092</v>
      </c>
      <c r="J17" s="112">
        <f>INDEX('I-Baremo_Depósitos_Lapesa'!$C:$C,MATCH($E17,'I-Baremo_Depósitos_Lapesa'!$B:$B,0),1)</f>
        <v>20449</v>
      </c>
      <c r="K17" s="78">
        <f t="shared" si="1"/>
        <v>29212.857142857145</v>
      </c>
      <c r="L17" s="122">
        <f>INDEX('I-Baremo_VA_Lapesa'!$D$5:$K$66,MATCH($E17,'I-Baremo_VA_Lapesa'!$C$5:$C$66,0),MATCH($G17,'I-Baremo_VA_Lapesa'!$D$4:$K$4,0))</f>
        <v>0</v>
      </c>
      <c r="M17" s="123">
        <f t="shared" si="2"/>
        <v>0</v>
      </c>
      <c r="N17" s="113" cm="1">
        <f t="array" ref="N17">IF(AND($H17&lt;=4800,$I17&lt;=560),0,SUMPRODUCT(--($I17&gt;'I-Baremo_Regulación_Lapesa'!$B$4:$B$8),--($I17&lt;='I-Baremo_Regulación_Lapesa'!$C$4:$C$8),'I-Baremo_Regulación_Lapesa'!$D$4:$D$8))</f>
        <v>357</v>
      </c>
      <c r="O17" s="78">
        <f t="shared" si="3"/>
        <v>510.00000000000006</v>
      </c>
      <c r="P17" s="112">
        <f t="shared" si="4"/>
        <v>20806</v>
      </c>
      <c r="Q17" s="74">
        <f t="shared" si="5"/>
        <v>29722.857142857145</v>
      </c>
      <c r="R17" s="113">
        <f>INDEX('I-Baremo_Legalización'!$D$4:$D$100,MATCH($E17,'I-Baremo_Legalización'!$C$4:$C$100,0),1)</f>
        <v>2038.3500000000001</v>
      </c>
      <c r="S17" s="113" cm="1">
        <f t="array" ref="S17">+INDEX('I-Baremo_Acuerdo_Marco'!$F$2:$F$221,MATCH($C17&amp;$E17&amp;$G17,'I-Baremo_Acuerdo_Marco'!$C$2:$C$221&amp;'I-Baremo_Acuerdo_Marco'!$D$2:$D$221&amp;'I-Baremo_Acuerdo_Marco'!$E$2:$E$221,0))</f>
        <v>12177.011</v>
      </c>
      <c r="T17" s="112">
        <f t="shared" si="11"/>
        <v>35021.360999999997</v>
      </c>
      <c r="U17" s="116">
        <f t="shared" si="6"/>
        <v>43938.218142857142</v>
      </c>
      <c r="V17" s="74" t="str">
        <f t="shared" si="7"/>
        <v>AéreoA1092</v>
      </c>
      <c r="W17" s="148">
        <f>+IF(AND($C17='C-Aux_CA'!$C$7,$D17='C-Aux_CA'!$C$5,$I17&gt;='C-Aux_CA'!$C$14,$H17&gt;='C-Aux_CA'!$C$15),1,0)</f>
        <v>0</v>
      </c>
      <c r="X17" s="148">
        <f t="shared" si="8"/>
        <v>1</v>
      </c>
      <c r="Y17" s="151" cm="1">
        <f t="array" ref="Y17">IF(W17=0,0,SUMPRODUCT(--($T17&gt;='C-BaremoVectorial'!$T$4:$T$1101),--(1=$W$4:$W$1101)))</f>
        <v>0</v>
      </c>
      <c r="Z17" s="151">
        <f t="shared" si="9"/>
        <v>0</v>
      </c>
      <c r="AA17" s="151" cm="1">
        <f t="array" ref="AA17">IF($W17=0,0,SUMPRODUCT(--(1=$W$4:$W$1101),--($U17&gt;='C-BaremoVectorial'!$U$4:$U$1101)))</f>
        <v>0</v>
      </c>
      <c r="AB17" s="21"/>
      <c r="AC17" s="21"/>
      <c r="AD17" s="21"/>
    </row>
    <row r="18" spans="1:30" ht="14.5" x14ac:dyDescent="0.35">
      <c r="A18" s="73">
        <f t="shared" si="10"/>
        <v>14</v>
      </c>
      <c r="B18" s="79" t="s">
        <v>20</v>
      </c>
      <c r="C18" s="79" t="s">
        <v>8244</v>
      </c>
      <c r="D18" s="79" t="s">
        <v>10</v>
      </c>
      <c r="E18" s="79" t="s">
        <v>34</v>
      </c>
      <c r="F18" s="183">
        <v>1</v>
      </c>
      <c r="G18" s="79" t="s">
        <v>8293</v>
      </c>
      <c r="H18" s="78">
        <v>29000</v>
      </c>
      <c r="I18" s="74" cm="1">
        <f t="array" ref="I18">+INDEX('I-Gasificación'!$G$5:$G$1100,MATCH($C18&amp;$D18&amp;$E18&amp;$G18,'I-Gasificación'!$C$5:$C$1100&amp;'I-Gasificación'!$D$5:$D$1100&amp;'I-Gasificación'!$E$5:$E$1100&amp;'I-Gasificación'!$F$5:$F$1100,0))</f>
        <v>1288</v>
      </c>
      <c r="J18" s="112">
        <f>INDEX('I-Baremo_Depósitos_Lapesa'!$C:$C,MATCH($E18,'I-Baremo_Depósitos_Lapesa'!$B:$B,0),1)</f>
        <v>22724</v>
      </c>
      <c r="K18" s="78">
        <f t="shared" si="1"/>
        <v>32462.857142857145</v>
      </c>
      <c r="L18" s="122">
        <f>INDEX('I-Baremo_VA_Lapesa'!$D$5:$K$66,MATCH($E18,'I-Baremo_VA_Lapesa'!$C$5:$C$66,0),MATCH($G18,'I-Baremo_VA_Lapesa'!$D$4:$K$4,0))</f>
        <v>0</v>
      </c>
      <c r="M18" s="123">
        <f t="shared" si="2"/>
        <v>0</v>
      </c>
      <c r="N18" s="113" cm="1">
        <f t="array" ref="N18">IF(AND($H18&lt;=4800,$I18&lt;=560),0,SUMPRODUCT(--($I18&gt;'I-Baremo_Regulación_Lapesa'!$B$4:$B$8),--($I18&lt;='I-Baremo_Regulación_Lapesa'!$C$4:$C$8),'I-Baremo_Regulación_Lapesa'!$D$4:$D$8))</f>
        <v>357</v>
      </c>
      <c r="O18" s="78">
        <f t="shared" si="3"/>
        <v>510.00000000000006</v>
      </c>
      <c r="P18" s="112">
        <f t="shared" si="4"/>
        <v>23081</v>
      </c>
      <c r="Q18" s="74">
        <f t="shared" si="5"/>
        <v>32972.857142857145</v>
      </c>
      <c r="R18" s="113">
        <f>INDEX('I-Baremo_Legalización'!$D$4:$D$100,MATCH($E18,'I-Baremo_Legalización'!$C$4:$C$100,0),1)</f>
        <v>2038.3500000000001</v>
      </c>
      <c r="S18" s="113" cm="1">
        <f t="array" ref="S18">+INDEX('I-Baremo_Acuerdo_Marco'!$F$2:$F$221,MATCH($C18&amp;$E18&amp;$G18,'I-Baremo_Acuerdo_Marco'!$C$2:$C$221&amp;'I-Baremo_Acuerdo_Marco'!$D$2:$D$221&amp;'I-Baremo_Acuerdo_Marco'!$E$2:$E$221,0))</f>
        <v>12862.311000000002</v>
      </c>
      <c r="T18" s="112">
        <f t="shared" si="11"/>
        <v>37981.661</v>
      </c>
      <c r="U18" s="116">
        <f t="shared" si="6"/>
        <v>47873.518142857145</v>
      </c>
      <c r="V18" s="74" t="str">
        <f t="shared" si="7"/>
        <v>AéreoA1288</v>
      </c>
      <c r="W18" s="148">
        <f>+IF(AND($C18='C-Aux_CA'!$C$7,$D18='C-Aux_CA'!$C$5,$I18&gt;='C-Aux_CA'!$C$14,$H18&gt;='C-Aux_CA'!$C$15),1,0)</f>
        <v>0</v>
      </c>
      <c r="X18" s="148">
        <f t="shared" si="8"/>
        <v>1</v>
      </c>
      <c r="Y18" s="151" cm="1">
        <f t="array" ref="Y18">IF(W18=0,0,SUMPRODUCT(--($T18&gt;='C-BaremoVectorial'!$T$4:$T$1101),--(1=$W$4:$W$1101)))</f>
        <v>0</v>
      </c>
      <c r="Z18" s="151">
        <f t="shared" si="9"/>
        <v>0</v>
      </c>
      <c r="AA18" s="151" cm="1">
        <f t="array" ref="AA18">IF($W18=0,0,SUMPRODUCT(--(1=$W$4:$W$1101),--($U18&gt;='C-BaremoVectorial'!$U$4:$U$1101)))</f>
        <v>0</v>
      </c>
      <c r="AB18" s="21"/>
      <c r="AC18" s="21"/>
      <c r="AD18" s="21"/>
    </row>
    <row r="19" spans="1:30" ht="14.5" x14ac:dyDescent="0.35">
      <c r="A19" s="73">
        <f t="shared" si="10"/>
        <v>15</v>
      </c>
      <c r="B19" s="79" t="s">
        <v>20</v>
      </c>
      <c r="C19" s="79" t="s">
        <v>8244</v>
      </c>
      <c r="D19" s="79" t="s">
        <v>10</v>
      </c>
      <c r="E19" s="79" t="s">
        <v>35</v>
      </c>
      <c r="F19" s="183">
        <v>1</v>
      </c>
      <c r="G19" s="79" t="s">
        <v>8293</v>
      </c>
      <c r="H19" s="78">
        <v>34000</v>
      </c>
      <c r="I19" s="74" cm="1">
        <f t="array" ref="I19">+INDEX('I-Gasificación'!$G$5:$G$1100,MATCH($C19&amp;$D19&amp;$E19&amp;$G19,'I-Gasificación'!$C$5:$C$1100&amp;'I-Gasificación'!$D$5:$D$1100&amp;'I-Gasificación'!$E$5:$E$1100&amp;'I-Gasificación'!$F$5:$F$1100,0))</f>
        <v>1484</v>
      </c>
      <c r="J19" s="112">
        <f>INDEX('I-Baremo_Depósitos_Lapesa'!$C:$C,MATCH($E19,'I-Baremo_Depósitos_Lapesa'!$B:$B,0),1)</f>
        <v>25239</v>
      </c>
      <c r="K19" s="78">
        <f t="shared" si="1"/>
        <v>36055.71428571429</v>
      </c>
      <c r="L19" s="122">
        <f>INDEX('I-Baremo_VA_Lapesa'!$D$5:$K$66,MATCH($E19,'I-Baremo_VA_Lapesa'!$C$5:$C$66,0),MATCH($G19,'I-Baremo_VA_Lapesa'!$D$4:$K$4,0))</f>
        <v>0</v>
      </c>
      <c r="M19" s="123">
        <f t="shared" si="2"/>
        <v>0</v>
      </c>
      <c r="N19" s="113" cm="1">
        <f t="array" ref="N19">IF(AND($H19&lt;=4800,$I19&lt;=560),0,SUMPRODUCT(--($I19&gt;'I-Baremo_Regulación_Lapesa'!$B$4:$B$8),--($I19&lt;='I-Baremo_Regulación_Lapesa'!$C$4:$C$8),'I-Baremo_Regulación_Lapesa'!$D$4:$D$8))</f>
        <v>1650</v>
      </c>
      <c r="O19" s="78">
        <f t="shared" si="3"/>
        <v>2357.1428571428573</v>
      </c>
      <c r="P19" s="112">
        <f t="shared" si="4"/>
        <v>26889</v>
      </c>
      <c r="Q19" s="74">
        <f t="shared" si="5"/>
        <v>38412.857142857145</v>
      </c>
      <c r="R19" s="113">
        <f>INDEX('I-Baremo_Legalización'!$D$4:$D$100,MATCH($E19,'I-Baremo_Legalización'!$C$4:$C$100,0),1)</f>
        <v>2038.3500000000001</v>
      </c>
      <c r="S19" s="113" cm="1">
        <f t="array" ref="S19">+INDEX('I-Baremo_Acuerdo_Marco'!$F$2:$F$221,MATCH($C19&amp;$E19&amp;$G19,'I-Baremo_Acuerdo_Marco'!$C$2:$C$221&amp;'I-Baremo_Acuerdo_Marco'!$D$2:$D$221&amp;'I-Baremo_Acuerdo_Marco'!$E$2:$E$221,0))</f>
        <v>13246.211000000001</v>
      </c>
      <c r="T19" s="112">
        <f t="shared" si="11"/>
        <v>42173.561000000002</v>
      </c>
      <c r="U19" s="116">
        <f t="shared" si="6"/>
        <v>53697.418142857146</v>
      </c>
      <c r="V19" s="74" t="str">
        <f t="shared" si="7"/>
        <v>AéreoA1484</v>
      </c>
      <c r="W19" s="148">
        <f>+IF(AND($C19='C-Aux_CA'!$C$7,$D19='C-Aux_CA'!$C$5,$I19&gt;='C-Aux_CA'!$C$14,$H19&gt;='C-Aux_CA'!$C$15),1,0)</f>
        <v>0</v>
      </c>
      <c r="X19" s="148">
        <f t="shared" si="8"/>
        <v>1</v>
      </c>
      <c r="Y19" s="151" cm="1">
        <f t="array" ref="Y19">IF(W19=0,0,SUMPRODUCT(--($T19&gt;='C-BaremoVectorial'!$T$4:$T$1101),--(1=$W$4:$W$1101)))</f>
        <v>0</v>
      </c>
      <c r="Z19" s="151">
        <f t="shared" si="9"/>
        <v>0</v>
      </c>
      <c r="AA19" s="151" cm="1">
        <f t="array" ref="AA19">IF($W19=0,0,SUMPRODUCT(--(1=$W$4:$W$1101),--($U19&gt;='C-BaremoVectorial'!$U$4:$U$1101)))</f>
        <v>0</v>
      </c>
      <c r="AB19" s="21"/>
      <c r="AC19" s="21"/>
      <c r="AD19" s="21"/>
    </row>
    <row r="20" spans="1:30" ht="14.5" x14ac:dyDescent="0.35">
      <c r="A20" s="73">
        <f t="shared" si="10"/>
        <v>16</v>
      </c>
      <c r="B20" s="79" t="s">
        <v>20</v>
      </c>
      <c r="C20" s="79" t="s">
        <v>8244</v>
      </c>
      <c r="D20" s="79" t="s">
        <v>10</v>
      </c>
      <c r="E20" s="79" t="s">
        <v>36</v>
      </c>
      <c r="F20" s="183">
        <v>1</v>
      </c>
      <c r="G20" s="79" t="s">
        <v>8293</v>
      </c>
      <c r="H20" s="78">
        <v>33000</v>
      </c>
      <c r="I20" s="74" cm="1">
        <f t="array" ref="I20">+INDEX('I-Gasificación'!$G$5:$G$1100,MATCH($C20&amp;$D20&amp;$E20&amp;$G20,'I-Gasificación'!$C$5:$C$1100&amp;'I-Gasificación'!$D$5:$D$1100&amp;'I-Gasificación'!$E$5:$E$1100&amp;'I-Gasificación'!$F$5:$F$1100,0))</f>
        <v>1204</v>
      </c>
      <c r="J20" s="112">
        <f>INDEX('I-Baremo_Depósitos_Lapesa'!$C:$C,MATCH($E20,'I-Baremo_Depósitos_Lapesa'!$B:$B,0),1)</f>
        <v>33708</v>
      </c>
      <c r="K20" s="78">
        <f t="shared" si="1"/>
        <v>48154.285714285717</v>
      </c>
      <c r="L20" s="122">
        <f>INDEX('I-Baremo_VA_Lapesa'!$D$5:$K$66,MATCH($E20,'I-Baremo_VA_Lapesa'!$C$5:$C$66,0),MATCH($G20,'I-Baremo_VA_Lapesa'!$D$4:$K$4,0))</f>
        <v>0</v>
      </c>
      <c r="M20" s="123">
        <f t="shared" si="2"/>
        <v>0</v>
      </c>
      <c r="N20" s="113" cm="1">
        <f t="array" ref="N20">IF(AND($H20&lt;=4800,$I20&lt;=560),0,SUMPRODUCT(--($I20&gt;'I-Baremo_Regulación_Lapesa'!$B$4:$B$8),--($I20&lt;='I-Baremo_Regulación_Lapesa'!$C$4:$C$8),'I-Baremo_Regulación_Lapesa'!$D$4:$D$8))</f>
        <v>357</v>
      </c>
      <c r="O20" s="78">
        <f t="shared" si="3"/>
        <v>510.00000000000006</v>
      </c>
      <c r="P20" s="112">
        <f t="shared" si="4"/>
        <v>34065</v>
      </c>
      <c r="Q20" s="74">
        <f t="shared" si="5"/>
        <v>48664.285714285717</v>
      </c>
      <c r="R20" s="113">
        <f>INDEX('I-Baremo_Legalización'!$D$4:$D$100,MATCH($E20,'I-Baremo_Legalización'!$C$4:$C$100,0),1)</f>
        <v>2038.3500000000001</v>
      </c>
      <c r="S20" s="113" cm="1">
        <f t="array" ref="S20">+INDEX('I-Baremo_Acuerdo_Marco'!$F$2:$F$221,MATCH($C20&amp;$E20&amp;$G20,'I-Baremo_Acuerdo_Marco'!$C$2:$C$221&amp;'I-Baremo_Acuerdo_Marco'!$D$2:$D$221&amp;'I-Baremo_Acuerdo_Marco'!$E$2:$E$221,0))</f>
        <v>15043.611000000001</v>
      </c>
      <c r="T20" s="112">
        <f t="shared" si="11"/>
        <v>51146.960999999996</v>
      </c>
      <c r="U20" s="116">
        <f t="shared" si="6"/>
        <v>65746.24671428572</v>
      </c>
      <c r="V20" s="74" t="str">
        <f t="shared" si="7"/>
        <v>AéreoA1204</v>
      </c>
      <c r="W20" s="148">
        <f>+IF(AND($C20='C-Aux_CA'!$C$7,$D20='C-Aux_CA'!$C$5,$I20&gt;='C-Aux_CA'!$C$14,$H20&gt;='C-Aux_CA'!$C$15),1,0)</f>
        <v>0</v>
      </c>
      <c r="X20" s="148">
        <f t="shared" si="8"/>
        <v>1</v>
      </c>
      <c r="Y20" s="151" cm="1">
        <f t="array" ref="Y20">IF(W20=0,0,SUMPRODUCT(--($T20&gt;='C-BaremoVectorial'!$T$4:$T$1101),--(1=$W$4:$W$1101)))</f>
        <v>0</v>
      </c>
      <c r="Z20" s="151">
        <f t="shared" si="9"/>
        <v>0</v>
      </c>
      <c r="AA20" s="151" cm="1">
        <f t="array" ref="AA20">IF($W20=0,0,SUMPRODUCT(--(1=$W$4:$W$1101),--($U20&gt;='C-BaremoVectorial'!$U$4:$U$1101)))</f>
        <v>0</v>
      </c>
      <c r="AB20" s="21"/>
      <c r="AC20" s="21"/>
      <c r="AD20" s="21"/>
    </row>
    <row r="21" spans="1:30" ht="14.5" x14ac:dyDescent="0.35">
      <c r="A21" s="73">
        <f t="shared" si="10"/>
        <v>17</v>
      </c>
      <c r="B21" s="79" t="s">
        <v>20</v>
      </c>
      <c r="C21" s="79" t="s">
        <v>8244</v>
      </c>
      <c r="D21" s="79" t="s">
        <v>10</v>
      </c>
      <c r="E21" s="79" t="s">
        <v>37</v>
      </c>
      <c r="F21" s="183">
        <v>1</v>
      </c>
      <c r="G21" s="79" t="s">
        <v>8293</v>
      </c>
      <c r="H21" s="78">
        <v>50000</v>
      </c>
      <c r="I21" s="74" cm="1">
        <f t="array" ref="I21">+INDEX('I-Gasificación'!$G$5:$G$1100,MATCH($C21&amp;$D21&amp;$E21&amp;$G21,'I-Gasificación'!$C$5:$C$1100&amp;'I-Gasificación'!$D$5:$D$1100&amp;'I-Gasificación'!$E$5:$E$1100&amp;'I-Gasificación'!$F$5:$F$1100,0))</f>
        <v>1764</v>
      </c>
      <c r="J21" s="112">
        <f>INDEX('I-Baremo_Depósitos_Lapesa'!$C:$C,MATCH($E21,'I-Baremo_Depósitos_Lapesa'!$B:$B,0),1)</f>
        <v>44444</v>
      </c>
      <c r="K21" s="78">
        <f t="shared" si="1"/>
        <v>63491.428571428572</v>
      </c>
      <c r="L21" s="122">
        <f>INDEX('I-Baremo_VA_Lapesa'!$D$5:$K$66,MATCH($E21,'I-Baremo_VA_Lapesa'!$C$5:$C$66,0),MATCH($G21,'I-Baremo_VA_Lapesa'!$D$4:$K$4,0))</f>
        <v>0</v>
      </c>
      <c r="M21" s="123">
        <f t="shared" si="2"/>
        <v>0</v>
      </c>
      <c r="N21" s="113" cm="1">
        <f t="array" ref="N21">IF(AND($H21&lt;=4800,$I21&lt;=560),0,SUMPRODUCT(--($I21&gt;'I-Baremo_Regulación_Lapesa'!$B$4:$B$8),--($I21&lt;='I-Baremo_Regulación_Lapesa'!$C$4:$C$8),'I-Baremo_Regulación_Lapesa'!$D$4:$D$8))</f>
        <v>1650</v>
      </c>
      <c r="O21" s="78">
        <f t="shared" si="3"/>
        <v>2357.1428571428573</v>
      </c>
      <c r="P21" s="112">
        <f t="shared" si="4"/>
        <v>46094</v>
      </c>
      <c r="Q21" s="74">
        <f t="shared" si="5"/>
        <v>65848.571428571435</v>
      </c>
      <c r="R21" s="113">
        <f>INDEX('I-Baremo_Legalización'!$D$4:$D$100,MATCH($E21,'I-Baremo_Legalización'!$C$4:$C$100,0),1)</f>
        <v>2038.3500000000001</v>
      </c>
      <c r="S21" s="113" cm="1">
        <f t="array" ref="S21">+INDEX('I-Baremo_Acuerdo_Marco'!$F$2:$F$221,MATCH($C21&amp;$E21&amp;$G21,'I-Baremo_Acuerdo_Marco'!$C$2:$C$221&amp;'I-Baremo_Acuerdo_Marco'!$D$2:$D$221&amp;'I-Baremo_Acuerdo_Marco'!$E$2:$E$221,0))</f>
        <v>16060.011000000002</v>
      </c>
      <c r="T21" s="112">
        <f t="shared" si="11"/>
        <v>64192.361000000004</v>
      </c>
      <c r="U21" s="116">
        <f t="shared" si="6"/>
        <v>83946.932428571439</v>
      </c>
      <c r="V21" s="74" t="str">
        <f t="shared" si="7"/>
        <v>AéreoA1764</v>
      </c>
      <c r="W21" s="148">
        <f>+IF(AND($C21='C-Aux_CA'!$C$7,$D21='C-Aux_CA'!$C$5,$I21&gt;='C-Aux_CA'!$C$14,$H21&gt;='C-Aux_CA'!$C$15),1,0)</f>
        <v>0</v>
      </c>
      <c r="X21" s="148">
        <f t="shared" si="8"/>
        <v>1</v>
      </c>
      <c r="Y21" s="151" cm="1">
        <f t="array" ref="Y21">IF(W21=0,0,SUMPRODUCT(--($T21&gt;='C-BaremoVectorial'!$T$4:$T$1101),--(1=$W$4:$W$1101)))</f>
        <v>0</v>
      </c>
      <c r="Z21" s="151">
        <f t="shared" si="9"/>
        <v>0</v>
      </c>
      <c r="AA21" s="151" cm="1">
        <f t="array" ref="AA21">IF($W21=0,0,SUMPRODUCT(--(1=$W$4:$W$1101),--($U21&gt;='C-BaremoVectorial'!$U$4:$U$1101)))</f>
        <v>0</v>
      </c>
      <c r="AB21" s="21"/>
      <c r="AC21" s="21"/>
      <c r="AD21" s="21"/>
    </row>
    <row r="22" spans="1:30" ht="14.5" x14ac:dyDescent="0.35">
      <c r="A22" s="73">
        <f t="shared" si="10"/>
        <v>18</v>
      </c>
      <c r="B22" s="79" t="s">
        <v>20</v>
      </c>
      <c r="C22" s="79" t="s">
        <v>8244</v>
      </c>
      <c r="D22" s="79" t="s">
        <v>10</v>
      </c>
      <c r="E22" s="79" t="s">
        <v>38</v>
      </c>
      <c r="F22" s="183">
        <v>1</v>
      </c>
      <c r="G22" s="79" t="s">
        <v>8293</v>
      </c>
      <c r="H22" s="78">
        <v>59000</v>
      </c>
      <c r="I22" s="74" cm="1">
        <f t="array" ref="I22">+INDEX('I-Gasificación'!$G$5:$G$1100,MATCH($C22&amp;$D22&amp;$E22&amp;$G22,'I-Gasificación'!$C$5:$C$1100&amp;'I-Gasificación'!$D$5:$D$1100&amp;'I-Gasificación'!$E$5:$E$1100&amp;'I-Gasificación'!$F$5:$F$1100,0))</f>
        <v>2086</v>
      </c>
      <c r="J22" s="112">
        <f>INDEX('I-Baremo_Depósitos_Lapesa'!$C:$C,MATCH($E22,'I-Baremo_Depósitos_Lapesa'!$B:$B,0),1)</f>
        <v>54246</v>
      </c>
      <c r="K22" s="78">
        <f t="shared" si="1"/>
        <v>77494.285714285725</v>
      </c>
      <c r="L22" s="122">
        <f>INDEX('I-Baremo_VA_Lapesa'!$D$5:$K$66,MATCH($E22,'I-Baremo_VA_Lapesa'!$C$5:$C$66,0),MATCH($G22,'I-Baremo_VA_Lapesa'!$D$4:$K$4,0))</f>
        <v>0</v>
      </c>
      <c r="M22" s="123">
        <f t="shared" si="2"/>
        <v>0</v>
      </c>
      <c r="N22" s="113" cm="1">
        <f t="array" ref="N22">IF(AND($H22&lt;=4800,$I22&lt;=560),0,SUMPRODUCT(--($I22&gt;'I-Baremo_Regulación_Lapesa'!$B$4:$B$8),--($I22&lt;='I-Baremo_Regulación_Lapesa'!$C$4:$C$8),'I-Baremo_Regulación_Lapesa'!$D$4:$D$8))</f>
        <v>1650</v>
      </c>
      <c r="O22" s="78">
        <f t="shared" si="3"/>
        <v>2357.1428571428573</v>
      </c>
      <c r="P22" s="112">
        <f t="shared" si="4"/>
        <v>55896</v>
      </c>
      <c r="Q22" s="74">
        <f t="shared" si="5"/>
        <v>79851.42857142858</v>
      </c>
      <c r="R22" s="113">
        <f>INDEX('I-Baremo_Legalización'!$D$4:$D$100,MATCH($E22,'I-Baremo_Legalización'!$C$4:$C$100,0),1)</f>
        <v>2038.3500000000001</v>
      </c>
      <c r="S22" s="113" cm="1">
        <f t="array" ref="S22">+INDEX('I-Baremo_Acuerdo_Marco'!$F$2:$F$221,MATCH($C22&amp;$E22&amp;$G22,'I-Baremo_Acuerdo_Marco'!$C$2:$C$221&amp;'I-Baremo_Acuerdo_Marco'!$D$2:$D$221&amp;'I-Baremo_Acuerdo_Marco'!$E$2:$E$221,0))</f>
        <v>18048.811000000002</v>
      </c>
      <c r="T22" s="112">
        <f t="shared" si="11"/>
        <v>75983.160999999993</v>
      </c>
      <c r="U22" s="116">
        <f t="shared" si="6"/>
        <v>99938.589571428587</v>
      </c>
      <c r="V22" s="74" t="str">
        <f t="shared" si="7"/>
        <v>AéreoA2086</v>
      </c>
      <c r="W22" s="148">
        <f>+IF(AND($C22='C-Aux_CA'!$C$7,$D22='C-Aux_CA'!$C$5,$I22&gt;='C-Aux_CA'!$C$14,$H22&gt;='C-Aux_CA'!$C$15),1,0)</f>
        <v>0</v>
      </c>
      <c r="X22" s="148">
        <f t="shared" si="8"/>
        <v>1</v>
      </c>
      <c r="Y22" s="151" cm="1">
        <f t="array" ref="Y22">IF(W22=0,0,SUMPRODUCT(--($T22&gt;='C-BaremoVectorial'!$T$4:$T$1101),--(1=$W$4:$W$1101)))</f>
        <v>0</v>
      </c>
      <c r="Z22" s="151">
        <f t="shared" si="9"/>
        <v>0</v>
      </c>
      <c r="AA22" s="151" cm="1">
        <f t="array" ref="AA22">IF($W22=0,0,SUMPRODUCT(--(1=$W$4:$W$1101),--($U22&gt;='C-BaremoVectorial'!$U$4:$U$1101)))</f>
        <v>0</v>
      </c>
      <c r="AB22" s="21"/>
      <c r="AC22" s="21"/>
      <c r="AD22" s="21"/>
    </row>
    <row r="23" spans="1:30" ht="14.5" x14ac:dyDescent="0.35">
      <c r="A23" s="73">
        <f t="shared" si="10"/>
        <v>19</v>
      </c>
      <c r="B23" s="79" t="s">
        <v>20</v>
      </c>
      <c r="C23" s="79" t="s">
        <v>8244</v>
      </c>
      <c r="D23" s="79" t="s">
        <v>10</v>
      </c>
      <c r="E23" s="79" t="s">
        <v>39</v>
      </c>
      <c r="F23" s="183">
        <v>1</v>
      </c>
      <c r="G23" s="79" t="s">
        <v>8293</v>
      </c>
      <c r="H23" s="78">
        <v>50000</v>
      </c>
      <c r="I23" s="74" cm="1">
        <f t="array" ref="I23">+INDEX('I-Gasificación'!$G$5:$G$1100,MATCH($C23&amp;$D23&amp;$E23&amp;$G23,'I-Gasificación'!$C$5:$C$1100&amp;'I-Gasificación'!$D$5:$D$1100&amp;'I-Gasificación'!$E$5:$E$1100&amp;'I-Gasificación'!$F$5:$F$1100,0))</f>
        <v>1624</v>
      </c>
      <c r="J23" s="112">
        <f>INDEX('I-Baremo_Depósitos_Lapesa'!$C:$C,MATCH($E23,'I-Baremo_Depósitos_Lapesa'!$B:$B,0),1)</f>
        <v>45432</v>
      </c>
      <c r="K23" s="78">
        <f t="shared" si="1"/>
        <v>64902.857142857145</v>
      </c>
      <c r="L23" s="122">
        <f>INDEX('I-Baremo_VA_Lapesa'!$D$5:$K$66,MATCH($E23,'I-Baremo_VA_Lapesa'!$C$5:$C$66,0),MATCH($G23,'I-Baremo_VA_Lapesa'!$D$4:$K$4,0))</f>
        <v>0</v>
      </c>
      <c r="M23" s="123">
        <f t="shared" si="2"/>
        <v>0</v>
      </c>
      <c r="N23" s="113" cm="1">
        <f t="array" ref="N23">IF(AND($H23&lt;=4800,$I23&lt;=560),0,SUMPRODUCT(--($I23&gt;'I-Baremo_Regulación_Lapesa'!$B$4:$B$8),--($I23&lt;='I-Baremo_Regulación_Lapesa'!$C$4:$C$8),'I-Baremo_Regulación_Lapesa'!$D$4:$D$8))</f>
        <v>1650</v>
      </c>
      <c r="O23" s="78">
        <f t="shared" si="3"/>
        <v>2357.1428571428573</v>
      </c>
      <c r="P23" s="112">
        <f t="shared" si="4"/>
        <v>47082</v>
      </c>
      <c r="Q23" s="74">
        <f t="shared" si="5"/>
        <v>67260</v>
      </c>
      <c r="R23" s="113">
        <f>INDEX('I-Baremo_Legalización'!$D$4:$D$100,MATCH($E23,'I-Baremo_Legalización'!$C$4:$C$100,0),1)</f>
        <v>2038.3500000000001</v>
      </c>
      <c r="S23" s="113" cm="1">
        <f t="array" ref="S23">+INDEX('I-Baremo_Acuerdo_Marco'!$F$2:$F$221,MATCH($C23&amp;$E23&amp;$G23,'I-Baremo_Acuerdo_Marco'!$C$2:$C$221&amp;'I-Baremo_Acuerdo_Marco'!$D$2:$D$221&amp;'I-Baremo_Acuerdo_Marco'!$E$2:$E$221,0))</f>
        <v>17427.311000000002</v>
      </c>
      <c r="T23" s="112">
        <f t="shared" si="11"/>
        <v>66547.660999999993</v>
      </c>
      <c r="U23" s="116">
        <f t="shared" si="6"/>
        <v>86725.661000000007</v>
      </c>
      <c r="V23" s="74" t="str">
        <f t="shared" si="7"/>
        <v>AéreoA1624</v>
      </c>
      <c r="W23" s="148">
        <f>+IF(AND($C23='C-Aux_CA'!$C$7,$D23='C-Aux_CA'!$C$5,$I23&gt;='C-Aux_CA'!$C$14,$H23&gt;='C-Aux_CA'!$C$15),1,0)</f>
        <v>0</v>
      </c>
      <c r="X23" s="148">
        <f t="shared" si="8"/>
        <v>1</v>
      </c>
      <c r="Y23" s="151" cm="1">
        <f t="array" ref="Y23">IF(W23=0,0,SUMPRODUCT(--($T23&gt;='C-BaremoVectorial'!$T$4:$T$1101),--(1=$W$4:$W$1101)))</f>
        <v>0</v>
      </c>
      <c r="Z23" s="151">
        <f t="shared" si="9"/>
        <v>0</v>
      </c>
      <c r="AA23" s="151" cm="1">
        <f t="array" ref="AA23">IF($W23=0,0,SUMPRODUCT(--(1=$W$4:$W$1101),--($U23&gt;='C-BaremoVectorial'!$U$4:$U$1101)))</f>
        <v>0</v>
      </c>
      <c r="AB23" s="21"/>
      <c r="AC23" s="21"/>
      <c r="AD23" s="21"/>
    </row>
    <row r="24" spans="1:30" ht="14.5" x14ac:dyDescent="0.35">
      <c r="A24" s="73">
        <f t="shared" si="10"/>
        <v>20</v>
      </c>
      <c r="B24" s="79" t="s">
        <v>20</v>
      </c>
      <c r="C24" s="79" t="s">
        <v>8244</v>
      </c>
      <c r="D24" s="79" t="s">
        <v>10</v>
      </c>
      <c r="E24" s="79" t="s">
        <v>40</v>
      </c>
      <c r="F24" s="183">
        <v>1</v>
      </c>
      <c r="G24" s="79" t="s">
        <v>8293</v>
      </c>
      <c r="H24" s="78">
        <v>69000</v>
      </c>
      <c r="I24" s="74" cm="1">
        <f t="array" ref="I24">+INDEX('I-Gasificación'!$G$5:$G$1100,MATCH($C24&amp;$D24&amp;$E24&amp;$G24,'I-Gasificación'!$C$5:$C$1100&amp;'I-Gasificación'!$D$5:$D$1100&amp;'I-Gasificación'!$E$5:$E$1100&amp;'I-Gasificación'!$F$5:$F$1100,0))</f>
        <v>2422</v>
      </c>
      <c r="J24" s="112">
        <f>INDEX('I-Baremo_Depósitos_Lapesa'!$C:$C,MATCH($E24,'I-Baremo_Depósitos_Lapesa'!$B:$B,0),1)</f>
        <v>67147</v>
      </c>
      <c r="K24" s="78">
        <f t="shared" si="1"/>
        <v>95924.285714285725</v>
      </c>
      <c r="L24" s="122">
        <f>INDEX('I-Baremo_VA_Lapesa'!$D$5:$K$66,MATCH($E24,'I-Baremo_VA_Lapesa'!$C$5:$C$66,0),MATCH($G24,'I-Baremo_VA_Lapesa'!$D$4:$K$4,0))</f>
        <v>0</v>
      </c>
      <c r="M24" s="123">
        <f t="shared" si="2"/>
        <v>0</v>
      </c>
      <c r="N24" s="113" cm="1">
        <f t="array" ref="N24">IF(AND($H24&lt;=4800,$I24&lt;=560),0,SUMPRODUCT(--($I24&gt;'I-Baremo_Regulación_Lapesa'!$B$4:$B$8),--($I24&lt;='I-Baremo_Regulación_Lapesa'!$C$4:$C$8),'I-Baremo_Regulación_Lapesa'!$D$4:$D$8))</f>
        <v>1760</v>
      </c>
      <c r="O24" s="78">
        <f t="shared" si="3"/>
        <v>2514.2857142857142</v>
      </c>
      <c r="P24" s="112">
        <f t="shared" si="4"/>
        <v>68907</v>
      </c>
      <c r="Q24" s="74">
        <f t="shared" si="5"/>
        <v>98438.571428571435</v>
      </c>
      <c r="R24" s="113">
        <f>INDEX('I-Baremo_Legalización'!$D$4:$D$100,MATCH($E24,'I-Baremo_Legalización'!$C$4:$C$100,0),1)</f>
        <v>3215.3500000000004</v>
      </c>
      <c r="S24" s="113" cm="1">
        <f t="array" ref="S24">+INDEX('I-Baremo_Acuerdo_Marco'!$F$2:$F$221,MATCH($C24&amp;$E24&amp;$G24,'I-Baremo_Acuerdo_Marco'!$C$2:$C$221&amp;'I-Baremo_Acuerdo_Marco'!$D$2:$D$221&amp;'I-Baremo_Acuerdo_Marco'!$E$2:$E$221,0))</f>
        <v>18048.811000000002</v>
      </c>
      <c r="T24" s="112">
        <f t="shared" si="11"/>
        <v>90171.161000000007</v>
      </c>
      <c r="U24" s="116">
        <f t="shared" si="6"/>
        <v>119702.73242857144</v>
      </c>
      <c r="V24" s="74" t="str">
        <f t="shared" si="7"/>
        <v>AéreoA2422</v>
      </c>
      <c r="W24" s="148">
        <f>+IF(AND($C24='C-Aux_CA'!$C$7,$D24='C-Aux_CA'!$C$5,$I24&gt;='C-Aux_CA'!$C$14,$H24&gt;='C-Aux_CA'!$C$15),1,0)</f>
        <v>0</v>
      </c>
      <c r="X24" s="148">
        <f t="shared" si="8"/>
        <v>1</v>
      </c>
      <c r="Y24" s="151" cm="1">
        <f t="array" ref="Y24">IF(W24=0,0,SUMPRODUCT(--($T24&gt;='C-BaremoVectorial'!$T$4:$T$1101),--(1=$W$4:$W$1101)))</f>
        <v>0</v>
      </c>
      <c r="Z24" s="151">
        <f t="shared" si="9"/>
        <v>0</v>
      </c>
      <c r="AA24" s="151" cm="1">
        <f t="array" ref="AA24">IF($W24=0,0,SUMPRODUCT(--(1=$W$4:$W$1101),--($U24&gt;='C-BaremoVectorial'!$U$4:$U$1101)))</f>
        <v>0</v>
      </c>
      <c r="AB24" s="21"/>
      <c r="AC24" s="21"/>
      <c r="AD24" s="21"/>
    </row>
    <row r="25" spans="1:30" ht="14.5" x14ac:dyDescent="0.35">
      <c r="A25" s="73">
        <f t="shared" si="10"/>
        <v>21</v>
      </c>
      <c r="B25" s="79" t="s">
        <v>20</v>
      </c>
      <c r="C25" s="79" t="s">
        <v>8244</v>
      </c>
      <c r="D25" s="79" t="s">
        <v>10</v>
      </c>
      <c r="E25" s="79" t="s">
        <v>41</v>
      </c>
      <c r="F25" s="183">
        <v>2</v>
      </c>
      <c r="G25" s="79" t="s">
        <v>8293</v>
      </c>
      <c r="H25" s="78">
        <f>2*13000</f>
        <v>26000</v>
      </c>
      <c r="I25" s="74" cm="1">
        <f t="array" ref="I25">+INDEX('I-Gasificación'!$G$5:$G$1100,MATCH($C25&amp;$D25&amp;$E25&amp;$G25,'I-Gasificación'!$C$5:$C$1100&amp;'I-Gasificación'!$D$5:$D$1100&amp;'I-Gasificación'!$E$5:$E$1100&amp;'I-Gasificación'!$F$5:$F$1100,0))</f>
        <v>1372</v>
      </c>
      <c r="J25" s="112">
        <f>INDEX('I-Baremo_Depósitos_Lapesa'!$C:$C,MATCH($E25,'I-Baremo_Depósitos_Lapesa'!$B:$B,0),1)</f>
        <v>21020</v>
      </c>
      <c r="K25" s="78">
        <f t="shared" si="1"/>
        <v>30028.571428571431</v>
      </c>
      <c r="L25" s="122">
        <f>INDEX('I-Baremo_VA_Lapesa'!$D$5:$K$66,MATCH($E25,'I-Baremo_VA_Lapesa'!$C$5:$C$66,0),MATCH($G25,'I-Baremo_VA_Lapesa'!$D$4:$K$4,0))</f>
        <v>0</v>
      </c>
      <c r="M25" s="123">
        <f t="shared" si="2"/>
        <v>0</v>
      </c>
      <c r="N25" s="113" cm="1">
        <f t="array" ref="N25">IF(AND($H25&lt;=4800,$I25&lt;=560),0,SUMPRODUCT(--($I25&gt;'I-Baremo_Regulación_Lapesa'!$B$4:$B$8),--($I25&lt;='I-Baremo_Regulación_Lapesa'!$C$4:$C$8),'I-Baremo_Regulación_Lapesa'!$D$4:$D$8))</f>
        <v>357</v>
      </c>
      <c r="O25" s="78">
        <f t="shared" si="3"/>
        <v>510.00000000000006</v>
      </c>
      <c r="P25" s="112">
        <f t="shared" si="4"/>
        <v>21377</v>
      </c>
      <c r="Q25" s="74">
        <f t="shared" si="5"/>
        <v>30538.571428571431</v>
      </c>
      <c r="R25" s="113">
        <f>INDEX('I-Baremo_Legalización'!$D$4:$D$100,MATCH($E25,'I-Baremo_Legalización'!$C$4:$C$100,0),1)</f>
        <v>2038.3500000000001</v>
      </c>
      <c r="S25" s="113" cm="1">
        <f t="array" ref="S25">+INDEX('I-Baremo_Acuerdo_Marco'!$F$2:$F$221,MATCH($C25&amp;$E25&amp;$G25,'I-Baremo_Acuerdo_Marco'!$C$2:$C$221&amp;'I-Baremo_Acuerdo_Marco'!$D$2:$D$221&amp;'I-Baremo_Acuerdo_Marco'!$E$2:$E$221,0))</f>
        <v>13852.311000000002</v>
      </c>
      <c r="T25" s="112">
        <f t="shared" si="11"/>
        <v>37267.661</v>
      </c>
      <c r="U25" s="116">
        <f t="shared" si="6"/>
        <v>46429.232428571428</v>
      </c>
      <c r="V25" s="74" t="str">
        <f t="shared" si="7"/>
        <v>AéreoA1372</v>
      </c>
      <c r="W25" s="148">
        <f>+IF(AND($C25='C-Aux_CA'!$C$7,$D25='C-Aux_CA'!$C$5,$I25&gt;='C-Aux_CA'!$C$14,$H25&gt;='C-Aux_CA'!$C$15),1,0)</f>
        <v>0</v>
      </c>
      <c r="X25" s="148">
        <f t="shared" si="8"/>
        <v>1</v>
      </c>
      <c r="Y25" s="151" cm="1">
        <f t="array" ref="Y25">IF(W25=0,0,SUMPRODUCT(--($T25&gt;='C-BaremoVectorial'!$T$4:$T$1101),--(1=$W$4:$W$1101)))</f>
        <v>0</v>
      </c>
      <c r="Z25" s="151">
        <f t="shared" si="9"/>
        <v>0</v>
      </c>
      <c r="AA25" s="151" cm="1">
        <f t="array" ref="AA25">IF($W25=0,0,SUMPRODUCT(--(1=$W$4:$W$1101),--($U25&gt;='C-BaremoVectorial'!$U$4:$U$1101)))</f>
        <v>0</v>
      </c>
      <c r="AB25" s="21"/>
      <c r="AC25" s="21"/>
      <c r="AD25" s="21"/>
    </row>
    <row r="26" spans="1:30" ht="14.5" x14ac:dyDescent="0.35">
      <c r="A26" s="73">
        <f t="shared" si="10"/>
        <v>22</v>
      </c>
      <c r="B26" s="79" t="s">
        <v>20</v>
      </c>
      <c r="C26" s="79" t="s">
        <v>8244</v>
      </c>
      <c r="D26" s="79" t="s">
        <v>10</v>
      </c>
      <c r="E26" s="79" t="s">
        <v>42</v>
      </c>
      <c r="F26" s="183">
        <v>2</v>
      </c>
      <c r="G26" s="79" t="s">
        <v>8293</v>
      </c>
      <c r="H26" s="78">
        <f>2*16000</f>
        <v>32000</v>
      </c>
      <c r="I26" s="74" cm="1">
        <f t="array" ref="I26">+INDEX('I-Gasificación'!$G$5:$G$1100,MATCH($C26&amp;$D26&amp;$E26&amp;$G26,'I-Gasificación'!$C$5:$C$1100&amp;'I-Gasificación'!$D$5:$D$1100&amp;'I-Gasificación'!$E$5:$E$1100&amp;'I-Gasificación'!$F$5:$F$1100,0))</f>
        <v>1652</v>
      </c>
      <c r="J26" s="112">
        <f>INDEX('I-Baremo_Depósitos_Lapesa'!$C:$C,MATCH($E26,'I-Baremo_Depósitos_Lapesa'!$B:$B,0),1)</f>
        <v>25584</v>
      </c>
      <c r="K26" s="78">
        <f t="shared" si="1"/>
        <v>36548.571428571428</v>
      </c>
      <c r="L26" s="122">
        <f>INDEX('I-Baremo_VA_Lapesa'!$D$5:$K$66,MATCH($E26,'I-Baremo_VA_Lapesa'!$C$5:$C$66,0),MATCH($G26,'I-Baremo_VA_Lapesa'!$D$4:$K$4,0))</f>
        <v>0</v>
      </c>
      <c r="M26" s="123">
        <f t="shared" si="2"/>
        <v>0</v>
      </c>
      <c r="N26" s="113" cm="1">
        <f t="array" ref="N26">IF(AND($H26&lt;=4800,$I26&lt;=560),0,SUMPRODUCT(--($I26&gt;'I-Baremo_Regulación_Lapesa'!$B$4:$B$8),--($I26&lt;='I-Baremo_Regulación_Lapesa'!$C$4:$C$8),'I-Baremo_Regulación_Lapesa'!$D$4:$D$8))</f>
        <v>1650</v>
      </c>
      <c r="O26" s="78">
        <f t="shared" si="3"/>
        <v>2357.1428571428573</v>
      </c>
      <c r="P26" s="112">
        <f t="shared" si="4"/>
        <v>27234</v>
      </c>
      <c r="Q26" s="74">
        <f t="shared" si="5"/>
        <v>38905.714285714283</v>
      </c>
      <c r="R26" s="113">
        <f>INDEX('I-Baremo_Legalización'!$D$4:$D$100,MATCH($E26,'I-Baremo_Legalización'!$C$4:$C$100,0),1)</f>
        <v>2038.3500000000001</v>
      </c>
      <c r="S26" s="113" cm="1">
        <f t="array" ref="S26">+INDEX('I-Baremo_Acuerdo_Marco'!$F$2:$F$221,MATCH($C26&amp;$E26&amp;$G26,'I-Baremo_Acuerdo_Marco'!$C$2:$C$221&amp;'I-Baremo_Acuerdo_Marco'!$D$2:$D$221&amp;'I-Baremo_Acuerdo_Marco'!$E$2:$E$221,0))</f>
        <v>14488.111000000001</v>
      </c>
      <c r="T26" s="112">
        <f t="shared" si="11"/>
        <v>43760.460999999996</v>
      </c>
      <c r="U26" s="116">
        <f t="shared" si="6"/>
        <v>55432.175285714286</v>
      </c>
      <c r="V26" s="74" t="str">
        <f t="shared" si="7"/>
        <v>AéreoA1652</v>
      </c>
      <c r="W26" s="148">
        <f>+IF(AND($C26='C-Aux_CA'!$C$7,$D26='C-Aux_CA'!$C$5,$I26&gt;='C-Aux_CA'!$C$14,$H26&gt;='C-Aux_CA'!$C$15),1,0)</f>
        <v>0</v>
      </c>
      <c r="X26" s="148">
        <f t="shared" si="8"/>
        <v>1</v>
      </c>
      <c r="Y26" s="151" cm="1">
        <f t="array" ref="Y26">IF(W26=0,0,SUMPRODUCT(--($T26&gt;='C-BaremoVectorial'!$T$4:$T$1101),--(1=$W$4:$W$1101)))</f>
        <v>0</v>
      </c>
      <c r="Z26" s="151">
        <f t="shared" si="9"/>
        <v>0</v>
      </c>
      <c r="AA26" s="151" cm="1">
        <f t="array" ref="AA26">IF($W26=0,0,SUMPRODUCT(--(1=$W$4:$W$1101),--($U26&gt;='C-BaremoVectorial'!$U$4:$U$1101)))</f>
        <v>0</v>
      </c>
      <c r="AB26" s="21"/>
      <c r="AC26" s="21"/>
      <c r="AD26" s="21"/>
    </row>
    <row r="27" spans="1:30" ht="14.5" x14ac:dyDescent="0.35">
      <c r="A27" s="73">
        <f t="shared" si="10"/>
        <v>23</v>
      </c>
      <c r="B27" s="79" t="s">
        <v>20</v>
      </c>
      <c r="C27" s="79" t="s">
        <v>8244</v>
      </c>
      <c r="D27" s="79" t="s">
        <v>10</v>
      </c>
      <c r="E27" s="79" t="s">
        <v>43</v>
      </c>
      <c r="F27" s="183">
        <v>2</v>
      </c>
      <c r="G27" s="79" t="s">
        <v>8293</v>
      </c>
      <c r="H27" s="78">
        <f>2*19000</f>
        <v>38000</v>
      </c>
      <c r="I27" s="74" cm="1">
        <f t="array" ref="I27">+INDEX('I-Gasificación'!$G$5:$G$1100,MATCH($C27&amp;$D27&amp;$E27&amp;$G27,'I-Gasificación'!$C$5:$C$1100&amp;'I-Gasificación'!$D$5:$D$1100&amp;'I-Gasificación'!$E$5:$E$1100&amp;'I-Gasificación'!$F$5:$F$1100,0))</f>
        <v>1960</v>
      </c>
      <c r="J27" s="112">
        <f>INDEX('I-Baremo_Depósitos_Lapesa'!$C:$C,MATCH($E27,'I-Baremo_Depósitos_Lapesa'!$B:$B,0),1)</f>
        <v>27832</v>
      </c>
      <c r="K27" s="78">
        <f t="shared" si="1"/>
        <v>39760</v>
      </c>
      <c r="L27" s="122">
        <f>INDEX('I-Baremo_VA_Lapesa'!$D$5:$K$66,MATCH($E27,'I-Baremo_VA_Lapesa'!$C$5:$C$66,0),MATCH($G27,'I-Baremo_VA_Lapesa'!$D$4:$K$4,0))</f>
        <v>0</v>
      </c>
      <c r="M27" s="123">
        <f t="shared" si="2"/>
        <v>0</v>
      </c>
      <c r="N27" s="113" cm="1">
        <f t="array" ref="N27">IF(AND($H27&lt;=4800,$I27&lt;=560),0,SUMPRODUCT(--($I27&gt;'I-Baremo_Regulación_Lapesa'!$B$4:$B$8),--($I27&lt;='I-Baremo_Regulación_Lapesa'!$C$4:$C$8),'I-Baremo_Regulación_Lapesa'!$D$4:$D$8))</f>
        <v>1650</v>
      </c>
      <c r="O27" s="78">
        <f t="shared" si="3"/>
        <v>2357.1428571428573</v>
      </c>
      <c r="P27" s="112">
        <f t="shared" si="4"/>
        <v>29482</v>
      </c>
      <c r="Q27" s="74">
        <f t="shared" si="5"/>
        <v>42117.142857142855</v>
      </c>
      <c r="R27" s="113">
        <f>INDEX('I-Baremo_Legalización'!$D$4:$D$100,MATCH($E27,'I-Baremo_Legalización'!$C$4:$C$100,0),1)</f>
        <v>2038.3500000000001</v>
      </c>
      <c r="S27" s="113" cm="1">
        <f t="array" ref="S27">+INDEX('I-Baremo_Acuerdo_Marco'!$F$2:$F$221,MATCH($C27&amp;$E27&amp;$G27,'I-Baremo_Acuerdo_Marco'!$C$2:$C$221&amp;'I-Baremo_Acuerdo_Marco'!$D$2:$D$221&amp;'I-Baremo_Acuerdo_Marco'!$E$2:$E$221,0))</f>
        <v>17435.011000000002</v>
      </c>
      <c r="T27" s="112">
        <f t="shared" si="11"/>
        <v>48955.361000000004</v>
      </c>
      <c r="U27" s="116">
        <f t="shared" si="6"/>
        <v>61590.503857142859</v>
      </c>
      <c r="V27" s="74" t="str">
        <f t="shared" si="7"/>
        <v>AéreoA1960</v>
      </c>
      <c r="W27" s="148">
        <f>+IF(AND($C27='C-Aux_CA'!$C$7,$D27='C-Aux_CA'!$C$5,$I27&gt;='C-Aux_CA'!$C$14,$H27&gt;='C-Aux_CA'!$C$15),1,0)</f>
        <v>0</v>
      </c>
      <c r="X27" s="148">
        <f t="shared" si="8"/>
        <v>1</v>
      </c>
      <c r="Y27" s="151" cm="1">
        <f t="array" ref="Y27">IF(W27=0,0,SUMPRODUCT(--($T27&gt;='C-BaremoVectorial'!$T$4:$T$1101),--(1=$W$4:$W$1101)))</f>
        <v>0</v>
      </c>
      <c r="Z27" s="151">
        <f t="shared" si="9"/>
        <v>0</v>
      </c>
      <c r="AA27" s="151" cm="1">
        <f t="array" ref="AA27">IF($W27=0,0,SUMPRODUCT(--(1=$W$4:$W$1101),--($U27&gt;='C-BaremoVectorial'!$U$4:$U$1101)))</f>
        <v>0</v>
      </c>
      <c r="AB27" s="21"/>
      <c r="AC27" s="21"/>
      <c r="AD27" s="21"/>
    </row>
    <row r="28" spans="1:30" ht="14.5" x14ac:dyDescent="0.35">
      <c r="A28" s="73">
        <f t="shared" si="10"/>
        <v>24</v>
      </c>
      <c r="B28" s="79" t="s">
        <v>20</v>
      </c>
      <c r="C28" s="79" t="s">
        <v>8244</v>
      </c>
      <c r="D28" s="79" t="s">
        <v>10</v>
      </c>
      <c r="E28" s="79" t="s">
        <v>44</v>
      </c>
      <c r="F28" s="183">
        <v>2</v>
      </c>
      <c r="G28" s="79" t="s">
        <v>8293</v>
      </c>
      <c r="H28" s="78">
        <f>2*22000</f>
        <v>44000</v>
      </c>
      <c r="I28" s="74" cm="1">
        <f t="array" ref="I28">+INDEX('I-Gasificación'!$G$5:$G$1100,MATCH($C28&amp;$D28&amp;$E28&amp;$G28,'I-Gasificación'!$C$5:$C$1100&amp;'I-Gasificación'!$D$5:$D$1100&amp;'I-Gasificación'!$E$5:$E$1100&amp;'I-Gasificación'!$F$5:$F$1100,0))</f>
        <v>2268</v>
      </c>
      <c r="J28" s="112">
        <f>INDEX('I-Baremo_Depósitos_Lapesa'!$C:$C,MATCH($E28,'I-Baremo_Depósitos_Lapesa'!$B:$B,0),1)</f>
        <v>35864</v>
      </c>
      <c r="K28" s="78">
        <f t="shared" si="1"/>
        <v>51234.285714285717</v>
      </c>
      <c r="L28" s="122">
        <f>INDEX('I-Baremo_VA_Lapesa'!$D$5:$K$66,MATCH($E28,'I-Baremo_VA_Lapesa'!$C$5:$C$66,0),MATCH($G28,'I-Baremo_VA_Lapesa'!$D$4:$K$4,0))</f>
        <v>0</v>
      </c>
      <c r="M28" s="123">
        <f t="shared" si="2"/>
        <v>0</v>
      </c>
      <c r="N28" s="113" cm="1">
        <f t="array" ref="N28">IF(AND($H28&lt;=4800,$I28&lt;=560),0,SUMPRODUCT(--($I28&gt;'I-Baremo_Regulación_Lapesa'!$B$4:$B$8),--($I28&lt;='I-Baremo_Regulación_Lapesa'!$C$4:$C$8),'I-Baremo_Regulación_Lapesa'!$D$4:$D$8))</f>
        <v>1760</v>
      </c>
      <c r="O28" s="78">
        <f t="shared" si="3"/>
        <v>2514.2857142857142</v>
      </c>
      <c r="P28" s="112">
        <f t="shared" si="4"/>
        <v>37624</v>
      </c>
      <c r="Q28" s="74">
        <f t="shared" si="5"/>
        <v>53748.571428571435</v>
      </c>
      <c r="R28" s="113">
        <f>INDEX('I-Baremo_Legalización'!$D$4:$D$100,MATCH($E28,'I-Baremo_Legalización'!$C$4:$C$100,0),1)</f>
        <v>2038.3500000000001</v>
      </c>
      <c r="S28" s="113" cm="1">
        <f t="array" ref="S28">+INDEX('I-Baremo_Acuerdo_Marco'!$F$2:$F$221,MATCH($C28&amp;$E28&amp;$G28,'I-Baremo_Acuerdo_Marco'!$C$2:$C$221&amp;'I-Baremo_Acuerdo_Marco'!$D$2:$D$221&amp;'I-Baremo_Acuerdo_Marco'!$E$2:$E$221,0))</f>
        <v>18981.611000000001</v>
      </c>
      <c r="T28" s="112">
        <f t="shared" si="11"/>
        <v>58643.960999999996</v>
      </c>
      <c r="U28" s="116">
        <f t="shared" si="6"/>
        <v>74768.532428571431</v>
      </c>
      <c r="V28" s="74" t="str">
        <f t="shared" si="7"/>
        <v>AéreoA2268</v>
      </c>
      <c r="W28" s="148">
        <f>+IF(AND($C28='C-Aux_CA'!$C$7,$D28='C-Aux_CA'!$C$5,$I28&gt;='C-Aux_CA'!$C$14,$H28&gt;='C-Aux_CA'!$C$15),1,0)</f>
        <v>0</v>
      </c>
      <c r="X28" s="148">
        <f t="shared" si="8"/>
        <v>1</v>
      </c>
      <c r="Y28" s="151" cm="1">
        <f t="array" ref="Y28">IF(W28=0,0,SUMPRODUCT(--($T28&gt;='C-BaremoVectorial'!$T$4:$T$1101),--(1=$W$4:$W$1101)))</f>
        <v>0</v>
      </c>
      <c r="Z28" s="151">
        <f t="shared" si="9"/>
        <v>0</v>
      </c>
      <c r="AA28" s="151" cm="1">
        <f t="array" ref="AA28">IF($W28=0,0,SUMPRODUCT(--(1=$W$4:$W$1101),--($U28&gt;='C-BaremoVectorial'!$U$4:$U$1101)))</f>
        <v>0</v>
      </c>
      <c r="AB28" s="21"/>
      <c r="AC28" s="21"/>
      <c r="AD28" s="21"/>
    </row>
    <row r="29" spans="1:30" ht="14.5" x14ac:dyDescent="0.35">
      <c r="A29" s="73">
        <f t="shared" si="10"/>
        <v>25</v>
      </c>
      <c r="B29" s="79" t="s">
        <v>20</v>
      </c>
      <c r="C29" s="79" t="s">
        <v>8244</v>
      </c>
      <c r="D29" s="79" t="s">
        <v>10</v>
      </c>
      <c r="E29" s="79" t="s">
        <v>45</v>
      </c>
      <c r="F29" s="183">
        <v>2</v>
      </c>
      <c r="G29" s="79" t="s">
        <v>8293</v>
      </c>
      <c r="H29" s="78">
        <f>2*24000</f>
        <v>48000</v>
      </c>
      <c r="I29" s="74" cm="1">
        <f t="array" ref="I29">+INDEX('I-Gasificación'!$G$5:$G$1100,MATCH($C29&amp;$D29&amp;$E29&amp;$G29,'I-Gasificación'!$C$5:$C$1100&amp;'I-Gasificación'!$D$5:$D$1100&amp;'I-Gasificación'!$E$5:$E$1100&amp;'I-Gasificación'!$F$5:$F$1100,0))</f>
        <v>2184</v>
      </c>
      <c r="J29" s="112">
        <f>INDEX('I-Baremo_Depósitos_Lapesa'!$C:$C,MATCH($E29,'I-Baremo_Depósitos_Lapesa'!$B:$B,0),1)</f>
        <v>40898</v>
      </c>
      <c r="K29" s="78">
        <f t="shared" si="1"/>
        <v>58425.71428571429</v>
      </c>
      <c r="L29" s="122">
        <f>INDEX('I-Baremo_VA_Lapesa'!$D$5:$K$66,MATCH($E29,'I-Baremo_VA_Lapesa'!$C$5:$C$66,0),MATCH($G29,'I-Baremo_VA_Lapesa'!$D$4:$K$4,0))</f>
        <v>0</v>
      </c>
      <c r="M29" s="123">
        <f t="shared" si="2"/>
        <v>0</v>
      </c>
      <c r="N29" s="113" cm="1">
        <f t="array" ref="N29">IF(AND($H29&lt;=4800,$I29&lt;=560),0,SUMPRODUCT(--($I29&gt;'I-Baremo_Regulación_Lapesa'!$B$4:$B$8),--($I29&lt;='I-Baremo_Regulación_Lapesa'!$C$4:$C$8),'I-Baremo_Regulación_Lapesa'!$D$4:$D$8))</f>
        <v>1760</v>
      </c>
      <c r="O29" s="78">
        <f t="shared" si="3"/>
        <v>2514.2857142857142</v>
      </c>
      <c r="P29" s="112">
        <f t="shared" si="4"/>
        <v>42658</v>
      </c>
      <c r="Q29" s="74">
        <f t="shared" si="5"/>
        <v>60940.000000000007</v>
      </c>
      <c r="R29" s="113">
        <f>INDEX('I-Baremo_Legalización'!$D$4:$D$100,MATCH($E29,'I-Baremo_Legalización'!$C$4:$C$100,0),1)</f>
        <v>2038.3500000000001</v>
      </c>
      <c r="S29" s="113" cm="1">
        <f t="array" ref="S29">+INDEX('I-Baremo_Acuerdo_Marco'!$F$2:$F$221,MATCH($C29&amp;$E29&amp;$G29,'I-Baremo_Acuerdo_Marco'!$C$2:$C$221&amp;'I-Baremo_Acuerdo_Marco'!$D$2:$D$221&amp;'I-Baremo_Acuerdo_Marco'!$E$2:$E$221,0))</f>
        <v>19519.510999999999</v>
      </c>
      <c r="T29" s="112">
        <f t="shared" si="11"/>
        <v>64215.860999999997</v>
      </c>
      <c r="U29" s="116">
        <f t="shared" si="6"/>
        <v>82497.861000000004</v>
      </c>
      <c r="V29" s="74" t="str">
        <f t="shared" si="7"/>
        <v>AéreoA2184</v>
      </c>
      <c r="W29" s="148">
        <f>+IF(AND($C29='C-Aux_CA'!$C$7,$D29='C-Aux_CA'!$C$5,$I29&gt;='C-Aux_CA'!$C$14,$H29&gt;='C-Aux_CA'!$C$15),1,0)</f>
        <v>0</v>
      </c>
      <c r="X29" s="148">
        <f t="shared" si="8"/>
        <v>1</v>
      </c>
      <c r="Y29" s="151" cm="1">
        <f t="array" ref="Y29">IF(W29=0,0,SUMPRODUCT(--($T29&gt;='C-BaremoVectorial'!$T$4:$T$1101),--(1=$W$4:$W$1101)))</f>
        <v>0</v>
      </c>
      <c r="Z29" s="151">
        <f t="shared" si="9"/>
        <v>0</v>
      </c>
      <c r="AA29" s="151" cm="1">
        <f t="array" ref="AA29">IF($W29=0,0,SUMPRODUCT(--(1=$W$4:$W$1101),--($U29&gt;='C-BaremoVectorial'!$U$4:$U$1101)))</f>
        <v>0</v>
      </c>
      <c r="AB29" s="21"/>
      <c r="AC29" s="21"/>
      <c r="AD29" s="21"/>
    </row>
    <row r="30" spans="1:30" ht="14.5" x14ac:dyDescent="0.35">
      <c r="A30" s="73">
        <f t="shared" si="10"/>
        <v>26</v>
      </c>
      <c r="B30" s="79" t="s">
        <v>20</v>
      </c>
      <c r="C30" s="79" t="s">
        <v>8244</v>
      </c>
      <c r="D30" s="79" t="s">
        <v>10</v>
      </c>
      <c r="E30" s="79" t="s">
        <v>46</v>
      </c>
      <c r="F30" s="183">
        <v>2</v>
      </c>
      <c r="G30" s="79" t="s">
        <v>8293</v>
      </c>
      <c r="H30" s="78">
        <f>2*29000</f>
        <v>58000</v>
      </c>
      <c r="I30" s="74" cm="1">
        <f t="array" ref="I30">+INDEX('I-Gasificación'!$G$5:$G$1100,MATCH($C30&amp;$D30&amp;$E30&amp;$G30,'I-Gasificación'!$C$5:$C$1100&amp;'I-Gasificación'!$D$5:$D$1100&amp;'I-Gasificación'!$E$5:$E$1100&amp;'I-Gasificación'!$F$5:$F$1100,0))</f>
        <v>2576</v>
      </c>
      <c r="J30" s="112">
        <f>INDEX('I-Baremo_Depósitos_Lapesa'!$C:$C,MATCH($E30,'I-Baremo_Depósitos_Lapesa'!$B:$B,0),1)</f>
        <v>45448</v>
      </c>
      <c r="K30" s="78">
        <f t="shared" si="1"/>
        <v>64925.71428571429</v>
      </c>
      <c r="L30" s="122">
        <f>INDEX('I-Baremo_VA_Lapesa'!$D$5:$K$66,MATCH($E30,'I-Baremo_VA_Lapesa'!$C$5:$C$66,0),MATCH($G30,'I-Baremo_VA_Lapesa'!$D$4:$K$4,0))</f>
        <v>0</v>
      </c>
      <c r="M30" s="123">
        <f t="shared" si="2"/>
        <v>0</v>
      </c>
      <c r="N30" s="113" cm="1">
        <f t="array" ref="N30">IF(AND($H30&lt;=4800,$I30&lt;=560),0,SUMPRODUCT(--($I30&gt;'I-Baremo_Regulación_Lapesa'!$B$4:$B$8),--($I30&lt;='I-Baremo_Regulación_Lapesa'!$C$4:$C$8),'I-Baremo_Regulación_Lapesa'!$D$4:$D$8))</f>
        <v>1760</v>
      </c>
      <c r="O30" s="78">
        <f t="shared" si="3"/>
        <v>2514.2857142857142</v>
      </c>
      <c r="P30" s="112">
        <f t="shared" si="4"/>
        <v>47208</v>
      </c>
      <c r="Q30" s="74">
        <f t="shared" si="5"/>
        <v>67440</v>
      </c>
      <c r="R30" s="113">
        <f>INDEX('I-Baremo_Legalización'!$D$4:$D$100,MATCH($E30,'I-Baremo_Legalización'!$C$4:$C$100,0),1)</f>
        <v>2038.3500000000001</v>
      </c>
      <c r="S30" s="113" cm="1">
        <f t="array" ref="S30">+INDEX('I-Baremo_Acuerdo_Marco'!$F$2:$F$221,MATCH($C30&amp;$E30&amp;$G30,'I-Baremo_Acuerdo_Marco'!$C$2:$C$221&amp;'I-Baremo_Acuerdo_Marco'!$D$2:$D$221&amp;'I-Baremo_Acuerdo_Marco'!$E$2:$E$221,0))</f>
        <v>20737.210999999999</v>
      </c>
      <c r="T30" s="112">
        <f t="shared" si="11"/>
        <v>69983.561000000002</v>
      </c>
      <c r="U30" s="116">
        <f t="shared" si="6"/>
        <v>90215.561000000002</v>
      </c>
      <c r="V30" s="74" t="str">
        <f t="shared" si="7"/>
        <v>AéreoA2576</v>
      </c>
      <c r="W30" s="148">
        <f>+IF(AND($C30='C-Aux_CA'!$C$7,$D30='C-Aux_CA'!$C$5,$I30&gt;='C-Aux_CA'!$C$14,$H30&gt;='C-Aux_CA'!$C$15),1,0)</f>
        <v>0</v>
      </c>
      <c r="X30" s="148">
        <f t="shared" si="8"/>
        <v>1</v>
      </c>
      <c r="Y30" s="151" cm="1">
        <f t="array" ref="Y30">IF(W30=0,0,SUMPRODUCT(--($T30&gt;='C-BaremoVectorial'!$T$4:$T$1101),--(1=$W$4:$W$1101)))</f>
        <v>0</v>
      </c>
      <c r="Z30" s="151">
        <f t="shared" si="9"/>
        <v>0</v>
      </c>
      <c r="AA30" s="151" cm="1">
        <f t="array" ref="AA30">IF($W30=0,0,SUMPRODUCT(--(1=$W$4:$W$1101),--($U30&gt;='C-BaremoVectorial'!$U$4:$U$1101)))</f>
        <v>0</v>
      </c>
      <c r="AB30" s="21"/>
      <c r="AC30" s="21"/>
      <c r="AD30" s="21"/>
    </row>
    <row r="31" spans="1:30" ht="14.5" x14ac:dyDescent="0.35">
      <c r="A31" s="73">
        <f t="shared" si="10"/>
        <v>27</v>
      </c>
      <c r="B31" s="79" t="s">
        <v>20</v>
      </c>
      <c r="C31" s="79" t="s">
        <v>8244</v>
      </c>
      <c r="D31" s="79" t="s">
        <v>10</v>
      </c>
      <c r="E31" s="79" t="s">
        <v>47</v>
      </c>
      <c r="F31" s="183">
        <v>2</v>
      </c>
      <c r="G31" s="79" t="s">
        <v>8293</v>
      </c>
      <c r="H31" s="78">
        <f>2*34000</f>
        <v>68000</v>
      </c>
      <c r="I31" s="74" cm="1">
        <f t="array" ref="I31">+INDEX('I-Gasificación'!$G$5:$G$1100,MATCH($C31&amp;$D31&amp;$E31&amp;$G31,'I-Gasificación'!$C$5:$C$1100&amp;'I-Gasificación'!$D$5:$D$1100&amp;'I-Gasificación'!$E$5:$E$1100&amp;'I-Gasificación'!$F$5:$F$1100,0))</f>
        <v>2968</v>
      </c>
      <c r="J31" s="112">
        <f>INDEX('I-Baremo_Depósitos_Lapesa'!$C:$C,MATCH($E31,'I-Baremo_Depósitos_Lapesa'!$B:$B,0),1)</f>
        <v>50478</v>
      </c>
      <c r="K31" s="78">
        <f t="shared" si="1"/>
        <v>72111.42857142858</v>
      </c>
      <c r="L31" s="122">
        <f>INDEX('I-Baremo_VA_Lapesa'!$D$5:$K$66,MATCH($E31,'I-Baremo_VA_Lapesa'!$C$5:$C$66,0),MATCH($G31,'I-Baremo_VA_Lapesa'!$D$4:$K$4,0))</f>
        <v>0</v>
      </c>
      <c r="M31" s="123">
        <f t="shared" si="2"/>
        <v>0</v>
      </c>
      <c r="N31" s="113" cm="1">
        <f t="array" ref="N31">IF(AND($H31&lt;=4800,$I31&lt;=560),0,SUMPRODUCT(--($I31&gt;'I-Baremo_Regulación_Lapesa'!$B$4:$B$8),--($I31&lt;='I-Baremo_Regulación_Lapesa'!$C$4:$C$8),'I-Baremo_Regulación_Lapesa'!$D$4:$D$8))</f>
        <v>1760</v>
      </c>
      <c r="O31" s="78">
        <f t="shared" si="3"/>
        <v>2514.2857142857142</v>
      </c>
      <c r="P31" s="112">
        <f t="shared" si="4"/>
        <v>52238</v>
      </c>
      <c r="Q31" s="74">
        <f t="shared" si="5"/>
        <v>74625.71428571429</v>
      </c>
      <c r="R31" s="113">
        <f>INDEX('I-Baremo_Legalización'!$D$4:$D$100,MATCH($E31,'I-Baremo_Legalización'!$C$4:$C$100,0),1)</f>
        <v>3215.3500000000004</v>
      </c>
      <c r="S31" s="113" cm="1">
        <f t="array" ref="S31">+INDEX('I-Baremo_Acuerdo_Marco'!$F$2:$F$221,MATCH($C31&amp;$E31&amp;$G31,'I-Baremo_Acuerdo_Marco'!$C$2:$C$221&amp;'I-Baremo_Acuerdo_Marco'!$D$2:$D$221&amp;'I-Baremo_Acuerdo_Marco'!$E$2:$E$221,0))</f>
        <v>24701.831000000002</v>
      </c>
      <c r="T31" s="112">
        <f t="shared" si="11"/>
        <v>80155.180999999997</v>
      </c>
      <c r="U31" s="116">
        <f t="shared" si="6"/>
        <v>102542.8952857143</v>
      </c>
      <c r="V31" s="74" t="str">
        <f t="shared" si="7"/>
        <v>AéreoA2968</v>
      </c>
      <c r="W31" s="148">
        <f>+IF(AND($C31='C-Aux_CA'!$C$7,$D31='C-Aux_CA'!$C$5,$I31&gt;='C-Aux_CA'!$C$14,$H31&gt;='C-Aux_CA'!$C$15),1,0)</f>
        <v>0</v>
      </c>
      <c r="X31" s="148">
        <f t="shared" si="8"/>
        <v>1</v>
      </c>
      <c r="Y31" s="151" cm="1">
        <f t="array" ref="Y31">IF(W31=0,0,SUMPRODUCT(--($T31&gt;='C-BaremoVectorial'!$T$4:$T$1101),--(1=$W$4:$W$1101)))</f>
        <v>0</v>
      </c>
      <c r="Z31" s="151">
        <f t="shared" si="9"/>
        <v>0</v>
      </c>
      <c r="AA31" s="151" cm="1">
        <f t="array" ref="AA31">IF($W31=0,0,SUMPRODUCT(--(1=$W$4:$W$1101),--($U31&gt;='C-BaremoVectorial'!$U$4:$U$1101)))</f>
        <v>0</v>
      </c>
      <c r="AB31" s="21"/>
      <c r="AC31" s="21"/>
      <c r="AD31" s="21"/>
    </row>
    <row r="32" spans="1:30" ht="14.5" x14ac:dyDescent="0.35">
      <c r="A32" s="73">
        <f t="shared" si="10"/>
        <v>28</v>
      </c>
      <c r="B32" s="79" t="s">
        <v>20</v>
      </c>
      <c r="C32" s="79" t="s">
        <v>8244</v>
      </c>
      <c r="D32" s="79" t="s">
        <v>10</v>
      </c>
      <c r="E32" s="79" t="s">
        <v>48</v>
      </c>
      <c r="F32" s="183">
        <v>2</v>
      </c>
      <c r="G32" s="79" t="s">
        <v>8293</v>
      </c>
      <c r="H32" s="78">
        <f>2*33000</f>
        <v>66000</v>
      </c>
      <c r="I32" s="74" cm="1">
        <f t="array" ref="I32">+INDEX('I-Gasificación'!$G$5:$G$1100,MATCH($C32&amp;$D32&amp;$E32&amp;$G32,'I-Gasificación'!$C$5:$C$1100&amp;'I-Gasificación'!$D$5:$D$1100&amp;'I-Gasificación'!$E$5:$E$1100&amp;'I-Gasificación'!$F$5:$F$1100,0))</f>
        <v>2408</v>
      </c>
      <c r="J32" s="112">
        <f>INDEX('I-Baremo_Depósitos_Lapesa'!$C:$C,MATCH($E32,'I-Baremo_Depósitos_Lapesa'!$B:$B,0),1)</f>
        <v>67416</v>
      </c>
      <c r="K32" s="78">
        <f t="shared" si="1"/>
        <v>96308.571428571435</v>
      </c>
      <c r="L32" s="122">
        <f>INDEX('I-Baremo_VA_Lapesa'!$D$5:$K$66,MATCH($E32,'I-Baremo_VA_Lapesa'!$C$5:$C$66,0),MATCH($G32,'I-Baremo_VA_Lapesa'!$D$4:$K$4,0))</f>
        <v>0</v>
      </c>
      <c r="M32" s="123">
        <f t="shared" si="2"/>
        <v>0</v>
      </c>
      <c r="N32" s="113" cm="1">
        <f t="array" ref="N32">IF(AND($H32&lt;=4800,$I32&lt;=560),0,SUMPRODUCT(--($I32&gt;'I-Baremo_Regulación_Lapesa'!$B$4:$B$8),--($I32&lt;='I-Baremo_Regulación_Lapesa'!$C$4:$C$8),'I-Baremo_Regulación_Lapesa'!$D$4:$D$8))</f>
        <v>1760</v>
      </c>
      <c r="O32" s="78">
        <f t="shared" si="3"/>
        <v>2514.2857142857142</v>
      </c>
      <c r="P32" s="112">
        <f t="shared" si="4"/>
        <v>69176</v>
      </c>
      <c r="Q32" s="74">
        <f t="shared" si="5"/>
        <v>98822.857142857145</v>
      </c>
      <c r="R32" s="113">
        <f>INDEX('I-Baremo_Legalización'!$D$4:$D$100,MATCH($E32,'I-Baremo_Legalización'!$C$4:$C$100,0),1)</f>
        <v>3215.3500000000004</v>
      </c>
      <c r="S32" s="113" cm="1">
        <f t="array" ref="S32">+INDEX('I-Baremo_Acuerdo_Marco'!$F$2:$F$221,MATCH($C32&amp;$E32&amp;$G32,'I-Baremo_Acuerdo_Marco'!$C$2:$C$221&amp;'I-Baremo_Acuerdo_Marco'!$D$2:$D$221&amp;'I-Baremo_Acuerdo_Marco'!$E$2:$E$221,0))</f>
        <v>23877.931</v>
      </c>
      <c r="T32" s="112">
        <f t="shared" si="11"/>
        <v>96269.281000000003</v>
      </c>
      <c r="U32" s="116">
        <f t="shared" si="6"/>
        <v>125916.13814285715</v>
      </c>
      <c r="V32" s="74" t="str">
        <f t="shared" si="7"/>
        <v>AéreoA2408</v>
      </c>
      <c r="W32" s="148">
        <f>+IF(AND($C32='C-Aux_CA'!$C$7,$D32='C-Aux_CA'!$C$5,$I32&gt;='C-Aux_CA'!$C$14,$H32&gt;='C-Aux_CA'!$C$15),1,0)</f>
        <v>0</v>
      </c>
      <c r="X32" s="148">
        <f t="shared" si="8"/>
        <v>1</v>
      </c>
      <c r="Y32" s="151" cm="1">
        <f t="array" ref="Y32">IF(W32=0,0,SUMPRODUCT(--($T32&gt;='C-BaremoVectorial'!$T$4:$T$1101),--(1=$W$4:$W$1101)))</f>
        <v>0</v>
      </c>
      <c r="Z32" s="151">
        <f t="shared" si="9"/>
        <v>0</v>
      </c>
      <c r="AA32" s="151" cm="1">
        <f t="array" ref="AA32">IF($W32=0,0,SUMPRODUCT(--(1=$W$4:$W$1101),--($U32&gt;='C-BaremoVectorial'!$U$4:$U$1101)))</f>
        <v>0</v>
      </c>
      <c r="AB32" s="21"/>
      <c r="AC32" s="21"/>
      <c r="AD32" s="21"/>
    </row>
    <row r="33" spans="1:30" ht="14.5" x14ac:dyDescent="0.35">
      <c r="A33" s="73">
        <f t="shared" si="10"/>
        <v>29</v>
      </c>
      <c r="B33" s="79" t="s">
        <v>20</v>
      </c>
      <c r="C33" s="79" t="s">
        <v>8244</v>
      </c>
      <c r="D33" s="79" t="s">
        <v>10</v>
      </c>
      <c r="E33" s="79" t="s">
        <v>49</v>
      </c>
      <c r="F33" s="183">
        <v>2</v>
      </c>
      <c r="G33" s="79" t="s">
        <v>8293</v>
      </c>
      <c r="H33" s="78">
        <f>2*50000</f>
        <v>100000</v>
      </c>
      <c r="I33" s="74" cm="1">
        <f t="array" ref="I33">+INDEX('I-Gasificación'!$G$5:$G$1100,MATCH($C33&amp;$D33&amp;$E33&amp;$G33,'I-Gasificación'!$C$5:$C$1100&amp;'I-Gasificación'!$D$5:$D$1100&amp;'I-Gasificación'!$E$5:$E$1100&amp;'I-Gasificación'!$F$5:$F$1100,0))</f>
        <v>3528</v>
      </c>
      <c r="J33" s="112">
        <f>INDEX('I-Baremo_Depósitos_Lapesa'!$C:$C,MATCH($E33,'I-Baremo_Depósitos_Lapesa'!$B:$B,0),1)</f>
        <v>88888</v>
      </c>
      <c r="K33" s="78">
        <f t="shared" si="1"/>
        <v>126982.85714285714</v>
      </c>
      <c r="L33" s="122">
        <f>INDEX('I-Baremo_VA_Lapesa'!$D$5:$K$66,MATCH($E33,'I-Baremo_VA_Lapesa'!$C$5:$C$66,0),MATCH($G33,'I-Baremo_VA_Lapesa'!$D$4:$K$4,0))</f>
        <v>0</v>
      </c>
      <c r="M33" s="123">
        <f t="shared" si="2"/>
        <v>0</v>
      </c>
      <c r="N33" s="113" cm="1">
        <f t="array" ref="N33">IF(AND($H33&lt;=4800,$I33&lt;=560),0,SUMPRODUCT(--($I33&gt;'I-Baremo_Regulación_Lapesa'!$B$4:$B$8),--($I33&lt;='I-Baremo_Regulación_Lapesa'!$C$4:$C$8),'I-Baremo_Regulación_Lapesa'!$D$4:$D$8))</f>
        <v>1760</v>
      </c>
      <c r="O33" s="78">
        <f t="shared" si="3"/>
        <v>2514.2857142857142</v>
      </c>
      <c r="P33" s="112">
        <f t="shared" si="4"/>
        <v>90648</v>
      </c>
      <c r="Q33" s="74">
        <f t="shared" si="5"/>
        <v>129497.14285714286</v>
      </c>
      <c r="R33" s="113">
        <f>INDEX('I-Baremo_Legalización'!$D$4:$D$100,MATCH($E33,'I-Baremo_Legalización'!$C$4:$C$100,0),1)</f>
        <v>3215.3500000000004</v>
      </c>
      <c r="S33" s="113" cm="1">
        <f t="array" ref="S33">+INDEX('I-Baremo_Acuerdo_Marco'!$F$2:$F$221,MATCH($C33&amp;$E33&amp;$G33,'I-Baremo_Acuerdo_Marco'!$C$2:$C$221&amp;'I-Baremo_Acuerdo_Marco'!$D$2:$D$221&amp;'I-Baremo_Acuerdo_Marco'!$E$2:$E$221,0))</f>
        <v>28041.431</v>
      </c>
      <c r="T33" s="112">
        <f t="shared" si="11"/>
        <v>121904.781</v>
      </c>
      <c r="U33" s="116">
        <f t="shared" si="6"/>
        <v>160753.92385714286</v>
      </c>
      <c r="V33" s="74" t="str">
        <f t="shared" si="7"/>
        <v>AéreoA3528</v>
      </c>
      <c r="W33" s="148">
        <f>+IF(AND($C33='C-Aux_CA'!$C$7,$D33='C-Aux_CA'!$C$5,$I33&gt;='C-Aux_CA'!$C$14,$H33&gt;='C-Aux_CA'!$C$15),1,0)</f>
        <v>0</v>
      </c>
      <c r="X33" s="148">
        <f t="shared" si="8"/>
        <v>1</v>
      </c>
      <c r="Y33" s="151" cm="1">
        <f t="array" ref="Y33">IF(W33=0,0,SUMPRODUCT(--($T33&gt;='C-BaremoVectorial'!$T$4:$T$1101),--(1=$W$4:$W$1101)))</f>
        <v>0</v>
      </c>
      <c r="Z33" s="151">
        <f t="shared" si="9"/>
        <v>0</v>
      </c>
      <c r="AA33" s="151" cm="1">
        <f t="array" ref="AA33">IF($W33=0,0,SUMPRODUCT(--(1=$W$4:$W$1101),--($U33&gt;='C-BaremoVectorial'!$U$4:$U$1101)))</f>
        <v>0</v>
      </c>
      <c r="AB33" s="21"/>
      <c r="AC33" s="21"/>
      <c r="AD33" s="21"/>
    </row>
    <row r="34" spans="1:30" ht="14.5" x14ac:dyDescent="0.35">
      <c r="A34" s="73">
        <f t="shared" si="10"/>
        <v>30</v>
      </c>
      <c r="B34" s="79" t="s">
        <v>20</v>
      </c>
      <c r="C34" s="79" t="s">
        <v>8244</v>
      </c>
      <c r="D34" s="79" t="s">
        <v>10</v>
      </c>
      <c r="E34" s="79" t="s">
        <v>50</v>
      </c>
      <c r="F34" s="183">
        <v>2</v>
      </c>
      <c r="G34" s="79" t="s">
        <v>8293</v>
      </c>
      <c r="H34" s="78">
        <f>2*59000</f>
        <v>118000</v>
      </c>
      <c r="I34" s="74" cm="1">
        <f t="array" ref="I34">+INDEX('I-Gasificación'!$G$5:$G$1100,MATCH($C34&amp;$D34&amp;$E34&amp;$G34,'I-Gasificación'!$C$5:$C$1100&amp;'I-Gasificación'!$D$5:$D$1100&amp;'I-Gasificación'!$E$5:$E$1100&amp;'I-Gasificación'!$F$5:$F$1100,0))</f>
        <v>4172</v>
      </c>
      <c r="J34" s="112">
        <f>INDEX('I-Baremo_Depósitos_Lapesa'!$C:$C,MATCH($E34,'I-Baremo_Depósitos_Lapesa'!$B:$B,0),1)</f>
        <v>108492</v>
      </c>
      <c r="K34" s="78">
        <f t="shared" si="1"/>
        <v>154988.57142857145</v>
      </c>
      <c r="L34" s="122">
        <f>INDEX('I-Baremo_VA_Lapesa'!$D$5:$K$66,MATCH($E34,'I-Baremo_VA_Lapesa'!$C$5:$C$66,0),MATCH($G34,'I-Baremo_VA_Lapesa'!$D$4:$K$4,0))</f>
        <v>0</v>
      </c>
      <c r="M34" s="123">
        <f t="shared" si="2"/>
        <v>0</v>
      </c>
      <c r="N34" s="113" cm="1">
        <f t="array" ref="N34">IF(AND($H34&lt;=4800,$I34&lt;=560),0,SUMPRODUCT(--($I34&gt;'I-Baremo_Regulación_Lapesa'!$B$4:$B$8),--($I34&lt;='I-Baremo_Regulación_Lapesa'!$C$4:$C$8),'I-Baremo_Regulación_Lapesa'!$D$4:$D$8))</f>
        <v>1760</v>
      </c>
      <c r="O34" s="78">
        <f t="shared" si="3"/>
        <v>2514.2857142857142</v>
      </c>
      <c r="P34" s="112">
        <f t="shared" si="4"/>
        <v>110252</v>
      </c>
      <c r="Q34" s="74">
        <f t="shared" si="5"/>
        <v>157502.85714285716</v>
      </c>
      <c r="R34" s="113">
        <f>INDEX('I-Baremo_Legalización'!$D$4:$D$100,MATCH($E34,'I-Baremo_Legalización'!$C$4:$C$100,0),1)</f>
        <v>3215.3500000000004</v>
      </c>
      <c r="S34" s="113" cm="1">
        <f t="array" ref="S34">+INDEX('I-Baremo_Acuerdo_Marco'!$F$2:$F$221,MATCH($C34&amp;$E34&amp;$G34,'I-Baremo_Acuerdo_Marco'!$C$2:$C$221&amp;'I-Baremo_Acuerdo_Marco'!$D$2:$D$221&amp;'I-Baremo_Acuerdo_Marco'!$E$2:$E$221,0))</f>
        <v>30941.031000000003</v>
      </c>
      <c r="T34" s="112">
        <f t="shared" si="11"/>
        <v>144408.38099999999</v>
      </c>
      <c r="U34" s="116">
        <f t="shared" si="6"/>
        <v>191659.23814285715</v>
      </c>
      <c r="V34" s="74" t="str">
        <f t="shared" si="7"/>
        <v>AéreoA4172</v>
      </c>
      <c r="W34" s="148">
        <f>+IF(AND($C34='C-Aux_CA'!$C$7,$D34='C-Aux_CA'!$C$5,$I34&gt;='C-Aux_CA'!$C$14,$H34&gt;='C-Aux_CA'!$C$15),1,0)</f>
        <v>0</v>
      </c>
      <c r="X34" s="148">
        <f t="shared" si="8"/>
        <v>1</v>
      </c>
      <c r="Y34" s="151" cm="1">
        <f t="array" ref="Y34">IF(W34=0,0,SUMPRODUCT(--($T34&gt;='C-BaremoVectorial'!$T$4:$T$1101),--(1=$W$4:$W$1101)))</f>
        <v>0</v>
      </c>
      <c r="Z34" s="151">
        <f t="shared" si="9"/>
        <v>0</v>
      </c>
      <c r="AA34" s="151" cm="1">
        <f t="array" ref="AA34">IF($W34=0,0,SUMPRODUCT(--(1=$W$4:$W$1101),--($U34&gt;='C-BaremoVectorial'!$U$4:$U$1101)))</f>
        <v>0</v>
      </c>
      <c r="AB34" s="21"/>
      <c r="AC34" s="21"/>
      <c r="AD34" s="21"/>
    </row>
    <row r="35" spans="1:30" ht="14.5" x14ac:dyDescent="0.35">
      <c r="A35" s="73">
        <f t="shared" si="10"/>
        <v>31</v>
      </c>
      <c r="B35" s="79" t="s">
        <v>20</v>
      </c>
      <c r="C35" s="79" t="s">
        <v>8244</v>
      </c>
      <c r="D35" s="79" t="s">
        <v>10</v>
      </c>
      <c r="E35" s="79" t="s">
        <v>51</v>
      </c>
      <c r="F35" s="183">
        <v>2</v>
      </c>
      <c r="G35" s="79" t="s">
        <v>8293</v>
      </c>
      <c r="H35" s="78">
        <f>2*50000</f>
        <v>100000</v>
      </c>
      <c r="I35" s="74" cm="1">
        <f t="array" ref="I35">+INDEX('I-Gasificación'!$G$5:$G$1100,MATCH($C35&amp;$D35&amp;$E35&amp;$G35,'I-Gasificación'!$C$5:$C$1100&amp;'I-Gasificación'!$D$5:$D$1100&amp;'I-Gasificación'!$E$5:$E$1100&amp;'I-Gasificación'!$F$5:$F$1100,0))</f>
        <v>3248</v>
      </c>
      <c r="J35" s="112">
        <f>INDEX('I-Baremo_Depósitos_Lapesa'!$C:$C,MATCH($E35,'I-Baremo_Depósitos_Lapesa'!$B:$B,0),1)</f>
        <v>90864</v>
      </c>
      <c r="K35" s="78">
        <f t="shared" si="1"/>
        <v>129805.71428571429</v>
      </c>
      <c r="L35" s="122">
        <f>INDEX('I-Baremo_VA_Lapesa'!$D$5:$K$66,MATCH($E35,'I-Baremo_VA_Lapesa'!$C$5:$C$66,0),MATCH($G35,'I-Baremo_VA_Lapesa'!$D$4:$K$4,0))</f>
        <v>0</v>
      </c>
      <c r="M35" s="123">
        <f t="shared" si="2"/>
        <v>0</v>
      </c>
      <c r="N35" s="113" cm="1">
        <f t="array" ref="N35">IF(AND($H35&lt;=4800,$I35&lt;=560),0,SUMPRODUCT(--($I35&gt;'I-Baremo_Regulación_Lapesa'!$B$4:$B$8),--($I35&lt;='I-Baremo_Regulación_Lapesa'!$C$4:$C$8),'I-Baremo_Regulación_Lapesa'!$D$4:$D$8))</f>
        <v>1760</v>
      </c>
      <c r="O35" s="78">
        <f t="shared" si="3"/>
        <v>2514.2857142857142</v>
      </c>
      <c r="P35" s="112">
        <f t="shared" si="4"/>
        <v>92624</v>
      </c>
      <c r="Q35" s="74">
        <f t="shared" si="5"/>
        <v>132320</v>
      </c>
      <c r="R35" s="113">
        <f>INDEX('I-Baremo_Legalización'!$D$4:$D$100,MATCH($E35,'I-Baremo_Legalización'!$C$4:$C$100,0),1)</f>
        <v>3215.3500000000004</v>
      </c>
      <c r="S35" s="113" cm="1">
        <f t="array" ref="S35">+INDEX('I-Baremo_Acuerdo_Marco'!$F$2:$F$221,MATCH($C35&amp;$E35&amp;$G35,'I-Baremo_Acuerdo_Marco'!$C$2:$C$221&amp;'I-Baremo_Acuerdo_Marco'!$D$2:$D$221&amp;'I-Baremo_Acuerdo_Marco'!$E$2:$E$221,0))</f>
        <v>28379.131000000001</v>
      </c>
      <c r="T35" s="112">
        <f t="shared" si="11"/>
        <v>124218.481</v>
      </c>
      <c r="U35" s="116">
        <f t="shared" si="6"/>
        <v>163914.481</v>
      </c>
      <c r="V35" s="74" t="str">
        <f t="shared" si="7"/>
        <v>AéreoA3248</v>
      </c>
      <c r="W35" s="148">
        <f>+IF(AND($C35='C-Aux_CA'!$C$7,$D35='C-Aux_CA'!$C$5,$I35&gt;='C-Aux_CA'!$C$14,$H35&gt;='C-Aux_CA'!$C$15),1,0)</f>
        <v>0</v>
      </c>
      <c r="X35" s="148">
        <f t="shared" si="8"/>
        <v>1</v>
      </c>
      <c r="Y35" s="151" cm="1">
        <f t="array" ref="Y35">IF(W35=0,0,SUMPRODUCT(--($T35&gt;='C-BaremoVectorial'!$T$4:$T$1101),--(1=$W$4:$W$1101)))</f>
        <v>0</v>
      </c>
      <c r="Z35" s="151">
        <f t="shared" si="9"/>
        <v>0</v>
      </c>
      <c r="AA35" s="151" cm="1">
        <f t="array" ref="AA35">IF($W35=0,0,SUMPRODUCT(--(1=$W$4:$W$1101),--($U35&gt;='C-BaremoVectorial'!$U$4:$U$1101)))</f>
        <v>0</v>
      </c>
      <c r="AB35" s="21"/>
      <c r="AC35" s="21"/>
      <c r="AD35" s="21"/>
    </row>
    <row r="36" spans="1:30" ht="14.5" x14ac:dyDescent="0.35">
      <c r="A36" s="73">
        <f t="shared" si="10"/>
        <v>32</v>
      </c>
      <c r="B36" s="79" t="s">
        <v>20</v>
      </c>
      <c r="C36" s="79" t="s">
        <v>8244</v>
      </c>
      <c r="D36" s="79" t="s">
        <v>10</v>
      </c>
      <c r="E36" s="79" t="s">
        <v>52</v>
      </c>
      <c r="F36" s="183">
        <v>2</v>
      </c>
      <c r="G36" s="79" t="s">
        <v>8293</v>
      </c>
      <c r="H36" s="78">
        <f>2*69000</f>
        <v>138000</v>
      </c>
      <c r="I36" s="74" cm="1">
        <f t="array" ref="I36">+INDEX('I-Gasificación'!$G$5:$G$1100,MATCH($C36&amp;$D36&amp;$E36&amp;$G36,'I-Gasificación'!$C$5:$C$1100&amp;'I-Gasificación'!$D$5:$D$1100&amp;'I-Gasificación'!$E$5:$E$1100&amp;'I-Gasificación'!$F$5:$F$1100,0))</f>
        <v>4844</v>
      </c>
      <c r="J36" s="112">
        <f>INDEX('I-Baremo_Depósitos_Lapesa'!$C:$C,MATCH($E36,'I-Baremo_Depósitos_Lapesa'!$B:$B,0),1)</f>
        <v>134294</v>
      </c>
      <c r="K36" s="78">
        <f t="shared" si="1"/>
        <v>191848.57142857145</v>
      </c>
      <c r="L36" s="122">
        <f>INDEX('I-Baremo_VA_Lapesa'!$D$5:$K$66,MATCH($E36,'I-Baremo_VA_Lapesa'!$C$5:$C$66,0),MATCH($G36,'I-Baremo_VA_Lapesa'!$D$4:$K$4,0))</f>
        <v>0</v>
      </c>
      <c r="M36" s="123">
        <f t="shared" si="2"/>
        <v>0</v>
      </c>
      <c r="N36" s="113" cm="1">
        <f t="array" ref="N36">IF(AND($H36&lt;=4800,$I36&lt;=560),0,SUMPRODUCT(--($I36&gt;'I-Baremo_Regulación_Lapesa'!$B$4:$B$8),--($I36&lt;='I-Baremo_Regulación_Lapesa'!$C$4:$C$8),'I-Baremo_Regulación_Lapesa'!$D$4:$D$8))</f>
        <v>3820</v>
      </c>
      <c r="O36" s="78">
        <f t="shared" si="3"/>
        <v>5457.1428571428578</v>
      </c>
      <c r="P36" s="112">
        <f t="shared" si="4"/>
        <v>138114</v>
      </c>
      <c r="Q36" s="74">
        <f t="shared" si="5"/>
        <v>197305.71428571432</v>
      </c>
      <c r="R36" s="113">
        <f>INDEX('I-Baremo_Legalización'!$D$4:$D$100,MATCH($E36,'I-Baremo_Legalización'!$C$4:$C$100,0),1)</f>
        <v>3215.3500000000004</v>
      </c>
      <c r="S36" s="113" cm="1">
        <f t="array" ref="S36">+INDEX('I-Baremo_Acuerdo_Marco'!$F$2:$F$221,MATCH($C36&amp;$E36&amp;$G36,'I-Baremo_Acuerdo_Marco'!$C$2:$C$221&amp;'I-Baremo_Acuerdo_Marco'!$D$2:$D$221&amp;'I-Baremo_Acuerdo_Marco'!$E$2:$E$221,0))</f>
        <v>28489.131000000001</v>
      </c>
      <c r="T36" s="112">
        <f t="shared" si="11"/>
        <v>169818.481</v>
      </c>
      <c r="U36" s="116">
        <f t="shared" si="6"/>
        <v>229010.19528571432</v>
      </c>
      <c r="V36" s="74" t="str">
        <f t="shared" si="7"/>
        <v>AéreoA4844</v>
      </c>
      <c r="W36" s="148">
        <f>+IF(AND($C36='C-Aux_CA'!$C$7,$D36='C-Aux_CA'!$C$5,$I36&gt;='C-Aux_CA'!$C$14,$H36&gt;='C-Aux_CA'!$C$15),1,0)</f>
        <v>0</v>
      </c>
      <c r="X36" s="148">
        <f t="shared" si="8"/>
        <v>1</v>
      </c>
      <c r="Y36" s="151" cm="1">
        <f t="array" ref="Y36">IF(W36=0,0,SUMPRODUCT(--($T36&gt;='C-BaremoVectorial'!$T$4:$T$1101),--(1=$W$4:$W$1101)))</f>
        <v>0</v>
      </c>
      <c r="Z36" s="151">
        <f t="shared" si="9"/>
        <v>0</v>
      </c>
      <c r="AA36" s="151" cm="1">
        <f t="array" ref="AA36">IF($W36=0,0,SUMPRODUCT(--(1=$W$4:$W$1101),--($U36&gt;='C-BaremoVectorial'!$U$4:$U$1101)))</f>
        <v>0</v>
      </c>
      <c r="AB36" s="21"/>
      <c r="AC36" s="21"/>
      <c r="AD36" s="21"/>
    </row>
    <row r="37" spans="1:30" ht="14.5" x14ac:dyDescent="0.35">
      <c r="A37" s="73">
        <f t="shared" si="10"/>
        <v>33</v>
      </c>
      <c r="B37" s="79" t="s">
        <v>8272</v>
      </c>
      <c r="C37" s="79" t="s">
        <v>8244</v>
      </c>
      <c r="D37" s="79" t="s">
        <v>10</v>
      </c>
      <c r="E37" s="79" t="s">
        <v>21</v>
      </c>
      <c r="F37" s="183">
        <v>1</v>
      </c>
      <c r="G37" s="79" t="s">
        <v>8294</v>
      </c>
      <c r="H37" s="78">
        <v>1000</v>
      </c>
      <c r="I37" s="74" cm="1">
        <f t="array" ref="I37">+INDEX('I-Gasificación'!$G$5:$G$1100,MATCH($C37&amp;$D37&amp;$E37&amp;$G37,'I-Gasificación'!$C$5:$C$1100&amp;'I-Gasificación'!$D$5:$D$1100&amp;'I-Gasificación'!$E$5:$E$1100&amp;'I-Gasificación'!$F$5:$F$1100,0))</f>
        <v>683.2</v>
      </c>
      <c r="J37" s="112">
        <f>INDEX('I-Baremo_Depósitos_Lapesa'!$C:$C,MATCH($E37,'I-Baremo_Depósitos_Lapesa'!$B:$B,0),1)</f>
        <v>1895</v>
      </c>
      <c r="K37" s="78">
        <f t="shared" si="1"/>
        <v>2707.1428571428573</v>
      </c>
      <c r="L37" s="122">
        <f>INDEX('I-Baremo_VA_Lapesa'!$D$5:$K$66,MATCH($E37,'I-Baremo_VA_Lapesa'!$C$5:$C$66,0),MATCH($G37,'I-Baremo_VA_Lapesa'!$D$4:$K$4,0))</f>
        <v>12901</v>
      </c>
      <c r="M37" s="123">
        <f>+L37/70%</f>
        <v>18430</v>
      </c>
      <c r="N37" s="113" cm="1">
        <f t="array" ref="N37">IF(AND($H37&lt;=4800,$I37&lt;=560),0,SUMPRODUCT(--($I37&gt;'I-Baremo_Regulación_Lapesa'!$B$4:$B$8),--($I37&lt;='I-Baremo_Regulación_Lapesa'!$C$4:$C$8),'I-Baremo_Regulación_Lapesa'!$D$4:$D$8))</f>
        <v>357</v>
      </c>
      <c r="O37" s="78">
        <f t="shared" si="3"/>
        <v>510.00000000000006</v>
      </c>
      <c r="P37" s="112">
        <f t="shared" si="4"/>
        <v>15153</v>
      </c>
      <c r="Q37" s="74">
        <f t="shared" si="5"/>
        <v>21647.142857142859</v>
      </c>
      <c r="R37" s="113">
        <f>INDEX('I-Baremo_Legalización'!$D$4:$D$100,MATCH($E37,'I-Baremo_Legalización'!$C$4:$C$100,0),1)</f>
        <v>1257.25</v>
      </c>
      <c r="S37" s="113" cm="1">
        <f t="array" ref="S37">+INDEX('I-Baremo_Acuerdo_Marco'!$F$2:$F$221,MATCH($C37&amp;$E37&amp;$G37,'I-Baremo_Acuerdo_Marco'!$C$2:$C$221&amp;'I-Baremo_Acuerdo_Marco'!$D$2:$D$221&amp;'I-Baremo_Acuerdo_Marco'!$E$2:$E$221,0))</f>
        <v>5384.8850000000011</v>
      </c>
      <c r="T37" s="112">
        <f t="shared" si="11"/>
        <v>21795.135000000002</v>
      </c>
      <c r="U37" s="116">
        <f t="shared" si="6"/>
        <v>28289.277857142861</v>
      </c>
      <c r="V37" s="74" t="str">
        <f t="shared" si="7"/>
        <v>AéreoA683,2</v>
      </c>
      <c r="W37" s="148">
        <f>+IF(AND($C37='C-Aux_CA'!$C$7,$D37='C-Aux_CA'!$C$5,$I37&gt;='C-Aux_CA'!$C$14,$H37&gt;='C-Aux_CA'!$C$15),1,0)</f>
        <v>0</v>
      </c>
      <c r="X37" s="148">
        <f t="shared" si="8"/>
        <v>1</v>
      </c>
      <c r="Y37" s="151" cm="1">
        <f t="array" ref="Y37">IF(W37=0,0,SUMPRODUCT(--($T37&gt;='C-BaremoVectorial'!$T$4:$T$1101),--(1=$W$4:$W$1101)))</f>
        <v>0</v>
      </c>
      <c r="Z37" s="151">
        <f t="shared" si="9"/>
        <v>0</v>
      </c>
      <c r="AA37" s="151" cm="1">
        <f t="array" ref="AA37">IF($W37=0,0,SUMPRODUCT(--(1=$W$4:$W$1101),--($U37&gt;='C-BaremoVectorial'!$U$4:$U$1101)))</f>
        <v>0</v>
      </c>
      <c r="AB37" s="21"/>
      <c r="AC37" s="21"/>
      <c r="AD37" s="21"/>
    </row>
    <row r="38" spans="1:30" ht="14.5" x14ac:dyDescent="0.35">
      <c r="A38" s="73">
        <f t="shared" si="10"/>
        <v>34</v>
      </c>
      <c r="B38" s="79" t="s">
        <v>8272</v>
      </c>
      <c r="C38" s="79" t="s">
        <v>8244</v>
      </c>
      <c r="D38" s="79" t="s">
        <v>10</v>
      </c>
      <c r="E38" s="79" t="s">
        <v>22</v>
      </c>
      <c r="F38" s="183">
        <v>1</v>
      </c>
      <c r="G38" s="79" t="s">
        <v>8294</v>
      </c>
      <c r="H38" s="78">
        <v>1450</v>
      </c>
      <c r="I38" s="74" cm="1">
        <f t="array" ref="I38">+INDEX('I-Gasificación'!$G$5:$G$1100,MATCH($C38&amp;$D38&amp;$E38&amp;$G38,'I-Gasificación'!$C$5:$C$1100&amp;'I-Gasificación'!$D$5:$D$1100&amp;'I-Gasificación'!$E$5:$E$1100&amp;'I-Gasificación'!$F$5:$F$1100,0))</f>
        <v>711.2</v>
      </c>
      <c r="J38" s="112">
        <f>INDEX('I-Baremo_Depósitos_Lapesa'!$C:$C,MATCH($E38,'I-Baremo_Depósitos_Lapesa'!$B:$B,0),1)</f>
        <v>2436</v>
      </c>
      <c r="K38" s="78">
        <f t="shared" si="1"/>
        <v>3480</v>
      </c>
      <c r="L38" s="122">
        <f>INDEX('I-Baremo_VA_Lapesa'!$D$5:$K$66,MATCH($E38,'I-Baremo_VA_Lapesa'!$C$5:$C$66,0),MATCH($G38,'I-Baremo_VA_Lapesa'!$D$4:$K$4,0))</f>
        <v>12901</v>
      </c>
      <c r="M38" s="123">
        <f>+L38/70%</f>
        <v>18430</v>
      </c>
      <c r="N38" s="113" cm="1">
        <f t="array" ref="N38">IF(AND($H38&lt;=4800,$I38&lt;=560),0,SUMPRODUCT(--($I38&gt;'I-Baremo_Regulación_Lapesa'!$B$4:$B$8),--($I38&lt;='I-Baremo_Regulación_Lapesa'!$C$4:$C$8),'I-Baremo_Regulación_Lapesa'!$D$4:$D$8))</f>
        <v>357</v>
      </c>
      <c r="O38" s="78">
        <f t="shared" si="3"/>
        <v>510.00000000000006</v>
      </c>
      <c r="P38" s="112">
        <f t="shared" si="4"/>
        <v>15694</v>
      </c>
      <c r="Q38" s="74">
        <f t="shared" si="5"/>
        <v>22420</v>
      </c>
      <c r="R38" s="113">
        <f>INDEX('I-Baremo_Legalización'!$D$4:$D$100,MATCH($E38,'I-Baremo_Legalización'!$C$4:$C$100,0),1)</f>
        <v>1257.25</v>
      </c>
      <c r="S38" s="113" cm="1">
        <f t="array" ref="S38">+INDEX('I-Baremo_Acuerdo_Marco'!$F$2:$F$221,MATCH($C38&amp;$E38&amp;$G38,'I-Baremo_Acuerdo_Marco'!$C$2:$C$221&amp;'I-Baremo_Acuerdo_Marco'!$D$2:$D$221&amp;'I-Baremo_Acuerdo_Marco'!$E$2:$E$221,0))</f>
        <v>5825.9850000000006</v>
      </c>
      <c r="T38" s="112">
        <f t="shared" si="11"/>
        <v>22777.235000000001</v>
      </c>
      <c r="U38" s="116">
        <f t="shared" si="6"/>
        <v>29503.235000000001</v>
      </c>
      <c r="V38" s="74" t="str">
        <f t="shared" si="7"/>
        <v>AéreoA711,2</v>
      </c>
      <c r="W38" s="148">
        <f>+IF(AND($C38='C-Aux_CA'!$C$7,$D38='C-Aux_CA'!$C$5,$I38&gt;='C-Aux_CA'!$C$14,$H38&gt;='C-Aux_CA'!$C$15),1,0)</f>
        <v>0</v>
      </c>
      <c r="X38" s="148">
        <f t="shared" si="8"/>
        <v>1</v>
      </c>
      <c r="Y38" s="151" cm="1">
        <f t="array" ref="Y38">IF(W38=0,0,SUMPRODUCT(--($T38&gt;='C-BaremoVectorial'!$T$4:$T$1101),--(1=$W$4:$W$1101)))</f>
        <v>0</v>
      </c>
      <c r="Z38" s="151">
        <f t="shared" si="9"/>
        <v>0</v>
      </c>
      <c r="AA38" s="151" cm="1">
        <f t="array" ref="AA38">IF($W38=0,0,SUMPRODUCT(--(1=$W$4:$W$1101),--($U38&gt;='C-BaremoVectorial'!$U$4:$U$1101)))</f>
        <v>0</v>
      </c>
      <c r="AB38" s="21"/>
      <c r="AC38" s="21"/>
      <c r="AD38" s="21"/>
    </row>
    <row r="39" spans="1:30" ht="14.5" x14ac:dyDescent="0.35">
      <c r="A39" s="73">
        <f t="shared" si="10"/>
        <v>35</v>
      </c>
      <c r="B39" s="79" t="s">
        <v>8272</v>
      </c>
      <c r="C39" s="79" t="s">
        <v>8244</v>
      </c>
      <c r="D39" s="79" t="s">
        <v>10</v>
      </c>
      <c r="E39" s="79" t="s">
        <v>23</v>
      </c>
      <c r="F39" s="183">
        <v>1</v>
      </c>
      <c r="G39" s="79" t="s">
        <v>8294</v>
      </c>
      <c r="H39" s="78">
        <v>2450</v>
      </c>
      <c r="I39" s="74" cm="1">
        <f t="array" ref="I39">+INDEX('I-Gasificación'!$G$5:$G$1100,MATCH($C39&amp;$D39&amp;$E39&amp;$G39,'I-Gasificación'!$C$5:$C$1100&amp;'I-Gasificación'!$D$5:$D$1100&amp;'I-Gasificación'!$E$5:$E$1100&amp;'I-Gasificación'!$F$5:$F$1100,0))</f>
        <v>770</v>
      </c>
      <c r="J39" s="112">
        <f>INDEX('I-Baremo_Depósitos_Lapesa'!$C:$C,MATCH($E39,'I-Baremo_Depósitos_Lapesa'!$B:$B,0),1)</f>
        <v>2778</v>
      </c>
      <c r="K39" s="78">
        <f t="shared" si="1"/>
        <v>3968.5714285714289</v>
      </c>
      <c r="L39" s="122">
        <f>INDEX('I-Baremo_VA_Lapesa'!$D$5:$K$66,MATCH($E39,'I-Baremo_VA_Lapesa'!$C$5:$C$66,0),MATCH($G39,'I-Baremo_VA_Lapesa'!$D$4:$K$4,0))</f>
        <v>12901</v>
      </c>
      <c r="M39" s="123">
        <f>+L39/70%</f>
        <v>18430</v>
      </c>
      <c r="N39" s="113" cm="1">
        <f t="array" ref="N39">IF(AND($H39&lt;=4800,$I39&lt;=560),0,SUMPRODUCT(--($I39&gt;'I-Baremo_Regulación_Lapesa'!$B$4:$B$8),--($I39&lt;='I-Baremo_Regulación_Lapesa'!$C$4:$C$8),'I-Baremo_Regulación_Lapesa'!$D$4:$D$8))</f>
        <v>357</v>
      </c>
      <c r="O39" s="78">
        <f t="shared" si="3"/>
        <v>510.00000000000006</v>
      </c>
      <c r="P39" s="112">
        <f t="shared" si="4"/>
        <v>16036</v>
      </c>
      <c r="Q39" s="74">
        <f t="shared" si="5"/>
        <v>22908.571428571428</v>
      </c>
      <c r="R39" s="113">
        <f>INDEX('I-Baremo_Legalización'!$D$4:$D$100,MATCH($E39,'I-Baremo_Legalización'!$C$4:$C$100,0),1)</f>
        <v>1257.25</v>
      </c>
      <c r="S39" s="113" cm="1">
        <f t="array" ref="S39">+INDEX('I-Baremo_Acuerdo_Marco'!$F$2:$F$221,MATCH($C39&amp;$E39&amp;$G39,'I-Baremo_Acuerdo_Marco'!$C$2:$C$221&amp;'I-Baremo_Acuerdo_Marco'!$D$2:$D$221&amp;'I-Baremo_Acuerdo_Marco'!$E$2:$E$221,0))</f>
        <v>6239.5850000000009</v>
      </c>
      <c r="T39" s="112">
        <f t="shared" si="11"/>
        <v>23532.834999999999</v>
      </c>
      <c r="U39" s="116">
        <f t="shared" si="6"/>
        <v>30405.406428571427</v>
      </c>
      <c r="V39" s="74" t="str">
        <f t="shared" si="7"/>
        <v>AéreoA770</v>
      </c>
      <c r="W39" s="148">
        <f>+IF(AND($C39='C-Aux_CA'!$C$7,$D39='C-Aux_CA'!$C$5,$I39&gt;='C-Aux_CA'!$C$14,$H39&gt;='C-Aux_CA'!$C$15),1,0)</f>
        <v>0</v>
      </c>
      <c r="X39" s="148">
        <f t="shared" si="8"/>
        <v>1</v>
      </c>
      <c r="Y39" s="151" cm="1">
        <f t="array" ref="Y39">IF(W39=0,0,SUMPRODUCT(--($T39&gt;='C-BaremoVectorial'!$T$4:$T$1101),--(1=$W$4:$W$1101)))</f>
        <v>0</v>
      </c>
      <c r="Z39" s="151">
        <f t="shared" si="9"/>
        <v>0</v>
      </c>
      <c r="AA39" s="151" cm="1">
        <f t="array" ref="AA39">IF($W39=0,0,SUMPRODUCT(--(1=$W$4:$W$1101),--($U39&gt;='C-BaremoVectorial'!$U$4:$U$1101)))</f>
        <v>0</v>
      </c>
      <c r="AB39" s="21"/>
      <c r="AC39" s="21"/>
      <c r="AD39" s="21"/>
    </row>
    <row r="40" spans="1:30" ht="14.5" x14ac:dyDescent="0.35">
      <c r="A40" s="73">
        <f t="shared" si="10"/>
        <v>36</v>
      </c>
      <c r="B40" s="79" t="s">
        <v>8272</v>
      </c>
      <c r="C40" s="79" t="s">
        <v>8244</v>
      </c>
      <c r="D40" s="79" t="s">
        <v>10</v>
      </c>
      <c r="E40" s="79" t="s">
        <v>24</v>
      </c>
      <c r="F40" s="183">
        <v>1</v>
      </c>
      <c r="G40" s="79" t="s">
        <v>8294</v>
      </c>
      <c r="H40" s="78">
        <v>4000</v>
      </c>
      <c r="I40" s="74" cm="1">
        <f t="array" ref="I40">+INDEX('I-Gasificación'!$G$5:$G$1100,MATCH($C40&amp;$D40&amp;$E40&amp;$G40,'I-Gasificación'!$C$5:$C$1100&amp;'I-Gasificación'!$D$5:$D$1100&amp;'I-Gasificación'!$E$5:$E$1100&amp;'I-Gasificación'!$F$5:$F$1100,0))</f>
        <v>863.8</v>
      </c>
      <c r="J40" s="112">
        <f>INDEX('I-Baremo_Depósitos_Lapesa'!$C:$C,MATCH($E40,'I-Baremo_Depósitos_Lapesa'!$B:$B,0),1)</f>
        <v>3766</v>
      </c>
      <c r="K40" s="78">
        <f t="shared" si="1"/>
        <v>5380</v>
      </c>
      <c r="L40" s="122">
        <f>INDEX('I-Baremo_VA_Lapesa'!$D$5:$K$66,MATCH($E40,'I-Baremo_VA_Lapesa'!$C$5:$C$66,0),MATCH($G40,'I-Baremo_VA_Lapesa'!$D$4:$K$4,0))</f>
        <v>12901</v>
      </c>
      <c r="M40" s="123">
        <f>+L40/70%</f>
        <v>18430</v>
      </c>
      <c r="N40" s="113" cm="1">
        <f t="array" ref="N40">IF(AND($H40&lt;=4800,$I40&lt;=560),0,SUMPRODUCT(--($I40&gt;'I-Baremo_Regulación_Lapesa'!$B$4:$B$8),--($I40&lt;='I-Baremo_Regulación_Lapesa'!$C$4:$C$8),'I-Baremo_Regulación_Lapesa'!$D$4:$D$8))</f>
        <v>357</v>
      </c>
      <c r="O40" s="78">
        <f t="shared" si="3"/>
        <v>510.00000000000006</v>
      </c>
      <c r="P40" s="112">
        <f t="shared" si="4"/>
        <v>17024</v>
      </c>
      <c r="Q40" s="74">
        <f t="shared" si="5"/>
        <v>24320</v>
      </c>
      <c r="R40" s="113">
        <f>INDEX('I-Baremo_Legalización'!$D$4:$D$100,MATCH($E40,'I-Baremo_Legalización'!$C$4:$C$100,0),1)</f>
        <v>1257.25</v>
      </c>
      <c r="S40" s="113" cm="1">
        <f t="array" ref="S40">+INDEX('I-Baremo_Acuerdo_Marco'!$F$2:$F$221,MATCH($C40&amp;$E40&amp;$G40,'I-Baremo_Acuerdo_Marco'!$C$2:$C$221&amp;'I-Baremo_Acuerdo_Marco'!$D$2:$D$221&amp;'I-Baremo_Acuerdo_Marco'!$E$2:$E$221,0))</f>
        <v>6825.8850000000011</v>
      </c>
      <c r="T40" s="112">
        <f t="shared" si="11"/>
        <v>25107.135000000002</v>
      </c>
      <c r="U40" s="116">
        <f t="shared" si="6"/>
        <v>32403.135000000002</v>
      </c>
      <c r="V40" s="74" t="str">
        <f t="shared" si="7"/>
        <v>AéreoA863,8</v>
      </c>
      <c r="W40" s="148">
        <f>+IF(AND($C40='C-Aux_CA'!$C$7,$D40='C-Aux_CA'!$C$5,$I40&gt;='C-Aux_CA'!$C$14,$H40&gt;='C-Aux_CA'!$C$15),1,0)</f>
        <v>0</v>
      </c>
      <c r="X40" s="148">
        <f t="shared" si="8"/>
        <v>1</v>
      </c>
      <c r="Y40" s="151" cm="1">
        <f t="array" ref="Y40">IF(W40=0,0,SUMPRODUCT(--($T40&gt;='C-BaremoVectorial'!$T$4:$T$1101),--(1=$W$4:$W$1101)))</f>
        <v>0</v>
      </c>
      <c r="Z40" s="151">
        <f t="shared" si="9"/>
        <v>0</v>
      </c>
      <c r="AA40" s="151" cm="1">
        <f t="array" ref="AA40">IF($W40=0,0,SUMPRODUCT(--(1=$W$4:$W$1101),--($U40&gt;='C-BaremoVectorial'!$U$4:$U$1101)))</f>
        <v>0</v>
      </c>
      <c r="AB40" s="21"/>
      <c r="AC40" s="21"/>
      <c r="AD40" s="21"/>
    </row>
    <row r="41" spans="1:30" ht="14.5" x14ac:dyDescent="0.35">
      <c r="A41" s="73">
        <f t="shared" si="10"/>
        <v>37</v>
      </c>
      <c r="B41" s="79" t="s">
        <v>8273</v>
      </c>
      <c r="C41" s="79" t="s">
        <v>8244</v>
      </c>
      <c r="D41" s="79" t="s">
        <v>10</v>
      </c>
      <c r="E41" s="79" t="s">
        <v>25</v>
      </c>
      <c r="F41" s="183">
        <v>1</v>
      </c>
      <c r="G41" s="79" t="s">
        <v>8294</v>
      </c>
      <c r="H41" s="78">
        <v>4880</v>
      </c>
      <c r="I41" s="74" cm="1">
        <f t="array" ref="I41">+INDEX('I-Gasificación'!$G$5:$G$1100,MATCH($C41&amp;$D41&amp;$E41&amp;$G41,'I-Gasificación'!$C$5:$C$1100&amp;'I-Gasificación'!$D$5:$D$1100&amp;'I-Gasificación'!$E$5:$E$1100&amp;'I-Gasificación'!$F$5:$F$1100,0))</f>
        <v>919.8</v>
      </c>
      <c r="J41" s="112">
        <f>INDEX('I-Baremo_Depósitos_Lapesa'!$C:$C,MATCH($E41,'I-Baremo_Depósitos_Lapesa'!$B:$B,0),1)</f>
        <v>4424</v>
      </c>
      <c r="K41" s="78">
        <f t="shared" si="1"/>
        <v>6320</v>
      </c>
      <c r="L41" s="122">
        <f>INDEX('I-Baremo_VA_Lapesa'!$D$5:$K$66,MATCH($E41,'I-Baremo_VA_Lapesa'!$C$5:$C$66,0),MATCH($G41,'I-Baremo_VA_Lapesa'!$D$4:$K$4,0))</f>
        <v>12901</v>
      </c>
      <c r="M41" s="123">
        <f>+L41/70%</f>
        <v>18430</v>
      </c>
      <c r="N41" s="113" cm="1">
        <f t="array" ref="N41">IF(AND($H41&lt;=4800,$I41&lt;=560),0,SUMPRODUCT(--($I41&gt;'I-Baremo_Regulación_Lapesa'!$B$4:$B$8),--($I41&lt;='I-Baremo_Regulación_Lapesa'!$C$4:$C$8),'I-Baremo_Regulación_Lapesa'!$D$4:$D$8))</f>
        <v>357</v>
      </c>
      <c r="O41" s="78">
        <f t="shared" si="3"/>
        <v>510.00000000000006</v>
      </c>
      <c r="P41" s="112">
        <f t="shared" si="4"/>
        <v>17682</v>
      </c>
      <c r="Q41" s="74">
        <f t="shared" si="5"/>
        <v>25260</v>
      </c>
      <c r="R41" s="113">
        <f>INDEX('I-Baremo_Legalización'!$D$4:$D$100,MATCH($E41,'I-Baremo_Legalización'!$C$4:$C$100,0),1)</f>
        <v>1257.25</v>
      </c>
      <c r="S41" s="113" cm="1">
        <f t="array" ref="S41">+INDEX('I-Baremo_Acuerdo_Marco'!$F$2:$F$221,MATCH($C41&amp;$E41&amp;$G41,'I-Baremo_Acuerdo_Marco'!$C$2:$C$221&amp;'I-Baremo_Acuerdo_Marco'!$D$2:$D$221&amp;'I-Baremo_Acuerdo_Marco'!$E$2:$E$221,0))</f>
        <v>7141.5850000000009</v>
      </c>
      <c r="T41" s="112">
        <f t="shared" si="11"/>
        <v>26080.834999999999</v>
      </c>
      <c r="U41" s="116">
        <f t="shared" si="6"/>
        <v>33658.834999999999</v>
      </c>
      <c r="V41" s="74" t="str">
        <f t="shared" si="7"/>
        <v>AéreoA919,8</v>
      </c>
      <c r="W41" s="148">
        <f>+IF(AND($C41='C-Aux_CA'!$C$7,$D41='C-Aux_CA'!$C$5,$I41&gt;='C-Aux_CA'!$C$14,$H41&gt;='C-Aux_CA'!$C$15),1,0)</f>
        <v>0</v>
      </c>
      <c r="X41" s="148">
        <f t="shared" si="8"/>
        <v>1</v>
      </c>
      <c r="Y41" s="151" cm="1">
        <f t="array" ref="Y41">IF(W41=0,0,SUMPRODUCT(--($T41&gt;='C-BaremoVectorial'!$T$4:$T$1101),--(1=$W$4:$W$1101)))</f>
        <v>0</v>
      </c>
      <c r="Z41" s="151">
        <f t="shared" si="9"/>
        <v>0</v>
      </c>
      <c r="AA41" s="151" cm="1">
        <f t="array" ref="AA41">IF($W41=0,0,SUMPRODUCT(--(1=$W$4:$W$1101),--($U41&gt;='C-BaremoVectorial'!$U$4:$U$1101)))</f>
        <v>0</v>
      </c>
      <c r="AB41" s="21"/>
      <c r="AC41" s="21"/>
      <c r="AD41" s="21"/>
    </row>
    <row r="42" spans="1:30" ht="14.5" x14ac:dyDescent="0.35">
      <c r="A42" s="73">
        <f t="shared" si="10"/>
        <v>38</v>
      </c>
      <c r="B42" s="79" t="s">
        <v>8274</v>
      </c>
      <c r="C42" s="79" t="s">
        <v>8244</v>
      </c>
      <c r="D42" s="79" t="s">
        <v>10</v>
      </c>
      <c r="E42" s="79" t="s">
        <v>26</v>
      </c>
      <c r="F42" s="183">
        <v>1</v>
      </c>
      <c r="G42" s="79" t="s">
        <v>8295</v>
      </c>
      <c r="H42" s="78">
        <v>6650</v>
      </c>
      <c r="I42" s="74" cm="1">
        <f t="array" ref="I42">+INDEX('I-Gasificación'!$G$5:$G$1100,MATCH($C42&amp;$D42&amp;$E42&amp;$G42,'I-Gasificación'!$C$5:$C$1100&amp;'I-Gasificación'!$D$5:$D$1100&amp;'I-Gasificación'!$E$5:$E$1100&amp;'I-Gasificación'!$F$5:$F$1100,0))</f>
        <v>2342.1999999999998</v>
      </c>
      <c r="J42" s="112">
        <f>INDEX('I-Baremo_Depósitos_Lapesa'!$C:$C,MATCH($E42,'I-Baremo_Depósitos_Lapesa'!$B:$B,0),1)</f>
        <v>5057</v>
      </c>
      <c r="K42" s="78">
        <f t="shared" si="1"/>
        <v>7224.2857142857147</v>
      </c>
      <c r="L42" s="122">
        <f>INDEX('I-Baremo_VA_Lapesa'!$D$5:$K$66,MATCH($E42,'I-Baremo_VA_Lapesa'!$C$5:$C$66,0),MATCH($G42,'I-Baremo_VA_Lapesa'!$D$4:$K$4,0))</f>
        <v>15282</v>
      </c>
      <c r="M42" s="123">
        <f t="shared" si="2"/>
        <v>21831.428571428572</v>
      </c>
      <c r="N42" s="113" cm="1">
        <f t="array" ref="N42">IF(AND($H42&lt;=4800,$I42&lt;=560),0,SUMPRODUCT(--($I42&gt;'I-Baremo_Regulación_Lapesa'!$B$4:$B$8),--($I42&lt;='I-Baremo_Regulación_Lapesa'!$C$4:$C$8),'I-Baremo_Regulación_Lapesa'!$D$4:$D$8))</f>
        <v>1760</v>
      </c>
      <c r="O42" s="78">
        <f t="shared" si="3"/>
        <v>2514.2857142857142</v>
      </c>
      <c r="P42" s="112">
        <f t="shared" si="4"/>
        <v>22099</v>
      </c>
      <c r="Q42" s="74">
        <f t="shared" si="5"/>
        <v>31570</v>
      </c>
      <c r="R42" s="113">
        <f>INDEX('I-Baremo_Legalización'!$D$4:$D$100,MATCH($E42,'I-Baremo_Legalización'!$C$4:$C$100,0),1)</f>
        <v>1257.25</v>
      </c>
      <c r="S42" s="113" cm="1">
        <f t="array" ref="S42">+INDEX('I-Baremo_Acuerdo_Marco'!$F$2:$F$221,MATCH($C42&amp;$E42&amp;$G42,'I-Baremo_Acuerdo_Marco'!$C$2:$C$221&amp;'I-Baremo_Acuerdo_Marco'!$D$2:$D$221&amp;'I-Baremo_Acuerdo_Marco'!$E$2:$E$221,0))</f>
        <v>8265.7850000000017</v>
      </c>
      <c r="T42" s="112">
        <f t="shared" si="11"/>
        <v>31622.035000000003</v>
      </c>
      <c r="U42" s="116">
        <f t="shared" si="6"/>
        <v>41093.035000000003</v>
      </c>
      <c r="V42" s="74" t="str">
        <f t="shared" si="7"/>
        <v>AéreoA2342,2</v>
      </c>
      <c r="W42" s="148">
        <f>+IF(AND($C42='C-Aux_CA'!$C$7,$D42='C-Aux_CA'!$C$5,$I42&gt;='C-Aux_CA'!$C$14,$H42&gt;='C-Aux_CA'!$C$15),1,0)</f>
        <v>0</v>
      </c>
      <c r="X42" s="148">
        <f t="shared" si="8"/>
        <v>1</v>
      </c>
      <c r="Y42" s="151" cm="1">
        <f t="array" ref="Y42">IF(W42=0,0,SUMPRODUCT(--($T42&gt;='C-BaremoVectorial'!$T$4:$T$1101),--(1=$W$4:$W$1101)))</f>
        <v>0</v>
      </c>
      <c r="Z42" s="151">
        <f t="shared" si="9"/>
        <v>0</v>
      </c>
      <c r="AA42" s="151" cm="1">
        <f t="array" ref="AA42">IF($W42=0,0,SUMPRODUCT(--(1=$W$4:$W$1101),--($U42&gt;='C-BaremoVectorial'!$U$4:$U$1101)))</f>
        <v>0</v>
      </c>
      <c r="AB42" s="21"/>
      <c r="AC42" s="21"/>
      <c r="AD42" s="21"/>
    </row>
    <row r="43" spans="1:30" ht="14.5" x14ac:dyDescent="0.35">
      <c r="A43" s="73">
        <f t="shared" si="10"/>
        <v>39</v>
      </c>
      <c r="B43" s="79" t="s">
        <v>8274</v>
      </c>
      <c r="C43" s="79" t="s">
        <v>8244</v>
      </c>
      <c r="D43" s="79" t="s">
        <v>10</v>
      </c>
      <c r="E43" s="79" t="s">
        <v>27</v>
      </c>
      <c r="F43" s="183">
        <v>1</v>
      </c>
      <c r="G43" s="79" t="s">
        <v>8295</v>
      </c>
      <c r="H43" s="78">
        <v>8334</v>
      </c>
      <c r="I43" s="74" cm="1">
        <f t="array" ref="I43">+INDEX('I-Gasificación'!$G$5:$G$1100,MATCH($C43&amp;$D43&amp;$E43&amp;$G43,'I-Gasificación'!$C$5:$C$1100&amp;'I-Gasificación'!$D$5:$D$1100&amp;'I-Gasificación'!$E$5:$E$1100&amp;'I-Gasificación'!$F$5:$F$1100,0))</f>
        <v>2450</v>
      </c>
      <c r="J43" s="112">
        <f>INDEX('I-Baremo_Depósitos_Lapesa'!$C:$C,MATCH($E43,'I-Baremo_Depósitos_Lapesa'!$B:$B,0),1)</f>
        <v>6078</v>
      </c>
      <c r="K43" s="78">
        <f t="shared" si="1"/>
        <v>8682.8571428571431</v>
      </c>
      <c r="L43" s="122">
        <f>INDEX('I-Baremo_VA_Lapesa'!$D$5:$K$66,MATCH($E43,'I-Baremo_VA_Lapesa'!$C$5:$C$66,0),MATCH($G43,'I-Baremo_VA_Lapesa'!$D$4:$K$4,0))</f>
        <v>15282</v>
      </c>
      <c r="M43" s="123">
        <f t="shared" si="2"/>
        <v>21831.428571428572</v>
      </c>
      <c r="N43" s="113" cm="1">
        <f t="array" ref="N43">IF(AND($H43&lt;=4800,$I43&lt;=560),0,SUMPRODUCT(--($I43&gt;'I-Baremo_Regulación_Lapesa'!$B$4:$B$8),--($I43&lt;='I-Baremo_Regulación_Lapesa'!$C$4:$C$8),'I-Baremo_Regulación_Lapesa'!$D$4:$D$8))</f>
        <v>1760</v>
      </c>
      <c r="O43" s="78">
        <f t="shared" si="3"/>
        <v>2514.2857142857142</v>
      </c>
      <c r="P43" s="112">
        <f t="shared" si="4"/>
        <v>23120</v>
      </c>
      <c r="Q43" s="74">
        <f t="shared" si="5"/>
        <v>33028.571428571435</v>
      </c>
      <c r="R43" s="113">
        <f>INDEX('I-Baremo_Legalización'!$D$4:$D$100,MATCH($E43,'I-Baremo_Legalización'!$C$4:$C$100,0),1)</f>
        <v>1257.25</v>
      </c>
      <c r="S43" s="113" cm="1">
        <f t="array" ref="S43">+INDEX('I-Baremo_Acuerdo_Marco'!$F$2:$F$221,MATCH($C43&amp;$E43&amp;$G43,'I-Baremo_Acuerdo_Marco'!$C$2:$C$221&amp;'I-Baremo_Acuerdo_Marco'!$D$2:$D$221&amp;'I-Baremo_Acuerdo_Marco'!$E$2:$E$221,0))</f>
        <v>9387.7850000000017</v>
      </c>
      <c r="T43" s="112">
        <f t="shared" si="11"/>
        <v>33765.035000000003</v>
      </c>
      <c r="U43" s="116">
        <f t="shared" si="6"/>
        <v>43673.606428571438</v>
      </c>
      <c r="V43" s="74" t="str">
        <f t="shared" si="7"/>
        <v>AéreoA2450</v>
      </c>
      <c r="W43" s="148">
        <f>+IF(AND($C43='C-Aux_CA'!$C$7,$D43='C-Aux_CA'!$C$5,$I43&gt;='C-Aux_CA'!$C$14,$H43&gt;='C-Aux_CA'!$C$15),1,0)</f>
        <v>0</v>
      </c>
      <c r="X43" s="148">
        <f t="shared" si="8"/>
        <v>1</v>
      </c>
      <c r="Y43" s="151" cm="1">
        <f t="array" ref="Y43">IF(W43=0,0,SUMPRODUCT(--($T43&gt;='C-BaremoVectorial'!$T$4:$T$1101),--(1=$W$4:$W$1101)))</f>
        <v>0</v>
      </c>
      <c r="Z43" s="151">
        <f t="shared" si="9"/>
        <v>0</v>
      </c>
      <c r="AA43" s="151" cm="1">
        <f t="array" ref="AA43">IF($W43=0,0,SUMPRODUCT(--(1=$W$4:$W$1101),--($U43&gt;='C-BaremoVectorial'!$U$4:$U$1101)))</f>
        <v>0</v>
      </c>
      <c r="AB43" s="21"/>
      <c r="AC43" s="21"/>
      <c r="AD43" s="21"/>
    </row>
    <row r="44" spans="1:30" ht="14.5" x14ac:dyDescent="0.35">
      <c r="A44" s="73">
        <f t="shared" si="10"/>
        <v>40</v>
      </c>
      <c r="B44" s="79" t="s">
        <v>8274</v>
      </c>
      <c r="C44" s="79" t="s">
        <v>8244</v>
      </c>
      <c r="D44" s="79" t="s">
        <v>10</v>
      </c>
      <c r="E44" s="79" t="s">
        <v>28</v>
      </c>
      <c r="F44" s="183">
        <v>1</v>
      </c>
      <c r="G44" s="79" t="s">
        <v>8295</v>
      </c>
      <c r="H44" s="78">
        <v>10000</v>
      </c>
      <c r="I44" s="74" cm="1">
        <f t="array" ref="I44">+INDEX('I-Gasificación'!$G$5:$G$1100,MATCH($C44&amp;$D44&amp;$E44&amp;$G44,'I-Gasificación'!$C$5:$C$1100&amp;'I-Gasificación'!$D$5:$D$1100&amp;'I-Gasificación'!$E$5:$E$1100&amp;'I-Gasificación'!$F$5:$F$1100,0))</f>
        <v>2436</v>
      </c>
      <c r="J44" s="112">
        <f>INDEX('I-Baremo_Depósitos_Lapesa'!$C:$C,MATCH($E44,'I-Baremo_Depósitos_Lapesa'!$B:$B,0),1)</f>
        <v>8595</v>
      </c>
      <c r="K44" s="78">
        <f t="shared" si="1"/>
        <v>12278.571428571429</v>
      </c>
      <c r="L44" s="122">
        <f>INDEX('I-Baremo_VA_Lapesa'!$D$5:$K$66,MATCH($E44,'I-Baremo_VA_Lapesa'!$C$5:$C$66,0),MATCH($G44,'I-Baremo_VA_Lapesa'!$D$4:$K$4,0))</f>
        <v>16054</v>
      </c>
      <c r="M44" s="123">
        <f t="shared" si="2"/>
        <v>22934.285714285717</v>
      </c>
      <c r="N44" s="113" cm="1">
        <f t="array" ref="N44">IF(AND($H44&lt;=4800,$I44&lt;=560),0,SUMPRODUCT(--($I44&gt;'I-Baremo_Regulación_Lapesa'!$B$4:$B$8),--($I44&lt;='I-Baremo_Regulación_Lapesa'!$C$4:$C$8),'I-Baremo_Regulación_Lapesa'!$D$4:$D$8))</f>
        <v>1760</v>
      </c>
      <c r="O44" s="78">
        <f t="shared" si="3"/>
        <v>2514.2857142857142</v>
      </c>
      <c r="P44" s="112">
        <f t="shared" si="4"/>
        <v>26409</v>
      </c>
      <c r="Q44" s="74">
        <f t="shared" si="5"/>
        <v>37727.142857142862</v>
      </c>
      <c r="R44" s="113">
        <f>INDEX('I-Baremo_Legalización'!$D$4:$D$100,MATCH($E44,'I-Baremo_Legalización'!$C$4:$C$100,0),1)</f>
        <v>1257.25</v>
      </c>
      <c r="S44" s="113" cm="1">
        <f t="array" ref="S44">+INDEX('I-Baremo_Acuerdo_Marco'!$F$2:$F$221,MATCH($C44&amp;$E44&amp;$G44,'I-Baremo_Acuerdo_Marco'!$C$2:$C$221&amp;'I-Baremo_Acuerdo_Marco'!$D$2:$D$221&amp;'I-Baremo_Acuerdo_Marco'!$E$2:$E$221,0))</f>
        <v>10015.885000000002</v>
      </c>
      <c r="T44" s="112">
        <f t="shared" si="11"/>
        <v>37682.135000000002</v>
      </c>
      <c r="U44" s="116">
        <f t="shared" si="6"/>
        <v>49000.277857142864</v>
      </c>
      <c r="V44" s="74" t="str">
        <f t="shared" si="7"/>
        <v>AéreoA2436</v>
      </c>
      <c r="W44" s="148">
        <f>+IF(AND($C44='C-Aux_CA'!$C$7,$D44='C-Aux_CA'!$C$5,$I44&gt;='C-Aux_CA'!$C$14,$H44&gt;='C-Aux_CA'!$C$15),1,0)</f>
        <v>0</v>
      </c>
      <c r="X44" s="148">
        <f t="shared" si="8"/>
        <v>1</v>
      </c>
      <c r="Y44" s="151" cm="1">
        <f t="array" ref="Y44">IF(W44=0,0,SUMPRODUCT(--($T44&gt;='C-BaremoVectorial'!$T$4:$T$1101),--(1=$W$4:$W$1101)))</f>
        <v>0</v>
      </c>
      <c r="Z44" s="151">
        <f t="shared" si="9"/>
        <v>0</v>
      </c>
      <c r="AA44" s="151" cm="1">
        <f t="array" ref="AA44">IF($W44=0,0,SUMPRODUCT(--(1=$W$4:$W$1101),--($U44&gt;='C-BaremoVectorial'!$U$4:$U$1101)))</f>
        <v>0</v>
      </c>
      <c r="AB44" s="21"/>
      <c r="AC44" s="21"/>
      <c r="AD44" s="21"/>
    </row>
    <row r="45" spans="1:30" ht="14.5" x14ac:dyDescent="0.35">
      <c r="A45" s="73">
        <f t="shared" si="10"/>
        <v>41</v>
      </c>
      <c r="B45" s="79" t="s">
        <v>8274</v>
      </c>
      <c r="C45" s="79" t="s">
        <v>8244</v>
      </c>
      <c r="D45" s="79" t="s">
        <v>10</v>
      </c>
      <c r="E45" s="79" t="s">
        <v>29</v>
      </c>
      <c r="F45" s="183">
        <v>1</v>
      </c>
      <c r="G45" s="79" t="s">
        <v>8295</v>
      </c>
      <c r="H45" s="78">
        <v>13000</v>
      </c>
      <c r="I45" s="74" cm="1">
        <f t="array" ref="I45">+INDEX('I-Gasificación'!$G$5:$G$1100,MATCH($C45&amp;$D45&amp;$E45&amp;$G45,'I-Gasificación'!$C$5:$C$1100&amp;'I-Gasificación'!$D$5:$D$1100&amp;'I-Gasificación'!$E$5:$E$1100&amp;'I-Gasificación'!$F$5:$F$1100,0))</f>
        <v>2590</v>
      </c>
      <c r="J45" s="112">
        <f>INDEX('I-Baremo_Depósitos_Lapesa'!$C:$C,MATCH($E45,'I-Baremo_Depósitos_Lapesa'!$B:$B,0),1)</f>
        <v>10510</v>
      </c>
      <c r="K45" s="78">
        <f t="shared" si="1"/>
        <v>15014.285714285716</v>
      </c>
      <c r="L45" s="122">
        <f>INDEX('I-Baremo_VA_Lapesa'!$D$5:$K$66,MATCH($E45,'I-Baremo_VA_Lapesa'!$C$5:$C$66,0),MATCH($G45,'I-Baremo_VA_Lapesa'!$D$4:$K$4,0))</f>
        <v>16054</v>
      </c>
      <c r="M45" s="123">
        <f t="shared" si="2"/>
        <v>22934.285714285717</v>
      </c>
      <c r="N45" s="113" cm="1">
        <f t="array" ref="N45">IF(AND($H45&lt;=4800,$I45&lt;=560),0,SUMPRODUCT(--($I45&gt;'I-Baremo_Regulación_Lapesa'!$B$4:$B$8),--($I45&lt;='I-Baremo_Regulación_Lapesa'!$C$4:$C$8),'I-Baremo_Regulación_Lapesa'!$D$4:$D$8))</f>
        <v>1760</v>
      </c>
      <c r="O45" s="78">
        <f t="shared" si="3"/>
        <v>2514.2857142857142</v>
      </c>
      <c r="P45" s="112">
        <f t="shared" si="4"/>
        <v>28324</v>
      </c>
      <c r="Q45" s="74">
        <f t="shared" si="5"/>
        <v>40462.857142857152</v>
      </c>
      <c r="R45" s="113">
        <f>INDEX('I-Baremo_Legalización'!$D$4:$D$100,MATCH($E45,'I-Baremo_Legalización'!$C$4:$C$100,0),1)</f>
        <v>1257.25</v>
      </c>
      <c r="S45" s="113" cm="1">
        <f t="array" ref="S45">+INDEX('I-Baremo_Acuerdo_Marco'!$F$2:$F$221,MATCH($C45&amp;$E45&amp;$G45,'I-Baremo_Acuerdo_Marco'!$C$2:$C$221&amp;'I-Baremo_Acuerdo_Marco'!$D$2:$D$221&amp;'I-Baremo_Acuerdo_Marco'!$E$2:$E$221,0))</f>
        <v>10612.085000000001</v>
      </c>
      <c r="T45" s="112">
        <f t="shared" si="11"/>
        <v>40193.334999999999</v>
      </c>
      <c r="U45" s="116">
        <f t="shared" si="6"/>
        <v>52332.192142857151</v>
      </c>
      <c r="V45" s="74" t="str">
        <f t="shared" si="7"/>
        <v>AéreoA2590</v>
      </c>
      <c r="W45" s="148">
        <f>+IF(AND($C45='C-Aux_CA'!$C$7,$D45='C-Aux_CA'!$C$5,$I45&gt;='C-Aux_CA'!$C$14,$H45&gt;='C-Aux_CA'!$C$15),1,0)</f>
        <v>0</v>
      </c>
      <c r="X45" s="148">
        <f t="shared" si="8"/>
        <v>1</v>
      </c>
      <c r="Y45" s="151" cm="1">
        <f t="array" ref="Y45">IF(W45=0,0,SUMPRODUCT(--($T45&gt;='C-BaremoVectorial'!$T$4:$T$1101),--(1=$W$4:$W$1101)))</f>
        <v>0</v>
      </c>
      <c r="Z45" s="151">
        <f t="shared" si="9"/>
        <v>0</v>
      </c>
      <c r="AA45" s="151" cm="1">
        <f t="array" ref="AA45">IF($W45=0,0,SUMPRODUCT(--(1=$W$4:$W$1101),--($U45&gt;='C-BaremoVectorial'!$U$4:$U$1101)))</f>
        <v>0</v>
      </c>
      <c r="AB45" s="21"/>
      <c r="AC45" s="21"/>
      <c r="AD45" s="21"/>
    </row>
    <row r="46" spans="1:30" ht="14.5" x14ac:dyDescent="0.35">
      <c r="A46" s="73">
        <f t="shared" si="10"/>
        <v>42</v>
      </c>
      <c r="B46" s="79" t="s">
        <v>8274</v>
      </c>
      <c r="C46" s="79" t="s">
        <v>8244</v>
      </c>
      <c r="D46" s="79" t="s">
        <v>10</v>
      </c>
      <c r="E46" s="79" t="s">
        <v>30</v>
      </c>
      <c r="F46" s="183">
        <v>1</v>
      </c>
      <c r="G46" s="79" t="s">
        <v>8295</v>
      </c>
      <c r="H46" s="78">
        <v>16000</v>
      </c>
      <c r="I46" s="74" cm="1">
        <f t="array" ref="I46">+INDEX('I-Gasificación'!$G$5:$G$1100,MATCH($C46&amp;$D46&amp;$E46&amp;$G46,'I-Gasificación'!$C$5:$C$1100&amp;'I-Gasificación'!$D$5:$D$1100&amp;'I-Gasificación'!$E$5:$E$1100&amp;'I-Gasificación'!$F$5:$F$1100,0))</f>
        <v>2730</v>
      </c>
      <c r="J46" s="112">
        <f>INDEX('I-Baremo_Depósitos_Lapesa'!$C:$C,MATCH($E46,'I-Baremo_Depósitos_Lapesa'!$B:$B,0),1)</f>
        <v>12792</v>
      </c>
      <c r="K46" s="78">
        <f t="shared" si="1"/>
        <v>18274.285714285714</v>
      </c>
      <c r="L46" s="122">
        <f>INDEX('I-Baremo_VA_Lapesa'!$D$5:$K$66,MATCH($E46,'I-Baremo_VA_Lapesa'!$C$5:$C$66,0),MATCH($G46,'I-Baremo_VA_Lapesa'!$D$4:$K$4,0))</f>
        <v>16054</v>
      </c>
      <c r="M46" s="123">
        <f t="shared" si="2"/>
        <v>22934.285714285717</v>
      </c>
      <c r="N46" s="113" cm="1">
        <f t="array" ref="N46">IF(AND($H46&lt;=4800,$I46&lt;=560),0,SUMPRODUCT(--($I46&gt;'I-Baremo_Regulación_Lapesa'!$B$4:$B$8),--($I46&lt;='I-Baremo_Regulación_Lapesa'!$C$4:$C$8),'I-Baremo_Regulación_Lapesa'!$D$4:$D$8))</f>
        <v>1760</v>
      </c>
      <c r="O46" s="78">
        <f t="shared" si="3"/>
        <v>2514.2857142857142</v>
      </c>
      <c r="P46" s="112">
        <f t="shared" si="4"/>
        <v>30606</v>
      </c>
      <c r="Q46" s="74">
        <f t="shared" si="5"/>
        <v>43722.857142857152</v>
      </c>
      <c r="R46" s="113">
        <f>INDEX('I-Baremo_Legalización'!$D$4:$D$100,MATCH($E46,'I-Baremo_Legalización'!$C$4:$C$100,0),1)</f>
        <v>2038.3500000000001</v>
      </c>
      <c r="S46" s="113" cm="1">
        <f t="array" ref="S46">+INDEX('I-Baremo_Acuerdo_Marco'!$F$2:$F$221,MATCH($C46&amp;$E46&amp;$G46,'I-Baremo_Acuerdo_Marco'!$C$2:$C$221&amp;'I-Baremo_Acuerdo_Marco'!$D$2:$D$221&amp;'I-Baremo_Acuerdo_Marco'!$E$2:$E$221,0))</f>
        <v>11720.511</v>
      </c>
      <c r="T46" s="112">
        <f t="shared" si="11"/>
        <v>44364.860999999997</v>
      </c>
      <c r="U46" s="116">
        <f t="shared" si="6"/>
        <v>57481.718142857149</v>
      </c>
      <c r="V46" s="74" t="str">
        <f t="shared" si="7"/>
        <v>AéreoA2730</v>
      </c>
      <c r="W46" s="148">
        <f>+IF(AND($C46='C-Aux_CA'!$C$7,$D46='C-Aux_CA'!$C$5,$I46&gt;='C-Aux_CA'!$C$14,$H46&gt;='C-Aux_CA'!$C$15),1,0)</f>
        <v>0</v>
      </c>
      <c r="X46" s="148">
        <f t="shared" si="8"/>
        <v>1</v>
      </c>
      <c r="Y46" s="151" cm="1">
        <f t="array" ref="Y46">IF(W46=0,0,SUMPRODUCT(--($T46&gt;='C-BaremoVectorial'!$T$4:$T$1101),--(1=$W$4:$W$1101)))</f>
        <v>0</v>
      </c>
      <c r="Z46" s="151">
        <f t="shared" si="9"/>
        <v>0</v>
      </c>
      <c r="AA46" s="151" cm="1">
        <f t="array" ref="AA46">IF($W46=0,0,SUMPRODUCT(--(1=$W$4:$W$1101),--($U46&gt;='C-BaremoVectorial'!$U$4:$U$1101)))</f>
        <v>0</v>
      </c>
      <c r="AB46" s="21"/>
      <c r="AC46" s="21"/>
      <c r="AD46" s="21"/>
    </row>
    <row r="47" spans="1:30" ht="14.5" x14ac:dyDescent="0.35">
      <c r="A47" s="73">
        <f t="shared" si="10"/>
        <v>43</v>
      </c>
      <c r="B47" s="79" t="s">
        <v>8274</v>
      </c>
      <c r="C47" s="79" t="s">
        <v>8244</v>
      </c>
      <c r="D47" s="79" t="s">
        <v>10</v>
      </c>
      <c r="E47" s="79" t="s">
        <v>31</v>
      </c>
      <c r="F47" s="183">
        <v>1</v>
      </c>
      <c r="G47" s="79" t="s">
        <v>8295</v>
      </c>
      <c r="H47" s="78">
        <v>19000</v>
      </c>
      <c r="I47" s="74" cm="1">
        <f t="array" ref="I47">+INDEX('I-Gasificación'!$G$5:$G$1100,MATCH($C47&amp;$D47&amp;$E47&amp;$G47,'I-Gasificación'!$C$5:$C$1100&amp;'I-Gasificación'!$D$5:$D$1100&amp;'I-Gasificación'!$E$5:$E$1100&amp;'I-Gasificación'!$F$5:$F$1100,0))</f>
        <v>2884</v>
      </c>
      <c r="J47" s="112">
        <f>INDEX('I-Baremo_Depósitos_Lapesa'!$C:$C,MATCH($E47,'I-Baremo_Depósitos_Lapesa'!$B:$B,0),1)</f>
        <v>13916</v>
      </c>
      <c r="K47" s="78">
        <f t="shared" si="1"/>
        <v>19880</v>
      </c>
      <c r="L47" s="122">
        <f>INDEX('I-Baremo_VA_Lapesa'!$D$5:$K$66,MATCH($E47,'I-Baremo_VA_Lapesa'!$C$5:$C$66,0),MATCH($G47,'I-Baremo_VA_Lapesa'!$D$4:$K$4,0))</f>
        <v>16054</v>
      </c>
      <c r="M47" s="123">
        <f t="shared" si="2"/>
        <v>22934.285714285717</v>
      </c>
      <c r="N47" s="113" cm="1">
        <f t="array" ref="N47">IF(AND($H47&lt;=4800,$I47&lt;=560),0,SUMPRODUCT(--($I47&gt;'I-Baremo_Regulación_Lapesa'!$B$4:$B$8),--($I47&lt;='I-Baremo_Regulación_Lapesa'!$C$4:$C$8),'I-Baremo_Regulación_Lapesa'!$D$4:$D$8))</f>
        <v>1760</v>
      </c>
      <c r="O47" s="78">
        <f t="shared" si="3"/>
        <v>2514.2857142857142</v>
      </c>
      <c r="P47" s="112">
        <f t="shared" si="4"/>
        <v>31730</v>
      </c>
      <c r="Q47" s="74">
        <f t="shared" si="5"/>
        <v>45328.571428571435</v>
      </c>
      <c r="R47" s="113">
        <f>INDEX('I-Baremo_Legalización'!$D$4:$D$100,MATCH($E47,'I-Baremo_Legalización'!$C$4:$C$100,0),1)</f>
        <v>2038.3500000000001</v>
      </c>
      <c r="S47" s="113" cm="1">
        <f t="array" ref="S47">+INDEX('I-Baremo_Acuerdo_Marco'!$F$2:$F$221,MATCH($C47&amp;$E47&amp;$G47,'I-Baremo_Acuerdo_Marco'!$C$2:$C$221&amp;'I-Baremo_Acuerdo_Marco'!$D$2:$D$221&amp;'I-Baremo_Acuerdo_Marco'!$E$2:$E$221,0))</f>
        <v>13181.311000000002</v>
      </c>
      <c r="T47" s="112">
        <f t="shared" si="11"/>
        <v>46949.661</v>
      </c>
      <c r="U47" s="116">
        <f t="shared" si="6"/>
        <v>60548.232428571435</v>
      </c>
      <c r="V47" s="74" t="str">
        <f t="shared" si="7"/>
        <v>AéreoA2884</v>
      </c>
      <c r="W47" s="148">
        <f>+IF(AND($C47='C-Aux_CA'!$C$7,$D47='C-Aux_CA'!$C$5,$I47&gt;='C-Aux_CA'!$C$14,$H47&gt;='C-Aux_CA'!$C$15),1,0)</f>
        <v>0</v>
      </c>
      <c r="X47" s="148">
        <f t="shared" si="8"/>
        <v>1</v>
      </c>
      <c r="Y47" s="151" cm="1">
        <f t="array" ref="Y47">IF(W47=0,0,SUMPRODUCT(--($T47&gt;='C-BaremoVectorial'!$T$4:$T$1101),--(1=$W$4:$W$1101)))</f>
        <v>0</v>
      </c>
      <c r="Z47" s="151">
        <f t="shared" si="9"/>
        <v>0</v>
      </c>
      <c r="AA47" s="151" cm="1">
        <f t="array" ref="AA47">IF($W47=0,0,SUMPRODUCT(--(1=$W$4:$W$1101),--($U47&gt;='C-BaremoVectorial'!$U$4:$U$1101)))</f>
        <v>0</v>
      </c>
      <c r="AB47" s="21"/>
      <c r="AC47" s="21"/>
      <c r="AD47" s="21"/>
    </row>
    <row r="48" spans="1:30" ht="14.5" x14ac:dyDescent="0.35">
      <c r="A48" s="73">
        <f t="shared" si="10"/>
        <v>44</v>
      </c>
      <c r="B48" s="79" t="s">
        <v>8274</v>
      </c>
      <c r="C48" s="79" t="s">
        <v>8244</v>
      </c>
      <c r="D48" s="79" t="s">
        <v>10</v>
      </c>
      <c r="E48" s="79" t="s">
        <v>32</v>
      </c>
      <c r="F48" s="183">
        <v>1</v>
      </c>
      <c r="G48" s="79" t="s">
        <v>8295</v>
      </c>
      <c r="H48" s="78">
        <v>22000</v>
      </c>
      <c r="I48" s="74" cm="1">
        <f t="array" ref="I48">+INDEX('I-Gasificación'!$G$5:$G$1100,MATCH($C48&amp;$D48&amp;$E48&amp;$G48,'I-Gasificación'!$C$5:$C$1100&amp;'I-Gasificación'!$D$5:$D$1100&amp;'I-Gasificación'!$E$5:$E$1100&amp;'I-Gasificación'!$F$5:$F$1100,0))</f>
        <v>3038</v>
      </c>
      <c r="J48" s="112">
        <f>INDEX('I-Baremo_Depósitos_Lapesa'!$C:$C,MATCH($E48,'I-Baremo_Depósitos_Lapesa'!$B:$B,0),1)</f>
        <v>17932</v>
      </c>
      <c r="K48" s="78">
        <f t="shared" si="1"/>
        <v>25617.142857142859</v>
      </c>
      <c r="L48" s="122">
        <f>INDEX('I-Baremo_VA_Lapesa'!$D$5:$K$66,MATCH($E48,'I-Baremo_VA_Lapesa'!$C$5:$C$66,0),MATCH($G48,'I-Baremo_VA_Lapesa'!$D$4:$K$4,0))</f>
        <v>12787</v>
      </c>
      <c r="M48" s="123">
        <f t="shared" si="2"/>
        <v>18267.142857142859</v>
      </c>
      <c r="N48" s="113" cm="1">
        <f t="array" ref="N48">IF(AND($H48&lt;=4800,$I48&lt;=560),0,SUMPRODUCT(--($I48&gt;'I-Baremo_Regulación_Lapesa'!$B$4:$B$8),--($I48&lt;='I-Baremo_Regulación_Lapesa'!$C$4:$C$8),'I-Baremo_Regulación_Lapesa'!$D$4:$D$8))</f>
        <v>1760</v>
      </c>
      <c r="O48" s="78">
        <f t="shared" si="3"/>
        <v>2514.2857142857142</v>
      </c>
      <c r="P48" s="112">
        <f t="shared" si="4"/>
        <v>32479</v>
      </c>
      <c r="Q48" s="74">
        <f t="shared" si="5"/>
        <v>46398.571428571435</v>
      </c>
      <c r="R48" s="113">
        <f>INDEX('I-Baremo_Legalización'!$D$4:$D$100,MATCH($E48,'I-Baremo_Legalización'!$C$4:$C$100,0),1)</f>
        <v>2038.3500000000001</v>
      </c>
      <c r="S48" s="113" cm="1">
        <f t="array" ref="S48">+INDEX('I-Baremo_Acuerdo_Marco'!$F$2:$F$221,MATCH($C48&amp;$E48&amp;$G48,'I-Baremo_Acuerdo_Marco'!$C$2:$C$221&amp;'I-Baremo_Acuerdo_Marco'!$D$2:$D$221&amp;'I-Baremo_Acuerdo_Marco'!$E$2:$E$221,0))</f>
        <v>13953.511000000002</v>
      </c>
      <c r="T48" s="112">
        <f t="shared" si="11"/>
        <v>48470.861000000004</v>
      </c>
      <c r="U48" s="116">
        <f t="shared" si="6"/>
        <v>62390.432428571439</v>
      </c>
      <c r="V48" s="74" t="str">
        <f t="shared" si="7"/>
        <v>AéreoA3038</v>
      </c>
      <c r="W48" s="148">
        <f>+IF(AND($C48='C-Aux_CA'!$C$7,$D48='C-Aux_CA'!$C$5,$I48&gt;='C-Aux_CA'!$C$14,$H48&gt;='C-Aux_CA'!$C$15),1,0)</f>
        <v>0</v>
      </c>
      <c r="X48" s="148">
        <f t="shared" si="8"/>
        <v>1</v>
      </c>
      <c r="Y48" s="151" cm="1">
        <f t="array" ref="Y48">IF(W48=0,0,SUMPRODUCT(--($T48&gt;='C-BaremoVectorial'!$T$4:$T$1101),--(1=$W$4:$W$1101)))</f>
        <v>0</v>
      </c>
      <c r="Z48" s="151">
        <f t="shared" si="9"/>
        <v>0</v>
      </c>
      <c r="AA48" s="151" cm="1">
        <f t="array" ref="AA48">IF($W48=0,0,SUMPRODUCT(--(1=$W$4:$W$1101),--($U48&gt;='C-BaremoVectorial'!$U$4:$U$1101)))</f>
        <v>0</v>
      </c>
      <c r="AB48" s="21"/>
      <c r="AC48" s="21"/>
      <c r="AD48" s="21"/>
    </row>
    <row r="49" spans="1:30" ht="14.5" x14ac:dyDescent="0.35">
      <c r="A49" s="73">
        <f t="shared" si="10"/>
        <v>45</v>
      </c>
      <c r="B49" s="79" t="s">
        <v>8274</v>
      </c>
      <c r="C49" s="79" t="s">
        <v>8244</v>
      </c>
      <c r="D49" s="79" t="s">
        <v>10</v>
      </c>
      <c r="E49" s="79" t="s">
        <v>33</v>
      </c>
      <c r="F49" s="183">
        <v>1</v>
      </c>
      <c r="G49" s="79" t="s">
        <v>8295</v>
      </c>
      <c r="H49" s="78">
        <v>24000</v>
      </c>
      <c r="I49" s="74" cm="1">
        <f t="array" ref="I49">+INDEX('I-Gasificación'!$G$5:$G$1100,MATCH($C49&amp;$D49&amp;$E49&amp;$G49,'I-Gasificación'!$C$5:$C$1100&amp;'I-Gasificación'!$D$5:$D$1100&amp;'I-Gasificación'!$E$5:$E$1100&amp;'I-Gasificación'!$F$5:$F$1100,0))</f>
        <v>2996</v>
      </c>
      <c r="J49" s="112">
        <f>INDEX('I-Baremo_Depósitos_Lapesa'!$C:$C,MATCH($E49,'I-Baremo_Depósitos_Lapesa'!$B:$B,0),1)</f>
        <v>20449</v>
      </c>
      <c r="K49" s="78">
        <f t="shared" si="1"/>
        <v>29212.857142857145</v>
      </c>
      <c r="L49" s="122">
        <f>INDEX('I-Baremo_VA_Lapesa'!$D$5:$K$66,MATCH($E49,'I-Baremo_VA_Lapesa'!$C$5:$C$66,0),MATCH($G49,'I-Baremo_VA_Lapesa'!$D$4:$K$4,0))</f>
        <v>16411</v>
      </c>
      <c r="M49" s="123">
        <f t="shared" si="2"/>
        <v>23444.285714285717</v>
      </c>
      <c r="N49" s="113" cm="1">
        <f t="array" ref="N49">IF(AND($H49&lt;=4800,$I49&lt;=560),0,SUMPRODUCT(--($I49&gt;'I-Baremo_Regulación_Lapesa'!$B$4:$B$8),--($I49&lt;='I-Baremo_Regulación_Lapesa'!$C$4:$C$8),'I-Baremo_Regulación_Lapesa'!$D$4:$D$8))</f>
        <v>1760</v>
      </c>
      <c r="O49" s="78">
        <f t="shared" si="3"/>
        <v>2514.2857142857142</v>
      </c>
      <c r="P49" s="112">
        <f t="shared" si="4"/>
        <v>38620</v>
      </c>
      <c r="Q49" s="74">
        <f t="shared" si="5"/>
        <v>55171.42857142858</v>
      </c>
      <c r="R49" s="113">
        <f>INDEX('I-Baremo_Legalización'!$D$4:$D$100,MATCH($E49,'I-Baremo_Legalización'!$C$4:$C$100,0),1)</f>
        <v>2038.3500000000001</v>
      </c>
      <c r="S49" s="113" cm="1">
        <f t="array" ref="S49">+INDEX('I-Baremo_Acuerdo_Marco'!$F$2:$F$221,MATCH($C49&amp;$E49&amp;$G49,'I-Baremo_Acuerdo_Marco'!$C$2:$C$221&amp;'I-Baremo_Acuerdo_Marco'!$D$2:$D$221&amp;'I-Baremo_Acuerdo_Marco'!$E$2:$E$221,0))</f>
        <v>14140.511000000002</v>
      </c>
      <c r="T49" s="112">
        <f t="shared" si="11"/>
        <v>54798.861000000004</v>
      </c>
      <c r="U49" s="116">
        <f t="shared" si="6"/>
        <v>71350.289571428584</v>
      </c>
      <c r="V49" s="74" t="str">
        <f t="shared" si="7"/>
        <v>AéreoA2996</v>
      </c>
      <c r="W49" s="148">
        <f>+IF(AND($C49='C-Aux_CA'!$C$7,$D49='C-Aux_CA'!$C$5,$I49&gt;='C-Aux_CA'!$C$14,$H49&gt;='C-Aux_CA'!$C$15),1,0)</f>
        <v>0</v>
      </c>
      <c r="X49" s="148">
        <f t="shared" si="8"/>
        <v>1</v>
      </c>
      <c r="Y49" s="151" cm="1">
        <f t="array" ref="Y49">IF(W49=0,0,SUMPRODUCT(--($T49&gt;='C-BaremoVectorial'!$T$4:$T$1101),--(1=$W$4:$W$1101)))</f>
        <v>0</v>
      </c>
      <c r="Z49" s="151">
        <f t="shared" si="9"/>
        <v>0</v>
      </c>
      <c r="AA49" s="151" cm="1">
        <f t="array" ref="AA49">IF($W49=0,0,SUMPRODUCT(--(1=$W$4:$W$1101),--($U49&gt;='C-BaremoVectorial'!$U$4:$U$1101)))</f>
        <v>0</v>
      </c>
      <c r="AB49" s="21"/>
      <c r="AC49" s="21"/>
      <c r="AD49" s="21"/>
    </row>
    <row r="50" spans="1:30" ht="14.5" x14ac:dyDescent="0.35">
      <c r="A50" s="73">
        <f t="shared" si="10"/>
        <v>46</v>
      </c>
      <c r="B50" s="79" t="s">
        <v>8274</v>
      </c>
      <c r="C50" s="79" t="s">
        <v>8244</v>
      </c>
      <c r="D50" s="79" t="s">
        <v>10</v>
      </c>
      <c r="E50" s="79" t="s">
        <v>34</v>
      </c>
      <c r="F50" s="183">
        <v>1</v>
      </c>
      <c r="G50" s="79" t="s">
        <v>8295</v>
      </c>
      <c r="H50" s="78">
        <v>29000</v>
      </c>
      <c r="I50" s="74" cm="1">
        <f t="array" ref="I50">+INDEX('I-Gasificación'!$G$5:$G$1100,MATCH($C50&amp;$D50&amp;$E50&amp;$G50,'I-Gasificación'!$C$5:$C$1100&amp;'I-Gasificación'!$D$5:$D$1100&amp;'I-Gasificación'!$E$5:$E$1100&amp;'I-Gasificación'!$F$5:$F$1100,0))</f>
        <v>3192</v>
      </c>
      <c r="J50" s="112">
        <f>INDEX('I-Baremo_Depósitos_Lapesa'!$C:$C,MATCH($E50,'I-Baremo_Depósitos_Lapesa'!$B:$B,0),1)</f>
        <v>22724</v>
      </c>
      <c r="K50" s="78">
        <f t="shared" si="1"/>
        <v>32462.857142857145</v>
      </c>
      <c r="L50" s="122">
        <f>INDEX('I-Baremo_VA_Lapesa'!$D$5:$K$66,MATCH($E50,'I-Baremo_VA_Lapesa'!$C$5:$C$66,0),MATCH($G50,'I-Baremo_VA_Lapesa'!$D$4:$K$4,0))</f>
        <v>16411</v>
      </c>
      <c r="M50" s="123">
        <f t="shared" si="2"/>
        <v>23444.285714285717</v>
      </c>
      <c r="N50" s="113" cm="1">
        <f t="array" ref="N50">IF(AND($H50&lt;=4800,$I50&lt;=560),0,SUMPRODUCT(--($I50&gt;'I-Baremo_Regulación_Lapesa'!$B$4:$B$8),--($I50&lt;='I-Baremo_Regulación_Lapesa'!$C$4:$C$8),'I-Baremo_Regulación_Lapesa'!$D$4:$D$8))</f>
        <v>1760</v>
      </c>
      <c r="O50" s="78">
        <f t="shared" si="3"/>
        <v>2514.2857142857142</v>
      </c>
      <c r="P50" s="112">
        <f t="shared" si="4"/>
        <v>40895</v>
      </c>
      <c r="Q50" s="74">
        <f t="shared" si="5"/>
        <v>58421.42857142858</v>
      </c>
      <c r="R50" s="113">
        <f>INDEX('I-Baremo_Legalización'!$D$4:$D$100,MATCH($E50,'I-Baremo_Legalización'!$C$4:$C$100,0),1)</f>
        <v>2038.3500000000001</v>
      </c>
      <c r="S50" s="113" cm="1">
        <f t="array" ref="S50">+INDEX('I-Baremo_Acuerdo_Marco'!$F$2:$F$221,MATCH($C50&amp;$E50&amp;$G50,'I-Baremo_Acuerdo_Marco'!$C$2:$C$221&amp;'I-Baremo_Acuerdo_Marco'!$D$2:$D$221&amp;'I-Baremo_Acuerdo_Marco'!$E$2:$E$221,0))</f>
        <v>14825.811000000002</v>
      </c>
      <c r="T50" s="112">
        <f t="shared" si="11"/>
        <v>57759.161</v>
      </c>
      <c r="U50" s="116">
        <f t="shared" si="6"/>
        <v>75285.589571428573</v>
      </c>
      <c r="V50" s="74" t="str">
        <f t="shared" si="7"/>
        <v>AéreoA3192</v>
      </c>
      <c r="W50" s="148">
        <f>+IF(AND($C50='C-Aux_CA'!$C$7,$D50='C-Aux_CA'!$C$5,$I50&gt;='C-Aux_CA'!$C$14,$H50&gt;='C-Aux_CA'!$C$15),1,0)</f>
        <v>0</v>
      </c>
      <c r="X50" s="148">
        <f t="shared" si="8"/>
        <v>1</v>
      </c>
      <c r="Y50" s="151" cm="1">
        <f t="array" ref="Y50">IF(W50=0,0,SUMPRODUCT(--($T50&gt;='C-BaremoVectorial'!$T$4:$T$1101),--(1=$W$4:$W$1101)))</f>
        <v>0</v>
      </c>
      <c r="Z50" s="151">
        <f t="shared" si="9"/>
        <v>0</v>
      </c>
      <c r="AA50" s="151" cm="1">
        <f t="array" ref="AA50">IF($W50=0,0,SUMPRODUCT(--(1=$W$4:$W$1101),--($U50&gt;='C-BaremoVectorial'!$U$4:$U$1101)))</f>
        <v>0</v>
      </c>
      <c r="AB50" s="21"/>
      <c r="AC50" s="21"/>
      <c r="AD50" s="21"/>
    </row>
    <row r="51" spans="1:30" ht="14.5" x14ac:dyDescent="0.35">
      <c r="A51" s="73">
        <f t="shared" si="10"/>
        <v>47</v>
      </c>
      <c r="B51" s="79" t="s">
        <v>8274</v>
      </c>
      <c r="C51" s="79" t="s">
        <v>8244</v>
      </c>
      <c r="D51" s="79" t="s">
        <v>10</v>
      </c>
      <c r="E51" s="79" t="s">
        <v>35</v>
      </c>
      <c r="F51" s="183">
        <v>1</v>
      </c>
      <c r="G51" s="79" t="s">
        <v>8295</v>
      </c>
      <c r="H51" s="78">
        <v>34000</v>
      </c>
      <c r="I51" s="74" cm="1">
        <f t="array" ref="I51">+INDEX('I-Gasificación'!$G$5:$G$1100,MATCH($C51&amp;$D51&amp;$E51&amp;$G51,'I-Gasificación'!$C$5:$C$1100&amp;'I-Gasificación'!$D$5:$D$1100&amp;'I-Gasificación'!$E$5:$E$1100&amp;'I-Gasificación'!$F$5:$F$1100,0))</f>
        <v>3388</v>
      </c>
      <c r="J51" s="112">
        <f>INDEX('I-Baremo_Depósitos_Lapesa'!$C:$C,MATCH($E51,'I-Baremo_Depósitos_Lapesa'!$B:$B,0),1)</f>
        <v>25239</v>
      </c>
      <c r="K51" s="78">
        <f t="shared" si="1"/>
        <v>36055.71428571429</v>
      </c>
      <c r="L51" s="122">
        <f>INDEX('I-Baremo_VA_Lapesa'!$D$5:$K$66,MATCH($E51,'I-Baremo_VA_Lapesa'!$C$5:$C$66,0),MATCH($G51,'I-Baremo_VA_Lapesa'!$D$4:$K$4,0))</f>
        <v>12787</v>
      </c>
      <c r="M51" s="123">
        <f t="shared" si="2"/>
        <v>18267.142857142859</v>
      </c>
      <c r="N51" s="113" cm="1">
        <f t="array" ref="N51">IF(AND($H51&lt;=4800,$I51&lt;=560),0,SUMPRODUCT(--($I51&gt;'I-Baremo_Regulación_Lapesa'!$B$4:$B$8),--($I51&lt;='I-Baremo_Regulación_Lapesa'!$C$4:$C$8),'I-Baremo_Regulación_Lapesa'!$D$4:$D$8))</f>
        <v>1760</v>
      </c>
      <c r="O51" s="78">
        <f t="shared" si="3"/>
        <v>2514.2857142857142</v>
      </c>
      <c r="P51" s="112">
        <f t="shared" si="4"/>
        <v>39786</v>
      </c>
      <c r="Q51" s="74">
        <f t="shared" si="5"/>
        <v>56837.142857142862</v>
      </c>
      <c r="R51" s="113">
        <f>INDEX('I-Baremo_Legalización'!$D$4:$D$100,MATCH($E51,'I-Baremo_Legalización'!$C$4:$C$100,0),1)</f>
        <v>2038.3500000000001</v>
      </c>
      <c r="S51" s="113" cm="1">
        <f t="array" ref="S51">+INDEX('I-Baremo_Acuerdo_Marco'!$F$2:$F$221,MATCH($C51&amp;$E51&amp;$G51,'I-Baremo_Acuerdo_Marco'!$C$2:$C$221&amp;'I-Baremo_Acuerdo_Marco'!$D$2:$D$221&amp;'I-Baremo_Acuerdo_Marco'!$E$2:$E$221,0))</f>
        <v>18731.911</v>
      </c>
      <c r="T51" s="112">
        <f t="shared" si="11"/>
        <v>60556.260999999999</v>
      </c>
      <c r="U51" s="116">
        <f t="shared" si="6"/>
        <v>77607.403857142868</v>
      </c>
      <c r="V51" s="74" t="str">
        <f t="shared" si="7"/>
        <v>AéreoA3388</v>
      </c>
      <c r="W51" s="148">
        <f>+IF(AND($C51='C-Aux_CA'!$C$7,$D51='C-Aux_CA'!$C$5,$I51&gt;='C-Aux_CA'!$C$14,$H51&gt;='C-Aux_CA'!$C$15),1,0)</f>
        <v>0</v>
      </c>
      <c r="X51" s="148">
        <f t="shared" si="8"/>
        <v>1</v>
      </c>
      <c r="Y51" s="151" cm="1">
        <f t="array" ref="Y51">IF(W51=0,0,SUMPRODUCT(--($T51&gt;='C-BaremoVectorial'!$T$4:$T$1101),--(1=$W$4:$W$1101)))</f>
        <v>0</v>
      </c>
      <c r="Z51" s="151">
        <f t="shared" si="9"/>
        <v>0</v>
      </c>
      <c r="AA51" s="151" cm="1">
        <f t="array" ref="AA51">IF($W51=0,0,SUMPRODUCT(--(1=$W$4:$W$1101),--($U51&gt;='C-BaremoVectorial'!$U$4:$U$1101)))</f>
        <v>0</v>
      </c>
      <c r="AB51" s="21"/>
      <c r="AC51" s="21"/>
      <c r="AD51" s="21"/>
    </row>
    <row r="52" spans="1:30" ht="14.5" x14ac:dyDescent="0.35">
      <c r="A52" s="73">
        <f t="shared" si="10"/>
        <v>48</v>
      </c>
      <c r="B52" s="79" t="s">
        <v>8274</v>
      </c>
      <c r="C52" s="79" t="s">
        <v>8244</v>
      </c>
      <c r="D52" s="79" t="s">
        <v>10</v>
      </c>
      <c r="E52" s="79" t="s">
        <v>36</v>
      </c>
      <c r="F52" s="183">
        <v>1</v>
      </c>
      <c r="G52" s="79" t="s">
        <v>8295</v>
      </c>
      <c r="H52" s="78">
        <v>33000</v>
      </c>
      <c r="I52" s="74" cm="1">
        <f t="array" ref="I52">+INDEX('I-Gasificación'!$G$5:$G$1100,MATCH($C52&amp;$D52&amp;$E52&amp;$G52,'I-Gasificación'!$C$5:$C$1100&amp;'I-Gasificación'!$D$5:$D$1100&amp;'I-Gasificación'!$E$5:$E$1100&amp;'I-Gasificación'!$F$5:$F$1100,0))</f>
        <v>3108</v>
      </c>
      <c r="J52" s="112">
        <f>INDEX('I-Baremo_Depósitos_Lapesa'!$C:$C,MATCH($E52,'I-Baremo_Depósitos_Lapesa'!$B:$B,0),1)</f>
        <v>33708</v>
      </c>
      <c r="K52" s="78">
        <f t="shared" si="1"/>
        <v>48154.285714285717</v>
      </c>
      <c r="L52" s="122">
        <f>INDEX('I-Baremo_VA_Lapesa'!$D$5:$K$66,MATCH($E52,'I-Baremo_VA_Lapesa'!$C$5:$C$66,0),MATCH($G52,'I-Baremo_VA_Lapesa'!$D$4:$K$4,0))</f>
        <v>12787</v>
      </c>
      <c r="M52" s="123">
        <f t="shared" si="2"/>
        <v>18267.142857142859</v>
      </c>
      <c r="N52" s="113" cm="1">
        <f t="array" ref="N52">IF(AND($H52&lt;=4800,$I52&lt;=560),0,SUMPRODUCT(--($I52&gt;'I-Baremo_Regulación_Lapesa'!$B$4:$B$8),--($I52&lt;='I-Baremo_Regulación_Lapesa'!$C$4:$C$8),'I-Baremo_Regulación_Lapesa'!$D$4:$D$8))</f>
        <v>1760</v>
      </c>
      <c r="O52" s="78">
        <f t="shared" si="3"/>
        <v>2514.2857142857142</v>
      </c>
      <c r="P52" s="112">
        <f t="shared" si="4"/>
        <v>48255</v>
      </c>
      <c r="Q52" s="74">
        <f t="shared" si="5"/>
        <v>68935.71428571429</v>
      </c>
      <c r="R52" s="113">
        <f>INDEX('I-Baremo_Legalización'!$D$4:$D$100,MATCH($E52,'I-Baremo_Legalización'!$C$4:$C$100,0),1)</f>
        <v>2038.3500000000001</v>
      </c>
      <c r="S52" s="113" cm="1">
        <f t="array" ref="S52">+INDEX('I-Baremo_Acuerdo_Marco'!$F$2:$F$221,MATCH($C52&amp;$E52&amp;$G52,'I-Baremo_Acuerdo_Marco'!$C$2:$C$221&amp;'I-Baremo_Acuerdo_Marco'!$D$2:$D$221&amp;'I-Baremo_Acuerdo_Marco'!$E$2:$E$221,0))</f>
        <v>20528.210999999999</v>
      </c>
      <c r="T52" s="112">
        <f t="shared" si="11"/>
        <v>70821.561000000002</v>
      </c>
      <c r="U52" s="116">
        <f t="shared" si="6"/>
        <v>91502.275285714291</v>
      </c>
      <c r="V52" s="74" t="str">
        <f t="shared" si="7"/>
        <v>AéreoA3108</v>
      </c>
      <c r="W52" s="148">
        <f>+IF(AND($C52='C-Aux_CA'!$C$7,$D52='C-Aux_CA'!$C$5,$I52&gt;='C-Aux_CA'!$C$14,$H52&gt;='C-Aux_CA'!$C$15),1,0)</f>
        <v>0</v>
      </c>
      <c r="X52" s="148">
        <f t="shared" si="8"/>
        <v>1</v>
      </c>
      <c r="Y52" s="151" cm="1">
        <f t="array" ref="Y52">IF(W52=0,0,SUMPRODUCT(--($T52&gt;='C-BaremoVectorial'!$T$4:$T$1101),--(1=$W$4:$W$1101)))</f>
        <v>0</v>
      </c>
      <c r="Z52" s="151">
        <f t="shared" si="9"/>
        <v>0</v>
      </c>
      <c r="AA52" s="151" cm="1">
        <f t="array" ref="AA52">IF($W52=0,0,SUMPRODUCT(--(1=$W$4:$W$1101),--($U52&gt;='C-BaremoVectorial'!$U$4:$U$1101)))</f>
        <v>0</v>
      </c>
      <c r="AB52" s="21"/>
      <c r="AC52" s="21"/>
      <c r="AD52" s="21"/>
    </row>
    <row r="53" spans="1:30" ht="14.5" x14ac:dyDescent="0.35">
      <c r="A53" s="73">
        <f t="shared" si="10"/>
        <v>49</v>
      </c>
      <c r="B53" s="79" t="s">
        <v>8274</v>
      </c>
      <c r="C53" s="79" t="s">
        <v>8244</v>
      </c>
      <c r="D53" s="79" t="s">
        <v>10</v>
      </c>
      <c r="E53" s="79" t="s">
        <v>37</v>
      </c>
      <c r="F53" s="183">
        <v>1</v>
      </c>
      <c r="G53" s="79" t="s">
        <v>8295</v>
      </c>
      <c r="H53" s="78">
        <v>50000</v>
      </c>
      <c r="I53" s="74" cm="1">
        <f t="array" ref="I53">+INDEX('I-Gasificación'!$G$5:$G$1100,MATCH($C53&amp;$D53&amp;$E53&amp;$G53,'I-Gasificación'!$C$5:$C$1100&amp;'I-Gasificación'!$D$5:$D$1100&amp;'I-Gasificación'!$E$5:$E$1100&amp;'I-Gasificación'!$F$5:$F$1100,0))</f>
        <v>3668</v>
      </c>
      <c r="J53" s="112">
        <f>INDEX('I-Baremo_Depósitos_Lapesa'!$C:$C,MATCH($E53,'I-Baremo_Depósitos_Lapesa'!$B:$B,0),1)</f>
        <v>44444</v>
      </c>
      <c r="K53" s="78">
        <f t="shared" si="1"/>
        <v>63491.428571428572</v>
      </c>
      <c r="L53" s="122">
        <f>INDEX('I-Baremo_VA_Lapesa'!$D$5:$K$66,MATCH($E53,'I-Baremo_VA_Lapesa'!$C$5:$C$66,0),MATCH($G53,'I-Baremo_VA_Lapesa'!$D$4:$K$4,0))</f>
        <v>12787</v>
      </c>
      <c r="M53" s="123">
        <f t="shared" si="2"/>
        <v>18267.142857142859</v>
      </c>
      <c r="N53" s="113" cm="1">
        <f t="array" ref="N53">IF(AND($H53&lt;=4800,$I53&lt;=560),0,SUMPRODUCT(--($I53&gt;'I-Baremo_Regulación_Lapesa'!$B$4:$B$8),--($I53&lt;='I-Baremo_Regulación_Lapesa'!$C$4:$C$8),'I-Baremo_Regulación_Lapesa'!$D$4:$D$8))</f>
        <v>1760</v>
      </c>
      <c r="O53" s="78">
        <f t="shared" si="3"/>
        <v>2514.2857142857142</v>
      </c>
      <c r="P53" s="112">
        <f t="shared" si="4"/>
        <v>58991</v>
      </c>
      <c r="Q53" s="74">
        <f t="shared" si="5"/>
        <v>84272.857142857145</v>
      </c>
      <c r="R53" s="113">
        <f>INDEX('I-Baremo_Legalización'!$D$4:$D$100,MATCH($E53,'I-Baremo_Legalización'!$C$4:$C$100,0),1)</f>
        <v>2038.3500000000001</v>
      </c>
      <c r="S53" s="113" cm="1">
        <f t="array" ref="S53">+INDEX('I-Baremo_Acuerdo_Marco'!$F$2:$F$221,MATCH($C53&amp;$E53&amp;$G53,'I-Baremo_Acuerdo_Marco'!$C$2:$C$221&amp;'I-Baremo_Acuerdo_Marco'!$D$2:$D$221&amp;'I-Baremo_Acuerdo_Marco'!$E$2:$E$221,0))</f>
        <v>21545.710999999999</v>
      </c>
      <c r="T53" s="112">
        <f t="shared" si="11"/>
        <v>82575.061000000002</v>
      </c>
      <c r="U53" s="116">
        <f t="shared" si="6"/>
        <v>107856.91814285715</v>
      </c>
      <c r="V53" s="74" t="str">
        <f t="shared" si="7"/>
        <v>AéreoA3668</v>
      </c>
      <c r="W53" s="148">
        <f>+IF(AND($C53='C-Aux_CA'!$C$7,$D53='C-Aux_CA'!$C$5,$I53&gt;='C-Aux_CA'!$C$14,$H53&gt;='C-Aux_CA'!$C$15),1,0)</f>
        <v>0</v>
      </c>
      <c r="X53" s="148">
        <f t="shared" si="8"/>
        <v>1</v>
      </c>
      <c r="Y53" s="151" cm="1">
        <f t="array" ref="Y53">IF(W53=0,0,SUMPRODUCT(--($T53&gt;='C-BaremoVectorial'!$T$4:$T$1101),--(1=$W$4:$W$1101)))</f>
        <v>0</v>
      </c>
      <c r="Z53" s="151">
        <f t="shared" si="9"/>
        <v>0</v>
      </c>
      <c r="AA53" s="151" cm="1">
        <f t="array" ref="AA53">IF($W53=0,0,SUMPRODUCT(--(1=$W$4:$W$1101),--($U53&gt;='C-BaremoVectorial'!$U$4:$U$1101)))</f>
        <v>0</v>
      </c>
      <c r="AB53" s="21"/>
      <c r="AC53" s="21"/>
      <c r="AD53" s="21"/>
    </row>
    <row r="54" spans="1:30" ht="14.5" x14ac:dyDescent="0.35">
      <c r="A54" s="73">
        <f t="shared" si="10"/>
        <v>50</v>
      </c>
      <c r="B54" s="79" t="s">
        <v>8274</v>
      </c>
      <c r="C54" s="79" t="s">
        <v>8244</v>
      </c>
      <c r="D54" s="79" t="s">
        <v>10</v>
      </c>
      <c r="E54" s="79" t="s">
        <v>38</v>
      </c>
      <c r="F54" s="183">
        <v>1</v>
      </c>
      <c r="G54" s="79" t="s">
        <v>8295</v>
      </c>
      <c r="H54" s="78">
        <v>59000</v>
      </c>
      <c r="I54" s="74" cm="1">
        <f t="array" ref="I54">+INDEX('I-Gasificación'!$G$5:$G$1100,MATCH($C54&amp;$D54&amp;$E54&amp;$G54,'I-Gasificación'!$C$5:$C$1100&amp;'I-Gasificación'!$D$5:$D$1100&amp;'I-Gasificación'!$E$5:$E$1100&amp;'I-Gasificación'!$F$5:$F$1100,0))</f>
        <v>3990</v>
      </c>
      <c r="J54" s="112">
        <f>INDEX('I-Baremo_Depósitos_Lapesa'!$C:$C,MATCH($E54,'I-Baremo_Depósitos_Lapesa'!$B:$B,0),1)</f>
        <v>54246</v>
      </c>
      <c r="K54" s="78">
        <f t="shared" si="1"/>
        <v>77494.285714285725</v>
      </c>
      <c r="L54" s="122">
        <f>INDEX('I-Baremo_VA_Lapesa'!$D$5:$K$66,MATCH($E54,'I-Baremo_VA_Lapesa'!$C$5:$C$66,0),MATCH($G54,'I-Baremo_VA_Lapesa'!$D$4:$K$4,0))</f>
        <v>12787</v>
      </c>
      <c r="M54" s="123">
        <f t="shared" si="2"/>
        <v>18267.142857142859</v>
      </c>
      <c r="N54" s="113" cm="1">
        <f t="array" ref="N54">IF(AND($H54&lt;=4800,$I54&lt;=560),0,SUMPRODUCT(--($I54&gt;'I-Baremo_Regulación_Lapesa'!$B$4:$B$8),--($I54&lt;='I-Baremo_Regulación_Lapesa'!$C$4:$C$8),'I-Baremo_Regulación_Lapesa'!$D$4:$D$8))</f>
        <v>1760</v>
      </c>
      <c r="O54" s="78">
        <f t="shared" si="3"/>
        <v>2514.2857142857142</v>
      </c>
      <c r="P54" s="112">
        <f t="shared" si="4"/>
        <v>68793</v>
      </c>
      <c r="Q54" s="74">
        <f t="shared" si="5"/>
        <v>98275.71428571429</v>
      </c>
      <c r="R54" s="113">
        <f>INDEX('I-Baremo_Legalización'!$D$4:$D$100,MATCH($E54,'I-Baremo_Legalización'!$C$4:$C$100,0),1)</f>
        <v>2038.3500000000001</v>
      </c>
      <c r="S54" s="113" cm="1">
        <f t="array" ref="S54">+INDEX('I-Baremo_Acuerdo_Marco'!$F$2:$F$221,MATCH($C54&amp;$E54&amp;$G54,'I-Baremo_Acuerdo_Marco'!$C$2:$C$221&amp;'I-Baremo_Acuerdo_Marco'!$D$2:$D$221&amp;'I-Baremo_Acuerdo_Marco'!$E$2:$E$221,0))</f>
        <v>23534.510999999999</v>
      </c>
      <c r="T54" s="112">
        <f t="shared" si="11"/>
        <v>94365.861000000004</v>
      </c>
      <c r="U54" s="116">
        <f t="shared" si="6"/>
        <v>123848.57528571429</v>
      </c>
      <c r="V54" s="74" t="str">
        <f t="shared" si="7"/>
        <v>AéreoA3990</v>
      </c>
      <c r="W54" s="148">
        <f>+IF(AND($C54='C-Aux_CA'!$C$7,$D54='C-Aux_CA'!$C$5,$I54&gt;='C-Aux_CA'!$C$14,$H54&gt;='C-Aux_CA'!$C$15),1,0)</f>
        <v>0</v>
      </c>
      <c r="X54" s="148">
        <f t="shared" si="8"/>
        <v>1</v>
      </c>
      <c r="Y54" s="151" cm="1">
        <f t="array" ref="Y54">IF(W54=0,0,SUMPRODUCT(--($T54&gt;='C-BaremoVectorial'!$T$4:$T$1101),--(1=$W$4:$W$1101)))</f>
        <v>0</v>
      </c>
      <c r="Z54" s="151">
        <f t="shared" si="9"/>
        <v>0</v>
      </c>
      <c r="AA54" s="151" cm="1">
        <f t="array" ref="AA54">IF($W54=0,0,SUMPRODUCT(--(1=$W$4:$W$1101),--($U54&gt;='C-BaremoVectorial'!$U$4:$U$1101)))</f>
        <v>0</v>
      </c>
      <c r="AB54" s="21"/>
      <c r="AC54" s="21"/>
      <c r="AD54" s="21"/>
    </row>
    <row r="55" spans="1:30" ht="14.5" x14ac:dyDescent="0.35">
      <c r="A55" s="73">
        <f t="shared" si="10"/>
        <v>51</v>
      </c>
      <c r="B55" s="79" t="s">
        <v>8274</v>
      </c>
      <c r="C55" s="79" t="s">
        <v>8244</v>
      </c>
      <c r="D55" s="79" t="s">
        <v>10</v>
      </c>
      <c r="E55" s="79" t="s">
        <v>39</v>
      </c>
      <c r="F55" s="183">
        <v>1</v>
      </c>
      <c r="G55" s="79" t="s">
        <v>8295</v>
      </c>
      <c r="H55" s="78">
        <v>50000</v>
      </c>
      <c r="I55" s="74" cm="1">
        <f t="array" ref="I55">+INDEX('I-Gasificación'!$G$5:$G$1100,MATCH($C55&amp;$D55&amp;$E55&amp;$G55,'I-Gasificación'!$C$5:$C$1100&amp;'I-Gasificación'!$D$5:$D$1100&amp;'I-Gasificación'!$E$5:$E$1100&amp;'I-Gasificación'!$F$5:$F$1100,0))</f>
        <v>3528</v>
      </c>
      <c r="J55" s="112">
        <f>INDEX('I-Baremo_Depósitos_Lapesa'!$C:$C,MATCH($E55,'I-Baremo_Depósitos_Lapesa'!$B:$B,0),1)</f>
        <v>45432</v>
      </c>
      <c r="K55" s="78">
        <f t="shared" si="1"/>
        <v>64902.857142857145</v>
      </c>
      <c r="L55" s="122">
        <f>INDEX('I-Baremo_VA_Lapesa'!$D$5:$K$66,MATCH($E55,'I-Baremo_VA_Lapesa'!$C$5:$C$66,0),MATCH($G55,'I-Baremo_VA_Lapesa'!$D$4:$K$4,0))</f>
        <v>12787</v>
      </c>
      <c r="M55" s="123">
        <f t="shared" si="2"/>
        <v>18267.142857142859</v>
      </c>
      <c r="N55" s="113" cm="1">
        <f t="array" ref="N55">IF(AND($H55&lt;=4800,$I55&lt;=560),0,SUMPRODUCT(--($I55&gt;'I-Baremo_Regulación_Lapesa'!$B$4:$B$8),--($I55&lt;='I-Baremo_Regulación_Lapesa'!$C$4:$C$8),'I-Baremo_Regulación_Lapesa'!$D$4:$D$8))</f>
        <v>1760</v>
      </c>
      <c r="O55" s="78">
        <f t="shared" si="3"/>
        <v>2514.2857142857142</v>
      </c>
      <c r="P55" s="112">
        <f t="shared" si="4"/>
        <v>59979</v>
      </c>
      <c r="Q55" s="74">
        <f t="shared" si="5"/>
        <v>85684.28571428571</v>
      </c>
      <c r="R55" s="113">
        <f>INDEX('I-Baremo_Legalización'!$D$4:$D$100,MATCH($E55,'I-Baremo_Legalización'!$C$4:$C$100,0),1)</f>
        <v>2038.3500000000001</v>
      </c>
      <c r="S55" s="113" cm="1">
        <f t="array" ref="S55">+INDEX('I-Baremo_Acuerdo_Marco'!$F$2:$F$221,MATCH($C55&amp;$E55&amp;$G55,'I-Baremo_Acuerdo_Marco'!$C$2:$C$221&amp;'I-Baremo_Acuerdo_Marco'!$D$2:$D$221&amp;'I-Baremo_Acuerdo_Marco'!$E$2:$E$221,0))</f>
        <v>22913.010999999999</v>
      </c>
      <c r="T55" s="112">
        <f t="shared" si="11"/>
        <v>84930.361000000004</v>
      </c>
      <c r="U55" s="116">
        <f t="shared" si="6"/>
        <v>110635.64671428571</v>
      </c>
      <c r="V55" s="74" t="str">
        <f t="shared" si="7"/>
        <v>AéreoA3528</v>
      </c>
      <c r="W55" s="148">
        <f>+IF(AND($C55='C-Aux_CA'!$C$7,$D55='C-Aux_CA'!$C$5,$I55&gt;='C-Aux_CA'!$C$14,$H55&gt;='C-Aux_CA'!$C$15),1,0)</f>
        <v>0</v>
      </c>
      <c r="X55" s="148">
        <f t="shared" si="8"/>
        <v>1</v>
      </c>
      <c r="Y55" s="151" cm="1">
        <f t="array" ref="Y55">IF(W55=0,0,SUMPRODUCT(--($T55&gt;='C-BaremoVectorial'!$T$4:$T$1101),--(1=$W$4:$W$1101)))</f>
        <v>0</v>
      </c>
      <c r="Z55" s="151">
        <f t="shared" si="9"/>
        <v>0</v>
      </c>
      <c r="AA55" s="151" cm="1">
        <f t="array" ref="AA55">IF($W55=0,0,SUMPRODUCT(--(1=$W$4:$W$1101),--($U55&gt;='C-BaremoVectorial'!$U$4:$U$1101)))</f>
        <v>0</v>
      </c>
      <c r="AB55" s="21"/>
      <c r="AC55" s="21"/>
      <c r="AD55" s="21"/>
    </row>
    <row r="56" spans="1:30" ht="14.5" x14ac:dyDescent="0.35">
      <c r="A56" s="73">
        <f t="shared" si="10"/>
        <v>52</v>
      </c>
      <c r="B56" s="79" t="s">
        <v>8274</v>
      </c>
      <c r="C56" s="79" t="s">
        <v>8244</v>
      </c>
      <c r="D56" s="79" t="s">
        <v>10</v>
      </c>
      <c r="E56" s="79" t="s">
        <v>40</v>
      </c>
      <c r="F56" s="183">
        <v>1</v>
      </c>
      <c r="G56" s="79" t="s">
        <v>8295</v>
      </c>
      <c r="H56" s="78">
        <v>69000</v>
      </c>
      <c r="I56" s="74" cm="1">
        <f t="array" ref="I56">+INDEX('I-Gasificación'!$G$5:$G$1100,MATCH($C56&amp;$D56&amp;$E56&amp;$G56,'I-Gasificación'!$C$5:$C$1100&amp;'I-Gasificación'!$D$5:$D$1100&amp;'I-Gasificación'!$E$5:$E$1100&amp;'I-Gasificación'!$F$5:$F$1100,0))</f>
        <v>4326</v>
      </c>
      <c r="J56" s="112">
        <f>INDEX('I-Baremo_Depósitos_Lapesa'!$C:$C,MATCH($E56,'I-Baremo_Depósitos_Lapesa'!$B:$B,0),1)</f>
        <v>67147</v>
      </c>
      <c r="K56" s="78">
        <f t="shared" si="1"/>
        <v>95924.285714285725</v>
      </c>
      <c r="L56" s="122">
        <f>INDEX('I-Baremo_VA_Lapesa'!$D$5:$K$66,MATCH($E56,'I-Baremo_VA_Lapesa'!$C$5:$C$66,0),MATCH($G56,'I-Baremo_VA_Lapesa'!$D$4:$K$4,0))</f>
        <v>12787</v>
      </c>
      <c r="M56" s="123">
        <f t="shared" si="2"/>
        <v>18267.142857142859</v>
      </c>
      <c r="N56" s="113" cm="1">
        <f t="array" ref="N56">IF(AND($H56&lt;=4800,$I56&lt;=560),0,SUMPRODUCT(--($I56&gt;'I-Baremo_Regulación_Lapesa'!$B$4:$B$8),--($I56&lt;='I-Baremo_Regulación_Lapesa'!$C$4:$C$8),'I-Baremo_Regulación_Lapesa'!$D$4:$D$8))</f>
        <v>3820</v>
      </c>
      <c r="O56" s="78">
        <f t="shared" si="3"/>
        <v>5457.1428571428578</v>
      </c>
      <c r="P56" s="112">
        <f t="shared" si="4"/>
        <v>83754</v>
      </c>
      <c r="Q56" s="74">
        <f t="shared" si="5"/>
        <v>119648.57142857143</v>
      </c>
      <c r="R56" s="113">
        <f>INDEX('I-Baremo_Legalización'!$D$4:$D$100,MATCH($E56,'I-Baremo_Legalización'!$C$4:$C$100,0),1)</f>
        <v>3215.3500000000004</v>
      </c>
      <c r="S56" s="113" cm="1">
        <f t="array" ref="S56">+INDEX('I-Baremo_Acuerdo_Marco'!$F$2:$F$221,MATCH($C56&amp;$E56&amp;$G56,'I-Baremo_Acuerdo_Marco'!$C$2:$C$221&amp;'I-Baremo_Acuerdo_Marco'!$D$2:$D$221&amp;'I-Baremo_Acuerdo_Marco'!$E$2:$E$221,0))</f>
        <v>24013.010999999999</v>
      </c>
      <c r="T56" s="112">
        <f t="shared" si="11"/>
        <v>110982.361</v>
      </c>
      <c r="U56" s="116">
        <f t="shared" si="6"/>
        <v>146876.93242857145</v>
      </c>
      <c r="V56" s="74" t="str">
        <f t="shared" si="7"/>
        <v>AéreoA4326</v>
      </c>
      <c r="W56" s="148">
        <f>+IF(AND($C56='C-Aux_CA'!$C$7,$D56='C-Aux_CA'!$C$5,$I56&gt;='C-Aux_CA'!$C$14,$H56&gt;='C-Aux_CA'!$C$15),1,0)</f>
        <v>0</v>
      </c>
      <c r="X56" s="148">
        <f t="shared" si="8"/>
        <v>1</v>
      </c>
      <c r="Y56" s="151" cm="1">
        <f t="array" ref="Y56">IF(W56=0,0,SUMPRODUCT(--($T56&gt;='C-BaremoVectorial'!$T$4:$T$1101),--(1=$W$4:$W$1101)))</f>
        <v>0</v>
      </c>
      <c r="Z56" s="151">
        <f t="shared" si="9"/>
        <v>0</v>
      </c>
      <c r="AA56" s="151" cm="1">
        <f t="array" ref="AA56">IF($W56=0,0,SUMPRODUCT(--(1=$W$4:$W$1101),--($U56&gt;='C-BaremoVectorial'!$U$4:$U$1101)))</f>
        <v>0</v>
      </c>
      <c r="AB56" s="21"/>
      <c r="AC56" s="21"/>
      <c r="AD56" s="21"/>
    </row>
    <row r="57" spans="1:30" ht="14.5" x14ac:dyDescent="0.35">
      <c r="A57" s="73">
        <f t="shared" si="10"/>
        <v>53</v>
      </c>
      <c r="B57" s="79" t="s">
        <v>8275</v>
      </c>
      <c r="C57" s="79" t="s">
        <v>8244</v>
      </c>
      <c r="D57" s="79" t="s">
        <v>10</v>
      </c>
      <c r="E57" s="79" t="s">
        <v>41</v>
      </c>
      <c r="F57" s="183">
        <v>2</v>
      </c>
      <c r="G57" s="79" t="s">
        <v>8298</v>
      </c>
      <c r="H57" s="78">
        <f>2*13000</f>
        <v>26000</v>
      </c>
      <c r="I57" s="74" cm="1">
        <f t="array" ref="I57">+INDEX('I-Gasificación'!$G$5:$G$1100,MATCH($C57&amp;$D57&amp;$E57&amp;$G57,'I-Gasificación'!$C$5:$C$1100&amp;'I-Gasificación'!$D$5:$D$1100&amp;'I-Gasificación'!$E$5:$E$1100&amp;'I-Gasificación'!$F$5:$F$1100,0))</f>
        <v>5180</v>
      </c>
      <c r="J57" s="112">
        <f>INDEX('I-Baremo_Depósitos_Lapesa'!$C:$C,MATCH($E57,'I-Baremo_Depósitos_Lapesa'!$B:$B,0),1)</f>
        <v>21020</v>
      </c>
      <c r="K57" s="78">
        <f t="shared" si="1"/>
        <v>30028.571428571431</v>
      </c>
      <c r="L57" s="122">
        <f>INDEX('I-Baremo_VA_Lapesa'!$D$5:$K$66,MATCH($E57,'I-Baremo_VA_Lapesa'!$C$5:$C$66,0),MATCH($G57,'I-Baremo_VA_Lapesa'!$D$4:$K$4,0))</f>
        <v>25574</v>
      </c>
      <c r="M57" s="123">
        <f t="shared" si="2"/>
        <v>36534.285714285717</v>
      </c>
      <c r="N57" s="113" cm="1">
        <f t="array" ref="N57">IF(AND($H57&lt;=4800,$I57&lt;=560),0,SUMPRODUCT(--($I57&gt;'I-Baremo_Regulación_Lapesa'!$B$4:$B$8),--($I57&lt;='I-Baremo_Regulación_Lapesa'!$C$4:$C$8),'I-Baremo_Regulación_Lapesa'!$D$4:$D$8))</f>
        <v>3820</v>
      </c>
      <c r="O57" s="78">
        <f t="shared" si="3"/>
        <v>5457.1428571428578</v>
      </c>
      <c r="P57" s="112">
        <f t="shared" si="4"/>
        <v>50414</v>
      </c>
      <c r="Q57" s="74">
        <f t="shared" si="5"/>
        <v>72020</v>
      </c>
      <c r="R57" s="113">
        <f>INDEX('I-Baremo_Legalización'!$D$4:$D$100,MATCH($E57,'I-Baremo_Legalización'!$C$4:$C$100,0),1)</f>
        <v>2038.3500000000001</v>
      </c>
      <c r="S57" s="113" cm="1">
        <f t="array" ref="S57">+INDEX('I-Baremo_Acuerdo_Marco'!$F$2:$F$221,MATCH($C57&amp;$E57&amp;$G57,'I-Baremo_Acuerdo_Marco'!$C$2:$C$221&amp;'I-Baremo_Acuerdo_Marco'!$D$2:$D$221&amp;'I-Baremo_Acuerdo_Marco'!$E$2:$E$221,0))</f>
        <v>20909.911</v>
      </c>
      <c r="T57" s="112">
        <f t="shared" si="11"/>
        <v>73362.260999999999</v>
      </c>
      <c r="U57" s="116">
        <f t="shared" si="6"/>
        <v>94968.260999999999</v>
      </c>
      <c r="V57" s="74" t="str">
        <f t="shared" si="7"/>
        <v>AéreoA5180</v>
      </c>
      <c r="W57" s="148">
        <f>+IF(AND($C57='C-Aux_CA'!$C$7,$D57='C-Aux_CA'!$C$5,$I57&gt;='C-Aux_CA'!$C$14,$H57&gt;='C-Aux_CA'!$C$15),1,0)</f>
        <v>0</v>
      </c>
      <c r="X57" s="148">
        <f t="shared" si="8"/>
        <v>2</v>
      </c>
      <c r="Y57" s="151" cm="1">
        <f t="array" ref="Y57">IF(W57=0,0,SUMPRODUCT(--($T57&gt;='C-BaremoVectorial'!$T$4:$T$1101),--(1=$W$4:$W$1101)))</f>
        <v>0</v>
      </c>
      <c r="Z57" s="151">
        <f t="shared" si="9"/>
        <v>0</v>
      </c>
      <c r="AA57" s="151" cm="1">
        <f t="array" ref="AA57">IF($W57=0,0,SUMPRODUCT(--(1=$W$4:$W$1101),--($U57&gt;='C-BaremoVectorial'!$U$4:$U$1101)))</f>
        <v>0</v>
      </c>
      <c r="AB57" s="21"/>
      <c r="AC57" s="21"/>
      <c r="AD57" s="21"/>
    </row>
    <row r="58" spans="1:30" ht="14.5" x14ac:dyDescent="0.35">
      <c r="A58" s="73">
        <f t="shared" si="10"/>
        <v>54</v>
      </c>
      <c r="B58" s="79" t="s">
        <v>8275</v>
      </c>
      <c r="C58" s="79" t="s">
        <v>8244</v>
      </c>
      <c r="D58" s="79" t="s">
        <v>10</v>
      </c>
      <c r="E58" s="79" t="s">
        <v>42</v>
      </c>
      <c r="F58" s="183">
        <v>2</v>
      </c>
      <c r="G58" s="79" t="s">
        <v>8298</v>
      </c>
      <c r="H58" s="78">
        <f>2*16000</f>
        <v>32000</v>
      </c>
      <c r="I58" s="74" cm="1">
        <f t="array" ref="I58">+INDEX('I-Gasificación'!$G$5:$G$1100,MATCH($C58&amp;$D58&amp;$E58&amp;$G58,'I-Gasificación'!$C$5:$C$1100&amp;'I-Gasificación'!$D$5:$D$1100&amp;'I-Gasificación'!$E$5:$E$1100&amp;'I-Gasificación'!$F$5:$F$1100,0))</f>
        <v>5460</v>
      </c>
      <c r="J58" s="112">
        <f>INDEX('I-Baremo_Depósitos_Lapesa'!$C:$C,MATCH($E58,'I-Baremo_Depósitos_Lapesa'!$B:$B,0),1)</f>
        <v>25584</v>
      </c>
      <c r="K58" s="78">
        <f t="shared" si="1"/>
        <v>36548.571428571428</v>
      </c>
      <c r="L58" s="122">
        <f>INDEX('I-Baremo_VA_Lapesa'!$D$5:$K$66,MATCH($E58,'I-Baremo_VA_Lapesa'!$C$5:$C$66,0),MATCH($G58,'I-Baremo_VA_Lapesa'!$D$4:$K$4,0))</f>
        <v>25574</v>
      </c>
      <c r="M58" s="123">
        <f t="shared" si="2"/>
        <v>36534.285714285717</v>
      </c>
      <c r="N58" s="113" cm="1">
        <f t="array" ref="N58">IF(AND($H58&lt;=4800,$I58&lt;=560),0,SUMPRODUCT(--($I58&gt;'I-Baremo_Regulación_Lapesa'!$B$4:$B$8),--($I58&lt;='I-Baremo_Regulación_Lapesa'!$C$4:$C$8),'I-Baremo_Regulación_Lapesa'!$D$4:$D$8))</f>
        <v>3820</v>
      </c>
      <c r="O58" s="78">
        <f t="shared" si="3"/>
        <v>5457.1428571428578</v>
      </c>
      <c r="P58" s="112">
        <f t="shared" si="4"/>
        <v>54978</v>
      </c>
      <c r="Q58" s="74">
        <f t="shared" si="5"/>
        <v>78540</v>
      </c>
      <c r="R58" s="113">
        <f>INDEX('I-Baremo_Legalización'!$D$4:$D$100,MATCH($E58,'I-Baremo_Legalización'!$C$4:$C$100,0),1)</f>
        <v>2038.3500000000001</v>
      </c>
      <c r="S58" s="113" cm="1">
        <f t="array" ref="S58">+INDEX('I-Baremo_Acuerdo_Marco'!$F$2:$F$221,MATCH($C58&amp;$E58&amp;$G58,'I-Baremo_Acuerdo_Marco'!$C$2:$C$221&amp;'I-Baremo_Acuerdo_Marco'!$D$2:$D$221&amp;'I-Baremo_Acuerdo_Marco'!$E$2:$E$221,0))</f>
        <v>22095.710999999999</v>
      </c>
      <c r="T58" s="112">
        <f t="shared" si="11"/>
        <v>79112.061000000002</v>
      </c>
      <c r="U58" s="116">
        <f t="shared" si="6"/>
        <v>102674.061</v>
      </c>
      <c r="V58" s="74" t="str">
        <f t="shared" si="7"/>
        <v>AéreoA5460</v>
      </c>
      <c r="W58" s="148">
        <f>+IF(AND($C58='C-Aux_CA'!$C$7,$D58='C-Aux_CA'!$C$5,$I58&gt;='C-Aux_CA'!$C$14,$H58&gt;='C-Aux_CA'!$C$15),1,0)</f>
        <v>0</v>
      </c>
      <c r="X58" s="148">
        <f t="shared" si="8"/>
        <v>2</v>
      </c>
      <c r="Y58" s="151" cm="1">
        <f t="array" ref="Y58">IF(W58=0,0,SUMPRODUCT(--($T58&gt;='C-BaremoVectorial'!$T$4:$T$1101),--(1=$W$4:$W$1101)))</f>
        <v>0</v>
      </c>
      <c r="Z58" s="151">
        <f t="shared" si="9"/>
        <v>0</v>
      </c>
      <c r="AA58" s="151" cm="1">
        <f t="array" ref="AA58">IF($W58=0,0,SUMPRODUCT(--(1=$W$4:$W$1101),--($U58&gt;='C-BaremoVectorial'!$U$4:$U$1101)))</f>
        <v>0</v>
      </c>
      <c r="AB58" s="21"/>
      <c r="AC58" s="21"/>
      <c r="AD58" s="21"/>
    </row>
    <row r="59" spans="1:30" ht="14.5" x14ac:dyDescent="0.35">
      <c r="A59" s="73">
        <f t="shared" si="10"/>
        <v>55</v>
      </c>
      <c r="B59" s="79" t="s">
        <v>8275</v>
      </c>
      <c r="C59" s="79" t="s">
        <v>8244</v>
      </c>
      <c r="D59" s="79" t="s">
        <v>10</v>
      </c>
      <c r="E59" s="79" t="s">
        <v>43</v>
      </c>
      <c r="F59" s="183">
        <v>2</v>
      </c>
      <c r="G59" s="79" t="s">
        <v>8298</v>
      </c>
      <c r="H59" s="78">
        <f>2*19000</f>
        <v>38000</v>
      </c>
      <c r="I59" s="74" cm="1">
        <f t="array" ref="I59">+INDEX('I-Gasificación'!$G$5:$G$1100,MATCH($C59&amp;$D59&amp;$E59&amp;$G59,'I-Gasificación'!$C$5:$C$1100&amp;'I-Gasificación'!$D$5:$D$1100&amp;'I-Gasificación'!$E$5:$E$1100&amp;'I-Gasificación'!$F$5:$F$1100,0))</f>
        <v>5768</v>
      </c>
      <c r="J59" s="112">
        <f>INDEX('I-Baremo_Depósitos_Lapesa'!$C:$C,MATCH($E59,'I-Baremo_Depósitos_Lapesa'!$B:$B,0),1)</f>
        <v>27832</v>
      </c>
      <c r="K59" s="78">
        <f t="shared" si="1"/>
        <v>39760</v>
      </c>
      <c r="L59" s="122">
        <f>INDEX('I-Baremo_VA_Lapesa'!$D$5:$K$66,MATCH($E59,'I-Baremo_VA_Lapesa'!$C$5:$C$66,0),MATCH($G59,'I-Baremo_VA_Lapesa'!$D$4:$K$4,0))</f>
        <v>25574</v>
      </c>
      <c r="M59" s="123">
        <f t="shared" si="2"/>
        <v>36534.285714285717</v>
      </c>
      <c r="N59" s="113" cm="1">
        <f t="array" ref="N59">IF(AND($H59&lt;=4800,$I59&lt;=560),0,SUMPRODUCT(--($I59&gt;'I-Baremo_Regulación_Lapesa'!$B$4:$B$8),--($I59&lt;='I-Baremo_Regulación_Lapesa'!$C$4:$C$8),'I-Baremo_Regulación_Lapesa'!$D$4:$D$8))</f>
        <v>3820</v>
      </c>
      <c r="O59" s="78">
        <f t="shared" si="3"/>
        <v>5457.1428571428578</v>
      </c>
      <c r="P59" s="112">
        <f t="shared" si="4"/>
        <v>57226</v>
      </c>
      <c r="Q59" s="74">
        <f t="shared" si="5"/>
        <v>81751.428571428565</v>
      </c>
      <c r="R59" s="113">
        <f>INDEX('I-Baremo_Legalización'!$D$4:$D$100,MATCH($E59,'I-Baremo_Legalización'!$C$4:$C$100,0),1)</f>
        <v>2038.3500000000001</v>
      </c>
      <c r="S59" s="113" cm="1">
        <f t="array" ref="S59">+INDEX('I-Baremo_Acuerdo_Marco'!$F$2:$F$221,MATCH($C59&amp;$E59&amp;$G59,'I-Baremo_Acuerdo_Marco'!$C$2:$C$221&amp;'I-Baremo_Acuerdo_Marco'!$D$2:$D$221&amp;'I-Baremo_Acuerdo_Marco'!$E$2:$E$221,0))</f>
        <v>25017.311000000002</v>
      </c>
      <c r="T59" s="112">
        <f t="shared" si="11"/>
        <v>84281.660999999993</v>
      </c>
      <c r="U59" s="116">
        <f t="shared" si="6"/>
        <v>108807.08957142857</v>
      </c>
      <c r="V59" s="74" t="str">
        <f t="shared" si="7"/>
        <v>AéreoA5768</v>
      </c>
      <c r="W59" s="148">
        <f>+IF(AND($C59='C-Aux_CA'!$C$7,$D59='C-Aux_CA'!$C$5,$I59&gt;='C-Aux_CA'!$C$14,$H59&gt;='C-Aux_CA'!$C$15),1,0)</f>
        <v>0</v>
      </c>
      <c r="X59" s="148">
        <f t="shared" si="8"/>
        <v>2</v>
      </c>
      <c r="Y59" s="151" cm="1">
        <f t="array" ref="Y59">IF(W59=0,0,SUMPRODUCT(--($T59&gt;='C-BaremoVectorial'!$T$4:$T$1101),--(1=$W$4:$W$1101)))</f>
        <v>0</v>
      </c>
      <c r="Z59" s="151">
        <f t="shared" si="9"/>
        <v>0</v>
      </c>
      <c r="AA59" s="151" cm="1">
        <f t="array" ref="AA59">IF($W59=0,0,SUMPRODUCT(--(1=$W$4:$W$1101),--($U59&gt;='C-BaremoVectorial'!$U$4:$U$1101)))</f>
        <v>0</v>
      </c>
      <c r="AB59" s="21"/>
      <c r="AC59" s="21"/>
      <c r="AD59" s="21"/>
    </row>
    <row r="60" spans="1:30" ht="14.5" x14ac:dyDescent="0.35">
      <c r="A60" s="73">
        <f t="shared" si="10"/>
        <v>56</v>
      </c>
      <c r="B60" s="79" t="s">
        <v>8275</v>
      </c>
      <c r="C60" s="79" t="s">
        <v>8244</v>
      </c>
      <c r="D60" s="79" t="s">
        <v>10</v>
      </c>
      <c r="E60" s="79" t="s">
        <v>44</v>
      </c>
      <c r="F60" s="183">
        <v>2</v>
      </c>
      <c r="G60" s="79" t="s">
        <v>8298</v>
      </c>
      <c r="H60" s="78">
        <f>2*22000</f>
        <v>44000</v>
      </c>
      <c r="I60" s="74" cm="1">
        <f t="array" ref="I60">+INDEX('I-Gasificación'!$G$5:$G$1100,MATCH($C60&amp;$D60&amp;$E60&amp;$G60,'I-Gasificación'!$C$5:$C$1100&amp;'I-Gasificación'!$D$5:$D$1100&amp;'I-Gasificación'!$E$5:$E$1100&amp;'I-Gasificación'!$F$5:$F$1100,0))</f>
        <v>6076</v>
      </c>
      <c r="J60" s="112">
        <f>INDEX('I-Baremo_Depósitos_Lapesa'!$C:$C,MATCH($E60,'I-Baremo_Depósitos_Lapesa'!$B:$B,0),1)</f>
        <v>35864</v>
      </c>
      <c r="K60" s="78">
        <f t="shared" si="1"/>
        <v>51234.285714285717</v>
      </c>
      <c r="L60" s="122">
        <f>INDEX('I-Baremo_VA_Lapesa'!$D$5:$K$66,MATCH($E60,'I-Baremo_VA_Lapesa'!$C$5:$C$66,0),MATCH($G60,'I-Baremo_VA_Lapesa'!$D$4:$K$4,0))</f>
        <v>25574</v>
      </c>
      <c r="M60" s="123">
        <f t="shared" si="2"/>
        <v>36534.285714285717</v>
      </c>
      <c r="N60" s="113" cm="1">
        <f t="array" ref="N60">IF(AND($H60&lt;=4800,$I60&lt;=560),0,SUMPRODUCT(--($I60&gt;'I-Baremo_Regulación_Lapesa'!$B$4:$B$8),--($I60&lt;='I-Baremo_Regulación_Lapesa'!$C$4:$C$8),'I-Baremo_Regulación_Lapesa'!$D$4:$D$8))</f>
        <v>3820</v>
      </c>
      <c r="O60" s="78">
        <f t="shared" si="3"/>
        <v>5457.1428571428578</v>
      </c>
      <c r="P60" s="112">
        <f t="shared" si="4"/>
        <v>65258</v>
      </c>
      <c r="Q60" s="74">
        <f t="shared" si="5"/>
        <v>93225.71428571429</v>
      </c>
      <c r="R60" s="113">
        <f>INDEX('I-Baremo_Legalización'!$D$4:$D$100,MATCH($E60,'I-Baremo_Legalización'!$C$4:$C$100,0),1)</f>
        <v>2038.3500000000001</v>
      </c>
      <c r="S60" s="113" cm="1">
        <f t="array" ref="S60">+INDEX('I-Baremo_Acuerdo_Marco'!$F$2:$F$221,MATCH($C60&amp;$E60&amp;$G60,'I-Baremo_Acuerdo_Marco'!$C$2:$C$221&amp;'I-Baremo_Acuerdo_Marco'!$D$2:$D$221&amp;'I-Baremo_Acuerdo_Marco'!$E$2:$E$221,0))</f>
        <v>26561.710999999999</v>
      </c>
      <c r="T60" s="112">
        <f t="shared" si="11"/>
        <v>93858.061000000002</v>
      </c>
      <c r="U60" s="116">
        <f t="shared" si="6"/>
        <v>121825.77528571429</v>
      </c>
      <c r="V60" s="74" t="str">
        <f t="shared" si="7"/>
        <v>AéreoA6076</v>
      </c>
      <c r="W60" s="148">
        <f>+IF(AND($C60='C-Aux_CA'!$C$7,$D60='C-Aux_CA'!$C$5,$I60&gt;='C-Aux_CA'!$C$14,$H60&gt;='C-Aux_CA'!$C$15),1,0)</f>
        <v>0</v>
      </c>
      <c r="X60" s="148">
        <f t="shared" si="8"/>
        <v>2</v>
      </c>
      <c r="Y60" s="151" cm="1">
        <f t="array" ref="Y60">IF(W60=0,0,SUMPRODUCT(--($T60&gt;='C-BaremoVectorial'!$T$4:$T$1101),--(1=$W$4:$W$1101)))</f>
        <v>0</v>
      </c>
      <c r="Z60" s="151">
        <f t="shared" si="9"/>
        <v>0</v>
      </c>
      <c r="AA60" s="151" cm="1">
        <f t="array" ref="AA60">IF($W60=0,0,SUMPRODUCT(--(1=$W$4:$W$1101),--($U60&gt;='C-BaremoVectorial'!$U$4:$U$1101)))</f>
        <v>0</v>
      </c>
      <c r="AB60" s="21"/>
      <c r="AC60" s="21"/>
      <c r="AD60" s="21"/>
    </row>
    <row r="61" spans="1:30" ht="14.5" x14ac:dyDescent="0.35">
      <c r="A61" s="73">
        <f t="shared" si="10"/>
        <v>57</v>
      </c>
      <c r="B61" s="79" t="s">
        <v>8275</v>
      </c>
      <c r="C61" s="79" t="s">
        <v>8244</v>
      </c>
      <c r="D61" s="79" t="s">
        <v>10</v>
      </c>
      <c r="E61" s="79" t="s">
        <v>45</v>
      </c>
      <c r="F61" s="183">
        <v>2</v>
      </c>
      <c r="G61" s="79" t="s">
        <v>8298</v>
      </c>
      <c r="H61" s="78">
        <f>2*24000</f>
        <v>48000</v>
      </c>
      <c r="I61" s="74" cm="1">
        <f t="array" ref="I61">+INDEX('I-Gasificación'!$G$5:$G$1100,MATCH($C61&amp;$D61&amp;$E61&amp;$G61,'I-Gasificación'!$C$5:$C$1100&amp;'I-Gasificación'!$D$5:$D$1100&amp;'I-Gasificación'!$E$5:$E$1100&amp;'I-Gasificación'!$F$5:$F$1100,0))</f>
        <v>5992</v>
      </c>
      <c r="J61" s="112">
        <f>INDEX('I-Baremo_Depósitos_Lapesa'!$C:$C,MATCH($E61,'I-Baremo_Depósitos_Lapesa'!$B:$B,0),1)</f>
        <v>40898</v>
      </c>
      <c r="K61" s="78">
        <f t="shared" si="1"/>
        <v>58425.71428571429</v>
      </c>
      <c r="L61" s="122">
        <f>INDEX('I-Baremo_VA_Lapesa'!$D$5:$K$66,MATCH($E61,'I-Baremo_VA_Lapesa'!$C$5:$C$66,0),MATCH($G61,'I-Baremo_VA_Lapesa'!$D$4:$K$4,0))</f>
        <v>25574</v>
      </c>
      <c r="M61" s="123">
        <f t="shared" si="2"/>
        <v>36534.285714285717</v>
      </c>
      <c r="N61" s="113" cm="1">
        <f t="array" ref="N61">IF(AND($H61&lt;=4800,$I61&lt;=560),0,SUMPRODUCT(--($I61&gt;'I-Baremo_Regulación_Lapesa'!$B$4:$B$8),--($I61&lt;='I-Baremo_Regulación_Lapesa'!$C$4:$C$8),'I-Baremo_Regulación_Lapesa'!$D$4:$D$8))</f>
        <v>3820</v>
      </c>
      <c r="O61" s="78">
        <f t="shared" si="3"/>
        <v>5457.1428571428578</v>
      </c>
      <c r="P61" s="112">
        <f t="shared" si="4"/>
        <v>70292</v>
      </c>
      <c r="Q61" s="74">
        <f t="shared" si="5"/>
        <v>100417.14285714286</v>
      </c>
      <c r="R61" s="113">
        <f>INDEX('I-Baremo_Legalización'!$D$4:$D$100,MATCH($E61,'I-Baremo_Legalización'!$C$4:$C$100,0),1)</f>
        <v>2038.3500000000001</v>
      </c>
      <c r="S61" s="113" cm="1">
        <f t="array" ref="S61">+INDEX('I-Baremo_Acuerdo_Marco'!$F$2:$F$221,MATCH($C61&amp;$E61&amp;$G61,'I-Baremo_Acuerdo_Marco'!$C$2:$C$221&amp;'I-Baremo_Acuerdo_Marco'!$D$2:$D$221&amp;'I-Baremo_Acuerdo_Marco'!$E$2:$E$221,0))</f>
        <v>26935.710999999999</v>
      </c>
      <c r="T61" s="112">
        <f t="shared" si="11"/>
        <v>99266.061000000002</v>
      </c>
      <c r="U61" s="116">
        <f t="shared" si="6"/>
        <v>129391.20385714286</v>
      </c>
      <c r="V61" s="74" t="str">
        <f t="shared" si="7"/>
        <v>AéreoA5992</v>
      </c>
      <c r="W61" s="148">
        <f>+IF(AND($C61='C-Aux_CA'!$C$7,$D61='C-Aux_CA'!$C$5,$I61&gt;='C-Aux_CA'!$C$14,$H61&gt;='C-Aux_CA'!$C$15),1,0)</f>
        <v>0</v>
      </c>
      <c r="X61" s="148">
        <f t="shared" si="8"/>
        <v>2</v>
      </c>
      <c r="Y61" s="151" cm="1">
        <f t="array" ref="Y61">IF(W61=0,0,SUMPRODUCT(--($T61&gt;='C-BaremoVectorial'!$T$4:$T$1101),--(1=$W$4:$W$1101)))</f>
        <v>0</v>
      </c>
      <c r="Z61" s="151">
        <f t="shared" si="9"/>
        <v>0</v>
      </c>
      <c r="AA61" s="151" cm="1">
        <f t="array" ref="AA61">IF($W61=0,0,SUMPRODUCT(--(1=$W$4:$W$1101),--($U61&gt;='C-BaremoVectorial'!$U$4:$U$1101)))</f>
        <v>0</v>
      </c>
      <c r="AB61" s="21"/>
      <c r="AC61" s="21"/>
      <c r="AD61" s="21"/>
    </row>
    <row r="62" spans="1:30" ht="14.5" x14ac:dyDescent="0.35">
      <c r="A62" s="73">
        <f t="shared" si="10"/>
        <v>58</v>
      </c>
      <c r="B62" s="79" t="s">
        <v>8275</v>
      </c>
      <c r="C62" s="79" t="s">
        <v>8244</v>
      </c>
      <c r="D62" s="79" t="s">
        <v>10</v>
      </c>
      <c r="E62" s="79" t="s">
        <v>46</v>
      </c>
      <c r="F62" s="183">
        <v>2</v>
      </c>
      <c r="G62" s="79" t="s">
        <v>8298</v>
      </c>
      <c r="H62" s="78">
        <f>2*29000</f>
        <v>58000</v>
      </c>
      <c r="I62" s="74" cm="1">
        <f t="array" ref="I62">+INDEX('I-Gasificación'!$G$5:$G$1100,MATCH($C62&amp;$D62&amp;$E62&amp;$G62,'I-Gasificación'!$C$5:$C$1100&amp;'I-Gasificación'!$D$5:$D$1100&amp;'I-Gasificación'!$E$5:$E$1100&amp;'I-Gasificación'!$F$5:$F$1100,0))</f>
        <v>6384</v>
      </c>
      <c r="J62" s="112">
        <f>INDEX('I-Baremo_Depósitos_Lapesa'!$C:$C,MATCH($E62,'I-Baremo_Depósitos_Lapesa'!$B:$B,0),1)</f>
        <v>45448</v>
      </c>
      <c r="K62" s="78">
        <f t="shared" si="1"/>
        <v>64925.71428571429</v>
      </c>
      <c r="L62" s="122">
        <f>INDEX('I-Baremo_VA_Lapesa'!$D$5:$K$66,MATCH($E62,'I-Baremo_VA_Lapesa'!$C$5:$C$66,0),MATCH($G62,'I-Baremo_VA_Lapesa'!$D$4:$K$4,0))</f>
        <v>25574</v>
      </c>
      <c r="M62" s="123">
        <f t="shared" si="2"/>
        <v>36534.285714285717</v>
      </c>
      <c r="N62" s="113" cm="1">
        <f t="array" ref="N62">IF(AND($H62&lt;=4800,$I62&lt;=560),0,SUMPRODUCT(--($I62&gt;'I-Baremo_Regulación_Lapesa'!$B$4:$B$8),--($I62&lt;='I-Baremo_Regulación_Lapesa'!$C$4:$C$8),'I-Baremo_Regulación_Lapesa'!$D$4:$D$8))</f>
        <v>3820</v>
      </c>
      <c r="O62" s="78">
        <f t="shared" si="3"/>
        <v>5457.1428571428578</v>
      </c>
      <c r="P62" s="112">
        <f t="shared" si="4"/>
        <v>74842</v>
      </c>
      <c r="Q62" s="74">
        <f t="shared" si="5"/>
        <v>106917.14285714286</v>
      </c>
      <c r="R62" s="113">
        <f>INDEX('I-Baremo_Legalización'!$D$4:$D$100,MATCH($E62,'I-Baremo_Legalización'!$C$4:$C$100,0),1)</f>
        <v>2038.3500000000001</v>
      </c>
      <c r="S62" s="113" cm="1">
        <f t="array" ref="S62">+INDEX('I-Baremo_Acuerdo_Marco'!$F$2:$F$221,MATCH($C62&amp;$E62&amp;$G62,'I-Baremo_Acuerdo_Marco'!$C$2:$C$221&amp;'I-Baremo_Acuerdo_Marco'!$D$2:$D$221&amp;'I-Baremo_Acuerdo_Marco'!$E$2:$E$221,0))</f>
        <v>28306.311000000002</v>
      </c>
      <c r="T62" s="112">
        <f t="shared" si="11"/>
        <v>105186.66100000001</v>
      </c>
      <c r="U62" s="116">
        <f t="shared" si="6"/>
        <v>137261.80385714286</v>
      </c>
      <c r="V62" s="74" t="str">
        <f t="shared" si="7"/>
        <v>AéreoA6384</v>
      </c>
      <c r="W62" s="148">
        <f>+IF(AND($C62='C-Aux_CA'!$C$7,$D62='C-Aux_CA'!$C$5,$I62&gt;='C-Aux_CA'!$C$14,$H62&gt;='C-Aux_CA'!$C$15),1,0)</f>
        <v>0</v>
      </c>
      <c r="X62" s="148">
        <f t="shared" si="8"/>
        <v>2</v>
      </c>
      <c r="Y62" s="151" cm="1">
        <f t="array" ref="Y62">IF(W62=0,0,SUMPRODUCT(--($T62&gt;='C-BaremoVectorial'!$T$4:$T$1101),--(1=$W$4:$W$1101)))</f>
        <v>0</v>
      </c>
      <c r="Z62" s="151">
        <f t="shared" si="9"/>
        <v>0</v>
      </c>
      <c r="AA62" s="151" cm="1">
        <f t="array" ref="AA62">IF($W62=0,0,SUMPRODUCT(--(1=$W$4:$W$1101),--($U62&gt;='C-BaremoVectorial'!$U$4:$U$1101)))</f>
        <v>0</v>
      </c>
      <c r="AB62" s="21"/>
      <c r="AC62" s="21"/>
      <c r="AD62" s="21"/>
    </row>
    <row r="63" spans="1:30" ht="14.5" x14ac:dyDescent="0.35">
      <c r="A63" s="73">
        <f t="shared" si="10"/>
        <v>59</v>
      </c>
      <c r="B63" s="79" t="s">
        <v>8275</v>
      </c>
      <c r="C63" s="79" t="s">
        <v>8244</v>
      </c>
      <c r="D63" s="79" t="s">
        <v>10</v>
      </c>
      <c r="E63" s="79" t="s">
        <v>47</v>
      </c>
      <c r="F63" s="183">
        <v>2</v>
      </c>
      <c r="G63" s="79" t="s">
        <v>8298</v>
      </c>
      <c r="H63" s="78">
        <f>2*34000</f>
        <v>68000</v>
      </c>
      <c r="I63" s="74" cm="1">
        <f t="array" ref="I63">+INDEX('I-Gasificación'!$G$5:$G$1100,MATCH($C63&amp;$D63&amp;$E63&amp;$G63,'I-Gasificación'!$C$5:$C$1100&amp;'I-Gasificación'!$D$5:$D$1100&amp;'I-Gasificación'!$E$5:$E$1100&amp;'I-Gasificación'!$F$5:$F$1100,0))</f>
        <v>6776</v>
      </c>
      <c r="J63" s="112">
        <f>INDEX('I-Baremo_Depósitos_Lapesa'!$C:$C,MATCH($E63,'I-Baremo_Depósitos_Lapesa'!$B:$B,0),1)</f>
        <v>50478</v>
      </c>
      <c r="K63" s="78">
        <f t="shared" si="1"/>
        <v>72111.42857142858</v>
      </c>
      <c r="L63" s="122">
        <f>INDEX('I-Baremo_VA_Lapesa'!$D$5:$K$66,MATCH($E63,'I-Baremo_VA_Lapesa'!$C$5:$C$66,0),MATCH($G63,'I-Baremo_VA_Lapesa'!$D$4:$K$4,0))</f>
        <v>25574</v>
      </c>
      <c r="M63" s="123">
        <f t="shared" si="2"/>
        <v>36534.285714285717</v>
      </c>
      <c r="N63" s="113" cm="1">
        <f t="array" ref="N63">IF(AND($H63&lt;=4800,$I63&lt;=560),0,SUMPRODUCT(--($I63&gt;'I-Baremo_Regulación_Lapesa'!$B$4:$B$8),--($I63&lt;='I-Baremo_Regulación_Lapesa'!$C$4:$C$8),'I-Baremo_Regulación_Lapesa'!$D$4:$D$8))</f>
        <v>3820</v>
      </c>
      <c r="O63" s="78">
        <f t="shared" si="3"/>
        <v>5457.1428571428578</v>
      </c>
      <c r="P63" s="112">
        <f t="shared" si="4"/>
        <v>79872</v>
      </c>
      <c r="Q63" s="74">
        <f t="shared" si="5"/>
        <v>114102.85714285714</v>
      </c>
      <c r="R63" s="113">
        <f>INDEX('I-Baremo_Legalización'!$D$4:$D$100,MATCH($E63,'I-Baremo_Legalización'!$C$4:$C$100,0),1)</f>
        <v>3215.3500000000004</v>
      </c>
      <c r="S63" s="113" cm="1">
        <f t="array" ref="S63">+INDEX('I-Baremo_Acuerdo_Marco'!$F$2:$F$221,MATCH($C63&amp;$E63&amp;$G63,'I-Baremo_Acuerdo_Marco'!$C$2:$C$221&amp;'I-Baremo_Acuerdo_Marco'!$D$2:$D$221&amp;'I-Baremo_Acuerdo_Marco'!$E$2:$E$221,0))</f>
        <v>36895.331000000006</v>
      </c>
      <c r="T63" s="112">
        <f t="shared" si="11"/>
        <v>119982.68100000001</v>
      </c>
      <c r="U63" s="116">
        <f t="shared" si="6"/>
        <v>154213.53814285714</v>
      </c>
      <c r="V63" s="74" t="str">
        <f t="shared" si="7"/>
        <v>AéreoA6776</v>
      </c>
      <c r="W63" s="148">
        <f>+IF(AND($C63='C-Aux_CA'!$C$7,$D63='C-Aux_CA'!$C$5,$I63&gt;='C-Aux_CA'!$C$14,$H63&gt;='C-Aux_CA'!$C$15),1,0)</f>
        <v>0</v>
      </c>
      <c r="X63" s="148">
        <f t="shared" si="8"/>
        <v>2</v>
      </c>
      <c r="Y63" s="151" cm="1">
        <f t="array" ref="Y63">IF(W63=0,0,SUMPRODUCT(--($T63&gt;='C-BaremoVectorial'!$T$4:$T$1101),--(1=$W$4:$W$1101)))</f>
        <v>0</v>
      </c>
      <c r="Z63" s="151">
        <f t="shared" si="9"/>
        <v>0</v>
      </c>
      <c r="AA63" s="151" cm="1">
        <f t="array" ref="AA63">IF($W63=0,0,SUMPRODUCT(--(1=$W$4:$W$1101),--($U63&gt;='C-BaremoVectorial'!$U$4:$U$1101)))</f>
        <v>0</v>
      </c>
      <c r="AB63" s="21"/>
      <c r="AC63" s="21"/>
      <c r="AD63" s="21"/>
    </row>
    <row r="64" spans="1:30" ht="14.5" x14ac:dyDescent="0.35">
      <c r="A64" s="73">
        <f t="shared" si="10"/>
        <v>60</v>
      </c>
      <c r="B64" s="79" t="s">
        <v>8275</v>
      </c>
      <c r="C64" s="79" t="s">
        <v>8244</v>
      </c>
      <c r="D64" s="79" t="s">
        <v>10</v>
      </c>
      <c r="E64" s="79" t="s">
        <v>48</v>
      </c>
      <c r="F64" s="183">
        <v>2</v>
      </c>
      <c r="G64" s="79" t="s">
        <v>8298</v>
      </c>
      <c r="H64" s="78">
        <f>2*33000</f>
        <v>66000</v>
      </c>
      <c r="I64" s="74" cm="1">
        <f t="array" ref="I64">+INDEX('I-Gasificación'!$G$5:$G$1100,MATCH($C64&amp;$D64&amp;$E64&amp;$G64,'I-Gasificación'!$C$5:$C$1100&amp;'I-Gasificación'!$D$5:$D$1100&amp;'I-Gasificación'!$E$5:$E$1100&amp;'I-Gasificación'!$F$5:$F$1100,0))</f>
        <v>6216</v>
      </c>
      <c r="J64" s="112">
        <f>INDEX('I-Baremo_Depósitos_Lapesa'!$C:$C,MATCH($E64,'I-Baremo_Depósitos_Lapesa'!$B:$B,0),1)</f>
        <v>67416</v>
      </c>
      <c r="K64" s="78">
        <f t="shared" si="1"/>
        <v>96308.571428571435</v>
      </c>
      <c r="L64" s="122">
        <f>INDEX('I-Baremo_VA_Lapesa'!$D$5:$K$66,MATCH($E64,'I-Baremo_VA_Lapesa'!$C$5:$C$66,0),MATCH($G64,'I-Baremo_VA_Lapesa'!$D$4:$K$4,0))</f>
        <v>25574</v>
      </c>
      <c r="M64" s="123">
        <f t="shared" si="2"/>
        <v>36534.285714285717</v>
      </c>
      <c r="N64" s="113" cm="1">
        <f t="array" ref="N64">IF(AND($H64&lt;=4800,$I64&lt;=560),0,SUMPRODUCT(--($I64&gt;'I-Baremo_Regulación_Lapesa'!$B$4:$B$8),--($I64&lt;='I-Baremo_Regulación_Lapesa'!$C$4:$C$8),'I-Baremo_Regulación_Lapesa'!$D$4:$D$8))</f>
        <v>3820</v>
      </c>
      <c r="O64" s="78">
        <f t="shared" si="3"/>
        <v>5457.1428571428578</v>
      </c>
      <c r="P64" s="112">
        <f t="shared" si="4"/>
        <v>96810</v>
      </c>
      <c r="Q64" s="74">
        <f t="shared" si="5"/>
        <v>138300.00000000003</v>
      </c>
      <c r="R64" s="113">
        <f>INDEX('I-Baremo_Legalización'!$D$4:$D$100,MATCH($E64,'I-Baremo_Legalización'!$C$4:$C$100,0),1)</f>
        <v>3215.3500000000004</v>
      </c>
      <c r="S64" s="113" cm="1">
        <f t="array" ref="S64">+INDEX('I-Baremo_Acuerdo_Marco'!$F$2:$F$221,MATCH($C64&amp;$E64&amp;$G64,'I-Baremo_Acuerdo_Marco'!$C$2:$C$221&amp;'I-Baremo_Acuerdo_Marco'!$D$2:$D$221&amp;'I-Baremo_Acuerdo_Marco'!$E$2:$E$221,0))</f>
        <v>40487.931000000004</v>
      </c>
      <c r="T64" s="112">
        <f t="shared" si="11"/>
        <v>140513.28100000002</v>
      </c>
      <c r="U64" s="116">
        <f t="shared" si="6"/>
        <v>182003.28100000005</v>
      </c>
      <c r="V64" s="74" t="str">
        <f t="shared" si="7"/>
        <v>AéreoA6216</v>
      </c>
      <c r="W64" s="148">
        <f>+IF(AND($C64='C-Aux_CA'!$C$7,$D64='C-Aux_CA'!$C$5,$I64&gt;='C-Aux_CA'!$C$14,$H64&gt;='C-Aux_CA'!$C$15),1,0)</f>
        <v>0</v>
      </c>
      <c r="X64" s="148">
        <f t="shared" si="8"/>
        <v>2</v>
      </c>
      <c r="Y64" s="151" cm="1">
        <f t="array" ref="Y64">IF(W64=0,0,SUMPRODUCT(--($T64&gt;='C-BaremoVectorial'!$T$4:$T$1101),--(1=$W$4:$W$1101)))</f>
        <v>0</v>
      </c>
      <c r="Z64" s="151">
        <f t="shared" si="9"/>
        <v>0</v>
      </c>
      <c r="AA64" s="151" cm="1">
        <f t="array" ref="AA64">IF($W64=0,0,SUMPRODUCT(--(1=$W$4:$W$1101),--($U64&gt;='C-BaremoVectorial'!$U$4:$U$1101)))</f>
        <v>0</v>
      </c>
      <c r="AB64" s="21"/>
      <c r="AC64" s="21"/>
      <c r="AD64" s="21"/>
    </row>
    <row r="65" spans="1:30" ht="14.5" x14ac:dyDescent="0.35">
      <c r="A65" s="73">
        <f t="shared" si="10"/>
        <v>61</v>
      </c>
      <c r="B65" s="79" t="s">
        <v>8275</v>
      </c>
      <c r="C65" s="79" t="s">
        <v>8244</v>
      </c>
      <c r="D65" s="79" t="s">
        <v>10</v>
      </c>
      <c r="E65" s="79" t="s">
        <v>49</v>
      </c>
      <c r="F65" s="183">
        <v>2</v>
      </c>
      <c r="G65" s="79" t="s">
        <v>8298</v>
      </c>
      <c r="H65" s="78">
        <f>2*50000</f>
        <v>100000</v>
      </c>
      <c r="I65" s="74" cm="1">
        <f t="array" ref="I65">+INDEX('I-Gasificación'!$G$5:$G$1100,MATCH($C65&amp;$D65&amp;$E65&amp;$G65,'I-Gasificación'!$C$5:$C$1100&amp;'I-Gasificación'!$D$5:$D$1100&amp;'I-Gasificación'!$E$5:$E$1100&amp;'I-Gasificación'!$F$5:$F$1100,0))</f>
        <v>7336</v>
      </c>
      <c r="J65" s="112">
        <f>INDEX('I-Baremo_Depósitos_Lapesa'!$C:$C,MATCH($E65,'I-Baremo_Depósitos_Lapesa'!$B:$B,0),1)</f>
        <v>88888</v>
      </c>
      <c r="K65" s="78">
        <f t="shared" si="1"/>
        <v>126982.85714285714</v>
      </c>
      <c r="L65" s="122">
        <f>INDEX('I-Baremo_VA_Lapesa'!$D$5:$K$66,MATCH($E65,'I-Baremo_VA_Lapesa'!$C$5:$C$66,0),MATCH($G65,'I-Baremo_VA_Lapesa'!$D$4:$K$4,0))</f>
        <v>25574</v>
      </c>
      <c r="M65" s="123">
        <f t="shared" si="2"/>
        <v>36534.285714285717</v>
      </c>
      <c r="N65" s="113" cm="1">
        <f t="array" ref="N65">IF(AND($H65&lt;=4800,$I65&lt;=560),0,SUMPRODUCT(--($I65&gt;'I-Baremo_Regulación_Lapesa'!$B$4:$B$8),--($I65&lt;='I-Baremo_Regulación_Lapesa'!$C$4:$C$8),'I-Baremo_Regulación_Lapesa'!$D$4:$D$8))</f>
        <v>4700</v>
      </c>
      <c r="O65" s="78">
        <f t="shared" si="3"/>
        <v>6714.2857142857147</v>
      </c>
      <c r="P65" s="112">
        <f t="shared" si="4"/>
        <v>119162</v>
      </c>
      <c r="Q65" s="74">
        <f t="shared" si="5"/>
        <v>170231.42857142858</v>
      </c>
      <c r="R65" s="113">
        <f>INDEX('I-Baremo_Legalización'!$D$4:$D$100,MATCH($E65,'I-Baremo_Legalización'!$C$4:$C$100,0),1)</f>
        <v>3215.3500000000004</v>
      </c>
      <c r="S65" s="113" cm="1">
        <f t="array" ref="S65">+INDEX('I-Baremo_Acuerdo_Marco'!$F$2:$F$221,MATCH($C65&amp;$E65&amp;$G65,'I-Baremo_Acuerdo_Marco'!$C$2:$C$221&amp;'I-Baremo_Acuerdo_Marco'!$D$2:$D$221&amp;'I-Baremo_Acuerdo_Marco'!$E$2:$E$221,0))</f>
        <v>42522.931000000004</v>
      </c>
      <c r="T65" s="112">
        <f t="shared" si="11"/>
        <v>164900.28100000002</v>
      </c>
      <c r="U65" s="116">
        <f t="shared" si="6"/>
        <v>215969.7095714286</v>
      </c>
      <c r="V65" s="74" t="str">
        <f t="shared" si="7"/>
        <v>AéreoA7336</v>
      </c>
      <c r="W65" s="148">
        <f>+IF(AND($C65='C-Aux_CA'!$C$7,$D65='C-Aux_CA'!$C$5,$I65&gt;='C-Aux_CA'!$C$14,$H65&gt;='C-Aux_CA'!$C$15),1,0)</f>
        <v>0</v>
      </c>
      <c r="X65" s="148">
        <f t="shared" si="8"/>
        <v>2</v>
      </c>
      <c r="Y65" s="151" cm="1">
        <f t="array" ref="Y65">IF(W65=0,0,SUMPRODUCT(--($T65&gt;='C-BaremoVectorial'!$T$4:$T$1101),--(1=$W$4:$W$1101)))</f>
        <v>0</v>
      </c>
      <c r="Z65" s="151">
        <f t="shared" si="9"/>
        <v>0</v>
      </c>
      <c r="AA65" s="151" cm="1">
        <f t="array" ref="AA65">IF($W65=0,0,SUMPRODUCT(--(1=$W$4:$W$1101),--($U65&gt;='C-BaremoVectorial'!$U$4:$U$1101)))</f>
        <v>0</v>
      </c>
      <c r="AB65" s="21"/>
      <c r="AC65" s="21"/>
      <c r="AD65" s="21"/>
    </row>
    <row r="66" spans="1:30" ht="14.5" x14ac:dyDescent="0.35">
      <c r="A66" s="73">
        <f t="shared" si="10"/>
        <v>62</v>
      </c>
      <c r="B66" s="79" t="s">
        <v>8275</v>
      </c>
      <c r="C66" s="79" t="s">
        <v>8244</v>
      </c>
      <c r="D66" s="79" t="s">
        <v>10</v>
      </c>
      <c r="E66" s="79" t="s">
        <v>50</v>
      </c>
      <c r="F66" s="183">
        <v>2</v>
      </c>
      <c r="G66" s="79" t="s">
        <v>8298</v>
      </c>
      <c r="H66" s="78">
        <f>2*59000</f>
        <v>118000</v>
      </c>
      <c r="I66" s="74" cm="1">
        <f t="array" ref="I66">+INDEX('I-Gasificación'!$G$5:$G$1100,MATCH($C66&amp;$D66&amp;$E66&amp;$G66,'I-Gasificación'!$C$5:$C$1100&amp;'I-Gasificación'!$D$5:$D$1100&amp;'I-Gasificación'!$E$5:$E$1100&amp;'I-Gasificación'!$F$5:$F$1100,0))</f>
        <v>7980</v>
      </c>
      <c r="J66" s="112">
        <f>INDEX('I-Baremo_Depósitos_Lapesa'!$C:$C,MATCH($E66,'I-Baremo_Depósitos_Lapesa'!$B:$B,0),1)</f>
        <v>108492</v>
      </c>
      <c r="K66" s="78">
        <f t="shared" si="1"/>
        <v>154988.57142857145</v>
      </c>
      <c r="L66" s="122">
        <f>INDEX('I-Baremo_VA_Lapesa'!$D$5:$K$66,MATCH($E66,'I-Baremo_VA_Lapesa'!$C$5:$C$66,0),MATCH($G66,'I-Baremo_VA_Lapesa'!$D$4:$K$4,0))</f>
        <v>25574</v>
      </c>
      <c r="M66" s="123">
        <f t="shared" si="2"/>
        <v>36534.285714285717</v>
      </c>
      <c r="N66" s="113" cm="1">
        <f t="array" ref="N66">IF(AND($H66&lt;=4800,$I66&lt;=560),0,SUMPRODUCT(--($I66&gt;'I-Baremo_Regulación_Lapesa'!$B$4:$B$8),--($I66&lt;='I-Baremo_Regulación_Lapesa'!$C$4:$C$8),'I-Baremo_Regulación_Lapesa'!$D$4:$D$8))</f>
        <v>4700</v>
      </c>
      <c r="O66" s="78">
        <f t="shared" si="3"/>
        <v>6714.2857142857147</v>
      </c>
      <c r="P66" s="112">
        <f t="shared" si="4"/>
        <v>138766</v>
      </c>
      <c r="Q66" s="74">
        <f t="shared" si="5"/>
        <v>198237.14285714287</v>
      </c>
      <c r="R66" s="113">
        <f>INDEX('I-Baremo_Legalización'!$D$4:$D$100,MATCH($E66,'I-Baremo_Legalización'!$C$4:$C$100,0),1)</f>
        <v>3215.3500000000004</v>
      </c>
      <c r="S66" s="113" cm="1">
        <f t="array" ref="S66">+INDEX('I-Baremo_Acuerdo_Marco'!$F$2:$F$221,MATCH($C66&amp;$E66&amp;$G66,'I-Baremo_Acuerdo_Marco'!$C$2:$C$221&amp;'I-Baremo_Acuerdo_Marco'!$D$2:$D$221&amp;'I-Baremo_Acuerdo_Marco'!$E$2:$E$221,0))</f>
        <v>46500.531000000003</v>
      </c>
      <c r="T66" s="112">
        <f t="shared" si="11"/>
        <v>188481.88099999999</v>
      </c>
      <c r="U66" s="116">
        <f t="shared" si="6"/>
        <v>247953.02385714289</v>
      </c>
      <c r="V66" s="74" t="str">
        <f t="shared" si="7"/>
        <v>AéreoA7980</v>
      </c>
      <c r="W66" s="148">
        <f>+IF(AND($C66='C-Aux_CA'!$C$7,$D66='C-Aux_CA'!$C$5,$I66&gt;='C-Aux_CA'!$C$14,$H66&gt;='C-Aux_CA'!$C$15),1,0)</f>
        <v>0</v>
      </c>
      <c r="X66" s="148">
        <f t="shared" si="8"/>
        <v>2</v>
      </c>
      <c r="Y66" s="151" cm="1">
        <f t="array" ref="Y66">IF(W66=0,0,SUMPRODUCT(--($T66&gt;='C-BaremoVectorial'!$T$4:$T$1101),--(1=$W$4:$W$1101)))</f>
        <v>0</v>
      </c>
      <c r="Z66" s="151">
        <f t="shared" si="9"/>
        <v>0</v>
      </c>
      <c r="AA66" s="151" cm="1">
        <f t="array" ref="AA66">IF($W66=0,0,SUMPRODUCT(--(1=$W$4:$W$1101),--($U66&gt;='C-BaremoVectorial'!$U$4:$U$1101)))</f>
        <v>0</v>
      </c>
      <c r="AB66" s="21"/>
      <c r="AC66" s="21"/>
      <c r="AD66" s="21"/>
    </row>
    <row r="67" spans="1:30" ht="14.5" x14ac:dyDescent="0.35">
      <c r="A67" s="73">
        <f t="shared" si="10"/>
        <v>63</v>
      </c>
      <c r="B67" s="79" t="s">
        <v>8275</v>
      </c>
      <c r="C67" s="79" t="s">
        <v>8244</v>
      </c>
      <c r="D67" s="79" t="s">
        <v>10</v>
      </c>
      <c r="E67" s="79" t="s">
        <v>51</v>
      </c>
      <c r="F67" s="183">
        <v>2</v>
      </c>
      <c r="G67" s="79" t="s">
        <v>8298</v>
      </c>
      <c r="H67" s="78">
        <f>2*50000</f>
        <v>100000</v>
      </c>
      <c r="I67" s="74" cm="1">
        <f t="array" ref="I67">+INDEX('I-Gasificación'!$G$5:$G$1100,MATCH($C67&amp;$D67&amp;$E67&amp;$G67,'I-Gasificación'!$C$5:$C$1100&amp;'I-Gasificación'!$D$5:$D$1100&amp;'I-Gasificación'!$E$5:$E$1100&amp;'I-Gasificación'!$F$5:$F$1100,0))</f>
        <v>7056</v>
      </c>
      <c r="J67" s="112">
        <f>INDEX('I-Baremo_Depósitos_Lapesa'!$C:$C,MATCH($E67,'I-Baremo_Depósitos_Lapesa'!$B:$B,0),1)</f>
        <v>90864</v>
      </c>
      <c r="K67" s="78">
        <f t="shared" si="1"/>
        <v>129805.71428571429</v>
      </c>
      <c r="L67" s="122">
        <f>INDEX('I-Baremo_VA_Lapesa'!$D$5:$K$66,MATCH($E67,'I-Baremo_VA_Lapesa'!$C$5:$C$66,0),MATCH($G67,'I-Baremo_VA_Lapesa'!$D$4:$K$4,0))</f>
        <v>25574</v>
      </c>
      <c r="M67" s="123">
        <f t="shared" si="2"/>
        <v>36534.285714285717</v>
      </c>
      <c r="N67" s="113" cm="1">
        <f t="array" ref="N67">IF(AND($H67&lt;=4800,$I67&lt;=560),0,SUMPRODUCT(--($I67&gt;'I-Baremo_Regulación_Lapesa'!$B$4:$B$8),--($I67&lt;='I-Baremo_Regulación_Lapesa'!$C$4:$C$8),'I-Baremo_Regulación_Lapesa'!$D$4:$D$8))</f>
        <v>4700</v>
      </c>
      <c r="O67" s="78">
        <f t="shared" si="3"/>
        <v>6714.2857142857147</v>
      </c>
      <c r="P67" s="112">
        <f t="shared" si="4"/>
        <v>121138</v>
      </c>
      <c r="Q67" s="74">
        <f t="shared" si="5"/>
        <v>173054.28571428571</v>
      </c>
      <c r="R67" s="113">
        <f>INDEX('I-Baremo_Legalización'!$D$4:$D$100,MATCH($E67,'I-Baremo_Legalización'!$C$4:$C$100,0),1)</f>
        <v>3215.3500000000004</v>
      </c>
      <c r="S67" s="113" cm="1">
        <f t="array" ref="S67">+INDEX('I-Baremo_Acuerdo_Marco'!$F$2:$F$221,MATCH($C67&amp;$E67&amp;$G67,'I-Baremo_Acuerdo_Marco'!$C$2:$C$221&amp;'I-Baremo_Acuerdo_Marco'!$D$2:$D$221&amp;'I-Baremo_Acuerdo_Marco'!$E$2:$E$221,0))</f>
        <v>45257.531000000003</v>
      </c>
      <c r="T67" s="112">
        <f t="shared" si="11"/>
        <v>169610.88099999999</v>
      </c>
      <c r="U67" s="116">
        <f t="shared" si="6"/>
        <v>221527.16671428573</v>
      </c>
      <c r="V67" s="74" t="str">
        <f t="shared" si="7"/>
        <v>AéreoA7056</v>
      </c>
      <c r="W67" s="148">
        <f>+IF(AND($C67='C-Aux_CA'!$C$7,$D67='C-Aux_CA'!$C$5,$I67&gt;='C-Aux_CA'!$C$14,$H67&gt;='C-Aux_CA'!$C$15),1,0)</f>
        <v>0</v>
      </c>
      <c r="X67" s="148">
        <f t="shared" si="8"/>
        <v>2</v>
      </c>
      <c r="Y67" s="151" cm="1">
        <f t="array" ref="Y67">IF(W67=0,0,SUMPRODUCT(--($T67&gt;='C-BaremoVectorial'!$T$4:$T$1101),--(1=$W$4:$W$1101)))</f>
        <v>0</v>
      </c>
      <c r="Z67" s="151">
        <f t="shared" si="9"/>
        <v>0</v>
      </c>
      <c r="AA67" s="151" cm="1">
        <f t="array" ref="AA67">IF($W67=0,0,SUMPRODUCT(--(1=$W$4:$W$1101),--($U67&gt;='C-BaremoVectorial'!$U$4:$U$1101)))</f>
        <v>0</v>
      </c>
      <c r="AB67" s="21"/>
      <c r="AC67" s="21"/>
      <c r="AD67" s="21"/>
    </row>
    <row r="68" spans="1:30" ht="14.5" x14ac:dyDescent="0.35">
      <c r="A68" s="73">
        <f t="shared" si="10"/>
        <v>64</v>
      </c>
      <c r="B68" s="79" t="s">
        <v>8275</v>
      </c>
      <c r="C68" s="79" t="s">
        <v>8244</v>
      </c>
      <c r="D68" s="79" t="s">
        <v>10</v>
      </c>
      <c r="E68" s="79" t="s">
        <v>52</v>
      </c>
      <c r="F68" s="183">
        <v>2</v>
      </c>
      <c r="G68" s="79" t="s">
        <v>8298</v>
      </c>
      <c r="H68" s="78">
        <f>2*69000</f>
        <v>138000</v>
      </c>
      <c r="I68" s="74" cm="1">
        <f t="array" ref="I68">+INDEX('I-Gasificación'!$G$5:$G$1100,MATCH($C68&amp;$D68&amp;$E68&amp;$G68,'I-Gasificación'!$C$5:$C$1100&amp;'I-Gasificación'!$D$5:$D$1100&amp;'I-Gasificación'!$E$5:$E$1100&amp;'I-Gasificación'!$F$5:$F$1100,0))</f>
        <v>8652</v>
      </c>
      <c r="J68" s="112">
        <f>INDEX('I-Baremo_Depósitos_Lapesa'!$C:$C,MATCH($E68,'I-Baremo_Depósitos_Lapesa'!$B:$B,0),1)</f>
        <v>134294</v>
      </c>
      <c r="K68" s="78">
        <f t="shared" si="1"/>
        <v>191848.57142857145</v>
      </c>
      <c r="L68" s="122">
        <f>INDEX('I-Baremo_VA_Lapesa'!$D$5:$K$66,MATCH($E68,'I-Baremo_VA_Lapesa'!$C$5:$C$66,0),MATCH($G68,'I-Baremo_VA_Lapesa'!$D$4:$K$4,0))</f>
        <v>25574</v>
      </c>
      <c r="M68" s="123">
        <f t="shared" si="2"/>
        <v>36534.285714285717</v>
      </c>
      <c r="N68" s="113" cm="1">
        <f t="array" ref="N68">IF(AND($H68&lt;=4800,$I68&lt;=560),0,SUMPRODUCT(--($I68&gt;'I-Baremo_Regulación_Lapesa'!$B$4:$B$8),--($I68&lt;='I-Baremo_Regulación_Lapesa'!$C$4:$C$8),'I-Baremo_Regulación_Lapesa'!$D$4:$D$8))</f>
        <v>4700</v>
      </c>
      <c r="O68" s="78">
        <f t="shared" si="3"/>
        <v>6714.2857142857147</v>
      </c>
      <c r="P68" s="112">
        <f t="shared" si="4"/>
        <v>164568</v>
      </c>
      <c r="Q68" s="74">
        <f t="shared" si="5"/>
        <v>235097.14285714287</v>
      </c>
      <c r="R68" s="113">
        <f>INDEX('I-Baremo_Legalización'!$D$4:$D$100,MATCH($E68,'I-Baremo_Legalización'!$C$4:$C$100,0),1)</f>
        <v>3215.3500000000004</v>
      </c>
      <c r="S68" s="113" cm="1">
        <f t="array" ref="S68">+INDEX('I-Baremo_Acuerdo_Marco'!$F$2:$F$221,MATCH($C68&amp;$E68&amp;$G68,'I-Baremo_Acuerdo_Marco'!$C$2:$C$221&amp;'I-Baremo_Acuerdo_Marco'!$D$2:$D$221&amp;'I-Baremo_Acuerdo_Marco'!$E$2:$E$221,0))</f>
        <v>45257.531000000003</v>
      </c>
      <c r="T68" s="112">
        <f t="shared" si="11"/>
        <v>213040.88099999999</v>
      </c>
      <c r="U68" s="116">
        <f t="shared" si="6"/>
        <v>283570.02385714289</v>
      </c>
      <c r="V68" s="74" t="str">
        <f t="shared" si="7"/>
        <v>AéreoA8652</v>
      </c>
      <c r="W68" s="148">
        <f>+IF(AND($C68='C-Aux_CA'!$C$7,$D68='C-Aux_CA'!$C$5,$I68&gt;='C-Aux_CA'!$C$14,$H68&gt;='C-Aux_CA'!$C$15),1,0)</f>
        <v>0</v>
      </c>
      <c r="X68" s="148">
        <f t="shared" si="8"/>
        <v>2</v>
      </c>
      <c r="Y68" s="151" cm="1">
        <f t="array" ref="Y68">IF(W68=0,0,SUMPRODUCT(--($T68&gt;='C-BaremoVectorial'!$T$4:$T$1101),--(1=$W$4:$W$1101)))</f>
        <v>0</v>
      </c>
      <c r="Z68" s="151">
        <f t="shared" si="9"/>
        <v>0</v>
      </c>
      <c r="AA68" s="151" cm="1">
        <f t="array" ref="AA68">IF($W68=0,0,SUMPRODUCT(--(1=$W$4:$W$1101),--($U68&gt;='C-BaremoVectorial'!$U$4:$U$1101)))</f>
        <v>0</v>
      </c>
      <c r="AB68" s="21"/>
      <c r="AC68" s="21"/>
      <c r="AD68" s="21"/>
    </row>
    <row r="69" spans="1:30" ht="14.5" x14ac:dyDescent="0.35">
      <c r="A69" s="73">
        <f t="shared" si="10"/>
        <v>65</v>
      </c>
      <c r="B69" s="79" t="s">
        <v>8276</v>
      </c>
      <c r="C69" s="79" t="s">
        <v>8244</v>
      </c>
      <c r="D69" s="79" t="s">
        <v>10</v>
      </c>
      <c r="E69" s="79" t="s">
        <v>26</v>
      </c>
      <c r="F69" s="183">
        <v>1</v>
      </c>
      <c r="G69" s="79" t="s">
        <v>8296</v>
      </c>
      <c r="H69" s="78">
        <v>6650</v>
      </c>
      <c r="I69" s="74" cm="1">
        <f t="array" ref="I69">+INDEX('I-Gasificación'!$G$5:$G$1100,MATCH($C69&amp;$D69&amp;$E69&amp;$G69,'I-Gasificación'!$C$5:$C$1100&amp;'I-Gasificación'!$D$5:$D$1100&amp;'I-Gasificación'!$E$5:$E$1100&amp;'I-Gasificación'!$F$5:$F$1100,0))</f>
        <v>4246.2</v>
      </c>
      <c r="J69" s="112">
        <f>INDEX('I-Baremo_Depósitos_Lapesa'!$C:$C,MATCH($E69,'I-Baremo_Depósitos_Lapesa'!$B:$B,0),1)</f>
        <v>5057</v>
      </c>
      <c r="K69" s="78">
        <f t="shared" si="1"/>
        <v>7224.2857142857147</v>
      </c>
      <c r="L69" s="122">
        <f>INDEX('I-Baremo_VA_Lapesa'!$D$5:$K$66,MATCH($E69,'I-Baremo_VA_Lapesa'!$C$5:$C$66,0),MATCH($G69,'I-Baremo_VA_Lapesa'!$D$4:$K$4,0))</f>
        <v>19737</v>
      </c>
      <c r="M69" s="123">
        <f t="shared" si="2"/>
        <v>28195.714285714286</v>
      </c>
      <c r="N69" s="113" cm="1">
        <f t="array" ref="N69">IF(AND($H69&lt;=4800,$I69&lt;=560),0,SUMPRODUCT(--($I69&gt;'I-Baremo_Regulación_Lapesa'!$B$4:$B$8),--($I69&lt;='I-Baremo_Regulación_Lapesa'!$C$4:$C$8),'I-Baremo_Regulación_Lapesa'!$D$4:$D$8))</f>
        <v>3820</v>
      </c>
      <c r="O69" s="78">
        <f t="shared" si="3"/>
        <v>5457.1428571428578</v>
      </c>
      <c r="P69" s="112">
        <f t="shared" si="4"/>
        <v>28614</v>
      </c>
      <c r="Q69" s="74">
        <f t="shared" si="5"/>
        <v>40877.142857142855</v>
      </c>
      <c r="R69" s="113">
        <f>INDEX('I-Baremo_Legalización'!$D$4:$D$100,MATCH($E69,'I-Baremo_Legalización'!$C$4:$C$100,0),1)</f>
        <v>1257.25</v>
      </c>
      <c r="S69" s="113" cm="1">
        <f t="array" ref="S69">+INDEX('I-Baremo_Acuerdo_Marco'!$F$2:$F$221,MATCH($C69&amp;$E69&amp;$G69,'I-Baremo_Acuerdo_Marco'!$C$2:$C$221&amp;'I-Baremo_Acuerdo_Marco'!$D$2:$D$221&amp;'I-Baremo_Acuerdo_Marco'!$E$2:$E$221,0))</f>
        <v>8265.7850000000017</v>
      </c>
      <c r="T69" s="112">
        <f t="shared" si="11"/>
        <v>38137.035000000003</v>
      </c>
      <c r="U69" s="116">
        <f t="shared" si="6"/>
        <v>50400.177857142859</v>
      </c>
      <c r="V69" s="74" t="str">
        <f t="shared" si="7"/>
        <v>AéreoA4246,2</v>
      </c>
      <c r="W69" s="148">
        <f>+IF(AND($C69='C-Aux_CA'!$C$7,$D69='C-Aux_CA'!$C$5,$I69&gt;='C-Aux_CA'!$C$14,$H69&gt;='C-Aux_CA'!$C$15),1,0)</f>
        <v>0</v>
      </c>
      <c r="X69" s="148">
        <f t="shared" si="8"/>
        <v>1</v>
      </c>
      <c r="Y69" s="151" cm="1">
        <f t="array" ref="Y69">IF(W69=0,0,SUMPRODUCT(--($T69&gt;='C-BaremoVectorial'!$T$4:$T$1101),--(1=$W$4:$W$1101)))</f>
        <v>0</v>
      </c>
      <c r="Z69" s="151">
        <f t="shared" si="9"/>
        <v>0</v>
      </c>
      <c r="AA69" s="151" cm="1">
        <f t="array" ref="AA69">IF($W69=0,0,SUMPRODUCT(--(1=$W$4:$W$1101),--($U69&gt;='C-BaremoVectorial'!$U$4:$U$1101)))</f>
        <v>0</v>
      </c>
      <c r="AB69" s="21"/>
      <c r="AC69" s="21"/>
      <c r="AD69" s="21"/>
    </row>
    <row r="70" spans="1:30" ht="14.5" x14ac:dyDescent="0.35">
      <c r="A70" s="73">
        <f t="shared" si="10"/>
        <v>66</v>
      </c>
      <c r="B70" s="79" t="s">
        <v>8276</v>
      </c>
      <c r="C70" s="79" t="s">
        <v>8244</v>
      </c>
      <c r="D70" s="79" t="s">
        <v>10</v>
      </c>
      <c r="E70" s="79" t="s">
        <v>27</v>
      </c>
      <c r="F70" s="183">
        <v>1</v>
      </c>
      <c r="G70" s="79" t="s">
        <v>8296</v>
      </c>
      <c r="H70" s="78">
        <v>8334</v>
      </c>
      <c r="I70" s="74" cm="1">
        <f t="array" ref="I70">+INDEX('I-Gasificación'!$G$5:$G$1100,MATCH($C70&amp;$D70&amp;$E70&amp;$G70,'I-Gasificación'!$C$5:$C$1100&amp;'I-Gasificación'!$D$5:$D$1100&amp;'I-Gasificación'!$E$5:$E$1100&amp;'I-Gasificación'!$F$5:$F$1100,0))</f>
        <v>4354</v>
      </c>
      <c r="J70" s="112">
        <f>INDEX('I-Baremo_Depósitos_Lapesa'!$C:$C,MATCH($E70,'I-Baremo_Depósitos_Lapesa'!$B:$B,0),1)</f>
        <v>6078</v>
      </c>
      <c r="K70" s="78">
        <f t="shared" ref="K70:K133" si="12">+J70/70%</f>
        <v>8682.8571428571431</v>
      </c>
      <c r="L70" s="122">
        <f>INDEX('I-Baremo_VA_Lapesa'!$D$5:$K$66,MATCH($E70,'I-Baremo_VA_Lapesa'!$C$5:$C$66,0),MATCH($G70,'I-Baremo_VA_Lapesa'!$D$4:$K$4,0))</f>
        <v>19737</v>
      </c>
      <c r="M70" s="123">
        <f t="shared" ref="M70:M133" si="13">+L70/70%</f>
        <v>28195.714285714286</v>
      </c>
      <c r="N70" s="113" cm="1">
        <f t="array" ref="N70">IF(AND($H70&lt;=4800,$I70&lt;=560),0,SUMPRODUCT(--($I70&gt;'I-Baremo_Regulación_Lapesa'!$B$4:$B$8),--($I70&lt;='I-Baremo_Regulación_Lapesa'!$C$4:$C$8),'I-Baremo_Regulación_Lapesa'!$D$4:$D$8))</f>
        <v>3820</v>
      </c>
      <c r="O70" s="78">
        <f t="shared" ref="O70:O133" si="14">+N70/70%</f>
        <v>5457.1428571428578</v>
      </c>
      <c r="P70" s="112">
        <f t="shared" ref="P70:P133" si="15">+J70+L70+N70</f>
        <v>29635</v>
      </c>
      <c r="Q70" s="74">
        <f t="shared" ref="Q70:Q133" si="16">+K70+M70+O70</f>
        <v>42335.714285714283</v>
      </c>
      <c r="R70" s="113">
        <f>INDEX('I-Baremo_Legalización'!$D$4:$D$100,MATCH($E70,'I-Baremo_Legalización'!$C$4:$C$100,0),1)</f>
        <v>1257.25</v>
      </c>
      <c r="S70" s="113" cm="1">
        <f t="array" ref="S70">+INDEX('I-Baremo_Acuerdo_Marco'!$F$2:$F$221,MATCH($C70&amp;$E70&amp;$G70,'I-Baremo_Acuerdo_Marco'!$C$2:$C$221&amp;'I-Baremo_Acuerdo_Marco'!$D$2:$D$221&amp;'I-Baremo_Acuerdo_Marco'!$E$2:$E$221,0))</f>
        <v>9387.7850000000017</v>
      </c>
      <c r="T70" s="112">
        <f t="shared" si="11"/>
        <v>40280.035000000003</v>
      </c>
      <c r="U70" s="116">
        <f t="shared" ref="U70:U133" si="17">+K70+M70+O70+R70+S70</f>
        <v>52980.749285714286</v>
      </c>
      <c r="V70" s="74" t="str">
        <f t="shared" ref="V70:V133" si="18">+C70&amp;D70&amp;I70</f>
        <v>AéreoA4354</v>
      </c>
      <c r="W70" s="148">
        <f>+IF(AND($C70='C-Aux_CA'!$C$7,$D70='C-Aux_CA'!$C$5,$I70&gt;='C-Aux_CA'!$C$14,$H70&gt;='C-Aux_CA'!$C$15),1,0)</f>
        <v>0</v>
      </c>
      <c r="X70" s="148">
        <f t="shared" ref="X70:X133" si="19">COUNTIFS($I$5:$I$1099,$I70,$H$5:$H$1099,$H70,$D$5:$D$1099,$D70,$C$5:$C$1099,$C70)</f>
        <v>1</v>
      </c>
      <c r="Y70" s="151" cm="1">
        <f t="array" ref="Y70">IF(W70=0,0,SUMPRODUCT(--($T70&gt;='C-BaremoVectorial'!$T$4:$T$1101),--(1=$W$4:$W$1101)))</f>
        <v>0</v>
      </c>
      <c r="Z70" s="151">
        <f t="shared" ref="Z70:Z133" si="20">+Y70-AA70</f>
        <v>0</v>
      </c>
      <c r="AA70" s="151" cm="1">
        <f t="array" ref="AA70">IF($W70=0,0,SUMPRODUCT(--(1=$W$4:$W$1101),--($U70&gt;='C-BaremoVectorial'!$U$4:$U$1101)))</f>
        <v>0</v>
      </c>
      <c r="AB70" s="21"/>
      <c r="AC70" s="21"/>
      <c r="AD70" s="21"/>
    </row>
    <row r="71" spans="1:30" ht="14.5" x14ac:dyDescent="0.35">
      <c r="A71" s="73">
        <f t="shared" ref="A71:A134" si="21">+A70+1</f>
        <v>67</v>
      </c>
      <c r="B71" s="79" t="s">
        <v>8276</v>
      </c>
      <c r="C71" s="79" t="s">
        <v>8244</v>
      </c>
      <c r="D71" s="79" t="s">
        <v>10</v>
      </c>
      <c r="E71" s="79" t="s">
        <v>28</v>
      </c>
      <c r="F71" s="183">
        <v>1</v>
      </c>
      <c r="G71" s="79" t="s">
        <v>8296</v>
      </c>
      <c r="H71" s="78">
        <v>10000</v>
      </c>
      <c r="I71" s="74" cm="1">
        <f t="array" ref="I71">+INDEX('I-Gasificación'!$G$5:$G$1100,MATCH($C71&amp;$D71&amp;$E71&amp;$G71,'I-Gasificación'!$C$5:$C$1100&amp;'I-Gasificación'!$D$5:$D$1100&amp;'I-Gasificación'!$E$5:$E$1100&amp;'I-Gasificación'!$F$5:$F$1100,0))</f>
        <v>4340</v>
      </c>
      <c r="J71" s="112">
        <f>INDEX('I-Baremo_Depósitos_Lapesa'!$C:$C,MATCH($E71,'I-Baremo_Depósitos_Lapesa'!$B:$B,0),1)</f>
        <v>8595</v>
      </c>
      <c r="K71" s="78">
        <f t="shared" si="12"/>
        <v>12278.571428571429</v>
      </c>
      <c r="L71" s="122">
        <f>INDEX('I-Baremo_VA_Lapesa'!$D$5:$K$66,MATCH($E71,'I-Baremo_VA_Lapesa'!$C$5:$C$66,0),MATCH($G71,'I-Baremo_VA_Lapesa'!$D$4:$K$4,0))</f>
        <v>20509</v>
      </c>
      <c r="M71" s="123">
        <f t="shared" si="13"/>
        <v>29298.571428571431</v>
      </c>
      <c r="N71" s="113" cm="1">
        <f t="array" ref="N71">IF(AND($H71&lt;=4800,$I71&lt;=560),0,SUMPRODUCT(--($I71&gt;'I-Baremo_Regulación_Lapesa'!$B$4:$B$8),--($I71&lt;='I-Baremo_Regulación_Lapesa'!$C$4:$C$8),'I-Baremo_Regulación_Lapesa'!$D$4:$D$8))</f>
        <v>3820</v>
      </c>
      <c r="O71" s="78">
        <f t="shared" si="14"/>
        <v>5457.1428571428578</v>
      </c>
      <c r="P71" s="112">
        <f t="shared" si="15"/>
        <v>32924</v>
      </c>
      <c r="Q71" s="74">
        <f t="shared" si="16"/>
        <v>47034.285714285717</v>
      </c>
      <c r="R71" s="113">
        <f>INDEX('I-Baremo_Legalización'!$D$4:$D$100,MATCH($E71,'I-Baremo_Legalización'!$C$4:$C$100,0),1)</f>
        <v>1257.25</v>
      </c>
      <c r="S71" s="113" cm="1">
        <f t="array" ref="S71">+INDEX('I-Baremo_Acuerdo_Marco'!$F$2:$F$221,MATCH($C71&amp;$E71&amp;$G71,'I-Baremo_Acuerdo_Marco'!$C$2:$C$221&amp;'I-Baremo_Acuerdo_Marco'!$D$2:$D$221&amp;'I-Baremo_Acuerdo_Marco'!$E$2:$E$221,0))</f>
        <v>10015.885000000002</v>
      </c>
      <c r="T71" s="112">
        <f t="shared" si="11"/>
        <v>44197.135000000002</v>
      </c>
      <c r="U71" s="116">
        <f t="shared" si="17"/>
        <v>58307.420714285719</v>
      </c>
      <c r="V71" s="74" t="str">
        <f t="shared" si="18"/>
        <v>AéreoA4340</v>
      </c>
      <c r="W71" s="148">
        <f>+IF(AND($C71='C-Aux_CA'!$C$7,$D71='C-Aux_CA'!$C$5,$I71&gt;='C-Aux_CA'!$C$14,$H71&gt;='C-Aux_CA'!$C$15),1,0)</f>
        <v>0</v>
      </c>
      <c r="X71" s="148">
        <f t="shared" si="19"/>
        <v>1</v>
      </c>
      <c r="Y71" s="151" cm="1">
        <f t="array" ref="Y71">IF(W71=0,0,SUMPRODUCT(--($T71&gt;='C-BaremoVectorial'!$T$4:$T$1101),--(1=$W$4:$W$1101)))</f>
        <v>0</v>
      </c>
      <c r="Z71" s="151">
        <f t="shared" si="20"/>
        <v>0</v>
      </c>
      <c r="AA71" s="151" cm="1">
        <f t="array" ref="AA71">IF($W71=0,0,SUMPRODUCT(--(1=$W$4:$W$1101),--($U71&gt;='C-BaremoVectorial'!$U$4:$U$1101)))</f>
        <v>0</v>
      </c>
      <c r="AB71" s="21"/>
      <c r="AC71" s="21"/>
      <c r="AD71" s="21"/>
    </row>
    <row r="72" spans="1:30" ht="14.5" x14ac:dyDescent="0.35">
      <c r="A72" s="73">
        <f t="shared" si="21"/>
        <v>68</v>
      </c>
      <c r="B72" s="79" t="s">
        <v>8276</v>
      </c>
      <c r="C72" s="79" t="s">
        <v>8244</v>
      </c>
      <c r="D72" s="79" t="s">
        <v>10</v>
      </c>
      <c r="E72" s="79" t="s">
        <v>29</v>
      </c>
      <c r="F72" s="183">
        <v>1</v>
      </c>
      <c r="G72" s="79" t="s">
        <v>8296</v>
      </c>
      <c r="H72" s="78">
        <v>13000</v>
      </c>
      <c r="I72" s="74" cm="1">
        <f t="array" ref="I72">+INDEX('I-Gasificación'!$G$5:$G$1100,MATCH($C72&amp;$D72&amp;$E72&amp;$G72,'I-Gasificación'!$C$5:$C$1100&amp;'I-Gasificación'!$D$5:$D$1100&amp;'I-Gasificación'!$E$5:$E$1100&amp;'I-Gasificación'!$F$5:$F$1100,0))</f>
        <v>4494</v>
      </c>
      <c r="J72" s="112">
        <f>INDEX('I-Baremo_Depósitos_Lapesa'!$C:$C,MATCH($E72,'I-Baremo_Depósitos_Lapesa'!$B:$B,0),1)</f>
        <v>10510</v>
      </c>
      <c r="K72" s="78">
        <f t="shared" si="12"/>
        <v>15014.285714285716</v>
      </c>
      <c r="L72" s="122">
        <f>INDEX('I-Baremo_VA_Lapesa'!$D$5:$K$66,MATCH($E72,'I-Baremo_VA_Lapesa'!$C$5:$C$66,0),MATCH($G72,'I-Baremo_VA_Lapesa'!$D$4:$K$4,0))</f>
        <v>20509</v>
      </c>
      <c r="M72" s="123">
        <f t="shared" si="13"/>
        <v>29298.571428571431</v>
      </c>
      <c r="N72" s="113" cm="1">
        <f t="array" ref="N72">IF(AND($H72&lt;=4800,$I72&lt;=560),0,SUMPRODUCT(--($I72&gt;'I-Baremo_Regulación_Lapesa'!$B$4:$B$8),--($I72&lt;='I-Baremo_Regulación_Lapesa'!$C$4:$C$8),'I-Baremo_Regulación_Lapesa'!$D$4:$D$8))</f>
        <v>3820</v>
      </c>
      <c r="O72" s="78">
        <f t="shared" si="14"/>
        <v>5457.1428571428578</v>
      </c>
      <c r="P72" s="112">
        <f t="shared" si="15"/>
        <v>34839</v>
      </c>
      <c r="Q72" s="74">
        <f t="shared" si="16"/>
        <v>49770</v>
      </c>
      <c r="R72" s="113">
        <f>INDEX('I-Baremo_Legalización'!$D$4:$D$100,MATCH($E72,'I-Baremo_Legalización'!$C$4:$C$100,0),1)</f>
        <v>1257.25</v>
      </c>
      <c r="S72" s="113" cm="1">
        <f t="array" ref="S72">+INDEX('I-Baremo_Acuerdo_Marco'!$F$2:$F$221,MATCH($C72&amp;$E72&amp;$G72,'I-Baremo_Acuerdo_Marco'!$C$2:$C$221&amp;'I-Baremo_Acuerdo_Marco'!$D$2:$D$221&amp;'I-Baremo_Acuerdo_Marco'!$E$2:$E$221,0))</f>
        <v>10612.085000000001</v>
      </c>
      <c r="T72" s="112">
        <f t="shared" ref="T72:T135" si="22">+J72+L72+N72+R72+S72</f>
        <v>46708.334999999999</v>
      </c>
      <c r="U72" s="116">
        <f t="shared" si="17"/>
        <v>61639.334999999999</v>
      </c>
      <c r="V72" s="74" t="str">
        <f t="shared" si="18"/>
        <v>AéreoA4494</v>
      </c>
      <c r="W72" s="148">
        <f>+IF(AND($C72='C-Aux_CA'!$C$7,$D72='C-Aux_CA'!$C$5,$I72&gt;='C-Aux_CA'!$C$14,$H72&gt;='C-Aux_CA'!$C$15),1,0)</f>
        <v>0</v>
      </c>
      <c r="X72" s="148">
        <f t="shared" si="19"/>
        <v>2</v>
      </c>
      <c r="Y72" s="151" cm="1">
        <f t="array" ref="Y72">IF(W72=0,0,SUMPRODUCT(--($T72&gt;='C-BaremoVectorial'!$T$4:$T$1101),--(1=$W$4:$W$1101)))</f>
        <v>0</v>
      </c>
      <c r="Z72" s="151">
        <f t="shared" si="20"/>
        <v>0</v>
      </c>
      <c r="AA72" s="151" cm="1">
        <f t="array" ref="AA72">IF($W72=0,0,SUMPRODUCT(--(1=$W$4:$W$1101),--($U72&gt;='C-BaremoVectorial'!$U$4:$U$1101)))</f>
        <v>0</v>
      </c>
      <c r="AB72" s="21"/>
      <c r="AC72" s="21"/>
      <c r="AD72" s="21"/>
    </row>
    <row r="73" spans="1:30" ht="14.5" x14ac:dyDescent="0.35">
      <c r="A73" s="73">
        <f t="shared" si="21"/>
        <v>69</v>
      </c>
      <c r="B73" s="79" t="s">
        <v>8276</v>
      </c>
      <c r="C73" s="79" t="s">
        <v>8244</v>
      </c>
      <c r="D73" s="79" t="s">
        <v>10</v>
      </c>
      <c r="E73" s="79" t="s">
        <v>30</v>
      </c>
      <c r="F73" s="183">
        <v>1</v>
      </c>
      <c r="G73" s="79" t="s">
        <v>8296</v>
      </c>
      <c r="H73" s="78">
        <v>16000</v>
      </c>
      <c r="I73" s="74" cm="1">
        <f t="array" ref="I73">+INDEX('I-Gasificación'!$G$5:$G$1100,MATCH($C73&amp;$D73&amp;$E73&amp;$G73,'I-Gasificación'!$C$5:$C$1100&amp;'I-Gasificación'!$D$5:$D$1100&amp;'I-Gasificación'!$E$5:$E$1100&amp;'I-Gasificación'!$F$5:$F$1100,0))</f>
        <v>4634</v>
      </c>
      <c r="J73" s="112">
        <f>INDEX('I-Baremo_Depósitos_Lapesa'!$C:$C,MATCH($E73,'I-Baremo_Depósitos_Lapesa'!$B:$B,0),1)</f>
        <v>12792</v>
      </c>
      <c r="K73" s="78">
        <f t="shared" si="12"/>
        <v>18274.285714285714</v>
      </c>
      <c r="L73" s="122">
        <f>INDEX('I-Baremo_VA_Lapesa'!$D$5:$K$66,MATCH($E73,'I-Baremo_VA_Lapesa'!$C$5:$C$66,0),MATCH($G73,'I-Baremo_VA_Lapesa'!$D$4:$K$4,0))</f>
        <v>20509</v>
      </c>
      <c r="M73" s="123">
        <f t="shared" si="13"/>
        <v>29298.571428571431</v>
      </c>
      <c r="N73" s="113" cm="1">
        <f t="array" ref="N73">IF(AND($H73&lt;=4800,$I73&lt;=560),0,SUMPRODUCT(--($I73&gt;'I-Baremo_Regulación_Lapesa'!$B$4:$B$8),--($I73&lt;='I-Baremo_Regulación_Lapesa'!$C$4:$C$8),'I-Baremo_Regulación_Lapesa'!$D$4:$D$8))</f>
        <v>3820</v>
      </c>
      <c r="O73" s="78">
        <f t="shared" si="14"/>
        <v>5457.1428571428578</v>
      </c>
      <c r="P73" s="112">
        <f t="shared" si="15"/>
        <v>37121</v>
      </c>
      <c r="Q73" s="74">
        <f t="shared" si="16"/>
        <v>53030</v>
      </c>
      <c r="R73" s="113">
        <f>INDEX('I-Baremo_Legalización'!$D$4:$D$100,MATCH($E73,'I-Baremo_Legalización'!$C$4:$C$100,0),1)</f>
        <v>2038.3500000000001</v>
      </c>
      <c r="S73" s="113" cm="1">
        <f t="array" ref="S73">+INDEX('I-Baremo_Acuerdo_Marco'!$F$2:$F$221,MATCH($C73&amp;$E73&amp;$G73,'I-Baremo_Acuerdo_Marco'!$C$2:$C$221&amp;'I-Baremo_Acuerdo_Marco'!$D$2:$D$221&amp;'I-Baremo_Acuerdo_Marco'!$E$2:$E$221,0))</f>
        <v>11720.511</v>
      </c>
      <c r="T73" s="112">
        <f t="shared" si="22"/>
        <v>50879.860999999997</v>
      </c>
      <c r="U73" s="116">
        <f t="shared" si="17"/>
        <v>66788.861000000004</v>
      </c>
      <c r="V73" s="74" t="str">
        <f t="shared" si="18"/>
        <v>AéreoA4634</v>
      </c>
      <c r="W73" s="148">
        <f>+IF(AND($C73='C-Aux_CA'!$C$7,$D73='C-Aux_CA'!$C$5,$I73&gt;='C-Aux_CA'!$C$14,$H73&gt;='C-Aux_CA'!$C$15),1,0)</f>
        <v>0</v>
      </c>
      <c r="X73" s="148">
        <f t="shared" si="19"/>
        <v>2</v>
      </c>
      <c r="Y73" s="151" cm="1">
        <f t="array" ref="Y73">IF(W73=0,0,SUMPRODUCT(--($T73&gt;='C-BaremoVectorial'!$T$4:$T$1101),--(1=$W$4:$W$1101)))</f>
        <v>0</v>
      </c>
      <c r="Z73" s="151">
        <f t="shared" si="20"/>
        <v>0</v>
      </c>
      <c r="AA73" s="151" cm="1">
        <f t="array" ref="AA73">IF($W73=0,0,SUMPRODUCT(--(1=$W$4:$W$1101),--($U73&gt;='C-BaremoVectorial'!$U$4:$U$1101)))</f>
        <v>0</v>
      </c>
      <c r="AB73" s="21"/>
      <c r="AC73" s="21"/>
      <c r="AD73" s="21"/>
    </row>
    <row r="74" spans="1:30" ht="14.5" x14ac:dyDescent="0.35">
      <c r="A74" s="73">
        <f t="shared" si="21"/>
        <v>70</v>
      </c>
      <c r="B74" s="79" t="s">
        <v>8276</v>
      </c>
      <c r="C74" s="79" t="s">
        <v>8244</v>
      </c>
      <c r="D74" s="79" t="s">
        <v>10</v>
      </c>
      <c r="E74" s="79" t="s">
        <v>31</v>
      </c>
      <c r="F74" s="183">
        <v>1</v>
      </c>
      <c r="G74" s="79" t="s">
        <v>8296</v>
      </c>
      <c r="H74" s="78">
        <v>19000</v>
      </c>
      <c r="I74" s="74" cm="1">
        <f t="array" ref="I74">+INDEX('I-Gasificación'!$G$5:$G$1100,MATCH($C74&amp;$D74&amp;$E74&amp;$G74,'I-Gasificación'!$C$5:$C$1100&amp;'I-Gasificación'!$D$5:$D$1100&amp;'I-Gasificación'!$E$5:$E$1100&amp;'I-Gasificación'!$F$5:$F$1100,0))</f>
        <v>4788</v>
      </c>
      <c r="J74" s="112">
        <f>INDEX('I-Baremo_Depósitos_Lapesa'!$C:$C,MATCH($E74,'I-Baremo_Depósitos_Lapesa'!$B:$B,0),1)</f>
        <v>13916</v>
      </c>
      <c r="K74" s="78">
        <f t="shared" si="12"/>
        <v>19880</v>
      </c>
      <c r="L74" s="122">
        <f>INDEX('I-Baremo_VA_Lapesa'!$D$5:$K$66,MATCH($E74,'I-Baremo_VA_Lapesa'!$C$5:$C$66,0),MATCH($G74,'I-Baremo_VA_Lapesa'!$D$4:$K$4,0))</f>
        <v>20509</v>
      </c>
      <c r="M74" s="123">
        <f t="shared" si="13"/>
        <v>29298.571428571431</v>
      </c>
      <c r="N74" s="113" cm="1">
        <f t="array" ref="N74">IF(AND($H74&lt;=4800,$I74&lt;=560),0,SUMPRODUCT(--($I74&gt;'I-Baremo_Regulación_Lapesa'!$B$4:$B$8),--($I74&lt;='I-Baremo_Regulación_Lapesa'!$C$4:$C$8),'I-Baremo_Regulación_Lapesa'!$D$4:$D$8))</f>
        <v>3820</v>
      </c>
      <c r="O74" s="78">
        <f t="shared" si="14"/>
        <v>5457.1428571428578</v>
      </c>
      <c r="P74" s="112">
        <f t="shared" si="15"/>
        <v>38245</v>
      </c>
      <c r="Q74" s="74">
        <f t="shared" si="16"/>
        <v>54635.71428571429</v>
      </c>
      <c r="R74" s="113">
        <f>INDEX('I-Baremo_Legalización'!$D$4:$D$100,MATCH($E74,'I-Baremo_Legalización'!$C$4:$C$100,0),1)</f>
        <v>2038.3500000000001</v>
      </c>
      <c r="S74" s="113" cm="1">
        <f t="array" ref="S74">+INDEX('I-Baremo_Acuerdo_Marco'!$F$2:$F$221,MATCH($C74&amp;$E74&amp;$G74,'I-Baremo_Acuerdo_Marco'!$C$2:$C$221&amp;'I-Baremo_Acuerdo_Marco'!$D$2:$D$221&amp;'I-Baremo_Acuerdo_Marco'!$E$2:$E$221,0))</f>
        <v>13181.311000000002</v>
      </c>
      <c r="T74" s="112">
        <f t="shared" si="22"/>
        <v>53464.661</v>
      </c>
      <c r="U74" s="116">
        <f t="shared" si="17"/>
        <v>69855.375285714283</v>
      </c>
      <c r="V74" s="74" t="str">
        <f t="shared" si="18"/>
        <v>AéreoA4788</v>
      </c>
      <c r="W74" s="148">
        <f>+IF(AND($C74='C-Aux_CA'!$C$7,$D74='C-Aux_CA'!$C$5,$I74&gt;='C-Aux_CA'!$C$14,$H74&gt;='C-Aux_CA'!$C$15),1,0)</f>
        <v>0</v>
      </c>
      <c r="X74" s="148">
        <f t="shared" si="19"/>
        <v>2</v>
      </c>
      <c r="Y74" s="151" cm="1">
        <f t="array" ref="Y74">IF(W74=0,0,SUMPRODUCT(--($T74&gt;='C-BaremoVectorial'!$T$4:$T$1101),--(1=$W$4:$W$1101)))</f>
        <v>0</v>
      </c>
      <c r="Z74" s="151">
        <f t="shared" si="20"/>
        <v>0</v>
      </c>
      <c r="AA74" s="151" cm="1">
        <f t="array" ref="AA74">IF($W74=0,0,SUMPRODUCT(--(1=$W$4:$W$1101),--($U74&gt;='C-BaremoVectorial'!$U$4:$U$1101)))</f>
        <v>0</v>
      </c>
      <c r="AB74" s="21"/>
      <c r="AC74" s="21"/>
      <c r="AD74" s="21"/>
    </row>
    <row r="75" spans="1:30" ht="14.5" x14ac:dyDescent="0.35">
      <c r="A75" s="73">
        <f t="shared" si="21"/>
        <v>71</v>
      </c>
      <c r="B75" s="79" t="s">
        <v>8276</v>
      </c>
      <c r="C75" s="79" t="s">
        <v>8244</v>
      </c>
      <c r="D75" s="79" t="s">
        <v>10</v>
      </c>
      <c r="E75" s="79" t="s">
        <v>32</v>
      </c>
      <c r="F75" s="183">
        <v>1</v>
      </c>
      <c r="G75" s="79" t="s">
        <v>8296</v>
      </c>
      <c r="H75" s="78">
        <v>22000</v>
      </c>
      <c r="I75" s="74" cm="1">
        <f t="array" ref="I75">+INDEX('I-Gasificación'!$G$5:$G$1100,MATCH($C75&amp;$D75&amp;$E75&amp;$G75,'I-Gasificación'!$C$5:$C$1100&amp;'I-Gasificación'!$D$5:$D$1100&amp;'I-Gasificación'!$E$5:$E$1100&amp;'I-Gasificación'!$F$5:$F$1100,0))</f>
        <v>4942</v>
      </c>
      <c r="J75" s="112">
        <f>INDEX('I-Baremo_Depósitos_Lapesa'!$C:$C,MATCH($E75,'I-Baremo_Depósitos_Lapesa'!$B:$B,0),1)</f>
        <v>17932</v>
      </c>
      <c r="K75" s="78">
        <f t="shared" si="12"/>
        <v>25617.142857142859</v>
      </c>
      <c r="L75" s="122">
        <f>INDEX('I-Baremo_VA_Lapesa'!$D$5:$K$66,MATCH($E75,'I-Baremo_VA_Lapesa'!$C$5:$C$66,0),MATCH($G75,'I-Baremo_VA_Lapesa'!$D$4:$K$4,0))</f>
        <v>19761</v>
      </c>
      <c r="M75" s="123">
        <f t="shared" si="13"/>
        <v>28230</v>
      </c>
      <c r="N75" s="113" cm="1">
        <f t="array" ref="N75">IF(AND($H75&lt;=4800,$I75&lt;=560),0,SUMPRODUCT(--($I75&gt;'I-Baremo_Regulación_Lapesa'!$B$4:$B$8),--($I75&lt;='I-Baremo_Regulación_Lapesa'!$C$4:$C$8),'I-Baremo_Regulación_Lapesa'!$D$4:$D$8))</f>
        <v>3820</v>
      </c>
      <c r="O75" s="78">
        <f t="shared" si="14"/>
        <v>5457.1428571428578</v>
      </c>
      <c r="P75" s="112">
        <f t="shared" si="15"/>
        <v>41513</v>
      </c>
      <c r="Q75" s="74">
        <f t="shared" si="16"/>
        <v>59304.28571428571</v>
      </c>
      <c r="R75" s="113">
        <f>INDEX('I-Baremo_Legalización'!$D$4:$D$100,MATCH($E75,'I-Baremo_Legalización'!$C$4:$C$100,0),1)</f>
        <v>2038.3500000000001</v>
      </c>
      <c r="S75" s="113" cm="1">
        <f t="array" ref="S75">+INDEX('I-Baremo_Acuerdo_Marco'!$F$2:$F$221,MATCH($C75&amp;$E75&amp;$G75,'I-Baremo_Acuerdo_Marco'!$C$2:$C$221&amp;'I-Baremo_Acuerdo_Marco'!$D$2:$D$221&amp;'I-Baremo_Acuerdo_Marco'!$E$2:$E$221,0))</f>
        <v>13953.511000000002</v>
      </c>
      <c r="T75" s="112">
        <f t="shared" si="22"/>
        <v>57504.861000000004</v>
      </c>
      <c r="U75" s="116">
        <f t="shared" si="17"/>
        <v>75296.146714285715</v>
      </c>
      <c r="V75" s="74" t="str">
        <f t="shared" si="18"/>
        <v>AéreoA4942</v>
      </c>
      <c r="W75" s="148">
        <f>+IF(AND($C75='C-Aux_CA'!$C$7,$D75='C-Aux_CA'!$C$5,$I75&gt;='C-Aux_CA'!$C$14,$H75&gt;='C-Aux_CA'!$C$15),1,0)</f>
        <v>0</v>
      </c>
      <c r="X75" s="148">
        <f t="shared" si="19"/>
        <v>2</v>
      </c>
      <c r="Y75" s="151" cm="1">
        <f t="array" ref="Y75">IF(W75=0,0,SUMPRODUCT(--($T75&gt;='C-BaremoVectorial'!$T$4:$T$1101),--(1=$W$4:$W$1101)))</f>
        <v>0</v>
      </c>
      <c r="Z75" s="151">
        <f t="shared" si="20"/>
        <v>0</v>
      </c>
      <c r="AA75" s="151" cm="1">
        <f t="array" ref="AA75">IF($W75=0,0,SUMPRODUCT(--(1=$W$4:$W$1101),--($U75&gt;='C-BaremoVectorial'!$U$4:$U$1101)))</f>
        <v>0</v>
      </c>
      <c r="AB75" s="21"/>
      <c r="AC75" s="21"/>
      <c r="AD75" s="21"/>
    </row>
    <row r="76" spans="1:30" ht="14.5" x14ac:dyDescent="0.35">
      <c r="A76" s="73">
        <f t="shared" si="21"/>
        <v>72</v>
      </c>
      <c r="B76" s="79" t="s">
        <v>8276</v>
      </c>
      <c r="C76" s="79" t="s">
        <v>8244</v>
      </c>
      <c r="D76" s="79" t="s">
        <v>10</v>
      </c>
      <c r="E76" s="79" t="s">
        <v>33</v>
      </c>
      <c r="F76" s="183">
        <v>1</v>
      </c>
      <c r="G76" s="79" t="s">
        <v>8296</v>
      </c>
      <c r="H76" s="78">
        <v>24000</v>
      </c>
      <c r="I76" s="74" cm="1">
        <f t="array" ref="I76">+INDEX('I-Gasificación'!$G$5:$G$1100,MATCH($C76&amp;$D76&amp;$E76&amp;$G76,'I-Gasificación'!$C$5:$C$1100&amp;'I-Gasificación'!$D$5:$D$1100&amp;'I-Gasificación'!$E$5:$E$1100&amp;'I-Gasificación'!$F$5:$F$1100,0))</f>
        <v>4900</v>
      </c>
      <c r="J76" s="112">
        <f>INDEX('I-Baremo_Depósitos_Lapesa'!$C:$C,MATCH($E76,'I-Baremo_Depósitos_Lapesa'!$B:$B,0),1)</f>
        <v>20449</v>
      </c>
      <c r="K76" s="78">
        <f t="shared" si="12"/>
        <v>29212.857142857145</v>
      </c>
      <c r="L76" s="122">
        <f>INDEX('I-Baremo_VA_Lapesa'!$D$5:$K$66,MATCH($E76,'I-Baremo_VA_Lapesa'!$C$5:$C$66,0),MATCH($G76,'I-Baremo_VA_Lapesa'!$D$4:$K$4,0))</f>
        <v>21020</v>
      </c>
      <c r="M76" s="123">
        <f t="shared" si="13"/>
        <v>30028.571428571431</v>
      </c>
      <c r="N76" s="113" cm="1">
        <f t="array" ref="N76">IF(AND($H76&lt;=4800,$I76&lt;=560),0,SUMPRODUCT(--($I76&gt;'I-Baremo_Regulación_Lapesa'!$B$4:$B$8),--($I76&lt;='I-Baremo_Regulación_Lapesa'!$C$4:$C$8),'I-Baremo_Regulación_Lapesa'!$D$4:$D$8))</f>
        <v>3820</v>
      </c>
      <c r="O76" s="78">
        <f t="shared" si="14"/>
        <v>5457.1428571428578</v>
      </c>
      <c r="P76" s="112">
        <f t="shared" si="15"/>
        <v>45289</v>
      </c>
      <c r="Q76" s="74">
        <f t="shared" si="16"/>
        <v>64698.571428571435</v>
      </c>
      <c r="R76" s="113">
        <f>INDEX('I-Baremo_Legalización'!$D$4:$D$100,MATCH($E76,'I-Baremo_Legalización'!$C$4:$C$100,0),1)</f>
        <v>2038.3500000000001</v>
      </c>
      <c r="S76" s="113" cm="1">
        <f t="array" ref="S76">+INDEX('I-Baremo_Acuerdo_Marco'!$F$2:$F$221,MATCH($C76&amp;$E76&amp;$G76,'I-Baremo_Acuerdo_Marco'!$C$2:$C$221&amp;'I-Baremo_Acuerdo_Marco'!$D$2:$D$221&amp;'I-Baremo_Acuerdo_Marco'!$E$2:$E$221,0))</f>
        <v>14140.511000000002</v>
      </c>
      <c r="T76" s="112">
        <f t="shared" si="22"/>
        <v>61467.861000000004</v>
      </c>
      <c r="U76" s="116">
        <f t="shared" si="17"/>
        <v>80877.432428571439</v>
      </c>
      <c r="V76" s="74" t="str">
        <f t="shared" si="18"/>
        <v>AéreoA4900</v>
      </c>
      <c r="W76" s="148">
        <f>+IF(AND($C76='C-Aux_CA'!$C$7,$D76='C-Aux_CA'!$C$5,$I76&gt;='C-Aux_CA'!$C$14,$H76&gt;='C-Aux_CA'!$C$15),1,0)</f>
        <v>0</v>
      </c>
      <c r="X76" s="148">
        <f t="shared" si="19"/>
        <v>2</v>
      </c>
      <c r="Y76" s="151" cm="1">
        <f t="array" ref="Y76">IF(W76=0,0,SUMPRODUCT(--($T76&gt;='C-BaremoVectorial'!$T$4:$T$1101),--(1=$W$4:$W$1101)))</f>
        <v>0</v>
      </c>
      <c r="Z76" s="151">
        <f t="shared" si="20"/>
        <v>0</v>
      </c>
      <c r="AA76" s="151" cm="1">
        <f t="array" ref="AA76">IF($W76=0,0,SUMPRODUCT(--(1=$W$4:$W$1101),--($U76&gt;='C-BaremoVectorial'!$U$4:$U$1101)))</f>
        <v>0</v>
      </c>
      <c r="AB76" s="21"/>
      <c r="AC76" s="21"/>
      <c r="AD76" s="21"/>
    </row>
    <row r="77" spans="1:30" ht="14.5" x14ac:dyDescent="0.35">
      <c r="A77" s="73">
        <f t="shared" si="21"/>
        <v>73</v>
      </c>
      <c r="B77" s="79" t="s">
        <v>8276</v>
      </c>
      <c r="C77" s="79" t="s">
        <v>8244</v>
      </c>
      <c r="D77" s="79" t="s">
        <v>10</v>
      </c>
      <c r="E77" s="79" t="s">
        <v>34</v>
      </c>
      <c r="F77" s="183">
        <v>1</v>
      </c>
      <c r="G77" s="79" t="s">
        <v>8296</v>
      </c>
      <c r="H77" s="78">
        <v>29000</v>
      </c>
      <c r="I77" s="74" cm="1">
        <f t="array" ref="I77">+INDEX('I-Gasificación'!$G$5:$G$1100,MATCH($C77&amp;$D77&amp;$E77&amp;$G77,'I-Gasificación'!$C$5:$C$1100&amp;'I-Gasificación'!$D$5:$D$1100&amp;'I-Gasificación'!$E$5:$E$1100&amp;'I-Gasificación'!$F$5:$F$1100,0))</f>
        <v>5096</v>
      </c>
      <c r="J77" s="112">
        <f>INDEX('I-Baremo_Depósitos_Lapesa'!$C:$C,MATCH($E77,'I-Baremo_Depósitos_Lapesa'!$B:$B,0),1)</f>
        <v>22724</v>
      </c>
      <c r="K77" s="78">
        <f t="shared" si="12"/>
        <v>32462.857142857145</v>
      </c>
      <c r="L77" s="122">
        <f>INDEX('I-Baremo_VA_Lapesa'!$D$5:$K$66,MATCH($E77,'I-Baremo_VA_Lapesa'!$C$5:$C$66,0),MATCH($G77,'I-Baremo_VA_Lapesa'!$D$4:$K$4,0))</f>
        <v>21020</v>
      </c>
      <c r="M77" s="123">
        <f t="shared" si="13"/>
        <v>30028.571428571431</v>
      </c>
      <c r="N77" s="113" cm="1">
        <f t="array" ref="N77">IF(AND($H77&lt;=4800,$I77&lt;=560),0,SUMPRODUCT(--($I77&gt;'I-Baremo_Regulación_Lapesa'!$B$4:$B$8),--($I77&lt;='I-Baremo_Regulación_Lapesa'!$C$4:$C$8),'I-Baremo_Regulación_Lapesa'!$D$4:$D$8))</f>
        <v>3820</v>
      </c>
      <c r="O77" s="78">
        <f t="shared" si="14"/>
        <v>5457.1428571428578</v>
      </c>
      <c r="P77" s="112">
        <f t="shared" si="15"/>
        <v>47564</v>
      </c>
      <c r="Q77" s="74">
        <f t="shared" si="16"/>
        <v>67948.571428571435</v>
      </c>
      <c r="R77" s="113">
        <f>INDEX('I-Baremo_Legalización'!$D$4:$D$100,MATCH($E77,'I-Baremo_Legalización'!$C$4:$C$100,0),1)</f>
        <v>2038.3500000000001</v>
      </c>
      <c r="S77" s="113" cm="1">
        <f t="array" ref="S77">+INDEX('I-Baremo_Acuerdo_Marco'!$F$2:$F$221,MATCH($C77&amp;$E77&amp;$G77,'I-Baremo_Acuerdo_Marco'!$C$2:$C$221&amp;'I-Baremo_Acuerdo_Marco'!$D$2:$D$221&amp;'I-Baremo_Acuerdo_Marco'!$E$2:$E$221,0))</f>
        <v>14825.811000000002</v>
      </c>
      <c r="T77" s="112">
        <f t="shared" si="22"/>
        <v>64428.161</v>
      </c>
      <c r="U77" s="116">
        <f t="shared" si="17"/>
        <v>84812.732428571442</v>
      </c>
      <c r="V77" s="74" t="str">
        <f t="shared" si="18"/>
        <v>AéreoA5096</v>
      </c>
      <c r="W77" s="148">
        <f>+IF(AND($C77='C-Aux_CA'!$C$7,$D77='C-Aux_CA'!$C$5,$I77&gt;='C-Aux_CA'!$C$14,$H77&gt;='C-Aux_CA'!$C$15),1,0)</f>
        <v>0</v>
      </c>
      <c r="X77" s="148">
        <f t="shared" si="19"/>
        <v>2</v>
      </c>
      <c r="Y77" s="151" cm="1">
        <f t="array" ref="Y77">IF(W77=0,0,SUMPRODUCT(--($T77&gt;='C-BaremoVectorial'!$T$4:$T$1101),--(1=$W$4:$W$1101)))</f>
        <v>0</v>
      </c>
      <c r="Z77" s="151">
        <f t="shared" si="20"/>
        <v>0</v>
      </c>
      <c r="AA77" s="151" cm="1">
        <f t="array" ref="AA77">IF($W77=0,0,SUMPRODUCT(--(1=$W$4:$W$1101),--($U77&gt;='C-BaremoVectorial'!$U$4:$U$1101)))</f>
        <v>0</v>
      </c>
      <c r="AB77" s="21"/>
      <c r="AC77" s="21"/>
      <c r="AD77" s="21"/>
    </row>
    <row r="78" spans="1:30" ht="14.5" x14ac:dyDescent="0.35">
      <c r="A78" s="73">
        <f t="shared" si="21"/>
        <v>74</v>
      </c>
      <c r="B78" s="79" t="s">
        <v>8276</v>
      </c>
      <c r="C78" s="79" t="s">
        <v>8244</v>
      </c>
      <c r="D78" s="79" t="s">
        <v>10</v>
      </c>
      <c r="E78" s="79" t="s">
        <v>35</v>
      </c>
      <c r="F78" s="183">
        <v>1</v>
      </c>
      <c r="G78" s="79" t="s">
        <v>8296</v>
      </c>
      <c r="H78" s="78">
        <v>34000</v>
      </c>
      <c r="I78" s="74" cm="1">
        <f t="array" ref="I78">+INDEX('I-Gasificación'!$G$5:$G$1100,MATCH($C78&amp;$D78&amp;$E78&amp;$G78,'I-Gasificación'!$C$5:$C$1100&amp;'I-Gasificación'!$D$5:$D$1100&amp;'I-Gasificación'!$E$5:$E$1100&amp;'I-Gasificación'!$F$5:$F$1100,0))</f>
        <v>5292</v>
      </c>
      <c r="J78" s="112">
        <f>INDEX('I-Baremo_Depósitos_Lapesa'!$C:$C,MATCH($E78,'I-Baremo_Depósitos_Lapesa'!$B:$B,0),1)</f>
        <v>25239</v>
      </c>
      <c r="K78" s="78">
        <f t="shared" si="12"/>
        <v>36055.71428571429</v>
      </c>
      <c r="L78" s="122">
        <f>INDEX('I-Baremo_VA_Lapesa'!$D$5:$K$66,MATCH($E78,'I-Baremo_VA_Lapesa'!$C$5:$C$66,0),MATCH($G78,'I-Baremo_VA_Lapesa'!$D$4:$K$4,0))</f>
        <v>16351</v>
      </c>
      <c r="M78" s="123">
        <f t="shared" si="13"/>
        <v>23358.571428571431</v>
      </c>
      <c r="N78" s="113" cm="1">
        <f t="array" ref="N78">IF(AND($H78&lt;=4800,$I78&lt;=560),0,SUMPRODUCT(--($I78&gt;'I-Baremo_Regulación_Lapesa'!$B$4:$B$8),--($I78&lt;='I-Baremo_Regulación_Lapesa'!$C$4:$C$8),'I-Baremo_Regulación_Lapesa'!$D$4:$D$8))</f>
        <v>3820</v>
      </c>
      <c r="O78" s="78">
        <f t="shared" si="14"/>
        <v>5457.1428571428578</v>
      </c>
      <c r="P78" s="112">
        <f t="shared" si="15"/>
        <v>45410</v>
      </c>
      <c r="Q78" s="74">
        <f t="shared" si="16"/>
        <v>64871.42857142858</v>
      </c>
      <c r="R78" s="113">
        <f>INDEX('I-Baremo_Legalización'!$D$4:$D$100,MATCH($E78,'I-Baremo_Legalización'!$C$4:$C$100,0),1)</f>
        <v>2038.3500000000001</v>
      </c>
      <c r="S78" s="113" cm="1">
        <f t="array" ref="S78">+INDEX('I-Baremo_Acuerdo_Marco'!$F$2:$F$221,MATCH($C78&amp;$E78&amp;$G78,'I-Baremo_Acuerdo_Marco'!$C$2:$C$221&amp;'I-Baremo_Acuerdo_Marco'!$D$2:$D$221&amp;'I-Baremo_Acuerdo_Marco'!$E$2:$E$221,0))</f>
        <v>18973.911</v>
      </c>
      <c r="T78" s="112">
        <f t="shared" si="22"/>
        <v>66422.260999999999</v>
      </c>
      <c r="U78" s="116">
        <f t="shared" si="17"/>
        <v>85883.689571428578</v>
      </c>
      <c r="V78" s="74" t="str">
        <f t="shared" si="18"/>
        <v>AéreoA5292</v>
      </c>
      <c r="W78" s="148">
        <f>+IF(AND($C78='C-Aux_CA'!$C$7,$D78='C-Aux_CA'!$C$5,$I78&gt;='C-Aux_CA'!$C$14,$H78&gt;='C-Aux_CA'!$C$15),1,0)</f>
        <v>0</v>
      </c>
      <c r="X78" s="148">
        <f t="shared" si="19"/>
        <v>2</v>
      </c>
      <c r="Y78" s="151" cm="1">
        <f t="array" ref="Y78">IF(W78=0,0,SUMPRODUCT(--($T78&gt;='C-BaremoVectorial'!$T$4:$T$1101),--(1=$W$4:$W$1101)))</f>
        <v>0</v>
      </c>
      <c r="Z78" s="151">
        <f t="shared" si="20"/>
        <v>0</v>
      </c>
      <c r="AA78" s="151" cm="1">
        <f t="array" ref="AA78">IF($W78=0,0,SUMPRODUCT(--(1=$W$4:$W$1101),--($U78&gt;='C-BaremoVectorial'!$U$4:$U$1101)))</f>
        <v>0</v>
      </c>
      <c r="AB78" s="21"/>
      <c r="AC78" s="21"/>
      <c r="AD78" s="21"/>
    </row>
    <row r="79" spans="1:30" ht="14.5" x14ac:dyDescent="0.35">
      <c r="A79" s="73">
        <f t="shared" si="21"/>
        <v>75</v>
      </c>
      <c r="B79" s="79" t="s">
        <v>8276</v>
      </c>
      <c r="C79" s="79" t="s">
        <v>8244</v>
      </c>
      <c r="D79" s="79" t="s">
        <v>10</v>
      </c>
      <c r="E79" s="79" t="s">
        <v>36</v>
      </c>
      <c r="F79" s="183">
        <v>1</v>
      </c>
      <c r="G79" s="79" t="s">
        <v>8296</v>
      </c>
      <c r="H79" s="78">
        <v>33000</v>
      </c>
      <c r="I79" s="74" cm="1">
        <f t="array" ref="I79">+INDEX('I-Gasificación'!$G$5:$G$1100,MATCH($C79&amp;$D79&amp;$E79&amp;$G79,'I-Gasificación'!$C$5:$C$1100&amp;'I-Gasificación'!$D$5:$D$1100&amp;'I-Gasificación'!$E$5:$E$1100&amp;'I-Gasificación'!$F$5:$F$1100,0))</f>
        <v>5012</v>
      </c>
      <c r="J79" s="112">
        <f>INDEX('I-Baremo_Depósitos_Lapesa'!$C:$C,MATCH($E79,'I-Baremo_Depósitos_Lapesa'!$B:$B,0),1)</f>
        <v>33708</v>
      </c>
      <c r="K79" s="78">
        <f t="shared" si="12"/>
        <v>48154.285714285717</v>
      </c>
      <c r="L79" s="122">
        <f>INDEX('I-Baremo_VA_Lapesa'!$D$5:$K$66,MATCH($E79,'I-Baremo_VA_Lapesa'!$C$5:$C$66,0),MATCH($G79,'I-Baremo_VA_Lapesa'!$D$4:$K$4,0))</f>
        <v>16351</v>
      </c>
      <c r="M79" s="123">
        <f t="shared" si="13"/>
        <v>23358.571428571431</v>
      </c>
      <c r="N79" s="113" cm="1">
        <f t="array" ref="N79">IF(AND($H79&lt;=4800,$I79&lt;=560),0,SUMPRODUCT(--($I79&gt;'I-Baremo_Regulación_Lapesa'!$B$4:$B$8),--($I79&lt;='I-Baremo_Regulación_Lapesa'!$C$4:$C$8),'I-Baremo_Regulación_Lapesa'!$D$4:$D$8))</f>
        <v>3820</v>
      </c>
      <c r="O79" s="78">
        <f t="shared" si="14"/>
        <v>5457.1428571428578</v>
      </c>
      <c r="P79" s="112">
        <f t="shared" si="15"/>
        <v>53879</v>
      </c>
      <c r="Q79" s="74">
        <f t="shared" si="16"/>
        <v>76970</v>
      </c>
      <c r="R79" s="113">
        <f>INDEX('I-Baremo_Legalización'!$D$4:$D$100,MATCH($E79,'I-Baremo_Legalización'!$C$4:$C$100,0),1)</f>
        <v>2038.3500000000001</v>
      </c>
      <c r="S79" s="113" cm="1">
        <f t="array" ref="S79">+INDEX('I-Baremo_Acuerdo_Marco'!$F$2:$F$221,MATCH($C79&amp;$E79&amp;$G79,'I-Baremo_Acuerdo_Marco'!$C$2:$C$221&amp;'I-Baremo_Acuerdo_Marco'!$D$2:$D$221&amp;'I-Baremo_Acuerdo_Marco'!$E$2:$E$221,0))</f>
        <v>20528.210999999999</v>
      </c>
      <c r="T79" s="112">
        <f t="shared" si="22"/>
        <v>76445.561000000002</v>
      </c>
      <c r="U79" s="116">
        <f t="shared" si="17"/>
        <v>99536.561000000002</v>
      </c>
      <c r="V79" s="74" t="str">
        <f t="shared" si="18"/>
        <v>AéreoA5012</v>
      </c>
      <c r="W79" s="148">
        <f>+IF(AND($C79='C-Aux_CA'!$C$7,$D79='C-Aux_CA'!$C$5,$I79&gt;='C-Aux_CA'!$C$14,$H79&gt;='C-Aux_CA'!$C$15),1,0)</f>
        <v>0</v>
      </c>
      <c r="X79" s="148">
        <f t="shared" si="19"/>
        <v>2</v>
      </c>
      <c r="Y79" s="151" cm="1">
        <f t="array" ref="Y79">IF(W79=0,0,SUMPRODUCT(--($T79&gt;='C-BaremoVectorial'!$T$4:$T$1101),--(1=$W$4:$W$1101)))</f>
        <v>0</v>
      </c>
      <c r="Z79" s="151">
        <f t="shared" si="20"/>
        <v>0</v>
      </c>
      <c r="AA79" s="151" cm="1">
        <f t="array" ref="AA79">IF($W79=0,0,SUMPRODUCT(--(1=$W$4:$W$1101),--($U79&gt;='C-BaremoVectorial'!$U$4:$U$1101)))</f>
        <v>0</v>
      </c>
      <c r="AB79" s="21"/>
      <c r="AC79" s="21"/>
      <c r="AD79" s="21"/>
    </row>
    <row r="80" spans="1:30" ht="14.5" x14ac:dyDescent="0.35">
      <c r="A80" s="73">
        <f t="shared" si="21"/>
        <v>76</v>
      </c>
      <c r="B80" s="79" t="s">
        <v>8276</v>
      </c>
      <c r="C80" s="79" t="s">
        <v>8244</v>
      </c>
      <c r="D80" s="79" t="s">
        <v>10</v>
      </c>
      <c r="E80" s="79" t="s">
        <v>37</v>
      </c>
      <c r="F80" s="183">
        <v>1</v>
      </c>
      <c r="G80" s="79" t="s">
        <v>8296</v>
      </c>
      <c r="H80" s="78">
        <v>50000</v>
      </c>
      <c r="I80" s="74" cm="1">
        <f t="array" ref="I80">+INDEX('I-Gasificación'!$G$5:$G$1100,MATCH($C80&amp;$D80&amp;$E80&amp;$G80,'I-Gasificación'!$C$5:$C$1100&amp;'I-Gasificación'!$D$5:$D$1100&amp;'I-Gasificación'!$E$5:$E$1100&amp;'I-Gasificación'!$F$5:$F$1100,0))</f>
        <v>5572</v>
      </c>
      <c r="J80" s="112">
        <f>INDEX('I-Baremo_Depósitos_Lapesa'!$C:$C,MATCH($E80,'I-Baremo_Depósitos_Lapesa'!$B:$B,0),1)</f>
        <v>44444</v>
      </c>
      <c r="K80" s="78">
        <f t="shared" si="12"/>
        <v>63491.428571428572</v>
      </c>
      <c r="L80" s="122">
        <f>INDEX('I-Baremo_VA_Lapesa'!$D$5:$K$66,MATCH($E80,'I-Baremo_VA_Lapesa'!$C$5:$C$66,0),MATCH($G80,'I-Baremo_VA_Lapesa'!$D$4:$K$4,0))</f>
        <v>16351</v>
      </c>
      <c r="M80" s="123">
        <f t="shared" si="13"/>
        <v>23358.571428571431</v>
      </c>
      <c r="N80" s="113" cm="1">
        <f t="array" ref="N80">IF(AND($H80&lt;=4800,$I80&lt;=560),0,SUMPRODUCT(--($I80&gt;'I-Baremo_Regulación_Lapesa'!$B$4:$B$8),--($I80&lt;='I-Baremo_Regulación_Lapesa'!$C$4:$C$8),'I-Baremo_Regulación_Lapesa'!$D$4:$D$8))</f>
        <v>3820</v>
      </c>
      <c r="O80" s="78">
        <f t="shared" si="14"/>
        <v>5457.1428571428578</v>
      </c>
      <c r="P80" s="112">
        <f t="shared" si="15"/>
        <v>64615</v>
      </c>
      <c r="Q80" s="74">
        <f t="shared" si="16"/>
        <v>92307.142857142855</v>
      </c>
      <c r="R80" s="113">
        <f>INDEX('I-Baremo_Legalización'!$D$4:$D$100,MATCH($E80,'I-Baremo_Legalización'!$C$4:$C$100,0),1)</f>
        <v>2038.3500000000001</v>
      </c>
      <c r="S80" s="113" cm="1">
        <f t="array" ref="S80">+INDEX('I-Baremo_Acuerdo_Marco'!$F$2:$F$221,MATCH($C80&amp;$E80&amp;$G80,'I-Baremo_Acuerdo_Marco'!$C$2:$C$221&amp;'I-Baremo_Acuerdo_Marco'!$D$2:$D$221&amp;'I-Baremo_Acuerdo_Marco'!$E$2:$E$221,0))</f>
        <v>21545.710999999999</v>
      </c>
      <c r="T80" s="112">
        <f t="shared" si="22"/>
        <v>88199.061000000002</v>
      </c>
      <c r="U80" s="116">
        <f t="shared" si="17"/>
        <v>115891.20385714286</v>
      </c>
      <c r="V80" s="74" t="str">
        <f t="shared" si="18"/>
        <v>AéreoA5572</v>
      </c>
      <c r="W80" s="148">
        <f>+IF(AND($C80='C-Aux_CA'!$C$7,$D80='C-Aux_CA'!$C$5,$I80&gt;='C-Aux_CA'!$C$14,$H80&gt;='C-Aux_CA'!$C$15),1,0)</f>
        <v>0</v>
      </c>
      <c r="X80" s="148">
        <f t="shared" si="19"/>
        <v>2</v>
      </c>
      <c r="Y80" s="151" cm="1">
        <f t="array" ref="Y80">IF(W80=0,0,SUMPRODUCT(--($T80&gt;='C-BaremoVectorial'!$T$4:$T$1101),--(1=$W$4:$W$1101)))</f>
        <v>0</v>
      </c>
      <c r="Z80" s="151">
        <f t="shared" si="20"/>
        <v>0</v>
      </c>
      <c r="AA80" s="151" cm="1">
        <f t="array" ref="AA80">IF($W80=0,0,SUMPRODUCT(--(1=$W$4:$W$1101),--($U80&gt;='C-BaremoVectorial'!$U$4:$U$1101)))</f>
        <v>0</v>
      </c>
      <c r="AB80" s="21"/>
      <c r="AC80" s="21"/>
      <c r="AD80" s="21"/>
    </row>
    <row r="81" spans="1:30" ht="14.5" x14ac:dyDescent="0.35">
      <c r="A81" s="73">
        <f t="shared" si="21"/>
        <v>77</v>
      </c>
      <c r="B81" s="79" t="s">
        <v>8276</v>
      </c>
      <c r="C81" s="79" t="s">
        <v>8244</v>
      </c>
      <c r="D81" s="79" t="s">
        <v>10</v>
      </c>
      <c r="E81" s="79" t="s">
        <v>38</v>
      </c>
      <c r="F81" s="183">
        <v>1</v>
      </c>
      <c r="G81" s="79" t="s">
        <v>8296</v>
      </c>
      <c r="H81" s="78">
        <v>59000</v>
      </c>
      <c r="I81" s="74" cm="1">
        <f t="array" ref="I81">+INDEX('I-Gasificación'!$G$5:$G$1100,MATCH($C81&amp;$D81&amp;$E81&amp;$G81,'I-Gasificación'!$C$5:$C$1100&amp;'I-Gasificación'!$D$5:$D$1100&amp;'I-Gasificación'!$E$5:$E$1100&amp;'I-Gasificación'!$F$5:$F$1100,0))</f>
        <v>5894</v>
      </c>
      <c r="J81" s="112">
        <f>INDEX('I-Baremo_Depósitos_Lapesa'!$C:$C,MATCH($E81,'I-Baremo_Depósitos_Lapesa'!$B:$B,0),1)</f>
        <v>54246</v>
      </c>
      <c r="K81" s="78">
        <f t="shared" si="12"/>
        <v>77494.285714285725</v>
      </c>
      <c r="L81" s="122">
        <f>INDEX('I-Baremo_VA_Lapesa'!$D$5:$K$66,MATCH($E81,'I-Baremo_VA_Lapesa'!$C$5:$C$66,0),MATCH($G81,'I-Baremo_VA_Lapesa'!$D$4:$K$4,0))</f>
        <v>16351</v>
      </c>
      <c r="M81" s="123">
        <f t="shared" si="13"/>
        <v>23358.571428571431</v>
      </c>
      <c r="N81" s="113" cm="1">
        <f t="array" ref="N81">IF(AND($H81&lt;=4800,$I81&lt;=560),0,SUMPRODUCT(--($I81&gt;'I-Baremo_Regulación_Lapesa'!$B$4:$B$8),--($I81&lt;='I-Baremo_Regulación_Lapesa'!$C$4:$C$8),'I-Baremo_Regulación_Lapesa'!$D$4:$D$8))</f>
        <v>3820</v>
      </c>
      <c r="O81" s="78">
        <f t="shared" si="14"/>
        <v>5457.1428571428578</v>
      </c>
      <c r="P81" s="112">
        <f t="shared" si="15"/>
        <v>74417</v>
      </c>
      <c r="Q81" s="74">
        <f t="shared" si="16"/>
        <v>106310.00000000001</v>
      </c>
      <c r="R81" s="113">
        <f>INDEX('I-Baremo_Legalización'!$D$4:$D$100,MATCH($E81,'I-Baremo_Legalización'!$C$4:$C$100,0),1)</f>
        <v>2038.3500000000001</v>
      </c>
      <c r="S81" s="113" cm="1">
        <f t="array" ref="S81">+INDEX('I-Baremo_Acuerdo_Marco'!$F$2:$F$221,MATCH($C81&amp;$E81&amp;$G81,'I-Baremo_Acuerdo_Marco'!$C$2:$C$221&amp;'I-Baremo_Acuerdo_Marco'!$D$2:$D$221&amp;'I-Baremo_Acuerdo_Marco'!$E$2:$E$221,0))</f>
        <v>23534.510999999999</v>
      </c>
      <c r="T81" s="112">
        <f t="shared" si="22"/>
        <v>99989.861000000004</v>
      </c>
      <c r="U81" s="116">
        <f t="shared" si="17"/>
        <v>131882.86100000003</v>
      </c>
      <c r="V81" s="74" t="str">
        <f t="shared" si="18"/>
        <v>AéreoA5894</v>
      </c>
      <c r="W81" s="148">
        <f>+IF(AND($C81='C-Aux_CA'!$C$7,$D81='C-Aux_CA'!$C$5,$I81&gt;='C-Aux_CA'!$C$14,$H81&gt;='C-Aux_CA'!$C$15),1,0)</f>
        <v>0</v>
      </c>
      <c r="X81" s="148">
        <f t="shared" si="19"/>
        <v>2</v>
      </c>
      <c r="Y81" s="151" cm="1">
        <f t="array" ref="Y81">IF(W81=0,0,SUMPRODUCT(--($T81&gt;='C-BaremoVectorial'!$T$4:$T$1101),--(1=$W$4:$W$1101)))</f>
        <v>0</v>
      </c>
      <c r="Z81" s="151">
        <f t="shared" si="20"/>
        <v>0</v>
      </c>
      <c r="AA81" s="151" cm="1">
        <f t="array" ref="AA81">IF($W81=0,0,SUMPRODUCT(--(1=$W$4:$W$1101),--($U81&gt;='C-BaremoVectorial'!$U$4:$U$1101)))</f>
        <v>0</v>
      </c>
      <c r="AB81" s="21"/>
      <c r="AC81" s="21"/>
      <c r="AD81" s="21"/>
    </row>
    <row r="82" spans="1:30" ht="14.5" x14ac:dyDescent="0.35">
      <c r="A82" s="73">
        <f t="shared" si="21"/>
        <v>78</v>
      </c>
      <c r="B82" s="79" t="s">
        <v>8276</v>
      </c>
      <c r="C82" s="79" t="s">
        <v>8244</v>
      </c>
      <c r="D82" s="79" t="s">
        <v>10</v>
      </c>
      <c r="E82" s="79" t="s">
        <v>39</v>
      </c>
      <c r="F82" s="183">
        <v>1</v>
      </c>
      <c r="G82" s="79" t="s">
        <v>8296</v>
      </c>
      <c r="H82" s="78">
        <v>50000</v>
      </c>
      <c r="I82" s="74" cm="1">
        <f t="array" ref="I82">+INDEX('I-Gasificación'!$G$5:$G$1100,MATCH($C82&amp;$D82&amp;$E82&amp;$G82,'I-Gasificación'!$C$5:$C$1100&amp;'I-Gasificación'!$D$5:$D$1100&amp;'I-Gasificación'!$E$5:$E$1100&amp;'I-Gasificación'!$F$5:$F$1100,0))</f>
        <v>5432</v>
      </c>
      <c r="J82" s="112">
        <f>INDEX('I-Baremo_Depósitos_Lapesa'!$C:$C,MATCH($E82,'I-Baremo_Depósitos_Lapesa'!$B:$B,0),1)</f>
        <v>45432</v>
      </c>
      <c r="K82" s="78">
        <f t="shared" si="12"/>
        <v>64902.857142857145</v>
      </c>
      <c r="L82" s="122">
        <f>INDEX('I-Baremo_VA_Lapesa'!$D$5:$K$66,MATCH($E82,'I-Baremo_VA_Lapesa'!$C$5:$C$66,0),MATCH($G82,'I-Baremo_VA_Lapesa'!$D$4:$K$4,0))</f>
        <v>16351</v>
      </c>
      <c r="M82" s="123">
        <f t="shared" si="13"/>
        <v>23358.571428571431</v>
      </c>
      <c r="N82" s="113" cm="1">
        <f t="array" ref="N82">IF(AND($H82&lt;=4800,$I82&lt;=560),0,SUMPRODUCT(--($I82&gt;'I-Baremo_Regulación_Lapesa'!$B$4:$B$8),--($I82&lt;='I-Baremo_Regulación_Lapesa'!$C$4:$C$8),'I-Baremo_Regulación_Lapesa'!$D$4:$D$8))</f>
        <v>3820</v>
      </c>
      <c r="O82" s="78">
        <f t="shared" si="14"/>
        <v>5457.1428571428578</v>
      </c>
      <c r="P82" s="112">
        <f t="shared" si="15"/>
        <v>65603</v>
      </c>
      <c r="Q82" s="74">
        <f t="shared" si="16"/>
        <v>93718.571428571435</v>
      </c>
      <c r="R82" s="113">
        <f>INDEX('I-Baremo_Legalización'!$D$4:$D$100,MATCH($E82,'I-Baremo_Legalización'!$C$4:$C$100,0),1)</f>
        <v>2038.3500000000001</v>
      </c>
      <c r="S82" s="113" cm="1">
        <f t="array" ref="S82">+INDEX('I-Baremo_Acuerdo_Marco'!$F$2:$F$221,MATCH($C82&amp;$E82&amp;$G82,'I-Baremo_Acuerdo_Marco'!$C$2:$C$221&amp;'I-Baremo_Acuerdo_Marco'!$D$2:$D$221&amp;'I-Baremo_Acuerdo_Marco'!$E$2:$E$221,0))</f>
        <v>22913.010999999999</v>
      </c>
      <c r="T82" s="112">
        <f t="shared" si="22"/>
        <v>90554.361000000004</v>
      </c>
      <c r="U82" s="116">
        <f t="shared" si="17"/>
        <v>118669.93242857144</v>
      </c>
      <c r="V82" s="74" t="str">
        <f t="shared" si="18"/>
        <v>AéreoA5432</v>
      </c>
      <c r="W82" s="148">
        <f>+IF(AND($C82='C-Aux_CA'!$C$7,$D82='C-Aux_CA'!$C$5,$I82&gt;='C-Aux_CA'!$C$14,$H82&gt;='C-Aux_CA'!$C$15),1,0)</f>
        <v>0</v>
      </c>
      <c r="X82" s="148">
        <f t="shared" si="19"/>
        <v>2</v>
      </c>
      <c r="Y82" s="151" cm="1">
        <f t="array" ref="Y82">IF(W82=0,0,SUMPRODUCT(--($T82&gt;='C-BaremoVectorial'!$T$4:$T$1101),--(1=$W$4:$W$1101)))</f>
        <v>0</v>
      </c>
      <c r="Z82" s="151">
        <f t="shared" si="20"/>
        <v>0</v>
      </c>
      <c r="AA82" s="151" cm="1">
        <f t="array" ref="AA82">IF($W82=0,0,SUMPRODUCT(--(1=$W$4:$W$1101),--($U82&gt;='C-BaremoVectorial'!$U$4:$U$1101)))</f>
        <v>0</v>
      </c>
      <c r="AB82" s="21"/>
      <c r="AC82" s="21"/>
      <c r="AD82" s="21"/>
    </row>
    <row r="83" spans="1:30" ht="14.5" x14ac:dyDescent="0.35">
      <c r="A83" s="73">
        <f t="shared" si="21"/>
        <v>79</v>
      </c>
      <c r="B83" s="79" t="s">
        <v>8276</v>
      </c>
      <c r="C83" s="79" t="s">
        <v>8244</v>
      </c>
      <c r="D83" s="79" t="s">
        <v>10</v>
      </c>
      <c r="E83" s="79" t="s">
        <v>40</v>
      </c>
      <c r="F83" s="183">
        <v>1</v>
      </c>
      <c r="G83" s="79" t="s">
        <v>8296</v>
      </c>
      <c r="H83" s="78">
        <v>69000</v>
      </c>
      <c r="I83" s="74" cm="1">
        <f t="array" ref="I83">+INDEX('I-Gasificación'!$G$5:$G$1100,MATCH($C83&amp;$D83&amp;$E83&amp;$G83,'I-Gasificación'!$C$5:$C$1100&amp;'I-Gasificación'!$D$5:$D$1100&amp;'I-Gasificación'!$E$5:$E$1100&amp;'I-Gasificación'!$F$5:$F$1100,0))</f>
        <v>6230</v>
      </c>
      <c r="J83" s="112">
        <f>INDEX('I-Baremo_Depósitos_Lapesa'!$C:$C,MATCH($E83,'I-Baremo_Depósitos_Lapesa'!$B:$B,0),1)</f>
        <v>67147</v>
      </c>
      <c r="K83" s="78">
        <f t="shared" si="12"/>
        <v>95924.285714285725</v>
      </c>
      <c r="L83" s="122">
        <f>INDEX('I-Baremo_VA_Lapesa'!$D$5:$K$66,MATCH($E83,'I-Baremo_VA_Lapesa'!$C$5:$C$66,0),MATCH($G83,'I-Baremo_VA_Lapesa'!$D$4:$K$4,0))</f>
        <v>16351</v>
      </c>
      <c r="M83" s="123">
        <f t="shared" si="13"/>
        <v>23358.571428571431</v>
      </c>
      <c r="N83" s="113" cm="1">
        <f t="array" ref="N83">IF(AND($H83&lt;=4800,$I83&lt;=560),0,SUMPRODUCT(--($I83&gt;'I-Baremo_Regulación_Lapesa'!$B$4:$B$8),--($I83&lt;='I-Baremo_Regulación_Lapesa'!$C$4:$C$8),'I-Baremo_Regulación_Lapesa'!$D$4:$D$8))</f>
        <v>3820</v>
      </c>
      <c r="O83" s="78">
        <f t="shared" si="14"/>
        <v>5457.1428571428578</v>
      </c>
      <c r="P83" s="112">
        <f t="shared" si="15"/>
        <v>87318</v>
      </c>
      <c r="Q83" s="74">
        <f t="shared" si="16"/>
        <v>124740.00000000001</v>
      </c>
      <c r="R83" s="113">
        <f>INDEX('I-Baremo_Legalización'!$D$4:$D$100,MATCH($E83,'I-Baremo_Legalización'!$C$4:$C$100,0),1)</f>
        <v>3215.3500000000004</v>
      </c>
      <c r="S83" s="113" cm="1">
        <f t="array" ref="S83">+INDEX('I-Baremo_Acuerdo_Marco'!$F$2:$F$221,MATCH($C83&amp;$E83&amp;$G83,'I-Baremo_Acuerdo_Marco'!$C$2:$C$221&amp;'I-Baremo_Acuerdo_Marco'!$D$2:$D$221&amp;'I-Baremo_Acuerdo_Marco'!$E$2:$E$221,0))</f>
        <v>24013.010999999999</v>
      </c>
      <c r="T83" s="112">
        <f t="shared" si="22"/>
        <v>114546.361</v>
      </c>
      <c r="U83" s="116">
        <f t="shared" si="17"/>
        <v>151968.36100000003</v>
      </c>
      <c r="V83" s="74" t="str">
        <f t="shared" si="18"/>
        <v>AéreoA6230</v>
      </c>
      <c r="W83" s="148">
        <f>+IF(AND($C83='C-Aux_CA'!$C$7,$D83='C-Aux_CA'!$C$5,$I83&gt;='C-Aux_CA'!$C$14,$H83&gt;='C-Aux_CA'!$C$15),1,0)</f>
        <v>0</v>
      </c>
      <c r="X83" s="148">
        <f t="shared" si="19"/>
        <v>2</v>
      </c>
      <c r="Y83" s="151" cm="1">
        <f t="array" ref="Y83">IF(W83=0,0,SUMPRODUCT(--($T83&gt;='C-BaremoVectorial'!$T$4:$T$1101),--(1=$W$4:$W$1101)))</f>
        <v>0</v>
      </c>
      <c r="Z83" s="151">
        <f t="shared" si="20"/>
        <v>0</v>
      </c>
      <c r="AA83" s="151" cm="1">
        <f t="array" ref="AA83">IF($W83=0,0,SUMPRODUCT(--(1=$W$4:$W$1101),--($U83&gt;='C-BaremoVectorial'!$U$4:$U$1101)))</f>
        <v>0</v>
      </c>
      <c r="AB83" s="21"/>
      <c r="AC83" s="21"/>
      <c r="AD83" s="21"/>
    </row>
    <row r="84" spans="1:30" ht="14.5" x14ac:dyDescent="0.35">
      <c r="A84" s="73">
        <f t="shared" si="21"/>
        <v>80</v>
      </c>
      <c r="B84" s="79" t="s">
        <v>8277</v>
      </c>
      <c r="C84" s="79" t="s">
        <v>8244</v>
      </c>
      <c r="D84" s="79" t="s">
        <v>10</v>
      </c>
      <c r="E84" s="79" t="s">
        <v>41</v>
      </c>
      <c r="F84" s="183">
        <v>2</v>
      </c>
      <c r="G84" s="79" t="s">
        <v>8299</v>
      </c>
      <c r="H84" s="78">
        <f>2*13000</f>
        <v>26000</v>
      </c>
      <c r="I84" s="74" cm="1">
        <f t="array" ref="I84">+INDEX('I-Gasificación'!$G$5:$G$1100,MATCH($C84&amp;$D84&amp;$E84&amp;$G84,'I-Gasificación'!$C$5:$C$1100&amp;'I-Gasificación'!$D$5:$D$1100&amp;'I-Gasificación'!$E$5:$E$1100&amp;'I-Gasificación'!$F$5:$F$1100,0))</f>
        <v>8988</v>
      </c>
      <c r="J84" s="112">
        <f>INDEX('I-Baremo_Depósitos_Lapesa'!$C:$C,MATCH($E84,'I-Baremo_Depósitos_Lapesa'!$B:$B,0),1)</f>
        <v>21020</v>
      </c>
      <c r="K84" s="78">
        <f t="shared" si="12"/>
        <v>30028.571428571431</v>
      </c>
      <c r="L84" s="122">
        <f>INDEX('I-Baremo_VA_Lapesa'!$D$5:$K$66,MATCH($E84,'I-Baremo_VA_Lapesa'!$C$5:$C$66,0),MATCH($G84,'I-Baremo_VA_Lapesa'!$D$4:$K$4,0))</f>
        <v>32702</v>
      </c>
      <c r="M84" s="123">
        <f t="shared" si="13"/>
        <v>46717.142857142862</v>
      </c>
      <c r="N84" s="113" cm="1">
        <f t="array" ref="N84">IF(AND($H84&lt;=4800,$I84&lt;=560),0,SUMPRODUCT(--($I84&gt;'I-Baremo_Regulación_Lapesa'!$B$4:$B$8),--($I84&lt;='I-Baremo_Regulación_Lapesa'!$C$4:$C$8),'I-Baremo_Regulación_Lapesa'!$D$4:$D$8))</f>
        <v>4700</v>
      </c>
      <c r="O84" s="78">
        <f t="shared" si="14"/>
        <v>6714.2857142857147</v>
      </c>
      <c r="P84" s="112">
        <f t="shared" si="15"/>
        <v>58422</v>
      </c>
      <c r="Q84" s="74">
        <f t="shared" si="16"/>
        <v>83460</v>
      </c>
      <c r="R84" s="113">
        <f>INDEX('I-Baremo_Legalización'!$D$4:$D$100,MATCH($E84,'I-Baremo_Legalización'!$C$4:$C$100,0),1)</f>
        <v>2038.3500000000001</v>
      </c>
      <c r="S84" s="113" cm="1">
        <f t="array" ref="S84">+INDEX('I-Baremo_Acuerdo_Marco'!$F$2:$F$221,MATCH($C84&amp;$E84&amp;$G84,'I-Baremo_Acuerdo_Marco'!$C$2:$C$221&amp;'I-Baremo_Acuerdo_Marco'!$D$2:$D$221&amp;'I-Baremo_Acuerdo_Marco'!$E$2:$E$221,0))</f>
        <v>20909.911</v>
      </c>
      <c r="T84" s="112">
        <f t="shared" si="22"/>
        <v>81370.260999999999</v>
      </c>
      <c r="U84" s="116">
        <f t="shared" si="17"/>
        <v>106408.261</v>
      </c>
      <c r="V84" s="74" t="str">
        <f t="shared" si="18"/>
        <v>AéreoA8988</v>
      </c>
      <c r="W84" s="148">
        <f>+IF(AND($C84='C-Aux_CA'!$C$7,$D84='C-Aux_CA'!$C$5,$I84&gt;='C-Aux_CA'!$C$14,$H84&gt;='C-Aux_CA'!$C$15),1,0)</f>
        <v>0</v>
      </c>
      <c r="X84" s="148">
        <f t="shared" si="19"/>
        <v>1</v>
      </c>
      <c r="Y84" s="151" cm="1">
        <f t="array" ref="Y84">IF(W84=0,0,SUMPRODUCT(--($T84&gt;='C-BaremoVectorial'!$T$4:$T$1101),--(1=$W$4:$W$1101)))</f>
        <v>0</v>
      </c>
      <c r="Z84" s="151">
        <f t="shared" si="20"/>
        <v>0</v>
      </c>
      <c r="AA84" s="151" cm="1">
        <f t="array" ref="AA84">IF($W84=0,0,SUMPRODUCT(--(1=$W$4:$W$1101),--($U84&gt;='C-BaremoVectorial'!$U$4:$U$1101)))</f>
        <v>0</v>
      </c>
      <c r="AB84" s="21"/>
      <c r="AC84" s="21"/>
      <c r="AD84" s="21"/>
    </row>
    <row r="85" spans="1:30" ht="14.5" x14ac:dyDescent="0.35">
      <c r="A85" s="73">
        <f t="shared" si="21"/>
        <v>81</v>
      </c>
      <c r="B85" s="79" t="s">
        <v>8277</v>
      </c>
      <c r="C85" s="79" t="s">
        <v>8244</v>
      </c>
      <c r="D85" s="79" t="s">
        <v>10</v>
      </c>
      <c r="E85" s="79" t="s">
        <v>42</v>
      </c>
      <c r="F85" s="183">
        <v>2</v>
      </c>
      <c r="G85" s="79" t="s">
        <v>8299</v>
      </c>
      <c r="H85" s="78">
        <f>2*16000</f>
        <v>32000</v>
      </c>
      <c r="I85" s="74" cm="1">
        <f t="array" ref="I85">+INDEX('I-Gasificación'!$G$5:$G$1100,MATCH($C85&amp;$D85&amp;$E85&amp;$G85,'I-Gasificación'!$C$5:$C$1100&amp;'I-Gasificación'!$D$5:$D$1100&amp;'I-Gasificación'!$E$5:$E$1100&amp;'I-Gasificación'!$F$5:$F$1100,0))</f>
        <v>9268</v>
      </c>
      <c r="J85" s="112">
        <f>INDEX('I-Baremo_Depósitos_Lapesa'!$C:$C,MATCH($E85,'I-Baremo_Depósitos_Lapesa'!$B:$B,0),1)</f>
        <v>25584</v>
      </c>
      <c r="K85" s="78">
        <f t="shared" si="12"/>
        <v>36548.571428571428</v>
      </c>
      <c r="L85" s="122">
        <f>INDEX('I-Baremo_VA_Lapesa'!$D$5:$K$66,MATCH($E85,'I-Baremo_VA_Lapesa'!$C$5:$C$66,0),MATCH($G85,'I-Baremo_VA_Lapesa'!$D$4:$K$4,0))</f>
        <v>32702</v>
      </c>
      <c r="M85" s="123">
        <f t="shared" si="13"/>
        <v>46717.142857142862</v>
      </c>
      <c r="N85" s="113" cm="1">
        <f t="array" ref="N85">IF(AND($H85&lt;=4800,$I85&lt;=560),0,SUMPRODUCT(--($I85&gt;'I-Baremo_Regulación_Lapesa'!$B$4:$B$8),--($I85&lt;='I-Baremo_Regulación_Lapesa'!$C$4:$C$8),'I-Baremo_Regulación_Lapesa'!$D$4:$D$8))</f>
        <v>4700</v>
      </c>
      <c r="O85" s="78">
        <f t="shared" si="14"/>
        <v>6714.2857142857147</v>
      </c>
      <c r="P85" s="112">
        <f t="shared" si="15"/>
        <v>62986</v>
      </c>
      <c r="Q85" s="74">
        <f t="shared" si="16"/>
        <v>89980</v>
      </c>
      <c r="R85" s="113">
        <f>INDEX('I-Baremo_Legalización'!$D$4:$D$100,MATCH($E85,'I-Baremo_Legalización'!$C$4:$C$100,0),1)</f>
        <v>2038.3500000000001</v>
      </c>
      <c r="S85" s="113" cm="1">
        <f t="array" ref="S85">+INDEX('I-Baremo_Acuerdo_Marco'!$F$2:$F$221,MATCH($C85&amp;$E85&amp;$G85,'I-Baremo_Acuerdo_Marco'!$C$2:$C$221&amp;'I-Baremo_Acuerdo_Marco'!$D$2:$D$221&amp;'I-Baremo_Acuerdo_Marco'!$E$2:$E$221,0))</f>
        <v>22095.710999999999</v>
      </c>
      <c r="T85" s="112">
        <f t="shared" si="22"/>
        <v>87120.061000000002</v>
      </c>
      <c r="U85" s="116">
        <f t="shared" si="17"/>
        <v>114114.061</v>
      </c>
      <c r="V85" s="74" t="str">
        <f t="shared" si="18"/>
        <v>AéreoA9268</v>
      </c>
      <c r="W85" s="148">
        <f>+IF(AND($C85='C-Aux_CA'!$C$7,$D85='C-Aux_CA'!$C$5,$I85&gt;='C-Aux_CA'!$C$14,$H85&gt;='C-Aux_CA'!$C$15),1,0)</f>
        <v>0</v>
      </c>
      <c r="X85" s="148">
        <f t="shared" si="19"/>
        <v>1</v>
      </c>
      <c r="Y85" s="151" cm="1">
        <f t="array" ref="Y85">IF(W85=0,0,SUMPRODUCT(--($T85&gt;='C-BaremoVectorial'!$T$4:$T$1101),--(1=$W$4:$W$1101)))</f>
        <v>0</v>
      </c>
      <c r="Z85" s="151">
        <f t="shared" si="20"/>
        <v>0</v>
      </c>
      <c r="AA85" s="151" cm="1">
        <f t="array" ref="AA85">IF($W85=0,0,SUMPRODUCT(--(1=$W$4:$W$1101),--($U85&gt;='C-BaremoVectorial'!$U$4:$U$1101)))</f>
        <v>0</v>
      </c>
      <c r="AB85" s="21"/>
      <c r="AC85" s="21"/>
      <c r="AD85" s="21"/>
    </row>
    <row r="86" spans="1:30" ht="14.5" x14ac:dyDescent="0.35">
      <c r="A86" s="73">
        <f t="shared" si="21"/>
        <v>82</v>
      </c>
      <c r="B86" s="79" t="s">
        <v>8277</v>
      </c>
      <c r="C86" s="79" t="s">
        <v>8244</v>
      </c>
      <c r="D86" s="79" t="s">
        <v>10</v>
      </c>
      <c r="E86" s="79" t="s">
        <v>43</v>
      </c>
      <c r="F86" s="183">
        <v>2</v>
      </c>
      <c r="G86" s="79" t="s">
        <v>8299</v>
      </c>
      <c r="H86" s="78">
        <f>2*19000</f>
        <v>38000</v>
      </c>
      <c r="I86" s="74" cm="1">
        <f t="array" ref="I86">+INDEX('I-Gasificación'!$G$5:$G$1100,MATCH($C86&amp;$D86&amp;$E86&amp;$G86,'I-Gasificación'!$C$5:$C$1100&amp;'I-Gasificación'!$D$5:$D$1100&amp;'I-Gasificación'!$E$5:$E$1100&amp;'I-Gasificación'!$F$5:$F$1100,0))</f>
        <v>9576</v>
      </c>
      <c r="J86" s="112">
        <f>INDEX('I-Baremo_Depósitos_Lapesa'!$C:$C,MATCH($E86,'I-Baremo_Depósitos_Lapesa'!$B:$B,0),1)</f>
        <v>27832</v>
      </c>
      <c r="K86" s="78">
        <f t="shared" si="12"/>
        <v>39760</v>
      </c>
      <c r="L86" s="122">
        <f>INDEX('I-Baremo_VA_Lapesa'!$D$5:$K$66,MATCH($E86,'I-Baremo_VA_Lapesa'!$C$5:$C$66,0),MATCH($G86,'I-Baremo_VA_Lapesa'!$D$4:$K$4,0))</f>
        <v>32702</v>
      </c>
      <c r="M86" s="123">
        <f t="shared" si="13"/>
        <v>46717.142857142862</v>
      </c>
      <c r="N86" s="113" cm="1">
        <f t="array" ref="N86">IF(AND($H86&lt;=4800,$I86&lt;=560),0,SUMPRODUCT(--($I86&gt;'I-Baremo_Regulación_Lapesa'!$B$4:$B$8),--($I86&lt;='I-Baremo_Regulación_Lapesa'!$C$4:$C$8),'I-Baremo_Regulación_Lapesa'!$D$4:$D$8))</f>
        <v>4700</v>
      </c>
      <c r="O86" s="78">
        <f t="shared" si="14"/>
        <v>6714.2857142857147</v>
      </c>
      <c r="P86" s="112">
        <f t="shared" si="15"/>
        <v>65234</v>
      </c>
      <c r="Q86" s="74">
        <f t="shared" si="16"/>
        <v>93191.42857142858</v>
      </c>
      <c r="R86" s="113">
        <f>INDEX('I-Baremo_Legalización'!$D$4:$D$100,MATCH($E86,'I-Baremo_Legalización'!$C$4:$C$100,0),1)</f>
        <v>2038.3500000000001</v>
      </c>
      <c r="S86" s="113" cm="1">
        <f t="array" ref="S86">+INDEX('I-Baremo_Acuerdo_Marco'!$F$2:$F$221,MATCH($C86&amp;$E86&amp;$G86,'I-Baremo_Acuerdo_Marco'!$C$2:$C$221&amp;'I-Baremo_Acuerdo_Marco'!$D$2:$D$221&amp;'I-Baremo_Acuerdo_Marco'!$E$2:$E$221,0))</f>
        <v>25017.311000000002</v>
      </c>
      <c r="T86" s="112">
        <f t="shared" si="22"/>
        <v>92289.661000000007</v>
      </c>
      <c r="U86" s="116">
        <f t="shared" si="17"/>
        <v>120247.08957142859</v>
      </c>
      <c r="V86" s="74" t="str">
        <f t="shared" si="18"/>
        <v>AéreoA9576</v>
      </c>
      <c r="W86" s="148">
        <f>+IF(AND($C86='C-Aux_CA'!$C$7,$D86='C-Aux_CA'!$C$5,$I86&gt;='C-Aux_CA'!$C$14,$H86&gt;='C-Aux_CA'!$C$15),1,0)</f>
        <v>0</v>
      </c>
      <c r="X86" s="148">
        <f t="shared" si="19"/>
        <v>1</v>
      </c>
      <c r="Y86" s="151" cm="1">
        <f t="array" ref="Y86">IF(W86=0,0,SUMPRODUCT(--($T86&gt;='C-BaremoVectorial'!$T$4:$T$1101),--(1=$W$4:$W$1101)))</f>
        <v>0</v>
      </c>
      <c r="Z86" s="151">
        <f t="shared" si="20"/>
        <v>0</v>
      </c>
      <c r="AA86" s="151" cm="1">
        <f t="array" ref="AA86">IF($W86=0,0,SUMPRODUCT(--(1=$W$4:$W$1101),--($U86&gt;='C-BaremoVectorial'!$U$4:$U$1101)))</f>
        <v>0</v>
      </c>
      <c r="AB86" s="21"/>
      <c r="AC86" s="21"/>
      <c r="AD86" s="21"/>
    </row>
    <row r="87" spans="1:30" ht="14.5" x14ac:dyDescent="0.35">
      <c r="A87" s="73">
        <f t="shared" si="21"/>
        <v>83</v>
      </c>
      <c r="B87" s="79" t="s">
        <v>8277</v>
      </c>
      <c r="C87" s="79" t="s">
        <v>8244</v>
      </c>
      <c r="D87" s="79" t="s">
        <v>10</v>
      </c>
      <c r="E87" s="79" t="s">
        <v>44</v>
      </c>
      <c r="F87" s="183">
        <v>2</v>
      </c>
      <c r="G87" s="79" t="s">
        <v>8299</v>
      </c>
      <c r="H87" s="78">
        <f>2*22000</f>
        <v>44000</v>
      </c>
      <c r="I87" s="74" cm="1">
        <f t="array" ref="I87">+INDEX('I-Gasificación'!$G$5:$G$1100,MATCH($C87&amp;$D87&amp;$E87&amp;$G87,'I-Gasificación'!$C$5:$C$1100&amp;'I-Gasificación'!$D$5:$D$1100&amp;'I-Gasificación'!$E$5:$E$1100&amp;'I-Gasificación'!$F$5:$F$1100,0))</f>
        <v>9884</v>
      </c>
      <c r="J87" s="112">
        <f>INDEX('I-Baremo_Depósitos_Lapesa'!$C:$C,MATCH($E87,'I-Baremo_Depósitos_Lapesa'!$B:$B,0),1)</f>
        <v>35864</v>
      </c>
      <c r="K87" s="78">
        <f t="shared" si="12"/>
        <v>51234.285714285717</v>
      </c>
      <c r="L87" s="122">
        <f>INDEX('I-Baremo_VA_Lapesa'!$D$5:$K$66,MATCH($E87,'I-Baremo_VA_Lapesa'!$C$5:$C$66,0),MATCH($G87,'I-Baremo_VA_Lapesa'!$D$4:$K$4,0))</f>
        <v>32702</v>
      </c>
      <c r="M87" s="123">
        <f t="shared" si="13"/>
        <v>46717.142857142862</v>
      </c>
      <c r="N87" s="113" cm="1">
        <f t="array" ref="N87">IF(AND($H87&lt;=4800,$I87&lt;=560),0,SUMPRODUCT(--($I87&gt;'I-Baremo_Regulación_Lapesa'!$B$4:$B$8),--($I87&lt;='I-Baremo_Regulación_Lapesa'!$C$4:$C$8),'I-Baremo_Regulación_Lapesa'!$D$4:$D$8))</f>
        <v>4700</v>
      </c>
      <c r="O87" s="78">
        <f t="shared" si="14"/>
        <v>6714.2857142857147</v>
      </c>
      <c r="P87" s="112">
        <f t="shared" si="15"/>
        <v>73266</v>
      </c>
      <c r="Q87" s="74">
        <f t="shared" si="16"/>
        <v>104665.71428571429</v>
      </c>
      <c r="R87" s="113">
        <f>INDEX('I-Baremo_Legalización'!$D$4:$D$100,MATCH($E87,'I-Baremo_Legalización'!$C$4:$C$100,0),1)</f>
        <v>2038.3500000000001</v>
      </c>
      <c r="S87" s="113" cm="1">
        <f t="array" ref="S87">+INDEX('I-Baremo_Acuerdo_Marco'!$F$2:$F$221,MATCH($C87&amp;$E87&amp;$G87,'I-Baremo_Acuerdo_Marco'!$C$2:$C$221&amp;'I-Baremo_Acuerdo_Marco'!$D$2:$D$221&amp;'I-Baremo_Acuerdo_Marco'!$E$2:$E$221,0))</f>
        <v>26561.710999999999</v>
      </c>
      <c r="T87" s="112">
        <f t="shared" si="22"/>
        <v>101866.061</v>
      </c>
      <c r="U87" s="116">
        <f t="shared" si="17"/>
        <v>133265.77528571431</v>
      </c>
      <c r="V87" s="74" t="str">
        <f t="shared" si="18"/>
        <v>AéreoA9884</v>
      </c>
      <c r="W87" s="148">
        <f>+IF(AND($C87='C-Aux_CA'!$C$7,$D87='C-Aux_CA'!$C$5,$I87&gt;='C-Aux_CA'!$C$14,$H87&gt;='C-Aux_CA'!$C$15),1,0)</f>
        <v>0</v>
      </c>
      <c r="X87" s="148">
        <f t="shared" si="19"/>
        <v>1</v>
      </c>
      <c r="Y87" s="151" cm="1">
        <f t="array" ref="Y87">IF(W87=0,0,SUMPRODUCT(--($T87&gt;='C-BaremoVectorial'!$T$4:$T$1101),--(1=$W$4:$W$1101)))</f>
        <v>0</v>
      </c>
      <c r="Z87" s="151">
        <f t="shared" si="20"/>
        <v>0</v>
      </c>
      <c r="AA87" s="151" cm="1">
        <f t="array" ref="AA87">IF($W87=0,0,SUMPRODUCT(--(1=$W$4:$W$1101),--($U87&gt;='C-BaremoVectorial'!$U$4:$U$1101)))</f>
        <v>0</v>
      </c>
      <c r="AB87" s="21"/>
      <c r="AC87" s="21"/>
      <c r="AD87" s="21"/>
    </row>
    <row r="88" spans="1:30" ht="14.5" x14ac:dyDescent="0.35">
      <c r="A88" s="73">
        <f t="shared" si="21"/>
        <v>84</v>
      </c>
      <c r="B88" s="79" t="s">
        <v>8277</v>
      </c>
      <c r="C88" s="79" t="s">
        <v>8244</v>
      </c>
      <c r="D88" s="79" t="s">
        <v>10</v>
      </c>
      <c r="E88" s="79" t="s">
        <v>45</v>
      </c>
      <c r="F88" s="183">
        <v>2</v>
      </c>
      <c r="G88" s="79" t="s">
        <v>8299</v>
      </c>
      <c r="H88" s="78">
        <f>2*24000</f>
        <v>48000</v>
      </c>
      <c r="I88" s="74" cm="1">
        <f t="array" ref="I88">+INDEX('I-Gasificación'!$G$5:$G$1100,MATCH($C88&amp;$D88&amp;$E88&amp;$G88,'I-Gasificación'!$C$5:$C$1100&amp;'I-Gasificación'!$D$5:$D$1100&amp;'I-Gasificación'!$E$5:$E$1100&amp;'I-Gasificación'!$F$5:$F$1100,0))</f>
        <v>9800</v>
      </c>
      <c r="J88" s="112">
        <f>INDEX('I-Baremo_Depósitos_Lapesa'!$C:$C,MATCH($E88,'I-Baremo_Depósitos_Lapesa'!$B:$B,0),1)</f>
        <v>40898</v>
      </c>
      <c r="K88" s="78">
        <f t="shared" si="12"/>
        <v>58425.71428571429</v>
      </c>
      <c r="L88" s="122">
        <f>INDEX('I-Baremo_VA_Lapesa'!$D$5:$K$66,MATCH($E88,'I-Baremo_VA_Lapesa'!$C$5:$C$66,0),MATCH($G88,'I-Baremo_VA_Lapesa'!$D$4:$K$4,0))</f>
        <v>32702</v>
      </c>
      <c r="M88" s="123">
        <f t="shared" si="13"/>
        <v>46717.142857142862</v>
      </c>
      <c r="N88" s="113" cm="1">
        <f t="array" ref="N88">IF(AND($H88&lt;=4800,$I88&lt;=560),0,SUMPRODUCT(--($I88&gt;'I-Baremo_Regulación_Lapesa'!$B$4:$B$8),--($I88&lt;='I-Baremo_Regulación_Lapesa'!$C$4:$C$8),'I-Baremo_Regulación_Lapesa'!$D$4:$D$8))</f>
        <v>4700</v>
      </c>
      <c r="O88" s="78">
        <f t="shared" si="14"/>
        <v>6714.2857142857147</v>
      </c>
      <c r="P88" s="112">
        <f t="shared" si="15"/>
        <v>78300</v>
      </c>
      <c r="Q88" s="74">
        <f t="shared" si="16"/>
        <v>111857.14285714287</v>
      </c>
      <c r="R88" s="113">
        <f>INDEX('I-Baremo_Legalización'!$D$4:$D$100,MATCH($E88,'I-Baremo_Legalización'!$C$4:$C$100,0),1)</f>
        <v>2038.3500000000001</v>
      </c>
      <c r="S88" s="113" cm="1">
        <f t="array" ref="S88">+INDEX('I-Baremo_Acuerdo_Marco'!$F$2:$F$221,MATCH($C88&amp;$E88&amp;$G88,'I-Baremo_Acuerdo_Marco'!$C$2:$C$221&amp;'I-Baremo_Acuerdo_Marco'!$D$2:$D$221&amp;'I-Baremo_Acuerdo_Marco'!$E$2:$E$221,0))</f>
        <v>26935.710999999999</v>
      </c>
      <c r="T88" s="112">
        <f t="shared" si="22"/>
        <v>107274.061</v>
      </c>
      <c r="U88" s="116">
        <f t="shared" si="17"/>
        <v>140831.20385714289</v>
      </c>
      <c r="V88" s="74" t="str">
        <f t="shared" si="18"/>
        <v>AéreoA9800</v>
      </c>
      <c r="W88" s="148">
        <f>+IF(AND($C88='C-Aux_CA'!$C$7,$D88='C-Aux_CA'!$C$5,$I88&gt;='C-Aux_CA'!$C$14,$H88&gt;='C-Aux_CA'!$C$15),1,0)</f>
        <v>0</v>
      </c>
      <c r="X88" s="148">
        <f t="shared" si="19"/>
        <v>1</v>
      </c>
      <c r="Y88" s="151" cm="1">
        <f t="array" ref="Y88">IF(W88=0,0,SUMPRODUCT(--($T88&gt;='C-BaremoVectorial'!$T$4:$T$1101),--(1=$W$4:$W$1101)))</f>
        <v>0</v>
      </c>
      <c r="Z88" s="151">
        <f t="shared" si="20"/>
        <v>0</v>
      </c>
      <c r="AA88" s="151" cm="1">
        <f t="array" ref="AA88">IF($W88=0,0,SUMPRODUCT(--(1=$W$4:$W$1101),--($U88&gt;='C-BaremoVectorial'!$U$4:$U$1101)))</f>
        <v>0</v>
      </c>
      <c r="AB88" s="21"/>
      <c r="AC88" s="21"/>
      <c r="AD88" s="21"/>
    </row>
    <row r="89" spans="1:30" ht="14.5" x14ac:dyDescent="0.35">
      <c r="A89" s="73">
        <f t="shared" si="21"/>
        <v>85</v>
      </c>
      <c r="B89" s="79" t="s">
        <v>8277</v>
      </c>
      <c r="C89" s="79" t="s">
        <v>8244</v>
      </c>
      <c r="D89" s="79" t="s">
        <v>10</v>
      </c>
      <c r="E89" s="79" t="s">
        <v>46</v>
      </c>
      <c r="F89" s="183">
        <v>2</v>
      </c>
      <c r="G89" s="79" t="s">
        <v>8299</v>
      </c>
      <c r="H89" s="78">
        <f>2*29000</f>
        <v>58000</v>
      </c>
      <c r="I89" s="74" cm="1">
        <f t="array" ref="I89">+INDEX('I-Gasificación'!$G$5:$G$1100,MATCH($C89&amp;$D89&amp;$E89&amp;$G89,'I-Gasificación'!$C$5:$C$1100&amp;'I-Gasificación'!$D$5:$D$1100&amp;'I-Gasificación'!$E$5:$E$1100&amp;'I-Gasificación'!$F$5:$F$1100,0))</f>
        <v>10192</v>
      </c>
      <c r="J89" s="112">
        <f>INDEX('I-Baremo_Depósitos_Lapesa'!$C:$C,MATCH($E89,'I-Baremo_Depósitos_Lapesa'!$B:$B,0),1)</f>
        <v>45448</v>
      </c>
      <c r="K89" s="78">
        <f t="shared" si="12"/>
        <v>64925.71428571429</v>
      </c>
      <c r="L89" s="122">
        <f>INDEX('I-Baremo_VA_Lapesa'!$D$5:$K$66,MATCH($E89,'I-Baremo_VA_Lapesa'!$C$5:$C$66,0),MATCH($G89,'I-Baremo_VA_Lapesa'!$D$4:$K$4,0))</f>
        <v>32702</v>
      </c>
      <c r="M89" s="123">
        <f t="shared" si="13"/>
        <v>46717.142857142862</v>
      </c>
      <c r="N89" s="113" cm="1">
        <f t="array" ref="N89">IF(AND($H89&lt;=4800,$I89&lt;=560),0,SUMPRODUCT(--($I89&gt;'I-Baremo_Regulación_Lapesa'!$B$4:$B$8),--($I89&lt;='I-Baremo_Regulación_Lapesa'!$C$4:$C$8),'I-Baremo_Regulación_Lapesa'!$D$4:$D$8))</f>
        <v>4700</v>
      </c>
      <c r="O89" s="78">
        <f t="shared" si="14"/>
        <v>6714.2857142857147</v>
      </c>
      <c r="P89" s="112">
        <f t="shared" si="15"/>
        <v>82850</v>
      </c>
      <c r="Q89" s="74">
        <f t="shared" si="16"/>
        <v>118357.14285714287</v>
      </c>
      <c r="R89" s="113">
        <f>INDEX('I-Baremo_Legalización'!$D$4:$D$100,MATCH($E89,'I-Baremo_Legalización'!$C$4:$C$100,0),1)</f>
        <v>2038.3500000000001</v>
      </c>
      <c r="S89" s="113" cm="1">
        <f t="array" ref="S89">+INDEX('I-Baremo_Acuerdo_Marco'!$F$2:$F$221,MATCH($C89&amp;$E89&amp;$G89,'I-Baremo_Acuerdo_Marco'!$C$2:$C$221&amp;'I-Baremo_Acuerdo_Marco'!$D$2:$D$221&amp;'I-Baremo_Acuerdo_Marco'!$E$2:$E$221,0))</f>
        <v>28306.311000000002</v>
      </c>
      <c r="T89" s="112">
        <f t="shared" si="22"/>
        <v>113194.66100000001</v>
      </c>
      <c r="U89" s="116">
        <f t="shared" si="17"/>
        <v>148701.80385714286</v>
      </c>
      <c r="V89" s="74" t="str">
        <f t="shared" si="18"/>
        <v>AéreoA10192</v>
      </c>
      <c r="W89" s="148">
        <f>+IF(AND($C89='C-Aux_CA'!$C$7,$D89='C-Aux_CA'!$C$5,$I89&gt;='C-Aux_CA'!$C$14,$H89&gt;='C-Aux_CA'!$C$15),1,0)</f>
        <v>0</v>
      </c>
      <c r="X89" s="148">
        <f t="shared" si="19"/>
        <v>1</v>
      </c>
      <c r="Y89" s="151" cm="1">
        <f t="array" ref="Y89">IF(W89=0,0,SUMPRODUCT(--($T89&gt;='C-BaremoVectorial'!$T$4:$T$1101),--(1=$W$4:$W$1101)))</f>
        <v>0</v>
      </c>
      <c r="Z89" s="151">
        <f t="shared" si="20"/>
        <v>0</v>
      </c>
      <c r="AA89" s="151" cm="1">
        <f t="array" ref="AA89">IF($W89=0,0,SUMPRODUCT(--(1=$W$4:$W$1101),--($U89&gt;='C-BaremoVectorial'!$U$4:$U$1101)))</f>
        <v>0</v>
      </c>
      <c r="AB89" s="21"/>
      <c r="AC89" s="21"/>
      <c r="AD89" s="21"/>
    </row>
    <row r="90" spans="1:30" ht="14.5" x14ac:dyDescent="0.35">
      <c r="A90" s="73">
        <f t="shared" si="21"/>
        <v>86</v>
      </c>
      <c r="B90" s="79" t="s">
        <v>8277</v>
      </c>
      <c r="C90" s="79" t="s">
        <v>8244</v>
      </c>
      <c r="D90" s="79" t="s">
        <v>10</v>
      </c>
      <c r="E90" s="79" t="s">
        <v>47</v>
      </c>
      <c r="F90" s="183">
        <v>2</v>
      </c>
      <c r="G90" s="79" t="s">
        <v>8299</v>
      </c>
      <c r="H90" s="78">
        <f>2*34000</f>
        <v>68000</v>
      </c>
      <c r="I90" s="74" cm="1">
        <f t="array" ref="I90">+INDEX('I-Gasificación'!$G$5:$G$1100,MATCH($C90&amp;$D90&amp;$E90&amp;$G90,'I-Gasificación'!$C$5:$C$1100&amp;'I-Gasificación'!$D$5:$D$1100&amp;'I-Gasificación'!$E$5:$E$1100&amp;'I-Gasificación'!$F$5:$F$1100,0))</f>
        <v>10584</v>
      </c>
      <c r="J90" s="112">
        <f>INDEX('I-Baremo_Depósitos_Lapesa'!$C:$C,MATCH($E90,'I-Baremo_Depósitos_Lapesa'!$B:$B,0),1)</f>
        <v>50478</v>
      </c>
      <c r="K90" s="78">
        <f t="shared" si="12"/>
        <v>72111.42857142858</v>
      </c>
      <c r="L90" s="122">
        <f>INDEX('I-Baremo_VA_Lapesa'!$D$5:$K$66,MATCH($E90,'I-Baremo_VA_Lapesa'!$C$5:$C$66,0),MATCH($G90,'I-Baremo_VA_Lapesa'!$D$4:$K$4,0))</f>
        <v>32702</v>
      </c>
      <c r="M90" s="123">
        <f t="shared" si="13"/>
        <v>46717.142857142862</v>
      </c>
      <c r="N90" s="113" cm="1">
        <f t="array" ref="N90">IF(AND($H90&lt;=4800,$I90&lt;=560),0,SUMPRODUCT(--($I90&gt;'I-Baremo_Regulación_Lapesa'!$B$4:$B$8),--($I90&lt;='I-Baremo_Regulación_Lapesa'!$C$4:$C$8),'I-Baremo_Regulación_Lapesa'!$D$4:$D$8))</f>
        <v>4700</v>
      </c>
      <c r="O90" s="78">
        <f t="shared" si="14"/>
        <v>6714.2857142857147</v>
      </c>
      <c r="P90" s="112">
        <f t="shared" si="15"/>
        <v>87880</v>
      </c>
      <c r="Q90" s="74">
        <f t="shared" si="16"/>
        <v>125542.85714285716</v>
      </c>
      <c r="R90" s="113">
        <f>INDEX('I-Baremo_Legalización'!$D$4:$D$100,MATCH($E90,'I-Baremo_Legalización'!$C$4:$C$100,0),1)</f>
        <v>3215.3500000000004</v>
      </c>
      <c r="S90" s="113" cm="1">
        <f t="array" ref="S90">+INDEX('I-Baremo_Acuerdo_Marco'!$F$2:$F$221,MATCH($C90&amp;$E90&amp;$G90,'I-Baremo_Acuerdo_Marco'!$C$2:$C$221&amp;'I-Baremo_Acuerdo_Marco'!$D$2:$D$221&amp;'I-Baremo_Acuerdo_Marco'!$E$2:$E$221,0))</f>
        <v>36895.331000000006</v>
      </c>
      <c r="T90" s="112">
        <f t="shared" si="22"/>
        <v>127990.68100000001</v>
      </c>
      <c r="U90" s="116">
        <f t="shared" si="17"/>
        <v>165653.53814285717</v>
      </c>
      <c r="V90" s="74" t="str">
        <f t="shared" si="18"/>
        <v>AéreoA10584</v>
      </c>
      <c r="W90" s="148">
        <f>+IF(AND($C90='C-Aux_CA'!$C$7,$D90='C-Aux_CA'!$C$5,$I90&gt;='C-Aux_CA'!$C$14,$H90&gt;='C-Aux_CA'!$C$15),1,0)</f>
        <v>0</v>
      </c>
      <c r="X90" s="148">
        <f t="shared" si="19"/>
        <v>1</v>
      </c>
      <c r="Y90" s="151" cm="1">
        <f t="array" ref="Y90">IF(W90=0,0,SUMPRODUCT(--($T90&gt;='C-BaremoVectorial'!$T$4:$T$1101),--(1=$W$4:$W$1101)))</f>
        <v>0</v>
      </c>
      <c r="Z90" s="151">
        <f t="shared" si="20"/>
        <v>0</v>
      </c>
      <c r="AA90" s="151" cm="1">
        <f t="array" ref="AA90">IF($W90=0,0,SUMPRODUCT(--(1=$W$4:$W$1101),--($U90&gt;='C-BaremoVectorial'!$U$4:$U$1101)))</f>
        <v>0</v>
      </c>
      <c r="AB90" s="21"/>
      <c r="AC90" s="21"/>
      <c r="AD90" s="21"/>
    </row>
    <row r="91" spans="1:30" ht="14.5" x14ac:dyDescent="0.35">
      <c r="A91" s="73">
        <f t="shared" si="21"/>
        <v>87</v>
      </c>
      <c r="B91" s="79" t="s">
        <v>8277</v>
      </c>
      <c r="C91" s="79" t="s">
        <v>8244</v>
      </c>
      <c r="D91" s="79" t="s">
        <v>10</v>
      </c>
      <c r="E91" s="79" t="s">
        <v>48</v>
      </c>
      <c r="F91" s="183">
        <v>2</v>
      </c>
      <c r="G91" s="79" t="s">
        <v>8299</v>
      </c>
      <c r="H91" s="78">
        <f>2*33000</f>
        <v>66000</v>
      </c>
      <c r="I91" s="74" cm="1">
        <f t="array" ref="I91">+INDEX('I-Gasificación'!$G$5:$G$1100,MATCH($C91&amp;$D91&amp;$E91&amp;$G91,'I-Gasificación'!$C$5:$C$1100&amp;'I-Gasificación'!$D$5:$D$1100&amp;'I-Gasificación'!$E$5:$E$1100&amp;'I-Gasificación'!$F$5:$F$1100,0))</f>
        <v>10024</v>
      </c>
      <c r="J91" s="112">
        <f>INDEX('I-Baremo_Depósitos_Lapesa'!$C:$C,MATCH($E91,'I-Baremo_Depósitos_Lapesa'!$B:$B,0),1)</f>
        <v>67416</v>
      </c>
      <c r="K91" s="78">
        <f t="shared" si="12"/>
        <v>96308.571428571435</v>
      </c>
      <c r="L91" s="122">
        <f>INDEX('I-Baremo_VA_Lapesa'!$D$5:$K$66,MATCH($E91,'I-Baremo_VA_Lapesa'!$C$5:$C$66,0),MATCH($G91,'I-Baremo_VA_Lapesa'!$D$4:$K$4,0))</f>
        <v>32702</v>
      </c>
      <c r="M91" s="123">
        <f t="shared" si="13"/>
        <v>46717.142857142862</v>
      </c>
      <c r="N91" s="113" cm="1">
        <f t="array" ref="N91">IF(AND($H91&lt;=4800,$I91&lt;=560),0,SUMPRODUCT(--($I91&gt;'I-Baremo_Regulación_Lapesa'!$B$4:$B$8),--($I91&lt;='I-Baremo_Regulación_Lapesa'!$C$4:$C$8),'I-Baremo_Regulación_Lapesa'!$D$4:$D$8))</f>
        <v>4700</v>
      </c>
      <c r="O91" s="78">
        <f t="shared" si="14"/>
        <v>6714.2857142857147</v>
      </c>
      <c r="P91" s="112">
        <f t="shared" si="15"/>
        <v>104818</v>
      </c>
      <c r="Q91" s="74">
        <f t="shared" si="16"/>
        <v>149740</v>
      </c>
      <c r="R91" s="113">
        <f>INDEX('I-Baremo_Legalización'!$D$4:$D$100,MATCH($E91,'I-Baremo_Legalización'!$C$4:$C$100,0),1)</f>
        <v>3215.3500000000004</v>
      </c>
      <c r="S91" s="113" cm="1">
        <f t="array" ref="S91">+INDEX('I-Baremo_Acuerdo_Marco'!$F$2:$F$221,MATCH($C91&amp;$E91&amp;$G91,'I-Baremo_Acuerdo_Marco'!$C$2:$C$221&amp;'I-Baremo_Acuerdo_Marco'!$D$2:$D$221&amp;'I-Baremo_Acuerdo_Marco'!$E$2:$E$221,0))</f>
        <v>40487.931000000004</v>
      </c>
      <c r="T91" s="112">
        <f t="shared" si="22"/>
        <v>148521.28100000002</v>
      </c>
      <c r="U91" s="116">
        <f t="shared" si="17"/>
        <v>193443.28100000002</v>
      </c>
      <c r="V91" s="74" t="str">
        <f t="shared" si="18"/>
        <v>AéreoA10024</v>
      </c>
      <c r="W91" s="148">
        <f>+IF(AND($C91='C-Aux_CA'!$C$7,$D91='C-Aux_CA'!$C$5,$I91&gt;='C-Aux_CA'!$C$14,$H91&gt;='C-Aux_CA'!$C$15),1,0)</f>
        <v>0</v>
      </c>
      <c r="X91" s="148">
        <f t="shared" si="19"/>
        <v>1</v>
      </c>
      <c r="Y91" s="151" cm="1">
        <f t="array" ref="Y91">IF(W91=0,0,SUMPRODUCT(--($T91&gt;='C-BaremoVectorial'!$T$4:$T$1101),--(1=$W$4:$W$1101)))</f>
        <v>0</v>
      </c>
      <c r="Z91" s="151">
        <f t="shared" si="20"/>
        <v>0</v>
      </c>
      <c r="AA91" s="151" cm="1">
        <f t="array" ref="AA91">IF($W91=0,0,SUMPRODUCT(--(1=$W$4:$W$1101),--($U91&gt;='C-BaremoVectorial'!$U$4:$U$1101)))</f>
        <v>0</v>
      </c>
      <c r="AB91" s="21"/>
      <c r="AC91" s="21"/>
      <c r="AD91" s="21"/>
    </row>
    <row r="92" spans="1:30" ht="14.5" x14ac:dyDescent="0.35">
      <c r="A92" s="73">
        <f t="shared" si="21"/>
        <v>88</v>
      </c>
      <c r="B92" s="79" t="s">
        <v>8277</v>
      </c>
      <c r="C92" s="79" t="s">
        <v>8244</v>
      </c>
      <c r="D92" s="79" t="s">
        <v>10</v>
      </c>
      <c r="E92" s="79" t="s">
        <v>49</v>
      </c>
      <c r="F92" s="183">
        <v>2</v>
      </c>
      <c r="G92" s="79" t="s">
        <v>8299</v>
      </c>
      <c r="H92" s="78">
        <f>2*50000</f>
        <v>100000</v>
      </c>
      <c r="I92" s="74" cm="1">
        <f t="array" ref="I92">+INDEX('I-Gasificación'!$G$5:$G$1100,MATCH($C92&amp;$D92&amp;$E92&amp;$G92,'I-Gasificación'!$C$5:$C$1100&amp;'I-Gasificación'!$D$5:$D$1100&amp;'I-Gasificación'!$E$5:$E$1100&amp;'I-Gasificación'!$F$5:$F$1100,0))</f>
        <v>11144</v>
      </c>
      <c r="J92" s="112">
        <f>INDEX('I-Baremo_Depósitos_Lapesa'!$C:$C,MATCH($E92,'I-Baremo_Depósitos_Lapesa'!$B:$B,0),1)</f>
        <v>88888</v>
      </c>
      <c r="K92" s="78">
        <f t="shared" si="12"/>
        <v>126982.85714285714</v>
      </c>
      <c r="L92" s="122">
        <f>INDEX('I-Baremo_VA_Lapesa'!$D$5:$K$66,MATCH($E92,'I-Baremo_VA_Lapesa'!$C$5:$C$66,0),MATCH($G92,'I-Baremo_VA_Lapesa'!$D$4:$K$4,0))</f>
        <v>32702</v>
      </c>
      <c r="M92" s="123">
        <f t="shared" si="13"/>
        <v>46717.142857142862</v>
      </c>
      <c r="N92" s="113" cm="1">
        <f t="array" ref="N92">IF(AND($H92&lt;=4800,$I92&lt;=560),0,SUMPRODUCT(--($I92&gt;'I-Baremo_Regulación_Lapesa'!$B$4:$B$8),--($I92&lt;='I-Baremo_Regulación_Lapesa'!$C$4:$C$8),'I-Baremo_Regulación_Lapesa'!$D$4:$D$8))</f>
        <v>4700</v>
      </c>
      <c r="O92" s="78">
        <f t="shared" si="14"/>
        <v>6714.2857142857147</v>
      </c>
      <c r="P92" s="112">
        <f t="shared" si="15"/>
        <v>126290</v>
      </c>
      <c r="Q92" s="74">
        <f t="shared" si="16"/>
        <v>180414.28571428571</v>
      </c>
      <c r="R92" s="113">
        <f>INDEX('I-Baremo_Legalización'!$D$4:$D$100,MATCH($E92,'I-Baremo_Legalización'!$C$4:$C$100,0),1)</f>
        <v>3215.3500000000004</v>
      </c>
      <c r="S92" s="113" cm="1">
        <f t="array" ref="S92">+INDEX('I-Baremo_Acuerdo_Marco'!$F$2:$F$221,MATCH($C92&amp;$E92&amp;$G92,'I-Baremo_Acuerdo_Marco'!$C$2:$C$221&amp;'I-Baremo_Acuerdo_Marco'!$D$2:$D$221&amp;'I-Baremo_Acuerdo_Marco'!$E$2:$E$221,0))</f>
        <v>42522.931000000004</v>
      </c>
      <c r="T92" s="112">
        <f t="shared" si="22"/>
        <v>172028.28100000002</v>
      </c>
      <c r="U92" s="116">
        <f t="shared" si="17"/>
        <v>226152.56671428573</v>
      </c>
      <c r="V92" s="74" t="str">
        <f t="shared" si="18"/>
        <v>AéreoA11144</v>
      </c>
      <c r="W92" s="148">
        <f>+IF(AND($C92='C-Aux_CA'!$C$7,$D92='C-Aux_CA'!$C$5,$I92&gt;='C-Aux_CA'!$C$14,$H92&gt;='C-Aux_CA'!$C$15),1,0)</f>
        <v>0</v>
      </c>
      <c r="X92" s="148">
        <f t="shared" si="19"/>
        <v>1</v>
      </c>
      <c r="Y92" s="151" cm="1">
        <f t="array" ref="Y92">IF(W92=0,0,SUMPRODUCT(--($T92&gt;='C-BaremoVectorial'!$T$4:$T$1101),--(1=$W$4:$W$1101)))</f>
        <v>0</v>
      </c>
      <c r="Z92" s="151">
        <f t="shared" si="20"/>
        <v>0</v>
      </c>
      <c r="AA92" s="151" cm="1">
        <f t="array" ref="AA92">IF($W92=0,0,SUMPRODUCT(--(1=$W$4:$W$1101),--($U92&gt;='C-BaremoVectorial'!$U$4:$U$1101)))</f>
        <v>0</v>
      </c>
      <c r="AB92" s="21"/>
      <c r="AC92" s="21"/>
      <c r="AD92" s="21"/>
    </row>
    <row r="93" spans="1:30" ht="14.5" x14ac:dyDescent="0.35">
      <c r="A93" s="73">
        <f t="shared" si="21"/>
        <v>89</v>
      </c>
      <c r="B93" s="79" t="s">
        <v>8277</v>
      </c>
      <c r="C93" s="79" t="s">
        <v>8244</v>
      </c>
      <c r="D93" s="79" t="s">
        <v>10</v>
      </c>
      <c r="E93" s="79" t="s">
        <v>50</v>
      </c>
      <c r="F93" s="183">
        <v>2</v>
      </c>
      <c r="G93" s="79" t="s">
        <v>8299</v>
      </c>
      <c r="H93" s="78">
        <f>2*59000</f>
        <v>118000</v>
      </c>
      <c r="I93" s="74" cm="1">
        <f t="array" ref="I93">+INDEX('I-Gasificación'!$G$5:$G$1100,MATCH($C93&amp;$D93&amp;$E93&amp;$G93,'I-Gasificación'!$C$5:$C$1100&amp;'I-Gasificación'!$D$5:$D$1100&amp;'I-Gasificación'!$E$5:$E$1100&amp;'I-Gasificación'!$F$5:$F$1100,0))</f>
        <v>11788</v>
      </c>
      <c r="J93" s="112">
        <f>INDEX('I-Baremo_Depósitos_Lapesa'!$C:$C,MATCH($E93,'I-Baremo_Depósitos_Lapesa'!$B:$B,0),1)</f>
        <v>108492</v>
      </c>
      <c r="K93" s="78">
        <f t="shared" si="12"/>
        <v>154988.57142857145</v>
      </c>
      <c r="L93" s="122">
        <f>INDEX('I-Baremo_VA_Lapesa'!$D$5:$K$66,MATCH($E93,'I-Baremo_VA_Lapesa'!$C$5:$C$66,0),MATCH($G93,'I-Baremo_VA_Lapesa'!$D$4:$K$4,0))</f>
        <v>32702</v>
      </c>
      <c r="M93" s="123">
        <f t="shared" si="13"/>
        <v>46717.142857142862</v>
      </c>
      <c r="N93" s="113" cm="1">
        <f t="array" ref="N93">IF(AND($H93&lt;=4800,$I93&lt;=560),0,SUMPRODUCT(--($I93&gt;'I-Baremo_Regulación_Lapesa'!$B$4:$B$8),--($I93&lt;='I-Baremo_Regulación_Lapesa'!$C$4:$C$8),'I-Baremo_Regulación_Lapesa'!$D$4:$D$8))</f>
        <v>4700</v>
      </c>
      <c r="O93" s="78">
        <f t="shared" si="14"/>
        <v>6714.2857142857147</v>
      </c>
      <c r="P93" s="112">
        <f t="shared" si="15"/>
        <v>145894</v>
      </c>
      <c r="Q93" s="74">
        <f t="shared" si="16"/>
        <v>208420.00000000003</v>
      </c>
      <c r="R93" s="113">
        <f>INDEX('I-Baremo_Legalización'!$D$4:$D$100,MATCH($E93,'I-Baremo_Legalización'!$C$4:$C$100,0),1)</f>
        <v>3215.3500000000004</v>
      </c>
      <c r="S93" s="113" cm="1">
        <f t="array" ref="S93">+INDEX('I-Baremo_Acuerdo_Marco'!$F$2:$F$221,MATCH($C93&amp;$E93&amp;$G93,'I-Baremo_Acuerdo_Marco'!$C$2:$C$221&amp;'I-Baremo_Acuerdo_Marco'!$D$2:$D$221&amp;'I-Baremo_Acuerdo_Marco'!$E$2:$E$221,0))</f>
        <v>46500.531000000003</v>
      </c>
      <c r="T93" s="112">
        <f t="shared" si="22"/>
        <v>195609.88099999999</v>
      </c>
      <c r="U93" s="116">
        <f t="shared" si="17"/>
        <v>258135.88100000005</v>
      </c>
      <c r="V93" s="74" t="str">
        <f t="shared" si="18"/>
        <v>AéreoA11788</v>
      </c>
      <c r="W93" s="148">
        <f>+IF(AND($C93='C-Aux_CA'!$C$7,$D93='C-Aux_CA'!$C$5,$I93&gt;='C-Aux_CA'!$C$14,$H93&gt;='C-Aux_CA'!$C$15),1,0)</f>
        <v>0</v>
      </c>
      <c r="X93" s="148">
        <f t="shared" si="19"/>
        <v>1</v>
      </c>
      <c r="Y93" s="151" cm="1">
        <f t="array" ref="Y93">IF(W93=0,0,SUMPRODUCT(--($T93&gt;='C-BaremoVectorial'!$T$4:$T$1101),--(1=$W$4:$W$1101)))</f>
        <v>0</v>
      </c>
      <c r="Z93" s="151">
        <f t="shared" si="20"/>
        <v>0</v>
      </c>
      <c r="AA93" s="151" cm="1">
        <f t="array" ref="AA93">IF($W93=0,0,SUMPRODUCT(--(1=$W$4:$W$1101),--($U93&gt;='C-BaremoVectorial'!$U$4:$U$1101)))</f>
        <v>0</v>
      </c>
      <c r="AB93" s="21"/>
      <c r="AC93" s="21"/>
      <c r="AD93" s="21"/>
    </row>
    <row r="94" spans="1:30" ht="14.5" x14ac:dyDescent="0.35">
      <c r="A94" s="73">
        <f t="shared" si="21"/>
        <v>90</v>
      </c>
      <c r="B94" s="79" t="s">
        <v>8277</v>
      </c>
      <c r="C94" s="79" t="s">
        <v>8244</v>
      </c>
      <c r="D94" s="79" t="s">
        <v>10</v>
      </c>
      <c r="E94" s="79" t="s">
        <v>51</v>
      </c>
      <c r="F94" s="183">
        <v>2</v>
      </c>
      <c r="G94" s="79" t="s">
        <v>8299</v>
      </c>
      <c r="H94" s="78">
        <f>2*50000</f>
        <v>100000</v>
      </c>
      <c r="I94" s="74" cm="1">
        <f t="array" ref="I94">+INDEX('I-Gasificación'!$G$5:$G$1100,MATCH($C94&amp;$D94&amp;$E94&amp;$G94,'I-Gasificación'!$C$5:$C$1100&amp;'I-Gasificación'!$D$5:$D$1100&amp;'I-Gasificación'!$E$5:$E$1100&amp;'I-Gasificación'!$F$5:$F$1100,0))</f>
        <v>10864</v>
      </c>
      <c r="J94" s="112">
        <f>INDEX('I-Baremo_Depósitos_Lapesa'!$C:$C,MATCH($E94,'I-Baremo_Depósitos_Lapesa'!$B:$B,0),1)</f>
        <v>90864</v>
      </c>
      <c r="K94" s="78">
        <f t="shared" si="12"/>
        <v>129805.71428571429</v>
      </c>
      <c r="L94" s="122">
        <f>INDEX('I-Baremo_VA_Lapesa'!$D$5:$K$66,MATCH($E94,'I-Baremo_VA_Lapesa'!$C$5:$C$66,0),MATCH($G94,'I-Baremo_VA_Lapesa'!$D$4:$K$4,0))</f>
        <v>32702</v>
      </c>
      <c r="M94" s="123">
        <f t="shared" si="13"/>
        <v>46717.142857142862</v>
      </c>
      <c r="N94" s="113" cm="1">
        <f t="array" ref="N94">IF(AND($H94&lt;=4800,$I94&lt;=560),0,SUMPRODUCT(--($I94&gt;'I-Baremo_Regulación_Lapesa'!$B$4:$B$8),--($I94&lt;='I-Baremo_Regulación_Lapesa'!$C$4:$C$8),'I-Baremo_Regulación_Lapesa'!$D$4:$D$8))</f>
        <v>4700</v>
      </c>
      <c r="O94" s="78">
        <f t="shared" si="14"/>
        <v>6714.2857142857147</v>
      </c>
      <c r="P94" s="112">
        <f t="shared" si="15"/>
        <v>128266</v>
      </c>
      <c r="Q94" s="74">
        <f t="shared" si="16"/>
        <v>183237.14285714287</v>
      </c>
      <c r="R94" s="113">
        <f>INDEX('I-Baremo_Legalización'!$D$4:$D$100,MATCH($E94,'I-Baremo_Legalización'!$C$4:$C$100,0),1)</f>
        <v>3215.3500000000004</v>
      </c>
      <c r="S94" s="113" cm="1">
        <f t="array" ref="S94">+INDEX('I-Baremo_Acuerdo_Marco'!$F$2:$F$221,MATCH($C94&amp;$E94&amp;$G94,'I-Baremo_Acuerdo_Marco'!$C$2:$C$221&amp;'I-Baremo_Acuerdo_Marco'!$D$2:$D$221&amp;'I-Baremo_Acuerdo_Marco'!$E$2:$E$221,0))</f>
        <v>45257.531000000003</v>
      </c>
      <c r="T94" s="112">
        <f t="shared" si="22"/>
        <v>176738.88099999999</v>
      </c>
      <c r="U94" s="116">
        <f t="shared" si="17"/>
        <v>231710.02385714289</v>
      </c>
      <c r="V94" s="74" t="str">
        <f t="shared" si="18"/>
        <v>AéreoA10864</v>
      </c>
      <c r="W94" s="148">
        <f>+IF(AND($C94='C-Aux_CA'!$C$7,$D94='C-Aux_CA'!$C$5,$I94&gt;='C-Aux_CA'!$C$14,$H94&gt;='C-Aux_CA'!$C$15),1,0)</f>
        <v>0</v>
      </c>
      <c r="X94" s="148">
        <f t="shared" si="19"/>
        <v>1</v>
      </c>
      <c r="Y94" s="151" cm="1">
        <f t="array" ref="Y94">IF(W94=0,0,SUMPRODUCT(--($T94&gt;='C-BaremoVectorial'!$T$4:$T$1101),--(1=$W$4:$W$1101)))</f>
        <v>0</v>
      </c>
      <c r="Z94" s="151">
        <f t="shared" si="20"/>
        <v>0</v>
      </c>
      <c r="AA94" s="151" cm="1">
        <f t="array" ref="AA94">IF($W94=0,0,SUMPRODUCT(--(1=$W$4:$W$1101),--($U94&gt;='C-BaremoVectorial'!$U$4:$U$1101)))</f>
        <v>0</v>
      </c>
      <c r="AB94" s="21"/>
      <c r="AC94" s="21"/>
      <c r="AD94" s="21"/>
    </row>
    <row r="95" spans="1:30" ht="14.5" x14ac:dyDescent="0.35">
      <c r="A95" s="73">
        <f t="shared" si="21"/>
        <v>91</v>
      </c>
      <c r="B95" s="79" t="s">
        <v>8277</v>
      </c>
      <c r="C95" s="79" t="s">
        <v>8244</v>
      </c>
      <c r="D95" s="79" t="s">
        <v>10</v>
      </c>
      <c r="E95" s="79" t="s">
        <v>52</v>
      </c>
      <c r="F95" s="183">
        <v>2</v>
      </c>
      <c r="G95" s="79" t="s">
        <v>8299</v>
      </c>
      <c r="H95" s="78">
        <f>2*69000</f>
        <v>138000</v>
      </c>
      <c r="I95" s="74" cm="1">
        <f t="array" ref="I95">+INDEX('I-Gasificación'!$G$5:$G$1100,MATCH($C95&amp;$D95&amp;$E95&amp;$G95,'I-Gasificación'!$C$5:$C$1100&amp;'I-Gasificación'!$D$5:$D$1100&amp;'I-Gasificación'!$E$5:$E$1100&amp;'I-Gasificación'!$F$5:$F$1100,0))</f>
        <v>12460</v>
      </c>
      <c r="J95" s="112">
        <f>INDEX('I-Baremo_Depósitos_Lapesa'!$C:$C,MATCH($E95,'I-Baremo_Depósitos_Lapesa'!$B:$B,0),1)</f>
        <v>134294</v>
      </c>
      <c r="K95" s="78">
        <f t="shared" si="12"/>
        <v>191848.57142857145</v>
      </c>
      <c r="L95" s="122">
        <f>INDEX('I-Baremo_VA_Lapesa'!$D$5:$K$66,MATCH($E95,'I-Baremo_VA_Lapesa'!$C$5:$C$66,0),MATCH($G95,'I-Baremo_VA_Lapesa'!$D$4:$K$4,0))</f>
        <v>32702</v>
      </c>
      <c r="M95" s="123">
        <f t="shared" si="13"/>
        <v>46717.142857142862</v>
      </c>
      <c r="N95" s="113" cm="1">
        <f t="array" ref="N95">IF(AND($H95&lt;=4800,$I95&lt;=560),0,SUMPRODUCT(--($I95&gt;'I-Baremo_Regulación_Lapesa'!$B$4:$B$8),--($I95&lt;='I-Baremo_Regulación_Lapesa'!$C$4:$C$8),'I-Baremo_Regulación_Lapesa'!$D$4:$D$8))</f>
        <v>4700</v>
      </c>
      <c r="O95" s="78">
        <f t="shared" si="14"/>
        <v>6714.2857142857147</v>
      </c>
      <c r="P95" s="112">
        <f t="shared" si="15"/>
        <v>171696</v>
      </c>
      <c r="Q95" s="74">
        <f t="shared" si="16"/>
        <v>245280.00000000003</v>
      </c>
      <c r="R95" s="113">
        <f>INDEX('I-Baremo_Legalización'!$D$4:$D$100,MATCH($E95,'I-Baremo_Legalización'!$C$4:$C$100,0),1)</f>
        <v>3215.3500000000004</v>
      </c>
      <c r="S95" s="113" cm="1">
        <f t="array" ref="S95">+INDEX('I-Baremo_Acuerdo_Marco'!$F$2:$F$221,MATCH($C95&amp;$E95&amp;$G95,'I-Baremo_Acuerdo_Marco'!$C$2:$C$221&amp;'I-Baremo_Acuerdo_Marco'!$D$2:$D$221&amp;'I-Baremo_Acuerdo_Marco'!$E$2:$E$221,0))</f>
        <v>45257.531000000003</v>
      </c>
      <c r="T95" s="112">
        <f t="shared" si="22"/>
        <v>220168.88099999999</v>
      </c>
      <c r="U95" s="116">
        <f t="shared" si="17"/>
        <v>293752.88100000005</v>
      </c>
      <c r="V95" s="74" t="str">
        <f t="shared" si="18"/>
        <v>AéreoA12460</v>
      </c>
      <c r="W95" s="148">
        <f>+IF(AND($C95='C-Aux_CA'!$C$7,$D95='C-Aux_CA'!$C$5,$I95&gt;='C-Aux_CA'!$C$14,$H95&gt;='C-Aux_CA'!$C$15),1,0)</f>
        <v>0</v>
      </c>
      <c r="X95" s="148">
        <f t="shared" si="19"/>
        <v>1</v>
      </c>
      <c r="Y95" s="151" cm="1">
        <f t="array" ref="Y95">IF(W95=0,0,SUMPRODUCT(--($T95&gt;='C-BaremoVectorial'!$T$4:$T$1101),--(1=$W$4:$W$1101)))</f>
        <v>0</v>
      </c>
      <c r="Z95" s="151">
        <f t="shared" si="20"/>
        <v>0</v>
      </c>
      <c r="AA95" s="151" cm="1">
        <f t="array" ref="AA95">IF($W95=0,0,SUMPRODUCT(--(1=$W$4:$W$1101),--($U95&gt;='C-BaremoVectorial'!$U$4:$U$1101)))</f>
        <v>0</v>
      </c>
      <c r="AB95" s="21"/>
      <c r="AC95" s="21"/>
      <c r="AD95" s="21"/>
    </row>
    <row r="96" spans="1:30" ht="14.5" x14ac:dyDescent="0.35">
      <c r="A96" s="73">
        <f t="shared" si="21"/>
        <v>92</v>
      </c>
      <c r="B96" s="79" t="s">
        <v>8278</v>
      </c>
      <c r="C96" s="79" t="s">
        <v>8244</v>
      </c>
      <c r="D96" s="79" t="s">
        <v>10</v>
      </c>
      <c r="E96" s="79" t="s">
        <v>26</v>
      </c>
      <c r="F96" s="183">
        <v>1</v>
      </c>
      <c r="G96" s="79" t="s">
        <v>8297</v>
      </c>
      <c r="H96" s="78">
        <v>6650</v>
      </c>
      <c r="I96" s="74" cm="1">
        <f t="array" ref="I96">+INDEX('I-Gasificación'!$G$5:$G$1100,MATCH($C96&amp;$D96&amp;$E96&amp;$G96,'I-Gasificación'!$C$5:$C$1100&amp;'I-Gasificación'!$D$5:$D$1100&amp;'I-Gasificación'!$E$5:$E$1100&amp;'I-Gasificación'!$F$5:$F$1100,0))</f>
        <v>6136.2</v>
      </c>
      <c r="J96" s="112">
        <f>INDEX('I-Baremo_Depósitos_Lapesa'!$C:$C,MATCH($E96,'I-Baremo_Depósitos_Lapesa'!$B:$B,0),1)</f>
        <v>5057</v>
      </c>
      <c r="K96" s="78">
        <f t="shared" si="12"/>
        <v>7224.2857142857147</v>
      </c>
      <c r="L96" s="122">
        <f>INDEX('I-Baremo_VA_Lapesa'!$D$5:$K$66,MATCH($E96,'I-Baremo_VA_Lapesa'!$C$5:$C$66,0),MATCH($G96,'I-Baremo_VA_Lapesa'!$D$4:$K$4,0))</f>
        <v>23895</v>
      </c>
      <c r="M96" s="123">
        <f t="shared" si="13"/>
        <v>34135.71428571429</v>
      </c>
      <c r="N96" s="113" cm="1">
        <f t="array" ref="N96">IF(AND($H96&lt;=4800,$I96&lt;=560),0,SUMPRODUCT(--($I96&gt;'I-Baremo_Regulación_Lapesa'!$B$4:$B$8),--($I96&lt;='I-Baremo_Regulación_Lapesa'!$C$4:$C$8),'I-Baremo_Regulación_Lapesa'!$D$4:$D$8))</f>
        <v>3820</v>
      </c>
      <c r="O96" s="78">
        <f t="shared" si="14"/>
        <v>5457.1428571428578</v>
      </c>
      <c r="P96" s="112">
        <f t="shared" si="15"/>
        <v>32772</v>
      </c>
      <c r="Q96" s="74">
        <f t="shared" si="16"/>
        <v>46817.142857142862</v>
      </c>
      <c r="R96" s="113">
        <f>INDEX('I-Baremo_Legalización'!$D$4:$D$100,MATCH($E96,'I-Baremo_Legalización'!$C$4:$C$100,0),1)</f>
        <v>1257.25</v>
      </c>
      <c r="S96" s="113" cm="1">
        <f t="array" ref="S96">+INDEX('I-Baremo_Acuerdo_Marco'!$F$2:$F$221,MATCH($C96&amp;$E96&amp;$G96,'I-Baremo_Acuerdo_Marco'!$C$2:$C$221&amp;'I-Baremo_Acuerdo_Marco'!$D$2:$D$221&amp;'I-Baremo_Acuerdo_Marco'!$E$2:$E$221,0))</f>
        <v>8265.7850000000017</v>
      </c>
      <c r="T96" s="112">
        <f t="shared" si="22"/>
        <v>42295.035000000003</v>
      </c>
      <c r="U96" s="116">
        <f t="shared" si="17"/>
        <v>56340.177857142866</v>
      </c>
      <c r="V96" s="74" t="str">
        <f t="shared" si="18"/>
        <v>AéreoA6136,2</v>
      </c>
      <c r="W96" s="148">
        <f>+IF(AND($C96='C-Aux_CA'!$C$7,$D96='C-Aux_CA'!$C$5,$I96&gt;='C-Aux_CA'!$C$14,$H96&gt;='C-Aux_CA'!$C$15),1,0)</f>
        <v>0</v>
      </c>
      <c r="X96" s="148">
        <f t="shared" si="19"/>
        <v>1</v>
      </c>
      <c r="Y96" s="151" cm="1">
        <f t="array" ref="Y96">IF(W96=0,0,SUMPRODUCT(--($T96&gt;='C-BaremoVectorial'!$T$4:$T$1101),--(1=$W$4:$W$1101)))</f>
        <v>0</v>
      </c>
      <c r="Z96" s="151">
        <f t="shared" si="20"/>
        <v>0</v>
      </c>
      <c r="AA96" s="151" cm="1">
        <f t="array" ref="AA96">IF($W96=0,0,SUMPRODUCT(--(1=$W$4:$W$1101),--($U96&gt;='C-BaremoVectorial'!$U$4:$U$1101)))</f>
        <v>0</v>
      </c>
      <c r="AB96" s="21"/>
      <c r="AC96" s="21"/>
      <c r="AD96" s="21"/>
    </row>
    <row r="97" spans="1:30" ht="14.5" x14ac:dyDescent="0.35">
      <c r="A97" s="73">
        <f t="shared" si="21"/>
        <v>93</v>
      </c>
      <c r="B97" s="79" t="s">
        <v>8278</v>
      </c>
      <c r="C97" s="79" t="s">
        <v>8244</v>
      </c>
      <c r="D97" s="79" t="s">
        <v>10</v>
      </c>
      <c r="E97" s="79" t="s">
        <v>27</v>
      </c>
      <c r="F97" s="183">
        <v>1</v>
      </c>
      <c r="G97" s="79" t="s">
        <v>8297</v>
      </c>
      <c r="H97" s="78">
        <v>8334</v>
      </c>
      <c r="I97" s="74" cm="1">
        <f t="array" ref="I97">+INDEX('I-Gasificación'!$G$5:$G$1100,MATCH($C97&amp;$D97&amp;$E97&amp;$G97,'I-Gasificación'!$C$5:$C$1100&amp;'I-Gasificación'!$D$5:$D$1100&amp;'I-Gasificación'!$E$5:$E$1100&amp;'I-Gasificación'!$F$5:$F$1100,0))</f>
        <v>6244</v>
      </c>
      <c r="J97" s="112">
        <f>INDEX('I-Baremo_Depósitos_Lapesa'!$C:$C,MATCH($E97,'I-Baremo_Depósitos_Lapesa'!$B:$B,0),1)</f>
        <v>6078</v>
      </c>
      <c r="K97" s="78">
        <f t="shared" si="12"/>
        <v>8682.8571428571431</v>
      </c>
      <c r="L97" s="122">
        <f>INDEX('I-Baremo_VA_Lapesa'!$D$5:$K$66,MATCH($E97,'I-Baremo_VA_Lapesa'!$C$5:$C$66,0),MATCH($G97,'I-Baremo_VA_Lapesa'!$D$4:$K$4,0))</f>
        <v>23895</v>
      </c>
      <c r="M97" s="123">
        <f t="shared" si="13"/>
        <v>34135.71428571429</v>
      </c>
      <c r="N97" s="113" cm="1">
        <f t="array" ref="N97">IF(AND($H97&lt;=4800,$I97&lt;=560),0,SUMPRODUCT(--($I97&gt;'I-Baremo_Regulación_Lapesa'!$B$4:$B$8),--($I97&lt;='I-Baremo_Regulación_Lapesa'!$C$4:$C$8),'I-Baremo_Regulación_Lapesa'!$D$4:$D$8))</f>
        <v>3820</v>
      </c>
      <c r="O97" s="78">
        <f t="shared" si="14"/>
        <v>5457.1428571428578</v>
      </c>
      <c r="P97" s="112">
        <f t="shared" si="15"/>
        <v>33793</v>
      </c>
      <c r="Q97" s="74">
        <f t="shared" si="16"/>
        <v>48275.71428571429</v>
      </c>
      <c r="R97" s="113">
        <f>INDEX('I-Baremo_Legalización'!$D$4:$D$100,MATCH($E97,'I-Baremo_Legalización'!$C$4:$C$100,0),1)</f>
        <v>1257.25</v>
      </c>
      <c r="S97" s="113" cm="1">
        <f t="array" ref="S97">+INDEX('I-Baremo_Acuerdo_Marco'!$F$2:$F$221,MATCH($C97&amp;$E97&amp;$G97,'I-Baremo_Acuerdo_Marco'!$C$2:$C$221&amp;'I-Baremo_Acuerdo_Marco'!$D$2:$D$221&amp;'I-Baremo_Acuerdo_Marco'!$E$2:$E$221,0))</f>
        <v>9387.7850000000017</v>
      </c>
      <c r="T97" s="112">
        <f t="shared" si="22"/>
        <v>44438.035000000003</v>
      </c>
      <c r="U97" s="116">
        <f t="shared" si="17"/>
        <v>58920.749285714293</v>
      </c>
      <c r="V97" s="74" t="str">
        <f t="shared" si="18"/>
        <v>AéreoA6244</v>
      </c>
      <c r="W97" s="148">
        <f>+IF(AND($C97='C-Aux_CA'!$C$7,$D97='C-Aux_CA'!$C$5,$I97&gt;='C-Aux_CA'!$C$14,$H97&gt;='C-Aux_CA'!$C$15),1,0)</f>
        <v>0</v>
      </c>
      <c r="X97" s="148">
        <f t="shared" si="19"/>
        <v>1</v>
      </c>
      <c r="Y97" s="151" cm="1">
        <f t="array" ref="Y97">IF(W97=0,0,SUMPRODUCT(--($T97&gt;='C-BaremoVectorial'!$T$4:$T$1101),--(1=$W$4:$W$1101)))</f>
        <v>0</v>
      </c>
      <c r="Z97" s="151">
        <f t="shared" si="20"/>
        <v>0</v>
      </c>
      <c r="AA97" s="151" cm="1">
        <f t="array" ref="AA97">IF($W97=0,0,SUMPRODUCT(--(1=$W$4:$W$1101),--($U97&gt;='C-BaremoVectorial'!$U$4:$U$1101)))</f>
        <v>0</v>
      </c>
      <c r="AB97" s="21"/>
      <c r="AC97" s="21"/>
      <c r="AD97" s="21"/>
    </row>
    <row r="98" spans="1:30" ht="14.5" x14ac:dyDescent="0.35">
      <c r="A98" s="73">
        <f t="shared" si="21"/>
        <v>94</v>
      </c>
      <c r="B98" s="79" t="s">
        <v>8278</v>
      </c>
      <c r="C98" s="79" t="s">
        <v>8244</v>
      </c>
      <c r="D98" s="79" t="s">
        <v>10</v>
      </c>
      <c r="E98" s="79" t="s">
        <v>28</v>
      </c>
      <c r="F98" s="183">
        <v>1</v>
      </c>
      <c r="G98" s="79" t="s">
        <v>8297</v>
      </c>
      <c r="H98" s="78">
        <v>10000</v>
      </c>
      <c r="I98" s="74" cm="1">
        <f t="array" ref="I98">+INDEX('I-Gasificación'!$G$5:$G$1100,MATCH($C98&amp;$D98&amp;$E98&amp;$G98,'I-Gasificación'!$C$5:$C$1100&amp;'I-Gasificación'!$D$5:$D$1100&amp;'I-Gasificación'!$E$5:$E$1100&amp;'I-Gasificación'!$F$5:$F$1100,0))</f>
        <v>6230</v>
      </c>
      <c r="J98" s="112">
        <f>INDEX('I-Baremo_Depósitos_Lapesa'!$C:$C,MATCH($E98,'I-Baremo_Depósitos_Lapesa'!$B:$B,0),1)</f>
        <v>8595</v>
      </c>
      <c r="K98" s="78">
        <f t="shared" si="12"/>
        <v>12278.571428571429</v>
      </c>
      <c r="L98" s="122">
        <f>INDEX('I-Baremo_VA_Lapesa'!$D$5:$K$66,MATCH($E98,'I-Baremo_VA_Lapesa'!$C$5:$C$66,0),MATCH($G98,'I-Baremo_VA_Lapesa'!$D$4:$K$4,0))</f>
        <v>24667</v>
      </c>
      <c r="M98" s="123">
        <f t="shared" si="13"/>
        <v>35238.571428571428</v>
      </c>
      <c r="N98" s="113" cm="1">
        <f t="array" ref="N98">IF(AND($H98&lt;=4800,$I98&lt;=560),0,SUMPRODUCT(--($I98&gt;'I-Baremo_Regulación_Lapesa'!$B$4:$B$8),--($I98&lt;='I-Baremo_Regulación_Lapesa'!$C$4:$C$8),'I-Baremo_Regulación_Lapesa'!$D$4:$D$8))</f>
        <v>3820</v>
      </c>
      <c r="O98" s="78">
        <f t="shared" si="14"/>
        <v>5457.1428571428578</v>
      </c>
      <c r="P98" s="112">
        <f t="shared" si="15"/>
        <v>37082</v>
      </c>
      <c r="Q98" s="74">
        <f t="shared" si="16"/>
        <v>52974.28571428571</v>
      </c>
      <c r="R98" s="113">
        <f>INDEX('I-Baremo_Legalización'!$D$4:$D$100,MATCH($E98,'I-Baremo_Legalización'!$C$4:$C$100,0),1)</f>
        <v>1257.25</v>
      </c>
      <c r="S98" s="113" cm="1">
        <f t="array" ref="S98">+INDEX('I-Baremo_Acuerdo_Marco'!$F$2:$F$221,MATCH($C98&amp;$E98&amp;$G98,'I-Baremo_Acuerdo_Marco'!$C$2:$C$221&amp;'I-Baremo_Acuerdo_Marco'!$D$2:$D$221&amp;'I-Baremo_Acuerdo_Marco'!$E$2:$E$221,0))</f>
        <v>10015.885000000002</v>
      </c>
      <c r="T98" s="112">
        <f t="shared" si="22"/>
        <v>48355.135000000002</v>
      </c>
      <c r="U98" s="116">
        <f t="shared" si="17"/>
        <v>64247.420714285712</v>
      </c>
      <c r="V98" s="74" t="str">
        <f t="shared" si="18"/>
        <v>AéreoA6230</v>
      </c>
      <c r="W98" s="148">
        <f>+IF(AND($C98='C-Aux_CA'!$C$7,$D98='C-Aux_CA'!$C$5,$I98&gt;='C-Aux_CA'!$C$14,$H98&gt;='C-Aux_CA'!$C$15),1,0)</f>
        <v>0</v>
      </c>
      <c r="X98" s="148">
        <f t="shared" si="19"/>
        <v>1</v>
      </c>
      <c r="Y98" s="151" cm="1">
        <f t="array" ref="Y98">IF(W98=0,0,SUMPRODUCT(--($T98&gt;='C-BaremoVectorial'!$T$4:$T$1101),--(1=$W$4:$W$1101)))</f>
        <v>0</v>
      </c>
      <c r="Z98" s="151">
        <f t="shared" si="20"/>
        <v>0</v>
      </c>
      <c r="AA98" s="151" cm="1">
        <f t="array" ref="AA98">IF($W98=0,0,SUMPRODUCT(--(1=$W$4:$W$1101),--($U98&gt;='C-BaremoVectorial'!$U$4:$U$1101)))</f>
        <v>0</v>
      </c>
      <c r="AB98" s="21"/>
      <c r="AC98" s="21"/>
      <c r="AD98" s="21"/>
    </row>
    <row r="99" spans="1:30" ht="14.5" x14ac:dyDescent="0.35">
      <c r="A99" s="73">
        <f t="shared" si="21"/>
        <v>95</v>
      </c>
      <c r="B99" s="79" t="s">
        <v>8278</v>
      </c>
      <c r="C99" s="79" t="s">
        <v>8244</v>
      </c>
      <c r="D99" s="79" t="s">
        <v>10</v>
      </c>
      <c r="E99" s="79" t="s">
        <v>29</v>
      </c>
      <c r="F99" s="183">
        <v>1</v>
      </c>
      <c r="G99" s="79" t="s">
        <v>8297</v>
      </c>
      <c r="H99" s="78">
        <v>13000</v>
      </c>
      <c r="I99" s="74" cm="1">
        <f t="array" ref="I99">+INDEX('I-Gasificación'!$G$5:$G$1100,MATCH($C99&amp;$D99&amp;$E99&amp;$G99,'I-Gasificación'!$C$5:$C$1100&amp;'I-Gasificación'!$D$5:$D$1100&amp;'I-Gasificación'!$E$5:$E$1100&amp;'I-Gasificación'!$F$5:$F$1100,0))</f>
        <v>6384</v>
      </c>
      <c r="J99" s="112">
        <f>INDEX('I-Baremo_Depósitos_Lapesa'!$C:$C,MATCH($E99,'I-Baremo_Depósitos_Lapesa'!$B:$B,0),1)</f>
        <v>10510</v>
      </c>
      <c r="K99" s="78">
        <f t="shared" si="12"/>
        <v>15014.285714285716</v>
      </c>
      <c r="L99" s="122">
        <f>INDEX('I-Baremo_VA_Lapesa'!$D$5:$K$66,MATCH($E99,'I-Baremo_VA_Lapesa'!$C$5:$C$66,0),MATCH($G99,'I-Baremo_VA_Lapesa'!$D$4:$K$4,0))</f>
        <v>24667</v>
      </c>
      <c r="M99" s="123">
        <f t="shared" si="13"/>
        <v>35238.571428571428</v>
      </c>
      <c r="N99" s="113" cm="1">
        <f t="array" ref="N99">IF(AND($H99&lt;=4800,$I99&lt;=560),0,SUMPRODUCT(--($I99&gt;'I-Baremo_Regulación_Lapesa'!$B$4:$B$8),--($I99&lt;='I-Baremo_Regulación_Lapesa'!$C$4:$C$8),'I-Baremo_Regulación_Lapesa'!$D$4:$D$8))</f>
        <v>3820</v>
      </c>
      <c r="O99" s="78">
        <f t="shared" si="14"/>
        <v>5457.1428571428578</v>
      </c>
      <c r="P99" s="112">
        <f t="shared" si="15"/>
        <v>38997</v>
      </c>
      <c r="Q99" s="74">
        <f t="shared" si="16"/>
        <v>55710</v>
      </c>
      <c r="R99" s="113">
        <f>INDEX('I-Baremo_Legalización'!$D$4:$D$100,MATCH($E99,'I-Baremo_Legalización'!$C$4:$C$100,0),1)</f>
        <v>1257.25</v>
      </c>
      <c r="S99" s="113" cm="1">
        <f t="array" ref="S99">+INDEX('I-Baremo_Acuerdo_Marco'!$F$2:$F$221,MATCH($C99&amp;$E99&amp;$G99,'I-Baremo_Acuerdo_Marco'!$C$2:$C$221&amp;'I-Baremo_Acuerdo_Marco'!$D$2:$D$221&amp;'I-Baremo_Acuerdo_Marco'!$E$2:$E$221,0))</f>
        <v>10612.085000000001</v>
      </c>
      <c r="T99" s="112">
        <f t="shared" si="22"/>
        <v>50866.334999999999</v>
      </c>
      <c r="U99" s="116">
        <f t="shared" si="17"/>
        <v>67579.335000000006</v>
      </c>
      <c r="V99" s="74" t="str">
        <f t="shared" si="18"/>
        <v>AéreoA6384</v>
      </c>
      <c r="W99" s="148">
        <f>+IF(AND($C99='C-Aux_CA'!$C$7,$D99='C-Aux_CA'!$C$5,$I99&gt;='C-Aux_CA'!$C$14,$H99&gt;='C-Aux_CA'!$C$15),1,0)</f>
        <v>0</v>
      </c>
      <c r="X99" s="148">
        <f t="shared" si="19"/>
        <v>1</v>
      </c>
      <c r="Y99" s="151" cm="1">
        <f t="array" ref="Y99">IF(W99=0,0,SUMPRODUCT(--($T99&gt;='C-BaremoVectorial'!$T$4:$T$1101),--(1=$W$4:$W$1101)))</f>
        <v>0</v>
      </c>
      <c r="Z99" s="151">
        <f t="shared" si="20"/>
        <v>0</v>
      </c>
      <c r="AA99" s="151" cm="1">
        <f t="array" ref="AA99">IF($W99=0,0,SUMPRODUCT(--(1=$W$4:$W$1101),--($U99&gt;='C-BaremoVectorial'!$U$4:$U$1101)))</f>
        <v>0</v>
      </c>
      <c r="AB99" s="21"/>
      <c r="AC99" s="21"/>
      <c r="AD99" s="21"/>
    </row>
    <row r="100" spans="1:30" ht="14.5" x14ac:dyDescent="0.35">
      <c r="A100" s="73">
        <f t="shared" si="21"/>
        <v>96</v>
      </c>
      <c r="B100" s="79" t="s">
        <v>8278</v>
      </c>
      <c r="C100" s="79" t="s">
        <v>8244</v>
      </c>
      <c r="D100" s="79" t="s">
        <v>10</v>
      </c>
      <c r="E100" s="79" t="s">
        <v>30</v>
      </c>
      <c r="F100" s="183">
        <v>1</v>
      </c>
      <c r="G100" s="79" t="s">
        <v>8297</v>
      </c>
      <c r="H100" s="78">
        <v>16000</v>
      </c>
      <c r="I100" s="74" cm="1">
        <f t="array" ref="I100">+INDEX('I-Gasificación'!$G$5:$G$1100,MATCH($C100&amp;$D100&amp;$E100&amp;$G100,'I-Gasificación'!$C$5:$C$1100&amp;'I-Gasificación'!$D$5:$D$1100&amp;'I-Gasificación'!$E$5:$E$1100&amp;'I-Gasificación'!$F$5:$F$1100,0))</f>
        <v>6524</v>
      </c>
      <c r="J100" s="112">
        <f>INDEX('I-Baremo_Depósitos_Lapesa'!$C:$C,MATCH($E100,'I-Baremo_Depósitos_Lapesa'!$B:$B,0),1)</f>
        <v>12792</v>
      </c>
      <c r="K100" s="78">
        <f t="shared" si="12"/>
        <v>18274.285714285714</v>
      </c>
      <c r="L100" s="122">
        <f>INDEX('I-Baremo_VA_Lapesa'!$D$5:$K$66,MATCH($E100,'I-Baremo_VA_Lapesa'!$C$5:$C$66,0),MATCH($G100,'I-Baremo_VA_Lapesa'!$D$4:$K$4,0))</f>
        <v>24667</v>
      </c>
      <c r="M100" s="123">
        <f t="shared" si="13"/>
        <v>35238.571428571428</v>
      </c>
      <c r="N100" s="113" cm="1">
        <f t="array" ref="N100">IF(AND($H100&lt;=4800,$I100&lt;=560),0,SUMPRODUCT(--($I100&gt;'I-Baremo_Regulación_Lapesa'!$B$4:$B$8),--($I100&lt;='I-Baremo_Regulación_Lapesa'!$C$4:$C$8),'I-Baremo_Regulación_Lapesa'!$D$4:$D$8))</f>
        <v>3820</v>
      </c>
      <c r="O100" s="78">
        <f t="shared" si="14"/>
        <v>5457.1428571428578</v>
      </c>
      <c r="P100" s="112">
        <f t="shared" si="15"/>
        <v>41279</v>
      </c>
      <c r="Q100" s="74">
        <f t="shared" si="16"/>
        <v>58970</v>
      </c>
      <c r="R100" s="113">
        <f>INDEX('I-Baremo_Legalización'!$D$4:$D$100,MATCH($E100,'I-Baremo_Legalización'!$C$4:$C$100,0),1)</f>
        <v>2038.3500000000001</v>
      </c>
      <c r="S100" s="113" cm="1">
        <f t="array" ref="S100">+INDEX('I-Baremo_Acuerdo_Marco'!$F$2:$F$221,MATCH($C100&amp;$E100&amp;$G100,'I-Baremo_Acuerdo_Marco'!$C$2:$C$221&amp;'I-Baremo_Acuerdo_Marco'!$D$2:$D$221&amp;'I-Baremo_Acuerdo_Marco'!$E$2:$E$221,0))</f>
        <v>11720.511</v>
      </c>
      <c r="T100" s="112">
        <f t="shared" si="22"/>
        <v>55037.860999999997</v>
      </c>
      <c r="U100" s="116">
        <f t="shared" si="17"/>
        <v>72728.861000000004</v>
      </c>
      <c r="V100" s="74" t="str">
        <f t="shared" si="18"/>
        <v>AéreoA6524</v>
      </c>
      <c r="W100" s="148">
        <f>+IF(AND($C100='C-Aux_CA'!$C$7,$D100='C-Aux_CA'!$C$5,$I100&gt;='C-Aux_CA'!$C$14,$H100&gt;='C-Aux_CA'!$C$15),1,0)</f>
        <v>0</v>
      </c>
      <c r="X100" s="148">
        <f t="shared" si="19"/>
        <v>1</v>
      </c>
      <c r="Y100" s="151" cm="1">
        <f t="array" ref="Y100">IF(W100=0,0,SUMPRODUCT(--($T100&gt;='C-BaremoVectorial'!$T$4:$T$1101),--(1=$W$4:$W$1101)))</f>
        <v>0</v>
      </c>
      <c r="Z100" s="151">
        <f t="shared" si="20"/>
        <v>0</v>
      </c>
      <c r="AA100" s="151" cm="1">
        <f t="array" ref="AA100">IF($W100=0,0,SUMPRODUCT(--(1=$W$4:$W$1101),--($U100&gt;='C-BaremoVectorial'!$U$4:$U$1101)))</f>
        <v>0</v>
      </c>
      <c r="AB100" s="21"/>
      <c r="AC100" s="21"/>
      <c r="AD100" s="21"/>
    </row>
    <row r="101" spans="1:30" ht="14.5" x14ac:dyDescent="0.35">
      <c r="A101" s="73">
        <f t="shared" si="21"/>
        <v>97</v>
      </c>
      <c r="B101" s="79" t="s">
        <v>8278</v>
      </c>
      <c r="C101" s="79" t="s">
        <v>8244</v>
      </c>
      <c r="D101" s="79" t="s">
        <v>10</v>
      </c>
      <c r="E101" s="79" t="s">
        <v>31</v>
      </c>
      <c r="F101" s="183">
        <v>1</v>
      </c>
      <c r="G101" s="79" t="s">
        <v>8297</v>
      </c>
      <c r="H101" s="78">
        <v>19000</v>
      </c>
      <c r="I101" s="74" cm="1">
        <f t="array" ref="I101">+INDEX('I-Gasificación'!$G$5:$G$1100,MATCH($C101&amp;$D101&amp;$E101&amp;$G101,'I-Gasificación'!$C$5:$C$1100&amp;'I-Gasificación'!$D$5:$D$1100&amp;'I-Gasificación'!$E$5:$E$1100&amp;'I-Gasificación'!$F$5:$F$1100,0))</f>
        <v>6678</v>
      </c>
      <c r="J101" s="112">
        <f>INDEX('I-Baremo_Depósitos_Lapesa'!$C:$C,MATCH($E101,'I-Baremo_Depósitos_Lapesa'!$B:$B,0),1)</f>
        <v>13916</v>
      </c>
      <c r="K101" s="78">
        <f t="shared" si="12"/>
        <v>19880</v>
      </c>
      <c r="L101" s="122">
        <f>INDEX('I-Baremo_VA_Lapesa'!$D$5:$K$66,MATCH($E101,'I-Baremo_VA_Lapesa'!$C$5:$C$66,0),MATCH($G101,'I-Baremo_VA_Lapesa'!$D$4:$K$4,0))</f>
        <v>24667</v>
      </c>
      <c r="M101" s="123">
        <f t="shared" si="13"/>
        <v>35238.571428571428</v>
      </c>
      <c r="N101" s="113" cm="1">
        <f t="array" ref="N101">IF(AND($H101&lt;=4800,$I101&lt;=560),0,SUMPRODUCT(--($I101&gt;'I-Baremo_Regulación_Lapesa'!$B$4:$B$8),--($I101&lt;='I-Baremo_Regulación_Lapesa'!$C$4:$C$8),'I-Baremo_Regulación_Lapesa'!$D$4:$D$8))</f>
        <v>3820</v>
      </c>
      <c r="O101" s="78">
        <f t="shared" si="14"/>
        <v>5457.1428571428578</v>
      </c>
      <c r="P101" s="112">
        <f t="shared" si="15"/>
        <v>42403</v>
      </c>
      <c r="Q101" s="74">
        <f t="shared" si="16"/>
        <v>60575.714285714283</v>
      </c>
      <c r="R101" s="113">
        <f>INDEX('I-Baremo_Legalización'!$D$4:$D$100,MATCH($E101,'I-Baremo_Legalización'!$C$4:$C$100,0),1)</f>
        <v>2038.3500000000001</v>
      </c>
      <c r="S101" s="113" cm="1">
        <f t="array" ref="S101">+INDEX('I-Baremo_Acuerdo_Marco'!$F$2:$F$221,MATCH($C101&amp;$E101&amp;$G101,'I-Baremo_Acuerdo_Marco'!$C$2:$C$221&amp;'I-Baremo_Acuerdo_Marco'!$D$2:$D$221&amp;'I-Baremo_Acuerdo_Marco'!$E$2:$E$221,0))</f>
        <v>13181.311000000002</v>
      </c>
      <c r="T101" s="112">
        <f t="shared" si="22"/>
        <v>57622.661</v>
      </c>
      <c r="U101" s="116">
        <f t="shared" si="17"/>
        <v>75795.375285714283</v>
      </c>
      <c r="V101" s="74" t="str">
        <f t="shared" si="18"/>
        <v>AéreoA6678</v>
      </c>
      <c r="W101" s="148">
        <f>+IF(AND($C101='C-Aux_CA'!$C$7,$D101='C-Aux_CA'!$C$5,$I101&gt;='C-Aux_CA'!$C$14,$H101&gt;='C-Aux_CA'!$C$15),1,0)</f>
        <v>0</v>
      </c>
      <c r="X101" s="148">
        <f t="shared" si="19"/>
        <v>1</v>
      </c>
      <c r="Y101" s="151" cm="1">
        <f t="array" ref="Y101">IF(W101=0,0,SUMPRODUCT(--($T101&gt;='C-BaremoVectorial'!$T$4:$T$1101),--(1=$W$4:$W$1101)))</f>
        <v>0</v>
      </c>
      <c r="Z101" s="151">
        <f t="shared" si="20"/>
        <v>0</v>
      </c>
      <c r="AA101" s="151" cm="1">
        <f t="array" ref="AA101">IF($W101=0,0,SUMPRODUCT(--(1=$W$4:$W$1101),--($U101&gt;='C-BaremoVectorial'!$U$4:$U$1101)))</f>
        <v>0</v>
      </c>
      <c r="AB101" s="21"/>
      <c r="AC101" s="21"/>
      <c r="AD101" s="21"/>
    </row>
    <row r="102" spans="1:30" ht="14.5" x14ac:dyDescent="0.35">
      <c r="A102" s="73">
        <f t="shared" si="21"/>
        <v>98</v>
      </c>
      <c r="B102" s="79" t="s">
        <v>8278</v>
      </c>
      <c r="C102" s="79" t="s">
        <v>8244</v>
      </c>
      <c r="D102" s="79" t="s">
        <v>10</v>
      </c>
      <c r="E102" s="79" t="s">
        <v>32</v>
      </c>
      <c r="F102" s="183">
        <v>1</v>
      </c>
      <c r="G102" s="79" t="s">
        <v>8297</v>
      </c>
      <c r="H102" s="78">
        <v>22000</v>
      </c>
      <c r="I102" s="74" cm="1">
        <f t="array" ref="I102">+INDEX('I-Gasificación'!$G$5:$G$1100,MATCH($C102&amp;$D102&amp;$E102&amp;$G102,'I-Gasificación'!$C$5:$C$1100&amp;'I-Gasificación'!$D$5:$D$1100&amp;'I-Gasificación'!$E$5:$E$1100&amp;'I-Gasificación'!$F$5:$F$1100,0))</f>
        <v>6832</v>
      </c>
      <c r="J102" s="112">
        <f>INDEX('I-Baremo_Depósitos_Lapesa'!$C:$C,MATCH($E102,'I-Baremo_Depósitos_Lapesa'!$B:$B,0),1)</f>
        <v>17932</v>
      </c>
      <c r="K102" s="78">
        <f t="shared" si="12"/>
        <v>25617.142857142859</v>
      </c>
      <c r="L102" s="122">
        <f>INDEX('I-Baremo_VA_Lapesa'!$D$5:$K$66,MATCH($E102,'I-Baremo_VA_Lapesa'!$C$5:$C$66,0),MATCH($G102,'I-Baremo_VA_Lapesa'!$D$4:$K$4,0))</f>
        <v>19761</v>
      </c>
      <c r="M102" s="123">
        <f t="shared" si="13"/>
        <v>28230</v>
      </c>
      <c r="N102" s="113" cm="1">
        <f t="array" ref="N102">IF(AND($H102&lt;=4800,$I102&lt;=560),0,SUMPRODUCT(--($I102&gt;'I-Baremo_Regulación_Lapesa'!$B$4:$B$8),--($I102&lt;='I-Baremo_Regulación_Lapesa'!$C$4:$C$8),'I-Baremo_Regulación_Lapesa'!$D$4:$D$8))</f>
        <v>3820</v>
      </c>
      <c r="O102" s="78">
        <f t="shared" si="14"/>
        <v>5457.1428571428578</v>
      </c>
      <c r="P102" s="112">
        <f t="shared" si="15"/>
        <v>41513</v>
      </c>
      <c r="Q102" s="74">
        <f t="shared" si="16"/>
        <v>59304.28571428571</v>
      </c>
      <c r="R102" s="113">
        <f>INDEX('I-Baremo_Legalización'!$D$4:$D$100,MATCH($E102,'I-Baremo_Legalización'!$C$4:$C$100,0),1)</f>
        <v>2038.3500000000001</v>
      </c>
      <c r="S102" s="113" cm="1">
        <f t="array" ref="S102">+INDEX('I-Baremo_Acuerdo_Marco'!$F$2:$F$221,MATCH($C102&amp;$E102&amp;$G102,'I-Baremo_Acuerdo_Marco'!$C$2:$C$221&amp;'I-Baremo_Acuerdo_Marco'!$D$2:$D$221&amp;'I-Baremo_Acuerdo_Marco'!$E$2:$E$221,0))</f>
        <v>13953.511000000002</v>
      </c>
      <c r="T102" s="112">
        <f t="shared" si="22"/>
        <v>57504.861000000004</v>
      </c>
      <c r="U102" s="116">
        <f t="shared" si="17"/>
        <v>75296.146714285715</v>
      </c>
      <c r="V102" s="74" t="str">
        <f t="shared" si="18"/>
        <v>AéreoA6832</v>
      </c>
      <c r="W102" s="148">
        <f>+IF(AND($C102='C-Aux_CA'!$C$7,$D102='C-Aux_CA'!$C$5,$I102&gt;='C-Aux_CA'!$C$14,$H102&gt;='C-Aux_CA'!$C$15),1,0)</f>
        <v>0</v>
      </c>
      <c r="X102" s="148">
        <f t="shared" si="19"/>
        <v>1</v>
      </c>
      <c r="Y102" s="151" cm="1">
        <f t="array" ref="Y102">IF(W102=0,0,SUMPRODUCT(--($T102&gt;='C-BaremoVectorial'!$T$4:$T$1101),--(1=$W$4:$W$1101)))</f>
        <v>0</v>
      </c>
      <c r="Z102" s="151">
        <f t="shared" si="20"/>
        <v>0</v>
      </c>
      <c r="AA102" s="151" cm="1">
        <f t="array" ref="AA102">IF($W102=0,0,SUMPRODUCT(--(1=$W$4:$W$1101),--($U102&gt;='C-BaremoVectorial'!$U$4:$U$1101)))</f>
        <v>0</v>
      </c>
      <c r="AB102" s="21"/>
      <c r="AC102" s="21"/>
      <c r="AD102" s="21"/>
    </row>
    <row r="103" spans="1:30" ht="14.5" x14ac:dyDescent="0.35">
      <c r="A103" s="73">
        <f t="shared" si="21"/>
        <v>99</v>
      </c>
      <c r="B103" s="79" t="s">
        <v>8278</v>
      </c>
      <c r="C103" s="79" t="s">
        <v>8244</v>
      </c>
      <c r="D103" s="79" t="s">
        <v>10</v>
      </c>
      <c r="E103" s="79" t="s">
        <v>33</v>
      </c>
      <c r="F103" s="183">
        <v>1</v>
      </c>
      <c r="G103" s="79" t="s">
        <v>8297</v>
      </c>
      <c r="H103" s="78">
        <v>24000</v>
      </c>
      <c r="I103" s="74" cm="1">
        <f t="array" ref="I103">+INDEX('I-Gasificación'!$G$5:$G$1100,MATCH($C103&amp;$D103&amp;$E103&amp;$G103,'I-Gasificación'!$C$5:$C$1100&amp;'I-Gasificación'!$D$5:$D$1100&amp;'I-Gasificación'!$E$5:$E$1100&amp;'I-Gasificación'!$F$5:$F$1100,0))</f>
        <v>6790</v>
      </c>
      <c r="J103" s="112">
        <f>INDEX('I-Baremo_Depósitos_Lapesa'!$C:$C,MATCH($E103,'I-Baremo_Depósitos_Lapesa'!$B:$B,0),1)</f>
        <v>20449</v>
      </c>
      <c r="K103" s="78">
        <f t="shared" si="12"/>
        <v>29212.857142857145</v>
      </c>
      <c r="L103" s="122">
        <f>INDEX('I-Baremo_VA_Lapesa'!$D$5:$K$66,MATCH($E103,'I-Baremo_VA_Lapesa'!$C$5:$C$66,0),MATCH($G103,'I-Baremo_VA_Lapesa'!$D$4:$K$4,0))</f>
        <v>25024</v>
      </c>
      <c r="M103" s="123">
        <f t="shared" si="13"/>
        <v>35748.571428571428</v>
      </c>
      <c r="N103" s="113" cm="1">
        <f t="array" ref="N103">IF(AND($H103&lt;=4800,$I103&lt;=560),0,SUMPRODUCT(--($I103&gt;'I-Baremo_Regulación_Lapesa'!$B$4:$B$8),--($I103&lt;='I-Baremo_Regulación_Lapesa'!$C$4:$C$8),'I-Baremo_Regulación_Lapesa'!$D$4:$D$8))</f>
        <v>3820</v>
      </c>
      <c r="O103" s="78">
        <f t="shared" si="14"/>
        <v>5457.1428571428578</v>
      </c>
      <c r="P103" s="112">
        <f t="shared" si="15"/>
        <v>49293</v>
      </c>
      <c r="Q103" s="74">
        <f t="shared" si="16"/>
        <v>70418.571428571435</v>
      </c>
      <c r="R103" s="113">
        <f>INDEX('I-Baremo_Legalización'!$D$4:$D$100,MATCH($E103,'I-Baremo_Legalización'!$C$4:$C$100,0),1)</f>
        <v>2038.3500000000001</v>
      </c>
      <c r="S103" s="113" cm="1">
        <f t="array" ref="S103">+INDEX('I-Baremo_Acuerdo_Marco'!$F$2:$F$221,MATCH($C103&amp;$E103&amp;$G103,'I-Baremo_Acuerdo_Marco'!$C$2:$C$221&amp;'I-Baremo_Acuerdo_Marco'!$D$2:$D$221&amp;'I-Baremo_Acuerdo_Marco'!$E$2:$E$221,0))</f>
        <v>14140.511000000002</v>
      </c>
      <c r="T103" s="112">
        <f t="shared" si="22"/>
        <v>65471.861000000004</v>
      </c>
      <c r="U103" s="116">
        <f t="shared" si="17"/>
        <v>86597.432428571439</v>
      </c>
      <c r="V103" s="74" t="str">
        <f t="shared" si="18"/>
        <v>AéreoA6790</v>
      </c>
      <c r="W103" s="148">
        <f>+IF(AND($C103='C-Aux_CA'!$C$7,$D103='C-Aux_CA'!$C$5,$I103&gt;='C-Aux_CA'!$C$14,$H103&gt;='C-Aux_CA'!$C$15),1,0)</f>
        <v>0</v>
      </c>
      <c r="X103" s="148">
        <f t="shared" si="19"/>
        <v>1</v>
      </c>
      <c r="Y103" s="151" cm="1">
        <f t="array" ref="Y103">IF(W103=0,0,SUMPRODUCT(--($T103&gt;='C-BaremoVectorial'!$T$4:$T$1101),--(1=$W$4:$W$1101)))</f>
        <v>0</v>
      </c>
      <c r="Z103" s="151">
        <f t="shared" si="20"/>
        <v>0</v>
      </c>
      <c r="AA103" s="151" cm="1">
        <f t="array" ref="AA103">IF($W103=0,0,SUMPRODUCT(--(1=$W$4:$W$1101),--($U103&gt;='C-BaremoVectorial'!$U$4:$U$1101)))</f>
        <v>0</v>
      </c>
      <c r="AB103" s="21"/>
      <c r="AC103" s="21"/>
      <c r="AD103" s="21"/>
    </row>
    <row r="104" spans="1:30" ht="14.5" x14ac:dyDescent="0.35">
      <c r="A104" s="73">
        <f t="shared" si="21"/>
        <v>100</v>
      </c>
      <c r="B104" s="79" t="s">
        <v>8278</v>
      </c>
      <c r="C104" s="79" t="s">
        <v>8244</v>
      </c>
      <c r="D104" s="79" t="s">
        <v>10</v>
      </c>
      <c r="E104" s="79" t="s">
        <v>34</v>
      </c>
      <c r="F104" s="183">
        <v>1</v>
      </c>
      <c r="G104" s="79" t="s">
        <v>8297</v>
      </c>
      <c r="H104" s="78">
        <v>29000</v>
      </c>
      <c r="I104" s="74" cm="1">
        <f t="array" ref="I104">+INDEX('I-Gasificación'!$G$5:$G$1100,MATCH($C104&amp;$D104&amp;$E104&amp;$G104,'I-Gasificación'!$C$5:$C$1100&amp;'I-Gasificación'!$D$5:$D$1100&amp;'I-Gasificación'!$E$5:$E$1100&amp;'I-Gasificación'!$F$5:$F$1100,0))</f>
        <v>6986</v>
      </c>
      <c r="J104" s="112">
        <f>INDEX('I-Baremo_Depósitos_Lapesa'!$C:$C,MATCH($E104,'I-Baremo_Depósitos_Lapesa'!$B:$B,0),1)</f>
        <v>22724</v>
      </c>
      <c r="K104" s="78">
        <f t="shared" si="12"/>
        <v>32462.857142857145</v>
      </c>
      <c r="L104" s="122">
        <f>INDEX('I-Baremo_VA_Lapesa'!$D$5:$K$66,MATCH($E104,'I-Baremo_VA_Lapesa'!$C$5:$C$66,0),MATCH($G104,'I-Baremo_VA_Lapesa'!$D$4:$K$4,0))</f>
        <v>25024</v>
      </c>
      <c r="M104" s="123">
        <f t="shared" si="13"/>
        <v>35748.571428571428</v>
      </c>
      <c r="N104" s="113" cm="1">
        <f t="array" ref="N104">IF(AND($H104&lt;=4800,$I104&lt;=560),0,SUMPRODUCT(--($I104&gt;'I-Baremo_Regulación_Lapesa'!$B$4:$B$8),--($I104&lt;='I-Baremo_Regulación_Lapesa'!$C$4:$C$8),'I-Baremo_Regulación_Lapesa'!$D$4:$D$8))</f>
        <v>3820</v>
      </c>
      <c r="O104" s="78">
        <f t="shared" si="14"/>
        <v>5457.1428571428578</v>
      </c>
      <c r="P104" s="112">
        <f t="shared" si="15"/>
        <v>51568</v>
      </c>
      <c r="Q104" s="74">
        <f t="shared" si="16"/>
        <v>73668.571428571435</v>
      </c>
      <c r="R104" s="113">
        <f>INDEX('I-Baremo_Legalización'!$D$4:$D$100,MATCH($E104,'I-Baremo_Legalización'!$C$4:$C$100,0),1)</f>
        <v>2038.3500000000001</v>
      </c>
      <c r="S104" s="113" cm="1">
        <f t="array" ref="S104">+INDEX('I-Baremo_Acuerdo_Marco'!$F$2:$F$221,MATCH($C104&amp;$E104&amp;$G104,'I-Baremo_Acuerdo_Marco'!$C$2:$C$221&amp;'I-Baremo_Acuerdo_Marco'!$D$2:$D$221&amp;'I-Baremo_Acuerdo_Marco'!$E$2:$E$221,0))</f>
        <v>14825.811000000002</v>
      </c>
      <c r="T104" s="112">
        <f t="shared" si="22"/>
        <v>68432.160999999993</v>
      </c>
      <c r="U104" s="116">
        <f t="shared" si="17"/>
        <v>90532.732428571442</v>
      </c>
      <c r="V104" s="74" t="str">
        <f t="shared" si="18"/>
        <v>AéreoA6986</v>
      </c>
      <c r="W104" s="148">
        <f>+IF(AND($C104='C-Aux_CA'!$C$7,$D104='C-Aux_CA'!$C$5,$I104&gt;='C-Aux_CA'!$C$14,$H104&gt;='C-Aux_CA'!$C$15),1,0)</f>
        <v>0</v>
      </c>
      <c r="X104" s="148">
        <f t="shared" si="19"/>
        <v>1</v>
      </c>
      <c r="Y104" s="151" cm="1">
        <f t="array" ref="Y104">IF(W104=0,0,SUMPRODUCT(--($T104&gt;='C-BaremoVectorial'!$T$4:$T$1101),--(1=$W$4:$W$1101)))</f>
        <v>0</v>
      </c>
      <c r="Z104" s="151">
        <f t="shared" si="20"/>
        <v>0</v>
      </c>
      <c r="AA104" s="151" cm="1">
        <f t="array" ref="AA104">IF($W104=0,0,SUMPRODUCT(--(1=$W$4:$W$1101),--($U104&gt;='C-BaremoVectorial'!$U$4:$U$1101)))</f>
        <v>0</v>
      </c>
      <c r="AB104" s="21"/>
      <c r="AC104" s="21"/>
      <c r="AD104" s="21"/>
    </row>
    <row r="105" spans="1:30" ht="14.5" x14ac:dyDescent="0.35">
      <c r="A105" s="73">
        <f t="shared" si="21"/>
        <v>101</v>
      </c>
      <c r="B105" s="79" t="s">
        <v>8278</v>
      </c>
      <c r="C105" s="79" t="s">
        <v>8244</v>
      </c>
      <c r="D105" s="79" t="s">
        <v>10</v>
      </c>
      <c r="E105" s="79" t="s">
        <v>35</v>
      </c>
      <c r="F105" s="183">
        <v>1</v>
      </c>
      <c r="G105" s="79" t="s">
        <v>8297</v>
      </c>
      <c r="H105" s="78">
        <v>34000</v>
      </c>
      <c r="I105" s="74" cm="1">
        <f t="array" ref="I105">+INDEX('I-Gasificación'!$G$5:$G$1100,MATCH($C105&amp;$D105&amp;$E105&amp;$G105,'I-Gasificación'!$C$5:$C$1100&amp;'I-Gasificación'!$D$5:$D$1100&amp;'I-Gasificación'!$E$5:$E$1100&amp;'I-Gasificación'!$F$5:$F$1100,0))</f>
        <v>7182</v>
      </c>
      <c r="J105" s="112">
        <f>INDEX('I-Baremo_Depósitos_Lapesa'!$C:$C,MATCH($E105,'I-Baremo_Depósitos_Lapesa'!$B:$B,0),1)</f>
        <v>25239</v>
      </c>
      <c r="K105" s="78">
        <f t="shared" si="12"/>
        <v>36055.71428571429</v>
      </c>
      <c r="L105" s="122">
        <f>INDEX('I-Baremo_VA_Lapesa'!$D$5:$K$66,MATCH($E105,'I-Baremo_VA_Lapesa'!$C$5:$C$66,0),MATCH($G105,'I-Baremo_VA_Lapesa'!$D$4:$K$4,0))</f>
        <v>19761</v>
      </c>
      <c r="M105" s="123">
        <f t="shared" si="13"/>
        <v>28230</v>
      </c>
      <c r="N105" s="113" cm="1">
        <f t="array" ref="N105">IF(AND($H105&lt;=4800,$I105&lt;=560),0,SUMPRODUCT(--($I105&gt;'I-Baremo_Regulación_Lapesa'!$B$4:$B$8),--($I105&lt;='I-Baremo_Regulación_Lapesa'!$C$4:$C$8),'I-Baremo_Regulación_Lapesa'!$D$4:$D$8))</f>
        <v>4700</v>
      </c>
      <c r="O105" s="78">
        <f t="shared" si="14"/>
        <v>6714.2857142857147</v>
      </c>
      <c r="P105" s="112">
        <f t="shared" si="15"/>
        <v>49700</v>
      </c>
      <c r="Q105" s="74">
        <f t="shared" si="16"/>
        <v>71000</v>
      </c>
      <c r="R105" s="113">
        <f>INDEX('I-Baremo_Legalización'!$D$4:$D$100,MATCH($E105,'I-Baremo_Legalización'!$C$4:$C$100,0),1)</f>
        <v>2038.3500000000001</v>
      </c>
      <c r="S105" s="113" cm="1">
        <f t="array" ref="S105">+INDEX('I-Baremo_Acuerdo_Marco'!$F$2:$F$221,MATCH($C105&amp;$E105&amp;$G105,'I-Baremo_Acuerdo_Marco'!$C$2:$C$221&amp;'I-Baremo_Acuerdo_Marco'!$D$2:$D$221&amp;'I-Baremo_Acuerdo_Marco'!$E$2:$E$221,0))</f>
        <v>18731.911</v>
      </c>
      <c r="T105" s="112">
        <f t="shared" si="22"/>
        <v>70470.260999999999</v>
      </c>
      <c r="U105" s="116">
        <f t="shared" si="17"/>
        <v>91770.260999999999</v>
      </c>
      <c r="V105" s="74" t="str">
        <f t="shared" si="18"/>
        <v>AéreoA7182</v>
      </c>
      <c r="W105" s="148">
        <f>+IF(AND($C105='C-Aux_CA'!$C$7,$D105='C-Aux_CA'!$C$5,$I105&gt;='C-Aux_CA'!$C$14,$H105&gt;='C-Aux_CA'!$C$15),1,0)</f>
        <v>0</v>
      </c>
      <c r="X105" s="148">
        <f t="shared" si="19"/>
        <v>1</v>
      </c>
      <c r="Y105" s="151" cm="1">
        <f t="array" ref="Y105">IF(W105=0,0,SUMPRODUCT(--($T105&gt;='C-BaremoVectorial'!$T$4:$T$1101),--(1=$W$4:$W$1101)))</f>
        <v>0</v>
      </c>
      <c r="Z105" s="151">
        <f t="shared" si="20"/>
        <v>0</v>
      </c>
      <c r="AA105" s="151" cm="1">
        <f t="array" ref="AA105">IF($W105=0,0,SUMPRODUCT(--(1=$W$4:$W$1101),--($U105&gt;='C-BaremoVectorial'!$U$4:$U$1101)))</f>
        <v>0</v>
      </c>
      <c r="AB105" s="21"/>
      <c r="AC105" s="21"/>
      <c r="AD105" s="21"/>
    </row>
    <row r="106" spans="1:30" ht="14.5" x14ac:dyDescent="0.35">
      <c r="A106" s="73">
        <f t="shared" si="21"/>
        <v>102</v>
      </c>
      <c r="B106" s="79" t="s">
        <v>8278</v>
      </c>
      <c r="C106" s="79" t="s">
        <v>8244</v>
      </c>
      <c r="D106" s="79" t="s">
        <v>10</v>
      </c>
      <c r="E106" s="79" t="s">
        <v>36</v>
      </c>
      <c r="F106" s="183">
        <v>1</v>
      </c>
      <c r="G106" s="79" t="s">
        <v>8297</v>
      </c>
      <c r="H106" s="78">
        <v>33000</v>
      </c>
      <c r="I106" s="74" cm="1">
        <f t="array" ref="I106">+INDEX('I-Gasificación'!$G$5:$G$1100,MATCH($C106&amp;$D106&amp;$E106&amp;$G106,'I-Gasificación'!$C$5:$C$1100&amp;'I-Gasificación'!$D$5:$D$1100&amp;'I-Gasificación'!$E$5:$E$1100&amp;'I-Gasificación'!$F$5:$F$1100,0))</f>
        <v>6902</v>
      </c>
      <c r="J106" s="112">
        <f>INDEX('I-Baremo_Depósitos_Lapesa'!$C:$C,MATCH($E106,'I-Baremo_Depósitos_Lapesa'!$B:$B,0),1)</f>
        <v>33708</v>
      </c>
      <c r="K106" s="78">
        <f t="shared" si="12"/>
        <v>48154.285714285717</v>
      </c>
      <c r="L106" s="122">
        <f>INDEX('I-Baremo_VA_Lapesa'!$D$5:$K$66,MATCH($E106,'I-Baremo_VA_Lapesa'!$C$5:$C$66,0),MATCH($G106,'I-Baremo_VA_Lapesa'!$D$4:$K$4,0))</f>
        <v>19761</v>
      </c>
      <c r="M106" s="123">
        <f t="shared" si="13"/>
        <v>28230</v>
      </c>
      <c r="N106" s="113" cm="1">
        <f t="array" ref="N106">IF(AND($H106&lt;=4800,$I106&lt;=560),0,SUMPRODUCT(--($I106&gt;'I-Baremo_Regulación_Lapesa'!$B$4:$B$8),--($I106&lt;='I-Baremo_Regulación_Lapesa'!$C$4:$C$8),'I-Baremo_Regulación_Lapesa'!$D$4:$D$8))</f>
        <v>3820</v>
      </c>
      <c r="O106" s="78">
        <f t="shared" si="14"/>
        <v>5457.1428571428578</v>
      </c>
      <c r="P106" s="112">
        <f t="shared" si="15"/>
        <v>57289</v>
      </c>
      <c r="Q106" s="74">
        <f t="shared" si="16"/>
        <v>81841.428571428565</v>
      </c>
      <c r="R106" s="113">
        <f>INDEX('I-Baremo_Legalización'!$D$4:$D$100,MATCH($E106,'I-Baremo_Legalización'!$C$4:$C$100,0),1)</f>
        <v>2038.3500000000001</v>
      </c>
      <c r="S106" s="113" cm="1">
        <f t="array" ref="S106">+INDEX('I-Baremo_Acuerdo_Marco'!$F$2:$F$221,MATCH($C106&amp;$E106&amp;$G106,'I-Baremo_Acuerdo_Marco'!$C$2:$C$221&amp;'I-Baremo_Acuerdo_Marco'!$D$2:$D$221&amp;'I-Baremo_Acuerdo_Marco'!$E$2:$E$221,0))</f>
        <v>20528.210999999999</v>
      </c>
      <c r="T106" s="112">
        <f t="shared" si="22"/>
        <v>79855.561000000002</v>
      </c>
      <c r="U106" s="116">
        <f t="shared" si="17"/>
        <v>104407.98957142857</v>
      </c>
      <c r="V106" s="74" t="str">
        <f t="shared" si="18"/>
        <v>AéreoA6902</v>
      </c>
      <c r="W106" s="148">
        <f>+IF(AND($C106='C-Aux_CA'!$C$7,$D106='C-Aux_CA'!$C$5,$I106&gt;='C-Aux_CA'!$C$14,$H106&gt;='C-Aux_CA'!$C$15),1,0)</f>
        <v>0</v>
      </c>
      <c r="X106" s="148">
        <f t="shared" si="19"/>
        <v>1</v>
      </c>
      <c r="Y106" s="151" cm="1">
        <f t="array" ref="Y106">IF(W106=0,0,SUMPRODUCT(--($T106&gt;='C-BaremoVectorial'!$T$4:$T$1101),--(1=$W$4:$W$1101)))</f>
        <v>0</v>
      </c>
      <c r="Z106" s="151">
        <f t="shared" si="20"/>
        <v>0</v>
      </c>
      <c r="AA106" s="151" cm="1">
        <f t="array" ref="AA106">IF($W106=0,0,SUMPRODUCT(--(1=$W$4:$W$1101),--($U106&gt;='C-BaremoVectorial'!$U$4:$U$1101)))</f>
        <v>0</v>
      </c>
      <c r="AB106" s="21"/>
      <c r="AC106" s="21"/>
      <c r="AD106" s="21"/>
    </row>
    <row r="107" spans="1:30" ht="14.5" x14ac:dyDescent="0.35">
      <c r="A107" s="73">
        <f t="shared" si="21"/>
        <v>103</v>
      </c>
      <c r="B107" s="79" t="s">
        <v>8278</v>
      </c>
      <c r="C107" s="79" t="s">
        <v>8244</v>
      </c>
      <c r="D107" s="79" t="s">
        <v>10</v>
      </c>
      <c r="E107" s="79" t="s">
        <v>37</v>
      </c>
      <c r="F107" s="183">
        <v>1</v>
      </c>
      <c r="G107" s="79" t="s">
        <v>8297</v>
      </c>
      <c r="H107" s="78">
        <v>50000</v>
      </c>
      <c r="I107" s="74" cm="1">
        <f t="array" ref="I107">+INDEX('I-Gasificación'!$G$5:$G$1100,MATCH($C107&amp;$D107&amp;$E107&amp;$G107,'I-Gasificación'!$C$5:$C$1100&amp;'I-Gasificación'!$D$5:$D$1100&amp;'I-Gasificación'!$E$5:$E$1100&amp;'I-Gasificación'!$F$5:$F$1100,0))</f>
        <v>7462</v>
      </c>
      <c r="J107" s="112">
        <f>INDEX('I-Baremo_Depósitos_Lapesa'!$C:$C,MATCH($E107,'I-Baremo_Depósitos_Lapesa'!$B:$B,0),1)</f>
        <v>44444</v>
      </c>
      <c r="K107" s="78">
        <f t="shared" si="12"/>
        <v>63491.428571428572</v>
      </c>
      <c r="L107" s="122">
        <f>INDEX('I-Baremo_VA_Lapesa'!$D$5:$K$66,MATCH($E107,'I-Baremo_VA_Lapesa'!$C$5:$C$66,0),MATCH($G107,'I-Baremo_VA_Lapesa'!$D$4:$K$4,0))</f>
        <v>19761</v>
      </c>
      <c r="M107" s="123">
        <f t="shared" si="13"/>
        <v>28230</v>
      </c>
      <c r="N107" s="113" cm="1">
        <f t="array" ref="N107">IF(AND($H107&lt;=4800,$I107&lt;=560),0,SUMPRODUCT(--($I107&gt;'I-Baremo_Regulación_Lapesa'!$B$4:$B$8),--($I107&lt;='I-Baremo_Regulación_Lapesa'!$C$4:$C$8),'I-Baremo_Regulación_Lapesa'!$D$4:$D$8))</f>
        <v>4700</v>
      </c>
      <c r="O107" s="78">
        <f t="shared" si="14"/>
        <v>6714.2857142857147</v>
      </c>
      <c r="P107" s="112">
        <f t="shared" si="15"/>
        <v>68905</v>
      </c>
      <c r="Q107" s="74">
        <f t="shared" si="16"/>
        <v>98435.71428571429</v>
      </c>
      <c r="R107" s="113">
        <f>INDEX('I-Baremo_Legalización'!$D$4:$D$100,MATCH($E107,'I-Baremo_Legalización'!$C$4:$C$100,0),1)</f>
        <v>2038.3500000000001</v>
      </c>
      <c r="S107" s="113" cm="1">
        <f t="array" ref="S107">+INDEX('I-Baremo_Acuerdo_Marco'!$F$2:$F$221,MATCH($C107&amp;$E107&amp;$G107,'I-Baremo_Acuerdo_Marco'!$C$2:$C$221&amp;'I-Baremo_Acuerdo_Marco'!$D$2:$D$221&amp;'I-Baremo_Acuerdo_Marco'!$E$2:$E$221,0))</f>
        <v>21545.710999999999</v>
      </c>
      <c r="T107" s="112">
        <f t="shared" si="22"/>
        <v>92489.061000000002</v>
      </c>
      <c r="U107" s="116">
        <f t="shared" si="17"/>
        <v>122019.77528571429</v>
      </c>
      <c r="V107" s="74" t="str">
        <f t="shared" si="18"/>
        <v>AéreoA7462</v>
      </c>
      <c r="W107" s="148">
        <f>+IF(AND($C107='C-Aux_CA'!$C$7,$D107='C-Aux_CA'!$C$5,$I107&gt;='C-Aux_CA'!$C$14,$H107&gt;='C-Aux_CA'!$C$15),1,0)</f>
        <v>0</v>
      </c>
      <c r="X107" s="148">
        <f t="shared" si="19"/>
        <v>1</v>
      </c>
      <c r="Y107" s="151" cm="1">
        <f t="array" ref="Y107">IF(W107=0,0,SUMPRODUCT(--($T107&gt;='C-BaremoVectorial'!$T$4:$T$1101),--(1=$W$4:$W$1101)))</f>
        <v>0</v>
      </c>
      <c r="Z107" s="151">
        <f t="shared" si="20"/>
        <v>0</v>
      </c>
      <c r="AA107" s="151" cm="1">
        <f t="array" ref="AA107">IF($W107=0,0,SUMPRODUCT(--(1=$W$4:$W$1101),--($U107&gt;='C-BaremoVectorial'!$U$4:$U$1101)))</f>
        <v>0</v>
      </c>
      <c r="AB107" s="21"/>
      <c r="AC107" s="21"/>
      <c r="AD107" s="21"/>
    </row>
    <row r="108" spans="1:30" ht="14.5" x14ac:dyDescent="0.35">
      <c r="A108" s="73">
        <f t="shared" si="21"/>
        <v>104</v>
      </c>
      <c r="B108" s="79" t="s">
        <v>8278</v>
      </c>
      <c r="C108" s="79" t="s">
        <v>8244</v>
      </c>
      <c r="D108" s="79" t="s">
        <v>10</v>
      </c>
      <c r="E108" s="79" t="s">
        <v>38</v>
      </c>
      <c r="F108" s="183">
        <v>1</v>
      </c>
      <c r="G108" s="79" t="s">
        <v>8297</v>
      </c>
      <c r="H108" s="78">
        <v>59000</v>
      </c>
      <c r="I108" s="74" cm="1">
        <f t="array" ref="I108">+INDEX('I-Gasificación'!$G$5:$G$1100,MATCH($C108&amp;$D108&amp;$E108&amp;$G108,'I-Gasificación'!$C$5:$C$1100&amp;'I-Gasificación'!$D$5:$D$1100&amp;'I-Gasificación'!$E$5:$E$1100&amp;'I-Gasificación'!$F$5:$F$1100,0))</f>
        <v>7784</v>
      </c>
      <c r="J108" s="112">
        <f>INDEX('I-Baremo_Depósitos_Lapesa'!$C:$C,MATCH($E108,'I-Baremo_Depósitos_Lapesa'!$B:$B,0),1)</f>
        <v>54246</v>
      </c>
      <c r="K108" s="78">
        <f t="shared" si="12"/>
        <v>77494.285714285725</v>
      </c>
      <c r="L108" s="122">
        <f>INDEX('I-Baremo_VA_Lapesa'!$D$5:$K$66,MATCH($E108,'I-Baremo_VA_Lapesa'!$C$5:$C$66,0),MATCH($G108,'I-Baremo_VA_Lapesa'!$D$4:$K$4,0))</f>
        <v>19761</v>
      </c>
      <c r="M108" s="123">
        <f t="shared" si="13"/>
        <v>28230</v>
      </c>
      <c r="N108" s="113" cm="1">
        <f t="array" ref="N108">IF(AND($H108&lt;=4800,$I108&lt;=560),0,SUMPRODUCT(--($I108&gt;'I-Baremo_Regulación_Lapesa'!$B$4:$B$8),--($I108&lt;='I-Baremo_Regulación_Lapesa'!$C$4:$C$8),'I-Baremo_Regulación_Lapesa'!$D$4:$D$8))</f>
        <v>4700</v>
      </c>
      <c r="O108" s="78">
        <f t="shared" si="14"/>
        <v>6714.2857142857147</v>
      </c>
      <c r="P108" s="112">
        <f t="shared" si="15"/>
        <v>78707</v>
      </c>
      <c r="Q108" s="74">
        <f t="shared" si="16"/>
        <v>112438.57142857143</v>
      </c>
      <c r="R108" s="113">
        <f>INDEX('I-Baremo_Legalización'!$D$4:$D$100,MATCH($E108,'I-Baremo_Legalización'!$C$4:$C$100,0),1)</f>
        <v>2038.3500000000001</v>
      </c>
      <c r="S108" s="113" cm="1">
        <f t="array" ref="S108">+INDEX('I-Baremo_Acuerdo_Marco'!$F$2:$F$221,MATCH($C108&amp;$E108&amp;$G108,'I-Baremo_Acuerdo_Marco'!$C$2:$C$221&amp;'I-Baremo_Acuerdo_Marco'!$D$2:$D$221&amp;'I-Baremo_Acuerdo_Marco'!$E$2:$E$221,0))</f>
        <v>23534.510999999999</v>
      </c>
      <c r="T108" s="112">
        <f t="shared" si="22"/>
        <v>104279.861</v>
      </c>
      <c r="U108" s="116">
        <f t="shared" si="17"/>
        <v>138011.43242857145</v>
      </c>
      <c r="V108" s="74" t="str">
        <f t="shared" si="18"/>
        <v>AéreoA7784</v>
      </c>
      <c r="W108" s="148">
        <f>+IF(AND($C108='C-Aux_CA'!$C$7,$D108='C-Aux_CA'!$C$5,$I108&gt;='C-Aux_CA'!$C$14,$H108&gt;='C-Aux_CA'!$C$15),1,0)</f>
        <v>0</v>
      </c>
      <c r="X108" s="148">
        <f t="shared" si="19"/>
        <v>1</v>
      </c>
      <c r="Y108" s="151" cm="1">
        <f t="array" ref="Y108">IF(W108=0,0,SUMPRODUCT(--($T108&gt;='C-BaremoVectorial'!$T$4:$T$1101),--(1=$W$4:$W$1101)))</f>
        <v>0</v>
      </c>
      <c r="Z108" s="151">
        <f t="shared" si="20"/>
        <v>0</v>
      </c>
      <c r="AA108" s="151" cm="1">
        <f t="array" ref="AA108">IF($W108=0,0,SUMPRODUCT(--(1=$W$4:$W$1101),--($U108&gt;='C-BaremoVectorial'!$U$4:$U$1101)))</f>
        <v>0</v>
      </c>
      <c r="AB108" s="21"/>
      <c r="AC108" s="21"/>
      <c r="AD108" s="21"/>
    </row>
    <row r="109" spans="1:30" ht="14.5" x14ac:dyDescent="0.35">
      <c r="A109" s="73">
        <f t="shared" si="21"/>
        <v>105</v>
      </c>
      <c r="B109" s="79" t="s">
        <v>8278</v>
      </c>
      <c r="C109" s="79" t="s">
        <v>8244</v>
      </c>
      <c r="D109" s="79" t="s">
        <v>10</v>
      </c>
      <c r="E109" s="79" t="s">
        <v>39</v>
      </c>
      <c r="F109" s="183">
        <v>1</v>
      </c>
      <c r="G109" s="79" t="s">
        <v>8297</v>
      </c>
      <c r="H109" s="78">
        <v>50000</v>
      </c>
      <c r="I109" s="74" cm="1">
        <f t="array" ref="I109">+INDEX('I-Gasificación'!$G$5:$G$1100,MATCH($C109&amp;$D109&amp;$E109&amp;$G109,'I-Gasificación'!$C$5:$C$1100&amp;'I-Gasificación'!$D$5:$D$1100&amp;'I-Gasificación'!$E$5:$E$1100&amp;'I-Gasificación'!$F$5:$F$1100,0))</f>
        <v>7322</v>
      </c>
      <c r="J109" s="112">
        <f>INDEX('I-Baremo_Depósitos_Lapesa'!$C:$C,MATCH($E109,'I-Baremo_Depósitos_Lapesa'!$B:$B,0),1)</f>
        <v>45432</v>
      </c>
      <c r="K109" s="78">
        <f t="shared" si="12"/>
        <v>64902.857142857145</v>
      </c>
      <c r="L109" s="122">
        <f>INDEX('I-Baremo_VA_Lapesa'!$D$5:$K$66,MATCH($E109,'I-Baremo_VA_Lapesa'!$C$5:$C$66,0),MATCH($G109,'I-Baremo_VA_Lapesa'!$D$4:$K$4,0))</f>
        <v>19761</v>
      </c>
      <c r="M109" s="123">
        <f t="shared" si="13"/>
        <v>28230</v>
      </c>
      <c r="N109" s="113" cm="1">
        <f t="array" ref="N109">IF(AND($H109&lt;=4800,$I109&lt;=560),0,SUMPRODUCT(--($I109&gt;'I-Baremo_Regulación_Lapesa'!$B$4:$B$8),--($I109&lt;='I-Baremo_Regulación_Lapesa'!$C$4:$C$8),'I-Baremo_Regulación_Lapesa'!$D$4:$D$8))</f>
        <v>4700</v>
      </c>
      <c r="O109" s="78">
        <f t="shared" si="14"/>
        <v>6714.2857142857147</v>
      </c>
      <c r="P109" s="112">
        <f t="shared" si="15"/>
        <v>69893</v>
      </c>
      <c r="Q109" s="74">
        <f t="shared" si="16"/>
        <v>99847.142857142855</v>
      </c>
      <c r="R109" s="113">
        <f>INDEX('I-Baremo_Legalización'!$D$4:$D$100,MATCH($E109,'I-Baremo_Legalización'!$C$4:$C$100,0),1)</f>
        <v>2038.3500000000001</v>
      </c>
      <c r="S109" s="113" cm="1">
        <f t="array" ref="S109">+INDEX('I-Baremo_Acuerdo_Marco'!$F$2:$F$221,MATCH($C109&amp;$E109&amp;$G109,'I-Baremo_Acuerdo_Marco'!$C$2:$C$221&amp;'I-Baremo_Acuerdo_Marco'!$D$2:$D$221&amp;'I-Baremo_Acuerdo_Marco'!$E$2:$E$221,0))</f>
        <v>22913.010999999999</v>
      </c>
      <c r="T109" s="112">
        <f t="shared" si="22"/>
        <v>94844.361000000004</v>
      </c>
      <c r="U109" s="116">
        <f t="shared" si="17"/>
        <v>124798.50385714286</v>
      </c>
      <c r="V109" s="74" t="str">
        <f t="shared" si="18"/>
        <v>AéreoA7322</v>
      </c>
      <c r="W109" s="148">
        <f>+IF(AND($C109='C-Aux_CA'!$C$7,$D109='C-Aux_CA'!$C$5,$I109&gt;='C-Aux_CA'!$C$14,$H109&gt;='C-Aux_CA'!$C$15),1,0)</f>
        <v>0</v>
      </c>
      <c r="X109" s="148">
        <f t="shared" si="19"/>
        <v>1</v>
      </c>
      <c r="Y109" s="151" cm="1">
        <f t="array" ref="Y109">IF(W109=0,0,SUMPRODUCT(--($T109&gt;='C-BaremoVectorial'!$T$4:$T$1101),--(1=$W$4:$W$1101)))</f>
        <v>0</v>
      </c>
      <c r="Z109" s="151">
        <f t="shared" si="20"/>
        <v>0</v>
      </c>
      <c r="AA109" s="151" cm="1">
        <f t="array" ref="AA109">IF($W109=0,0,SUMPRODUCT(--(1=$W$4:$W$1101),--($U109&gt;='C-BaremoVectorial'!$U$4:$U$1101)))</f>
        <v>0</v>
      </c>
      <c r="AB109" s="21"/>
      <c r="AC109" s="21"/>
      <c r="AD109" s="21"/>
    </row>
    <row r="110" spans="1:30" ht="14.5" x14ac:dyDescent="0.35">
      <c r="A110" s="73">
        <f t="shared" si="21"/>
        <v>106</v>
      </c>
      <c r="B110" s="79" t="s">
        <v>8278</v>
      </c>
      <c r="C110" s="79" t="s">
        <v>8244</v>
      </c>
      <c r="D110" s="79" t="s">
        <v>10</v>
      </c>
      <c r="E110" s="79" t="s">
        <v>40</v>
      </c>
      <c r="F110" s="183">
        <v>1</v>
      </c>
      <c r="G110" s="79" t="s">
        <v>8297</v>
      </c>
      <c r="H110" s="78">
        <v>69000</v>
      </c>
      <c r="I110" s="74" cm="1">
        <f t="array" ref="I110">+INDEX('I-Gasificación'!$G$5:$G$1100,MATCH($C110&amp;$D110&amp;$E110&amp;$G110,'I-Gasificación'!$C$5:$C$1100&amp;'I-Gasificación'!$D$5:$D$1100&amp;'I-Gasificación'!$E$5:$E$1100&amp;'I-Gasificación'!$F$5:$F$1100,0))</f>
        <v>8120</v>
      </c>
      <c r="J110" s="112">
        <f>INDEX('I-Baremo_Depósitos_Lapesa'!$C:$C,MATCH($E110,'I-Baremo_Depósitos_Lapesa'!$B:$B,0),1)</f>
        <v>67147</v>
      </c>
      <c r="K110" s="78">
        <f t="shared" si="12"/>
        <v>95924.285714285725</v>
      </c>
      <c r="L110" s="122">
        <f>INDEX('I-Baremo_VA_Lapesa'!$D$5:$K$66,MATCH($E110,'I-Baremo_VA_Lapesa'!$C$5:$C$66,0),MATCH($G110,'I-Baremo_VA_Lapesa'!$D$4:$K$4,0))</f>
        <v>19761</v>
      </c>
      <c r="M110" s="123">
        <f t="shared" si="13"/>
        <v>28230</v>
      </c>
      <c r="N110" s="113" cm="1">
        <f t="array" ref="N110">IF(AND($H110&lt;=4800,$I110&lt;=560),0,SUMPRODUCT(--($I110&gt;'I-Baremo_Regulación_Lapesa'!$B$4:$B$8),--($I110&lt;='I-Baremo_Regulación_Lapesa'!$C$4:$C$8),'I-Baremo_Regulación_Lapesa'!$D$4:$D$8))</f>
        <v>4700</v>
      </c>
      <c r="O110" s="78">
        <f t="shared" si="14"/>
        <v>6714.2857142857147</v>
      </c>
      <c r="P110" s="112">
        <f t="shared" si="15"/>
        <v>91608</v>
      </c>
      <c r="Q110" s="74">
        <f t="shared" si="16"/>
        <v>130868.57142857143</v>
      </c>
      <c r="R110" s="113">
        <f>INDEX('I-Baremo_Legalización'!$D$4:$D$100,MATCH($E110,'I-Baremo_Legalización'!$C$4:$C$100,0),1)</f>
        <v>3215.3500000000004</v>
      </c>
      <c r="S110" s="113" cm="1">
        <f t="array" ref="S110">+INDEX('I-Baremo_Acuerdo_Marco'!$F$2:$F$221,MATCH($C110&amp;$E110&amp;$G110,'I-Baremo_Acuerdo_Marco'!$C$2:$C$221&amp;'I-Baremo_Acuerdo_Marco'!$D$2:$D$221&amp;'I-Baremo_Acuerdo_Marco'!$E$2:$E$221,0))</f>
        <v>23534.510999999999</v>
      </c>
      <c r="T110" s="112">
        <f t="shared" si="22"/>
        <v>118357.861</v>
      </c>
      <c r="U110" s="116">
        <f t="shared" si="17"/>
        <v>157618.43242857142</v>
      </c>
      <c r="V110" s="74" t="str">
        <f t="shared" si="18"/>
        <v>AéreoA8120</v>
      </c>
      <c r="W110" s="148">
        <f>+IF(AND($C110='C-Aux_CA'!$C$7,$D110='C-Aux_CA'!$C$5,$I110&gt;='C-Aux_CA'!$C$14,$H110&gt;='C-Aux_CA'!$C$15),1,0)</f>
        <v>0</v>
      </c>
      <c r="X110" s="148">
        <f t="shared" si="19"/>
        <v>1</v>
      </c>
      <c r="Y110" s="151" cm="1">
        <f t="array" ref="Y110">IF(W110=0,0,SUMPRODUCT(--($T110&gt;='C-BaremoVectorial'!$T$4:$T$1101),--(1=$W$4:$W$1101)))</f>
        <v>0</v>
      </c>
      <c r="Z110" s="151">
        <f t="shared" si="20"/>
        <v>0</v>
      </c>
      <c r="AA110" s="151" cm="1">
        <f t="array" ref="AA110">IF($W110=0,0,SUMPRODUCT(--(1=$W$4:$W$1101),--($U110&gt;='C-BaremoVectorial'!$U$4:$U$1101)))</f>
        <v>0</v>
      </c>
      <c r="AB110" s="21"/>
      <c r="AC110" s="21"/>
      <c r="AD110" s="21"/>
    </row>
    <row r="111" spans="1:30" ht="14.5" x14ac:dyDescent="0.35">
      <c r="A111" s="73">
        <f t="shared" si="21"/>
        <v>107</v>
      </c>
      <c r="B111" s="79" t="s">
        <v>8279</v>
      </c>
      <c r="C111" s="79" t="s">
        <v>8244</v>
      </c>
      <c r="D111" s="79" t="s">
        <v>10</v>
      </c>
      <c r="E111" s="79" t="s">
        <v>41</v>
      </c>
      <c r="F111" s="183">
        <v>2</v>
      </c>
      <c r="G111" s="79" t="s">
        <v>8300</v>
      </c>
      <c r="H111" s="78">
        <f>2*13000</f>
        <v>26000</v>
      </c>
      <c r="I111" s="74" cm="1">
        <f t="array" ref="I111">+INDEX('I-Gasificación'!$G$5:$G$1100,MATCH($C111&amp;$D111&amp;$E111&amp;$G111,'I-Gasificación'!$C$5:$C$1100&amp;'I-Gasificación'!$D$5:$D$1100&amp;'I-Gasificación'!$E$5:$E$1100&amp;'I-Gasificación'!$F$5:$F$1100,0))</f>
        <v>12768</v>
      </c>
      <c r="J111" s="112">
        <f>INDEX('I-Baremo_Depósitos_Lapesa'!$C:$C,MATCH($E111,'I-Baremo_Depósitos_Lapesa'!$B:$B,0),1)</f>
        <v>21020</v>
      </c>
      <c r="K111" s="78">
        <f t="shared" si="12"/>
        <v>30028.571428571431</v>
      </c>
      <c r="L111" s="122">
        <f>INDEX('I-Baremo_VA_Lapesa'!$D$5:$K$66,MATCH($E111,'I-Baremo_VA_Lapesa'!$C$5:$C$66,0),MATCH($G111,'I-Baremo_VA_Lapesa'!$D$4:$K$4,0))</f>
        <v>39522</v>
      </c>
      <c r="M111" s="123">
        <f t="shared" si="13"/>
        <v>56460</v>
      </c>
      <c r="N111" s="113" cm="1">
        <f t="array" ref="N111">IF(AND($H111&lt;=4800,$I111&lt;=560),0,SUMPRODUCT(--($I111&gt;'I-Baremo_Regulación_Lapesa'!$B$4:$B$8),--($I111&lt;='I-Baremo_Regulación_Lapesa'!$C$4:$C$8),'I-Baremo_Regulación_Lapesa'!$D$4:$D$8))</f>
        <v>4700</v>
      </c>
      <c r="O111" s="78">
        <f t="shared" si="14"/>
        <v>6714.2857142857147</v>
      </c>
      <c r="P111" s="112">
        <f t="shared" si="15"/>
        <v>65242</v>
      </c>
      <c r="Q111" s="74">
        <f t="shared" si="16"/>
        <v>93202.857142857145</v>
      </c>
      <c r="R111" s="113">
        <f>INDEX('I-Baremo_Legalización'!$D$4:$D$100,MATCH($E111,'I-Baremo_Legalización'!$C$4:$C$100,0),1)</f>
        <v>2038.3500000000001</v>
      </c>
      <c r="S111" s="113" cm="1">
        <f t="array" ref="S111">+INDEX('I-Baremo_Acuerdo_Marco'!$F$2:$F$221,MATCH($C111&amp;$E111&amp;$G111,'I-Baremo_Acuerdo_Marco'!$C$2:$C$221&amp;'I-Baremo_Acuerdo_Marco'!$D$2:$D$221&amp;'I-Baremo_Acuerdo_Marco'!$E$2:$E$221,0))</f>
        <v>20909.911</v>
      </c>
      <c r="T111" s="112">
        <f t="shared" si="22"/>
        <v>88190.260999999999</v>
      </c>
      <c r="U111" s="116">
        <f t="shared" si="17"/>
        <v>116151.11814285716</v>
      </c>
      <c r="V111" s="74" t="str">
        <f t="shared" si="18"/>
        <v>AéreoA12768</v>
      </c>
      <c r="W111" s="148">
        <f>+IF(AND($C111='C-Aux_CA'!$C$7,$D111='C-Aux_CA'!$C$5,$I111&gt;='C-Aux_CA'!$C$14,$H111&gt;='C-Aux_CA'!$C$15),1,0)</f>
        <v>0</v>
      </c>
      <c r="X111" s="148">
        <f t="shared" si="19"/>
        <v>1</v>
      </c>
      <c r="Y111" s="151" cm="1">
        <f t="array" ref="Y111">IF(W111=0,0,SUMPRODUCT(--($T111&gt;='C-BaremoVectorial'!$T$4:$T$1101),--(1=$W$4:$W$1101)))</f>
        <v>0</v>
      </c>
      <c r="Z111" s="151">
        <f t="shared" si="20"/>
        <v>0</v>
      </c>
      <c r="AA111" s="151" cm="1">
        <f t="array" ref="AA111">IF($W111=0,0,SUMPRODUCT(--(1=$W$4:$W$1101),--($U111&gt;='C-BaremoVectorial'!$U$4:$U$1101)))</f>
        <v>0</v>
      </c>
      <c r="AB111" s="21"/>
      <c r="AC111" s="21"/>
      <c r="AD111" s="21"/>
    </row>
    <row r="112" spans="1:30" ht="14.5" x14ac:dyDescent="0.35">
      <c r="A112" s="73">
        <f t="shared" si="21"/>
        <v>108</v>
      </c>
      <c r="B112" s="79" t="s">
        <v>8279</v>
      </c>
      <c r="C112" s="79" t="s">
        <v>8244</v>
      </c>
      <c r="D112" s="79" t="s">
        <v>10</v>
      </c>
      <c r="E112" s="79" t="s">
        <v>42</v>
      </c>
      <c r="F112" s="183">
        <v>2</v>
      </c>
      <c r="G112" s="79" t="s">
        <v>8300</v>
      </c>
      <c r="H112" s="78">
        <f>2*16000</f>
        <v>32000</v>
      </c>
      <c r="I112" s="74" cm="1">
        <f t="array" ref="I112">+INDEX('I-Gasificación'!$G$5:$G$1100,MATCH($C112&amp;$D112&amp;$E112&amp;$G112,'I-Gasificación'!$C$5:$C$1100&amp;'I-Gasificación'!$D$5:$D$1100&amp;'I-Gasificación'!$E$5:$E$1100&amp;'I-Gasificación'!$F$5:$F$1100,0))</f>
        <v>13048</v>
      </c>
      <c r="J112" s="112">
        <f>INDEX('I-Baremo_Depósitos_Lapesa'!$C:$C,MATCH($E112,'I-Baremo_Depósitos_Lapesa'!$B:$B,0),1)</f>
        <v>25584</v>
      </c>
      <c r="K112" s="78">
        <f t="shared" si="12"/>
        <v>36548.571428571428</v>
      </c>
      <c r="L112" s="122">
        <f>INDEX('I-Baremo_VA_Lapesa'!$D$5:$K$66,MATCH($E112,'I-Baremo_VA_Lapesa'!$C$5:$C$66,0),MATCH($G112,'I-Baremo_VA_Lapesa'!$D$4:$K$4,0))</f>
        <v>39522</v>
      </c>
      <c r="M112" s="123">
        <f t="shared" si="13"/>
        <v>56460</v>
      </c>
      <c r="N112" s="113" cm="1">
        <f t="array" ref="N112">IF(AND($H112&lt;=4800,$I112&lt;=560),0,SUMPRODUCT(--($I112&gt;'I-Baremo_Regulación_Lapesa'!$B$4:$B$8),--($I112&lt;='I-Baremo_Regulación_Lapesa'!$C$4:$C$8),'I-Baremo_Regulación_Lapesa'!$D$4:$D$8))</f>
        <v>4700</v>
      </c>
      <c r="O112" s="78">
        <f t="shared" si="14"/>
        <v>6714.2857142857147</v>
      </c>
      <c r="P112" s="112">
        <f t="shared" si="15"/>
        <v>69806</v>
      </c>
      <c r="Q112" s="74">
        <f t="shared" si="16"/>
        <v>99722.85714285713</v>
      </c>
      <c r="R112" s="113">
        <f>INDEX('I-Baremo_Legalización'!$D$4:$D$100,MATCH($E112,'I-Baremo_Legalización'!$C$4:$C$100,0),1)</f>
        <v>2038.3500000000001</v>
      </c>
      <c r="S112" s="113" cm="1">
        <f t="array" ref="S112">+INDEX('I-Baremo_Acuerdo_Marco'!$F$2:$F$221,MATCH($C112&amp;$E112&amp;$G112,'I-Baremo_Acuerdo_Marco'!$C$2:$C$221&amp;'I-Baremo_Acuerdo_Marco'!$D$2:$D$221&amp;'I-Baremo_Acuerdo_Marco'!$E$2:$E$221,0))</f>
        <v>22095.710999999999</v>
      </c>
      <c r="T112" s="112">
        <f t="shared" si="22"/>
        <v>93940.061000000002</v>
      </c>
      <c r="U112" s="116">
        <f t="shared" si="17"/>
        <v>123856.91814285713</v>
      </c>
      <c r="V112" s="74" t="str">
        <f t="shared" si="18"/>
        <v>AéreoA13048</v>
      </c>
      <c r="W112" s="148">
        <f>+IF(AND($C112='C-Aux_CA'!$C$7,$D112='C-Aux_CA'!$C$5,$I112&gt;='C-Aux_CA'!$C$14,$H112&gt;='C-Aux_CA'!$C$15),1,0)</f>
        <v>0</v>
      </c>
      <c r="X112" s="148">
        <f t="shared" si="19"/>
        <v>1</v>
      </c>
      <c r="Y112" s="151" cm="1">
        <f t="array" ref="Y112">IF(W112=0,0,SUMPRODUCT(--($T112&gt;='C-BaremoVectorial'!$T$4:$T$1101),--(1=$W$4:$W$1101)))</f>
        <v>0</v>
      </c>
      <c r="Z112" s="151">
        <f t="shared" si="20"/>
        <v>0</v>
      </c>
      <c r="AA112" s="151" cm="1">
        <f t="array" ref="AA112">IF($W112=0,0,SUMPRODUCT(--(1=$W$4:$W$1101),--($U112&gt;='C-BaremoVectorial'!$U$4:$U$1101)))</f>
        <v>0</v>
      </c>
      <c r="AB112" s="21"/>
      <c r="AC112" s="21"/>
      <c r="AD112" s="21"/>
    </row>
    <row r="113" spans="1:30" ht="14.5" x14ac:dyDescent="0.35">
      <c r="A113" s="73">
        <f t="shared" si="21"/>
        <v>109</v>
      </c>
      <c r="B113" s="79" t="s">
        <v>8279</v>
      </c>
      <c r="C113" s="79" t="s">
        <v>8244</v>
      </c>
      <c r="D113" s="79" t="s">
        <v>10</v>
      </c>
      <c r="E113" s="79" t="s">
        <v>43</v>
      </c>
      <c r="F113" s="183">
        <v>2</v>
      </c>
      <c r="G113" s="79" t="s">
        <v>8300</v>
      </c>
      <c r="H113" s="78">
        <f>2*19000</f>
        <v>38000</v>
      </c>
      <c r="I113" s="74" cm="1">
        <f t="array" ref="I113">+INDEX('I-Gasificación'!$G$5:$G$1100,MATCH($C113&amp;$D113&amp;$E113&amp;$G113,'I-Gasificación'!$C$5:$C$1100&amp;'I-Gasificación'!$D$5:$D$1100&amp;'I-Gasificación'!$E$5:$E$1100&amp;'I-Gasificación'!$F$5:$F$1100,0))</f>
        <v>13356</v>
      </c>
      <c r="J113" s="112">
        <f>INDEX('I-Baremo_Depósitos_Lapesa'!$C:$C,MATCH($E113,'I-Baremo_Depósitos_Lapesa'!$B:$B,0),1)</f>
        <v>27832</v>
      </c>
      <c r="K113" s="78">
        <f t="shared" si="12"/>
        <v>39760</v>
      </c>
      <c r="L113" s="122">
        <f>INDEX('I-Baremo_VA_Lapesa'!$D$5:$K$66,MATCH($E113,'I-Baremo_VA_Lapesa'!$C$5:$C$66,0),MATCH($G113,'I-Baremo_VA_Lapesa'!$D$4:$K$4,0))</f>
        <v>39522</v>
      </c>
      <c r="M113" s="123">
        <f t="shared" si="13"/>
        <v>56460</v>
      </c>
      <c r="N113" s="113" cm="1">
        <f t="array" ref="N113">IF(AND($H113&lt;=4800,$I113&lt;=560),0,SUMPRODUCT(--($I113&gt;'I-Baremo_Regulación_Lapesa'!$B$4:$B$8),--($I113&lt;='I-Baremo_Regulación_Lapesa'!$C$4:$C$8),'I-Baremo_Regulación_Lapesa'!$D$4:$D$8))</f>
        <v>4700</v>
      </c>
      <c r="O113" s="78">
        <f t="shared" si="14"/>
        <v>6714.2857142857147</v>
      </c>
      <c r="P113" s="112">
        <f t="shared" si="15"/>
        <v>72054</v>
      </c>
      <c r="Q113" s="74">
        <f t="shared" si="16"/>
        <v>102934.28571428571</v>
      </c>
      <c r="R113" s="113">
        <f>INDEX('I-Baremo_Legalización'!$D$4:$D$100,MATCH($E113,'I-Baremo_Legalización'!$C$4:$C$100,0),1)</f>
        <v>2038.3500000000001</v>
      </c>
      <c r="S113" s="113" cm="1">
        <f t="array" ref="S113">+INDEX('I-Baremo_Acuerdo_Marco'!$F$2:$F$221,MATCH($C113&amp;$E113&amp;$G113,'I-Baremo_Acuerdo_Marco'!$C$2:$C$221&amp;'I-Baremo_Acuerdo_Marco'!$D$2:$D$221&amp;'I-Baremo_Acuerdo_Marco'!$E$2:$E$221,0))</f>
        <v>25017.311000000002</v>
      </c>
      <c r="T113" s="112">
        <f t="shared" si="22"/>
        <v>99109.661000000007</v>
      </c>
      <c r="U113" s="116">
        <f t="shared" si="17"/>
        <v>129989.94671428572</v>
      </c>
      <c r="V113" s="74" t="str">
        <f t="shared" si="18"/>
        <v>AéreoA13356</v>
      </c>
      <c r="W113" s="148">
        <f>+IF(AND($C113='C-Aux_CA'!$C$7,$D113='C-Aux_CA'!$C$5,$I113&gt;='C-Aux_CA'!$C$14,$H113&gt;='C-Aux_CA'!$C$15),1,0)</f>
        <v>0</v>
      </c>
      <c r="X113" s="148">
        <f t="shared" si="19"/>
        <v>1</v>
      </c>
      <c r="Y113" s="151" cm="1">
        <f t="array" ref="Y113">IF(W113=0,0,SUMPRODUCT(--($T113&gt;='C-BaremoVectorial'!$T$4:$T$1101),--(1=$W$4:$W$1101)))</f>
        <v>0</v>
      </c>
      <c r="Z113" s="151">
        <f t="shared" si="20"/>
        <v>0</v>
      </c>
      <c r="AA113" s="151" cm="1">
        <f t="array" ref="AA113">IF($W113=0,0,SUMPRODUCT(--(1=$W$4:$W$1101),--($U113&gt;='C-BaremoVectorial'!$U$4:$U$1101)))</f>
        <v>0</v>
      </c>
      <c r="AB113" s="21"/>
      <c r="AC113" s="21"/>
      <c r="AD113" s="21"/>
    </row>
    <row r="114" spans="1:30" ht="14.5" x14ac:dyDescent="0.35">
      <c r="A114" s="73">
        <f t="shared" si="21"/>
        <v>110</v>
      </c>
      <c r="B114" s="79" t="s">
        <v>8279</v>
      </c>
      <c r="C114" s="79" t="s">
        <v>8244</v>
      </c>
      <c r="D114" s="79" t="s">
        <v>10</v>
      </c>
      <c r="E114" s="79" t="s">
        <v>44</v>
      </c>
      <c r="F114" s="183">
        <v>2</v>
      </c>
      <c r="G114" s="79" t="s">
        <v>8300</v>
      </c>
      <c r="H114" s="78">
        <f>2*22000</f>
        <v>44000</v>
      </c>
      <c r="I114" s="74" cm="1">
        <f t="array" ref="I114">+INDEX('I-Gasificación'!$G$5:$G$1100,MATCH($C114&amp;$D114&amp;$E114&amp;$G114,'I-Gasificación'!$C$5:$C$1100&amp;'I-Gasificación'!$D$5:$D$1100&amp;'I-Gasificación'!$E$5:$E$1100&amp;'I-Gasificación'!$F$5:$F$1100,0))</f>
        <v>13664</v>
      </c>
      <c r="J114" s="112">
        <f>INDEX('I-Baremo_Depósitos_Lapesa'!$C:$C,MATCH($E114,'I-Baremo_Depósitos_Lapesa'!$B:$B,0),1)</f>
        <v>35864</v>
      </c>
      <c r="K114" s="78">
        <f t="shared" si="12"/>
        <v>51234.285714285717</v>
      </c>
      <c r="L114" s="122">
        <f>INDEX('I-Baremo_VA_Lapesa'!$D$5:$K$66,MATCH($E114,'I-Baremo_VA_Lapesa'!$C$5:$C$66,0),MATCH($G114,'I-Baremo_VA_Lapesa'!$D$4:$K$4,0))</f>
        <v>39522</v>
      </c>
      <c r="M114" s="123">
        <f t="shared" si="13"/>
        <v>56460</v>
      </c>
      <c r="N114" s="113" cm="1">
        <f t="array" ref="N114">IF(AND($H114&lt;=4800,$I114&lt;=560),0,SUMPRODUCT(--($I114&gt;'I-Baremo_Regulación_Lapesa'!$B$4:$B$8),--($I114&lt;='I-Baremo_Regulación_Lapesa'!$C$4:$C$8),'I-Baremo_Regulación_Lapesa'!$D$4:$D$8))</f>
        <v>4700</v>
      </c>
      <c r="O114" s="78">
        <f t="shared" si="14"/>
        <v>6714.2857142857147</v>
      </c>
      <c r="P114" s="112">
        <f t="shared" si="15"/>
        <v>80086</v>
      </c>
      <c r="Q114" s="74">
        <f t="shared" si="16"/>
        <v>114408.57142857142</v>
      </c>
      <c r="R114" s="113">
        <f>INDEX('I-Baremo_Legalización'!$D$4:$D$100,MATCH($E114,'I-Baremo_Legalización'!$C$4:$C$100,0),1)</f>
        <v>2038.3500000000001</v>
      </c>
      <c r="S114" s="113" cm="1">
        <f t="array" ref="S114">+INDEX('I-Baremo_Acuerdo_Marco'!$F$2:$F$221,MATCH($C114&amp;$E114&amp;$G114,'I-Baremo_Acuerdo_Marco'!$C$2:$C$221&amp;'I-Baremo_Acuerdo_Marco'!$D$2:$D$221&amp;'I-Baremo_Acuerdo_Marco'!$E$2:$E$221,0))</f>
        <v>26561.710999999999</v>
      </c>
      <c r="T114" s="112">
        <f t="shared" si="22"/>
        <v>108686.061</v>
      </c>
      <c r="U114" s="116">
        <f t="shared" si="17"/>
        <v>143008.63242857144</v>
      </c>
      <c r="V114" s="74" t="str">
        <f t="shared" si="18"/>
        <v>AéreoA13664</v>
      </c>
      <c r="W114" s="148">
        <f>+IF(AND($C114='C-Aux_CA'!$C$7,$D114='C-Aux_CA'!$C$5,$I114&gt;='C-Aux_CA'!$C$14,$H114&gt;='C-Aux_CA'!$C$15),1,0)</f>
        <v>0</v>
      </c>
      <c r="X114" s="148">
        <f t="shared" si="19"/>
        <v>1</v>
      </c>
      <c r="Y114" s="151" cm="1">
        <f t="array" ref="Y114">IF(W114=0,0,SUMPRODUCT(--($T114&gt;='C-BaremoVectorial'!$T$4:$T$1101),--(1=$W$4:$W$1101)))</f>
        <v>0</v>
      </c>
      <c r="Z114" s="151">
        <f t="shared" si="20"/>
        <v>0</v>
      </c>
      <c r="AA114" s="151" cm="1">
        <f t="array" ref="AA114">IF($W114=0,0,SUMPRODUCT(--(1=$W$4:$W$1101),--($U114&gt;='C-BaremoVectorial'!$U$4:$U$1101)))</f>
        <v>0</v>
      </c>
      <c r="AB114" s="21"/>
      <c r="AC114" s="21"/>
      <c r="AD114" s="21"/>
    </row>
    <row r="115" spans="1:30" ht="14.5" x14ac:dyDescent="0.35">
      <c r="A115" s="73">
        <f t="shared" si="21"/>
        <v>111</v>
      </c>
      <c r="B115" s="79" t="s">
        <v>8279</v>
      </c>
      <c r="C115" s="79" t="s">
        <v>8244</v>
      </c>
      <c r="D115" s="79" t="s">
        <v>10</v>
      </c>
      <c r="E115" s="79" t="s">
        <v>45</v>
      </c>
      <c r="F115" s="183">
        <v>2</v>
      </c>
      <c r="G115" s="79" t="s">
        <v>8300</v>
      </c>
      <c r="H115" s="78">
        <f>2*24000</f>
        <v>48000</v>
      </c>
      <c r="I115" s="74" cm="1">
        <f t="array" ref="I115">+INDEX('I-Gasificación'!$G$5:$G$1100,MATCH($C115&amp;$D115&amp;$E115&amp;$G115,'I-Gasificación'!$C$5:$C$1100&amp;'I-Gasificación'!$D$5:$D$1100&amp;'I-Gasificación'!$E$5:$E$1100&amp;'I-Gasificación'!$F$5:$F$1100,0))</f>
        <v>13580</v>
      </c>
      <c r="J115" s="112">
        <f>INDEX('I-Baremo_Depósitos_Lapesa'!$C:$C,MATCH($E115,'I-Baremo_Depósitos_Lapesa'!$B:$B,0),1)</f>
        <v>40898</v>
      </c>
      <c r="K115" s="78">
        <f t="shared" si="12"/>
        <v>58425.71428571429</v>
      </c>
      <c r="L115" s="122">
        <f>INDEX('I-Baremo_VA_Lapesa'!$D$5:$K$66,MATCH($E115,'I-Baremo_VA_Lapesa'!$C$5:$C$66,0),MATCH($G115,'I-Baremo_VA_Lapesa'!$D$4:$K$4,0))</f>
        <v>39522</v>
      </c>
      <c r="M115" s="123">
        <f t="shared" si="13"/>
        <v>56460</v>
      </c>
      <c r="N115" s="113" cm="1">
        <f t="array" ref="N115">IF(AND($H115&lt;=4800,$I115&lt;=560),0,SUMPRODUCT(--($I115&gt;'I-Baremo_Regulación_Lapesa'!$B$4:$B$8),--($I115&lt;='I-Baremo_Regulación_Lapesa'!$C$4:$C$8),'I-Baremo_Regulación_Lapesa'!$D$4:$D$8))</f>
        <v>4700</v>
      </c>
      <c r="O115" s="78">
        <f t="shared" si="14"/>
        <v>6714.2857142857147</v>
      </c>
      <c r="P115" s="112">
        <f t="shared" si="15"/>
        <v>85120</v>
      </c>
      <c r="Q115" s="74">
        <f t="shared" si="16"/>
        <v>121600</v>
      </c>
      <c r="R115" s="113">
        <f>INDEX('I-Baremo_Legalización'!$D$4:$D$100,MATCH($E115,'I-Baremo_Legalización'!$C$4:$C$100,0),1)</f>
        <v>2038.3500000000001</v>
      </c>
      <c r="S115" s="113" cm="1">
        <f t="array" ref="S115">+INDEX('I-Baremo_Acuerdo_Marco'!$F$2:$F$221,MATCH($C115&amp;$E115&amp;$G115,'I-Baremo_Acuerdo_Marco'!$C$2:$C$221&amp;'I-Baremo_Acuerdo_Marco'!$D$2:$D$221&amp;'I-Baremo_Acuerdo_Marco'!$E$2:$E$221,0))</f>
        <v>26935.710999999999</v>
      </c>
      <c r="T115" s="112">
        <f t="shared" si="22"/>
        <v>114094.061</v>
      </c>
      <c r="U115" s="116">
        <f t="shared" si="17"/>
        <v>150574.06100000002</v>
      </c>
      <c r="V115" s="74" t="str">
        <f t="shared" si="18"/>
        <v>AéreoA13580</v>
      </c>
      <c r="W115" s="148">
        <f>+IF(AND($C115='C-Aux_CA'!$C$7,$D115='C-Aux_CA'!$C$5,$I115&gt;='C-Aux_CA'!$C$14,$H115&gt;='C-Aux_CA'!$C$15),1,0)</f>
        <v>0</v>
      </c>
      <c r="X115" s="148">
        <f t="shared" si="19"/>
        <v>1</v>
      </c>
      <c r="Y115" s="151" cm="1">
        <f t="array" ref="Y115">IF(W115=0,0,SUMPRODUCT(--($T115&gt;='C-BaremoVectorial'!$T$4:$T$1101),--(1=$W$4:$W$1101)))</f>
        <v>0</v>
      </c>
      <c r="Z115" s="151">
        <f t="shared" si="20"/>
        <v>0</v>
      </c>
      <c r="AA115" s="151" cm="1">
        <f t="array" ref="AA115">IF($W115=0,0,SUMPRODUCT(--(1=$W$4:$W$1101),--($U115&gt;='C-BaremoVectorial'!$U$4:$U$1101)))</f>
        <v>0</v>
      </c>
      <c r="AB115" s="21"/>
      <c r="AC115" s="21"/>
      <c r="AD115" s="21"/>
    </row>
    <row r="116" spans="1:30" ht="14.5" x14ac:dyDescent="0.35">
      <c r="A116" s="73">
        <f t="shared" si="21"/>
        <v>112</v>
      </c>
      <c r="B116" s="79" t="s">
        <v>8279</v>
      </c>
      <c r="C116" s="79" t="s">
        <v>8244</v>
      </c>
      <c r="D116" s="79" t="s">
        <v>10</v>
      </c>
      <c r="E116" s="79" t="s">
        <v>46</v>
      </c>
      <c r="F116" s="183">
        <v>2</v>
      </c>
      <c r="G116" s="79" t="s">
        <v>8300</v>
      </c>
      <c r="H116" s="78">
        <f>2*29000</f>
        <v>58000</v>
      </c>
      <c r="I116" s="74" cm="1">
        <f t="array" ref="I116">+INDEX('I-Gasificación'!$G$5:$G$1100,MATCH($C116&amp;$D116&amp;$E116&amp;$G116,'I-Gasificación'!$C$5:$C$1100&amp;'I-Gasificación'!$D$5:$D$1100&amp;'I-Gasificación'!$E$5:$E$1100&amp;'I-Gasificación'!$F$5:$F$1100,0))</f>
        <v>13972</v>
      </c>
      <c r="J116" s="112">
        <f>INDEX('I-Baremo_Depósitos_Lapesa'!$C:$C,MATCH($E116,'I-Baremo_Depósitos_Lapesa'!$B:$B,0),1)</f>
        <v>45448</v>
      </c>
      <c r="K116" s="78">
        <f t="shared" si="12"/>
        <v>64925.71428571429</v>
      </c>
      <c r="L116" s="122">
        <f>INDEX('I-Baremo_VA_Lapesa'!$D$5:$K$66,MATCH($E116,'I-Baremo_VA_Lapesa'!$C$5:$C$66,0),MATCH($G116,'I-Baremo_VA_Lapesa'!$D$4:$K$4,0))</f>
        <v>39522</v>
      </c>
      <c r="M116" s="123">
        <f t="shared" si="13"/>
        <v>56460</v>
      </c>
      <c r="N116" s="113" cm="1">
        <f t="array" ref="N116">IF(AND($H116&lt;=4800,$I116&lt;=560),0,SUMPRODUCT(--($I116&gt;'I-Baremo_Regulación_Lapesa'!$B$4:$B$8),--($I116&lt;='I-Baremo_Regulación_Lapesa'!$C$4:$C$8),'I-Baremo_Regulación_Lapesa'!$D$4:$D$8))</f>
        <v>4700</v>
      </c>
      <c r="O116" s="78">
        <f t="shared" si="14"/>
        <v>6714.2857142857147</v>
      </c>
      <c r="P116" s="112">
        <f t="shared" si="15"/>
        <v>89670</v>
      </c>
      <c r="Q116" s="74">
        <f t="shared" si="16"/>
        <v>128100</v>
      </c>
      <c r="R116" s="113">
        <f>INDEX('I-Baremo_Legalización'!$D$4:$D$100,MATCH($E116,'I-Baremo_Legalización'!$C$4:$C$100,0),1)</f>
        <v>2038.3500000000001</v>
      </c>
      <c r="S116" s="113" cm="1">
        <f t="array" ref="S116">+INDEX('I-Baremo_Acuerdo_Marco'!$F$2:$F$221,MATCH($C116&amp;$E116&amp;$G116,'I-Baremo_Acuerdo_Marco'!$C$2:$C$221&amp;'I-Baremo_Acuerdo_Marco'!$D$2:$D$221&amp;'I-Baremo_Acuerdo_Marco'!$E$2:$E$221,0))</f>
        <v>28306.311000000002</v>
      </c>
      <c r="T116" s="112">
        <f t="shared" si="22"/>
        <v>120014.66100000001</v>
      </c>
      <c r="U116" s="116">
        <f t="shared" si="17"/>
        <v>158444.66100000002</v>
      </c>
      <c r="V116" s="74" t="str">
        <f t="shared" si="18"/>
        <v>AéreoA13972</v>
      </c>
      <c r="W116" s="148">
        <f>+IF(AND($C116='C-Aux_CA'!$C$7,$D116='C-Aux_CA'!$C$5,$I116&gt;='C-Aux_CA'!$C$14,$H116&gt;='C-Aux_CA'!$C$15),1,0)</f>
        <v>0</v>
      </c>
      <c r="X116" s="148">
        <f t="shared" si="19"/>
        <v>1</v>
      </c>
      <c r="Y116" s="151" cm="1">
        <f t="array" ref="Y116">IF(W116=0,0,SUMPRODUCT(--($T116&gt;='C-BaremoVectorial'!$T$4:$T$1101),--(1=$W$4:$W$1101)))</f>
        <v>0</v>
      </c>
      <c r="Z116" s="151">
        <f t="shared" si="20"/>
        <v>0</v>
      </c>
      <c r="AA116" s="151" cm="1">
        <f t="array" ref="AA116">IF($W116=0,0,SUMPRODUCT(--(1=$W$4:$W$1101),--($U116&gt;='C-BaremoVectorial'!$U$4:$U$1101)))</f>
        <v>0</v>
      </c>
      <c r="AB116" s="21"/>
      <c r="AC116" s="21"/>
      <c r="AD116" s="21"/>
    </row>
    <row r="117" spans="1:30" ht="14.5" x14ac:dyDescent="0.35">
      <c r="A117" s="73">
        <f t="shared" si="21"/>
        <v>113</v>
      </c>
      <c r="B117" s="79" t="s">
        <v>8279</v>
      </c>
      <c r="C117" s="79" t="s">
        <v>8244</v>
      </c>
      <c r="D117" s="79" t="s">
        <v>10</v>
      </c>
      <c r="E117" s="79" t="s">
        <v>47</v>
      </c>
      <c r="F117" s="183">
        <v>2</v>
      </c>
      <c r="G117" s="79" t="s">
        <v>8300</v>
      </c>
      <c r="H117" s="78">
        <f>2*34000</f>
        <v>68000</v>
      </c>
      <c r="I117" s="74" cm="1">
        <f t="array" ref="I117">+INDEX('I-Gasificación'!$G$5:$G$1100,MATCH($C117&amp;$D117&amp;$E117&amp;$G117,'I-Gasificación'!$C$5:$C$1100&amp;'I-Gasificación'!$D$5:$D$1100&amp;'I-Gasificación'!$E$5:$E$1100&amp;'I-Gasificación'!$F$5:$F$1100,0))</f>
        <v>14364</v>
      </c>
      <c r="J117" s="112">
        <f>INDEX('I-Baremo_Depósitos_Lapesa'!$C:$C,MATCH($E117,'I-Baremo_Depósitos_Lapesa'!$B:$B,0),1)</f>
        <v>50478</v>
      </c>
      <c r="K117" s="78">
        <f t="shared" si="12"/>
        <v>72111.42857142858</v>
      </c>
      <c r="L117" s="122">
        <f>INDEX('I-Baremo_VA_Lapesa'!$D$5:$K$66,MATCH($E117,'I-Baremo_VA_Lapesa'!$C$5:$C$66,0),MATCH($G117,'I-Baremo_VA_Lapesa'!$D$4:$K$4,0))</f>
        <v>39522</v>
      </c>
      <c r="M117" s="123">
        <f t="shared" si="13"/>
        <v>56460</v>
      </c>
      <c r="N117" s="113" cm="1">
        <f t="array" ref="N117">IF(AND($H117&lt;=4800,$I117&lt;=560),0,SUMPRODUCT(--($I117&gt;'I-Baremo_Regulación_Lapesa'!$B$4:$B$8),--($I117&lt;='I-Baremo_Regulación_Lapesa'!$C$4:$C$8),'I-Baremo_Regulación_Lapesa'!$D$4:$D$8))</f>
        <v>0</v>
      </c>
      <c r="O117" s="78">
        <f t="shared" si="14"/>
        <v>0</v>
      </c>
      <c r="P117" s="112">
        <f t="shared" si="15"/>
        <v>90000</v>
      </c>
      <c r="Q117" s="74">
        <f t="shared" si="16"/>
        <v>128571.42857142858</v>
      </c>
      <c r="R117" s="113">
        <f>INDEX('I-Baremo_Legalización'!$D$4:$D$100,MATCH($E117,'I-Baremo_Legalización'!$C$4:$C$100,0),1)</f>
        <v>3215.3500000000004</v>
      </c>
      <c r="S117" s="113" cm="1">
        <f t="array" ref="S117">+INDEX('I-Baremo_Acuerdo_Marco'!$F$2:$F$221,MATCH($C117&amp;$E117&amp;$G117,'I-Baremo_Acuerdo_Marco'!$C$2:$C$221&amp;'I-Baremo_Acuerdo_Marco'!$D$2:$D$221&amp;'I-Baremo_Acuerdo_Marco'!$E$2:$E$221,0))</f>
        <v>36895.331000000006</v>
      </c>
      <c r="T117" s="112">
        <f t="shared" si="22"/>
        <v>130110.68100000001</v>
      </c>
      <c r="U117" s="116">
        <f t="shared" si="17"/>
        <v>168682.10957142859</v>
      </c>
      <c r="V117" s="74" t="str">
        <f t="shared" si="18"/>
        <v>AéreoA14364</v>
      </c>
      <c r="W117" s="148">
        <f>+IF(AND($C117='C-Aux_CA'!$C$7,$D117='C-Aux_CA'!$C$5,$I117&gt;='C-Aux_CA'!$C$14,$H117&gt;='C-Aux_CA'!$C$15),1,0)</f>
        <v>0</v>
      </c>
      <c r="X117" s="148">
        <f t="shared" si="19"/>
        <v>1</v>
      </c>
      <c r="Y117" s="151" cm="1">
        <f t="array" ref="Y117">IF(W117=0,0,SUMPRODUCT(--($T117&gt;='C-BaremoVectorial'!$T$4:$T$1101),--(1=$W$4:$W$1101)))</f>
        <v>0</v>
      </c>
      <c r="Z117" s="151">
        <f t="shared" si="20"/>
        <v>0</v>
      </c>
      <c r="AA117" s="151" cm="1">
        <f t="array" ref="AA117">IF($W117=0,0,SUMPRODUCT(--(1=$W$4:$W$1101),--($U117&gt;='C-BaremoVectorial'!$U$4:$U$1101)))</f>
        <v>0</v>
      </c>
      <c r="AB117" s="21"/>
      <c r="AC117" s="21"/>
      <c r="AD117" s="21"/>
    </row>
    <row r="118" spans="1:30" ht="14.5" x14ac:dyDescent="0.35">
      <c r="A118" s="73">
        <f t="shared" si="21"/>
        <v>114</v>
      </c>
      <c r="B118" s="79" t="s">
        <v>8279</v>
      </c>
      <c r="C118" s="79" t="s">
        <v>8244</v>
      </c>
      <c r="D118" s="79" t="s">
        <v>10</v>
      </c>
      <c r="E118" s="79" t="s">
        <v>48</v>
      </c>
      <c r="F118" s="183">
        <v>2</v>
      </c>
      <c r="G118" s="79" t="s">
        <v>8300</v>
      </c>
      <c r="H118" s="78">
        <f>2*33000</f>
        <v>66000</v>
      </c>
      <c r="I118" s="74" cm="1">
        <f t="array" ref="I118">+INDEX('I-Gasificación'!$G$5:$G$1100,MATCH($C118&amp;$D118&amp;$E118&amp;$G118,'I-Gasificación'!$C$5:$C$1100&amp;'I-Gasificación'!$D$5:$D$1100&amp;'I-Gasificación'!$E$5:$E$1100&amp;'I-Gasificación'!$F$5:$F$1100,0))</f>
        <v>13804</v>
      </c>
      <c r="J118" s="112">
        <f>INDEX('I-Baremo_Depósitos_Lapesa'!$C:$C,MATCH($E118,'I-Baremo_Depósitos_Lapesa'!$B:$B,0),1)</f>
        <v>67416</v>
      </c>
      <c r="K118" s="78">
        <f t="shared" si="12"/>
        <v>96308.571428571435</v>
      </c>
      <c r="L118" s="122">
        <f>INDEX('I-Baremo_VA_Lapesa'!$D$5:$K$66,MATCH($E118,'I-Baremo_VA_Lapesa'!$C$5:$C$66,0),MATCH($G118,'I-Baremo_VA_Lapesa'!$D$4:$K$4,0))</f>
        <v>39522</v>
      </c>
      <c r="M118" s="123">
        <f t="shared" si="13"/>
        <v>56460</v>
      </c>
      <c r="N118" s="113" cm="1">
        <f t="array" ref="N118">IF(AND($H118&lt;=4800,$I118&lt;=560),0,SUMPRODUCT(--($I118&gt;'I-Baremo_Regulación_Lapesa'!$B$4:$B$8),--($I118&lt;='I-Baremo_Regulación_Lapesa'!$C$4:$C$8),'I-Baremo_Regulación_Lapesa'!$D$4:$D$8))</f>
        <v>4700</v>
      </c>
      <c r="O118" s="78">
        <f t="shared" si="14"/>
        <v>6714.2857142857147</v>
      </c>
      <c r="P118" s="112">
        <f t="shared" si="15"/>
        <v>111638</v>
      </c>
      <c r="Q118" s="74">
        <f t="shared" si="16"/>
        <v>159482.85714285713</v>
      </c>
      <c r="R118" s="113">
        <f>INDEX('I-Baremo_Legalización'!$D$4:$D$100,MATCH($E118,'I-Baremo_Legalización'!$C$4:$C$100,0),1)</f>
        <v>3215.3500000000004</v>
      </c>
      <c r="S118" s="113" cm="1">
        <f t="array" ref="S118">+INDEX('I-Baremo_Acuerdo_Marco'!$F$2:$F$221,MATCH($C118&amp;$E118&amp;$G118,'I-Baremo_Acuerdo_Marco'!$C$2:$C$221&amp;'I-Baremo_Acuerdo_Marco'!$D$2:$D$221&amp;'I-Baremo_Acuerdo_Marco'!$E$2:$E$221,0))</f>
        <v>40487.931000000004</v>
      </c>
      <c r="T118" s="112">
        <f t="shared" si="22"/>
        <v>155341.28100000002</v>
      </c>
      <c r="U118" s="116">
        <f t="shared" si="17"/>
        <v>203186.13814285715</v>
      </c>
      <c r="V118" s="74" t="str">
        <f t="shared" si="18"/>
        <v>AéreoA13804</v>
      </c>
      <c r="W118" s="148">
        <f>+IF(AND($C118='C-Aux_CA'!$C$7,$D118='C-Aux_CA'!$C$5,$I118&gt;='C-Aux_CA'!$C$14,$H118&gt;='C-Aux_CA'!$C$15),1,0)</f>
        <v>0</v>
      </c>
      <c r="X118" s="148">
        <f t="shared" si="19"/>
        <v>1</v>
      </c>
      <c r="Y118" s="151" cm="1">
        <f t="array" ref="Y118">IF(W118=0,0,SUMPRODUCT(--($T118&gt;='C-BaremoVectorial'!$T$4:$T$1101),--(1=$W$4:$W$1101)))</f>
        <v>0</v>
      </c>
      <c r="Z118" s="151">
        <f t="shared" si="20"/>
        <v>0</v>
      </c>
      <c r="AA118" s="151" cm="1">
        <f t="array" ref="AA118">IF($W118=0,0,SUMPRODUCT(--(1=$W$4:$W$1101),--($U118&gt;='C-BaremoVectorial'!$U$4:$U$1101)))</f>
        <v>0</v>
      </c>
      <c r="AB118" s="21"/>
      <c r="AC118" s="21"/>
      <c r="AD118" s="21"/>
    </row>
    <row r="119" spans="1:30" ht="14.5" x14ac:dyDescent="0.35">
      <c r="A119" s="73">
        <f t="shared" si="21"/>
        <v>115</v>
      </c>
      <c r="B119" s="79" t="s">
        <v>8279</v>
      </c>
      <c r="C119" s="79" t="s">
        <v>8244</v>
      </c>
      <c r="D119" s="79" t="s">
        <v>10</v>
      </c>
      <c r="E119" s="79" t="s">
        <v>49</v>
      </c>
      <c r="F119" s="183">
        <v>2</v>
      </c>
      <c r="G119" s="79" t="s">
        <v>8300</v>
      </c>
      <c r="H119" s="78">
        <f>2*50000</f>
        <v>100000</v>
      </c>
      <c r="I119" s="74" cm="1">
        <f t="array" ref="I119">+INDEX('I-Gasificación'!$G$5:$G$1100,MATCH($C119&amp;$D119&amp;$E119&amp;$G119,'I-Gasificación'!$C$5:$C$1100&amp;'I-Gasificación'!$D$5:$D$1100&amp;'I-Gasificación'!$E$5:$E$1100&amp;'I-Gasificación'!$F$5:$F$1100,0))</f>
        <v>14924</v>
      </c>
      <c r="J119" s="112">
        <f>INDEX('I-Baremo_Depósitos_Lapesa'!$C:$C,MATCH($E119,'I-Baremo_Depósitos_Lapesa'!$B:$B,0),1)</f>
        <v>88888</v>
      </c>
      <c r="K119" s="78">
        <f t="shared" si="12"/>
        <v>126982.85714285714</v>
      </c>
      <c r="L119" s="122">
        <f>INDEX('I-Baremo_VA_Lapesa'!$D$5:$K$66,MATCH($E119,'I-Baremo_VA_Lapesa'!$C$5:$C$66,0),MATCH($G119,'I-Baremo_VA_Lapesa'!$D$4:$K$4,0))</f>
        <v>39522</v>
      </c>
      <c r="M119" s="123">
        <f t="shared" si="13"/>
        <v>56460</v>
      </c>
      <c r="N119" s="113" cm="1">
        <f t="array" ref="N119">IF(AND($H119&lt;=4800,$I119&lt;=560),0,SUMPRODUCT(--($I119&gt;'I-Baremo_Regulación_Lapesa'!$B$4:$B$8),--($I119&lt;='I-Baremo_Regulación_Lapesa'!$C$4:$C$8),'I-Baremo_Regulación_Lapesa'!$D$4:$D$8))</f>
        <v>0</v>
      </c>
      <c r="O119" s="78">
        <f t="shared" si="14"/>
        <v>0</v>
      </c>
      <c r="P119" s="112">
        <f t="shared" si="15"/>
        <v>128410</v>
      </c>
      <c r="Q119" s="74">
        <f t="shared" si="16"/>
        <v>183442.85714285716</v>
      </c>
      <c r="R119" s="113">
        <f>INDEX('I-Baremo_Legalización'!$D$4:$D$100,MATCH($E119,'I-Baremo_Legalización'!$C$4:$C$100,0),1)</f>
        <v>3215.3500000000004</v>
      </c>
      <c r="S119" s="113" cm="1">
        <f t="array" ref="S119">+INDEX('I-Baremo_Acuerdo_Marco'!$F$2:$F$221,MATCH($C119&amp;$E119&amp;$G119,'I-Baremo_Acuerdo_Marco'!$C$2:$C$221&amp;'I-Baremo_Acuerdo_Marco'!$D$2:$D$221&amp;'I-Baremo_Acuerdo_Marco'!$E$2:$E$221,0))</f>
        <v>42522.931000000004</v>
      </c>
      <c r="T119" s="112">
        <f t="shared" si="22"/>
        <v>174148.28100000002</v>
      </c>
      <c r="U119" s="116">
        <f t="shared" si="17"/>
        <v>229181.13814285718</v>
      </c>
      <c r="V119" s="74" t="str">
        <f t="shared" si="18"/>
        <v>AéreoA14924</v>
      </c>
      <c r="W119" s="148">
        <f>+IF(AND($C119='C-Aux_CA'!$C$7,$D119='C-Aux_CA'!$C$5,$I119&gt;='C-Aux_CA'!$C$14,$H119&gt;='C-Aux_CA'!$C$15),1,0)</f>
        <v>0</v>
      </c>
      <c r="X119" s="148">
        <f t="shared" si="19"/>
        <v>1</v>
      </c>
      <c r="Y119" s="151" cm="1">
        <f t="array" ref="Y119">IF(W119=0,0,SUMPRODUCT(--($T119&gt;='C-BaremoVectorial'!$T$4:$T$1101),--(1=$W$4:$W$1101)))</f>
        <v>0</v>
      </c>
      <c r="Z119" s="151">
        <f t="shared" si="20"/>
        <v>0</v>
      </c>
      <c r="AA119" s="151" cm="1">
        <f t="array" ref="AA119">IF($W119=0,0,SUMPRODUCT(--(1=$W$4:$W$1101),--($U119&gt;='C-BaremoVectorial'!$U$4:$U$1101)))</f>
        <v>0</v>
      </c>
      <c r="AB119" s="21"/>
      <c r="AC119" s="21"/>
      <c r="AD119" s="21"/>
    </row>
    <row r="120" spans="1:30" ht="14.5" x14ac:dyDescent="0.35">
      <c r="A120" s="73">
        <f t="shared" si="21"/>
        <v>116</v>
      </c>
      <c r="B120" s="79" t="s">
        <v>8279</v>
      </c>
      <c r="C120" s="79" t="s">
        <v>8244</v>
      </c>
      <c r="D120" s="79" t="s">
        <v>10</v>
      </c>
      <c r="E120" s="79" t="s">
        <v>50</v>
      </c>
      <c r="F120" s="183">
        <v>2</v>
      </c>
      <c r="G120" s="79" t="s">
        <v>8300</v>
      </c>
      <c r="H120" s="78">
        <f>2*59000</f>
        <v>118000</v>
      </c>
      <c r="I120" s="74" cm="1">
        <f t="array" ref="I120">+INDEX('I-Gasificación'!$G$5:$G$1100,MATCH($C120&amp;$D120&amp;$E120&amp;$G120,'I-Gasificación'!$C$5:$C$1100&amp;'I-Gasificación'!$D$5:$D$1100&amp;'I-Gasificación'!$E$5:$E$1100&amp;'I-Gasificación'!$F$5:$F$1100,0))</f>
        <v>15568</v>
      </c>
      <c r="J120" s="112">
        <f>INDEX('I-Baremo_Depósitos_Lapesa'!$C:$C,MATCH($E120,'I-Baremo_Depósitos_Lapesa'!$B:$B,0),1)</f>
        <v>108492</v>
      </c>
      <c r="K120" s="78">
        <f t="shared" si="12"/>
        <v>154988.57142857145</v>
      </c>
      <c r="L120" s="122">
        <f>INDEX('I-Baremo_VA_Lapesa'!$D$5:$K$66,MATCH($E120,'I-Baremo_VA_Lapesa'!$C$5:$C$66,0),MATCH($G120,'I-Baremo_VA_Lapesa'!$D$4:$K$4,0))</f>
        <v>39522</v>
      </c>
      <c r="M120" s="123">
        <f t="shared" si="13"/>
        <v>56460</v>
      </c>
      <c r="N120" s="113" cm="1">
        <f t="array" ref="N120">IF(AND($H120&lt;=4800,$I120&lt;=560),0,SUMPRODUCT(--($I120&gt;'I-Baremo_Regulación_Lapesa'!$B$4:$B$8),--($I120&lt;='I-Baremo_Regulación_Lapesa'!$C$4:$C$8),'I-Baremo_Regulación_Lapesa'!$D$4:$D$8))</f>
        <v>0</v>
      </c>
      <c r="O120" s="78">
        <f t="shared" si="14"/>
        <v>0</v>
      </c>
      <c r="P120" s="112">
        <f t="shared" si="15"/>
        <v>148014</v>
      </c>
      <c r="Q120" s="74">
        <f t="shared" si="16"/>
        <v>211448.57142857145</v>
      </c>
      <c r="R120" s="113">
        <f>INDEX('I-Baremo_Legalización'!$D$4:$D$100,MATCH($E120,'I-Baremo_Legalización'!$C$4:$C$100,0),1)</f>
        <v>3215.3500000000004</v>
      </c>
      <c r="S120" s="113" cm="1">
        <f t="array" ref="S120">+INDEX('I-Baremo_Acuerdo_Marco'!$F$2:$F$221,MATCH($C120&amp;$E120&amp;$G120,'I-Baremo_Acuerdo_Marco'!$C$2:$C$221&amp;'I-Baremo_Acuerdo_Marco'!$D$2:$D$221&amp;'I-Baremo_Acuerdo_Marco'!$E$2:$E$221,0))</f>
        <v>46500.531000000003</v>
      </c>
      <c r="T120" s="112">
        <f t="shared" si="22"/>
        <v>197729.88099999999</v>
      </c>
      <c r="U120" s="116">
        <f t="shared" si="17"/>
        <v>261164.45242857147</v>
      </c>
      <c r="V120" s="74" t="str">
        <f t="shared" si="18"/>
        <v>AéreoA15568</v>
      </c>
      <c r="W120" s="148">
        <f>+IF(AND($C120='C-Aux_CA'!$C$7,$D120='C-Aux_CA'!$C$5,$I120&gt;='C-Aux_CA'!$C$14,$H120&gt;='C-Aux_CA'!$C$15),1,0)</f>
        <v>0</v>
      </c>
      <c r="X120" s="148">
        <f t="shared" si="19"/>
        <v>1</v>
      </c>
      <c r="Y120" s="151" cm="1">
        <f t="array" ref="Y120">IF(W120=0,0,SUMPRODUCT(--($T120&gt;='C-BaremoVectorial'!$T$4:$T$1101),--(1=$W$4:$W$1101)))</f>
        <v>0</v>
      </c>
      <c r="Z120" s="151">
        <f t="shared" si="20"/>
        <v>0</v>
      </c>
      <c r="AA120" s="151" cm="1">
        <f t="array" ref="AA120">IF($W120=0,0,SUMPRODUCT(--(1=$W$4:$W$1101),--($U120&gt;='C-BaremoVectorial'!$U$4:$U$1101)))</f>
        <v>0</v>
      </c>
      <c r="AB120" s="21"/>
      <c r="AC120" s="21"/>
      <c r="AD120" s="21"/>
    </row>
    <row r="121" spans="1:30" ht="14.5" x14ac:dyDescent="0.35">
      <c r="A121" s="73">
        <f t="shared" si="21"/>
        <v>117</v>
      </c>
      <c r="B121" s="79" t="s">
        <v>8279</v>
      </c>
      <c r="C121" s="79" t="s">
        <v>8244</v>
      </c>
      <c r="D121" s="79" t="s">
        <v>10</v>
      </c>
      <c r="E121" s="79" t="s">
        <v>51</v>
      </c>
      <c r="F121" s="183">
        <v>2</v>
      </c>
      <c r="G121" s="79" t="s">
        <v>8300</v>
      </c>
      <c r="H121" s="78">
        <f>2*50000</f>
        <v>100000</v>
      </c>
      <c r="I121" s="74" cm="1">
        <f t="array" ref="I121">+INDEX('I-Gasificación'!$G$5:$G$1100,MATCH($C121&amp;$D121&amp;$E121&amp;$G121,'I-Gasificación'!$C$5:$C$1100&amp;'I-Gasificación'!$D$5:$D$1100&amp;'I-Gasificación'!$E$5:$E$1100&amp;'I-Gasificación'!$F$5:$F$1100,0))</f>
        <v>14644</v>
      </c>
      <c r="J121" s="112">
        <f>INDEX('I-Baremo_Depósitos_Lapesa'!$C:$C,MATCH($E121,'I-Baremo_Depósitos_Lapesa'!$B:$B,0),1)</f>
        <v>90864</v>
      </c>
      <c r="K121" s="78">
        <f t="shared" si="12"/>
        <v>129805.71428571429</v>
      </c>
      <c r="L121" s="122">
        <f>INDEX('I-Baremo_VA_Lapesa'!$D$5:$K$66,MATCH($E121,'I-Baremo_VA_Lapesa'!$C$5:$C$66,0),MATCH($G121,'I-Baremo_VA_Lapesa'!$D$4:$K$4,0))</f>
        <v>39522</v>
      </c>
      <c r="M121" s="123">
        <f t="shared" si="13"/>
        <v>56460</v>
      </c>
      <c r="N121" s="113" cm="1">
        <f t="array" ref="N121">IF(AND($H121&lt;=4800,$I121&lt;=560),0,SUMPRODUCT(--($I121&gt;'I-Baremo_Regulación_Lapesa'!$B$4:$B$8),--($I121&lt;='I-Baremo_Regulación_Lapesa'!$C$4:$C$8),'I-Baremo_Regulación_Lapesa'!$D$4:$D$8))</f>
        <v>0</v>
      </c>
      <c r="O121" s="78">
        <f t="shared" si="14"/>
        <v>0</v>
      </c>
      <c r="P121" s="112">
        <f t="shared" si="15"/>
        <v>130386</v>
      </c>
      <c r="Q121" s="74">
        <f t="shared" si="16"/>
        <v>186265.71428571429</v>
      </c>
      <c r="R121" s="113">
        <f>INDEX('I-Baremo_Legalización'!$D$4:$D$100,MATCH($E121,'I-Baremo_Legalización'!$C$4:$C$100,0),1)</f>
        <v>3215.3500000000004</v>
      </c>
      <c r="S121" s="113" cm="1">
        <f t="array" ref="S121">+INDEX('I-Baremo_Acuerdo_Marco'!$F$2:$F$221,MATCH($C121&amp;$E121&amp;$G121,'I-Baremo_Acuerdo_Marco'!$C$2:$C$221&amp;'I-Baremo_Acuerdo_Marco'!$D$2:$D$221&amp;'I-Baremo_Acuerdo_Marco'!$E$2:$E$221,0))</f>
        <v>45257.531000000003</v>
      </c>
      <c r="T121" s="112">
        <f t="shared" si="22"/>
        <v>178858.88099999999</v>
      </c>
      <c r="U121" s="116">
        <f t="shared" si="17"/>
        <v>234738.59528571431</v>
      </c>
      <c r="V121" s="74" t="str">
        <f t="shared" si="18"/>
        <v>AéreoA14644</v>
      </c>
      <c r="W121" s="148">
        <f>+IF(AND($C121='C-Aux_CA'!$C$7,$D121='C-Aux_CA'!$C$5,$I121&gt;='C-Aux_CA'!$C$14,$H121&gt;='C-Aux_CA'!$C$15),1,0)</f>
        <v>0</v>
      </c>
      <c r="X121" s="148">
        <f t="shared" si="19"/>
        <v>1</v>
      </c>
      <c r="Y121" s="151" cm="1">
        <f t="array" ref="Y121">IF(W121=0,0,SUMPRODUCT(--($T121&gt;='C-BaremoVectorial'!$T$4:$T$1101),--(1=$W$4:$W$1101)))</f>
        <v>0</v>
      </c>
      <c r="Z121" s="151">
        <f t="shared" si="20"/>
        <v>0</v>
      </c>
      <c r="AA121" s="151" cm="1">
        <f t="array" ref="AA121">IF($W121=0,0,SUMPRODUCT(--(1=$W$4:$W$1101),--($U121&gt;='C-BaremoVectorial'!$U$4:$U$1101)))</f>
        <v>0</v>
      </c>
      <c r="AB121" s="21"/>
      <c r="AC121" s="21"/>
      <c r="AD121" s="21"/>
    </row>
    <row r="122" spans="1:30" ht="14.5" x14ac:dyDescent="0.35">
      <c r="A122" s="73">
        <f t="shared" si="21"/>
        <v>118</v>
      </c>
      <c r="B122" s="79" t="s">
        <v>8279</v>
      </c>
      <c r="C122" s="79" t="s">
        <v>8244</v>
      </c>
      <c r="D122" s="79" t="s">
        <v>10</v>
      </c>
      <c r="E122" s="79" t="s">
        <v>52</v>
      </c>
      <c r="F122" s="183">
        <v>2</v>
      </c>
      <c r="G122" s="79" t="s">
        <v>8300</v>
      </c>
      <c r="H122" s="78">
        <f>2*69000</f>
        <v>138000</v>
      </c>
      <c r="I122" s="74" cm="1">
        <f t="array" ref="I122">+INDEX('I-Gasificación'!$G$5:$G$1100,MATCH($C122&amp;$D122&amp;$E122&amp;$G122,'I-Gasificación'!$C$5:$C$1100&amp;'I-Gasificación'!$D$5:$D$1100&amp;'I-Gasificación'!$E$5:$E$1100&amp;'I-Gasificación'!$F$5:$F$1100,0))</f>
        <v>16240</v>
      </c>
      <c r="J122" s="112">
        <f>INDEX('I-Baremo_Depósitos_Lapesa'!$C:$C,MATCH($E122,'I-Baremo_Depósitos_Lapesa'!$B:$B,0),1)</f>
        <v>134294</v>
      </c>
      <c r="K122" s="78">
        <f t="shared" si="12"/>
        <v>191848.57142857145</v>
      </c>
      <c r="L122" s="122">
        <f>INDEX('I-Baremo_VA_Lapesa'!$D$5:$K$66,MATCH($E122,'I-Baremo_VA_Lapesa'!$C$5:$C$66,0),MATCH($G122,'I-Baremo_VA_Lapesa'!$D$4:$K$4,0))</f>
        <v>39522</v>
      </c>
      <c r="M122" s="123">
        <f t="shared" si="13"/>
        <v>56460</v>
      </c>
      <c r="N122" s="113" cm="1">
        <f t="array" ref="N122">IF(AND($H122&lt;=4800,$I122&lt;=560),0,SUMPRODUCT(--($I122&gt;'I-Baremo_Regulación_Lapesa'!$B$4:$B$8),--($I122&lt;='I-Baremo_Regulación_Lapesa'!$C$4:$C$8),'I-Baremo_Regulación_Lapesa'!$D$4:$D$8))</f>
        <v>0</v>
      </c>
      <c r="O122" s="78">
        <f t="shared" si="14"/>
        <v>0</v>
      </c>
      <c r="P122" s="112">
        <f t="shared" si="15"/>
        <v>173816</v>
      </c>
      <c r="Q122" s="74">
        <f t="shared" si="16"/>
        <v>248308.57142857145</v>
      </c>
      <c r="R122" s="113">
        <f>INDEX('I-Baremo_Legalización'!$D$4:$D$100,MATCH($E122,'I-Baremo_Legalización'!$C$4:$C$100,0),1)</f>
        <v>3215.3500000000004</v>
      </c>
      <c r="S122" s="113" cm="1">
        <f t="array" ref="S122">+INDEX('I-Baremo_Acuerdo_Marco'!$F$2:$F$221,MATCH($C122&amp;$E122&amp;$G122,'I-Baremo_Acuerdo_Marco'!$C$2:$C$221&amp;'I-Baremo_Acuerdo_Marco'!$D$2:$D$221&amp;'I-Baremo_Acuerdo_Marco'!$E$2:$E$221,0))</f>
        <v>45257.531000000003</v>
      </c>
      <c r="T122" s="112">
        <f t="shared" si="22"/>
        <v>222288.88099999999</v>
      </c>
      <c r="U122" s="116">
        <f t="shared" si="17"/>
        <v>296781.45242857147</v>
      </c>
      <c r="V122" s="74" t="str">
        <f t="shared" si="18"/>
        <v>AéreoA16240</v>
      </c>
      <c r="W122" s="148">
        <f>+IF(AND($C122='C-Aux_CA'!$C$7,$D122='C-Aux_CA'!$C$5,$I122&gt;='C-Aux_CA'!$C$14,$H122&gt;='C-Aux_CA'!$C$15),1,0)</f>
        <v>0</v>
      </c>
      <c r="X122" s="148">
        <f t="shared" si="19"/>
        <v>1</v>
      </c>
      <c r="Y122" s="151" cm="1">
        <f t="array" ref="Y122">IF(W122=0,0,SUMPRODUCT(--($T122&gt;='C-BaremoVectorial'!$T$4:$T$1101),--(1=$W$4:$W$1101)))</f>
        <v>0</v>
      </c>
      <c r="Z122" s="151">
        <f t="shared" si="20"/>
        <v>0</v>
      </c>
      <c r="AA122" s="151" cm="1">
        <f t="array" ref="AA122">IF($W122=0,0,SUMPRODUCT(--(1=$W$4:$W$1101),--($U122&gt;='C-BaremoVectorial'!$U$4:$U$1101)))</f>
        <v>0</v>
      </c>
      <c r="AB122" s="21"/>
      <c r="AC122" s="21"/>
      <c r="AD122" s="21"/>
    </row>
    <row r="123" spans="1:30" ht="14.5" x14ac:dyDescent="0.35">
      <c r="A123" s="73">
        <f t="shared" si="21"/>
        <v>119</v>
      </c>
      <c r="B123" s="79" t="s">
        <v>8280</v>
      </c>
      <c r="C123" s="79" t="s">
        <v>8244</v>
      </c>
      <c r="D123" s="79" t="s">
        <v>10</v>
      </c>
      <c r="E123" s="79" t="s">
        <v>41</v>
      </c>
      <c r="F123" s="183">
        <v>2</v>
      </c>
      <c r="G123" s="79" t="s">
        <v>8295</v>
      </c>
      <c r="H123" s="78">
        <f>2*13000</f>
        <v>26000</v>
      </c>
      <c r="I123" s="74" cm="1">
        <f t="array" ref="I123">+INDEX('I-Gasificación'!$G$5:$G$1100,MATCH($C123&amp;$D123&amp;$E123&amp;$G123,'I-Gasificación'!$C$5:$C$1100&amp;'I-Gasificación'!$D$5:$D$1100&amp;'I-Gasificación'!$E$5:$E$1100&amp;'I-Gasificación'!$F$5:$F$1100,0))</f>
        <v>3276</v>
      </c>
      <c r="J123" s="112">
        <f>INDEX('I-Baremo_Depósitos_Lapesa'!$C:$C,MATCH($E123,'I-Baremo_Depósitos_Lapesa'!$B:$B,0),1)</f>
        <v>21020</v>
      </c>
      <c r="K123" s="78">
        <f t="shared" si="12"/>
        <v>30028.571428571431</v>
      </c>
      <c r="L123" s="122">
        <f>INDEX('I-Baremo_VA_Lapesa'!$D$5:$K$66,MATCH($E123,'I-Baremo_VA_Lapesa'!$C$5:$C$66,0),MATCH($G123,'I-Baremo_VA_Lapesa'!$D$4:$K$4,0))</f>
        <v>12787</v>
      </c>
      <c r="M123" s="123">
        <f t="shared" si="13"/>
        <v>18267.142857142859</v>
      </c>
      <c r="N123" s="113" cm="1">
        <f t="array" ref="N123">IF(AND($H123&lt;=4800,$I123&lt;=560),0,SUMPRODUCT(--($I123&gt;'I-Baremo_Regulación_Lapesa'!$B$4:$B$8),--($I123&lt;='I-Baremo_Regulación_Lapesa'!$C$4:$C$8),'I-Baremo_Regulación_Lapesa'!$D$4:$D$8))</f>
        <v>1760</v>
      </c>
      <c r="O123" s="78">
        <f t="shared" si="14"/>
        <v>2514.2857142857142</v>
      </c>
      <c r="P123" s="112">
        <f t="shared" si="15"/>
        <v>35567</v>
      </c>
      <c r="Q123" s="74">
        <f t="shared" si="16"/>
        <v>50810.000000000007</v>
      </c>
      <c r="R123" s="113">
        <f>INDEX('I-Baremo_Legalización'!$D$4:$D$100,MATCH($E123,'I-Baremo_Legalización'!$C$4:$C$100,0),1)</f>
        <v>2038.3500000000001</v>
      </c>
      <c r="S123" s="113" cm="1">
        <f t="array" ref="S123">+INDEX('I-Baremo_Acuerdo_Marco'!$F$2:$F$221,MATCH($C123&amp;$E123&amp;$G123,'I-Baremo_Acuerdo_Marco'!$C$2:$C$221&amp;'I-Baremo_Acuerdo_Marco'!$D$2:$D$221&amp;'I-Baremo_Acuerdo_Marco'!$E$2:$E$221,0))</f>
        <v>25095.411</v>
      </c>
      <c r="T123" s="112">
        <f t="shared" si="22"/>
        <v>62700.760999999999</v>
      </c>
      <c r="U123" s="116">
        <f t="shared" si="17"/>
        <v>77943.760999999999</v>
      </c>
      <c r="V123" s="74" t="str">
        <f t="shared" si="18"/>
        <v>AéreoA3276</v>
      </c>
      <c r="W123" s="148">
        <f>+IF(AND($C123='C-Aux_CA'!$C$7,$D123='C-Aux_CA'!$C$5,$I123&gt;='C-Aux_CA'!$C$14,$H123&gt;='C-Aux_CA'!$C$15),1,0)</f>
        <v>0</v>
      </c>
      <c r="X123" s="148">
        <f t="shared" si="19"/>
        <v>1</v>
      </c>
      <c r="Y123" s="151" cm="1">
        <f t="array" ref="Y123">IF(W123=0,0,SUMPRODUCT(--($T123&gt;='C-BaremoVectorial'!$T$4:$T$1101),--(1=$W$4:$W$1101)))</f>
        <v>0</v>
      </c>
      <c r="Z123" s="151">
        <f t="shared" si="20"/>
        <v>0</v>
      </c>
      <c r="AA123" s="151" cm="1">
        <f t="array" ref="AA123">IF($W123=0,0,SUMPRODUCT(--(1=$W$4:$W$1101),--($U123&gt;='C-BaremoVectorial'!$U$4:$U$1101)))</f>
        <v>0</v>
      </c>
      <c r="AB123" s="21"/>
      <c r="AC123" s="21"/>
      <c r="AD123" s="21"/>
    </row>
    <row r="124" spans="1:30" ht="14.5" x14ac:dyDescent="0.35">
      <c r="A124" s="73">
        <f t="shared" si="21"/>
        <v>120</v>
      </c>
      <c r="B124" s="79" t="s">
        <v>8280</v>
      </c>
      <c r="C124" s="79" t="s">
        <v>8244</v>
      </c>
      <c r="D124" s="79" t="s">
        <v>10</v>
      </c>
      <c r="E124" s="79" t="s">
        <v>42</v>
      </c>
      <c r="F124" s="183">
        <v>2</v>
      </c>
      <c r="G124" s="79" t="s">
        <v>8295</v>
      </c>
      <c r="H124" s="78">
        <f>2*16000</f>
        <v>32000</v>
      </c>
      <c r="I124" s="74" cm="1">
        <f t="array" ref="I124">+INDEX('I-Gasificación'!$G$5:$G$1100,MATCH($C124&amp;$D124&amp;$E124&amp;$G124,'I-Gasificación'!$C$5:$C$1100&amp;'I-Gasificación'!$D$5:$D$1100&amp;'I-Gasificación'!$E$5:$E$1100&amp;'I-Gasificación'!$F$5:$F$1100,0))</f>
        <v>3556</v>
      </c>
      <c r="J124" s="112">
        <f>INDEX('I-Baremo_Depósitos_Lapesa'!$C:$C,MATCH($E124,'I-Baremo_Depósitos_Lapesa'!$B:$B,0),1)</f>
        <v>25584</v>
      </c>
      <c r="K124" s="78">
        <f t="shared" si="12"/>
        <v>36548.571428571428</v>
      </c>
      <c r="L124" s="122">
        <f>INDEX('I-Baremo_VA_Lapesa'!$D$5:$K$66,MATCH($E124,'I-Baremo_VA_Lapesa'!$C$5:$C$66,0),MATCH($G124,'I-Baremo_VA_Lapesa'!$D$4:$K$4,0))</f>
        <v>12787</v>
      </c>
      <c r="M124" s="123">
        <f t="shared" si="13"/>
        <v>18267.142857142859</v>
      </c>
      <c r="N124" s="113" cm="1">
        <f t="array" ref="N124">IF(AND($H124&lt;=4800,$I124&lt;=560),0,SUMPRODUCT(--($I124&gt;'I-Baremo_Regulación_Lapesa'!$B$4:$B$8),--($I124&lt;='I-Baremo_Regulación_Lapesa'!$C$4:$C$8),'I-Baremo_Regulación_Lapesa'!$D$4:$D$8))</f>
        <v>1760</v>
      </c>
      <c r="O124" s="78">
        <f t="shared" si="14"/>
        <v>2514.2857142857142</v>
      </c>
      <c r="P124" s="112">
        <f t="shared" si="15"/>
        <v>40131</v>
      </c>
      <c r="Q124" s="74">
        <f t="shared" si="16"/>
        <v>57330.000000000007</v>
      </c>
      <c r="R124" s="113">
        <f>INDEX('I-Baremo_Legalización'!$D$4:$D$100,MATCH($E124,'I-Baremo_Legalización'!$C$4:$C$100,0),1)</f>
        <v>2038.3500000000001</v>
      </c>
      <c r="S124" s="113" cm="1">
        <f t="array" ref="S124">+INDEX('I-Baremo_Acuerdo_Marco'!$F$2:$F$221,MATCH($C124&amp;$E124&amp;$G124,'I-Baremo_Acuerdo_Marco'!$C$2:$C$221&amp;'I-Baremo_Acuerdo_Marco'!$D$2:$D$221&amp;'I-Baremo_Acuerdo_Marco'!$E$2:$E$221,0))</f>
        <v>25734.510999999999</v>
      </c>
      <c r="T124" s="112">
        <f t="shared" si="22"/>
        <v>67903.861000000004</v>
      </c>
      <c r="U124" s="116">
        <f t="shared" si="17"/>
        <v>85102.861000000004</v>
      </c>
      <c r="V124" s="74" t="str">
        <f t="shared" si="18"/>
        <v>AéreoA3556</v>
      </c>
      <c r="W124" s="148">
        <f>+IF(AND($C124='C-Aux_CA'!$C$7,$D124='C-Aux_CA'!$C$5,$I124&gt;='C-Aux_CA'!$C$14,$H124&gt;='C-Aux_CA'!$C$15),1,0)</f>
        <v>0</v>
      </c>
      <c r="X124" s="148">
        <f t="shared" si="19"/>
        <v>1</v>
      </c>
      <c r="Y124" s="151" cm="1">
        <f t="array" ref="Y124">IF(W124=0,0,SUMPRODUCT(--($T124&gt;='C-BaremoVectorial'!$T$4:$T$1101),--(1=$W$4:$W$1101)))</f>
        <v>0</v>
      </c>
      <c r="Z124" s="151">
        <f t="shared" si="20"/>
        <v>0</v>
      </c>
      <c r="AA124" s="151" cm="1">
        <f t="array" ref="AA124">IF($W124=0,0,SUMPRODUCT(--(1=$W$4:$W$1101),--($U124&gt;='C-BaremoVectorial'!$U$4:$U$1101)))</f>
        <v>0</v>
      </c>
      <c r="AB124" s="21"/>
      <c r="AC124" s="21"/>
      <c r="AD124" s="21"/>
    </row>
    <row r="125" spans="1:30" ht="14.5" x14ac:dyDescent="0.35">
      <c r="A125" s="73">
        <f t="shared" si="21"/>
        <v>121</v>
      </c>
      <c r="B125" s="79" t="s">
        <v>8280</v>
      </c>
      <c r="C125" s="79" t="s">
        <v>8244</v>
      </c>
      <c r="D125" s="79" t="s">
        <v>10</v>
      </c>
      <c r="E125" s="79" t="s">
        <v>43</v>
      </c>
      <c r="F125" s="183">
        <v>2</v>
      </c>
      <c r="G125" s="79" t="s">
        <v>8295</v>
      </c>
      <c r="H125" s="78">
        <f>2*19000</f>
        <v>38000</v>
      </c>
      <c r="I125" s="74" cm="1">
        <f t="array" ref="I125">+INDEX('I-Gasificación'!$G$5:$G$1100,MATCH($C125&amp;$D125&amp;$E125&amp;$G125,'I-Gasificación'!$C$5:$C$1100&amp;'I-Gasificación'!$D$5:$D$1100&amp;'I-Gasificación'!$E$5:$E$1100&amp;'I-Gasificación'!$F$5:$F$1100,0))</f>
        <v>3864</v>
      </c>
      <c r="J125" s="112">
        <f>INDEX('I-Baremo_Depósitos_Lapesa'!$C:$C,MATCH($E125,'I-Baremo_Depósitos_Lapesa'!$B:$B,0),1)</f>
        <v>27832</v>
      </c>
      <c r="K125" s="78">
        <f t="shared" si="12"/>
        <v>39760</v>
      </c>
      <c r="L125" s="122">
        <f>INDEX('I-Baremo_VA_Lapesa'!$D$5:$K$66,MATCH($E125,'I-Baremo_VA_Lapesa'!$C$5:$C$66,0),MATCH($G125,'I-Baremo_VA_Lapesa'!$D$4:$K$4,0))</f>
        <v>12787</v>
      </c>
      <c r="M125" s="123">
        <f t="shared" si="13"/>
        <v>18267.142857142859</v>
      </c>
      <c r="N125" s="113" cm="1">
        <f t="array" ref="N125">IF(AND($H125&lt;=4800,$I125&lt;=560),0,SUMPRODUCT(--($I125&gt;'I-Baremo_Regulación_Lapesa'!$B$4:$B$8),--($I125&lt;='I-Baremo_Regulación_Lapesa'!$C$4:$C$8),'I-Baremo_Regulación_Lapesa'!$D$4:$D$8))</f>
        <v>1760</v>
      </c>
      <c r="O125" s="78">
        <f t="shared" si="14"/>
        <v>2514.2857142857142</v>
      </c>
      <c r="P125" s="112">
        <f t="shared" si="15"/>
        <v>42379</v>
      </c>
      <c r="Q125" s="74">
        <f t="shared" si="16"/>
        <v>60541.428571428572</v>
      </c>
      <c r="R125" s="113">
        <f>INDEX('I-Baremo_Legalización'!$D$4:$D$100,MATCH($E125,'I-Baremo_Legalización'!$C$4:$C$100,0),1)</f>
        <v>2038.3500000000001</v>
      </c>
      <c r="S125" s="113" cm="1">
        <f t="array" ref="S125">+INDEX('I-Baremo_Acuerdo_Marco'!$F$2:$F$221,MATCH($C125&amp;$E125&amp;$G125,'I-Baremo_Acuerdo_Marco'!$C$2:$C$221&amp;'I-Baremo_Acuerdo_Marco'!$D$2:$D$221&amp;'I-Baremo_Acuerdo_Marco'!$E$2:$E$221,0))</f>
        <v>28681.411</v>
      </c>
      <c r="T125" s="112">
        <f t="shared" si="22"/>
        <v>73098.760999999999</v>
      </c>
      <c r="U125" s="116">
        <f t="shared" si="17"/>
        <v>91261.189571428578</v>
      </c>
      <c r="V125" s="74" t="str">
        <f t="shared" si="18"/>
        <v>AéreoA3864</v>
      </c>
      <c r="W125" s="148">
        <f>+IF(AND($C125='C-Aux_CA'!$C$7,$D125='C-Aux_CA'!$C$5,$I125&gt;='C-Aux_CA'!$C$14,$H125&gt;='C-Aux_CA'!$C$15),1,0)</f>
        <v>0</v>
      </c>
      <c r="X125" s="148">
        <f t="shared" si="19"/>
        <v>1</v>
      </c>
      <c r="Y125" s="151" cm="1">
        <f t="array" ref="Y125">IF(W125=0,0,SUMPRODUCT(--($T125&gt;='C-BaremoVectorial'!$T$4:$T$1101),--(1=$W$4:$W$1101)))</f>
        <v>0</v>
      </c>
      <c r="Z125" s="151">
        <f t="shared" si="20"/>
        <v>0</v>
      </c>
      <c r="AA125" s="151" cm="1">
        <f t="array" ref="AA125">IF($W125=0,0,SUMPRODUCT(--(1=$W$4:$W$1101),--($U125&gt;='C-BaremoVectorial'!$U$4:$U$1101)))</f>
        <v>0</v>
      </c>
      <c r="AB125" s="21"/>
      <c r="AC125" s="21"/>
      <c r="AD125" s="21"/>
    </row>
    <row r="126" spans="1:30" ht="14.5" x14ac:dyDescent="0.35">
      <c r="A126" s="73">
        <f t="shared" si="21"/>
        <v>122</v>
      </c>
      <c r="B126" s="79" t="s">
        <v>8280</v>
      </c>
      <c r="C126" s="79" t="s">
        <v>8244</v>
      </c>
      <c r="D126" s="79" t="s">
        <v>10</v>
      </c>
      <c r="E126" s="79" t="s">
        <v>44</v>
      </c>
      <c r="F126" s="183">
        <v>2</v>
      </c>
      <c r="G126" s="79" t="s">
        <v>8295</v>
      </c>
      <c r="H126" s="78">
        <f>2*22000</f>
        <v>44000</v>
      </c>
      <c r="I126" s="74" cm="1">
        <f t="array" ref="I126">+INDEX('I-Gasificación'!$G$5:$G$1100,MATCH($C126&amp;$D126&amp;$E126&amp;$G126,'I-Gasificación'!$C$5:$C$1100&amp;'I-Gasificación'!$D$5:$D$1100&amp;'I-Gasificación'!$E$5:$E$1100&amp;'I-Gasificación'!$F$5:$F$1100,0))</f>
        <v>4172</v>
      </c>
      <c r="J126" s="112">
        <f>INDEX('I-Baremo_Depósitos_Lapesa'!$C:$C,MATCH($E126,'I-Baremo_Depósitos_Lapesa'!$B:$B,0),1)</f>
        <v>35864</v>
      </c>
      <c r="K126" s="78">
        <f t="shared" si="12"/>
        <v>51234.285714285717</v>
      </c>
      <c r="L126" s="122">
        <f>INDEX('I-Baremo_VA_Lapesa'!$D$5:$K$66,MATCH($E126,'I-Baremo_VA_Lapesa'!$C$5:$C$66,0),MATCH($G126,'I-Baremo_VA_Lapesa'!$D$4:$K$4,0))</f>
        <v>12787</v>
      </c>
      <c r="M126" s="123">
        <f t="shared" si="13"/>
        <v>18267.142857142859</v>
      </c>
      <c r="N126" s="113" cm="1">
        <f t="array" ref="N126">IF(AND($H126&lt;=4800,$I126&lt;=560),0,SUMPRODUCT(--($I126&gt;'I-Baremo_Regulación_Lapesa'!$B$4:$B$8),--($I126&lt;='I-Baremo_Regulación_Lapesa'!$C$4:$C$8),'I-Baremo_Regulación_Lapesa'!$D$4:$D$8))</f>
        <v>1760</v>
      </c>
      <c r="O126" s="78">
        <f t="shared" si="14"/>
        <v>2514.2857142857142</v>
      </c>
      <c r="P126" s="112">
        <f t="shared" si="15"/>
        <v>50411</v>
      </c>
      <c r="Q126" s="74">
        <f t="shared" si="16"/>
        <v>72015.71428571429</v>
      </c>
      <c r="R126" s="113">
        <f>INDEX('I-Baremo_Legalización'!$D$4:$D$100,MATCH($E126,'I-Baremo_Legalización'!$C$4:$C$100,0),1)</f>
        <v>2038.3500000000001</v>
      </c>
      <c r="S126" s="113" cm="1">
        <f t="array" ref="S126">+INDEX('I-Baremo_Acuerdo_Marco'!$F$2:$F$221,MATCH($C126&amp;$E126&amp;$G126,'I-Baremo_Acuerdo_Marco'!$C$2:$C$221&amp;'I-Baremo_Acuerdo_Marco'!$D$2:$D$221&amp;'I-Baremo_Acuerdo_Marco'!$E$2:$E$221,0))</f>
        <v>30229.111000000001</v>
      </c>
      <c r="T126" s="112">
        <f t="shared" si="22"/>
        <v>82678.460999999996</v>
      </c>
      <c r="U126" s="116">
        <f t="shared" si="17"/>
        <v>104283.1752857143</v>
      </c>
      <c r="V126" s="74" t="str">
        <f t="shared" si="18"/>
        <v>AéreoA4172</v>
      </c>
      <c r="W126" s="148">
        <f>+IF(AND($C126='C-Aux_CA'!$C$7,$D126='C-Aux_CA'!$C$5,$I126&gt;='C-Aux_CA'!$C$14,$H126&gt;='C-Aux_CA'!$C$15),1,0)</f>
        <v>0</v>
      </c>
      <c r="X126" s="148">
        <f t="shared" si="19"/>
        <v>1</v>
      </c>
      <c r="Y126" s="151" cm="1">
        <f t="array" ref="Y126">IF(W126=0,0,SUMPRODUCT(--($T126&gt;='C-BaremoVectorial'!$T$4:$T$1101),--(1=$W$4:$W$1101)))</f>
        <v>0</v>
      </c>
      <c r="Z126" s="151">
        <f t="shared" si="20"/>
        <v>0</v>
      </c>
      <c r="AA126" s="151" cm="1">
        <f t="array" ref="AA126">IF($W126=0,0,SUMPRODUCT(--(1=$W$4:$W$1101),--($U126&gt;='C-BaremoVectorial'!$U$4:$U$1101)))</f>
        <v>0</v>
      </c>
      <c r="AB126" s="21"/>
      <c r="AC126" s="21"/>
      <c r="AD126" s="21"/>
    </row>
    <row r="127" spans="1:30" ht="14.5" x14ac:dyDescent="0.35">
      <c r="A127" s="73">
        <f t="shared" si="21"/>
        <v>123</v>
      </c>
      <c r="B127" s="79" t="s">
        <v>8280</v>
      </c>
      <c r="C127" s="79" t="s">
        <v>8244</v>
      </c>
      <c r="D127" s="79" t="s">
        <v>10</v>
      </c>
      <c r="E127" s="79" t="s">
        <v>45</v>
      </c>
      <c r="F127" s="183">
        <v>2</v>
      </c>
      <c r="G127" s="79" t="s">
        <v>8295</v>
      </c>
      <c r="H127" s="78">
        <f>2*24000</f>
        <v>48000</v>
      </c>
      <c r="I127" s="74" cm="1">
        <f t="array" ref="I127">+INDEX('I-Gasificación'!$G$5:$G$1100,MATCH($C127&amp;$D127&amp;$E127&amp;$G127,'I-Gasificación'!$C$5:$C$1100&amp;'I-Gasificación'!$D$5:$D$1100&amp;'I-Gasificación'!$E$5:$E$1100&amp;'I-Gasificación'!$F$5:$F$1100,0))</f>
        <v>4088</v>
      </c>
      <c r="J127" s="112">
        <f>INDEX('I-Baremo_Depósitos_Lapesa'!$C:$C,MATCH($E127,'I-Baremo_Depósitos_Lapesa'!$B:$B,0),1)</f>
        <v>40898</v>
      </c>
      <c r="K127" s="78">
        <f t="shared" si="12"/>
        <v>58425.71428571429</v>
      </c>
      <c r="L127" s="122">
        <f>INDEX('I-Baremo_VA_Lapesa'!$D$5:$K$66,MATCH($E127,'I-Baremo_VA_Lapesa'!$C$5:$C$66,0),MATCH($G127,'I-Baremo_VA_Lapesa'!$D$4:$K$4,0))</f>
        <v>12787</v>
      </c>
      <c r="M127" s="123">
        <f t="shared" si="13"/>
        <v>18267.142857142859</v>
      </c>
      <c r="N127" s="113" cm="1">
        <f t="array" ref="N127">IF(AND($H127&lt;=4800,$I127&lt;=560),0,SUMPRODUCT(--($I127&gt;'I-Baremo_Regulación_Lapesa'!$B$4:$B$8),--($I127&lt;='I-Baremo_Regulación_Lapesa'!$C$4:$C$8),'I-Baremo_Regulación_Lapesa'!$D$4:$D$8))</f>
        <v>1760</v>
      </c>
      <c r="O127" s="78">
        <f t="shared" si="14"/>
        <v>2514.2857142857142</v>
      </c>
      <c r="P127" s="112">
        <f t="shared" si="15"/>
        <v>55445</v>
      </c>
      <c r="Q127" s="74">
        <f t="shared" si="16"/>
        <v>79207.142857142855</v>
      </c>
      <c r="R127" s="113">
        <f>INDEX('I-Baremo_Legalización'!$D$4:$D$100,MATCH($E127,'I-Baremo_Legalización'!$C$4:$C$100,0),1)</f>
        <v>2038.3500000000001</v>
      </c>
      <c r="S127" s="113" cm="1">
        <f t="array" ref="S127">+INDEX('I-Baremo_Acuerdo_Marco'!$F$2:$F$221,MATCH($C127&amp;$E127&amp;$G127,'I-Baremo_Acuerdo_Marco'!$C$2:$C$221&amp;'I-Baremo_Acuerdo_Marco'!$D$2:$D$221&amp;'I-Baremo_Acuerdo_Marco'!$E$2:$E$221,0))</f>
        <v>30767.011000000002</v>
      </c>
      <c r="T127" s="112">
        <f t="shared" si="22"/>
        <v>88250.361000000004</v>
      </c>
      <c r="U127" s="116">
        <f t="shared" si="17"/>
        <v>112012.50385714286</v>
      </c>
      <c r="V127" s="74" t="str">
        <f t="shared" si="18"/>
        <v>AéreoA4088</v>
      </c>
      <c r="W127" s="148">
        <f>+IF(AND($C127='C-Aux_CA'!$C$7,$D127='C-Aux_CA'!$C$5,$I127&gt;='C-Aux_CA'!$C$14,$H127&gt;='C-Aux_CA'!$C$15),1,0)</f>
        <v>0</v>
      </c>
      <c r="X127" s="148">
        <f t="shared" si="19"/>
        <v>1</v>
      </c>
      <c r="Y127" s="151" cm="1">
        <f t="array" ref="Y127">IF(W127=0,0,SUMPRODUCT(--($T127&gt;='C-BaremoVectorial'!$T$4:$T$1101),--(1=$W$4:$W$1101)))</f>
        <v>0</v>
      </c>
      <c r="Z127" s="151">
        <f t="shared" si="20"/>
        <v>0</v>
      </c>
      <c r="AA127" s="151" cm="1">
        <f t="array" ref="AA127">IF($W127=0,0,SUMPRODUCT(--(1=$W$4:$W$1101),--($U127&gt;='C-BaremoVectorial'!$U$4:$U$1101)))</f>
        <v>0</v>
      </c>
      <c r="AB127" s="21"/>
      <c r="AC127" s="21"/>
      <c r="AD127" s="21"/>
    </row>
    <row r="128" spans="1:30" ht="14.5" x14ac:dyDescent="0.35">
      <c r="A128" s="73">
        <f t="shared" si="21"/>
        <v>124</v>
      </c>
      <c r="B128" s="79" t="s">
        <v>8280</v>
      </c>
      <c r="C128" s="79" t="s">
        <v>8244</v>
      </c>
      <c r="D128" s="79" t="s">
        <v>10</v>
      </c>
      <c r="E128" s="79" t="s">
        <v>46</v>
      </c>
      <c r="F128" s="183">
        <v>2</v>
      </c>
      <c r="G128" s="79" t="s">
        <v>8295</v>
      </c>
      <c r="H128" s="78">
        <f>2*29000</f>
        <v>58000</v>
      </c>
      <c r="I128" s="74" cm="1">
        <f t="array" ref="I128">+INDEX('I-Gasificación'!$G$5:$G$1100,MATCH($C128&amp;$D128&amp;$E128&amp;$G128,'I-Gasificación'!$C$5:$C$1100&amp;'I-Gasificación'!$D$5:$D$1100&amp;'I-Gasificación'!$E$5:$E$1100&amp;'I-Gasificación'!$F$5:$F$1100,0))</f>
        <v>4480</v>
      </c>
      <c r="J128" s="112">
        <f>INDEX('I-Baremo_Depósitos_Lapesa'!$C:$C,MATCH($E128,'I-Baremo_Depósitos_Lapesa'!$B:$B,0),1)</f>
        <v>45448</v>
      </c>
      <c r="K128" s="78">
        <f t="shared" si="12"/>
        <v>64925.71428571429</v>
      </c>
      <c r="L128" s="122">
        <f>INDEX('I-Baremo_VA_Lapesa'!$D$5:$K$66,MATCH($E128,'I-Baremo_VA_Lapesa'!$C$5:$C$66,0),MATCH($G128,'I-Baremo_VA_Lapesa'!$D$4:$K$4,0))</f>
        <v>12787</v>
      </c>
      <c r="M128" s="123">
        <f t="shared" si="13"/>
        <v>18267.142857142859</v>
      </c>
      <c r="N128" s="113" cm="1">
        <f t="array" ref="N128">IF(AND($H128&lt;=4800,$I128&lt;=560),0,SUMPRODUCT(--($I128&gt;'I-Baremo_Regulación_Lapesa'!$B$4:$B$8),--($I128&lt;='I-Baremo_Regulación_Lapesa'!$C$4:$C$8),'I-Baremo_Regulación_Lapesa'!$D$4:$D$8))</f>
        <v>3820</v>
      </c>
      <c r="O128" s="78">
        <f t="shared" si="14"/>
        <v>5457.1428571428578</v>
      </c>
      <c r="P128" s="112">
        <f t="shared" si="15"/>
        <v>62055</v>
      </c>
      <c r="Q128" s="74">
        <f t="shared" si="16"/>
        <v>88650</v>
      </c>
      <c r="R128" s="113">
        <f>INDEX('I-Baremo_Legalización'!$D$4:$D$100,MATCH($E128,'I-Baremo_Legalización'!$C$4:$C$100,0),1)</f>
        <v>2038.3500000000001</v>
      </c>
      <c r="S128" s="113" cm="1">
        <f t="array" ref="S128">+INDEX('I-Baremo_Acuerdo_Marco'!$F$2:$F$221,MATCH($C128&amp;$E128&amp;$G128,'I-Baremo_Acuerdo_Marco'!$C$2:$C$221&amp;'I-Baremo_Acuerdo_Marco'!$D$2:$D$221&amp;'I-Baremo_Acuerdo_Marco'!$E$2:$E$221,0))</f>
        <v>31984.710999999999</v>
      </c>
      <c r="T128" s="112">
        <f t="shared" si="22"/>
        <v>96078.061000000002</v>
      </c>
      <c r="U128" s="116">
        <f t="shared" si="17"/>
        <v>122673.061</v>
      </c>
      <c r="V128" s="74" t="str">
        <f t="shared" si="18"/>
        <v>AéreoA4480</v>
      </c>
      <c r="W128" s="148">
        <f>+IF(AND($C128='C-Aux_CA'!$C$7,$D128='C-Aux_CA'!$C$5,$I128&gt;='C-Aux_CA'!$C$14,$H128&gt;='C-Aux_CA'!$C$15),1,0)</f>
        <v>0</v>
      </c>
      <c r="X128" s="148">
        <f t="shared" si="19"/>
        <v>1</v>
      </c>
      <c r="Y128" s="151" cm="1">
        <f t="array" ref="Y128">IF(W128=0,0,SUMPRODUCT(--($T128&gt;='C-BaremoVectorial'!$T$4:$T$1101),--(1=$W$4:$W$1101)))</f>
        <v>0</v>
      </c>
      <c r="Z128" s="151">
        <f t="shared" si="20"/>
        <v>0</v>
      </c>
      <c r="AA128" s="151" cm="1">
        <f t="array" ref="AA128">IF($W128=0,0,SUMPRODUCT(--(1=$W$4:$W$1101),--($U128&gt;='C-BaremoVectorial'!$U$4:$U$1101)))</f>
        <v>0</v>
      </c>
      <c r="AB128" s="21"/>
      <c r="AC128" s="21"/>
      <c r="AD128" s="21"/>
    </row>
    <row r="129" spans="1:30" ht="14.5" x14ac:dyDescent="0.35">
      <c r="A129" s="73">
        <f t="shared" si="21"/>
        <v>125</v>
      </c>
      <c r="B129" s="79" t="s">
        <v>8280</v>
      </c>
      <c r="C129" s="79" t="s">
        <v>8244</v>
      </c>
      <c r="D129" s="79" t="s">
        <v>10</v>
      </c>
      <c r="E129" s="79" t="s">
        <v>47</v>
      </c>
      <c r="F129" s="183">
        <v>2</v>
      </c>
      <c r="G129" s="79" t="s">
        <v>8295</v>
      </c>
      <c r="H129" s="78">
        <f>2*34000</f>
        <v>68000</v>
      </c>
      <c r="I129" s="74" cm="1">
        <f t="array" ref="I129">+INDEX('I-Gasificación'!$G$5:$G$1100,MATCH($C129&amp;$D129&amp;$E129&amp;$G129,'I-Gasificación'!$C$5:$C$1100&amp;'I-Gasificación'!$D$5:$D$1100&amp;'I-Gasificación'!$E$5:$E$1100&amp;'I-Gasificación'!$F$5:$F$1100,0))</f>
        <v>4872</v>
      </c>
      <c r="J129" s="112">
        <f>INDEX('I-Baremo_Depósitos_Lapesa'!$C:$C,MATCH($E129,'I-Baremo_Depósitos_Lapesa'!$B:$B,0),1)</f>
        <v>50478</v>
      </c>
      <c r="K129" s="78">
        <f t="shared" si="12"/>
        <v>72111.42857142858</v>
      </c>
      <c r="L129" s="122">
        <f>INDEX('I-Baremo_VA_Lapesa'!$D$5:$K$66,MATCH($E129,'I-Baremo_VA_Lapesa'!$C$5:$C$66,0),MATCH($G129,'I-Baremo_VA_Lapesa'!$D$4:$K$4,0))</f>
        <v>12787</v>
      </c>
      <c r="M129" s="123">
        <f t="shared" si="13"/>
        <v>18267.142857142859</v>
      </c>
      <c r="N129" s="113" cm="1">
        <f t="array" ref="N129">IF(AND($H129&lt;=4800,$I129&lt;=560),0,SUMPRODUCT(--($I129&gt;'I-Baremo_Regulación_Lapesa'!$B$4:$B$8),--($I129&lt;='I-Baremo_Regulación_Lapesa'!$C$4:$C$8),'I-Baremo_Regulación_Lapesa'!$D$4:$D$8))</f>
        <v>3820</v>
      </c>
      <c r="O129" s="78">
        <f t="shared" si="14"/>
        <v>5457.1428571428578</v>
      </c>
      <c r="P129" s="112">
        <f t="shared" si="15"/>
        <v>67085</v>
      </c>
      <c r="Q129" s="74">
        <f t="shared" si="16"/>
        <v>95835.71428571429</v>
      </c>
      <c r="R129" s="113">
        <f>INDEX('I-Baremo_Legalización'!$D$4:$D$100,MATCH($E129,'I-Baremo_Legalización'!$C$4:$C$100,0),1)</f>
        <v>3215.3500000000004</v>
      </c>
      <c r="S129" s="113" cm="1">
        <f t="array" ref="S129">+INDEX('I-Baremo_Acuerdo_Marco'!$F$2:$F$221,MATCH($C129&amp;$E129&amp;$G129,'I-Baremo_Acuerdo_Marco'!$C$2:$C$221&amp;'I-Baremo_Acuerdo_Marco'!$D$2:$D$221&amp;'I-Baremo_Acuerdo_Marco'!$E$2:$E$221,0))</f>
        <v>35948.231</v>
      </c>
      <c r="T129" s="112">
        <f t="shared" si="22"/>
        <v>106248.58100000001</v>
      </c>
      <c r="U129" s="116">
        <f t="shared" si="17"/>
        <v>134999.2952857143</v>
      </c>
      <c r="V129" s="74" t="str">
        <f t="shared" si="18"/>
        <v>AéreoA4872</v>
      </c>
      <c r="W129" s="148">
        <f>+IF(AND($C129='C-Aux_CA'!$C$7,$D129='C-Aux_CA'!$C$5,$I129&gt;='C-Aux_CA'!$C$14,$H129&gt;='C-Aux_CA'!$C$15),1,0)</f>
        <v>0</v>
      </c>
      <c r="X129" s="148">
        <f t="shared" si="19"/>
        <v>1</v>
      </c>
      <c r="Y129" s="151" cm="1">
        <f t="array" ref="Y129">IF(W129=0,0,SUMPRODUCT(--($T129&gt;='C-BaremoVectorial'!$T$4:$T$1101),--(1=$W$4:$W$1101)))</f>
        <v>0</v>
      </c>
      <c r="Z129" s="151">
        <f t="shared" si="20"/>
        <v>0</v>
      </c>
      <c r="AA129" s="151" cm="1">
        <f t="array" ref="AA129">IF($W129=0,0,SUMPRODUCT(--(1=$W$4:$W$1101),--($U129&gt;='C-BaremoVectorial'!$U$4:$U$1101)))</f>
        <v>0</v>
      </c>
      <c r="AB129" s="21"/>
      <c r="AC129" s="21"/>
      <c r="AD129" s="21"/>
    </row>
    <row r="130" spans="1:30" ht="14.5" x14ac:dyDescent="0.35">
      <c r="A130" s="73">
        <f t="shared" si="21"/>
        <v>126</v>
      </c>
      <c r="B130" s="79" t="s">
        <v>8280</v>
      </c>
      <c r="C130" s="79" t="s">
        <v>8244</v>
      </c>
      <c r="D130" s="79" t="s">
        <v>10</v>
      </c>
      <c r="E130" s="79" t="s">
        <v>48</v>
      </c>
      <c r="F130" s="183">
        <v>2</v>
      </c>
      <c r="G130" s="79" t="s">
        <v>8295</v>
      </c>
      <c r="H130" s="78">
        <f>2*33000</f>
        <v>66000</v>
      </c>
      <c r="I130" s="74" cm="1">
        <f t="array" ref="I130">+INDEX('I-Gasificación'!$G$5:$G$1100,MATCH($C130&amp;$D130&amp;$E130&amp;$G130,'I-Gasificación'!$C$5:$C$1100&amp;'I-Gasificación'!$D$5:$D$1100&amp;'I-Gasificación'!$E$5:$E$1100&amp;'I-Gasificación'!$F$5:$F$1100,0))</f>
        <v>4312</v>
      </c>
      <c r="J130" s="112">
        <f>INDEX('I-Baremo_Depósitos_Lapesa'!$C:$C,MATCH($E130,'I-Baremo_Depósitos_Lapesa'!$B:$B,0),1)</f>
        <v>67416</v>
      </c>
      <c r="K130" s="78">
        <f t="shared" si="12"/>
        <v>96308.571428571435</v>
      </c>
      <c r="L130" s="122">
        <f>INDEX('I-Baremo_VA_Lapesa'!$D$5:$K$66,MATCH($E130,'I-Baremo_VA_Lapesa'!$C$5:$C$66,0),MATCH($G130,'I-Baremo_VA_Lapesa'!$D$4:$K$4,0))</f>
        <v>12787</v>
      </c>
      <c r="M130" s="123">
        <f t="shared" si="13"/>
        <v>18267.142857142859</v>
      </c>
      <c r="N130" s="113" cm="1">
        <f t="array" ref="N130">IF(AND($H130&lt;=4800,$I130&lt;=560),0,SUMPRODUCT(--($I130&gt;'I-Baremo_Regulación_Lapesa'!$B$4:$B$8),--($I130&lt;='I-Baremo_Regulación_Lapesa'!$C$4:$C$8),'I-Baremo_Regulación_Lapesa'!$D$4:$D$8))</f>
        <v>3820</v>
      </c>
      <c r="O130" s="78">
        <f t="shared" si="14"/>
        <v>5457.1428571428578</v>
      </c>
      <c r="P130" s="112">
        <f t="shared" si="15"/>
        <v>84023</v>
      </c>
      <c r="Q130" s="74">
        <f t="shared" si="16"/>
        <v>120032.85714285714</v>
      </c>
      <c r="R130" s="113">
        <f>INDEX('I-Baremo_Legalización'!$D$4:$D$100,MATCH($E130,'I-Baremo_Legalización'!$C$4:$C$100,0),1)</f>
        <v>3215.3500000000004</v>
      </c>
      <c r="S130" s="113" cm="1">
        <f t="array" ref="S130">+INDEX('I-Baremo_Acuerdo_Marco'!$F$2:$F$221,MATCH($C130&amp;$E130&amp;$G130,'I-Baremo_Acuerdo_Marco'!$C$2:$C$221&amp;'I-Baremo_Acuerdo_Marco'!$D$2:$D$221&amp;'I-Baremo_Acuerdo_Marco'!$E$2:$E$221,0))</f>
        <v>35124.330999999998</v>
      </c>
      <c r="T130" s="112">
        <f t="shared" si="22"/>
        <v>122362.68100000001</v>
      </c>
      <c r="U130" s="116">
        <f t="shared" si="17"/>
        <v>158372.53814285714</v>
      </c>
      <c r="V130" s="74" t="str">
        <f t="shared" si="18"/>
        <v>AéreoA4312</v>
      </c>
      <c r="W130" s="148">
        <f>+IF(AND($C130='C-Aux_CA'!$C$7,$D130='C-Aux_CA'!$C$5,$I130&gt;='C-Aux_CA'!$C$14,$H130&gt;='C-Aux_CA'!$C$15),1,0)</f>
        <v>0</v>
      </c>
      <c r="X130" s="148">
        <f t="shared" si="19"/>
        <v>1</v>
      </c>
      <c r="Y130" s="151" cm="1">
        <f t="array" ref="Y130">IF(W130=0,0,SUMPRODUCT(--($T130&gt;='C-BaremoVectorial'!$T$4:$T$1101),--(1=$W$4:$W$1101)))</f>
        <v>0</v>
      </c>
      <c r="Z130" s="151">
        <f t="shared" si="20"/>
        <v>0</v>
      </c>
      <c r="AA130" s="151" cm="1">
        <f t="array" ref="AA130">IF($W130=0,0,SUMPRODUCT(--(1=$W$4:$W$1101),--($U130&gt;='C-BaremoVectorial'!$U$4:$U$1101)))</f>
        <v>0</v>
      </c>
      <c r="AB130" s="21"/>
      <c r="AC130" s="21"/>
      <c r="AD130" s="21"/>
    </row>
    <row r="131" spans="1:30" ht="14.5" x14ac:dyDescent="0.35">
      <c r="A131" s="73">
        <f t="shared" si="21"/>
        <v>127</v>
      </c>
      <c r="B131" s="79" t="s">
        <v>8280</v>
      </c>
      <c r="C131" s="79" t="s">
        <v>8244</v>
      </c>
      <c r="D131" s="79" t="s">
        <v>10</v>
      </c>
      <c r="E131" s="79" t="s">
        <v>49</v>
      </c>
      <c r="F131" s="183">
        <v>2</v>
      </c>
      <c r="G131" s="79" t="s">
        <v>8295</v>
      </c>
      <c r="H131" s="78">
        <f>2*50000</f>
        <v>100000</v>
      </c>
      <c r="I131" s="74" cm="1">
        <f t="array" ref="I131">+INDEX('I-Gasificación'!$G$5:$G$1100,MATCH($C131&amp;$D131&amp;$E131&amp;$G131,'I-Gasificación'!$C$5:$C$1100&amp;'I-Gasificación'!$D$5:$D$1100&amp;'I-Gasificación'!$E$5:$E$1100&amp;'I-Gasificación'!$F$5:$F$1100,0))</f>
        <v>5432</v>
      </c>
      <c r="J131" s="112">
        <f>INDEX('I-Baremo_Depósitos_Lapesa'!$C:$C,MATCH($E131,'I-Baremo_Depósitos_Lapesa'!$B:$B,0),1)</f>
        <v>88888</v>
      </c>
      <c r="K131" s="78">
        <f t="shared" si="12"/>
        <v>126982.85714285714</v>
      </c>
      <c r="L131" s="122">
        <f>INDEX('I-Baremo_VA_Lapesa'!$D$5:$K$66,MATCH($E131,'I-Baremo_VA_Lapesa'!$C$5:$C$66,0),MATCH($G131,'I-Baremo_VA_Lapesa'!$D$4:$K$4,0))</f>
        <v>12787</v>
      </c>
      <c r="M131" s="123">
        <f t="shared" si="13"/>
        <v>18267.142857142859</v>
      </c>
      <c r="N131" s="113" cm="1">
        <f t="array" ref="N131">IF(AND($H131&lt;=4800,$I131&lt;=560),0,SUMPRODUCT(--($I131&gt;'I-Baremo_Regulación_Lapesa'!$B$4:$B$8),--($I131&lt;='I-Baremo_Regulación_Lapesa'!$C$4:$C$8),'I-Baremo_Regulación_Lapesa'!$D$4:$D$8))</f>
        <v>3820</v>
      </c>
      <c r="O131" s="78">
        <f t="shared" si="14"/>
        <v>5457.1428571428578</v>
      </c>
      <c r="P131" s="112">
        <f t="shared" si="15"/>
        <v>105495</v>
      </c>
      <c r="Q131" s="74">
        <f t="shared" si="16"/>
        <v>150707.14285714287</v>
      </c>
      <c r="R131" s="113">
        <f>INDEX('I-Baremo_Legalización'!$D$4:$D$100,MATCH($E131,'I-Baremo_Legalización'!$C$4:$C$100,0),1)</f>
        <v>3215.3500000000004</v>
      </c>
      <c r="S131" s="113" cm="1">
        <f t="array" ref="S131">+INDEX('I-Baremo_Acuerdo_Marco'!$F$2:$F$221,MATCH($C131&amp;$E131&amp;$G131,'I-Baremo_Acuerdo_Marco'!$C$2:$C$221&amp;'I-Baremo_Acuerdo_Marco'!$D$2:$D$221&amp;'I-Baremo_Acuerdo_Marco'!$E$2:$E$221,0))</f>
        <v>39287.831000000006</v>
      </c>
      <c r="T131" s="112">
        <f t="shared" si="22"/>
        <v>147998.18100000001</v>
      </c>
      <c r="U131" s="116">
        <f t="shared" si="17"/>
        <v>193210.32385714288</v>
      </c>
      <c r="V131" s="74" t="str">
        <f t="shared" si="18"/>
        <v>AéreoA5432</v>
      </c>
      <c r="W131" s="148">
        <f>+IF(AND($C131='C-Aux_CA'!$C$7,$D131='C-Aux_CA'!$C$5,$I131&gt;='C-Aux_CA'!$C$14,$H131&gt;='C-Aux_CA'!$C$15),1,0)</f>
        <v>0</v>
      </c>
      <c r="X131" s="148">
        <f t="shared" si="19"/>
        <v>1</v>
      </c>
      <c r="Y131" s="151" cm="1">
        <f t="array" ref="Y131">IF(W131=0,0,SUMPRODUCT(--($T131&gt;='C-BaremoVectorial'!$T$4:$T$1101),--(1=$W$4:$W$1101)))</f>
        <v>0</v>
      </c>
      <c r="Z131" s="151">
        <f t="shared" si="20"/>
        <v>0</v>
      </c>
      <c r="AA131" s="151" cm="1">
        <f t="array" ref="AA131">IF($W131=0,0,SUMPRODUCT(--(1=$W$4:$W$1101),--($U131&gt;='C-BaremoVectorial'!$U$4:$U$1101)))</f>
        <v>0</v>
      </c>
      <c r="AB131" s="21"/>
      <c r="AC131" s="21"/>
      <c r="AD131" s="21"/>
    </row>
    <row r="132" spans="1:30" ht="14.5" x14ac:dyDescent="0.35">
      <c r="A132" s="73">
        <f t="shared" si="21"/>
        <v>128</v>
      </c>
      <c r="B132" s="79" t="s">
        <v>8280</v>
      </c>
      <c r="C132" s="79" t="s">
        <v>8244</v>
      </c>
      <c r="D132" s="79" t="s">
        <v>10</v>
      </c>
      <c r="E132" s="79" t="s">
        <v>50</v>
      </c>
      <c r="F132" s="183">
        <v>2</v>
      </c>
      <c r="G132" s="79" t="s">
        <v>8295</v>
      </c>
      <c r="H132" s="78">
        <f>2*59000</f>
        <v>118000</v>
      </c>
      <c r="I132" s="74" cm="1">
        <f t="array" ref="I132">+INDEX('I-Gasificación'!$G$5:$G$1100,MATCH($C132&amp;$D132&amp;$E132&amp;$G132,'I-Gasificación'!$C$5:$C$1100&amp;'I-Gasificación'!$D$5:$D$1100&amp;'I-Gasificación'!$E$5:$E$1100&amp;'I-Gasificación'!$F$5:$F$1100,0))</f>
        <v>6076</v>
      </c>
      <c r="J132" s="112">
        <f>INDEX('I-Baremo_Depósitos_Lapesa'!$C:$C,MATCH($E132,'I-Baremo_Depósitos_Lapesa'!$B:$B,0),1)</f>
        <v>108492</v>
      </c>
      <c r="K132" s="78">
        <f t="shared" si="12"/>
        <v>154988.57142857145</v>
      </c>
      <c r="L132" s="122">
        <f>INDEX('I-Baremo_VA_Lapesa'!$D$5:$K$66,MATCH($E132,'I-Baremo_VA_Lapesa'!$C$5:$C$66,0),MATCH($G132,'I-Baremo_VA_Lapesa'!$D$4:$K$4,0))</f>
        <v>12787</v>
      </c>
      <c r="M132" s="123">
        <f t="shared" si="13"/>
        <v>18267.142857142859</v>
      </c>
      <c r="N132" s="113" cm="1">
        <f t="array" ref="N132">IF(AND($H132&lt;=4800,$I132&lt;=560),0,SUMPRODUCT(--($I132&gt;'I-Baremo_Regulación_Lapesa'!$B$4:$B$8),--($I132&lt;='I-Baremo_Regulación_Lapesa'!$C$4:$C$8),'I-Baremo_Regulación_Lapesa'!$D$4:$D$8))</f>
        <v>3820</v>
      </c>
      <c r="O132" s="78">
        <f t="shared" si="14"/>
        <v>5457.1428571428578</v>
      </c>
      <c r="P132" s="112">
        <f t="shared" si="15"/>
        <v>125099</v>
      </c>
      <c r="Q132" s="74">
        <f t="shared" si="16"/>
        <v>178712.85714285719</v>
      </c>
      <c r="R132" s="113">
        <f>INDEX('I-Baremo_Legalización'!$D$4:$D$100,MATCH($E132,'I-Baremo_Legalización'!$C$4:$C$100,0),1)</f>
        <v>3215.3500000000004</v>
      </c>
      <c r="S132" s="113" cm="1">
        <f t="array" ref="S132">+INDEX('I-Baremo_Acuerdo_Marco'!$F$2:$F$221,MATCH($C132&amp;$E132&amp;$G132,'I-Baremo_Acuerdo_Marco'!$C$2:$C$221&amp;'I-Baremo_Acuerdo_Marco'!$D$2:$D$221&amp;'I-Baremo_Acuerdo_Marco'!$E$2:$E$221,0))</f>
        <v>42187.431000000004</v>
      </c>
      <c r="T132" s="112">
        <f t="shared" si="22"/>
        <v>170501.78100000002</v>
      </c>
      <c r="U132" s="116">
        <f t="shared" si="17"/>
        <v>224115.63814285721</v>
      </c>
      <c r="V132" s="74" t="str">
        <f t="shared" si="18"/>
        <v>AéreoA6076</v>
      </c>
      <c r="W132" s="148">
        <f>+IF(AND($C132='C-Aux_CA'!$C$7,$D132='C-Aux_CA'!$C$5,$I132&gt;='C-Aux_CA'!$C$14,$H132&gt;='C-Aux_CA'!$C$15),1,0)</f>
        <v>0</v>
      </c>
      <c r="X132" s="148">
        <f t="shared" si="19"/>
        <v>1</v>
      </c>
      <c r="Y132" s="151" cm="1">
        <f t="array" ref="Y132">IF(W132=0,0,SUMPRODUCT(--($T132&gt;='C-BaremoVectorial'!$T$4:$T$1101),--(1=$W$4:$W$1101)))</f>
        <v>0</v>
      </c>
      <c r="Z132" s="151">
        <f t="shared" si="20"/>
        <v>0</v>
      </c>
      <c r="AA132" s="151" cm="1">
        <f t="array" ref="AA132">IF($W132=0,0,SUMPRODUCT(--(1=$W$4:$W$1101),--($U132&gt;='C-BaremoVectorial'!$U$4:$U$1101)))</f>
        <v>0</v>
      </c>
      <c r="AB132" s="21"/>
      <c r="AC132" s="21"/>
      <c r="AD132" s="21"/>
    </row>
    <row r="133" spans="1:30" ht="14.5" x14ac:dyDescent="0.35">
      <c r="A133" s="73">
        <f t="shared" si="21"/>
        <v>129</v>
      </c>
      <c r="B133" s="79" t="s">
        <v>8280</v>
      </c>
      <c r="C133" s="79" t="s">
        <v>8244</v>
      </c>
      <c r="D133" s="79" t="s">
        <v>10</v>
      </c>
      <c r="E133" s="79" t="s">
        <v>51</v>
      </c>
      <c r="F133" s="183">
        <v>2</v>
      </c>
      <c r="G133" s="79" t="s">
        <v>8295</v>
      </c>
      <c r="H133" s="78">
        <f>2*50000</f>
        <v>100000</v>
      </c>
      <c r="I133" s="74" cm="1">
        <f t="array" ref="I133">+INDEX('I-Gasificación'!$G$5:$G$1100,MATCH($C133&amp;$D133&amp;$E133&amp;$G133,'I-Gasificación'!$C$5:$C$1100&amp;'I-Gasificación'!$D$5:$D$1100&amp;'I-Gasificación'!$E$5:$E$1100&amp;'I-Gasificación'!$F$5:$F$1100,0))</f>
        <v>5152</v>
      </c>
      <c r="J133" s="112">
        <f>INDEX('I-Baremo_Depósitos_Lapesa'!$C:$C,MATCH($E133,'I-Baremo_Depósitos_Lapesa'!$B:$B,0),1)</f>
        <v>90864</v>
      </c>
      <c r="K133" s="78">
        <f t="shared" si="12"/>
        <v>129805.71428571429</v>
      </c>
      <c r="L133" s="122">
        <f>INDEX('I-Baremo_VA_Lapesa'!$D$5:$K$66,MATCH($E133,'I-Baremo_VA_Lapesa'!$C$5:$C$66,0),MATCH($G133,'I-Baremo_VA_Lapesa'!$D$4:$K$4,0))</f>
        <v>12787</v>
      </c>
      <c r="M133" s="123">
        <f t="shared" si="13"/>
        <v>18267.142857142859</v>
      </c>
      <c r="N133" s="113" cm="1">
        <f t="array" ref="N133">IF(AND($H133&lt;=4800,$I133&lt;=560),0,SUMPRODUCT(--($I133&gt;'I-Baremo_Regulación_Lapesa'!$B$4:$B$8),--($I133&lt;='I-Baremo_Regulación_Lapesa'!$C$4:$C$8),'I-Baremo_Regulación_Lapesa'!$D$4:$D$8))</f>
        <v>3820</v>
      </c>
      <c r="O133" s="78">
        <f t="shared" si="14"/>
        <v>5457.1428571428578</v>
      </c>
      <c r="P133" s="112">
        <f t="shared" si="15"/>
        <v>107471</v>
      </c>
      <c r="Q133" s="74">
        <f t="shared" si="16"/>
        <v>153530.00000000003</v>
      </c>
      <c r="R133" s="113">
        <f>INDEX('I-Baremo_Legalización'!$D$4:$D$100,MATCH($E133,'I-Baremo_Legalización'!$C$4:$C$100,0),1)</f>
        <v>3215.3500000000004</v>
      </c>
      <c r="S133" s="113" cm="1">
        <f t="array" ref="S133">+INDEX('I-Baremo_Acuerdo_Marco'!$F$2:$F$221,MATCH($C133&amp;$E133&amp;$G133,'I-Baremo_Acuerdo_Marco'!$C$2:$C$221&amp;'I-Baremo_Acuerdo_Marco'!$D$2:$D$221&amp;'I-Baremo_Acuerdo_Marco'!$E$2:$E$221,0))</f>
        <v>39625.531000000003</v>
      </c>
      <c r="T133" s="112">
        <f t="shared" si="22"/>
        <v>150311.88099999999</v>
      </c>
      <c r="U133" s="116">
        <f t="shared" si="17"/>
        <v>196370.88100000005</v>
      </c>
      <c r="V133" s="74" t="str">
        <f t="shared" si="18"/>
        <v>AéreoA5152</v>
      </c>
      <c r="W133" s="148">
        <f>+IF(AND($C133='C-Aux_CA'!$C$7,$D133='C-Aux_CA'!$C$5,$I133&gt;='C-Aux_CA'!$C$14,$H133&gt;='C-Aux_CA'!$C$15),1,0)</f>
        <v>0</v>
      </c>
      <c r="X133" s="148">
        <f t="shared" si="19"/>
        <v>1</v>
      </c>
      <c r="Y133" s="151" cm="1">
        <f t="array" ref="Y133">IF(W133=0,0,SUMPRODUCT(--($T133&gt;='C-BaremoVectorial'!$T$4:$T$1101),--(1=$W$4:$W$1101)))</f>
        <v>0</v>
      </c>
      <c r="Z133" s="151">
        <f t="shared" si="20"/>
        <v>0</v>
      </c>
      <c r="AA133" s="151" cm="1">
        <f t="array" ref="AA133">IF($W133=0,0,SUMPRODUCT(--(1=$W$4:$W$1101),--($U133&gt;='C-BaremoVectorial'!$U$4:$U$1101)))</f>
        <v>0</v>
      </c>
      <c r="AB133" s="21"/>
      <c r="AC133" s="21"/>
      <c r="AD133" s="21"/>
    </row>
    <row r="134" spans="1:30" ht="14.5" x14ac:dyDescent="0.35">
      <c r="A134" s="73">
        <f t="shared" si="21"/>
        <v>130</v>
      </c>
      <c r="B134" s="79" t="s">
        <v>8280</v>
      </c>
      <c r="C134" s="79" t="s">
        <v>8244</v>
      </c>
      <c r="D134" s="79" t="s">
        <v>10</v>
      </c>
      <c r="E134" s="79" t="s">
        <v>52</v>
      </c>
      <c r="F134" s="183">
        <v>2</v>
      </c>
      <c r="G134" s="79" t="s">
        <v>8295</v>
      </c>
      <c r="H134" s="78">
        <f>2*69000</f>
        <v>138000</v>
      </c>
      <c r="I134" s="74" cm="1">
        <f t="array" ref="I134">+INDEX('I-Gasificación'!$G$5:$G$1100,MATCH($C134&amp;$D134&amp;$E134&amp;$G134,'I-Gasificación'!$C$5:$C$1100&amp;'I-Gasificación'!$D$5:$D$1100&amp;'I-Gasificación'!$E$5:$E$1100&amp;'I-Gasificación'!$F$5:$F$1100,0))</f>
        <v>6748</v>
      </c>
      <c r="J134" s="112">
        <f>INDEX('I-Baremo_Depósitos_Lapesa'!$C:$C,MATCH($E134,'I-Baremo_Depósitos_Lapesa'!$B:$B,0),1)</f>
        <v>134294</v>
      </c>
      <c r="K134" s="78">
        <f t="shared" ref="K134:K197" si="23">+J134/70%</f>
        <v>191848.57142857145</v>
      </c>
      <c r="L134" s="122">
        <f>INDEX('I-Baremo_VA_Lapesa'!$D$5:$K$66,MATCH($E134,'I-Baremo_VA_Lapesa'!$C$5:$C$66,0),MATCH($G134,'I-Baremo_VA_Lapesa'!$D$4:$K$4,0))</f>
        <v>12787</v>
      </c>
      <c r="M134" s="123">
        <f t="shared" ref="M134:M197" si="24">+L134/70%</f>
        <v>18267.142857142859</v>
      </c>
      <c r="N134" s="113" cm="1">
        <f t="array" ref="N134">IF(AND($H134&lt;=4800,$I134&lt;=560),0,SUMPRODUCT(--($I134&gt;'I-Baremo_Regulación_Lapesa'!$B$4:$B$8),--($I134&lt;='I-Baremo_Regulación_Lapesa'!$C$4:$C$8),'I-Baremo_Regulación_Lapesa'!$D$4:$D$8))</f>
        <v>3820</v>
      </c>
      <c r="O134" s="78">
        <f t="shared" ref="O134:O197" si="25">+N134/70%</f>
        <v>5457.1428571428578</v>
      </c>
      <c r="P134" s="112">
        <f t="shared" ref="P134:P197" si="26">+J134+L134+N134</f>
        <v>150901</v>
      </c>
      <c r="Q134" s="74">
        <f t="shared" ref="Q134:Q197" si="27">+K134+M134+O134</f>
        <v>215572.85714285719</v>
      </c>
      <c r="R134" s="113">
        <f>INDEX('I-Baremo_Legalización'!$D$4:$D$100,MATCH($E134,'I-Baremo_Legalización'!$C$4:$C$100,0),1)</f>
        <v>3215.3500000000004</v>
      </c>
      <c r="S134" s="113" cm="1">
        <f t="array" ref="S134">+INDEX('I-Baremo_Acuerdo_Marco'!$F$2:$F$221,MATCH($C134&amp;$E134&amp;$G134,'I-Baremo_Acuerdo_Marco'!$C$2:$C$221&amp;'I-Baremo_Acuerdo_Marco'!$D$2:$D$221&amp;'I-Baremo_Acuerdo_Marco'!$E$2:$E$221,0))</f>
        <v>42187.431000000004</v>
      </c>
      <c r="T134" s="112">
        <f t="shared" si="22"/>
        <v>196303.78100000002</v>
      </c>
      <c r="U134" s="116">
        <f t="shared" ref="U134:U197" si="28">+K134+M134+O134+R134+S134</f>
        <v>260975.63814285721</v>
      </c>
      <c r="V134" s="74" t="str">
        <f t="shared" ref="V134:V197" si="29">+C134&amp;D134&amp;I134</f>
        <v>AéreoA6748</v>
      </c>
      <c r="W134" s="148">
        <f>+IF(AND($C134='C-Aux_CA'!$C$7,$D134='C-Aux_CA'!$C$5,$I134&gt;='C-Aux_CA'!$C$14,$H134&gt;='C-Aux_CA'!$C$15),1,0)</f>
        <v>0</v>
      </c>
      <c r="X134" s="148">
        <f t="shared" ref="X134:X197" si="30">COUNTIFS($I$5:$I$1099,$I134,$H$5:$H$1099,$H134,$D$5:$D$1099,$D134,$C$5:$C$1099,$C134)</f>
        <v>1</v>
      </c>
      <c r="Y134" s="151" cm="1">
        <f t="array" ref="Y134">IF(W134=0,0,SUMPRODUCT(--($T134&gt;='C-BaremoVectorial'!$T$4:$T$1101),--(1=$W$4:$W$1101)))</f>
        <v>0</v>
      </c>
      <c r="Z134" s="151">
        <f t="shared" ref="Z134:Z197" si="31">+Y134-AA134</f>
        <v>0</v>
      </c>
      <c r="AA134" s="151" cm="1">
        <f t="array" ref="AA134">IF($W134=0,0,SUMPRODUCT(--(1=$W$4:$W$1101),--($U134&gt;='C-BaremoVectorial'!$U$4:$U$1101)))</f>
        <v>0</v>
      </c>
      <c r="AB134" s="21"/>
      <c r="AC134" s="21"/>
      <c r="AD134" s="21"/>
    </row>
    <row r="135" spans="1:30" ht="14.5" x14ac:dyDescent="0.35">
      <c r="A135" s="73">
        <f t="shared" ref="A135:A198" si="32">+A134+1</f>
        <v>131</v>
      </c>
      <c r="B135" s="79" t="s">
        <v>8281</v>
      </c>
      <c r="C135" s="79" t="s">
        <v>8244</v>
      </c>
      <c r="D135" s="79" t="s">
        <v>10</v>
      </c>
      <c r="E135" s="79" t="s">
        <v>41</v>
      </c>
      <c r="F135" s="183">
        <v>2</v>
      </c>
      <c r="G135" s="79" t="s">
        <v>8296</v>
      </c>
      <c r="H135" s="78">
        <f>2*13000</f>
        <v>26000</v>
      </c>
      <c r="I135" s="74" cm="1">
        <f t="array" ref="I135">+INDEX('I-Gasificación'!$G$5:$G$1100,MATCH($C135&amp;$D135&amp;$E135&amp;$G135,'I-Gasificación'!$C$5:$C$1100&amp;'I-Gasificación'!$D$5:$D$1100&amp;'I-Gasificación'!$E$5:$E$1100&amp;'I-Gasificación'!$F$5:$F$1100,0))</f>
        <v>5180</v>
      </c>
      <c r="J135" s="112">
        <f>INDEX('I-Baremo_Depósitos_Lapesa'!$C:$C,MATCH($E135,'I-Baremo_Depósitos_Lapesa'!$B:$B,0),1)</f>
        <v>21020</v>
      </c>
      <c r="K135" s="78">
        <f t="shared" si="23"/>
        <v>30028.571428571431</v>
      </c>
      <c r="L135" s="122">
        <f>INDEX('I-Baremo_VA_Lapesa'!$D$5:$K$66,MATCH($E135,'I-Baremo_VA_Lapesa'!$C$5:$C$66,0),MATCH($G135,'I-Baremo_VA_Lapesa'!$D$4:$K$4,0))</f>
        <v>16351</v>
      </c>
      <c r="M135" s="123">
        <f t="shared" si="24"/>
        <v>23358.571428571431</v>
      </c>
      <c r="N135" s="113" cm="1">
        <f t="array" ref="N135">IF(AND($H135&lt;=4800,$I135&lt;=560),0,SUMPRODUCT(--($I135&gt;'I-Baremo_Regulación_Lapesa'!$B$4:$B$8),--($I135&lt;='I-Baremo_Regulación_Lapesa'!$C$4:$C$8),'I-Baremo_Regulación_Lapesa'!$D$4:$D$8))</f>
        <v>3820</v>
      </c>
      <c r="O135" s="78">
        <f t="shared" si="25"/>
        <v>5457.1428571428578</v>
      </c>
      <c r="P135" s="112">
        <f t="shared" si="26"/>
        <v>41191</v>
      </c>
      <c r="Q135" s="74">
        <f t="shared" si="27"/>
        <v>58844.285714285717</v>
      </c>
      <c r="R135" s="113">
        <f>INDEX('I-Baremo_Legalización'!$D$4:$D$100,MATCH($E135,'I-Baremo_Legalización'!$C$4:$C$100,0),1)</f>
        <v>2038.3500000000001</v>
      </c>
      <c r="S135" s="113" cm="1">
        <f t="array" ref="S135">+INDEX('I-Baremo_Acuerdo_Marco'!$F$2:$F$221,MATCH($C135&amp;$E135&amp;$G135,'I-Baremo_Acuerdo_Marco'!$C$2:$C$221&amp;'I-Baremo_Acuerdo_Marco'!$D$2:$D$221&amp;'I-Baremo_Acuerdo_Marco'!$E$2:$E$221,0))</f>
        <v>25095.411</v>
      </c>
      <c r="T135" s="112">
        <f t="shared" si="22"/>
        <v>68324.760999999999</v>
      </c>
      <c r="U135" s="116">
        <f t="shared" si="28"/>
        <v>85978.046714285709</v>
      </c>
      <c r="V135" s="74" t="str">
        <f t="shared" si="29"/>
        <v>AéreoA5180</v>
      </c>
      <c r="W135" s="148">
        <f>+IF(AND($C135='C-Aux_CA'!$C$7,$D135='C-Aux_CA'!$C$5,$I135&gt;='C-Aux_CA'!$C$14,$H135&gt;='C-Aux_CA'!$C$15),1,0)</f>
        <v>0</v>
      </c>
      <c r="X135" s="148">
        <f t="shared" si="30"/>
        <v>2</v>
      </c>
      <c r="Y135" s="151" cm="1">
        <f t="array" ref="Y135">IF(W135=0,0,SUMPRODUCT(--($T135&gt;='C-BaremoVectorial'!$T$4:$T$1101),--(1=$W$4:$W$1101)))</f>
        <v>0</v>
      </c>
      <c r="Z135" s="151">
        <f t="shared" si="31"/>
        <v>0</v>
      </c>
      <c r="AA135" s="151" cm="1">
        <f t="array" ref="AA135">IF($W135=0,0,SUMPRODUCT(--(1=$W$4:$W$1101),--($U135&gt;='C-BaremoVectorial'!$U$4:$U$1101)))</f>
        <v>0</v>
      </c>
      <c r="AB135" s="21"/>
      <c r="AC135" s="21"/>
      <c r="AD135" s="21"/>
    </row>
    <row r="136" spans="1:30" ht="14.5" x14ac:dyDescent="0.35">
      <c r="A136" s="73">
        <f t="shared" si="32"/>
        <v>132</v>
      </c>
      <c r="B136" s="79" t="s">
        <v>8281</v>
      </c>
      <c r="C136" s="79" t="s">
        <v>8244</v>
      </c>
      <c r="D136" s="79" t="s">
        <v>10</v>
      </c>
      <c r="E136" s="79" t="s">
        <v>42</v>
      </c>
      <c r="F136" s="183">
        <v>2</v>
      </c>
      <c r="G136" s="79" t="s">
        <v>8296</v>
      </c>
      <c r="H136" s="78">
        <f>2*16000</f>
        <v>32000</v>
      </c>
      <c r="I136" s="74" cm="1">
        <f t="array" ref="I136">+INDEX('I-Gasificación'!$G$5:$G$1100,MATCH($C136&amp;$D136&amp;$E136&amp;$G136,'I-Gasificación'!$C$5:$C$1100&amp;'I-Gasificación'!$D$5:$D$1100&amp;'I-Gasificación'!$E$5:$E$1100&amp;'I-Gasificación'!$F$5:$F$1100,0))</f>
        <v>5460</v>
      </c>
      <c r="J136" s="112">
        <f>INDEX('I-Baremo_Depósitos_Lapesa'!$C:$C,MATCH($E136,'I-Baremo_Depósitos_Lapesa'!$B:$B,0),1)</f>
        <v>25584</v>
      </c>
      <c r="K136" s="78">
        <f t="shared" si="23"/>
        <v>36548.571428571428</v>
      </c>
      <c r="L136" s="122">
        <f>INDEX('I-Baremo_VA_Lapesa'!$D$5:$K$66,MATCH($E136,'I-Baremo_VA_Lapesa'!$C$5:$C$66,0),MATCH($G136,'I-Baremo_VA_Lapesa'!$D$4:$K$4,0))</f>
        <v>16351</v>
      </c>
      <c r="M136" s="123">
        <f t="shared" si="24"/>
        <v>23358.571428571431</v>
      </c>
      <c r="N136" s="113" cm="1">
        <f t="array" ref="N136">IF(AND($H136&lt;=4800,$I136&lt;=560),0,SUMPRODUCT(--($I136&gt;'I-Baremo_Regulación_Lapesa'!$B$4:$B$8),--($I136&lt;='I-Baremo_Regulación_Lapesa'!$C$4:$C$8),'I-Baremo_Regulación_Lapesa'!$D$4:$D$8))</f>
        <v>3820</v>
      </c>
      <c r="O136" s="78">
        <f t="shared" si="25"/>
        <v>5457.1428571428578</v>
      </c>
      <c r="P136" s="112">
        <f t="shared" si="26"/>
        <v>45755</v>
      </c>
      <c r="Q136" s="74">
        <f t="shared" si="27"/>
        <v>65364.28571428571</v>
      </c>
      <c r="R136" s="113">
        <f>INDEX('I-Baremo_Legalización'!$D$4:$D$100,MATCH($E136,'I-Baremo_Legalización'!$C$4:$C$100,0),1)</f>
        <v>2038.3500000000001</v>
      </c>
      <c r="S136" s="113" cm="1">
        <f t="array" ref="S136">+INDEX('I-Baremo_Acuerdo_Marco'!$F$2:$F$221,MATCH($C136&amp;$E136&amp;$G136,'I-Baremo_Acuerdo_Marco'!$C$2:$C$221&amp;'I-Baremo_Acuerdo_Marco'!$D$2:$D$221&amp;'I-Baremo_Acuerdo_Marco'!$E$2:$E$221,0))</f>
        <v>25734.510999999999</v>
      </c>
      <c r="T136" s="112">
        <f t="shared" ref="T136:T199" si="33">+J136+L136+N136+R136+S136</f>
        <v>73527.861000000004</v>
      </c>
      <c r="U136" s="116">
        <f t="shared" si="28"/>
        <v>93137.146714285715</v>
      </c>
      <c r="V136" s="74" t="str">
        <f t="shared" si="29"/>
        <v>AéreoA5460</v>
      </c>
      <c r="W136" s="148">
        <f>+IF(AND($C136='C-Aux_CA'!$C$7,$D136='C-Aux_CA'!$C$5,$I136&gt;='C-Aux_CA'!$C$14,$H136&gt;='C-Aux_CA'!$C$15),1,0)</f>
        <v>0</v>
      </c>
      <c r="X136" s="148">
        <f t="shared" si="30"/>
        <v>2</v>
      </c>
      <c r="Y136" s="151" cm="1">
        <f t="array" ref="Y136">IF(W136=0,0,SUMPRODUCT(--($T136&gt;='C-BaremoVectorial'!$T$4:$T$1101),--(1=$W$4:$W$1101)))</f>
        <v>0</v>
      </c>
      <c r="Z136" s="151">
        <f t="shared" si="31"/>
        <v>0</v>
      </c>
      <c r="AA136" s="151" cm="1">
        <f t="array" ref="AA136">IF($W136=0,0,SUMPRODUCT(--(1=$W$4:$W$1101),--($U136&gt;='C-BaremoVectorial'!$U$4:$U$1101)))</f>
        <v>0</v>
      </c>
      <c r="AB136" s="21"/>
      <c r="AC136" s="21"/>
      <c r="AD136" s="21"/>
    </row>
    <row r="137" spans="1:30" ht="14.5" x14ac:dyDescent="0.35">
      <c r="A137" s="73">
        <f t="shared" si="32"/>
        <v>133</v>
      </c>
      <c r="B137" s="79" t="s">
        <v>8281</v>
      </c>
      <c r="C137" s="79" t="s">
        <v>8244</v>
      </c>
      <c r="D137" s="79" t="s">
        <v>10</v>
      </c>
      <c r="E137" s="79" t="s">
        <v>43</v>
      </c>
      <c r="F137" s="183">
        <v>2</v>
      </c>
      <c r="G137" s="79" t="s">
        <v>8296</v>
      </c>
      <c r="H137" s="78">
        <f>2*19000</f>
        <v>38000</v>
      </c>
      <c r="I137" s="74" cm="1">
        <f t="array" ref="I137">+INDEX('I-Gasificación'!$G$5:$G$1100,MATCH($C137&amp;$D137&amp;$E137&amp;$G137,'I-Gasificación'!$C$5:$C$1100&amp;'I-Gasificación'!$D$5:$D$1100&amp;'I-Gasificación'!$E$5:$E$1100&amp;'I-Gasificación'!$F$5:$F$1100,0))</f>
        <v>5768</v>
      </c>
      <c r="J137" s="112">
        <f>INDEX('I-Baremo_Depósitos_Lapesa'!$C:$C,MATCH($E137,'I-Baremo_Depósitos_Lapesa'!$B:$B,0),1)</f>
        <v>27832</v>
      </c>
      <c r="K137" s="78">
        <f t="shared" si="23"/>
        <v>39760</v>
      </c>
      <c r="L137" s="122">
        <f>INDEX('I-Baremo_VA_Lapesa'!$D$5:$K$66,MATCH($E137,'I-Baremo_VA_Lapesa'!$C$5:$C$66,0),MATCH($G137,'I-Baremo_VA_Lapesa'!$D$4:$K$4,0))</f>
        <v>16351</v>
      </c>
      <c r="M137" s="123">
        <f t="shared" si="24"/>
        <v>23358.571428571431</v>
      </c>
      <c r="N137" s="113" cm="1">
        <f t="array" ref="N137">IF(AND($H137&lt;=4800,$I137&lt;=560),0,SUMPRODUCT(--($I137&gt;'I-Baremo_Regulación_Lapesa'!$B$4:$B$8),--($I137&lt;='I-Baremo_Regulación_Lapesa'!$C$4:$C$8),'I-Baremo_Regulación_Lapesa'!$D$4:$D$8))</f>
        <v>3820</v>
      </c>
      <c r="O137" s="78">
        <f t="shared" si="25"/>
        <v>5457.1428571428578</v>
      </c>
      <c r="P137" s="112">
        <f t="shared" si="26"/>
        <v>48003</v>
      </c>
      <c r="Q137" s="74">
        <f t="shared" si="27"/>
        <v>68575.71428571429</v>
      </c>
      <c r="R137" s="113">
        <f>INDEX('I-Baremo_Legalización'!$D$4:$D$100,MATCH($E137,'I-Baremo_Legalización'!$C$4:$C$100,0),1)</f>
        <v>2038.3500000000001</v>
      </c>
      <c r="S137" s="113" cm="1">
        <f t="array" ref="S137">+INDEX('I-Baremo_Acuerdo_Marco'!$F$2:$F$221,MATCH($C137&amp;$E137&amp;$G137,'I-Baremo_Acuerdo_Marco'!$C$2:$C$221&amp;'I-Baremo_Acuerdo_Marco'!$D$2:$D$221&amp;'I-Baremo_Acuerdo_Marco'!$E$2:$E$221,0))</f>
        <v>28681.411</v>
      </c>
      <c r="T137" s="112">
        <f t="shared" si="33"/>
        <v>78722.760999999999</v>
      </c>
      <c r="U137" s="116">
        <f t="shared" si="28"/>
        <v>99295.475285714288</v>
      </c>
      <c r="V137" s="74" t="str">
        <f t="shared" si="29"/>
        <v>AéreoA5768</v>
      </c>
      <c r="W137" s="148">
        <f>+IF(AND($C137='C-Aux_CA'!$C$7,$D137='C-Aux_CA'!$C$5,$I137&gt;='C-Aux_CA'!$C$14,$H137&gt;='C-Aux_CA'!$C$15),1,0)</f>
        <v>0</v>
      </c>
      <c r="X137" s="148">
        <f t="shared" si="30"/>
        <v>2</v>
      </c>
      <c r="Y137" s="151" cm="1">
        <f t="array" ref="Y137">IF(W137=0,0,SUMPRODUCT(--($T137&gt;='C-BaremoVectorial'!$T$4:$T$1101),--(1=$W$4:$W$1101)))</f>
        <v>0</v>
      </c>
      <c r="Z137" s="151">
        <f t="shared" si="31"/>
        <v>0</v>
      </c>
      <c r="AA137" s="151" cm="1">
        <f t="array" ref="AA137">IF($W137=0,0,SUMPRODUCT(--(1=$W$4:$W$1101),--($U137&gt;='C-BaremoVectorial'!$U$4:$U$1101)))</f>
        <v>0</v>
      </c>
      <c r="AB137" s="21"/>
      <c r="AC137" s="21"/>
      <c r="AD137" s="21"/>
    </row>
    <row r="138" spans="1:30" ht="14.5" x14ac:dyDescent="0.35">
      <c r="A138" s="73">
        <f t="shared" si="32"/>
        <v>134</v>
      </c>
      <c r="B138" s="79" t="s">
        <v>8281</v>
      </c>
      <c r="C138" s="79" t="s">
        <v>8244</v>
      </c>
      <c r="D138" s="79" t="s">
        <v>10</v>
      </c>
      <c r="E138" s="79" t="s">
        <v>44</v>
      </c>
      <c r="F138" s="183">
        <v>2</v>
      </c>
      <c r="G138" s="79" t="s">
        <v>8296</v>
      </c>
      <c r="H138" s="78">
        <f>2*22000</f>
        <v>44000</v>
      </c>
      <c r="I138" s="74" cm="1">
        <f t="array" ref="I138">+INDEX('I-Gasificación'!$G$5:$G$1100,MATCH($C138&amp;$D138&amp;$E138&amp;$G138,'I-Gasificación'!$C$5:$C$1100&amp;'I-Gasificación'!$D$5:$D$1100&amp;'I-Gasificación'!$E$5:$E$1100&amp;'I-Gasificación'!$F$5:$F$1100,0))</f>
        <v>6076</v>
      </c>
      <c r="J138" s="112">
        <f>INDEX('I-Baremo_Depósitos_Lapesa'!$C:$C,MATCH($E138,'I-Baremo_Depósitos_Lapesa'!$B:$B,0),1)</f>
        <v>35864</v>
      </c>
      <c r="K138" s="78">
        <f t="shared" si="23"/>
        <v>51234.285714285717</v>
      </c>
      <c r="L138" s="122">
        <f>INDEX('I-Baremo_VA_Lapesa'!$D$5:$K$66,MATCH($E138,'I-Baremo_VA_Lapesa'!$C$5:$C$66,0),MATCH($G138,'I-Baremo_VA_Lapesa'!$D$4:$K$4,0))</f>
        <v>16351</v>
      </c>
      <c r="M138" s="123">
        <f t="shared" si="24"/>
        <v>23358.571428571431</v>
      </c>
      <c r="N138" s="113" cm="1">
        <f t="array" ref="N138">IF(AND($H138&lt;=4800,$I138&lt;=560),0,SUMPRODUCT(--($I138&gt;'I-Baremo_Regulación_Lapesa'!$B$4:$B$8),--($I138&lt;='I-Baremo_Regulación_Lapesa'!$C$4:$C$8),'I-Baremo_Regulación_Lapesa'!$D$4:$D$8))</f>
        <v>3820</v>
      </c>
      <c r="O138" s="78">
        <f t="shared" si="25"/>
        <v>5457.1428571428578</v>
      </c>
      <c r="P138" s="112">
        <f t="shared" si="26"/>
        <v>56035</v>
      </c>
      <c r="Q138" s="74">
        <f t="shared" si="27"/>
        <v>80050</v>
      </c>
      <c r="R138" s="113">
        <f>INDEX('I-Baremo_Legalización'!$D$4:$D$100,MATCH($E138,'I-Baremo_Legalización'!$C$4:$C$100,0),1)</f>
        <v>2038.3500000000001</v>
      </c>
      <c r="S138" s="113" cm="1">
        <f t="array" ref="S138">+INDEX('I-Baremo_Acuerdo_Marco'!$F$2:$F$221,MATCH($C138&amp;$E138&amp;$G138,'I-Baremo_Acuerdo_Marco'!$C$2:$C$221&amp;'I-Baremo_Acuerdo_Marco'!$D$2:$D$221&amp;'I-Baremo_Acuerdo_Marco'!$E$2:$E$221,0))</f>
        <v>30229.111000000001</v>
      </c>
      <c r="T138" s="112">
        <f t="shared" si="33"/>
        <v>88302.460999999996</v>
      </c>
      <c r="U138" s="116">
        <f t="shared" si="28"/>
        <v>112317.46100000001</v>
      </c>
      <c r="V138" s="74" t="str">
        <f t="shared" si="29"/>
        <v>AéreoA6076</v>
      </c>
      <c r="W138" s="148">
        <f>+IF(AND($C138='C-Aux_CA'!$C$7,$D138='C-Aux_CA'!$C$5,$I138&gt;='C-Aux_CA'!$C$14,$H138&gt;='C-Aux_CA'!$C$15),1,0)</f>
        <v>0</v>
      </c>
      <c r="X138" s="148">
        <f t="shared" si="30"/>
        <v>2</v>
      </c>
      <c r="Y138" s="151" cm="1">
        <f t="array" ref="Y138">IF(W138=0,0,SUMPRODUCT(--($T138&gt;='C-BaremoVectorial'!$T$4:$T$1101),--(1=$W$4:$W$1101)))</f>
        <v>0</v>
      </c>
      <c r="Z138" s="151">
        <f t="shared" si="31"/>
        <v>0</v>
      </c>
      <c r="AA138" s="151" cm="1">
        <f t="array" ref="AA138">IF($W138=0,0,SUMPRODUCT(--(1=$W$4:$W$1101),--($U138&gt;='C-BaremoVectorial'!$U$4:$U$1101)))</f>
        <v>0</v>
      </c>
      <c r="AB138" s="21"/>
      <c r="AC138" s="21"/>
      <c r="AD138" s="21"/>
    </row>
    <row r="139" spans="1:30" ht="14.5" x14ac:dyDescent="0.35">
      <c r="A139" s="73">
        <f t="shared" si="32"/>
        <v>135</v>
      </c>
      <c r="B139" s="79" t="s">
        <v>8281</v>
      </c>
      <c r="C139" s="79" t="s">
        <v>8244</v>
      </c>
      <c r="D139" s="79" t="s">
        <v>10</v>
      </c>
      <c r="E139" s="79" t="s">
        <v>45</v>
      </c>
      <c r="F139" s="183">
        <v>2</v>
      </c>
      <c r="G139" s="79" t="s">
        <v>8296</v>
      </c>
      <c r="H139" s="78">
        <f>2*24000</f>
        <v>48000</v>
      </c>
      <c r="I139" s="74" cm="1">
        <f t="array" ref="I139">+INDEX('I-Gasificación'!$G$5:$G$1100,MATCH($C139&amp;$D139&amp;$E139&amp;$G139,'I-Gasificación'!$C$5:$C$1100&amp;'I-Gasificación'!$D$5:$D$1100&amp;'I-Gasificación'!$E$5:$E$1100&amp;'I-Gasificación'!$F$5:$F$1100,0))</f>
        <v>5992</v>
      </c>
      <c r="J139" s="112">
        <f>INDEX('I-Baremo_Depósitos_Lapesa'!$C:$C,MATCH($E139,'I-Baremo_Depósitos_Lapesa'!$B:$B,0),1)</f>
        <v>40898</v>
      </c>
      <c r="K139" s="78">
        <f t="shared" si="23"/>
        <v>58425.71428571429</v>
      </c>
      <c r="L139" s="122">
        <f>INDEX('I-Baremo_VA_Lapesa'!$D$5:$K$66,MATCH($E139,'I-Baremo_VA_Lapesa'!$C$5:$C$66,0),MATCH($G139,'I-Baremo_VA_Lapesa'!$D$4:$K$4,0))</f>
        <v>16351</v>
      </c>
      <c r="M139" s="123">
        <f t="shared" si="24"/>
        <v>23358.571428571431</v>
      </c>
      <c r="N139" s="113" cm="1">
        <f t="array" ref="N139">IF(AND($H139&lt;=4800,$I139&lt;=560),0,SUMPRODUCT(--($I139&gt;'I-Baremo_Regulación_Lapesa'!$B$4:$B$8),--($I139&lt;='I-Baremo_Regulación_Lapesa'!$C$4:$C$8),'I-Baremo_Regulación_Lapesa'!$D$4:$D$8))</f>
        <v>3820</v>
      </c>
      <c r="O139" s="78">
        <f t="shared" si="25"/>
        <v>5457.1428571428578</v>
      </c>
      <c r="P139" s="112">
        <f t="shared" si="26"/>
        <v>61069</v>
      </c>
      <c r="Q139" s="74">
        <f t="shared" si="27"/>
        <v>87241.42857142858</v>
      </c>
      <c r="R139" s="113">
        <f>INDEX('I-Baremo_Legalización'!$D$4:$D$100,MATCH($E139,'I-Baremo_Legalización'!$C$4:$C$100,0),1)</f>
        <v>2038.3500000000001</v>
      </c>
      <c r="S139" s="113" cm="1">
        <f t="array" ref="S139">+INDEX('I-Baremo_Acuerdo_Marco'!$F$2:$F$221,MATCH($C139&amp;$E139&amp;$G139,'I-Baremo_Acuerdo_Marco'!$C$2:$C$221&amp;'I-Baremo_Acuerdo_Marco'!$D$2:$D$221&amp;'I-Baremo_Acuerdo_Marco'!$E$2:$E$221,0))</f>
        <v>30767.011000000002</v>
      </c>
      <c r="T139" s="112">
        <f t="shared" si="33"/>
        <v>93874.361000000004</v>
      </c>
      <c r="U139" s="116">
        <f t="shared" si="28"/>
        <v>120046.78957142858</v>
      </c>
      <c r="V139" s="74" t="str">
        <f t="shared" si="29"/>
        <v>AéreoA5992</v>
      </c>
      <c r="W139" s="148">
        <f>+IF(AND($C139='C-Aux_CA'!$C$7,$D139='C-Aux_CA'!$C$5,$I139&gt;='C-Aux_CA'!$C$14,$H139&gt;='C-Aux_CA'!$C$15),1,0)</f>
        <v>0</v>
      </c>
      <c r="X139" s="148">
        <f t="shared" si="30"/>
        <v>2</v>
      </c>
      <c r="Y139" s="151" cm="1">
        <f t="array" ref="Y139">IF(W139=0,0,SUMPRODUCT(--($T139&gt;='C-BaremoVectorial'!$T$4:$T$1101),--(1=$W$4:$W$1101)))</f>
        <v>0</v>
      </c>
      <c r="Z139" s="151">
        <f t="shared" si="31"/>
        <v>0</v>
      </c>
      <c r="AA139" s="151" cm="1">
        <f t="array" ref="AA139">IF($W139=0,0,SUMPRODUCT(--(1=$W$4:$W$1101),--($U139&gt;='C-BaremoVectorial'!$U$4:$U$1101)))</f>
        <v>0</v>
      </c>
      <c r="AB139" s="21"/>
      <c r="AC139" s="21"/>
      <c r="AD139" s="21"/>
    </row>
    <row r="140" spans="1:30" ht="14.5" x14ac:dyDescent="0.35">
      <c r="A140" s="73">
        <f t="shared" si="32"/>
        <v>136</v>
      </c>
      <c r="B140" s="79" t="s">
        <v>8281</v>
      </c>
      <c r="C140" s="79" t="s">
        <v>8244</v>
      </c>
      <c r="D140" s="79" t="s">
        <v>10</v>
      </c>
      <c r="E140" s="79" t="s">
        <v>46</v>
      </c>
      <c r="F140" s="183">
        <v>2</v>
      </c>
      <c r="G140" s="79" t="s">
        <v>8296</v>
      </c>
      <c r="H140" s="78">
        <f>2*29000</f>
        <v>58000</v>
      </c>
      <c r="I140" s="74" cm="1">
        <f t="array" ref="I140">+INDEX('I-Gasificación'!$G$5:$G$1100,MATCH($C140&amp;$D140&amp;$E140&amp;$G140,'I-Gasificación'!$C$5:$C$1100&amp;'I-Gasificación'!$D$5:$D$1100&amp;'I-Gasificación'!$E$5:$E$1100&amp;'I-Gasificación'!$F$5:$F$1100,0))</f>
        <v>6384</v>
      </c>
      <c r="J140" s="112">
        <f>INDEX('I-Baremo_Depósitos_Lapesa'!$C:$C,MATCH($E140,'I-Baremo_Depósitos_Lapesa'!$B:$B,0),1)</f>
        <v>45448</v>
      </c>
      <c r="K140" s="78">
        <f t="shared" si="23"/>
        <v>64925.71428571429</v>
      </c>
      <c r="L140" s="122">
        <f>INDEX('I-Baremo_VA_Lapesa'!$D$5:$K$66,MATCH($E140,'I-Baremo_VA_Lapesa'!$C$5:$C$66,0),MATCH($G140,'I-Baremo_VA_Lapesa'!$D$4:$K$4,0))</f>
        <v>16351</v>
      </c>
      <c r="M140" s="123">
        <f t="shared" si="24"/>
        <v>23358.571428571431</v>
      </c>
      <c r="N140" s="113" cm="1">
        <f t="array" ref="N140">IF(AND($H140&lt;=4800,$I140&lt;=560),0,SUMPRODUCT(--($I140&gt;'I-Baremo_Regulación_Lapesa'!$B$4:$B$8),--($I140&lt;='I-Baremo_Regulación_Lapesa'!$C$4:$C$8),'I-Baremo_Regulación_Lapesa'!$D$4:$D$8))</f>
        <v>3820</v>
      </c>
      <c r="O140" s="78">
        <f t="shared" si="25"/>
        <v>5457.1428571428578</v>
      </c>
      <c r="P140" s="112">
        <f t="shared" si="26"/>
        <v>65619</v>
      </c>
      <c r="Q140" s="74">
        <f t="shared" si="27"/>
        <v>93741.42857142858</v>
      </c>
      <c r="R140" s="113">
        <f>INDEX('I-Baremo_Legalización'!$D$4:$D$100,MATCH($E140,'I-Baremo_Legalización'!$C$4:$C$100,0),1)</f>
        <v>2038.3500000000001</v>
      </c>
      <c r="S140" s="113" cm="1">
        <f t="array" ref="S140">+INDEX('I-Baremo_Acuerdo_Marco'!$F$2:$F$221,MATCH($C140&amp;$E140&amp;$G140,'I-Baremo_Acuerdo_Marco'!$C$2:$C$221&amp;'I-Baremo_Acuerdo_Marco'!$D$2:$D$221&amp;'I-Baremo_Acuerdo_Marco'!$E$2:$E$221,0))</f>
        <v>31984.710999999999</v>
      </c>
      <c r="T140" s="112">
        <f t="shared" si="33"/>
        <v>99642.061000000002</v>
      </c>
      <c r="U140" s="116">
        <f t="shared" si="28"/>
        <v>127764.48957142858</v>
      </c>
      <c r="V140" s="74" t="str">
        <f t="shared" si="29"/>
        <v>AéreoA6384</v>
      </c>
      <c r="W140" s="148">
        <f>+IF(AND($C140='C-Aux_CA'!$C$7,$D140='C-Aux_CA'!$C$5,$I140&gt;='C-Aux_CA'!$C$14,$H140&gt;='C-Aux_CA'!$C$15),1,0)</f>
        <v>0</v>
      </c>
      <c r="X140" s="148">
        <f t="shared" si="30"/>
        <v>2</v>
      </c>
      <c r="Y140" s="151" cm="1">
        <f t="array" ref="Y140">IF(W140=0,0,SUMPRODUCT(--($T140&gt;='C-BaremoVectorial'!$T$4:$T$1101),--(1=$W$4:$W$1101)))</f>
        <v>0</v>
      </c>
      <c r="Z140" s="151">
        <f t="shared" si="31"/>
        <v>0</v>
      </c>
      <c r="AA140" s="151" cm="1">
        <f t="array" ref="AA140">IF($W140=0,0,SUMPRODUCT(--(1=$W$4:$W$1101),--($U140&gt;='C-BaremoVectorial'!$U$4:$U$1101)))</f>
        <v>0</v>
      </c>
      <c r="AB140" s="21"/>
      <c r="AC140" s="21"/>
      <c r="AD140" s="21"/>
    </row>
    <row r="141" spans="1:30" ht="14.5" x14ac:dyDescent="0.35">
      <c r="A141" s="73">
        <f t="shared" si="32"/>
        <v>137</v>
      </c>
      <c r="B141" s="79" t="s">
        <v>8281</v>
      </c>
      <c r="C141" s="79" t="s">
        <v>8244</v>
      </c>
      <c r="D141" s="79" t="s">
        <v>10</v>
      </c>
      <c r="E141" s="79" t="s">
        <v>47</v>
      </c>
      <c r="F141" s="183">
        <v>2</v>
      </c>
      <c r="G141" s="79" t="s">
        <v>8296</v>
      </c>
      <c r="H141" s="78">
        <f>2*34000</f>
        <v>68000</v>
      </c>
      <c r="I141" s="74" cm="1">
        <f t="array" ref="I141">+INDEX('I-Gasificación'!$G$5:$G$1100,MATCH($C141&amp;$D141&amp;$E141&amp;$G141,'I-Gasificación'!$C$5:$C$1100&amp;'I-Gasificación'!$D$5:$D$1100&amp;'I-Gasificación'!$E$5:$E$1100&amp;'I-Gasificación'!$F$5:$F$1100,0))</f>
        <v>6776</v>
      </c>
      <c r="J141" s="112">
        <f>INDEX('I-Baremo_Depósitos_Lapesa'!$C:$C,MATCH($E141,'I-Baremo_Depósitos_Lapesa'!$B:$B,0),1)</f>
        <v>50478</v>
      </c>
      <c r="K141" s="78">
        <f t="shared" si="23"/>
        <v>72111.42857142858</v>
      </c>
      <c r="L141" s="122">
        <f>INDEX('I-Baremo_VA_Lapesa'!$D$5:$K$66,MATCH($E141,'I-Baremo_VA_Lapesa'!$C$5:$C$66,0),MATCH($G141,'I-Baremo_VA_Lapesa'!$D$4:$K$4,0))</f>
        <v>16351</v>
      </c>
      <c r="M141" s="123">
        <f t="shared" si="24"/>
        <v>23358.571428571431</v>
      </c>
      <c r="N141" s="113" cm="1">
        <f t="array" ref="N141">IF(AND($H141&lt;=4800,$I141&lt;=560),0,SUMPRODUCT(--($I141&gt;'I-Baremo_Regulación_Lapesa'!$B$4:$B$8),--($I141&lt;='I-Baremo_Regulación_Lapesa'!$C$4:$C$8),'I-Baremo_Regulación_Lapesa'!$D$4:$D$8))</f>
        <v>3820</v>
      </c>
      <c r="O141" s="78">
        <f t="shared" si="25"/>
        <v>5457.1428571428578</v>
      </c>
      <c r="P141" s="112">
        <f t="shared" si="26"/>
        <v>70649</v>
      </c>
      <c r="Q141" s="74">
        <f t="shared" si="27"/>
        <v>100927.14285714287</v>
      </c>
      <c r="R141" s="113">
        <f>INDEX('I-Baremo_Legalización'!$D$4:$D$100,MATCH($E141,'I-Baremo_Legalización'!$C$4:$C$100,0),1)</f>
        <v>3215.3500000000004</v>
      </c>
      <c r="S141" s="113" cm="1">
        <f t="array" ref="S141">+INDEX('I-Baremo_Acuerdo_Marco'!$F$2:$F$221,MATCH($C141&amp;$E141&amp;$G141,'I-Baremo_Acuerdo_Marco'!$C$2:$C$221&amp;'I-Baremo_Acuerdo_Marco'!$D$2:$D$221&amp;'I-Baremo_Acuerdo_Marco'!$E$2:$E$221,0))</f>
        <v>35948.231</v>
      </c>
      <c r="T141" s="112">
        <f t="shared" si="33"/>
        <v>109812.58100000001</v>
      </c>
      <c r="U141" s="116">
        <f t="shared" si="28"/>
        <v>140090.72385714288</v>
      </c>
      <c r="V141" s="74" t="str">
        <f t="shared" si="29"/>
        <v>AéreoA6776</v>
      </c>
      <c r="W141" s="148">
        <f>+IF(AND($C141='C-Aux_CA'!$C$7,$D141='C-Aux_CA'!$C$5,$I141&gt;='C-Aux_CA'!$C$14,$H141&gt;='C-Aux_CA'!$C$15),1,0)</f>
        <v>0</v>
      </c>
      <c r="X141" s="148">
        <f t="shared" si="30"/>
        <v>2</v>
      </c>
      <c r="Y141" s="151" cm="1">
        <f t="array" ref="Y141">IF(W141=0,0,SUMPRODUCT(--($T141&gt;='C-BaremoVectorial'!$T$4:$T$1101),--(1=$W$4:$W$1101)))</f>
        <v>0</v>
      </c>
      <c r="Z141" s="151">
        <f t="shared" si="31"/>
        <v>0</v>
      </c>
      <c r="AA141" s="151" cm="1">
        <f t="array" ref="AA141">IF($W141=0,0,SUMPRODUCT(--(1=$W$4:$W$1101),--($U141&gt;='C-BaremoVectorial'!$U$4:$U$1101)))</f>
        <v>0</v>
      </c>
      <c r="AB141" s="21"/>
      <c r="AC141" s="21"/>
      <c r="AD141" s="21"/>
    </row>
    <row r="142" spans="1:30" ht="14.5" x14ac:dyDescent="0.35">
      <c r="A142" s="73">
        <f t="shared" si="32"/>
        <v>138</v>
      </c>
      <c r="B142" s="79" t="s">
        <v>8281</v>
      </c>
      <c r="C142" s="79" t="s">
        <v>8244</v>
      </c>
      <c r="D142" s="79" t="s">
        <v>10</v>
      </c>
      <c r="E142" s="79" t="s">
        <v>48</v>
      </c>
      <c r="F142" s="183">
        <v>2</v>
      </c>
      <c r="G142" s="79" t="s">
        <v>8296</v>
      </c>
      <c r="H142" s="78">
        <f>2*33000</f>
        <v>66000</v>
      </c>
      <c r="I142" s="74" cm="1">
        <f t="array" ref="I142">+INDEX('I-Gasificación'!$G$5:$G$1100,MATCH($C142&amp;$D142&amp;$E142&amp;$G142,'I-Gasificación'!$C$5:$C$1100&amp;'I-Gasificación'!$D$5:$D$1100&amp;'I-Gasificación'!$E$5:$E$1100&amp;'I-Gasificación'!$F$5:$F$1100,0))</f>
        <v>6216</v>
      </c>
      <c r="J142" s="112">
        <f>INDEX('I-Baremo_Depósitos_Lapesa'!$C:$C,MATCH($E142,'I-Baremo_Depósitos_Lapesa'!$B:$B,0),1)</f>
        <v>67416</v>
      </c>
      <c r="K142" s="78">
        <f t="shared" si="23"/>
        <v>96308.571428571435</v>
      </c>
      <c r="L142" s="122">
        <f>INDEX('I-Baremo_VA_Lapesa'!$D$5:$K$66,MATCH($E142,'I-Baremo_VA_Lapesa'!$C$5:$C$66,0),MATCH($G142,'I-Baremo_VA_Lapesa'!$D$4:$K$4,0))</f>
        <v>16351</v>
      </c>
      <c r="M142" s="123">
        <f t="shared" si="24"/>
        <v>23358.571428571431</v>
      </c>
      <c r="N142" s="113" cm="1">
        <f t="array" ref="N142">IF(AND($H142&lt;=4800,$I142&lt;=560),0,SUMPRODUCT(--($I142&gt;'I-Baremo_Regulación_Lapesa'!$B$4:$B$8),--($I142&lt;='I-Baremo_Regulación_Lapesa'!$C$4:$C$8),'I-Baremo_Regulación_Lapesa'!$D$4:$D$8))</f>
        <v>3820</v>
      </c>
      <c r="O142" s="78">
        <f t="shared" si="25"/>
        <v>5457.1428571428578</v>
      </c>
      <c r="P142" s="112">
        <f t="shared" si="26"/>
        <v>87587</v>
      </c>
      <c r="Q142" s="74">
        <f t="shared" si="27"/>
        <v>125124.28571428572</v>
      </c>
      <c r="R142" s="113">
        <f>INDEX('I-Baremo_Legalización'!$D$4:$D$100,MATCH($E142,'I-Baremo_Legalización'!$C$4:$C$100,0),1)</f>
        <v>3215.3500000000004</v>
      </c>
      <c r="S142" s="113" cm="1">
        <f t="array" ref="S142">+INDEX('I-Baremo_Acuerdo_Marco'!$F$2:$F$221,MATCH($C142&amp;$E142&amp;$G142,'I-Baremo_Acuerdo_Marco'!$C$2:$C$221&amp;'I-Baremo_Acuerdo_Marco'!$D$2:$D$221&amp;'I-Baremo_Acuerdo_Marco'!$E$2:$E$221,0))</f>
        <v>35124.330999999998</v>
      </c>
      <c r="T142" s="112">
        <f t="shared" si="33"/>
        <v>125926.68100000001</v>
      </c>
      <c r="U142" s="116">
        <f t="shared" si="28"/>
        <v>163463.96671428572</v>
      </c>
      <c r="V142" s="74" t="str">
        <f t="shared" si="29"/>
        <v>AéreoA6216</v>
      </c>
      <c r="W142" s="148">
        <f>+IF(AND($C142='C-Aux_CA'!$C$7,$D142='C-Aux_CA'!$C$5,$I142&gt;='C-Aux_CA'!$C$14,$H142&gt;='C-Aux_CA'!$C$15),1,0)</f>
        <v>0</v>
      </c>
      <c r="X142" s="148">
        <f t="shared" si="30"/>
        <v>2</v>
      </c>
      <c r="Y142" s="151" cm="1">
        <f t="array" ref="Y142">IF(W142=0,0,SUMPRODUCT(--($T142&gt;='C-BaremoVectorial'!$T$4:$T$1101),--(1=$W$4:$W$1101)))</f>
        <v>0</v>
      </c>
      <c r="Z142" s="151">
        <f t="shared" si="31"/>
        <v>0</v>
      </c>
      <c r="AA142" s="151" cm="1">
        <f t="array" ref="AA142">IF($W142=0,0,SUMPRODUCT(--(1=$W$4:$W$1101),--($U142&gt;='C-BaremoVectorial'!$U$4:$U$1101)))</f>
        <v>0</v>
      </c>
      <c r="AB142" s="21"/>
      <c r="AC142" s="21"/>
      <c r="AD142" s="21"/>
    </row>
    <row r="143" spans="1:30" ht="14.5" x14ac:dyDescent="0.35">
      <c r="A143" s="73">
        <f t="shared" si="32"/>
        <v>139</v>
      </c>
      <c r="B143" s="79" t="s">
        <v>8281</v>
      </c>
      <c r="C143" s="79" t="s">
        <v>8244</v>
      </c>
      <c r="D143" s="79" t="s">
        <v>10</v>
      </c>
      <c r="E143" s="79" t="s">
        <v>49</v>
      </c>
      <c r="F143" s="183">
        <v>2</v>
      </c>
      <c r="G143" s="79" t="s">
        <v>8296</v>
      </c>
      <c r="H143" s="78">
        <f>2*50000</f>
        <v>100000</v>
      </c>
      <c r="I143" s="74" cm="1">
        <f t="array" ref="I143">+INDEX('I-Gasificación'!$G$5:$G$1100,MATCH($C143&amp;$D143&amp;$E143&amp;$G143,'I-Gasificación'!$C$5:$C$1100&amp;'I-Gasificación'!$D$5:$D$1100&amp;'I-Gasificación'!$E$5:$E$1100&amp;'I-Gasificación'!$F$5:$F$1100,0))</f>
        <v>7336</v>
      </c>
      <c r="J143" s="112">
        <f>INDEX('I-Baremo_Depósitos_Lapesa'!$C:$C,MATCH($E143,'I-Baremo_Depósitos_Lapesa'!$B:$B,0),1)</f>
        <v>88888</v>
      </c>
      <c r="K143" s="78">
        <f t="shared" si="23"/>
        <v>126982.85714285714</v>
      </c>
      <c r="L143" s="122">
        <f>INDEX('I-Baremo_VA_Lapesa'!$D$5:$K$66,MATCH($E143,'I-Baremo_VA_Lapesa'!$C$5:$C$66,0),MATCH($G143,'I-Baremo_VA_Lapesa'!$D$4:$K$4,0))</f>
        <v>16351</v>
      </c>
      <c r="M143" s="123">
        <f t="shared" si="24"/>
        <v>23358.571428571431</v>
      </c>
      <c r="N143" s="113" cm="1">
        <f t="array" ref="N143">IF(AND($H143&lt;=4800,$I143&lt;=560),0,SUMPRODUCT(--($I143&gt;'I-Baremo_Regulación_Lapesa'!$B$4:$B$8),--($I143&lt;='I-Baremo_Regulación_Lapesa'!$C$4:$C$8),'I-Baremo_Regulación_Lapesa'!$D$4:$D$8))</f>
        <v>4700</v>
      </c>
      <c r="O143" s="78">
        <f t="shared" si="25"/>
        <v>6714.2857142857147</v>
      </c>
      <c r="P143" s="112">
        <f t="shared" si="26"/>
        <v>109939</v>
      </c>
      <c r="Q143" s="74">
        <f t="shared" si="27"/>
        <v>157055.71428571429</v>
      </c>
      <c r="R143" s="113">
        <f>INDEX('I-Baremo_Legalización'!$D$4:$D$100,MATCH($E143,'I-Baremo_Legalización'!$C$4:$C$100,0),1)</f>
        <v>3215.3500000000004</v>
      </c>
      <c r="S143" s="113" cm="1">
        <f t="array" ref="S143">+INDEX('I-Baremo_Acuerdo_Marco'!$F$2:$F$221,MATCH($C143&amp;$E143&amp;$G143,'I-Baremo_Acuerdo_Marco'!$C$2:$C$221&amp;'I-Baremo_Acuerdo_Marco'!$D$2:$D$221&amp;'I-Baremo_Acuerdo_Marco'!$E$2:$E$221,0))</f>
        <v>39287.831000000006</v>
      </c>
      <c r="T143" s="112">
        <f t="shared" si="33"/>
        <v>152442.18100000001</v>
      </c>
      <c r="U143" s="116">
        <f t="shared" si="28"/>
        <v>199558.8952857143</v>
      </c>
      <c r="V143" s="74" t="str">
        <f t="shared" si="29"/>
        <v>AéreoA7336</v>
      </c>
      <c r="W143" s="148">
        <f>+IF(AND($C143='C-Aux_CA'!$C$7,$D143='C-Aux_CA'!$C$5,$I143&gt;='C-Aux_CA'!$C$14,$H143&gt;='C-Aux_CA'!$C$15),1,0)</f>
        <v>0</v>
      </c>
      <c r="X143" s="148">
        <f t="shared" si="30"/>
        <v>2</v>
      </c>
      <c r="Y143" s="151" cm="1">
        <f t="array" ref="Y143">IF(W143=0,0,SUMPRODUCT(--($T143&gt;='C-BaremoVectorial'!$T$4:$T$1101),--(1=$W$4:$W$1101)))</f>
        <v>0</v>
      </c>
      <c r="Z143" s="151">
        <f t="shared" si="31"/>
        <v>0</v>
      </c>
      <c r="AA143" s="151" cm="1">
        <f t="array" ref="AA143">IF($W143=0,0,SUMPRODUCT(--(1=$W$4:$W$1101),--($U143&gt;='C-BaremoVectorial'!$U$4:$U$1101)))</f>
        <v>0</v>
      </c>
      <c r="AB143" s="21"/>
      <c r="AC143" s="21"/>
      <c r="AD143" s="21"/>
    </row>
    <row r="144" spans="1:30" ht="14.5" x14ac:dyDescent="0.35">
      <c r="A144" s="73">
        <f t="shared" si="32"/>
        <v>140</v>
      </c>
      <c r="B144" s="79" t="s">
        <v>8281</v>
      </c>
      <c r="C144" s="79" t="s">
        <v>8244</v>
      </c>
      <c r="D144" s="79" t="s">
        <v>10</v>
      </c>
      <c r="E144" s="79" t="s">
        <v>50</v>
      </c>
      <c r="F144" s="183">
        <v>2</v>
      </c>
      <c r="G144" s="79" t="s">
        <v>8296</v>
      </c>
      <c r="H144" s="78">
        <f>2*59000</f>
        <v>118000</v>
      </c>
      <c r="I144" s="74" cm="1">
        <f t="array" ref="I144">+INDEX('I-Gasificación'!$G$5:$G$1100,MATCH($C144&amp;$D144&amp;$E144&amp;$G144,'I-Gasificación'!$C$5:$C$1100&amp;'I-Gasificación'!$D$5:$D$1100&amp;'I-Gasificación'!$E$5:$E$1100&amp;'I-Gasificación'!$F$5:$F$1100,0))</f>
        <v>7980</v>
      </c>
      <c r="J144" s="112">
        <f>INDEX('I-Baremo_Depósitos_Lapesa'!$C:$C,MATCH($E144,'I-Baremo_Depósitos_Lapesa'!$B:$B,0),1)</f>
        <v>108492</v>
      </c>
      <c r="K144" s="78">
        <f t="shared" si="23"/>
        <v>154988.57142857145</v>
      </c>
      <c r="L144" s="122">
        <f>INDEX('I-Baremo_VA_Lapesa'!$D$5:$K$66,MATCH($E144,'I-Baremo_VA_Lapesa'!$C$5:$C$66,0),MATCH($G144,'I-Baremo_VA_Lapesa'!$D$4:$K$4,0))</f>
        <v>16351</v>
      </c>
      <c r="M144" s="123">
        <f t="shared" si="24"/>
        <v>23358.571428571431</v>
      </c>
      <c r="N144" s="113" cm="1">
        <f t="array" ref="N144">IF(AND($H144&lt;=4800,$I144&lt;=560),0,SUMPRODUCT(--($I144&gt;'I-Baremo_Regulación_Lapesa'!$B$4:$B$8),--($I144&lt;='I-Baremo_Regulación_Lapesa'!$C$4:$C$8),'I-Baremo_Regulación_Lapesa'!$D$4:$D$8))</f>
        <v>4700</v>
      </c>
      <c r="O144" s="78">
        <f t="shared" si="25"/>
        <v>6714.2857142857147</v>
      </c>
      <c r="P144" s="112">
        <f t="shared" si="26"/>
        <v>129543</v>
      </c>
      <c r="Q144" s="74">
        <f t="shared" si="27"/>
        <v>185061.42857142858</v>
      </c>
      <c r="R144" s="113">
        <f>INDEX('I-Baremo_Legalización'!$D$4:$D$100,MATCH($E144,'I-Baremo_Legalización'!$C$4:$C$100,0),1)</f>
        <v>3215.3500000000004</v>
      </c>
      <c r="S144" s="113" cm="1">
        <f t="array" ref="S144">+INDEX('I-Baremo_Acuerdo_Marco'!$F$2:$F$221,MATCH($C144&amp;$E144&amp;$G144,'I-Baremo_Acuerdo_Marco'!$C$2:$C$221&amp;'I-Baremo_Acuerdo_Marco'!$D$2:$D$221&amp;'I-Baremo_Acuerdo_Marco'!$E$2:$E$221,0))</f>
        <v>42187.431000000004</v>
      </c>
      <c r="T144" s="112">
        <f t="shared" si="33"/>
        <v>174945.78100000002</v>
      </c>
      <c r="U144" s="116">
        <f t="shared" si="28"/>
        <v>230464.2095714286</v>
      </c>
      <c r="V144" s="74" t="str">
        <f t="shared" si="29"/>
        <v>AéreoA7980</v>
      </c>
      <c r="W144" s="148">
        <f>+IF(AND($C144='C-Aux_CA'!$C$7,$D144='C-Aux_CA'!$C$5,$I144&gt;='C-Aux_CA'!$C$14,$H144&gt;='C-Aux_CA'!$C$15),1,0)</f>
        <v>0</v>
      </c>
      <c r="X144" s="148">
        <f t="shared" si="30"/>
        <v>2</v>
      </c>
      <c r="Y144" s="151" cm="1">
        <f t="array" ref="Y144">IF(W144=0,0,SUMPRODUCT(--($T144&gt;='C-BaremoVectorial'!$T$4:$T$1101),--(1=$W$4:$W$1101)))</f>
        <v>0</v>
      </c>
      <c r="Z144" s="151">
        <f t="shared" si="31"/>
        <v>0</v>
      </c>
      <c r="AA144" s="151" cm="1">
        <f t="array" ref="AA144">IF($W144=0,0,SUMPRODUCT(--(1=$W$4:$W$1101),--($U144&gt;='C-BaremoVectorial'!$U$4:$U$1101)))</f>
        <v>0</v>
      </c>
      <c r="AB144" s="21"/>
      <c r="AC144" s="21"/>
      <c r="AD144" s="21"/>
    </row>
    <row r="145" spans="1:30" ht="14.5" x14ac:dyDescent="0.35">
      <c r="A145" s="73">
        <f t="shared" si="32"/>
        <v>141</v>
      </c>
      <c r="B145" s="79" t="s">
        <v>8281</v>
      </c>
      <c r="C145" s="79" t="s">
        <v>8244</v>
      </c>
      <c r="D145" s="79" t="s">
        <v>10</v>
      </c>
      <c r="E145" s="79" t="s">
        <v>51</v>
      </c>
      <c r="F145" s="183">
        <v>2</v>
      </c>
      <c r="G145" s="79" t="s">
        <v>8296</v>
      </c>
      <c r="H145" s="78">
        <f>2*50000</f>
        <v>100000</v>
      </c>
      <c r="I145" s="74" cm="1">
        <f t="array" ref="I145">+INDEX('I-Gasificación'!$G$5:$G$1100,MATCH($C145&amp;$D145&amp;$E145&amp;$G145,'I-Gasificación'!$C$5:$C$1100&amp;'I-Gasificación'!$D$5:$D$1100&amp;'I-Gasificación'!$E$5:$E$1100&amp;'I-Gasificación'!$F$5:$F$1100,0))</f>
        <v>7056</v>
      </c>
      <c r="J145" s="112">
        <f>INDEX('I-Baremo_Depósitos_Lapesa'!$C:$C,MATCH($E145,'I-Baremo_Depósitos_Lapesa'!$B:$B,0),1)</f>
        <v>90864</v>
      </c>
      <c r="K145" s="78">
        <f t="shared" si="23"/>
        <v>129805.71428571429</v>
      </c>
      <c r="L145" s="122">
        <f>INDEX('I-Baremo_VA_Lapesa'!$D$5:$K$66,MATCH($E145,'I-Baremo_VA_Lapesa'!$C$5:$C$66,0),MATCH($G145,'I-Baremo_VA_Lapesa'!$D$4:$K$4,0))</f>
        <v>16351</v>
      </c>
      <c r="M145" s="123">
        <f t="shared" si="24"/>
        <v>23358.571428571431</v>
      </c>
      <c r="N145" s="113" cm="1">
        <f t="array" ref="N145">IF(AND($H145&lt;=4800,$I145&lt;=560),0,SUMPRODUCT(--($I145&gt;'I-Baremo_Regulación_Lapesa'!$B$4:$B$8),--($I145&lt;='I-Baremo_Regulación_Lapesa'!$C$4:$C$8),'I-Baremo_Regulación_Lapesa'!$D$4:$D$8))</f>
        <v>4700</v>
      </c>
      <c r="O145" s="78">
        <f t="shared" si="25"/>
        <v>6714.2857142857147</v>
      </c>
      <c r="P145" s="112">
        <f t="shared" si="26"/>
        <v>111915</v>
      </c>
      <c r="Q145" s="74">
        <f t="shared" si="27"/>
        <v>159878.57142857142</v>
      </c>
      <c r="R145" s="113">
        <f>INDEX('I-Baremo_Legalización'!$D$4:$D$100,MATCH($E145,'I-Baremo_Legalización'!$C$4:$C$100,0),1)</f>
        <v>3215.3500000000004</v>
      </c>
      <c r="S145" s="113" cm="1">
        <f t="array" ref="S145">+INDEX('I-Baremo_Acuerdo_Marco'!$F$2:$F$221,MATCH($C145&amp;$E145&amp;$G145,'I-Baremo_Acuerdo_Marco'!$C$2:$C$221&amp;'I-Baremo_Acuerdo_Marco'!$D$2:$D$221&amp;'I-Baremo_Acuerdo_Marco'!$E$2:$E$221,0))</f>
        <v>39625.531000000003</v>
      </c>
      <c r="T145" s="112">
        <f t="shared" si="33"/>
        <v>154755.88099999999</v>
      </c>
      <c r="U145" s="116">
        <f t="shared" si="28"/>
        <v>202719.45242857141</v>
      </c>
      <c r="V145" s="74" t="str">
        <f t="shared" si="29"/>
        <v>AéreoA7056</v>
      </c>
      <c r="W145" s="148">
        <f>+IF(AND($C145='C-Aux_CA'!$C$7,$D145='C-Aux_CA'!$C$5,$I145&gt;='C-Aux_CA'!$C$14,$H145&gt;='C-Aux_CA'!$C$15),1,0)</f>
        <v>0</v>
      </c>
      <c r="X145" s="148">
        <f t="shared" si="30"/>
        <v>2</v>
      </c>
      <c r="Y145" s="151" cm="1">
        <f t="array" ref="Y145">IF(W145=0,0,SUMPRODUCT(--($T145&gt;='C-BaremoVectorial'!$T$4:$T$1101),--(1=$W$4:$W$1101)))</f>
        <v>0</v>
      </c>
      <c r="Z145" s="151">
        <f t="shared" si="31"/>
        <v>0</v>
      </c>
      <c r="AA145" s="151" cm="1">
        <f t="array" ref="AA145">IF($W145=0,0,SUMPRODUCT(--(1=$W$4:$W$1101),--($U145&gt;='C-BaremoVectorial'!$U$4:$U$1101)))</f>
        <v>0</v>
      </c>
      <c r="AB145" s="21"/>
      <c r="AC145" s="21"/>
      <c r="AD145" s="21"/>
    </row>
    <row r="146" spans="1:30" ht="14.5" x14ac:dyDescent="0.35">
      <c r="A146" s="73">
        <f t="shared" si="32"/>
        <v>142</v>
      </c>
      <c r="B146" s="79" t="s">
        <v>8281</v>
      </c>
      <c r="C146" s="79" t="s">
        <v>8244</v>
      </c>
      <c r="D146" s="79" t="s">
        <v>10</v>
      </c>
      <c r="E146" s="79" t="s">
        <v>52</v>
      </c>
      <c r="F146" s="183">
        <v>2</v>
      </c>
      <c r="G146" s="79" t="s">
        <v>8296</v>
      </c>
      <c r="H146" s="78">
        <f>2*69000</f>
        <v>138000</v>
      </c>
      <c r="I146" s="74" cm="1">
        <f t="array" ref="I146">+INDEX('I-Gasificación'!$G$5:$G$1100,MATCH($C146&amp;$D146&amp;$E146&amp;$G146,'I-Gasificación'!$C$5:$C$1100&amp;'I-Gasificación'!$D$5:$D$1100&amp;'I-Gasificación'!$E$5:$E$1100&amp;'I-Gasificación'!$F$5:$F$1100,0))</f>
        <v>8652</v>
      </c>
      <c r="J146" s="112">
        <f>INDEX('I-Baremo_Depósitos_Lapesa'!$C:$C,MATCH($E146,'I-Baremo_Depósitos_Lapesa'!$B:$B,0),1)</f>
        <v>134294</v>
      </c>
      <c r="K146" s="78">
        <f t="shared" si="23"/>
        <v>191848.57142857145</v>
      </c>
      <c r="L146" s="122">
        <f>INDEX('I-Baremo_VA_Lapesa'!$D$5:$K$66,MATCH($E146,'I-Baremo_VA_Lapesa'!$C$5:$C$66,0),MATCH($G146,'I-Baremo_VA_Lapesa'!$D$4:$K$4,0))</f>
        <v>16351</v>
      </c>
      <c r="M146" s="123">
        <f t="shared" si="24"/>
        <v>23358.571428571431</v>
      </c>
      <c r="N146" s="113" cm="1">
        <f t="array" ref="N146">IF(AND($H146&lt;=4800,$I146&lt;=560),0,SUMPRODUCT(--($I146&gt;'I-Baremo_Regulación_Lapesa'!$B$4:$B$8),--($I146&lt;='I-Baremo_Regulación_Lapesa'!$C$4:$C$8),'I-Baremo_Regulación_Lapesa'!$D$4:$D$8))</f>
        <v>4700</v>
      </c>
      <c r="O146" s="78">
        <f t="shared" si="25"/>
        <v>6714.2857142857147</v>
      </c>
      <c r="P146" s="112">
        <f t="shared" si="26"/>
        <v>155345</v>
      </c>
      <c r="Q146" s="74">
        <f t="shared" si="27"/>
        <v>221921.42857142858</v>
      </c>
      <c r="R146" s="113">
        <f>INDEX('I-Baremo_Legalización'!$D$4:$D$100,MATCH($E146,'I-Baremo_Legalización'!$C$4:$C$100,0),1)</f>
        <v>3215.3500000000004</v>
      </c>
      <c r="S146" s="113" cm="1">
        <f t="array" ref="S146">+INDEX('I-Baremo_Acuerdo_Marco'!$F$2:$F$221,MATCH($C146&amp;$E146&amp;$G146,'I-Baremo_Acuerdo_Marco'!$C$2:$C$221&amp;'I-Baremo_Acuerdo_Marco'!$D$2:$D$221&amp;'I-Baremo_Acuerdo_Marco'!$E$2:$E$221,0))</f>
        <v>42187.431000000004</v>
      </c>
      <c r="T146" s="112">
        <f t="shared" si="33"/>
        <v>200747.78100000002</v>
      </c>
      <c r="U146" s="116">
        <f t="shared" si="28"/>
        <v>267324.2095714286</v>
      </c>
      <c r="V146" s="74" t="str">
        <f t="shared" si="29"/>
        <v>AéreoA8652</v>
      </c>
      <c r="W146" s="148">
        <f>+IF(AND($C146='C-Aux_CA'!$C$7,$D146='C-Aux_CA'!$C$5,$I146&gt;='C-Aux_CA'!$C$14,$H146&gt;='C-Aux_CA'!$C$15),1,0)</f>
        <v>0</v>
      </c>
      <c r="X146" s="148">
        <f t="shared" si="30"/>
        <v>2</v>
      </c>
      <c r="Y146" s="151" cm="1">
        <f t="array" ref="Y146">IF(W146=0,0,SUMPRODUCT(--($T146&gt;='C-BaremoVectorial'!$T$4:$T$1101),--(1=$W$4:$W$1101)))</f>
        <v>0</v>
      </c>
      <c r="Z146" s="151">
        <f t="shared" si="31"/>
        <v>0</v>
      </c>
      <c r="AA146" s="151" cm="1">
        <f t="array" ref="AA146">IF($W146=0,0,SUMPRODUCT(--(1=$W$4:$W$1101),--($U146&gt;='C-BaremoVectorial'!$U$4:$U$1101)))</f>
        <v>0</v>
      </c>
      <c r="AB146" s="21"/>
      <c r="AC146" s="21"/>
      <c r="AD146" s="21"/>
    </row>
    <row r="147" spans="1:30" ht="14.5" x14ac:dyDescent="0.35">
      <c r="A147" s="73">
        <f t="shared" si="32"/>
        <v>143</v>
      </c>
      <c r="B147" s="79" t="s">
        <v>8282</v>
      </c>
      <c r="C147" s="79" t="s">
        <v>8244</v>
      </c>
      <c r="D147" s="79" t="s">
        <v>10</v>
      </c>
      <c r="E147" s="79" t="s">
        <v>41</v>
      </c>
      <c r="F147" s="183">
        <v>2</v>
      </c>
      <c r="G147" s="79" t="s">
        <v>8297</v>
      </c>
      <c r="H147" s="78">
        <f>2*13000</f>
        <v>26000</v>
      </c>
      <c r="I147" s="74" cm="1">
        <f t="array" ref="I147">+INDEX('I-Gasificación'!$G$5:$G$1100,MATCH($C147&amp;$D147&amp;$E147&amp;$G147,'I-Gasificación'!$C$5:$C$1100&amp;'I-Gasificación'!$D$5:$D$1100&amp;'I-Gasificación'!$E$5:$E$1100&amp;'I-Gasificación'!$F$5:$F$1100,0))</f>
        <v>7070</v>
      </c>
      <c r="J147" s="112">
        <f>INDEX('I-Baremo_Depósitos_Lapesa'!$C:$C,MATCH($E147,'I-Baremo_Depósitos_Lapesa'!$B:$B,0),1)</f>
        <v>21020</v>
      </c>
      <c r="K147" s="78">
        <f t="shared" si="23"/>
        <v>30028.571428571431</v>
      </c>
      <c r="L147" s="122">
        <f>INDEX('I-Baremo_VA_Lapesa'!$D$5:$K$66,MATCH($E147,'I-Baremo_VA_Lapesa'!$C$5:$C$66,0),MATCH($G147,'I-Baremo_VA_Lapesa'!$D$4:$K$4,0))</f>
        <v>19761</v>
      </c>
      <c r="M147" s="123">
        <f t="shared" si="24"/>
        <v>28230</v>
      </c>
      <c r="N147" s="113" cm="1">
        <f t="array" ref="N147">IF(AND($H147&lt;=4800,$I147&lt;=560),0,SUMPRODUCT(--($I147&gt;'I-Baremo_Regulación_Lapesa'!$B$4:$B$8),--($I147&lt;='I-Baremo_Regulación_Lapesa'!$C$4:$C$8),'I-Baremo_Regulación_Lapesa'!$D$4:$D$8))</f>
        <v>4700</v>
      </c>
      <c r="O147" s="78">
        <f t="shared" si="25"/>
        <v>6714.2857142857147</v>
      </c>
      <c r="P147" s="112">
        <f t="shared" si="26"/>
        <v>45481</v>
      </c>
      <c r="Q147" s="74">
        <f t="shared" si="27"/>
        <v>64972.857142857152</v>
      </c>
      <c r="R147" s="113">
        <f>INDEX('I-Baremo_Legalización'!$D$4:$D$100,MATCH($E147,'I-Baremo_Legalización'!$C$4:$C$100,0),1)</f>
        <v>2038.3500000000001</v>
      </c>
      <c r="S147" s="113" cm="1">
        <f t="array" ref="S147">+INDEX('I-Baremo_Acuerdo_Marco'!$F$2:$F$221,MATCH($C147&amp;$E147&amp;$G147,'I-Baremo_Acuerdo_Marco'!$C$2:$C$221&amp;'I-Baremo_Acuerdo_Marco'!$D$2:$D$221&amp;'I-Baremo_Acuerdo_Marco'!$E$2:$E$221,0))</f>
        <v>25095.411</v>
      </c>
      <c r="T147" s="112">
        <f t="shared" si="33"/>
        <v>72614.760999999999</v>
      </c>
      <c r="U147" s="116">
        <f t="shared" si="28"/>
        <v>92106.618142857158</v>
      </c>
      <c r="V147" s="74" t="str">
        <f t="shared" si="29"/>
        <v>AéreoA7070</v>
      </c>
      <c r="W147" s="148">
        <f>+IF(AND($C147='C-Aux_CA'!$C$7,$D147='C-Aux_CA'!$C$5,$I147&gt;='C-Aux_CA'!$C$14,$H147&gt;='C-Aux_CA'!$C$15),1,0)</f>
        <v>0</v>
      </c>
      <c r="X147" s="148">
        <f t="shared" si="30"/>
        <v>1</v>
      </c>
      <c r="Y147" s="151" cm="1">
        <f t="array" ref="Y147">IF(W147=0,0,SUMPRODUCT(--($T147&gt;='C-BaremoVectorial'!$T$4:$T$1101),--(1=$W$4:$W$1101)))</f>
        <v>0</v>
      </c>
      <c r="Z147" s="151">
        <f t="shared" si="31"/>
        <v>0</v>
      </c>
      <c r="AA147" s="151" cm="1">
        <f t="array" ref="AA147">IF($W147=0,0,SUMPRODUCT(--(1=$W$4:$W$1101),--($U147&gt;='C-BaremoVectorial'!$U$4:$U$1101)))</f>
        <v>0</v>
      </c>
      <c r="AB147" s="21"/>
      <c r="AC147" s="21"/>
      <c r="AD147" s="21"/>
    </row>
    <row r="148" spans="1:30" ht="14.5" x14ac:dyDescent="0.35">
      <c r="A148" s="73">
        <f t="shared" si="32"/>
        <v>144</v>
      </c>
      <c r="B148" s="79" t="s">
        <v>8282</v>
      </c>
      <c r="C148" s="79" t="s">
        <v>8244</v>
      </c>
      <c r="D148" s="79" t="s">
        <v>10</v>
      </c>
      <c r="E148" s="79" t="s">
        <v>42</v>
      </c>
      <c r="F148" s="183">
        <v>2</v>
      </c>
      <c r="G148" s="79" t="s">
        <v>8297</v>
      </c>
      <c r="H148" s="78">
        <f>2*16000</f>
        <v>32000</v>
      </c>
      <c r="I148" s="74" cm="1">
        <f t="array" ref="I148">+INDEX('I-Gasificación'!$G$5:$G$1100,MATCH($C148&amp;$D148&amp;$E148&amp;$G148,'I-Gasificación'!$C$5:$C$1100&amp;'I-Gasificación'!$D$5:$D$1100&amp;'I-Gasificación'!$E$5:$E$1100&amp;'I-Gasificación'!$F$5:$F$1100,0))</f>
        <v>7350</v>
      </c>
      <c r="J148" s="112">
        <f>INDEX('I-Baremo_Depósitos_Lapesa'!$C:$C,MATCH($E148,'I-Baremo_Depósitos_Lapesa'!$B:$B,0),1)</f>
        <v>25584</v>
      </c>
      <c r="K148" s="78">
        <f t="shared" si="23"/>
        <v>36548.571428571428</v>
      </c>
      <c r="L148" s="122">
        <f>INDEX('I-Baremo_VA_Lapesa'!$D$5:$K$66,MATCH($E148,'I-Baremo_VA_Lapesa'!$C$5:$C$66,0),MATCH($G148,'I-Baremo_VA_Lapesa'!$D$4:$K$4,0))</f>
        <v>19761</v>
      </c>
      <c r="M148" s="123">
        <f t="shared" si="24"/>
        <v>28230</v>
      </c>
      <c r="N148" s="113" cm="1">
        <f t="array" ref="N148">IF(AND($H148&lt;=4800,$I148&lt;=560),0,SUMPRODUCT(--($I148&gt;'I-Baremo_Regulación_Lapesa'!$B$4:$B$8),--($I148&lt;='I-Baremo_Regulación_Lapesa'!$C$4:$C$8),'I-Baremo_Regulación_Lapesa'!$D$4:$D$8))</f>
        <v>4700</v>
      </c>
      <c r="O148" s="78">
        <f t="shared" si="25"/>
        <v>6714.2857142857147</v>
      </c>
      <c r="P148" s="112">
        <f t="shared" si="26"/>
        <v>50045</v>
      </c>
      <c r="Q148" s="74">
        <f t="shared" si="27"/>
        <v>71492.857142857145</v>
      </c>
      <c r="R148" s="113">
        <f>INDEX('I-Baremo_Legalización'!$D$4:$D$100,MATCH($E148,'I-Baremo_Legalización'!$C$4:$C$100,0),1)</f>
        <v>2038.3500000000001</v>
      </c>
      <c r="S148" s="113" cm="1">
        <f t="array" ref="S148">+INDEX('I-Baremo_Acuerdo_Marco'!$F$2:$F$221,MATCH($C148&amp;$E148&amp;$G148,'I-Baremo_Acuerdo_Marco'!$C$2:$C$221&amp;'I-Baremo_Acuerdo_Marco'!$D$2:$D$221&amp;'I-Baremo_Acuerdo_Marco'!$E$2:$E$221,0))</f>
        <v>25734.510999999999</v>
      </c>
      <c r="T148" s="112">
        <f t="shared" si="33"/>
        <v>77817.861000000004</v>
      </c>
      <c r="U148" s="116">
        <f t="shared" si="28"/>
        <v>99265.718142857149</v>
      </c>
      <c r="V148" s="74" t="str">
        <f t="shared" si="29"/>
        <v>AéreoA7350</v>
      </c>
      <c r="W148" s="148">
        <f>+IF(AND($C148='C-Aux_CA'!$C$7,$D148='C-Aux_CA'!$C$5,$I148&gt;='C-Aux_CA'!$C$14,$H148&gt;='C-Aux_CA'!$C$15),1,0)</f>
        <v>0</v>
      </c>
      <c r="X148" s="148">
        <f t="shared" si="30"/>
        <v>1</v>
      </c>
      <c r="Y148" s="151" cm="1">
        <f t="array" ref="Y148">IF(W148=0,0,SUMPRODUCT(--($T148&gt;='C-BaremoVectorial'!$T$4:$T$1101),--(1=$W$4:$W$1101)))</f>
        <v>0</v>
      </c>
      <c r="Z148" s="151">
        <f t="shared" si="31"/>
        <v>0</v>
      </c>
      <c r="AA148" s="151" cm="1">
        <f t="array" ref="AA148">IF($W148=0,0,SUMPRODUCT(--(1=$W$4:$W$1101),--($U148&gt;='C-BaremoVectorial'!$U$4:$U$1101)))</f>
        <v>0</v>
      </c>
      <c r="AB148" s="21"/>
      <c r="AC148" s="21"/>
      <c r="AD148" s="21"/>
    </row>
    <row r="149" spans="1:30" ht="14.5" x14ac:dyDescent="0.35">
      <c r="A149" s="73">
        <f t="shared" si="32"/>
        <v>145</v>
      </c>
      <c r="B149" s="79" t="s">
        <v>8282</v>
      </c>
      <c r="C149" s="79" t="s">
        <v>8244</v>
      </c>
      <c r="D149" s="79" t="s">
        <v>10</v>
      </c>
      <c r="E149" s="79" t="s">
        <v>43</v>
      </c>
      <c r="F149" s="183">
        <v>2</v>
      </c>
      <c r="G149" s="79" t="s">
        <v>8297</v>
      </c>
      <c r="H149" s="78">
        <f>2*19000</f>
        <v>38000</v>
      </c>
      <c r="I149" s="74" cm="1">
        <f t="array" ref="I149">+INDEX('I-Gasificación'!$G$5:$G$1100,MATCH($C149&amp;$D149&amp;$E149&amp;$G149,'I-Gasificación'!$C$5:$C$1100&amp;'I-Gasificación'!$D$5:$D$1100&amp;'I-Gasificación'!$E$5:$E$1100&amp;'I-Gasificación'!$F$5:$F$1100,0))</f>
        <v>7658</v>
      </c>
      <c r="J149" s="112">
        <f>INDEX('I-Baremo_Depósitos_Lapesa'!$C:$C,MATCH($E149,'I-Baremo_Depósitos_Lapesa'!$B:$B,0),1)</f>
        <v>27832</v>
      </c>
      <c r="K149" s="78">
        <f t="shared" si="23"/>
        <v>39760</v>
      </c>
      <c r="L149" s="122">
        <f>INDEX('I-Baremo_VA_Lapesa'!$D$5:$K$66,MATCH($E149,'I-Baremo_VA_Lapesa'!$C$5:$C$66,0),MATCH($G149,'I-Baremo_VA_Lapesa'!$D$4:$K$4,0))</f>
        <v>19761</v>
      </c>
      <c r="M149" s="123">
        <f t="shared" si="24"/>
        <v>28230</v>
      </c>
      <c r="N149" s="113" cm="1">
        <f t="array" ref="N149">IF(AND($H149&lt;=4800,$I149&lt;=560),0,SUMPRODUCT(--($I149&gt;'I-Baremo_Regulación_Lapesa'!$B$4:$B$8),--($I149&lt;='I-Baremo_Regulación_Lapesa'!$C$4:$C$8),'I-Baremo_Regulación_Lapesa'!$D$4:$D$8))</f>
        <v>4700</v>
      </c>
      <c r="O149" s="78">
        <f t="shared" si="25"/>
        <v>6714.2857142857147</v>
      </c>
      <c r="P149" s="112">
        <f t="shared" si="26"/>
        <v>52293</v>
      </c>
      <c r="Q149" s="74">
        <f t="shared" si="27"/>
        <v>74704.28571428571</v>
      </c>
      <c r="R149" s="113">
        <f>INDEX('I-Baremo_Legalización'!$D$4:$D$100,MATCH($E149,'I-Baremo_Legalización'!$C$4:$C$100,0),1)</f>
        <v>2038.3500000000001</v>
      </c>
      <c r="S149" s="113" cm="1">
        <f t="array" ref="S149">+INDEX('I-Baremo_Acuerdo_Marco'!$F$2:$F$221,MATCH($C149&amp;$E149&amp;$G149,'I-Baremo_Acuerdo_Marco'!$C$2:$C$221&amp;'I-Baremo_Acuerdo_Marco'!$D$2:$D$221&amp;'I-Baremo_Acuerdo_Marco'!$E$2:$E$221,0))</f>
        <v>28681.411</v>
      </c>
      <c r="T149" s="112">
        <f t="shared" si="33"/>
        <v>83012.760999999999</v>
      </c>
      <c r="U149" s="116">
        <f t="shared" si="28"/>
        <v>105424.04671428571</v>
      </c>
      <c r="V149" s="74" t="str">
        <f t="shared" si="29"/>
        <v>AéreoA7658</v>
      </c>
      <c r="W149" s="148">
        <f>+IF(AND($C149='C-Aux_CA'!$C$7,$D149='C-Aux_CA'!$C$5,$I149&gt;='C-Aux_CA'!$C$14,$H149&gt;='C-Aux_CA'!$C$15),1,0)</f>
        <v>0</v>
      </c>
      <c r="X149" s="148">
        <f t="shared" si="30"/>
        <v>1</v>
      </c>
      <c r="Y149" s="151" cm="1">
        <f t="array" ref="Y149">IF(W149=0,0,SUMPRODUCT(--($T149&gt;='C-BaremoVectorial'!$T$4:$T$1101),--(1=$W$4:$W$1101)))</f>
        <v>0</v>
      </c>
      <c r="Z149" s="151">
        <f t="shared" si="31"/>
        <v>0</v>
      </c>
      <c r="AA149" s="151" cm="1">
        <f t="array" ref="AA149">IF($W149=0,0,SUMPRODUCT(--(1=$W$4:$W$1101),--($U149&gt;='C-BaremoVectorial'!$U$4:$U$1101)))</f>
        <v>0</v>
      </c>
      <c r="AB149" s="21"/>
      <c r="AC149" s="21"/>
      <c r="AD149" s="21"/>
    </row>
    <row r="150" spans="1:30" ht="14.5" x14ac:dyDescent="0.35">
      <c r="A150" s="73">
        <f t="shared" si="32"/>
        <v>146</v>
      </c>
      <c r="B150" s="79" t="s">
        <v>8282</v>
      </c>
      <c r="C150" s="79" t="s">
        <v>8244</v>
      </c>
      <c r="D150" s="79" t="s">
        <v>10</v>
      </c>
      <c r="E150" s="79" t="s">
        <v>44</v>
      </c>
      <c r="F150" s="183">
        <v>2</v>
      </c>
      <c r="G150" s="79" t="s">
        <v>8297</v>
      </c>
      <c r="H150" s="78">
        <f>2*22000</f>
        <v>44000</v>
      </c>
      <c r="I150" s="74" cm="1">
        <f t="array" ref="I150">+INDEX('I-Gasificación'!$G$5:$G$1100,MATCH($C150&amp;$D150&amp;$E150&amp;$G150,'I-Gasificación'!$C$5:$C$1100&amp;'I-Gasificación'!$D$5:$D$1100&amp;'I-Gasificación'!$E$5:$E$1100&amp;'I-Gasificación'!$F$5:$F$1100,0))</f>
        <v>7966</v>
      </c>
      <c r="J150" s="112">
        <f>INDEX('I-Baremo_Depósitos_Lapesa'!$C:$C,MATCH($E150,'I-Baremo_Depósitos_Lapesa'!$B:$B,0),1)</f>
        <v>35864</v>
      </c>
      <c r="K150" s="78">
        <f t="shared" si="23"/>
        <v>51234.285714285717</v>
      </c>
      <c r="L150" s="122">
        <f>INDEX('I-Baremo_VA_Lapesa'!$D$5:$K$66,MATCH($E150,'I-Baremo_VA_Lapesa'!$C$5:$C$66,0),MATCH($G150,'I-Baremo_VA_Lapesa'!$D$4:$K$4,0))</f>
        <v>19761</v>
      </c>
      <c r="M150" s="123">
        <f t="shared" si="24"/>
        <v>28230</v>
      </c>
      <c r="N150" s="113" cm="1">
        <f t="array" ref="N150">IF(AND($H150&lt;=4800,$I150&lt;=560),0,SUMPRODUCT(--($I150&gt;'I-Baremo_Regulación_Lapesa'!$B$4:$B$8),--($I150&lt;='I-Baremo_Regulación_Lapesa'!$C$4:$C$8),'I-Baremo_Regulación_Lapesa'!$D$4:$D$8))</f>
        <v>4700</v>
      </c>
      <c r="O150" s="78">
        <f t="shared" si="25"/>
        <v>6714.2857142857147</v>
      </c>
      <c r="P150" s="112">
        <f t="shared" si="26"/>
        <v>60325</v>
      </c>
      <c r="Q150" s="74">
        <f t="shared" si="27"/>
        <v>86178.57142857142</v>
      </c>
      <c r="R150" s="113">
        <f>INDEX('I-Baremo_Legalización'!$D$4:$D$100,MATCH($E150,'I-Baremo_Legalización'!$C$4:$C$100,0),1)</f>
        <v>2038.3500000000001</v>
      </c>
      <c r="S150" s="113" cm="1">
        <f t="array" ref="S150">+INDEX('I-Baremo_Acuerdo_Marco'!$F$2:$F$221,MATCH($C150&amp;$E150&amp;$G150,'I-Baremo_Acuerdo_Marco'!$C$2:$C$221&amp;'I-Baremo_Acuerdo_Marco'!$D$2:$D$221&amp;'I-Baremo_Acuerdo_Marco'!$E$2:$E$221,0))</f>
        <v>30229.111000000001</v>
      </c>
      <c r="T150" s="112">
        <f t="shared" si="33"/>
        <v>92592.460999999996</v>
      </c>
      <c r="U150" s="116">
        <f t="shared" si="28"/>
        <v>118446.03242857143</v>
      </c>
      <c r="V150" s="74" t="str">
        <f t="shared" si="29"/>
        <v>AéreoA7966</v>
      </c>
      <c r="W150" s="148">
        <f>+IF(AND($C150='C-Aux_CA'!$C$7,$D150='C-Aux_CA'!$C$5,$I150&gt;='C-Aux_CA'!$C$14,$H150&gt;='C-Aux_CA'!$C$15),1,0)</f>
        <v>0</v>
      </c>
      <c r="X150" s="148">
        <f t="shared" si="30"/>
        <v>1</v>
      </c>
      <c r="Y150" s="151" cm="1">
        <f t="array" ref="Y150">IF(W150=0,0,SUMPRODUCT(--($T150&gt;='C-BaremoVectorial'!$T$4:$T$1101),--(1=$W$4:$W$1101)))</f>
        <v>0</v>
      </c>
      <c r="Z150" s="151">
        <f t="shared" si="31"/>
        <v>0</v>
      </c>
      <c r="AA150" s="151" cm="1">
        <f t="array" ref="AA150">IF($W150=0,0,SUMPRODUCT(--(1=$W$4:$W$1101),--($U150&gt;='C-BaremoVectorial'!$U$4:$U$1101)))</f>
        <v>0</v>
      </c>
      <c r="AB150" s="21"/>
      <c r="AC150" s="21"/>
      <c r="AD150" s="21"/>
    </row>
    <row r="151" spans="1:30" ht="14.5" x14ac:dyDescent="0.35">
      <c r="A151" s="73">
        <f t="shared" si="32"/>
        <v>147</v>
      </c>
      <c r="B151" s="79" t="s">
        <v>8282</v>
      </c>
      <c r="C151" s="79" t="s">
        <v>8244</v>
      </c>
      <c r="D151" s="79" t="s">
        <v>10</v>
      </c>
      <c r="E151" s="79" t="s">
        <v>45</v>
      </c>
      <c r="F151" s="183">
        <v>2</v>
      </c>
      <c r="G151" s="79" t="s">
        <v>8297</v>
      </c>
      <c r="H151" s="78">
        <f>2*24000</f>
        <v>48000</v>
      </c>
      <c r="I151" s="74" cm="1">
        <f t="array" ref="I151">+INDEX('I-Gasificación'!$G$5:$G$1100,MATCH($C151&amp;$D151&amp;$E151&amp;$G151,'I-Gasificación'!$C$5:$C$1100&amp;'I-Gasificación'!$D$5:$D$1100&amp;'I-Gasificación'!$E$5:$E$1100&amp;'I-Gasificación'!$F$5:$F$1100,0))</f>
        <v>7882</v>
      </c>
      <c r="J151" s="112">
        <f>INDEX('I-Baremo_Depósitos_Lapesa'!$C:$C,MATCH($E151,'I-Baremo_Depósitos_Lapesa'!$B:$B,0),1)</f>
        <v>40898</v>
      </c>
      <c r="K151" s="78">
        <f t="shared" si="23"/>
        <v>58425.71428571429</v>
      </c>
      <c r="L151" s="122">
        <f>INDEX('I-Baremo_VA_Lapesa'!$D$5:$K$66,MATCH($E151,'I-Baremo_VA_Lapesa'!$C$5:$C$66,0),MATCH($G151,'I-Baremo_VA_Lapesa'!$D$4:$K$4,0))</f>
        <v>19761</v>
      </c>
      <c r="M151" s="123">
        <f t="shared" si="24"/>
        <v>28230</v>
      </c>
      <c r="N151" s="113" cm="1">
        <f t="array" ref="N151">IF(AND($H151&lt;=4800,$I151&lt;=560),0,SUMPRODUCT(--($I151&gt;'I-Baremo_Regulación_Lapesa'!$B$4:$B$8),--($I151&lt;='I-Baremo_Regulación_Lapesa'!$C$4:$C$8),'I-Baremo_Regulación_Lapesa'!$D$4:$D$8))</f>
        <v>4700</v>
      </c>
      <c r="O151" s="78">
        <f t="shared" si="25"/>
        <v>6714.2857142857147</v>
      </c>
      <c r="P151" s="112">
        <f t="shared" si="26"/>
        <v>65359</v>
      </c>
      <c r="Q151" s="74">
        <f t="shared" si="27"/>
        <v>93370</v>
      </c>
      <c r="R151" s="113">
        <f>INDEX('I-Baremo_Legalización'!$D$4:$D$100,MATCH($E151,'I-Baremo_Legalización'!$C$4:$C$100,0),1)</f>
        <v>2038.3500000000001</v>
      </c>
      <c r="S151" s="113" cm="1">
        <f t="array" ref="S151">+INDEX('I-Baremo_Acuerdo_Marco'!$F$2:$F$221,MATCH($C151&amp;$E151&amp;$G151,'I-Baremo_Acuerdo_Marco'!$C$2:$C$221&amp;'I-Baremo_Acuerdo_Marco'!$D$2:$D$221&amp;'I-Baremo_Acuerdo_Marco'!$E$2:$E$221,0))</f>
        <v>30767.011000000002</v>
      </c>
      <c r="T151" s="112">
        <f t="shared" si="33"/>
        <v>98164.361000000004</v>
      </c>
      <c r="U151" s="116">
        <f t="shared" si="28"/>
        <v>126175.361</v>
      </c>
      <c r="V151" s="74" t="str">
        <f t="shared" si="29"/>
        <v>AéreoA7882</v>
      </c>
      <c r="W151" s="148">
        <f>+IF(AND($C151='C-Aux_CA'!$C$7,$D151='C-Aux_CA'!$C$5,$I151&gt;='C-Aux_CA'!$C$14,$H151&gt;='C-Aux_CA'!$C$15),1,0)</f>
        <v>0</v>
      </c>
      <c r="X151" s="148">
        <f t="shared" si="30"/>
        <v>1</v>
      </c>
      <c r="Y151" s="151" cm="1">
        <f t="array" ref="Y151">IF(W151=0,0,SUMPRODUCT(--($T151&gt;='C-BaremoVectorial'!$T$4:$T$1101),--(1=$W$4:$W$1101)))</f>
        <v>0</v>
      </c>
      <c r="Z151" s="151">
        <f t="shared" si="31"/>
        <v>0</v>
      </c>
      <c r="AA151" s="151" cm="1">
        <f t="array" ref="AA151">IF($W151=0,0,SUMPRODUCT(--(1=$W$4:$W$1101),--($U151&gt;='C-BaremoVectorial'!$U$4:$U$1101)))</f>
        <v>0</v>
      </c>
      <c r="AB151" s="21"/>
      <c r="AC151" s="21"/>
      <c r="AD151" s="21"/>
    </row>
    <row r="152" spans="1:30" ht="14.5" x14ac:dyDescent="0.35">
      <c r="A152" s="73">
        <f t="shared" si="32"/>
        <v>148</v>
      </c>
      <c r="B152" s="79" t="s">
        <v>8282</v>
      </c>
      <c r="C152" s="79" t="s">
        <v>8244</v>
      </c>
      <c r="D152" s="79" t="s">
        <v>10</v>
      </c>
      <c r="E152" s="79" t="s">
        <v>46</v>
      </c>
      <c r="F152" s="183">
        <v>2</v>
      </c>
      <c r="G152" s="79" t="s">
        <v>8297</v>
      </c>
      <c r="H152" s="78">
        <f>2*29000</f>
        <v>58000</v>
      </c>
      <c r="I152" s="74" cm="1">
        <f t="array" ref="I152">+INDEX('I-Gasificación'!$G$5:$G$1100,MATCH($C152&amp;$D152&amp;$E152&amp;$G152,'I-Gasificación'!$C$5:$C$1100&amp;'I-Gasificación'!$D$5:$D$1100&amp;'I-Gasificación'!$E$5:$E$1100&amp;'I-Gasificación'!$F$5:$F$1100,0))</f>
        <v>8274</v>
      </c>
      <c r="J152" s="112">
        <f>INDEX('I-Baremo_Depósitos_Lapesa'!$C:$C,MATCH($E152,'I-Baremo_Depósitos_Lapesa'!$B:$B,0),1)</f>
        <v>45448</v>
      </c>
      <c r="K152" s="78">
        <f t="shared" si="23"/>
        <v>64925.71428571429</v>
      </c>
      <c r="L152" s="122">
        <f>INDEX('I-Baremo_VA_Lapesa'!$D$5:$K$66,MATCH($E152,'I-Baremo_VA_Lapesa'!$C$5:$C$66,0),MATCH($G152,'I-Baremo_VA_Lapesa'!$D$4:$K$4,0))</f>
        <v>19761</v>
      </c>
      <c r="M152" s="123">
        <f t="shared" si="24"/>
        <v>28230</v>
      </c>
      <c r="N152" s="113" cm="1">
        <f t="array" ref="N152">IF(AND($H152&lt;=4800,$I152&lt;=560),0,SUMPRODUCT(--($I152&gt;'I-Baremo_Regulación_Lapesa'!$B$4:$B$8),--($I152&lt;='I-Baremo_Regulación_Lapesa'!$C$4:$C$8),'I-Baremo_Regulación_Lapesa'!$D$4:$D$8))</f>
        <v>4700</v>
      </c>
      <c r="O152" s="78">
        <f t="shared" si="25"/>
        <v>6714.2857142857147</v>
      </c>
      <c r="P152" s="112">
        <f t="shared" si="26"/>
        <v>69909</v>
      </c>
      <c r="Q152" s="74">
        <f t="shared" si="27"/>
        <v>99870</v>
      </c>
      <c r="R152" s="113">
        <f>INDEX('I-Baremo_Legalización'!$D$4:$D$100,MATCH($E152,'I-Baremo_Legalización'!$C$4:$C$100,0),1)</f>
        <v>2038.3500000000001</v>
      </c>
      <c r="S152" s="113" cm="1">
        <f t="array" ref="S152">+INDEX('I-Baremo_Acuerdo_Marco'!$F$2:$F$221,MATCH($C152&amp;$E152&amp;$G152,'I-Baremo_Acuerdo_Marco'!$C$2:$C$221&amp;'I-Baremo_Acuerdo_Marco'!$D$2:$D$221&amp;'I-Baremo_Acuerdo_Marco'!$E$2:$E$221,0))</f>
        <v>31984.710999999999</v>
      </c>
      <c r="T152" s="112">
        <f t="shared" si="33"/>
        <v>103932.061</v>
      </c>
      <c r="U152" s="116">
        <f t="shared" si="28"/>
        <v>133893.06100000002</v>
      </c>
      <c r="V152" s="74" t="str">
        <f t="shared" si="29"/>
        <v>AéreoA8274</v>
      </c>
      <c r="W152" s="148">
        <f>+IF(AND($C152='C-Aux_CA'!$C$7,$D152='C-Aux_CA'!$C$5,$I152&gt;='C-Aux_CA'!$C$14,$H152&gt;='C-Aux_CA'!$C$15),1,0)</f>
        <v>0</v>
      </c>
      <c r="X152" s="148">
        <f t="shared" si="30"/>
        <v>1</v>
      </c>
      <c r="Y152" s="151" cm="1">
        <f t="array" ref="Y152">IF(W152=0,0,SUMPRODUCT(--($T152&gt;='C-BaremoVectorial'!$T$4:$T$1101),--(1=$W$4:$W$1101)))</f>
        <v>0</v>
      </c>
      <c r="Z152" s="151">
        <f t="shared" si="31"/>
        <v>0</v>
      </c>
      <c r="AA152" s="151" cm="1">
        <f t="array" ref="AA152">IF($W152=0,0,SUMPRODUCT(--(1=$W$4:$W$1101),--($U152&gt;='C-BaremoVectorial'!$U$4:$U$1101)))</f>
        <v>0</v>
      </c>
      <c r="AB152" s="21"/>
      <c r="AC152" s="21"/>
      <c r="AD152" s="21"/>
    </row>
    <row r="153" spans="1:30" ht="14.5" x14ac:dyDescent="0.35">
      <c r="A153" s="73">
        <f t="shared" si="32"/>
        <v>149</v>
      </c>
      <c r="B153" s="79" t="s">
        <v>8282</v>
      </c>
      <c r="C153" s="79" t="s">
        <v>8244</v>
      </c>
      <c r="D153" s="79" t="s">
        <v>10</v>
      </c>
      <c r="E153" s="79" t="s">
        <v>47</v>
      </c>
      <c r="F153" s="183">
        <v>2</v>
      </c>
      <c r="G153" s="79" t="s">
        <v>8297</v>
      </c>
      <c r="H153" s="78">
        <f>2*34000</f>
        <v>68000</v>
      </c>
      <c r="I153" s="74" cm="1">
        <f t="array" ref="I153">+INDEX('I-Gasificación'!$G$5:$G$1100,MATCH($C153&amp;$D153&amp;$E153&amp;$G153,'I-Gasificación'!$C$5:$C$1100&amp;'I-Gasificación'!$D$5:$D$1100&amp;'I-Gasificación'!$E$5:$E$1100&amp;'I-Gasificación'!$F$5:$F$1100,0))</f>
        <v>8666</v>
      </c>
      <c r="J153" s="112">
        <f>INDEX('I-Baremo_Depósitos_Lapesa'!$C:$C,MATCH($E153,'I-Baremo_Depósitos_Lapesa'!$B:$B,0),1)</f>
        <v>50478</v>
      </c>
      <c r="K153" s="78">
        <f t="shared" si="23"/>
        <v>72111.42857142858</v>
      </c>
      <c r="L153" s="122">
        <f>INDEX('I-Baremo_VA_Lapesa'!$D$5:$K$66,MATCH($E153,'I-Baremo_VA_Lapesa'!$C$5:$C$66,0),MATCH($G153,'I-Baremo_VA_Lapesa'!$D$4:$K$4,0))</f>
        <v>19761</v>
      </c>
      <c r="M153" s="123">
        <f t="shared" si="24"/>
        <v>28230</v>
      </c>
      <c r="N153" s="113" cm="1">
        <f t="array" ref="N153">IF(AND($H153&lt;=4800,$I153&lt;=560),0,SUMPRODUCT(--($I153&gt;'I-Baremo_Regulación_Lapesa'!$B$4:$B$8),--($I153&lt;='I-Baremo_Regulación_Lapesa'!$C$4:$C$8),'I-Baremo_Regulación_Lapesa'!$D$4:$D$8))</f>
        <v>4700</v>
      </c>
      <c r="O153" s="78">
        <f t="shared" si="25"/>
        <v>6714.2857142857147</v>
      </c>
      <c r="P153" s="112">
        <f t="shared" si="26"/>
        <v>74939</v>
      </c>
      <c r="Q153" s="74">
        <f t="shared" si="27"/>
        <v>107055.71428571429</v>
      </c>
      <c r="R153" s="113">
        <f>INDEX('I-Baremo_Legalización'!$D$4:$D$100,MATCH($E153,'I-Baremo_Legalización'!$C$4:$C$100,0),1)</f>
        <v>3215.3500000000004</v>
      </c>
      <c r="S153" s="113" cm="1">
        <f t="array" ref="S153">+INDEX('I-Baremo_Acuerdo_Marco'!$F$2:$F$221,MATCH($C153&amp;$E153&amp;$G153,'I-Baremo_Acuerdo_Marco'!$C$2:$C$221&amp;'I-Baremo_Acuerdo_Marco'!$D$2:$D$221&amp;'I-Baremo_Acuerdo_Marco'!$E$2:$E$221,0))</f>
        <v>35948.231</v>
      </c>
      <c r="T153" s="112">
        <f t="shared" si="33"/>
        <v>114102.58100000001</v>
      </c>
      <c r="U153" s="116">
        <f t="shared" si="28"/>
        <v>146219.2952857143</v>
      </c>
      <c r="V153" s="74" t="str">
        <f t="shared" si="29"/>
        <v>AéreoA8666</v>
      </c>
      <c r="W153" s="148">
        <f>+IF(AND($C153='C-Aux_CA'!$C$7,$D153='C-Aux_CA'!$C$5,$I153&gt;='C-Aux_CA'!$C$14,$H153&gt;='C-Aux_CA'!$C$15),1,0)</f>
        <v>0</v>
      </c>
      <c r="X153" s="148">
        <f t="shared" si="30"/>
        <v>1</v>
      </c>
      <c r="Y153" s="151" cm="1">
        <f t="array" ref="Y153">IF(W153=0,0,SUMPRODUCT(--($T153&gt;='C-BaremoVectorial'!$T$4:$T$1101),--(1=$W$4:$W$1101)))</f>
        <v>0</v>
      </c>
      <c r="Z153" s="151">
        <f t="shared" si="31"/>
        <v>0</v>
      </c>
      <c r="AA153" s="151" cm="1">
        <f t="array" ref="AA153">IF($W153=0,0,SUMPRODUCT(--(1=$W$4:$W$1101),--($U153&gt;='C-BaremoVectorial'!$U$4:$U$1101)))</f>
        <v>0</v>
      </c>
      <c r="AB153" s="21"/>
      <c r="AC153" s="21"/>
      <c r="AD153" s="21"/>
    </row>
    <row r="154" spans="1:30" ht="14.5" x14ac:dyDescent="0.35">
      <c r="A154" s="73">
        <f t="shared" si="32"/>
        <v>150</v>
      </c>
      <c r="B154" s="79" t="s">
        <v>8282</v>
      </c>
      <c r="C154" s="79" t="s">
        <v>8244</v>
      </c>
      <c r="D154" s="79" t="s">
        <v>10</v>
      </c>
      <c r="E154" s="79" t="s">
        <v>48</v>
      </c>
      <c r="F154" s="183">
        <v>2</v>
      </c>
      <c r="G154" s="79" t="s">
        <v>8297</v>
      </c>
      <c r="H154" s="78">
        <f>2*33000</f>
        <v>66000</v>
      </c>
      <c r="I154" s="74" cm="1">
        <f t="array" ref="I154">+INDEX('I-Gasificación'!$G$5:$G$1100,MATCH($C154&amp;$D154&amp;$E154&amp;$G154,'I-Gasificación'!$C$5:$C$1100&amp;'I-Gasificación'!$D$5:$D$1100&amp;'I-Gasificación'!$E$5:$E$1100&amp;'I-Gasificación'!$F$5:$F$1100,0))</f>
        <v>8106</v>
      </c>
      <c r="J154" s="112">
        <f>INDEX('I-Baremo_Depósitos_Lapesa'!$C:$C,MATCH($E154,'I-Baremo_Depósitos_Lapesa'!$B:$B,0),1)</f>
        <v>67416</v>
      </c>
      <c r="K154" s="78">
        <f t="shared" si="23"/>
        <v>96308.571428571435</v>
      </c>
      <c r="L154" s="122">
        <f>INDEX('I-Baremo_VA_Lapesa'!$D$5:$K$66,MATCH($E154,'I-Baremo_VA_Lapesa'!$C$5:$C$66,0),MATCH($G154,'I-Baremo_VA_Lapesa'!$D$4:$K$4,0))</f>
        <v>19761</v>
      </c>
      <c r="M154" s="123">
        <f t="shared" si="24"/>
        <v>28230</v>
      </c>
      <c r="N154" s="113" cm="1">
        <f t="array" ref="N154">IF(AND($H154&lt;=4800,$I154&lt;=560),0,SUMPRODUCT(--($I154&gt;'I-Baremo_Regulación_Lapesa'!$B$4:$B$8),--($I154&lt;='I-Baremo_Regulación_Lapesa'!$C$4:$C$8),'I-Baremo_Regulación_Lapesa'!$D$4:$D$8))</f>
        <v>4700</v>
      </c>
      <c r="O154" s="78">
        <f t="shared" si="25"/>
        <v>6714.2857142857147</v>
      </c>
      <c r="P154" s="112">
        <f t="shared" si="26"/>
        <v>91877</v>
      </c>
      <c r="Q154" s="74">
        <f t="shared" si="27"/>
        <v>131252.85714285716</v>
      </c>
      <c r="R154" s="113">
        <f>INDEX('I-Baremo_Legalización'!$D$4:$D$100,MATCH($E154,'I-Baremo_Legalización'!$C$4:$C$100,0),1)</f>
        <v>3215.3500000000004</v>
      </c>
      <c r="S154" s="113" cm="1">
        <f t="array" ref="S154">+INDEX('I-Baremo_Acuerdo_Marco'!$F$2:$F$221,MATCH($C154&amp;$E154&amp;$G154,'I-Baremo_Acuerdo_Marco'!$C$2:$C$221&amp;'I-Baremo_Acuerdo_Marco'!$D$2:$D$221&amp;'I-Baremo_Acuerdo_Marco'!$E$2:$E$221,0))</f>
        <v>35124.330999999998</v>
      </c>
      <c r="T154" s="112">
        <f t="shared" si="33"/>
        <v>130216.68100000001</v>
      </c>
      <c r="U154" s="116">
        <f t="shared" si="28"/>
        <v>169592.53814285717</v>
      </c>
      <c r="V154" s="74" t="str">
        <f t="shared" si="29"/>
        <v>AéreoA8106</v>
      </c>
      <c r="W154" s="148">
        <f>+IF(AND($C154='C-Aux_CA'!$C$7,$D154='C-Aux_CA'!$C$5,$I154&gt;='C-Aux_CA'!$C$14,$H154&gt;='C-Aux_CA'!$C$15),1,0)</f>
        <v>0</v>
      </c>
      <c r="X154" s="148">
        <f t="shared" si="30"/>
        <v>1</v>
      </c>
      <c r="Y154" s="151" cm="1">
        <f t="array" ref="Y154">IF(W154=0,0,SUMPRODUCT(--($T154&gt;='C-BaremoVectorial'!$T$4:$T$1101),--(1=$W$4:$W$1101)))</f>
        <v>0</v>
      </c>
      <c r="Z154" s="151">
        <f t="shared" si="31"/>
        <v>0</v>
      </c>
      <c r="AA154" s="151" cm="1">
        <f t="array" ref="AA154">IF($W154=0,0,SUMPRODUCT(--(1=$W$4:$W$1101),--($U154&gt;='C-BaremoVectorial'!$U$4:$U$1101)))</f>
        <v>0</v>
      </c>
      <c r="AB154" s="21"/>
      <c r="AC154" s="21"/>
      <c r="AD154" s="21"/>
    </row>
    <row r="155" spans="1:30" ht="14.5" x14ac:dyDescent="0.35">
      <c r="A155" s="73">
        <f t="shared" si="32"/>
        <v>151</v>
      </c>
      <c r="B155" s="79" t="s">
        <v>8282</v>
      </c>
      <c r="C155" s="79" t="s">
        <v>8244</v>
      </c>
      <c r="D155" s="79" t="s">
        <v>10</v>
      </c>
      <c r="E155" s="79" t="s">
        <v>49</v>
      </c>
      <c r="F155" s="183">
        <v>2</v>
      </c>
      <c r="G155" s="79" t="s">
        <v>8297</v>
      </c>
      <c r="H155" s="78">
        <f>2*50000</f>
        <v>100000</v>
      </c>
      <c r="I155" s="74" cm="1">
        <f t="array" ref="I155">+INDEX('I-Gasificación'!$G$5:$G$1100,MATCH($C155&amp;$D155&amp;$E155&amp;$G155,'I-Gasificación'!$C$5:$C$1100&amp;'I-Gasificación'!$D$5:$D$1100&amp;'I-Gasificación'!$E$5:$E$1100&amp;'I-Gasificación'!$F$5:$F$1100,0))</f>
        <v>9226</v>
      </c>
      <c r="J155" s="112">
        <f>INDEX('I-Baremo_Depósitos_Lapesa'!$C:$C,MATCH($E155,'I-Baremo_Depósitos_Lapesa'!$B:$B,0),1)</f>
        <v>88888</v>
      </c>
      <c r="K155" s="78">
        <f t="shared" si="23"/>
        <v>126982.85714285714</v>
      </c>
      <c r="L155" s="122">
        <f>INDEX('I-Baremo_VA_Lapesa'!$D$5:$K$66,MATCH($E155,'I-Baremo_VA_Lapesa'!$C$5:$C$66,0),MATCH($G155,'I-Baremo_VA_Lapesa'!$D$4:$K$4,0))</f>
        <v>19761</v>
      </c>
      <c r="M155" s="123">
        <f t="shared" si="24"/>
        <v>28230</v>
      </c>
      <c r="N155" s="113" cm="1">
        <f t="array" ref="N155">IF(AND($H155&lt;=4800,$I155&lt;=560),0,SUMPRODUCT(--($I155&gt;'I-Baremo_Regulación_Lapesa'!$B$4:$B$8),--($I155&lt;='I-Baremo_Regulación_Lapesa'!$C$4:$C$8),'I-Baremo_Regulación_Lapesa'!$D$4:$D$8))</f>
        <v>4700</v>
      </c>
      <c r="O155" s="78">
        <f t="shared" si="25"/>
        <v>6714.2857142857147</v>
      </c>
      <c r="P155" s="112">
        <f t="shared" si="26"/>
        <v>113349</v>
      </c>
      <c r="Q155" s="74">
        <f t="shared" si="27"/>
        <v>161927.14285714287</v>
      </c>
      <c r="R155" s="113">
        <f>INDEX('I-Baremo_Legalización'!$D$4:$D$100,MATCH($E155,'I-Baremo_Legalización'!$C$4:$C$100,0),1)</f>
        <v>3215.3500000000004</v>
      </c>
      <c r="S155" s="113" cm="1">
        <f t="array" ref="S155">+INDEX('I-Baremo_Acuerdo_Marco'!$F$2:$F$221,MATCH($C155&amp;$E155&amp;$G155,'I-Baremo_Acuerdo_Marco'!$C$2:$C$221&amp;'I-Baremo_Acuerdo_Marco'!$D$2:$D$221&amp;'I-Baremo_Acuerdo_Marco'!$E$2:$E$221,0))</f>
        <v>39287.831000000006</v>
      </c>
      <c r="T155" s="112">
        <f t="shared" si="33"/>
        <v>155852.18100000001</v>
      </c>
      <c r="U155" s="116">
        <f t="shared" si="28"/>
        <v>204430.32385714288</v>
      </c>
      <c r="V155" s="74" t="str">
        <f t="shared" si="29"/>
        <v>AéreoA9226</v>
      </c>
      <c r="W155" s="148">
        <f>+IF(AND($C155='C-Aux_CA'!$C$7,$D155='C-Aux_CA'!$C$5,$I155&gt;='C-Aux_CA'!$C$14,$H155&gt;='C-Aux_CA'!$C$15),1,0)</f>
        <v>0</v>
      </c>
      <c r="X155" s="148">
        <f t="shared" si="30"/>
        <v>1</v>
      </c>
      <c r="Y155" s="151" cm="1">
        <f t="array" ref="Y155">IF(W155=0,0,SUMPRODUCT(--($T155&gt;='C-BaremoVectorial'!$T$4:$T$1101),--(1=$W$4:$W$1101)))</f>
        <v>0</v>
      </c>
      <c r="Z155" s="151">
        <f t="shared" si="31"/>
        <v>0</v>
      </c>
      <c r="AA155" s="151" cm="1">
        <f t="array" ref="AA155">IF($W155=0,0,SUMPRODUCT(--(1=$W$4:$W$1101),--($U155&gt;='C-BaremoVectorial'!$U$4:$U$1101)))</f>
        <v>0</v>
      </c>
      <c r="AB155" s="21"/>
      <c r="AC155" s="21"/>
      <c r="AD155" s="21"/>
    </row>
    <row r="156" spans="1:30" ht="14.5" x14ac:dyDescent="0.35">
      <c r="A156" s="73">
        <f t="shared" si="32"/>
        <v>152</v>
      </c>
      <c r="B156" s="79" t="s">
        <v>8282</v>
      </c>
      <c r="C156" s="79" t="s">
        <v>8244</v>
      </c>
      <c r="D156" s="79" t="s">
        <v>10</v>
      </c>
      <c r="E156" s="79" t="s">
        <v>50</v>
      </c>
      <c r="F156" s="183">
        <v>2</v>
      </c>
      <c r="G156" s="79" t="s">
        <v>8297</v>
      </c>
      <c r="H156" s="78">
        <f>2*59000</f>
        <v>118000</v>
      </c>
      <c r="I156" s="74" cm="1">
        <f t="array" ref="I156">+INDEX('I-Gasificación'!$G$5:$G$1100,MATCH($C156&amp;$D156&amp;$E156&amp;$G156,'I-Gasificación'!$C$5:$C$1100&amp;'I-Gasificación'!$D$5:$D$1100&amp;'I-Gasificación'!$E$5:$E$1100&amp;'I-Gasificación'!$F$5:$F$1100,0))</f>
        <v>9870</v>
      </c>
      <c r="J156" s="112">
        <f>INDEX('I-Baremo_Depósitos_Lapesa'!$C:$C,MATCH($E156,'I-Baremo_Depósitos_Lapesa'!$B:$B,0),1)</f>
        <v>108492</v>
      </c>
      <c r="K156" s="78">
        <f t="shared" si="23"/>
        <v>154988.57142857145</v>
      </c>
      <c r="L156" s="122">
        <f>INDEX('I-Baremo_VA_Lapesa'!$D$5:$K$66,MATCH($E156,'I-Baremo_VA_Lapesa'!$C$5:$C$66,0),MATCH($G156,'I-Baremo_VA_Lapesa'!$D$4:$K$4,0))</f>
        <v>19761</v>
      </c>
      <c r="M156" s="123">
        <f t="shared" si="24"/>
        <v>28230</v>
      </c>
      <c r="N156" s="113" cm="1">
        <f t="array" ref="N156">IF(AND($H156&lt;=4800,$I156&lt;=560),0,SUMPRODUCT(--($I156&gt;'I-Baremo_Regulación_Lapesa'!$B$4:$B$8),--($I156&lt;='I-Baremo_Regulación_Lapesa'!$C$4:$C$8),'I-Baremo_Regulación_Lapesa'!$D$4:$D$8))</f>
        <v>4700</v>
      </c>
      <c r="O156" s="78">
        <f t="shared" si="25"/>
        <v>6714.2857142857147</v>
      </c>
      <c r="P156" s="112">
        <f t="shared" si="26"/>
        <v>132953</v>
      </c>
      <c r="Q156" s="74">
        <f t="shared" si="27"/>
        <v>189932.85714285716</v>
      </c>
      <c r="R156" s="113">
        <f>INDEX('I-Baremo_Legalización'!$D$4:$D$100,MATCH($E156,'I-Baremo_Legalización'!$C$4:$C$100,0),1)</f>
        <v>3215.3500000000004</v>
      </c>
      <c r="S156" s="113" cm="1">
        <f t="array" ref="S156">+INDEX('I-Baremo_Acuerdo_Marco'!$F$2:$F$221,MATCH($C156&amp;$E156&amp;$G156,'I-Baremo_Acuerdo_Marco'!$C$2:$C$221&amp;'I-Baremo_Acuerdo_Marco'!$D$2:$D$221&amp;'I-Baremo_Acuerdo_Marco'!$E$2:$E$221,0))</f>
        <v>42187.431000000004</v>
      </c>
      <c r="T156" s="112">
        <f t="shared" si="33"/>
        <v>178355.78100000002</v>
      </c>
      <c r="U156" s="116">
        <f t="shared" si="28"/>
        <v>235335.63814285718</v>
      </c>
      <c r="V156" s="74" t="str">
        <f t="shared" si="29"/>
        <v>AéreoA9870</v>
      </c>
      <c r="W156" s="148">
        <f>+IF(AND($C156='C-Aux_CA'!$C$7,$D156='C-Aux_CA'!$C$5,$I156&gt;='C-Aux_CA'!$C$14,$H156&gt;='C-Aux_CA'!$C$15),1,0)</f>
        <v>0</v>
      </c>
      <c r="X156" s="148">
        <f t="shared" si="30"/>
        <v>1</v>
      </c>
      <c r="Y156" s="151" cm="1">
        <f t="array" ref="Y156">IF(W156=0,0,SUMPRODUCT(--($T156&gt;='C-BaremoVectorial'!$T$4:$T$1101),--(1=$W$4:$W$1101)))</f>
        <v>0</v>
      </c>
      <c r="Z156" s="151">
        <f t="shared" si="31"/>
        <v>0</v>
      </c>
      <c r="AA156" s="151" cm="1">
        <f t="array" ref="AA156">IF($W156=0,0,SUMPRODUCT(--(1=$W$4:$W$1101),--($U156&gt;='C-BaremoVectorial'!$U$4:$U$1101)))</f>
        <v>0</v>
      </c>
      <c r="AB156" s="21"/>
      <c r="AC156" s="21"/>
      <c r="AD156" s="21"/>
    </row>
    <row r="157" spans="1:30" ht="14.5" x14ac:dyDescent="0.35">
      <c r="A157" s="73">
        <f t="shared" si="32"/>
        <v>153</v>
      </c>
      <c r="B157" s="79" t="s">
        <v>8282</v>
      </c>
      <c r="C157" s="79" t="s">
        <v>8244</v>
      </c>
      <c r="D157" s="79" t="s">
        <v>10</v>
      </c>
      <c r="E157" s="79" t="s">
        <v>51</v>
      </c>
      <c r="F157" s="183">
        <v>2</v>
      </c>
      <c r="G157" s="79" t="s">
        <v>8297</v>
      </c>
      <c r="H157" s="78">
        <f>2*50000</f>
        <v>100000</v>
      </c>
      <c r="I157" s="74" cm="1">
        <f t="array" ref="I157">+INDEX('I-Gasificación'!$G$5:$G$1100,MATCH($C157&amp;$D157&amp;$E157&amp;$G157,'I-Gasificación'!$C$5:$C$1100&amp;'I-Gasificación'!$D$5:$D$1100&amp;'I-Gasificación'!$E$5:$E$1100&amp;'I-Gasificación'!$F$5:$F$1100,0))</f>
        <v>8946</v>
      </c>
      <c r="J157" s="112">
        <f>INDEX('I-Baremo_Depósitos_Lapesa'!$C:$C,MATCH($E157,'I-Baremo_Depósitos_Lapesa'!$B:$B,0),1)</f>
        <v>90864</v>
      </c>
      <c r="K157" s="78">
        <f t="shared" si="23"/>
        <v>129805.71428571429</v>
      </c>
      <c r="L157" s="122">
        <f>INDEX('I-Baremo_VA_Lapesa'!$D$5:$K$66,MATCH($E157,'I-Baremo_VA_Lapesa'!$C$5:$C$66,0),MATCH($G157,'I-Baremo_VA_Lapesa'!$D$4:$K$4,0))</f>
        <v>19761</v>
      </c>
      <c r="M157" s="123">
        <f t="shared" si="24"/>
        <v>28230</v>
      </c>
      <c r="N157" s="113" cm="1">
        <f t="array" ref="N157">IF(AND($H157&lt;=4800,$I157&lt;=560),0,SUMPRODUCT(--($I157&gt;'I-Baremo_Regulación_Lapesa'!$B$4:$B$8),--($I157&lt;='I-Baremo_Regulación_Lapesa'!$C$4:$C$8),'I-Baremo_Regulación_Lapesa'!$D$4:$D$8))</f>
        <v>4700</v>
      </c>
      <c r="O157" s="78">
        <f t="shared" si="25"/>
        <v>6714.2857142857147</v>
      </c>
      <c r="P157" s="112">
        <f t="shared" si="26"/>
        <v>115325</v>
      </c>
      <c r="Q157" s="74">
        <f t="shared" si="27"/>
        <v>164750</v>
      </c>
      <c r="R157" s="113">
        <f>INDEX('I-Baremo_Legalización'!$D$4:$D$100,MATCH($E157,'I-Baremo_Legalización'!$C$4:$C$100,0),1)</f>
        <v>3215.3500000000004</v>
      </c>
      <c r="S157" s="113" cm="1">
        <f t="array" ref="S157">+INDEX('I-Baremo_Acuerdo_Marco'!$F$2:$F$221,MATCH($C157&amp;$E157&amp;$G157,'I-Baremo_Acuerdo_Marco'!$C$2:$C$221&amp;'I-Baremo_Acuerdo_Marco'!$D$2:$D$221&amp;'I-Baremo_Acuerdo_Marco'!$E$2:$E$221,0))</f>
        <v>39625.531000000003</v>
      </c>
      <c r="T157" s="112">
        <f t="shared" si="33"/>
        <v>158165.88099999999</v>
      </c>
      <c r="U157" s="116">
        <f t="shared" si="28"/>
        <v>207590.88099999999</v>
      </c>
      <c r="V157" s="74" t="str">
        <f t="shared" si="29"/>
        <v>AéreoA8946</v>
      </c>
      <c r="W157" s="148">
        <f>+IF(AND($C157='C-Aux_CA'!$C$7,$D157='C-Aux_CA'!$C$5,$I157&gt;='C-Aux_CA'!$C$14,$H157&gt;='C-Aux_CA'!$C$15),1,0)</f>
        <v>0</v>
      </c>
      <c r="X157" s="148">
        <f t="shared" si="30"/>
        <v>1</v>
      </c>
      <c r="Y157" s="151" cm="1">
        <f t="array" ref="Y157">IF(W157=0,0,SUMPRODUCT(--($T157&gt;='C-BaremoVectorial'!$T$4:$T$1101),--(1=$W$4:$W$1101)))</f>
        <v>0</v>
      </c>
      <c r="Z157" s="151">
        <f t="shared" si="31"/>
        <v>0</v>
      </c>
      <c r="AA157" s="151" cm="1">
        <f t="array" ref="AA157">IF($W157=0,0,SUMPRODUCT(--(1=$W$4:$W$1101),--($U157&gt;='C-BaremoVectorial'!$U$4:$U$1101)))</f>
        <v>0</v>
      </c>
      <c r="AB157" s="21"/>
      <c r="AC157" s="21"/>
      <c r="AD157" s="21"/>
    </row>
    <row r="158" spans="1:30" ht="14.5" x14ac:dyDescent="0.35">
      <c r="A158" s="73">
        <f t="shared" si="32"/>
        <v>154</v>
      </c>
      <c r="B158" s="79" t="s">
        <v>8269</v>
      </c>
      <c r="C158" s="79" t="s">
        <v>8244</v>
      </c>
      <c r="D158" s="79" t="s">
        <v>10</v>
      </c>
      <c r="E158" s="79" t="s">
        <v>29</v>
      </c>
      <c r="F158" s="183">
        <v>1</v>
      </c>
      <c r="G158" s="79" t="s">
        <v>8298</v>
      </c>
      <c r="H158" s="78">
        <v>13000</v>
      </c>
      <c r="I158" s="74" cm="1">
        <f t="array" ref="I158">+INDEX('I-Gasificación'!$G$5:$G$1100,MATCH($C158&amp;$D158&amp;$E158&amp;$G158,'I-Gasificación'!$C$5:$C$1100&amp;'I-Gasificación'!$D$5:$D$1100&amp;'I-Gasificación'!$E$5:$E$1100&amp;'I-Gasificación'!$F$5:$F$1100,0))</f>
        <v>4494</v>
      </c>
      <c r="J158" s="112">
        <f>INDEX('I-Baremo_Depósitos_Lapesa'!$C:$C,MATCH($E158,'I-Baremo_Depósitos_Lapesa'!$B:$B,0),1)</f>
        <v>10510</v>
      </c>
      <c r="K158" s="78">
        <f t="shared" si="23"/>
        <v>15014.285714285716</v>
      </c>
      <c r="L158" s="122">
        <f>INDEX('I-Baremo_VA_Lapesa'!$D$5:$K$66,MATCH($E158,'I-Baremo_VA_Lapesa'!$C$5:$C$66,0),MATCH($G158,'I-Baremo_VA_Lapesa'!$D$4:$K$4,0))</f>
        <v>25574</v>
      </c>
      <c r="M158" s="123">
        <f t="shared" si="24"/>
        <v>36534.285714285717</v>
      </c>
      <c r="N158" s="113" cm="1">
        <f t="array" ref="N158">IF(AND($H158&lt;=4800,$I158&lt;=560),0,SUMPRODUCT(--($I158&gt;'I-Baremo_Regulación_Lapesa'!$B$4:$B$8),--($I158&lt;='I-Baremo_Regulación_Lapesa'!$C$4:$C$8),'I-Baremo_Regulación_Lapesa'!$D$4:$D$8))</f>
        <v>3820</v>
      </c>
      <c r="O158" s="78">
        <f t="shared" si="25"/>
        <v>5457.1428571428578</v>
      </c>
      <c r="P158" s="112">
        <f t="shared" si="26"/>
        <v>39904</v>
      </c>
      <c r="Q158" s="74">
        <f t="shared" si="27"/>
        <v>57005.71428571429</v>
      </c>
      <c r="R158" s="113">
        <f>INDEX('I-Baremo_Legalización'!$D$4:$D$100,MATCH($E158,'I-Baremo_Legalización'!$C$4:$C$100,0),1)</f>
        <v>1257.25</v>
      </c>
      <c r="S158" s="113" cm="1">
        <f t="array" ref="S158">+INDEX('I-Baremo_Acuerdo_Marco'!$F$2:$F$221,MATCH($C158&amp;$E158&amp;$G158,'I-Baremo_Acuerdo_Marco'!$C$2:$C$221&amp;'I-Baremo_Acuerdo_Marco'!$D$2:$D$221&amp;'I-Baremo_Acuerdo_Marco'!$E$2:$E$221,0))</f>
        <v>22538.285</v>
      </c>
      <c r="T158" s="112">
        <f t="shared" si="33"/>
        <v>63699.535000000003</v>
      </c>
      <c r="U158" s="116">
        <f t="shared" si="28"/>
        <v>80801.249285714293</v>
      </c>
      <c r="V158" s="74" t="str">
        <f t="shared" si="29"/>
        <v>AéreoA4494</v>
      </c>
      <c r="W158" s="148">
        <f>+IF(AND($C158='C-Aux_CA'!$C$7,$D158='C-Aux_CA'!$C$5,$I158&gt;='C-Aux_CA'!$C$14,$H158&gt;='C-Aux_CA'!$C$15),1,0)</f>
        <v>0</v>
      </c>
      <c r="X158" s="148">
        <f t="shared" si="30"/>
        <v>2</v>
      </c>
      <c r="Y158" s="151" cm="1">
        <f t="array" ref="Y158">IF(W158=0,0,SUMPRODUCT(--($T158&gt;='C-BaremoVectorial'!$T$4:$T$1101),--(1=$W$4:$W$1101)))</f>
        <v>0</v>
      </c>
      <c r="Z158" s="151">
        <f t="shared" si="31"/>
        <v>0</v>
      </c>
      <c r="AA158" s="151" cm="1">
        <f t="array" ref="AA158">IF($W158=0,0,SUMPRODUCT(--(1=$W$4:$W$1101),--($U158&gt;='C-BaremoVectorial'!$U$4:$U$1101)))</f>
        <v>0</v>
      </c>
      <c r="AB158" s="21"/>
      <c r="AC158" s="21"/>
      <c r="AD158" s="21"/>
    </row>
    <row r="159" spans="1:30" ht="14.5" x14ac:dyDescent="0.35">
      <c r="A159" s="73">
        <f t="shared" si="32"/>
        <v>155</v>
      </c>
      <c r="B159" s="79" t="s">
        <v>8269</v>
      </c>
      <c r="C159" s="79" t="s">
        <v>8244</v>
      </c>
      <c r="D159" s="79" t="s">
        <v>10</v>
      </c>
      <c r="E159" s="79" t="s">
        <v>30</v>
      </c>
      <c r="F159" s="183">
        <v>1</v>
      </c>
      <c r="G159" s="79" t="s">
        <v>8298</v>
      </c>
      <c r="H159" s="78">
        <v>16000</v>
      </c>
      <c r="I159" s="74" cm="1">
        <f t="array" ref="I159">+INDEX('I-Gasificación'!$G$5:$G$1100,MATCH($C159&amp;$D159&amp;$E159&amp;$G159,'I-Gasificación'!$C$5:$C$1100&amp;'I-Gasificación'!$D$5:$D$1100&amp;'I-Gasificación'!$E$5:$E$1100&amp;'I-Gasificación'!$F$5:$F$1100,0))</f>
        <v>4634</v>
      </c>
      <c r="J159" s="112">
        <f>INDEX('I-Baremo_Depósitos_Lapesa'!$C:$C,MATCH($E159,'I-Baremo_Depósitos_Lapesa'!$B:$B,0),1)</f>
        <v>12792</v>
      </c>
      <c r="K159" s="78">
        <f t="shared" si="23"/>
        <v>18274.285714285714</v>
      </c>
      <c r="L159" s="122">
        <f>INDEX('I-Baremo_VA_Lapesa'!$D$5:$K$66,MATCH($E159,'I-Baremo_VA_Lapesa'!$C$5:$C$66,0),MATCH($G159,'I-Baremo_VA_Lapesa'!$D$4:$K$4,0))</f>
        <v>25574</v>
      </c>
      <c r="M159" s="123">
        <f t="shared" si="24"/>
        <v>36534.285714285717</v>
      </c>
      <c r="N159" s="113" cm="1">
        <f t="array" ref="N159">IF(AND($H159&lt;=4800,$I159&lt;=560),0,SUMPRODUCT(--($I159&gt;'I-Baremo_Regulación_Lapesa'!$B$4:$B$8),--($I159&lt;='I-Baremo_Regulación_Lapesa'!$C$4:$C$8),'I-Baremo_Regulación_Lapesa'!$D$4:$D$8))</f>
        <v>3820</v>
      </c>
      <c r="O159" s="78">
        <f t="shared" si="25"/>
        <v>5457.1428571428578</v>
      </c>
      <c r="P159" s="112">
        <f t="shared" si="26"/>
        <v>42186</v>
      </c>
      <c r="Q159" s="74">
        <f t="shared" si="27"/>
        <v>60265.71428571429</v>
      </c>
      <c r="R159" s="113">
        <f>INDEX('I-Baremo_Legalización'!$D$4:$D$100,MATCH($E159,'I-Baremo_Legalización'!$C$4:$C$100,0),1)</f>
        <v>2038.3500000000001</v>
      </c>
      <c r="S159" s="113" cm="1">
        <f t="array" ref="S159">+INDEX('I-Baremo_Acuerdo_Marco'!$F$2:$F$221,MATCH($C159&amp;$E159&amp;$G159,'I-Baremo_Acuerdo_Marco'!$C$2:$C$221&amp;'I-Baremo_Acuerdo_Marco'!$D$2:$D$221&amp;'I-Baremo_Acuerdo_Marco'!$E$2:$E$221,0))</f>
        <v>23646.710999999999</v>
      </c>
      <c r="T159" s="112">
        <f t="shared" si="33"/>
        <v>67871.061000000002</v>
      </c>
      <c r="U159" s="116">
        <f t="shared" si="28"/>
        <v>85950.775285714291</v>
      </c>
      <c r="V159" s="74" t="str">
        <f t="shared" si="29"/>
        <v>AéreoA4634</v>
      </c>
      <c r="W159" s="148">
        <f>+IF(AND($C159='C-Aux_CA'!$C$7,$D159='C-Aux_CA'!$C$5,$I159&gt;='C-Aux_CA'!$C$14,$H159&gt;='C-Aux_CA'!$C$15),1,0)</f>
        <v>0</v>
      </c>
      <c r="X159" s="148">
        <f t="shared" si="30"/>
        <v>2</v>
      </c>
      <c r="Y159" s="151" cm="1">
        <f t="array" ref="Y159">IF(W159=0,0,SUMPRODUCT(--($T159&gt;='C-BaremoVectorial'!$T$4:$T$1101),--(1=$W$4:$W$1101)))</f>
        <v>0</v>
      </c>
      <c r="Z159" s="151">
        <f t="shared" si="31"/>
        <v>0</v>
      </c>
      <c r="AA159" s="151" cm="1">
        <f t="array" ref="AA159">IF($W159=0,0,SUMPRODUCT(--(1=$W$4:$W$1101),--($U159&gt;='C-BaremoVectorial'!$U$4:$U$1101)))</f>
        <v>0</v>
      </c>
      <c r="AB159" s="21"/>
      <c r="AC159" s="21"/>
      <c r="AD159" s="21"/>
    </row>
    <row r="160" spans="1:30" ht="14.5" x14ac:dyDescent="0.35">
      <c r="A160" s="73">
        <f t="shared" si="32"/>
        <v>156</v>
      </c>
      <c r="B160" s="79" t="s">
        <v>8269</v>
      </c>
      <c r="C160" s="79" t="s">
        <v>8244</v>
      </c>
      <c r="D160" s="79" t="s">
        <v>10</v>
      </c>
      <c r="E160" s="79" t="s">
        <v>31</v>
      </c>
      <c r="F160" s="183">
        <v>1</v>
      </c>
      <c r="G160" s="79" t="s">
        <v>8298</v>
      </c>
      <c r="H160" s="78">
        <v>19000</v>
      </c>
      <c r="I160" s="74" cm="1">
        <f t="array" ref="I160">+INDEX('I-Gasificación'!$G$5:$G$1100,MATCH($C160&amp;$D160&amp;$E160&amp;$G160,'I-Gasificación'!$C$5:$C$1100&amp;'I-Gasificación'!$D$5:$D$1100&amp;'I-Gasificación'!$E$5:$E$1100&amp;'I-Gasificación'!$F$5:$F$1100,0))</f>
        <v>4788</v>
      </c>
      <c r="J160" s="112">
        <f>INDEX('I-Baremo_Depósitos_Lapesa'!$C:$C,MATCH($E160,'I-Baremo_Depósitos_Lapesa'!$B:$B,0),1)</f>
        <v>13916</v>
      </c>
      <c r="K160" s="78">
        <f t="shared" si="23"/>
        <v>19880</v>
      </c>
      <c r="L160" s="122">
        <f>INDEX('I-Baremo_VA_Lapesa'!$D$5:$K$66,MATCH($E160,'I-Baremo_VA_Lapesa'!$C$5:$C$66,0),MATCH($G160,'I-Baremo_VA_Lapesa'!$D$4:$K$4,0))</f>
        <v>25574</v>
      </c>
      <c r="M160" s="123">
        <f t="shared" si="24"/>
        <v>36534.285714285717</v>
      </c>
      <c r="N160" s="113" cm="1">
        <f t="array" ref="N160">IF(AND($H160&lt;=4800,$I160&lt;=560),0,SUMPRODUCT(--($I160&gt;'I-Baremo_Regulación_Lapesa'!$B$4:$B$8),--($I160&lt;='I-Baremo_Regulación_Lapesa'!$C$4:$C$8),'I-Baremo_Regulación_Lapesa'!$D$4:$D$8))</f>
        <v>3820</v>
      </c>
      <c r="O160" s="78">
        <f t="shared" si="25"/>
        <v>5457.1428571428578</v>
      </c>
      <c r="P160" s="112">
        <f t="shared" si="26"/>
        <v>43310</v>
      </c>
      <c r="Q160" s="74">
        <f t="shared" si="27"/>
        <v>61871.428571428572</v>
      </c>
      <c r="R160" s="113">
        <f>INDEX('I-Baremo_Legalización'!$D$4:$D$100,MATCH($E160,'I-Baremo_Legalización'!$C$4:$C$100,0),1)</f>
        <v>2038.3500000000001</v>
      </c>
      <c r="S160" s="113" cm="1">
        <f t="array" ref="S160">+INDEX('I-Baremo_Acuerdo_Marco'!$F$2:$F$221,MATCH($C160&amp;$E160&amp;$G160,'I-Baremo_Acuerdo_Marco'!$C$2:$C$221&amp;'I-Baremo_Acuerdo_Marco'!$D$2:$D$221&amp;'I-Baremo_Acuerdo_Marco'!$E$2:$E$221,0))</f>
        <v>25107.510999999999</v>
      </c>
      <c r="T160" s="112">
        <f t="shared" si="33"/>
        <v>70455.861000000004</v>
      </c>
      <c r="U160" s="116">
        <f t="shared" si="28"/>
        <v>89017.28957142857</v>
      </c>
      <c r="V160" s="74" t="str">
        <f t="shared" si="29"/>
        <v>AéreoA4788</v>
      </c>
      <c r="W160" s="148">
        <f>+IF(AND($C160='C-Aux_CA'!$C$7,$D160='C-Aux_CA'!$C$5,$I160&gt;='C-Aux_CA'!$C$14,$H160&gt;='C-Aux_CA'!$C$15),1,0)</f>
        <v>0</v>
      </c>
      <c r="X160" s="148">
        <f t="shared" si="30"/>
        <v>2</v>
      </c>
      <c r="Y160" s="151" cm="1">
        <f t="array" ref="Y160">IF(W160=0,0,SUMPRODUCT(--($T160&gt;='C-BaremoVectorial'!$T$4:$T$1101),--(1=$W$4:$W$1101)))</f>
        <v>0</v>
      </c>
      <c r="Z160" s="151">
        <f t="shared" si="31"/>
        <v>0</v>
      </c>
      <c r="AA160" s="151" cm="1">
        <f t="array" ref="AA160">IF($W160=0,0,SUMPRODUCT(--(1=$W$4:$W$1101),--($U160&gt;='C-BaremoVectorial'!$U$4:$U$1101)))</f>
        <v>0</v>
      </c>
      <c r="AB160" s="21"/>
      <c r="AC160" s="21"/>
      <c r="AD160" s="21"/>
    </row>
    <row r="161" spans="1:30" ht="14.5" x14ac:dyDescent="0.35">
      <c r="A161" s="73">
        <f t="shared" si="32"/>
        <v>157</v>
      </c>
      <c r="B161" s="79" t="s">
        <v>8269</v>
      </c>
      <c r="C161" s="79" t="s">
        <v>8244</v>
      </c>
      <c r="D161" s="79" t="s">
        <v>10</v>
      </c>
      <c r="E161" s="79" t="s">
        <v>32</v>
      </c>
      <c r="F161" s="183">
        <v>1</v>
      </c>
      <c r="G161" s="79" t="s">
        <v>8298</v>
      </c>
      <c r="H161" s="78">
        <v>22000</v>
      </c>
      <c r="I161" s="74" cm="1">
        <f t="array" ref="I161">+INDEX('I-Gasificación'!$G$5:$G$1100,MATCH($C161&amp;$D161&amp;$E161&amp;$G161,'I-Gasificación'!$C$5:$C$1100&amp;'I-Gasificación'!$D$5:$D$1100&amp;'I-Gasificación'!$E$5:$E$1100&amp;'I-Gasificación'!$F$5:$F$1100,0))</f>
        <v>4942</v>
      </c>
      <c r="J161" s="112">
        <f>INDEX('I-Baremo_Depósitos_Lapesa'!$C:$C,MATCH($E161,'I-Baremo_Depósitos_Lapesa'!$B:$B,0),1)</f>
        <v>17932</v>
      </c>
      <c r="K161" s="78">
        <f t="shared" si="23"/>
        <v>25617.142857142859</v>
      </c>
      <c r="L161" s="122">
        <f>INDEX('I-Baremo_VA_Lapesa'!$D$5:$K$66,MATCH($E161,'I-Baremo_VA_Lapesa'!$C$5:$C$66,0),MATCH($G161,'I-Baremo_VA_Lapesa'!$D$4:$K$4,0))</f>
        <v>25574</v>
      </c>
      <c r="M161" s="123">
        <f t="shared" si="24"/>
        <v>36534.285714285717</v>
      </c>
      <c r="N161" s="113" cm="1">
        <f t="array" ref="N161">IF(AND($H161&lt;=4800,$I161&lt;=560),0,SUMPRODUCT(--($I161&gt;'I-Baremo_Regulación_Lapesa'!$B$4:$B$8),--($I161&lt;='I-Baremo_Regulación_Lapesa'!$C$4:$C$8),'I-Baremo_Regulación_Lapesa'!$D$4:$D$8))</f>
        <v>3820</v>
      </c>
      <c r="O161" s="78">
        <f t="shared" si="25"/>
        <v>5457.1428571428578</v>
      </c>
      <c r="P161" s="112">
        <f t="shared" si="26"/>
        <v>47326</v>
      </c>
      <c r="Q161" s="74">
        <f t="shared" si="27"/>
        <v>67608.571428571435</v>
      </c>
      <c r="R161" s="113">
        <f>INDEX('I-Baremo_Legalización'!$D$4:$D$100,MATCH($E161,'I-Baremo_Legalización'!$C$4:$C$100,0),1)</f>
        <v>2038.3500000000001</v>
      </c>
      <c r="S161" s="113" cm="1">
        <f t="array" ref="S161">+INDEX('I-Baremo_Acuerdo_Marco'!$F$2:$F$221,MATCH($C161&amp;$E161&amp;$G161,'I-Baremo_Acuerdo_Marco'!$C$2:$C$221&amp;'I-Baremo_Acuerdo_Marco'!$D$2:$D$221&amp;'I-Baremo_Acuerdo_Marco'!$E$2:$E$221,0))</f>
        <v>25879.710999999999</v>
      </c>
      <c r="T161" s="112">
        <f t="shared" si="33"/>
        <v>75244.061000000002</v>
      </c>
      <c r="U161" s="116">
        <f t="shared" si="28"/>
        <v>95526.632428571436</v>
      </c>
      <c r="V161" s="74" t="str">
        <f t="shared" si="29"/>
        <v>AéreoA4942</v>
      </c>
      <c r="W161" s="148">
        <f>+IF(AND($C161='C-Aux_CA'!$C$7,$D161='C-Aux_CA'!$C$5,$I161&gt;='C-Aux_CA'!$C$14,$H161&gt;='C-Aux_CA'!$C$15),1,0)</f>
        <v>0</v>
      </c>
      <c r="X161" s="148">
        <f t="shared" si="30"/>
        <v>2</v>
      </c>
      <c r="Y161" s="151" cm="1">
        <f t="array" ref="Y161">IF(W161=0,0,SUMPRODUCT(--($T161&gt;='C-BaremoVectorial'!$T$4:$T$1101),--(1=$W$4:$W$1101)))</f>
        <v>0</v>
      </c>
      <c r="Z161" s="151">
        <f t="shared" si="31"/>
        <v>0</v>
      </c>
      <c r="AA161" s="151" cm="1">
        <f t="array" ref="AA161">IF($W161=0,0,SUMPRODUCT(--(1=$W$4:$W$1101),--($U161&gt;='C-BaremoVectorial'!$U$4:$U$1101)))</f>
        <v>0</v>
      </c>
      <c r="AB161" s="21"/>
      <c r="AC161" s="21"/>
      <c r="AD161" s="21"/>
    </row>
    <row r="162" spans="1:30" ht="14.5" x14ac:dyDescent="0.35">
      <c r="A162" s="73">
        <f t="shared" si="32"/>
        <v>158</v>
      </c>
      <c r="B162" s="79" t="s">
        <v>8269</v>
      </c>
      <c r="C162" s="79" t="s">
        <v>8244</v>
      </c>
      <c r="D162" s="79" t="s">
        <v>10</v>
      </c>
      <c r="E162" s="79" t="s">
        <v>33</v>
      </c>
      <c r="F162" s="183">
        <v>1</v>
      </c>
      <c r="G162" s="79" t="s">
        <v>8298</v>
      </c>
      <c r="H162" s="78">
        <v>24000</v>
      </c>
      <c r="I162" s="74" cm="1">
        <f t="array" ref="I162">+INDEX('I-Gasificación'!$G$5:$G$1100,MATCH($C162&amp;$D162&amp;$E162&amp;$G162,'I-Gasificación'!$C$5:$C$1100&amp;'I-Gasificación'!$D$5:$D$1100&amp;'I-Gasificación'!$E$5:$E$1100&amp;'I-Gasificación'!$F$5:$F$1100,0))</f>
        <v>4900</v>
      </c>
      <c r="J162" s="112">
        <f>INDEX('I-Baremo_Depósitos_Lapesa'!$C:$C,MATCH($E162,'I-Baremo_Depósitos_Lapesa'!$B:$B,0),1)</f>
        <v>20449</v>
      </c>
      <c r="K162" s="78">
        <f t="shared" si="23"/>
        <v>29212.857142857145</v>
      </c>
      <c r="L162" s="122">
        <f>INDEX('I-Baremo_VA_Lapesa'!$D$5:$K$66,MATCH($E162,'I-Baremo_VA_Lapesa'!$C$5:$C$66,0),MATCH($G162,'I-Baremo_VA_Lapesa'!$D$4:$K$4,0))</f>
        <v>25574</v>
      </c>
      <c r="M162" s="123">
        <f t="shared" si="24"/>
        <v>36534.285714285717</v>
      </c>
      <c r="N162" s="113" cm="1">
        <f t="array" ref="N162">IF(AND($H162&lt;=4800,$I162&lt;=560),0,SUMPRODUCT(--($I162&gt;'I-Baremo_Regulación_Lapesa'!$B$4:$B$8),--($I162&lt;='I-Baremo_Regulación_Lapesa'!$C$4:$C$8),'I-Baremo_Regulación_Lapesa'!$D$4:$D$8))</f>
        <v>3820</v>
      </c>
      <c r="O162" s="78">
        <f t="shared" si="25"/>
        <v>5457.1428571428578</v>
      </c>
      <c r="P162" s="112">
        <f t="shared" si="26"/>
        <v>49843</v>
      </c>
      <c r="Q162" s="74">
        <f t="shared" si="27"/>
        <v>71204.285714285725</v>
      </c>
      <c r="R162" s="113">
        <f>INDEX('I-Baremo_Legalización'!$D$4:$D$100,MATCH($E162,'I-Baremo_Legalización'!$C$4:$C$100,0),1)</f>
        <v>2038.3500000000001</v>
      </c>
      <c r="S162" s="113" cm="1">
        <f t="array" ref="S162">+INDEX('I-Baremo_Acuerdo_Marco'!$F$2:$F$221,MATCH($C162&amp;$E162&amp;$G162,'I-Baremo_Acuerdo_Marco'!$C$2:$C$221&amp;'I-Baremo_Acuerdo_Marco'!$D$2:$D$221&amp;'I-Baremo_Acuerdo_Marco'!$E$2:$E$221,0))</f>
        <v>26066.710999999999</v>
      </c>
      <c r="T162" s="112">
        <f t="shared" si="33"/>
        <v>77948.061000000002</v>
      </c>
      <c r="U162" s="116">
        <f t="shared" si="28"/>
        <v>99309.346714285726</v>
      </c>
      <c r="V162" s="74" t="str">
        <f t="shared" si="29"/>
        <v>AéreoA4900</v>
      </c>
      <c r="W162" s="148">
        <f>+IF(AND($C162='C-Aux_CA'!$C$7,$D162='C-Aux_CA'!$C$5,$I162&gt;='C-Aux_CA'!$C$14,$H162&gt;='C-Aux_CA'!$C$15),1,0)</f>
        <v>0</v>
      </c>
      <c r="X162" s="148">
        <f t="shared" si="30"/>
        <v>2</v>
      </c>
      <c r="Y162" s="151" cm="1">
        <f t="array" ref="Y162">IF(W162=0,0,SUMPRODUCT(--($T162&gt;='C-BaremoVectorial'!$T$4:$T$1101),--(1=$W$4:$W$1101)))</f>
        <v>0</v>
      </c>
      <c r="Z162" s="151">
        <f t="shared" si="31"/>
        <v>0</v>
      </c>
      <c r="AA162" s="151" cm="1">
        <f t="array" ref="AA162">IF($W162=0,0,SUMPRODUCT(--(1=$W$4:$W$1101),--($U162&gt;='C-BaremoVectorial'!$U$4:$U$1101)))</f>
        <v>0</v>
      </c>
      <c r="AB162" s="21"/>
      <c r="AC162" s="21"/>
      <c r="AD162" s="21"/>
    </row>
    <row r="163" spans="1:30" ht="14.5" x14ac:dyDescent="0.35">
      <c r="A163" s="73">
        <f t="shared" si="32"/>
        <v>159</v>
      </c>
      <c r="B163" s="79" t="s">
        <v>8269</v>
      </c>
      <c r="C163" s="79" t="s">
        <v>8244</v>
      </c>
      <c r="D163" s="79" t="s">
        <v>10</v>
      </c>
      <c r="E163" s="79" t="s">
        <v>34</v>
      </c>
      <c r="F163" s="183">
        <v>1</v>
      </c>
      <c r="G163" s="79" t="s">
        <v>8298</v>
      </c>
      <c r="H163" s="78">
        <v>29000</v>
      </c>
      <c r="I163" s="74" cm="1">
        <f t="array" ref="I163">+INDEX('I-Gasificación'!$G$5:$G$1100,MATCH($C163&amp;$D163&amp;$E163&amp;$G163,'I-Gasificación'!$C$5:$C$1100&amp;'I-Gasificación'!$D$5:$D$1100&amp;'I-Gasificación'!$E$5:$E$1100&amp;'I-Gasificación'!$F$5:$F$1100,0))</f>
        <v>5096</v>
      </c>
      <c r="J163" s="112">
        <f>INDEX('I-Baremo_Depósitos_Lapesa'!$C:$C,MATCH($E163,'I-Baremo_Depósitos_Lapesa'!$B:$B,0),1)</f>
        <v>22724</v>
      </c>
      <c r="K163" s="78">
        <f t="shared" si="23"/>
        <v>32462.857142857145</v>
      </c>
      <c r="L163" s="122">
        <f>INDEX('I-Baremo_VA_Lapesa'!$D$5:$K$66,MATCH($E163,'I-Baremo_VA_Lapesa'!$C$5:$C$66,0),MATCH($G163,'I-Baremo_VA_Lapesa'!$D$4:$K$4,0))</f>
        <v>25574</v>
      </c>
      <c r="M163" s="123">
        <f t="shared" si="24"/>
        <v>36534.285714285717</v>
      </c>
      <c r="N163" s="113" cm="1">
        <f t="array" ref="N163">IF(AND($H163&lt;=4800,$I163&lt;=560),0,SUMPRODUCT(--($I163&gt;'I-Baremo_Regulación_Lapesa'!$B$4:$B$8),--($I163&lt;='I-Baremo_Regulación_Lapesa'!$C$4:$C$8),'I-Baremo_Regulación_Lapesa'!$D$4:$D$8))</f>
        <v>3820</v>
      </c>
      <c r="O163" s="78">
        <f t="shared" si="25"/>
        <v>5457.1428571428578</v>
      </c>
      <c r="P163" s="112">
        <f t="shared" si="26"/>
        <v>52118</v>
      </c>
      <c r="Q163" s="74">
        <f t="shared" si="27"/>
        <v>74454.285714285725</v>
      </c>
      <c r="R163" s="113">
        <f>INDEX('I-Baremo_Legalización'!$D$4:$D$100,MATCH($E163,'I-Baremo_Legalización'!$C$4:$C$100,0),1)</f>
        <v>2038.3500000000001</v>
      </c>
      <c r="S163" s="113" cm="1">
        <f t="array" ref="S163">+INDEX('I-Baremo_Acuerdo_Marco'!$F$2:$F$221,MATCH($C163&amp;$E163&amp;$G163,'I-Baremo_Acuerdo_Marco'!$C$2:$C$221&amp;'I-Baremo_Acuerdo_Marco'!$D$2:$D$221&amp;'I-Baremo_Acuerdo_Marco'!$E$2:$E$221,0))</f>
        <v>26752.010999999999</v>
      </c>
      <c r="T163" s="112">
        <f t="shared" si="33"/>
        <v>80908.361000000004</v>
      </c>
      <c r="U163" s="116">
        <f t="shared" si="28"/>
        <v>103244.64671428573</v>
      </c>
      <c r="V163" s="74" t="str">
        <f t="shared" si="29"/>
        <v>AéreoA5096</v>
      </c>
      <c r="W163" s="148">
        <f>+IF(AND($C163='C-Aux_CA'!$C$7,$D163='C-Aux_CA'!$C$5,$I163&gt;='C-Aux_CA'!$C$14,$H163&gt;='C-Aux_CA'!$C$15),1,0)</f>
        <v>0</v>
      </c>
      <c r="X163" s="148">
        <f t="shared" si="30"/>
        <v>2</v>
      </c>
      <c r="Y163" s="151" cm="1">
        <f t="array" ref="Y163">IF(W163=0,0,SUMPRODUCT(--($T163&gt;='C-BaremoVectorial'!$T$4:$T$1101),--(1=$W$4:$W$1101)))</f>
        <v>0</v>
      </c>
      <c r="Z163" s="151">
        <f t="shared" si="31"/>
        <v>0</v>
      </c>
      <c r="AA163" s="151" cm="1">
        <f t="array" ref="AA163">IF($W163=0,0,SUMPRODUCT(--(1=$W$4:$W$1101),--($U163&gt;='C-BaremoVectorial'!$U$4:$U$1101)))</f>
        <v>0</v>
      </c>
      <c r="AB163" s="21"/>
      <c r="AC163" s="21"/>
      <c r="AD163" s="21"/>
    </row>
    <row r="164" spans="1:30" ht="14.5" x14ac:dyDescent="0.35">
      <c r="A164" s="73">
        <f t="shared" si="32"/>
        <v>160</v>
      </c>
      <c r="B164" s="79" t="s">
        <v>8269</v>
      </c>
      <c r="C164" s="79" t="s">
        <v>8244</v>
      </c>
      <c r="D164" s="79" t="s">
        <v>10</v>
      </c>
      <c r="E164" s="79" t="s">
        <v>35</v>
      </c>
      <c r="F164" s="183">
        <v>1</v>
      </c>
      <c r="G164" s="79" t="s">
        <v>8298</v>
      </c>
      <c r="H164" s="78">
        <v>34000</v>
      </c>
      <c r="I164" s="74" cm="1">
        <f t="array" ref="I164">+INDEX('I-Gasificación'!$G$5:$G$1100,MATCH($C164&amp;$D164&amp;$E164&amp;$G164,'I-Gasificación'!$C$5:$C$1100&amp;'I-Gasificación'!$D$5:$D$1100&amp;'I-Gasificación'!$E$5:$E$1100&amp;'I-Gasificación'!$F$5:$F$1100,0))</f>
        <v>5292</v>
      </c>
      <c r="J164" s="112">
        <f>INDEX('I-Baremo_Depósitos_Lapesa'!$C:$C,MATCH($E164,'I-Baremo_Depósitos_Lapesa'!$B:$B,0),1)</f>
        <v>25239</v>
      </c>
      <c r="K164" s="78">
        <f t="shared" si="23"/>
        <v>36055.71428571429</v>
      </c>
      <c r="L164" s="122">
        <f>INDEX('I-Baremo_VA_Lapesa'!$D$5:$K$66,MATCH($E164,'I-Baremo_VA_Lapesa'!$C$5:$C$66,0),MATCH($G164,'I-Baremo_VA_Lapesa'!$D$4:$K$4,0))</f>
        <v>25574</v>
      </c>
      <c r="M164" s="123">
        <f t="shared" si="24"/>
        <v>36534.285714285717</v>
      </c>
      <c r="N164" s="113" cm="1">
        <f t="array" ref="N164">IF(AND($H164&lt;=4800,$I164&lt;=560),0,SUMPRODUCT(--($I164&gt;'I-Baremo_Regulación_Lapesa'!$B$4:$B$8),--($I164&lt;='I-Baremo_Regulación_Lapesa'!$C$4:$C$8),'I-Baremo_Regulación_Lapesa'!$D$4:$D$8))</f>
        <v>3820</v>
      </c>
      <c r="O164" s="78">
        <f t="shared" si="25"/>
        <v>5457.1428571428578</v>
      </c>
      <c r="P164" s="112">
        <f t="shared" si="26"/>
        <v>54633</v>
      </c>
      <c r="Q164" s="74">
        <f t="shared" si="27"/>
        <v>78047.142857142855</v>
      </c>
      <c r="R164" s="113">
        <f>INDEX('I-Baremo_Legalización'!$D$4:$D$100,MATCH($E164,'I-Baremo_Legalización'!$C$4:$C$100,0),1)</f>
        <v>2038.3500000000001</v>
      </c>
      <c r="S164" s="113" cm="1">
        <f t="array" ref="S164">+INDEX('I-Baremo_Acuerdo_Marco'!$F$2:$F$221,MATCH($C164&amp;$E164&amp;$G164,'I-Baremo_Acuerdo_Marco'!$C$2:$C$221&amp;'I-Baremo_Acuerdo_Marco'!$D$2:$D$221&amp;'I-Baremo_Acuerdo_Marco'!$E$2:$E$221,0))</f>
        <v>25172.411</v>
      </c>
      <c r="T164" s="112">
        <f t="shared" si="33"/>
        <v>81843.760999999999</v>
      </c>
      <c r="U164" s="116">
        <f t="shared" si="28"/>
        <v>105257.90385714287</v>
      </c>
      <c r="V164" s="74" t="str">
        <f t="shared" si="29"/>
        <v>AéreoA5292</v>
      </c>
      <c r="W164" s="148">
        <f>+IF(AND($C164='C-Aux_CA'!$C$7,$D164='C-Aux_CA'!$C$5,$I164&gt;='C-Aux_CA'!$C$14,$H164&gt;='C-Aux_CA'!$C$15),1,0)</f>
        <v>0</v>
      </c>
      <c r="X164" s="148">
        <f t="shared" si="30"/>
        <v>2</v>
      </c>
      <c r="Y164" s="151" cm="1">
        <f t="array" ref="Y164">IF(W164=0,0,SUMPRODUCT(--($T164&gt;='C-BaremoVectorial'!$T$4:$T$1101),--(1=$W$4:$W$1101)))</f>
        <v>0</v>
      </c>
      <c r="Z164" s="151">
        <f t="shared" si="31"/>
        <v>0</v>
      </c>
      <c r="AA164" s="151" cm="1">
        <f t="array" ref="AA164">IF($W164=0,0,SUMPRODUCT(--(1=$W$4:$W$1101),--($U164&gt;='C-BaremoVectorial'!$U$4:$U$1101)))</f>
        <v>0</v>
      </c>
      <c r="AB164" s="21"/>
      <c r="AC164" s="21"/>
      <c r="AD164" s="21"/>
    </row>
    <row r="165" spans="1:30" ht="14.5" x14ac:dyDescent="0.35">
      <c r="A165" s="73">
        <f t="shared" si="32"/>
        <v>161</v>
      </c>
      <c r="B165" s="79" t="s">
        <v>8269</v>
      </c>
      <c r="C165" s="79" t="s">
        <v>8244</v>
      </c>
      <c r="D165" s="79" t="s">
        <v>10</v>
      </c>
      <c r="E165" s="79" t="s">
        <v>36</v>
      </c>
      <c r="F165" s="183">
        <v>1</v>
      </c>
      <c r="G165" s="79" t="s">
        <v>8298</v>
      </c>
      <c r="H165" s="78">
        <v>33000</v>
      </c>
      <c r="I165" s="74" cm="1">
        <f t="array" ref="I165">+INDEX('I-Gasificación'!$G$5:$G$1100,MATCH($C165&amp;$D165&amp;$E165&amp;$G165,'I-Gasificación'!$C$5:$C$1100&amp;'I-Gasificación'!$D$5:$D$1100&amp;'I-Gasificación'!$E$5:$E$1100&amp;'I-Gasificación'!$F$5:$F$1100,0))</f>
        <v>5012</v>
      </c>
      <c r="J165" s="112">
        <f>INDEX('I-Baremo_Depósitos_Lapesa'!$C:$C,MATCH($E165,'I-Baremo_Depósitos_Lapesa'!$B:$B,0),1)</f>
        <v>33708</v>
      </c>
      <c r="K165" s="78">
        <f t="shared" si="23"/>
        <v>48154.285714285717</v>
      </c>
      <c r="L165" s="122">
        <f>INDEX('I-Baremo_VA_Lapesa'!$D$5:$K$66,MATCH($E165,'I-Baremo_VA_Lapesa'!$C$5:$C$66,0),MATCH($G165,'I-Baremo_VA_Lapesa'!$D$4:$K$4,0))</f>
        <v>25574</v>
      </c>
      <c r="M165" s="123">
        <f t="shared" si="24"/>
        <v>36534.285714285717</v>
      </c>
      <c r="N165" s="113" cm="1">
        <f t="array" ref="N165">IF(AND($H165&lt;=4800,$I165&lt;=560),0,SUMPRODUCT(--($I165&gt;'I-Baremo_Regulación_Lapesa'!$B$4:$B$8),--($I165&lt;='I-Baremo_Regulación_Lapesa'!$C$4:$C$8),'I-Baremo_Regulación_Lapesa'!$D$4:$D$8))</f>
        <v>3820</v>
      </c>
      <c r="O165" s="78">
        <f t="shared" si="25"/>
        <v>5457.1428571428578</v>
      </c>
      <c r="P165" s="112">
        <f t="shared" si="26"/>
        <v>63102</v>
      </c>
      <c r="Q165" s="74">
        <f t="shared" si="27"/>
        <v>90145.71428571429</v>
      </c>
      <c r="R165" s="113">
        <f>INDEX('I-Baremo_Legalización'!$D$4:$D$100,MATCH($E165,'I-Baremo_Legalización'!$C$4:$C$100,0),1)</f>
        <v>2038.3500000000001</v>
      </c>
      <c r="S165" s="113" cm="1">
        <f t="array" ref="S165">+INDEX('I-Baremo_Acuerdo_Marco'!$F$2:$F$221,MATCH($C165&amp;$E165&amp;$G165,'I-Baremo_Acuerdo_Marco'!$C$2:$C$221&amp;'I-Baremo_Acuerdo_Marco'!$D$2:$D$221&amp;'I-Baremo_Acuerdo_Marco'!$E$2:$E$221,0))</f>
        <v>26969.811000000002</v>
      </c>
      <c r="T165" s="112">
        <f t="shared" si="33"/>
        <v>92110.160999999993</v>
      </c>
      <c r="U165" s="116">
        <f t="shared" si="28"/>
        <v>119153.8752857143</v>
      </c>
      <c r="V165" s="74" t="str">
        <f t="shared" si="29"/>
        <v>AéreoA5012</v>
      </c>
      <c r="W165" s="148">
        <f>+IF(AND($C165='C-Aux_CA'!$C$7,$D165='C-Aux_CA'!$C$5,$I165&gt;='C-Aux_CA'!$C$14,$H165&gt;='C-Aux_CA'!$C$15),1,0)</f>
        <v>0</v>
      </c>
      <c r="X165" s="148">
        <f t="shared" si="30"/>
        <v>2</v>
      </c>
      <c r="Y165" s="151" cm="1">
        <f t="array" ref="Y165">IF(W165=0,0,SUMPRODUCT(--($T165&gt;='C-BaremoVectorial'!$T$4:$T$1101),--(1=$W$4:$W$1101)))</f>
        <v>0</v>
      </c>
      <c r="Z165" s="151">
        <f t="shared" si="31"/>
        <v>0</v>
      </c>
      <c r="AA165" s="151" cm="1">
        <f t="array" ref="AA165">IF($W165=0,0,SUMPRODUCT(--(1=$W$4:$W$1101),--($U165&gt;='C-BaremoVectorial'!$U$4:$U$1101)))</f>
        <v>0</v>
      </c>
      <c r="AB165" s="21"/>
      <c r="AC165" s="21"/>
      <c r="AD165" s="21"/>
    </row>
    <row r="166" spans="1:30" ht="14.5" x14ac:dyDescent="0.35">
      <c r="A166" s="73">
        <f t="shared" si="32"/>
        <v>162</v>
      </c>
      <c r="B166" s="79" t="s">
        <v>8269</v>
      </c>
      <c r="C166" s="79" t="s">
        <v>8244</v>
      </c>
      <c r="D166" s="79" t="s">
        <v>10</v>
      </c>
      <c r="E166" s="79" t="s">
        <v>37</v>
      </c>
      <c r="F166" s="183">
        <v>1</v>
      </c>
      <c r="G166" s="79" t="s">
        <v>8298</v>
      </c>
      <c r="H166" s="78">
        <v>50000</v>
      </c>
      <c r="I166" s="74" cm="1">
        <f t="array" ref="I166">+INDEX('I-Gasificación'!$G$5:$G$1100,MATCH($C166&amp;$D166&amp;$E166&amp;$G166,'I-Gasificación'!$C$5:$C$1100&amp;'I-Gasificación'!$D$5:$D$1100&amp;'I-Gasificación'!$E$5:$E$1100&amp;'I-Gasificación'!$F$5:$F$1100,0))</f>
        <v>5572</v>
      </c>
      <c r="J166" s="112">
        <f>INDEX('I-Baremo_Depósitos_Lapesa'!$C:$C,MATCH($E166,'I-Baremo_Depósitos_Lapesa'!$B:$B,0),1)</f>
        <v>44444</v>
      </c>
      <c r="K166" s="78">
        <f t="shared" si="23"/>
        <v>63491.428571428572</v>
      </c>
      <c r="L166" s="122">
        <f>INDEX('I-Baremo_VA_Lapesa'!$D$5:$K$66,MATCH($E166,'I-Baremo_VA_Lapesa'!$C$5:$C$66,0),MATCH($G166,'I-Baremo_VA_Lapesa'!$D$4:$K$4,0))</f>
        <v>25574</v>
      </c>
      <c r="M166" s="123">
        <f t="shared" si="24"/>
        <v>36534.285714285717</v>
      </c>
      <c r="N166" s="113" cm="1">
        <f t="array" ref="N166">IF(AND($H166&lt;=4800,$I166&lt;=560),0,SUMPRODUCT(--($I166&gt;'I-Baremo_Regulación_Lapesa'!$B$4:$B$8),--($I166&lt;='I-Baremo_Regulación_Lapesa'!$C$4:$C$8),'I-Baremo_Regulación_Lapesa'!$D$4:$D$8))</f>
        <v>3820</v>
      </c>
      <c r="O166" s="78">
        <f t="shared" si="25"/>
        <v>5457.1428571428578</v>
      </c>
      <c r="P166" s="112">
        <f t="shared" si="26"/>
        <v>73838</v>
      </c>
      <c r="Q166" s="74">
        <f t="shared" si="27"/>
        <v>105482.85714285714</v>
      </c>
      <c r="R166" s="113">
        <f>INDEX('I-Baremo_Legalización'!$D$4:$D$100,MATCH($E166,'I-Baremo_Legalización'!$C$4:$C$100,0),1)</f>
        <v>2038.3500000000001</v>
      </c>
      <c r="S166" s="113" cm="1">
        <f t="array" ref="S166">+INDEX('I-Baremo_Acuerdo_Marco'!$F$2:$F$221,MATCH($C166&amp;$E166&amp;$G166,'I-Baremo_Acuerdo_Marco'!$C$2:$C$221&amp;'I-Baremo_Acuerdo_Marco'!$D$2:$D$221&amp;'I-Baremo_Acuerdo_Marco'!$E$2:$E$221,0))</f>
        <v>27986.210999999999</v>
      </c>
      <c r="T166" s="112">
        <f t="shared" si="33"/>
        <v>103862.561</v>
      </c>
      <c r="U166" s="116">
        <f t="shared" si="28"/>
        <v>135507.41814285715</v>
      </c>
      <c r="V166" s="74" t="str">
        <f t="shared" si="29"/>
        <v>AéreoA5572</v>
      </c>
      <c r="W166" s="148">
        <f>+IF(AND($C166='C-Aux_CA'!$C$7,$D166='C-Aux_CA'!$C$5,$I166&gt;='C-Aux_CA'!$C$14,$H166&gt;='C-Aux_CA'!$C$15),1,0)</f>
        <v>0</v>
      </c>
      <c r="X166" s="148">
        <f t="shared" si="30"/>
        <v>2</v>
      </c>
      <c r="Y166" s="151" cm="1">
        <f t="array" ref="Y166">IF(W166=0,0,SUMPRODUCT(--($T166&gt;='C-BaremoVectorial'!$T$4:$T$1101),--(1=$W$4:$W$1101)))</f>
        <v>0</v>
      </c>
      <c r="Z166" s="151">
        <f t="shared" si="31"/>
        <v>0</v>
      </c>
      <c r="AA166" s="151" cm="1">
        <f t="array" ref="AA166">IF($W166=0,0,SUMPRODUCT(--(1=$W$4:$W$1101),--($U166&gt;='C-BaremoVectorial'!$U$4:$U$1101)))</f>
        <v>0</v>
      </c>
      <c r="AB166" s="21"/>
      <c r="AC166" s="21"/>
      <c r="AD166" s="21"/>
    </row>
    <row r="167" spans="1:30" ht="14.5" x14ac:dyDescent="0.35">
      <c r="A167" s="73">
        <f t="shared" si="32"/>
        <v>163</v>
      </c>
      <c r="B167" s="79" t="s">
        <v>8269</v>
      </c>
      <c r="C167" s="79" t="s">
        <v>8244</v>
      </c>
      <c r="D167" s="79" t="s">
        <v>10</v>
      </c>
      <c r="E167" s="79" t="s">
        <v>38</v>
      </c>
      <c r="F167" s="183">
        <v>1</v>
      </c>
      <c r="G167" s="79" t="s">
        <v>8298</v>
      </c>
      <c r="H167" s="78">
        <v>59000</v>
      </c>
      <c r="I167" s="74" cm="1">
        <f t="array" ref="I167">+INDEX('I-Gasificación'!$G$5:$G$1100,MATCH($C167&amp;$D167&amp;$E167&amp;$G167,'I-Gasificación'!$C$5:$C$1100&amp;'I-Gasificación'!$D$5:$D$1100&amp;'I-Gasificación'!$E$5:$E$1100&amp;'I-Gasificación'!$F$5:$F$1100,0))</f>
        <v>5894</v>
      </c>
      <c r="J167" s="112">
        <f>INDEX('I-Baremo_Depósitos_Lapesa'!$C:$C,MATCH($E167,'I-Baremo_Depósitos_Lapesa'!$B:$B,0),1)</f>
        <v>54246</v>
      </c>
      <c r="K167" s="78">
        <f t="shared" si="23"/>
        <v>77494.285714285725</v>
      </c>
      <c r="L167" s="122">
        <f>INDEX('I-Baremo_VA_Lapesa'!$D$5:$K$66,MATCH($E167,'I-Baremo_VA_Lapesa'!$C$5:$C$66,0),MATCH($G167,'I-Baremo_VA_Lapesa'!$D$4:$K$4,0))</f>
        <v>25574</v>
      </c>
      <c r="M167" s="123">
        <f t="shared" si="24"/>
        <v>36534.285714285717</v>
      </c>
      <c r="N167" s="113" cm="1">
        <f t="array" ref="N167">IF(AND($H167&lt;=4800,$I167&lt;=560),0,SUMPRODUCT(--($I167&gt;'I-Baremo_Regulación_Lapesa'!$B$4:$B$8),--($I167&lt;='I-Baremo_Regulación_Lapesa'!$C$4:$C$8),'I-Baremo_Regulación_Lapesa'!$D$4:$D$8))</f>
        <v>3820</v>
      </c>
      <c r="O167" s="78">
        <f t="shared" si="25"/>
        <v>5457.1428571428578</v>
      </c>
      <c r="P167" s="112">
        <f t="shared" si="26"/>
        <v>83640</v>
      </c>
      <c r="Q167" s="74">
        <f t="shared" si="27"/>
        <v>119485.7142857143</v>
      </c>
      <c r="R167" s="113">
        <f>INDEX('I-Baremo_Legalización'!$D$4:$D$100,MATCH($E167,'I-Baremo_Legalización'!$C$4:$C$100,0),1)</f>
        <v>2038.3500000000001</v>
      </c>
      <c r="S167" s="113" cm="1">
        <f t="array" ref="S167">+INDEX('I-Baremo_Acuerdo_Marco'!$F$2:$F$221,MATCH($C167&amp;$E167&amp;$G167,'I-Baremo_Acuerdo_Marco'!$C$2:$C$221&amp;'I-Baremo_Acuerdo_Marco'!$D$2:$D$221&amp;'I-Baremo_Acuerdo_Marco'!$E$2:$E$221,0))</f>
        <v>29975.011000000002</v>
      </c>
      <c r="T167" s="112">
        <f t="shared" si="33"/>
        <v>115653.361</v>
      </c>
      <c r="U167" s="116">
        <f t="shared" si="28"/>
        <v>151499.07528571432</v>
      </c>
      <c r="V167" s="74" t="str">
        <f t="shared" si="29"/>
        <v>AéreoA5894</v>
      </c>
      <c r="W167" s="148">
        <f>+IF(AND($C167='C-Aux_CA'!$C$7,$D167='C-Aux_CA'!$C$5,$I167&gt;='C-Aux_CA'!$C$14,$H167&gt;='C-Aux_CA'!$C$15),1,0)</f>
        <v>0</v>
      </c>
      <c r="X167" s="148">
        <f t="shared" si="30"/>
        <v>2</v>
      </c>
      <c r="Y167" s="151" cm="1">
        <f t="array" ref="Y167">IF(W167=0,0,SUMPRODUCT(--($T167&gt;='C-BaremoVectorial'!$T$4:$T$1101),--(1=$W$4:$W$1101)))</f>
        <v>0</v>
      </c>
      <c r="Z167" s="151">
        <f t="shared" si="31"/>
        <v>0</v>
      </c>
      <c r="AA167" s="151" cm="1">
        <f t="array" ref="AA167">IF($W167=0,0,SUMPRODUCT(--(1=$W$4:$W$1101),--($U167&gt;='C-BaremoVectorial'!$U$4:$U$1101)))</f>
        <v>0</v>
      </c>
      <c r="AB167" s="21"/>
      <c r="AC167" s="21"/>
      <c r="AD167" s="21"/>
    </row>
    <row r="168" spans="1:30" ht="14.5" x14ac:dyDescent="0.35">
      <c r="A168" s="73">
        <f t="shared" si="32"/>
        <v>164</v>
      </c>
      <c r="B168" s="79" t="s">
        <v>8269</v>
      </c>
      <c r="C168" s="79" t="s">
        <v>8244</v>
      </c>
      <c r="D168" s="79" t="s">
        <v>10</v>
      </c>
      <c r="E168" s="79" t="s">
        <v>39</v>
      </c>
      <c r="F168" s="183">
        <v>1</v>
      </c>
      <c r="G168" s="79" t="s">
        <v>8298</v>
      </c>
      <c r="H168" s="78">
        <v>50000</v>
      </c>
      <c r="I168" s="74" cm="1">
        <f t="array" ref="I168">+INDEX('I-Gasificación'!$G$5:$G$1100,MATCH($C168&amp;$D168&amp;$E168&amp;$G168,'I-Gasificación'!$C$5:$C$1100&amp;'I-Gasificación'!$D$5:$D$1100&amp;'I-Gasificación'!$E$5:$E$1100&amp;'I-Gasificación'!$F$5:$F$1100,0))</f>
        <v>5432</v>
      </c>
      <c r="J168" s="112">
        <f>INDEX('I-Baremo_Depósitos_Lapesa'!$C:$C,MATCH($E168,'I-Baremo_Depósitos_Lapesa'!$B:$B,0),1)</f>
        <v>45432</v>
      </c>
      <c r="K168" s="78">
        <f t="shared" si="23"/>
        <v>64902.857142857145</v>
      </c>
      <c r="L168" s="122">
        <f>INDEX('I-Baremo_VA_Lapesa'!$D$5:$K$66,MATCH($E168,'I-Baremo_VA_Lapesa'!$C$5:$C$66,0),MATCH($G168,'I-Baremo_VA_Lapesa'!$D$4:$K$4,0))</f>
        <v>25574</v>
      </c>
      <c r="M168" s="123">
        <f t="shared" si="24"/>
        <v>36534.285714285717</v>
      </c>
      <c r="N168" s="113" cm="1">
        <f t="array" ref="N168">IF(AND($H168&lt;=4800,$I168&lt;=560),0,SUMPRODUCT(--($I168&gt;'I-Baremo_Regulación_Lapesa'!$B$4:$B$8),--($I168&lt;='I-Baremo_Regulación_Lapesa'!$C$4:$C$8),'I-Baremo_Regulación_Lapesa'!$D$4:$D$8))</f>
        <v>3820</v>
      </c>
      <c r="O168" s="78">
        <f t="shared" si="25"/>
        <v>5457.1428571428578</v>
      </c>
      <c r="P168" s="112">
        <f t="shared" si="26"/>
        <v>74826</v>
      </c>
      <c r="Q168" s="74">
        <f t="shared" si="27"/>
        <v>106894.28571428572</v>
      </c>
      <c r="R168" s="113">
        <f>INDEX('I-Baremo_Legalización'!$D$4:$D$100,MATCH($E168,'I-Baremo_Legalización'!$C$4:$C$100,0),1)</f>
        <v>2038.3500000000001</v>
      </c>
      <c r="S168" s="113" cm="1">
        <f t="array" ref="S168">+INDEX('I-Baremo_Acuerdo_Marco'!$F$2:$F$221,MATCH($C168&amp;$E168&amp;$G168,'I-Baremo_Acuerdo_Marco'!$C$2:$C$221&amp;'I-Baremo_Acuerdo_Marco'!$D$2:$D$221&amp;'I-Baremo_Acuerdo_Marco'!$E$2:$E$221,0))</f>
        <v>29532.811000000002</v>
      </c>
      <c r="T168" s="112">
        <f t="shared" si="33"/>
        <v>106397.16100000001</v>
      </c>
      <c r="U168" s="116">
        <f t="shared" si="28"/>
        <v>138465.44671428573</v>
      </c>
      <c r="V168" s="74" t="str">
        <f t="shared" si="29"/>
        <v>AéreoA5432</v>
      </c>
      <c r="W168" s="148">
        <f>+IF(AND($C168='C-Aux_CA'!$C$7,$D168='C-Aux_CA'!$C$5,$I168&gt;='C-Aux_CA'!$C$14,$H168&gt;='C-Aux_CA'!$C$15),1,0)</f>
        <v>0</v>
      </c>
      <c r="X168" s="148">
        <f t="shared" si="30"/>
        <v>2</v>
      </c>
      <c r="Y168" s="151" cm="1">
        <f t="array" ref="Y168">IF(W168=0,0,SUMPRODUCT(--($T168&gt;='C-BaremoVectorial'!$T$4:$T$1101),--(1=$W$4:$W$1101)))</f>
        <v>0</v>
      </c>
      <c r="Z168" s="151">
        <f t="shared" si="31"/>
        <v>0</v>
      </c>
      <c r="AA168" s="151" cm="1">
        <f t="array" ref="AA168">IF($W168=0,0,SUMPRODUCT(--(1=$W$4:$W$1101),--($U168&gt;='C-BaremoVectorial'!$U$4:$U$1101)))</f>
        <v>0</v>
      </c>
      <c r="AB168" s="21"/>
      <c r="AC168" s="21"/>
      <c r="AD168" s="21"/>
    </row>
    <row r="169" spans="1:30" ht="14.5" x14ac:dyDescent="0.35">
      <c r="A169" s="73">
        <f t="shared" si="32"/>
        <v>165</v>
      </c>
      <c r="B169" s="79" t="s">
        <v>8269</v>
      </c>
      <c r="C169" s="79" t="s">
        <v>8244</v>
      </c>
      <c r="D169" s="79" t="s">
        <v>10</v>
      </c>
      <c r="E169" s="79" t="s">
        <v>40</v>
      </c>
      <c r="F169" s="183">
        <v>1</v>
      </c>
      <c r="G169" s="79" t="s">
        <v>8298</v>
      </c>
      <c r="H169" s="78">
        <v>69000</v>
      </c>
      <c r="I169" s="74" cm="1">
        <f t="array" ref="I169">+INDEX('I-Gasificación'!$G$5:$G$1100,MATCH($C169&amp;$D169&amp;$E169&amp;$G169,'I-Gasificación'!$C$5:$C$1100&amp;'I-Gasificación'!$D$5:$D$1100&amp;'I-Gasificación'!$E$5:$E$1100&amp;'I-Gasificación'!$F$5:$F$1100,0))</f>
        <v>6230</v>
      </c>
      <c r="J169" s="112">
        <f>INDEX('I-Baremo_Depósitos_Lapesa'!$C:$C,MATCH($E169,'I-Baremo_Depósitos_Lapesa'!$B:$B,0),1)</f>
        <v>67147</v>
      </c>
      <c r="K169" s="78">
        <f t="shared" si="23"/>
        <v>95924.285714285725</v>
      </c>
      <c r="L169" s="122">
        <f>INDEX('I-Baremo_VA_Lapesa'!$D$5:$K$66,MATCH($E169,'I-Baremo_VA_Lapesa'!$C$5:$C$66,0),MATCH($G169,'I-Baremo_VA_Lapesa'!$D$4:$K$4,0))</f>
        <v>25574</v>
      </c>
      <c r="M169" s="123">
        <f t="shared" si="24"/>
        <v>36534.285714285717</v>
      </c>
      <c r="N169" s="113" cm="1">
        <f t="array" ref="N169">IF(AND($H169&lt;=4800,$I169&lt;=560),0,SUMPRODUCT(--($I169&gt;'I-Baremo_Regulación_Lapesa'!$B$4:$B$8),--($I169&lt;='I-Baremo_Regulación_Lapesa'!$C$4:$C$8),'I-Baremo_Regulación_Lapesa'!$D$4:$D$8))</f>
        <v>3820</v>
      </c>
      <c r="O169" s="78">
        <f t="shared" si="25"/>
        <v>5457.1428571428578</v>
      </c>
      <c r="P169" s="112">
        <f t="shared" si="26"/>
        <v>96541</v>
      </c>
      <c r="Q169" s="74">
        <f t="shared" si="27"/>
        <v>137915.71428571432</v>
      </c>
      <c r="R169" s="113">
        <f>INDEX('I-Baremo_Legalización'!$D$4:$D$100,MATCH($E169,'I-Baremo_Legalización'!$C$4:$C$100,0),1)</f>
        <v>3215.3500000000004</v>
      </c>
      <c r="S169" s="113" cm="1">
        <f t="array" ref="S169">+INDEX('I-Baremo_Acuerdo_Marco'!$F$2:$F$221,MATCH($C169&amp;$E169&amp;$G169,'I-Baremo_Acuerdo_Marco'!$C$2:$C$221&amp;'I-Baremo_Acuerdo_Marco'!$D$2:$D$221&amp;'I-Baremo_Acuerdo_Marco'!$E$2:$E$221,0))</f>
        <v>29975.011000000002</v>
      </c>
      <c r="T169" s="112">
        <f t="shared" si="33"/>
        <v>129731.361</v>
      </c>
      <c r="U169" s="116">
        <f t="shared" si="28"/>
        <v>171106.07528571432</v>
      </c>
      <c r="V169" s="74" t="str">
        <f t="shared" si="29"/>
        <v>AéreoA6230</v>
      </c>
      <c r="W169" s="148">
        <f>+IF(AND($C169='C-Aux_CA'!$C$7,$D169='C-Aux_CA'!$C$5,$I169&gt;='C-Aux_CA'!$C$14,$H169&gt;='C-Aux_CA'!$C$15),1,0)</f>
        <v>0</v>
      </c>
      <c r="X169" s="148">
        <f t="shared" si="30"/>
        <v>2</v>
      </c>
      <c r="Y169" s="151" cm="1">
        <f t="array" ref="Y169">IF(W169=0,0,SUMPRODUCT(--($T169&gt;='C-BaremoVectorial'!$T$4:$T$1101),--(1=$W$4:$W$1101)))</f>
        <v>0</v>
      </c>
      <c r="Z169" s="151">
        <f t="shared" si="31"/>
        <v>0</v>
      </c>
      <c r="AA169" s="151" cm="1">
        <f t="array" ref="AA169">IF($W169=0,0,SUMPRODUCT(--(1=$W$4:$W$1101),--($U169&gt;='C-BaremoVectorial'!$U$4:$U$1101)))</f>
        <v>0</v>
      </c>
      <c r="AB169" s="21"/>
      <c r="AC169" s="21"/>
      <c r="AD169" s="21"/>
    </row>
    <row r="170" spans="1:30" ht="14.5" x14ac:dyDescent="0.35">
      <c r="A170" s="73">
        <f t="shared" si="32"/>
        <v>166</v>
      </c>
      <c r="B170" s="79" t="s">
        <v>8270</v>
      </c>
      <c r="C170" s="79" t="s">
        <v>8244</v>
      </c>
      <c r="D170" s="79" t="s">
        <v>10</v>
      </c>
      <c r="E170" s="79" t="s">
        <v>29</v>
      </c>
      <c r="F170" s="183">
        <v>1</v>
      </c>
      <c r="G170" s="79" t="s">
        <v>8299</v>
      </c>
      <c r="H170" s="78">
        <v>13000</v>
      </c>
      <c r="I170" s="74" cm="1">
        <f t="array" ref="I170">+INDEX('I-Gasificación'!$G$5:$G$1100,MATCH($C170&amp;$D170&amp;$E170&amp;$G170,'I-Gasificación'!$C$5:$C$1100&amp;'I-Gasificación'!$D$5:$D$1100&amp;'I-Gasificación'!$E$5:$E$1100&amp;'I-Gasificación'!$F$5:$F$1100,0))</f>
        <v>8302</v>
      </c>
      <c r="J170" s="112">
        <f>INDEX('I-Baremo_Depósitos_Lapesa'!$C:$C,MATCH($E170,'I-Baremo_Depósitos_Lapesa'!$B:$B,0),1)</f>
        <v>10510</v>
      </c>
      <c r="K170" s="78">
        <f t="shared" si="23"/>
        <v>15014.285714285716</v>
      </c>
      <c r="L170" s="122">
        <f>INDEX('I-Baremo_VA_Lapesa'!$D$5:$K$66,MATCH($E170,'I-Baremo_VA_Lapesa'!$C$5:$C$66,0),MATCH($G170,'I-Baremo_VA_Lapesa'!$D$4:$K$4,0))</f>
        <v>32702</v>
      </c>
      <c r="M170" s="123">
        <f t="shared" si="24"/>
        <v>46717.142857142862</v>
      </c>
      <c r="N170" s="113" cm="1">
        <f t="array" ref="N170">IF(AND($H170&lt;=4800,$I170&lt;=560),0,SUMPRODUCT(--($I170&gt;'I-Baremo_Regulación_Lapesa'!$B$4:$B$8),--($I170&lt;='I-Baremo_Regulación_Lapesa'!$C$4:$C$8),'I-Baremo_Regulación_Lapesa'!$D$4:$D$8))</f>
        <v>4700</v>
      </c>
      <c r="O170" s="78">
        <f t="shared" si="25"/>
        <v>6714.2857142857147</v>
      </c>
      <c r="P170" s="112">
        <f t="shared" si="26"/>
        <v>47912</v>
      </c>
      <c r="Q170" s="74">
        <f t="shared" si="27"/>
        <v>68445.71428571429</v>
      </c>
      <c r="R170" s="113">
        <f>INDEX('I-Baremo_Legalización'!$D$4:$D$100,MATCH($E170,'I-Baremo_Legalización'!$C$4:$C$100,0),1)</f>
        <v>1257.25</v>
      </c>
      <c r="S170" s="113" cm="1">
        <f t="array" ref="S170">+INDEX('I-Baremo_Acuerdo_Marco'!$F$2:$F$221,MATCH($C170&amp;$E170&amp;$G170,'I-Baremo_Acuerdo_Marco'!$C$2:$C$221&amp;'I-Baremo_Acuerdo_Marco'!$D$2:$D$221&amp;'I-Baremo_Acuerdo_Marco'!$E$2:$E$221,0))</f>
        <v>22538.285</v>
      </c>
      <c r="T170" s="112">
        <f t="shared" si="33"/>
        <v>71707.535000000003</v>
      </c>
      <c r="U170" s="116">
        <f t="shared" si="28"/>
        <v>92241.249285714293</v>
      </c>
      <c r="V170" s="74" t="str">
        <f t="shared" si="29"/>
        <v>AéreoA8302</v>
      </c>
      <c r="W170" s="148">
        <f>+IF(AND($C170='C-Aux_CA'!$C$7,$D170='C-Aux_CA'!$C$5,$I170&gt;='C-Aux_CA'!$C$14,$H170&gt;='C-Aux_CA'!$C$15),1,0)</f>
        <v>0</v>
      </c>
      <c r="X170" s="148">
        <f t="shared" si="30"/>
        <v>1</v>
      </c>
      <c r="Y170" s="151" cm="1">
        <f t="array" ref="Y170">IF(W170=0,0,SUMPRODUCT(--($T170&gt;='C-BaremoVectorial'!$T$4:$T$1101),--(1=$W$4:$W$1101)))</f>
        <v>0</v>
      </c>
      <c r="Z170" s="151">
        <f t="shared" si="31"/>
        <v>0</v>
      </c>
      <c r="AA170" s="151" cm="1">
        <f t="array" ref="AA170">IF($W170=0,0,SUMPRODUCT(--(1=$W$4:$W$1101),--($U170&gt;='C-BaremoVectorial'!$U$4:$U$1101)))</f>
        <v>0</v>
      </c>
      <c r="AB170" s="21"/>
      <c r="AC170" s="21"/>
      <c r="AD170" s="21"/>
    </row>
    <row r="171" spans="1:30" ht="14.5" x14ac:dyDescent="0.35">
      <c r="A171" s="73">
        <f t="shared" si="32"/>
        <v>167</v>
      </c>
      <c r="B171" s="79" t="s">
        <v>8270</v>
      </c>
      <c r="C171" s="79" t="s">
        <v>8244</v>
      </c>
      <c r="D171" s="79" t="s">
        <v>10</v>
      </c>
      <c r="E171" s="79" t="s">
        <v>30</v>
      </c>
      <c r="F171" s="183">
        <v>1</v>
      </c>
      <c r="G171" s="79" t="s">
        <v>8299</v>
      </c>
      <c r="H171" s="78">
        <v>16000</v>
      </c>
      <c r="I171" s="74" cm="1">
        <f t="array" ref="I171">+INDEX('I-Gasificación'!$G$5:$G$1100,MATCH($C171&amp;$D171&amp;$E171&amp;$G171,'I-Gasificación'!$C$5:$C$1100&amp;'I-Gasificación'!$D$5:$D$1100&amp;'I-Gasificación'!$E$5:$E$1100&amp;'I-Gasificación'!$F$5:$F$1100,0))</f>
        <v>8442</v>
      </c>
      <c r="J171" s="112">
        <f>INDEX('I-Baremo_Depósitos_Lapesa'!$C:$C,MATCH($E171,'I-Baremo_Depósitos_Lapesa'!$B:$B,0),1)</f>
        <v>12792</v>
      </c>
      <c r="K171" s="78">
        <f t="shared" si="23"/>
        <v>18274.285714285714</v>
      </c>
      <c r="L171" s="122">
        <f>INDEX('I-Baremo_VA_Lapesa'!$D$5:$K$66,MATCH($E171,'I-Baremo_VA_Lapesa'!$C$5:$C$66,0),MATCH($G171,'I-Baremo_VA_Lapesa'!$D$4:$K$4,0))</f>
        <v>32702</v>
      </c>
      <c r="M171" s="123">
        <f t="shared" si="24"/>
        <v>46717.142857142862</v>
      </c>
      <c r="N171" s="113" cm="1">
        <f t="array" ref="N171">IF(AND($H171&lt;=4800,$I171&lt;=560),0,SUMPRODUCT(--($I171&gt;'I-Baremo_Regulación_Lapesa'!$B$4:$B$8),--($I171&lt;='I-Baremo_Regulación_Lapesa'!$C$4:$C$8),'I-Baremo_Regulación_Lapesa'!$D$4:$D$8))</f>
        <v>4700</v>
      </c>
      <c r="O171" s="78">
        <f t="shared" si="25"/>
        <v>6714.2857142857147</v>
      </c>
      <c r="P171" s="112">
        <f t="shared" si="26"/>
        <v>50194</v>
      </c>
      <c r="Q171" s="74">
        <f t="shared" si="27"/>
        <v>71705.71428571429</v>
      </c>
      <c r="R171" s="113">
        <f>INDEX('I-Baremo_Legalización'!$D$4:$D$100,MATCH($E171,'I-Baremo_Legalización'!$C$4:$C$100,0),1)</f>
        <v>2038.3500000000001</v>
      </c>
      <c r="S171" s="113" cm="1">
        <f t="array" ref="S171">+INDEX('I-Baremo_Acuerdo_Marco'!$F$2:$F$221,MATCH($C171&amp;$E171&amp;$G171,'I-Baremo_Acuerdo_Marco'!$C$2:$C$221&amp;'I-Baremo_Acuerdo_Marco'!$D$2:$D$221&amp;'I-Baremo_Acuerdo_Marco'!$E$2:$E$221,0))</f>
        <v>23646.710999999999</v>
      </c>
      <c r="T171" s="112">
        <f t="shared" si="33"/>
        <v>75879.061000000002</v>
      </c>
      <c r="U171" s="116">
        <f t="shared" si="28"/>
        <v>97390.775285714291</v>
      </c>
      <c r="V171" s="74" t="str">
        <f t="shared" si="29"/>
        <v>AéreoA8442</v>
      </c>
      <c r="W171" s="148">
        <f>+IF(AND($C171='C-Aux_CA'!$C$7,$D171='C-Aux_CA'!$C$5,$I171&gt;='C-Aux_CA'!$C$14,$H171&gt;='C-Aux_CA'!$C$15),1,0)</f>
        <v>0</v>
      </c>
      <c r="X171" s="148">
        <f t="shared" si="30"/>
        <v>1</v>
      </c>
      <c r="Y171" s="151" cm="1">
        <f t="array" ref="Y171">IF(W171=0,0,SUMPRODUCT(--($T171&gt;='C-BaremoVectorial'!$T$4:$T$1101),--(1=$W$4:$W$1101)))</f>
        <v>0</v>
      </c>
      <c r="Z171" s="151">
        <f t="shared" si="31"/>
        <v>0</v>
      </c>
      <c r="AA171" s="151" cm="1">
        <f t="array" ref="AA171">IF($W171=0,0,SUMPRODUCT(--(1=$W$4:$W$1101),--($U171&gt;='C-BaremoVectorial'!$U$4:$U$1101)))</f>
        <v>0</v>
      </c>
      <c r="AB171" s="21"/>
      <c r="AC171" s="21"/>
      <c r="AD171" s="21"/>
    </row>
    <row r="172" spans="1:30" ht="14.5" x14ac:dyDescent="0.35">
      <c r="A172" s="73">
        <f t="shared" si="32"/>
        <v>168</v>
      </c>
      <c r="B172" s="79" t="s">
        <v>8270</v>
      </c>
      <c r="C172" s="79" t="s">
        <v>8244</v>
      </c>
      <c r="D172" s="79" t="s">
        <v>10</v>
      </c>
      <c r="E172" s="79" t="s">
        <v>31</v>
      </c>
      <c r="F172" s="183">
        <v>1</v>
      </c>
      <c r="G172" s="79" t="s">
        <v>8299</v>
      </c>
      <c r="H172" s="78">
        <v>19000</v>
      </c>
      <c r="I172" s="74" cm="1">
        <f t="array" ref="I172">+INDEX('I-Gasificación'!$G$5:$G$1100,MATCH($C172&amp;$D172&amp;$E172&amp;$G172,'I-Gasificación'!$C$5:$C$1100&amp;'I-Gasificación'!$D$5:$D$1100&amp;'I-Gasificación'!$E$5:$E$1100&amp;'I-Gasificación'!$F$5:$F$1100,0))</f>
        <v>8596</v>
      </c>
      <c r="J172" s="112">
        <f>INDEX('I-Baremo_Depósitos_Lapesa'!$C:$C,MATCH($E172,'I-Baremo_Depósitos_Lapesa'!$B:$B,0),1)</f>
        <v>13916</v>
      </c>
      <c r="K172" s="78">
        <f t="shared" si="23"/>
        <v>19880</v>
      </c>
      <c r="L172" s="122">
        <f>INDEX('I-Baremo_VA_Lapesa'!$D$5:$K$66,MATCH($E172,'I-Baremo_VA_Lapesa'!$C$5:$C$66,0),MATCH($G172,'I-Baremo_VA_Lapesa'!$D$4:$K$4,0))</f>
        <v>32702</v>
      </c>
      <c r="M172" s="123">
        <f t="shared" si="24"/>
        <v>46717.142857142862</v>
      </c>
      <c r="N172" s="113" cm="1">
        <f t="array" ref="N172">IF(AND($H172&lt;=4800,$I172&lt;=560),0,SUMPRODUCT(--($I172&gt;'I-Baremo_Regulación_Lapesa'!$B$4:$B$8),--($I172&lt;='I-Baremo_Regulación_Lapesa'!$C$4:$C$8),'I-Baremo_Regulación_Lapesa'!$D$4:$D$8))</f>
        <v>4700</v>
      </c>
      <c r="O172" s="78">
        <f t="shared" si="25"/>
        <v>6714.2857142857147</v>
      </c>
      <c r="P172" s="112">
        <f t="shared" si="26"/>
        <v>51318</v>
      </c>
      <c r="Q172" s="74">
        <f t="shared" si="27"/>
        <v>73311.42857142858</v>
      </c>
      <c r="R172" s="113">
        <f>INDEX('I-Baremo_Legalización'!$D$4:$D$100,MATCH($E172,'I-Baremo_Legalización'!$C$4:$C$100,0),1)</f>
        <v>2038.3500000000001</v>
      </c>
      <c r="S172" s="113" cm="1">
        <f t="array" ref="S172">+INDEX('I-Baremo_Acuerdo_Marco'!$F$2:$F$221,MATCH($C172&amp;$E172&amp;$G172,'I-Baremo_Acuerdo_Marco'!$C$2:$C$221&amp;'I-Baremo_Acuerdo_Marco'!$D$2:$D$221&amp;'I-Baremo_Acuerdo_Marco'!$E$2:$E$221,0))</f>
        <v>25107.510999999999</v>
      </c>
      <c r="T172" s="112">
        <f t="shared" si="33"/>
        <v>78463.861000000004</v>
      </c>
      <c r="U172" s="116">
        <f t="shared" si="28"/>
        <v>100457.28957142858</v>
      </c>
      <c r="V172" s="74" t="str">
        <f t="shared" si="29"/>
        <v>AéreoA8596</v>
      </c>
      <c r="W172" s="148">
        <f>+IF(AND($C172='C-Aux_CA'!$C$7,$D172='C-Aux_CA'!$C$5,$I172&gt;='C-Aux_CA'!$C$14,$H172&gt;='C-Aux_CA'!$C$15),1,0)</f>
        <v>0</v>
      </c>
      <c r="X172" s="148">
        <f t="shared" si="30"/>
        <v>1</v>
      </c>
      <c r="Y172" s="151" cm="1">
        <f t="array" ref="Y172">IF(W172=0,0,SUMPRODUCT(--($T172&gt;='C-BaremoVectorial'!$T$4:$T$1101),--(1=$W$4:$W$1101)))</f>
        <v>0</v>
      </c>
      <c r="Z172" s="151">
        <f t="shared" si="31"/>
        <v>0</v>
      </c>
      <c r="AA172" s="151" cm="1">
        <f t="array" ref="AA172">IF($W172=0,0,SUMPRODUCT(--(1=$W$4:$W$1101),--($U172&gt;='C-BaremoVectorial'!$U$4:$U$1101)))</f>
        <v>0</v>
      </c>
      <c r="AB172" s="21"/>
      <c r="AC172" s="21"/>
      <c r="AD172" s="21"/>
    </row>
    <row r="173" spans="1:30" ht="14.5" x14ac:dyDescent="0.35">
      <c r="A173" s="73">
        <f t="shared" si="32"/>
        <v>169</v>
      </c>
      <c r="B173" s="79" t="s">
        <v>8270</v>
      </c>
      <c r="C173" s="79" t="s">
        <v>8244</v>
      </c>
      <c r="D173" s="79" t="s">
        <v>10</v>
      </c>
      <c r="E173" s="79" t="s">
        <v>32</v>
      </c>
      <c r="F173" s="183">
        <v>1</v>
      </c>
      <c r="G173" s="79" t="s">
        <v>8299</v>
      </c>
      <c r="H173" s="78">
        <v>22000</v>
      </c>
      <c r="I173" s="74" cm="1">
        <f t="array" ref="I173">+INDEX('I-Gasificación'!$G$5:$G$1100,MATCH($C173&amp;$D173&amp;$E173&amp;$G173,'I-Gasificación'!$C$5:$C$1100&amp;'I-Gasificación'!$D$5:$D$1100&amp;'I-Gasificación'!$E$5:$E$1100&amp;'I-Gasificación'!$F$5:$F$1100,0))</f>
        <v>8750</v>
      </c>
      <c r="J173" s="112">
        <f>INDEX('I-Baremo_Depósitos_Lapesa'!$C:$C,MATCH($E173,'I-Baremo_Depósitos_Lapesa'!$B:$B,0),1)</f>
        <v>17932</v>
      </c>
      <c r="K173" s="78">
        <f t="shared" si="23"/>
        <v>25617.142857142859</v>
      </c>
      <c r="L173" s="122">
        <f>INDEX('I-Baremo_VA_Lapesa'!$D$5:$K$66,MATCH($E173,'I-Baremo_VA_Lapesa'!$C$5:$C$66,0),MATCH($G173,'I-Baremo_VA_Lapesa'!$D$4:$K$4,0))</f>
        <v>32702</v>
      </c>
      <c r="M173" s="123">
        <f t="shared" si="24"/>
        <v>46717.142857142862</v>
      </c>
      <c r="N173" s="113" cm="1">
        <f t="array" ref="N173">IF(AND($H173&lt;=4800,$I173&lt;=560),0,SUMPRODUCT(--($I173&gt;'I-Baremo_Regulación_Lapesa'!$B$4:$B$8),--($I173&lt;='I-Baremo_Regulación_Lapesa'!$C$4:$C$8),'I-Baremo_Regulación_Lapesa'!$D$4:$D$8))</f>
        <v>4700</v>
      </c>
      <c r="O173" s="78">
        <f t="shared" si="25"/>
        <v>6714.2857142857147</v>
      </c>
      <c r="P173" s="112">
        <f t="shared" si="26"/>
        <v>55334</v>
      </c>
      <c r="Q173" s="74">
        <f t="shared" si="27"/>
        <v>79048.571428571435</v>
      </c>
      <c r="R173" s="113">
        <f>INDEX('I-Baremo_Legalización'!$D$4:$D$100,MATCH($E173,'I-Baremo_Legalización'!$C$4:$C$100,0),1)</f>
        <v>2038.3500000000001</v>
      </c>
      <c r="S173" s="113" cm="1">
        <f t="array" ref="S173">+INDEX('I-Baremo_Acuerdo_Marco'!$F$2:$F$221,MATCH($C173&amp;$E173&amp;$G173,'I-Baremo_Acuerdo_Marco'!$C$2:$C$221&amp;'I-Baremo_Acuerdo_Marco'!$D$2:$D$221&amp;'I-Baremo_Acuerdo_Marco'!$E$2:$E$221,0))</f>
        <v>25879.710999999999</v>
      </c>
      <c r="T173" s="112">
        <f t="shared" si="33"/>
        <v>83252.061000000002</v>
      </c>
      <c r="U173" s="116">
        <f t="shared" si="28"/>
        <v>106966.63242857144</v>
      </c>
      <c r="V173" s="74" t="str">
        <f t="shared" si="29"/>
        <v>AéreoA8750</v>
      </c>
      <c r="W173" s="148">
        <f>+IF(AND($C173='C-Aux_CA'!$C$7,$D173='C-Aux_CA'!$C$5,$I173&gt;='C-Aux_CA'!$C$14,$H173&gt;='C-Aux_CA'!$C$15),1,0)</f>
        <v>0</v>
      </c>
      <c r="X173" s="148">
        <f t="shared" si="30"/>
        <v>1</v>
      </c>
      <c r="Y173" s="151" cm="1">
        <f t="array" ref="Y173">IF(W173=0,0,SUMPRODUCT(--($T173&gt;='C-BaremoVectorial'!$T$4:$T$1101),--(1=$W$4:$W$1101)))</f>
        <v>0</v>
      </c>
      <c r="Z173" s="151">
        <f t="shared" si="31"/>
        <v>0</v>
      </c>
      <c r="AA173" s="151" cm="1">
        <f t="array" ref="AA173">IF($W173=0,0,SUMPRODUCT(--(1=$W$4:$W$1101),--($U173&gt;='C-BaremoVectorial'!$U$4:$U$1101)))</f>
        <v>0</v>
      </c>
      <c r="AB173" s="21"/>
      <c r="AC173" s="21"/>
      <c r="AD173" s="21"/>
    </row>
    <row r="174" spans="1:30" ht="14.5" x14ac:dyDescent="0.35">
      <c r="A174" s="73">
        <f t="shared" si="32"/>
        <v>170</v>
      </c>
      <c r="B174" s="79" t="s">
        <v>8270</v>
      </c>
      <c r="C174" s="79" t="s">
        <v>8244</v>
      </c>
      <c r="D174" s="79" t="s">
        <v>10</v>
      </c>
      <c r="E174" s="79" t="s">
        <v>33</v>
      </c>
      <c r="F174" s="183">
        <v>1</v>
      </c>
      <c r="G174" s="79" t="s">
        <v>8299</v>
      </c>
      <c r="H174" s="78">
        <v>24000</v>
      </c>
      <c r="I174" s="74" cm="1">
        <f t="array" ref="I174">+INDEX('I-Gasificación'!$G$5:$G$1100,MATCH($C174&amp;$D174&amp;$E174&amp;$G174,'I-Gasificación'!$C$5:$C$1100&amp;'I-Gasificación'!$D$5:$D$1100&amp;'I-Gasificación'!$E$5:$E$1100&amp;'I-Gasificación'!$F$5:$F$1100,0))</f>
        <v>8708</v>
      </c>
      <c r="J174" s="112">
        <f>INDEX('I-Baremo_Depósitos_Lapesa'!$C:$C,MATCH($E174,'I-Baremo_Depósitos_Lapesa'!$B:$B,0),1)</f>
        <v>20449</v>
      </c>
      <c r="K174" s="78">
        <f t="shared" si="23"/>
        <v>29212.857142857145</v>
      </c>
      <c r="L174" s="122">
        <f>INDEX('I-Baremo_VA_Lapesa'!$D$5:$K$66,MATCH($E174,'I-Baremo_VA_Lapesa'!$C$5:$C$66,0),MATCH($G174,'I-Baremo_VA_Lapesa'!$D$4:$K$4,0))</f>
        <v>32702</v>
      </c>
      <c r="M174" s="123">
        <f t="shared" si="24"/>
        <v>46717.142857142862</v>
      </c>
      <c r="N174" s="113" cm="1">
        <f t="array" ref="N174">IF(AND($H174&lt;=4800,$I174&lt;=560),0,SUMPRODUCT(--($I174&gt;'I-Baremo_Regulación_Lapesa'!$B$4:$B$8),--($I174&lt;='I-Baremo_Regulación_Lapesa'!$C$4:$C$8),'I-Baremo_Regulación_Lapesa'!$D$4:$D$8))</f>
        <v>4700</v>
      </c>
      <c r="O174" s="78">
        <f t="shared" si="25"/>
        <v>6714.2857142857147</v>
      </c>
      <c r="P174" s="112">
        <f t="shared" si="26"/>
        <v>57851</v>
      </c>
      <c r="Q174" s="74">
        <f t="shared" si="27"/>
        <v>82644.28571428571</v>
      </c>
      <c r="R174" s="113">
        <f>INDEX('I-Baremo_Legalización'!$D$4:$D$100,MATCH($E174,'I-Baremo_Legalización'!$C$4:$C$100,0),1)</f>
        <v>2038.3500000000001</v>
      </c>
      <c r="S174" s="113" cm="1">
        <f t="array" ref="S174">+INDEX('I-Baremo_Acuerdo_Marco'!$F$2:$F$221,MATCH($C174&amp;$E174&amp;$G174,'I-Baremo_Acuerdo_Marco'!$C$2:$C$221&amp;'I-Baremo_Acuerdo_Marco'!$D$2:$D$221&amp;'I-Baremo_Acuerdo_Marco'!$E$2:$E$221,0))</f>
        <v>26066.710999999999</v>
      </c>
      <c r="T174" s="112">
        <f t="shared" si="33"/>
        <v>85956.061000000002</v>
      </c>
      <c r="U174" s="116">
        <f t="shared" si="28"/>
        <v>110749.34671428571</v>
      </c>
      <c r="V174" s="74" t="str">
        <f t="shared" si="29"/>
        <v>AéreoA8708</v>
      </c>
      <c r="W174" s="148">
        <f>+IF(AND($C174='C-Aux_CA'!$C$7,$D174='C-Aux_CA'!$C$5,$I174&gt;='C-Aux_CA'!$C$14,$H174&gt;='C-Aux_CA'!$C$15),1,0)</f>
        <v>0</v>
      </c>
      <c r="X174" s="148">
        <f t="shared" si="30"/>
        <v>1</v>
      </c>
      <c r="Y174" s="151" cm="1">
        <f t="array" ref="Y174">IF(W174=0,0,SUMPRODUCT(--($T174&gt;='C-BaremoVectorial'!$T$4:$T$1101),--(1=$W$4:$W$1101)))</f>
        <v>0</v>
      </c>
      <c r="Z174" s="151">
        <f t="shared" si="31"/>
        <v>0</v>
      </c>
      <c r="AA174" s="151" cm="1">
        <f t="array" ref="AA174">IF($W174=0,0,SUMPRODUCT(--(1=$W$4:$W$1101),--($U174&gt;='C-BaremoVectorial'!$U$4:$U$1101)))</f>
        <v>0</v>
      </c>
      <c r="AB174" s="21"/>
      <c r="AC174" s="21"/>
      <c r="AD174" s="21"/>
    </row>
    <row r="175" spans="1:30" ht="14.5" x14ac:dyDescent="0.35">
      <c r="A175" s="73">
        <f t="shared" si="32"/>
        <v>171</v>
      </c>
      <c r="B175" s="79" t="s">
        <v>8270</v>
      </c>
      <c r="C175" s="79" t="s">
        <v>8244</v>
      </c>
      <c r="D175" s="79" t="s">
        <v>10</v>
      </c>
      <c r="E175" s="79" t="s">
        <v>34</v>
      </c>
      <c r="F175" s="183">
        <v>1</v>
      </c>
      <c r="G175" s="79" t="s">
        <v>8299</v>
      </c>
      <c r="H175" s="78">
        <v>29000</v>
      </c>
      <c r="I175" s="74" cm="1">
        <f t="array" ref="I175">+INDEX('I-Gasificación'!$G$5:$G$1100,MATCH($C175&amp;$D175&amp;$E175&amp;$G175,'I-Gasificación'!$C$5:$C$1100&amp;'I-Gasificación'!$D$5:$D$1100&amp;'I-Gasificación'!$E$5:$E$1100&amp;'I-Gasificación'!$F$5:$F$1100,0))</f>
        <v>8904</v>
      </c>
      <c r="J175" s="112">
        <f>INDEX('I-Baremo_Depósitos_Lapesa'!$C:$C,MATCH($E175,'I-Baremo_Depósitos_Lapesa'!$B:$B,0),1)</f>
        <v>22724</v>
      </c>
      <c r="K175" s="78">
        <f t="shared" si="23"/>
        <v>32462.857142857145</v>
      </c>
      <c r="L175" s="122">
        <f>INDEX('I-Baremo_VA_Lapesa'!$D$5:$K$66,MATCH($E175,'I-Baremo_VA_Lapesa'!$C$5:$C$66,0),MATCH($G175,'I-Baremo_VA_Lapesa'!$D$4:$K$4,0))</f>
        <v>32702</v>
      </c>
      <c r="M175" s="123">
        <f t="shared" si="24"/>
        <v>46717.142857142862</v>
      </c>
      <c r="N175" s="113" cm="1">
        <f t="array" ref="N175">IF(AND($H175&lt;=4800,$I175&lt;=560),0,SUMPRODUCT(--($I175&gt;'I-Baremo_Regulación_Lapesa'!$B$4:$B$8),--($I175&lt;='I-Baremo_Regulación_Lapesa'!$C$4:$C$8),'I-Baremo_Regulación_Lapesa'!$D$4:$D$8))</f>
        <v>4700</v>
      </c>
      <c r="O175" s="78">
        <f t="shared" si="25"/>
        <v>6714.2857142857147</v>
      </c>
      <c r="P175" s="112">
        <f t="shared" si="26"/>
        <v>60126</v>
      </c>
      <c r="Q175" s="74">
        <f t="shared" si="27"/>
        <v>85894.28571428571</v>
      </c>
      <c r="R175" s="113">
        <f>INDEX('I-Baremo_Legalización'!$D$4:$D$100,MATCH($E175,'I-Baremo_Legalización'!$C$4:$C$100,0),1)</f>
        <v>2038.3500000000001</v>
      </c>
      <c r="S175" s="113" cm="1">
        <f t="array" ref="S175">+INDEX('I-Baremo_Acuerdo_Marco'!$F$2:$F$221,MATCH($C175&amp;$E175&amp;$G175,'I-Baremo_Acuerdo_Marco'!$C$2:$C$221&amp;'I-Baremo_Acuerdo_Marco'!$D$2:$D$221&amp;'I-Baremo_Acuerdo_Marco'!$E$2:$E$221,0))</f>
        <v>26752.010999999999</v>
      </c>
      <c r="T175" s="112">
        <f t="shared" si="33"/>
        <v>88916.361000000004</v>
      </c>
      <c r="U175" s="116">
        <f t="shared" si="28"/>
        <v>114684.64671428571</v>
      </c>
      <c r="V175" s="74" t="str">
        <f t="shared" si="29"/>
        <v>AéreoA8904</v>
      </c>
      <c r="W175" s="148">
        <f>+IF(AND($C175='C-Aux_CA'!$C$7,$D175='C-Aux_CA'!$C$5,$I175&gt;='C-Aux_CA'!$C$14,$H175&gt;='C-Aux_CA'!$C$15),1,0)</f>
        <v>0</v>
      </c>
      <c r="X175" s="148">
        <f t="shared" si="30"/>
        <v>1</v>
      </c>
      <c r="Y175" s="151" cm="1">
        <f t="array" ref="Y175">IF(W175=0,0,SUMPRODUCT(--($T175&gt;='C-BaremoVectorial'!$T$4:$T$1101),--(1=$W$4:$W$1101)))</f>
        <v>0</v>
      </c>
      <c r="Z175" s="151">
        <f t="shared" si="31"/>
        <v>0</v>
      </c>
      <c r="AA175" s="151" cm="1">
        <f t="array" ref="AA175">IF($W175=0,0,SUMPRODUCT(--(1=$W$4:$W$1101),--($U175&gt;='C-BaremoVectorial'!$U$4:$U$1101)))</f>
        <v>0</v>
      </c>
      <c r="AB175" s="21"/>
      <c r="AC175" s="21"/>
      <c r="AD175" s="21"/>
    </row>
    <row r="176" spans="1:30" ht="14.5" x14ac:dyDescent="0.35">
      <c r="A176" s="73">
        <f t="shared" si="32"/>
        <v>172</v>
      </c>
      <c r="B176" s="79" t="s">
        <v>8270</v>
      </c>
      <c r="C176" s="79" t="s">
        <v>8244</v>
      </c>
      <c r="D176" s="79" t="s">
        <v>10</v>
      </c>
      <c r="E176" s="79" t="s">
        <v>35</v>
      </c>
      <c r="F176" s="183">
        <v>1</v>
      </c>
      <c r="G176" s="79" t="s">
        <v>8299</v>
      </c>
      <c r="H176" s="78">
        <v>34000</v>
      </c>
      <c r="I176" s="74" cm="1">
        <f t="array" ref="I176">+INDEX('I-Gasificación'!$G$5:$G$1100,MATCH($C176&amp;$D176&amp;$E176&amp;$G176,'I-Gasificación'!$C$5:$C$1100&amp;'I-Gasificación'!$D$5:$D$1100&amp;'I-Gasificación'!$E$5:$E$1100&amp;'I-Gasificación'!$F$5:$F$1100,0))</f>
        <v>9100</v>
      </c>
      <c r="J176" s="112">
        <f>INDEX('I-Baremo_Depósitos_Lapesa'!$C:$C,MATCH($E176,'I-Baremo_Depósitos_Lapesa'!$B:$B,0),1)</f>
        <v>25239</v>
      </c>
      <c r="K176" s="78">
        <f t="shared" si="23"/>
        <v>36055.71428571429</v>
      </c>
      <c r="L176" s="122">
        <f>INDEX('I-Baremo_VA_Lapesa'!$D$5:$K$66,MATCH($E176,'I-Baremo_VA_Lapesa'!$C$5:$C$66,0),MATCH($G176,'I-Baremo_VA_Lapesa'!$D$4:$K$4,0))</f>
        <v>32702</v>
      </c>
      <c r="M176" s="123">
        <f t="shared" si="24"/>
        <v>46717.142857142862</v>
      </c>
      <c r="N176" s="113" cm="1">
        <f t="array" ref="N176">IF(AND($H176&lt;=4800,$I176&lt;=560),0,SUMPRODUCT(--($I176&gt;'I-Baremo_Regulación_Lapesa'!$B$4:$B$8),--($I176&lt;='I-Baremo_Regulación_Lapesa'!$C$4:$C$8),'I-Baremo_Regulación_Lapesa'!$D$4:$D$8))</f>
        <v>4700</v>
      </c>
      <c r="O176" s="78">
        <f t="shared" si="25"/>
        <v>6714.2857142857147</v>
      </c>
      <c r="P176" s="112">
        <f t="shared" si="26"/>
        <v>62641</v>
      </c>
      <c r="Q176" s="74">
        <f t="shared" si="27"/>
        <v>89487.14285714287</v>
      </c>
      <c r="R176" s="113">
        <f>INDEX('I-Baremo_Legalización'!$D$4:$D$100,MATCH($E176,'I-Baremo_Legalización'!$C$4:$C$100,0),1)</f>
        <v>2038.3500000000001</v>
      </c>
      <c r="S176" s="113" cm="1">
        <f t="array" ref="S176">+INDEX('I-Baremo_Acuerdo_Marco'!$F$2:$F$221,MATCH($C176&amp;$E176&amp;$G176,'I-Baremo_Acuerdo_Marco'!$C$2:$C$221&amp;'I-Baremo_Acuerdo_Marco'!$D$2:$D$221&amp;'I-Baremo_Acuerdo_Marco'!$E$2:$E$221,0))</f>
        <v>25172.411</v>
      </c>
      <c r="T176" s="112">
        <f t="shared" si="33"/>
        <v>89851.760999999999</v>
      </c>
      <c r="U176" s="116">
        <f t="shared" si="28"/>
        <v>116697.90385714287</v>
      </c>
      <c r="V176" s="74" t="str">
        <f t="shared" si="29"/>
        <v>AéreoA9100</v>
      </c>
      <c r="W176" s="148">
        <f>+IF(AND($C176='C-Aux_CA'!$C$7,$D176='C-Aux_CA'!$C$5,$I176&gt;='C-Aux_CA'!$C$14,$H176&gt;='C-Aux_CA'!$C$15),1,0)</f>
        <v>0</v>
      </c>
      <c r="X176" s="148">
        <f t="shared" si="30"/>
        <v>1</v>
      </c>
      <c r="Y176" s="151" cm="1">
        <f t="array" ref="Y176">IF(W176=0,0,SUMPRODUCT(--($T176&gt;='C-BaremoVectorial'!$T$4:$T$1101),--(1=$W$4:$W$1101)))</f>
        <v>0</v>
      </c>
      <c r="Z176" s="151">
        <f t="shared" si="31"/>
        <v>0</v>
      </c>
      <c r="AA176" s="151" cm="1">
        <f t="array" ref="AA176">IF($W176=0,0,SUMPRODUCT(--(1=$W$4:$W$1101),--($U176&gt;='C-BaremoVectorial'!$U$4:$U$1101)))</f>
        <v>0</v>
      </c>
      <c r="AB176" s="21"/>
      <c r="AC176" s="21"/>
      <c r="AD176" s="21"/>
    </row>
    <row r="177" spans="1:30" ht="14.5" x14ac:dyDescent="0.35">
      <c r="A177" s="73">
        <f t="shared" si="32"/>
        <v>173</v>
      </c>
      <c r="B177" s="79" t="s">
        <v>8270</v>
      </c>
      <c r="C177" s="79" t="s">
        <v>8244</v>
      </c>
      <c r="D177" s="79" t="s">
        <v>10</v>
      </c>
      <c r="E177" s="79" t="s">
        <v>36</v>
      </c>
      <c r="F177" s="183">
        <v>1</v>
      </c>
      <c r="G177" s="79" t="s">
        <v>8299</v>
      </c>
      <c r="H177" s="78">
        <v>33000</v>
      </c>
      <c r="I177" s="74" cm="1">
        <f t="array" ref="I177">+INDEX('I-Gasificación'!$G$5:$G$1100,MATCH($C177&amp;$D177&amp;$E177&amp;$G177,'I-Gasificación'!$C$5:$C$1100&amp;'I-Gasificación'!$D$5:$D$1100&amp;'I-Gasificación'!$E$5:$E$1100&amp;'I-Gasificación'!$F$5:$F$1100,0))</f>
        <v>8820</v>
      </c>
      <c r="J177" s="112">
        <f>INDEX('I-Baremo_Depósitos_Lapesa'!$C:$C,MATCH($E177,'I-Baremo_Depósitos_Lapesa'!$B:$B,0),1)</f>
        <v>33708</v>
      </c>
      <c r="K177" s="78">
        <f t="shared" si="23"/>
        <v>48154.285714285717</v>
      </c>
      <c r="L177" s="122">
        <f>INDEX('I-Baremo_VA_Lapesa'!$D$5:$K$66,MATCH($E177,'I-Baremo_VA_Lapesa'!$C$5:$C$66,0),MATCH($G177,'I-Baremo_VA_Lapesa'!$D$4:$K$4,0))</f>
        <v>32702</v>
      </c>
      <c r="M177" s="123">
        <f t="shared" si="24"/>
        <v>46717.142857142862</v>
      </c>
      <c r="N177" s="113" cm="1">
        <f t="array" ref="N177">IF(AND($H177&lt;=4800,$I177&lt;=560),0,SUMPRODUCT(--($I177&gt;'I-Baremo_Regulación_Lapesa'!$B$4:$B$8),--($I177&lt;='I-Baremo_Regulación_Lapesa'!$C$4:$C$8),'I-Baremo_Regulación_Lapesa'!$D$4:$D$8))</f>
        <v>4700</v>
      </c>
      <c r="O177" s="78">
        <f t="shared" si="25"/>
        <v>6714.2857142857147</v>
      </c>
      <c r="P177" s="112">
        <f t="shared" si="26"/>
        <v>71110</v>
      </c>
      <c r="Q177" s="74">
        <f t="shared" si="27"/>
        <v>101585.71428571429</v>
      </c>
      <c r="R177" s="113">
        <f>INDEX('I-Baremo_Legalización'!$D$4:$D$100,MATCH($E177,'I-Baremo_Legalización'!$C$4:$C$100,0),1)</f>
        <v>2038.3500000000001</v>
      </c>
      <c r="S177" s="113" cm="1">
        <f t="array" ref="S177">+INDEX('I-Baremo_Acuerdo_Marco'!$F$2:$F$221,MATCH($C177&amp;$E177&amp;$G177,'I-Baremo_Acuerdo_Marco'!$C$2:$C$221&amp;'I-Baremo_Acuerdo_Marco'!$D$2:$D$221&amp;'I-Baremo_Acuerdo_Marco'!$E$2:$E$221,0))</f>
        <v>26969.811000000002</v>
      </c>
      <c r="T177" s="112">
        <f t="shared" si="33"/>
        <v>100118.16100000001</v>
      </c>
      <c r="U177" s="116">
        <f t="shared" si="28"/>
        <v>130593.8752857143</v>
      </c>
      <c r="V177" s="74" t="str">
        <f t="shared" si="29"/>
        <v>AéreoA8820</v>
      </c>
      <c r="W177" s="148">
        <f>+IF(AND($C177='C-Aux_CA'!$C$7,$D177='C-Aux_CA'!$C$5,$I177&gt;='C-Aux_CA'!$C$14,$H177&gt;='C-Aux_CA'!$C$15),1,0)</f>
        <v>0</v>
      </c>
      <c r="X177" s="148">
        <f t="shared" si="30"/>
        <v>1</v>
      </c>
      <c r="Y177" s="151" cm="1">
        <f t="array" ref="Y177">IF(W177=0,0,SUMPRODUCT(--($T177&gt;='C-BaremoVectorial'!$T$4:$T$1101),--(1=$W$4:$W$1101)))</f>
        <v>0</v>
      </c>
      <c r="Z177" s="151">
        <f t="shared" si="31"/>
        <v>0</v>
      </c>
      <c r="AA177" s="151" cm="1">
        <f t="array" ref="AA177">IF($W177=0,0,SUMPRODUCT(--(1=$W$4:$W$1101),--($U177&gt;='C-BaremoVectorial'!$U$4:$U$1101)))</f>
        <v>0</v>
      </c>
      <c r="AB177" s="21"/>
      <c r="AC177" s="21"/>
      <c r="AD177" s="21"/>
    </row>
    <row r="178" spans="1:30" ht="14.5" x14ac:dyDescent="0.35">
      <c r="A178" s="73">
        <f t="shared" si="32"/>
        <v>174</v>
      </c>
      <c r="B178" s="79" t="s">
        <v>8270</v>
      </c>
      <c r="C178" s="79" t="s">
        <v>8244</v>
      </c>
      <c r="D178" s="79" t="s">
        <v>10</v>
      </c>
      <c r="E178" s="79" t="s">
        <v>37</v>
      </c>
      <c r="F178" s="183">
        <v>1</v>
      </c>
      <c r="G178" s="79" t="s">
        <v>8299</v>
      </c>
      <c r="H178" s="78">
        <v>50000</v>
      </c>
      <c r="I178" s="74" cm="1">
        <f t="array" ref="I178">+INDEX('I-Gasificación'!$G$5:$G$1100,MATCH($C178&amp;$D178&amp;$E178&amp;$G178,'I-Gasificación'!$C$5:$C$1100&amp;'I-Gasificación'!$D$5:$D$1100&amp;'I-Gasificación'!$E$5:$E$1100&amp;'I-Gasificación'!$F$5:$F$1100,0))</f>
        <v>9380</v>
      </c>
      <c r="J178" s="112">
        <f>INDEX('I-Baremo_Depósitos_Lapesa'!$C:$C,MATCH($E178,'I-Baremo_Depósitos_Lapesa'!$B:$B,0),1)</f>
        <v>44444</v>
      </c>
      <c r="K178" s="78">
        <f t="shared" si="23"/>
        <v>63491.428571428572</v>
      </c>
      <c r="L178" s="122">
        <f>INDEX('I-Baremo_VA_Lapesa'!$D$5:$K$66,MATCH($E178,'I-Baremo_VA_Lapesa'!$C$5:$C$66,0),MATCH($G178,'I-Baremo_VA_Lapesa'!$D$4:$K$4,0))</f>
        <v>32702</v>
      </c>
      <c r="M178" s="123">
        <f t="shared" si="24"/>
        <v>46717.142857142862</v>
      </c>
      <c r="N178" s="113" cm="1">
        <f t="array" ref="N178">IF(AND($H178&lt;=4800,$I178&lt;=560),0,SUMPRODUCT(--($I178&gt;'I-Baremo_Regulación_Lapesa'!$B$4:$B$8),--($I178&lt;='I-Baremo_Regulación_Lapesa'!$C$4:$C$8),'I-Baremo_Regulación_Lapesa'!$D$4:$D$8))</f>
        <v>4700</v>
      </c>
      <c r="O178" s="78">
        <f t="shared" si="25"/>
        <v>6714.2857142857147</v>
      </c>
      <c r="P178" s="112">
        <f t="shared" si="26"/>
        <v>81846</v>
      </c>
      <c r="Q178" s="74">
        <f t="shared" si="27"/>
        <v>116922.85714285714</v>
      </c>
      <c r="R178" s="113">
        <f>INDEX('I-Baremo_Legalización'!$D$4:$D$100,MATCH($E178,'I-Baremo_Legalización'!$C$4:$C$100,0),1)</f>
        <v>2038.3500000000001</v>
      </c>
      <c r="S178" s="113" cm="1">
        <f t="array" ref="S178">+INDEX('I-Baremo_Acuerdo_Marco'!$F$2:$F$221,MATCH($C178&amp;$E178&amp;$G178,'I-Baremo_Acuerdo_Marco'!$C$2:$C$221&amp;'I-Baremo_Acuerdo_Marco'!$D$2:$D$221&amp;'I-Baremo_Acuerdo_Marco'!$E$2:$E$221,0))</f>
        <v>27986.210999999999</v>
      </c>
      <c r="T178" s="112">
        <f t="shared" si="33"/>
        <v>111870.561</v>
      </c>
      <c r="U178" s="116">
        <f t="shared" si="28"/>
        <v>146947.41814285715</v>
      </c>
      <c r="V178" s="74" t="str">
        <f t="shared" si="29"/>
        <v>AéreoA9380</v>
      </c>
      <c r="W178" s="148">
        <f>+IF(AND($C178='C-Aux_CA'!$C$7,$D178='C-Aux_CA'!$C$5,$I178&gt;='C-Aux_CA'!$C$14,$H178&gt;='C-Aux_CA'!$C$15),1,0)</f>
        <v>0</v>
      </c>
      <c r="X178" s="148">
        <f t="shared" si="30"/>
        <v>1</v>
      </c>
      <c r="Y178" s="151" cm="1">
        <f t="array" ref="Y178">IF(W178=0,0,SUMPRODUCT(--($T178&gt;='C-BaremoVectorial'!$T$4:$T$1101),--(1=$W$4:$W$1101)))</f>
        <v>0</v>
      </c>
      <c r="Z178" s="151">
        <f t="shared" si="31"/>
        <v>0</v>
      </c>
      <c r="AA178" s="151" cm="1">
        <f t="array" ref="AA178">IF($W178=0,0,SUMPRODUCT(--(1=$W$4:$W$1101),--($U178&gt;='C-BaremoVectorial'!$U$4:$U$1101)))</f>
        <v>0</v>
      </c>
      <c r="AB178" s="21"/>
      <c r="AC178" s="21"/>
      <c r="AD178" s="21"/>
    </row>
    <row r="179" spans="1:30" ht="14.5" x14ac:dyDescent="0.35">
      <c r="A179" s="73">
        <f t="shared" si="32"/>
        <v>175</v>
      </c>
      <c r="B179" s="79" t="s">
        <v>8270</v>
      </c>
      <c r="C179" s="79" t="s">
        <v>8244</v>
      </c>
      <c r="D179" s="79" t="s">
        <v>10</v>
      </c>
      <c r="E179" s="79" t="s">
        <v>38</v>
      </c>
      <c r="F179" s="183">
        <v>1</v>
      </c>
      <c r="G179" s="79" t="s">
        <v>8299</v>
      </c>
      <c r="H179" s="78">
        <v>59000</v>
      </c>
      <c r="I179" s="74" cm="1">
        <f t="array" ref="I179">+INDEX('I-Gasificación'!$G$5:$G$1100,MATCH($C179&amp;$D179&amp;$E179&amp;$G179,'I-Gasificación'!$C$5:$C$1100&amp;'I-Gasificación'!$D$5:$D$1100&amp;'I-Gasificación'!$E$5:$E$1100&amp;'I-Gasificación'!$F$5:$F$1100,0))</f>
        <v>9702</v>
      </c>
      <c r="J179" s="112">
        <f>INDEX('I-Baremo_Depósitos_Lapesa'!$C:$C,MATCH($E179,'I-Baremo_Depósitos_Lapesa'!$B:$B,0),1)</f>
        <v>54246</v>
      </c>
      <c r="K179" s="78">
        <f t="shared" si="23"/>
        <v>77494.285714285725</v>
      </c>
      <c r="L179" s="122">
        <f>INDEX('I-Baremo_VA_Lapesa'!$D$5:$K$66,MATCH($E179,'I-Baremo_VA_Lapesa'!$C$5:$C$66,0),MATCH($G179,'I-Baremo_VA_Lapesa'!$D$4:$K$4,0))</f>
        <v>32702</v>
      </c>
      <c r="M179" s="123">
        <f t="shared" si="24"/>
        <v>46717.142857142862</v>
      </c>
      <c r="N179" s="113" cm="1">
        <f t="array" ref="N179">IF(AND($H179&lt;=4800,$I179&lt;=560),0,SUMPRODUCT(--($I179&gt;'I-Baremo_Regulación_Lapesa'!$B$4:$B$8),--($I179&lt;='I-Baremo_Regulación_Lapesa'!$C$4:$C$8),'I-Baremo_Regulación_Lapesa'!$D$4:$D$8))</f>
        <v>4700</v>
      </c>
      <c r="O179" s="78">
        <f t="shared" si="25"/>
        <v>6714.2857142857147</v>
      </c>
      <c r="P179" s="112">
        <f t="shared" si="26"/>
        <v>91648</v>
      </c>
      <c r="Q179" s="74">
        <f t="shared" si="27"/>
        <v>130925.71428571429</v>
      </c>
      <c r="R179" s="113">
        <f>INDEX('I-Baremo_Legalización'!$D$4:$D$100,MATCH($E179,'I-Baremo_Legalización'!$C$4:$C$100,0),1)</f>
        <v>2038.3500000000001</v>
      </c>
      <c r="S179" s="113" cm="1">
        <f t="array" ref="S179">+INDEX('I-Baremo_Acuerdo_Marco'!$F$2:$F$221,MATCH($C179&amp;$E179&amp;$G179,'I-Baremo_Acuerdo_Marco'!$C$2:$C$221&amp;'I-Baremo_Acuerdo_Marco'!$D$2:$D$221&amp;'I-Baremo_Acuerdo_Marco'!$E$2:$E$221,0))</f>
        <v>29975.011000000002</v>
      </c>
      <c r="T179" s="112">
        <f t="shared" si="33"/>
        <v>123661.361</v>
      </c>
      <c r="U179" s="116">
        <f t="shared" si="28"/>
        <v>162939.07528571429</v>
      </c>
      <c r="V179" s="74" t="str">
        <f t="shared" si="29"/>
        <v>AéreoA9702</v>
      </c>
      <c r="W179" s="148">
        <f>+IF(AND($C179='C-Aux_CA'!$C$7,$D179='C-Aux_CA'!$C$5,$I179&gt;='C-Aux_CA'!$C$14,$H179&gt;='C-Aux_CA'!$C$15),1,0)</f>
        <v>0</v>
      </c>
      <c r="X179" s="148">
        <f t="shared" si="30"/>
        <v>1</v>
      </c>
      <c r="Y179" s="151" cm="1">
        <f t="array" ref="Y179">IF(W179=0,0,SUMPRODUCT(--($T179&gt;='C-BaremoVectorial'!$T$4:$T$1101),--(1=$W$4:$W$1101)))</f>
        <v>0</v>
      </c>
      <c r="Z179" s="151">
        <f t="shared" si="31"/>
        <v>0</v>
      </c>
      <c r="AA179" s="151" cm="1">
        <f t="array" ref="AA179">IF($W179=0,0,SUMPRODUCT(--(1=$W$4:$W$1101),--($U179&gt;='C-BaremoVectorial'!$U$4:$U$1101)))</f>
        <v>0</v>
      </c>
      <c r="AB179" s="21"/>
      <c r="AC179" s="21"/>
      <c r="AD179" s="21"/>
    </row>
    <row r="180" spans="1:30" ht="14.5" x14ac:dyDescent="0.35">
      <c r="A180" s="73">
        <f t="shared" si="32"/>
        <v>176</v>
      </c>
      <c r="B180" s="79" t="s">
        <v>8270</v>
      </c>
      <c r="C180" s="79" t="s">
        <v>8244</v>
      </c>
      <c r="D180" s="79" t="s">
        <v>10</v>
      </c>
      <c r="E180" s="79" t="s">
        <v>39</v>
      </c>
      <c r="F180" s="183">
        <v>1</v>
      </c>
      <c r="G180" s="79" t="s">
        <v>8299</v>
      </c>
      <c r="H180" s="78">
        <v>50000</v>
      </c>
      <c r="I180" s="74" cm="1">
        <f t="array" ref="I180">+INDEX('I-Gasificación'!$G$5:$G$1100,MATCH($C180&amp;$D180&amp;$E180&amp;$G180,'I-Gasificación'!$C$5:$C$1100&amp;'I-Gasificación'!$D$5:$D$1100&amp;'I-Gasificación'!$E$5:$E$1100&amp;'I-Gasificación'!$F$5:$F$1100,0))</f>
        <v>9240</v>
      </c>
      <c r="J180" s="112">
        <f>INDEX('I-Baremo_Depósitos_Lapesa'!$C:$C,MATCH($E180,'I-Baremo_Depósitos_Lapesa'!$B:$B,0),1)</f>
        <v>45432</v>
      </c>
      <c r="K180" s="78">
        <f t="shared" si="23"/>
        <v>64902.857142857145</v>
      </c>
      <c r="L180" s="122">
        <f>INDEX('I-Baremo_VA_Lapesa'!$D$5:$K$66,MATCH($E180,'I-Baremo_VA_Lapesa'!$C$5:$C$66,0),MATCH($G180,'I-Baremo_VA_Lapesa'!$D$4:$K$4,0))</f>
        <v>32702</v>
      </c>
      <c r="M180" s="123">
        <f t="shared" si="24"/>
        <v>46717.142857142862</v>
      </c>
      <c r="N180" s="113" cm="1">
        <f t="array" ref="N180">IF(AND($H180&lt;=4800,$I180&lt;=560),0,SUMPRODUCT(--($I180&gt;'I-Baremo_Regulación_Lapesa'!$B$4:$B$8),--($I180&lt;='I-Baremo_Regulación_Lapesa'!$C$4:$C$8),'I-Baremo_Regulación_Lapesa'!$D$4:$D$8))</f>
        <v>4700</v>
      </c>
      <c r="O180" s="78">
        <f t="shared" si="25"/>
        <v>6714.2857142857147</v>
      </c>
      <c r="P180" s="112">
        <f t="shared" si="26"/>
        <v>82834</v>
      </c>
      <c r="Q180" s="74">
        <f t="shared" si="27"/>
        <v>118334.28571428571</v>
      </c>
      <c r="R180" s="113">
        <f>INDEX('I-Baremo_Legalización'!$D$4:$D$100,MATCH($E180,'I-Baremo_Legalización'!$C$4:$C$100,0),1)</f>
        <v>2038.3500000000001</v>
      </c>
      <c r="S180" s="113" cm="1">
        <f t="array" ref="S180">+INDEX('I-Baremo_Acuerdo_Marco'!$F$2:$F$221,MATCH($C180&amp;$E180&amp;$G180,'I-Baremo_Acuerdo_Marco'!$C$2:$C$221&amp;'I-Baremo_Acuerdo_Marco'!$D$2:$D$221&amp;'I-Baremo_Acuerdo_Marco'!$E$2:$E$221,0))</f>
        <v>29532.811000000002</v>
      </c>
      <c r="T180" s="112">
        <f t="shared" si="33"/>
        <v>114405.16100000001</v>
      </c>
      <c r="U180" s="116">
        <f t="shared" si="28"/>
        <v>149905.4467142857</v>
      </c>
      <c r="V180" s="74" t="str">
        <f t="shared" si="29"/>
        <v>AéreoA9240</v>
      </c>
      <c r="W180" s="148">
        <f>+IF(AND($C180='C-Aux_CA'!$C$7,$D180='C-Aux_CA'!$C$5,$I180&gt;='C-Aux_CA'!$C$14,$H180&gt;='C-Aux_CA'!$C$15),1,0)</f>
        <v>0</v>
      </c>
      <c r="X180" s="148">
        <f t="shared" si="30"/>
        <v>1</v>
      </c>
      <c r="Y180" s="151" cm="1">
        <f t="array" ref="Y180">IF(W180=0,0,SUMPRODUCT(--($T180&gt;='C-BaremoVectorial'!$T$4:$T$1101),--(1=$W$4:$W$1101)))</f>
        <v>0</v>
      </c>
      <c r="Z180" s="151">
        <f t="shared" si="31"/>
        <v>0</v>
      </c>
      <c r="AA180" s="151" cm="1">
        <f t="array" ref="AA180">IF($W180=0,0,SUMPRODUCT(--(1=$W$4:$W$1101),--($U180&gt;='C-BaremoVectorial'!$U$4:$U$1101)))</f>
        <v>0</v>
      </c>
      <c r="AB180" s="21"/>
      <c r="AC180" s="21"/>
      <c r="AD180" s="21"/>
    </row>
    <row r="181" spans="1:30" ht="14.5" x14ac:dyDescent="0.35">
      <c r="A181" s="73">
        <f t="shared" si="32"/>
        <v>177</v>
      </c>
      <c r="B181" s="79" t="s">
        <v>8270</v>
      </c>
      <c r="C181" s="79" t="s">
        <v>8244</v>
      </c>
      <c r="D181" s="79" t="s">
        <v>10</v>
      </c>
      <c r="E181" s="79" t="s">
        <v>40</v>
      </c>
      <c r="F181" s="183">
        <v>1</v>
      </c>
      <c r="G181" s="79" t="s">
        <v>8299</v>
      </c>
      <c r="H181" s="78">
        <v>69000</v>
      </c>
      <c r="I181" s="74" cm="1">
        <f t="array" ref="I181">+INDEX('I-Gasificación'!$G$5:$G$1100,MATCH($C181&amp;$D181&amp;$E181&amp;$G181,'I-Gasificación'!$C$5:$C$1100&amp;'I-Gasificación'!$D$5:$D$1100&amp;'I-Gasificación'!$E$5:$E$1100&amp;'I-Gasificación'!$F$5:$F$1100,0))</f>
        <v>10038</v>
      </c>
      <c r="J181" s="112">
        <f>INDEX('I-Baremo_Depósitos_Lapesa'!$C:$C,MATCH($E181,'I-Baremo_Depósitos_Lapesa'!$B:$B,0),1)</f>
        <v>67147</v>
      </c>
      <c r="K181" s="78">
        <f t="shared" si="23"/>
        <v>95924.285714285725</v>
      </c>
      <c r="L181" s="122">
        <f>INDEX('I-Baremo_VA_Lapesa'!$D$5:$K$66,MATCH($E181,'I-Baremo_VA_Lapesa'!$C$5:$C$66,0),MATCH($G181,'I-Baremo_VA_Lapesa'!$D$4:$K$4,0))</f>
        <v>32702</v>
      </c>
      <c r="M181" s="123">
        <f t="shared" si="24"/>
        <v>46717.142857142862</v>
      </c>
      <c r="N181" s="113" cm="1">
        <f t="array" ref="N181">IF(AND($H181&lt;=4800,$I181&lt;=560),0,SUMPRODUCT(--($I181&gt;'I-Baremo_Regulación_Lapesa'!$B$4:$B$8),--($I181&lt;='I-Baremo_Regulación_Lapesa'!$C$4:$C$8),'I-Baremo_Regulación_Lapesa'!$D$4:$D$8))</f>
        <v>4700</v>
      </c>
      <c r="O181" s="78">
        <f t="shared" si="25"/>
        <v>6714.2857142857147</v>
      </c>
      <c r="P181" s="112">
        <f t="shared" si="26"/>
        <v>104549</v>
      </c>
      <c r="Q181" s="74">
        <f t="shared" si="27"/>
        <v>149355.71428571429</v>
      </c>
      <c r="R181" s="113">
        <f>INDEX('I-Baremo_Legalización'!$D$4:$D$100,MATCH($E181,'I-Baremo_Legalización'!$C$4:$C$100,0),1)</f>
        <v>3215.3500000000004</v>
      </c>
      <c r="S181" s="113" cm="1">
        <f t="array" ref="S181">+INDEX('I-Baremo_Acuerdo_Marco'!$F$2:$F$221,MATCH($C181&amp;$E181&amp;$G181,'I-Baremo_Acuerdo_Marco'!$C$2:$C$221&amp;'I-Baremo_Acuerdo_Marco'!$D$2:$D$221&amp;'I-Baremo_Acuerdo_Marco'!$E$2:$E$221,0))</f>
        <v>29975.011000000002</v>
      </c>
      <c r="T181" s="112">
        <f t="shared" si="33"/>
        <v>137739.361</v>
      </c>
      <c r="U181" s="116">
        <f t="shared" si="28"/>
        <v>182546.07528571429</v>
      </c>
      <c r="V181" s="74" t="str">
        <f t="shared" si="29"/>
        <v>AéreoA10038</v>
      </c>
      <c r="W181" s="148">
        <f>+IF(AND($C181='C-Aux_CA'!$C$7,$D181='C-Aux_CA'!$C$5,$I181&gt;='C-Aux_CA'!$C$14,$H181&gt;='C-Aux_CA'!$C$15),1,0)</f>
        <v>0</v>
      </c>
      <c r="X181" s="148">
        <f t="shared" si="30"/>
        <v>1</v>
      </c>
      <c r="Y181" s="151" cm="1">
        <f t="array" ref="Y181">IF(W181=0,0,SUMPRODUCT(--($T181&gt;='C-BaremoVectorial'!$T$4:$T$1101),--(1=$W$4:$W$1101)))</f>
        <v>0</v>
      </c>
      <c r="Z181" s="151">
        <f t="shared" si="31"/>
        <v>0</v>
      </c>
      <c r="AA181" s="151" cm="1">
        <f t="array" ref="AA181">IF($W181=0,0,SUMPRODUCT(--(1=$W$4:$W$1101),--($U181&gt;='C-BaremoVectorial'!$U$4:$U$1101)))</f>
        <v>0</v>
      </c>
      <c r="AB181" s="21"/>
      <c r="AC181" s="21"/>
      <c r="AD181" s="21"/>
    </row>
    <row r="182" spans="1:30" ht="14.5" x14ac:dyDescent="0.35">
      <c r="A182" s="73">
        <f t="shared" si="32"/>
        <v>178</v>
      </c>
      <c r="B182" s="79" t="s">
        <v>8271</v>
      </c>
      <c r="C182" s="79" t="s">
        <v>8244</v>
      </c>
      <c r="D182" s="79" t="s">
        <v>10</v>
      </c>
      <c r="E182" s="79" t="s">
        <v>29</v>
      </c>
      <c r="F182" s="183">
        <v>1</v>
      </c>
      <c r="G182" s="79" t="s">
        <v>8300</v>
      </c>
      <c r="H182" s="78">
        <v>13000</v>
      </c>
      <c r="I182" s="74" cm="1">
        <f t="array" ref="I182">+INDEX('I-Gasificación'!$G$5:$G$1100,MATCH($C182&amp;$D182&amp;$E182&amp;$G182,'I-Gasificación'!$C$5:$C$1100&amp;'I-Gasificación'!$D$5:$D$1100&amp;'I-Gasificación'!$E$5:$E$1100&amp;'I-Gasificación'!$F$5:$F$1100,0))</f>
        <v>12082</v>
      </c>
      <c r="J182" s="112">
        <f>INDEX('I-Baremo_Depósitos_Lapesa'!$C:$C,MATCH($E182,'I-Baremo_Depósitos_Lapesa'!$B:$B,0),1)</f>
        <v>10510</v>
      </c>
      <c r="K182" s="78">
        <f t="shared" si="23"/>
        <v>15014.285714285716</v>
      </c>
      <c r="L182" s="122">
        <f>INDEX('I-Baremo_VA_Lapesa'!$D$5:$K$66,MATCH($E182,'I-Baremo_VA_Lapesa'!$C$5:$C$66,0),MATCH($G182,'I-Baremo_VA_Lapesa'!$D$4:$K$4,0))</f>
        <v>39522</v>
      </c>
      <c r="M182" s="123">
        <f t="shared" si="24"/>
        <v>56460</v>
      </c>
      <c r="N182" s="113" cm="1">
        <f t="array" ref="N182">IF(AND($H182&lt;=4800,$I182&lt;=560),0,SUMPRODUCT(--($I182&gt;'I-Baremo_Regulación_Lapesa'!$B$4:$B$8),--($I182&lt;='I-Baremo_Regulación_Lapesa'!$C$4:$C$8),'I-Baremo_Regulación_Lapesa'!$D$4:$D$8))</f>
        <v>4700</v>
      </c>
      <c r="O182" s="78">
        <f t="shared" si="25"/>
        <v>6714.2857142857147</v>
      </c>
      <c r="P182" s="112">
        <f t="shared" si="26"/>
        <v>54732</v>
      </c>
      <c r="Q182" s="74">
        <f t="shared" si="27"/>
        <v>78188.57142857142</v>
      </c>
      <c r="R182" s="113">
        <f>INDEX('I-Baremo_Legalización'!$D$4:$D$100,MATCH($E182,'I-Baremo_Legalización'!$C$4:$C$100,0),1)</f>
        <v>1257.25</v>
      </c>
      <c r="S182" s="113" cm="1">
        <f t="array" ref="S182">+INDEX('I-Baremo_Acuerdo_Marco'!$F$2:$F$221,MATCH($C182&amp;$E182&amp;$G182,'I-Baremo_Acuerdo_Marco'!$C$2:$C$221&amp;'I-Baremo_Acuerdo_Marco'!$D$2:$D$221&amp;'I-Baremo_Acuerdo_Marco'!$E$2:$E$221,0))</f>
        <v>22538.285</v>
      </c>
      <c r="T182" s="112">
        <f t="shared" si="33"/>
        <v>78527.535000000003</v>
      </c>
      <c r="U182" s="116">
        <f t="shared" si="28"/>
        <v>101984.10642857142</v>
      </c>
      <c r="V182" s="74" t="str">
        <f t="shared" si="29"/>
        <v>AéreoA12082</v>
      </c>
      <c r="W182" s="148">
        <f>+IF(AND($C182='C-Aux_CA'!$C$7,$D182='C-Aux_CA'!$C$5,$I182&gt;='C-Aux_CA'!$C$14,$H182&gt;='C-Aux_CA'!$C$15),1,0)</f>
        <v>0</v>
      </c>
      <c r="X182" s="148">
        <f t="shared" si="30"/>
        <v>1</v>
      </c>
      <c r="Y182" s="151" cm="1">
        <f t="array" ref="Y182">IF(W182=0,0,SUMPRODUCT(--($T182&gt;='C-BaremoVectorial'!$T$4:$T$1101),--(1=$W$4:$W$1101)))</f>
        <v>0</v>
      </c>
      <c r="Z182" s="151">
        <f t="shared" si="31"/>
        <v>0</v>
      </c>
      <c r="AA182" s="151" cm="1">
        <f t="array" ref="AA182">IF($W182=0,0,SUMPRODUCT(--(1=$W$4:$W$1101),--($U182&gt;='C-BaremoVectorial'!$U$4:$U$1101)))</f>
        <v>0</v>
      </c>
      <c r="AB182" s="21"/>
      <c r="AC182" s="21"/>
      <c r="AD182" s="21"/>
    </row>
    <row r="183" spans="1:30" ht="14.5" x14ac:dyDescent="0.35">
      <c r="A183" s="73">
        <f t="shared" si="32"/>
        <v>179</v>
      </c>
      <c r="B183" s="79" t="s">
        <v>8271</v>
      </c>
      <c r="C183" s="79" t="s">
        <v>8244</v>
      </c>
      <c r="D183" s="79" t="s">
        <v>10</v>
      </c>
      <c r="E183" s="79" t="s">
        <v>30</v>
      </c>
      <c r="F183" s="183">
        <v>1</v>
      </c>
      <c r="G183" s="79" t="s">
        <v>8300</v>
      </c>
      <c r="H183" s="78">
        <v>16000</v>
      </c>
      <c r="I183" s="74" cm="1">
        <f t="array" ref="I183">+INDEX('I-Gasificación'!$G$5:$G$1100,MATCH($C183&amp;$D183&amp;$E183&amp;$G183,'I-Gasificación'!$C$5:$C$1100&amp;'I-Gasificación'!$D$5:$D$1100&amp;'I-Gasificación'!$E$5:$E$1100&amp;'I-Gasificación'!$F$5:$F$1100,0))</f>
        <v>12222</v>
      </c>
      <c r="J183" s="112">
        <f>INDEX('I-Baremo_Depósitos_Lapesa'!$C:$C,MATCH($E183,'I-Baremo_Depósitos_Lapesa'!$B:$B,0),1)</f>
        <v>12792</v>
      </c>
      <c r="K183" s="78">
        <f t="shared" si="23"/>
        <v>18274.285714285714</v>
      </c>
      <c r="L183" s="122">
        <f>INDEX('I-Baremo_VA_Lapesa'!$D$5:$K$66,MATCH($E183,'I-Baremo_VA_Lapesa'!$C$5:$C$66,0),MATCH($G183,'I-Baremo_VA_Lapesa'!$D$4:$K$4,0))</f>
        <v>39522</v>
      </c>
      <c r="M183" s="123">
        <f t="shared" si="24"/>
        <v>56460</v>
      </c>
      <c r="N183" s="113" cm="1">
        <f t="array" ref="N183">IF(AND($H183&lt;=4800,$I183&lt;=560),0,SUMPRODUCT(--($I183&gt;'I-Baremo_Regulación_Lapesa'!$B$4:$B$8),--($I183&lt;='I-Baremo_Regulación_Lapesa'!$C$4:$C$8),'I-Baremo_Regulación_Lapesa'!$D$4:$D$8))</f>
        <v>4700</v>
      </c>
      <c r="O183" s="78">
        <f t="shared" si="25"/>
        <v>6714.2857142857147</v>
      </c>
      <c r="P183" s="112">
        <f t="shared" si="26"/>
        <v>57014</v>
      </c>
      <c r="Q183" s="74">
        <f t="shared" si="27"/>
        <v>81448.57142857142</v>
      </c>
      <c r="R183" s="113">
        <f>INDEX('I-Baremo_Legalización'!$D$4:$D$100,MATCH($E183,'I-Baremo_Legalización'!$C$4:$C$100,0),1)</f>
        <v>2038.3500000000001</v>
      </c>
      <c r="S183" s="113" cm="1">
        <f t="array" ref="S183">+INDEX('I-Baremo_Acuerdo_Marco'!$F$2:$F$221,MATCH($C183&amp;$E183&amp;$G183,'I-Baremo_Acuerdo_Marco'!$C$2:$C$221&amp;'I-Baremo_Acuerdo_Marco'!$D$2:$D$221&amp;'I-Baremo_Acuerdo_Marco'!$E$2:$E$221,0))</f>
        <v>23646.710999999999</v>
      </c>
      <c r="T183" s="112">
        <f t="shared" si="33"/>
        <v>82699.061000000002</v>
      </c>
      <c r="U183" s="116">
        <f t="shared" si="28"/>
        <v>107133.63242857142</v>
      </c>
      <c r="V183" s="74" t="str">
        <f t="shared" si="29"/>
        <v>AéreoA12222</v>
      </c>
      <c r="W183" s="148">
        <f>+IF(AND($C183='C-Aux_CA'!$C$7,$D183='C-Aux_CA'!$C$5,$I183&gt;='C-Aux_CA'!$C$14,$H183&gt;='C-Aux_CA'!$C$15),1,0)</f>
        <v>0</v>
      </c>
      <c r="X183" s="148">
        <f t="shared" si="30"/>
        <v>1</v>
      </c>
      <c r="Y183" s="151" cm="1">
        <f t="array" ref="Y183">IF(W183=0,0,SUMPRODUCT(--($T183&gt;='C-BaremoVectorial'!$T$4:$T$1101),--(1=$W$4:$W$1101)))</f>
        <v>0</v>
      </c>
      <c r="Z183" s="151">
        <f t="shared" si="31"/>
        <v>0</v>
      </c>
      <c r="AA183" s="151" cm="1">
        <f t="array" ref="AA183">IF($W183=0,0,SUMPRODUCT(--(1=$W$4:$W$1101),--($U183&gt;='C-BaremoVectorial'!$U$4:$U$1101)))</f>
        <v>0</v>
      </c>
      <c r="AB183" s="21"/>
      <c r="AC183" s="21"/>
      <c r="AD183" s="21"/>
    </row>
    <row r="184" spans="1:30" ht="14.5" x14ac:dyDescent="0.35">
      <c r="A184" s="73">
        <f t="shared" si="32"/>
        <v>180</v>
      </c>
      <c r="B184" s="79" t="s">
        <v>8271</v>
      </c>
      <c r="C184" s="79" t="s">
        <v>8244</v>
      </c>
      <c r="D184" s="79" t="s">
        <v>10</v>
      </c>
      <c r="E184" s="79" t="s">
        <v>31</v>
      </c>
      <c r="F184" s="183">
        <v>1</v>
      </c>
      <c r="G184" s="79" t="s">
        <v>8300</v>
      </c>
      <c r="H184" s="78">
        <v>19000</v>
      </c>
      <c r="I184" s="74" cm="1">
        <f t="array" ref="I184">+INDEX('I-Gasificación'!$G$5:$G$1100,MATCH($C184&amp;$D184&amp;$E184&amp;$G184,'I-Gasificación'!$C$5:$C$1100&amp;'I-Gasificación'!$D$5:$D$1100&amp;'I-Gasificación'!$E$5:$E$1100&amp;'I-Gasificación'!$F$5:$F$1100,0))</f>
        <v>12376</v>
      </c>
      <c r="J184" s="112">
        <f>INDEX('I-Baremo_Depósitos_Lapesa'!$C:$C,MATCH($E184,'I-Baremo_Depósitos_Lapesa'!$B:$B,0),1)</f>
        <v>13916</v>
      </c>
      <c r="K184" s="78">
        <f t="shared" si="23"/>
        <v>19880</v>
      </c>
      <c r="L184" s="122">
        <f>INDEX('I-Baremo_VA_Lapesa'!$D$5:$K$66,MATCH($E184,'I-Baremo_VA_Lapesa'!$C$5:$C$66,0),MATCH($G184,'I-Baremo_VA_Lapesa'!$D$4:$K$4,0))</f>
        <v>39522</v>
      </c>
      <c r="M184" s="123">
        <f t="shared" si="24"/>
        <v>56460</v>
      </c>
      <c r="N184" s="113" cm="1">
        <f t="array" ref="N184">IF(AND($H184&lt;=4800,$I184&lt;=560),0,SUMPRODUCT(--($I184&gt;'I-Baremo_Regulación_Lapesa'!$B$4:$B$8),--($I184&lt;='I-Baremo_Regulación_Lapesa'!$C$4:$C$8),'I-Baremo_Regulación_Lapesa'!$D$4:$D$8))</f>
        <v>4700</v>
      </c>
      <c r="O184" s="78">
        <f t="shared" si="25"/>
        <v>6714.2857142857147</v>
      </c>
      <c r="P184" s="112">
        <f t="shared" si="26"/>
        <v>58138</v>
      </c>
      <c r="Q184" s="74">
        <f t="shared" si="27"/>
        <v>83054.28571428571</v>
      </c>
      <c r="R184" s="113">
        <f>INDEX('I-Baremo_Legalización'!$D$4:$D$100,MATCH($E184,'I-Baremo_Legalización'!$C$4:$C$100,0),1)</f>
        <v>2038.3500000000001</v>
      </c>
      <c r="S184" s="113" cm="1">
        <f t="array" ref="S184">+INDEX('I-Baremo_Acuerdo_Marco'!$F$2:$F$221,MATCH($C184&amp;$E184&amp;$G184,'I-Baremo_Acuerdo_Marco'!$C$2:$C$221&amp;'I-Baremo_Acuerdo_Marco'!$D$2:$D$221&amp;'I-Baremo_Acuerdo_Marco'!$E$2:$E$221,0))</f>
        <v>25107.510999999999</v>
      </c>
      <c r="T184" s="112">
        <f t="shared" si="33"/>
        <v>85283.861000000004</v>
      </c>
      <c r="U184" s="116">
        <f t="shared" si="28"/>
        <v>110200.14671428571</v>
      </c>
      <c r="V184" s="74" t="str">
        <f t="shared" si="29"/>
        <v>AéreoA12376</v>
      </c>
      <c r="W184" s="148">
        <f>+IF(AND($C184='C-Aux_CA'!$C$7,$D184='C-Aux_CA'!$C$5,$I184&gt;='C-Aux_CA'!$C$14,$H184&gt;='C-Aux_CA'!$C$15),1,0)</f>
        <v>0</v>
      </c>
      <c r="X184" s="148">
        <f t="shared" si="30"/>
        <v>1</v>
      </c>
      <c r="Y184" s="151" cm="1">
        <f t="array" ref="Y184">IF(W184=0,0,SUMPRODUCT(--($T184&gt;='C-BaremoVectorial'!$T$4:$T$1101),--(1=$W$4:$W$1101)))</f>
        <v>0</v>
      </c>
      <c r="Z184" s="151">
        <f t="shared" si="31"/>
        <v>0</v>
      </c>
      <c r="AA184" s="151" cm="1">
        <f t="array" ref="AA184">IF($W184=0,0,SUMPRODUCT(--(1=$W$4:$W$1101),--($U184&gt;='C-BaremoVectorial'!$U$4:$U$1101)))</f>
        <v>0</v>
      </c>
      <c r="AB184" s="21"/>
      <c r="AC184" s="21"/>
      <c r="AD184" s="21"/>
    </row>
    <row r="185" spans="1:30" ht="14.5" x14ac:dyDescent="0.35">
      <c r="A185" s="73">
        <f t="shared" si="32"/>
        <v>181</v>
      </c>
      <c r="B185" s="79" t="s">
        <v>8271</v>
      </c>
      <c r="C185" s="79" t="s">
        <v>8244</v>
      </c>
      <c r="D185" s="79" t="s">
        <v>10</v>
      </c>
      <c r="E185" s="79" t="s">
        <v>32</v>
      </c>
      <c r="F185" s="183">
        <v>1</v>
      </c>
      <c r="G185" s="79" t="s">
        <v>8300</v>
      </c>
      <c r="H185" s="78">
        <v>22000</v>
      </c>
      <c r="I185" s="74" cm="1">
        <f t="array" ref="I185">+INDEX('I-Gasificación'!$G$5:$G$1100,MATCH($C185&amp;$D185&amp;$E185&amp;$G185,'I-Gasificación'!$C$5:$C$1100&amp;'I-Gasificación'!$D$5:$D$1100&amp;'I-Gasificación'!$E$5:$E$1100&amp;'I-Gasificación'!$F$5:$F$1100,0))</f>
        <v>12530</v>
      </c>
      <c r="J185" s="112">
        <f>INDEX('I-Baremo_Depósitos_Lapesa'!$C:$C,MATCH($E185,'I-Baremo_Depósitos_Lapesa'!$B:$B,0),1)</f>
        <v>17932</v>
      </c>
      <c r="K185" s="78">
        <f t="shared" si="23"/>
        <v>25617.142857142859</v>
      </c>
      <c r="L185" s="122">
        <f>INDEX('I-Baremo_VA_Lapesa'!$D$5:$K$66,MATCH($E185,'I-Baremo_VA_Lapesa'!$C$5:$C$66,0),MATCH($G185,'I-Baremo_VA_Lapesa'!$D$4:$K$4,0))</f>
        <v>39522</v>
      </c>
      <c r="M185" s="123">
        <f t="shared" si="24"/>
        <v>56460</v>
      </c>
      <c r="N185" s="113" cm="1">
        <f t="array" ref="N185">IF(AND($H185&lt;=4800,$I185&lt;=560),0,SUMPRODUCT(--($I185&gt;'I-Baremo_Regulación_Lapesa'!$B$4:$B$8),--($I185&lt;='I-Baremo_Regulación_Lapesa'!$C$4:$C$8),'I-Baremo_Regulación_Lapesa'!$D$4:$D$8))</f>
        <v>4700</v>
      </c>
      <c r="O185" s="78">
        <f t="shared" si="25"/>
        <v>6714.2857142857147</v>
      </c>
      <c r="P185" s="112">
        <f t="shared" si="26"/>
        <v>62154</v>
      </c>
      <c r="Q185" s="74">
        <f t="shared" si="27"/>
        <v>88791.428571428565</v>
      </c>
      <c r="R185" s="113">
        <f>INDEX('I-Baremo_Legalización'!$D$4:$D$100,MATCH($E185,'I-Baremo_Legalización'!$C$4:$C$100,0),1)</f>
        <v>2038.3500000000001</v>
      </c>
      <c r="S185" s="113" cm="1">
        <f t="array" ref="S185">+INDEX('I-Baremo_Acuerdo_Marco'!$F$2:$F$221,MATCH($C185&amp;$E185&amp;$G185,'I-Baremo_Acuerdo_Marco'!$C$2:$C$221&amp;'I-Baremo_Acuerdo_Marco'!$D$2:$D$221&amp;'I-Baremo_Acuerdo_Marco'!$E$2:$E$221,0))</f>
        <v>25879.710999999999</v>
      </c>
      <c r="T185" s="112">
        <f t="shared" si="33"/>
        <v>90072.061000000002</v>
      </c>
      <c r="U185" s="116">
        <f t="shared" si="28"/>
        <v>116709.48957142857</v>
      </c>
      <c r="V185" s="74" t="str">
        <f t="shared" si="29"/>
        <v>AéreoA12530</v>
      </c>
      <c r="W185" s="148">
        <f>+IF(AND($C185='C-Aux_CA'!$C$7,$D185='C-Aux_CA'!$C$5,$I185&gt;='C-Aux_CA'!$C$14,$H185&gt;='C-Aux_CA'!$C$15),1,0)</f>
        <v>0</v>
      </c>
      <c r="X185" s="148">
        <f t="shared" si="30"/>
        <v>1</v>
      </c>
      <c r="Y185" s="151" cm="1">
        <f t="array" ref="Y185">IF(W185=0,0,SUMPRODUCT(--($T185&gt;='C-BaremoVectorial'!$T$4:$T$1101),--(1=$W$4:$W$1101)))</f>
        <v>0</v>
      </c>
      <c r="Z185" s="151">
        <f t="shared" si="31"/>
        <v>0</v>
      </c>
      <c r="AA185" s="151" cm="1">
        <f t="array" ref="AA185">IF($W185=0,0,SUMPRODUCT(--(1=$W$4:$W$1101),--($U185&gt;='C-BaremoVectorial'!$U$4:$U$1101)))</f>
        <v>0</v>
      </c>
      <c r="AB185" s="21"/>
      <c r="AC185" s="21"/>
      <c r="AD185" s="21"/>
    </row>
    <row r="186" spans="1:30" ht="14.5" x14ac:dyDescent="0.35">
      <c r="A186" s="73">
        <f t="shared" si="32"/>
        <v>182</v>
      </c>
      <c r="B186" s="79" t="s">
        <v>8271</v>
      </c>
      <c r="C186" s="79" t="s">
        <v>8244</v>
      </c>
      <c r="D186" s="79" t="s">
        <v>10</v>
      </c>
      <c r="E186" s="79" t="s">
        <v>33</v>
      </c>
      <c r="F186" s="183">
        <v>1</v>
      </c>
      <c r="G186" s="79" t="s">
        <v>8300</v>
      </c>
      <c r="H186" s="78">
        <v>24000</v>
      </c>
      <c r="I186" s="74" cm="1">
        <f t="array" ref="I186">+INDEX('I-Gasificación'!$G$5:$G$1100,MATCH($C186&amp;$D186&amp;$E186&amp;$G186,'I-Gasificación'!$C$5:$C$1100&amp;'I-Gasificación'!$D$5:$D$1100&amp;'I-Gasificación'!$E$5:$E$1100&amp;'I-Gasificación'!$F$5:$F$1100,0))</f>
        <v>12488</v>
      </c>
      <c r="J186" s="112">
        <f>INDEX('I-Baremo_Depósitos_Lapesa'!$C:$C,MATCH($E186,'I-Baremo_Depósitos_Lapesa'!$B:$B,0),1)</f>
        <v>20449</v>
      </c>
      <c r="K186" s="78">
        <f t="shared" si="23"/>
        <v>29212.857142857145</v>
      </c>
      <c r="L186" s="122">
        <f>INDEX('I-Baremo_VA_Lapesa'!$D$5:$K$66,MATCH($E186,'I-Baremo_VA_Lapesa'!$C$5:$C$66,0),MATCH($G186,'I-Baremo_VA_Lapesa'!$D$4:$K$4,0))</f>
        <v>39522</v>
      </c>
      <c r="M186" s="123">
        <f t="shared" si="24"/>
        <v>56460</v>
      </c>
      <c r="N186" s="113" cm="1">
        <f t="array" ref="N186">IF(AND($H186&lt;=4800,$I186&lt;=560),0,SUMPRODUCT(--($I186&gt;'I-Baremo_Regulación_Lapesa'!$B$4:$B$8),--($I186&lt;='I-Baremo_Regulación_Lapesa'!$C$4:$C$8),'I-Baremo_Regulación_Lapesa'!$D$4:$D$8))</f>
        <v>4700</v>
      </c>
      <c r="O186" s="78">
        <f t="shared" si="25"/>
        <v>6714.2857142857147</v>
      </c>
      <c r="P186" s="112">
        <f t="shared" si="26"/>
        <v>64671</v>
      </c>
      <c r="Q186" s="74">
        <f t="shared" si="27"/>
        <v>92387.142857142855</v>
      </c>
      <c r="R186" s="113">
        <f>INDEX('I-Baremo_Legalización'!$D$4:$D$100,MATCH($E186,'I-Baremo_Legalización'!$C$4:$C$100,0),1)</f>
        <v>2038.3500000000001</v>
      </c>
      <c r="S186" s="113" cm="1">
        <f t="array" ref="S186">+INDEX('I-Baremo_Acuerdo_Marco'!$F$2:$F$221,MATCH($C186&amp;$E186&amp;$G186,'I-Baremo_Acuerdo_Marco'!$C$2:$C$221&amp;'I-Baremo_Acuerdo_Marco'!$D$2:$D$221&amp;'I-Baremo_Acuerdo_Marco'!$E$2:$E$221,0))</f>
        <v>26066.710999999999</v>
      </c>
      <c r="T186" s="112">
        <f t="shared" si="33"/>
        <v>92776.061000000002</v>
      </c>
      <c r="U186" s="116">
        <f t="shared" si="28"/>
        <v>120492.20385714286</v>
      </c>
      <c r="V186" s="74" t="str">
        <f t="shared" si="29"/>
        <v>AéreoA12488</v>
      </c>
      <c r="W186" s="148">
        <f>+IF(AND($C186='C-Aux_CA'!$C$7,$D186='C-Aux_CA'!$C$5,$I186&gt;='C-Aux_CA'!$C$14,$H186&gt;='C-Aux_CA'!$C$15),1,0)</f>
        <v>0</v>
      </c>
      <c r="X186" s="148">
        <f t="shared" si="30"/>
        <v>1</v>
      </c>
      <c r="Y186" s="151" cm="1">
        <f t="array" ref="Y186">IF(W186=0,0,SUMPRODUCT(--($T186&gt;='C-BaremoVectorial'!$T$4:$T$1101),--(1=$W$4:$W$1101)))</f>
        <v>0</v>
      </c>
      <c r="Z186" s="151">
        <f t="shared" si="31"/>
        <v>0</v>
      </c>
      <c r="AA186" s="151" cm="1">
        <f t="array" ref="AA186">IF($W186=0,0,SUMPRODUCT(--(1=$W$4:$W$1101),--($U186&gt;='C-BaremoVectorial'!$U$4:$U$1101)))</f>
        <v>0</v>
      </c>
      <c r="AB186" s="21"/>
      <c r="AC186" s="21"/>
      <c r="AD186" s="21"/>
    </row>
    <row r="187" spans="1:30" ht="14.5" x14ac:dyDescent="0.35">
      <c r="A187" s="73">
        <f t="shared" si="32"/>
        <v>183</v>
      </c>
      <c r="B187" s="79" t="s">
        <v>8271</v>
      </c>
      <c r="C187" s="79" t="s">
        <v>8244</v>
      </c>
      <c r="D187" s="79" t="s">
        <v>10</v>
      </c>
      <c r="E187" s="79" t="s">
        <v>34</v>
      </c>
      <c r="F187" s="183">
        <v>1</v>
      </c>
      <c r="G187" s="79" t="s">
        <v>8300</v>
      </c>
      <c r="H187" s="78">
        <v>29000</v>
      </c>
      <c r="I187" s="74" cm="1">
        <f t="array" ref="I187">+INDEX('I-Gasificación'!$G$5:$G$1100,MATCH($C187&amp;$D187&amp;$E187&amp;$G187,'I-Gasificación'!$C$5:$C$1100&amp;'I-Gasificación'!$D$5:$D$1100&amp;'I-Gasificación'!$E$5:$E$1100&amp;'I-Gasificación'!$F$5:$F$1100,0))</f>
        <v>12684</v>
      </c>
      <c r="J187" s="112">
        <f>INDEX('I-Baremo_Depósitos_Lapesa'!$C:$C,MATCH($E187,'I-Baremo_Depósitos_Lapesa'!$B:$B,0),1)</f>
        <v>22724</v>
      </c>
      <c r="K187" s="78">
        <f t="shared" si="23"/>
        <v>32462.857142857145</v>
      </c>
      <c r="L187" s="122">
        <f>INDEX('I-Baremo_VA_Lapesa'!$D$5:$K$66,MATCH($E187,'I-Baremo_VA_Lapesa'!$C$5:$C$66,0),MATCH($G187,'I-Baremo_VA_Lapesa'!$D$4:$K$4,0))</f>
        <v>39522</v>
      </c>
      <c r="M187" s="123">
        <f t="shared" si="24"/>
        <v>56460</v>
      </c>
      <c r="N187" s="113" cm="1">
        <f t="array" ref="N187">IF(AND($H187&lt;=4800,$I187&lt;=560),0,SUMPRODUCT(--($I187&gt;'I-Baremo_Regulación_Lapesa'!$B$4:$B$8),--($I187&lt;='I-Baremo_Regulación_Lapesa'!$C$4:$C$8),'I-Baremo_Regulación_Lapesa'!$D$4:$D$8))</f>
        <v>4700</v>
      </c>
      <c r="O187" s="78">
        <f t="shared" si="25"/>
        <v>6714.2857142857147</v>
      </c>
      <c r="P187" s="112">
        <f t="shared" si="26"/>
        <v>66946</v>
      </c>
      <c r="Q187" s="74">
        <f t="shared" si="27"/>
        <v>95637.142857142855</v>
      </c>
      <c r="R187" s="113">
        <f>INDEX('I-Baremo_Legalización'!$D$4:$D$100,MATCH($E187,'I-Baremo_Legalización'!$C$4:$C$100,0),1)</f>
        <v>2038.3500000000001</v>
      </c>
      <c r="S187" s="113" cm="1">
        <f t="array" ref="S187">+INDEX('I-Baremo_Acuerdo_Marco'!$F$2:$F$221,MATCH($C187&amp;$E187&amp;$G187,'I-Baremo_Acuerdo_Marco'!$C$2:$C$221&amp;'I-Baremo_Acuerdo_Marco'!$D$2:$D$221&amp;'I-Baremo_Acuerdo_Marco'!$E$2:$E$221,0))</f>
        <v>26752.010999999999</v>
      </c>
      <c r="T187" s="112">
        <f t="shared" si="33"/>
        <v>95736.361000000004</v>
      </c>
      <c r="U187" s="116">
        <f t="shared" si="28"/>
        <v>124427.50385714286</v>
      </c>
      <c r="V187" s="74" t="str">
        <f t="shared" si="29"/>
        <v>AéreoA12684</v>
      </c>
      <c r="W187" s="148">
        <f>+IF(AND($C187='C-Aux_CA'!$C$7,$D187='C-Aux_CA'!$C$5,$I187&gt;='C-Aux_CA'!$C$14,$H187&gt;='C-Aux_CA'!$C$15),1,0)</f>
        <v>0</v>
      </c>
      <c r="X187" s="148">
        <f t="shared" si="30"/>
        <v>1</v>
      </c>
      <c r="Y187" s="151" cm="1">
        <f t="array" ref="Y187">IF(W187=0,0,SUMPRODUCT(--($T187&gt;='C-BaremoVectorial'!$T$4:$T$1101),--(1=$W$4:$W$1101)))</f>
        <v>0</v>
      </c>
      <c r="Z187" s="151">
        <f t="shared" si="31"/>
        <v>0</v>
      </c>
      <c r="AA187" s="151" cm="1">
        <f t="array" ref="AA187">IF($W187=0,0,SUMPRODUCT(--(1=$W$4:$W$1101),--($U187&gt;='C-BaremoVectorial'!$U$4:$U$1101)))</f>
        <v>0</v>
      </c>
      <c r="AB187" s="21"/>
      <c r="AC187" s="21"/>
      <c r="AD187" s="21"/>
    </row>
    <row r="188" spans="1:30" ht="14.5" x14ac:dyDescent="0.35">
      <c r="A188" s="73">
        <f t="shared" si="32"/>
        <v>184</v>
      </c>
      <c r="B188" s="79" t="s">
        <v>8271</v>
      </c>
      <c r="C188" s="79" t="s">
        <v>8244</v>
      </c>
      <c r="D188" s="79" t="s">
        <v>10</v>
      </c>
      <c r="E188" s="79" t="s">
        <v>35</v>
      </c>
      <c r="F188" s="183">
        <v>1</v>
      </c>
      <c r="G188" s="79" t="s">
        <v>8300</v>
      </c>
      <c r="H188" s="78">
        <v>34000</v>
      </c>
      <c r="I188" s="74" cm="1">
        <f t="array" ref="I188">+INDEX('I-Gasificación'!$G$5:$G$1100,MATCH($C188&amp;$D188&amp;$E188&amp;$G188,'I-Gasificación'!$C$5:$C$1100&amp;'I-Gasificación'!$D$5:$D$1100&amp;'I-Gasificación'!$E$5:$E$1100&amp;'I-Gasificación'!$F$5:$F$1100,0))</f>
        <v>12880</v>
      </c>
      <c r="J188" s="112">
        <f>INDEX('I-Baremo_Depósitos_Lapesa'!$C:$C,MATCH($E188,'I-Baremo_Depósitos_Lapesa'!$B:$B,0),1)</f>
        <v>25239</v>
      </c>
      <c r="K188" s="78">
        <f t="shared" si="23"/>
        <v>36055.71428571429</v>
      </c>
      <c r="L188" s="122">
        <f>INDEX('I-Baremo_VA_Lapesa'!$D$5:$K$66,MATCH($E188,'I-Baremo_VA_Lapesa'!$C$5:$C$66,0),MATCH($G188,'I-Baremo_VA_Lapesa'!$D$4:$K$4,0))</f>
        <v>39522</v>
      </c>
      <c r="M188" s="123">
        <f t="shared" si="24"/>
        <v>56460</v>
      </c>
      <c r="N188" s="113" cm="1">
        <f t="array" ref="N188">IF(AND($H188&lt;=4800,$I188&lt;=560),0,SUMPRODUCT(--($I188&gt;'I-Baremo_Regulación_Lapesa'!$B$4:$B$8),--($I188&lt;='I-Baremo_Regulación_Lapesa'!$C$4:$C$8),'I-Baremo_Regulación_Lapesa'!$D$4:$D$8))</f>
        <v>4700</v>
      </c>
      <c r="O188" s="78">
        <f t="shared" si="25"/>
        <v>6714.2857142857147</v>
      </c>
      <c r="P188" s="112">
        <f t="shared" si="26"/>
        <v>69461</v>
      </c>
      <c r="Q188" s="74">
        <f t="shared" si="27"/>
        <v>99230</v>
      </c>
      <c r="R188" s="113">
        <f>INDEX('I-Baremo_Legalización'!$D$4:$D$100,MATCH($E188,'I-Baremo_Legalización'!$C$4:$C$100,0),1)</f>
        <v>2038.3500000000001</v>
      </c>
      <c r="S188" s="113" cm="1">
        <f t="array" ref="S188">+INDEX('I-Baremo_Acuerdo_Marco'!$F$2:$F$221,MATCH($C188&amp;$E188&amp;$G188,'I-Baremo_Acuerdo_Marco'!$C$2:$C$221&amp;'I-Baremo_Acuerdo_Marco'!$D$2:$D$221&amp;'I-Baremo_Acuerdo_Marco'!$E$2:$E$221,0))</f>
        <v>25172.411</v>
      </c>
      <c r="T188" s="112">
        <f t="shared" si="33"/>
        <v>96671.760999999999</v>
      </c>
      <c r="U188" s="116">
        <f t="shared" si="28"/>
        <v>126440.761</v>
      </c>
      <c r="V188" s="74" t="str">
        <f t="shared" si="29"/>
        <v>AéreoA12880</v>
      </c>
      <c r="W188" s="148">
        <f>+IF(AND($C188='C-Aux_CA'!$C$7,$D188='C-Aux_CA'!$C$5,$I188&gt;='C-Aux_CA'!$C$14,$H188&gt;='C-Aux_CA'!$C$15),1,0)</f>
        <v>0</v>
      </c>
      <c r="X188" s="148">
        <f t="shared" si="30"/>
        <v>1</v>
      </c>
      <c r="Y188" s="151" cm="1">
        <f t="array" ref="Y188">IF(W188=0,0,SUMPRODUCT(--($T188&gt;='C-BaremoVectorial'!$T$4:$T$1101),--(1=$W$4:$W$1101)))</f>
        <v>0</v>
      </c>
      <c r="Z188" s="151">
        <f t="shared" si="31"/>
        <v>0</v>
      </c>
      <c r="AA188" s="151" cm="1">
        <f t="array" ref="AA188">IF($W188=0,0,SUMPRODUCT(--(1=$W$4:$W$1101),--($U188&gt;='C-BaremoVectorial'!$U$4:$U$1101)))</f>
        <v>0</v>
      </c>
      <c r="AB188" s="21"/>
      <c r="AC188" s="21"/>
      <c r="AD188" s="21"/>
    </row>
    <row r="189" spans="1:30" ht="14.5" x14ac:dyDescent="0.35">
      <c r="A189" s="73">
        <f t="shared" si="32"/>
        <v>185</v>
      </c>
      <c r="B189" s="79" t="s">
        <v>8271</v>
      </c>
      <c r="C189" s="79" t="s">
        <v>8244</v>
      </c>
      <c r="D189" s="79" t="s">
        <v>10</v>
      </c>
      <c r="E189" s="79" t="s">
        <v>36</v>
      </c>
      <c r="F189" s="183">
        <v>1</v>
      </c>
      <c r="G189" s="79" t="s">
        <v>8300</v>
      </c>
      <c r="H189" s="78">
        <v>33000</v>
      </c>
      <c r="I189" s="74" cm="1">
        <f t="array" ref="I189">+INDEX('I-Gasificación'!$G$5:$G$1100,MATCH($C189&amp;$D189&amp;$E189&amp;$G189,'I-Gasificación'!$C$5:$C$1100&amp;'I-Gasificación'!$D$5:$D$1100&amp;'I-Gasificación'!$E$5:$E$1100&amp;'I-Gasificación'!$F$5:$F$1100,0))</f>
        <v>12600</v>
      </c>
      <c r="J189" s="112">
        <f>INDEX('I-Baremo_Depósitos_Lapesa'!$C:$C,MATCH($E189,'I-Baremo_Depósitos_Lapesa'!$B:$B,0),1)</f>
        <v>33708</v>
      </c>
      <c r="K189" s="78">
        <f t="shared" si="23"/>
        <v>48154.285714285717</v>
      </c>
      <c r="L189" s="122">
        <f>INDEX('I-Baremo_VA_Lapesa'!$D$5:$K$66,MATCH($E189,'I-Baremo_VA_Lapesa'!$C$5:$C$66,0),MATCH($G189,'I-Baremo_VA_Lapesa'!$D$4:$K$4,0))</f>
        <v>39522</v>
      </c>
      <c r="M189" s="123">
        <f t="shared" si="24"/>
        <v>56460</v>
      </c>
      <c r="N189" s="113" cm="1">
        <f t="array" ref="N189">IF(AND($H189&lt;=4800,$I189&lt;=560),0,SUMPRODUCT(--($I189&gt;'I-Baremo_Regulación_Lapesa'!$B$4:$B$8),--($I189&lt;='I-Baremo_Regulación_Lapesa'!$C$4:$C$8),'I-Baremo_Regulación_Lapesa'!$D$4:$D$8))</f>
        <v>4700</v>
      </c>
      <c r="O189" s="78">
        <f t="shared" si="25"/>
        <v>6714.2857142857147</v>
      </c>
      <c r="P189" s="112">
        <f t="shared" si="26"/>
        <v>77930</v>
      </c>
      <c r="Q189" s="74">
        <f t="shared" si="27"/>
        <v>111328.57142857142</v>
      </c>
      <c r="R189" s="113">
        <f>INDEX('I-Baremo_Legalización'!$D$4:$D$100,MATCH($E189,'I-Baremo_Legalización'!$C$4:$C$100,0),1)</f>
        <v>2038.3500000000001</v>
      </c>
      <c r="S189" s="113" cm="1">
        <f t="array" ref="S189">+INDEX('I-Baremo_Acuerdo_Marco'!$F$2:$F$221,MATCH($C189&amp;$E189&amp;$G189,'I-Baremo_Acuerdo_Marco'!$C$2:$C$221&amp;'I-Baremo_Acuerdo_Marco'!$D$2:$D$221&amp;'I-Baremo_Acuerdo_Marco'!$E$2:$E$221,0))</f>
        <v>26969.811000000002</v>
      </c>
      <c r="T189" s="112">
        <f t="shared" si="33"/>
        <v>106938.16100000001</v>
      </c>
      <c r="U189" s="116">
        <f t="shared" si="28"/>
        <v>140336.73242857144</v>
      </c>
      <c r="V189" s="74" t="str">
        <f t="shared" si="29"/>
        <v>AéreoA12600</v>
      </c>
      <c r="W189" s="148">
        <f>+IF(AND($C189='C-Aux_CA'!$C$7,$D189='C-Aux_CA'!$C$5,$I189&gt;='C-Aux_CA'!$C$14,$H189&gt;='C-Aux_CA'!$C$15),1,0)</f>
        <v>0</v>
      </c>
      <c r="X189" s="148">
        <f t="shared" si="30"/>
        <v>1</v>
      </c>
      <c r="Y189" s="151" cm="1">
        <f t="array" ref="Y189">IF(W189=0,0,SUMPRODUCT(--($T189&gt;='C-BaremoVectorial'!$T$4:$T$1101),--(1=$W$4:$W$1101)))</f>
        <v>0</v>
      </c>
      <c r="Z189" s="151">
        <f t="shared" si="31"/>
        <v>0</v>
      </c>
      <c r="AA189" s="151" cm="1">
        <f t="array" ref="AA189">IF($W189=0,0,SUMPRODUCT(--(1=$W$4:$W$1101),--($U189&gt;='C-BaremoVectorial'!$U$4:$U$1101)))</f>
        <v>0</v>
      </c>
      <c r="AB189" s="21"/>
      <c r="AC189" s="21"/>
      <c r="AD189" s="21"/>
    </row>
    <row r="190" spans="1:30" ht="14.5" x14ac:dyDescent="0.35">
      <c r="A190" s="73">
        <f t="shared" si="32"/>
        <v>186</v>
      </c>
      <c r="B190" s="79" t="s">
        <v>8271</v>
      </c>
      <c r="C190" s="79" t="s">
        <v>8244</v>
      </c>
      <c r="D190" s="79" t="s">
        <v>10</v>
      </c>
      <c r="E190" s="79" t="s">
        <v>37</v>
      </c>
      <c r="F190" s="183">
        <v>1</v>
      </c>
      <c r="G190" s="79" t="s">
        <v>8300</v>
      </c>
      <c r="H190" s="78">
        <v>50000</v>
      </c>
      <c r="I190" s="74" cm="1">
        <f t="array" ref="I190">+INDEX('I-Gasificación'!$G$5:$G$1100,MATCH($C190&amp;$D190&amp;$E190&amp;$G190,'I-Gasificación'!$C$5:$C$1100&amp;'I-Gasificación'!$D$5:$D$1100&amp;'I-Gasificación'!$E$5:$E$1100&amp;'I-Gasificación'!$F$5:$F$1100,0))</f>
        <v>13160</v>
      </c>
      <c r="J190" s="112">
        <f>INDEX('I-Baremo_Depósitos_Lapesa'!$C:$C,MATCH($E190,'I-Baremo_Depósitos_Lapesa'!$B:$B,0),1)</f>
        <v>44444</v>
      </c>
      <c r="K190" s="78">
        <f t="shared" si="23"/>
        <v>63491.428571428572</v>
      </c>
      <c r="L190" s="122">
        <f>INDEX('I-Baremo_VA_Lapesa'!$D$5:$K$66,MATCH($E190,'I-Baremo_VA_Lapesa'!$C$5:$C$66,0),MATCH($G190,'I-Baremo_VA_Lapesa'!$D$4:$K$4,0))</f>
        <v>39522</v>
      </c>
      <c r="M190" s="123">
        <f t="shared" si="24"/>
        <v>56460</v>
      </c>
      <c r="N190" s="113" cm="1">
        <f t="array" ref="N190">IF(AND($H190&lt;=4800,$I190&lt;=560),0,SUMPRODUCT(--($I190&gt;'I-Baremo_Regulación_Lapesa'!$B$4:$B$8),--($I190&lt;='I-Baremo_Regulación_Lapesa'!$C$4:$C$8),'I-Baremo_Regulación_Lapesa'!$D$4:$D$8))</f>
        <v>4700</v>
      </c>
      <c r="O190" s="78">
        <f t="shared" si="25"/>
        <v>6714.2857142857147</v>
      </c>
      <c r="P190" s="112">
        <f t="shared" si="26"/>
        <v>88666</v>
      </c>
      <c r="Q190" s="74">
        <f t="shared" si="27"/>
        <v>126665.71428571429</v>
      </c>
      <c r="R190" s="113">
        <f>INDEX('I-Baremo_Legalización'!$D$4:$D$100,MATCH($E190,'I-Baremo_Legalización'!$C$4:$C$100,0),1)</f>
        <v>2038.3500000000001</v>
      </c>
      <c r="S190" s="113" cm="1">
        <f t="array" ref="S190">+INDEX('I-Baremo_Acuerdo_Marco'!$F$2:$F$221,MATCH($C190&amp;$E190&amp;$G190,'I-Baremo_Acuerdo_Marco'!$C$2:$C$221&amp;'I-Baremo_Acuerdo_Marco'!$D$2:$D$221&amp;'I-Baremo_Acuerdo_Marco'!$E$2:$E$221,0))</f>
        <v>27986.210999999999</v>
      </c>
      <c r="T190" s="112">
        <f t="shared" si="33"/>
        <v>118690.561</v>
      </c>
      <c r="U190" s="116">
        <f t="shared" si="28"/>
        <v>156690.27528571431</v>
      </c>
      <c r="V190" s="74" t="str">
        <f t="shared" si="29"/>
        <v>AéreoA13160</v>
      </c>
      <c r="W190" s="148">
        <f>+IF(AND($C190='C-Aux_CA'!$C$7,$D190='C-Aux_CA'!$C$5,$I190&gt;='C-Aux_CA'!$C$14,$H190&gt;='C-Aux_CA'!$C$15),1,0)</f>
        <v>0</v>
      </c>
      <c r="X190" s="148">
        <f t="shared" si="30"/>
        <v>1</v>
      </c>
      <c r="Y190" s="151" cm="1">
        <f t="array" ref="Y190">IF(W190=0,0,SUMPRODUCT(--($T190&gt;='C-BaremoVectorial'!$T$4:$T$1101),--(1=$W$4:$W$1101)))</f>
        <v>0</v>
      </c>
      <c r="Z190" s="151">
        <f t="shared" si="31"/>
        <v>0</v>
      </c>
      <c r="AA190" s="151" cm="1">
        <f t="array" ref="AA190">IF($W190=0,0,SUMPRODUCT(--(1=$W$4:$W$1101),--($U190&gt;='C-BaremoVectorial'!$U$4:$U$1101)))</f>
        <v>0</v>
      </c>
      <c r="AB190" s="21"/>
      <c r="AC190" s="21"/>
      <c r="AD190" s="21"/>
    </row>
    <row r="191" spans="1:30" ht="14.5" x14ac:dyDescent="0.35">
      <c r="A191" s="73">
        <f t="shared" si="32"/>
        <v>187</v>
      </c>
      <c r="B191" s="79" t="s">
        <v>8271</v>
      </c>
      <c r="C191" s="79" t="s">
        <v>8244</v>
      </c>
      <c r="D191" s="79" t="s">
        <v>10</v>
      </c>
      <c r="E191" s="79" t="s">
        <v>38</v>
      </c>
      <c r="F191" s="183">
        <v>1</v>
      </c>
      <c r="G191" s="79" t="s">
        <v>8300</v>
      </c>
      <c r="H191" s="78">
        <v>59000</v>
      </c>
      <c r="I191" s="74" cm="1">
        <f t="array" ref="I191">+INDEX('I-Gasificación'!$G$5:$G$1100,MATCH($C191&amp;$D191&amp;$E191&amp;$G191,'I-Gasificación'!$C$5:$C$1100&amp;'I-Gasificación'!$D$5:$D$1100&amp;'I-Gasificación'!$E$5:$E$1100&amp;'I-Gasificación'!$F$5:$F$1100,0))</f>
        <v>13482</v>
      </c>
      <c r="J191" s="112">
        <f>INDEX('I-Baremo_Depósitos_Lapesa'!$C:$C,MATCH($E191,'I-Baremo_Depósitos_Lapesa'!$B:$B,0),1)</f>
        <v>54246</v>
      </c>
      <c r="K191" s="78">
        <f t="shared" si="23"/>
        <v>77494.285714285725</v>
      </c>
      <c r="L191" s="122">
        <f>INDEX('I-Baremo_VA_Lapesa'!$D$5:$K$66,MATCH($E191,'I-Baremo_VA_Lapesa'!$C$5:$C$66,0),MATCH($G191,'I-Baremo_VA_Lapesa'!$D$4:$K$4,0))</f>
        <v>39522</v>
      </c>
      <c r="M191" s="123">
        <f t="shared" si="24"/>
        <v>56460</v>
      </c>
      <c r="N191" s="113" cm="1">
        <f t="array" ref="N191">IF(AND($H191&lt;=4800,$I191&lt;=560),0,SUMPRODUCT(--($I191&gt;'I-Baremo_Regulación_Lapesa'!$B$4:$B$8),--($I191&lt;='I-Baremo_Regulación_Lapesa'!$C$4:$C$8),'I-Baremo_Regulación_Lapesa'!$D$4:$D$8))</f>
        <v>4700</v>
      </c>
      <c r="O191" s="78">
        <f t="shared" si="25"/>
        <v>6714.2857142857147</v>
      </c>
      <c r="P191" s="112">
        <f t="shared" si="26"/>
        <v>98468</v>
      </c>
      <c r="Q191" s="74">
        <f t="shared" si="27"/>
        <v>140668.57142857145</v>
      </c>
      <c r="R191" s="113">
        <f>INDEX('I-Baremo_Legalización'!$D$4:$D$100,MATCH($E191,'I-Baremo_Legalización'!$C$4:$C$100,0),1)</f>
        <v>2038.3500000000001</v>
      </c>
      <c r="S191" s="113" cm="1">
        <f t="array" ref="S191">+INDEX('I-Baremo_Acuerdo_Marco'!$F$2:$F$221,MATCH($C191&amp;$E191&amp;$G191,'I-Baremo_Acuerdo_Marco'!$C$2:$C$221&amp;'I-Baremo_Acuerdo_Marco'!$D$2:$D$221&amp;'I-Baremo_Acuerdo_Marco'!$E$2:$E$221,0))</f>
        <v>29975.011000000002</v>
      </c>
      <c r="T191" s="112">
        <f t="shared" si="33"/>
        <v>130481.361</v>
      </c>
      <c r="U191" s="116">
        <f t="shared" si="28"/>
        <v>172681.93242857145</v>
      </c>
      <c r="V191" s="74" t="str">
        <f t="shared" si="29"/>
        <v>AéreoA13482</v>
      </c>
      <c r="W191" s="148">
        <f>+IF(AND($C191='C-Aux_CA'!$C$7,$D191='C-Aux_CA'!$C$5,$I191&gt;='C-Aux_CA'!$C$14,$H191&gt;='C-Aux_CA'!$C$15),1,0)</f>
        <v>0</v>
      </c>
      <c r="X191" s="148">
        <f t="shared" si="30"/>
        <v>1</v>
      </c>
      <c r="Y191" s="151" cm="1">
        <f t="array" ref="Y191">IF(W191=0,0,SUMPRODUCT(--($T191&gt;='C-BaremoVectorial'!$T$4:$T$1101),--(1=$W$4:$W$1101)))</f>
        <v>0</v>
      </c>
      <c r="Z191" s="151">
        <f t="shared" si="31"/>
        <v>0</v>
      </c>
      <c r="AA191" s="151" cm="1">
        <f t="array" ref="AA191">IF($W191=0,0,SUMPRODUCT(--(1=$W$4:$W$1101),--($U191&gt;='C-BaremoVectorial'!$U$4:$U$1101)))</f>
        <v>0</v>
      </c>
      <c r="AB191" s="21"/>
      <c r="AC191" s="21"/>
      <c r="AD191" s="21"/>
    </row>
    <row r="192" spans="1:30" ht="14.5" x14ac:dyDescent="0.35">
      <c r="A192" s="73">
        <f t="shared" si="32"/>
        <v>188</v>
      </c>
      <c r="B192" s="79" t="s">
        <v>8271</v>
      </c>
      <c r="C192" s="79" t="s">
        <v>8244</v>
      </c>
      <c r="D192" s="79" t="s">
        <v>10</v>
      </c>
      <c r="E192" s="79" t="s">
        <v>39</v>
      </c>
      <c r="F192" s="183">
        <v>1</v>
      </c>
      <c r="G192" s="79" t="s">
        <v>8300</v>
      </c>
      <c r="H192" s="78">
        <v>50000</v>
      </c>
      <c r="I192" s="74" cm="1">
        <f t="array" ref="I192">+INDEX('I-Gasificación'!$G$5:$G$1100,MATCH($C192&amp;$D192&amp;$E192&amp;$G192,'I-Gasificación'!$C$5:$C$1100&amp;'I-Gasificación'!$D$5:$D$1100&amp;'I-Gasificación'!$E$5:$E$1100&amp;'I-Gasificación'!$F$5:$F$1100,0))</f>
        <v>13020</v>
      </c>
      <c r="J192" s="112">
        <f>INDEX('I-Baremo_Depósitos_Lapesa'!$C:$C,MATCH($E192,'I-Baremo_Depósitos_Lapesa'!$B:$B,0),1)</f>
        <v>45432</v>
      </c>
      <c r="K192" s="78">
        <f t="shared" si="23"/>
        <v>64902.857142857145</v>
      </c>
      <c r="L192" s="122">
        <f>INDEX('I-Baremo_VA_Lapesa'!$D$5:$K$66,MATCH($E192,'I-Baremo_VA_Lapesa'!$C$5:$C$66,0),MATCH($G192,'I-Baremo_VA_Lapesa'!$D$4:$K$4,0))</f>
        <v>39522</v>
      </c>
      <c r="M192" s="123">
        <f t="shared" si="24"/>
        <v>56460</v>
      </c>
      <c r="N192" s="113" cm="1">
        <f t="array" ref="N192">IF(AND($H192&lt;=4800,$I192&lt;=560),0,SUMPRODUCT(--($I192&gt;'I-Baremo_Regulación_Lapesa'!$B$4:$B$8),--($I192&lt;='I-Baremo_Regulación_Lapesa'!$C$4:$C$8),'I-Baremo_Regulación_Lapesa'!$D$4:$D$8))</f>
        <v>4700</v>
      </c>
      <c r="O192" s="78">
        <f t="shared" si="25"/>
        <v>6714.2857142857147</v>
      </c>
      <c r="P192" s="112">
        <f t="shared" si="26"/>
        <v>89654</v>
      </c>
      <c r="Q192" s="74">
        <f t="shared" si="27"/>
        <v>128077.14285714286</v>
      </c>
      <c r="R192" s="113">
        <f>INDEX('I-Baremo_Legalización'!$D$4:$D$100,MATCH($E192,'I-Baremo_Legalización'!$C$4:$C$100,0),1)</f>
        <v>2038.3500000000001</v>
      </c>
      <c r="S192" s="113" cm="1">
        <f t="array" ref="S192">+INDEX('I-Baremo_Acuerdo_Marco'!$F$2:$F$221,MATCH($C192&amp;$E192&amp;$G192,'I-Baremo_Acuerdo_Marco'!$C$2:$C$221&amp;'I-Baremo_Acuerdo_Marco'!$D$2:$D$221&amp;'I-Baremo_Acuerdo_Marco'!$E$2:$E$221,0))</f>
        <v>29532.811000000002</v>
      </c>
      <c r="T192" s="112">
        <f t="shared" si="33"/>
        <v>121225.16100000001</v>
      </c>
      <c r="U192" s="116">
        <f t="shared" si="28"/>
        <v>159648.30385714286</v>
      </c>
      <c r="V192" s="74" t="str">
        <f t="shared" si="29"/>
        <v>AéreoA13020</v>
      </c>
      <c r="W192" s="148">
        <f>+IF(AND($C192='C-Aux_CA'!$C$7,$D192='C-Aux_CA'!$C$5,$I192&gt;='C-Aux_CA'!$C$14,$H192&gt;='C-Aux_CA'!$C$15),1,0)</f>
        <v>0</v>
      </c>
      <c r="X192" s="148">
        <f t="shared" si="30"/>
        <v>1</v>
      </c>
      <c r="Y192" s="151" cm="1">
        <f t="array" ref="Y192">IF(W192=0,0,SUMPRODUCT(--($T192&gt;='C-BaremoVectorial'!$T$4:$T$1101),--(1=$W$4:$W$1101)))</f>
        <v>0</v>
      </c>
      <c r="Z192" s="151">
        <f t="shared" si="31"/>
        <v>0</v>
      </c>
      <c r="AA192" s="151" cm="1">
        <f t="array" ref="AA192">IF($W192=0,0,SUMPRODUCT(--(1=$W$4:$W$1101),--($U192&gt;='C-BaremoVectorial'!$U$4:$U$1101)))</f>
        <v>0</v>
      </c>
      <c r="AB192" s="21"/>
      <c r="AC192" s="21"/>
      <c r="AD192" s="21"/>
    </row>
    <row r="193" spans="1:30" ht="14.5" x14ac:dyDescent="0.35">
      <c r="A193" s="73">
        <f t="shared" si="32"/>
        <v>189</v>
      </c>
      <c r="B193" s="79" t="s">
        <v>8271</v>
      </c>
      <c r="C193" s="79" t="s">
        <v>8244</v>
      </c>
      <c r="D193" s="79" t="s">
        <v>10</v>
      </c>
      <c r="E193" s="79" t="s">
        <v>40</v>
      </c>
      <c r="F193" s="183">
        <v>1</v>
      </c>
      <c r="G193" s="79" t="s">
        <v>8300</v>
      </c>
      <c r="H193" s="78">
        <v>69000</v>
      </c>
      <c r="I193" s="74" cm="1">
        <f t="array" ref="I193">+INDEX('I-Gasificación'!$G$5:$G$1100,MATCH($C193&amp;$D193&amp;$E193&amp;$G193,'I-Gasificación'!$C$5:$C$1100&amp;'I-Gasificación'!$D$5:$D$1100&amp;'I-Gasificación'!$E$5:$E$1100&amp;'I-Gasificación'!$F$5:$F$1100,0))</f>
        <v>13818</v>
      </c>
      <c r="J193" s="112">
        <f>INDEX('I-Baremo_Depósitos_Lapesa'!$C:$C,MATCH($E193,'I-Baremo_Depósitos_Lapesa'!$B:$B,0),1)</f>
        <v>67147</v>
      </c>
      <c r="K193" s="78">
        <f t="shared" si="23"/>
        <v>95924.285714285725</v>
      </c>
      <c r="L193" s="122">
        <f>INDEX('I-Baremo_VA_Lapesa'!$D$5:$K$66,MATCH($E193,'I-Baremo_VA_Lapesa'!$C$5:$C$66,0),MATCH($G193,'I-Baremo_VA_Lapesa'!$D$4:$K$4,0))</f>
        <v>39522</v>
      </c>
      <c r="M193" s="123">
        <f t="shared" si="24"/>
        <v>56460</v>
      </c>
      <c r="N193" s="113" cm="1">
        <f t="array" ref="N193">IF(AND($H193&lt;=4800,$I193&lt;=560),0,SUMPRODUCT(--($I193&gt;'I-Baremo_Regulación_Lapesa'!$B$4:$B$8),--($I193&lt;='I-Baremo_Regulación_Lapesa'!$C$4:$C$8),'I-Baremo_Regulación_Lapesa'!$D$4:$D$8))</f>
        <v>4700</v>
      </c>
      <c r="O193" s="78">
        <f t="shared" si="25"/>
        <v>6714.2857142857147</v>
      </c>
      <c r="P193" s="112">
        <f t="shared" si="26"/>
        <v>111369</v>
      </c>
      <c r="Q193" s="74">
        <f t="shared" si="27"/>
        <v>159098.57142857145</v>
      </c>
      <c r="R193" s="113">
        <f>INDEX('I-Baremo_Legalización'!$D$4:$D$100,MATCH($E193,'I-Baremo_Legalización'!$C$4:$C$100,0),1)</f>
        <v>3215.3500000000004</v>
      </c>
      <c r="S193" s="113" cm="1">
        <f t="array" ref="S193">+INDEX('I-Baremo_Acuerdo_Marco'!$F$2:$F$221,MATCH($C193&amp;$E193&amp;$G193,'I-Baremo_Acuerdo_Marco'!$C$2:$C$221&amp;'I-Baremo_Acuerdo_Marco'!$D$2:$D$221&amp;'I-Baremo_Acuerdo_Marco'!$E$2:$E$221,0))</f>
        <v>29975.011000000002</v>
      </c>
      <c r="T193" s="112">
        <f t="shared" si="33"/>
        <v>144559.361</v>
      </c>
      <c r="U193" s="116">
        <f t="shared" si="28"/>
        <v>192288.93242857145</v>
      </c>
      <c r="V193" s="74" t="str">
        <f t="shared" si="29"/>
        <v>AéreoA13818</v>
      </c>
      <c r="W193" s="148">
        <f>+IF(AND($C193='C-Aux_CA'!$C$7,$D193='C-Aux_CA'!$C$5,$I193&gt;='C-Aux_CA'!$C$14,$H193&gt;='C-Aux_CA'!$C$15),1,0)</f>
        <v>0</v>
      </c>
      <c r="X193" s="148">
        <f t="shared" si="30"/>
        <v>1</v>
      </c>
      <c r="Y193" s="151" cm="1">
        <f t="array" ref="Y193">IF(W193=0,0,SUMPRODUCT(--($T193&gt;='C-BaremoVectorial'!$T$4:$T$1101),--(1=$W$4:$W$1101)))</f>
        <v>0</v>
      </c>
      <c r="Z193" s="151">
        <f t="shared" si="31"/>
        <v>0</v>
      </c>
      <c r="AA193" s="151" cm="1">
        <f t="array" ref="AA193">IF($W193=0,0,SUMPRODUCT(--(1=$W$4:$W$1101),--($U193&gt;='C-BaremoVectorial'!$U$4:$U$1101)))</f>
        <v>0</v>
      </c>
      <c r="AB193" s="21"/>
      <c r="AC193" s="21"/>
      <c r="AD193" s="21"/>
    </row>
    <row r="194" spans="1:30" ht="14.5" x14ac:dyDescent="0.35">
      <c r="A194" s="73">
        <f t="shared" si="32"/>
        <v>190</v>
      </c>
      <c r="B194" s="79" t="s">
        <v>59</v>
      </c>
      <c r="C194" s="79" t="s">
        <v>8245</v>
      </c>
      <c r="D194" s="79" t="s">
        <v>10</v>
      </c>
      <c r="E194" s="79" t="s">
        <v>8283</v>
      </c>
      <c r="F194" s="183">
        <v>1</v>
      </c>
      <c r="G194" s="79" t="s">
        <v>8293</v>
      </c>
      <c r="H194" s="78">
        <v>1000</v>
      </c>
      <c r="I194" s="74" cm="1">
        <f t="array" ref="I194">+INDEX('I-Gasificación'!$G$5:$G$1100,MATCH($C194&amp;$D194&amp;$E194&amp;$G194,'I-Gasificación'!$C$5:$C$1100&amp;'I-Gasificación'!$D$5:$D$1100&amp;'I-Gasificación'!$E$5:$E$1100&amp;'I-Gasificación'!$F$5:$F$1100,0))</f>
        <v>56</v>
      </c>
      <c r="J194" s="112">
        <f>INDEX('I-Baremo_Depósitos_Lapesa'!$C:$C,MATCH($E194,'I-Baremo_Depósitos_Lapesa'!$B:$B,0),1)</f>
        <v>1972</v>
      </c>
      <c r="K194" s="78">
        <f t="shared" si="23"/>
        <v>2817.1428571428573</v>
      </c>
      <c r="L194" s="122">
        <f>INDEX('I-Baremo_VA_Lapesa'!$D$5:$K$66,MATCH($E194,'I-Baremo_VA_Lapesa'!$C$5:$C$66,0),MATCH($G194,'I-Baremo_VA_Lapesa'!$D$4:$K$4,0))</f>
        <v>0</v>
      </c>
      <c r="M194" s="123">
        <f t="shared" si="24"/>
        <v>0</v>
      </c>
      <c r="N194" s="113" cm="1">
        <f t="array" ref="N194">IF(AND($H194&lt;=4800,$I194&lt;=560),0,SUMPRODUCT(--($I194&gt;'I-Baremo_Regulación_Lapesa'!$B$4:$B$8),--($I194&lt;='I-Baremo_Regulación_Lapesa'!$C$4:$C$8),'I-Baremo_Regulación_Lapesa'!$D$4:$D$8))</f>
        <v>0</v>
      </c>
      <c r="O194" s="78">
        <f t="shared" si="25"/>
        <v>0</v>
      </c>
      <c r="P194" s="112">
        <f t="shared" si="26"/>
        <v>1972</v>
      </c>
      <c r="Q194" s="74">
        <f t="shared" si="27"/>
        <v>2817.1428571428573</v>
      </c>
      <c r="R194" s="113">
        <f>INDEX('I-Baremo_Legalización'!$D$4:$D$100,MATCH($E194,'I-Baremo_Legalización'!$C$4:$C$100,0),1)</f>
        <v>1257.25</v>
      </c>
      <c r="S194" s="113" cm="1">
        <f t="array" ref="S194">+INDEX('I-Baremo_Acuerdo_Marco'!$F$2:$F$221,MATCH($C194&amp;$E194&amp;$G194,'I-Baremo_Acuerdo_Marco'!$C$2:$C$221&amp;'I-Baremo_Acuerdo_Marco'!$D$2:$D$221&amp;'I-Baremo_Acuerdo_Marco'!$E$2:$E$221,0))</f>
        <v>7023.8850000000011</v>
      </c>
      <c r="T194" s="112">
        <f t="shared" si="33"/>
        <v>10253.135000000002</v>
      </c>
      <c r="U194" s="116">
        <f t="shared" si="28"/>
        <v>11098.277857142859</v>
      </c>
      <c r="V194" s="74" t="str">
        <f t="shared" si="29"/>
        <v>EnterradoA56</v>
      </c>
      <c r="W194" s="148">
        <f>+IF(AND($C194='C-Aux_CA'!$C$7,$D194='C-Aux_CA'!$C$5,$I194&gt;='C-Aux_CA'!$C$14,$H194&gt;='C-Aux_CA'!$C$15),1,0)</f>
        <v>0</v>
      </c>
      <c r="X194" s="148">
        <f t="shared" si="30"/>
        <v>1</v>
      </c>
      <c r="Y194" s="151" cm="1">
        <f t="array" ref="Y194">IF(W194=0,0,SUMPRODUCT(--($T194&gt;='C-BaremoVectorial'!$T$4:$T$1101),--(1=$W$4:$W$1101)))</f>
        <v>0</v>
      </c>
      <c r="Z194" s="151">
        <f t="shared" si="31"/>
        <v>0</v>
      </c>
      <c r="AA194" s="151" cm="1">
        <f t="array" ref="AA194">IF($W194=0,0,SUMPRODUCT(--(1=$W$4:$W$1101),--($U194&gt;='C-BaremoVectorial'!$U$4:$U$1101)))</f>
        <v>0</v>
      </c>
      <c r="AB194" s="21"/>
      <c r="AC194" s="21"/>
      <c r="AD194" s="21"/>
    </row>
    <row r="195" spans="1:30" ht="14.5" x14ac:dyDescent="0.35">
      <c r="A195" s="73">
        <f t="shared" si="32"/>
        <v>191</v>
      </c>
      <c r="B195" s="79" t="s">
        <v>59</v>
      </c>
      <c r="C195" s="79" t="s">
        <v>8245</v>
      </c>
      <c r="D195" s="79" t="s">
        <v>10</v>
      </c>
      <c r="E195" s="79" t="s">
        <v>8284</v>
      </c>
      <c r="F195" s="183">
        <v>1</v>
      </c>
      <c r="G195" s="79" t="s">
        <v>8293</v>
      </c>
      <c r="H195" s="78">
        <v>1450</v>
      </c>
      <c r="I195" s="74" cm="1">
        <f t="array" ref="I195">+INDEX('I-Gasificación'!$G$5:$G$1100,MATCH($C195&amp;$D195&amp;$E195&amp;$G195,'I-Gasificación'!$C$5:$C$1100&amp;'I-Gasificación'!$D$5:$D$1100&amp;'I-Gasificación'!$E$5:$E$1100&amp;'I-Gasificación'!$F$5:$F$1100,0))</f>
        <v>71.400000000000006</v>
      </c>
      <c r="J195" s="112">
        <f>INDEX('I-Baremo_Depósitos_Lapesa'!$C:$C,MATCH($E195,'I-Baremo_Depósitos_Lapesa'!$B:$B,0),1)</f>
        <v>2523</v>
      </c>
      <c r="K195" s="78">
        <f t="shared" si="23"/>
        <v>3604.2857142857147</v>
      </c>
      <c r="L195" s="122">
        <f>INDEX('I-Baremo_VA_Lapesa'!$D$5:$K$66,MATCH($E195,'I-Baremo_VA_Lapesa'!$C$5:$C$66,0),MATCH($G195,'I-Baremo_VA_Lapesa'!$D$4:$K$4,0))</f>
        <v>0</v>
      </c>
      <c r="M195" s="123">
        <f t="shared" si="24"/>
        <v>0</v>
      </c>
      <c r="N195" s="113" cm="1">
        <f t="array" ref="N195">IF(AND($H195&lt;=4800,$I195&lt;=560),0,SUMPRODUCT(--($I195&gt;'I-Baremo_Regulación_Lapesa'!$B$4:$B$8),--($I195&lt;='I-Baremo_Regulación_Lapesa'!$C$4:$C$8),'I-Baremo_Regulación_Lapesa'!$D$4:$D$8))</f>
        <v>0</v>
      </c>
      <c r="O195" s="78">
        <f t="shared" si="25"/>
        <v>0</v>
      </c>
      <c r="P195" s="112">
        <f t="shared" si="26"/>
        <v>2523</v>
      </c>
      <c r="Q195" s="74">
        <f t="shared" si="27"/>
        <v>3604.2857142857147</v>
      </c>
      <c r="R195" s="113">
        <f>INDEX('I-Baremo_Legalización'!$D$4:$D$100,MATCH($E195,'I-Baremo_Legalización'!$C$4:$C$100,0),1)</f>
        <v>1257.25</v>
      </c>
      <c r="S195" s="113" cm="1">
        <f t="array" ref="S195">+INDEX('I-Baremo_Acuerdo_Marco'!$F$2:$F$221,MATCH($C195&amp;$E195&amp;$G195,'I-Baremo_Acuerdo_Marco'!$C$2:$C$221&amp;'I-Baremo_Acuerdo_Marco'!$D$2:$D$221&amp;'I-Baremo_Acuerdo_Marco'!$E$2:$E$221,0))</f>
        <v>7744.3850000000011</v>
      </c>
      <c r="T195" s="112">
        <f t="shared" si="33"/>
        <v>11524.635000000002</v>
      </c>
      <c r="U195" s="116">
        <f t="shared" si="28"/>
        <v>12605.920714285716</v>
      </c>
      <c r="V195" s="74" t="str">
        <f t="shared" si="29"/>
        <v>EnterradoA71,4</v>
      </c>
      <c r="W195" s="148">
        <f>+IF(AND($C195='C-Aux_CA'!$C$7,$D195='C-Aux_CA'!$C$5,$I195&gt;='C-Aux_CA'!$C$14,$H195&gt;='C-Aux_CA'!$C$15),1,0)</f>
        <v>0</v>
      </c>
      <c r="X195" s="148">
        <f t="shared" si="30"/>
        <v>1</v>
      </c>
      <c r="Y195" s="151" cm="1">
        <f t="array" ref="Y195">IF(W195=0,0,SUMPRODUCT(--($T195&gt;='C-BaremoVectorial'!$T$4:$T$1101),--(1=$W$4:$W$1101)))</f>
        <v>0</v>
      </c>
      <c r="Z195" s="151">
        <f t="shared" si="31"/>
        <v>0</v>
      </c>
      <c r="AA195" s="151" cm="1">
        <f t="array" ref="AA195">IF($W195=0,0,SUMPRODUCT(--(1=$W$4:$W$1101),--($U195&gt;='C-BaremoVectorial'!$U$4:$U$1101)))</f>
        <v>0</v>
      </c>
      <c r="AB195" s="21"/>
      <c r="AC195" s="21"/>
      <c r="AD195" s="21"/>
    </row>
    <row r="196" spans="1:30" ht="14.5" x14ac:dyDescent="0.35">
      <c r="A196" s="73">
        <f t="shared" si="32"/>
        <v>192</v>
      </c>
      <c r="B196" s="79" t="s">
        <v>59</v>
      </c>
      <c r="C196" s="79" t="s">
        <v>8245</v>
      </c>
      <c r="D196" s="79" t="s">
        <v>10</v>
      </c>
      <c r="E196" s="79" t="s">
        <v>8285</v>
      </c>
      <c r="F196" s="183">
        <v>1</v>
      </c>
      <c r="G196" s="79" t="s">
        <v>8293</v>
      </c>
      <c r="H196" s="78">
        <v>2450</v>
      </c>
      <c r="I196" s="74" cm="1">
        <f t="array" ref="I196">+INDEX('I-Gasificación'!$G$5:$G$1100,MATCH($C196&amp;$D196&amp;$E196&amp;$G196,'I-Gasificación'!$C$5:$C$1100&amp;'I-Gasificación'!$D$5:$D$1100&amp;'I-Gasificación'!$E$5:$E$1100&amp;'I-Gasificación'!$F$5:$F$1100,0))</f>
        <v>106.4</v>
      </c>
      <c r="J196" s="112">
        <f>INDEX('I-Baremo_Depósitos_Lapesa'!$C:$C,MATCH($E196,'I-Baremo_Depósitos_Lapesa'!$B:$B,0),1)</f>
        <v>2890</v>
      </c>
      <c r="K196" s="78">
        <f t="shared" si="23"/>
        <v>4128.5714285714284</v>
      </c>
      <c r="L196" s="122">
        <f>INDEX('I-Baremo_VA_Lapesa'!$D$5:$K$66,MATCH($E196,'I-Baremo_VA_Lapesa'!$C$5:$C$66,0),MATCH($G196,'I-Baremo_VA_Lapesa'!$D$4:$K$4,0))</f>
        <v>0</v>
      </c>
      <c r="M196" s="123">
        <f t="shared" si="24"/>
        <v>0</v>
      </c>
      <c r="N196" s="113" cm="1">
        <f t="array" ref="N196">IF(AND($H196&lt;=4800,$I196&lt;=560),0,SUMPRODUCT(--($I196&gt;'I-Baremo_Regulación_Lapesa'!$B$4:$B$8),--($I196&lt;='I-Baremo_Regulación_Lapesa'!$C$4:$C$8),'I-Baremo_Regulación_Lapesa'!$D$4:$D$8))</f>
        <v>0</v>
      </c>
      <c r="O196" s="78">
        <f t="shared" si="25"/>
        <v>0</v>
      </c>
      <c r="P196" s="112">
        <f t="shared" si="26"/>
        <v>2890</v>
      </c>
      <c r="Q196" s="74">
        <f t="shared" si="27"/>
        <v>4128.5714285714284</v>
      </c>
      <c r="R196" s="113">
        <f>INDEX('I-Baremo_Legalización'!$D$4:$D$100,MATCH($E196,'I-Baremo_Legalización'!$C$4:$C$100,0),1)</f>
        <v>1257.25</v>
      </c>
      <c r="S196" s="113" cm="1">
        <f t="array" ref="S196">+INDEX('I-Baremo_Acuerdo_Marco'!$F$2:$F$221,MATCH($C196&amp;$E196&amp;$G196,'I-Baremo_Acuerdo_Marco'!$C$2:$C$221&amp;'I-Baremo_Acuerdo_Marco'!$D$2:$D$221&amp;'I-Baremo_Acuerdo_Marco'!$E$2:$E$221,0))</f>
        <v>8483.5850000000009</v>
      </c>
      <c r="T196" s="112">
        <f t="shared" si="33"/>
        <v>12630.835000000001</v>
      </c>
      <c r="U196" s="116">
        <f t="shared" si="28"/>
        <v>13869.40642857143</v>
      </c>
      <c r="V196" s="74" t="str">
        <f t="shared" si="29"/>
        <v>EnterradoA106,4</v>
      </c>
      <c r="W196" s="148">
        <f>+IF(AND($C196='C-Aux_CA'!$C$7,$D196='C-Aux_CA'!$C$5,$I196&gt;='C-Aux_CA'!$C$14,$H196&gt;='C-Aux_CA'!$C$15),1,0)</f>
        <v>0</v>
      </c>
      <c r="X196" s="148">
        <f t="shared" si="30"/>
        <v>1</v>
      </c>
      <c r="Y196" s="151" cm="1">
        <f t="array" ref="Y196">IF(W196=0,0,SUMPRODUCT(--($T196&gt;='C-BaremoVectorial'!$T$4:$T$1101),--(1=$W$4:$W$1101)))</f>
        <v>0</v>
      </c>
      <c r="Z196" s="151">
        <f t="shared" si="31"/>
        <v>0</v>
      </c>
      <c r="AA196" s="151" cm="1">
        <f t="array" ref="AA196">IF($W196=0,0,SUMPRODUCT(--(1=$W$4:$W$1101),--($U196&gt;='C-BaremoVectorial'!$U$4:$U$1101)))</f>
        <v>0</v>
      </c>
      <c r="AB196" s="21"/>
      <c r="AC196" s="21"/>
      <c r="AD196" s="21"/>
    </row>
    <row r="197" spans="1:30" ht="14.5" x14ac:dyDescent="0.35">
      <c r="A197" s="73">
        <f t="shared" si="32"/>
        <v>193</v>
      </c>
      <c r="B197" s="79" t="s">
        <v>59</v>
      </c>
      <c r="C197" s="79" t="s">
        <v>8245</v>
      </c>
      <c r="D197" s="79" t="s">
        <v>10</v>
      </c>
      <c r="E197" s="79" t="s">
        <v>8286</v>
      </c>
      <c r="F197" s="183">
        <v>1</v>
      </c>
      <c r="G197" s="79" t="s">
        <v>8293</v>
      </c>
      <c r="H197" s="78">
        <v>4000</v>
      </c>
      <c r="I197" s="74" cm="1">
        <f t="array" ref="I197">+INDEX('I-Gasificación'!$G$5:$G$1100,MATCH($C197&amp;$D197&amp;$E197&amp;$G197,'I-Gasificación'!$C$5:$C$1100&amp;'I-Gasificación'!$D$5:$D$1100&amp;'I-Gasificación'!$E$5:$E$1100&amp;'I-Gasificación'!$F$5:$F$1100,0))</f>
        <v>161</v>
      </c>
      <c r="J197" s="112">
        <f>INDEX('I-Baremo_Depósitos_Lapesa'!$C:$C,MATCH($E197,'I-Baremo_Depósitos_Lapesa'!$B:$B,0),1)</f>
        <v>3899</v>
      </c>
      <c r="K197" s="78">
        <f t="shared" si="23"/>
        <v>5570</v>
      </c>
      <c r="L197" s="122">
        <f>INDEX('I-Baremo_VA_Lapesa'!$D$5:$K$66,MATCH($E197,'I-Baremo_VA_Lapesa'!$C$5:$C$66,0),MATCH($G197,'I-Baremo_VA_Lapesa'!$D$4:$K$4,0))</f>
        <v>0</v>
      </c>
      <c r="M197" s="123">
        <f t="shared" si="24"/>
        <v>0</v>
      </c>
      <c r="N197" s="113" cm="1">
        <f t="array" ref="N197">IF(AND($H197&lt;=4800,$I197&lt;=560),0,SUMPRODUCT(--($I197&gt;'I-Baremo_Regulación_Lapesa'!$B$4:$B$8),--($I197&lt;='I-Baremo_Regulación_Lapesa'!$C$4:$C$8),'I-Baremo_Regulación_Lapesa'!$D$4:$D$8))</f>
        <v>0</v>
      </c>
      <c r="O197" s="78">
        <f t="shared" si="25"/>
        <v>0</v>
      </c>
      <c r="P197" s="112">
        <f t="shared" si="26"/>
        <v>3899</v>
      </c>
      <c r="Q197" s="74">
        <f t="shared" si="27"/>
        <v>5570</v>
      </c>
      <c r="R197" s="113">
        <f>INDEX('I-Baremo_Legalización'!$D$4:$D$100,MATCH($E197,'I-Baremo_Legalización'!$C$4:$C$100,0),1)</f>
        <v>1257.25</v>
      </c>
      <c r="S197" s="113" cm="1">
        <f t="array" ref="S197">+INDEX('I-Baremo_Acuerdo_Marco'!$F$2:$F$221,MATCH($C197&amp;$E197&amp;$G197,'I-Baremo_Acuerdo_Marco'!$C$2:$C$221&amp;'I-Baremo_Acuerdo_Marco'!$D$2:$D$221&amp;'I-Baremo_Acuerdo_Marco'!$E$2:$E$221,0))</f>
        <v>9956.4850000000006</v>
      </c>
      <c r="T197" s="112">
        <f t="shared" si="33"/>
        <v>15112.735000000001</v>
      </c>
      <c r="U197" s="116">
        <f t="shared" si="28"/>
        <v>16783.735000000001</v>
      </c>
      <c r="V197" s="74" t="str">
        <f t="shared" si="29"/>
        <v>EnterradoA161</v>
      </c>
      <c r="W197" s="148">
        <f>+IF(AND($C197='C-Aux_CA'!$C$7,$D197='C-Aux_CA'!$C$5,$I197&gt;='C-Aux_CA'!$C$14,$H197&gt;='C-Aux_CA'!$C$15),1,0)</f>
        <v>0</v>
      </c>
      <c r="X197" s="148">
        <f t="shared" si="30"/>
        <v>1</v>
      </c>
      <c r="Y197" s="151" cm="1">
        <f t="array" ref="Y197">IF(W197=0,0,SUMPRODUCT(--($T197&gt;='C-BaremoVectorial'!$T$4:$T$1101),--(1=$W$4:$W$1101)))</f>
        <v>0</v>
      </c>
      <c r="Z197" s="151">
        <f t="shared" si="31"/>
        <v>0</v>
      </c>
      <c r="AA197" s="151" cm="1">
        <f t="array" ref="AA197">IF($W197=0,0,SUMPRODUCT(--(1=$W$4:$W$1101),--($U197&gt;='C-BaremoVectorial'!$U$4:$U$1101)))</f>
        <v>0</v>
      </c>
      <c r="AB197" s="21"/>
      <c r="AC197" s="21"/>
      <c r="AD197" s="21"/>
    </row>
    <row r="198" spans="1:30" ht="14.5" x14ac:dyDescent="0.35">
      <c r="A198" s="73">
        <f t="shared" si="32"/>
        <v>194</v>
      </c>
      <c r="B198" s="79" t="s">
        <v>59</v>
      </c>
      <c r="C198" s="79" t="s">
        <v>8245</v>
      </c>
      <c r="D198" s="79" t="s">
        <v>10</v>
      </c>
      <c r="E198" s="79" t="s">
        <v>8287</v>
      </c>
      <c r="F198" s="183">
        <v>1</v>
      </c>
      <c r="G198" s="79" t="s">
        <v>8293</v>
      </c>
      <c r="H198" s="78">
        <v>4880</v>
      </c>
      <c r="I198" s="74" cm="1">
        <f t="array" ref="I198">+INDEX('I-Gasificación'!$G$5:$G$1100,MATCH($C198&amp;$D198&amp;$E198&amp;$G198,'I-Gasificación'!$C$5:$C$1100&amp;'I-Gasificación'!$D$5:$D$1100&amp;'I-Gasificación'!$E$5:$E$1100&amp;'I-Gasificación'!$F$5:$F$1100,0))</f>
        <v>193.2</v>
      </c>
      <c r="J198" s="112">
        <f>INDEX('I-Baremo_Depósitos_Lapesa'!$C:$C,MATCH($E198,'I-Baremo_Depósitos_Lapesa'!$B:$B,0),1)</f>
        <v>4556</v>
      </c>
      <c r="K198" s="78">
        <f t="shared" ref="K198:K261" si="34">+J198/70%</f>
        <v>6508.5714285714294</v>
      </c>
      <c r="L198" s="122">
        <f>INDEX('I-Baremo_VA_Lapesa'!$D$5:$K$66,MATCH($E198,'I-Baremo_VA_Lapesa'!$C$5:$C$66,0),MATCH($G198,'I-Baremo_VA_Lapesa'!$D$4:$K$4,0))</f>
        <v>0</v>
      </c>
      <c r="M198" s="123">
        <f t="shared" ref="M198:M261" si="35">+L198/70%</f>
        <v>0</v>
      </c>
      <c r="N198" s="113" cm="1">
        <f t="array" ref="N198">IF(AND($H198&lt;=4800,$I198&lt;=560),0,SUMPRODUCT(--($I198&gt;'I-Baremo_Regulación_Lapesa'!$B$4:$B$8),--($I198&lt;='I-Baremo_Regulación_Lapesa'!$C$4:$C$8),'I-Baremo_Regulación_Lapesa'!$D$4:$D$8))</f>
        <v>357</v>
      </c>
      <c r="O198" s="78">
        <f t="shared" ref="O198:O261" si="36">+N198/70%</f>
        <v>510.00000000000006</v>
      </c>
      <c r="P198" s="112">
        <f t="shared" ref="P198:P261" si="37">+J198+L198+N198</f>
        <v>4913</v>
      </c>
      <c r="Q198" s="74">
        <f t="shared" ref="Q198:Q261" si="38">+K198+M198+O198</f>
        <v>7018.5714285714294</v>
      </c>
      <c r="R198" s="113">
        <f>INDEX('I-Baremo_Legalización'!$D$4:$D$100,MATCH($E198,'I-Baremo_Legalización'!$C$4:$C$100,0),1)</f>
        <v>1257.25</v>
      </c>
      <c r="S198" s="113" cm="1">
        <f t="array" ref="S198">+INDEX('I-Baremo_Acuerdo_Marco'!$F$2:$F$221,MATCH($C198&amp;$E198&amp;$G198,'I-Baremo_Acuerdo_Marco'!$C$2:$C$221&amp;'I-Baremo_Acuerdo_Marco'!$D$2:$D$221&amp;'I-Baremo_Acuerdo_Marco'!$E$2:$E$221,0))</f>
        <v>10797.985000000001</v>
      </c>
      <c r="T198" s="112">
        <f t="shared" si="33"/>
        <v>16968.235000000001</v>
      </c>
      <c r="U198" s="116">
        <f t="shared" ref="U198:U261" si="39">+K198+M198+O198+R198+S198</f>
        <v>19073.806428571428</v>
      </c>
      <c r="V198" s="74" t="str">
        <f t="shared" ref="V198:V261" si="40">+C198&amp;D198&amp;I198</f>
        <v>EnterradoA193,2</v>
      </c>
      <c r="W198" s="148">
        <f>+IF(AND($C198='C-Aux_CA'!$C$7,$D198='C-Aux_CA'!$C$5,$I198&gt;='C-Aux_CA'!$C$14,$H198&gt;='C-Aux_CA'!$C$15),1,0)</f>
        <v>0</v>
      </c>
      <c r="X198" s="148">
        <f t="shared" ref="X198:X261" si="41">COUNTIFS($I$5:$I$1099,$I198,$H$5:$H$1099,$H198,$D$5:$D$1099,$D198,$C$5:$C$1099,$C198)</f>
        <v>1</v>
      </c>
      <c r="Y198" s="151" cm="1">
        <f t="array" ref="Y198">IF(W198=0,0,SUMPRODUCT(--($T198&gt;='C-BaremoVectorial'!$T$4:$T$1101),--(1=$W$4:$W$1101)))</f>
        <v>0</v>
      </c>
      <c r="Z198" s="151">
        <f t="shared" ref="Z198:Z261" si="42">+Y198-AA198</f>
        <v>0</v>
      </c>
      <c r="AA198" s="151" cm="1">
        <f t="array" ref="AA198">IF($W198=0,0,SUMPRODUCT(--(1=$W$4:$W$1101),--($U198&gt;='C-BaremoVectorial'!$U$4:$U$1101)))</f>
        <v>0</v>
      </c>
      <c r="AB198" s="21"/>
      <c r="AC198" s="21"/>
      <c r="AD198" s="21"/>
    </row>
    <row r="199" spans="1:30" ht="14.5" x14ac:dyDescent="0.35">
      <c r="A199" s="73">
        <f t="shared" ref="A199:A223" si="43">+A198+1</f>
        <v>195</v>
      </c>
      <c r="B199" s="79" t="s">
        <v>59</v>
      </c>
      <c r="C199" s="79" t="s">
        <v>8245</v>
      </c>
      <c r="D199" s="79" t="s">
        <v>10</v>
      </c>
      <c r="E199" s="79" t="s">
        <v>8288</v>
      </c>
      <c r="F199" s="183">
        <v>1</v>
      </c>
      <c r="G199" s="79" t="s">
        <v>8293</v>
      </c>
      <c r="H199" s="78">
        <v>6650</v>
      </c>
      <c r="I199" s="74" cm="1">
        <f t="array" ref="I199">+INDEX('I-Gasificación'!$G$5:$G$1100,MATCH($C199&amp;$D199&amp;$E199&amp;$G199,'I-Gasificación'!$C$5:$C$1100&amp;'I-Gasificación'!$D$5:$D$1100&amp;'I-Gasificación'!$E$5:$E$1100&amp;'I-Gasificación'!$F$5:$F$1100,0))</f>
        <v>254.8</v>
      </c>
      <c r="J199" s="112">
        <f>INDEX('I-Baremo_Depósitos_Lapesa'!$C:$C,MATCH($E199,'I-Baremo_Depósitos_Lapesa'!$B:$B,0),1)</f>
        <v>5146</v>
      </c>
      <c r="K199" s="78">
        <f t="shared" si="34"/>
        <v>7351.4285714285716</v>
      </c>
      <c r="L199" s="122">
        <f>INDEX('I-Baremo_VA_Lapesa'!$D$5:$K$66,MATCH($E199,'I-Baremo_VA_Lapesa'!$C$5:$C$66,0),MATCH($G199,'I-Baremo_VA_Lapesa'!$D$4:$K$4,0))</f>
        <v>0</v>
      </c>
      <c r="M199" s="123">
        <f t="shared" si="35"/>
        <v>0</v>
      </c>
      <c r="N199" s="113" cm="1">
        <f t="array" ref="N199">IF(AND($H199&lt;=4800,$I199&lt;=560),0,SUMPRODUCT(--($I199&gt;'I-Baremo_Regulación_Lapesa'!$B$4:$B$8),--($I199&lt;='I-Baremo_Regulación_Lapesa'!$C$4:$C$8),'I-Baremo_Regulación_Lapesa'!$D$4:$D$8))</f>
        <v>357</v>
      </c>
      <c r="O199" s="78">
        <f t="shared" si="36"/>
        <v>510.00000000000006</v>
      </c>
      <c r="P199" s="112">
        <f t="shared" si="37"/>
        <v>5503</v>
      </c>
      <c r="Q199" s="74">
        <f t="shared" si="38"/>
        <v>7861.4285714285716</v>
      </c>
      <c r="R199" s="113">
        <f>INDEX('I-Baremo_Legalización'!$D$4:$D$100,MATCH($E199,'I-Baremo_Legalización'!$C$4:$C$100,0),1)</f>
        <v>1257.25</v>
      </c>
      <c r="S199" s="113" cm="1">
        <f t="array" ref="S199">+INDEX('I-Baremo_Acuerdo_Marco'!$F$2:$F$221,MATCH($C199&amp;$E199&amp;$G199,'I-Baremo_Acuerdo_Marco'!$C$2:$C$221&amp;'I-Baremo_Acuerdo_Marco'!$D$2:$D$221&amp;'I-Baremo_Acuerdo_Marco'!$E$2:$E$221,0))</f>
        <v>12836.285000000002</v>
      </c>
      <c r="T199" s="112">
        <f t="shared" si="33"/>
        <v>19596.535000000003</v>
      </c>
      <c r="U199" s="116">
        <f t="shared" si="39"/>
        <v>21954.963571428576</v>
      </c>
      <c r="V199" s="74" t="str">
        <f t="shared" si="40"/>
        <v>EnterradoA254,8</v>
      </c>
      <c r="W199" s="148">
        <f>+IF(AND($C199='C-Aux_CA'!$C$7,$D199='C-Aux_CA'!$C$5,$I199&gt;='C-Aux_CA'!$C$14,$H199&gt;='C-Aux_CA'!$C$15),1,0)</f>
        <v>0</v>
      </c>
      <c r="X199" s="148">
        <f t="shared" si="41"/>
        <v>1</v>
      </c>
      <c r="Y199" s="151" cm="1">
        <f t="array" ref="Y199">IF(W199=0,0,SUMPRODUCT(--($T199&gt;='C-BaremoVectorial'!$T$4:$T$1101),--(1=$W$4:$W$1101)))</f>
        <v>0</v>
      </c>
      <c r="Z199" s="151">
        <f t="shared" si="42"/>
        <v>0</v>
      </c>
      <c r="AA199" s="151" cm="1">
        <f t="array" ref="AA199">IF($W199=0,0,SUMPRODUCT(--(1=$W$4:$W$1101),--($U199&gt;='C-BaremoVectorial'!$U$4:$U$1101)))</f>
        <v>0</v>
      </c>
      <c r="AB199" s="21"/>
      <c r="AC199" s="21"/>
      <c r="AD199" s="21"/>
    </row>
    <row r="200" spans="1:30" ht="14.5" x14ac:dyDescent="0.35">
      <c r="A200" s="73">
        <f t="shared" si="43"/>
        <v>196</v>
      </c>
      <c r="B200" s="79" t="s">
        <v>59</v>
      </c>
      <c r="C200" s="79" t="s">
        <v>8245</v>
      </c>
      <c r="D200" s="79" t="s">
        <v>10</v>
      </c>
      <c r="E200" s="79" t="s">
        <v>8289</v>
      </c>
      <c r="F200" s="183">
        <v>1</v>
      </c>
      <c r="G200" s="79" t="s">
        <v>8293</v>
      </c>
      <c r="H200" s="78">
        <v>8334</v>
      </c>
      <c r="I200" s="74" cm="1">
        <f t="array" ref="I200">+INDEX('I-Gasificación'!$G$5:$G$1100,MATCH($C200&amp;$D200&amp;$E200&amp;$G200,'I-Gasificación'!$C$5:$C$1100&amp;'I-Gasificación'!$D$5:$D$1100&amp;'I-Gasificación'!$E$5:$E$1100&amp;'I-Gasificación'!$F$5:$F$1100,0))</f>
        <v>317.8</v>
      </c>
      <c r="J200" s="112">
        <f>INDEX('I-Baremo_Depósitos_Lapesa'!$C:$C,MATCH($E200,'I-Baremo_Depósitos_Lapesa'!$B:$B,0),1)</f>
        <v>6249</v>
      </c>
      <c r="K200" s="78">
        <f t="shared" si="34"/>
        <v>8927.1428571428569</v>
      </c>
      <c r="L200" s="122">
        <f>INDEX('I-Baremo_VA_Lapesa'!$D$5:$K$66,MATCH($E200,'I-Baremo_VA_Lapesa'!$C$5:$C$66,0),MATCH($G200,'I-Baremo_VA_Lapesa'!$D$4:$K$4,0))</f>
        <v>0</v>
      </c>
      <c r="M200" s="123">
        <f t="shared" si="35"/>
        <v>0</v>
      </c>
      <c r="N200" s="113" cm="1">
        <f t="array" ref="N200">IF(AND($H200&lt;=4800,$I200&lt;=560),0,SUMPRODUCT(--($I200&gt;'I-Baremo_Regulación_Lapesa'!$B$4:$B$8),--($I200&lt;='I-Baremo_Regulación_Lapesa'!$C$4:$C$8),'I-Baremo_Regulación_Lapesa'!$D$4:$D$8))</f>
        <v>357</v>
      </c>
      <c r="O200" s="78">
        <f t="shared" si="36"/>
        <v>510.00000000000006</v>
      </c>
      <c r="P200" s="112">
        <f t="shared" si="37"/>
        <v>6606</v>
      </c>
      <c r="Q200" s="74">
        <f t="shared" si="38"/>
        <v>9437.1428571428569</v>
      </c>
      <c r="R200" s="113">
        <f>INDEX('I-Baremo_Legalización'!$D$4:$D$100,MATCH($E200,'I-Baremo_Legalización'!$C$4:$C$100,0),1)</f>
        <v>1257.25</v>
      </c>
      <c r="S200" s="113" cm="1">
        <f t="array" ref="S200">+INDEX('I-Baremo_Acuerdo_Marco'!$F$2:$F$221,MATCH($C200&amp;$E200&amp;$G200,'I-Baremo_Acuerdo_Marco'!$C$2:$C$221&amp;'I-Baremo_Acuerdo_Marco'!$D$2:$D$221&amp;'I-Baremo_Acuerdo_Marco'!$E$2:$E$221,0))</f>
        <v>14496.185000000001</v>
      </c>
      <c r="T200" s="112">
        <f t="shared" ref="T200:T263" si="44">+J200+L200+N200+R200+S200</f>
        <v>22359.435000000001</v>
      </c>
      <c r="U200" s="116">
        <f t="shared" si="39"/>
        <v>25190.57785714286</v>
      </c>
      <c r="V200" s="74" t="str">
        <f t="shared" si="40"/>
        <v>EnterradoA317,8</v>
      </c>
      <c r="W200" s="148">
        <f>+IF(AND($C200='C-Aux_CA'!$C$7,$D200='C-Aux_CA'!$C$5,$I200&gt;='C-Aux_CA'!$C$14,$H200&gt;='C-Aux_CA'!$C$15),1,0)</f>
        <v>0</v>
      </c>
      <c r="X200" s="148">
        <f t="shared" si="41"/>
        <v>1</v>
      </c>
      <c r="Y200" s="151" cm="1">
        <f t="array" ref="Y200">IF(W200=0,0,SUMPRODUCT(--($T200&gt;='C-BaremoVectorial'!$T$4:$T$1101),--(1=$W$4:$W$1101)))</f>
        <v>0</v>
      </c>
      <c r="Z200" s="151">
        <f t="shared" si="42"/>
        <v>0</v>
      </c>
      <c r="AA200" s="151" cm="1">
        <f t="array" ref="AA200">IF($W200=0,0,SUMPRODUCT(--(1=$W$4:$W$1101),--($U200&gt;='C-BaremoVectorial'!$U$4:$U$1101)))</f>
        <v>0</v>
      </c>
      <c r="AB200" s="21"/>
      <c r="AC200" s="21"/>
      <c r="AD200" s="21"/>
    </row>
    <row r="201" spans="1:30" ht="14.5" x14ac:dyDescent="0.35">
      <c r="A201" s="73">
        <f t="shared" si="43"/>
        <v>197</v>
      </c>
      <c r="B201" s="79" t="s">
        <v>59</v>
      </c>
      <c r="C201" s="79" t="s">
        <v>8245</v>
      </c>
      <c r="D201" s="79" t="s">
        <v>10</v>
      </c>
      <c r="E201" s="79" t="s">
        <v>8290</v>
      </c>
      <c r="F201" s="183">
        <v>1</v>
      </c>
      <c r="G201" s="79" t="s">
        <v>8293</v>
      </c>
      <c r="H201" s="78">
        <v>10000</v>
      </c>
      <c r="I201" s="74" cm="1">
        <f t="array" ref="I201">+INDEX('I-Gasificación'!$G$5:$G$1100,MATCH($C201&amp;$D201&amp;$E201&amp;$G201,'I-Gasificación'!$C$5:$C$1100&amp;'I-Gasificación'!$D$5:$D$1100&amp;'I-Gasificación'!$E$5:$E$1100&amp;'I-Gasificación'!$F$5:$F$1100,0))</f>
        <v>308</v>
      </c>
      <c r="J201" s="112">
        <f>INDEX('I-Baremo_Depósitos_Lapesa'!$C:$C,MATCH($E201,'I-Baremo_Depósitos_Lapesa'!$B:$B,0),1)</f>
        <v>8774</v>
      </c>
      <c r="K201" s="78">
        <f t="shared" si="34"/>
        <v>12534.285714285716</v>
      </c>
      <c r="L201" s="122">
        <f>INDEX('I-Baremo_VA_Lapesa'!$D$5:$K$66,MATCH($E201,'I-Baremo_VA_Lapesa'!$C$5:$C$66,0),MATCH($G201,'I-Baremo_VA_Lapesa'!$D$4:$K$4,0))</f>
        <v>0</v>
      </c>
      <c r="M201" s="123">
        <f t="shared" si="35"/>
        <v>0</v>
      </c>
      <c r="N201" s="113" cm="1">
        <f t="array" ref="N201">IF(AND($H201&lt;=4800,$I201&lt;=560),0,SUMPRODUCT(--($I201&gt;'I-Baremo_Regulación_Lapesa'!$B$4:$B$8),--($I201&lt;='I-Baremo_Regulación_Lapesa'!$C$4:$C$8),'I-Baremo_Regulación_Lapesa'!$D$4:$D$8))</f>
        <v>357</v>
      </c>
      <c r="O201" s="78">
        <f t="shared" si="36"/>
        <v>510.00000000000006</v>
      </c>
      <c r="P201" s="112">
        <f t="shared" si="37"/>
        <v>9131</v>
      </c>
      <c r="Q201" s="74">
        <f t="shared" si="38"/>
        <v>13044.285714285716</v>
      </c>
      <c r="R201" s="113">
        <f>INDEX('I-Baremo_Legalización'!$D$4:$D$100,MATCH($E201,'I-Baremo_Legalización'!$C$4:$C$100,0),1)</f>
        <v>1257.25</v>
      </c>
      <c r="S201" s="113" cm="1">
        <f t="array" ref="S201">+INDEX('I-Baremo_Acuerdo_Marco'!$F$2:$F$221,MATCH($C201&amp;$E201&amp;$G201,'I-Baremo_Acuerdo_Marco'!$C$2:$C$221&amp;'I-Baremo_Acuerdo_Marco'!$D$2:$D$221&amp;'I-Baremo_Acuerdo_Marco'!$E$2:$E$221,0))</f>
        <v>14331.185000000001</v>
      </c>
      <c r="T201" s="112">
        <f t="shared" si="44"/>
        <v>24719.435000000001</v>
      </c>
      <c r="U201" s="116">
        <f t="shared" si="39"/>
        <v>28632.720714285715</v>
      </c>
      <c r="V201" s="74" t="str">
        <f t="shared" si="40"/>
        <v>EnterradoA308</v>
      </c>
      <c r="W201" s="148">
        <f>+IF(AND($C201='C-Aux_CA'!$C$7,$D201='C-Aux_CA'!$C$5,$I201&gt;='C-Aux_CA'!$C$14,$H201&gt;='C-Aux_CA'!$C$15),1,0)</f>
        <v>0</v>
      </c>
      <c r="X201" s="148">
        <f t="shared" si="41"/>
        <v>1</v>
      </c>
      <c r="Y201" s="151" cm="1">
        <f t="array" ref="Y201">IF(W201=0,0,SUMPRODUCT(--($T201&gt;='C-BaremoVectorial'!$T$4:$T$1101),--(1=$W$4:$W$1101)))</f>
        <v>0</v>
      </c>
      <c r="Z201" s="151">
        <f t="shared" si="42"/>
        <v>0</v>
      </c>
      <c r="AA201" s="151" cm="1">
        <f t="array" ref="AA201">IF($W201=0,0,SUMPRODUCT(--(1=$W$4:$W$1101),--($U201&gt;='C-BaremoVectorial'!$U$4:$U$1101)))</f>
        <v>0</v>
      </c>
      <c r="AB201" s="21"/>
      <c r="AC201" s="21"/>
      <c r="AD201" s="21"/>
    </row>
    <row r="202" spans="1:30" ht="14.5" x14ac:dyDescent="0.35">
      <c r="A202" s="73">
        <f t="shared" si="43"/>
        <v>198</v>
      </c>
      <c r="B202" s="79" t="s">
        <v>59</v>
      </c>
      <c r="C202" s="79" t="s">
        <v>8245</v>
      </c>
      <c r="D202" s="79" t="s">
        <v>10</v>
      </c>
      <c r="E202" s="79" t="s">
        <v>60</v>
      </c>
      <c r="F202" s="183">
        <v>1</v>
      </c>
      <c r="G202" s="79" t="s">
        <v>8293</v>
      </c>
      <c r="H202" s="78">
        <v>13000</v>
      </c>
      <c r="I202" s="74" cm="1">
        <f t="array" ref="I202">+INDEX('I-Gasificación'!$G$5:$G$1100,MATCH($C202&amp;$D202&amp;$E202&amp;$G202,'I-Gasificación'!$C$5:$C$1100&amp;'I-Gasificación'!$D$5:$D$1100&amp;'I-Gasificación'!$E$5:$E$1100&amp;'I-Gasificación'!$F$5:$F$1100,0))</f>
        <v>406</v>
      </c>
      <c r="J202" s="112">
        <f>INDEX('I-Baremo_Depósitos_Lapesa'!$C:$C,MATCH($E202,'I-Baremo_Depósitos_Lapesa'!$B:$B,0),1)</f>
        <v>10707</v>
      </c>
      <c r="K202" s="78">
        <f t="shared" si="34"/>
        <v>15295.714285714286</v>
      </c>
      <c r="L202" s="122">
        <f>INDEX('I-Baremo_VA_Lapesa'!$D$5:$K$66,MATCH($E202,'I-Baremo_VA_Lapesa'!$C$5:$C$66,0),MATCH($G202,'I-Baremo_VA_Lapesa'!$D$4:$K$4,0))</f>
        <v>0</v>
      </c>
      <c r="M202" s="123">
        <f t="shared" si="35"/>
        <v>0</v>
      </c>
      <c r="N202" s="113" cm="1">
        <f t="array" ref="N202">IF(AND($H202&lt;=4800,$I202&lt;=560),0,SUMPRODUCT(--($I202&gt;'I-Baremo_Regulación_Lapesa'!$B$4:$B$8),--($I202&lt;='I-Baremo_Regulación_Lapesa'!$C$4:$C$8),'I-Baremo_Regulación_Lapesa'!$D$4:$D$8))</f>
        <v>357</v>
      </c>
      <c r="O202" s="78">
        <f t="shared" si="36"/>
        <v>510.00000000000006</v>
      </c>
      <c r="P202" s="112">
        <f t="shared" si="37"/>
        <v>11064</v>
      </c>
      <c r="Q202" s="74">
        <f t="shared" si="38"/>
        <v>15805.714285714286</v>
      </c>
      <c r="R202" s="113">
        <f>INDEX('I-Baremo_Legalización'!$D$4:$D$100,MATCH($E202,'I-Baremo_Legalización'!$C$4:$C$100,0),1)</f>
        <v>1257.25</v>
      </c>
      <c r="S202" s="113" cm="1">
        <f t="array" ref="S202">+INDEX('I-Baremo_Acuerdo_Marco'!$F$2:$F$221,MATCH($C202&amp;$E202&amp;$G202,'I-Baremo_Acuerdo_Marco'!$C$2:$C$221&amp;'I-Baremo_Acuerdo_Marco'!$D$2:$D$221&amp;'I-Baremo_Acuerdo_Marco'!$E$2:$E$221,0))</f>
        <v>14949.231000000002</v>
      </c>
      <c r="T202" s="112">
        <f t="shared" si="44"/>
        <v>27270.481</v>
      </c>
      <c r="U202" s="116">
        <f t="shared" si="39"/>
        <v>32012.19528571429</v>
      </c>
      <c r="V202" s="74" t="str">
        <f t="shared" si="40"/>
        <v>EnterradoA406</v>
      </c>
      <c r="W202" s="148">
        <f>+IF(AND($C202='C-Aux_CA'!$C$7,$D202='C-Aux_CA'!$C$5,$I202&gt;='C-Aux_CA'!$C$14,$H202&gt;='C-Aux_CA'!$C$15),1,0)</f>
        <v>0</v>
      </c>
      <c r="X202" s="148">
        <f t="shared" si="41"/>
        <v>1</v>
      </c>
      <c r="Y202" s="151" cm="1">
        <f t="array" ref="Y202">IF(W202=0,0,SUMPRODUCT(--($T202&gt;='C-BaremoVectorial'!$T$4:$T$1101),--(1=$W$4:$W$1101)))</f>
        <v>0</v>
      </c>
      <c r="Z202" s="151">
        <f t="shared" si="42"/>
        <v>0</v>
      </c>
      <c r="AA202" s="151" cm="1">
        <f t="array" ref="AA202">IF($W202=0,0,SUMPRODUCT(--(1=$W$4:$W$1101),--($U202&gt;='C-BaremoVectorial'!$U$4:$U$1101)))</f>
        <v>0</v>
      </c>
      <c r="AB202" s="21"/>
      <c r="AC202" s="21"/>
      <c r="AD202" s="21"/>
    </row>
    <row r="203" spans="1:30" ht="14.5" x14ac:dyDescent="0.35">
      <c r="A203" s="73">
        <f t="shared" si="43"/>
        <v>199</v>
      </c>
      <c r="B203" s="79" t="s">
        <v>59</v>
      </c>
      <c r="C203" s="79" t="s">
        <v>8245</v>
      </c>
      <c r="D203" s="79" t="s">
        <v>10</v>
      </c>
      <c r="E203" s="79" t="s">
        <v>61</v>
      </c>
      <c r="F203" s="183">
        <v>1</v>
      </c>
      <c r="G203" s="79" t="s">
        <v>8293</v>
      </c>
      <c r="H203" s="78">
        <v>16000</v>
      </c>
      <c r="I203" s="74" cm="1">
        <f t="array" ref="I203">+INDEX('I-Gasificación'!$G$5:$G$1100,MATCH($C203&amp;$D203&amp;$E203&amp;$G203,'I-Gasificación'!$C$5:$C$1100&amp;'I-Gasificación'!$D$5:$D$1100&amp;'I-Gasificación'!$E$5:$E$1100&amp;'I-Gasificación'!$F$5:$F$1100,0))</f>
        <v>490</v>
      </c>
      <c r="J203" s="112">
        <f>INDEX('I-Baremo_Depósitos_Lapesa'!$C:$C,MATCH($E203,'I-Baremo_Depósitos_Lapesa'!$B:$B,0),1)</f>
        <v>12871</v>
      </c>
      <c r="K203" s="78">
        <f t="shared" si="34"/>
        <v>18387.142857142859</v>
      </c>
      <c r="L203" s="122">
        <f>INDEX('I-Baremo_VA_Lapesa'!$D$5:$K$66,MATCH($E203,'I-Baremo_VA_Lapesa'!$C$5:$C$66,0),MATCH($G203,'I-Baremo_VA_Lapesa'!$D$4:$K$4,0))</f>
        <v>0</v>
      </c>
      <c r="M203" s="123">
        <f t="shared" si="35"/>
        <v>0</v>
      </c>
      <c r="N203" s="113" cm="1">
        <f t="array" ref="N203">IF(AND($H203&lt;=4800,$I203&lt;=560),0,SUMPRODUCT(--($I203&gt;'I-Baremo_Regulación_Lapesa'!$B$4:$B$8),--($I203&lt;='I-Baremo_Regulación_Lapesa'!$C$4:$C$8),'I-Baremo_Regulación_Lapesa'!$D$4:$D$8))</f>
        <v>357</v>
      </c>
      <c r="O203" s="78">
        <f t="shared" si="36"/>
        <v>510.00000000000006</v>
      </c>
      <c r="P203" s="112">
        <f t="shared" si="37"/>
        <v>13228</v>
      </c>
      <c r="Q203" s="74">
        <f t="shared" si="38"/>
        <v>18897.142857142859</v>
      </c>
      <c r="R203" s="113">
        <f>INDEX('I-Baremo_Legalización'!$D$4:$D$100,MATCH($E203,'I-Baremo_Legalización'!$C$4:$C$100,0),1)</f>
        <v>2038.3500000000001</v>
      </c>
      <c r="S203" s="113" cm="1">
        <f t="array" ref="S203">+INDEX('I-Baremo_Acuerdo_Marco'!$F$2:$F$221,MATCH($C203&amp;$E203&amp;$G203,'I-Baremo_Acuerdo_Marco'!$C$2:$C$221&amp;'I-Baremo_Acuerdo_Marco'!$D$2:$D$221&amp;'I-Baremo_Acuerdo_Marco'!$E$2:$E$221,0))</f>
        <v>17875.781000000003</v>
      </c>
      <c r="T203" s="112">
        <f t="shared" si="44"/>
        <v>33142.131000000001</v>
      </c>
      <c r="U203" s="116">
        <f t="shared" si="39"/>
        <v>38811.273857142864</v>
      </c>
      <c r="V203" s="74" t="str">
        <f t="shared" si="40"/>
        <v>EnterradoA490</v>
      </c>
      <c r="W203" s="148">
        <f>+IF(AND($C203='C-Aux_CA'!$C$7,$D203='C-Aux_CA'!$C$5,$I203&gt;='C-Aux_CA'!$C$14,$H203&gt;='C-Aux_CA'!$C$15),1,0)</f>
        <v>0</v>
      </c>
      <c r="X203" s="148">
        <f t="shared" si="41"/>
        <v>1</v>
      </c>
      <c r="Y203" s="151" cm="1">
        <f t="array" ref="Y203">IF(W203=0,0,SUMPRODUCT(--($T203&gt;='C-BaremoVectorial'!$T$4:$T$1101),--(1=$W$4:$W$1101)))</f>
        <v>0</v>
      </c>
      <c r="Z203" s="151">
        <f t="shared" si="42"/>
        <v>0</v>
      </c>
      <c r="AA203" s="151" cm="1">
        <f t="array" ref="AA203">IF($W203=0,0,SUMPRODUCT(--(1=$W$4:$W$1101),--($U203&gt;='C-BaremoVectorial'!$U$4:$U$1101)))</f>
        <v>0</v>
      </c>
      <c r="AB203" s="21"/>
      <c r="AC203" s="21"/>
      <c r="AD203" s="21"/>
    </row>
    <row r="204" spans="1:30" ht="14.5" x14ac:dyDescent="0.35">
      <c r="A204" s="73">
        <f t="shared" si="43"/>
        <v>200</v>
      </c>
      <c r="B204" s="79" t="s">
        <v>59</v>
      </c>
      <c r="C204" s="79" t="s">
        <v>8245</v>
      </c>
      <c r="D204" s="79" t="s">
        <v>10</v>
      </c>
      <c r="E204" s="79" t="s">
        <v>62</v>
      </c>
      <c r="F204" s="183">
        <v>1</v>
      </c>
      <c r="G204" s="79" t="s">
        <v>8293</v>
      </c>
      <c r="H204" s="78">
        <v>19000</v>
      </c>
      <c r="I204" s="74" cm="1">
        <f t="array" ref="I204">+INDEX('I-Gasificación'!$G$5:$G$1100,MATCH($C204&amp;$D204&amp;$E204&amp;$G204,'I-Gasificación'!$C$5:$C$1100&amp;'I-Gasificación'!$D$5:$D$1100&amp;'I-Gasificación'!$E$5:$E$1100&amp;'I-Gasificación'!$F$5:$F$1100,0))</f>
        <v>574</v>
      </c>
      <c r="J204" s="112">
        <f>INDEX('I-Baremo_Depósitos_Lapesa'!$C:$C,MATCH($E204,'I-Baremo_Depósitos_Lapesa'!$B:$B,0),1)</f>
        <v>14192</v>
      </c>
      <c r="K204" s="78">
        <f t="shared" si="34"/>
        <v>20274.285714285714</v>
      </c>
      <c r="L204" s="122">
        <f>INDEX('I-Baremo_VA_Lapesa'!$D$5:$K$66,MATCH($E204,'I-Baremo_VA_Lapesa'!$C$5:$C$66,0),MATCH($G204,'I-Baremo_VA_Lapesa'!$D$4:$K$4,0))</f>
        <v>0</v>
      </c>
      <c r="M204" s="123">
        <f t="shared" si="35"/>
        <v>0</v>
      </c>
      <c r="N204" s="113" cm="1">
        <f t="array" ref="N204">IF(AND($H204&lt;=4800,$I204&lt;=560),0,SUMPRODUCT(--($I204&gt;'I-Baremo_Regulación_Lapesa'!$B$4:$B$8),--($I204&lt;='I-Baremo_Regulación_Lapesa'!$C$4:$C$8),'I-Baremo_Regulación_Lapesa'!$D$4:$D$8))</f>
        <v>357</v>
      </c>
      <c r="O204" s="78">
        <f t="shared" si="36"/>
        <v>510.00000000000006</v>
      </c>
      <c r="P204" s="112">
        <f t="shared" si="37"/>
        <v>14549</v>
      </c>
      <c r="Q204" s="74">
        <f t="shared" si="38"/>
        <v>20784.285714285714</v>
      </c>
      <c r="R204" s="113">
        <f>INDEX('I-Baremo_Legalización'!$D$4:$D$100,MATCH($E204,'I-Baremo_Legalización'!$C$4:$C$100,0),1)</f>
        <v>2038.3500000000001</v>
      </c>
      <c r="S204" s="113" cm="1">
        <f t="array" ref="S204">+INDEX('I-Baremo_Acuerdo_Marco'!$F$2:$F$221,MATCH($C204&amp;$E204&amp;$G204,'I-Baremo_Acuerdo_Marco'!$C$2:$C$221&amp;'I-Baremo_Acuerdo_Marco'!$D$2:$D$221&amp;'I-Baremo_Acuerdo_Marco'!$E$2:$E$221,0))</f>
        <v>19492.571999999996</v>
      </c>
      <c r="T204" s="112">
        <f t="shared" si="44"/>
        <v>36079.921999999991</v>
      </c>
      <c r="U204" s="116">
        <f t="shared" si="39"/>
        <v>42315.207714285709</v>
      </c>
      <c r="V204" s="74" t="str">
        <f t="shared" si="40"/>
        <v>EnterradoA574</v>
      </c>
      <c r="W204" s="148">
        <f>+IF(AND($C204='C-Aux_CA'!$C$7,$D204='C-Aux_CA'!$C$5,$I204&gt;='C-Aux_CA'!$C$14,$H204&gt;='C-Aux_CA'!$C$15),1,0)</f>
        <v>0</v>
      </c>
      <c r="X204" s="148">
        <f t="shared" si="41"/>
        <v>1</v>
      </c>
      <c r="Y204" s="151" cm="1">
        <f t="array" ref="Y204">IF(W204=0,0,SUMPRODUCT(--($T204&gt;='C-BaremoVectorial'!$T$4:$T$1101),--(1=$W$4:$W$1101)))</f>
        <v>0</v>
      </c>
      <c r="Z204" s="151">
        <f t="shared" si="42"/>
        <v>0</v>
      </c>
      <c r="AA204" s="151" cm="1">
        <f t="array" ref="AA204">IF($W204=0,0,SUMPRODUCT(--(1=$W$4:$W$1101),--($U204&gt;='C-BaremoVectorial'!$U$4:$U$1101)))</f>
        <v>0</v>
      </c>
      <c r="AB204" s="21"/>
      <c r="AC204" s="21"/>
      <c r="AD204" s="21"/>
    </row>
    <row r="205" spans="1:30" ht="14.5" x14ac:dyDescent="0.35">
      <c r="A205" s="73">
        <f t="shared" si="43"/>
        <v>201</v>
      </c>
      <c r="B205" s="79" t="s">
        <v>59</v>
      </c>
      <c r="C205" s="79" t="s">
        <v>8245</v>
      </c>
      <c r="D205" s="79" t="s">
        <v>10</v>
      </c>
      <c r="E205" s="79" t="s">
        <v>63</v>
      </c>
      <c r="F205" s="183">
        <v>1</v>
      </c>
      <c r="G205" s="79" t="s">
        <v>8293</v>
      </c>
      <c r="H205" s="78">
        <v>22000</v>
      </c>
      <c r="I205" s="74" cm="1">
        <f t="array" ref="I205">+INDEX('I-Gasificación'!$G$5:$G$1100,MATCH($C205&amp;$D205&amp;$E205&amp;$G205,'I-Gasificación'!$C$5:$C$1100&amp;'I-Gasificación'!$D$5:$D$1100&amp;'I-Gasificación'!$E$5:$E$1100&amp;'I-Gasificación'!$F$5:$F$1100,0))</f>
        <v>658</v>
      </c>
      <c r="J205" s="112">
        <f>INDEX('I-Baremo_Depósitos_Lapesa'!$C:$C,MATCH($E205,'I-Baremo_Depósitos_Lapesa'!$B:$B,0),1)</f>
        <v>19301</v>
      </c>
      <c r="K205" s="78">
        <f t="shared" si="34"/>
        <v>27572.857142857145</v>
      </c>
      <c r="L205" s="122">
        <f>INDEX('I-Baremo_VA_Lapesa'!$D$5:$K$66,MATCH($E205,'I-Baremo_VA_Lapesa'!$C$5:$C$66,0),MATCH($G205,'I-Baremo_VA_Lapesa'!$D$4:$K$4,0))</f>
        <v>0</v>
      </c>
      <c r="M205" s="123">
        <f t="shared" si="35"/>
        <v>0</v>
      </c>
      <c r="N205" s="113" cm="1">
        <f t="array" ref="N205">IF(AND($H205&lt;=4800,$I205&lt;=560),0,SUMPRODUCT(--($I205&gt;'I-Baremo_Regulación_Lapesa'!$B$4:$B$8),--($I205&lt;='I-Baremo_Regulación_Lapesa'!$C$4:$C$8),'I-Baremo_Regulación_Lapesa'!$D$4:$D$8))</f>
        <v>357</v>
      </c>
      <c r="O205" s="78">
        <f t="shared" si="36"/>
        <v>510.00000000000006</v>
      </c>
      <c r="P205" s="112">
        <f t="shared" si="37"/>
        <v>19658</v>
      </c>
      <c r="Q205" s="74">
        <f t="shared" si="38"/>
        <v>28082.857142857145</v>
      </c>
      <c r="R205" s="113">
        <f>INDEX('I-Baremo_Legalización'!$D$4:$D$100,MATCH($E205,'I-Baremo_Legalización'!$C$4:$C$100,0),1)</f>
        <v>2038.3500000000001</v>
      </c>
      <c r="S205" s="113" cm="1">
        <f t="array" ref="S205">+INDEX('I-Baremo_Acuerdo_Marco'!$F$2:$F$221,MATCH($C205&amp;$E205&amp;$G205,'I-Baremo_Acuerdo_Marco'!$C$2:$C$221&amp;'I-Baremo_Acuerdo_Marco'!$D$2:$D$221&amp;'I-Baremo_Acuerdo_Marco'!$E$2:$E$221,0))</f>
        <v>21080.696037940008</v>
      </c>
      <c r="T205" s="112">
        <f t="shared" si="44"/>
        <v>42777.046037940003</v>
      </c>
      <c r="U205" s="116">
        <f t="shared" si="39"/>
        <v>51201.903180797148</v>
      </c>
      <c r="V205" s="74" t="str">
        <f t="shared" si="40"/>
        <v>EnterradoA658</v>
      </c>
      <c r="W205" s="148">
        <f>+IF(AND($C205='C-Aux_CA'!$C$7,$D205='C-Aux_CA'!$C$5,$I205&gt;='C-Aux_CA'!$C$14,$H205&gt;='C-Aux_CA'!$C$15),1,0)</f>
        <v>0</v>
      </c>
      <c r="X205" s="148">
        <f t="shared" si="41"/>
        <v>1</v>
      </c>
      <c r="Y205" s="151" cm="1">
        <f t="array" ref="Y205">IF(W205=0,0,SUMPRODUCT(--($T205&gt;='C-BaremoVectorial'!$T$4:$T$1101),--(1=$W$4:$W$1101)))</f>
        <v>0</v>
      </c>
      <c r="Z205" s="151">
        <f t="shared" si="42"/>
        <v>0</v>
      </c>
      <c r="AA205" s="151" cm="1">
        <f t="array" ref="AA205">IF($W205=0,0,SUMPRODUCT(--(1=$W$4:$W$1101),--($U205&gt;='C-BaremoVectorial'!$U$4:$U$1101)))</f>
        <v>0</v>
      </c>
      <c r="AB205" s="21"/>
      <c r="AC205" s="21"/>
      <c r="AD205" s="21"/>
    </row>
    <row r="206" spans="1:30" ht="14.5" x14ac:dyDescent="0.35">
      <c r="A206" s="73">
        <f t="shared" si="43"/>
        <v>202</v>
      </c>
      <c r="B206" s="79" t="s">
        <v>59</v>
      </c>
      <c r="C206" s="79" t="s">
        <v>8245</v>
      </c>
      <c r="D206" s="79" t="s">
        <v>10</v>
      </c>
      <c r="E206" s="79" t="s">
        <v>64</v>
      </c>
      <c r="F206" s="183">
        <v>1</v>
      </c>
      <c r="G206" s="79" t="s">
        <v>8293</v>
      </c>
      <c r="H206" s="78">
        <v>24000</v>
      </c>
      <c r="I206" s="74" cm="1">
        <f t="array" ref="I206">+INDEX('I-Gasificación'!$G$5:$G$1100,MATCH($C206&amp;$D206&amp;$E206&amp;$G206,'I-Gasificación'!$C$5:$C$1100&amp;'I-Gasificación'!$D$5:$D$1100&amp;'I-Gasificación'!$E$5:$E$1100&amp;'I-Gasificación'!$F$5:$F$1100,0))</f>
        <v>630</v>
      </c>
      <c r="J206" s="112">
        <f>INDEX('I-Baremo_Depósitos_Lapesa'!$C:$C,MATCH($E206,'I-Baremo_Depósitos_Lapesa'!$B:$B,0),1)</f>
        <v>20828</v>
      </c>
      <c r="K206" s="78">
        <f t="shared" si="34"/>
        <v>29754.285714285717</v>
      </c>
      <c r="L206" s="122">
        <f>INDEX('I-Baremo_VA_Lapesa'!$D$5:$K$66,MATCH($E206,'I-Baremo_VA_Lapesa'!$C$5:$C$66,0),MATCH($G206,'I-Baremo_VA_Lapesa'!$D$4:$K$4,0))</f>
        <v>0</v>
      </c>
      <c r="M206" s="123">
        <f t="shared" si="35"/>
        <v>0</v>
      </c>
      <c r="N206" s="113" cm="1">
        <f t="array" ref="N206">IF(AND($H206&lt;=4800,$I206&lt;=560),0,SUMPRODUCT(--($I206&gt;'I-Baremo_Regulación_Lapesa'!$B$4:$B$8),--($I206&lt;='I-Baremo_Regulación_Lapesa'!$C$4:$C$8),'I-Baremo_Regulación_Lapesa'!$D$4:$D$8))</f>
        <v>357</v>
      </c>
      <c r="O206" s="78">
        <f t="shared" si="36"/>
        <v>510.00000000000006</v>
      </c>
      <c r="P206" s="112">
        <f t="shared" si="37"/>
        <v>21185</v>
      </c>
      <c r="Q206" s="74">
        <f t="shared" si="38"/>
        <v>30264.285714285717</v>
      </c>
      <c r="R206" s="113">
        <f>INDEX('I-Baremo_Legalización'!$D$4:$D$100,MATCH($E206,'I-Baremo_Legalización'!$C$4:$C$100,0),1)</f>
        <v>2038.3500000000001</v>
      </c>
      <c r="S206" s="113" cm="1">
        <f t="array" ref="S206">+INDEX('I-Baremo_Acuerdo_Marco'!$F$2:$F$221,MATCH($C206&amp;$E206&amp;$G206,'I-Baremo_Acuerdo_Marco'!$C$2:$C$221&amp;'I-Baremo_Acuerdo_Marco'!$D$2:$D$221&amp;'I-Baremo_Acuerdo_Marco'!$E$2:$E$221,0))</f>
        <v>20695.141802940001</v>
      </c>
      <c r="T206" s="112">
        <f t="shared" si="44"/>
        <v>43918.49180294</v>
      </c>
      <c r="U206" s="116">
        <f t="shared" si="39"/>
        <v>52997.777517225717</v>
      </c>
      <c r="V206" s="74" t="str">
        <f t="shared" si="40"/>
        <v>EnterradoA630</v>
      </c>
      <c r="W206" s="148">
        <f>+IF(AND($C206='C-Aux_CA'!$C$7,$D206='C-Aux_CA'!$C$5,$I206&gt;='C-Aux_CA'!$C$14,$H206&gt;='C-Aux_CA'!$C$15),1,0)</f>
        <v>0</v>
      </c>
      <c r="X206" s="148">
        <f t="shared" si="41"/>
        <v>1</v>
      </c>
      <c r="Y206" s="151" cm="1">
        <f t="array" ref="Y206">IF(W206=0,0,SUMPRODUCT(--($T206&gt;='C-BaremoVectorial'!$T$4:$T$1101),--(1=$W$4:$W$1101)))</f>
        <v>0</v>
      </c>
      <c r="Z206" s="151">
        <f t="shared" si="42"/>
        <v>0</v>
      </c>
      <c r="AA206" s="151" cm="1">
        <f t="array" ref="AA206">IF($W206=0,0,SUMPRODUCT(--(1=$W$4:$W$1101),--($U206&gt;='C-BaremoVectorial'!$U$4:$U$1101)))</f>
        <v>0</v>
      </c>
      <c r="AB206" s="21"/>
      <c r="AC206" s="21"/>
      <c r="AD206" s="21"/>
    </row>
    <row r="207" spans="1:30" ht="14.5" x14ac:dyDescent="0.35">
      <c r="A207" s="73">
        <f t="shared" si="43"/>
        <v>203</v>
      </c>
      <c r="B207" s="79" t="s">
        <v>59</v>
      </c>
      <c r="C207" s="79" t="s">
        <v>8245</v>
      </c>
      <c r="D207" s="79" t="s">
        <v>10</v>
      </c>
      <c r="E207" s="79" t="s">
        <v>65</v>
      </c>
      <c r="F207" s="183">
        <v>1</v>
      </c>
      <c r="G207" s="79" t="s">
        <v>8293</v>
      </c>
      <c r="H207" s="78">
        <v>29000</v>
      </c>
      <c r="I207" s="74" cm="1">
        <f t="array" ref="I207">+INDEX('I-Gasificación'!$G$5:$G$1100,MATCH($C207&amp;$D207&amp;$E207&amp;$G207,'I-Gasificación'!$C$5:$C$1100&amp;'I-Gasificación'!$D$5:$D$1100&amp;'I-Gasificación'!$E$5:$E$1100&amp;'I-Gasificación'!$F$5:$F$1100,0))</f>
        <v>756</v>
      </c>
      <c r="J207" s="112">
        <f>INDEX('I-Baremo_Depósitos_Lapesa'!$C:$C,MATCH($E207,'I-Baremo_Depósitos_Lapesa'!$B:$B,0),1)</f>
        <v>23405</v>
      </c>
      <c r="K207" s="78">
        <f t="shared" si="34"/>
        <v>33435.71428571429</v>
      </c>
      <c r="L207" s="122">
        <f>INDEX('I-Baremo_VA_Lapesa'!$D$5:$K$66,MATCH($E207,'I-Baremo_VA_Lapesa'!$C$5:$C$66,0),MATCH($G207,'I-Baremo_VA_Lapesa'!$D$4:$K$4,0))</f>
        <v>0</v>
      </c>
      <c r="M207" s="123">
        <f t="shared" si="35"/>
        <v>0</v>
      </c>
      <c r="N207" s="113" cm="1">
        <f t="array" ref="N207">IF(AND($H207&lt;=4800,$I207&lt;=560),0,SUMPRODUCT(--($I207&gt;'I-Baremo_Regulación_Lapesa'!$B$4:$B$8),--($I207&lt;='I-Baremo_Regulación_Lapesa'!$C$4:$C$8),'I-Baremo_Regulación_Lapesa'!$D$4:$D$8))</f>
        <v>357</v>
      </c>
      <c r="O207" s="78">
        <f t="shared" si="36"/>
        <v>510.00000000000006</v>
      </c>
      <c r="P207" s="112">
        <f t="shared" si="37"/>
        <v>23762</v>
      </c>
      <c r="Q207" s="74">
        <f t="shared" si="38"/>
        <v>33945.71428571429</v>
      </c>
      <c r="R207" s="113">
        <f>INDEX('I-Baremo_Legalización'!$D$4:$D$100,MATCH($E207,'I-Baremo_Legalización'!$C$4:$C$100,0),1)</f>
        <v>2038.3500000000001</v>
      </c>
      <c r="S207" s="113" cm="1">
        <f t="array" ref="S207">+INDEX('I-Baremo_Acuerdo_Marco'!$F$2:$F$221,MATCH($C207&amp;$E207&amp;$G207,'I-Baremo_Acuerdo_Marco'!$C$2:$C$221&amp;'I-Baremo_Acuerdo_Marco'!$D$2:$D$221&amp;'I-Baremo_Acuerdo_Marco'!$E$2:$E$221,0))</f>
        <v>22734.456827940005</v>
      </c>
      <c r="T207" s="112">
        <f t="shared" si="44"/>
        <v>48534.806827940003</v>
      </c>
      <c r="U207" s="116">
        <f t="shared" si="39"/>
        <v>58718.521113654293</v>
      </c>
      <c r="V207" s="74" t="str">
        <f t="shared" si="40"/>
        <v>EnterradoA756</v>
      </c>
      <c r="W207" s="148">
        <f>+IF(AND($C207='C-Aux_CA'!$C$7,$D207='C-Aux_CA'!$C$5,$I207&gt;='C-Aux_CA'!$C$14,$H207&gt;='C-Aux_CA'!$C$15),1,0)</f>
        <v>0</v>
      </c>
      <c r="X207" s="148">
        <f t="shared" si="41"/>
        <v>1</v>
      </c>
      <c r="Y207" s="151" cm="1">
        <f t="array" ref="Y207">IF(W207=0,0,SUMPRODUCT(--($T207&gt;='C-BaremoVectorial'!$T$4:$T$1101),--(1=$W$4:$W$1101)))</f>
        <v>0</v>
      </c>
      <c r="Z207" s="151">
        <f t="shared" si="42"/>
        <v>0</v>
      </c>
      <c r="AA207" s="151" cm="1">
        <f t="array" ref="AA207">IF($W207=0,0,SUMPRODUCT(--(1=$W$4:$W$1101),--($U207&gt;='C-BaremoVectorial'!$U$4:$U$1101)))</f>
        <v>0</v>
      </c>
      <c r="AB207" s="21"/>
      <c r="AC207" s="21"/>
      <c r="AD207" s="21"/>
    </row>
    <row r="208" spans="1:30" ht="14.5" x14ac:dyDescent="0.35">
      <c r="A208" s="73">
        <f t="shared" si="43"/>
        <v>204</v>
      </c>
      <c r="B208" s="79" t="s">
        <v>59</v>
      </c>
      <c r="C208" s="79" t="s">
        <v>8245</v>
      </c>
      <c r="D208" s="79" t="s">
        <v>10</v>
      </c>
      <c r="E208" s="79" t="s">
        <v>66</v>
      </c>
      <c r="F208" s="183">
        <v>1</v>
      </c>
      <c r="G208" s="79" t="s">
        <v>8293</v>
      </c>
      <c r="H208" s="78">
        <v>34000</v>
      </c>
      <c r="I208" s="74" cm="1">
        <f t="array" ref="I208">+INDEX('I-Gasificación'!$G$5:$G$1100,MATCH($C208&amp;$D208&amp;$E208&amp;$G208,'I-Gasificación'!$C$5:$C$1100&amp;'I-Gasificación'!$D$5:$D$1100&amp;'I-Gasificación'!$E$5:$E$1100&amp;'I-Gasificación'!$F$5:$F$1100,0))</f>
        <v>868</v>
      </c>
      <c r="J208" s="112">
        <f>INDEX('I-Baremo_Depósitos_Lapesa'!$C:$C,MATCH($E208,'I-Baremo_Depósitos_Lapesa'!$B:$B,0),1)</f>
        <v>25629</v>
      </c>
      <c r="K208" s="78">
        <f t="shared" si="34"/>
        <v>36612.857142857145</v>
      </c>
      <c r="L208" s="122">
        <f>INDEX('I-Baremo_VA_Lapesa'!$D$5:$K$66,MATCH($E208,'I-Baremo_VA_Lapesa'!$C$5:$C$66,0),MATCH($G208,'I-Baremo_VA_Lapesa'!$D$4:$K$4,0))</f>
        <v>0</v>
      </c>
      <c r="M208" s="123">
        <f t="shared" si="35"/>
        <v>0</v>
      </c>
      <c r="N208" s="113" cm="1">
        <f t="array" ref="N208">IF(AND($H208&lt;=4800,$I208&lt;=560),0,SUMPRODUCT(--($I208&gt;'I-Baremo_Regulación_Lapesa'!$B$4:$B$8),--($I208&lt;='I-Baremo_Regulación_Lapesa'!$C$4:$C$8),'I-Baremo_Regulación_Lapesa'!$D$4:$D$8))</f>
        <v>357</v>
      </c>
      <c r="O208" s="78">
        <f t="shared" si="36"/>
        <v>510.00000000000006</v>
      </c>
      <c r="P208" s="112">
        <f t="shared" si="37"/>
        <v>25986</v>
      </c>
      <c r="Q208" s="74">
        <f t="shared" si="38"/>
        <v>37122.857142857145</v>
      </c>
      <c r="R208" s="113">
        <f>INDEX('I-Baremo_Legalización'!$D$4:$D$100,MATCH($E208,'I-Baremo_Legalización'!$C$4:$C$100,0),1)</f>
        <v>2038.3500000000001</v>
      </c>
      <c r="S208" s="113" cm="1">
        <f t="array" ref="S208">+INDEX('I-Baremo_Acuerdo_Marco'!$F$2:$F$221,MATCH($C208&amp;$E208&amp;$G208,'I-Baremo_Acuerdo_Marco'!$C$2:$C$221&amp;'I-Baremo_Acuerdo_Marco'!$D$2:$D$221&amp;'I-Baremo_Acuerdo_Marco'!$E$2:$E$221,0))</f>
        <v>24771.616320439993</v>
      </c>
      <c r="T208" s="112">
        <f t="shared" si="44"/>
        <v>52795.966320439991</v>
      </c>
      <c r="U208" s="116">
        <f t="shared" si="39"/>
        <v>63932.823463297136</v>
      </c>
      <c r="V208" s="74" t="str">
        <f t="shared" si="40"/>
        <v>EnterradoA868</v>
      </c>
      <c r="W208" s="148">
        <f>+IF(AND($C208='C-Aux_CA'!$C$7,$D208='C-Aux_CA'!$C$5,$I208&gt;='C-Aux_CA'!$C$14,$H208&gt;='C-Aux_CA'!$C$15),1,0)</f>
        <v>0</v>
      </c>
      <c r="X208" s="148">
        <f t="shared" si="41"/>
        <v>1</v>
      </c>
      <c r="Y208" s="151" cm="1">
        <f t="array" ref="Y208">IF(W208=0,0,SUMPRODUCT(--($T208&gt;='C-BaremoVectorial'!$T$4:$T$1101),--(1=$W$4:$W$1101)))</f>
        <v>0</v>
      </c>
      <c r="Z208" s="151">
        <f t="shared" si="42"/>
        <v>0</v>
      </c>
      <c r="AA208" s="151" cm="1">
        <f t="array" ref="AA208">IF($W208=0,0,SUMPRODUCT(--(1=$W$4:$W$1101),--($U208&gt;='C-BaremoVectorial'!$U$4:$U$1101)))</f>
        <v>0</v>
      </c>
      <c r="AB208" s="21"/>
      <c r="AC208" s="21"/>
      <c r="AD208" s="21"/>
    </row>
    <row r="209" spans="1:30" ht="14.5" x14ac:dyDescent="0.35">
      <c r="A209" s="73">
        <f t="shared" si="43"/>
        <v>205</v>
      </c>
      <c r="B209" s="79" t="s">
        <v>59</v>
      </c>
      <c r="C209" s="79" t="s">
        <v>8245</v>
      </c>
      <c r="D209" s="79" t="s">
        <v>10</v>
      </c>
      <c r="E209" s="79" t="s">
        <v>67</v>
      </c>
      <c r="F209" s="183">
        <v>1</v>
      </c>
      <c r="G209" s="79" t="s">
        <v>8293</v>
      </c>
      <c r="H209" s="78">
        <v>33000</v>
      </c>
      <c r="I209" s="74" cm="1">
        <f t="array" ref="I209">+INDEX('I-Gasificación'!$G$5:$G$1100,MATCH($C209&amp;$D209&amp;$E209&amp;$G209,'I-Gasificación'!$C$5:$C$1100&amp;'I-Gasificación'!$D$5:$D$1100&amp;'I-Gasificación'!$E$5:$E$1100&amp;'I-Gasificación'!$F$5:$F$1100,0))</f>
        <v>700</v>
      </c>
      <c r="J209" s="112">
        <f>INDEX('I-Baremo_Depósitos_Lapesa'!$C:$C,MATCH($E209,'I-Baremo_Depósitos_Lapesa'!$B:$B,0),1)</f>
        <v>34557</v>
      </c>
      <c r="K209" s="78">
        <f t="shared" si="34"/>
        <v>49367.142857142862</v>
      </c>
      <c r="L209" s="122">
        <f>INDEX('I-Baremo_VA_Lapesa'!$D$5:$K$66,MATCH($E209,'I-Baremo_VA_Lapesa'!$C$5:$C$66,0),MATCH($G209,'I-Baremo_VA_Lapesa'!$D$4:$K$4,0))</f>
        <v>0</v>
      </c>
      <c r="M209" s="123">
        <f t="shared" si="35"/>
        <v>0</v>
      </c>
      <c r="N209" s="113" cm="1">
        <f t="array" ref="N209">IF(AND($H209&lt;=4800,$I209&lt;=560),0,SUMPRODUCT(--($I209&gt;'I-Baremo_Regulación_Lapesa'!$B$4:$B$8),--($I209&lt;='I-Baremo_Regulación_Lapesa'!$C$4:$C$8),'I-Baremo_Regulación_Lapesa'!$D$4:$D$8))</f>
        <v>357</v>
      </c>
      <c r="O209" s="78">
        <f t="shared" si="36"/>
        <v>510.00000000000006</v>
      </c>
      <c r="P209" s="112">
        <f t="shared" si="37"/>
        <v>34914</v>
      </c>
      <c r="Q209" s="74">
        <f t="shared" si="38"/>
        <v>49877.142857142862</v>
      </c>
      <c r="R209" s="113">
        <f>INDEX('I-Baremo_Legalización'!$D$4:$D$100,MATCH($E209,'I-Baremo_Legalización'!$C$4:$C$100,0),1)</f>
        <v>2038.3500000000001</v>
      </c>
      <c r="S209" s="113" cm="1">
        <f t="array" ref="S209">+INDEX('I-Baremo_Acuerdo_Marco'!$F$2:$F$221,MATCH($C209&amp;$E209&amp;$G209,'I-Baremo_Acuerdo_Marco'!$C$2:$C$221&amp;'I-Baremo_Acuerdo_Marco'!$D$2:$D$221&amp;'I-Baremo_Acuerdo_Marco'!$E$2:$E$221,0))</f>
        <v>22148.330435440002</v>
      </c>
      <c r="T209" s="112">
        <f t="shared" si="44"/>
        <v>59100.680435440001</v>
      </c>
      <c r="U209" s="116">
        <f t="shared" si="39"/>
        <v>74063.823292582863</v>
      </c>
      <c r="V209" s="74" t="str">
        <f t="shared" si="40"/>
        <v>EnterradoA700</v>
      </c>
      <c r="W209" s="148">
        <f>+IF(AND($C209='C-Aux_CA'!$C$7,$D209='C-Aux_CA'!$C$5,$I209&gt;='C-Aux_CA'!$C$14,$H209&gt;='C-Aux_CA'!$C$15),1,0)</f>
        <v>0</v>
      </c>
      <c r="X209" s="148">
        <f t="shared" si="41"/>
        <v>1</v>
      </c>
      <c r="Y209" s="151" cm="1">
        <f t="array" ref="Y209">IF(W209=0,0,SUMPRODUCT(--($T209&gt;='C-BaremoVectorial'!$T$4:$T$1101),--(1=$W$4:$W$1101)))</f>
        <v>0</v>
      </c>
      <c r="Z209" s="151">
        <f t="shared" si="42"/>
        <v>0</v>
      </c>
      <c r="AA209" s="151" cm="1">
        <f t="array" ref="AA209">IF($W209=0,0,SUMPRODUCT(--(1=$W$4:$W$1101),--($U209&gt;='C-BaremoVectorial'!$U$4:$U$1101)))</f>
        <v>0</v>
      </c>
      <c r="AB209" s="21"/>
      <c r="AC209" s="21"/>
      <c r="AD209" s="21"/>
    </row>
    <row r="210" spans="1:30" ht="14.5" x14ac:dyDescent="0.35">
      <c r="A210" s="73">
        <f t="shared" si="43"/>
        <v>206</v>
      </c>
      <c r="B210" s="79" t="s">
        <v>59</v>
      </c>
      <c r="C210" s="79" t="s">
        <v>8245</v>
      </c>
      <c r="D210" s="79" t="s">
        <v>10</v>
      </c>
      <c r="E210" s="79" t="s">
        <v>68</v>
      </c>
      <c r="F210" s="183">
        <v>1</v>
      </c>
      <c r="G210" s="79" t="s">
        <v>8293</v>
      </c>
      <c r="H210" s="78">
        <v>50000</v>
      </c>
      <c r="I210" s="74" cm="1">
        <f t="array" ref="I210">+INDEX('I-Gasificación'!$G$5:$G$1100,MATCH($C210&amp;$D210&amp;$E210&amp;$G210,'I-Gasificación'!$C$5:$C$1100&amp;'I-Gasificación'!$D$5:$D$1100&amp;'I-Gasificación'!$E$5:$E$1100&amp;'I-Gasificación'!$F$5:$F$1100,0))</f>
        <v>1022</v>
      </c>
      <c r="J210" s="112">
        <f>INDEX('I-Baremo_Depósitos_Lapesa'!$C:$C,MATCH($E210,'I-Baremo_Depósitos_Lapesa'!$B:$B,0),1)</f>
        <v>44952</v>
      </c>
      <c r="K210" s="78">
        <f t="shared" si="34"/>
        <v>64217.142857142862</v>
      </c>
      <c r="L210" s="122">
        <f>INDEX('I-Baremo_VA_Lapesa'!$D$5:$K$66,MATCH($E210,'I-Baremo_VA_Lapesa'!$C$5:$C$66,0),MATCH($G210,'I-Baremo_VA_Lapesa'!$D$4:$K$4,0))</f>
        <v>0</v>
      </c>
      <c r="M210" s="123">
        <f t="shared" si="35"/>
        <v>0</v>
      </c>
      <c r="N210" s="113" cm="1">
        <f t="array" ref="N210">IF(AND($H210&lt;=4800,$I210&lt;=560),0,SUMPRODUCT(--($I210&gt;'I-Baremo_Regulación_Lapesa'!$B$4:$B$8),--($I210&lt;='I-Baremo_Regulación_Lapesa'!$C$4:$C$8),'I-Baremo_Regulación_Lapesa'!$D$4:$D$8))</f>
        <v>357</v>
      </c>
      <c r="O210" s="78">
        <f t="shared" si="36"/>
        <v>510.00000000000006</v>
      </c>
      <c r="P210" s="112">
        <f t="shared" si="37"/>
        <v>45309</v>
      </c>
      <c r="Q210" s="74">
        <f t="shared" si="38"/>
        <v>64727.142857142862</v>
      </c>
      <c r="R210" s="113">
        <f>INDEX('I-Baremo_Legalización'!$D$4:$D$100,MATCH($E210,'I-Baremo_Legalización'!$C$4:$C$100,0),1)</f>
        <v>2038.3500000000001</v>
      </c>
      <c r="S210" s="113" cm="1">
        <f t="array" ref="S210">+INDEX('I-Baremo_Acuerdo_Marco'!$F$2:$F$221,MATCH($C210&amp;$E210&amp;$G210,'I-Baremo_Acuerdo_Marco'!$C$2:$C$221&amp;'I-Baremo_Acuerdo_Marco'!$D$2:$D$221&amp;'I-Baremo_Acuerdo_Marco'!$E$2:$E$221,0))</f>
        <v>27915.136150440005</v>
      </c>
      <c r="T210" s="112">
        <f t="shared" si="44"/>
        <v>75262.486150440003</v>
      </c>
      <c r="U210" s="116">
        <f t="shared" si="39"/>
        <v>94680.629007582873</v>
      </c>
      <c r="V210" s="74" t="str">
        <f t="shared" si="40"/>
        <v>EnterradoA1022</v>
      </c>
      <c r="W210" s="148">
        <f>+IF(AND($C210='C-Aux_CA'!$C$7,$D210='C-Aux_CA'!$C$5,$I210&gt;='C-Aux_CA'!$C$14,$H210&gt;='C-Aux_CA'!$C$15),1,0)</f>
        <v>0</v>
      </c>
      <c r="X210" s="148">
        <f t="shared" si="41"/>
        <v>1</v>
      </c>
      <c r="Y210" s="151" cm="1">
        <f t="array" ref="Y210">IF(W210=0,0,SUMPRODUCT(--($T210&gt;='C-BaremoVectorial'!$T$4:$T$1101),--(1=$W$4:$W$1101)))</f>
        <v>0</v>
      </c>
      <c r="Z210" s="151">
        <f t="shared" si="42"/>
        <v>0</v>
      </c>
      <c r="AA210" s="151" cm="1">
        <f t="array" ref="AA210">IF($W210=0,0,SUMPRODUCT(--(1=$W$4:$W$1101),--($U210&gt;='C-BaremoVectorial'!$U$4:$U$1101)))</f>
        <v>0</v>
      </c>
      <c r="AB210" s="21"/>
      <c r="AC210" s="21"/>
      <c r="AD210" s="21"/>
    </row>
    <row r="211" spans="1:30" ht="14.5" x14ac:dyDescent="0.35">
      <c r="A211" s="73">
        <f t="shared" si="43"/>
        <v>207</v>
      </c>
      <c r="B211" s="79" t="s">
        <v>59</v>
      </c>
      <c r="C211" s="79" t="s">
        <v>8245</v>
      </c>
      <c r="D211" s="79" t="s">
        <v>10</v>
      </c>
      <c r="E211" s="79" t="s">
        <v>69</v>
      </c>
      <c r="F211" s="183">
        <v>1</v>
      </c>
      <c r="G211" s="79" t="s">
        <v>8293</v>
      </c>
      <c r="H211" s="78">
        <v>59000</v>
      </c>
      <c r="I211" s="74" cm="1">
        <f t="array" ref="I211">+INDEX('I-Gasificación'!$G$5:$G$1100,MATCH($C211&amp;$D211&amp;$E211&amp;$G211,'I-Gasificación'!$C$5:$C$1100&amp;'I-Gasificación'!$D$5:$D$1100&amp;'I-Gasificación'!$E$5:$E$1100&amp;'I-Gasificación'!$F$5:$F$1100,0))</f>
        <v>1218</v>
      </c>
      <c r="J211" s="112">
        <f>INDEX('I-Baremo_Depósitos_Lapesa'!$C:$C,MATCH($E211,'I-Baremo_Depósitos_Lapesa'!$B:$B,0),1)</f>
        <v>54823</v>
      </c>
      <c r="K211" s="78">
        <f t="shared" si="34"/>
        <v>78318.571428571435</v>
      </c>
      <c r="L211" s="122">
        <f>INDEX('I-Baremo_VA_Lapesa'!$D$5:$K$66,MATCH($E211,'I-Baremo_VA_Lapesa'!$C$5:$C$66,0),MATCH($G211,'I-Baremo_VA_Lapesa'!$D$4:$K$4,0))</f>
        <v>0</v>
      </c>
      <c r="M211" s="123">
        <f t="shared" si="35"/>
        <v>0</v>
      </c>
      <c r="N211" s="113" cm="1">
        <f t="array" ref="N211">IF(AND($H211&lt;=4800,$I211&lt;=560),0,SUMPRODUCT(--($I211&gt;'I-Baremo_Regulación_Lapesa'!$B$4:$B$8),--($I211&lt;='I-Baremo_Regulación_Lapesa'!$C$4:$C$8),'I-Baremo_Regulación_Lapesa'!$D$4:$D$8))</f>
        <v>357</v>
      </c>
      <c r="O211" s="78">
        <f t="shared" si="36"/>
        <v>510.00000000000006</v>
      </c>
      <c r="P211" s="112">
        <f t="shared" si="37"/>
        <v>55180</v>
      </c>
      <c r="Q211" s="74">
        <f t="shared" si="38"/>
        <v>78828.571428571435</v>
      </c>
      <c r="R211" s="113">
        <f>INDEX('I-Baremo_Legalización'!$D$4:$D$100,MATCH($E211,'I-Baremo_Legalización'!$C$4:$C$100,0),1)</f>
        <v>2038.3500000000001</v>
      </c>
      <c r="S211" s="113" cm="1">
        <f t="array" ref="S211">+INDEX('I-Baremo_Acuerdo_Marco'!$F$2:$F$221,MATCH($C211&amp;$E211&amp;$G211,'I-Baremo_Acuerdo_Marco'!$C$2:$C$221&amp;'I-Baremo_Acuerdo_Marco'!$D$2:$D$221&amp;'I-Baremo_Acuerdo_Marco'!$E$2:$E$221,0))</f>
        <v>34285.534608600006</v>
      </c>
      <c r="T211" s="112">
        <f t="shared" si="44"/>
        <v>91503.884608599998</v>
      </c>
      <c r="U211" s="116">
        <f t="shared" si="39"/>
        <v>115152.45603717145</v>
      </c>
      <c r="V211" s="74" t="str">
        <f t="shared" si="40"/>
        <v>EnterradoA1218</v>
      </c>
      <c r="W211" s="148">
        <f>+IF(AND($C211='C-Aux_CA'!$C$7,$D211='C-Aux_CA'!$C$5,$I211&gt;='C-Aux_CA'!$C$14,$H211&gt;='C-Aux_CA'!$C$15),1,0)</f>
        <v>0</v>
      </c>
      <c r="X211" s="148">
        <f t="shared" si="41"/>
        <v>1</v>
      </c>
      <c r="Y211" s="151" cm="1">
        <f t="array" ref="Y211">IF(W211=0,0,SUMPRODUCT(--($T211&gt;='C-BaremoVectorial'!$T$4:$T$1101),--(1=$W$4:$W$1101)))</f>
        <v>0</v>
      </c>
      <c r="Z211" s="151">
        <f t="shared" si="42"/>
        <v>0</v>
      </c>
      <c r="AA211" s="151" cm="1">
        <f t="array" ref="AA211">IF($W211=0,0,SUMPRODUCT(--(1=$W$4:$W$1101),--($U211&gt;='C-BaremoVectorial'!$U$4:$U$1101)))</f>
        <v>0</v>
      </c>
      <c r="AB211" s="21"/>
      <c r="AC211" s="21"/>
      <c r="AD211" s="21"/>
    </row>
    <row r="212" spans="1:30" ht="14.5" x14ac:dyDescent="0.35">
      <c r="A212" s="73">
        <f t="shared" si="43"/>
        <v>208</v>
      </c>
      <c r="B212" s="79" t="s">
        <v>59</v>
      </c>
      <c r="C212" s="79" t="s">
        <v>8245</v>
      </c>
      <c r="D212" s="79" t="s">
        <v>10</v>
      </c>
      <c r="E212" s="79" t="s">
        <v>70</v>
      </c>
      <c r="F212" s="183">
        <v>1</v>
      </c>
      <c r="G212" s="79" t="s">
        <v>8293</v>
      </c>
      <c r="H212" s="78">
        <v>50000</v>
      </c>
      <c r="I212" s="74" cm="1">
        <f t="array" ref="I212">+INDEX('I-Gasificación'!$G$5:$G$1100,MATCH($C212&amp;$D212&amp;$E212&amp;$G212,'I-Gasificación'!$C$5:$C$1100&amp;'I-Gasificación'!$D$5:$D$1100&amp;'I-Gasificación'!$E$5:$E$1100&amp;'I-Gasificación'!$F$5:$F$1100,0))</f>
        <v>952</v>
      </c>
      <c r="J212" s="112">
        <f>INDEX('I-Baremo_Depósitos_Lapesa'!$C:$C,MATCH($E212,'I-Baremo_Depósitos_Lapesa'!$B:$B,0),1)</f>
        <v>45851</v>
      </c>
      <c r="K212" s="78">
        <f t="shared" si="34"/>
        <v>65501.428571428572</v>
      </c>
      <c r="L212" s="122">
        <f>INDEX('I-Baremo_VA_Lapesa'!$D$5:$K$66,MATCH($E212,'I-Baremo_VA_Lapesa'!$C$5:$C$66,0),MATCH($G212,'I-Baremo_VA_Lapesa'!$D$4:$K$4,0))</f>
        <v>0</v>
      </c>
      <c r="M212" s="123">
        <f t="shared" si="35"/>
        <v>0</v>
      </c>
      <c r="N212" s="113" cm="1">
        <f t="array" ref="N212">IF(AND($H212&lt;=4800,$I212&lt;=560),0,SUMPRODUCT(--($I212&gt;'I-Baremo_Regulación_Lapesa'!$B$4:$B$8),--($I212&lt;='I-Baremo_Regulación_Lapesa'!$C$4:$C$8),'I-Baremo_Regulación_Lapesa'!$D$4:$D$8))</f>
        <v>357</v>
      </c>
      <c r="O212" s="78">
        <f t="shared" si="36"/>
        <v>510.00000000000006</v>
      </c>
      <c r="P212" s="112">
        <f t="shared" si="37"/>
        <v>46208</v>
      </c>
      <c r="Q212" s="74">
        <f t="shared" si="38"/>
        <v>66011.42857142858</v>
      </c>
      <c r="R212" s="113">
        <f>INDEX('I-Baremo_Legalización'!$D$4:$D$100,MATCH($E212,'I-Baremo_Legalización'!$C$4:$C$100,0),1)</f>
        <v>2038.3500000000001</v>
      </c>
      <c r="S212" s="113" cm="1">
        <f t="array" ref="S212">+INDEX('I-Baremo_Acuerdo_Marco'!$F$2:$F$221,MATCH($C212&amp;$E212&amp;$G212,'I-Baremo_Acuerdo_Marco'!$C$2:$C$221&amp;'I-Baremo_Acuerdo_Marco'!$D$2:$D$221&amp;'I-Baremo_Acuerdo_Marco'!$E$2:$E$221,0))</f>
        <v>24010.863470439999</v>
      </c>
      <c r="T212" s="112">
        <f t="shared" si="44"/>
        <v>72257.213470439994</v>
      </c>
      <c r="U212" s="116">
        <f t="shared" si="39"/>
        <v>92060.642041868588</v>
      </c>
      <c r="V212" s="74" t="str">
        <f t="shared" si="40"/>
        <v>EnterradoA952</v>
      </c>
      <c r="W212" s="148">
        <f>+IF(AND($C212='C-Aux_CA'!$C$7,$D212='C-Aux_CA'!$C$5,$I212&gt;='C-Aux_CA'!$C$14,$H212&gt;='C-Aux_CA'!$C$15),1,0)</f>
        <v>0</v>
      </c>
      <c r="X212" s="148">
        <f t="shared" si="41"/>
        <v>1</v>
      </c>
      <c r="Y212" s="151" cm="1">
        <f t="array" ref="Y212">IF(W212=0,0,SUMPRODUCT(--($T212&gt;='C-BaremoVectorial'!$T$4:$T$1101),--(1=$W$4:$W$1101)))</f>
        <v>0</v>
      </c>
      <c r="Z212" s="151">
        <f t="shared" si="42"/>
        <v>0</v>
      </c>
      <c r="AA212" s="151" cm="1">
        <f t="array" ref="AA212">IF($W212=0,0,SUMPRODUCT(--(1=$W$4:$W$1101),--($U212&gt;='C-BaremoVectorial'!$U$4:$U$1101)))</f>
        <v>0</v>
      </c>
      <c r="AB212" s="21"/>
      <c r="AC212" s="21"/>
      <c r="AD212" s="21"/>
    </row>
    <row r="213" spans="1:30" ht="14.5" x14ac:dyDescent="0.35">
      <c r="A213" s="73">
        <f t="shared" si="43"/>
        <v>209</v>
      </c>
      <c r="B213" s="79" t="s">
        <v>59</v>
      </c>
      <c r="C213" s="79" t="s">
        <v>8245</v>
      </c>
      <c r="D213" s="79" t="s">
        <v>10</v>
      </c>
      <c r="E213" s="79" t="s">
        <v>71</v>
      </c>
      <c r="F213" s="183">
        <v>2</v>
      </c>
      <c r="G213" s="79" t="s">
        <v>8293</v>
      </c>
      <c r="H213" s="78">
        <f>2*13000</f>
        <v>26000</v>
      </c>
      <c r="I213" s="74" cm="1">
        <f t="array" ref="I213">+INDEX('I-Gasificación'!$G$5:$G$1100,MATCH($C213&amp;$D213&amp;$E213&amp;$G213,'I-Gasificación'!$C$5:$C$1100&amp;'I-Gasificación'!$D$5:$D$1100&amp;'I-Gasificación'!$E$5:$E$1100&amp;'I-Gasificación'!$F$5:$F$1100,0))</f>
        <v>812</v>
      </c>
      <c r="J213" s="112">
        <f>INDEX('I-Baremo_Depósitos_Lapesa'!$C:$C,MATCH($E213,'I-Baremo_Depósitos_Lapesa'!$B:$B,0),1)</f>
        <v>21414</v>
      </c>
      <c r="K213" s="78">
        <f t="shared" si="34"/>
        <v>30591.428571428572</v>
      </c>
      <c r="L213" s="122">
        <f>INDEX('I-Baremo_VA_Lapesa'!$D$5:$K$66,MATCH($E213,'I-Baremo_VA_Lapesa'!$C$5:$C$66,0),MATCH($G213,'I-Baremo_VA_Lapesa'!$D$4:$K$4,0))</f>
        <v>0</v>
      </c>
      <c r="M213" s="123">
        <f t="shared" si="35"/>
        <v>0</v>
      </c>
      <c r="N213" s="113" cm="1">
        <f t="array" ref="N213">IF(AND($H213&lt;=4800,$I213&lt;=560),0,SUMPRODUCT(--($I213&gt;'I-Baremo_Regulación_Lapesa'!$B$4:$B$8),--($I213&lt;='I-Baremo_Regulación_Lapesa'!$C$4:$C$8),'I-Baremo_Regulación_Lapesa'!$D$4:$D$8))</f>
        <v>357</v>
      </c>
      <c r="O213" s="78">
        <f t="shared" si="36"/>
        <v>510.00000000000006</v>
      </c>
      <c r="P213" s="112">
        <f t="shared" si="37"/>
        <v>21771</v>
      </c>
      <c r="Q213" s="74">
        <f t="shared" si="38"/>
        <v>31101.428571428572</v>
      </c>
      <c r="R213" s="113">
        <f>INDEX('I-Baremo_Legalización'!$D$4:$D$100,MATCH($E213,'I-Baremo_Legalización'!$C$4:$C$100,0),1)</f>
        <v>2038.3500000000001</v>
      </c>
      <c r="S213" s="113" cm="1">
        <f t="array" ref="S213">+INDEX('I-Baremo_Acuerdo_Marco'!$F$2:$F$221,MATCH($C213&amp;$E213&amp;$G213,'I-Baremo_Acuerdo_Marco'!$C$2:$C$221&amp;'I-Baremo_Acuerdo_Marco'!$D$2:$D$221&amp;'I-Baremo_Acuerdo_Marco'!$E$2:$E$221,0))</f>
        <v>23808.892057940004</v>
      </c>
      <c r="T213" s="112">
        <f t="shared" si="44"/>
        <v>47618.242057940006</v>
      </c>
      <c r="U213" s="116">
        <f t="shared" si="39"/>
        <v>56948.670629368571</v>
      </c>
      <c r="V213" s="74" t="str">
        <f t="shared" si="40"/>
        <v>EnterradoA812</v>
      </c>
      <c r="W213" s="148">
        <f>+IF(AND($C213='C-Aux_CA'!$C$7,$D213='C-Aux_CA'!$C$5,$I213&gt;='C-Aux_CA'!$C$14,$H213&gt;='C-Aux_CA'!$C$15),1,0)</f>
        <v>0</v>
      </c>
      <c r="X213" s="148">
        <f t="shared" si="41"/>
        <v>1</v>
      </c>
      <c r="Y213" s="151" cm="1">
        <f t="array" ref="Y213">IF(W213=0,0,SUMPRODUCT(--($T213&gt;='C-BaremoVectorial'!$T$4:$T$1101),--(1=$W$4:$W$1101)))</f>
        <v>0</v>
      </c>
      <c r="Z213" s="151">
        <f t="shared" si="42"/>
        <v>0</v>
      </c>
      <c r="AA213" s="151" cm="1">
        <f t="array" ref="AA213">IF($W213=0,0,SUMPRODUCT(--(1=$W$4:$W$1101),--($U213&gt;='C-BaremoVectorial'!$U$4:$U$1101)))</f>
        <v>0</v>
      </c>
      <c r="AB213" s="21"/>
      <c r="AC213" s="21"/>
      <c r="AD213" s="21"/>
    </row>
    <row r="214" spans="1:30" ht="14.5" x14ac:dyDescent="0.35">
      <c r="A214" s="73">
        <f t="shared" si="43"/>
        <v>210</v>
      </c>
      <c r="B214" s="79" t="s">
        <v>59</v>
      </c>
      <c r="C214" s="79" t="s">
        <v>8245</v>
      </c>
      <c r="D214" s="79" t="s">
        <v>10</v>
      </c>
      <c r="E214" s="79" t="s">
        <v>72</v>
      </c>
      <c r="F214" s="183">
        <v>2</v>
      </c>
      <c r="G214" s="79" t="s">
        <v>8293</v>
      </c>
      <c r="H214" s="78">
        <f>2*16000</f>
        <v>32000</v>
      </c>
      <c r="I214" s="74" cm="1">
        <f t="array" ref="I214">+INDEX('I-Gasificación'!$G$5:$G$1100,MATCH($C214&amp;$D214&amp;$E214&amp;$G214,'I-Gasificación'!$C$5:$C$1100&amp;'I-Gasificación'!$D$5:$D$1100&amp;'I-Gasificación'!$E$5:$E$1100&amp;'I-Gasificación'!$F$5:$F$1100,0))</f>
        <v>980</v>
      </c>
      <c r="J214" s="112">
        <f>INDEX('I-Baremo_Depósitos_Lapesa'!$C:$C,MATCH($E214,'I-Baremo_Depósitos_Lapesa'!$B:$B,0),1)</f>
        <v>25742</v>
      </c>
      <c r="K214" s="78">
        <f t="shared" si="34"/>
        <v>36774.285714285717</v>
      </c>
      <c r="L214" s="122">
        <f>INDEX('I-Baremo_VA_Lapesa'!$D$5:$K$66,MATCH($E214,'I-Baremo_VA_Lapesa'!$C$5:$C$66,0),MATCH($G214,'I-Baremo_VA_Lapesa'!$D$4:$K$4,0))</f>
        <v>0</v>
      </c>
      <c r="M214" s="123">
        <f t="shared" si="35"/>
        <v>0</v>
      </c>
      <c r="N214" s="113" cm="1">
        <f t="array" ref="N214">IF(AND($H214&lt;=4800,$I214&lt;=560),0,SUMPRODUCT(--($I214&gt;'I-Baremo_Regulación_Lapesa'!$B$4:$B$8),--($I214&lt;='I-Baremo_Regulación_Lapesa'!$C$4:$C$8),'I-Baremo_Regulación_Lapesa'!$D$4:$D$8))</f>
        <v>357</v>
      </c>
      <c r="O214" s="78">
        <f t="shared" si="36"/>
        <v>510.00000000000006</v>
      </c>
      <c r="P214" s="112">
        <f t="shared" si="37"/>
        <v>26099</v>
      </c>
      <c r="Q214" s="74">
        <f t="shared" si="38"/>
        <v>37284.285714285717</v>
      </c>
      <c r="R214" s="113">
        <f>INDEX('I-Baremo_Legalización'!$D$4:$D$100,MATCH($E214,'I-Baremo_Legalización'!$C$4:$C$100,0),1)</f>
        <v>2038.3500000000001</v>
      </c>
      <c r="S214" s="113" cm="1">
        <f t="array" ref="S214">+INDEX('I-Baremo_Acuerdo_Marco'!$F$2:$F$221,MATCH($C214&amp;$E214&amp;$G214,'I-Baremo_Acuerdo_Marco'!$C$2:$C$221&amp;'I-Baremo_Acuerdo_Marco'!$D$2:$D$221&amp;'I-Baremo_Acuerdo_Marco'!$E$2:$E$221,0))</f>
        <v>26358.881340439995</v>
      </c>
      <c r="T214" s="112">
        <f t="shared" si="44"/>
        <v>54496.23134043999</v>
      </c>
      <c r="U214" s="116">
        <f t="shared" si="39"/>
        <v>65681.517054725715</v>
      </c>
      <c r="V214" s="74" t="str">
        <f t="shared" si="40"/>
        <v>EnterradoA980</v>
      </c>
      <c r="W214" s="148">
        <f>+IF(AND($C214='C-Aux_CA'!$C$7,$D214='C-Aux_CA'!$C$5,$I214&gt;='C-Aux_CA'!$C$14,$H214&gt;='C-Aux_CA'!$C$15),1,0)</f>
        <v>0</v>
      </c>
      <c r="X214" s="148">
        <f t="shared" si="41"/>
        <v>1</v>
      </c>
      <c r="Y214" s="151" cm="1">
        <f t="array" ref="Y214">IF(W214=0,0,SUMPRODUCT(--($T214&gt;='C-BaremoVectorial'!$T$4:$T$1101),--(1=$W$4:$W$1101)))</f>
        <v>0</v>
      </c>
      <c r="Z214" s="151">
        <f t="shared" si="42"/>
        <v>0</v>
      </c>
      <c r="AA214" s="151" cm="1">
        <f t="array" ref="AA214">IF($W214=0,0,SUMPRODUCT(--(1=$W$4:$W$1101),--($U214&gt;='C-BaremoVectorial'!$U$4:$U$1101)))</f>
        <v>0</v>
      </c>
      <c r="AB214" s="21"/>
      <c r="AC214" s="21"/>
      <c r="AD214" s="21"/>
    </row>
    <row r="215" spans="1:30" ht="14.5" x14ac:dyDescent="0.35">
      <c r="A215" s="73">
        <f t="shared" si="43"/>
        <v>211</v>
      </c>
      <c r="B215" s="79" t="s">
        <v>59</v>
      </c>
      <c r="C215" s="79" t="s">
        <v>8245</v>
      </c>
      <c r="D215" s="79" t="s">
        <v>10</v>
      </c>
      <c r="E215" s="79" t="s">
        <v>73</v>
      </c>
      <c r="F215" s="183">
        <v>2</v>
      </c>
      <c r="G215" s="79" t="s">
        <v>8293</v>
      </c>
      <c r="H215" s="78">
        <f>2*19000</f>
        <v>38000</v>
      </c>
      <c r="I215" s="74" cm="1">
        <f t="array" ref="I215">+INDEX('I-Gasificación'!$G$5:$G$1100,MATCH($C215&amp;$D215&amp;$E215&amp;$G215,'I-Gasificación'!$C$5:$C$1100&amp;'I-Gasificación'!$D$5:$D$1100&amp;'I-Gasificación'!$E$5:$E$1100&amp;'I-Gasificación'!$F$5:$F$1100,0))</f>
        <v>1148</v>
      </c>
      <c r="J215" s="112">
        <f>INDEX('I-Baremo_Depósitos_Lapesa'!$C:$C,MATCH($E215,'I-Baremo_Depósitos_Lapesa'!$B:$B,0),1)</f>
        <v>28384</v>
      </c>
      <c r="K215" s="78">
        <f t="shared" si="34"/>
        <v>40548.571428571428</v>
      </c>
      <c r="L215" s="122">
        <f>INDEX('I-Baremo_VA_Lapesa'!$D$5:$K$66,MATCH($E215,'I-Baremo_VA_Lapesa'!$C$5:$C$66,0),MATCH($G215,'I-Baremo_VA_Lapesa'!$D$4:$K$4,0))</f>
        <v>0</v>
      </c>
      <c r="M215" s="123">
        <f t="shared" si="35"/>
        <v>0</v>
      </c>
      <c r="N215" s="113" cm="1">
        <f t="array" ref="N215">IF(AND($H215&lt;=4800,$I215&lt;=560),0,SUMPRODUCT(--($I215&gt;'I-Baremo_Regulación_Lapesa'!$B$4:$B$8),--($I215&lt;='I-Baremo_Regulación_Lapesa'!$C$4:$C$8),'I-Baremo_Regulación_Lapesa'!$D$4:$D$8))</f>
        <v>357</v>
      </c>
      <c r="O215" s="78">
        <f t="shared" si="36"/>
        <v>510.00000000000006</v>
      </c>
      <c r="P215" s="112">
        <f t="shared" si="37"/>
        <v>28741</v>
      </c>
      <c r="Q215" s="74">
        <f t="shared" si="38"/>
        <v>41058.571428571428</v>
      </c>
      <c r="R215" s="113">
        <f>INDEX('I-Baremo_Legalización'!$D$4:$D$100,MATCH($E215,'I-Baremo_Legalización'!$C$4:$C$100,0),1)</f>
        <v>2038.3500000000001</v>
      </c>
      <c r="S215" s="113" cm="1">
        <f t="array" ref="S215">+INDEX('I-Baremo_Acuerdo_Marco'!$F$2:$F$221,MATCH($C215&amp;$E215&amp;$G215,'I-Baremo_Acuerdo_Marco'!$C$2:$C$221&amp;'I-Baremo_Acuerdo_Marco'!$D$2:$D$221&amp;'I-Baremo_Acuerdo_Marco'!$E$2:$E$221,0))</f>
        <v>28946.290780440002</v>
      </c>
      <c r="T215" s="112">
        <f t="shared" si="44"/>
        <v>59725.640780440001</v>
      </c>
      <c r="U215" s="116">
        <f t="shared" si="39"/>
        <v>72043.212209011428</v>
      </c>
      <c r="V215" s="74" t="str">
        <f t="shared" si="40"/>
        <v>EnterradoA1148</v>
      </c>
      <c r="W215" s="148">
        <f>+IF(AND($C215='C-Aux_CA'!$C$7,$D215='C-Aux_CA'!$C$5,$I215&gt;='C-Aux_CA'!$C$14,$H215&gt;='C-Aux_CA'!$C$15),1,0)</f>
        <v>0</v>
      </c>
      <c r="X215" s="148">
        <f t="shared" si="41"/>
        <v>1</v>
      </c>
      <c r="Y215" s="151" cm="1">
        <f t="array" ref="Y215">IF(W215=0,0,SUMPRODUCT(--($T215&gt;='C-BaremoVectorial'!$T$4:$T$1101),--(1=$W$4:$W$1101)))</f>
        <v>0</v>
      </c>
      <c r="Z215" s="151">
        <f t="shared" si="42"/>
        <v>0</v>
      </c>
      <c r="AA215" s="151" cm="1">
        <f t="array" ref="AA215">IF($W215=0,0,SUMPRODUCT(--(1=$W$4:$W$1101),--($U215&gt;='C-BaremoVectorial'!$U$4:$U$1101)))</f>
        <v>0</v>
      </c>
      <c r="AB215" s="21"/>
      <c r="AC215" s="21"/>
      <c r="AD215" s="21"/>
    </row>
    <row r="216" spans="1:30" ht="14.5" x14ac:dyDescent="0.35">
      <c r="A216" s="73">
        <f t="shared" si="43"/>
        <v>212</v>
      </c>
      <c r="B216" s="79" t="s">
        <v>59</v>
      </c>
      <c r="C216" s="79" t="s">
        <v>8245</v>
      </c>
      <c r="D216" s="79" t="s">
        <v>10</v>
      </c>
      <c r="E216" s="79" t="s">
        <v>74</v>
      </c>
      <c r="F216" s="183">
        <v>2</v>
      </c>
      <c r="G216" s="79" t="s">
        <v>8293</v>
      </c>
      <c r="H216" s="78">
        <f>2*22000</f>
        <v>44000</v>
      </c>
      <c r="I216" s="74" cm="1">
        <f t="array" ref="I216">+INDEX('I-Gasificación'!$G$5:$G$1100,MATCH($C216&amp;$D216&amp;$E216&amp;$G216,'I-Gasificación'!$C$5:$C$1100&amp;'I-Gasificación'!$D$5:$D$1100&amp;'I-Gasificación'!$E$5:$E$1100&amp;'I-Gasificación'!$F$5:$F$1100,0))</f>
        <v>1316</v>
      </c>
      <c r="J216" s="112">
        <f>INDEX('I-Baremo_Depósitos_Lapesa'!$C:$C,MATCH($E216,'I-Baremo_Depósitos_Lapesa'!$B:$B,0),1)</f>
        <v>38602</v>
      </c>
      <c r="K216" s="78">
        <f t="shared" si="34"/>
        <v>55145.71428571429</v>
      </c>
      <c r="L216" s="122">
        <f>INDEX('I-Baremo_VA_Lapesa'!$D$5:$K$66,MATCH($E216,'I-Baremo_VA_Lapesa'!$C$5:$C$66,0),MATCH($G216,'I-Baremo_VA_Lapesa'!$D$4:$K$4,0))</f>
        <v>0</v>
      </c>
      <c r="M216" s="123">
        <f t="shared" si="35"/>
        <v>0</v>
      </c>
      <c r="N216" s="113" cm="1">
        <f t="array" ref="N216">IF(AND($H216&lt;=4800,$I216&lt;=560),0,SUMPRODUCT(--($I216&gt;'I-Baremo_Regulación_Lapesa'!$B$4:$B$8),--($I216&lt;='I-Baremo_Regulación_Lapesa'!$C$4:$C$8),'I-Baremo_Regulación_Lapesa'!$D$4:$D$8))</f>
        <v>357</v>
      </c>
      <c r="O216" s="78">
        <f t="shared" si="36"/>
        <v>510.00000000000006</v>
      </c>
      <c r="P216" s="112">
        <f t="shared" si="37"/>
        <v>38959</v>
      </c>
      <c r="Q216" s="74">
        <f t="shared" si="38"/>
        <v>55655.71428571429</v>
      </c>
      <c r="R216" s="113">
        <f>INDEX('I-Baremo_Legalización'!$D$4:$D$100,MATCH($E216,'I-Baremo_Legalización'!$C$4:$C$100,0),1)</f>
        <v>2038.3500000000001</v>
      </c>
      <c r="S216" s="113" cm="1">
        <f t="array" ref="S216">+INDEX('I-Baremo_Acuerdo_Marco'!$F$2:$F$221,MATCH($C216&amp;$E216&amp;$G216,'I-Baremo_Acuerdo_Marco'!$C$2:$C$221&amp;'I-Baremo_Acuerdo_Marco'!$D$2:$D$221&amp;'I-Baremo_Acuerdo_Marco'!$E$2:$E$221,0))</f>
        <v>31518.98821544</v>
      </c>
      <c r="T216" s="112">
        <f t="shared" si="44"/>
        <v>72516.338215440002</v>
      </c>
      <c r="U216" s="116">
        <f t="shared" si="39"/>
        <v>89213.052501154292</v>
      </c>
      <c r="V216" s="74" t="str">
        <f t="shared" si="40"/>
        <v>EnterradoA1316</v>
      </c>
      <c r="W216" s="148">
        <f>+IF(AND($C216='C-Aux_CA'!$C$7,$D216='C-Aux_CA'!$C$5,$I216&gt;='C-Aux_CA'!$C$14,$H216&gt;='C-Aux_CA'!$C$15),1,0)</f>
        <v>0</v>
      </c>
      <c r="X216" s="148">
        <f t="shared" si="41"/>
        <v>1</v>
      </c>
      <c r="Y216" s="151" cm="1">
        <f t="array" ref="Y216">IF(W216=0,0,SUMPRODUCT(--($T216&gt;='C-BaremoVectorial'!$T$4:$T$1101),--(1=$W$4:$W$1101)))</f>
        <v>0</v>
      </c>
      <c r="Z216" s="151">
        <f t="shared" si="42"/>
        <v>0</v>
      </c>
      <c r="AA216" s="151" cm="1">
        <f t="array" ref="AA216">IF($W216=0,0,SUMPRODUCT(--(1=$W$4:$W$1101),--($U216&gt;='C-BaremoVectorial'!$U$4:$U$1101)))</f>
        <v>0</v>
      </c>
      <c r="AB216" s="21"/>
      <c r="AC216" s="21"/>
      <c r="AD216" s="21"/>
    </row>
    <row r="217" spans="1:30" ht="14.5" x14ac:dyDescent="0.35">
      <c r="A217" s="73">
        <f t="shared" si="43"/>
        <v>213</v>
      </c>
      <c r="B217" s="79" t="s">
        <v>59</v>
      </c>
      <c r="C217" s="79" t="s">
        <v>8245</v>
      </c>
      <c r="D217" s="79" t="s">
        <v>10</v>
      </c>
      <c r="E217" s="79" t="s">
        <v>75</v>
      </c>
      <c r="F217" s="183">
        <v>2</v>
      </c>
      <c r="G217" s="79" t="s">
        <v>8293</v>
      </c>
      <c r="H217" s="78">
        <f>2*24000</f>
        <v>48000</v>
      </c>
      <c r="I217" s="74" cm="1">
        <f t="array" ref="I217">+INDEX('I-Gasificación'!$G$5:$G$1100,MATCH($C217&amp;$D217&amp;$E217&amp;$G217,'I-Gasificación'!$C$5:$C$1100&amp;'I-Gasificación'!$D$5:$D$1100&amp;'I-Gasificación'!$E$5:$E$1100&amp;'I-Gasificación'!$F$5:$F$1100,0))</f>
        <v>1260</v>
      </c>
      <c r="J217" s="112">
        <f>INDEX('I-Baremo_Depósitos_Lapesa'!$C:$C,MATCH($E217,'I-Baremo_Depósitos_Lapesa'!$B:$B,0),1)</f>
        <v>41656</v>
      </c>
      <c r="K217" s="78">
        <f t="shared" si="34"/>
        <v>59508.571428571435</v>
      </c>
      <c r="L217" s="122">
        <f>INDEX('I-Baremo_VA_Lapesa'!$D$5:$K$66,MATCH($E217,'I-Baremo_VA_Lapesa'!$C$5:$C$66,0),MATCH($G217,'I-Baremo_VA_Lapesa'!$D$4:$K$4,0))</f>
        <v>0</v>
      </c>
      <c r="M217" s="123">
        <f t="shared" si="35"/>
        <v>0</v>
      </c>
      <c r="N217" s="113" cm="1">
        <f t="array" ref="N217">IF(AND($H217&lt;=4800,$I217&lt;=560),0,SUMPRODUCT(--($I217&gt;'I-Baremo_Regulación_Lapesa'!$B$4:$B$8),--($I217&lt;='I-Baremo_Regulación_Lapesa'!$C$4:$C$8),'I-Baremo_Regulación_Lapesa'!$D$4:$D$8))</f>
        <v>357</v>
      </c>
      <c r="O217" s="78">
        <f t="shared" si="36"/>
        <v>510.00000000000006</v>
      </c>
      <c r="P217" s="112">
        <f t="shared" si="37"/>
        <v>42013</v>
      </c>
      <c r="Q217" s="74">
        <f t="shared" si="38"/>
        <v>60018.571428571435</v>
      </c>
      <c r="R217" s="113">
        <f>INDEX('I-Baremo_Legalización'!$D$4:$D$100,MATCH($E217,'I-Baremo_Legalización'!$C$4:$C$100,0),1)</f>
        <v>2038.3500000000001</v>
      </c>
      <c r="S217" s="113" cm="1">
        <f t="array" ref="S217">+INDEX('I-Baremo_Acuerdo_Marco'!$F$2:$F$221,MATCH($C217&amp;$E217&amp;$G217,'I-Baremo_Acuerdo_Marco'!$C$2:$C$221&amp;'I-Baremo_Acuerdo_Marco'!$D$2:$D$221&amp;'I-Baremo_Acuerdo_Marco'!$E$2:$E$221,0))</f>
        <v>31127.763315440003</v>
      </c>
      <c r="T217" s="112">
        <f t="shared" si="44"/>
        <v>75179.113315440001</v>
      </c>
      <c r="U217" s="116">
        <f t="shared" si="39"/>
        <v>93184.684744011436</v>
      </c>
      <c r="V217" s="74" t="str">
        <f t="shared" si="40"/>
        <v>EnterradoA1260</v>
      </c>
      <c r="W217" s="148">
        <f>+IF(AND($C217='C-Aux_CA'!$C$7,$D217='C-Aux_CA'!$C$5,$I217&gt;='C-Aux_CA'!$C$14,$H217&gt;='C-Aux_CA'!$C$15),1,0)</f>
        <v>0</v>
      </c>
      <c r="X217" s="148">
        <f t="shared" si="41"/>
        <v>1</v>
      </c>
      <c r="Y217" s="151" cm="1">
        <f t="array" ref="Y217">IF(W217=0,0,SUMPRODUCT(--($T217&gt;='C-BaremoVectorial'!$T$4:$T$1101),--(1=$W$4:$W$1101)))</f>
        <v>0</v>
      </c>
      <c r="Z217" s="151">
        <f t="shared" si="42"/>
        <v>0</v>
      </c>
      <c r="AA217" s="151" cm="1">
        <f t="array" ref="AA217">IF($W217=0,0,SUMPRODUCT(--(1=$W$4:$W$1101),--($U217&gt;='C-BaremoVectorial'!$U$4:$U$1101)))</f>
        <v>0</v>
      </c>
      <c r="AB217" s="21"/>
      <c r="AC217" s="21"/>
      <c r="AD217" s="21"/>
    </row>
    <row r="218" spans="1:30" ht="14.5" x14ac:dyDescent="0.35">
      <c r="A218" s="73">
        <f t="shared" si="43"/>
        <v>214</v>
      </c>
      <c r="B218" s="79" t="s">
        <v>59</v>
      </c>
      <c r="C218" s="79" t="s">
        <v>8245</v>
      </c>
      <c r="D218" s="79" t="s">
        <v>10</v>
      </c>
      <c r="E218" s="79" t="s">
        <v>76</v>
      </c>
      <c r="F218" s="183">
        <v>2</v>
      </c>
      <c r="G218" s="79" t="s">
        <v>8293</v>
      </c>
      <c r="H218" s="78">
        <f>2*29000</f>
        <v>58000</v>
      </c>
      <c r="I218" s="74" cm="1">
        <f t="array" ref="I218">+INDEX('I-Gasificación'!$G$5:$G$1100,MATCH($C218&amp;$D218&amp;$E218&amp;$G218,'I-Gasificación'!$C$5:$C$1100&amp;'I-Gasificación'!$D$5:$D$1100&amp;'I-Gasificación'!$E$5:$E$1100&amp;'I-Gasificación'!$F$5:$F$1100,0))</f>
        <v>1512</v>
      </c>
      <c r="J218" s="112">
        <f>INDEX('I-Baremo_Depósitos_Lapesa'!$C:$C,MATCH($E218,'I-Baremo_Depósitos_Lapesa'!$B:$B,0),1)</f>
        <v>46810</v>
      </c>
      <c r="K218" s="78">
        <f t="shared" si="34"/>
        <v>66871.42857142858</v>
      </c>
      <c r="L218" s="122">
        <f>INDEX('I-Baremo_VA_Lapesa'!$D$5:$K$66,MATCH($E218,'I-Baremo_VA_Lapesa'!$C$5:$C$66,0),MATCH($G218,'I-Baremo_VA_Lapesa'!$D$4:$K$4,0))</f>
        <v>0</v>
      </c>
      <c r="M218" s="123">
        <f t="shared" si="35"/>
        <v>0</v>
      </c>
      <c r="N218" s="113" cm="1">
        <f t="array" ref="N218">IF(AND($H218&lt;=4800,$I218&lt;=560),0,SUMPRODUCT(--($I218&gt;'I-Baremo_Regulación_Lapesa'!$B$4:$B$8),--($I218&lt;='I-Baremo_Regulación_Lapesa'!$C$4:$C$8),'I-Baremo_Regulación_Lapesa'!$D$4:$D$8))</f>
        <v>1650</v>
      </c>
      <c r="O218" s="78">
        <f t="shared" si="36"/>
        <v>2357.1428571428573</v>
      </c>
      <c r="P218" s="112">
        <f t="shared" si="37"/>
        <v>48460</v>
      </c>
      <c r="Q218" s="74">
        <f t="shared" si="38"/>
        <v>69228.571428571435</v>
      </c>
      <c r="R218" s="113">
        <f>INDEX('I-Baremo_Legalización'!$D$4:$D$100,MATCH($E218,'I-Baremo_Legalización'!$C$4:$C$100,0),1)</f>
        <v>2038.3500000000001</v>
      </c>
      <c r="S218" s="113" cm="1">
        <f t="array" ref="S218">+INDEX('I-Baremo_Acuerdo_Marco'!$F$2:$F$221,MATCH($C218&amp;$E218&amp;$G218,'I-Baremo_Acuerdo_Marco'!$C$2:$C$221&amp;'I-Baremo_Acuerdo_Marco'!$D$2:$D$221&amp;'I-Baremo_Acuerdo_Marco'!$E$2:$E$221,0))</f>
        <v>34400.915340440006</v>
      </c>
      <c r="T218" s="112">
        <f t="shared" si="44"/>
        <v>84899.265340440004</v>
      </c>
      <c r="U218" s="116">
        <f t="shared" si="39"/>
        <v>105667.83676901145</v>
      </c>
      <c r="V218" s="74" t="str">
        <f t="shared" si="40"/>
        <v>EnterradoA1512</v>
      </c>
      <c r="W218" s="148">
        <f>+IF(AND($C218='C-Aux_CA'!$C$7,$D218='C-Aux_CA'!$C$5,$I218&gt;='C-Aux_CA'!$C$14,$H218&gt;='C-Aux_CA'!$C$15),1,0)</f>
        <v>0</v>
      </c>
      <c r="X218" s="148">
        <f t="shared" si="41"/>
        <v>1</v>
      </c>
      <c r="Y218" s="151" cm="1">
        <f t="array" ref="Y218">IF(W218=0,0,SUMPRODUCT(--($T218&gt;='C-BaremoVectorial'!$T$4:$T$1101),--(1=$W$4:$W$1101)))</f>
        <v>0</v>
      </c>
      <c r="Z218" s="151">
        <f t="shared" si="42"/>
        <v>0</v>
      </c>
      <c r="AA218" s="151" cm="1">
        <f t="array" ref="AA218">IF($W218=0,0,SUMPRODUCT(--(1=$W$4:$W$1101),--($U218&gt;='C-BaremoVectorial'!$U$4:$U$1101)))</f>
        <v>0</v>
      </c>
      <c r="AB218" s="21"/>
      <c r="AC218" s="21"/>
      <c r="AD218" s="21"/>
    </row>
    <row r="219" spans="1:30" ht="14.5" x14ac:dyDescent="0.35">
      <c r="A219" s="73">
        <f t="shared" si="43"/>
        <v>215</v>
      </c>
      <c r="B219" s="79" t="s">
        <v>59</v>
      </c>
      <c r="C219" s="79" t="s">
        <v>8245</v>
      </c>
      <c r="D219" s="79" t="s">
        <v>10</v>
      </c>
      <c r="E219" s="79" t="s">
        <v>77</v>
      </c>
      <c r="F219" s="183">
        <v>2</v>
      </c>
      <c r="G219" s="79" t="s">
        <v>8293</v>
      </c>
      <c r="H219" s="78">
        <f>2*34000</f>
        <v>68000</v>
      </c>
      <c r="I219" s="74" cm="1">
        <f t="array" ref="I219">+INDEX('I-Gasificación'!$G$5:$G$1100,MATCH($C219&amp;$D219&amp;$E219&amp;$G219,'I-Gasificación'!$C$5:$C$1100&amp;'I-Gasificación'!$D$5:$D$1100&amp;'I-Gasificación'!$E$5:$E$1100&amp;'I-Gasificación'!$F$5:$F$1100,0))</f>
        <v>1736</v>
      </c>
      <c r="J219" s="112">
        <f>INDEX('I-Baremo_Depósitos_Lapesa'!$C:$C,MATCH($E219,'I-Baremo_Depósitos_Lapesa'!$B:$B,0),1)</f>
        <v>51258</v>
      </c>
      <c r="K219" s="78">
        <f t="shared" si="34"/>
        <v>73225.71428571429</v>
      </c>
      <c r="L219" s="122">
        <f>INDEX('I-Baremo_VA_Lapesa'!$D$5:$K$66,MATCH($E219,'I-Baremo_VA_Lapesa'!$C$5:$C$66,0),MATCH($G219,'I-Baremo_VA_Lapesa'!$D$4:$K$4,0))</f>
        <v>0</v>
      </c>
      <c r="M219" s="123">
        <f t="shared" si="35"/>
        <v>0</v>
      </c>
      <c r="N219" s="113" cm="1">
        <f t="array" ref="N219">IF(AND($H219&lt;=4800,$I219&lt;=560),0,SUMPRODUCT(--($I219&gt;'I-Baremo_Regulación_Lapesa'!$B$4:$B$8),--($I219&lt;='I-Baremo_Regulación_Lapesa'!$C$4:$C$8),'I-Baremo_Regulación_Lapesa'!$D$4:$D$8))</f>
        <v>1650</v>
      </c>
      <c r="O219" s="78">
        <f t="shared" si="36"/>
        <v>2357.1428571428573</v>
      </c>
      <c r="P219" s="112">
        <f t="shared" si="37"/>
        <v>52908</v>
      </c>
      <c r="Q219" s="74">
        <f t="shared" si="38"/>
        <v>75582.857142857145</v>
      </c>
      <c r="R219" s="113">
        <f>INDEX('I-Baremo_Legalización'!$D$4:$D$100,MATCH($E219,'I-Baremo_Legalización'!$C$4:$C$100,0),1)</f>
        <v>2038.3500000000001</v>
      </c>
      <c r="S219" s="113" cm="1">
        <f t="array" ref="S219">+INDEX('I-Baremo_Acuerdo_Marco'!$F$2:$F$221,MATCH($C219&amp;$E219&amp;$G219,'I-Baremo_Acuerdo_Marco'!$C$2:$C$221&amp;'I-Baremo_Acuerdo_Marco'!$D$2:$D$221&amp;'I-Baremo_Acuerdo_Marco'!$E$2:$E$221,0))</f>
        <v>42315.296596100023</v>
      </c>
      <c r="T219" s="112">
        <f t="shared" si="44"/>
        <v>97261.646596100021</v>
      </c>
      <c r="U219" s="116">
        <f t="shared" si="39"/>
        <v>119936.50373895717</v>
      </c>
      <c r="V219" s="74" t="str">
        <f t="shared" si="40"/>
        <v>EnterradoA1736</v>
      </c>
      <c r="W219" s="148">
        <f>+IF(AND($C219='C-Aux_CA'!$C$7,$D219='C-Aux_CA'!$C$5,$I219&gt;='C-Aux_CA'!$C$14,$H219&gt;='C-Aux_CA'!$C$15),1,0)</f>
        <v>0</v>
      </c>
      <c r="X219" s="148">
        <f t="shared" si="41"/>
        <v>1</v>
      </c>
      <c r="Y219" s="151" cm="1">
        <f t="array" ref="Y219">IF(W219=0,0,SUMPRODUCT(--($T219&gt;='C-BaremoVectorial'!$T$4:$T$1101),--(1=$W$4:$W$1101)))</f>
        <v>0</v>
      </c>
      <c r="Z219" s="151">
        <f t="shared" si="42"/>
        <v>0</v>
      </c>
      <c r="AA219" s="151" cm="1">
        <f t="array" ref="AA219">IF($W219=0,0,SUMPRODUCT(--(1=$W$4:$W$1101),--($U219&gt;='C-BaremoVectorial'!$U$4:$U$1101)))</f>
        <v>0</v>
      </c>
      <c r="AB219" s="21"/>
      <c r="AC219" s="21"/>
      <c r="AD219" s="21"/>
    </row>
    <row r="220" spans="1:30" ht="14.5" x14ac:dyDescent="0.35">
      <c r="A220" s="73">
        <f t="shared" si="43"/>
        <v>216</v>
      </c>
      <c r="B220" s="79" t="s">
        <v>59</v>
      </c>
      <c r="C220" s="79" t="s">
        <v>8245</v>
      </c>
      <c r="D220" s="79" t="s">
        <v>10</v>
      </c>
      <c r="E220" s="79" t="s">
        <v>78</v>
      </c>
      <c r="F220" s="183">
        <v>2</v>
      </c>
      <c r="G220" s="79" t="s">
        <v>8293</v>
      </c>
      <c r="H220" s="78">
        <f>2*33000</f>
        <v>66000</v>
      </c>
      <c r="I220" s="74" cm="1">
        <f t="array" ref="I220">+INDEX('I-Gasificación'!$G$5:$G$1100,MATCH($C220&amp;$D220&amp;$E220&amp;$G220,'I-Gasificación'!$C$5:$C$1100&amp;'I-Gasificación'!$D$5:$D$1100&amp;'I-Gasificación'!$E$5:$E$1100&amp;'I-Gasificación'!$F$5:$F$1100,0))</f>
        <v>1400</v>
      </c>
      <c r="J220" s="112">
        <f>INDEX('I-Baremo_Depósitos_Lapesa'!$C:$C,MATCH($E220,'I-Baremo_Depósitos_Lapesa'!$B:$B,0),1)</f>
        <v>69114</v>
      </c>
      <c r="K220" s="78">
        <f t="shared" si="34"/>
        <v>98734.285714285725</v>
      </c>
      <c r="L220" s="122">
        <f>INDEX('I-Baremo_VA_Lapesa'!$D$5:$K$66,MATCH($E220,'I-Baremo_VA_Lapesa'!$C$5:$C$66,0),MATCH($G220,'I-Baremo_VA_Lapesa'!$D$4:$K$4,0))</f>
        <v>0</v>
      </c>
      <c r="M220" s="123">
        <f t="shared" si="35"/>
        <v>0</v>
      </c>
      <c r="N220" s="113" cm="1">
        <f t="array" ref="N220">IF(AND($H220&lt;=4800,$I220&lt;=560),0,SUMPRODUCT(--($I220&gt;'I-Baremo_Regulación_Lapesa'!$B$4:$B$8),--($I220&lt;='I-Baremo_Regulación_Lapesa'!$C$4:$C$8),'I-Baremo_Regulación_Lapesa'!$D$4:$D$8))</f>
        <v>357</v>
      </c>
      <c r="O220" s="78">
        <f t="shared" si="36"/>
        <v>510.00000000000006</v>
      </c>
      <c r="P220" s="112">
        <f t="shared" si="37"/>
        <v>69471</v>
      </c>
      <c r="Q220" s="74">
        <f t="shared" si="38"/>
        <v>99244.285714285725</v>
      </c>
      <c r="R220" s="113">
        <f>INDEX('I-Baremo_Legalización'!$D$4:$D$100,MATCH($E220,'I-Baremo_Legalización'!$C$4:$C$100,0),1)</f>
        <v>3215.3500000000004</v>
      </c>
      <c r="S220" s="113" cm="1">
        <f t="array" ref="S220">+INDEX('I-Baremo_Acuerdo_Marco'!$F$2:$F$221,MATCH($C220&amp;$E220&amp;$G220,'I-Baremo_Acuerdo_Marco'!$C$2:$C$221&amp;'I-Baremo_Acuerdo_Marco'!$D$2:$D$221&amp;'I-Baremo_Acuerdo_Marco'!$E$2:$E$221,0))</f>
        <v>38490.401896100011</v>
      </c>
      <c r="T220" s="112">
        <f t="shared" si="44"/>
        <v>111176.75189610002</v>
      </c>
      <c r="U220" s="116">
        <f t="shared" si="39"/>
        <v>140950.03761038574</v>
      </c>
      <c r="V220" s="74" t="str">
        <f t="shared" si="40"/>
        <v>EnterradoA1400</v>
      </c>
      <c r="W220" s="148">
        <f>+IF(AND($C220='C-Aux_CA'!$C$7,$D220='C-Aux_CA'!$C$5,$I220&gt;='C-Aux_CA'!$C$14,$H220&gt;='C-Aux_CA'!$C$15),1,0)</f>
        <v>0</v>
      </c>
      <c r="X220" s="148">
        <f t="shared" si="41"/>
        <v>1</v>
      </c>
      <c r="Y220" s="151" cm="1">
        <f t="array" ref="Y220">IF(W220=0,0,SUMPRODUCT(--($T220&gt;='C-BaremoVectorial'!$T$4:$T$1101),--(1=$W$4:$W$1101)))</f>
        <v>0</v>
      </c>
      <c r="Z220" s="151">
        <f t="shared" si="42"/>
        <v>0</v>
      </c>
      <c r="AA220" s="151" cm="1">
        <f t="array" ref="AA220">IF($W220=0,0,SUMPRODUCT(--(1=$W$4:$W$1101),--($U220&gt;='C-BaremoVectorial'!$U$4:$U$1101)))</f>
        <v>0</v>
      </c>
      <c r="AB220" s="21"/>
      <c r="AC220" s="21"/>
      <c r="AD220" s="21"/>
    </row>
    <row r="221" spans="1:30" ht="14.5" x14ac:dyDescent="0.35">
      <c r="A221" s="73">
        <f t="shared" si="43"/>
        <v>217</v>
      </c>
      <c r="B221" s="79" t="s">
        <v>59</v>
      </c>
      <c r="C221" s="79" t="s">
        <v>8245</v>
      </c>
      <c r="D221" s="79" t="s">
        <v>10</v>
      </c>
      <c r="E221" s="79" t="s">
        <v>79</v>
      </c>
      <c r="F221" s="183">
        <v>2</v>
      </c>
      <c r="G221" s="79" t="s">
        <v>8293</v>
      </c>
      <c r="H221" s="78">
        <f>2*50000</f>
        <v>100000</v>
      </c>
      <c r="I221" s="74" cm="1">
        <f t="array" ref="I221">+INDEX('I-Gasificación'!$G$5:$G$1100,MATCH($C221&amp;$D221&amp;$E221&amp;$G221,'I-Gasificación'!$C$5:$C$1100&amp;'I-Gasificación'!$D$5:$D$1100&amp;'I-Gasificación'!$E$5:$E$1100&amp;'I-Gasificación'!$F$5:$F$1100,0))</f>
        <v>2044</v>
      </c>
      <c r="J221" s="112">
        <f>INDEX('I-Baremo_Depósitos_Lapesa'!$C:$C,MATCH($E221,'I-Baremo_Depósitos_Lapesa'!$B:$B,0),1)</f>
        <v>89904</v>
      </c>
      <c r="K221" s="78">
        <f t="shared" si="34"/>
        <v>128434.28571428572</v>
      </c>
      <c r="L221" s="122">
        <f>INDEX('I-Baremo_VA_Lapesa'!$D$5:$K$66,MATCH($E221,'I-Baremo_VA_Lapesa'!$C$5:$C$66,0),MATCH($G221,'I-Baremo_VA_Lapesa'!$D$4:$K$4,0))</f>
        <v>0</v>
      </c>
      <c r="M221" s="123">
        <f t="shared" si="35"/>
        <v>0</v>
      </c>
      <c r="N221" s="113" cm="1">
        <f t="array" ref="N221">IF(AND($H221&lt;=4800,$I221&lt;=560),0,SUMPRODUCT(--($I221&gt;'I-Baremo_Regulación_Lapesa'!$B$4:$B$8),--($I221&lt;='I-Baremo_Regulación_Lapesa'!$C$4:$C$8),'I-Baremo_Regulación_Lapesa'!$D$4:$D$8))</f>
        <v>1650</v>
      </c>
      <c r="O221" s="78">
        <f t="shared" si="36"/>
        <v>2357.1428571428573</v>
      </c>
      <c r="P221" s="112">
        <f t="shared" si="37"/>
        <v>91554</v>
      </c>
      <c r="Q221" s="74">
        <f t="shared" si="38"/>
        <v>130791.42857142858</v>
      </c>
      <c r="R221" s="113">
        <f>INDEX('I-Baremo_Legalización'!$D$4:$D$100,MATCH($E221,'I-Baremo_Legalización'!$C$4:$C$100,0),1)</f>
        <v>3215.3500000000004</v>
      </c>
      <c r="S221" s="113" cm="1">
        <f t="array" ref="S221">+INDEX('I-Baremo_Acuerdo_Marco'!$F$2:$F$221,MATCH($C221&amp;$E221&amp;$G221,'I-Baremo_Acuerdo_Marco'!$C$2:$C$221&amp;'I-Baremo_Acuerdo_Marco'!$D$2:$D$221&amp;'I-Baremo_Acuerdo_Marco'!$E$2:$E$221,0))</f>
        <v>49925.668926100007</v>
      </c>
      <c r="T221" s="112">
        <f t="shared" si="44"/>
        <v>144695.01892610002</v>
      </c>
      <c r="U221" s="116">
        <f t="shared" si="39"/>
        <v>183932.4474975286</v>
      </c>
      <c r="V221" s="74" t="str">
        <f t="shared" si="40"/>
        <v>EnterradoA2044</v>
      </c>
      <c r="W221" s="148">
        <f>+IF(AND($C221='C-Aux_CA'!$C$7,$D221='C-Aux_CA'!$C$5,$I221&gt;='C-Aux_CA'!$C$14,$H221&gt;='C-Aux_CA'!$C$15),1,0)</f>
        <v>0</v>
      </c>
      <c r="X221" s="148">
        <f t="shared" si="41"/>
        <v>1</v>
      </c>
      <c r="Y221" s="151" cm="1">
        <f t="array" ref="Y221">IF(W221=0,0,SUMPRODUCT(--($T221&gt;='C-BaremoVectorial'!$T$4:$T$1101),--(1=$W$4:$W$1101)))</f>
        <v>0</v>
      </c>
      <c r="Z221" s="151">
        <f t="shared" si="42"/>
        <v>0</v>
      </c>
      <c r="AA221" s="151" cm="1">
        <f t="array" ref="AA221">IF($W221=0,0,SUMPRODUCT(--(1=$W$4:$W$1101),--($U221&gt;='C-BaremoVectorial'!$U$4:$U$1101)))</f>
        <v>0</v>
      </c>
      <c r="AB221" s="21"/>
      <c r="AC221" s="21"/>
      <c r="AD221" s="21"/>
    </row>
    <row r="222" spans="1:30" ht="14.5" x14ac:dyDescent="0.35">
      <c r="A222" s="73">
        <f t="shared" si="43"/>
        <v>218</v>
      </c>
      <c r="B222" s="79" t="s">
        <v>59</v>
      </c>
      <c r="C222" s="79" t="s">
        <v>8245</v>
      </c>
      <c r="D222" s="79" t="s">
        <v>10</v>
      </c>
      <c r="E222" s="79" t="s">
        <v>80</v>
      </c>
      <c r="F222" s="183">
        <v>2</v>
      </c>
      <c r="G222" s="79" t="s">
        <v>8293</v>
      </c>
      <c r="H222" s="78">
        <f>2*59000</f>
        <v>118000</v>
      </c>
      <c r="I222" s="74" cm="1">
        <f t="array" ref="I222">+INDEX('I-Gasificación'!$G$5:$G$1100,MATCH($C222&amp;$D222&amp;$E222&amp;$G222,'I-Gasificación'!$C$5:$C$1100&amp;'I-Gasificación'!$D$5:$D$1100&amp;'I-Gasificación'!$E$5:$E$1100&amp;'I-Gasificación'!$F$5:$F$1100,0))</f>
        <v>2436</v>
      </c>
      <c r="J222" s="112">
        <f>INDEX('I-Baremo_Depósitos_Lapesa'!$C:$C,MATCH($E222,'I-Baremo_Depósitos_Lapesa'!$B:$B,0),1)</f>
        <v>109646</v>
      </c>
      <c r="K222" s="78">
        <f t="shared" si="34"/>
        <v>156637.14285714287</v>
      </c>
      <c r="L222" s="122">
        <f>INDEX('I-Baremo_VA_Lapesa'!$D$5:$K$66,MATCH($E222,'I-Baremo_VA_Lapesa'!$C$5:$C$66,0),MATCH($G222,'I-Baremo_VA_Lapesa'!$D$4:$K$4,0))</f>
        <v>0</v>
      </c>
      <c r="M222" s="123">
        <f t="shared" si="35"/>
        <v>0</v>
      </c>
      <c r="N222" s="113" cm="1">
        <f t="array" ref="N222">IF(AND($H222&lt;=4800,$I222&lt;=560),0,SUMPRODUCT(--($I222&gt;'I-Baremo_Regulación_Lapesa'!$B$4:$B$8),--($I222&lt;='I-Baremo_Regulación_Lapesa'!$C$4:$C$8),'I-Baremo_Regulación_Lapesa'!$D$4:$D$8))</f>
        <v>1760</v>
      </c>
      <c r="O222" s="78">
        <f t="shared" si="36"/>
        <v>2514.2857142857142</v>
      </c>
      <c r="P222" s="112">
        <f t="shared" si="37"/>
        <v>111406</v>
      </c>
      <c r="Q222" s="74">
        <f t="shared" si="38"/>
        <v>159151.42857142858</v>
      </c>
      <c r="R222" s="113">
        <f>INDEX('I-Baremo_Legalización'!$D$4:$D$100,MATCH($E222,'I-Baremo_Legalización'!$C$4:$C$100,0),1)</f>
        <v>3215.3500000000004</v>
      </c>
      <c r="S222" s="113" cm="1">
        <f t="array" ref="S222">+INDEX('I-Baremo_Acuerdo_Marco'!$F$2:$F$221,MATCH($C222&amp;$E222&amp;$G222,'I-Baremo_Acuerdo_Marco'!$C$2:$C$221&amp;'I-Baremo_Acuerdo_Marco'!$D$2:$D$221&amp;'I-Baremo_Acuerdo_Marco'!$E$2:$E$221,0))</f>
        <v>55579.593851100006</v>
      </c>
      <c r="T222" s="112">
        <f t="shared" si="44"/>
        <v>170200.94385110002</v>
      </c>
      <c r="U222" s="116">
        <f t="shared" si="39"/>
        <v>217946.3724225286</v>
      </c>
      <c r="V222" s="74" t="str">
        <f t="shared" si="40"/>
        <v>EnterradoA2436</v>
      </c>
      <c r="W222" s="148">
        <f>+IF(AND($C222='C-Aux_CA'!$C$7,$D222='C-Aux_CA'!$C$5,$I222&gt;='C-Aux_CA'!$C$14,$H222&gt;='C-Aux_CA'!$C$15),1,0)</f>
        <v>0</v>
      </c>
      <c r="X222" s="148">
        <f t="shared" si="41"/>
        <v>1</v>
      </c>
      <c r="Y222" s="151" cm="1">
        <f t="array" ref="Y222">IF(W222=0,0,SUMPRODUCT(--($T222&gt;='C-BaremoVectorial'!$T$4:$T$1101),--(1=$W$4:$W$1101)))</f>
        <v>0</v>
      </c>
      <c r="Z222" s="151">
        <f t="shared" si="42"/>
        <v>0</v>
      </c>
      <c r="AA222" s="151" cm="1">
        <f t="array" ref="AA222">IF($W222=0,0,SUMPRODUCT(--(1=$W$4:$W$1101),--($U222&gt;='C-BaremoVectorial'!$U$4:$U$1101)))</f>
        <v>0</v>
      </c>
      <c r="AB222" s="21"/>
      <c r="AC222" s="21"/>
      <c r="AD222" s="21"/>
    </row>
    <row r="223" spans="1:30" ht="14.5" x14ac:dyDescent="0.35">
      <c r="A223" s="73">
        <f t="shared" si="43"/>
        <v>219</v>
      </c>
      <c r="B223" s="79" t="s">
        <v>59</v>
      </c>
      <c r="C223" s="79" t="s">
        <v>8245</v>
      </c>
      <c r="D223" s="79" t="s">
        <v>10</v>
      </c>
      <c r="E223" s="79" t="s">
        <v>81</v>
      </c>
      <c r="F223" s="183">
        <v>2</v>
      </c>
      <c r="G223" s="79" t="s">
        <v>8293</v>
      </c>
      <c r="H223" s="78">
        <f>2*50000</f>
        <v>100000</v>
      </c>
      <c r="I223" s="74" cm="1">
        <f t="array" ref="I223">+INDEX('I-Gasificación'!$G$5:$G$1100,MATCH($C223&amp;$D223&amp;$E223&amp;$G223,'I-Gasificación'!$C$5:$C$1100&amp;'I-Gasificación'!$D$5:$D$1100&amp;'I-Gasificación'!$E$5:$E$1100&amp;'I-Gasificación'!$F$5:$F$1100,0))</f>
        <v>1904</v>
      </c>
      <c r="J223" s="112">
        <f>INDEX('I-Baremo_Depósitos_Lapesa'!$C:$C,MATCH($E223,'I-Baremo_Depósitos_Lapesa'!$B:$B,0),1)</f>
        <v>91702</v>
      </c>
      <c r="K223" s="78">
        <f t="shared" si="34"/>
        <v>131002.85714285714</v>
      </c>
      <c r="L223" s="122">
        <f>INDEX('I-Baremo_VA_Lapesa'!$D$5:$K$66,MATCH($E223,'I-Baremo_VA_Lapesa'!$C$5:$C$66,0),MATCH($G223,'I-Baremo_VA_Lapesa'!$D$4:$K$4,0))</f>
        <v>0</v>
      </c>
      <c r="M223" s="123">
        <f t="shared" si="35"/>
        <v>0</v>
      </c>
      <c r="N223" s="113" cm="1">
        <f t="array" ref="N223">IF(AND($H223&lt;=4800,$I223&lt;=560),0,SUMPRODUCT(--($I223&gt;'I-Baremo_Regulación_Lapesa'!$B$4:$B$8),--($I223&lt;='I-Baremo_Regulación_Lapesa'!$C$4:$C$8),'I-Baremo_Regulación_Lapesa'!$D$4:$D$8))</f>
        <v>1650</v>
      </c>
      <c r="O223" s="78">
        <f t="shared" si="36"/>
        <v>2357.1428571428573</v>
      </c>
      <c r="P223" s="112">
        <f t="shared" si="37"/>
        <v>93352</v>
      </c>
      <c r="Q223" s="74">
        <f t="shared" si="38"/>
        <v>133360</v>
      </c>
      <c r="R223" s="113">
        <f>INDEX('I-Baremo_Legalización'!$D$4:$D$100,MATCH($E223,'I-Baremo_Legalización'!$C$4:$C$100,0),1)</f>
        <v>3215.3500000000004</v>
      </c>
      <c r="S223" s="113" cm="1">
        <f t="array" ref="S223">+INDEX('I-Baremo_Acuerdo_Marco'!$F$2:$F$221,MATCH($C223&amp;$E223&amp;$G223,'I-Baremo_Acuerdo_Marco'!$C$2:$C$221&amp;'I-Baremo_Acuerdo_Marco'!$D$2:$D$221&amp;'I-Baremo_Acuerdo_Marco'!$E$2:$E$221,0))</f>
        <v>42751.116376100006</v>
      </c>
      <c r="T223" s="112">
        <f t="shared" si="44"/>
        <v>139318.46637610003</v>
      </c>
      <c r="U223" s="116">
        <f t="shared" si="39"/>
        <v>179326.46637610003</v>
      </c>
      <c r="V223" s="74" t="str">
        <f t="shared" si="40"/>
        <v>EnterradoA1904</v>
      </c>
      <c r="W223" s="148">
        <f>+IF(AND($C223='C-Aux_CA'!$C$7,$D223='C-Aux_CA'!$C$5,$I223&gt;='C-Aux_CA'!$C$14,$H223&gt;='C-Aux_CA'!$C$15),1,0)</f>
        <v>0</v>
      </c>
      <c r="X223" s="148">
        <f t="shared" si="41"/>
        <v>1</v>
      </c>
      <c r="Y223" s="151" cm="1">
        <f t="array" ref="Y223">IF(W223=0,0,SUMPRODUCT(--($T223&gt;='C-BaremoVectorial'!$T$4:$T$1101),--(1=$W$4:$W$1101)))</f>
        <v>0</v>
      </c>
      <c r="Z223" s="151">
        <f t="shared" si="42"/>
        <v>0</v>
      </c>
      <c r="AA223" s="151" cm="1">
        <f t="array" ref="AA223">IF($W223=0,0,SUMPRODUCT(--(1=$W$4:$W$1101),--($U223&gt;='C-BaremoVectorial'!$U$4:$U$1101)))</f>
        <v>0</v>
      </c>
      <c r="AB223" s="21"/>
      <c r="AC223" s="21"/>
      <c r="AD223" s="21"/>
    </row>
    <row r="224" spans="1:30" ht="14.5" x14ac:dyDescent="0.35">
      <c r="A224" s="73">
        <v>1</v>
      </c>
      <c r="B224" s="79" t="s">
        <v>20</v>
      </c>
      <c r="C224" s="79" t="s">
        <v>8244</v>
      </c>
      <c r="D224" s="79" t="s">
        <v>14</v>
      </c>
      <c r="E224" s="79" t="s">
        <v>21</v>
      </c>
      <c r="F224" s="183">
        <v>1</v>
      </c>
      <c r="G224" s="79" t="s">
        <v>8293</v>
      </c>
      <c r="H224" s="78">
        <v>1000</v>
      </c>
      <c r="I224" s="74" cm="1">
        <f t="array" ref="I224">+INDEX('I-Gasificación'!$G$5:$G$1100,MATCH($C224&amp;$D224&amp;$E224&amp;$G224,'I-Gasificación'!$C$5:$C$1100&amp;'I-Gasificación'!$D$5:$D$1100&amp;'I-Gasificación'!$E$5:$E$1100&amp;'I-Gasificación'!$F$5:$F$1100,0))</f>
        <v>79.8</v>
      </c>
      <c r="J224" s="112">
        <f>INDEX('I-Baremo_Depósitos_Lapesa'!$C:$C,MATCH($E224,'I-Baremo_Depósitos_Lapesa'!$B:$B,0),1)</f>
        <v>1895</v>
      </c>
      <c r="K224" s="78">
        <f t="shared" si="34"/>
        <v>2707.1428571428573</v>
      </c>
      <c r="L224" s="122">
        <f>INDEX('I-Baremo_VA_Lapesa'!$D$5:$K$66,MATCH($E224,'I-Baremo_VA_Lapesa'!$C$5:$C$66,0),MATCH($G224,'I-Baremo_VA_Lapesa'!$D$4:$K$4,0))</f>
        <v>0</v>
      </c>
      <c r="M224" s="123">
        <f t="shared" si="35"/>
        <v>0</v>
      </c>
      <c r="N224" s="113" cm="1">
        <f t="array" ref="N224">IF(AND($H224&lt;=4800,$I224&lt;=560),0,SUMPRODUCT(--($I224&gt;'I-Baremo_Regulación_Lapesa'!$B$4:$B$8),--($I224&lt;='I-Baremo_Regulación_Lapesa'!$C$4:$C$8),'I-Baremo_Regulación_Lapesa'!$D$4:$D$8))</f>
        <v>0</v>
      </c>
      <c r="O224" s="78">
        <f t="shared" si="36"/>
        <v>0</v>
      </c>
      <c r="P224" s="112">
        <f t="shared" si="37"/>
        <v>1895</v>
      </c>
      <c r="Q224" s="74">
        <f t="shared" si="38"/>
        <v>2707.1428571428573</v>
      </c>
      <c r="R224" s="113">
        <f>INDEX('I-Baremo_Legalización'!$D$4:$D$100,MATCH($E224,'I-Baremo_Legalización'!$C$4:$C$100,0),1)</f>
        <v>1257.25</v>
      </c>
      <c r="S224" s="113" cm="1">
        <f t="array" ref="S224">+INDEX('I-Baremo_Acuerdo_Marco'!$F$2:$F$221,MATCH($C224&amp;$E224&amp;$G224,'I-Baremo_Acuerdo_Marco'!$C$2:$C$221&amp;'I-Baremo_Acuerdo_Marco'!$D$2:$D$221&amp;'I-Baremo_Acuerdo_Marco'!$E$2:$E$221,0))</f>
        <v>4206.7849999999999</v>
      </c>
      <c r="T224" s="112">
        <f t="shared" si="44"/>
        <v>7359.0349999999999</v>
      </c>
      <c r="U224" s="116">
        <f t="shared" si="39"/>
        <v>8171.1778571428567</v>
      </c>
      <c r="V224" s="74" t="str">
        <f t="shared" si="40"/>
        <v>AéreoB79,8</v>
      </c>
      <c r="W224" s="148">
        <f>+IF(AND($C224='C-Aux_CA'!$C$7,$D224='C-Aux_CA'!$C$5,$I224&gt;='C-Aux_CA'!$C$14,$H224&gt;='C-Aux_CA'!$C$15),1,0)</f>
        <v>0</v>
      </c>
      <c r="X224" s="148">
        <f t="shared" si="41"/>
        <v>1</v>
      </c>
      <c r="Y224" s="151" cm="1">
        <f t="array" ref="Y224">IF(W224=0,0,SUMPRODUCT(--($T224&gt;='C-BaremoVectorial'!$T$4:$T$1101),--(1=$W$4:$W$1101)))</f>
        <v>0</v>
      </c>
      <c r="Z224" s="151">
        <f t="shared" si="42"/>
        <v>0</v>
      </c>
      <c r="AA224" s="151" cm="1">
        <f t="array" ref="AA224">IF($W224=0,0,SUMPRODUCT(--(1=$W$4:$W$1101),--($U224&gt;='C-BaremoVectorial'!$U$4:$U$1101)))</f>
        <v>0</v>
      </c>
      <c r="AB224" s="21"/>
      <c r="AC224" s="21"/>
      <c r="AD224" s="21"/>
    </row>
    <row r="225" spans="1:30" ht="14.5" x14ac:dyDescent="0.35">
      <c r="A225" s="73">
        <f>+A224+1</f>
        <v>2</v>
      </c>
      <c r="B225" s="79" t="s">
        <v>20</v>
      </c>
      <c r="C225" s="79" t="s">
        <v>8244</v>
      </c>
      <c r="D225" s="79" t="s">
        <v>14</v>
      </c>
      <c r="E225" s="79" t="s">
        <v>22</v>
      </c>
      <c r="F225" s="183">
        <v>1</v>
      </c>
      <c r="G225" s="79" t="s">
        <v>8293</v>
      </c>
      <c r="H225" s="78">
        <v>1450</v>
      </c>
      <c r="I225" s="74" cm="1">
        <f t="array" ref="I225">+INDEX('I-Gasificación'!$G$5:$G$1100,MATCH($C225&amp;$D225&amp;$E225&amp;$G225,'I-Gasificación'!$C$5:$C$1100&amp;'I-Gasificación'!$D$5:$D$1100&amp;'I-Gasificación'!$E$5:$E$1100&amp;'I-Gasificación'!$F$5:$F$1100,0))</f>
        <v>102.2</v>
      </c>
      <c r="J225" s="112">
        <f>INDEX('I-Baremo_Depósitos_Lapesa'!$C:$C,MATCH($E225,'I-Baremo_Depósitos_Lapesa'!$B:$B,0),1)</f>
        <v>2436</v>
      </c>
      <c r="K225" s="78">
        <f t="shared" si="34"/>
        <v>3480</v>
      </c>
      <c r="L225" s="122">
        <f>INDEX('I-Baremo_VA_Lapesa'!$D$5:$K$66,MATCH($E225,'I-Baremo_VA_Lapesa'!$C$5:$C$66,0),MATCH($G225,'I-Baremo_VA_Lapesa'!$D$4:$K$4,0))</f>
        <v>0</v>
      </c>
      <c r="M225" s="123">
        <f t="shared" si="35"/>
        <v>0</v>
      </c>
      <c r="N225" s="113" cm="1">
        <f t="array" ref="N225">IF(AND($H225&lt;=4800,$I225&lt;=560),0,SUMPRODUCT(--($I225&gt;'I-Baremo_Regulación_Lapesa'!$B$4:$B$8),--($I225&lt;='I-Baremo_Regulación_Lapesa'!$C$4:$C$8),'I-Baremo_Regulación_Lapesa'!$D$4:$D$8))</f>
        <v>0</v>
      </c>
      <c r="O225" s="78">
        <f t="shared" si="36"/>
        <v>0</v>
      </c>
      <c r="P225" s="112">
        <f t="shared" si="37"/>
        <v>2436</v>
      </c>
      <c r="Q225" s="74">
        <f t="shared" si="38"/>
        <v>3480</v>
      </c>
      <c r="R225" s="113">
        <f>INDEX('I-Baremo_Legalización'!$D$4:$D$100,MATCH($E225,'I-Baremo_Legalización'!$C$4:$C$100,0),1)</f>
        <v>1257.25</v>
      </c>
      <c r="S225" s="113" cm="1">
        <f t="array" ref="S225">+INDEX('I-Baremo_Acuerdo_Marco'!$F$2:$F$221,MATCH($C225&amp;$E225&amp;$G225,'I-Baremo_Acuerdo_Marco'!$C$2:$C$221&amp;'I-Baremo_Acuerdo_Marco'!$D$2:$D$221&amp;'I-Baremo_Acuerdo_Marco'!$E$2:$E$221,0))</f>
        <v>4647.8850000000011</v>
      </c>
      <c r="T225" s="112">
        <f t="shared" si="44"/>
        <v>8341.135000000002</v>
      </c>
      <c r="U225" s="116">
        <f t="shared" si="39"/>
        <v>9385.135000000002</v>
      </c>
      <c r="V225" s="74" t="str">
        <f t="shared" si="40"/>
        <v>AéreoB102,2</v>
      </c>
      <c r="W225" s="148">
        <f>+IF(AND($C225='C-Aux_CA'!$C$7,$D225='C-Aux_CA'!$C$5,$I225&gt;='C-Aux_CA'!$C$14,$H225&gt;='C-Aux_CA'!$C$15),1,0)</f>
        <v>0</v>
      </c>
      <c r="X225" s="148">
        <f t="shared" si="41"/>
        <v>1</v>
      </c>
      <c r="Y225" s="151" cm="1">
        <f t="array" ref="Y225">IF(W225=0,0,SUMPRODUCT(--($T225&gt;='C-BaremoVectorial'!$T$4:$T$1101),--(1=$W$4:$W$1101)))</f>
        <v>0</v>
      </c>
      <c r="Z225" s="151">
        <f t="shared" si="42"/>
        <v>0</v>
      </c>
      <c r="AA225" s="151" cm="1">
        <f t="array" ref="AA225">IF($W225=0,0,SUMPRODUCT(--(1=$W$4:$W$1101),--($U225&gt;='C-BaremoVectorial'!$U$4:$U$1101)))</f>
        <v>0</v>
      </c>
      <c r="AB225" s="21"/>
      <c r="AC225" s="21"/>
      <c r="AD225" s="21"/>
    </row>
    <row r="226" spans="1:30" ht="14.5" x14ac:dyDescent="0.35">
      <c r="A226" s="73">
        <f t="shared" ref="A226:A289" si="45">+A225+1</f>
        <v>3</v>
      </c>
      <c r="B226" s="79" t="s">
        <v>20</v>
      </c>
      <c r="C226" s="79" t="s">
        <v>8244</v>
      </c>
      <c r="D226" s="79" t="s">
        <v>14</v>
      </c>
      <c r="E226" s="79" t="s">
        <v>23</v>
      </c>
      <c r="F226" s="183">
        <v>1</v>
      </c>
      <c r="G226" s="79" t="s">
        <v>8293</v>
      </c>
      <c r="H226" s="78">
        <v>2450</v>
      </c>
      <c r="I226" s="74" cm="1">
        <f t="array" ref="I226">+INDEX('I-Gasificación'!$G$5:$G$1100,MATCH($C226&amp;$D226&amp;$E226&amp;$G226,'I-Gasificación'!$C$5:$C$1100&amp;'I-Gasificación'!$D$5:$D$1100&amp;'I-Gasificación'!$E$5:$E$1100&amp;'I-Gasificación'!$F$5:$F$1100,0))</f>
        <v>151.20000000000002</v>
      </c>
      <c r="J226" s="112">
        <f>INDEX('I-Baremo_Depósitos_Lapesa'!$C:$C,MATCH($E226,'I-Baremo_Depósitos_Lapesa'!$B:$B,0),1)</f>
        <v>2778</v>
      </c>
      <c r="K226" s="78">
        <f t="shared" si="34"/>
        <v>3968.5714285714289</v>
      </c>
      <c r="L226" s="122">
        <f>INDEX('I-Baremo_VA_Lapesa'!$D$5:$K$66,MATCH($E226,'I-Baremo_VA_Lapesa'!$C$5:$C$66,0),MATCH($G226,'I-Baremo_VA_Lapesa'!$D$4:$K$4,0))</f>
        <v>0</v>
      </c>
      <c r="M226" s="123">
        <f t="shared" si="35"/>
        <v>0</v>
      </c>
      <c r="N226" s="113" cm="1">
        <f t="array" ref="N226">IF(AND($H226&lt;=4800,$I226&lt;=560),0,SUMPRODUCT(--($I226&gt;'I-Baremo_Regulación_Lapesa'!$B$4:$B$8),--($I226&lt;='I-Baremo_Regulación_Lapesa'!$C$4:$C$8),'I-Baremo_Regulación_Lapesa'!$D$4:$D$8))</f>
        <v>0</v>
      </c>
      <c r="O226" s="78">
        <f t="shared" si="36"/>
        <v>0</v>
      </c>
      <c r="P226" s="112">
        <f t="shared" si="37"/>
        <v>2778</v>
      </c>
      <c r="Q226" s="74">
        <f t="shared" si="38"/>
        <v>3968.5714285714289</v>
      </c>
      <c r="R226" s="113">
        <f>INDEX('I-Baremo_Legalización'!$D$4:$D$100,MATCH($E226,'I-Baremo_Legalización'!$C$4:$C$100,0),1)</f>
        <v>1257.25</v>
      </c>
      <c r="S226" s="113" cm="1">
        <f t="array" ref="S226">+INDEX('I-Baremo_Acuerdo_Marco'!$F$2:$F$221,MATCH($C226&amp;$E226&amp;$G226,'I-Baremo_Acuerdo_Marco'!$C$2:$C$221&amp;'I-Baremo_Acuerdo_Marco'!$D$2:$D$221&amp;'I-Baremo_Acuerdo_Marco'!$E$2:$E$221,0))</f>
        <v>5061.4850000000006</v>
      </c>
      <c r="T226" s="112">
        <f t="shared" si="44"/>
        <v>9096.7350000000006</v>
      </c>
      <c r="U226" s="116">
        <f t="shared" si="39"/>
        <v>10287.30642857143</v>
      </c>
      <c r="V226" s="74" t="str">
        <f t="shared" si="40"/>
        <v>AéreoB151,2</v>
      </c>
      <c r="W226" s="148">
        <f>+IF(AND($C226='C-Aux_CA'!$C$7,$D226='C-Aux_CA'!$C$5,$I226&gt;='C-Aux_CA'!$C$14,$H226&gt;='C-Aux_CA'!$C$15),1,0)</f>
        <v>0</v>
      </c>
      <c r="X226" s="148">
        <f t="shared" si="41"/>
        <v>1</v>
      </c>
      <c r="Y226" s="151" cm="1">
        <f t="array" ref="Y226">IF(W226=0,0,SUMPRODUCT(--($T226&gt;='C-BaremoVectorial'!$T$4:$T$1101),--(1=$W$4:$W$1101)))</f>
        <v>0</v>
      </c>
      <c r="Z226" s="151">
        <f t="shared" si="42"/>
        <v>0</v>
      </c>
      <c r="AA226" s="151" cm="1">
        <f t="array" ref="AA226">IF($W226=0,0,SUMPRODUCT(--(1=$W$4:$W$1101),--($U226&gt;='C-BaremoVectorial'!$U$4:$U$1101)))</f>
        <v>0</v>
      </c>
      <c r="AB226" s="21"/>
      <c r="AC226" s="21"/>
      <c r="AD226" s="21"/>
    </row>
    <row r="227" spans="1:30" ht="14.5" x14ac:dyDescent="0.35">
      <c r="A227" s="73">
        <f t="shared" si="45"/>
        <v>4</v>
      </c>
      <c r="B227" s="79" t="s">
        <v>20</v>
      </c>
      <c r="C227" s="79" t="s">
        <v>8244</v>
      </c>
      <c r="D227" s="79" t="s">
        <v>14</v>
      </c>
      <c r="E227" s="79" t="s">
        <v>24</v>
      </c>
      <c r="F227" s="183">
        <v>1</v>
      </c>
      <c r="G227" s="79" t="s">
        <v>8293</v>
      </c>
      <c r="H227" s="78">
        <v>4000</v>
      </c>
      <c r="I227" s="74" cm="1">
        <f t="array" ref="I227">+INDEX('I-Gasificación'!$G$5:$G$1100,MATCH($C227&amp;$D227&amp;$E227&amp;$G227,'I-Gasificación'!$C$5:$C$1100&amp;'I-Gasificación'!$D$5:$D$1100&amp;'I-Gasificación'!$E$5:$E$1100&amp;'I-Gasificación'!$F$5:$F$1100,0))</f>
        <v>229.59999999999997</v>
      </c>
      <c r="J227" s="112">
        <f>INDEX('I-Baremo_Depósitos_Lapesa'!$C:$C,MATCH($E227,'I-Baremo_Depósitos_Lapesa'!$B:$B,0),1)</f>
        <v>3766</v>
      </c>
      <c r="K227" s="78">
        <f t="shared" si="34"/>
        <v>5380</v>
      </c>
      <c r="L227" s="122">
        <f>INDEX('I-Baremo_VA_Lapesa'!$D$5:$K$66,MATCH($E227,'I-Baremo_VA_Lapesa'!$C$5:$C$66,0),MATCH($G227,'I-Baremo_VA_Lapesa'!$D$4:$K$4,0))</f>
        <v>0</v>
      </c>
      <c r="M227" s="123">
        <f t="shared" si="35"/>
        <v>0</v>
      </c>
      <c r="N227" s="113" cm="1">
        <f t="array" ref="N227">IF(AND($H227&lt;=4800,$I227&lt;=560),0,SUMPRODUCT(--($I227&gt;'I-Baremo_Regulación_Lapesa'!$B$4:$B$8),--($I227&lt;='I-Baremo_Regulación_Lapesa'!$C$4:$C$8),'I-Baremo_Regulación_Lapesa'!$D$4:$D$8))</f>
        <v>0</v>
      </c>
      <c r="O227" s="78">
        <f t="shared" si="36"/>
        <v>0</v>
      </c>
      <c r="P227" s="112">
        <f t="shared" si="37"/>
        <v>3766</v>
      </c>
      <c r="Q227" s="74">
        <f t="shared" si="38"/>
        <v>5380</v>
      </c>
      <c r="R227" s="113">
        <f>INDEX('I-Baremo_Legalización'!$D$4:$D$100,MATCH($E227,'I-Baremo_Legalización'!$C$4:$C$100,0),1)</f>
        <v>1257.25</v>
      </c>
      <c r="S227" s="113" cm="1">
        <f t="array" ref="S227">+INDEX('I-Baremo_Acuerdo_Marco'!$F$2:$F$221,MATCH($C227&amp;$E227&amp;$G227,'I-Baremo_Acuerdo_Marco'!$C$2:$C$221&amp;'I-Baremo_Acuerdo_Marco'!$D$2:$D$221&amp;'I-Baremo_Acuerdo_Marco'!$E$2:$E$221,0))</f>
        <v>5647.7850000000008</v>
      </c>
      <c r="T227" s="112">
        <f t="shared" si="44"/>
        <v>10671.035</v>
      </c>
      <c r="U227" s="116">
        <f t="shared" si="39"/>
        <v>12285.035</v>
      </c>
      <c r="V227" s="74" t="str">
        <f t="shared" si="40"/>
        <v>AéreoB229,6</v>
      </c>
      <c r="W227" s="148">
        <f>+IF(AND($C227='C-Aux_CA'!$C$7,$D227='C-Aux_CA'!$C$5,$I227&gt;='C-Aux_CA'!$C$14,$H227&gt;='C-Aux_CA'!$C$15),1,0)</f>
        <v>0</v>
      </c>
      <c r="X227" s="148">
        <f t="shared" si="41"/>
        <v>1</v>
      </c>
      <c r="Y227" s="151" cm="1">
        <f t="array" ref="Y227">IF(W227=0,0,SUMPRODUCT(--($T227&gt;='C-BaremoVectorial'!$T$4:$T$1101),--(1=$W$4:$W$1101)))</f>
        <v>0</v>
      </c>
      <c r="Z227" s="151">
        <f t="shared" si="42"/>
        <v>0</v>
      </c>
      <c r="AA227" s="151" cm="1">
        <f t="array" ref="AA227">IF($W227=0,0,SUMPRODUCT(--(1=$W$4:$W$1101),--($U227&gt;='C-BaremoVectorial'!$U$4:$U$1101)))</f>
        <v>0</v>
      </c>
      <c r="AB227" s="21"/>
      <c r="AC227" s="21"/>
      <c r="AD227" s="21"/>
    </row>
    <row r="228" spans="1:30" ht="14.5" x14ac:dyDescent="0.35">
      <c r="A228" s="73">
        <f t="shared" si="45"/>
        <v>5</v>
      </c>
      <c r="B228" s="79" t="s">
        <v>20</v>
      </c>
      <c r="C228" s="79" t="s">
        <v>8244</v>
      </c>
      <c r="D228" s="79" t="s">
        <v>14</v>
      </c>
      <c r="E228" s="79" t="s">
        <v>25</v>
      </c>
      <c r="F228" s="183">
        <v>1</v>
      </c>
      <c r="G228" s="79" t="s">
        <v>8293</v>
      </c>
      <c r="H228" s="78">
        <v>4880</v>
      </c>
      <c r="I228" s="74" cm="1">
        <f t="array" ref="I228">+INDEX('I-Gasificación'!$G$5:$G$1100,MATCH($C228&amp;$D228&amp;$E228&amp;$G228,'I-Gasificación'!$C$5:$C$1100&amp;'I-Gasificación'!$D$5:$D$1100&amp;'I-Gasificación'!$E$5:$E$1100&amp;'I-Gasificación'!$F$5:$F$1100,0))</f>
        <v>275.8</v>
      </c>
      <c r="J228" s="112">
        <f>INDEX('I-Baremo_Depósitos_Lapesa'!$C:$C,MATCH($E228,'I-Baremo_Depósitos_Lapesa'!$B:$B,0),1)</f>
        <v>4424</v>
      </c>
      <c r="K228" s="78">
        <f t="shared" si="34"/>
        <v>6320</v>
      </c>
      <c r="L228" s="122">
        <f>INDEX('I-Baremo_VA_Lapesa'!$D$5:$K$66,MATCH($E228,'I-Baremo_VA_Lapesa'!$C$5:$C$66,0),MATCH($G228,'I-Baremo_VA_Lapesa'!$D$4:$K$4,0))</f>
        <v>0</v>
      </c>
      <c r="M228" s="123">
        <f t="shared" si="35"/>
        <v>0</v>
      </c>
      <c r="N228" s="113" cm="1">
        <f t="array" ref="N228">IF(AND($H228&lt;=4800,$I228&lt;=560),0,SUMPRODUCT(--($I228&gt;'I-Baremo_Regulación_Lapesa'!$B$4:$B$8),--($I228&lt;='I-Baremo_Regulación_Lapesa'!$C$4:$C$8),'I-Baremo_Regulación_Lapesa'!$D$4:$D$8))</f>
        <v>357</v>
      </c>
      <c r="O228" s="78">
        <f t="shared" si="36"/>
        <v>510.00000000000006</v>
      </c>
      <c r="P228" s="112">
        <f t="shared" si="37"/>
        <v>4781</v>
      </c>
      <c r="Q228" s="74">
        <f t="shared" si="38"/>
        <v>6830</v>
      </c>
      <c r="R228" s="113">
        <f>INDEX('I-Baremo_Legalización'!$D$4:$D$100,MATCH($E228,'I-Baremo_Legalización'!$C$4:$C$100,0),1)</f>
        <v>1257.25</v>
      </c>
      <c r="S228" s="113" cm="1">
        <f t="array" ref="S228">+INDEX('I-Baremo_Acuerdo_Marco'!$F$2:$F$221,MATCH($C228&amp;$E228&amp;$G228,'I-Baremo_Acuerdo_Marco'!$C$2:$C$221&amp;'I-Baremo_Acuerdo_Marco'!$D$2:$D$221&amp;'I-Baremo_Acuerdo_Marco'!$E$2:$E$221,0))</f>
        <v>5963.4850000000006</v>
      </c>
      <c r="T228" s="112">
        <f t="shared" si="44"/>
        <v>12001.735000000001</v>
      </c>
      <c r="U228" s="116">
        <f t="shared" si="39"/>
        <v>14050.735000000001</v>
      </c>
      <c r="V228" s="74" t="str">
        <f t="shared" si="40"/>
        <v>AéreoB275,8</v>
      </c>
      <c r="W228" s="148">
        <f>+IF(AND($C228='C-Aux_CA'!$C$7,$D228='C-Aux_CA'!$C$5,$I228&gt;='C-Aux_CA'!$C$14,$H228&gt;='C-Aux_CA'!$C$15),1,0)</f>
        <v>0</v>
      </c>
      <c r="X228" s="148">
        <f t="shared" si="41"/>
        <v>1</v>
      </c>
      <c r="Y228" s="151" cm="1">
        <f t="array" ref="Y228">IF(W228=0,0,SUMPRODUCT(--($T228&gt;='C-BaremoVectorial'!$T$4:$T$1101),--(1=$W$4:$W$1101)))</f>
        <v>0</v>
      </c>
      <c r="Z228" s="151">
        <f t="shared" si="42"/>
        <v>0</v>
      </c>
      <c r="AA228" s="151" cm="1">
        <f t="array" ref="AA228">IF($W228=0,0,SUMPRODUCT(--(1=$W$4:$W$1101),--($U228&gt;='C-BaremoVectorial'!$U$4:$U$1101)))</f>
        <v>0</v>
      </c>
      <c r="AB228" s="21"/>
      <c r="AC228" s="21"/>
      <c r="AD228" s="21"/>
    </row>
    <row r="229" spans="1:30" ht="14.5" x14ac:dyDescent="0.35">
      <c r="A229" s="73">
        <f t="shared" si="45"/>
        <v>6</v>
      </c>
      <c r="B229" s="79" t="s">
        <v>20</v>
      </c>
      <c r="C229" s="79" t="s">
        <v>8244</v>
      </c>
      <c r="D229" s="79" t="s">
        <v>14</v>
      </c>
      <c r="E229" s="79" t="s">
        <v>26</v>
      </c>
      <c r="F229" s="183">
        <v>1</v>
      </c>
      <c r="G229" s="79" t="s">
        <v>8293</v>
      </c>
      <c r="H229" s="78">
        <v>6650</v>
      </c>
      <c r="I229" s="74" cm="1">
        <f t="array" ref="I229">+INDEX('I-Gasificación'!$G$5:$G$1100,MATCH($C229&amp;$D229&amp;$E229&amp;$G229,'I-Gasificación'!$C$5:$C$1100&amp;'I-Gasificación'!$D$5:$D$1100&amp;'I-Gasificación'!$E$5:$E$1100&amp;'I-Gasificación'!$F$5:$F$1100,0))</f>
        <v>365.40000000000003</v>
      </c>
      <c r="J229" s="112">
        <f>INDEX('I-Baremo_Depósitos_Lapesa'!$C:$C,MATCH($E229,'I-Baremo_Depósitos_Lapesa'!$B:$B,0),1)</f>
        <v>5057</v>
      </c>
      <c r="K229" s="78">
        <f t="shared" si="34"/>
        <v>7224.2857142857147</v>
      </c>
      <c r="L229" s="122">
        <f>INDEX('I-Baremo_VA_Lapesa'!$D$5:$K$66,MATCH($E229,'I-Baremo_VA_Lapesa'!$C$5:$C$66,0),MATCH($G229,'I-Baremo_VA_Lapesa'!$D$4:$K$4,0))</f>
        <v>0</v>
      </c>
      <c r="M229" s="123">
        <f t="shared" si="35"/>
        <v>0</v>
      </c>
      <c r="N229" s="113" cm="1">
        <f t="array" ref="N229">IF(AND($H229&lt;=4800,$I229&lt;=560),0,SUMPRODUCT(--($I229&gt;'I-Baremo_Regulación_Lapesa'!$B$4:$B$8),--($I229&lt;='I-Baremo_Regulación_Lapesa'!$C$4:$C$8),'I-Baremo_Regulación_Lapesa'!$D$4:$D$8))</f>
        <v>357</v>
      </c>
      <c r="O229" s="78">
        <f t="shared" si="36"/>
        <v>510.00000000000006</v>
      </c>
      <c r="P229" s="112">
        <f t="shared" si="37"/>
        <v>5414</v>
      </c>
      <c r="Q229" s="74">
        <f t="shared" si="38"/>
        <v>7734.2857142857147</v>
      </c>
      <c r="R229" s="113">
        <f>INDEX('I-Baremo_Legalización'!$D$4:$D$100,MATCH($E229,'I-Baremo_Legalización'!$C$4:$C$100,0),1)</f>
        <v>1257.25</v>
      </c>
      <c r="S229" s="113" cm="1">
        <f t="array" ref="S229">+INDEX('I-Baremo_Acuerdo_Marco'!$F$2:$F$221,MATCH($C229&amp;$E229&amp;$G229,'I-Baremo_Acuerdo_Marco'!$C$2:$C$221&amp;'I-Baremo_Acuerdo_Marco'!$D$2:$D$221&amp;'I-Baremo_Acuerdo_Marco'!$E$2:$E$221,0))</f>
        <v>7087.6850000000013</v>
      </c>
      <c r="T229" s="112">
        <f t="shared" si="44"/>
        <v>13758.935000000001</v>
      </c>
      <c r="U229" s="116">
        <f t="shared" si="39"/>
        <v>16079.220714285715</v>
      </c>
      <c r="V229" s="74" t="str">
        <f t="shared" si="40"/>
        <v>AéreoB365,4</v>
      </c>
      <c r="W229" s="148">
        <f>+IF(AND($C229='C-Aux_CA'!$C$7,$D229='C-Aux_CA'!$C$5,$I229&gt;='C-Aux_CA'!$C$14,$H229&gt;='C-Aux_CA'!$C$15),1,0)</f>
        <v>0</v>
      </c>
      <c r="X229" s="148">
        <f t="shared" si="41"/>
        <v>1</v>
      </c>
      <c r="Y229" s="151" cm="1">
        <f t="array" ref="Y229">IF(W229=0,0,SUMPRODUCT(--($T229&gt;='C-BaremoVectorial'!$T$4:$T$1101),--(1=$W$4:$W$1101)))</f>
        <v>0</v>
      </c>
      <c r="Z229" s="151">
        <f t="shared" si="42"/>
        <v>0</v>
      </c>
      <c r="AA229" s="151" cm="1">
        <f t="array" ref="AA229">IF($W229=0,0,SUMPRODUCT(--(1=$W$4:$W$1101),--($U229&gt;='C-BaremoVectorial'!$U$4:$U$1101)))</f>
        <v>0</v>
      </c>
      <c r="AB229" s="21"/>
      <c r="AC229" s="21"/>
      <c r="AD229" s="21"/>
    </row>
    <row r="230" spans="1:30" ht="14.5" x14ac:dyDescent="0.35">
      <c r="A230" s="73">
        <f t="shared" si="45"/>
        <v>7</v>
      </c>
      <c r="B230" s="79" t="s">
        <v>20</v>
      </c>
      <c r="C230" s="79" t="s">
        <v>8244</v>
      </c>
      <c r="D230" s="79" t="s">
        <v>14</v>
      </c>
      <c r="E230" s="79" t="s">
        <v>27</v>
      </c>
      <c r="F230" s="183">
        <v>1</v>
      </c>
      <c r="G230" s="79" t="s">
        <v>8293</v>
      </c>
      <c r="H230" s="78">
        <v>8334</v>
      </c>
      <c r="I230" s="74" cm="1">
        <f t="array" ref="I230">+INDEX('I-Gasificación'!$G$5:$G$1100,MATCH($C230&amp;$D230&amp;$E230&amp;$G230,'I-Gasificación'!$C$5:$C$1100&amp;'I-Gasificación'!$D$5:$D$1100&amp;'I-Gasificación'!$E$5:$E$1100&amp;'I-Gasificación'!$F$5:$F$1100,0))</f>
        <v>455</v>
      </c>
      <c r="J230" s="112">
        <f>INDEX('I-Baremo_Depósitos_Lapesa'!$C:$C,MATCH($E230,'I-Baremo_Depósitos_Lapesa'!$B:$B,0),1)</f>
        <v>6078</v>
      </c>
      <c r="K230" s="78">
        <f t="shared" si="34"/>
        <v>8682.8571428571431</v>
      </c>
      <c r="L230" s="122">
        <f>INDEX('I-Baremo_VA_Lapesa'!$D$5:$K$66,MATCH($E230,'I-Baremo_VA_Lapesa'!$C$5:$C$66,0),MATCH($G230,'I-Baremo_VA_Lapesa'!$D$4:$K$4,0))</f>
        <v>0</v>
      </c>
      <c r="M230" s="123">
        <f t="shared" si="35"/>
        <v>0</v>
      </c>
      <c r="N230" s="113" cm="1">
        <f t="array" ref="N230">IF(AND($H230&lt;=4800,$I230&lt;=560),0,SUMPRODUCT(--($I230&gt;'I-Baremo_Regulación_Lapesa'!$B$4:$B$8),--($I230&lt;='I-Baremo_Regulación_Lapesa'!$C$4:$C$8),'I-Baremo_Regulación_Lapesa'!$D$4:$D$8))</f>
        <v>357</v>
      </c>
      <c r="O230" s="78">
        <f t="shared" si="36"/>
        <v>510.00000000000006</v>
      </c>
      <c r="P230" s="112">
        <f t="shared" si="37"/>
        <v>6435</v>
      </c>
      <c r="Q230" s="74">
        <f t="shared" si="38"/>
        <v>9192.8571428571431</v>
      </c>
      <c r="R230" s="113">
        <f>INDEX('I-Baremo_Legalización'!$D$4:$D$100,MATCH($E230,'I-Baremo_Legalización'!$C$4:$C$100,0),1)</f>
        <v>1257.25</v>
      </c>
      <c r="S230" s="113" cm="1">
        <f t="array" ref="S230">+INDEX('I-Baremo_Acuerdo_Marco'!$F$2:$F$221,MATCH($C230&amp;$E230&amp;$G230,'I-Baremo_Acuerdo_Marco'!$C$2:$C$221&amp;'I-Baremo_Acuerdo_Marco'!$D$2:$D$221&amp;'I-Baremo_Acuerdo_Marco'!$E$2:$E$221,0))</f>
        <v>7424.2850000000008</v>
      </c>
      <c r="T230" s="112">
        <f t="shared" si="44"/>
        <v>15116.535</v>
      </c>
      <c r="U230" s="116">
        <f t="shared" si="39"/>
        <v>17874.392142857145</v>
      </c>
      <c r="V230" s="74" t="str">
        <f t="shared" si="40"/>
        <v>AéreoB455</v>
      </c>
      <c r="W230" s="148">
        <f>+IF(AND($C230='C-Aux_CA'!$C$7,$D230='C-Aux_CA'!$C$5,$I230&gt;='C-Aux_CA'!$C$14,$H230&gt;='C-Aux_CA'!$C$15),1,0)</f>
        <v>0</v>
      </c>
      <c r="X230" s="148">
        <f t="shared" si="41"/>
        <v>1</v>
      </c>
      <c r="Y230" s="151" cm="1">
        <f t="array" ref="Y230">IF(W230=0,0,SUMPRODUCT(--($T230&gt;='C-BaremoVectorial'!$T$4:$T$1101),--(1=$W$4:$W$1101)))</f>
        <v>0</v>
      </c>
      <c r="Z230" s="151">
        <f t="shared" si="42"/>
        <v>0</v>
      </c>
      <c r="AA230" s="151" cm="1">
        <f t="array" ref="AA230">IF($W230=0,0,SUMPRODUCT(--(1=$W$4:$W$1101),--($U230&gt;='C-BaremoVectorial'!$U$4:$U$1101)))</f>
        <v>0</v>
      </c>
      <c r="AB230" s="21"/>
      <c r="AC230" s="21"/>
      <c r="AD230" s="21"/>
    </row>
    <row r="231" spans="1:30" ht="14.5" x14ac:dyDescent="0.35">
      <c r="A231" s="73">
        <f t="shared" si="45"/>
        <v>8</v>
      </c>
      <c r="B231" s="79" t="s">
        <v>20</v>
      </c>
      <c r="C231" s="79" t="s">
        <v>8244</v>
      </c>
      <c r="D231" s="79" t="s">
        <v>14</v>
      </c>
      <c r="E231" s="79" t="s">
        <v>28</v>
      </c>
      <c r="F231" s="183">
        <v>1</v>
      </c>
      <c r="G231" s="79" t="s">
        <v>8293</v>
      </c>
      <c r="H231" s="78">
        <v>10000</v>
      </c>
      <c r="I231" s="74" cm="1">
        <f t="array" ref="I231">+INDEX('I-Gasificación'!$G$5:$G$1100,MATCH($C231&amp;$D231&amp;$E231&amp;$G231,'I-Gasificación'!$C$5:$C$1100&amp;'I-Gasificación'!$D$5:$D$1100&amp;'I-Gasificación'!$E$5:$E$1100&amp;'I-Gasificación'!$F$5:$F$1100,0))</f>
        <v>448</v>
      </c>
      <c r="J231" s="112">
        <f>INDEX('I-Baremo_Depósitos_Lapesa'!$C:$C,MATCH($E231,'I-Baremo_Depósitos_Lapesa'!$B:$B,0),1)</f>
        <v>8595</v>
      </c>
      <c r="K231" s="78">
        <f t="shared" si="34"/>
        <v>12278.571428571429</v>
      </c>
      <c r="L231" s="122">
        <f>INDEX('I-Baremo_VA_Lapesa'!$D$5:$K$66,MATCH($E231,'I-Baremo_VA_Lapesa'!$C$5:$C$66,0),MATCH($G231,'I-Baremo_VA_Lapesa'!$D$4:$K$4,0))</f>
        <v>0</v>
      </c>
      <c r="M231" s="123">
        <f t="shared" si="35"/>
        <v>0</v>
      </c>
      <c r="N231" s="113" cm="1">
        <f t="array" ref="N231">IF(AND($H231&lt;=4800,$I231&lt;=560),0,SUMPRODUCT(--($I231&gt;'I-Baremo_Regulación_Lapesa'!$B$4:$B$8),--($I231&lt;='I-Baremo_Regulación_Lapesa'!$C$4:$C$8),'I-Baremo_Regulación_Lapesa'!$D$4:$D$8))</f>
        <v>357</v>
      </c>
      <c r="O231" s="78">
        <f t="shared" si="36"/>
        <v>510.00000000000006</v>
      </c>
      <c r="P231" s="112">
        <f t="shared" si="37"/>
        <v>8952</v>
      </c>
      <c r="Q231" s="74">
        <f t="shared" si="38"/>
        <v>12788.571428571429</v>
      </c>
      <c r="R231" s="113">
        <f>INDEX('I-Baremo_Legalización'!$D$4:$D$100,MATCH($E231,'I-Baremo_Legalización'!$C$4:$C$100,0),1)</f>
        <v>1257.25</v>
      </c>
      <c r="S231" s="113" cm="1">
        <f t="array" ref="S231">+INDEX('I-Baremo_Acuerdo_Marco'!$F$2:$F$221,MATCH($C231&amp;$E231&amp;$G231,'I-Baremo_Acuerdo_Marco'!$C$2:$C$221&amp;'I-Baremo_Acuerdo_Marco'!$D$2:$D$221&amp;'I-Baremo_Acuerdo_Marco'!$E$2:$E$221,0))</f>
        <v>8052.3850000000011</v>
      </c>
      <c r="T231" s="112">
        <f t="shared" si="44"/>
        <v>18261.635000000002</v>
      </c>
      <c r="U231" s="116">
        <f t="shared" si="39"/>
        <v>22098.20642857143</v>
      </c>
      <c r="V231" s="74" t="str">
        <f t="shared" si="40"/>
        <v>AéreoB448</v>
      </c>
      <c r="W231" s="148">
        <f>+IF(AND($C231='C-Aux_CA'!$C$7,$D231='C-Aux_CA'!$C$5,$I231&gt;='C-Aux_CA'!$C$14,$H231&gt;='C-Aux_CA'!$C$15),1,0)</f>
        <v>0</v>
      </c>
      <c r="X231" s="148">
        <f t="shared" si="41"/>
        <v>1</v>
      </c>
      <c r="Y231" s="151" cm="1">
        <f t="array" ref="Y231">IF(W231=0,0,SUMPRODUCT(--($T231&gt;='C-BaremoVectorial'!$T$4:$T$1101),--(1=$W$4:$W$1101)))</f>
        <v>0</v>
      </c>
      <c r="Z231" s="151">
        <f t="shared" si="42"/>
        <v>0</v>
      </c>
      <c r="AA231" s="151" cm="1">
        <f t="array" ref="AA231">IF($W231=0,0,SUMPRODUCT(--(1=$W$4:$W$1101),--($U231&gt;='C-BaremoVectorial'!$U$4:$U$1101)))</f>
        <v>0</v>
      </c>
      <c r="AB231" s="21"/>
      <c r="AC231" s="21"/>
      <c r="AD231" s="21"/>
    </row>
    <row r="232" spans="1:30" ht="14.5" x14ac:dyDescent="0.35">
      <c r="A232" s="73">
        <f t="shared" si="45"/>
        <v>9</v>
      </c>
      <c r="B232" s="79" t="s">
        <v>20</v>
      </c>
      <c r="C232" s="79" t="s">
        <v>8244</v>
      </c>
      <c r="D232" s="79" t="s">
        <v>14</v>
      </c>
      <c r="E232" s="79" t="s">
        <v>29</v>
      </c>
      <c r="F232" s="183">
        <v>1</v>
      </c>
      <c r="G232" s="79" t="s">
        <v>8293</v>
      </c>
      <c r="H232" s="78">
        <v>13000</v>
      </c>
      <c r="I232" s="74" cm="1">
        <f t="array" ref="I232">+INDEX('I-Gasificación'!$G$5:$G$1100,MATCH($C232&amp;$D232&amp;$E232&amp;$G232,'I-Gasificación'!$C$5:$C$1100&amp;'I-Gasificación'!$D$5:$D$1100&amp;'I-Gasificación'!$E$5:$E$1100&amp;'I-Gasificación'!$F$5:$F$1100,0))</f>
        <v>574</v>
      </c>
      <c r="J232" s="112">
        <f>INDEX('I-Baremo_Depósitos_Lapesa'!$C:$C,MATCH($E232,'I-Baremo_Depósitos_Lapesa'!$B:$B,0),1)</f>
        <v>10510</v>
      </c>
      <c r="K232" s="78">
        <f t="shared" si="34"/>
        <v>15014.285714285716</v>
      </c>
      <c r="L232" s="122">
        <f>INDEX('I-Baremo_VA_Lapesa'!$D$5:$K$66,MATCH($E232,'I-Baremo_VA_Lapesa'!$C$5:$C$66,0),MATCH($G232,'I-Baremo_VA_Lapesa'!$D$4:$K$4,0))</f>
        <v>0</v>
      </c>
      <c r="M232" s="123">
        <f t="shared" si="35"/>
        <v>0</v>
      </c>
      <c r="N232" s="113" cm="1">
        <f t="array" ref="N232">IF(AND($H232&lt;=4800,$I232&lt;=560),0,SUMPRODUCT(--($I232&gt;'I-Baremo_Regulación_Lapesa'!$B$4:$B$8),--($I232&lt;='I-Baremo_Regulación_Lapesa'!$C$4:$C$8),'I-Baremo_Regulación_Lapesa'!$D$4:$D$8))</f>
        <v>357</v>
      </c>
      <c r="O232" s="78">
        <f t="shared" si="36"/>
        <v>510.00000000000006</v>
      </c>
      <c r="P232" s="112">
        <f t="shared" si="37"/>
        <v>10867</v>
      </c>
      <c r="Q232" s="74">
        <f t="shared" si="38"/>
        <v>15524.285714285716</v>
      </c>
      <c r="R232" s="113">
        <f>INDEX('I-Baremo_Legalización'!$D$4:$D$100,MATCH($E232,'I-Baremo_Legalización'!$C$4:$C$100,0),1)</f>
        <v>1257.25</v>
      </c>
      <c r="S232" s="113" cm="1">
        <f t="array" ref="S232">+INDEX('I-Baremo_Acuerdo_Marco'!$F$2:$F$221,MATCH($C232&amp;$E232&amp;$G232,'I-Baremo_Acuerdo_Marco'!$C$2:$C$221&amp;'I-Baremo_Acuerdo_Marco'!$D$2:$D$221&amp;'I-Baremo_Acuerdo_Marco'!$E$2:$E$221,0))</f>
        <v>8648.5850000000009</v>
      </c>
      <c r="T232" s="112">
        <f t="shared" si="44"/>
        <v>20772.834999999999</v>
      </c>
      <c r="U232" s="116">
        <f t="shared" si="39"/>
        <v>25430.120714285717</v>
      </c>
      <c r="V232" s="74" t="str">
        <f t="shared" si="40"/>
        <v>AéreoB574</v>
      </c>
      <c r="W232" s="148">
        <f>+IF(AND($C232='C-Aux_CA'!$C$7,$D232='C-Aux_CA'!$C$5,$I232&gt;='C-Aux_CA'!$C$14,$H232&gt;='C-Aux_CA'!$C$15),1,0)</f>
        <v>0</v>
      </c>
      <c r="X232" s="148">
        <f t="shared" si="41"/>
        <v>1</v>
      </c>
      <c r="Y232" s="151" cm="1">
        <f t="array" ref="Y232">IF(W232=0,0,SUMPRODUCT(--($T232&gt;='C-BaremoVectorial'!$T$4:$T$1101),--(1=$W$4:$W$1101)))</f>
        <v>0</v>
      </c>
      <c r="Z232" s="151">
        <f t="shared" si="42"/>
        <v>0</v>
      </c>
      <c r="AA232" s="151" cm="1">
        <f t="array" ref="AA232">IF($W232=0,0,SUMPRODUCT(--(1=$W$4:$W$1101),--($U232&gt;='C-BaremoVectorial'!$U$4:$U$1101)))</f>
        <v>0</v>
      </c>
      <c r="AB232" s="21"/>
      <c r="AC232" s="21"/>
      <c r="AD232" s="21"/>
    </row>
    <row r="233" spans="1:30" ht="14.5" x14ac:dyDescent="0.35">
      <c r="A233" s="73">
        <f t="shared" si="45"/>
        <v>10</v>
      </c>
      <c r="B233" s="79" t="s">
        <v>20</v>
      </c>
      <c r="C233" s="79" t="s">
        <v>8244</v>
      </c>
      <c r="D233" s="79" t="s">
        <v>14</v>
      </c>
      <c r="E233" s="79" t="s">
        <v>30</v>
      </c>
      <c r="F233" s="183">
        <v>1</v>
      </c>
      <c r="G233" s="79" t="s">
        <v>8293</v>
      </c>
      <c r="H233" s="78">
        <v>16000</v>
      </c>
      <c r="I233" s="74" cm="1">
        <f t="array" ref="I233">+INDEX('I-Gasificación'!$G$5:$G$1100,MATCH($C233&amp;$D233&amp;$E233&amp;$G233,'I-Gasificación'!$C$5:$C$1100&amp;'I-Gasificación'!$D$5:$D$1100&amp;'I-Gasificación'!$E$5:$E$1100&amp;'I-Gasificación'!$F$5:$F$1100,0))</f>
        <v>700</v>
      </c>
      <c r="J233" s="112">
        <f>INDEX('I-Baremo_Depósitos_Lapesa'!$C:$C,MATCH($E233,'I-Baremo_Depósitos_Lapesa'!$B:$B,0),1)</f>
        <v>12792</v>
      </c>
      <c r="K233" s="78">
        <f t="shared" si="34"/>
        <v>18274.285714285714</v>
      </c>
      <c r="L233" s="122">
        <f>INDEX('I-Baremo_VA_Lapesa'!$D$5:$K$66,MATCH($E233,'I-Baremo_VA_Lapesa'!$C$5:$C$66,0),MATCH($G233,'I-Baremo_VA_Lapesa'!$D$4:$K$4,0))</f>
        <v>0</v>
      </c>
      <c r="M233" s="123">
        <f t="shared" si="35"/>
        <v>0</v>
      </c>
      <c r="N233" s="113" cm="1">
        <f t="array" ref="N233">IF(AND($H233&lt;=4800,$I233&lt;=560),0,SUMPRODUCT(--($I233&gt;'I-Baremo_Regulación_Lapesa'!$B$4:$B$8),--($I233&lt;='I-Baremo_Regulación_Lapesa'!$C$4:$C$8),'I-Baremo_Regulación_Lapesa'!$D$4:$D$8))</f>
        <v>357</v>
      </c>
      <c r="O233" s="78">
        <f t="shared" si="36"/>
        <v>510.00000000000006</v>
      </c>
      <c r="P233" s="112">
        <f t="shared" si="37"/>
        <v>13149</v>
      </c>
      <c r="Q233" s="74">
        <f t="shared" si="38"/>
        <v>18784.285714285714</v>
      </c>
      <c r="R233" s="113">
        <f>INDEX('I-Baremo_Legalización'!$D$4:$D$100,MATCH($E233,'I-Baremo_Legalización'!$C$4:$C$100,0),1)</f>
        <v>2038.3500000000001</v>
      </c>
      <c r="S233" s="113" cm="1">
        <f t="array" ref="S233">+INDEX('I-Baremo_Acuerdo_Marco'!$F$2:$F$221,MATCH($C233&amp;$E233&amp;$G233,'I-Baremo_Acuerdo_Marco'!$C$2:$C$221&amp;'I-Baremo_Acuerdo_Marco'!$D$2:$D$221&amp;'I-Baremo_Acuerdo_Marco'!$E$2:$E$221,0))</f>
        <v>9757.0110000000004</v>
      </c>
      <c r="T233" s="112">
        <f t="shared" si="44"/>
        <v>24944.361000000001</v>
      </c>
      <c r="U233" s="116">
        <f t="shared" si="39"/>
        <v>30579.646714285715</v>
      </c>
      <c r="V233" s="74" t="str">
        <f t="shared" si="40"/>
        <v>AéreoB700</v>
      </c>
      <c r="W233" s="148">
        <f>+IF(AND($C233='C-Aux_CA'!$C$7,$D233='C-Aux_CA'!$C$5,$I233&gt;='C-Aux_CA'!$C$14,$H233&gt;='C-Aux_CA'!$C$15),1,0)</f>
        <v>0</v>
      </c>
      <c r="X233" s="148">
        <f t="shared" si="41"/>
        <v>1</v>
      </c>
      <c r="Y233" s="151" cm="1">
        <f t="array" ref="Y233">IF(W233=0,0,SUMPRODUCT(--($T233&gt;='C-BaremoVectorial'!$T$4:$T$1101),--(1=$W$4:$W$1101)))</f>
        <v>0</v>
      </c>
      <c r="Z233" s="151">
        <f t="shared" si="42"/>
        <v>0</v>
      </c>
      <c r="AA233" s="151" cm="1">
        <f t="array" ref="AA233">IF($W233=0,0,SUMPRODUCT(--(1=$W$4:$W$1101),--($U233&gt;='C-BaremoVectorial'!$U$4:$U$1101)))</f>
        <v>0</v>
      </c>
      <c r="AB233" s="21"/>
      <c r="AC233" s="21"/>
      <c r="AD233" s="21"/>
    </row>
    <row r="234" spans="1:30" ht="14.5" x14ac:dyDescent="0.35">
      <c r="A234" s="73">
        <f t="shared" si="45"/>
        <v>11</v>
      </c>
      <c r="B234" s="79" t="s">
        <v>20</v>
      </c>
      <c r="C234" s="79" t="s">
        <v>8244</v>
      </c>
      <c r="D234" s="79" t="s">
        <v>14</v>
      </c>
      <c r="E234" s="79" t="s">
        <v>31</v>
      </c>
      <c r="F234" s="183">
        <v>1</v>
      </c>
      <c r="G234" s="79" t="s">
        <v>8293</v>
      </c>
      <c r="H234" s="78">
        <v>19000</v>
      </c>
      <c r="I234" s="74" cm="1">
        <f t="array" ref="I234">+INDEX('I-Gasificación'!$G$5:$G$1100,MATCH($C234&amp;$D234&amp;$E234&amp;$G234,'I-Gasificación'!$C$5:$C$1100&amp;'I-Gasificación'!$D$5:$D$1100&amp;'I-Gasificación'!$E$5:$E$1100&amp;'I-Gasificación'!$F$5:$F$1100,0))</f>
        <v>812</v>
      </c>
      <c r="J234" s="112">
        <f>INDEX('I-Baremo_Depósitos_Lapesa'!$C:$C,MATCH($E234,'I-Baremo_Depósitos_Lapesa'!$B:$B,0),1)</f>
        <v>13916</v>
      </c>
      <c r="K234" s="78">
        <f t="shared" si="34"/>
        <v>19880</v>
      </c>
      <c r="L234" s="122">
        <f>INDEX('I-Baremo_VA_Lapesa'!$D$5:$K$66,MATCH($E234,'I-Baremo_VA_Lapesa'!$C$5:$C$66,0),MATCH($G234,'I-Baremo_VA_Lapesa'!$D$4:$K$4,0))</f>
        <v>0</v>
      </c>
      <c r="M234" s="123">
        <f t="shared" si="35"/>
        <v>0</v>
      </c>
      <c r="N234" s="113" cm="1">
        <f t="array" ref="N234">IF(AND($H234&lt;=4800,$I234&lt;=560),0,SUMPRODUCT(--($I234&gt;'I-Baremo_Regulación_Lapesa'!$B$4:$B$8),--($I234&lt;='I-Baremo_Regulación_Lapesa'!$C$4:$C$8),'I-Baremo_Regulación_Lapesa'!$D$4:$D$8))</f>
        <v>357</v>
      </c>
      <c r="O234" s="78">
        <f t="shared" si="36"/>
        <v>510.00000000000006</v>
      </c>
      <c r="P234" s="112">
        <f t="shared" si="37"/>
        <v>14273</v>
      </c>
      <c r="Q234" s="74">
        <f t="shared" si="38"/>
        <v>20390</v>
      </c>
      <c r="R234" s="113">
        <f>INDEX('I-Baremo_Legalización'!$D$4:$D$100,MATCH($E234,'I-Baremo_Legalización'!$C$4:$C$100,0),1)</f>
        <v>2038.3500000000001</v>
      </c>
      <c r="S234" s="113" cm="1">
        <f t="array" ref="S234">+INDEX('I-Baremo_Acuerdo_Marco'!$F$2:$F$221,MATCH($C234&amp;$E234&amp;$G234,'I-Baremo_Acuerdo_Marco'!$C$2:$C$221&amp;'I-Baremo_Acuerdo_Marco'!$D$2:$D$221&amp;'I-Baremo_Acuerdo_Marco'!$E$2:$E$221,0))</f>
        <v>11217.811000000002</v>
      </c>
      <c r="T234" s="112">
        <f t="shared" si="44"/>
        <v>27529.161</v>
      </c>
      <c r="U234" s="116">
        <f t="shared" si="39"/>
        <v>33646.161</v>
      </c>
      <c r="V234" s="74" t="str">
        <f t="shared" si="40"/>
        <v>AéreoB812</v>
      </c>
      <c r="W234" s="148">
        <f>+IF(AND($C234='C-Aux_CA'!$C$7,$D234='C-Aux_CA'!$C$5,$I234&gt;='C-Aux_CA'!$C$14,$H234&gt;='C-Aux_CA'!$C$15),1,0)</f>
        <v>0</v>
      </c>
      <c r="X234" s="148">
        <f t="shared" si="41"/>
        <v>1</v>
      </c>
      <c r="Y234" s="151" cm="1">
        <f t="array" ref="Y234">IF(W234=0,0,SUMPRODUCT(--($T234&gt;='C-BaremoVectorial'!$T$4:$T$1101),--(1=$W$4:$W$1101)))</f>
        <v>0</v>
      </c>
      <c r="Z234" s="151">
        <f t="shared" si="42"/>
        <v>0</v>
      </c>
      <c r="AA234" s="151" cm="1">
        <f t="array" ref="AA234">IF($W234=0,0,SUMPRODUCT(--(1=$W$4:$W$1101),--($U234&gt;='C-BaremoVectorial'!$U$4:$U$1101)))</f>
        <v>0</v>
      </c>
      <c r="AB234" s="21"/>
      <c r="AC234" s="21"/>
      <c r="AD234" s="21"/>
    </row>
    <row r="235" spans="1:30" ht="14.5" x14ac:dyDescent="0.35">
      <c r="A235" s="73">
        <f t="shared" si="45"/>
        <v>12</v>
      </c>
      <c r="B235" s="79" t="s">
        <v>20</v>
      </c>
      <c r="C235" s="79" t="s">
        <v>8244</v>
      </c>
      <c r="D235" s="79" t="s">
        <v>14</v>
      </c>
      <c r="E235" s="79" t="s">
        <v>32</v>
      </c>
      <c r="F235" s="183">
        <v>1</v>
      </c>
      <c r="G235" s="79" t="s">
        <v>8293</v>
      </c>
      <c r="H235" s="78">
        <v>22000</v>
      </c>
      <c r="I235" s="74" cm="1">
        <f t="array" ref="I235">+INDEX('I-Gasificación'!$G$5:$G$1100,MATCH($C235&amp;$D235&amp;$E235&amp;$G235,'I-Gasificación'!$C$5:$C$1100&amp;'I-Gasificación'!$D$5:$D$1100&amp;'I-Gasificación'!$E$5:$E$1100&amp;'I-Gasificación'!$F$5:$F$1100,0))</f>
        <v>938</v>
      </c>
      <c r="J235" s="112">
        <f>INDEX('I-Baremo_Depósitos_Lapesa'!$C:$C,MATCH($E235,'I-Baremo_Depósitos_Lapesa'!$B:$B,0),1)</f>
        <v>17932</v>
      </c>
      <c r="K235" s="78">
        <f t="shared" si="34"/>
        <v>25617.142857142859</v>
      </c>
      <c r="L235" s="122">
        <f>INDEX('I-Baremo_VA_Lapesa'!$D$5:$K$66,MATCH($E235,'I-Baremo_VA_Lapesa'!$C$5:$C$66,0),MATCH($G235,'I-Baremo_VA_Lapesa'!$D$4:$K$4,0))</f>
        <v>0</v>
      </c>
      <c r="M235" s="123">
        <f t="shared" si="35"/>
        <v>0</v>
      </c>
      <c r="N235" s="113" cm="1">
        <f t="array" ref="N235">IF(AND($H235&lt;=4800,$I235&lt;=560),0,SUMPRODUCT(--($I235&gt;'I-Baremo_Regulación_Lapesa'!$B$4:$B$8),--($I235&lt;='I-Baremo_Regulación_Lapesa'!$C$4:$C$8),'I-Baremo_Regulación_Lapesa'!$D$4:$D$8))</f>
        <v>357</v>
      </c>
      <c r="O235" s="78">
        <f t="shared" si="36"/>
        <v>510.00000000000006</v>
      </c>
      <c r="P235" s="112">
        <f t="shared" si="37"/>
        <v>18289</v>
      </c>
      <c r="Q235" s="74">
        <f t="shared" si="38"/>
        <v>26127.142857142859</v>
      </c>
      <c r="R235" s="113">
        <f>INDEX('I-Baremo_Legalización'!$D$4:$D$100,MATCH($E235,'I-Baremo_Legalización'!$C$4:$C$100,0),1)</f>
        <v>2038.3500000000001</v>
      </c>
      <c r="S235" s="113" cm="1">
        <f t="array" ref="S235">+INDEX('I-Baremo_Acuerdo_Marco'!$F$2:$F$221,MATCH($C235&amp;$E235&amp;$G235,'I-Baremo_Acuerdo_Marco'!$C$2:$C$221&amp;'I-Baremo_Acuerdo_Marco'!$D$2:$D$221&amp;'I-Baremo_Acuerdo_Marco'!$E$2:$E$221,0))</f>
        <v>11990.011</v>
      </c>
      <c r="T235" s="112">
        <f t="shared" si="44"/>
        <v>32317.360999999997</v>
      </c>
      <c r="U235" s="116">
        <f t="shared" si="39"/>
        <v>40155.503857142859</v>
      </c>
      <c r="V235" s="74" t="str">
        <f t="shared" si="40"/>
        <v>AéreoB938</v>
      </c>
      <c r="W235" s="148">
        <f>+IF(AND($C235='C-Aux_CA'!$C$7,$D235='C-Aux_CA'!$C$5,$I235&gt;='C-Aux_CA'!$C$14,$H235&gt;='C-Aux_CA'!$C$15),1,0)</f>
        <v>0</v>
      </c>
      <c r="X235" s="148">
        <f t="shared" si="41"/>
        <v>1</v>
      </c>
      <c r="Y235" s="151" cm="1">
        <f t="array" ref="Y235">IF(W235=0,0,SUMPRODUCT(--($T235&gt;='C-BaremoVectorial'!$T$4:$T$1101),--(1=$W$4:$W$1101)))</f>
        <v>0</v>
      </c>
      <c r="Z235" s="151">
        <f t="shared" si="42"/>
        <v>0</v>
      </c>
      <c r="AA235" s="151" cm="1">
        <f t="array" ref="AA235">IF($W235=0,0,SUMPRODUCT(--(1=$W$4:$W$1101),--($U235&gt;='C-BaremoVectorial'!$U$4:$U$1101)))</f>
        <v>0</v>
      </c>
      <c r="AB235" s="21"/>
      <c r="AC235" s="21"/>
      <c r="AD235" s="21"/>
    </row>
    <row r="236" spans="1:30" ht="14.5" x14ac:dyDescent="0.35">
      <c r="A236" s="73">
        <f t="shared" si="45"/>
        <v>13</v>
      </c>
      <c r="B236" s="79" t="s">
        <v>20</v>
      </c>
      <c r="C236" s="79" t="s">
        <v>8244</v>
      </c>
      <c r="D236" s="79" t="s">
        <v>14</v>
      </c>
      <c r="E236" s="79" t="s">
        <v>33</v>
      </c>
      <c r="F236" s="183">
        <v>1</v>
      </c>
      <c r="G236" s="79" t="s">
        <v>8293</v>
      </c>
      <c r="H236" s="78">
        <v>24000</v>
      </c>
      <c r="I236" s="74" cm="1">
        <f t="array" ref="I236">+INDEX('I-Gasificación'!$G$5:$G$1100,MATCH($C236&amp;$D236&amp;$E236&amp;$G236,'I-Gasificación'!$C$5:$C$1100&amp;'I-Gasificación'!$D$5:$D$1100&amp;'I-Gasificación'!$E$5:$E$1100&amp;'I-Gasificación'!$F$5:$F$1100,0))</f>
        <v>910</v>
      </c>
      <c r="J236" s="112">
        <f>INDEX('I-Baremo_Depósitos_Lapesa'!$C:$C,MATCH($E236,'I-Baremo_Depósitos_Lapesa'!$B:$B,0),1)</f>
        <v>20449</v>
      </c>
      <c r="K236" s="78">
        <f t="shared" si="34"/>
        <v>29212.857142857145</v>
      </c>
      <c r="L236" s="122">
        <f>INDEX('I-Baremo_VA_Lapesa'!$D$5:$K$66,MATCH($E236,'I-Baremo_VA_Lapesa'!$C$5:$C$66,0),MATCH($G236,'I-Baremo_VA_Lapesa'!$D$4:$K$4,0))</f>
        <v>0</v>
      </c>
      <c r="M236" s="123">
        <f t="shared" si="35"/>
        <v>0</v>
      </c>
      <c r="N236" s="113" cm="1">
        <f t="array" ref="N236">IF(AND($H236&lt;=4800,$I236&lt;=560),0,SUMPRODUCT(--($I236&gt;'I-Baremo_Regulación_Lapesa'!$B$4:$B$8),--($I236&lt;='I-Baremo_Regulación_Lapesa'!$C$4:$C$8),'I-Baremo_Regulación_Lapesa'!$D$4:$D$8))</f>
        <v>357</v>
      </c>
      <c r="O236" s="78">
        <f t="shared" si="36"/>
        <v>510.00000000000006</v>
      </c>
      <c r="P236" s="112">
        <f t="shared" si="37"/>
        <v>20806</v>
      </c>
      <c r="Q236" s="74">
        <f t="shared" si="38"/>
        <v>29722.857142857145</v>
      </c>
      <c r="R236" s="113">
        <f>INDEX('I-Baremo_Legalización'!$D$4:$D$100,MATCH($E236,'I-Baremo_Legalización'!$C$4:$C$100,0),1)</f>
        <v>2038.3500000000001</v>
      </c>
      <c r="S236" s="113" cm="1">
        <f t="array" ref="S236">+INDEX('I-Baremo_Acuerdo_Marco'!$F$2:$F$221,MATCH($C236&amp;$E236&amp;$G236,'I-Baremo_Acuerdo_Marco'!$C$2:$C$221&amp;'I-Baremo_Acuerdo_Marco'!$D$2:$D$221&amp;'I-Baremo_Acuerdo_Marco'!$E$2:$E$221,0))</f>
        <v>12177.011</v>
      </c>
      <c r="T236" s="112">
        <f t="shared" si="44"/>
        <v>35021.360999999997</v>
      </c>
      <c r="U236" s="116">
        <f t="shared" si="39"/>
        <v>43938.218142857142</v>
      </c>
      <c r="V236" s="74" t="str">
        <f t="shared" si="40"/>
        <v>AéreoB910</v>
      </c>
      <c r="W236" s="148">
        <f>+IF(AND($C236='C-Aux_CA'!$C$7,$D236='C-Aux_CA'!$C$5,$I236&gt;='C-Aux_CA'!$C$14,$H236&gt;='C-Aux_CA'!$C$15),1,0)</f>
        <v>0</v>
      </c>
      <c r="X236" s="148">
        <f t="shared" si="41"/>
        <v>1</v>
      </c>
      <c r="Y236" s="151" cm="1">
        <f t="array" ref="Y236">IF(W236=0,0,SUMPRODUCT(--($T236&gt;='C-BaremoVectorial'!$T$4:$T$1101),--(1=$W$4:$W$1101)))</f>
        <v>0</v>
      </c>
      <c r="Z236" s="151">
        <f t="shared" si="42"/>
        <v>0</v>
      </c>
      <c r="AA236" s="151" cm="1">
        <f t="array" ref="AA236">IF($W236=0,0,SUMPRODUCT(--(1=$W$4:$W$1101),--($U236&gt;='C-BaremoVectorial'!$U$4:$U$1101)))</f>
        <v>0</v>
      </c>
      <c r="AB236" s="21"/>
      <c r="AC236" s="21"/>
      <c r="AD236" s="21"/>
    </row>
    <row r="237" spans="1:30" ht="14.5" x14ac:dyDescent="0.35">
      <c r="A237" s="73">
        <f t="shared" si="45"/>
        <v>14</v>
      </c>
      <c r="B237" s="79" t="s">
        <v>20</v>
      </c>
      <c r="C237" s="79" t="s">
        <v>8244</v>
      </c>
      <c r="D237" s="79" t="s">
        <v>14</v>
      </c>
      <c r="E237" s="79" t="s">
        <v>34</v>
      </c>
      <c r="F237" s="183">
        <v>1</v>
      </c>
      <c r="G237" s="79" t="s">
        <v>8293</v>
      </c>
      <c r="H237" s="78">
        <v>29000</v>
      </c>
      <c r="I237" s="74" cm="1">
        <f t="array" ref="I237">+INDEX('I-Gasificación'!$G$5:$G$1100,MATCH($C237&amp;$D237&amp;$E237&amp;$G237,'I-Gasificación'!$C$5:$C$1100&amp;'I-Gasificación'!$D$5:$D$1100&amp;'I-Gasificación'!$E$5:$E$1100&amp;'I-Gasificación'!$F$5:$F$1100,0))</f>
        <v>1064</v>
      </c>
      <c r="J237" s="112">
        <f>INDEX('I-Baremo_Depósitos_Lapesa'!$C:$C,MATCH($E237,'I-Baremo_Depósitos_Lapesa'!$B:$B,0),1)</f>
        <v>22724</v>
      </c>
      <c r="K237" s="78">
        <f t="shared" si="34"/>
        <v>32462.857142857145</v>
      </c>
      <c r="L237" s="122">
        <f>INDEX('I-Baremo_VA_Lapesa'!$D$5:$K$66,MATCH($E237,'I-Baremo_VA_Lapesa'!$C$5:$C$66,0),MATCH($G237,'I-Baremo_VA_Lapesa'!$D$4:$K$4,0))</f>
        <v>0</v>
      </c>
      <c r="M237" s="123">
        <f t="shared" si="35"/>
        <v>0</v>
      </c>
      <c r="N237" s="113" cm="1">
        <f t="array" ref="N237">IF(AND($H237&lt;=4800,$I237&lt;=560),0,SUMPRODUCT(--($I237&gt;'I-Baremo_Regulación_Lapesa'!$B$4:$B$8),--($I237&lt;='I-Baremo_Regulación_Lapesa'!$C$4:$C$8),'I-Baremo_Regulación_Lapesa'!$D$4:$D$8))</f>
        <v>357</v>
      </c>
      <c r="O237" s="78">
        <f t="shared" si="36"/>
        <v>510.00000000000006</v>
      </c>
      <c r="P237" s="112">
        <f t="shared" si="37"/>
        <v>23081</v>
      </c>
      <c r="Q237" s="74">
        <f t="shared" si="38"/>
        <v>32972.857142857145</v>
      </c>
      <c r="R237" s="113">
        <f>INDEX('I-Baremo_Legalización'!$D$4:$D$100,MATCH($E237,'I-Baremo_Legalización'!$C$4:$C$100,0),1)</f>
        <v>2038.3500000000001</v>
      </c>
      <c r="S237" s="113" cm="1">
        <f t="array" ref="S237">+INDEX('I-Baremo_Acuerdo_Marco'!$F$2:$F$221,MATCH($C237&amp;$E237&amp;$G237,'I-Baremo_Acuerdo_Marco'!$C$2:$C$221&amp;'I-Baremo_Acuerdo_Marco'!$D$2:$D$221&amp;'I-Baremo_Acuerdo_Marco'!$E$2:$E$221,0))</f>
        <v>12862.311000000002</v>
      </c>
      <c r="T237" s="112">
        <f t="shared" si="44"/>
        <v>37981.661</v>
      </c>
      <c r="U237" s="116">
        <f t="shared" si="39"/>
        <v>47873.518142857145</v>
      </c>
      <c r="V237" s="74" t="str">
        <f t="shared" si="40"/>
        <v>AéreoB1064</v>
      </c>
      <c r="W237" s="148">
        <f>+IF(AND($C237='C-Aux_CA'!$C$7,$D237='C-Aux_CA'!$C$5,$I237&gt;='C-Aux_CA'!$C$14,$H237&gt;='C-Aux_CA'!$C$15),1,0)</f>
        <v>0</v>
      </c>
      <c r="X237" s="148">
        <f t="shared" si="41"/>
        <v>1</v>
      </c>
      <c r="Y237" s="151" cm="1">
        <f t="array" ref="Y237">IF(W237=0,0,SUMPRODUCT(--($T237&gt;='C-BaremoVectorial'!$T$4:$T$1101),--(1=$W$4:$W$1101)))</f>
        <v>0</v>
      </c>
      <c r="Z237" s="151">
        <f t="shared" si="42"/>
        <v>0</v>
      </c>
      <c r="AA237" s="151" cm="1">
        <f t="array" ref="AA237">IF($W237=0,0,SUMPRODUCT(--(1=$W$4:$W$1101),--($U237&gt;='C-BaremoVectorial'!$U$4:$U$1101)))</f>
        <v>0</v>
      </c>
      <c r="AB237" s="21"/>
      <c r="AC237" s="21"/>
      <c r="AD237" s="21"/>
    </row>
    <row r="238" spans="1:30" ht="14.5" x14ac:dyDescent="0.35">
      <c r="A238" s="73">
        <f t="shared" si="45"/>
        <v>15</v>
      </c>
      <c r="B238" s="79" t="s">
        <v>20</v>
      </c>
      <c r="C238" s="79" t="s">
        <v>8244</v>
      </c>
      <c r="D238" s="79" t="s">
        <v>14</v>
      </c>
      <c r="E238" s="79" t="s">
        <v>35</v>
      </c>
      <c r="F238" s="183">
        <v>1</v>
      </c>
      <c r="G238" s="79" t="s">
        <v>8293</v>
      </c>
      <c r="H238" s="78">
        <v>34000</v>
      </c>
      <c r="I238" s="74" cm="1">
        <f t="array" ref="I238">+INDEX('I-Gasificación'!$G$5:$G$1100,MATCH($C238&amp;$D238&amp;$E238&amp;$G238,'I-Gasificación'!$C$5:$C$1100&amp;'I-Gasificación'!$D$5:$D$1100&amp;'I-Gasificación'!$E$5:$E$1100&amp;'I-Gasificación'!$F$5:$F$1100,0))</f>
        <v>1232</v>
      </c>
      <c r="J238" s="112">
        <f>INDEX('I-Baremo_Depósitos_Lapesa'!$C:$C,MATCH($E238,'I-Baremo_Depósitos_Lapesa'!$B:$B,0),1)</f>
        <v>25239</v>
      </c>
      <c r="K238" s="78">
        <f t="shared" si="34"/>
        <v>36055.71428571429</v>
      </c>
      <c r="L238" s="122">
        <f>INDEX('I-Baremo_VA_Lapesa'!$D$5:$K$66,MATCH($E238,'I-Baremo_VA_Lapesa'!$C$5:$C$66,0),MATCH($G238,'I-Baremo_VA_Lapesa'!$D$4:$K$4,0))</f>
        <v>0</v>
      </c>
      <c r="M238" s="123">
        <f t="shared" si="35"/>
        <v>0</v>
      </c>
      <c r="N238" s="113" cm="1">
        <f t="array" ref="N238">IF(AND($H238&lt;=4800,$I238&lt;=560),0,SUMPRODUCT(--($I238&gt;'I-Baremo_Regulación_Lapesa'!$B$4:$B$8),--($I238&lt;='I-Baremo_Regulación_Lapesa'!$C$4:$C$8),'I-Baremo_Regulación_Lapesa'!$D$4:$D$8))</f>
        <v>357</v>
      </c>
      <c r="O238" s="78">
        <f t="shared" si="36"/>
        <v>510.00000000000006</v>
      </c>
      <c r="P238" s="112">
        <f t="shared" si="37"/>
        <v>25596</v>
      </c>
      <c r="Q238" s="74">
        <f t="shared" si="38"/>
        <v>36565.71428571429</v>
      </c>
      <c r="R238" s="113">
        <f>INDEX('I-Baremo_Legalización'!$D$4:$D$100,MATCH($E238,'I-Baremo_Legalización'!$C$4:$C$100,0),1)</f>
        <v>2038.3500000000001</v>
      </c>
      <c r="S238" s="113" cm="1">
        <f t="array" ref="S238">+INDEX('I-Baremo_Acuerdo_Marco'!$F$2:$F$221,MATCH($C238&amp;$E238&amp;$G238,'I-Baremo_Acuerdo_Marco'!$C$2:$C$221&amp;'I-Baremo_Acuerdo_Marco'!$D$2:$D$221&amp;'I-Baremo_Acuerdo_Marco'!$E$2:$E$221,0))</f>
        <v>13246.211000000001</v>
      </c>
      <c r="T238" s="112">
        <f t="shared" si="44"/>
        <v>40880.561000000002</v>
      </c>
      <c r="U238" s="116">
        <f t="shared" si="39"/>
        <v>51850.275285714291</v>
      </c>
      <c r="V238" s="74" t="str">
        <f t="shared" si="40"/>
        <v>AéreoB1232</v>
      </c>
      <c r="W238" s="148">
        <f>+IF(AND($C238='C-Aux_CA'!$C$7,$D238='C-Aux_CA'!$C$5,$I238&gt;='C-Aux_CA'!$C$14,$H238&gt;='C-Aux_CA'!$C$15),1,0)</f>
        <v>0</v>
      </c>
      <c r="X238" s="148">
        <f t="shared" si="41"/>
        <v>1</v>
      </c>
      <c r="Y238" s="151" cm="1">
        <f t="array" ref="Y238">IF(W238=0,0,SUMPRODUCT(--($T238&gt;='C-BaremoVectorial'!$T$4:$T$1101),--(1=$W$4:$W$1101)))</f>
        <v>0</v>
      </c>
      <c r="Z238" s="151">
        <f t="shared" si="42"/>
        <v>0</v>
      </c>
      <c r="AA238" s="151" cm="1">
        <f t="array" ref="AA238">IF($W238=0,0,SUMPRODUCT(--(1=$W$4:$W$1101),--($U238&gt;='C-BaremoVectorial'!$U$4:$U$1101)))</f>
        <v>0</v>
      </c>
      <c r="AB238" s="21"/>
      <c r="AC238" s="21"/>
      <c r="AD238" s="21"/>
    </row>
    <row r="239" spans="1:30" ht="14.5" x14ac:dyDescent="0.35">
      <c r="A239" s="73">
        <f t="shared" si="45"/>
        <v>16</v>
      </c>
      <c r="B239" s="79" t="s">
        <v>20</v>
      </c>
      <c r="C239" s="79" t="s">
        <v>8244</v>
      </c>
      <c r="D239" s="79" t="s">
        <v>14</v>
      </c>
      <c r="E239" s="79" t="s">
        <v>36</v>
      </c>
      <c r="F239" s="183">
        <v>1</v>
      </c>
      <c r="G239" s="79" t="s">
        <v>8293</v>
      </c>
      <c r="H239" s="78">
        <v>33000</v>
      </c>
      <c r="I239" s="74" cm="1">
        <f t="array" ref="I239">+INDEX('I-Gasificación'!$G$5:$G$1100,MATCH($C239&amp;$D239&amp;$E239&amp;$G239,'I-Gasificación'!$C$5:$C$1100&amp;'I-Gasificación'!$D$5:$D$1100&amp;'I-Gasificación'!$E$5:$E$1100&amp;'I-Gasificación'!$F$5:$F$1100,0))</f>
        <v>1008</v>
      </c>
      <c r="J239" s="112">
        <f>INDEX('I-Baremo_Depósitos_Lapesa'!$C:$C,MATCH($E239,'I-Baremo_Depósitos_Lapesa'!$B:$B,0),1)</f>
        <v>33708</v>
      </c>
      <c r="K239" s="78">
        <f t="shared" si="34"/>
        <v>48154.285714285717</v>
      </c>
      <c r="L239" s="122">
        <f>INDEX('I-Baremo_VA_Lapesa'!$D$5:$K$66,MATCH($E239,'I-Baremo_VA_Lapesa'!$C$5:$C$66,0),MATCH($G239,'I-Baremo_VA_Lapesa'!$D$4:$K$4,0))</f>
        <v>0</v>
      </c>
      <c r="M239" s="123">
        <f t="shared" si="35"/>
        <v>0</v>
      </c>
      <c r="N239" s="113" cm="1">
        <f t="array" ref="N239">IF(AND($H239&lt;=4800,$I239&lt;=560),0,SUMPRODUCT(--($I239&gt;'I-Baremo_Regulación_Lapesa'!$B$4:$B$8),--($I239&lt;='I-Baremo_Regulación_Lapesa'!$C$4:$C$8),'I-Baremo_Regulación_Lapesa'!$D$4:$D$8))</f>
        <v>357</v>
      </c>
      <c r="O239" s="78">
        <f t="shared" si="36"/>
        <v>510.00000000000006</v>
      </c>
      <c r="P239" s="112">
        <f t="shared" si="37"/>
        <v>34065</v>
      </c>
      <c r="Q239" s="74">
        <f t="shared" si="38"/>
        <v>48664.285714285717</v>
      </c>
      <c r="R239" s="113">
        <f>INDEX('I-Baremo_Legalización'!$D$4:$D$100,MATCH($E239,'I-Baremo_Legalización'!$C$4:$C$100,0),1)</f>
        <v>2038.3500000000001</v>
      </c>
      <c r="S239" s="113" cm="1">
        <f t="array" ref="S239">+INDEX('I-Baremo_Acuerdo_Marco'!$F$2:$F$221,MATCH($C239&amp;$E239&amp;$G239,'I-Baremo_Acuerdo_Marco'!$C$2:$C$221&amp;'I-Baremo_Acuerdo_Marco'!$D$2:$D$221&amp;'I-Baremo_Acuerdo_Marco'!$E$2:$E$221,0))</f>
        <v>15043.611000000001</v>
      </c>
      <c r="T239" s="112">
        <f t="shared" si="44"/>
        <v>51146.960999999996</v>
      </c>
      <c r="U239" s="116">
        <f t="shared" si="39"/>
        <v>65746.24671428572</v>
      </c>
      <c r="V239" s="74" t="str">
        <f t="shared" si="40"/>
        <v>AéreoB1008</v>
      </c>
      <c r="W239" s="148">
        <f>+IF(AND($C239='C-Aux_CA'!$C$7,$D239='C-Aux_CA'!$C$5,$I239&gt;='C-Aux_CA'!$C$14,$H239&gt;='C-Aux_CA'!$C$15),1,0)</f>
        <v>0</v>
      </c>
      <c r="X239" s="148">
        <f t="shared" si="41"/>
        <v>1</v>
      </c>
      <c r="Y239" s="151" cm="1">
        <f t="array" ref="Y239">IF(W239=0,0,SUMPRODUCT(--($T239&gt;='C-BaremoVectorial'!$T$4:$T$1101),--(1=$W$4:$W$1101)))</f>
        <v>0</v>
      </c>
      <c r="Z239" s="151">
        <f t="shared" si="42"/>
        <v>0</v>
      </c>
      <c r="AA239" s="151" cm="1">
        <f t="array" ref="AA239">IF($W239=0,0,SUMPRODUCT(--(1=$W$4:$W$1101),--($U239&gt;='C-BaremoVectorial'!$U$4:$U$1101)))</f>
        <v>0</v>
      </c>
      <c r="AB239" s="21"/>
      <c r="AC239" s="21"/>
      <c r="AD239" s="21"/>
    </row>
    <row r="240" spans="1:30" ht="14.5" x14ac:dyDescent="0.35">
      <c r="A240" s="73">
        <f t="shared" si="45"/>
        <v>17</v>
      </c>
      <c r="B240" s="79" t="s">
        <v>20</v>
      </c>
      <c r="C240" s="79" t="s">
        <v>8244</v>
      </c>
      <c r="D240" s="79" t="s">
        <v>14</v>
      </c>
      <c r="E240" s="79" t="s">
        <v>37</v>
      </c>
      <c r="F240" s="183">
        <v>1</v>
      </c>
      <c r="G240" s="79" t="s">
        <v>8293</v>
      </c>
      <c r="H240" s="78">
        <v>50000</v>
      </c>
      <c r="I240" s="74" cm="1">
        <f t="array" ref="I240">+INDEX('I-Gasificación'!$G$5:$G$1100,MATCH($C240&amp;$D240&amp;$E240&amp;$G240,'I-Gasificación'!$C$5:$C$1100&amp;'I-Gasificación'!$D$5:$D$1100&amp;'I-Gasificación'!$E$5:$E$1100&amp;'I-Gasificación'!$F$5:$F$1100,0))</f>
        <v>1470</v>
      </c>
      <c r="J240" s="112">
        <f>INDEX('I-Baremo_Depósitos_Lapesa'!$C:$C,MATCH($E240,'I-Baremo_Depósitos_Lapesa'!$B:$B,0),1)</f>
        <v>44444</v>
      </c>
      <c r="K240" s="78">
        <f t="shared" si="34"/>
        <v>63491.428571428572</v>
      </c>
      <c r="L240" s="122">
        <f>INDEX('I-Baremo_VA_Lapesa'!$D$5:$K$66,MATCH($E240,'I-Baremo_VA_Lapesa'!$C$5:$C$66,0),MATCH($G240,'I-Baremo_VA_Lapesa'!$D$4:$K$4,0))</f>
        <v>0</v>
      </c>
      <c r="M240" s="123">
        <f t="shared" si="35"/>
        <v>0</v>
      </c>
      <c r="N240" s="113" cm="1">
        <f t="array" ref="N240">IF(AND($H240&lt;=4800,$I240&lt;=560),0,SUMPRODUCT(--($I240&gt;'I-Baremo_Regulación_Lapesa'!$B$4:$B$8),--($I240&lt;='I-Baremo_Regulación_Lapesa'!$C$4:$C$8),'I-Baremo_Regulación_Lapesa'!$D$4:$D$8))</f>
        <v>1650</v>
      </c>
      <c r="O240" s="78">
        <f t="shared" si="36"/>
        <v>2357.1428571428573</v>
      </c>
      <c r="P240" s="112">
        <f t="shared" si="37"/>
        <v>46094</v>
      </c>
      <c r="Q240" s="74">
        <f t="shared" si="38"/>
        <v>65848.571428571435</v>
      </c>
      <c r="R240" s="113">
        <f>INDEX('I-Baremo_Legalización'!$D$4:$D$100,MATCH($E240,'I-Baremo_Legalización'!$C$4:$C$100,0),1)</f>
        <v>2038.3500000000001</v>
      </c>
      <c r="S240" s="113" cm="1">
        <f t="array" ref="S240">+INDEX('I-Baremo_Acuerdo_Marco'!$F$2:$F$221,MATCH($C240&amp;$E240&amp;$G240,'I-Baremo_Acuerdo_Marco'!$C$2:$C$221&amp;'I-Baremo_Acuerdo_Marco'!$D$2:$D$221&amp;'I-Baremo_Acuerdo_Marco'!$E$2:$E$221,0))</f>
        <v>16060.011000000002</v>
      </c>
      <c r="T240" s="112">
        <f t="shared" si="44"/>
        <v>64192.361000000004</v>
      </c>
      <c r="U240" s="116">
        <f t="shared" si="39"/>
        <v>83946.932428571439</v>
      </c>
      <c r="V240" s="74" t="str">
        <f t="shared" si="40"/>
        <v>AéreoB1470</v>
      </c>
      <c r="W240" s="148">
        <f>+IF(AND($C240='C-Aux_CA'!$C$7,$D240='C-Aux_CA'!$C$5,$I240&gt;='C-Aux_CA'!$C$14,$H240&gt;='C-Aux_CA'!$C$15),1,0)</f>
        <v>0</v>
      </c>
      <c r="X240" s="148">
        <f t="shared" si="41"/>
        <v>1</v>
      </c>
      <c r="Y240" s="151" cm="1">
        <f t="array" ref="Y240">IF(W240=0,0,SUMPRODUCT(--($T240&gt;='C-BaremoVectorial'!$T$4:$T$1101),--(1=$W$4:$W$1101)))</f>
        <v>0</v>
      </c>
      <c r="Z240" s="151">
        <f t="shared" si="42"/>
        <v>0</v>
      </c>
      <c r="AA240" s="151" cm="1">
        <f t="array" ref="AA240">IF($W240=0,0,SUMPRODUCT(--(1=$W$4:$W$1101),--($U240&gt;='C-BaremoVectorial'!$U$4:$U$1101)))</f>
        <v>0</v>
      </c>
      <c r="AB240" s="21"/>
      <c r="AC240" s="21"/>
      <c r="AD240" s="21"/>
    </row>
    <row r="241" spans="1:30" ht="14.5" x14ac:dyDescent="0.35">
      <c r="A241" s="73">
        <f t="shared" si="45"/>
        <v>18</v>
      </c>
      <c r="B241" s="79" t="s">
        <v>20</v>
      </c>
      <c r="C241" s="79" t="s">
        <v>8244</v>
      </c>
      <c r="D241" s="79" t="s">
        <v>14</v>
      </c>
      <c r="E241" s="79" t="s">
        <v>38</v>
      </c>
      <c r="F241" s="183">
        <v>1</v>
      </c>
      <c r="G241" s="79" t="s">
        <v>8293</v>
      </c>
      <c r="H241" s="78">
        <v>59000</v>
      </c>
      <c r="I241" s="74" cm="1">
        <f t="array" ref="I241">+INDEX('I-Gasificación'!$G$5:$G$1100,MATCH($C241&amp;$D241&amp;$E241&amp;$G241,'I-Gasificación'!$C$5:$C$1100&amp;'I-Gasificación'!$D$5:$D$1100&amp;'I-Gasificación'!$E$5:$E$1100&amp;'I-Gasificación'!$F$5:$F$1100,0))</f>
        <v>1736</v>
      </c>
      <c r="J241" s="112">
        <f>INDEX('I-Baremo_Depósitos_Lapesa'!$C:$C,MATCH($E241,'I-Baremo_Depósitos_Lapesa'!$B:$B,0),1)</f>
        <v>54246</v>
      </c>
      <c r="K241" s="78">
        <f t="shared" si="34"/>
        <v>77494.285714285725</v>
      </c>
      <c r="L241" s="122">
        <f>INDEX('I-Baremo_VA_Lapesa'!$D$5:$K$66,MATCH($E241,'I-Baremo_VA_Lapesa'!$C$5:$C$66,0),MATCH($G241,'I-Baremo_VA_Lapesa'!$D$4:$K$4,0))</f>
        <v>0</v>
      </c>
      <c r="M241" s="123">
        <f t="shared" si="35"/>
        <v>0</v>
      </c>
      <c r="N241" s="113" cm="1">
        <f t="array" ref="N241">IF(AND($H241&lt;=4800,$I241&lt;=560),0,SUMPRODUCT(--($I241&gt;'I-Baremo_Regulación_Lapesa'!$B$4:$B$8),--($I241&lt;='I-Baremo_Regulación_Lapesa'!$C$4:$C$8),'I-Baremo_Regulación_Lapesa'!$D$4:$D$8))</f>
        <v>1650</v>
      </c>
      <c r="O241" s="78">
        <f t="shared" si="36"/>
        <v>2357.1428571428573</v>
      </c>
      <c r="P241" s="112">
        <f t="shared" si="37"/>
        <v>55896</v>
      </c>
      <c r="Q241" s="74">
        <f t="shared" si="38"/>
        <v>79851.42857142858</v>
      </c>
      <c r="R241" s="113">
        <f>INDEX('I-Baremo_Legalización'!$D$4:$D$100,MATCH($E241,'I-Baremo_Legalización'!$C$4:$C$100,0),1)</f>
        <v>2038.3500000000001</v>
      </c>
      <c r="S241" s="113" cm="1">
        <f t="array" ref="S241">+INDEX('I-Baremo_Acuerdo_Marco'!$F$2:$F$221,MATCH($C241&amp;$E241&amp;$G241,'I-Baremo_Acuerdo_Marco'!$C$2:$C$221&amp;'I-Baremo_Acuerdo_Marco'!$D$2:$D$221&amp;'I-Baremo_Acuerdo_Marco'!$E$2:$E$221,0))</f>
        <v>18048.811000000002</v>
      </c>
      <c r="T241" s="112">
        <f t="shared" si="44"/>
        <v>75983.160999999993</v>
      </c>
      <c r="U241" s="116">
        <f t="shared" si="39"/>
        <v>99938.589571428587</v>
      </c>
      <c r="V241" s="74" t="str">
        <f t="shared" si="40"/>
        <v>AéreoB1736</v>
      </c>
      <c r="W241" s="148">
        <f>+IF(AND($C241='C-Aux_CA'!$C$7,$D241='C-Aux_CA'!$C$5,$I241&gt;='C-Aux_CA'!$C$14,$H241&gt;='C-Aux_CA'!$C$15),1,0)</f>
        <v>0</v>
      </c>
      <c r="X241" s="148">
        <f t="shared" si="41"/>
        <v>1</v>
      </c>
      <c r="Y241" s="151" cm="1">
        <f t="array" ref="Y241">IF(W241=0,0,SUMPRODUCT(--($T241&gt;='C-BaremoVectorial'!$T$4:$T$1101),--(1=$W$4:$W$1101)))</f>
        <v>0</v>
      </c>
      <c r="Z241" s="151">
        <f t="shared" si="42"/>
        <v>0</v>
      </c>
      <c r="AA241" s="151" cm="1">
        <f t="array" ref="AA241">IF($W241=0,0,SUMPRODUCT(--(1=$W$4:$W$1101),--($U241&gt;='C-BaremoVectorial'!$U$4:$U$1101)))</f>
        <v>0</v>
      </c>
      <c r="AB241" s="21"/>
      <c r="AC241" s="21"/>
      <c r="AD241" s="21"/>
    </row>
    <row r="242" spans="1:30" ht="14.5" x14ac:dyDescent="0.35">
      <c r="A242" s="73">
        <f t="shared" si="45"/>
        <v>19</v>
      </c>
      <c r="B242" s="79" t="s">
        <v>20</v>
      </c>
      <c r="C242" s="79" t="s">
        <v>8244</v>
      </c>
      <c r="D242" s="79" t="s">
        <v>14</v>
      </c>
      <c r="E242" s="79" t="s">
        <v>39</v>
      </c>
      <c r="F242" s="183">
        <v>1</v>
      </c>
      <c r="G242" s="79" t="s">
        <v>8293</v>
      </c>
      <c r="H242" s="78">
        <v>50000</v>
      </c>
      <c r="I242" s="74" cm="1">
        <f t="array" ref="I242">+INDEX('I-Gasificación'!$G$5:$G$1100,MATCH($C242&amp;$D242&amp;$E242&amp;$G242,'I-Gasificación'!$C$5:$C$1100&amp;'I-Gasificación'!$D$5:$D$1100&amp;'I-Gasificación'!$E$5:$E$1100&amp;'I-Gasificación'!$F$5:$F$1100,0))</f>
        <v>1358</v>
      </c>
      <c r="J242" s="112">
        <f>INDEX('I-Baremo_Depósitos_Lapesa'!$C:$C,MATCH($E242,'I-Baremo_Depósitos_Lapesa'!$B:$B,0),1)</f>
        <v>45432</v>
      </c>
      <c r="K242" s="78">
        <f t="shared" si="34"/>
        <v>64902.857142857145</v>
      </c>
      <c r="L242" s="122">
        <f>INDEX('I-Baremo_VA_Lapesa'!$D$5:$K$66,MATCH($E242,'I-Baremo_VA_Lapesa'!$C$5:$C$66,0),MATCH($G242,'I-Baremo_VA_Lapesa'!$D$4:$K$4,0))</f>
        <v>0</v>
      </c>
      <c r="M242" s="123">
        <f t="shared" si="35"/>
        <v>0</v>
      </c>
      <c r="N242" s="113" cm="1">
        <f t="array" ref="N242">IF(AND($H242&lt;=4800,$I242&lt;=560),0,SUMPRODUCT(--($I242&gt;'I-Baremo_Regulación_Lapesa'!$B$4:$B$8),--($I242&lt;='I-Baremo_Regulación_Lapesa'!$C$4:$C$8),'I-Baremo_Regulación_Lapesa'!$D$4:$D$8))</f>
        <v>357</v>
      </c>
      <c r="O242" s="78">
        <f t="shared" si="36"/>
        <v>510.00000000000006</v>
      </c>
      <c r="P242" s="112">
        <f t="shared" si="37"/>
        <v>45789</v>
      </c>
      <c r="Q242" s="74">
        <f t="shared" si="38"/>
        <v>65412.857142857145</v>
      </c>
      <c r="R242" s="113">
        <f>INDEX('I-Baremo_Legalización'!$D$4:$D$100,MATCH($E242,'I-Baremo_Legalización'!$C$4:$C$100,0),1)</f>
        <v>2038.3500000000001</v>
      </c>
      <c r="S242" s="113" cm="1">
        <f t="array" ref="S242">+INDEX('I-Baremo_Acuerdo_Marco'!$F$2:$F$221,MATCH($C242&amp;$E242&amp;$G242,'I-Baremo_Acuerdo_Marco'!$C$2:$C$221&amp;'I-Baremo_Acuerdo_Marco'!$D$2:$D$221&amp;'I-Baremo_Acuerdo_Marco'!$E$2:$E$221,0))</f>
        <v>17427.311000000002</v>
      </c>
      <c r="T242" s="112">
        <f t="shared" si="44"/>
        <v>65254.661</v>
      </c>
      <c r="U242" s="116">
        <f t="shared" si="39"/>
        <v>84878.518142857152</v>
      </c>
      <c r="V242" s="74" t="str">
        <f t="shared" si="40"/>
        <v>AéreoB1358</v>
      </c>
      <c r="W242" s="148">
        <f>+IF(AND($C242='C-Aux_CA'!$C$7,$D242='C-Aux_CA'!$C$5,$I242&gt;='C-Aux_CA'!$C$14,$H242&gt;='C-Aux_CA'!$C$15),1,0)</f>
        <v>0</v>
      </c>
      <c r="X242" s="148">
        <f t="shared" si="41"/>
        <v>1</v>
      </c>
      <c r="Y242" s="151" cm="1">
        <f t="array" ref="Y242">IF(W242=0,0,SUMPRODUCT(--($T242&gt;='C-BaremoVectorial'!$T$4:$T$1101),--(1=$W$4:$W$1101)))</f>
        <v>0</v>
      </c>
      <c r="Z242" s="151">
        <f t="shared" si="42"/>
        <v>0</v>
      </c>
      <c r="AA242" s="151" cm="1">
        <f t="array" ref="AA242">IF($W242=0,0,SUMPRODUCT(--(1=$W$4:$W$1101),--($U242&gt;='C-BaremoVectorial'!$U$4:$U$1101)))</f>
        <v>0</v>
      </c>
      <c r="AB242" s="21"/>
      <c r="AC242" s="21"/>
      <c r="AD242" s="21"/>
    </row>
    <row r="243" spans="1:30" ht="14.5" x14ac:dyDescent="0.35">
      <c r="A243" s="73">
        <f t="shared" si="45"/>
        <v>20</v>
      </c>
      <c r="B243" s="79" t="s">
        <v>20</v>
      </c>
      <c r="C243" s="79" t="s">
        <v>8244</v>
      </c>
      <c r="D243" s="79" t="s">
        <v>14</v>
      </c>
      <c r="E243" s="79" t="s">
        <v>40</v>
      </c>
      <c r="F243" s="183">
        <v>1</v>
      </c>
      <c r="G243" s="79" t="s">
        <v>8293</v>
      </c>
      <c r="H243" s="78">
        <v>69000</v>
      </c>
      <c r="I243" s="74" cm="1">
        <f t="array" ref="I243">+INDEX('I-Gasificación'!$G$5:$G$1100,MATCH($C243&amp;$D243&amp;$E243&amp;$G243,'I-Gasificación'!$C$5:$C$1100&amp;'I-Gasificación'!$D$5:$D$1100&amp;'I-Gasificación'!$E$5:$E$1100&amp;'I-Gasificación'!$F$5:$F$1100,0))</f>
        <v>2016</v>
      </c>
      <c r="J243" s="112">
        <f>INDEX('I-Baremo_Depósitos_Lapesa'!$C:$C,MATCH($E243,'I-Baremo_Depósitos_Lapesa'!$B:$B,0),1)</f>
        <v>67147</v>
      </c>
      <c r="K243" s="78">
        <f>+J243/70%</f>
        <v>95924.285714285725</v>
      </c>
      <c r="L243" s="122">
        <f>INDEX('I-Baremo_VA_Lapesa'!$D$5:$K$66,MATCH($E243,'I-Baremo_VA_Lapesa'!$C$5:$C$66,0),MATCH($G243,'I-Baremo_VA_Lapesa'!$D$4:$K$4,0))</f>
        <v>0</v>
      </c>
      <c r="M243" s="123">
        <f t="shared" si="35"/>
        <v>0</v>
      </c>
      <c r="N243" s="113" cm="1">
        <f t="array" ref="N243">IF(AND($H243&lt;=4800,$I243&lt;=560),0,SUMPRODUCT(--($I243&gt;'I-Baremo_Regulación_Lapesa'!$B$4:$B$8),--($I243&lt;='I-Baremo_Regulación_Lapesa'!$C$4:$C$8),'I-Baremo_Regulación_Lapesa'!$D$4:$D$8))</f>
        <v>1650</v>
      </c>
      <c r="O243" s="78">
        <f t="shared" si="36"/>
        <v>2357.1428571428573</v>
      </c>
      <c r="P243" s="112">
        <f t="shared" si="37"/>
        <v>68797</v>
      </c>
      <c r="Q243" s="74">
        <f t="shared" si="38"/>
        <v>98281.42857142858</v>
      </c>
      <c r="R243" s="113">
        <f>INDEX('I-Baremo_Legalización'!$D$4:$D$100,MATCH($E243,'I-Baremo_Legalización'!$C$4:$C$100,0),1)</f>
        <v>3215.3500000000004</v>
      </c>
      <c r="S243" s="113" cm="1">
        <f t="array" ref="S243">+INDEX('I-Baremo_Acuerdo_Marco'!$F$2:$F$221,MATCH($C243&amp;$E243&amp;$G243,'I-Baremo_Acuerdo_Marco'!$C$2:$C$221&amp;'I-Baremo_Acuerdo_Marco'!$D$2:$D$221&amp;'I-Baremo_Acuerdo_Marco'!$E$2:$E$221,0))</f>
        <v>18048.811000000002</v>
      </c>
      <c r="T243" s="112">
        <f t="shared" si="44"/>
        <v>90061.161000000007</v>
      </c>
      <c r="U243" s="116">
        <f t="shared" si="39"/>
        <v>119545.58957142859</v>
      </c>
      <c r="V243" s="74" t="str">
        <f t="shared" si="40"/>
        <v>AéreoB2016</v>
      </c>
      <c r="W243" s="148">
        <f>+IF(AND($C243='C-Aux_CA'!$C$7,$D243='C-Aux_CA'!$C$5,$I243&gt;='C-Aux_CA'!$C$14,$H243&gt;='C-Aux_CA'!$C$15),1,0)</f>
        <v>0</v>
      </c>
      <c r="X243" s="148">
        <f t="shared" si="41"/>
        <v>1</v>
      </c>
      <c r="Y243" s="151" cm="1">
        <f t="array" ref="Y243">IF(W243=0,0,SUMPRODUCT(--($T243&gt;='C-BaremoVectorial'!$T$4:$T$1101),--(1=$W$4:$W$1101)))</f>
        <v>0</v>
      </c>
      <c r="Z243" s="151">
        <f t="shared" si="42"/>
        <v>0</v>
      </c>
      <c r="AA243" s="151" cm="1">
        <f t="array" ref="AA243">IF($W243=0,0,SUMPRODUCT(--(1=$W$4:$W$1101),--($U243&gt;='C-BaremoVectorial'!$U$4:$U$1101)))</f>
        <v>0</v>
      </c>
      <c r="AB243" s="21"/>
      <c r="AC243" s="21"/>
      <c r="AD243" s="21"/>
    </row>
    <row r="244" spans="1:30" ht="14.5" x14ac:dyDescent="0.35">
      <c r="A244" s="73">
        <f t="shared" si="45"/>
        <v>21</v>
      </c>
      <c r="B244" s="79" t="s">
        <v>20</v>
      </c>
      <c r="C244" s="79" t="s">
        <v>8244</v>
      </c>
      <c r="D244" s="79" t="s">
        <v>14</v>
      </c>
      <c r="E244" s="79" t="s">
        <v>41</v>
      </c>
      <c r="F244" s="183">
        <v>2</v>
      </c>
      <c r="G244" s="79" t="s">
        <v>8293</v>
      </c>
      <c r="H244" s="78">
        <f>2*13000</f>
        <v>26000</v>
      </c>
      <c r="I244" s="74" cm="1">
        <f t="array" ref="I244">+INDEX('I-Gasificación'!$G$5:$G$1100,MATCH($C244&amp;$D244&amp;$E244&amp;$G244,'I-Gasificación'!$C$5:$C$1100&amp;'I-Gasificación'!$D$5:$D$1100&amp;'I-Gasificación'!$E$5:$E$1100&amp;'I-Gasificación'!$F$5:$F$1100,0))</f>
        <v>1148</v>
      </c>
      <c r="J244" s="112">
        <f>INDEX('I-Baremo_Depósitos_Lapesa'!$C:$C,MATCH($E244,'I-Baremo_Depósitos_Lapesa'!$B:$B,0),1)</f>
        <v>21020</v>
      </c>
      <c r="K244" s="78">
        <f t="shared" si="34"/>
        <v>30028.571428571431</v>
      </c>
      <c r="L244" s="122">
        <f>INDEX('I-Baremo_VA_Lapesa'!$D$5:$K$66,MATCH($E244,'I-Baremo_VA_Lapesa'!$C$5:$C$66,0),MATCH($G244,'I-Baremo_VA_Lapesa'!$D$4:$K$4,0))</f>
        <v>0</v>
      </c>
      <c r="M244" s="123">
        <f t="shared" si="35"/>
        <v>0</v>
      </c>
      <c r="N244" s="113" cm="1">
        <f t="array" ref="N244">IF(AND($H244&lt;=4800,$I244&lt;=560),0,SUMPRODUCT(--($I244&gt;'I-Baremo_Regulación_Lapesa'!$B$4:$B$8),--($I244&lt;='I-Baremo_Regulación_Lapesa'!$C$4:$C$8),'I-Baremo_Regulación_Lapesa'!$D$4:$D$8))</f>
        <v>357</v>
      </c>
      <c r="O244" s="78">
        <f t="shared" si="36"/>
        <v>510.00000000000006</v>
      </c>
      <c r="P244" s="112">
        <f t="shared" si="37"/>
        <v>21377</v>
      </c>
      <c r="Q244" s="74">
        <f t="shared" si="38"/>
        <v>30538.571428571431</v>
      </c>
      <c r="R244" s="113">
        <f>INDEX('I-Baremo_Legalización'!$D$4:$D$100,MATCH($E244,'I-Baremo_Legalización'!$C$4:$C$100,0),1)</f>
        <v>2038.3500000000001</v>
      </c>
      <c r="S244" s="113" cm="1">
        <f t="array" ref="S244">+INDEX('I-Baremo_Acuerdo_Marco'!$F$2:$F$221,MATCH($C244&amp;$E244&amp;$G244,'I-Baremo_Acuerdo_Marco'!$C$2:$C$221&amp;'I-Baremo_Acuerdo_Marco'!$D$2:$D$221&amp;'I-Baremo_Acuerdo_Marco'!$E$2:$E$221,0))</f>
        <v>13852.311000000002</v>
      </c>
      <c r="T244" s="112">
        <f t="shared" si="44"/>
        <v>37267.661</v>
      </c>
      <c r="U244" s="116">
        <f t="shared" si="39"/>
        <v>46429.232428571428</v>
      </c>
      <c r="V244" s="74" t="str">
        <f t="shared" si="40"/>
        <v>AéreoB1148</v>
      </c>
      <c r="W244" s="148">
        <f>+IF(AND($C244='C-Aux_CA'!$C$7,$D244='C-Aux_CA'!$C$5,$I244&gt;='C-Aux_CA'!$C$14,$H244&gt;='C-Aux_CA'!$C$15),1,0)</f>
        <v>0</v>
      </c>
      <c r="X244" s="148">
        <f t="shared" si="41"/>
        <v>1</v>
      </c>
      <c r="Y244" s="151" cm="1">
        <f t="array" ref="Y244">IF(W244=0,0,SUMPRODUCT(--($T244&gt;='C-BaremoVectorial'!$T$4:$T$1101),--(1=$W$4:$W$1101)))</f>
        <v>0</v>
      </c>
      <c r="Z244" s="151">
        <f t="shared" si="42"/>
        <v>0</v>
      </c>
      <c r="AA244" s="151" cm="1">
        <f t="array" ref="AA244">IF($W244=0,0,SUMPRODUCT(--(1=$W$4:$W$1101),--($U244&gt;='C-BaremoVectorial'!$U$4:$U$1101)))</f>
        <v>0</v>
      </c>
      <c r="AB244" s="21"/>
      <c r="AC244" s="21"/>
      <c r="AD244" s="21"/>
    </row>
    <row r="245" spans="1:30" ht="14.5" x14ac:dyDescent="0.35">
      <c r="A245" s="73">
        <f t="shared" si="45"/>
        <v>22</v>
      </c>
      <c r="B245" s="79" t="s">
        <v>20</v>
      </c>
      <c r="C245" s="79" t="s">
        <v>8244</v>
      </c>
      <c r="D245" s="79" t="s">
        <v>14</v>
      </c>
      <c r="E245" s="79" t="s">
        <v>42</v>
      </c>
      <c r="F245" s="183">
        <v>2</v>
      </c>
      <c r="G245" s="79" t="s">
        <v>8293</v>
      </c>
      <c r="H245" s="78">
        <f>2*16000</f>
        <v>32000</v>
      </c>
      <c r="I245" s="74" cm="1">
        <f t="array" ref="I245">+INDEX('I-Gasificación'!$G$5:$G$1100,MATCH($C245&amp;$D245&amp;$E245&amp;$G245,'I-Gasificación'!$C$5:$C$1100&amp;'I-Gasificación'!$D$5:$D$1100&amp;'I-Gasificación'!$E$5:$E$1100&amp;'I-Gasificación'!$F$5:$F$1100,0))</f>
        <v>1400</v>
      </c>
      <c r="J245" s="112">
        <f>INDEX('I-Baremo_Depósitos_Lapesa'!$C:$C,MATCH($E245,'I-Baremo_Depósitos_Lapesa'!$B:$B,0),1)</f>
        <v>25584</v>
      </c>
      <c r="K245" s="78">
        <f t="shared" si="34"/>
        <v>36548.571428571428</v>
      </c>
      <c r="L245" s="122">
        <f>INDEX('I-Baremo_VA_Lapesa'!$D$5:$K$66,MATCH($E245,'I-Baremo_VA_Lapesa'!$C$5:$C$66,0),MATCH($G245,'I-Baremo_VA_Lapesa'!$D$4:$K$4,0))</f>
        <v>0</v>
      </c>
      <c r="M245" s="123">
        <f t="shared" si="35"/>
        <v>0</v>
      </c>
      <c r="N245" s="113" cm="1">
        <f t="array" ref="N245">IF(AND($H245&lt;=4800,$I245&lt;=560),0,SUMPRODUCT(--($I245&gt;'I-Baremo_Regulación_Lapesa'!$B$4:$B$8),--($I245&lt;='I-Baremo_Regulación_Lapesa'!$C$4:$C$8),'I-Baremo_Regulación_Lapesa'!$D$4:$D$8))</f>
        <v>357</v>
      </c>
      <c r="O245" s="78">
        <f t="shared" si="36"/>
        <v>510.00000000000006</v>
      </c>
      <c r="P245" s="112">
        <f t="shared" si="37"/>
        <v>25941</v>
      </c>
      <c r="Q245" s="74">
        <f t="shared" si="38"/>
        <v>37058.571428571428</v>
      </c>
      <c r="R245" s="113">
        <f>INDEX('I-Baremo_Legalización'!$D$4:$D$100,MATCH($E245,'I-Baremo_Legalización'!$C$4:$C$100,0),1)</f>
        <v>2038.3500000000001</v>
      </c>
      <c r="S245" s="113" cm="1">
        <f t="array" ref="S245">+INDEX('I-Baremo_Acuerdo_Marco'!$F$2:$F$221,MATCH($C245&amp;$E245&amp;$G245,'I-Baremo_Acuerdo_Marco'!$C$2:$C$221&amp;'I-Baremo_Acuerdo_Marco'!$D$2:$D$221&amp;'I-Baremo_Acuerdo_Marco'!$E$2:$E$221,0))</f>
        <v>14488.111000000001</v>
      </c>
      <c r="T245" s="112">
        <f t="shared" si="44"/>
        <v>42467.460999999996</v>
      </c>
      <c r="U245" s="116">
        <f t="shared" si="39"/>
        <v>53585.032428571431</v>
      </c>
      <c r="V245" s="74" t="str">
        <f t="shared" si="40"/>
        <v>AéreoB1400</v>
      </c>
      <c r="W245" s="148">
        <f>+IF(AND($C245='C-Aux_CA'!$C$7,$D245='C-Aux_CA'!$C$5,$I245&gt;='C-Aux_CA'!$C$14,$H245&gt;='C-Aux_CA'!$C$15),1,0)</f>
        <v>0</v>
      </c>
      <c r="X245" s="148">
        <f t="shared" si="41"/>
        <v>1</v>
      </c>
      <c r="Y245" s="151" cm="1">
        <f t="array" ref="Y245">IF(W245=0,0,SUMPRODUCT(--($T245&gt;='C-BaremoVectorial'!$T$4:$T$1101),--(1=$W$4:$W$1101)))</f>
        <v>0</v>
      </c>
      <c r="Z245" s="151">
        <f t="shared" si="42"/>
        <v>0</v>
      </c>
      <c r="AA245" s="151" cm="1">
        <f t="array" ref="AA245">IF($W245=0,0,SUMPRODUCT(--(1=$W$4:$W$1101),--($U245&gt;='C-BaremoVectorial'!$U$4:$U$1101)))</f>
        <v>0</v>
      </c>
      <c r="AB245" s="21"/>
      <c r="AC245" s="21"/>
      <c r="AD245" s="21"/>
    </row>
    <row r="246" spans="1:30" ht="14.5" x14ac:dyDescent="0.35">
      <c r="A246" s="73">
        <f t="shared" si="45"/>
        <v>23</v>
      </c>
      <c r="B246" s="79" t="s">
        <v>20</v>
      </c>
      <c r="C246" s="79" t="s">
        <v>8244</v>
      </c>
      <c r="D246" s="79" t="s">
        <v>14</v>
      </c>
      <c r="E246" s="79" t="s">
        <v>43</v>
      </c>
      <c r="F246" s="183">
        <v>2</v>
      </c>
      <c r="G246" s="79" t="s">
        <v>8293</v>
      </c>
      <c r="H246" s="78">
        <f>2*19000</f>
        <v>38000</v>
      </c>
      <c r="I246" s="74" cm="1">
        <f t="array" ref="I246">+INDEX('I-Gasificación'!$G$5:$G$1100,MATCH($C246&amp;$D246&amp;$E246&amp;$G246,'I-Gasificación'!$C$5:$C$1100&amp;'I-Gasificación'!$D$5:$D$1100&amp;'I-Gasificación'!$E$5:$E$1100&amp;'I-Gasificación'!$F$5:$F$1100,0))</f>
        <v>1624</v>
      </c>
      <c r="J246" s="112">
        <f>INDEX('I-Baremo_Depósitos_Lapesa'!$C:$C,MATCH($E246,'I-Baremo_Depósitos_Lapesa'!$B:$B,0),1)</f>
        <v>27832</v>
      </c>
      <c r="K246" s="78">
        <f t="shared" si="34"/>
        <v>39760</v>
      </c>
      <c r="L246" s="122">
        <f>INDEX('I-Baremo_VA_Lapesa'!$D$5:$K$66,MATCH($E246,'I-Baremo_VA_Lapesa'!$C$5:$C$66,0),MATCH($G246,'I-Baremo_VA_Lapesa'!$D$4:$K$4,0))</f>
        <v>0</v>
      </c>
      <c r="M246" s="123">
        <f t="shared" si="35"/>
        <v>0</v>
      </c>
      <c r="N246" s="113" cm="1">
        <f t="array" ref="N246">IF(AND($H246&lt;=4800,$I246&lt;=560),0,SUMPRODUCT(--($I246&gt;'I-Baremo_Regulación_Lapesa'!$B$4:$B$8),--($I246&lt;='I-Baremo_Regulación_Lapesa'!$C$4:$C$8),'I-Baremo_Regulación_Lapesa'!$D$4:$D$8))</f>
        <v>1650</v>
      </c>
      <c r="O246" s="78">
        <f t="shared" si="36"/>
        <v>2357.1428571428573</v>
      </c>
      <c r="P246" s="112">
        <f t="shared" si="37"/>
        <v>29482</v>
      </c>
      <c r="Q246" s="74">
        <f t="shared" si="38"/>
        <v>42117.142857142855</v>
      </c>
      <c r="R246" s="113">
        <f>INDEX('I-Baremo_Legalización'!$D$4:$D$100,MATCH($E246,'I-Baremo_Legalización'!$C$4:$C$100,0),1)</f>
        <v>2038.3500000000001</v>
      </c>
      <c r="S246" s="113" cm="1">
        <f t="array" ref="S246">+INDEX('I-Baremo_Acuerdo_Marco'!$F$2:$F$221,MATCH($C246&amp;$E246&amp;$G246,'I-Baremo_Acuerdo_Marco'!$C$2:$C$221&amp;'I-Baremo_Acuerdo_Marco'!$D$2:$D$221&amp;'I-Baremo_Acuerdo_Marco'!$E$2:$E$221,0))</f>
        <v>17435.011000000002</v>
      </c>
      <c r="T246" s="112">
        <f t="shared" si="44"/>
        <v>48955.361000000004</v>
      </c>
      <c r="U246" s="116">
        <f t="shared" si="39"/>
        <v>61590.503857142859</v>
      </c>
      <c r="V246" s="74" t="str">
        <f t="shared" si="40"/>
        <v>AéreoB1624</v>
      </c>
      <c r="W246" s="148">
        <f>+IF(AND($C246='C-Aux_CA'!$C$7,$D246='C-Aux_CA'!$C$5,$I246&gt;='C-Aux_CA'!$C$14,$H246&gt;='C-Aux_CA'!$C$15),1,0)</f>
        <v>0</v>
      </c>
      <c r="X246" s="148">
        <f t="shared" si="41"/>
        <v>1</v>
      </c>
      <c r="Y246" s="151" cm="1">
        <f t="array" ref="Y246">IF(W246=0,0,SUMPRODUCT(--($T246&gt;='C-BaremoVectorial'!$T$4:$T$1101),--(1=$W$4:$W$1101)))</f>
        <v>0</v>
      </c>
      <c r="Z246" s="151">
        <f t="shared" si="42"/>
        <v>0</v>
      </c>
      <c r="AA246" s="151" cm="1">
        <f t="array" ref="AA246">IF($W246=0,0,SUMPRODUCT(--(1=$W$4:$W$1101),--($U246&gt;='C-BaremoVectorial'!$U$4:$U$1101)))</f>
        <v>0</v>
      </c>
      <c r="AB246" s="21"/>
      <c r="AC246" s="21"/>
      <c r="AD246" s="21"/>
    </row>
    <row r="247" spans="1:30" ht="14.5" x14ac:dyDescent="0.35">
      <c r="A247" s="73">
        <f t="shared" si="45"/>
        <v>24</v>
      </c>
      <c r="B247" s="79" t="s">
        <v>20</v>
      </c>
      <c r="C247" s="79" t="s">
        <v>8244</v>
      </c>
      <c r="D247" s="79" t="s">
        <v>14</v>
      </c>
      <c r="E247" s="79" t="s">
        <v>44</v>
      </c>
      <c r="F247" s="183">
        <v>2</v>
      </c>
      <c r="G247" s="79" t="s">
        <v>8293</v>
      </c>
      <c r="H247" s="78">
        <f>2*22000</f>
        <v>44000</v>
      </c>
      <c r="I247" s="74" cm="1">
        <f t="array" ref="I247">+INDEX('I-Gasificación'!$G$5:$G$1100,MATCH($C247&amp;$D247&amp;$E247&amp;$G247,'I-Gasificación'!$C$5:$C$1100&amp;'I-Gasificación'!$D$5:$D$1100&amp;'I-Gasificación'!$E$5:$E$1100&amp;'I-Gasificación'!$F$5:$F$1100,0))</f>
        <v>1876</v>
      </c>
      <c r="J247" s="112">
        <f>INDEX('I-Baremo_Depósitos_Lapesa'!$C:$C,MATCH($E247,'I-Baremo_Depósitos_Lapesa'!$B:$B,0),1)</f>
        <v>35864</v>
      </c>
      <c r="K247" s="78">
        <f t="shared" si="34"/>
        <v>51234.285714285717</v>
      </c>
      <c r="L247" s="122">
        <f>INDEX('I-Baremo_VA_Lapesa'!$D$5:$K$66,MATCH($E247,'I-Baremo_VA_Lapesa'!$C$5:$C$66,0),MATCH($G247,'I-Baremo_VA_Lapesa'!$D$4:$K$4,0))</f>
        <v>0</v>
      </c>
      <c r="M247" s="123">
        <f t="shared" si="35"/>
        <v>0</v>
      </c>
      <c r="N247" s="113" cm="1">
        <f t="array" ref="N247">IF(AND($H247&lt;=4800,$I247&lt;=560),0,SUMPRODUCT(--($I247&gt;'I-Baremo_Regulación_Lapesa'!$B$4:$B$8),--($I247&lt;='I-Baremo_Regulación_Lapesa'!$C$4:$C$8),'I-Baremo_Regulación_Lapesa'!$D$4:$D$8))</f>
        <v>1650</v>
      </c>
      <c r="O247" s="78">
        <f t="shared" si="36"/>
        <v>2357.1428571428573</v>
      </c>
      <c r="P247" s="112">
        <f t="shared" si="37"/>
        <v>37514</v>
      </c>
      <c r="Q247" s="74">
        <f t="shared" si="38"/>
        <v>53591.428571428572</v>
      </c>
      <c r="R247" s="113">
        <f>INDEX('I-Baremo_Legalización'!$D$4:$D$100,MATCH($E247,'I-Baremo_Legalización'!$C$4:$C$100,0),1)</f>
        <v>2038.3500000000001</v>
      </c>
      <c r="S247" s="113" cm="1">
        <f t="array" ref="S247">+INDEX('I-Baremo_Acuerdo_Marco'!$F$2:$F$221,MATCH($C247&amp;$E247&amp;$G247,'I-Baremo_Acuerdo_Marco'!$C$2:$C$221&amp;'I-Baremo_Acuerdo_Marco'!$D$2:$D$221&amp;'I-Baremo_Acuerdo_Marco'!$E$2:$E$221,0))</f>
        <v>18981.611000000001</v>
      </c>
      <c r="T247" s="112">
        <f t="shared" si="44"/>
        <v>58533.960999999996</v>
      </c>
      <c r="U247" s="116">
        <f t="shared" si="39"/>
        <v>74611.389571428575</v>
      </c>
      <c r="V247" s="74" t="str">
        <f t="shared" si="40"/>
        <v>AéreoB1876</v>
      </c>
      <c r="W247" s="148">
        <f>+IF(AND($C247='C-Aux_CA'!$C$7,$D247='C-Aux_CA'!$C$5,$I247&gt;='C-Aux_CA'!$C$14,$H247&gt;='C-Aux_CA'!$C$15),1,0)</f>
        <v>0</v>
      </c>
      <c r="X247" s="148">
        <f t="shared" si="41"/>
        <v>1</v>
      </c>
      <c r="Y247" s="151" cm="1">
        <f t="array" ref="Y247">IF(W247=0,0,SUMPRODUCT(--($T247&gt;='C-BaremoVectorial'!$T$4:$T$1101),--(1=$W$4:$W$1101)))</f>
        <v>0</v>
      </c>
      <c r="Z247" s="151">
        <f t="shared" si="42"/>
        <v>0</v>
      </c>
      <c r="AA247" s="151" cm="1">
        <f t="array" ref="AA247">IF($W247=0,0,SUMPRODUCT(--(1=$W$4:$W$1101),--($U247&gt;='C-BaremoVectorial'!$U$4:$U$1101)))</f>
        <v>0</v>
      </c>
      <c r="AB247" s="21"/>
      <c r="AC247" s="21"/>
      <c r="AD247" s="21"/>
    </row>
    <row r="248" spans="1:30" ht="14.5" x14ac:dyDescent="0.35">
      <c r="A248" s="73">
        <f t="shared" si="45"/>
        <v>25</v>
      </c>
      <c r="B248" s="79" t="s">
        <v>20</v>
      </c>
      <c r="C248" s="79" t="s">
        <v>8244</v>
      </c>
      <c r="D248" s="79" t="s">
        <v>14</v>
      </c>
      <c r="E248" s="79" t="s">
        <v>45</v>
      </c>
      <c r="F248" s="183">
        <v>2</v>
      </c>
      <c r="G248" s="79" t="s">
        <v>8293</v>
      </c>
      <c r="H248" s="78">
        <f>2*24000</f>
        <v>48000</v>
      </c>
      <c r="I248" s="74" cm="1">
        <f t="array" ref="I248">+INDEX('I-Gasificación'!$G$5:$G$1100,MATCH($C248&amp;$D248&amp;$E248&amp;$G248,'I-Gasificación'!$C$5:$C$1100&amp;'I-Gasificación'!$D$5:$D$1100&amp;'I-Gasificación'!$E$5:$E$1100&amp;'I-Gasificación'!$F$5:$F$1100,0))</f>
        <v>1820</v>
      </c>
      <c r="J248" s="112">
        <f>INDEX('I-Baremo_Depósitos_Lapesa'!$C:$C,MATCH($E248,'I-Baremo_Depósitos_Lapesa'!$B:$B,0),1)</f>
        <v>40898</v>
      </c>
      <c r="K248" s="78">
        <f t="shared" si="34"/>
        <v>58425.71428571429</v>
      </c>
      <c r="L248" s="122">
        <f>INDEX('I-Baremo_VA_Lapesa'!$D$5:$K$66,MATCH($E248,'I-Baremo_VA_Lapesa'!$C$5:$C$66,0),MATCH($G248,'I-Baremo_VA_Lapesa'!$D$4:$K$4,0))</f>
        <v>0</v>
      </c>
      <c r="M248" s="123">
        <f t="shared" si="35"/>
        <v>0</v>
      </c>
      <c r="N248" s="113" cm="1">
        <f t="array" ref="N248">IF(AND($H248&lt;=4800,$I248&lt;=560),0,SUMPRODUCT(--($I248&gt;'I-Baremo_Regulación_Lapesa'!$B$4:$B$8),--($I248&lt;='I-Baremo_Regulación_Lapesa'!$C$4:$C$8),'I-Baremo_Regulación_Lapesa'!$D$4:$D$8))</f>
        <v>1650</v>
      </c>
      <c r="O248" s="78">
        <f t="shared" si="36"/>
        <v>2357.1428571428573</v>
      </c>
      <c r="P248" s="112">
        <f t="shared" si="37"/>
        <v>42548</v>
      </c>
      <c r="Q248" s="74">
        <f t="shared" si="38"/>
        <v>60782.857142857145</v>
      </c>
      <c r="R248" s="113">
        <f>INDEX('I-Baremo_Legalización'!$D$4:$D$100,MATCH($E248,'I-Baremo_Legalización'!$C$4:$C$100,0),1)</f>
        <v>2038.3500000000001</v>
      </c>
      <c r="S248" s="113" cm="1">
        <f t="array" ref="S248">+INDEX('I-Baremo_Acuerdo_Marco'!$F$2:$F$221,MATCH($C248&amp;$E248&amp;$G248,'I-Baremo_Acuerdo_Marco'!$C$2:$C$221&amp;'I-Baremo_Acuerdo_Marco'!$D$2:$D$221&amp;'I-Baremo_Acuerdo_Marco'!$E$2:$E$221,0))</f>
        <v>19519.510999999999</v>
      </c>
      <c r="T248" s="112">
        <f t="shared" si="44"/>
        <v>64105.860999999997</v>
      </c>
      <c r="U248" s="116">
        <f t="shared" si="39"/>
        <v>82340.718142857135</v>
      </c>
      <c r="V248" s="74" t="str">
        <f t="shared" si="40"/>
        <v>AéreoB1820</v>
      </c>
      <c r="W248" s="148">
        <f>+IF(AND($C248='C-Aux_CA'!$C$7,$D248='C-Aux_CA'!$C$5,$I248&gt;='C-Aux_CA'!$C$14,$H248&gt;='C-Aux_CA'!$C$15),1,0)</f>
        <v>0</v>
      </c>
      <c r="X248" s="148">
        <f t="shared" si="41"/>
        <v>1</v>
      </c>
      <c r="Y248" s="151" cm="1">
        <f t="array" ref="Y248">IF(W248=0,0,SUMPRODUCT(--($T248&gt;='C-BaremoVectorial'!$T$4:$T$1101),--(1=$W$4:$W$1101)))</f>
        <v>0</v>
      </c>
      <c r="Z248" s="151">
        <f t="shared" si="42"/>
        <v>0</v>
      </c>
      <c r="AA248" s="151" cm="1">
        <f t="array" ref="AA248">IF($W248=0,0,SUMPRODUCT(--(1=$W$4:$W$1101),--($U248&gt;='C-BaremoVectorial'!$U$4:$U$1101)))</f>
        <v>0</v>
      </c>
      <c r="AB248" s="21"/>
      <c r="AC248" s="21"/>
      <c r="AD248" s="21"/>
    </row>
    <row r="249" spans="1:30" ht="14.5" x14ac:dyDescent="0.35">
      <c r="A249" s="73">
        <f t="shared" si="45"/>
        <v>26</v>
      </c>
      <c r="B249" s="79" t="s">
        <v>20</v>
      </c>
      <c r="C249" s="79" t="s">
        <v>8244</v>
      </c>
      <c r="D249" s="79" t="s">
        <v>14</v>
      </c>
      <c r="E249" s="79" t="s">
        <v>46</v>
      </c>
      <c r="F249" s="183">
        <v>2</v>
      </c>
      <c r="G249" s="79" t="s">
        <v>8293</v>
      </c>
      <c r="H249" s="78">
        <f>2*29000</f>
        <v>58000</v>
      </c>
      <c r="I249" s="74" cm="1">
        <f t="array" ref="I249">+INDEX('I-Gasificación'!$G$5:$G$1100,MATCH($C249&amp;$D249&amp;$E249&amp;$G249,'I-Gasificación'!$C$5:$C$1100&amp;'I-Gasificación'!$D$5:$D$1100&amp;'I-Gasificación'!$E$5:$E$1100&amp;'I-Gasificación'!$F$5:$F$1100,0))</f>
        <v>2128</v>
      </c>
      <c r="J249" s="112">
        <f>INDEX('I-Baremo_Depósitos_Lapesa'!$C:$C,MATCH($E249,'I-Baremo_Depósitos_Lapesa'!$B:$B,0),1)</f>
        <v>45448</v>
      </c>
      <c r="K249" s="78">
        <f t="shared" si="34"/>
        <v>64925.71428571429</v>
      </c>
      <c r="L249" s="122">
        <f>INDEX('I-Baremo_VA_Lapesa'!$D$5:$K$66,MATCH($E249,'I-Baremo_VA_Lapesa'!$C$5:$C$66,0),MATCH($G249,'I-Baremo_VA_Lapesa'!$D$4:$K$4,0))</f>
        <v>0</v>
      </c>
      <c r="M249" s="123">
        <f t="shared" si="35"/>
        <v>0</v>
      </c>
      <c r="N249" s="113" cm="1">
        <f t="array" ref="N249">IF(AND($H249&lt;=4800,$I249&lt;=560),0,SUMPRODUCT(--($I249&gt;'I-Baremo_Regulación_Lapesa'!$B$4:$B$8),--($I249&lt;='I-Baremo_Regulación_Lapesa'!$C$4:$C$8),'I-Baremo_Regulación_Lapesa'!$D$4:$D$8))</f>
        <v>1760</v>
      </c>
      <c r="O249" s="78">
        <f t="shared" si="36"/>
        <v>2514.2857142857142</v>
      </c>
      <c r="P249" s="112">
        <f t="shared" si="37"/>
        <v>47208</v>
      </c>
      <c r="Q249" s="74">
        <f t="shared" si="38"/>
        <v>67440</v>
      </c>
      <c r="R249" s="113">
        <f>INDEX('I-Baremo_Legalización'!$D$4:$D$100,MATCH($E249,'I-Baremo_Legalización'!$C$4:$C$100,0),1)</f>
        <v>2038.3500000000001</v>
      </c>
      <c r="S249" s="113" cm="1">
        <f t="array" ref="S249">+INDEX('I-Baremo_Acuerdo_Marco'!$F$2:$F$221,MATCH($C249&amp;$E249&amp;$G249,'I-Baremo_Acuerdo_Marco'!$C$2:$C$221&amp;'I-Baremo_Acuerdo_Marco'!$D$2:$D$221&amp;'I-Baremo_Acuerdo_Marco'!$E$2:$E$221,0))</f>
        <v>20737.210999999999</v>
      </c>
      <c r="T249" s="112">
        <f t="shared" si="44"/>
        <v>69983.561000000002</v>
      </c>
      <c r="U249" s="116">
        <f t="shared" si="39"/>
        <v>90215.561000000002</v>
      </c>
      <c r="V249" s="74" t="str">
        <f t="shared" si="40"/>
        <v>AéreoB2128</v>
      </c>
      <c r="W249" s="148">
        <f>+IF(AND($C249='C-Aux_CA'!$C$7,$D249='C-Aux_CA'!$C$5,$I249&gt;='C-Aux_CA'!$C$14,$H249&gt;='C-Aux_CA'!$C$15),1,0)</f>
        <v>0</v>
      </c>
      <c r="X249" s="148">
        <f t="shared" si="41"/>
        <v>1</v>
      </c>
      <c r="Y249" s="151" cm="1">
        <f t="array" ref="Y249">IF(W249=0,0,SUMPRODUCT(--($T249&gt;='C-BaremoVectorial'!$T$4:$T$1101),--(1=$W$4:$W$1101)))</f>
        <v>0</v>
      </c>
      <c r="Z249" s="151">
        <f t="shared" si="42"/>
        <v>0</v>
      </c>
      <c r="AA249" s="151" cm="1">
        <f t="array" ref="AA249">IF($W249=0,0,SUMPRODUCT(--(1=$W$4:$W$1101),--($U249&gt;='C-BaremoVectorial'!$U$4:$U$1101)))</f>
        <v>0</v>
      </c>
      <c r="AB249" s="21"/>
      <c r="AC249" s="21"/>
      <c r="AD249" s="21"/>
    </row>
    <row r="250" spans="1:30" ht="14.5" x14ac:dyDescent="0.35">
      <c r="A250" s="73">
        <f t="shared" si="45"/>
        <v>27</v>
      </c>
      <c r="B250" s="79" t="s">
        <v>20</v>
      </c>
      <c r="C250" s="79" t="s">
        <v>8244</v>
      </c>
      <c r="D250" s="79" t="s">
        <v>14</v>
      </c>
      <c r="E250" s="79" t="s">
        <v>47</v>
      </c>
      <c r="F250" s="183">
        <v>2</v>
      </c>
      <c r="G250" s="79" t="s">
        <v>8293</v>
      </c>
      <c r="H250" s="78">
        <f>2*34000</f>
        <v>68000</v>
      </c>
      <c r="I250" s="74" cm="1">
        <f t="array" ref="I250">+INDEX('I-Gasificación'!$G$5:$G$1100,MATCH($C250&amp;$D250&amp;$E250&amp;$G250,'I-Gasificación'!$C$5:$C$1100&amp;'I-Gasificación'!$D$5:$D$1100&amp;'I-Gasificación'!$E$5:$E$1100&amp;'I-Gasificación'!$F$5:$F$1100,0))</f>
        <v>2464</v>
      </c>
      <c r="J250" s="112">
        <f>INDEX('I-Baremo_Depósitos_Lapesa'!$C:$C,MATCH($E250,'I-Baremo_Depósitos_Lapesa'!$B:$B,0),1)</f>
        <v>50478</v>
      </c>
      <c r="K250" s="78">
        <f t="shared" si="34"/>
        <v>72111.42857142858</v>
      </c>
      <c r="L250" s="122">
        <f>INDEX('I-Baremo_VA_Lapesa'!$D$5:$K$66,MATCH($E250,'I-Baremo_VA_Lapesa'!$C$5:$C$66,0),MATCH($G250,'I-Baremo_VA_Lapesa'!$D$4:$K$4,0))</f>
        <v>0</v>
      </c>
      <c r="M250" s="123">
        <f t="shared" si="35"/>
        <v>0</v>
      </c>
      <c r="N250" s="113" cm="1">
        <f t="array" ref="N250">IF(AND($H250&lt;=4800,$I250&lt;=560),0,SUMPRODUCT(--($I250&gt;'I-Baremo_Regulación_Lapesa'!$B$4:$B$8),--($I250&lt;='I-Baremo_Regulación_Lapesa'!$C$4:$C$8),'I-Baremo_Regulación_Lapesa'!$D$4:$D$8))</f>
        <v>1760</v>
      </c>
      <c r="O250" s="78">
        <f t="shared" si="36"/>
        <v>2514.2857142857142</v>
      </c>
      <c r="P250" s="112">
        <f t="shared" si="37"/>
        <v>52238</v>
      </c>
      <c r="Q250" s="74">
        <f t="shared" si="38"/>
        <v>74625.71428571429</v>
      </c>
      <c r="R250" s="113">
        <f>INDEX('I-Baremo_Legalización'!$D$4:$D$100,MATCH($E250,'I-Baremo_Legalización'!$C$4:$C$100,0),1)</f>
        <v>3215.3500000000004</v>
      </c>
      <c r="S250" s="113" cm="1">
        <f t="array" ref="S250">+INDEX('I-Baremo_Acuerdo_Marco'!$F$2:$F$221,MATCH($C250&amp;$E250&amp;$G250,'I-Baremo_Acuerdo_Marco'!$C$2:$C$221&amp;'I-Baremo_Acuerdo_Marco'!$D$2:$D$221&amp;'I-Baremo_Acuerdo_Marco'!$E$2:$E$221,0))</f>
        <v>24701.831000000002</v>
      </c>
      <c r="T250" s="112">
        <f t="shared" si="44"/>
        <v>80155.180999999997</v>
      </c>
      <c r="U250" s="116">
        <f t="shared" si="39"/>
        <v>102542.8952857143</v>
      </c>
      <c r="V250" s="74" t="str">
        <f t="shared" si="40"/>
        <v>AéreoB2464</v>
      </c>
      <c r="W250" s="148">
        <f>+IF(AND($C250='C-Aux_CA'!$C$7,$D250='C-Aux_CA'!$C$5,$I250&gt;='C-Aux_CA'!$C$14,$H250&gt;='C-Aux_CA'!$C$15),1,0)</f>
        <v>0</v>
      </c>
      <c r="X250" s="148">
        <f t="shared" si="41"/>
        <v>1</v>
      </c>
      <c r="Y250" s="151" cm="1">
        <f t="array" ref="Y250">IF(W250=0,0,SUMPRODUCT(--($T250&gt;='C-BaremoVectorial'!$T$4:$T$1101),--(1=$W$4:$W$1101)))</f>
        <v>0</v>
      </c>
      <c r="Z250" s="151">
        <f t="shared" si="42"/>
        <v>0</v>
      </c>
      <c r="AA250" s="151" cm="1">
        <f t="array" ref="AA250">IF($W250=0,0,SUMPRODUCT(--(1=$W$4:$W$1101),--($U250&gt;='C-BaremoVectorial'!$U$4:$U$1101)))</f>
        <v>0</v>
      </c>
      <c r="AB250" s="21"/>
      <c r="AC250" s="21"/>
      <c r="AD250" s="21"/>
    </row>
    <row r="251" spans="1:30" ht="14.5" x14ac:dyDescent="0.35">
      <c r="A251" s="73">
        <f t="shared" si="45"/>
        <v>28</v>
      </c>
      <c r="B251" s="79" t="s">
        <v>20</v>
      </c>
      <c r="C251" s="79" t="s">
        <v>8244</v>
      </c>
      <c r="D251" s="79" t="s">
        <v>14</v>
      </c>
      <c r="E251" s="79" t="s">
        <v>48</v>
      </c>
      <c r="F251" s="183">
        <v>2</v>
      </c>
      <c r="G251" s="79" t="s">
        <v>8293</v>
      </c>
      <c r="H251" s="78">
        <f>2*33000</f>
        <v>66000</v>
      </c>
      <c r="I251" s="74" cm="1">
        <f t="array" ref="I251">+INDEX('I-Gasificación'!$G$5:$G$1100,MATCH($C251&amp;$D251&amp;$E251&amp;$G251,'I-Gasificación'!$C$5:$C$1100&amp;'I-Gasificación'!$D$5:$D$1100&amp;'I-Gasificación'!$E$5:$E$1100&amp;'I-Gasificación'!$F$5:$F$1100,0))</f>
        <v>2016</v>
      </c>
      <c r="J251" s="112">
        <f>INDEX('I-Baremo_Depósitos_Lapesa'!$C:$C,MATCH($E251,'I-Baremo_Depósitos_Lapesa'!$B:$B,0),1)</f>
        <v>67416</v>
      </c>
      <c r="K251" s="78">
        <f t="shared" si="34"/>
        <v>96308.571428571435</v>
      </c>
      <c r="L251" s="122">
        <f>INDEX('I-Baremo_VA_Lapesa'!$D$5:$K$66,MATCH($E251,'I-Baremo_VA_Lapesa'!$C$5:$C$66,0),MATCH($G251,'I-Baremo_VA_Lapesa'!$D$4:$K$4,0))</f>
        <v>0</v>
      </c>
      <c r="M251" s="123">
        <f t="shared" si="35"/>
        <v>0</v>
      </c>
      <c r="N251" s="113" cm="1">
        <f t="array" ref="N251">IF(AND($H251&lt;=4800,$I251&lt;=560),0,SUMPRODUCT(--($I251&gt;'I-Baremo_Regulación_Lapesa'!$B$4:$B$8),--($I251&lt;='I-Baremo_Regulación_Lapesa'!$C$4:$C$8),'I-Baremo_Regulación_Lapesa'!$D$4:$D$8))</f>
        <v>1650</v>
      </c>
      <c r="O251" s="78">
        <f t="shared" si="36"/>
        <v>2357.1428571428573</v>
      </c>
      <c r="P251" s="112">
        <f t="shared" si="37"/>
        <v>69066</v>
      </c>
      <c r="Q251" s="74">
        <f t="shared" si="38"/>
        <v>98665.71428571429</v>
      </c>
      <c r="R251" s="113">
        <f>INDEX('I-Baremo_Legalización'!$D$4:$D$100,MATCH($E251,'I-Baremo_Legalización'!$C$4:$C$100,0),1)</f>
        <v>3215.3500000000004</v>
      </c>
      <c r="S251" s="113" cm="1">
        <f t="array" ref="S251">+INDEX('I-Baremo_Acuerdo_Marco'!$F$2:$F$221,MATCH($C251&amp;$E251&amp;$G251,'I-Baremo_Acuerdo_Marco'!$C$2:$C$221&amp;'I-Baremo_Acuerdo_Marco'!$D$2:$D$221&amp;'I-Baremo_Acuerdo_Marco'!$E$2:$E$221,0))</f>
        <v>23877.931</v>
      </c>
      <c r="T251" s="112">
        <f t="shared" si="44"/>
        <v>96159.281000000003</v>
      </c>
      <c r="U251" s="116">
        <f t="shared" si="39"/>
        <v>125758.99528571429</v>
      </c>
      <c r="V251" s="74" t="str">
        <f t="shared" si="40"/>
        <v>AéreoB2016</v>
      </c>
      <c r="W251" s="148">
        <f>+IF(AND($C251='C-Aux_CA'!$C$7,$D251='C-Aux_CA'!$C$5,$I251&gt;='C-Aux_CA'!$C$14,$H251&gt;='C-Aux_CA'!$C$15),1,0)</f>
        <v>0</v>
      </c>
      <c r="X251" s="148">
        <f t="shared" si="41"/>
        <v>1</v>
      </c>
      <c r="Y251" s="151" cm="1">
        <f t="array" ref="Y251">IF(W251=0,0,SUMPRODUCT(--($T251&gt;='C-BaremoVectorial'!$T$4:$T$1101),--(1=$W$4:$W$1101)))</f>
        <v>0</v>
      </c>
      <c r="Z251" s="151">
        <f t="shared" si="42"/>
        <v>0</v>
      </c>
      <c r="AA251" s="151" cm="1">
        <f t="array" ref="AA251">IF($W251=0,0,SUMPRODUCT(--(1=$W$4:$W$1101),--($U251&gt;='C-BaremoVectorial'!$U$4:$U$1101)))</f>
        <v>0</v>
      </c>
      <c r="AB251" s="21"/>
      <c r="AC251" s="21"/>
      <c r="AD251" s="21"/>
    </row>
    <row r="252" spans="1:30" ht="14.5" x14ac:dyDescent="0.35">
      <c r="A252" s="73">
        <f t="shared" si="45"/>
        <v>29</v>
      </c>
      <c r="B252" s="79" t="s">
        <v>20</v>
      </c>
      <c r="C252" s="79" t="s">
        <v>8244</v>
      </c>
      <c r="D252" s="79" t="s">
        <v>14</v>
      </c>
      <c r="E252" s="79" t="s">
        <v>49</v>
      </c>
      <c r="F252" s="183">
        <v>2</v>
      </c>
      <c r="G252" s="79" t="s">
        <v>8293</v>
      </c>
      <c r="H252" s="78">
        <f>2*50000</f>
        <v>100000</v>
      </c>
      <c r="I252" s="74" cm="1">
        <f t="array" ref="I252">+INDEX('I-Gasificación'!$G$5:$G$1100,MATCH($C252&amp;$D252&amp;$E252&amp;$G252,'I-Gasificación'!$C$5:$C$1100&amp;'I-Gasificación'!$D$5:$D$1100&amp;'I-Gasificación'!$E$5:$E$1100&amp;'I-Gasificación'!$F$5:$F$1100,0))</f>
        <v>2940</v>
      </c>
      <c r="J252" s="112">
        <f>INDEX('I-Baremo_Depósitos_Lapesa'!$C:$C,MATCH($E252,'I-Baremo_Depósitos_Lapesa'!$B:$B,0),1)</f>
        <v>88888</v>
      </c>
      <c r="K252" s="78">
        <f t="shared" si="34"/>
        <v>126982.85714285714</v>
      </c>
      <c r="L252" s="122">
        <f>INDEX('I-Baremo_VA_Lapesa'!$D$5:$K$66,MATCH($E252,'I-Baremo_VA_Lapesa'!$C$5:$C$66,0),MATCH($G252,'I-Baremo_VA_Lapesa'!$D$4:$K$4,0))</f>
        <v>0</v>
      </c>
      <c r="M252" s="123">
        <f t="shared" si="35"/>
        <v>0</v>
      </c>
      <c r="N252" s="113" cm="1">
        <f t="array" ref="N252">IF(AND($H252&lt;=4800,$I252&lt;=560),0,SUMPRODUCT(--($I252&gt;'I-Baremo_Regulación_Lapesa'!$B$4:$B$8),--($I252&lt;='I-Baremo_Regulación_Lapesa'!$C$4:$C$8),'I-Baremo_Regulación_Lapesa'!$D$4:$D$8))</f>
        <v>1760</v>
      </c>
      <c r="O252" s="78">
        <f t="shared" si="36"/>
        <v>2514.2857142857142</v>
      </c>
      <c r="P252" s="112">
        <f t="shared" si="37"/>
        <v>90648</v>
      </c>
      <c r="Q252" s="74">
        <f t="shared" si="38"/>
        <v>129497.14285714286</v>
      </c>
      <c r="R252" s="113">
        <f>INDEX('I-Baremo_Legalización'!$D$4:$D$100,MATCH($E252,'I-Baremo_Legalización'!$C$4:$C$100,0),1)</f>
        <v>3215.3500000000004</v>
      </c>
      <c r="S252" s="113" cm="1">
        <f t="array" ref="S252">+INDEX('I-Baremo_Acuerdo_Marco'!$F$2:$F$221,MATCH($C252&amp;$E252&amp;$G252,'I-Baremo_Acuerdo_Marco'!$C$2:$C$221&amp;'I-Baremo_Acuerdo_Marco'!$D$2:$D$221&amp;'I-Baremo_Acuerdo_Marco'!$E$2:$E$221,0))</f>
        <v>28041.431</v>
      </c>
      <c r="T252" s="112">
        <f t="shared" si="44"/>
        <v>121904.781</v>
      </c>
      <c r="U252" s="116">
        <f t="shared" si="39"/>
        <v>160753.92385714286</v>
      </c>
      <c r="V252" s="74" t="str">
        <f t="shared" si="40"/>
        <v>AéreoB2940</v>
      </c>
      <c r="W252" s="148">
        <f>+IF(AND($C252='C-Aux_CA'!$C$7,$D252='C-Aux_CA'!$C$5,$I252&gt;='C-Aux_CA'!$C$14,$H252&gt;='C-Aux_CA'!$C$15),1,0)</f>
        <v>0</v>
      </c>
      <c r="X252" s="148">
        <f t="shared" si="41"/>
        <v>1</v>
      </c>
      <c r="Y252" s="151" cm="1">
        <f t="array" ref="Y252">IF(W252=0,0,SUMPRODUCT(--($T252&gt;='C-BaremoVectorial'!$T$4:$T$1101),--(1=$W$4:$W$1101)))</f>
        <v>0</v>
      </c>
      <c r="Z252" s="151">
        <f t="shared" si="42"/>
        <v>0</v>
      </c>
      <c r="AA252" s="151" cm="1">
        <f t="array" ref="AA252">IF($W252=0,0,SUMPRODUCT(--(1=$W$4:$W$1101),--($U252&gt;='C-BaremoVectorial'!$U$4:$U$1101)))</f>
        <v>0</v>
      </c>
      <c r="AB252" s="21"/>
      <c r="AC252" s="21"/>
      <c r="AD252" s="21"/>
    </row>
    <row r="253" spans="1:30" ht="14.5" x14ac:dyDescent="0.35">
      <c r="A253" s="73">
        <f t="shared" si="45"/>
        <v>30</v>
      </c>
      <c r="B253" s="79" t="s">
        <v>20</v>
      </c>
      <c r="C253" s="79" t="s">
        <v>8244</v>
      </c>
      <c r="D253" s="79" t="s">
        <v>14</v>
      </c>
      <c r="E253" s="79" t="s">
        <v>50</v>
      </c>
      <c r="F253" s="183">
        <v>2</v>
      </c>
      <c r="G253" s="79" t="s">
        <v>8293</v>
      </c>
      <c r="H253" s="78">
        <f>2*59000</f>
        <v>118000</v>
      </c>
      <c r="I253" s="74" cm="1">
        <f t="array" ref="I253">+INDEX('I-Gasificación'!$G$5:$G$1100,MATCH($C253&amp;$D253&amp;$E253&amp;$G253,'I-Gasificación'!$C$5:$C$1100&amp;'I-Gasificación'!$D$5:$D$1100&amp;'I-Gasificación'!$E$5:$E$1100&amp;'I-Gasificación'!$F$5:$F$1100,0))</f>
        <v>3472</v>
      </c>
      <c r="J253" s="112">
        <f>INDEX('I-Baremo_Depósitos_Lapesa'!$C:$C,MATCH($E253,'I-Baremo_Depósitos_Lapesa'!$B:$B,0),1)</f>
        <v>108492</v>
      </c>
      <c r="K253" s="78">
        <f t="shared" si="34"/>
        <v>154988.57142857145</v>
      </c>
      <c r="L253" s="122">
        <f>INDEX('I-Baremo_VA_Lapesa'!$D$5:$K$66,MATCH($E253,'I-Baremo_VA_Lapesa'!$C$5:$C$66,0),MATCH($G253,'I-Baremo_VA_Lapesa'!$D$4:$K$4,0))</f>
        <v>0</v>
      </c>
      <c r="M253" s="123">
        <f t="shared" si="35"/>
        <v>0</v>
      </c>
      <c r="N253" s="113" cm="1">
        <f t="array" ref="N253">IF(AND($H253&lt;=4800,$I253&lt;=560),0,SUMPRODUCT(--($I253&gt;'I-Baremo_Regulación_Lapesa'!$B$4:$B$8),--($I253&lt;='I-Baremo_Regulación_Lapesa'!$C$4:$C$8),'I-Baremo_Regulación_Lapesa'!$D$4:$D$8))</f>
        <v>1760</v>
      </c>
      <c r="O253" s="78">
        <f t="shared" si="36"/>
        <v>2514.2857142857142</v>
      </c>
      <c r="P253" s="112">
        <f t="shared" si="37"/>
        <v>110252</v>
      </c>
      <c r="Q253" s="74">
        <f t="shared" si="38"/>
        <v>157502.85714285716</v>
      </c>
      <c r="R253" s="113">
        <f>INDEX('I-Baremo_Legalización'!$D$4:$D$100,MATCH($E253,'I-Baremo_Legalización'!$C$4:$C$100,0),1)</f>
        <v>3215.3500000000004</v>
      </c>
      <c r="S253" s="113" cm="1">
        <f t="array" ref="S253">+INDEX('I-Baremo_Acuerdo_Marco'!$F$2:$F$221,MATCH($C253&amp;$E253&amp;$G253,'I-Baremo_Acuerdo_Marco'!$C$2:$C$221&amp;'I-Baremo_Acuerdo_Marco'!$D$2:$D$221&amp;'I-Baremo_Acuerdo_Marco'!$E$2:$E$221,0))</f>
        <v>30941.031000000003</v>
      </c>
      <c r="T253" s="112">
        <f t="shared" si="44"/>
        <v>144408.38099999999</v>
      </c>
      <c r="U253" s="116">
        <f t="shared" si="39"/>
        <v>191659.23814285715</v>
      </c>
      <c r="V253" s="74" t="str">
        <f t="shared" si="40"/>
        <v>AéreoB3472</v>
      </c>
      <c r="W253" s="148">
        <f>+IF(AND($C253='C-Aux_CA'!$C$7,$D253='C-Aux_CA'!$C$5,$I253&gt;='C-Aux_CA'!$C$14,$H253&gt;='C-Aux_CA'!$C$15),1,0)</f>
        <v>0</v>
      </c>
      <c r="X253" s="148">
        <f t="shared" si="41"/>
        <v>1</v>
      </c>
      <c r="Y253" s="151" cm="1">
        <f t="array" ref="Y253">IF(W253=0,0,SUMPRODUCT(--($T253&gt;='C-BaremoVectorial'!$T$4:$T$1101),--(1=$W$4:$W$1101)))</f>
        <v>0</v>
      </c>
      <c r="Z253" s="151">
        <f t="shared" si="42"/>
        <v>0</v>
      </c>
      <c r="AA253" s="151" cm="1">
        <f t="array" ref="AA253">IF($W253=0,0,SUMPRODUCT(--(1=$W$4:$W$1101),--($U253&gt;='C-BaremoVectorial'!$U$4:$U$1101)))</f>
        <v>0</v>
      </c>
      <c r="AB253" s="21"/>
      <c r="AC253" s="21"/>
      <c r="AD253" s="21"/>
    </row>
    <row r="254" spans="1:30" ht="14.5" x14ac:dyDescent="0.35">
      <c r="A254" s="73">
        <f t="shared" si="45"/>
        <v>31</v>
      </c>
      <c r="B254" s="79" t="s">
        <v>20</v>
      </c>
      <c r="C254" s="79" t="s">
        <v>8244</v>
      </c>
      <c r="D254" s="79" t="s">
        <v>14</v>
      </c>
      <c r="E254" s="79" t="s">
        <v>51</v>
      </c>
      <c r="F254" s="183">
        <v>2</v>
      </c>
      <c r="G254" s="79" t="s">
        <v>8293</v>
      </c>
      <c r="H254" s="78">
        <f>2*50000</f>
        <v>100000</v>
      </c>
      <c r="I254" s="74" cm="1">
        <f t="array" ref="I254">+INDEX('I-Gasificación'!$G$5:$G$1100,MATCH($C254&amp;$D254&amp;$E254&amp;$G254,'I-Gasificación'!$C$5:$C$1100&amp;'I-Gasificación'!$D$5:$D$1100&amp;'I-Gasificación'!$E$5:$E$1100&amp;'I-Gasificación'!$F$5:$F$1100,0))</f>
        <v>2716</v>
      </c>
      <c r="J254" s="112">
        <f>INDEX('I-Baremo_Depósitos_Lapesa'!$C:$C,MATCH($E254,'I-Baremo_Depósitos_Lapesa'!$B:$B,0),1)</f>
        <v>90864</v>
      </c>
      <c r="K254" s="78">
        <f t="shared" si="34"/>
        <v>129805.71428571429</v>
      </c>
      <c r="L254" s="122">
        <f>INDEX('I-Baremo_VA_Lapesa'!$D$5:$K$66,MATCH($E254,'I-Baremo_VA_Lapesa'!$C$5:$C$66,0),MATCH($G254,'I-Baremo_VA_Lapesa'!$D$4:$K$4,0))</f>
        <v>0</v>
      </c>
      <c r="M254" s="123">
        <f t="shared" si="35"/>
        <v>0</v>
      </c>
      <c r="N254" s="113" cm="1">
        <f t="array" ref="N254">IF(AND($H254&lt;=4800,$I254&lt;=560),0,SUMPRODUCT(--($I254&gt;'I-Baremo_Regulación_Lapesa'!$B$4:$B$8),--($I254&lt;='I-Baremo_Regulación_Lapesa'!$C$4:$C$8),'I-Baremo_Regulación_Lapesa'!$D$4:$D$8))</f>
        <v>1760</v>
      </c>
      <c r="O254" s="78">
        <f t="shared" si="36"/>
        <v>2514.2857142857142</v>
      </c>
      <c r="P254" s="112">
        <f t="shared" si="37"/>
        <v>92624</v>
      </c>
      <c r="Q254" s="74">
        <f t="shared" si="38"/>
        <v>132320</v>
      </c>
      <c r="R254" s="113">
        <f>INDEX('I-Baremo_Legalización'!$D$4:$D$100,MATCH($E254,'I-Baremo_Legalización'!$C$4:$C$100,0),1)</f>
        <v>3215.3500000000004</v>
      </c>
      <c r="S254" s="113" cm="1">
        <f t="array" ref="S254">+INDEX('I-Baremo_Acuerdo_Marco'!$F$2:$F$221,MATCH($C254&amp;$E254&amp;$G254,'I-Baremo_Acuerdo_Marco'!$C$2:$C$221&amp;'I-Baremo_Acuerdo_Marco'!$D$2:$D$221&amp;'I-Baremo_Acuerdo_Marco'!$E$2:$E$221,0))</f>
        <v>28379.131000000001</v>
      </c>
      <c r="T254" s="112">
        <f t="shared" si="44"/>
        <v>124218.481</v>
      </c>
      <c r="U254" s="116">
        <f t="shared" si="39"/>
        <v>163914.481</v>
      </c>
      <c r="V254" s="74" t="str">
        <f t="shared" si="40"/>
        <v>AéreoB2716</v>
      </c>
      <c r="W254" s="148">
        <f>+IF(AND($C254='C-Aux_CA'!$C$7,$D254='C-Aux_CA'!$C$5,$I254&gt;='C-Aux_CA'!$C$14,$H254&gt;='C-Aux_CA'!$C$15),1,0)</f>
        <v>0</v>
      </c>
      <c r="X254" s="148">
        <f t="shared" si="41"/>
        <v>1</v>
      </c>
      <c r="Y254" s="151" cm="1">
        <f t="array" ref="Y254">IF(W254=0,0,SUMPRODUCT(--($T254&gt;='C-BaremoVectorial'!$T$4:$T$1101),--(1=$W$4:$W$1101)))</f>
        <v>0</v>
      </c>
      <c r="Z254" s="151">
        <f t="shared" si="42"/>
        <v>0</v>
      </c>
      <c r="AA254" s="151" cm="1">
        <f t="array" ref="AA254">IF($W254=0,0,SUMPRODUCT(--(1=$W$4:$W$1101),--($U254&gt;='C-BaremoVectorial'!$U$4:$U$1101)))</f>
        <v>0</v>
      </c>
      <c r="AB254" s="21"/>
      <c r="AC254" s="21"/>
      <c r="AD254" s="21"/>
    </row>
    <row r="255" spans="1:30" ht="14.5" x14ac:dyDescent="0.35">
      <c r="A255" s="73">
        <f t="shared" si="45"/>
        <v>32</v>
      </c>
      <c r="B255" s="79" t="s">
        <v>20</v>
      </c>
      <c r="C255" s="79" t="s">
        <v>8244</v>
      </c>
      <c r="D255" s="79" t="s">
        <v>14</v>
      </c>
      <c r="E255" s="79" t="s">
        <v>52</v>
      </c>
      <c r="F255" s="183">
        <v>2</v>
      </c>
      <c r="G255" s="79" t="s">
        <v>8293</v>
      </c>
      <c r="H255" s="78">
        <f>2*69000</f>
        <v>138000</v>
      </c>
      <c r="I255" s="74" cm="1">
        <f t="array" ref="I255">+INDEX('I-Gasificación'!$G$5:$G$1100,MATCH($C255&amp;$D255&amp;$E255&amp;$G255,'I-Gasificación'!$C$5:$C$1100&amp;'I-Gasificación'!$D$5:$D$1100&amp;'I-Gasificación'!$E$5:$E$1100&amp;'I-Gasificación'!$F$5:$F$1100,0))</f>
        <v>4032</v>
      </c>
      <c r="J255" s="112">
        <f>INDEX('I-Baremo_Depósitos_Lapesa'!$C:$C,MATCH($E255,'I-Baremo_Depósitos_Lapesa'!$B:$B,0),1)</f>
        <v>134294</v>
      </c>
      <c r="K255" s="78">
        <f>+J255/70%</f>
        <v>191848.57142857145</v>
      </c>
      <c r="L255" s="122">
        <f>INDEX('I-Baremo_VA_Lapesa'!$D$5:$K$66,MATCH($E255,'I-Baremo_VA_Lapesa'!$C$5:$C$66,0),MATCH($G255,'I-Baremo_VA_Lapesa'!$D$4:$K$4,0))</f>
        <v>0</v>
      </c>
      <c r="M255" s="123">
        <f t="shared" si="35"/>
        <v>0</v>
      </c>
      <c r="N255" s="113" cm="1">
        <f t="array" ref="N255">IF(AND($H255&lt;=4800,$I255&lt;=560),0,SUMPRODUCT(--($I255&gt;'I-Baremo_Regulación_Lapesa'!$B$4:$B$8),--($I255&lt;='I-Baremo_Regulación_Lapesa'!$C$4:$C$8),'I-Baremo_Regulación_Lapesa'!$D$4:$D$8))</f>
        <v>1760</v>
      </c>
      <c r="O255" s="78">
        <f t="shared" si="36"/>
        <v>2514.2857142857142</v>
      </c>
      <c r="P255" s="112">
        <f t="shared" si="37"/>
        <v>136054</v>
      </c>
      <c r="Q255" s="74">
        <f t="shared" si="38"/>
        <v>194362.85714285716</v>
      </c>
      <c r="R255" s="113">
        <f>INDEX('I-Baremo_Legalización'!$D$4:$D$100,MATCH($E255,'I-Baremo_Legalización'!$C$4:$C$100,0),1)</f>
        <v>3215.3500000000004</v>
      </c>
      <c r="S255" s="113" cm="1">
        <f t="array" ref="S255">+INDEX('I-Baremo_Acuerdo_Marco'!$F$2:$F$221,MATCH($C255&amp;$E255&amp;$G255,'I-Baremo_Acuerdo_Marco'!$C$2:$C$221&amp;'I-Baremo_Acuerdo_Marco'!$D$2:$D$221&amp;'I-Baremo_Acuerdo_Marco'!$E$2:$E$221,0))</f>
        <v>28489.131000000001</v>
      </c>
      <c r="T255" s="112">
        <f t="shared" si="44"/>
        <v>167758.481</v>
      </c>
      <c r="U255" s="116">
        <f t="shared" si="39"/>
        <v>226067.33814285716</v>
      </c>
      <c r="V255" s="74" t="str">
        <f t="shared" si="40"/>
        <v>AéreoB4032</v>
      </c>
      <c r="W255" s="148">
        <f>+IF(AND($C255='C-Aux_CA'!$C$7,$D255='C-Aux_CA'!$C$5,$I255&gt;='C-Aux_CA'!$C$14,$H255&gt;='C-Aux_CA'!$C$15),1,0)</f>
        <v>0</v>
      </c>
      <c r="X255" s="148">
        <f t="shared" si="41"/>
        <v>1</v>
      </c>
      <c r="Y255" s="151" cm="1">
        <f t="array" ref="Y255">IF(W255=0,0,SUMPRODUCT(--($T255&gt;='C-BaremoVectorial'!$T$4:$T$1101),--(1=$W$4:$W$1101)))</f>
        <v>0</v>
      </c>
      <c r="Z255" s="151">
        <f t="shared" si="42"/>
        <v>0</v>
      </c>
      <c r="AA255" s="151" cm="1">
        <f t="array" ref="AA255">IF($W255=0,0,SUMPRODUCT(--(1=$W$4:$W$1101),--($U255&gt;='C-BaremoVectorial'!$U$4:$U$1101)))</f>
        <v>0</v>
      </c>
      <c r="AB255" s="21"/>
      <c r="AC255" s="21"/>
      <c r="AD255" s="21"/>
    </row>
    <row r="256" spans="1:30" ht="14.5" x14ac:dyDescent="0.35">
      <c r="A256" s="73">
        <f t="shared" si="45"/>
        <v>33</v>
      </c>
      <c r="B256" s="79" t="s">
        <v>8272</v>
      </c>
      <c r="C256" s="79" t="s">
        <v>8244</v>
      </c>
      <c r="D256" s="79" t="s">
        <v>14</v>
      </c>
      <c r="E256" s="79" t="s">
        <v>21</v>
      </c>
      <c r="F256" s="183">
        <v>1</v>
      </c>
      <c r="G256" s="79" t="s">
        <v>8294</v>
      </c>
      <c r="H256" s="78">
        <v>1000</v>
      </c>
      <c r="I256" s="74" cm="1">
        <f t="array" ref="I256">+INDEX('I-Gasificación'!$G$5:$G$1100,MATCH($C256&amp;$D256&amp;$E256&amp;$G256,'I-Gasificación'!$C$5:$C$1100&amp;'I-Gasificación'!$D$5:$D$1100&amp;'I-Gasificación'!$E$5:$E$1100&amp;'I-Gasificación'!$F$5:$F$1100,0))</f>
        <v>513.79999999999995</v>
      </c>
      <c r="J256" s="112">
        <f>INDEX('I-Baremo_Depósitos_Lapesa'!$C:$C,MATCH($E256,'I-Baremo_Depósitos_Lapesa'!$B:$B,0),1)</f>
        <v>1895</v>
      </c>
      <c r="K256" s="78">
        <f t="shared" si="34"/>
        <v>2707.1428571428573</v>
      </c>
      <c r="L256" s="122">
        <f>INDEX('I-Baremo_VA_Lapesa'!$D$5:$K$66,MATCH($E256,'I-Baremo_VA_Lapesa'!$C$5:$C$66,0),MATCH($G256,'I-Baremo_VA_Lapesa'!$D$4:$K$4,0))</f>
        <v>12901</v>
      </c>
      <c r="M256" s="123">
        <f t="shared" si="35"/>
        <v>18430</v>
      </c>
      <c r="N256" s="113" cm="1">
        <f t="array" ref="N256">IF(AND($H256&lt;=4800,$I256&lt;=560),0,SUMPRODUCT(--($I256&gt;'I-Baremo_Regulación_Lapesa'!$B$4:$B$8),--($I256&lt;='I-Baremo_Regulación_Lapesa'!$C$4:$C$8),'I-Baremo_Regulación_Lapesa'!$D$4:$D$8))</f>
        <v>0</v>
      </c>
      <c r="O256" s="78">
        <f t="shared" si="36"/>
        <v>0</v>
      </c>
      <c r="P256" s="112">
        <f t="shared" si="37"/>
        <v>14796</v>
      </c>
      <c r="Q256" s="74">
        <f t="shared" si="38"/>
        <v>21137.142857142859</v>
      </c>
      <c r="R256" s="113">
        <f>INDEX('I-Baremo_Legalización'!$D$4:$D$100,MATCH($E256,'I-Baremo_Legalización'!$C$4:$C$100,0),1)</f>
        <v>1257.25</v>
      </c>
      <c r="S256" s="113" cm="1">
        <f t="array" ref="S256">+INDEX('I-Baremo_Acuerdo_Marco'!$F$2:$F$221,MATCH($C256&amp;$E256&amp;$G256,'I-Baremo_Acuerdo_Marco'!$C$2:$C$221&amp;'I-Baremo_Acuerdo_Marco'!$D$2:$D$221&amp;'I-Baremo_Acuerdo_Marco'!$E$2:$E$221,0))</f>
        <v>5384.8850000000011</v>
      </c>
      <c r="T256" s="112">
        <f t="shared" si="44"/>
        <v>21438.135000000002</v>
      </c>
      <c r="U256" s="116">
        <f t="shared" si="39"/>
        <v>27779.277857142861</v>
      </c>
      <c r="V256" s="74" t="str">
        <f t="shared" si="40"/>
        <v>AéreoB513,8</v>
      </c>
      <c r="W256" s="148">
        <f>+IF(AND($C256='C-Aux_CA'!$C$7,$D256='C-Aux_CA'!$C$5,$I256&gt;='C-Aux_CA'!$C$14,$H256&gt;='C-Aux_CA'!$C$15),1,0)</f>
        <v>0</v>
      </c>
      <c r="X256" s="148">
        <f t="shared" si="41"/>
        <v>1</v>
      </c>
      <c r="Y256" s="151" cm="1">
        <f t="array" ref="Y256">IF(W256=0,0,SUMPRODUCT(--($T256&gt;='C-BaremoVectorial'!$T$4:$T$1101),--(1=$W$4:$W$1101)))</f>
        <v>0</v>
      </c>
      <c r="Z256" s="151">
        <f t="shared" si="42"/>
        <v>0</v>
      </c>
      <c r="AA256" s="151" cm="1">
        <f t="array" ref="AA256">IF($W256=0,0,SUMPRODUCT(--(1=$W$4:$W$1101),--($U256&gt;='C-BaremoVectorial'!$U$4:$U$1101)))</f>
        <v>0</v>
      </c>
      <c r="AB256" s="21"/>
      <c r="AC256" s="21"/>
      <c r="AD256" s="21"/>
    </row>
    <row r="257" spans="1:30" ht="14.5" x14ac:dyDescent="0.35">
      <c r="A257" s="73">
        <f t="shared" si="45"/>
        <v>34</v>
      </c>
      <c r="B257" s="79" t="s">
        <v>8272</v>
      </c>
      <c r="C257" s="79" t="s">
        <v>8244</v>
      </c>
      <c r="D257" s="79" t="s">
        <v>14</v>
      </c>
      <c r="E257" s="79" t="s">
        <v>22</v>
      </c>
      <c r="F257" s="183">
        <v>1</v>
      </c>
      <c r="G257" s="79" t="s">
        <v>8294</v>
      </c>
      <c r="H257" s="78">
        <v>1450</v>
      </c>
      <c r="I257" s="74" cm="1">
        <f t="array" ref="I257">+INDEX('I-Gasificación'!$G$5:$G$1100,MATCH($C257&amp;$D257&amp;$E257&amp;$G257,'I-Gasificación'!$C$5:$C$1100&amp;'I-Gasificación'!$D$5:$D$1100&amp;'I-Gasificación'!$E$5:$E$1100&amp;'I-Gasificación'!$F$5:$F$1100,0))</f>
        <v>536.20000000000005</v>
      </c>
      <c r="J257" s="112">
        <f>INDEX('I-Baremo_Depósitos_Lapesa'!$C:$C,MATCH($E257,'I-Baremo_Depósitos_Lapesa'!$B:$B,0),1)</f>
        <v>2436</v>
      </c>
      <c r="K257" s="78">
        <f t="shared" si="34"/>
        <v>3480</v>
      </c>
      <c r="L257" s="122">
        <f>INDEX('I-Baremo_VA_Lapesa'!$D$5:$K$66,MATCH($E257,'I-Baremo_VA_Lapesa'!$C$5:$C$66,0),MATCH($G257,'I-Baremo_VA_Lapesa'!$D$4:$K$4,0))</f>
        <v>12901</v>
      </c>
      <c r="M257" s="123">
        <f t="shared" si="35"/>
        <v>18430</v>
      </c>
      <c r="N257" s="113" cm="1">
        <f t="array" ref="N257">IF(AND($H257&lt;=4800,$I257&lt;=560),0,SUMPRODUCT(--($I257&gt;'I-Baremo_Regulación_Lapesa'!$B$4:$B$8),--($I257&lt;='I-Baremo_Regulación_Lapesa'!$C$4:$C$8),'I-Baremo_Regulación_Lapesa'!$D$4:$D$8))</f>
        <v>0</v>
      </c>
      <c r="O257" s="78">
        <f t="shared" si="36"/>
        <v>0</v>
      </c>
      <c r="P257" s="112">
        <f t="shared" si="37"/>
        <v>15337</v>
      </c>
      <c r="Q257" s="74">
        <f t="shared" si="38"/>
        <v>21910</v>
      </c>
      <c r="R257" s="113">
        <f>INDEX('I-Baremo_Legalización'!$D$4:$D$100,MATCH($E257,'I-Baremo_Legalización'!$C$4:$C$100,0),1)</f>
        <v>1257.25</v>
      </c>
      <c r="S257" s="113" cm="1">
        <f t="array" ref="S257">+INDEX('I-Baremo_Acuerdo_Marco'!$F$2:$F$221,MATCH($C257&amp;$E257&amp;$G257,'I-Baremo_Acuerdo_Marco'!$C$2:$C$221&amp;'I-Baremo_Acuerdo_Marco'!$D$2:$D$221&amp;'I-Baremo_Acuerdo_Marco'!$E$2:$E$221,0))</f>
        <v>5825.9850000000006</v>
      </c>
      <c r="T257" s="112">
        <f t="shared" si="44"/>
        <v>22420.235000000001</v>
      </c>
      <c r="U257" s="116">
        <f t="shared" si="39"/>
        <v>28993.235000000001</v>
      </c>
      <c r="V257" s="74" t="str">
        <f t="shared" si="40"/>
        <v>AéreoB536,2</v>
      </c>
      <c r="W257" s="148">
        <f>+IF(AND($C257='C-Aux_CA'!$C$7,$D257='C-Aux_CA'!$C$5,$I257&gt;='C-Aux_CA'!$C$14,$H257&gt;='C-Aux_CA'!$C$15),1,0)</f>
        <v>0</v>
      </c>
      <c r="X257" s="148">
        <f t="shared" si="41"/>
        <v>1</v>
      </c>
      <c r="Y257" s="151" cm="1">
        <f t="array" ref="Y257">IF(W257=0,0,SUMPRODUCT(--($T257&gt;='C-BaremoVectorial'!$T$4:$T$1101),--(1=$W$4:$W$1101)))</f>
        <v>0</v>
      </c>
      <c r="Z257" s="151">
        <f t="shared" si="42"/>
        <v>0</v>
      </c>
      <c r="AA257" s="151" cm="1">
        <f t="array" ref="AA257">IF($W257=0,0,SUMPRODUCT(--(1=$W$4:$W$1101),--($U257&gt;='C-BaremoVectorial'!$U$4:$U$1101)))</f>
        <v>0</v>
      </c>
      <c r="AB257" s="21"/>
      <c r="AC257" s="21"/>
      <c r="AD257" s="21"/>
    </row>
    <row r="258" spans="1:30" ht="14.5" x14ac:dyDescent="0.35">
      <c r="A258" s="73">
        <f t="shared" si="45"/>
        <v>35</v>
      </c>
      <c r="B258" s="79" t="s">
        <v>8272</v>
      </c>
      <c r="C258" s="79" t="s">
        <v>8244</v>
      </c>
      <c r="D258" s="79" t="s">
        <v>14</v>
      </c>
      <c r="E258" s="79" t="s">
        <v>23</v>
      </c>
      <c r="F258" s="183">
        <v>1</v>
      </c>
      <c r="G258" s="79" t="s">
        <v>8294</v>
      </c>
      <c r="H258" s="78">
        <v>2450</v>
      </c>
      <c r="I258" s="74" cm="1">
        <f t="array" ref="I258">+INDEX('I-Gasificación'!$G$5:$G$1100,MATCH($C258&amp;$D258&amp;$E258&amp;$G258,'I-Gasificación'!$C$5:$C$1100&amp;'I-Gasificación'!$D$5:$D$1100&amp;'I-Gasificación'!$E$5:$E$1100&amp;'I-Gasificación'!$F$5:$F$1100,0))</f>
        <v>585.20000000000005</v>
      </c>
      <c r="J258" s="112">
        <f>INDEX('I-Baremo_Depósitos_Lapesa'!$C:$C,MATCH($E258,'I-Baremo_Depósitos_Lapesa'!$B:$B,0),1)</f>
        <v>2778</v>
      </c>
      <c r="K258" s="78">
        <f t="shared" si="34"/>
        <v>3968.5714285714289</v>
      </c>
      <c r="L258" s="122">
        <f>INDEX('I-Baremo_VA_Lapesa'!$D$5:$K$66,MATCH($E258,'I-Baremo_VA_Lapesa'!$C$5:$C$66,0),MATCH($G258,'I-Baremo_VA_Lapesa'!$D$4:$K$4,0))</f>
        <v>12901</v>
      </c>
      <c r="M258" s="123">
        <f t="shared" si="35"/>
        <v>18430</v>
      </c>
      <c r="N258" s="113" cm="1">
        <f t="array" ref="N258">IF(AND($H258&lt;=4800,$I258&lt;=560),0,SUMPRODUCT(--($I258&gt;'I-Baremo_Regulación_Lapesa'!$B$4:$B$8),--($I258&lt;='I-Baremo_Regulación_Lapesa'!$C$4:$C$8),'I-Baremo_Regulación_Lapesa'!$D$4:$D$8))</f>
        <v>357</v>
      </c>
      <c r="O258" s="78">
        <f t="shared" si="36"/>
        <v>510.00000000000006</v>
      </c>
      <c r="P258" s="112">
        <f t="shared" si="37"/>
        <v>16036</v>
      </c>
      <c r="Q258" s="74">
        <f t="shared" si="38"/>
        <v>22908.571428571428</v>
      </c>
      <c r="R258" s="113">
        <f>INDEX('I-Baremo_Legalización'!$D$4:$D$100,MATCH($E258,'I-Baremo_Legalización'!$C$4:$C$100,0),1)</f>
        <v>1257.25</v>
      </c>
      <c r="S258" s="113" cm="1">
        <f t="array" ref="S258">+INDEX('I-Baremo_Acuerdo_Marco'!$F$2:$F$221,MATCH($C258&amp;$E258&amp;$G258,'I-Baremo_Acuerdo_Marco'!$C$2:$C$221&amp;'I-Baremo_Acuerdo_Marco'!$D$2:$D$221&amp;'I-Baremo_Acuerdo_Marco'!$E$2:$E$221,0))</f>
        <v>6239.5850000000009</v>
      </c>
      <c r="T258" s="112">
        <f t="shared" si="44"/>
        <v>23532.834999999999</v>
      </c>
      <c r="U258" s="116">
        <f t="shared" si="39"/>
        <v>30405.406428571427</v>
      </c>
      <c r="V258" s="74" t="str">
        <f t="shared" si="40"/>
        <v>AéreoB585,2</v>
      </c>
      <c r="W258" s="148">
        <f>+IF(AND($C258='C-Aux_CA'!$C$7,$D258='C-Aux_CA'!$C$5,$I258&gt;='C-Aux_CA'!$C$14,$H258&gt;='C-Aux_CA'!$C$15),1,0)</f>
        <v>0</v>
      </c>
      <c r="X258" s="148">
        <f t="shared" si="41"/>
        <v>1</v>
      </c>
      <c r="Y258" s="151" cm="1">
        <f t="array" ref="Y258">IF(W258=0,0,SUMPRODUCT(--($T258&gt;='C-BaremoVectorial'!$T$4:$T$1101),--(1=$W$4:$W$1101)))</f>
        <v>0</v>
      </c>
      <c r="Z258" s="151">
        <f t="shared" si="42"/>
        <v>0</v>
      </c>
      <c r="AA258" s="151" cm="1">
        <f t="array" ref="AA258">IF($W258=0,0,SUMPRODUCT(--(1=$W$4:$W$1101),--($U258&gt;='C-BaremoVectorial'!$U$4:$U$1101)))</f>
        <v>0</v>
      </c>
      <c r="AB258" s="21"/>
      <c r="AC258" s="21"/>
      <c r="AD258" s="21"/>
    </row>
    <row r="259" spans="1:30" ht="14.5" x14ac:dyDescent="0.35">
      <c r="A259" s="73">
        <f t="shared" si="45"/>
        <v>36</v>
      </c>
      <c r="B259" s="79" t="s">
        <v>8272</v>
      </c>
      <c r="C259" s="79" t="s">
        <v>8244</v>
      </c>
      <c r="D259" s="79" t="s">
        <v>14</v>
      </c>
      <c r="E259" s="79" t="s">
        <v>24</v>
      </c>
      <c r="F259" s="183">
        <v>1</v>
      </c>
      <c r="G259" s="79" t="s">
        <v>8294</v>
      </c>
      <c r="H259" s="78">
        <v>4000</v>
      </c>
      <c r="I259" s="74" cm="1">
        <f t="array" ref="I259">+INDEX('I-Gasificación'!$G$5:$G$1100,MATCH($C259&amp;$D259&amp;$E259&amp;$G259,'I-Gasificación'!$C$5:$C$1100&amp;'I-Gasificación'!$D$5:$D$1100&amp;'I-Gasificación'!$E$5:$E$1100&amp;'I-Gasificación'!$F$5:$F$1100,0))</f>
        <v>663.59999999999991</v>
      </c>
      <c r="J259" s="112">
        <f>INDEX('I-Baremo_Depósitos_Lapesa'!$C:$C,MATCH($E259,'I-Baremo_Depósitos_Lapesa'!$B:$B,0),1)</f>
        <v>3766</v>
      </c>
      <c r="K259" s="78">
        <f t="shared" si="34"/>
        <v>5380</v>
      </c>
      <c r="L259" s="122">
        <f>INDEX('I-Baremo_VA_Lapesa'!$D$5:$K$66,MATCH($E259,'I-Baremo_VA_Lapesa'!$C$5:$C$66,0),MATCH($G259,'I-Baremo_VA_Lapesa'!$D$4:$K$4,0))</f>
        <v>12901</v>
      </c>
      <c r="M259" s="123">
        <f t="shared" si="35"/>
        <v>18430</v>
      </c>
      <c r="N259" s="113" cm="1">
        <f t="array" ref="N259">IF(AND($H259&lt;=4800,$I259&lt;=560),0,SUMPRODUCT(--($I259&gt;'I-Baremo_Regulación_Lapesa'!$B$4:$B$8),--($I259&lt;='I-Baremo_Regulación_Lapesa'!$C$4:$C$8),'I-Baremo_Regulación_Lapesa'!$D$4:$D$8))</f>
        <v>357</v>
      </c>
      <c r="O259" s="78">
        <f t="shared" si="36"/>
        <v>510.00000000000006</v>
      </c>
      <c r="P259" s="112">
        <f t="shared" si="37"/>
        <v>17024</v>
      </c>
      <c r="Q259" s="74">
        <f t="shared" si="38"/>
        <v>24320</v>
      </c>
      <c r="R259" s="113">
        <f>INDEX('I-Baremo_Legalización'!$D$4:$D$100,MATCH($E259,'I-Baremo_Legalización'!$C$4:$C$100,0),1)</f>
        <v>1257.25</v>
      </c>
      <c r="S259" s="113" cm="1">
        <f t="array" ref="S259">+INDEX('I-Baremo_Acuerdo_Marco'!$F$2:$F$221,MATCH($C259&amp;$E259&amp;$G259,'I-Baremo_Acuerdo_Marco'!$C$2:$C$221&amp;'I-Baremo_Acuerdo_Marco'!$D$2:$D$221&amp;'I-Baremo_Acuerdo_Marco'!$E$2:$E$221,0))</f>
        <v>6825.8850000000011</v>
      </c>
      <c r="T259" s="112">
        <f t="shared" si="44"/>
        <v>25107.135000000002</v>
      </c>
      <c r="U259" s="116">
        <f t="shared" si="39"/>
        <v>32403.135000000002</v>
      </c>
      <c r="V259" s="74" t="str">
        <f t="shared" si="40"/>
        <v>AéreoB663,6</v>
      </c>
      <c r="W259" s="148">
        <f>+IF(AND($C259='C-Aux_CA'!$C$7,$D259='C-Aux_CA'!$C$5,$I259&gt;='C-Aux_CA'!$C$14,$H259&gt;='C-Aux_CA'!$C$15),1,0)</f>
        <v>0</v>
      </c>
      <c r="X259" s="148">
        <f t="shared" si="41"/>
        <v>1</v>
      </c>
      <c r="Y259" s="151" cm="1">
        <f t="array" ref="Y259">IF(W259=0,0,SUMPRODUCT(--($T259&gt;='C-BaremoVectorial'!$T$4:$T$1101),--(1=$W$4:$W$1101)))</f>
        <v>0</v>
      </c>
      <c r="Z259" s="151">
        <f t="shared" si="42"/>
        <v>0</v>
      </c>
      <c r="AA259" s="151" cm="1">
        <f t="array" ref="AA259">IF($W259=0,0,SUMPRODUCT(--(1=$W$4:$W$1101),--($U259&gt;='C-BaremoVectorial'!$U$4:$U$1101)))</f>
        <v>0</v>
      </c>
      <c r="AB259" s="21"/>
      <c r="AC259" s="21"/>
      <c r="AD259" s="21"/>
    </row>
    <row r="260" spans="1:30" ht="14.5" x14ac:dyDescent="0.35">
      <c r="A260" s="73">
        <f t="shared" si="45"/>
        <v>37</v>
      </c>
      <c r="B260" s="79" t="s">
        <v>8273</v>
      </c>
      <c r="C260" s="79" t="s">
        <v>8244</v>
      </c>
      <c r="D260" s="79" t="s">
        <v>14</v>
      </c>
      <c r="E260" s="79" t="s">
        <v>25</v>
      </c>
      <c r="F260" s="183">
        <v>1</v>
      </c>
      <c r="G260" s="79" t="s">
        <v>8294</v>
      </c>
      <c r="H260" s="78">
        <v>4880</v>
      </c>
      <c r="I260" s="74" cm="1">
        <f t="array" ref="I260">+INDEX('I-Gasificación'!$G$5:$G$1100,MATCH($C260&amp;$D260&amp;$E260&amp;$G260,'I-Gasificación'!$C$5:$C$1100&amp;'I-Gasificación'!$D$5:$D$1100&amp;'I-Gasificación'!$E$5:$E$1100&amp;'I-Gasificación'!$F$5:$F$1100,0))</f>
        <v>709.8</v>
      </c>
      <c r="J260" s="112">
        <f>INDEX('I-Baremo_Depósitos_Lapesa'!$C:$C,MATCH($E260,'I-Baremo_Depósitos_Lapesa'!$B:$B,0),1)</f>
        <v>4424</v>
      </c>
      <c r="K260" s="78">
        <f t="shared" si="34"/>
        <v>6320</v>
      </c>
      <c r="L260" s="122">
        <f>INDEX('I-Baremo_VA_Lapesa'!$D$5:$K$66,MATCH($E260,'I-Baremo_VA_Lapesa'!$C$5:$C$66,0),MATCH($G260,'I-Baremo_VA_Lapesa'!$D$4:$K$4,0))</f>
        <v>12901</v>
      </c>
      <c r="M260" s="123">
        <f t="shared" si="35"/>
        <v>18430</v>
      </c>
      <c r="N260" s="113" cm="1">
        <f t="array" ref="N260">IF(AND($H260&lt;=4800,$I260&lt;=560),0,SUMPRODUCT(--($I260&gt;'I-Baremo_Regulación_Lapesa'!$B$4:$B$8),--($I260&lt;='I-Baremo_Regulación_Lapesa'!$C$4:$C$8),'I-Baremo_Regulación_Lapesa'!$D$4:$D$8))</f>
        <v>357</v>
      </c>
      <c r="O260" s="78">
        <f t="shared" si="36"/>
        <v>510.00000000000006</v>
      </c>
      <c r="P260" s="112">
        <f t="shared" si="37"/>
        <v>17682</v>
      </c>
      <c r="Q260" s="74">
        <f t="shared" si="38"/>
        <v>25260</v>
      </c>
      <c r="R260" s="113">
        <f>INDEX('I-Baremo_Legalización'!$D$4:$D$100,MATCH($E260,'I-Baremo_Legalización'!$C$4:$C$100,0),1)</f>
        <v>1257.25</v>
      </c>
      <c r="S260" s="113" cm="1">
        <f t="array" ref="S260">+INDEX('I-Baremo_Acuerdo_Marco'!$F$2:$F$221,MATCH($C260&amp;$E260&amp;$G260,'I-Baremo_Acuerdo_Marco'!$C$2:$C$221&amp;'I-Baremo_Acuerdo_Marco'!$D$2:$D$221&amp;'I-Baremo_Acuerdo_Marco'!$E$2:$E$221,0))</f>
        <v>7141.5850000000009</v>
      </c>
      <c r="T260" s="112">
        <f t="shared" si="44"/>
        <v>26080.834999999999</v>
      </c>
      <c r="U260" s="116">
        <f t="shared" si="39"/>
        <v>33658.834999999999</v>
      </c>
      <c r="V260" s="74" t="str">
        <f t="shared" si="40"/>
        <v>AéreoB709,8</v>
      </c>
      <c r="W260" s="148">
        <f>+IF(AND($C260='C-Aux_CA'!$C$7,$D260='C-Aux_CA'!$C$5,$I260&gt;='C-Aux_CA'!$C$14,$H260&gt;='C-Aux_CA'!$C$15),1,0)</f>
        <v>0</v>
      </c>
      <c r="X260" s="148">
        <f t="shared" si="41"/>
        <v>1</v>
      </c>
      <c r="Y260" s="151" cm="1">
        <f t="array" ref="Y260">IF(W260=0,0,SUMPRODUCT(--($T260&gt;='C-BaremoVectorial'!$T$4:$T$1101),--(1=$W$4:$W$1101)))</f>
        <v>0</v>
      </c>
      <c r="Z260" s="151">
        <f t="shared" si="42"/>
        <v>0</v>
      </c>
      <c r="AA260" s="151" cm="1">
        <f t="array" ref="AA260">IF($W260=0,0,SUMPRODUCT(--(1=$W$4:$W$1101),--($U260&gt;='C-BaremoVectorial'!$U$4:$U$1101)))</f>
        <v>0</v>
      </c>
      <c r="AB260" s="21"/>
      <c r="AC260" s="21"/>
      <c r="AD260" s="21"/>
    </row>
    <row r="261" spans="1:30" ht="14.5" x14ac:dyDescent="0.35">
      <c r="A261" s="73">
        <f t="shared" si="45"/>
        <v>38</v>
      </c>
      <c r="B261" s="79" t="s">
        <v>8274</v>
      </c>
      <c r="C261" s="79" t="s">
        <v>8244</v>
      </c>
      <c r="D261" s="79" t="s">
        <v>14</v>
      </c>
      <c r="E261" s="79" t="s">
        <v>26</v>
      </c>
      <c r="F261" s="183">
        <v>1</v>
      </c>
      <c r="G261" s="79" t="s">
        <v>8295</v>
      </c>
      <c r="H261" s="78">
        <v>6650</v>
      </c>
      <c r="I261" s="74" cm="1">
        <f t="array" ref="I261">+INDEX('I-Gasificación'!$G$5:$G$1100,MATCH($C261&amp;$D261&amp;$E261&amp;$G261,'I-Gasificación'!$C$5:$C$1100&amp;'I-Gasificación'!$D$5:$D$1100&amp;'I-Gasificación'!$E$5:$E$1100&amp;'I-Gasificación'!$F$5:$F$1100,0))</f>
        <v>1765.4</v>
      </c>
      <c r="J261" s="112">
        <f>INDEX('I-Baremo_Depósitos_Lapesa'!$C:$C,MATCH($E261,'I-Baremo_Depósitos_Lapesa'!$B:$B,0),1)</f>
        <v>5057</v>
      </c>
      <c r="K261" s="78">
        <f t="shared" si="34"/>
        <v>7224.2857142857147</v>
      </c>
      <c r="L261" s="122">
        <f>INDEX('I-Baremo_VA_Lapesa'!$D$5:$K$66,MATCH($E261,'I-Baremo_VA_Lapesa'!$C$5:$C$66,0),MATCH($G261,'I-Baremo_VA_Lapesa'!$D$4:$K$4,0))</f>
        <v>15282</v>
      </c>
      <c r="M261" s="123">
        <f t="shared" si="35"/>
        <v>21831.428571428572</v>
      </c>
      <c r="N261" s="113" cm="1">
        <f t="array" ref="N261">IF(AND($H261&lt;=4800,$I261&lt;=560),0,SUMPRODUCT(--($I261&gt;'I-Baremo_Regulación_Lapesa'!$B$4:$B$8),--($I261&lt;='I-Baremo_Regulación_Lapesa'!$C$4:$C$8),'I-Baremo_Regulación_Lapesa'!$D$4:$D$8))</f>
        <v>1650</v>
      </c>
      <c r="O261" s="78">
        <f t="shared" si="36"/>
        <v>2357.1428571428573</v>
      </c>
      <c r="P261" s="112">
        <f t="shared" si="37"/>
        <v>21989</v>
      </c>
      <c r="Q261" s="74">
        <f t="shared" si="38"/>
        <v>31412.857142857145</v>
      </c>
      <c r="R261" s="113">
        <f>INDEX('I-Baremo_Legalización'!$D$4:$D$100,MATCH($E261,'I-Baremo_Legalización'!$C$4:$C$100,0),1)</f>
        <v>1257.25</v>
      </c>
      <c r="S261" s="113" cm="1">
        <f t="array" ref="S261">+INDEX('I-Baremo_Acuerdo_Marco'!$F$2:$F$221,MATCH($C261&amp;$E261&amp;$G261,'I-Baremo_Acuerdo_Marco'!$C$2:$C$221&amp;'I-Baremo_Acuerdo_Marco'!$D$2:$D$221&amp;'I-Baremo_Acuerdo_Marco'!$E$2:$E$221,0))</f>
        <v>8265.7850000000017</v>
      </c>
      <c r="T261" s="112">
        <f t="shared" si="44"/>
        <v>31512.035000000003</v>
      </c>
      <c r="U261" s="116">
        <f t="shared" si="39"/>
        <v>40935.892142857148</v>
      </c>
      <c r="V261" s="74" t="str">
        <f t="shared" si="40"/>
        <v>AéreoB1765,4</v>
      </c>
      <c r="W261" s="148">
        <f>+IF(AND($C261='C-Aux_CA'!$C$7,$D261='C-Aux_CA'!$C$5,$I261&gt;='C-Aux_CA'!$C$14,$H261&gt;='C-Aux_CA'!$C$15),1,0)</f>
        <v>0</v>
      </c>
      <c r="X261" s="148">
        <f t="shared" si="41"/>
        <v>1</v>
      </c>
      <c r="Y261" s="151" cm="1">
        <f t="array" ref="Y261">IF(W261=0,0,SUMPRODUCT(--($T261&gt;='C-BaremoVectorial'!$T$4:$T$1101),--(1=$W$4:$W$1101)))</f>
        <v>0</v>
      </c>
      <c r="Z261" s="151">
        <f t="shared" si="42"/>
        <v>0</v>
      </c>
      <c r="AA261" s="151" cm="1">
        <f t="array" ref="AA261">IF($W261=0,0,SUMPRODUCT(--(1=$W$4:$W$1101),--($U261&gt;='C-BaremoVectorial'!$U$4:$U$1101)))</f>
        <v>0</v>
      </c>
      <c r="AB261" s="21"/>
      <c r="AC261" s="21"/>
      <c r="AD261" s="21"/>
    </row>
    <row r="262" spans="1:30" ht="14.5" x14ac:dyDescent="0.35">
      <c r="A262" s="73">
        <f t="shared" si="45"/>
        <v>39</v>
      </c>
      <c r="B262" s="79" t="s">
        <v>8274</v>
      </c>
      <c r="C262" s="79" t="s">
        <v>8244</v>
      </c>
      <c r="D262" s="79" t="s">
        <v>14</v>
      </c>
      <c r="E262" s="79" t="s">
        <v>27</v>
      </c>
      <c r="F262" s="183">
        <v>1</v>
      </c>
      <c r="G262" s="79" t="s">
        <v>8295</v>
      </c>
      <c r="H262" s="78">
        <v>8334</v>
      </c>
      <c r="I262" s="74" cm="1">
        <f t="array" ref="I262">+INDEX('I-Gasificación'!$G$5:$G$1100,MATCH($C262&amp;$D262&amp;$E262&amp;$G262,'I-Gasificación'!$C$5:$C$1100&amp;'I-Gasificación'!$D$5:$D$1100&amp;'I-Gasificación'!$E$5:$E$1100&amp;'I-Gasificación'!$F$5:$F$1100,0))</f>
        <v>1855</v>
      </c>
      <c r="J262" s="112">
        <f>INDEX('I-Baremo_Depósitos_Lapesa'!$C:$C,MATCH($E262,'I-Baremo_Depósitos_Lapesa'!$B:$B,0),1)</f>
        <v>6078</v>
      </c>
      <c r="K262" s="78">
        <f t="shared" ref="K262:K325" si="46">+J262/70%</f>
        <v>8682.8571428571431</v>
      </c>
      <c r="L262" s="122">
        <f>INDEX('I-Baremo_VA_Lapesa'!$D$5:$K$66,MATCH($E262,'I-Baremo_VA_Lapesa'!$C$5:$C$66,0),MATCH($G262,'I-Baremo_VA_Lapesa'!$D$4:$K$4,0))</f>
        <v>15282</v>
      </c>
      <c r="M262" s="123">
        <f t="shared" ref="M262:M325" si="47">+L262/70%</f>
        <v>21831.428571428572</v>
      </c>
      <c r="N262" s="113" cm="1">
        <f t="array" ref="N262">IF(AND($H262&lt;=4800,$I262&lt;=560),0,SUMPRODUCT(--($I262&gt;'I-Baremo_Regulación_Lapesa'!$B$4:$B$8),--($I262&lt;='I-Baremo_Regulación_Lapesa'!$C$4:$C$8),'I-Baremo_Regulación_Lapesa'!$D$4:$D$8))</f>
        <v>1650</v>
      </c>
      <c r="O262" s="78">
        <f t="shared" ref="O262:O325" si="48">+N262/70%</f>
        <v>2357.1428571428573</v>
      </c>
      <c r="P262" s="112">
        <f t="shared" ref="P262:P325" si="49">+J262+L262+N262</f>
        <v>23010</v>
      </c>
      <c r="Q262" s="74">
        <f t="shared" ref="Q262:Q325" si="50">+K262+M262+O262</f>
        <v>32871.428571428572</v>
      </c>
      <c r="R262" s="113">
        <f>INDEX('I-Baremo_Legalización'!$D$4:$D$100,MATCH($E262,'I-Baremo_Legalización'!$C$4:$C$100,0),1)</f>
        <v>1257.25</v>
      </c>
      <c r="S262" s="113" cm="1">
        <f t="array" ref="S262">+INDEX('I-Baremo_Acuerdo_Marco'!$F$2:$F$221,MATCH($C262&amp;$E262&amp;$G262,'I-Baremo_Acuerdo_Marco'!$C$2:$C$221&amp;'I-Baremo_Acuerdo_Marco'!$D$2:$D$221&amp;'I-Baremo_Acuerdo_Marco'!$E$2:$E$221,0))</f>
        <v>9387.7850000000017</v>
      </c>
      <c r="T262" s="112">
        <f t="shared" si="44"/>
        <v>33655.035000000003</v>
      </c>
      <c r="U262" s="116">
        <f t="shared" ref="U262:U325" si="51">+K262+M262+O262+R262+S262</f>
        <v>43516.463571428576</v>
      </c>
      <c r="V262" s="74" t="str">
        <f t="shared" ref="V262:V325" si="52">+C262&amp;D262&amp;I262</f>
        <v>AéreoB1855</v>
      </c>
      <c r="W262" s="148">
        <f>+IF(AND($C262='C-Aux_CA'!$C$7,$D262='C-Aux_CA'!$C$5,$I262&gt;='C-Aux_CA'!$C$14,$H262&gt;='C-Aux_CA'!$C$15),1,0)</f>
        <v>0</v>
      </c>
      <c r="X262" s="148">
        <f t="shared" ref="X262:X325" si="53">COUNTIFS($I$5:$I$1099,$I262,$H$5:$H$1099,$H262,$D$5:$D$1099,$D262,$C$5:$C$1099,$C262)</f>
        <v>1</v>
      </c>
      <c r="Y262" s="151" cm="1">
        <f t="array" ref="Y262">IF(W262=0,0,SUMPRODUCT(--($T262&gt;='C-BaremoVectorial'!$T$4:$T$1101),--(1=$W$4:$W$1101)))</f>
        <v>0</v>
      </c>
      <c r="Z262" s="151">
        <f t="shared" ref="Z262:Z325" si="54">+Y262-AA262</f>
        <v>0</v>
      </c>
      <c r="AA262" s="151" cm="1">
        <f t="array" ref="AA262">IF($W262=0,0,SUMPRODUCT(--(1=$W$4:$W$1101),--($U262&gt;='C-BaremoVectorial'!$U$4:$U$1101)))</f>
        <v>0</v>
      </c>
      <c r="AB262" s="21"/>
      <c r="AC262" s="21"/>
      <c r="AD262" s="21"/>
    </row>
    <row r="263" spans="1:30" ht="14.5" x14ac:dyDescent="0.35">
      <c r="A263" s="73">
        <f t="shared" si="45"/>
        <v>40</v>
      </c>
      <c r="B263" s="79" t="s">
        <v>8274</v>
      </c>
      <c r="C263" s="79" t="s">
        <v>8244</v>
      </c>
      <c r="D263" s="79" t="s">
        <v>14</v>
      </c>
      <c r="E263" s="79" t="s">
        <v>28</v>
      </c>
      <c r="F263" s="183">
        <v>1</v>
      </c>
      <c r="G263" s="79" t="s">
        <v>8295</v>
      </c>
      <c r="H263" s="78">
        <v>10000</v>
      </c>
      <c r="I263" s="74" cm="1">
        <f t="array" ref="I263">+INDEX('I-Gasificación'!$G$5:$G$1100,MATCH($C263&amp;$D263&amp;$E263&amp;$G263,'I-Gasificación'!$C$5:$C$1100&amp;'I-Gasificación'!$D$5:$D$1100&amp;'I-Gasificación'!$E$5:$E$1100&amp;'I-Gasificación'!$F$5:$F$1100,0))</f>
        <v>1848</v>
      </c>
      <c r="J263" s="112">
        <f>INDEX('I-Baremo_Depósitos_Lapesa'!$C:$C,MATCH($E263,'I-Baremo_Depósitos_Lapesa'!$B:$B,0),1)</f>
        <v>8595</v>
      </c>
      <c r="K263" s="78">
        <f t="shared" si="46"/>
        <v>12278.571428571429</v>
      </c>
      <c r="L263" s="122">
        <f>INDEX('I-Baremo_VA_Lapesa'!$D$5:$K$66,MATCH($E263,'I-Baremo_VA_Lapesa'!$C$5:$C$66,0),MATCH($G263,'I-Baremo_VA_Lapesa'!$D$4:$K$4,0))</f>
        <v>16054</v>
      </c>
      <c r="M263" s="123">
        <f t="shared" si="47"/>
        <v>22934.285714285717</v>
      </c>
      <c r="N263" s="113" cm="1">
        <f t="array" ref="N263">IF(AND($H263&lt;=4800,$I263&lt;=560),0,SUMPRODUCT(--($I263&gt;'I-Baremo_Regulación_Lapesa'!$B$4:$B$8),--($I263&lt;='I-Baremo_Regulación_Lapesa'!$C$4:$C$8),'I-Baremo_Regulación_Lapesa'!$D$4:$D$8))</f>
        <v>1650</v>
      </c>
      <c r="O263" s="78">
        <f t="shared" si="48"/>
        <v>2357.1428571428573</v>
      </c>
      <c r="P263" s="112">
        <f t="shared" si="49"/>
        <v>26299</v>
      </c>
      <c r="Q263" s="74">
        <f t="shared" si="50"/>
        <v>37570</v>
      </c>
      <c r="R263" s="113">
        <f>INDEX('I-Baremo_Legalización'!$D$4:$D$100,MATCH($E263,'I-Baremo_Legalización'!$C$4:$C$100,0),1)</f>
        <v>1257.25</v>
      </c>
      <c r="S263" s="113" cm="1">
        <f t="array" ref="S263">+INDEX('I-Baremo_Acuerdo_Marco'!$F$2:$F$221,MATCH($C263&amp;$E263&amp;$G263,'I-Baremo_Acuerdo_Marco'!$C$2:$C$221&amp;'I-Baremo_Acuerdo_Marco'!$D$2:$D$221&amp;'I-Baremo_Acuerdo_Marco'!$E$2:$E$221,0))</f>
        <v>10015.885000000002</v>
      </c>
      <c r="T263" s="112">
        <f t="shared" si="44"/>
        <v>37572.135000000002</v>
      </c>
      <c r="U263" s="116">
        <f t="shared" si="51"/>
        <v>48843.135000000002</v>
      </c>
      <c r="V263" s="74" t="str">
        <f t="shared" si="52"/>
        <v>AéreoB1848</v>
      </c>
      <c r="W263" s="148">
        <f>+IF(AND($C263='C-Aux_CA'!$C$7,$D263='C-Aux_CA'!$C$5,$I263&gt;='C-Aux_CA'!$C$14,$H263&gt;='C-Aux_CA'!$C$15),1,0)</f>
        <v>0</v>
      </c>
      <c r="X263" s="148">
        <f t="shared" si="53"/>
        <v>1</v>
      </c>
      <c r="Y263" s="151" cm="1">
        <f t="array" ref="Y263">IF(W263=0,0,SUMPRODUCT(--($T263&gt;='C-BaremoVectorial'!$T$4:$T$1101),--(1=$W$4:$W$1101)))</f>
        <v>0</v>
      </c>
      <c r="Z263" s="151">
        <f t="shared" si="54"/>
        <v>0</v>
      </c>
      <c r="AA263" s="151" cm="1">
        <f t="array" ref="AA263">IF($W263=0,0,SUMPRODUCT(--(1=$W$4:$W$1101),--($U263&gt;='C-BaremoVectorial'!$U$4:$U$1101)))</f>
        <v>0</v>
      </c>
      <c r="AB263" s="21"/>
      <c r="AC263" s="21"/>
      <c r="AD263" s="21"/>
    </row>
    <row r="264" spans="1:30" ht="14.5" x14ac:dyDescent="0.35">
      <c r="A264" s="73">
        <f t="shared" si="45"/>
        <v>41</v>
      </c>
      <c r="B264" s="79" t="s">
        <v>8274</v>
      </c>
      <c r="C264" s="79" t="s">
        <v>8244</v>
      </c>
      <c r="D264" s="79" t="s">
        <v>14</v>
      </c>
      <c r="E264" s="79" t="s">
        <v>29</v>
      </c>
      <c r="F264" s="183">
        <v>1</v>
      </c>
      <c r="G264" s="79" t="s">
        <v>8295</v>
      </c>
      <c r="H264" s="78">
        <v>13000</v>
      </c>
      <c r="I264" s="74" cm="1">
        <f t="array" ref="I264">+INDEX('I-Gasificación'!$G$5:$G$1100,MATCH($C264&amp;$D264&amp;$E264&amp;$G264,'I-Gasificación'!$C$5:$C$1100&amp;'I-Gasificación'!$D$5:$D$1100&amp;'I-Gasificación'!$E$5:$E$1100&amp;'I-Gasificación'!$F$5:$F$1100,0))</f>
        <v>1974</v>
      </c>
      <c r="J264" s="112">
        <f>INDEX('I-Baremo_Depósitos_Lapesa'!$C:$C,MATCH($E264,'I-Baremo_Depósitos_Lapesa'!$B:$B,0),1)</f>
        <v>10510</v>
      </c>
      <c r="K264" s="78">
        <f t="shared" si="46"/>
        <v>15014.285714285716</v>
      </c>
      <c r="L264" s="122">
        <f>INDEX('I-Baremo_VA_Lapesa'!$D$5:$K$66,MATCH($E264,'I-Baremo_VA_Lapesa'!$C$5:$C$66,0),MATCH($G264,'I-Baremo_VA_Lapesa'!$D$4:$K$4,0))</f>
        <v>16054</v>
      </c>
      <c r="M264" s="123">
        <f t="shared" si="47"/>
        <v>22934.285714285717</v>
      </c>
      <c r="N264" s="113" cm="1">
        <f t="array" ref="N264">IF(AND($H264&lt;=4800,$I264&lt;=560),0,SUMPRODUCT(--($I264&gt;'I-Baremo_Regulación_Lapesa'!$B$4:$B$8),--($I264&lt;='I-Baremo_Regulación_Lapesa'!$C$4:$C$8),'I-Baremo_Regulación_Lapesa'!$D$4:$D$8))</f>
        <v>1650</v>
      </c>
      <c r="O264" s="78">
        <f t="shared" si="48"/>
        <v>2357.1428571428573</v>
      </c>
      <c r="P264" s="112">
        <f t="shared" si="49"/>
        <v>28214</v>
      </c>
      <c r="Q264" s="74">
        <f t="shared" si="50"/>
        <v>40305.71428571429</v>
      </c>
      <c r="R264" s="113">
        <f>INDEX('I-Baremo_Legalización'!$D$4:$D$100,MATCH($E264,'I-Baremo_Legalización'!$C$4:$C$100,0),1)</f>
        <v>1257.25</v>
      </c>
      <c r="S264" s="113" cm="1">
        <f t="array" ref="S264">+INDEX('I-Baremo_Acuerdo_Marco'!$F$2:$F$221,MATCH($C264&amp;$E264&amp;$G264,'I-Baremo_Acuerdo_Marco'!$C$2:$C$221&amp;'I-Baremo_Acuerdo_Marco'!$D$2:$D$221&amp;'I-Baremo_Acuerdo_Marco'!$E$2:$E$221,0))</f>
        <v>10612.085000000001</v>
      </c>
      <c r="T264" s="112">
        <f t="shared" ref="T264:T327" si="55">+J264+L264+N264+R264+S264</f>
        <v>40083.334999999999</v>
      </c>
      <c r="U264" s="116">
        <f t="shared" si="51"/>
        <v>52175.049285714289</v>
      </c>
      <c r="V264" s="74" t="str">
        <f t="shared" si="52"/>
        <v>AéreoB1974</v>
      </c>
      <c r="W264" s="148">
        <f>+IF(AND($C264='C-Aux_CA'!$C$7,$D264='C-Aux_CA'!$C$5,$I264&gt;='C-Aux_CA'!$C$14,$H264&gt;='C-Aux_CA'!$C$15),1,0)</f>
        <v>0</v>
      </c>
      <c r="X264" s="148">
        <f t="shared" si="53"/>
        <v>1</v>
      </c>
      <c r="Y264" s="151" cm="1">
        <f t="array" ref="Y264">IF(W264=0,0,SUMPRODUCT(--($T264&gt;='C-BaremoVectorial'!$T$4:$T$1101),--(1=$W$4:$W$1101)))</f>
        <v>0</v>
      </c>
      <c r="Z264" s="151">
        <f t="shared" si="54"/>
        <v>0</v>
      </c>
      <c r="AA264" s="151" cm="1">
        <f t="array" ref="AA264">IF($W264=0,0,SUMPRODUCT(--(1=$W$4:$W$1101),--($U264&gt;='C-BaremoVectorial'!$U$4:$U$1101)))</f>
        <v>0</v>
      </c>
      <c r="AB264" s="21"/>
      <c r="AC264" s="21"/>
      <c r="AD264" s="21"/>
    </row>
    <row r="265" spans="1:30" ht="14.5" x14ac:dyDescent="0.35">
      <c r="A265" s="73">
        <f t="shared" si="45"/>
        <v>42</v>
      </c>
      <c r="B265" s="79" t="s">
        <v>8274</v>
      </c>
      <c r="C265" s="79" t="s">
        <v>8244</v>
      </c>
      <c r="D265" s="79" t="s">
        <v>14</v>
      </c>
      <c r="E265" s="79" t="s">
        <v>30</v>
      </c>
      <c r="F265" s="183">
        <v>1</v>
      </c>
      <c r="G265" s="79" t="s">
        <v>8295</v>
      </c>
      <c r="H265" s="78">
        <v>16000</v>
      </c>
      <c r="I265" s="74" cm="1">
        <f t="array" ref="I265">+INDEX('I-Gasificación'!$G$5:$G$1100,MATCH($C265&amp;$D265&amp;$E265&amp;$G265,'I-Gasificación'!$C$5:$C$1100&amp;'I-Gasificación'!$D$5:$D$1100&amp;'I-Gasificación'!$E$5:$E$1100&amp;'I-Gasificación'!$F$5:$F$1100,0))</f>
        <v>2100</v>
      </c>
      <c r="J265" s="112">
        <f>INDEX('I-Baremo_Depósitos_Lapesa'!$C:$C,MATCH($E265,'I-Baremo_Depósitos_Lapesa'!$B:$B,0),1)</f>
        <v>12792</v>
      </c>
      <c r="K265" s="78">
        <f t="shared" si="46"/>
        <v>18274.285714285714</v>
      </c>
      <c r="L265" s="122">
        <f>INDEX('I-Baremo_VA_Lapesa'!$D$5:$K$66,MATCH($E265,'I-Baremo_VA_Lapesa'!$C$5:$C$66,0),MATCH($G265,'I-Baremo_VA_Lapesa'!$D$4:$K$4,0))</f>
        <v>16054</v>
      </c>
      <c r="M265" s="123">
        <f t="shared" si="47"/>
        <v>22934.285714285717</v>
      </c>
      <c r="N265" s="113" cm="1">
        <f t="array" ref="N265">IF(AND($H265&lt;=4800,$I265&lt;=560),0,SUMPRODUCT(--($I265&gt;'I-Baremo_Regulación_Lapesa'!$B$4:$B$8),--($I265&lt;='I-Baremo_Regulación_Lapesa'!$C$4:$C$8),'I-Baremo_Regulación_Lapesa'!$D$4:$D$8))</f>
        <v>1650</v>
      </c>
      <c r="O265" s="78">
        <f t="shared" si="48"/>
        <v>2357.1428571428573</v>
      </c>
      <c r="P265" s="112">
        <f t="shared" si="49"/>
        <v>30496</v>
      </c>
      <c r="Q265" s="74">
        <f t="shared" si="50"/>
        <v>43565.71428571429</v>
      </c>
      <c r="R265" s="113">
        <f>INDEX('I-Baremo_Legalización'!$D$4:$D$100,MATCH($E265,'I-Baremo_Legalización'!$C$4:$C$100,0),1)</f>
        <v>2038.3500000000001</v>
      </c>
      <c r="S265" s="113" cm="1">
        <f t="array" ref="S265">+INDEX('I-Baremo_Acuerdo_Marco'!$F$2:$F$221,MATCH($C265&amp;$E265&amp;$G265,'I-Baremo_Acuerdo_Marco'!$C$2:$C$221&amp;'I-Baremo_Acuerdo_Marco'!$D$2:$D$221&amp;'I-Baremo_Acuerdo_Marco'!$E$2:$E$221,0))</f>
        <v>11720.511</v>
      </c>
      <c r="T265" s="112">
        <f t="shared" si="55"/>
        <v>44254.860999999997</v>
      </c>
      <c r="U265" s="116">
        <f t="shared" si="51"/>
        <v>57324.575285714287</v>
      </c>
      <c r="V265" s="74" t="str">
        <f t="shared" si="52"/>
        <v>AéreoB2100</v>
      </c>
      <c r="W265" s="148">
        <f>+IF(AND($C265='C-Aux_CA'!$C$7,$D265='C-Aux_CA'!$C$5,$I265&gt;='C-Aux_CA'!$C$14,$H265&gt;='C-Aux_CA'!$C$15),1,0)</f>
        <v>0</v>
      </c>
      <c r="X265" s="148">
        <f t="shared" si="53"/>
        <v>1</v>
      </c>
      <c r="Y265" s="151" cm="1">
        <f t="array" ref="Y265">IF(W265=0,0,SUMPRODUCT(--($T265&gt;='C-BaremoVectorial'!$T$4:$T$1101),--(1=$W$4:$W$1101)))</f>
        <v>0</v>
      </c>
      <c r="Z265" s="151">
        <f t="shared" si="54"/>
        <v>0</v>
      </c>
      <c r="AA265" s="151" cm="1">
        <f t="array" ref="AA265">IF($W265=0,0,SUMPRODUCT(--(1=$W$4:$W$1101),--($U265&gt;='C-BaremoVectorial'!$U$4:$U$1101)))</f>
        <v>0</v>
      </c>
      <c r="AB265" s="21"/>
      <c r="AC265" s="21"/>
      <c r="AD265" s="21"/>
    </row>
    <row r="266" spans="1:30" ht="14.5" x14ac:dyDescent="0.35">
      <c r="A266" s="73">
        <f t="shared" si="45"/>
        <v>43</v>
      </c>
      <c r="B266" s="79" t="s">
        <v>8274</v>
      </c>
      <c r="C266" s="79" t="s">
        <v>8244</v>
      </c>
      <c r="D266" s="79" t="s">
        <v>14</v>
      </c>
      <c r="E266" s="79" t="s">
        <v>31</v>
      </c>
      <c r="F266" s="183">
        <v>1</v>
      </c>
      <c r="G266" s="79" t="s">
        <v>8295</v>
      </c>
      <c r="H266" s="78">
        <v>19000</v>
      </c>
      <c r="I266" s="74" cm="1">
        <f t="array" ref="I266">+INDEX('I-Gasificación'!$G$5:$G$1100,MATCH($C266&amp;$D266&amp;$E266&amp;$G266,'I-Gasificación'!$C$5:$C$1100&amp;'I-Gasificación'!$D$5:$D$1100&amp;'I-Gasificación'!$E$5:$E$1100&amp;'I-Gasificación'!$F$5:$F$1100,0))</f>
        <v>2212</v>
      </c>
      <c r="J266" s="112">
        <f>INDEX('I-Baremo_Depósitos_Lapesa'!$C:$C,MATCH($E266,'I-Baremo_Depósitos_Lapesa'!$B:$B,0),1)</f>
        <v>13916</v>
      </c>
      <c r="K266" s="78">
        <f t="shared" si="46"/>
        <v>19880</v>
      </c>
      <c r="L266" s="122">
        <f>INDEX('I-Baremo_VA_Lapesa'!$D$5:$K$66,MATCH($E266,'I-Baremo_VA_Lapesa'!$C$5:$C$66,0),MATCH($G266,'I-Baremo_VA_Lapesa'!$D$4:$K$4,0))</f>
        <v>16054</v>
      </c>
      <c r="M266" s="123">
        <f t="shared" si="47"/>
        <v>22934.285714285717</v>
      </c>
      <c r="N266" s="113" cm="1">
        <f t="array" ref="N266">IF(AND($H266&lt;=4800,$I266&lt;=560),0,SUMPRODUCT(--($I266&gt;'I-Baremo_Regulación_Lapesa'!$B$4:$B$8),--($I266&lt;='I-Baremo_Regulación_Lapesa'!$C$4:$C$8),'I-Baremo_Regulación_Lapesa'!$D$4:$D$8))</f>
        <v>1760</v>
      </c>
      <c r="O266" s="78">
        <f t="shared" si="48"/>
        <v>2514.2857142857142</v>
      </c>
      <c r="P266" s="112">
        <f t="shared" si="49"/>
        <v>31730</v>
      </c>
      <c r="Q266" s="74">
        <f t="shared" si="50"/>
        <v>45328.571428571435</v>
      </c>
      <c r="R266" s="113">
        <f>INDEX('I-Baremo_Legalización'!$D$4:$D$100,MATCH($E266,'I-Baremo_Legalización'!$C$4:$C$100,0),1)</f>
        <v>2038.3500000000001</v>
      </c>
      <c r="S266" s="113" cm="1">
        <f t="array" ref="S266">+INDEX('I-Baremo_Acuerdo_Marco'!$F$2:$F$221,MATCH($C266&amp;$E266&amp;$G266,'I-Baremo_Acuerdo_Marco'!$C$2:$C$221&amp;'I-Baremo_Acuerdo_Marco'!$D$2:$D$221&amp;'I-Baremo_Acuerdo_Marco'!$E$2:$E$221,0))</f>
        <v>13181.311000000002</v>
      </c>
      <c r="T266" s="112">
        <f t="shared" si="55"/>
        <v>46949.661</v>
      </c>
      <c r="U266" s="116">
        <f t="shared" si="51"/>
        <v>60548.232428571435</v>
      </c>
      <c r="V266" s="74" t="str">
        <f t="shared" si="52"/>
        <v>AéreoB2212</v>
      </c>
      <c r="W266" s="148">
        <f>+IF(AND($C266='C-Aux_CA'!$C$7,$D266='C-Aux_CA'!$C$5,$I266&gt;='C-Aux_CA'!$C$14,$H266&gt;='C-Aux_CA'!$C$15),1,0)</f>
        <v>0</v>
      </c>
      <c r="X266" s="148">
        <f t="shared" si="53"/>
        <v>1</v>
      </c>
      <c r="Y266" s="151" cm="1">
        <f t="array" ref="Y266">IF(W266=0,0,SUMPRODUCT(--($T266&gt;='C-BaremoVectorial'!$T$4:$T$1101),--(1=$W$4:$W$1101)))</f>
        <v>0</v>
      </c>
      <c r="Z266" s="151">
        <f t="shared" si="54"/>
        <v>0</v>
      </c>
      <c r="AA266" s="151" cm="1">
        <f t="array" ref="AA266">IF($W266=0,0,SUMPRODUCT(--(1=$W$4:$W$1101),--($U266&gt;='C-BaremoVectorial'!$U$4:$U$1101)))</f>
        <v>0</v>
      </c>
      <c r="AB266" s="21"/>
      <c r="AC266" s="21"/>
      <c r="AD266" s="21"/>
    </row>
    <row r="267" spans="1:30" ht="14.5" x14ac:dyDescent="0.35">
      <c r="A267" s="73">
        <f t="shared" si="45"/>
        <v>44</v>
      </c>
      <c r="B267" s="79" t="s">
        <v>8274</v>
      </c>
      <c r="C267" s="79" t="s">
        <v>8244</v>
      </c>
      <c r="D267" s="79" t="s">
        <v>14</v>
      </c>
      <c r="E267" s="79" t="s">
        <v>32</v>
      </c>
      <c r="F267" s="183">
        <v>1</v>
      </c>
      <c r="G267" s="79" t="s">
        <v>8295</v>
      </c>
      <c r="H267" s="78">
        <v>22000</v>
      </c>
      <c r="I267" s="74" cm="1">
        <f t="array" ref="I267">+INDEX('I-Gasificación'!$G$5:$G$1100,MATCH($C267&amp;$D267&amp;$E267&amp;$G267,'I-Gasificación'!$C$5:$C$1100&amp;'I-Gasificación'!$D$5:$D$1100&amp;'I-Gasificación'!$E$5:$E$1100&amp;'I-Gasificación'!$F$5:$F$1100,0))</f>
        <v>2338</v>
      </c>
      <c r="J267" s="112">
        <f>INDEX('I-Baremo_Depósitos_Lapesa'!$C:$C,MATCH($E267,'I-Baremo_Depósitos_Lapesa'!$B:$B,0),1)</f>
        <v>17932</v>
      </c>
      <c r="K267" s="78">
        <f t="shared" si="46"/>
        <v>25617.142857142859</v>
      </c>
      <c r="L267" s="122">
        <f>INDEX('I-Baremo_VA_Lapesa'!$D$5:$K$66,MATCH($E267,'I-Baremo_VA_Lapesa'!$C$5:$C$66,0),MATCH($G267,'I-Baremo_VA_Lapesa'!$D$4:$K$4,0))</f>
        <v>12787</v>
      </c>
      <c r="M267" s="123">
        <f t="shared" si="47"/>
        <v>18267.142857142859</v>
      </c>
      <c r="N267" s="113" cm="1">
        <f t="array" ref="N267">IF(AND($H267&lt;=4800,$I267&lt;=560),0,SUMPRODUCT(--($I267&gt;'I-Baremo_Regulación_Lapesa'!$B$4:$B$8),--($I267&lt;='I-Baremo_Regulación_Lapesa'!$C$4:$C$8),'I-Baremo_Regulación_Lapesa'!$D$4:$D$8))</f>
        <v>1760</v>
      </c>
      <c r="O267" s="78">
        <f t="shared" si="48"/>
        <v>2514.2857142857142</v>
      </c>
      <c r="P267" s="112">
        <f t="shared" si="49"/>
        <v>32479</v>
      </c>
      <c r="Q267" s="74">
        <f t="shared" si="50"/>
        <v>46398.571428571435</v>
      </c>
      <c r="R267" s="113">
        <f>INDEX('I-Baremo_Legalización'!$D$4:$D$100,MATCH($E267,'I-Baremo_Legalización'!$C$4:$C$100,0),1)</f>
        <v>2038.3500000000001</v>
      </c>
      <c r="S267" s="113" cm="1">
        <f t="array" ref="S267">+INDEX('I-Baremo_Acuerdo_Marco'!$F$2:$F$221,MATCH($C267&amp;$E267&amp;$G267,'I-Baremo_Acuerdo_Marco'!$C$2:$C$221&amp;'I-Baremo_Acuerdo_Marco'!$D$2:$D$221&amp;'I-Baremo_Acuerdo_Marco'!$E$2:$E$221,0))</f>
        <v>13953.511000000002</v>
      </c>
      <c r="T267" s="112">
        <f t="shared" si="55"/>
        <v>48470.861000000004</v>
      </c>
      <c r="U267" s="116">
        <f t="shared" si="51"/>
        <v>62390.432428571439</v>
      </c>
      <c r="V267" s="74" t="str">
        <f t="shared" si="52"/>
        <v>AéreoB2338</v>
      </c>
      <c r="W267" s="148">
        <f>+IF(AND($C267='C-Aux_CA'!$C$7,$D267='C-Aux_CA'!$C$5,$I267&gt;='C-Aux_CA'!$C$14,$H267&gt;='C-Aux_CA'!$C$15),1,0)</f>
        <v>0</v>
      </c>
      <c r="X267" s="148">
        <f t="shared" si="53"/>
        <v>1</v>
      </c>
      <c r="Y267" s="151" cm="1">
        <f t="array" ref="Y267">IF(W267=0,0,SUMPRODUCT(--($T267&gt;='C-BaremoVectorial'!$T$4:$T$1101),--(1=$W$4:$W$1101)))</f>
        <v>0</v>
      </c>
      <c r="Z267" s="151">
        <f t="shared" si="54"/>
        <v>0</v>
      </c>
      <c r="AA267" s="151" cm="1">
        <f t="array" ref="AA267">IF($W267=0,0,SUMPRODUCT(--(1=$W$4:$W$1101),--($U267&gt;='C-BaremoVectorial'!$U$4:$U$1101)))</f>
        <v>0</v>
      </c>
      <c r="AB267" s="21"/>
      <c r="AC267" s="21"/>
      <c r="AD267" s="21"/>
    </row>
    <row r="268" spans="1:30" ht="14.5" x14ac:dyDescent="0.35">
      <c r="A268" s="73">
        <f t="shared" si="45"/>
        <v>45</v>
      </c>
      <c r="B268" s="79" t="s">
        <v>8274</v>
      </c>
      <c r="C268" s="79" t="s">
        <v>8244</v>
      </c>
      <c r="D268" s="79" t="s">
        <v>14</v>
      </c>
      <c r="E268" s="79" t="s">
        <v>33</v>
      </c>
      <c r="F268" s="183">
        <v>1</v>
      </c>
      <c r="G268" s="79" t="s">
        <v>8295</v>
      </c>
      <c r="H268" s="78">
        <v>24000</v>
      </c>
      <c r="I268" s="74" cm="1">
        <f t="array" ref="I268">+INDEX('I-Gasificación'!$G$5:$G$1100,MATCH($C268&amp;$D268&amp;$E268&amp;$G268,'I-Gasificación'!$C$5:$C$1100&amp;'I-Gasificación'!$D$5:$D$1100&amp;'I-Gasificación'!$E$5:$E$1100&amp;'I-Gasificación'!$F$5:$F$1100,0))</f>
        <v>2310</v>
      </c>
      <c r="J268" s="112">
        <f>INDEX('I-Baremo_Depósitos_Lapesa'!$C:$C,MATCH($E268,'I-Baremo_Depósitos_Lapesa'!$B:$B,0),1)</f>
        <v>20449</v>
      </c>
      <c r="K268" s="78">
        <f t="shared" si="46"/>
        <v>29212.857142857145</v>
      </c>
      <c r="L268" s="122">
        <f>INDEX('I-Baremo_VA_Lapesa'!$D$5:$K$66,MATCH($E268,'I-Baremo_VA_Lapesa'!$C$5:$C$66,0),MATCH($G268,'I-Baremo_VA_Lapesa'!$D$4:$K$4,0))</f>
        <v>16411</v>
      </c>
      <c r="M268" s="123">
        <f t="shared" si="47"/>
        <v>23444.285714285717</v>
      </c>
      <c r="N268" s="113" cm="1">
        <f t="array" ref="N268">IF(AND($H268&lt;=4800,$I268&lt;=560),0,SUMPRODUCT(--($I268&gt;'I-Baremo_Regulación_Lapesa'!$B$4:$B$8),--($I268&lt;='I-Baremo_Regulación_Lapesa'!$C$4:$C$8),'I-Baremo_Regulación_Lapesa'!$D$4:$D$8))</f>
        <v>1760</v>
      </c>
      <c r="O268" s="78">
        <f t="shared" si="48"/>
        <v>2514.2857142857142</v>
      </c>
      <c r="P268" s="112">
        <f t="shared" si="49"/>
        <v>38620</v>
      </c>
      <c r="Q268" s="74">
        <f t="shared" si="50"/>
        <v>55171.42857142858</v>
      </c>
      <c r="R268" s="113">
        <f>INDEX('I-Baremo_Legalización'!$D$4:$D$100,MATCH($E268,'I-Baremo_Legalización'!$C$4:$C$100,0),1)</f>
        <v>2038.3500000000001</v>
      </c>
      <c r="S268" s="113" cm="1">
        <f t="array" ref="S268">+INDEX('I-Baremo_Acuerdo_Marco'!$F$2:$F$221,MATCH($C268&amp;$E268&amp;$G268,'I-Baremo_Acuerdo_Marco'!$C$2:$C$221&amp;'I-Baremo_Acuerdo_Marco'!$D$2:$D$221&amp;'I-Baremo_Acuerdo_Marco'!$E$2:$E$221,0))</f>
        <v>14140.511000000002</v>
      </c>
      <c r="T268" s="112">
        <f t="shared" si="55"/>
        <v>54798.861000000004</v>
      </c>
      <c r="U268" s="116">
        <f t="shared" si="51"/>
        <v>71350.289571428584</v>
      </c>
      <c r="V268" s="74" t="str">
        <f t="shared" si="52"/>
        <v>AéreoB2310</v>
      </c>
      <c r="W268" s="148">
        <f>+IF(AND($C268='C-Aux_CA'!$C$7,$D268='C-Aux_CA'!$C$5,$I268&gt;='C-Aux_CA'!$C$14,$H268&gt;='C-Aux_CA'!$C$15),1,0)</f>
        <v>0</v>
      </c>
      <c r="X268" s="148">
        <f t="shared" si="53"/>
        <v>1</v>
      </c>
      <c r="Y268" s="151" cm="1">
        <f t="array" ref="Y268">IF(W268=0,0,SUMPRODUCT(--($T268&gt;='C-BaremoVectorial'!$T$4:$T$1101),--(1=$W$4:$W$1101)))</f>
        <v>0</v>
      </c>
      <c r="Z268" s="151">
        <f t="shared" si="54"/>
        <v>0</v>
      </c>
      <c r="AA268" s="151" cm="1">
        <f t="array" ref="AA268">IF($W268=0,0,SUMPRODUCT(--(1=$W$4:$W$1101),--($U268&gt;='C-BaremoVectorial'!$U$4:$U$1101)))</f>
        <v>0</v>
      </c>
      <c r="AB268" s="21"/>
      <c r="AC268" s="21"/>
      <c r="AD268" s="21"/>
    </row>
    <row r="269" spans="1:30" ht="14.5" x14ac:dyDescent="0.35">
      <c r="A269" s="73">
        <f t="shared" si="45"/>
        <v>46</v>
      </c>
      <c r="B269" s="79" t="s">
        <v>8274</v>
      </c>
      <c r="C269" s="79" t="s">
        <v>8244</v>
      </c>
      <c r="D269" s="79" t="s">
        <v>14</v>
      </c>
      <c r="E269" s="79" t="s">
        <v>34</v>
      </c>
      <c r="F269" s="183">
        <v>1</v>
      </c>
      <c r="G269" s="79" t="s">
        <v>8295</v>
      </c>
      <c r="H269" s="78">
        <v>29000</v>
      </c>
      <c r="I269" s="74" cm="1">
        <f t="array" ref="I269">+INDEX('I-Gasificación'!$G$5:$G$1100,MATCH($C269&amp;$D269&amp;$E269&amp;$G269,'I-Gasificación'!$C$5:$C$1100&amp;'I-Gasificación'!$D$5:$D$1100&amp;'I-Gasificación'!$E$5:$E$1100&amp;'I-Gasificación'!$F$5:$F$1100,0))</f>
        <v>2464</v>
      </c>
      <c r="J269" s="112">
        <f>INDEX('I-Baremo_Depósitos_Lapesa'!$C:$C,MATCH($E269,'I-Baremo_Depósitos_Lapesa'!$B:$B,0),1)</f>
        <v>22724</v>
      </c>
      <c r="K269" s="78">
        <f t="shared" si="46"/>
        <v>32462.857142857145</v>
      </c>
      <c r="L269" s="122">
        <f>INDEX('I-Baremo_VA_Lapesa'!$D$5:$K$66,MATCH($E269,'I-Baremo_VA_Lapesa'!$C$5:$C$66,0),MATCH($G269,'I-Baremo_VA_Lapesa'!$D$4:$K$4,0))</f>
        <v>16411</v>
      </c>
      <c r="M269" s="123">
        <f t="shared" si="47"/>
        <v>23444.285714285717</v>
      </c>
      <c r="N269" s="113" cm="1">
        <f t="array" ref="N269">IF(AND($H269&lt;=4800,$I269&lt;=560),0,SUMPRODUCT(--($I269&gt;'I-Baremo_Regulación_Lapesa'!$B$4:$B$8),--($I269&lt;='I-Baremo_Regulación_Lapesa'!$C$4:$C$8),'I-Baremo_Regulación_Lapesa'!$D$4:$D$8))</f>
        <v>1760</v>
      </c>
      <c r="O269" s="78">
        <f t="shared" si="48"/>
        <v>2514.2857142857142</v>
      </c>
      <c r="P269" s="112">
        <f t="shared" si="49"/>
        <v>40895</v>
      </c>
      <c r="Q269" s="74">
        <f t="shared" si="50"/>
        <v>58421.42857142858</v>
      </c>
      <c r="R269" s="113">
        <f>INDEX('I-Baremo_Legalización'!$D$4:$D$100,MATCH($E269,'I-Baremo_Legalización'!$C$4:$C$100,0),1)</f>
        <v>2038.3500000000001</v>
      </c>
      <c r="S269" s="113" cm="1">
        <f t="array" ref="S269">+INDEX('I-Baremo_Acuerdo_Marco'!$F$2:$F$221,MATCH($C269&amp;$E269&amp;$G269,'I-Baremo_Acuerdo_Marco'!$C$2:$C$221&amp;'I-Baremo_Acuerdo_Marco'!$D$2:$D$221&amp;'I-Baremo_Acuerdo_Marco'!$E$2:$E$221,0))</f>
        <v>14825.811000000002</v>
      </c>
      <c r="T269" s="112">
        <f t="shared" si="55"/>
        <v>57759.161</v>
      </c>
      <c r="U269" s="116">
        <f t="shared" si="51"/>
        <v>75285.589571428573</v>
      </c>
      <c r="V269" s="74" t="str">
        <f t="shared" si="52"/>
        <v>AéreoB2464</v>
      </c>
      <c r="W269" s="148">
        <f>+IF(AND($C269='C-Aux_CA'!$C$7,$D269='C-Aux_CA'!$C$5,$I269&gt;='C-Aux_CA'!$C$14,$H269&gt;='C-Aux_CA'!$C$15),1,0)</f>
        <v>0</v>
      </c>
      <c r="X269" s="148">
        <f t="shared" si="53"/>
        <v>1</v>
      </c>
      <c r="Y269" s="151" cm="1">
        <f t="array" ref="Y269">IF(W269=0,0,SUMPRODUCT(--($T269&gt;='C-BaremoVectorial'!$T$4:$T$1101),--(1=$W$4:$W$1101)))</f>
        <v>0</v>
      </c>
      <c r="Z269" s="151">
        <f t="shared" si="54"/>
        <v>0</v>
      </c>
      <c r="AA269" s="151" cm="1">
        <f t="array" ref="AA269">IF($W269=0,0,SUMPRODUCT(--(1=$W$4:$W$1101),--($U269&gt;='C-BaremoVectorial'!$U$4:$U$1101)))</f>
        <v>0</v>
      </c>
      <c r="AB269" s="21"/>
      <c r="AC269" s="21"/>
      <c r="AD269" s="21"/>
    </row>
    <row r="270" spans="1:30" ht="14.5" x14ac:dyDescent="0.35">
      <c r="A270" s="73">
        <f t="shared" si="45"/>
        <v>47</v>
      </c>
      <c r="B270" s="79" t="s">
        <v>8274</v>
      </c>
      <c r="C270" s="79" t="s">
        <v>8244</v>
      </c>
      <c r="D270" s="79" t="s">
        <v>14</v>
      </c>
      <c r="E270" s="79" t="s">
        <v>35</v>
      </c>
      <c r="F270" s="183">
        <v>1</v>
      </c>
      <c r="G270" s="79" t="s">
        <v>8295</v>
      </c>
      <c r="H270" s="78">
        <v>34000</v>
      </c>
      <c r="I270" s="74" cm="1">
        <f t="array" ref="I270">+INDEX('I-Gasificación'!$G$5:$G$1100,MATCH($C270&amp;$D270&amp;$E270&amp;$G270,'I-Gasificación'!$C$5:$C$1100&amp;'I-Gasificación'!$D$5:$D$1100&amp;'I-Gasificación'!$E$5:$E$1100&amp;'I-Gasificación'!$F$5:$F$1100,0))</f>
        <v>2632</v>
      </c>
      <c r="J270" s="112">
        <f>INDEX('I-Baremo_Depósitos_Lapesa'!$C:$C,MATCH($E270,'I-Baremo_Depósitos_Lapesa'!$B:$B,0),1)</f>
        <v>25239</v>
      </c>
      <c r="K270" s="78">
        <f t="shared" si="46"/>
        <v>36055.71428571429</v>
      </c>
      <c r="L270" s="122">
        <f>INDEX('I-Baremo_VA_Lapesa'!$D$5:$K$66,MATCH($E270,'I-Baremo_VA_Lapesa'!$C$5:$C$66,0),MATCH($G270,'I-Baremo_VA_Lapesa'!$D$4:$K$4,0))</f>
        <v>12787</v>
      </c>
      <c r="M270" s="123">
        <f t="shared" si="47"/>
        <v>18267.142857142859</v>
      </c>
      <c r="N270" s="113" cm="1">
        <f t="array" ref="N270">IF(AND($H270&lt;=4800,$I270&lt;=560),0,SUMPRODUCT(--($I270&gt;'I-Baremo_Regulación_Lapesa'!$B$4:$B$8),--($I270&lt;='I-Baremo_Regulación_Lapesa'!$C$4:$C$8),'I-Baremo_Regulación_Lapesa'!$D$4:$D$8))</f>
        <v>1760</v>
      </c>
      <c r="O270" s="78">
        <f t="shared" si="48"/>
        <v>2514.2857142857142</v>
      </c>
      <c r="P270" s="112">
        <f t="shared" si="49"/>
        <v>39786</v>
      </c>
      <c r="Q270" s="74">
        <f t="shared" si="50"/>
        <v>56837.142857142862</v>
      </c>
      <c r="R270" s="113">
        <f>INDEX('I-Baremo_Legalización'!$D$4:$D$100,MATCH($E270,'I-Baremo_Legalización'!$C$4:$C$100,0),1)</f>
        <v>2038.3500000000001</v>
      </c>
      <c r="S270" s="113" cm="1">
        <f t="array" ref="S270">+INDEX('I-Baremo_Acuerdo_Marco'!$F$2:$F$221,MATCH($C270&amp;$E270&amp;$G270,'I-Baremo_Acuerdo_Marco'!$C$2:$C$221&amp;'I-Baremo_Acuerdo_Marco'!$D$2:$D$221&amp;'I-Baremo_Acuerdo_Marco'!$E$2:$E$221,0))</f>
        <v>18731.911</v>
      </c>
      <c r="T270" s="112">
        <f t="shared" si="55"/>
        <v>60556.260999999999</v>
      </c>
      <c r="U270" s="116">
        <f t="shared" si="51"/>
        <v>77607.403857142868</v>
      </c>
      <c r="V270" s="74" t="str">
        <f t="shared" si="52"/>
        <v>AéreoB2632</v>
      </c>
      <c r="W270" s="148">
        <f>+IF(AND($C270='C-Aux_CA'!$C$7,$D270='C-Aux_CA'!$C$5,$I270&gt;='C-Aux_CA'!$C$14,$H270&gt;='C-Aux_CA'!$C$15),1,0)</f>
        <v>0</v>
      </c>
      <c r="X270" s="148">
        <f t="shared" si="53"/>
        <v>1</v>
      </c>
      <c r="Y270" s="151" cm="1">
        <f t="array" ref="Y270">IF(W270=0,0,SUMPRODUCT(--($T270&gt;='C-BaremoVectorial'!$T$4:$T$1101),--(1=$W$4:$W$1101)))</f>
        <v>0</v>
      </c>
      <c r="Z270" s="151">
        <f t="shared" si="54"/>
        <v>0</v>
      </c>
      <c r="AA270" s="151" cm="1">
        <f t="array" ref="AA270">IF($W270=0,0,SUMPRODUCT(--(1=$W$4:$W$1101),--($U270&gt;='C-BaremoVectorial'!$U$4:$U$1101)))</f>
        <v>0</v>
      </c>
      <c r="AB270" s="21"/>
      <c r="AC270" s="21"/>
      <c r="AD270" s="21"/>
    </row>
    <row r="271" spans="1:30" ht="14.5" x14ac:dyDescent="0.35">
      <c r="A271" s="73">
        <f t="shared" si="45"/>
        <v>48</v>
      </c>
      <c r="B271" s="79" t="s">
        <v>8274</v>
      </c>
      <c r="C271" s="79" t="s">
        <v>8244</v>
      </c>
      <c r="D271" s="79" t="s">
        <v>14</v>
      </c>
      <c r="E271" s="79" t="s">
        <v>36</v>
      </c>
      <c r="F271" s="183">
        <v>1</v>
      </c>
      <c r="G271" s="79" t="s">
        <v>8295</v>
      </c>
      <c r="H271" s="78">
        <v>33000</v>
      </c>
      <c r="I271" s="74" cm="1">
        <f t="array" ref="I271">+INDEX('I-Gasificación'!$G$5:$G$1100,MATCH($C271&amp;$D271&amp;$E271&amp;$G271,'I-Gasificación'!$C$5:$C$1100&amp;'I-Gasificación'!$D$5:$D$1100&amp;'I-Gasificación'!$E$5:$E$1100&amp;'I-Gasificación'!$F$5:$F$1100,0))</f>
        <v>2408</v>
      </c>
      <c r="J271" s="112">
        <f>INDEX('I-Baremo_Depósitos_Lapesa'!$C:$C,MATCH($E271,'I-Baremo_Depósitos_Lapesa'!$B:$B,0),1)</f>
        <v>33708</v>
      </c>
      <c r="K271" s="78">
        <f t="shared" si="46"/>
        <v>48154.285714285717</v>
      </c>
      <c r="L271" s="122">
        <f>INDEX('I-Baremo_VA_Lapesa'!$D$5:$K$66,MATCH($E271,'I-Baremo_VA_Lapesa'!$C$5:$C$66,0),MATCH($G271,'I-Baremo_VA_Lapesa'!$D$4:$K$4,0))</f>
        <v>12787</v>
      </c>
      <c r="M271" s="123">
        <f t="shared" si="47"/>
        <v>18267.142857142859</v>
      </c>
      <c r="N271" s="113" cm="1">
        <f t="array" ref="N271">IF(AND($H271&lt;=4800,$I271&lt;=560),0,SUMPRODUCT(--($I271&gt;'I-Baremo_Regulación_Lapesa'!$B$4:$B$8),--($I271&lt;='I-Baremo_Regulación_Lapesa'!$C$4:$C$8),'I-Baremo_Regulación_Lapesa'!$D$4:$D$8))</f>
        <v>1760</v>
      </c>
      <c r="O271" s="78">
        <f t="shared" si="48"/>
        <v>2514.2857142857142</v>
      </c>
      <c r="P271" s="112">
        <f t="shared" si="49"/>
        <v>48255</v>
      </c>
      <c r="Q271" s="74">
        <f t="shared" si="50"/>
        <v>68935.71428571429</v>
      </c>
      <c r="R271" s="113">
        <f>INDEX('I-Baremo_Legalización'!$D$4:$D$100,MATCH($E271,'I-Baremo_Legalización'!$C$4:$C$100,0),1)</f>
        <v>2038.3500000000001</v>
      </c>
      <c r="S271" s="113" cm="1">
        <f t="array" ref="S271">+INDEX('I-Baremo_Acuerdo_Marco'!$F$2:$F$221,MATCH($C271&amp;$E271&amp;$G271,'I-Baremo_Acuerdo_Marco'!$C$2:$C$221&amp;'I-Baremo_Acuerdo_Marco'!$D$2:$D$221&amp;'I-Baremo_Acuerdo_Marco'!$E$2:$E$221,0))</f>
        <v>20528.210999999999</v>
      </c>
      <c r="T271" s="112">
        <f t="shared" si="55"/>
        <v>70821.561000000002</v>
      </c>
      <c r="U271" s="116">
        <f t="shared" si="51"/>
        <v>91502.275285714291</v>
      </c>
      <c r="V271" s="74" t="str">
        <f t="shared" si="52"/>
        <v>AéreoB2408</v>
      </c>
      <c r="W271" s="148">
        <f>+IF(AND($C271='C-Aux_CA'!$C$7,$D271='C-Aux_CA'!$C$5,$I271&gt;='C-Aux_CA'!$C$14,$H271&gt;='C-Aux_CA'!$C$15),1,0)</f>
        <v>0</v>
      </c>
      <c r="X271" s="148">
        <f t="shared" si="53"/>
        <v>1</v>
      </c>
      <c r="Y271" s="151" cm="1">
        <f t="array" ref="Y271">IF(W271=0,0,SUMPRODUCT(--($T271&gt;='C-BaremoVectorial'!$T$4:$T$1101),--(1=$W$4:$W$1101)))</f>
        <v>0</v>
      </c>
      <c r="Z271" s="151">
        <f t="shared" si="54"/>
        <v>0</v>
      </c>
      <c r="AA271" s="151" cm="1">
        <f t="array" ref="AA271">IF($W271=0,0,SUMPRODUCT(--(1=$W$4:$W$1101),--($U271&gt;='C-BaremoVectorial'!$U$4:$U$1101)))</f>
        <v>0</v>
      </c>
      <c r="AB271" s="21"/>
      <c r="AC271" s="21"/>
      <c r="AD271" s="21"/>
    </row>
    <row r="272" spans="1:30" ht="14.5" x14ac:dyDescent="0.35">
      <c r="A272" s="73">
        <f t="shared" si="45"/>
        <v>49</v>
      </c>
      <c r="B272" s="79" t="s">
        <v>8274</v>
      </c>
      <c r="C272" s="79" t="s">
        <v>8244</v>
      </c>
      <c r="D272" s="79" t="s">
        <v>14</v>
      </c>
      <c r="E272" s="79" t="s">
        <v>37</v>
      </c>
      <c r="F272" s="183">
        <v>1</v>
      </c>
      <c r="G272" s="79" t="s">
        <v>8295</v>
      </c>
      <c r="H272" s="78">
        <v>50000</v>
      </c>
      <c r="I272" s="74" cm="1">
        <f t="array" ref="I272">+INDEX('I-Gasificación'!$G$5:$G$1100,MATCH($C272&amp;$D272&amp;$E272&amp;$G272,'I-Gasificación'!$C$5:$C$1100&amp;'I-Gasificación'!$D$5:$D$1100&amp;'I-Gasificación'!$E$5:$E$1100&amp;'I-Gasificación'!$F$5:$F$1100,0))</f>
        <v>2870</v>
      </c>
      <c r="J272" s="112">
        <f>INDEX('I-Baremo_Depósitos_Lapesa'!$C:$C,MATCH($E272,'I-Baremo_Depósitos_Lapesa'!$B:$B,0),1)</f>
        <v>44444</v>
      </c>
      <c r="K272" s="78">
        <f t="shared" si="46"/>
        <v>63491.428571428572</v>
      </c>
      <c r="L272" s="122">
        <f>INDEX('I-Baremo_VA_Lapesa'!$D$5:$K$66,MATCH($E272,'I-Baremo_VA_Lapesa'!$C$5:$C$66,0),MATCH($G272,'I-Baremo_VA_Lapesa'!$D$4:$K$4,0))</f>
        <v>12787</v>
      </c>
      <c r="M272" s="123">
        <f t="shared" si="47"/>
        <v>18267.142857142859</v>
      </c>
      <c r="N272" s="113" cm="1">
        <f t="array" ref="N272">IF(AND($H272&lt;=4800,$I272&lt;=560),0,SUMPRODUCT(--($I272&gt;'I-Baremo_Regulación_Lapesa'!$B$4:$B$8),--($I272&lt;='I-Baremo_Regulación_Lapesa'!$C$4:$C$8),'I-Baremo_Regulación_Lapesa'!$D$4:$D$8))</f>
        <v>1760</v>
      </c>
      <c r="O272" s="78">
        <f t="shared" si="48"/>
        <v>2514.2857142857142</v>
      </c>
      <c r="P272" s="112">
        <f t="shared" si="49"/>
        <v>58991</v>
      </c>
      <c r="Q272" s="74">
        <f t="shared" si="50"/>
        <v>84272.857142857145</v>
      </c>
      <c r="R272" s="113">
        <f>INDEX('I-Baremo_Legalización'!$D$4:$D$100,MATCH($E272,'I-Baremo_Legalización'!$C$4:$C$100,0),1)</f>
        <v>2038.3500000000001</v>
      </c>
      <c r="S272" s="113" cm="1">
        <f t="array" ref="S272">+INDEX('I-Baremo_Acuerdo_Marco'!$F$2:$F$221,MATCH($C272&amp;$E272&amp;$G272,'I-Baremo_Acuerdo_Marco'!$C$2:$C$221&amp;'I-Baremo_Acuerdo_Marco'!$D$2:$D$221&amp;'I-Baremo_Acuerdo_Marco'!$E$2:$E$221,0))</f>
        <v>21545.710999999999</v>
      </c>
      <c r="T272" s="112">
        <f t="shared" si="55"/>
        <v>82575.061000000002</v>
      </c>
      <c r="U272" s="116">
        <f t="shared" si="51"/>
        <v>107856.91814285715</v>
      </c>
      <c r="V272" s="74" t="str">
        <f t="shared" si="52"/>
        <v>AéreoB2870</v>
      </c>
      <c r="W272" s="148">
        <f>+IF(AND($C272='C-Aux_CA'!$C$7,$D272='C-Aux_CA'!$C$5,$I272&gt;='C-Aux_CA'!$C$14,$H272&gt;='C-Aux_CA'!$C$15),1,0)</f>
        <v>0</v>
      </c>
      <c r="X272" s="148">
        <f t="shared" si="53"/>
        <v>1</v>
      </c>
      <c r="Y272" s="151" cm="1">
        <f t="array" ref="Y272">IF(W272=0,0,SUMPRODUCT(--($T272&gt;='C-BaremoVectorial'!$T$4:$T$1101),--(1=$W$4:$W$1101)))</f>
        <v>0</v>
      </c>
      <c r="Z272" s="151">
        <f t="shared" si="54"/>
        <v>0</v>
      </c>
      <c r="AA272" s="151" cm="1">
        <f t="array" ref="AA272">IF($W272=0,0,SUMPRODUCT(--(1=$W$4:$W$1101),--($U272&gt;='C-BaremoVectorial'!$U$4:$U$1101)))</f>
        <v>0</v>
      </c>
      <c r="AB272" s="21"/>
      <c r="AC272" s="21"/>
      <c r="AD272" s="21"/>
    </row>
    <row r="273" spans="1:30" ht="14.5" x14ac:dyDescent="0.35">
      <c r="A273" s="73">
        <f t="shared" si="45"/>
        <v>50</v>
      </c>
      <c r="B273" s="79" t="s">
        <v>8274</v>
      </c>
      <c r="C273" s="79" t="s">
        <v>8244</v>
      </c>
      <c r="D273" s="79" t="s">
        <v>14</v>
      </c>
      <c r="E273" s="79" t="s">
        <v>38</v>
      </c>
      <c r="F273" s="183">
        <v>1</v>
      </c>
      <c r="G273" s="79" t="s">
        <v>8295</v>
      </c>
      <c r="H273" s="78">
        <v>59000</v>
      </c>
      <c r="I273" s="74" cm="1">
        <f t="array" ref="I273">+INDEX('I-Gasificación'!$G$5:$G$1100,MATCH($C273&amp;$D273&amp;$E273&amp;$G273,'I-Gasificación'!$C$5:$C$1100&amp;'I-Gasificación'!$D$5:$D$1100&amp;'I-Gasificación'!$E$5:$E$1100&amp;'I-Gasificación'!$F$5:$F$1100,0))</f>
        <v>3136</v>
      </c>
      <c r="J273" s="112">
        <f>INDEX('I-Baremo_Depósitos_Lapesa'!$C:$C,MATCH($E273,'I-Baremo_Depósitos_Lapesa'!$B:$B,0),1)</f>
        <v>54246</v>
      </c>
      <c r="K273" s="78">
        <f t="shared" si="46"/>
        <v>77494.285714285725</v>
      </c>
      <c r="L273" s="122">
        <f>INDEX('I-Baremo_VA_Lapesa'!$D$5:$K$66,MATCH($E273,'I-Baremo_VA_Lapesa'!$C$5:$C$66,0),MATCH($G273,'I-Baremo_VA_Lapesa'!$D$4:$K$4,0))</f>
        <v>12787</v>
      </c>
      <c r="M273" s="123">
        <f t="shared" si="47"/>
        <v>18267.142857142859</v>
      </c>
      <c r="N273" s="113" cm="1">
        <f t="array" ref="N273">IF(AND($H273&lt;=4800,$I273&lt;=560),0,SUMPRODUCT(--($I273&gt;'I-Baremo_Regulación_Lapesa'!$B$4:$B$8),--($I273&lt;='I-Baremo_Regulación_Lapesa'!$C$4:$C$8),'I-Baremo_Regulación_Lapesa'!$D$4:$D$8))</f>
        <v>1760</v>
      </c>
      <c r="O273" s="78">
        <f t="shared" si="48"/>
        <v>2514.2857142857142</v>
      </c>
      <c r="P273" s="112">
        <f t="shared" si="49"/>
        <v>68793</v>
      </c>
      <c r="Q273" s="74">
        <f t="shared" si="50"/>
        <v>98275.71428571429</v>
      </c>
      <c r="R273" s="113">
        <f>INDEX('I-Baremo_Legalización'!$D$4:$D$100,MATCH($E273,'I-Baremo_Legalización'!$C$4:$C$100,0),1)</f>
        <v>2038.3500000000001</v>
      </c>
      <c r="S273" s="113" cm="1">
        <f t="array" ref="S273">+INDEX('I-Baremo_Acuerdo_Marco'!$F$2:$F$221,MATCH($C273&amp;$E273&amp;$G273,'I-Baremo_Acuerdo_Marco'!$C$2:$C$221&amp;'I-Baremo_Acuerdo_Marco'!$D$2:$D$221&amp;'I-Baremo_Acuerdo_Marco'!$E$2:$E$221,0))</f>
        <v>23534.510999999999</v>
      </c>
      <c r="T273" s="112">
        <f t="shared" si="55"/>
        <v>94365.861000000004</v>
      </c>
      <c r="U273" s="116">
        <f t="shared" si="51"/>
        <v>123848.57528571429</v>
      </c>
      <c r="V273" s="74" t="str">
        <f t="shared" si="52"/>
        <v>AéreoB3136</v>
      </c>
      <c r="W273" s="148">
        <f>+IF(AND($C273='C-Aux_CA'!$C$7,$D273='C-Aux_CA'!$C$5,$I273&gt;='C-Aux_CA'!$C$14,$H273&gt;='C-Aux_CA'!$C$15),1,0)</f>
        <v>0</v>
      </c>
      <c r="X273" s="148">
        <f t="shared" si="53"/>
        <v>1</v>
      </c>
      <c r="Y273" s="151" cm="1">
        <f t="array" ref="Y273">IF(W273=0,0,SUMPRODUCT(--($T273&gt;='C-BaremoVectorial'!$T$4:$T$1101),--(1=$W$4:$W$1101)))</f>
        <v>0</v>
      </c>
      <c r="Z273" s="151">
        <f t="shared" si="54"/>
        <v>0</v>
      </c>
      <c r="AA273" s="151" cm="1">
        <f t="array" ref="AA273">IF($W273=0,0,SUMPRODUCT(--(1=$W$4:$W$1101),--($U273&gt;='C-BaremoVectorial'!$U$4:$U$1101)))</f>
        <v>0</v>
      </c>
      <c r="AB273" s="21"/>
      <c r="AC273" s="21"/>
      <c r="AD273" s="21"/>
    </row>
    <row r="274" spans="1:30" ht="14.5" x14ac:dyDescent="0.35">
      <c r="A274" s="73">
        <f t="shared" si="45"/>
        <v>51</v>
      </c>
      <c r="B274" s="79" t="s">
        <v>8274</v>
      </c>
      <c r="C274" s="79" t="s">
        <v>8244</v>
      </c>
      <c r="D274" s="79" t="s">
        <v>14</v>
      </c>
      <c r="E274" s="79" t="s">
        <v>39</v>
      </c>
      <c r="F274" s="183">
        <v>1</v>
      </c>
      <c r="G274" s="79" t="s">
        <v>8295</v>
      </c>
      <c r="H274" s="78">
        <v>50000</v>
      </c>
      <c r="I274" s="74" cm="1">
        <f t="array" ref="I274">+INDEX('I-Gasificación'!$G$5:$G$1100,MATCH($C274&amp;$D274&amp;$E274&amp;$G274,'I-Gasificación'!$C$5:$C$1100&amp;'I-Gasificación'!$D$5:$D$1100&amp;'I-Gasificación'!$E$5:$E$1100&amp;'I-Gasificación'!$F$5:$F$1100,0))</f>
        <v>2758</v>
      </c>
      <c r="J274" s="112">
        <f>INDEX('I-Baremo_Depósitos_Lapesa'!$C:$C,MATCH($E274,'I-Baremo_Depósitos_Lapesa'!$B:$B,0),1)</f>
        <v>45432</v>
      </c>
      <c r="K274" s="78">
        <f t="shared" si="46"/>
        <v>64902.857142857145</v>
      </c>
      <c r="L274" s="122">
        <f>INDEX('I-Baremo_VA_Lapesa'!$D$5:$K$66,MATCH($E274,'I-Baremo_VA_Lapesa'!$C$5:$C$66,0),MATCH($G274,'I-Baremo_VA_Lapesa'!$D$4:$K$4,0))</f>
        <v>12787</v>
      </c>
      <c r="M274" s="123">
        <f t="shared" si="47"/>
        <v>18267.142857142859</v>
      </c>
      <c r="N274" s="113" cm="1">
        <f t="array" ref="N274">IF(AND($H274&lt;=4800,$I274&lt;=560),0,SUMPRODUCT(--($I274&gt;'I-Baremo_Regulación_Lapesa'!$B$4:$B$8),--($I274&lt;='I-Baremo_Regulación_Lapesa'!$C$4:$C$8),'I-Baremo_Regulación_Lapesa'!$D$4:$D$8))</f>
        <v>1760</v>
      </c>
      <c r="O274" s="78">
        <f t="shared" si="48"/>
        <v>2514.2857142857142</v>
      </c>
      <c r="P274" s="112">
        <f t="shared" si="49"/>
        <v>59979</v>
      </c>
      <c r="Q274" s="74">
        <f t="shared" si="50"/>
        <v>85684.28571428571</v>
      </c>
      <c r="R274" s="113">
        <f>INDEX('I-Baremo_Legalización'!$D$4:$D$100,MATCH($E274,'I-Baremo_Legalización'!$C$4:$C$100,0),1)</f>
        <v>2038.3500000000001</v>
      </c>
      <c r="S274" s="113" cm="1">
        <f t="array" ref="S274">+INDEX('I-Baremo_Acuerdo_Marco'!$F$2:$F$221,MATCH($C274&amp;$E274&amp;$G274,'I-Baremo_Acuerdo_Marco'!$C$2:$C$221&amp;'I-Baremo_Acuerdo_Marco'!$D$2:$D$221&amp;'I-Baremo_Acuerdo_Marco'!$E$2:$E$221,0))</f>
        <v>22913.010999999999</v>
      </c>
      <c r="T274" s="112">
        <f t="shared" si="55"/>
        <v>84930.361000000004</v>
      </c>
      <c r="U274" s="116">
        <f t="shared" si="51"/>
        <v>110635.64671428571</v>
      </c>
      <c r="V274" s="74" t="str">
        <f t="shared" si="52"/>
        <v>AéreoB2758</v>
      </c>
      <c r="W274" s="148">
        <f>+IF(AND($C274='C-Aux_CA'!$C$7,$D274='C-Aux_CA'!$C$5,$I274&gt;='C-Aux_CA'!$C$14,$H274&gt;='C-Aux_CA'!$C$15),1,0)</f>
        <v>0</v>
      </c>
      <c r="X274" s="148">
        <f t="shared" si="53"/>
        <v>1</v>
      </c>
      <c r="Y274" s="151" cm="1">
        <f t="array" ref="Y274">IF(W274=0,0,SUMPRODUCT(--($T274&gt;='C-BaremoVectorial'!$T$4:$T$1101),--(1=$W$4:$W$1101)))</f>
        <v>0</v>
      </c>
      <c r="Z274" s="151">
        <f t="shared" si="54"/>
        <v>0</v>
      </c>
      <c r="AA274" s="151" cm="1">
        <f t="array" ref="AA274">IF($W274=0,0,SUMPRODUCT(--(1=$W$4:$W$1101),--($U274&gt;='C-BaremoVectorial'!$U$4:$U$1101)))</f>
        <v>0</v>
      </c>
      <c r="AB274" s="21"/>
      <c r="AC274" s="21"/>
      <c r="AD274" s="21"/>
    </row>
    <row r="275" spans="1:30" ht="14.5" x14ac:dyDescent="0.35">
      <c r="A275" s="73">
        <f t="shared" si="45"/>
        <v>52</v>
      </c>
      <c r="B275" s="79" t="s">
        <v>8274</v>
      </c>
      <c r="C275" s="79" t="s">
        <v>8244</v>
      </c>
      <c r="D275" s="79" t="s">
        <v>14</v>
      </c>
      <c r="E275" s="79" t="s">
        <v>40</v>
      </c>
      <c r="F275" s="183">
        <v>1</v>
      </c>
      <c r="G275" s="79" t="s">
        <v>8295</v>
      </c>
      <c r="H275" s="78">
        <v>69000</v>
      </c>
      <c r="I275" s="74" cm="1">
        <f t="array" ref="I275">+INDEX('I-Gasificación'!$G$5:$G$1100,MATCH($C275&amp;$D275&amp;$E275&amp;$G275,'I-Gasificación'!$C$5:$C$1100&amp;'I-Gasificación'!$D$5:$D$1100&amp;'I-Gasificación'!$E$5:$E$1100&amp;'I-Gasificación'!$F$5:$F$1100,0))</f>
        <v>3416</v>
      </c>
      <c r="J275" s="112">
        <f>INDEX('I-Baremo_Depósitos_Lapesa'!$C:$C,MATCH($E275,'I-Baremo_Depósitos_Lapesa'!$B:$B,0),1)</f>
        <v>67147</v>
      </c>
      <c r="K275" s="78">
        <f t="shared" si="46"/>
        <v>95924.285714285725</v>
      </c>
      <c r="L275" s="122">
        <f>INDEX('I-Baremo_VA_Lapesa'!$D$5:$K$66,MATCH($E275,'I-Baremo_VA_Lapesa'!$C$5:$C$66,0),MATCH($G275,'I-Baremo_VA_Lapesa'!$D$4:$K$4,0))</f>
        <v>12787</v>
      </c>
      <c r="M275" s="123">
        <f t="shared" si="47"/>
        <v>18267.142857142859</v>
      </c>
      <c r="N275" s="113" cm="1">
        <f t="array" ref="N275">IF(AND($H275&lt;=4800,$I275&lt;=560),0,SUMPRODUCT(--($I275&gt;'I-Baremo_Regulación_Lapesa'!$B$4:$B$8),--($I275&lt;='I-Baremo_Regulación_Lapesa'!$C$4:$C$8),'I-Baremo_Regulación_Lapesa'!$D$4:$D$8))</f>
        <v>1760</v>
      </c>
      <c r="O275" s="78">
        <f t="shared" si="48"/>
        <v>2514.2857142857142</v>
      </c>
      <c r="P275" s="112">
        <f t="shared" si="49"/>
        <v>81694</v>
      </c>
      <c r="Q275" s="74">
        <f t="shared" si="50"/>
        <v>116705.71428571429</v>
      </c>
      <c r="R275" s="113">
        <f>INDEX('I-Baremo_Legalización'!$D$4:$D$100,MATCH($E275,'I-Baremo_Legalización'!$C$4:$C$100,0),1)</f>
        <v>3215.3500000000004</v>
      </c>
      <c r="S275" s="113" cm="1">
        <f t="array" ref="S275">+INDEX('I-Baremo_Acuerdo_Marco'!$F$2:$F$221,MATCH($C275&amp;$E275&amp;$G275,'I-Baremo_Acuerdo_Marco'!$C$2:$C$221&amp;'I-Baremo_Acuerdo_Marco'!$D$2:$D$221&amp;'I-Baremo_Acuerdo_Marco'!$E$2:$E$221,0))</f>
        <v>24013.010999999999</v>
      </c>
      <c r="T275" s="112">
        <f t="shared" si="55"/>
        <v>108922.361</v>
      </c>
      <c r="U275" s="116">
        <f t="shared" si="51"/>
        <v>143934.07528571429</v>
      </c>
      <c r="V275" s="74" t="str">
        <f t="shared" si="52"/>
        <v>AéreoB3416</v>
      </c>
      <c r="W275" s="148">
        <f>+IF(AND($C275='C-Aux_CA'!$C$7,$D275='C-Aux_CA'!$C$5,$I275&gt;='C-Aux_CA'!$C$14,$H275&gt;='C-Aux_CA'!$C$15),1,0)</f>
        <v>0</v>
      </c>
      <c r="X275" s="148">
        <f t="shared" si="53"/>
        <v>1</v>
      </c>
      <c r="Y275" s="151" cm="1">
        <f t="array" ref="Y275">IF(W275=0,0,SUMPRODUCT(--($T275&gt;='C-BaremoVectorial'!$T$4:$T$1101),--(1=$W$4:$W$1101)))</f>
        <v>0</v>
      </c>
      <c r="Z275" s="151">
        <f t="shared" si="54"/>
        <v>0</v>
      </c>
      <c r="AA275" s="151" cm="1">
        <f t="array" ref="AA275">IF($W275=0,0,SUMPRODUCT(--(1=$W$4:$W$1101),--($U275&gt;='C-BaremoVectorial'!$U$4:$U$1101)))</f>
        <v>0</v>
      </c>
      <c r="AB275" s="21"/>
      <c r="AC275" s="21"/>
      <c r="AD275" s="21"/>
    </row>
    <row r="276" spans="1:30" ht="14.5" x14ac:dyDescent="0.35">
      <c r="A276" s="73">
        <f t="shared" si="45"/>
        <v>53</v>
      </c>
      <c r="B276" s="79" t="s">
        <v>8275</v>
      </c>
      <c r="C276" s="79" t="s">
        <v>8244</v>
      </c>
      <c r="D276" s="79" t="s">
        <v>14</v>
      </c>
      <c r="E276" s="79" t="s">
        <v>41</v>
      </c>
      <c r="F276" s="183">
        <v>2</v>
      </c>
      <c r="G276" s="79" t="s">
        <v>8298</v>
      </c>
      <c r="H276" s="78">
        <f>2*13000</f>
        <v>26000</v>
      </c>
      <c r="I276" s="74" cm="1">
        <f t="array" ref="I276">+INDEX('I-Gasificación'!$G$5:$G$1100,MATCH($C276&amp;$D276&amp;$E276&amp;$G276,'I-Gasificación'!$C$5:$C$1100&amp;'I-Gasificación'!$D$5:$D$1100&amp;'I-Gasificación'!$E$5:$E$1100&amp;'I-Gasificación'!$F$5:$F$1100,0))</f>
        <v>3948</v>
      </c>
      <c r="J276" s="112">
        <f>INDEX('I-Baremo_Depósitos_Lapesa'!$C:$C,MATCH($E276,'I-Baremo_Depósitos_Lapesa'!$B:$B,0),1)</f>
        <v>21020</v>
      </c>
      <c r="K276" s="78">
        <f t="shared" si="46"/>
        <v>30028.571428571431</v>
      </c>
      <c r="L276" s="122">
        <f>INDEX('I-Baremo_VA_Lapesa'!$D$5:$K$66,MATCH($E276,'I-Baremo_VA_Lapesa'!$C$5:$C$66,0),MATCH($G276,'I-Baremo_VA_Lapesa'!$D$4:$K$4,0))</f>
        <v>25574</v>
      </c>
      <c r="M276" s="123">
        <f t="shared" si="47"/>
        <v>36534.285714285717</v>
      </c>
      <c r="N276" s="113" cm="1">
        <f t="array" ref="N276">IF(AND($H276&lt;=4800,$I276&lt;=560),0,SUMPRODUCT(--($I276&gt;'I-Baremo_Regulación_Lapesa'!$B$4:$B$8),--($I276&lt;='I-Baremo_Regulación_Lapesa'!$C$4:$C$8),'I-Baremo_Regulación_Lapesa'!$D$4:$D$8))</f>
        <v>1760</v>
      </c>
      <c r="O276" s="78">
        <f t="shared" si="48"/>
        <v>2514.2857142857142</v>
      </c>
      <c r="P276" s="112">
        <f t="shared" si="49"/>
        <v>48354</v>
      </c>
      <c r="Q276" s="74">
        <f t="shared" si="50"/>
        <v>69077.142857142855</v>
      </c>
      <c r="R276" s="113">
        <f>INDEX('I-Baremo_Legalización'!$D$4:$D$100,MATCH($E276,'I-Baremo_Legalización'!$C$4:$C$100,0),1)</f>
        <v>2038.3500000000001</v>
      </c>
      <c r="S276" s="113" cm="1">
        <f t="array" ref="S276">+INDEX('I-Baremo_Acuerdo_Marco'!$F$2:$F$221,MATCH($C276&amp;$E276&amp;$G276,'I-Baremo_Acuerdo_Marco'!$C$2:$C$221&amp;'I-Baremo_Acuerdo_Marco'!$D$2:$D$221&amp;'I-Baremo_Acuerdo_Marco'!$E$2:$E$221,0))</f>
        <v>20909.911</v>
      </c>
      <c r="T276" s="112">
        <f t="shared" si="55"/>
        <v>71302.260999999999</v>
      </c>
      <c r="U276" s="116">
        <f t="shared" si="51"/>
        <v>92025.403857142868</v>
      </c>
      <c r="V276" s="74" t="str">
        <f t="shared" si="52"/>
        <v>AéreoB3948</v>
      </c>
      <c r="W276" s="148">
        <f>+IF(AND($C276='C-Aux_CA'!$C$7,$D276='C-Aux_CA'!$C$5,$I276&gt;='C-Aux_CA'!$C$14,$H276&gt;='C-Aux_CA'!$C$15),1,0)</f>
        <v>0</v>
      </c>
      <c r="X276" s="148">
        <f t="shared" si="53"/>
        <v>2</v>
      </c>
      <c r="Y276" s="151" cm="1">
        <f t="array" ref="Y276">IF(W276=0,0,SUMPRODUCT(--($T276&gt;='C-BaremoVectorial'!$T$4:$T$1101),--(1=$W$4:$W$1101)))</f>
        <v>0</v>
      </c>
      <c r="Z276" s="151">
        <f t="shared" si="54"/>
        <v>0</v>
      </c>
      <c r="AA276" s="151" cm="1">
        <f t="array" ref="AA276">IF($W276=0,0,SUMPRODUCT(--(1=$W$4:$W$1101),--($U276&gt;='C-BaremoVectorial'!$U$4:$U$1101)))</f>
        <v>0</v>
      </c>
      <c r="AB276" s="21"/>
      <c r="AC276" s="21"/>
      <c r="AD276" s="21"/>
    </row>
    <row r="277" spans="1:30" ht="14.5" x14ac:dyDescent="0.35">
      <c r="A277" s="73">
        <f t="shared" si="45"/>
        <v>54</v>
      </c>
      <c r="B277" s="79" t="s">
        <v>8275</v>
      </c>
      <c r="C277" s="79" t="s">
        <v>8244</v>
      </c>
      <c r="D277" s="79" t="s">
        <v>14</v>
      </c>
      <c r="E277" s="79" t="s">
        <v>42</v>
      </c>
      <c r="F277" s="183">
        <v>2</v>
      </c>
      <c r="G277" s="79" t="s">
        <v>8298</v>
      </c>
      <c r="H277" s="78">
        <f>2*16000</f>
        <v>32000</v>
      </c>
      <c r="I277" s="74" cm="1">
        <f t="array" ref="I277">+INDEX('I-Gasificación'!$G$5:$G$1100,MATCH($C277&amp;$D277&amp;$E277&amp;$G277,'I-Gasificación'!$C$5:$C$1100&amp;'I-Gasificación'!$D$5:$D$1100&amp;'I-Gasificación'!$E$5:$E$1100&amp;'I-Gasificación'!$F$5:$F$1100,0))</f>
        <v>4200</v>
      </c>
      <c r="J277" s="112">
        <f>INDEX('I-Baremo_Depósitos_Lapesa'!$C:$C,MATCH($E277,'I-Baremo_Depósitos_Lapesa'!$B:$B,0),1)</f>
        <v>25584</v>
      </c>
      <c r="K277" s="78">
        <f t="shared" si="46"/>
        <v>36548.571428571428</v>
      </c>
      <c r="L277" s="122">
        <f>INDEX('I-Baremo_VA_Lapesa'!$D$5:$K$66,MATCH($E277,'I-Baremo_VA_Lapesa'!$C$5:$C$66,0),MATCH($G277,'I-Baremo_VA_Lapesa'!$D$4:$K$4,0))</f>
        <v>25574</v>
      </c>
      <c r="M277" s="123">
        <f t="shared" si="47"/>
        <v>36534.285714285717</v>
      </c>
      <c r="N277" s="113" cm="1">
        <f t="array" ref="N277">IF(AND($H277&lt;=4800,$I277&lt;=560),0,SUMPRODUCT(--($I277&gt;'I-Baremo_Regulación_Lapesa'!$B$4:$B$8),--($I277&lt;='I-Baremo_Regulación_Lapesa'!$C$4:$C$8),'I-Baremo_Regulación_Lapesa'!$D$4:$D$8))</f>
        <v>1760</v>
      </c>
      <c r="O277" s="78">
        <f t="shared" si="48"/>
        <v>2514.2857142857142</v>
      </c>
      <c r="P277" s="112">
        <f t="shared" si="49"/>
        <v>52918</v>
      </c>
      <c r="Q277" s="74">
        <f t="shared" si="50"/>
        <v>75597.142857142855</v>
      </c>
      <c r="R277" s="113">
        <f>INDEX('I-Baremo_Legalización'!$D$4:$D$100,MATCH($E277,'I-Baremo_Legalización'!$C$4:$C$100,0),1)</f>
        <v>2038.3500000000001</v>
      </c>
      <c r="S277" s="113" cm="1">
        <f t="array" ref="S277">+INDEX('I-Baremo_Acuerdo_Marco'!$F$2:$F$221,MATCH($C277&amp;$E277&amp;$G277,'I-Baremo_Acuerdo_Marco'!$C$2:$C$221&amp;'I-Baremo_Acuerdo_Marco'!$D$2:$D$221&amp;'I-Baremo_Acuerdo_Marco'!$E$2:$E$221,0))</f>
        <v>22095.710999999999</v>
      </c>
      <c r="T277" s="112">
        <f t="shared" si="55"/>
        <v>77052.061000000002</v>
      </c>
      <c r="U277" s="116">
        <f t="shared" si="51"/>
        <v>99731.203857142857</v>
      </c>
      <c r="V277" s="74" t="str">
        <f t="shared" si="52"/>
        <v>AéreoB4200</v>
      </c>
      <c r="W277" s="148">
        <f>+IF(AND($C277='C-Aux_CA'!$C$7,$D277='C-Aux_CA'!$C$5,$I277&gt;='C-Aux_CA'!$C$14,$H277&gt;='C-Aux_CA'!$C$15),1,0)</f>
        <v>0</v>
      </c>
      <c r="X277" s="148">
        <f t="shared" si="53"/>
        <v>2</v>
      </c>
      <c r="Y277" s="151" cm="1">
        <f t="array" ref="Y277">IF(W277=0,0,SUMPRODUCT(--($T277&gt;='C-BaremoVectorial'!$T$4:$T$1101),--(1=$W$4:$W$1101)))</f>
        <v>0</v>
      </c>
      <c r="Z277" s="151">
        <f t="shared" si="54"/>
        <v>0</v>
      </c>
      <c r="AA277" s="151" cm="1">
        <f t="array" ref="AA277">IF($W277=0,0,SUMPRODUCT(--(1=$W$4:$W$1101),--($U277&gt;='C-BaremoVectorial'!$U$4:$U$1101)))</f>
        <v>0</v>
      </c>
      <c r="AB277" s="21"/>
      <c r="AC277" s="21"/>
      <c r="AD277" s="21"/>
    </row>
    <row r="278" spans="1:30" ht="14.5" x14ac:dyDescent="0.35">
      <c r="A278" s="73">
        <f t="shared" si="45"/>
        <v>55</v>
      </c>
      <c r="B278" s="79" t="s">
        <v>8275</v>
      </c>
      <c r="C278" s="79" t="s">
        <v>8244</v>
      </c>
      <c r="D278" s="79" t="s">
        <v>14</v>
      </c>
      <c r="E278" s="79" t="s">
        <v>43</v>
      </c>
      <c r="F278" s="183">
        <v>2</v>
      </c>
      <c r="G278" s="79" t="s">
        <v>8298</v>
      </c>
      <c r="H278" s="78">
        <f>2*19000</f>
        <v>38000</v>
      </c>
      <c r="I278" s="74" cm="1">
        <f t="array" ref="I278">+INDEX('I-Gasificación'!$G$5:$G$1100,MATCH($C278&amp;$D278&amp;$E278&amp;$G278,'I-Gasificación'!$C$5:$C$1100&amp;'I-Gasificación'!$D$5:$D$1100&amp;'I-Gasificación'!$E$5:$E$1100&amp;'I-Gasificación'!$F$5:$F$1100,0))</f>
        <v>4424</v>
      </c>
      <c r="J278" s="112">
        <f>INDEX('I-Baremo_Depósitos_Lapesa'!$C:$C,MATCH($E278,'I-Baremo_Depósitos_Lapesa'!$B:$B,0),1)</f>
        <v>27832</v>
      </c>
      <c r="K278" s="78">
        <f t="shared" si="46"/>
        <v>39760</v>
      </c>
      <c r="L278" s="122">
        <f>INDEX('I-Baremo_VA_Lapesa'!$D$5:$K$66,MATCH($E278,'I-Baremo_VA_Lapesa'!$C$5:$C$66,0),MATCH($G278,'I-Baremo_VA_Lapesa'!$D$4:$K$4,0))</f>
        <v>25574</v>
      </c>
      <c r="M278" s="123">
        <f t="shared" si="47"/>
        <v>36534.285714285717</v>
      </c>
      <c r="N278" s="113" cm="1">
        <f t="array" ref="N278">IF(AND($H278&lt;=4800,$I278&lt;=560),0,SUMPRODUCT(--($I278&gt;'I-Baremo_Regulación_Lapesa'!$B$4:$B$8),--($I278&lt;='I-Baremo_Regulación_Lapesa'!$C$4:$C$8),'I-Baremo_Regulación_Lapesa'!$D$4:$D$8))</f>
        <v>3820</v>
      </c>
      <c r="O278" s="78">
        <f t="shared" si="48"/>
        <v>5457.1428571428578</v>
      </c>
      <c r="P278" s="112">
        <f t="shared" si="49"/>
        <v>57226</v>
      </c>
      <c r="Q278" s="74">
        <f t="shared" si="50"/>
        <v>81751.428571428565</v>
      </c>
      <c r="R278" s="113">
        <f>INDEX('I-Baremo_Legalización'!$D$4:$D$100,MATCH($E278,'I-Baremo_Legalización'!$C$4:$C$100,0),1)</f>
        <v>2038.3500000000001</v>
      </c>
      <c r="S278" s="113" cm="1">
        <f t="array" ref="S278">+INDEX('I-Baremo_Acuerdo_Marco'!$F$2:$F$221,MATCH($C278&amp;$E278&amp;$G278,'I-Baremo_Acuerdo_Marco'!$C$2:$C$221&amp;'I-Baremo_Acuerdo_Marco'!$D$2:$D$221&amp;'I-Baremo_Acuerdo_Marco'!$E$2:$E$221,0))</f>
        <v>25017.311000000002</v>
      </c>
      <c r="T278" s="112">
        <f t="shared" si="55"/>
        <v>84281.660999999993</v>
      </c>
      <c r="U278" s="116">
        <f t="shared" si="51"/>
        <v>108807.08957142857</v>
      </c>
      <c r="V278" s="74" t="str">
        <f t="shared" si="52"/>
        <v>AéreoB4424</v>
      </c>
      <c r="W278" s="148">
        <f>+IF(AND($C278='C-Aux_CA'!$C$7,$D278='C-Aux_CA'!$C$5,$I278&gt;='C-Aux_CA'!$C$14,$H278&gt;='C-Aux_CA'!$C$15),1,0)</f>
        <v>0</v>
      </c>
      <c r="X278" s="148">
        <f t="shared" si="53"/>
        <v>2</v>
      </c>
      <c r="Y278" s="151" cm="1">
        <f t="array" ref="Y278">IF(W278=0,0,SUMPRODUCT(--($T278&gt;='C-BaremoVectorial'!$T$4:$T$1101),--(1=$W$4:$W$1101)))</f>
        <v>0</v>
      </c>
      <c r="Z278" s="151">
        <f t="shared" si="54"/>
        <v>0</v>
      </c>
      <c r="AA278" s="151" cm="1">
        <f t="array" ref="AA278">IF($W278=0,0,SUMPRODUCT(--(1=$W$4:$W$1101),--($U278&gt;='C-BaremoVectorial'!$U$4:$U$1101)))</f>
        <v>0</v>
      </c>
      <c r="AB278" s="21"/>
      <c r="AC278" s="21"/>
      <c r="AD278" s="21"/>
    </row>
    <row r="279" spans="1:30" ht="14.5" x14ac:dyDescent="0.35">
      <c r="A279" s="73">
        <f t="shared" si="45"/>
        <v>56</v>
      </c>
      <c r="B279" s="79" t="s">
        <v>8275</v>
      </c>
      <c r="C279" s="79" t="s">
        <v>8244</v>
      </c>
      <c r="D279" s="79" t="s">
        <v>14</v>
      </c>
      <c r="E279" s="79" t="s">
        <v>44</v>
      </c>
      <c r="F279" s="183">
        <v>2</v>
      </c>
      <c r="G279" s="79" t="s">
        <v>8298</v>
      </c>
      <c r="H279" s="78">
        <f>2*22000</f>
        <v>44000</v>
      </c>
      <c r="I279" s="74" cm="1">
        <f t="array" ref="I279">+INDEX('I-Gasificación'!$G$5:$G$1100,MATCH($C279&amp;$D279&amp;$E279&amp;$G279,'I-Gasificación'!$C$5:$C$1100&amp;'I-Gasificación'!$D$5:$D$1100&amp;'I-Gasificación'!$E$5:$E$1100&amp;'I-Gasificación'!$F$5:$F$1100,0))</f>
        <v>4676</v>
      </c>
      <c r="J279" s="112">
        <f>INDEX('I-Baremo_Depósitos_Lapesa'!$C:$C,MATCH($E279,'I-Baremo_Depósitos_Lapesa'!$B:$B,0),1)</f>
        <v>35864</v>
      </c>
      <c r="K279" s="78">
        <f t="shared" si="46"/>
        <v>51234.285714285717</v>
      </c>
      <c r="L279" s="122">
        <f>INDEX('I-Baremo_VA_Lapesa'!$D$5:$K$66,MATCH($E279,'I-Baremo_VA_Lapesa'!$C$5:$C$66,0),MATCH($G279,'I-Baremo_VA_Lapesa'!$D$4:$K$4,0))</f>
        <v>25574</v>
      </c>
      <c r="M279" s="123">
        <f t="shared" si="47"/>
        <v>36534.285714285717</v>
      </c>
      <c r="N279" s="113" cm="1">
        <f t="array" ref="N279">IF(AND($H279&lt;=4800,$I279&lt;=560),0,SUMPRODUCT(--($I279&gt;'I-Baremo_Regulación_Lapesa'!$B$4:$B$8),--($I279&lt;='I-Baremo_Regulación_Lapesa'!$C$4:$C$8),'I-Baremo_Regulación_Lapesa'!$D$4:$D$8))</f>
        <v>3820</v>
      </c>
      <c r="O279" s="78">
        <f t="shared" si="48"/>
        <v>5457.1428571428578</v>
      </c>
      <c r="P279" s="112">
        <f t="shared" si="49"/>
        <v>65258</v>
      </c>
      <c r="Q279" s="74">
        <f t="shared" si="50"/>
        <v>93225.71428571429</v>
      </c>
      <c r="R279" s="113">
        <f>INDEX('I-Baremo_Legalización'!$D$4:$D$100,MATCH($E279,'I-Baremo_Legalización'!$C$4:$C$100,0),1)</f>
        <v>2038.3500000000001</v>
      </c>
      <c r="S279" s="113" cm="1">
        <f t="array" ref="S279">+INDEX('I-Baremo_Acuerdo_Marco'!$F$2:$F$221,MATCH($C279&amp;$E279&amp;$G279,'I-Baremo_Acuerdo_Marco'!$C$2:$C$221&amp;'I-Baremo_Acuerdo_Marco'!$D$2:$D$221&amp;'I-Baremo_Acuerdo_Marco'!$E$2:$E$221,0))</f>
        <v>26561.710999999999</v>
      </c>
      <c r="T279" s="112">
        <f t="shared" si="55"/>
        <v>93858.061000000002</v>
      </c>
      <c r="U279" s="116">
        <f t="shared" si="51"/>
        <v>121825.77528571429</v>
      </c>
      <c r="V279" s="74" t="str">
        <f t="shared" si="52"/>
        <v>AéreoB4676</v>
      </c>
      <c r="W279" s="148">
        <f>+IF(AND($C279='C-Aux_CA'!$C$7,$D279='C-Aux_CA'!$C$5,$I279&gt;='C-Aux_CA'!$C$14,$H279&gt;='C-Aux_CA'!$C$15),1,0)</f>
        <v>0</v>
      </c>
      <c r="X279" s="148">
        <f t="shared" si="53"/>
        <v>2</v>
      </c>
      <c r="Y279" s="151" cm="1">
        <f t="array" ref="Y279">IF(W279=0,0,SUMPRODUCT(--($T279&gt;='C-BaremoVectorial'!$T$4:$T$1101),--(1=$W$4:$W$1101)))</f>
        <v>0</v>
      </c>
      <c r="Z279" s="151">
        <f t="shared" si="54"/>
        <v>0</v>
      </c>
      <c r="AA279" s="151" cm="1">
        <f t="array" ref="AA279">IF($W279=0,0,SUMPRODUCT(--(1=$W$4:$W$1101),--($U279&gt;='C-BaremoVectorial'!$U$4:$U$1101)))</f>
        <v>0</v>
      </c>
      <c r="AB279" s="21"/>
      <c r="AC279" s="21"/>
      <c r="AD279" s="21"/>
    </row>
    <row r="280" spans="1:30" ht="14.5" x14ac:dyDescent="0.35">
      <c r="A280" s="73">
        <f t="shared" si="45"/>
        <v>57</v>
      </c>
      <c r="B280" s="79" t="s">
        <v>8275</v>
      </c>
      <c r="C280" s="79" t="s">
        <v>8244</v>
      </c>
      <c r="D280" s="79" t="s">
        <v>14</v>
      </c>
      <c r="E280" s="79" t="s">
        <v>45</v>
      </c>
      <c r="F280" s="183">
        <v>2</v>
      </c>
      <c r="G280" s="79" t="s">
        <v>8298</v>
      </c>
      <c r="H280" s="78">
        <f>2*24000</f>
        <v>48000</v>
      </c>
      <c r="I280" s="74" cm="1">
        <f t="array" ref="I280">+INDEX('I-Gasificación'!$G$5:$G$1100,MATCH($C280&amp;$D280&amp;$E280&amp;$G280,'I-Gasificación'!$C$5:$C$1100&amp;'I-Gasificación'!$D$5:$D$1100&amp;'I-Gasificación'!$E$5:$E$1100&amp;'I-Gasificación'!$F$5:$F$1100,0))</f>
        <v>4620</v>
      </c>
      <c r="J280" s="112">
        <f>INDEX('I-Baremo_Depósitos_Lapesa'!$C:$C,MATCH($E280,'I-Baremo_Depósitos_Lapesa'!$B:$B,0),1)</f>
        <v>40898</v>
      </c>
      <c r="K280" s="78">
        <f t="shared" si="46"/>
        <v>58425.71428571429</v>
      </c>
      <c r="L280" s="122">
        <f>INDEX('I-Baremo_VA_Lapesa'!$D$5:$K$66,MATCH($E280,'I-Baremo_VA_Lapesa'!$C$5:$C$66,0),MATCH($G280,'I-Baremo_VA_Lapesa'!$D$4:$K$4,0))</f>
        <v>25574</v>
      </c>
      <c r="M280" s="123">
        <f t="shared" si="47"/>
        <v>36534.285714285717</v>
      </c>
      <c r="N280" s="113" cm="1">
        <f t="array" ref="N280">IF(AND($H280&lt;=4800,$I280&lt;=560),0,SUMPRODUCT(--($I280&gt;'I-Baremo_Regulación_Lapesa'!$B$4:$B$8),--($I280&lt;='I-Baremo_Regulación_Lapesa'!$C$4:$C$8),'I-Baremo_Regulación_Lapesa'!$D$4:$D$8))</f>
        <v>3820</v>
      </c>
      <c r="O280" s="78">
        <f t="shared" si="48"/>
        <v>5457.1428571428578</v>
      </c>
      <c r="P280" s="112">
        <f t="shared" si="49"/>
        <v>70292</v>
      </c>
      <c r="Q280" s="74">
        <f t="shared" si="50"/>
        <v>100417.14285714286</v>
      </c>
      <c r="R280" s="113">
        <f>INDEX('I-Baremo_Legalización'!$D$4:$D$100,MATCH($E280,'I-Baremo_Legalización'!$C$4:$C$100,0),1)</f>
        <v>2038.3500000000001</v>
      </c>
      <c r="S280" s="113" cm="1">
        <f t="array" ref="S280">+INDEX('I-Baremo_Acuerdo_Marco'!$F$2:$F$221,MATCH($C280&amp;$E280&amp;$G280,'I-Baremo_Acuerdo_Marco'!$C$2:$C$221&amp;'I-Baremo_Acuerdo_Marco'!$D$2:$D$221&amp;'I-Baremo_Acuerdo_Marco'!$E$2:$E$221,0))</f>
        <v>26935.710999999999</v>
      </c>
      <c r="T280" s="112">
        <f t="shared" si="55"/>
        <v>99266.061000000002</v>
      </c>
      <c r="U280" s="116">
        <f t="shared" si="51"/>
        <v>129391.20385714286</v>
      </c>
      <c r="V280" s="74" t="str">
        <f t="shared" si="52"/>
        <v>AéreoB4620</v>
      </c>
      <c r="W280" s="148">
        <f>+IF(AND($C280='C-Aux_CA'!$C$7,$D280='C-Aux_CA'!$C$5,$I280&gt;='C-Aux_CA'!$C$14,$H280&gt;='C-Aux_CA'!$C$15),1,0)</f>
        <v>0</v>
      </c>
      <c r="X280" s="148">
        <f t="shared" si="53"/>
        <v>2</v>
      </c>
      <c r="Y280" s="151" cm="1">
        <f t="array" ref="Y280">IF(W280=0,0,SUMPRODUCT(--($T280&gt;='C-BaremoVectorial'!$T$4:$T$1101),--(1=$W$4:$W$1101)))</f>
        <v>0</v>
      </c>
      <c r="Z280" s="151">
        <f t="shared" si="54"/>
        <v>0</v>
      </c>
      <c r="AA280" s="151" cm="1">
        <f t="array" ref="AA280">IF($W280=0,0,SUMPRODUCT(--(1=$W$4:$W$1101),--($U280&gt;='C-BaremoVectorial'!$U$4:$U$1101)))</f>
        <v>0</v>
      </c>
      <c r="AB280" s="21"/>
      <c r="AC280" s="21"/>
      <c r="AD280" s="21"/>
    </row>
    <row r="281" spans="1:30" ht="14.5" x14ac:dyDescent="0.35">
      <c r="A281" s="73">
        <f t="shared" si="45"/>
        <v>58</v>
      </c>
      <c r="B281" s="79" t="s">
        <v>8275</v>
      </c>
      <c r="C281" s="79" t="s">
        <v>8244</v>
      </c>
      <c r="D281" s="79" t="s">
        <v>14</v>
      </c>
      <c r="E281" s="79" t="s">
        <v>46</v>
      </c>
      <c r="F281" s="183">
        <v>2</v>
      </c>
      <c r="G281" s="79" t="s">
        <v>8298</v>
      </c>
      <c r="H281" s="78">
        <f>2*29000</f>
        <v>58000</v>
      </c>
      <c r="I281" s="74" cm="1">
        <f t="array" ref="I281">+INDEX('I-Gasificación'!$G$5:$G$1100,MATCH($C281&amp;$D281&amp;$E281&amp;$G281,'I-Gasificación'!$C$5:$C$1100&amp;'I-Gasificación'!$D$5:$D$1100&amp;'I-Gasificación'!$E$5:$E$1100&amp;'I-Gasificación'!$F$5:$F$1100,0))</f>
        <v>4928</v>
      </c>
      <c r="J281" s="112">
        <f>INDEX('I-Baremo_Depósitos_Lapesa'!$C:$C,MATCH($E281,'I-Baremo_Depósitos_Lapesa'!$B:$B,0),1)</f>
        <v>45448</v>
      </c>
      <c r="K281" s="78">
        <f t="shared" si="46"/>
        <v>64925.71428571429</v>
      </c>
      <c r="L281" s="122">
        <f>INDEX('I-Baremo_VA_Lapesa'!$D$5:$K$66,MATCH($E281,'I-Baremo_VA_Lapesa'!$C$5:$C$66,0),MATCH($G281,'I-Baremo_VA_Lapesa'!$D$4:$K$4,0))</f>
        <v>25574</v>
      </c>
      <c r="M281" s="123">
        <f t="shared" si="47"/>
        <v>36534.285714285717</v>
      </c>
      <c r="N281" s="113" cm="1">
        <f t="array" ref="N281">IF(AND($H281&lt;=4800,$I281&lt;=560),0,SUMPRODUCT(--($I281&gt;'I-Baremo_Regulación_Lapesa'!$B$4:$B$8),--($I281&lt;='I-Baremo_Regulación_Lapesa'!$C$4:$C$8),'I-Baremo_Regulación_Lapesa'!$D$4:$D$8))</f>
        <v>3820</v>
      </c>
      <c r="O281" s="78">
        <f t="shared" si="48"/>
        <v>5457.1428571428578</v>
      </c>
      <c r="P281" s="112">
        <f t="shared" si="49"/>
        <v>74842</v>
      </c>
      <c r="Q281" s="74">
        <f t="shared" si="50"/>
        <v>106917.14285714286</v>
      </c>
      <c r="R281" s="113">
        <f>INDEX('I-Baremo_Legalización'!$D$4:$D$100,MATCH($E281,'I-Baremo_Legalización'!$C$4:$C$100,0),1)</f>
        <v>2038.3500000000001</v>
      </c>
      <c r="S281" s="113" cm="1">
        <f t="array" ref="S281">+INDEX('I-Baremo_Acuerdo_Marco'!$F$2:$F$221,MATCH($C281&amp;$E281&amp;$G281,'I-Baremo_Acuerdo_Marco'!$C$2:$C$221&amp;'I-Baremo_Acuerdo_Marco'!$D$2:$D$221&amp;'I-Baremo_Acuerdo_Marco'!$E$2:$E$221,0))</f>
        <v>28306.311000000002</v>
      </c>
      <c r="T281" s="112">
        <f t="shared" si="55"/>
        <v>105186.66100000001</v>
      </c>
      <c r="U281" s="116">
        <f t="shared" si="51"/>
        <v>137261.80385714286</v>
      </c>
      <c r="V281" s="74" t="str">
        <f t="shared" si="52"/>
        <v>AéreoB4928</v>
      </c>
      <c r="W281" s="148">
        <f>+IF(AND($C281='C-Aux_CA'!$C$7,$D281='C-Aux_CA'!$C$5,$I281&gt;='C-Aux_CA'!$C$14,$H281&gt;='C-Aux_CA'!$C$15),1,0)</f>
        <v>0</v>
      </c>
      <c r="X281" s="148">
        <f t="shared" si="53"/>
        <v>2</v>
      </c>
      <c r="Y281" s="151" cm="1">
        <f t="array" ref="Y281">IF(W281=0,0,SUMPRODUCT(--($T281&gt;='C-BaremoVectorial'!$T$4:$T$1101),--(1=$W$4:$W$1101)))</f>
        <v>0</v>
      </c>
      <c r="Z281" s="151">
        <f t="shared" si="54"/>
        <v>0</v>
      </c>
      <c r="AA281" s="151" cm="1">
        <f t="array" ref="AA281">IF($W281=0,0,SUMPRODUCT(--(1=$W$4:$W$1101),--($U281&gt;='C-BaremoVectorial'!$U$4:$U$1101)))</f>
        <v>0</v>
      </c>
      <c r="AB281" s="21"/>
      <c r="AC281" s="21"/>
      <c r="AD281" s="21"/>
    </row>
    <row r="282" spans="1:30" ht="14.5" x14ac:dyDescent="0.35">
      <c r="A282" s="73">
        <f t="shared" si="45"/>
        <v>59</v>
      </c>
      <c r="B282" s="79" t="s">
        <v>8275</v>
      </c>
      <c r="C282" s="79" t="s">
        <v>8244</v>
      </c>
      <c r="D282" s="79" t="s">
        <v>14</v>
      </c>
      <c r="E282" s="79" t="s">
        <v>47</v>
      </c>
      <c r="F282" s="183">
        <v>2</v>
      </c>
      <c r="G282" s="79" t="s">
        <v>8298</v>
      </c>
      <c r="H282" s="78">
        <f>2*34000</f>
        <v>68000</v>
      </c>
      <c r="I282" s="74" cm="1">
        <f t="array" ref="I282">+INDEX('I-Gasificación'!$G$5:$G$1100,MATCH($C282&amp;$D282&amp;$E282&amp;$G282,'I-Gasificación'!$C$5:$C$1100&amp;'I-Gasificación'!$D$5:$D$1100&amp;'I-Gasificación'!$E$5:$E$1100&amp;'I-Gasificación'!$F$5:$F$1100,0))</f>
        <v>5264</v>
      </c>
      <c r="J282" s="112">
        <f>INDEX('I-Baremo_Depósitos_Lapesa'!$C:$C,MATCH($E282,'I-Baremo_Depósitos_Lapesa'!$B:$B,0),1)</f>
        <v>50478</v>
      </c>
      <c r="K282" s="78">
        <f t="shared" si="46"/>
        <v>72111.42857142858</v>
      </c>
      <c r="L282" s="122">
        <f>INDEX('I-Baremo_VA_Lapesa'!$D$5:$K$66,MATCH($E282,'I-Baremo_VA_Lapesa'!$C$5:$C$66,0),MATCH($G282,'I-Baremo_VA_Lapesa'!$D$4:$K$4,0))</f>
        <v>25574</v>
      </c>
      <c r="M282" s="123">
        <f t="shared" si="47"/>
        <v>36534.285714285717</v>
      </c>
      <c r="N282" s="113" cm="1">
        <f t="array" ref="N282">IF(AND($H282&lt;=4800,$I282&lt;=560),0,SUMPRODUCT(--($I282&gt;'I-Baremo_Regulación_Lapesa'!$B$4:$B$8),--($I282&lt;='I-Baremo_Regulación_Lapesa'!$C$4:$C$8),'I-Baremo_Regulación_Lapesa'!$D$4:$D$8))</f>
        <v>3820</v>
      </c>
      <c r="O282" s="78">
        <f t="shared" si="48"/>
        <v>5457.1428571428578</v>
      </c>
      <c r="P282" s="112">
        <f t="shared" si="49"/>
        <v>79872</v>
      </c>
      <c r="Q282" s="74">
        <f t="shared" si="50"/>
        <v>114102.85714285714</v>
      </c>
      <c r="R282" s="113">
        <f>INDEX('I-Baremo_Legalización'!$D$4:$D$100,MATCH($E282,'I-Baremo_Legalización'!$C$4:$C$100,0),1)</f>
        <v>3215.3500000000004</v>
      </c>
      <c r="S282" s="113" cm="1">
        <f t="array" ref="S282">+INDEX('I-Baremo_Acuerdo_Marco'!$F$2:$F$221,MATCH($C282&amp;$E282&amp;$G282,'I-Baremo_Acuerdo_Marco'!$C$2:$C$221&amp;'I-Baremo_Acuerdo_Marco'!$D$2:$D$221&amp;'I-Baremo_Acuerdo_Marco'!$E$2:$E$221,0))</f>
        <v>36895.331000000006</v>
      </c>
      <c r="T282" s="112">
        <f t="shared" si="55"/>
        <v>119982.68100000001</v>
      </c>
      <c r="U282" s="116">
        <f t="shared" si="51"/>
        <v>154213.53814285714</v>
      </c>
      <c r="V282" s="74" t="str">
        <f t="shared" si="52"/>
        <v>AéreoB5264</v>
      </c>
      <c r="W282" s="148">
        <f>+IF(AND($C282='C-Aux_CA'!$C$7,$D282='C-Aux_CA'!$C$5,$I282&gt;='C-Aux_CA'!$C$14,$H282&gt;='C-Aux_CA'!$C$15),1,0)</f>
        <v>0</v>
      </c>
      <c r="X282" s="148">
        <f t="shared" si="53"/>
        <v>2</v>
      </c>
      <c r="Y282" s="151" cm="1">
        <f t="array" ref="Y282">IF(W282=0,0,SUMPRODUCT(--($T282&gt;='C-BaremoVectorial'!$T$4:$T$1101),--(1=$W$4:$W$1101)))</f>
        <v>0</v>
      </c>
      <c r="Z282" s="151">
        <f t="shared" si="54"/>
        <v>0</v>
      </c>
      <c r="AA282" s="151" cm="1">
        <f t="array" ref="AA282">IF($W282=0,0,SUMPRODUCT(--(1=$W$4:$W$1101),--($U282&gt;='C-BaremoVectorial'!$U$4:$U$1101)))</f>
        <v>0</v>
      </c>
      <c r="AB282" s="21"/>
      <c r="AC282" s="21"/>
      <c r="AD282" s="21"/>
    </row>
    <row r="283" spans="1:30" ht="14.5" x14ac:dyDescent="0.35">
      <c r="A283" s="73">
        <f t="shared" si="45"/>
        <v>60</v>
      </c>
      <c r="B283" s="79" t="s">
        <v>8275</v>
      </c>
      <c r="C283" s="79" t="s">
        <v>8244</v>
      </c>
      <c r="D283" s="79" t="s">
        <v>14</v>
      </c>
      <c r="E283" s="79" t="s">
        <v>48</v>
      </c>
      <c r="F283" s="183">
        <v>2</v>
      </c>
      <c r="G283" s="79" t="s">
        <v>8298</v>
      </c>
      <c r="H283" s="78">
        <f>2*33000</f>
        <v>66000</v>
      </c>
      <c r="I283" s="74" cm="1">
        <f t="array" ref="I283">+INDEX('I-Gasificación'!$G$5:$G$1100,MATCH($C283&amp;$D283&amp;$E283&amp;$G283,'I-Gasificación'!$C$5:$C$1100&amp;'I-Gasificación'!$D$5:$D$1100&amp;'I-Gasificación'!$E$5:$E$1100&amp;'I-Gasificación'!$F$5:$F$1100,0))</f>
        <v>4816</v>
      </c>
      <c r="J283" s="112">
        <f>INDEX('I-Baremo_Depósitos_Lapesa'!$C:$C,MATCH($E283,'I-Baremo_Depósitos_Lapesa'!$B:$B,0),1)</f>
        <v>67416</v>
      </c>
      <c r="K283" s="78">
        <f t="shared" si="46"/>
        <v>96308.571428571435</v>
      </c>
      <c r="L283" s="122">
        <f>INDEX('I-Baremo_VA_Lapesa'!$D$5:$K$66,MATCH($E283,'I-Baremo_VA_Lapesa'!$C$5:$C$66,0),MATCH($G283,'I-Baremo_VA_Lapesa'!$D$4:$K$4,0))</f>
        <v>25574</v>
      </c>
      <c r="M283" s="123">
        <f t="shared" si="47"/>
        <v>36534.285714285717</v>
      </c>
      <c r="N283" s="113" cm="1">
        <f t="array" ref="N283">IF(AND($H283&lt;=4800,$I283&lt;=560),0,SUMPRODUCT(--($I283&gt;'I-Baremo_Regulación_Lapesa'!$B$4:$B$8),--($I283&lt;='I-Baremo_Regulación_Lapesa'!$C$4:$C$8),'I-Baremo_Regulación_Lapesa'!$D$4:$D$8))</f>
        <v>3820</v>
      </c>
      <c r="O283" s="78">
        <f t="shared" si="48"/>
        <v>5457.1428571428578</v>
      </c>
      <c r="P283" s="112">
        <f t="shared" si="49"/>
        <v>96810</v>
      </c>
      <c r="Q283" s="74">
        <f t="shared" si="50"/>
        <v>138300.00000000003</v>
      </c>
      <c r="R283" s="113">
        <f>INDEX('I-Baremo_Legalización'!$D$4:$D$100,MATCH($E283,'I-Baremo_Legalización'!$C$4:$C$100,0),1)</f>
        <v>3215.3500000000004</v>
      </c>
      <c r="S283" s="113" cm="1">
        <f t="array" ref="S283">+INDEX('I-Baremo_Acuerdo_Marco'!$F$2:$F$221,MATCH($C283&amp;$E283&amp;$G283,'I-Baremo_Acuerdo_Marco'!$C$2:$C$221&amp;'I-Baremo_Acuerdo_Marco'!$D$2:$D$221&amp;'I-Baremo_Acuerdo_Marco'!$E$2:$E$221,0))</f>
        <v>40487.931000000004</v>
      </c>
      <c r="T283" s="112">
        <f t="shared" si="55"/>
        <v>140513.28100000002</v>
      </c>
      <c r="U283" s="116">
        <f t="shared" si="51"/>
        <v>182003.28100000005</v>
      </c>
      <c r="V283" s="74" t="str">
        <f t="shared" si="52"/>
        <v>AéreoB4816</v>
      </c>
      <c r="W283" s="148">
        <f>+IF(AND($C283='C-Aux_CA'!$C$7,$D283='C-Aux_CA'!$C$5,$I283&gt;='C-Aux_CA'!$C$14,$H283&gt;='C-Aux_CA'!$C$15),1,0)</f>
        <v>0</v>
      </c>
      <c r="X283" s="148">
        <f t="shared" si="53"/>
        <v>2</v>
      </c>
      <c r="Y283" s="151" cm="1">
        <f t="array" ref="Y283">IF(W283=0,0,SUMPRODUCT(--($T283&gt;='C-BaremoVectorial'!$T$4:$T$1101),--(1=$W$4:$W$1101)))</f>
        <v>0</v>
      </c>
      <c r="Z283" s="151">
        <f t="shared" si="54"/>
        <v>0</v>
      </c>
      <c r="AA283" s="151" cm="1">
        <f t="array" ref="AA283">IF($W283=0,0,SUMPRODUCT(--(1=$W$4:$W$1101),--($U283&gt;='C-BaremoVectorial'!$U$4:$U$1101)))</f>
        <v>0</v>
      </c>
      <c r="AB283" s="21"/>
      <c r="AC283" s="21"/>
      <c r="AD283" s="21"/>
    </row>
    <row r="284" spans="1:30" ht="14.5" x14ac:dyDescent="0.35">
      <c r="A284" s="73">
        <f t="shared" si="45"/>
        <v>61</v>
      </c>
      <c r="B284" s="79" t="s">
        <v>8275</v>
      </c>
      <c r="C284" s="79" t="s">
        <v>8244</v>
      </c>
      <c r="D284" s="79" t="s">
        <v>14</v>
      </c>
      <c r="E284" s="79" t="s">
        <v>49</v>
      </c>
      <c r="F284" s="183">
        <v>2</v>
      </c>
      <c r="G284" s="79" t="s">
        <v>8298</v>
      </c>
      <c r="H284" s="78">
        <f>2*50000</f>
        <v>100000</v>
      </c>
      <c r="I284" s="74" cm="1">
        <f t="array" ref="I284">+INDEX('I-Gasificación'!$G$5:$G$1100,MATCH($C284&amp;$D284&amp;$E284&amp;$G284,'I-Gasificación'!$C$5:$C$1100&amp;'I-Gasificación'!$D$5:$D$1100&amp;'I-Gasificación'!$E$5:$E$1100&amp;'I-Gasificación'!$F$5:$F$1100,0))</f>
        <v>5740</v>
      </c>
      <c r="J284" s="112">
        <f>INDEX('I-Baremo_Depósitos_Lapesa'!$C:$C,MATCH($E284,'I-Baremo_Depósitos_Lapesa'!$B:$B,0),1)</f>
        <v>88888</v>
      </c>
      <c r="K284" s="78">
        <f t="shared" si="46"/>
        <v>126982.85714285714</v>
      </c>
      <c r="L284" s="122">
        <f>INDEX('I-Baremo_VA_Lapesa'!$D$5:$K$66,MATCH($E284,'I-Baremo_VA_Lapesa'!$C$5:$C$66,0),MATCH($G284,'I-Baremo_VA_Lapesa'!$D$4:$K$4,0))</f>
        <v>25574</v>
      </c>
      <c r="M284" s="123">
        <f t="shared" si="47"/>
        <v>36534.285714285717</v>
      </c>
      <c r="N284" s="113" cm="1">
        <f t="array" ref="N284">IF(AND($H284&lt;=4800,$I284&lt;=560),0,SUMPRODUCT(--($I284&gt;'I-Baremo_Regulación_Lapesa'!$B$4:$B$8),--($I284&lt;='I-Baremo_Regulación_Lapesa'!$C$4:$C$8),'I-Baremo_Regulación_Lapesa'!$D$4:$D$8))</f>
        <v>3820</v>
      </c>
      <c r="O284" s="78">
        <f t="shared" si="48"/>
        <v>5457.1428571428578</v>
      </c>
      <c r="P284" s="112">
        <f t="shared" si="49"/>
        <v>118282</v>
      </c>
      <c r="Q284" s="74">
        <f t="shared" si="50"/>
        <v>168974.28571428574</v>
      </c>
      <c r="R284" s="113">
        <f>INDEX('I-Baremo_Legalización'!$D$4:$D$100,MATCH($E284,'I-Baremo_Legalización'!$C$4:$C$100,0),1)</f>
        <v>3215.3500000000004</v>
      </c>
      <c r="S284" s="113" cm="1">
        <f t="array" ref="S284">+INDEX('I-Baremo_Acuerdo_Marco'!$F$2:$F$221,MATCH($C284&amp;$E284&amp;$G284,'I-Baremo_Acuerdo_Marco'!$C$2:$C$221&amp;'I-Baremo_Acuerdo_Marco'!$D$2:$D$221&amp;'I-Baremo_Acuerdo_Marco'!$E$2:$E$221,0))</f>
        <v>42522.931000000004</v>
      </c>
      <c r="T284" s="112">
        <f t="shared" si="55"/>
        <v>164020.28100000002</v>
      </c>
      <c r="U284" s="116">
        <f t="shared" si="51"/>
        <v>214712.56671428576</v>
      </c>
      <c r="V284" s="74" t="str">
        <f t="shared" si="52"/>
        <v>AéreoB5740</v>
      </c>
      <c r="W284" s="148">
        <f>+IF(AND($C284='C-Aux_CA'!$C$7,$D284='C-Aux_CA'!$C$5,$I284&gt;='C-Aux_CA'!$C$14,$H284&gt;='C-Aux_CA'!$C$15),1,0)</f>
        <v>0</v>
      </c>
      <c r="X284" s="148">
        <f t="shared" si="53"/>
        <v>2</v>
      </c>
      <c r="Y284" s="151" cm="1">
        <f t="array" ref="Y284">IF(W284=0,0,SUMPRODUCT(--($T284&gt;='C-BaremoVectorial'!$T$4:$T$1101),--(1=$W$4:$W$1101)))</f>
        <v>0</v>
      </c>
      <c r="Z284" s="151">
        <f t="shared" si="54"/>
        <v>0</v>
      </c>
      <c r="AA284" s="151" cm="1">
        <f t="array" ref="AA284">IF($W284=0,0,SUMPRODUCT(--(1=$W$4:$W$1101),--($U284&gt;='C-BaremoVectorial'!$U$4:$U$1101)))</f>
        <v>0</v>
      </c>
      <c r="AB284" s="21"/>
      <c r="AC284" s="21"/>
      <c r="AD284" s="21"/>
    </row>
    <row r="285" spans="1:30" ht="14.5" x14ac:dyDescent="0.35">
      <c r="A285" s="73">
        <f t="shared" si="45"/>
        <v>62</v>
      </c>
      <c r="B285" s="79" t="s">
        <v>8275</v>
      </c>
      <c r="C285" s="79" t="s">
        <v>8244</v>
      </c>
      <c r="D285" s="79" t="s">
        <v>14</v>
      </c>
      <c r="E285" s="79" t="s">
        <v>50</v>
      </c>
      <c r="F285" s="183">
        <v>2</v>
      </c>
      <c r="G285" s="79" t="s">
        <v>8298</v>
      </c>
      <c r="H285" s="78">
        <f>2*59000</f>
        <v>118000</v>
      </c>
      <c r="I285" s="74" cm="1">
        <f t="array" ref="I285">+INDEX('I-Gasificación'!$G$5:$G$1100,MATCH($C285&amp;$D285&amp;$E285&amp;$G285,'I-Gasificación'!$C$5:$C$1100&amp;'I-Gasificación'!$D$5:$D$1100&amp;'I-Gasificación'!$E$5:$E$1100&amp;'I-Gasificación'!$F$5:$F$1100,0))</f>
        <v>6272</v>
      </c>
      <c r="J285" s="112">
        <f>INDEX('I-Baremo_Depósitos_Lapesa'!$C:$C,MATCH($E285,'I-Baremo_Depósitos_Lapesa'!$B:$B,0),1)</f>
        <v>108492</v>
      </c>
      <c r="K285" s="78">
        <f t="shared" si="46"/>
        <v>154988.57142857145</v>
      </c>
      <c r="L285" s="122">
        <f>INDEX('I-Baremo_VA_Lapesa'!$D$5:$K$66,MATCH($E285,'I-Baremo_VA_Lapesa'!$C$5:$C$66,0),MATCH($G285,'I-Baremo_VA_Lapesa'!$D$4:$K$4,0))</f>
        <v>25574</v>
      </c>
      <c r="M285" s="123">
        <f t="shared" si="47"/>
        <v>36534.285714285717</v>
      </c>
      <c r="N285" s="113" cm="1">
        <f t="array" ref="N285">IF(AND($H285&lt;=4800,$I285&lt;=560),0,SUMPRODUCT(--($I285&gt;'I-Baremo_Regulación_Lapesa'!$B$4:$B$8),--($I285&lt;='I-Baremo_Regulación_Lapesa'!$C$4:$C$8),'I-Baremo_Regulación_Lapesa'!$D$4:$D$8))</f>
        <v>3820</v>
      </c>
      <c r="O285" s="78">
        <f t="shared" si="48"/>
        <v>5457.1428571428578</v>
      </c>
      <c r="P285" s="112">
        <f t="shared" si="49"/>
        <v>137886</v>
      </c>
      <c r="Q285" s="74">
        <f t="shared" si="50"/>
        <v>196980.00000000003</v>
      </c>
      <c r="R285" s="113">
        <f>INDEX('I-Baremo_Legalización'!$D$4:$D$100,MATCH($E285,'I-Baremo_Legalización'!$C$4:$C$100,0),1)</f>
        <v>3215.3500000000004</v>
      </c>
      <c r="S285" s="113" cm="1">
        <f t="array" ref="S285">+INDEX('I-Baremo_Acuerdo_Marco'!$F$2:$F$221,MATCH($C285&amp;$E285&amp;$G285,'I-Baremo_Acuerdo_Marco'!$C$2:$C$221&amp;'I-Baremo_Acuerdo_Marco'!$D$2:$D$221&amp;'I-Baremo_Acuerdo_Marco'!$E$2:$E$221,0))</f>
        <v>46500.531000000003</v>
      </c>
      <c r="T285" s="112">
        <f t="shared" si="55"/>
        <v>187601.88099999999</v>
      </c>
      <c r="U285" s="116">
        <f t="shared" si="51"/>
        <v>246695.88100000005</v>
      </c>
      <c r="V285" s="74" t="str">
        <f t="shared" si="52"/>
        <v>AéreoB6272</v>
      </c>
      <c r="W285" s="148">
        <f>+IF(AND($C285='C-Aux_CA'!$C$7,$D285='C-Aux_CA'!$C$5,$I285&gt;='C-Aux_CA'!$C$14,$H285&gt;='C-Aux_CA'!$C$15),1,0)</f>
        <v>0</v>
      </c>
      <c r="X285" s="148">
        <f t="shared" si="53"/>
        <v>2</v>
      </c>
      <c r="Y285" s="151" cm="1">
        <f t="array" ref="Y285">IF(W285=0,0,SUMPRODUCT(--($T285&gt;='C-BaremoVectorial'!$T$4:$T$1101),--(1=$W$4:$W$1101)))</f>
        <v>0</v>
      </c>
      <c r="Z285" s="151">
        <f t="shared" si="54"/>
        <v>0</v>
      </c>
      <c r="AA285" s="151" cm="1">
        <f t="array" ref="AA285">IF($W285=0,0,SUMPRODUCT(--(1=$W$4:$W$1101),--($U285&gt;='C-BaremoVectorial'!$U$4:$U$1101)))</f>
        <v>0</v>
      </c>
      <c r="AB285" s="21"/>
      <c r="AC285" s="21"/>
      <c r="AD285" s="21"/>
    </row>
    <row r="286" spans="1:30" ht="14.5" x14ac:dyDescent="0.35">
      <c r="A286" s="73">
        <f t="shared" si="45"/>
        <v>63</v>
      </c>
      <c r="B286" s="79" t="s">
        <v>8275</v>
      </c>
      <c r="C286" s="79" t="s">
        <v>8244</v>
      </c>
      <c r="D286" s="79" t="s">
        <v>14</v>
      </c>
      <c r="E286" s="79" t="s">
        <v>51</v>
      </c>
      <c r="F286" s="183">
        <v>2</v>
      </c>
      <c r="G286" s="79" t="s">
        <v>8298</v>
      </c>
      <c r="H286" s="78">
        <f>2*50000</f>
        <v>100000</v>
      </c>
      <c r="I286" s="74" cm="1">
        <f t="array" ref="I286">+INDEX('I-Gasificación'!$G$5:$G$1100,MATCH($C286&amp;$D286&amp;$E286&amp;$G286,'I-Gasificación'!$C$5:$C$1100&amp;'I-Gasificación'!$D$5:$D$1100&amp;'I-Gasificación'!$E$5:$E$1100&amp;'I-Gasificación'!$F$5:$F$1100,0))</f>
        <v>5516</v>
      </c>
      <c r="J286" s="112">
        <f>INDEX('I-Baremo_Depósitos_Lapesa'!$C:$C,MATCH($E286,'I-Baremo_Depósitos_Lapesa'!$B:$B,0),1)</f>
        <v>90864</v>
      </c>
      <c r="K286" s="78">
        <f t="shared" si="46"/>
        <v>129805.71428571429</v>
      </c>
      <c r="L286" s="122">
        <f>INDEX('I-Baremo_VA_Lapesa'!$D$5:$K$66,MATCH($E286,'I-Baremo_VA_Lapesa'!$C$5:$C$66,0),MATCH($G286,'I-Baremo_VA_Lapesa'!$D$4:$K$4,0))</f>
        <v>25574</v>
      </c>
      <c r="M286" s="123">
        <f t="shared" si="47"/>
        <v>36534.285714285717</v>
      </c>
      <c r="N286" s="113" cm="1">
        <f t="array" ref="N286">IF(AND($H286&lt;=4800,$I286&lt;=560),0,SUMPRODUCT(--($I286&gt;'I-Baremo_Regulación_Lapesa'!$B$4:$B$8),--($I286&lt;='I-Baremo_Regulación_Lapesa'!$C$4:$C$8),'I-Baremo_Regulación_Lapesa'!$D$4:$D$8))</f>
        <v>3820</v>
      </c>
      <c r="O286" s="78">
        <f t="shared" si="48"/>
        <v>5457.1428571428578</v>
      </c>
      <c r="P286" s="112">
        <f t="shared" si="49"/>
        <v>120258</v>
      </c>
      <c r="Q286" s="74">
        <f t="shared" si="50"/>
        <v>171797.14285714287</v>
      </c>
      <c r="R286" s="113">
        <f>INDEX('I-Baremo_Legalización'!$D$4:$D$100,MATCH($E286,'I-Baremo_Legalización'!$C$4:$C$100,0),1)</f>
        <v>3215.3500000000004</v>
      </c>
      <c r="S286" s="113" cm="1">
        <f t="array" ref="S286">+INDEX('I-Baremo_Acuerdo_Marco'!$F$2:$F$221,MATCH($C286&amp;$E286&amp;$G286,'I-Baremo_Acuerdo_Marco'!$C$2:$C$221&amp;'I-Baremo_Acuerdo_Marco'!$D$2:$D$221&amp;'I-Baremo_Acuerdo_Marco'!$E$2:$E$221,0))</f>
        <v>45257.531000000003</v>
      </c>
      <c r="T286" s="112">
        <f t="shared" si="55"/>
        <v>168730.88099999999</v>
      </c>
      <c r="U286" s="116">
        <f t="shared" si="51"/>
        <v>220270.02385714289</v>
      </c>
      <c r="V286" s="74" t="str">
        <f t="shared" si="52"/>
        <v>AéreoB5516</v>
      </c>
      <c r="W286" s="148">
        <f>+IF(AND($C286='C-Aux_CA'!$C$7,$D286='C-Aux_CA'!$C$5,$I286&gt;='C-Aux_CA'!$C$14,$H286&gt;='C-Aux_CA'!$C$15),1,0)</f>
        <v>0</v>
      </c>
      <c r="X286" s="148">
        <f t="shared" si="53"/>
        <v>2</v>
      </c>
      <c r="Y286" s="151" cm="1">
        <f t="array" ref="Y286">IF(W286=0,0,SUMPRODUCT(--($T286&gt;='C-BaremoVectorial'!$T$4:$T$1101),--(1=$W$4:$W$1101)))</f>
        <v>0</v>
      </c>
      <c r="Z286" s="151">
        <f t="shared" si="54"/>
        <v>0</v>
      </c>
      <c r="AA286" s="151" cm="1">
        <f t="array" ref="AA286">IF($W286=0,0,SUMPRODUCT(--(1=$W$4:$W$1101),--($U286&gt;='C-BaremoVectorial'!$U$4:$U$1101)))</f>
        <v>0</v>
      </c>
      <c r="AB286" s="21"/>
      <c r="AC286" s="21"/>
      <c r="AD286" s="21"/>
    </row>
    <row r="287" spans="1:30" ht="14.5" x14ac:dyDescent="0.35">
      <c r="A287" s="73">
        <f t="shared" si="45"/>
        <v>64</v>
      </c>
      <c r="B287" s="79" t="s">
        <v>8275</v>
      </c>
      <c r="C287" s="79" t="s">
        <v>8244</v>
      </c>
      <c r="D287" s="79" t="s">
        <v>14</v>
      </c>
      <c r="E287" s="79" t="s">
        <v>52</v>
      </c>
      <c r="F287" s="183">
        <v>2</v>
      </c>
      <c r="G287" s="79" t="s">
        <v>8298</v>
      </c>
      <c r="H287" s="78">
        <f>2*69000</f>
        <v>138000</v>
      </c>
      <c r="I287" s="74" cm="1">
        <f t="array" ref="I287">+INDEX('I-Gasificación'!$G$5:$G$1100,MATCH($C287&amp;$D287&amp;$E287&amp;$G287,'I-Gasificación'!$C$5:$C$1100&amp;'I-Gasificación'!$D$5:$D$1100&amp;'I-Gasificación'!$E$5:$E$1100&amp;'I-Gasificación'!$F$5:$F$1100,0))</f>
        <v>6832</v>
      </c>
      <c r="J287" s="112">
        <f>INDEX('I-Baremo_Depósitos_Lapesa'!$C:$C,MATCH($E287,'I-Baremo_Depósitos_Lapesa'!$B:$B,0),1)</f>
        <v>134294</v>
      </c>
      <c r="K287" s="78">
        <f t="shared" si="46"/>
        <v>191848.57142857145</v>
      </c>
      <c r="L287" s="122">
        <f>INDEX('I-Baremo_VA_Lapesa'!$D$5:$K$66,MATCH($E287,'I-Baremo_VA_Lapesa'!$C$5:$C$66,0),MATCH($G287,'I-Baremo_VA_Lapesa'!$D$4:$K$4,0))</f>
        <v>25574</v>
      </c>
      <c r="M287" s="123">
        <f t="shared" si="47"/>
        <v>36534.285714285717</v>
      </c>
      <c r="N287" s="113" cm="1">
        <f t="array" ref="N287">IF(AND($H287&lt;=4800,$I287&lt;=560),0,SUMPRODUCT(--($I287&gt;'I-Baremo_Regulación_Lapesa'!$B$4:$B$8),--($I287&lt;='I-Baremo_Regulación_Lapesa'!$C$4:$C$8),'I-Baremo_Regulación_Lapesa'!$D$4:$D$8))</f>
        <v>3820</v>
      </c>
      <c r="O287" s="78">
        <f t="shared" si="48"/>
        <v>5457.1428571428578</v>
      </c>
      <c r="P287" s="112">
        <f t="shared" si="49"/>
        <v>163688</v>
      </c>
      <c r="Q287" s="74">
        <f t="shared" si="50"/>
        <v>233840.00000000003</v>
      </c>
      <c r="R287" s="113">
        <f>INDEX('I-Baremo_Legalización'!$D$4:$D$100,MATCH($E287,'I-Baremo_Legalización'!$C$4:$C$100,0),1)</f>
        <v>3215.3500000000004</v>
      </c>
      <c r="S287" s="113" cm="1">
        <f t="array" ref="S287">+INDEX('I-Baremo_Acuerdo_Marco'!$F$2:$F$221,MATCH($C287&amp;$E287&amp;$G287,'I-Baremo_Acuerdo_Marco'!$C$2:$C$221&amp;'I-Baremo_Acuerdo_Marco'!$D$2:$D$221&amp;'I-Baremo_Acuerdo_Marco'!$E$2:$E$221,0))</f>
        <v>45257.531000000003</v>
      </c>
      <c r="T287" s="112">
        <f t="shared" si="55"/>
        <v>212160.88099999999</v>
      </c>
      <c r="U287" s="116">
        <f t="shared" si="51"/>
        <v>282312.88100000005</v>
      </c>
      <c r="V287" s="74" t="str">
        <f t="shared" si="52"/>
        <v>AéreoB6832</v>
      </c>
      <c r="W287" s="148">
        <f>+IF(AND($C287='C-Aux_CA'!$C$7,$D287='C-Aux_CA'!$C$5,$I287&gt;='C-Aux_CA'!$C$14,$H287&gt;='C-Aux_CA'!$C$15),1,0)</f>
        <v>0</v>
      </c>
      <c r="X287" s="148">
        <f t="shared" si="53"/>
        <v>2</v>
      </c>
      <c r="Y287" s="151" cm="1">
        <f t="array" ref="Y287">IF(W287=0,0,SUMPRODUCT(--($T287&gt;='C-BaremoVectorial'!$T$4:$T$1101),--(1=$W$4:$W$1101)))</f>
        <v>0</v>
      </c>
      <c r="Z287" s="151">
        <f t="shared" si="54"/>
        <v>0</v>
      </c>
      <c r="AA287" s="151" cm="1">
        <f t="array" ref="AA287">IF($W287=0,0,SUMPRODUCT(--(1=$W$4:$W$1101),--($U287&gt;='C-BaremoVectorial'!$U$4:$U$1101)))</f>
        <v>0</v>
      </c>
      <c r="AB287" s="21"/>
      <c r="AC287" s="21"/>
      <c r="AD287" s="21"/>
    </row>
    <row r="288" spans="1:30" ht="14.5" x14ac:dyDescent="0.35">
      <c r="A288" s="73">
        <f t="shared" si="45"/>
        <v>65</v>
      </c>
      <c r="B288" s="79" t="s">
        <v>8276</v>
      </c>
      <c r="C288" s="79" t="s">
        <v>8244</v>
      </c>
      <c r="D288" s="79" t="s">
        <v>14</v>
      </c>
      <c r="E288" s="79" t="s">
        <v>26</v>
      </c>
      <c r="F288" s="183">
        <v>1</v>
      </c>
      <c r="G288" s="79" t="s">
        <v>8296</v>
      </c>
      <c r="H288" s="78">
        <v>6650</v>
      </c>
      <c r="I288" s="74" cm="1">
        <f t="array" ref="I288">+INDEX('I-Gasificación'!$G$5:$G$1100,MATCH($C288&amp;$D288&amp;$E288&amp;$G288,'I-Gasificación'!$C$5:$C$1100&amp;'I-Gasificación'!$D$5:$D$1100&amp;'I-Gasificación'!$E$5:$E$1100&amp;'I-Gasificación'!$F$5:$F$1100,0))</f>
        <v>3165.4</v>
      </c>
      <c r="J288" s="112">
        <f>INDEX('I-Baremo_Depósitos_Lapesa'!$C:$C,MATCH($E288,'I-Baremo_Depósitos_Lapesa'!$B:$B,0),1)</f>
        <v>5057</v>
      </c>
      <c r="K288" s="78">
        <f t="shared" si="46"/>
        <v>7224.2857142857147</v>
      </c>
      <c r="L288" s="122">
        <f>INDEX('I-Baremo_VA_Lapesa'!$D$5:$K$66,MATCH($E288,'I-Baremo_VA_Lapesa'!$C$5:$C$66,0),MATCH($G288,'I-Baremo_VA_Lapesa'!$D$4:$K$4,0))</f>
        <v>19737</v>
      </c>
      <c r="M288" s="123">
        <f t="shared" si="47"/>
        <v>28195.714285714286</v>
      </c>
      <c r="N288" s="113" cm="1">
        <f t="array" ref="N288">IF(AND($H288&lt;=4800,$I288&lt;=560),0,SUMPRODUCT(--($I288&gt;'I-Baremo_Regulación_Lapesa'!$B$4:$B$8),--($I288&lt;='I-Baremo_Regulación_Lapesa'!$C$4:$C$8),'I-Baremo_Regulación_Lapesa'!$D$4:$D$8))</f>
        <v>1760</v>
      </c>
      <c r="O288" s="78">
        <f t="shared" si="48"/>
        <v>2514.2857142857142</v>
      </c>
      <c r="P288" s="112">
        <f t="shared" si="49"/>
        <v>26554</v>
      </c>
      <c r="Q288" s="74">
        <f t="shared" si="50"/>
        <v>37934.285714285717</v>
      </c>
      <c r="R288" s="113">
        <f>INDEX('I-Baremo_Legalización'!$D$4:$D$100,MATCH($E288,'I-Baremo_Legalización'!$C$4:$C$100,0),1)</f>
        <v>1257.25</v>
      </c>
      <c r="S288" s="113" cm="1">
        <f t="array" ref="S288">+INDEX('I-Baremo_Acuerdo_Marco'!$F$2:$F$221,MATCH($C288&amp;$E288&amp;$G288,'I-Baremo_Acuerdo_Marco'!$C$2:$C$221&amp;'I-Baremo_Acuerdo_Marco'!$D$2:$D$221&amp;'I-Baremo_Acuerdo_Marco'!$E$2:$E$221,0))</f>
        <v>8265.7850000000017</v>
      </c>
      <c r="T288" s="112">
        <f t="shared" si="55"/>
        <v>36077.035000000003</v>
      </c>
      <c r="U288" s="116">
        <f t="shared" si="51"/>
        <v>47457.320714285721</v>
      </c>
      <c r="V288" s="74" t="str">
        <f t="shared" si="52"/>
        <v>AéreoB3165,4</v>
      </c>
      <c r="W288" s="148">
        <f>+IF(AND($C288='C-Aux_CA'!$C$7,$D288='C-Aux_CA'!$C$5,$I288&gt;='C-Aux_CA'!$C$14,$H288&gt;='C-Aux_CA'!$C$15),1,0)</f>
        <v>0</v>
      </c>
      <c r="X288" s="148">
        <f t="shared" si="53"/>
        <v>1</v>
      </c>
      <c r="Y288" s="151" cm="1">
        <f t="array" ref="Y288">IF(W288=0,0,SUMPRODUCT(--($T288&gt;='C-BaremoVectorial'!$T$4:$T$1101),--(1=$W$4:$W$1101)))</f>
        <v>0</v>
      </c>
      <c r="Z288" s="151">
        <f t="shared" si="54"/>
        <v>0</v>
      </c>
      <c r="AA288" s="151" cm="1">
        <f t="array" ref="AA288">IF($W288=0,0,SUMPRODUCT(--(1=$W$4:$W$1101),--($U288&gt;='C-BaremoVectorial'!$U$4:$U$1101)))</f>
        <v>0</v>
      </c>
      <c r="AB288" s="21"/>
      <c r="AC288" s="21"/>
      <c r="AD288" s="21"/>
    </row>
    <row r="289" spans="1:30" ht="14.5" x14ac:dyDescent="0.35">
      <c r="A289" s="73">
        <f t="shared" si="45"/>
        <v>66</v>
      </c>
      <c r="B289" s="79" t="s">
        <v>8276</v>
      </c>
      <c r="C289" s="79" t="s">
        <v>8244</v>
      </c>
      <c r="D289" s="79" t="s">
        <v>14</v>
      </c>
      <c r="E289" s="79" t="s">
        <v>27</v>
      </c>
      <c r="F289" s="183">
        <v>1</v>
      </c>
      <c r="G289" s="79" t="s">
        <v>8296</v>
      </c>
      <c r="H289" s="78">
        <v>8334</v>
      </c>
      <c r="I289" s="74" cm="1">
        <f t="array" ref="I289">+INDEX('I-Gasificación'!$G$5:$G$1100,MATCH($C289&amp;$D289&amp;$E289&amp;$G289,'I-Gasificación'!$C$5:$C$1100&amp;'I-Gasificación'!$D$5:$D$1100&amp;'I-Gasificación'!$E$5:$E$1100&amp;'I-Gasificación'!$F$5:$F$1100,0))</f>
        <v>3255</v>
      </c>
      <c r="J289" s="112">
        <f>INDEX('I-Baremo_Depósitos_Lapesa'!$C:$C,MATCH($E289,'I-Baremo_Depósitos_Lapesa'!$B:$B,0),1)</f>
        <v>6078</v>
      </c>
      <c r="K289" s="78">
        <f t="shared" si="46"/>
        <v>8682.8571428571431</v>
      </c>
      <c r="L289" s="122">
        <f>INDEX('I-Baremo_VA_Lapesa'!$D$5:$K$66,MATCH($E289,'I-Baremo_VA_Lapesa'!$C$5:$C$66,0),MATCH($G289,'I-Baremo_VA_Lapesa'!$D$4:$K$4,0))</f>
        <v>19737</v>
      </c>
      <c r="M289" s="123">
        <f t="shared" si="47"/>
        <v>28195.714285714286</v>
      </c>
      <c r="N289" s="113" cm="1">
        <f t="array" ref="N289">IF(AND($H289&lt;=4800,$I289&lt;=560),0,SUMPRODUCT(--($I289&gt;'I-Baremo_Regulación_Lapesa'!$B$4:$B$8),--($I289&lt;='I-Baremo_Regulación_Lapesa'!$C$4:$C$8),'I-Baremo_Regulación_Lapesa'!$D$4:$D$8))</f>
        <v>1760</v>
      </c>
      <c r="O289" s="78">
        <f t="shared" si="48"/>
        <v>2514.2857142857142</v>
      </c>
      <c r="P289" s="112">
        <f t="shared" si="49"/>
        <v>27575</v>
      </c>
      <c r="Q289" s="74">
        <f t="shared" si="50"/>
        <v>39392.857142857145</v>
      </c>
      <c r="R289" s="113">
        <f>INDEX('I-Baremo_Legalización'!$D$4:$D$100,MATCH($E289,'I-Baremo_Legalización'!$C$4:$C$100,0),1)</f>
        <v>1257.25</v>
      </c>
      <c r="S289" s="113" cm="1">
        <f t="array" ref="S289">+INDEX('I-Baremo_Acuerdo_Marco'!$F$2:$F$221,MATCH($C289&amp;$E289&amp;$G289,'I-Baremo_Acuerdo_Marco'!$C$2:$C$221&amp;'I-Baremo_Acuerdo_Marco'!$D$2:$D$221&amp;'I-Baremo_Acuerdo_Marco'!$E$2:$E$221,0))</f>
        <v>9387.7850000000017</v>
      </c>
      <c r="T289" s="112">
        <f t="shared" si="55"/>
        <v>38220.035000000003</v>
      </c>
      <c r="U289" s="116">
        <f t="shared" si="51"/>
        <v>50037.892142857148</v>
      </c>
      <c r="V289" s="74" t="str">
        <f t="shared" si="52"/>
        <v>AéreoB3255</v>
      </c>
      <c r="W289" s="148">
        <f>+IF(AND($C289='C-Aux_CA'!$C$7,$D289='C-Aux_CA'!$C$5,$I289&gt;='C-Aux_CA'!$C$14,$H289&gt;='C-Aux_CA'!$C$15),1,0)</f>
        <v>0</v>
      </c>
      <c r="X289" s="148">
        <f t="shared" si="53"/>
        <v>1</v>
      </c>
      <c r="Y289" s="151" cm="1">
        <f t="array" ref="Y289">IF(W289=0,0,SUMPRODUCT(--($T289&gt;='C-BaremoVectorial'!$T$4:$T$1101),--(1=$W$4:$W$1101)))</f>
        <v>0</v>
      </c>
      <c r="Z289" s="151">
        <f t="shared" si="54"/>
        <v>0</v>
      </c>
      <c r="AA289" s="151" cm="1">
        <f t="array" ref="AA289">IF($W289=0,0,SUMPRODUCT(--(1=$W$4:$W$1101),--($U289&gt;='C-BaremoVectorial'!$U$4:$U$1101)))</f>
        <v>0</v>
      </c>
      <c r="AB289" s="21"/>
      <c r="AC289" s="21"/>
      <c r="AD289" s="21"/>
    </row>
    <row r="290" spans="1:30" ht="14.5" x14ac:dyDescent="0.35">
      <c r="A290" s="73">
        <f t="shared" ref="A290:A353" si="56">+A289+1</f>
        <v>67</v>
      </c>
      <c r="B290" s="79" t="s">
        <v>8276</v>
      </c>
      <c r="C290" s="79" t="s">
        <v>8244</v>
      </c>
      <c r="D290" s="79" t="s">
        <v>14</v>
      </c>
      <c r="E290" s="79" t="s">
        <v>28</v>
      </c>
      <c r="F290" s="183">
        <v>1</v>
      </c>
      <c r="G290" s="79" t="s">
        <v>8296</v>
      </c>
      <c r="H290" s="78">
        <v>10000</v>
      </c>
      <c r="I290" s="74" cm="1">
        <f t="array" ref="I290">+INDEX('I-Gasificación'!$G$5:$G$1100,MATCH($C290&amp;$D290&amp;$E290&amp;$G290,'I-Gasificación'!$C$5:$C$1100&amp;'I-Gasificación'!$D$5:$D$1100&amp;'I-Gasificación'!$E$5:$E$1100&amp;'I-Gasificación'!$F$5:$F$1100,0))</f>
        <v>3248</v>
      </c>
      <c r="J290" s="112">
        <f>INDEX('I-Baremo_Depósitos_Lapesa'!$C:$C,MATCH($E290,'I-Baremo_Depósitos_Lapesa'!$B:$B,0),1)</f>
        <v>8595</v>
      </c>
      <c r="K290" s="78">
        <f t="shared" si="46"/>
        <v>12278.571428571429</v>
      </c>
      <c r="L290" s="122">
        <f>INDEX('I-Baremo_VA_Lapesa'!$D$5:$K$66,MATCH($E290,'I-Baremo_VA_Lapesa'!$C$5:$C$66,0),MATCH($G290,'I-Baremo_VA_Lapesa'!$D$4:$K$4,0))</f>
        <v>20509</v>
      </c>
      <c r="M290" s="123">
        <f t="shared" si="47"/>
        <v>29298.571428571431</v>
      </c>
      <c r="N290" s="113" cm="1">
        <f t="array" ref="N290">IF(AND($H290&lt;=4800,$I290&lt;=560),0,SUMPRODUCT(--($I290&gt;'I-Baremo_Regulación_Lapesa'!$B$4:$B$8),--($I290&lt;='I-Baremo_Regulación_Lapesa'!$C$4:$C$8),'I-Baremo_Regulación_Lapesa'!$D$4:$D$8))</f>
        <v>1760</v>
      </c>
      <c r="O290" s="78">
        <f t="shared" si="48"/>
        <v>2514.2857142857142</v>
      </c>
      <c r="P290" s="112">
        <f t="shared" si="49"/>
        <v>30864</v>
      </c>
      <c r="Q290" s="74">
        <f t="shared" si="50"/>
        <v>44091.42857142858</v>
      </c>
      <c r="R290" s="113">
        <f>INDEX('I-Baremo_Legalización'!$D$4:$D$100,MATCH($E290,'I-Baremo_Legalización'!$C$4:$C$100,0),1)</f>
        <v>1257.25</v>
      </c>
      <c r="S290" s="113" cm="1">
        <f t="array" ref="S290">+INDEX('I-Baremo_Acuerdo_Marco'!$F$2:$F$221,MATCH($C290&amp;$E290&amp;$G290,'I-Baremo_Acuerdo_Marco'!$C$2:$C$221&amp;'I-Baremo_Acuerdo_Marco'!$D$2:$D$221&amp;'I-Baremo_Acuerdo_Marco'!$E$2:$E$221,0))</f>
        <v>10015.885000000002</v>
      </c>
      <c r="T290" s="112">
        <f t="shared" si="55"/>
        <v>42137.135000000002</v>
      </c>
      <c r="U290" s="116">
        <f t="shared" si="51"/>
        <v>55364.563571428582</v>
      </c>
      <c r="V290" s="74" t="str">
        <f t="shared" si="52"/>
        <v>AéreoB3248</v>
      </c>
      <c r="W290" s="148">
        <f>+IF(AND($C290='C-Aux_CA'!$C$7,$D290='C-Aux_CA'!$C$5,$I290&gt;='C-Aux_CA'!$C$14,$H290&gt;='C-Aux_CA'!$C$15),1,0)</f>
        <v>0</v>
      </c>
      <c r="X290" s="148">
        <f t="shared" si="53"/>
        <v>1</v>
      </c>
      <c r="Y290" s="151" cm="1">
        <f t="array" ref="Y290">IF(W290=0,0,SUMPRODUCT(--($T290&gt;='C-BaremoVectorial'!$T$4:$T$1101),--(1=$W$4:$W$1101)))</f>
        <v>0</v>
      </c>
      <c r="Z290" s="151">
        <f t="shared" si="54"/>
        <v>0</v>
      </c>
      <c r="AA290" s="151" cm="1">
        <f t="array" ref="AA290">IF($W290=0,0,SUMPRODUCT(--(1=$W$4:$W$1101),--($U290&gt;='C-BaremoVectorial'!$U$4:$U$1101)))</f>
        <v>0</v>
      </c>
      <c r="AB290" s="21"/>
      <c r="AC290" s="21"/>
      <c r="AD290" s="21"/>
    </row>
    <row r="291" spans="1:30" ht="14.5" x14ac:dyDescent="0.35">
      <c r="A291" s="73">
        <f t="shared" si="56"/>
        <v>68</v>
      </c>
      <c r="B291" s="79" t="s">
        <v>8276</v>
      </c>
      <c r="C291" s="79" t="s">
        <v>8244</v>
      </c>
      <c r="D291" s="79" t="s">
        <v>14</v>
      </c>
      <c r="E291" s="79" t="s">
        <v>29</v>
      </c>
      <c r="F291" s="183">
        <v>1</v>
      </c>
      <c r="G291" s="79" t="s">
        <v>8296</v>
      </c>
      <c r="H291" s="78">
        <v>13000</v>
      </c>
      <c r="I291" s="74" cm="1">
        <f t="array" ref="I291">+INDEX('I-Gasificación'!$G$5:$G$1100,MATCH($C291&amp;$D291&amp;$E291&amp;$G291,'I-Gasificación'!$C$5:$C$1100&amp;'I-Gasificación'!$D$5:$D$1100&amp;'I-Gasificación'!$E$5:$E$1100&amp;'I-Gasificación'!$F$5:$F$1100,0))</f>
        <v>3374</v>
      </c>
      <c r="J291" s="112">
        <f>INDEX('I-Baremo_Depósitos_Lapesa'!$C:$C,MATCH($E291,'I-Baremo_Depósitos_Lapesa'!$B:$B,0),1)</f>
        <v>10510</v>
      </c>
      <c r="K291" s="78">
        <f t="shared" si="46"/>
        <v>15014.285714285716</v>
      </c>
      <c r="L291" s="122">
        <f>INDEX('I-Baremo_VA_Lapesa'!$D$5:$K$66,MATCH($E291,'I-Baremo_VA_Lapesa'!$C$5:$C$66,0),MATCH($G291,'I-Baremo_VA_Lapesa'!$D$4:$K$4,0))</f>
        <v>20509</v>
      </c>
      <c r="M291" s="123">
        <f t="shared" si="47"/>
        <v>29298.571428571431</v>
      </c>
      <c r="N291" s="113" cm="1">
        <f t="array" ref="N291">IF(AND($H291&lt;=4800,$I291&lt;=560),0,SUMPRODUCT(--($I291&gt;'I-Baremo_Regulación_Lapesa'!$B$4:$B$8),--($I291&lt;='I-Baremo_Regulación_Lapesa'!$C$4:$C$8),'I-Baremo_Regulación_Lapesa'!$D$4:$D$8))</f>
        <v>1760</v>
      </c>
      <c r="O291" s="78">
        <f t="shared" si="48"/>
        <v>2514.2857142857142</v>
      </c>
      <c r="P291" s="112">
        <f t="shared" si="49"/>
        <v>32779</v>
      </c>
      <c r="Q291" s="74">
        <f t="shared" si="50"/>
        <v>46827.142857142862</v>
      </c>
      <c r="R291" s="113">
        <f>INDEX('I-Baremo_Legalización'!$D$4:$D$100,MATCH($E291,'I-Baremo_Legalización'!$C$4:$C$100,0),1)</f>
        <v>1257.25</v>
      </c>
      <c r="S291" s="113" cm="1">
        <f t="array" ref="S291">+INDEX('I-Baremo_Acuerdo_Marco'!$F$2:$F$221,MATCH($C291&amp;$E291&amp;$G291,'I-Baremo_Acuerdo_Marco'!$C$2:$C$221&amp;'I-Baremo_Acuerdo_Marco'!$D$2:$D$221&amp;'I-Baremo_Acuerdo_Marco'!$E$2:$E$221,0))</f>
        <v>10612.085000000001</v>
      </c>
      <c r="T291" s="112">
        <f t="shared" si="55"/>
        <v>44648.334999999999</v>
      </c>
      <c r="U291" s="116">
        <f t="shared" si="51"/>
        <v>58696.477857142861</v>
      </c>
      <c r="V291" s="74" t="str">
        <f t="shared" si="52"/>
        <v>AéreoB3374</v>
      </c>
      <c r="W291" s="148">
        <f>+IF(AND($C291='C-Aux_CA'!$C$7,$D291='C-Aux_CA'!$C$5,$I291&gt;='C-Aux_CA'!$C$14,$H291&gt;='C-Aux_CA'!$C$15),1,0)</f>
        <v>0</v>
      </c>
      <c r="X291" s="148">
        <f t="shared" si="53"/>
        <v>1</v>
      </c>
      <c r="Y291" s="151" cm="1">
        <f t="array" ref="Y291">IF(W291=0,0,SUMPRODUCT(--($T291&gt;='C-BaremoVectorial'!$T$4:$T$1101),--(1=$W$4:$W$1101)))</f>
        <v>0</v>
      </c>
      <c r="Z291" s="151">
        <f t="shared" si="54"/>
        <v>0</v>
      </c>
      <c r="AA291" s="151" cm="1">
        <f t="array" ref="AA291">IF($W291=0,0,SUMPRODUCT(--(1=$W$4:$W$1101),--($U291&gt;='C-BaremoVectorial'!$U$4:$U$1101)))</f>
        <v>0</v>
      </c>
      <c r="AB291" s="21"/>
      <c r="AC291" s="21"/>
      <c r="AD291" s="21"/>
    </row>
    <row r="292" spans="1:30" ht="14.5" x14ac:dyDescent="0.35">
      <c r="A292" s="73">
        <f t="shared" si="56"/>
        <v>69</v>
      </c>
      <c r="B292" s="79" t="s">
        <v>8276</v>
      </c>
      <c r="C292" s="79" t="s">
        <v>8244</v>
      </c>
      <c r="D292" s="79" t="s">
        <v>14</v>
      </c>
      <c r="E292" s="79" t="s">
        <v>30</v>
      </c>
      <c r="F292" s="183">
        <v>1</v>
      </c>
      <c r="G292" s="79" t="s">
        <v>8296</v>
      </c>
      <c r="H292" s="78">
        <v>16000</v>
      </c>
      <c r="I292" s="74" cm="1">
        <f t="array" ref="I292">+INDEX('I-Gasificación'!$G$5:$G$1100,MATCH($C292&amp;$D292&amp;$E292&amp;$G292,'I-Gasificación'!$C$5:$C$1100&amp;'I-Gasificación'!$D$5:$D$1100&amp;'I-Gasificación'!$E$5:$E$1100&amp;'I-Gasificación'!$F$5:$F$1100,0))</f>
        <v>3500</v>
      </c>
      <c r="J292" s="112">
        <f>INDEX('I-Baremo_Depósitos_Lapesa'!$C:$C,MATCH($E292,'I-Baremo_Depósitos_Lapesa'!$B:$B,0),1)</f>
        <v>12792</v>
      </c>
      <c r="K292" s="78">
        <f t="shared" si="46"/>
        <v>18274.285714285714</v>
      </c>
      <c r="L292" s="122">
        <f>INDEX('I-Baremo_VA_Lapesa'!$D$5:$K$66,MATCH($E292,'I-Baremo_VA_Lapesa'!$C$5:$C$66,0),MATCH($G292,'I-Baremo_VA_Lapesa'!$D$4:$K$4,0))</f>
        <v>20509</v>
      </c>
      <c r="M292" s="123">
        <f t="shared" si="47"/>
        <v>29298.571428571431</v>
      </c>
      <c r="N292" s="113" cm="1">
        <f t="array" ref="N292">IF(AND($H292&lt;=4800,$I292&lt;=560),0,SUMPRODUCT(--($I292&gt;'I-Baremo_Regulación_Lapesa'!$B$4:$B$8),--($I292&lt;='I-Baremo_Regulación_Lapesa'!$C$4:$C$8),'I-Baremo_Regulación_Lapesa'!$D$4:$D$8))</f>
        <v>1760</v>
      </c>
      <c r="O292" s="78">
        <f t="shared" si="48"/>
        <v>2514.2857142857142</v>
      </c>
      <c r="P292" s="112">
        <f t="shared" si="49"/>
        <v>35061</v>
      </c>
      <c r="Q292" s="74">
        <f t="shared" si="50"/>
        <v>50087.142857142862</v>
      </c>
      <c r="R292" s="113">
        <f>INDEX('I-Baremo_Legalización'!$D$4:$D$100,MATCH($E292,'I-Baremo_Legalización'!$C$4:$C$100,0),1)</f>
        <v>2038.3500000000001</v>
      </c>
      <c r="S292" s="113" cm="1">
        <f t="array" ref="S292">+INDEX('I-Baremo_Acuerdo_Marco'!$F$2:$F$221,MATCH($C292&amp;$E292&amp;$G292,'I-Baremo_Acuerdo_Marco'!$C$2:$C$221&amp;'I-Baremo_Acuerdo_Marco'!$D$2:$D$221&amp;'I-Baremo_Acuerdo_Marco'!$E$2:$E$221,0))</f>
        <v>11720.511</v>
      </c>
      <c r="T292" s="112">
        <f t="shared" si="55"/>
        <v>48819.860999999997</v>
      </c>
      <c r="U292" s="116">
        <f t="shared" si="51"/>
        <v>63846.003857142859</v>
      </c>
      <c r="V292" s="74" t="str">
        <f t="shared" si="52"/>
        <v>AéreoB3500</v>
      </c>
      <c r="W292" s="148">
        <f>+IF(AND($C292='C-Aux_CA'!$C$7,$D292='C-Aux_CA'!$C$5,$I292&gt;='C-Aux_CA'!$C$14,$H292&gt;='C-Aux_CA'!$C$15),1,0)</f>
        <v>0</v>
      </c>
      <c r="X292" s="148">
        <f t="shared" si="53"/>
        <v>2</v>
      </c>
      <c r="Y292" s="151" cm="1">
        <f t="array" ref="Y292">IF(W292=0,0,SUMPRODUCT(--($T292&gt;='C-BaremoVectorial'!$T$4:$T$1101),--(1=$W$4:$W$1101)))</f>
        <v>0</v>
      </c>
      <c r="Z292" s="151">
        <f t="shared" si="54"/>
        <v>0</v>
      </c>
      <c r="AA292" s="151" cm="1">
        <f t="array" ref="AA292">IF($W292=0,0,SUMPRODUCT(--(1=$W$4:$W$1101),--($U292&gt;='C-BaremoVectorial'!$U$4:$U$1101)))</f>
        <v>0</v>
      </c>
      <c r="AB292" s="21"/>
      <c r="AC292" s="21"/>
      <c r="AD292" s="21"/>
    </row>
    <row r="293" spans="1:30" ht="14.5" x14ac:dyDescent="0.35">
      <c r="A293" s="73">
        <f t="shared" si="56"/>
        <v>70</v>
      </c>
      <c r="B293" s="79" t="s">
        <v>8276</v>
      </c>
      <c r="C293" s="79" t="s">
        <v>8244</v>
      </c>
      <c r="D293" s="79" t="s">
        <v>14</v>
      </c>
      <c r="E293" s="79" t="s">
        <v>31</v>
      </c>
      <c r="F293" s="183">
        <v>1</v>
      </c>
      <c r="G293" s="79" t="s">
        <v>8296</v>
      </c>
      <c r="H293" s="78">
        <v>19000</v>
      </c>
      <c r="I293" s="74" cm="1">
        <f t="array" ref="I293">+INDEX('I-Gasificación'!$G$5:$G$1100,MATCH($C293&amp;$D293&amp;$E293&amp;$G293,'I-Gasificación'!$C$5:$C$1100&amp;'I-Gasificación'!$D$5:$D$1100&amp;'I-Gasificación'!$E$5:$E$1100&amp;'I-Gasificación'!$F$5:$F$1100,0))</f>
        <v>3612</v>
      </c>
      <c r="J293" s="112">
        <f>INDEX('I-Baremo_Depósitos_Lapesa'!$C:$C,MATCH($E293,'I-Baremo_Depósitos_Lapesa'!$B:$B,0),1)</f>
        <v>13916</v>
      </c>
      <c r="K293" s="78">
        <f t="shared" si="46"/>
        <v>19880</v>
      </c>
      <c r="L293" s="122">
        <f>INDEX('I-Baremo_VA_Lapesa'!$D$5:$K$66,MATCH($E293,'I-Baremo_VA_Lapesa'!$C$5:$C$66,0),MATCH($G293,'I-Baremo_VA_Lapesa'!$D$4:$K$4,0))</f>
        <v>20509</v>
      </c>
      <c r="M293" s="123">
        <f t="shared" si="47"/>
        <v>29298.571428571431</v>
      </c>
      <c r="N293" s="113" cm="1">
        <f t="array" ref="N293">IF(AND($H293&lt;=4800,$I293&lt;=560),0,SUMPRODUCT(--($I293&gt;'I-Baremo_Regulación_Lapesa'!$B$4:$B$8),--($I293&lt;='I-Baremo_Regulación_Lapesa'!$C$4:$C$8),'I-Baremo_Regulación_Lapesa'!$D$4:$D$8))</f>
        <v>1760</v>
      </c>
      <c r="O293" s="78">
        <f t="shared" si="48"/>
        <v>2514.2857142857142</v>
      </c>
      <c r="P293" s="112">
        <f t="shared" si="49"/>
        <v>36185</v>
      </c>
      <c r="Q293" s="74">
        <f t="shared" si="50"/>
        <v>51692.857142857152</v>
      </c>
      <c r="R293" s="113">
        <f>INDEX('I-Baremo_Legalización'!$D$4:$D$100,MATCH($E293,'I-Baremo_Legalización'!$C$4:$C$100,0),1)</f>
        <v>2038.3500000000001</v>
      </c>
      <c r="S293" s="113" cm="1">
        <f t="array" ref="S293">+INDEX('I-Baremo_Acuerdo_Marco'!$F$2:$F$221,MATCH($C293&amp;$E293&amp;$G293,'I-Baremo_Acuerdo_Marco'!$C$2:$C$221&amp;'I-Baremo_Acuerdo_Marco'!$D$2:$D$221&amp;'I-Baremo_Acuerdo_Marco'!$E$2:$E$221,0))</f>
        <v>13181.311000000002</v>
      </c>
      <c r="T293" s="112">
        <f t="shared" si="55"/>
        <v>51404.661</v>
      </c>
      <c r="U293" s="116">
        <f t="shared" si="51"/>
        <v>66912.518142857152</v>
      </c>
      <c r="V293" s="74" t="str">
        <f t="shared" si="52"/>
        <v>AéreoB3612</v>
      </c>
      <c r="W293" s="148">
        <f>+IF(AND($C293='C-Aux_CA'!$C$7,$D293='C-Aux_CA'!$C$5,$I293&gt;='C-Aux_CA'!$C$14,$H293&gt;='C-Aux_CA'!$C$15),1,0)</f>
        <v>0</v>
      </c>
      <c r="X293" s="148">
        <f t="shared" si="53"/>
        <v>2</v>
      </c>
      <c r="Y293" s="151" cm="1">
        <f t="array" ref="Y293">IF(W293=0,0,SUMPRODUCT(--($T293&gt;='C-BaremoVectorial'!$T$4:$T$1101),--(1=$W$4:$W$1101)))</f>
        <v>0</v>
      </c>
      <c r="Z293" s="151">
        <f t="shared" si="54"/>
        <v>0</v>
      </c>
      <c r="AA293" s="151" cm="1">
        <f t="array" ref="AA293">IF($W293=0,0,SUMPRODUCT(--(1=$W$4:$W$1101),--($U293&gt;='C-BaremoVectorial'!$U$4:$U$1101)))</f>
        <v>0</v>
      </c>
      <c r="AB293" s="21"/>
      <c r="AC293" s="21"/>
      <c r="AD293" s="21"/>
    </row>
    <row r="294" spans="1:30" ht="14.5" x14ac:dyDescent="0.35">
      <c r="A294" s="73">
        <f t="shared" si="56"/>
        <v>71</v>
      </c>
      <c r="B294" s="79" t="s">
        <v>8276</v>
      </c>
      <c r="C294" s="79" t="s">
        <v>8244</v>
      </c>
      <c r="D294" s="79" t="s">
        <v>14</v>
      </c>
      <c r="E294" s="79" t="s">
        <v>32</v>
      </c>
      <c r="F294" s="183">
        <v>1</v>
      </c>
      <c r="G294" s="79" t="s">
        <v>8296</v>
      </c>
      <c r="H294" s="78">
        <v>22000</v>
      </c>
      <c r="I294" s="74" cm="1">
        <f t="array" ref="I294">+INDEX('I-Gasificación'!$G$5:$G$1100,MATCH($C294&amp;$D294&amp;$E294&amp;$G294,'I-Gasificación'!$C$5:$C$1100&amp;'I-Gasificación'!$D$5:$D$1100&amp;'I-Gasificación'!$E$5:$E$1100&amp;'I-Gasificación'!$F$5:$F$1100,0))</f>
        <v>3738</v>
      </c>
      <c r="J294" s="112">
        <f>INDEX('I-Baremo_Depósitos_Lapesa'!$C:$C,MATCH($E294,'I-Baremo_Depósitos_Lapesa'!$B:$B,0),1)</f>
        <v>17932</v>
      </c>
      <c r="K294" s="78">
        <f t="shared" si="46"/>
        <v>25617.142857142859</v>
      </c>
      <c r="L294" s="122">
        <f>INDEX('I-Baremo_VA_Lapesa'!$D$5:$K$66,MATCH($E294,'I-Baremo_VA_Lapesa'!$C$5:$C$66,0),MATCH($G294,'I-Baremo_VA_Lapesa'!$D$4:$K$4,0))</f>
        <v>19761</v>
      </c>
      <c r="M294" s="123">
        <f t="shared" si="47"/>
        <v>28230</v>
      </c>
      <c r="N294" s="113" cm="1">
        <f t="array" ref="N294">IF(AND($H294&lt;=4800,$I294&lt;=560),0,SUMPRODUCT(--($I294&gt;'I-Baremo_Regulación_Lapesa'!$B$4:$B$8),--($I294&lt;='I-Baremo_Regulación_Lapesa'!$C$4:$C$8),'I-Baremo_Regulación_Lapesa'!$D$4:$D$8))</f>
        <v>1760</v>
      </c>
      <c r="O294" s="78">
        <f t="shared" si="48"/>
        <v>2514.2857142857142</v>
      </c>
      <c r="P294" s="112">
        <f t="shared" si="49"/>
        <v>39453</v>
      </c>
      <c r="Q294" s="74">
        <f t="shared" si="50"/>
        <v>56361.428571428572</v>
      </c>
      <c r="R294" s="113">
        <f>INDEX('I-Baremo_Legalización'!$D$4:$D$100,MATCH($E294,'I-Baremo_Legalización'!$C$4:$C$100,0),1)</f>
        <v>2038.3500000000001</v>
      </c>
      <c r="S294" s="113" cm="1">
        <f t="array" ref="S294">+INDEX('I-Baremo_Acuerdo_Marco'!$F$2:$F$221,MATCH($C294&amp;$E294&amp;$G294,'I-Baremo_Acuerdo_Marco'!$C$2:$C$221&amp;'I-Baremo_Acuerdo_Marco'!$D$2:$D$221&amp;'I-Baremo_Acuerdo_Marco'!$E$2:$E$221,0))</f>
        <v>13953.511000000002</v>
      </c>
      <c r="T294" s="112">
        <f t="shared" si="55"/>
        <v>55444.861000000004</v>
      </c>
      <c r="U294" s="116">
        <f t="shared" si="51"/>
        <v>72353.28957142857</v>
      </c>
      <c r="V294" s="74" t="str">
        <f t="shared" si="52"/>
        <v>AéreoB3738</v>
      </c>
      <c r="W294" s="148">
        <f>+IF(AND($C294='C-Aux_CA'!$C$7,$D294='C-Aux_CA'!$C$5,$I294&gt;='C-Aux_CA'!$C$14,$H294&gt;='C-Aux_CA'!$C$15),1,0)</f>
        <v>0</v>
      </c>
      <c r="X294" s="148">
        <f t="shared" si="53"/>
        <v>2</v>
      </c>
      <c r="Y294" s="151" cm="1">
        <f t="array" ref="Y294">IF(W294=0,0,SUMPRODUCT(--($T294&gt;='C-BaremoVectorial'!$T$4:$T$1101),--(1=$W$4:$W$1101)))</f>
        <v>0</v>
      </c>
      <c r="Z294" s="151">
        <f t="shared" si="54"/>
        <v>0</v>
      </c>
      <c r="AA294" s="151" cm="1">
        <f t="array" ref="AA294">IF($W294=0,0,SUMPRODUCT(--(1=$W$4:$W$1101),--($U294&gt;='C-BaremoVectorial'!$U$4:$U$1101)))</f>
        <v>0</v>
      </c>
      <c r="AB294" s="21"/>
      <c r="AC294" s="21"/>
      <c r="AD294" s="21"/>
    </row>
    <row r="295" spans="1:30" ht="14.5" x14ac:dyDescent="0.35">
      <c r="A295" s="73">
        <f t="shared" si="56"/>
        <v>72</v>
      </c>
      <c r="B295" s="79" t="s">
        <v>8276</v>
      </c>
      <c r="C295" s="79" t="s">
        <v>8244</v>
      </c>
      <c r="D295" s="79" t="s">
        <v>14</v>
      </c>
      <c r="E295" s="79" t="s">
        <v>33</v>
      </c>
      <c r="F295" s="183">
        <v>1</v>
      </c>
      <c r="G295" s="79" t="s">
        <v>8296</v>
      </c>
      <c r="H295" s="78">
        <v>24000</v>
      </c>
      <c r="I295" s="74" cm="1">
        <f t="array" ref="I295">+INDEX('I-Gasificación'!$G$5:$G$1100,MATCH($C295&amp;$D295&amp;$E295&amp;$G295,'I-Gasificación'!$C$5:$C$1100&amp;'I-Gasificación'!$D$5:$D$1100&amp;'I-Gasificación'!$E$5:$E$1100&amp;'I-Gasificación'!$F$5:$F$1100,0))</f>
        <v>3710</v>
      </c>
      <c r="J295" s="112">
        <f>INDEX('I-Baremo_Depósitos_Lapesa'!$C:$C,MATCH($E295,'I-Baremo_Depósitos_Lapesa'!$B:$B,0),1)</f>
        <v>20449</v>
      </c>
      <c r="K295" s="78">
        <f t="shared" si="46"/>
        <v>29212.857142857145</v>
      </c>
      <c r="L295" s="122">
        <f>INDEX('I-Baremo_VA_Lapesa'!$D$5:$K$66,MATCH($E295,'I-Baremo_VA_Lapesa'!$C$5:$C$66,0),MATCH($G295,'I-Baremo_VA_Lapesa'!$D$4:$K$4,0))</f>
        <v>21020</v>
      </c>
      <c r="M295" s="123">
        <f t="shared" si="47"/>
        <v>30028.571428571431</v>
      </c>
      <c r="N295" s="113" cm="1">
        <f t="array" ref="N295">IF(AND($H295&lt;=4800,$I295&lt;=560),0,SUMPRODUCT(--($I295&gt;'I-Baremo_Regulación_Lapesa'!$B$4:$B$8),--($I295&lt;='I-Baremo_Regulación_Lapesa'!$C$4:$C$8),'I-Baremo_Regulación_Lapesa'!$D$4:$D$8))</f>
        <v>1760</v>
      </c>
      <c r="O295" s="78">
        <f t="shared" si="48"/>
        <v>2514.2857142857142</v>
      </c>
      <c r="P295" s="112">
        <f t="shared" si="49"/>
        <v>43229</v>
      </c>
      <c r="Q295" s="74">
        <f t="shared" si="50"/>
        <v>61755.714285714297</v>
      </c>
      <c r="R295" s="113">
        <f>INDEX('I-Baremo_Legalización'!$D$4:$D$100,MATCH($E295,'I-Baremo_Legalización'!$C$4:$C$100,0),1)</f>
        <v>2038.3500000000001</v>
      </c>
      <c r="S295" s="113" cm="1">
        <f t="array" ref="S295">+INDEX('I-Baremo_Acuerdo_Marco'!$F$2:$F$221,MATCH($C295&amp;$E295&amp;$G295,'I-Baremo_Acuerdo_Marco'!$C$2:$C$221&amp;'I-Baremo_Acuerdo_Marco'!$D$2:$D$221&amp;'I-Baremo_Acuerdo_Marco'!$E$2:$E$221,0))</f>
        <v>14140.511000000002</v>
      </c>
      <c r="T295" s="112">
        <f t="shared" si="55"/>
        <v>59407.861000000004</v>
      </c>
      <c r="U295" s="116">
        <f t="shared" si="51"/>
        <v>77934.575285714294</v>
      </c>
      <c r="V295" s="74" t="str">
        <f t="shared" si="52"/>
        <v>AéreoB3710</v>
      </c>
      <c r="W295" s="148">
        <f>+IF(AND($C295='C-Aux_CA'!$C$7,$D295='C-Aux_CA'!$C$5,$I295&gt;='C-Aux_CA'!$C$14,$H295&gt;='C-Aux_CA'!$C$15),1,0)</f>
        <v>0</v>
      </c>
      <c r="X295" s="148">
        <f t="shared" si="53"/>
        <v>2</v>
      </c>
      <c r="Y295" s="151" cm="1">
        <f t="array" ref="Y295">IF(W295=0,0,SUMPRODUCT(--($T295&gt;='C-BaremoVectorial'!$T$4:$T$1101),--(1=$W$4:$W$1101)))</f>
        <v>0</v>
      </c>
      <c r="Z295" s="151">
        <f t="shared" si="54"/>
        <v>0</v>
      </c>
      <c r="AA295" s="151" cm="1">
        <f t="array" ref="AA295">IF($W295=0,0,SUMPRODUCT(--(1=$W$4:$W$1101),--($U295&gt;='C-BaremoVectorial'!$U$4:$U$1101)))</f>
        <v>0</v>
      </c>
      <c r="AB295" s="21"/>
      <c r="AC295" s="21"/>
      <c r="AD295" s="21"/>
    </row>
    <row r="296" spans="1:30" ht="14.5" x14ac:dyDescent="0.35">
      <c r="A296" s="73">
        <f t="shared" si="56"/>
        <v>73</v>
      </c>
      <c r="B296" s="79" t="s">
        <v>8276</v>
      </c>
      <c r="C296" s="79" t="s">
        <v>8244</v>
      </c>
      <c r="D296" s="79" t="s">
        <v>14</v>
      </c>
      <c r="E296" s="79" t="s">
        <v>34</v>
      </c>
      <c r="F296" s="183">
        <v>1</v>
      </c>
      <c r="G296" s="79" t="s">
        <v>8296</v>
      </c>
      <c r="H296" s="78">
        <v>29000</v>
      </c>
      <c r="I296" s="74" cm="1">
        <f t="array" ref="I296">+INDEX('I-Gasificación'!$G$5:$G$1100,MATCH($C296&amp;$D296&amp;$E296&amp;$G296,'I-Gasificación'!$C$5:$C$1100&amp;'I-Gasificación'!$D$5:$D$1100&amp;'I-Gasificación'!$E$5:$E$1100&amp;'I-Gasificación'!$F$5:$F$1100,0))</f>
        <v>3864</v>
      </c>
      <c r="J296" s="112">
        <f>INDEX('I-Baremo_Depósitos_Lapesa'!$C:$C,MATCH($E296,'I-Baremo_Depósitos_Lapesa'!$B:$B,0),1)</f>
        <v>22724</v>
      </c>
      <c r="K296" s="78">
        <f t="shared" si="46"/>
        <v>32462.857142857145</v>
      </c>
      <c r="L296" s="122">
        <f>INDEX('I-Baremo_VA_Lapesa'!$D$5:$K$66,MATCH($E296,'I-Baremo_VA_Lapesa'!$C$5:$C$66,0),MATCH($G296,'I-Baremo_VA_Lapesa'!$D$4:$K$4,0))</f>
        <v>21020</v>
      </c>
      <c r="M296" s="123">
        <f t="shared" si="47"/>
        <v>30028.571428571431</v>
      </c>
      <c r="N296" s="113" cm="1">
        <f t="array" ref="N296">IF(AND($H296&lt;=4800,$I296&lt;=560),0,SUMPRODUCT(--($I296&gt;'I-Baremo_Regulación_Lapesa'!$B$4:$B$8),--($I296&lt;='I-Baremo_Regulación_Lapesa'!$C$4:$C$8),'I-Baremo_Regulación_Lapesa'!$D$4:$D$8))</f>
        <v>1760</v>
      </c>
      <c r="O296" s="78">
        <f t="shared" si="48"/>
        <v>2514.2857142857142</v>
      </c>
      <c r="P296" s="112">
        <f t="shared" si="49"/>
        <v>45504</v>
      </c>
      <c r="Q296" s="74">
        <f t="shared" si="50"/>
        <v>65005.714285714297</v>
      </c>
      <c r="R296" s="113">
        <f>INDEX('I-Baremo_Legalización'!$D$4:$D$100,MATCH($E296,'I-Baremo_Legalización'!$C$4:$C$100,0),1)</f>
        <v>2038.3500000000001</v>
      </c>
      <c r="S296" s="113" cm="1">
        <f t="array" ref="S296">+INDEX('I-Baremo_Acuerdo_Marco'!$F$2:$F$221,MATCH($C296&amp;$E296&amp;$G296,'I-Baremo_Acuerdo_Marco'!$C$2:$C$221&amp;'I-Baremo_Acuerdo_Marco'!$D$2:$D$221&amp;'I-Baremo_Acuerdo_Marco'!$E$2:$E$221,0))</f>
        <v>14825.811000000002</v>
      </c>
      <c r="T296" s="112">
        <f t="shared" si="55"/>
        <v>62368.161</v>
      </c>
      <c r="U296" s="116">
        <f t="shared" si="51"/>
        <v>81869.875285714297</v>
      </c>
      <c r="V296" s="74" t="str">
        <f t="shared" si="52"/>
        <v>AéreoB3864</v>
      </c>
      <c r="W296" s="148">
        <f>+IF(AND($C296='C-Aux_CA'!$C$7,$D296='C-Aux_CA'!$C$5,$I296&gt;='C-Aux_CA'!$C$14,$H296&gt;='C-Aux_CA'!$C$15),1,0)</f>
        <v>0</v>
      </c>
      <c r="X296" s="148">
        <f t="shared" si="53"/>
        <v>2</v>
      </c>
      <c r="Y296" s="151" cm="1">
        <f t="array" ref="Y296">IF(W296=0,0,SUMPRODUCT(--($T296&gt;='C-BaremoVectorial'!$T$4:$T$1101),--(1=$W$4:$W$1101)))</f>
        <v>0</v>
      </c>
      <c r="Z296" s="151">
        <f t="shared" si="54"/>
        <v>0</v>
      </c>
      <c r="AA296" s="151" cm="1">
        <f t="array" ref="AA296">IF($W296=0,0,SUMPRODUCT(--(1=$W$4:$W$1101),--($U296&gt;='C-BaremoVectorial'!$U$4:$U$1101)))</f>
        <v>0</v>
      </c>
      <c r="AB296" s="21"/>
      <c r="AC296" s="21"/>
      <c r="AD296" s="21"/>
    </row>
    <row r="297" spans="1:30" ht="14.5" x14ac:dyDescent="0.35">
      <c r="A297" s="73">
        <f t="shared" si="56"/>
        <v>74</v>
      </c>
      <c r="B297" s="79" t="s">
        <v>8276</v>
      </c>
      <c r="C297" s="79" t="s">
        <v>8244</v>
      </c>
      <c r="D297" s="79" t="s">
        <v>14</v>
      </c>
      <c r="E297" s="79" t="s">
        <v>35</v>
      </c>
      <c r="F297" s="183">
        <v>1</v>
      </c>
      <c r="G297" s="79" t="s">
        <v>8296</v>
      </c>
      <c r="H297" s="78">
        <v>34000</v>
      </c>
      <c r="I297" s="74" cm="1">
        <f t="array" ref="I297">+INDEX('I-Gasificación'!$G$5:$G$1100,MATCH($C297&amp;$D297&amp;$E297&amp;$G297,'I-Gasificación'!$C$5:$C$1100&amp;'I-Gasificación'!$D$5:$D$1100&amp;'I-Gasificación'!$E$5:$E$1100&amp;'I-Gasificación'!$F$5:$F$1100,0))</f>
        <v>4032</v>
      </c>
      <c r="J297" s="112">
        <f>INDEX('I-Baremo_Depósitos_Lapesa'!$C:$C,MATCH($E297,'I-Baremo_Depósitos_Lapesa'!$B:$B,0),1)</f>
        <v>25239</v>
      </c>
      <c r="K297" s="78">
        <f t="shared" si="46"/>
        <v>36055.71428571429</v>
      </c>
      <c r="L297" s="122">
        <f>INDEX('I-Baremo_VA_Lapesa'!$D$5:$K$66,MATCH($E297,'I-Baremo_VA_Lapesa'!$C$5:$C$66,0),MATCH($G297,'I-Baremo_VA_Lapesa'!$D$4:$K$4,0))</f>
        <v>16351</v>
      </c>
      <c r="M297" s="123">
        <f t="shared" si="47"/>
        <v>23358.571428571431</v>
      </c>
      <c r="N297" s="113" cm="1">
        <f t="array" ref="N297">IF(AND($H297&lt;=4800,$I297&lt;=560),0,SUMPRODUCT(--($I297&gt;'I-Baremo_Regulación_Lapesa'!$B$4:$B$8),--($I297&lt;='I-Baremo_Regulación_Lapesa'!$C$4:$C$8),'I-Baremo_Regulación_Lapesa'!$D$4:$D$8))</f>
        <v>1760</v>
      </c>
      <c r="O297" s="78">
        <f t="shared" si="48"/>
        <v>2514.2857142857142</v>
      </c>
      <c r="P297" s="112">
        <f t="shared" si="49"/>
        <v>43350</v>
      </c>
      <c r="Q297" s="74">
        <f t="shared" si="50"/>
        <v>61928.571428571442</v>
      </c>
      <c r="R297" s="113">
        <f>INDEX('I-Baremo_Legalización'!$D$4:$D$100,MATCH($E297,'I-Baremo_Legalización'!$C$4:$C$100,0),1)</f>
        <v>2038.3500000000001</v>
      </c>
      <c r="S297" s="113" cm="1">
        <f t="array" ref="S297">+INDEX('I-Baremo_Acuerdo_Marco'!$F$2:$F$221,MATCH($C297&amp;$E297&amp;$G297,'I-Baremo_Acuerdo_Marco'!$C$2:$C$221&amp;'I-Baremo_Acuerdo_Marco'!$D$2:$D$221&amp;'I-Baremo_Acuerdo_Marco'!$E$2:$E$221,0))</f>
        <v>18973.911</v>
      </c>
      <c r="T297" s="112">
        <f t="shared" si="55"/>
        <v>64362.260999999999</v>
      </c>
      <c r="U297" s="116">
        <f t="shared" si="51"/>
        <v>82940.832428571448</v>
      </c>
      <c r="V297" s="74" t="str">
        <f t="shared" si="52"/>
        <v>AéreoB4032</v>
      </c>
      <c r="W297" s="148">
        <f>+IF(AND($C297='C-Aux_CA'!$C$7,$D297='C-Aux_CA'!$C$5,$I297&gt;='C-Aux_CA'!$C$14,$H297&gt;='C-Aux_CA'!$C$15),1,0)</f>
        <v>0</v>
      </c>
      <c r="X297" s="148">
        <f t="shared" si="53"/>
        <v>2</v>
      </c>
      <c r="Y297" s="151" cm="1">
        <f t="array" ref="Y297">IF(W297=0,0,SUMPRODUCT(--($T297&gt;='C-BaremoVectorial'!$T$4:$T$1101),--(1=$W$4:$W$1101)))</f>
        <v>0</v>
      </c>
      <c r="Z297" s="151">
        <f t="shared" si="54"/>
        <v>0</v>
      </c>
      <c r="AA297" s="151" cm="1">
        <f t="array" ref="AA297">IF($W297=0,0,SUMPRODUCT(--(1=$W$4:$W$1101),--($U297&gt;='C-BaremoVectorial'!$U$4:$U$1101)))</f>
        <v>0</v>
      </c>
      <c r="AB297" s="21"/>
      <c r="AC297" s="21"/>
      <c r="AD297" s="21"/>
    </row>
    <row r="298" spans="1:30" ht="14.5" x14ac:dyDescent="0.35">
      <c r="A298" s="73">
        <f t="shared" si="56"/>
        <v>75</v>
      </c>
      <c r="B298" s="79" t="s">
        <v>8276</v>
      </c>
      <c r="C298" s="79" t="s">
        <v>8244</v>
      </c>
      <c r="D298" s="79" t="s">
        <v>14</v>
      </c>
      <c r="E298" s="79" t="s">
        <v>36</v>
      </c>
      <c r="F298" s="183">
        <v>1</v>
      </c>
      <c r="G298" s="79" t="s">
        <v>8296</v>
      </c>
      <c r="H298" s="78">
        <v>33000</v>
      </c>
      <c r="I298" s="74" cm="1">
        <f t="array" ref="I298">+INDEX('I-Gasificación'!$G$5:$G$1100,MATCH($C298&amp;$D298&amp;$E298&amp;$G298,'I-Gasificación'!$C$5:$C$1100&amp;'I-Gasificación'!$D$5:$D$1100&amp;'I-Gasificación'!$E$5:$E$1100&amp;'I-Gasificación'!$F$5:$F$1100,0))</f>
        <v>3808</v>
      </c>
      <c r="J298" s="112">
        <f>INDEX('I-Baremo_Depósitos_Lapesa'!$C:$C,MATCH($E298,'I-Baremo_Depósitos_Lapesa'!$B:$B,0),1)</f>
        <v>33708</v>
      </c>
      <c r="K298" s="78">
        <f t="shared" si="46"/>
        <v>48154.285714285717</v>
      </c>
      <c r="L298" s="122">
        <f>INDEX('I-Baremo_VA_Lapesa'!$D$5:$K$66,MATCH($E298,'I-Baremo_VA_Lapesa'!$C$5:$C$66,0),MATCH($G298,'I-Baremo_VA_Lapesa'!$D$4:$K$4,0))</f>
        <v>16351</v>
      </c>
      <c r="M298" s="123">
        <f t="shared" si="47"/>
        <v>23358.571428571431</v>
      </c>
      <c r="N298" s="113" cm="1">
        <f t="array" ref="N298">IF(AND($H298&lt;=4800,$I298&lt;=560),0,SUMPRODUCT(--($I298&gt;'I-Baremo_Regulación_Lapesa'!$B$4:$B$8),--($I298&lt;='I-Baremo_Regulación_Lapesa'!$C$4:$C$8),'I-Baremo_Regulación_Lapesa'!$D$4:$D$8))</f>
        <v>1760</v>
      </c>
      <c r="O298" s="78">
        <f t="shared" si="48"/>
        <v>2514.2857142857142</v>
      </c>
      <c r="P298" s="112">
        <f t="shared" si="49"/>
        <v>51819</v>
      </c>
      <c r="Q298" s="74">
        <f t="shared" si="50"/>
        <v>74027.142857142855</v>
      </c>
      <c r="R298" s="113">
        <f>INDEX('I-Baremo_Legalización'!$D$4:$D$100,MATCH($E298,'I-Baremo_Legalización'!$C$4:$C$100,0),1)</f>
        <v>2038.3500000000001</v>
      </c>
      <c r="S298" s="113" cm="1">
        <f t="array" ref="S298">+INDEX('I-Baremo_Acuerdo_Marco'!$F$2:$F$221,MATCH($C298&amp;$E298&amp;$G298,'I-Baremo_Acuerdo_Marco'!$C$2:$C$221&amp;'I-Baremo_Acuerdo_Marco'!$D$2:$D$221&amp;'I-Baremo_Acuerdo_Marco'!$E$2:$E$221,0))</f>
        <v>20528.210999999999</v>
      </c>
      <c r="T298" s="112">
        <f t="shared" si="55"/>
        <v>74385.561000000002</v>
      </c>
      <c r="U298" s="116">
        <f t="shared" si="51"/>
        <v>96593.703857142857</v>
      </c>
      <c r="V298" s="74" t="str">
        <f t="shared" si="52"/>
        <v>AéreoB3808</v>
      </c>
      <c r="W298" s="148">
        <f>+IF(AND($C298='C-Aux_CA'!$C$7,$D298='C-Aux_CA'!$C$5,$I298&gt;='C-Aux_CA'!$C$14,$H298&gt;='C-Aux_CA'!$C$15),1,0)</f>
        <v>0</v>
      </c>
      <c r="X298" s="148">
        <f t="shared" si="53"/>
        <v>2</v>
      </c>
      <c r="Y298" s="151" cm="1">
        <f t="array" ref="Y298">IF(W298=0,0,SUMPRODUCT(--($T298&gt;='C-BaremoVectorial'!$T$4:$T$1101),--(1=$W$4:$W$1101)))</f>
        <v>0</v>
      </c>
      <c r="Z298" s="151">
        <f t="shared" si="54"/>
        <v>0</v>
      </c>
      <c r="AA298" s="151" cm="1">
        <f t="array" ref="AA298">IF($W298=0,0,SUMPRODUCT(--(1=$W$4:$W$1101),--($U298&gt;='C-BaremoVectorial'!$U$4:$U$1101)))</f>
        <v>0</v>
      </c>
      <c r="AB298" s="21"/>
      <c r="AC298" s="21"/>
      <c r="AD298" s="21"/>
    </row>
    <row r="299" spans="1:30" ht="14.5" x14ac:dyDescent="0.35">
      <c r="A299" s="73">
        <f t="shared" si="56"/>
        <v>76</v>
      </c>
      <c r="B299" s="79" t="s">
        <v>8276</v>
      </c>
      <c r="C299" s="79" t="s">
        <v>8244</v>
      </c>
      <c r="D299" s="79" t="s">
        <v>14</v>
      </c>
      <c r="E299" s="79" t="s">
        <v>37</v>
      </c>
      <c r="F299" s="183">
        <v>1</v>
      </c>
      <c r="G299" s="79" t="s">
        <v>8296</v>
      </c>
      <c r="H299" s="78">
        <v>50000</v>
      </c>
      <c r="I299" s="74" cm="1">
        <f t="array" ref="I299">+INDEX('I-Gasificación'!$G$5:$G$1100,MATCH($C299&amp;$D299&amp;$E299&amp;$G299,'I-Gasificación'!$C$5:$C$1100&amp;'I-Gasificación'!$D$5:$D$1100&amp;'I-Gasificación'!$E$5:$E$1100&amp;'I-Gasificación'!$F$5:$F$1100,0))</f>
        <v>4270</v>
      </c>
      <c r="J299" s="112">
        <f>INDEX('I-Baremo_Depósitos_Lapesa'!$C:$C,MATCH($E299,'I-Baremo_Depósitos_Lapesa'!$B:$B,0),1)</f>
        <v>44444</v>
      </c>
      <c r="K299" s="78">
        <f t="shared" si="46"/>
        <v>63491.428571428572</v>
      </c>
      <c r="L299" s="122">
        <f>INDEX('I-Baremo_VA_Lapesa'!$D$5:$K$66,MATCH($E299,'I-Baremo_VA_Lapesa'!$C$5:$C$66,0),MATCH($G299,'I-Baremo_VA_Lapesa'!$D$4:$K$4,0))</f>
        <v>16351</v>
      </c>
      <c r="M299" s="123">
        <f t="shared" si="47"/>
        <v>23358.571428571431</v>
      </c>
      <c r="N299" s="113" cm="1">
        <f t="array" ref="N299">IF(AND($H299&lt;=4800,$I299&lt;=560),0,SUMPRODUCT(--($I299&gt;'I-Baremo_Regulación_Lapesa'!$B$4:$B$8),--($I299&lt;='I-Baremo_Regulación_Lapesa'!$C$4:$C$8),'I-Baremo_Regulación_Lapesa'!$D$4:$D$8))</f>
        <v>3820</v>
      </c>
      <c r="O299" s="78">
        <f t="shared" si="48"/>
        <v>5457.1428571428578</v>
      </c>
      <c r="P299" s="112">
        <f t="shared" si="49"/>
        <v>64615</v>
      </c>
      <c r="Q299" s="74">
        <f t="shared" si="50"/>
        <v>92307.142857142855</v>
      </c>
      <c r="R299" s="113">
        <f>INDEX('I-Baremo_Legalización'!$D$4:$D$100,MATCH($E299,'I-Baremo_Legalización'!$C$4:$C$100,0),1)</f>
        <v>2038.3500000000001</v>
      </c>
      <c r="S299" s="113" cm="1">
        <f t="array" ref="S299">+INDEX('I-Baremo_Acuerdo_Marco'!$F$2:$F$221,MATCH($C299&amp;$E299&amp;$G299,'I-Baremo_Acuerdo_Marco'!$C$2:$C$221&amp;'I-Baremo_Acuerdo_Marco'!$D$2:$D$221&amp;'I-Baremo_Acuerdo_Marco'!$E$2:$E$221,0))</f>
        <v>21545.710999999999</v>
      </c>
      <c r="T299" s="112">
        <f t="shared" si="55"/>
        <v>88199.061000000002</v>
      </c>
      <c r="U299" s="116">
        <f t="shared" si="51"/>
        <v>115891.20385714286</v>
      </c>
      <c r="V299" s="74" t="str">
        <f t="shared" si="52"/>
        <v>AéreoB4270</v>
      </c>
      <c r="W299" s="148">
        <f>+IF(AND($C299='C-Aux_CA'!$C$7,$D299='C-Aux_CA'!$C$5,$I299&gt;='C-Aux_CA'!$C$14,$H299&gt;='C-Aux_CA'!$C$15),1,0)</f>
        <v>0</v>
      </c>
      <c r="X299" s="148">
        <f t="shared" si="53"/>
        <v>2</v>
      </c>
      <c r="Y299" s="151" cm="1">
        <f t="array" ref="Y299">IF(W299=0,0,SUMPRODUCT(--($T299&gt;='C-BaremoVectorial'!$T$4:$T$1101),--(1=$W$4:$W$1101)))</f>
        <v>0</v>
      </c>
      <c r="Z299" s="151">
        <f t="shared" si="54"/>
        <v>0</v>
      </c>
      <c r="AA299" s="151" cm="1">
        <f t="array" ref="AA299">IF($W299=0,0,SUMPRODUCT(--(1=$W$4:$W$1101),--($U299&gt;='C-BaremoVectorial'!$U$4:$U$1101)))</f>
        <v>0</v>
      </c>
      <c r="AB299" s="21"/>
      <c r="AC299" s="21"/>
      <c r="AD299" s="21"/>
    </row>
    <row r="300" spans="1:30" ht="14.5" x14ac:dyDescent="0.35">
      <c r="A300" s="73">
        <f t="shared" si="56"/>
        <v>77</v>
      </c>
      <c r="B300" s="79" t="s">
        <v>8276</v>
      </c>
      <c r="C300" s="79" t="s">
        <v>8244</v>
      </c>
      <c r="D300" s="79" t="s">
        <v>14</v>
      </c>
      <c r="E300" s="79" t="s">
        <v>38</v>
      </c>
      <c r="F300" s="183">
        <v>1</v>
      </c>
      <c r="G300" s="79" t="s">
        <v>8296</v>
      </c>
      <c r="H300" s="78">
        <v>59000</v>
      </c>
      <c r="I300" s="74" cm="1">
        <f t="array" ref="I300">+INDEX('I-Gasificación'!$G$5:$G$1100,MATCH($C300&amp;$D300&amp;$E300&amp;$G300,'I-Gasificación'!$C$5:$C$1100&amp;'I-Gasificación'!$D$5:$D$1100&amp;'I-Gasificación'!$E$5:$E$1100&amp;'I-Gasificación'!$F$5:$F$1100,0))</f>
        <v>4536</v>
      </c>
      <c r="J300" s="112">
        <f>INDEX('I-Baremo_Depósitos_Lapesa'!$C:$C,MATCH($E300,'I-Baremo_Depósitos_Lapesa'!$B:$B,0),1)</f>
        <v>54246</v>
      </c>
      <c r="K300" s="78">
        <f t="shared" si="46"/>
        <v>77494.285714285725</v>
      </c>
      <c r="L300" s="122">
        <f>INDEX('I-Baremo_VA_Lapesa'!$D$5:$K$66,MATCH($E300,'I-Baremo_VA_Lapesa'!$C$5:$C$66,0),MATCH($G300,'I-Baremo_VA_Lapesa'!$D$4:$K$4,0))</f>
        <v>16351</v>
      </c>
      <c r="M300" s="123">
        <f t="shared" si="47"/>
        <v>23358.571428571431</v>
      </c>
      <c r="N300" s="113" cm="1">
        <f t="array" ref="N300">IF(AND($H300&lt;=4800,$I300&lt;=560),0,SUMPRODUCT(--($I300&gt;'I-Baremo_Regulación_Lapesa'!$B$4:$B$8),--($I300&lt;='I-Baremo_Regulación_Lapesa'!$C$4:$C$8),'I-Baremo_Regulación_Lapesa'!$D$4:$D$8))</f>
        <v>3820</v>
      </c>
      <c r="O300" s="78">
        <f t="shared" si="48"/>
        <v>5457.1428571428578</v>
      </c>
      <c r="P300" s="112">
        <f t="shared" si="49"/>
        <v>74417</v>
      </c>
      <c r="Q300" s="74">
        <f t="shared" si="50"/>
        <v>106310.00000000001</v>
      </c>
      <c r="R300" s="113">
        <f>INDEX('I-Baremo_Legalización'!$D$4:$D$100,MATCH($E300,'I-Baremo_Legalización'!$C$4:$C$100,0),1)</f>
        <v>2038.3500000000001</v>
      </c>
      <c r="S300" s="113" cm="1">
        <f t="array" ref="S300">+INDEX('I-Baremo_Acuerdo_Marco'!$F$2:$F$221,MATCH($C300&amp;$E300&amp;$G300,'I-Baremo_Acuerdo_Marco'!$C$2:$C$221&amp;'I-Baremo_Acuerdo_Marco'!$D$2:$D$221&amp;'I-Baremo_Acuerdo_Marco'!$E$2:$E$221,0))</f>
        <v>23534.510999999999</v>
      </c>
      <c r="T300" s="112">
        <f t="shared" si="55"/>
        <v>99989.861000000004</v>
      </c>
      <c r="U300" s="116">
        <f t="shared" si="51"/>
        <v>131882.86100000003</v>
      </c>
      <c r="V300" s="74" t="str">
        <f t="shared" si="52"/>
        <v>AéreoB4536</v>
      </c>
      <c r="W300" s="148">
        <f>+IF(AND($C300='C-Aux_CA'!$C$7,$D300='C-Aux_CA'!$C$5,$I300&gt;='C-Aux_CA'!$C$14,$H300&gt;='C-Aux_CA'!$C$15),1,0)</f>
        <v>0</v>
      </c>
      <c r="X300" s="148">
        <f t="shared" si="53"/>
        <v>2</v>
      </c>
      <c r="Y300" s="151" cm="1">
        <f t="array" ref="Y300">IF(W300=0,0,SUMPRODUCT(--($T300&gt;='C-BaremoVectorial'!$T$4:$T$1101),--(1=$W$4:$W$1101)))</f>
        <v>0</v>
      </c>
      <c r="Z300" s="151">
        <f t="shared" si="54"/>
        <v>0</v>
      </c>
      <c r="AA300" s="151" cm="1">
        <f t="array" ref="AA300">IF($W300=0,0,SUMPRODUCT(--(1=$W$4:$W$1101),--($U300&gt;='C-BaremoVectorial'!$U$4:$U$1101)))</f>
        <v>0</v>
      </c>
      <c r="AB300" s="21"/>
      <c r="AC300" s="21"/>
      <c r="AD300" s="21"/>
    </row>
    <row r="301" spans="1:30" ht="14.5" x14ac:dyDescent="0.35">
      <c r="A301" s="73">
        <f t="shared" si="56"/>
        <v>78</v>
      </c>
      <c r="B301" s="79" t="s">
        <v>8276</v>
      </c>
      <c r="C301" s="79" t="s">
        <v>8244</v>
      </c>
      <c r="D301" s="79" t="s">
        <v>14</v>
      </c>
      <c r="E301" s="79" t="s">
        <v>39</v>
      </c>
      <c r="F301" s="183">
        <v>1</v>
      </c>
      <c r="G301" s="79" t="s">
        <v>8296</v>
      </c>
      <c r="H301" s="78">
        <v>50000</v>
      </c>
      <c r="I301" s="74" cm="1">
        <f t="array" ref="I301">+INDEX('I-Gasificación'!$G$5:$G$1100,MATCH($C301&amp;$D301&amp;$E301&amp;$G301,'I-Gasificación'!$C$5:$C$1100&amp;'I-Gasificación'!$D$5:$D$1100&amp;'I-Gasificación'!$E$5:$E$1100&amp;'I-Gasificación'!$F$5:$F$1100,0))</f>
        <v>4158</v>
      </c>
      <c r="J301" s="112">
        <f>INDEX('I-Baremo_Depósitos_Lapesa'!$C:$C,MATCH($E301,'I-Baremo_Depósitos_Lapesa'!$B:$B,0),1)</f>
        <v>45432</v>
      </c>
      <c r="K301" s="78">
        <f t="shared" si="46"/>
        <v>64902.857142857145</v>
      </c>
      <c r="L301" s="122">
        <f>INDEX('I-Baremo_VA_Lapesa'!$D$5:$K$66,MATCH($E301,'I-Baremo_VA_Lapesa'!$C$5:$C$66,0),MATCH($G301,'I-Baremo_VA_Lapesa'!$D$4:$K$4,0))</f>
        <v>16351</v>
      </c>
      <c r="M301" s="123">
        <f t="shared" si="47"/>
        <v>23358.571428571431</v>
      </c>
      <c r="N301" s="113" cm="1">
        <f t="array" ref="N301">IF(AND($H301&lt;=4800,$I301&lt;=560),0,SUMPRODUCT(--($I301&gt;'I-Baremo_Regulación_Lapesa'!$B$4:$B$8),--($I301&lt;='I-Baremo_Regulación_Lapesa'!$C$4:$C$8),'I-Baremo_Regulación_Lapesa'!$D$4:$D$8))</f>
        <v>1760</v>
      </c>
      <c r="O301" s="78">
        <f t="shared" si="48"/>
        <v>2514.2857142857142</v>
      </c>
      <c r="P301" s="112">
        <f t="shared" si="49"/>
        <v>63543</v>
      </c>
      <c r="Q301" s="74">
        <f t="shared" si="50"/>
        <v>90775.71428571429</v>
      </c>
      <c r="R301" s="113">
        <f>INDEX('I-Baremo_Legalización'!$D$4:$D$100,MATCH($E301,'I-Baremo_Legalización'!$C$4:$C$100,0),1)</f>
        <v>2038.3500000000001</v>
      </c>
      <c r="S301" s="113" cm="1">
        <f t="array" ref="S301">+INDEX('I-Baremo_Acuerdo_Marco'!$F$2:$F$221,MATCH($C301&amp;$E301&amp;$G301,'I-Baremo_Acuerdo_Marco'!$C$2:$C$221&amp;'I-Baremo_Acuerdo_Marco'!$D$2:$D$221&amp;'I-Baremo_Acuerdo_Marco'!$E$2:$E$221,0))</f>
        <v>22913.010999999999</v>
      </c>
      <c r="T301" s="112">
        <f t="shared" si="55"/>
        <v>88494.361000000004</v>
      </c>
      <c r="U301" s="116">
        <f t="shared" si="51"/>
        <v>115727.07528571429</v>
      </c>
      <c r="V301" s="74" t="str">
        <f t="shared" si="52"/>
        <v>AéreoB4158</v>
      </c>
      <c r="W301" s="148">
        <f>+IF(AND($C301='C-Aux_CA'!$C$7,$D301='C-Aux_CA'!$C$5,$I301&gt;='C-Aux_CA'!$C$14,$H301&gt;='C-Aux_CA'!$C$15),1,0)</f>
        <v>0</v>
      </c>
      <c r="X301" s="148">
        <f t="shared" si="53"/>
        <v>2</v>
      </c>
      <c r="Y301" s="151" cm="1">
        <f t="array" ref="Y301">IF(W301=0,0,SUMPRODUCT(--($T301&gt;='C-BaremoVectorial'!$T$4:$T$1101),--(1=$W$4:$W$1101)))</f>
        <v>0</v>
      </c>
      <c r="Z301" s="151">
        <f t="shared" si="54"/>
        <v>0</v>
      </c>
      <c r="AA301" s="151" cm="1">
        <f t="array" ref="AA301">IF($W301=0,0,SUMPRODUCT(--(1=$W$4:$W$1101),--($U301&gt;='C-BaremoVectorial'!$U$4:$U$1101)))</f>
        <v>0</v>
      </c>
      <c r="AB301" s="21"/>
      <c r="AC301" s="21"/>
      <c r="AD301" s="21"/>
    </row>
    <row r="302" spans="1:30" ht="14.5" x14ac:dyDescent="0.35">
      <c r="A302" s="73">
        <f t="shared" si="56"/>
        <v>79</v>
      </c>
      <c r="B302" s="79" t="s">
        <v>8276</v>
      </c>
      <c r="C302" s="79" t="s">
        <v>8244</v>
      </c>
      <c r="D302" s="79" t="s">
        <v>14</v>
      </c>
      <c r="E302" s="79" t="s">
        <v>40</v>
      </c>
      <c r="F302" s="183">
        <v>1</v>
      </c>
      <c r="G302" s="79" t="s">
        <v>8296</v>
      </c>
      <c r="H302" s="78">
        <v>69000</v>
      </c>
      <c r="I302" s="74" cm="1">
        <f t="array" ref="I302">+INDEX('I-Gasificación'!$G$5:$G$1100,MATCH($C302&amp;$D302&amp;$E302&amp;$G302,'I-Gasificación'!$C$5:$C$1100&amp;'I-Gasificación'!$D$5:$D$1100&amp;'I-Gasificación'!$E$5:$E$1100&amp;'I-Gasificación'!$F$5:$F$1100,0))</f>
        <v>4816</v>
      </c>
      <c r="J302" s="112">
        <f>INDEX('I-Baremo_Depósitos_Lapesa'!$C:$C,MATCH($E302,'I-Baremo_Depósitos_Lapesa'!$B:$B,0),1)</f>
        <v>67147</v>
      </c>
      <c r="K302" s="78">
        <f t="shared" si="46"/>
        <v>95924.285714285725</v>
      </c>
      <c r="L302" s="122">
        <f>INDEX('I-Baremo_VA_Lapesa'!$D$5:$K$66,MATCH($E302,'I-Baremo_VA_Lapesa'!$C$5:$C$66,0),MATCH($G302,'I-Baremo_VA_Lapesa'!$D$4:$K$4,0))</f>
        <v>16351</v>
      </c>
      <c r="M302" s="123">
        <f t="shared" si="47"/>
        <v>23358.571428571431</v>
      </c>
      <c r="N302" s="113" cm="1">
        <f t="array" ref="N302">IF(AND($H302&lt;=4800,$I302&lt;=560),0,SUMPRODUCT(--($I302&gt;'I-Baremo_Regulación_Lapesa'!$B$4:$B$8),--($I302&lt;='I-Baremo_Regulación_Lapesa'!$C$4:$C$8),'I-Baremo_Regulación_Lapesa'!$D$4:$D$8))</f>
        <v>3820</v>
      </c>
      <c r="O302" s="78">
        <f t="shared" si="48"/>
        <v>5457.1428571428578</v>
      </c>
      <c r="P302" s="112">
        <f t="shared" si="49"/>
        <v>87318</v>
      </c>
      <c r="Q302" s="74">
        <f t="shared" si="50"/>
        <v>124740.00000000001</v>
      </c>
      <c r="R302" s="113">
        <f>INDEX('I-Baremo_Legalización'!$D$4:$D$100,MATCH($E302,'I-Baremo_Legalización'!$C$4:$C$100,0),1)</f>
        <v>3215.3500000000004</v>
      </c>
      <c r="S302" s="113" cm="1">
        <f t="array" ref="S302">+INDEX('I-Baremo_Acuerdo_Marco'!$F$2:$F$221,MATCH($C302&amp;$E302&amp;$G302,'I-Baremo_Acuerdo_Marco'!$C$2:$C$221&amp;'I-Baremo_Acuerdo_Marco'!$D$2:$D$221&amp;'I-Baremo_Acuerdo_Marco'!$E$2:$E$221,0))</f>
        <v>24013.010999999999</v>
      </c>
      <c r="T302" s="112">
        <f t="shared" si="55"/>
        <v>114546.361</v>
      </c>
      <c r="U302" s="116">
        <f t="shared" si="51"/>
        <v>151968.36100000003</v>
      </c>
      <c r="V302" s="74" t="str">
        <f t="shared" si="52"/>
        <v>AéreoB4816</v>
      </c>
      <c r="W302" s="148">
        <f>+IF(AND($C302='C-Aux_CA'!$C$7,$D302='C-Aux_CA'!$C$5,$I302&gt;='C-Aux_CA'!$C$14,$H302&gt;='C-Aux_CA'!$C$15),1,0)</f>
        <v>0</v>
      </c>
      <c r="X302" s="148">
        <f t="shared" si="53"/>
        <v>2</v>
      </c>
      <c r="Y302" s="151" cm="1">
        <f t="array" ref="Y302">IF(W302=0,0,SUMPRODUCT(--($T302&gt;='C-BaremoVectorial'!$T$4:$T$1101),--(1=$W$4:$W$1101)))</f>
        <v>0</v>
      </c>
      <c r="Z302" s="151">
        <f t="shared" si="54"/>
        <v>0</v>
      </c>
      <c r="AA302" s="151" cm="1">
        <f t="array" ref="AA302">IF($W302=0,0,SUMPRODUCT(--(1=$W$4:$W$1101),--($U302&gt;='C-BaremoVectorial'!$U$4:$U$1101)))</f>
        <v>0</v>
      </c>
      <c r="AB302" s="21"/>
      <c r="AC302" s="21"/>
      <c r="AD302" s="21"/>
    </row>
    <row r="303" spans="1:30" ht="14.5" x14ac:dyDescent="0.35">
      <c r="A303" s="73">
        <f t="shared" si="56"/>
        <v>80</v>
      </c>
      <c r="B303" s="79" t="s">
        <v>8277</v>
      </c>
      <c r="C303" s="79" t="s">
        <v>8244</v>
      </c>
      <c r="D303" s="79" t="s">
        <v>14</v>
      </c>
      <c r="E303" s="79" t="s">
        <v>41</v>
      </c>
      <c r="F303" s="183">
        <v>2</v>
      </c>
      <c r="G303" s="79" t="s">
        <v>8299</v>
      </c>
      <c r="H303" s="78">
        <f>2*13000</f>
        <v>26000</v>
      </c>
      <c r="I303" s="74" cm="1">
        <f t="array" ref="I303">+INDEX('I-Gasificación'!$G$5:$G$1100,MATCH($C303&amp;$D303&amp;$E303&amp;$G303,'I-Gasificación'!$C$5:$C$1100&amp;'I-Gasificación'!$D$5:$D$1100&amp;'I-Gasificación'!$E$5:$E$1100&amp;'I-Gasificación'!$F$5:$F$1100,0))</f>
        <v>6748</v>
      </c>
      <c r="J303" s="112">
        <f>INDEX('I-Baremo_Depósitos_Lapesa'!$C:$C,MATCH($E303,'I-Baremo_Depósitos_Lapesa'!$B:$B,0),1)</f>
        <v>21020</v>
      </c>
      <c r="K303" s="78">
        <f t="shared" si="46"/>
        <v>30028.571428571431</v>
      </c>
      <c r="L303" s="122">
        <f>INDEX('I-Baremo_VA_Lapesa'!$D$5:$K$66,MATCH($E303,'I-Baremo_VA_Lapesa'!$C$5:$C$66,0),MATCH($G303,'I-Baremo_VA_Lapesa'!$D$4:$K$4,0))</f>
        <v>32702</v>
      </c>
      <c r="M303" s="123">
        <f t="shared" si="47"/>
        <v>46717.142857142862</v>
      </c>
      <c r="N303" s="113" cm="1">
        <f t="array" ref="N303">IF(AND($H303&lt;=4800,$I303&lt;=560),0,SUMPRODUCT(--($I303&gt;'I-Baremo_Regulación_Lapesa'!$B$4:$B$8),--($I303&lt;='I-Baremo_Regulación_Lapesa'!$C$4:$C$8),'I-Baremo_Regulación_Lapesa'!$D$4:$D$8))</f>
        <v>3820</v>
      </c>
      <c r="O303" s="78">
        <f t="shared" si="48"/>
        <v>5457.1428571428578</v>
      </c>
      <c r="P303" s="112">
        <f t="shared" si="49"/>
        <v>57542</v>
      </c>
      <c r="Q303" s="74">
        <f t="shared" si="50"/>
        <v>82202.857142857145</v>
      </c>
      <c r="R303" s="113">
        <f>INDEX('I-Baremo_Legalización'!$D$4:$D$100,MATCH($E303,'I-Baremo_Legalización'!$C$4:$C$100,0),1)</f>
        <v>2038.3500000000001</v>
      </c>
      <c r="S303" s="113" cm="1">
        <f t="array" ref="S303">+INDEX('I-Baremo_Acuerdo_Marco'!$F$2:$F$221,MATCH($C303&amp;$E303&amp;$G303,'I-Baremo_Acuerdo_Marco'!$C$2:$C$221&amp;'I-Baremo_Acuerdo_Marco'!$D$2:$D$221&amp;'I-Baremo_Acuerdo_Marco'!$E$2:$E$221,0))</f>
        <v>20909.911</v>
      </c>
      <c r="T303" s="112">
        <f t="shared" si="55"/>
        <v>80490.260999999999</v>
      </c>
      <c r="U303" s="116">
        <f t="shared" si="51"/>
        <v>105151.11814285716</v>
      </c>
      <c r="V303" s="74" t="str">
        <f t="shared" si="52"/>
        <v>AéreoB6748</v>
      </c>
      <c r="W303" s="148">
        <f>+IF(AND($C303='C-Aux_CA'!$C$7,$D303='C-Aux_CA'!$C$5,$I303&gt;='C-Aux_CA'!$C$14,$H303&gt;='C-Aux_CA'!$C$15),1,0)</f>
        <v>0</v>
      </c>
      <c r="X303" s="148">
        <f t="shared" si="53"/>
        <v>1</v>
      </c>
      <c r="Y303" s="151" cm="1">
        <f t="array" ref="Y303">IF(W303=0,0,SUMPRODUCT(--($T303&gt;='C-BaremoVectorial'!$T$4:$T$1101),--(1=$W$4:$W$1101)))</f>
        <v>0</v>
      </c>
      <c r="Z303" s="151">
        <f t="shared" si="54"/>
        <v>0</v>
      </c>
      <c r="AA303" s="151" cm="1">
        <f t="array" ref="AA303">IF($W303=0,0,SUMPRODUCT(--(1=$W$4:$W$1101),--($U303&gt;='C-BaremoVectorial'!$U$4:$U$1101)))</f>
        <v>0</v>
      </c>
      <c r="AB303" s="21"/>
      <c r="AC303" s="21"/>
      <c r="AD303" s="21"/>
    </row>
    <row r="304" spans="1:30" ht="14.5" x14ac:dyDescent="0.35">
      <c r="A304" s="73">
        <f t="shared" si="56"/>
        <v>81</v>
      </c>
      <c r="B304" s="79" t="s">
        <v>8277</v>
      </c>
      <c r="C304" s="79" t="s">
        <v>8244</v>
      </c>
      <c r="D304" s="79" t="s">
        <v>14</v>
      </c>
      <c r="E304" s="79" t="s">
        <v>42</v>
      </c>
      <c r="F304" s="183">
        <v>2</v>
      </c>
      <c r="G304" s="79" t="s">
        <v>8299</v>
      </c>
      <c r="H304" s="78">
        <f>2*16000</f>
        <v>32000</v>
      </c>
      <c r="I304" s="74" cm="1">
        <f t="array" ref="I304">+INDEX('I-Gasificación'!$G$5:$G$1100,MATCH($C304&amp;$D304&amp;$E304&amp;$G304,'I-Gasificación'!$C$5:$C$1100&amp;'I-Gasificación'!$D$5:$D$1100&amp;'I-Gasificación'!$E$5:$E$1100&amp;'I-Gasificación'!$F$5:$F$1100,0))</f>
        <v>7000</v>
      </c>
      <c r="J304" s="112">
        <f>INDEX('I-Baremo_Depósitos_Lapesa'!$C:$C,MATCH($E304,'I-Baremo_Depósitos_Lapesa'!$B:$B,0),1)</f>
        <v>25584</v>
      </c>
      <c r="K304" s="78">
        <f t="shared" si="46"/>
        <v>36548.571428571428</v>
      </c>
      <c r="L304" s="122">
        <f>INDEX('I-Baremo_VA_Lapesa'!$D$5:$K$66,MATCH($E304,'I-Baremo_VA_Lapesa'!$C$5:$C$66,0),MATCH($G304,'I-Baremo_VA_Lapesa'!$D$4:$K$4,0))</f>
        <v>32702</v>
      </c>
      <c r="M304" s="123">
        <f t="shared" si="47"/>
        <v>46717.142857142862</v>
      </c>
      <c r="N304" s="113" cm="1">
        <f t="array" ref="N304">IF(AND($H304&lt;=4800,$I304&lt;=560),0,SUMPRODUCT(--($I304&gt;'I-Baremo_Regulación_Lapesa'!$B$4:$B$8),--($I304&lt;='I-Baremo_Regulación_Lapesa'!$C$4:$C$8),'I-Baremo_Regulación_Lapesa'!$D$4:$D$8))</f>
        <v>3820</v>
      </c>
      <c r="O304" s="78">
        <f t="shared" si="48"/>
        <v>5457.1428571428578</v>
      </c>
      <c r="P304" s="112">
        <f t="shared" si="49"/>
        <v>62106</v>
      </c>
      <c r="Q304" s="74">
        <f t="shared" si="50"/>
        <v>88722.857142857145</v>
      </c>
      <c r="R304" s="113">
        <f>INDEX('I-Baremo_Legalización'!$D$4:$D$100,MATCH($E304,'I-Baremo_Legalización'!$C$4:$C$100,0),1)</f>
        <v>2038.3500000000001</v>
      </c>
      <c r="S304" s="113" cm="1">
        <f t="array" ref="S304">+INDEX('I-Baremo_Acuerdo_Marco'!$F$2:$F$221,MATCH($C304&amp;$E304&amp;$G304,'I-Baremo_Acuerdo_Marco'!$C$2:$C$221&amp;'I-Baremo_Acuerdo_Marco'!$D$2:$D$221&amp;'I-Baremo_Acuerdo_Marco'!$E$2:$E$221,0))</f>
        <v>22095.710999999999</v>
      </c>
      <c r="T304" s="112">
        <f t="shared" si="55"/>
        <v>86240.061000000002</v>
      </c>
      <c r="U304" s="116">
        <f t="shared" si="51"/>
        <v>112856.91814285715</v>
      </c>
      <c r="V304" s="74" t="str">
        <f t="shared" si="52"/>
        <v>AéreoB7000</v>
      </c>
      <c r="W304" s="148">
        <f>+IF(AND($C304='C-Aux_CA'!$C$7,$D304='C-Aux_CA'!$C$5,$I304&gt;='C-Aux_CA'!$C$14,$H304&gt;='C-Aux_CA'!$C$15),1,0)</f>
        <v>0</v>
      </c>
      <c r="X304" s="148">
        <f t="shared" si="53"/>
        <v>1</v>
      </c>
      <c r="Y304" s="151" cm="1">
        <f t="array" ref="Y304">IF(W304=0,0,SUMPRODUCT(--($T304&gt;='C-BaremoVectorial'!$T$4:$T$1101),--(1=$W$4:$W$1101)))</f>
        <v>0</v>
      </c>
      <c r="Z304" s="151">
        <f t="shared" si="54"/>
        <v>0</v>
      </c>
      <c r="AA304" s="151" cm="1">
        <f t="array" ref="AA304">IF($W304=0,0,SUMPRODUCT(--(1=$W$4:$W$1101),--($U304&gt;='C-BaremoVectorial'!$U$4:$U$1101)))</f>
        <v>0</v>
      </c>
      <c r="AB304" s="21"/>
      <c r="AC304" s="21"/>
      <c r="AD304" s="21"/>
    </row>
    <row r="305" spans="1:30" ht="14.5" x14ac:dyDescent="0.35">
      <c r="A305" s="73">
        <f t="shared" si="56"/>
        <v>82</v>
      </c>
      <c r="B305" s="79" t="s">
        <v>8277</v>
      </c>
      <c r="C305" s="79" t="s">
        <v>8244</v>
      </c>
      <c r="D305" s="79" t="s">
        <v>14</v>
      </c>
      <c r="E305" s="79" t="s">
        <v>43</v>
      </c>
      <c r="F305" s="183">
        <v>2</v>
      </c>
      <c r="G305" s="79" t="s">
        <v>8299</v>
      </c>
      <c r="H305" s="78">
        <f>2*19000</f>
        <v>38000</v>
      </c>
      <c r="I305" s="74" cm="1">
        <f t="array" ref="I305">+INDEX('I-Gasificación'!$G$5:$G$1100,MATCH($C305&amp;$D305&amp;$E305&amp;$G305,'I-Gasificación'!$C$5:$C$1100&amp;'I-Gasificación'!$D$5:$D$1100&amp;'I-Gasificación'!$E$5:$E$1100&amp;'I-Gasificación'!$F$5:$F$1100,0))</f>
        <v>7224</v>
      </c>
      <c r="J305" s="112">
        <f>INDEX('I-Baremo_Depósitos_Lapesa'!$C:$C,MATCH($E305,'I-Baremo_Depósitos_Lapesa'!$B:$B,0),1)</f>
        <v>27832</v>
      </c>
      <c r="K305" s="78">
        <f t="shared" si="46"/>
        <v>39760</v>
      </c>
      <c r="L305" s="122">
        <f>INDEX('I-Baremo_VA_Lapesa'!$D$5:$K$66,MATCH($E305,'I-Baremo_VA_Lapesa'!$C$5:$C$66,0),MATCH($G305,'I-Baremo_VA_Lapesa'!$D$4:$K$4,0))</f>
        <v>32702</v>
      </c>
      <c r="M305" s="123">
        <f t="shared" si="47"/>
        <v>46717.142857142862</v>
      </c>
      <c r="N305" s="113" cm="1">
        <f t="array" ref="N305">IF(AND($H305&lt;=4800,$I305&lt;=560),0,SUMPRODUCT(--($I305&gt;'I-Baremo_Regulación_Lapesa'!$B$4:$B$8),--($I305&lt;='I-Baremo_Regulación_Lapesa'!$C$4:$C$8),'I-Baremo_Regulación_Lapesa'!$D$4:$D$8))</f>
        <v>4700</v>
      </c>
      <c r="O305" s="78">
        <f t="shared" si="48"/>
        <v>6714.2857142857147</v>
      </c>
      <c r="P305" s="112">
        <f t="shared" si="49"/>
        <v>65234</v>
      </c>
      <c r="Q305" s="74">
        <f t="shared" si="50"/>
        <v>93191.42857142858</v>
      </c>
      <c r="R305" s="113">
        <f>INDEX('I-Baremo_Legalización'!$D$4:$D$100,MATCH($E305,'I-Baremo_Legalización'!$C$4:$C$100,0),1)</f>
        <v>2038.3500000000001</v>
      </c>
      <c r="S305" s="113" cm="1">
        <f t="array" ref="S305">+INDEX('I-Baremo_Acuerdo_Marco'!$F$2:$F$221,MATCH($C305&amp;$E305&amp;$G305,'I-Baremo_Acuerdo_Marco'!$C$2:$C$221&amp;'I-Baremo_Acuerdo_Marco'!$D$2:$D$221&amp;'I-Baremo_Acuerdo_Marco'!$E$2:$E$221,0))</f>
        <v>25017.311000000002</v>
      </c>
      <c r="T305" s="112">
        <f t="shared" si="55"/>
        <v>92289.661000000007</v>
      </c>
      <c r="U305" s="116">
        <f t="shared" si="51"/>
        <v>120247.08957142859</v>
      </c>
      <c r="V305" s="74" t="str">
        <f t="shared" si="52"/>
        <v>AéreoB7224</v>
      </c>
      <c r="W305" s="148">
        <f>+IF(AND($C305='C-Aux_CA'!$C$7,$D305='C-Aux_CA'!$C$5,$I305&gt;='C-Aux_CA'!$C$14,$H305&gt;='C-Aux_CA'!$C$15),1,0)</f>
        <v>0</v>
      </c>
      <c r="X305" s="148">
        <f t="shared" si="53"/>
        <v>1</v>
      </c>
      <c r="Y305" s="151" cm="1">
        <f t="array" ref="Y305">IF(W305=0,0,SUMPRODUCT(--($T305&gt;='C-BaremoVectorial'!$T$4:$T$1101),--(1=$W$4:$W$1101)))</f>
        <v>0</v>
      </c>
      <c r="Z305" s="151">
        <f t="shared" si="54"/>
        <v>0</v>
      </c>
      <c r="AA305" s="151" cm="1">
        <f t="array" ref="AA305">IF($W305=0,0,SUMPRODUCT(--(1=$W$4:$W$1101),--($U305&gt;='C-BaremoVectorial'!$U$4:$U$1101)))</f>
        <v>0</v>
      </c>
      <c r="AB305" s="21"/>
      <c r="AC305" s="21"/>
      <c r="AD305" s="21"/>
    </row>
    <row r="306" spans="1:30" ht="14.5" x14ac:dyDescent="0.35">
      <c r="A306" s="73">
        <f t="shared" si="56"/>
        <v>83</v>
      </c>
      <c r="B306" s="79" t="s">
        <v>8277</v>
      </c>
      <c r="C306" s="79" t="s">
        <v>8244</v>
      </c>
      <c r="D306" s="79" t="s">
        <v>14</v>
      </c>
      <c r="E306" s="79" t="s">
        <v>44</v>
      </c>
      <c r="F306" s="183">
        <v>2</v>
      </c>
      <c r="G306" s="79" t="s">
        <v>8299</v>
      </c>
      <c r="H306" s="78">
        <f>2*22000</f>
        <v>44000</v>
      </c>
      <c r="I306" s="74" cm="1">
        <f t="array" ref="I306">+INDEX('I-Gasificación'!$G$5:$G$1100,MATCH($C306&amp;$D306&amp;$E306&amp;$G306,'I-Gasificación'!$C$5:$C$1100&amp;'I-Gasificación'!$D$5:$D$1100&amp;'I-Gasificación'!$E$5:$E$1100&amp;'I-Gasificación'!$F$5:$F$1100,0))</f>
        <v>7476</v>
      </c>
      <c r="J306" s="112">
        <f>INDEX('I-Baremo_Depósitos_Lapesa'!$C:$C,MATCH($E306,'I-Baremo_Depósitos_Lapesa'!$B:$B,0),1)</f>
        <v>35864</v>
      </c>
      <c r="K306" s="78">
        <f t="shared" si="46"/>
        <v>51234.285714285717</v>
      </c>
      <c r="L306" s="122">
        <f>INDEX('I-Baremo_VA_Lapesa'!$D$5:$K$66,MATCH($E306,'I-Baremo_VA_Lapesa'!$C$5:$C$66,0),MATCH($G306,'I-Baremo_VA_Lapesa'!$D$4:$K$4,0))</f>
        <v>32702</v>
      </c>
      <c r="M306" s="123">
        <f t="shared" si="47"/>
        <v>46717.142857142862</v>
      </c>
      <c r="N306" s="113" cm="1">
        <f t="array" ref="N306">IF(AND($H306&lt;=4800,$I306&lt;=560),0,SUMPRODUCT(--($I306&gt;'I-Baremo_Regulación_Lapesa'!$B$4:$B$8),--($I306&lt;='I-Baremo_Regulación_Lapesa'!$C$4:$C$8),'I-Baremo_Regulación_Lapesa'!$D$4:$D$8))</f>
        <v>4700</v>
      </c>
      <c r="O306" s="78">
        <f t="shared" si="48"/>
        <v>6714.2857142857147</v>
      </c>
      <c r="P306" s="112">
        <f t="shared" si="49"/>
        <v>73266</v>
      </c>
      <c r="Q306" s="74">
        <f t="shared" si="50"/>
        <v>104665.71428571429</v>
      </c>
      <c r="R306" s="113">
        <f>INDEX('I-Baremo_Legalización'!$D$4:$D$100,MATCH($E306,'I-Baremo_Legalización'!$C$4:$C$100,0),1)</f>
        <v>2038.3500000000001</v>
      </c>
      <c r="S306" s="113" cm="1">
        <f t="array" ref="S306">+INDEX('I-Baremo_Acuerdo_Marco'!$F$2:$F$221,MATCH($C306&amp;$E306&amp;$G306,'I-Baremo_Acuerdo_Marco'!$C$2:$C$221&amp;'I-Baremo_Acuerdo_Marco'!$D$2:$D$221&amp;'I-Baremo_Acuerdo_Marco'!$E$2:$E$221,0))</f>
        <v>26561.710999999999</v>
      </c>
      <c r="T306" s="112">
        <f t="shared" si="55"/>
        <v>101866.061</v>
      </c>
      <c r="U306" s="116">
        <f t="shared" si="51"/>
        <v>133265.77528571431</v>
      </c>
      <c r="V306" s="74" t="str">
        <f t="shared" si="52"/>
        <v>AéreoB7476</v>
      </c>
      <c r="W306" s="148">
        <f>+IF(AND($C306='C-Aux_CA'!$C$7,$D306='C-Aux_CA'!$C$5,$I306&gt;='C-Aux_CA'!$C$14,$H306&gt;='C-Aux_CA'!$C$15),1,0)</f>
        <v>0</v>
      </c>
      <c r="X306" s="148">
        <f t="shared" si="53"/>
        <v>1</v>
      </c>
      <c r="Y306" s="151" cm="1">
        <f t="array" ref="Y306">IF(W306=0,0,SUMPRODUCT(--($T306&gt;='C-BaremoVectorial'!$T$4:$T$1101),--(1=$W$4:$W$1101)))</f>
        <v>0</v>
      </c>
      <c r="Z306" s="151">
        <f t="shared" si="54"/>
        <v>0</v>
      </c>
      <c r="AA306" s="151" cm="1">
        <f t="array" ref="AA306">IF($W306=0,0,SUMPRODUCT(--(1=$W$4:$W$1101),--($U306&gt;='C-BaremoVectorial'!$U$4:$U$1101)))</f>
        <v>0</v>
      </c>
      <c r="AB306" s="21"/>
      <c r="AC306" s="21"/>
      <c r="AD306" s="21"/>
    </row>
    <row r="307" spans="1:30" ht="14.5" x14ac:dyDescent="0.35">
      <c r="A307" s="73">
        <f t="shared" si="56"/>
        <v>84</v>
      </c>
      <c r="B307" s="79" t="s">
        <v>8277</v>
      </c>
      <c r="C307" s="79" t="s">
        <v>8244</v>
      </c>
      <c r="D307" s="79" t="s">
        <v>14</v>
      </c>
      <c r="E307" s="79" t="s">
        <v>45</v>
      </c>
      <c r="F307" s="183">
        <v>2</v>
      </c>
      <c r="G307" s="79" t="s">
        <v>8299</v>
      </c>
      <c r="H307" s="78">
        <f>2*24000</f>
        <v>48000</v>
      </c>
      <c r="I307" s="74" cm="1">
        <f t="array" ref="I307">+INDEX('I-Gasificación'!$G$5:$G$1100,MATCH($C307&amp;$D307&amp;$E307&amp;$G307,'I-Gasificación'!$C$5:$C$1100&amp;'I-Gasificación'!$D$5:$D$1100&amp;'I-Gasificación'!$E$5:$E$1100&amp;'I-Gasificación'!$F$5:$F$1100,0))</f>
        <v>7420</v>
      </c>
      <c r="J307" s="112">
        <f>INDEX('I-Baremo_Depósitos_Lapesa'!$C:$C,MATCH($E307,'I-Baremo_Depósitos_Lapesa'!$B:$B,0),1)</f>
        <v>40898</v>
      </c>
      <c r="K307" s="78">
        <f t="shared" si="46"/>
        <v>58425.71428571429</v>
      </c>
      <c r="L307" s="122">
        <f>INDEX('I-Baremo_VA_Lapesa'!$D$5:$K$66,MATCH($E307,'I-Baremo_VA_Lapesa'!$C$5:$C$66,0),MATCH($G307,'I-Baremo_VA_Lapesa'!$D$4:$K$4,0))</f>
        <v>32702</v>
      </c>
      <c r="M307" s="123">
        <f t="shared" si="47"/>
        <v>46717.142857142862</v>
      </c>
      <c r="N307" s="113" cm="1">
        <f t="array" ref="N307">IF(AND($H307&lt;=4800,$I307&lt;=560),0,SUMPRODUCT(--($I307&gt;'I-Baremo_Regulación_Lapesa'!$B$4:$B$8),--($I307&lt;='I-Baremo_Regulación_Lapesa'!$C$4:$C$8),'I-Baremo_Regulación_Lapesa'!$D$4:$D$8))</f>
        <v>4700</v>
      </c>
      <c r="O307" s="78">
        <f t="shared" si="48"/>
        <v>6714.2857142857147</v>
      </c>
      <c r="P307" s="112">
        <f t="shared" si="49"/>
        <v>78300</v>
      </c>
      <c r="Q307" s="74">
        <f t="shared" si="50"/>
        <v>111857.14285714287</v>
      </c>
      <c r="R307" s="113">
        <f>INDEX('I-Baremo_Legalización'!$D$4:$D$100,MATCH($E307,'I-Baremo_Legalización'!$C$4:$C$100,0),1)</f>
        <v>2038.3500000000001</v>
      </c>
      <c r="S307" s="113" cm="1">
        <f t="array" ref="S307">+INDEX('I-Baremo_Acuerdo_Marco'!$F$2:$F$221,MATCH($C307&amp;$E307&amp;$G307,'I-Baremo_Acuerdo_Marco'!$C$2:$C$221&amp;'I-Baremo_Acuerdo_Marco'!$D$2:$D$221&amp;'I-Baremo_Acuerdo_Marco'!$E$2:$E$221,0))</f>
        <v>26935.710999999999</v>
      </c>
      <c r="T307" s="112">
        <f t="shared" si="55"/>
        <v>107274.061</v>
      </c>
      <c r="U307" s="116">
        <f t="shared" si="51"/>
        <v>140831.20385714289</v>
      </c>
      <c r="V307" s="74" t="str">
        <f t="shared" si="52"/>
        <v>AéreoB7420</v>
      </c>
      <c r="W307" s="148">
        <f>+IF(AND($C307='C-Aux_CA'!$C$7,$D307='C-Aux_CA'!$C$5,$I307&gt;='C-Aux_CA'!$C$14,$H307&gt;='C-Aux_CA'!$C$15),1,0)</f>
        <v>0</v>
      </c>
      <c r="X307" s="148">
        <f t="shared" si="53"/>
        <v>1</v>
      </c>
      <c r="Y307" s="151" cm="1">
        <f t="array" ref="Y307">IF(W307=0,0,SUMPRODUCT(--($T307&gt;='C-BaremoVectorial'!$T$4:$T$1101),--(1=$W$4:$W$1101)))</f>
        <v>0</v>
      </c>
      <c r="Z307" s="151">
        <f t="shared" si="54"/>
        <v>0</v>
      </c>
      <c r="AA307" s="151" cm="1">
        <f t="array" ref="AA307">IF($W307=0,0,SUMPRODUCT(--(1=$W$4:$W$1101),--($U307&gt;='C-BaremoVectorial'!$U$4:$U$1101)))</f>
        <v>0</v>
      </c>
      <c r="AB307" s="21"/>
      <c r="AC307" s="21"/>
      <c r="AD307" s="21"/>
    </row>
    <row r="308" spans="1:30" ht="14.5" x14ac:dyDescent="0.35">
      <c r="A308" s="73">
        <f t="shared" si="56"/>
        <v>85</v>
      </c>
      <c r="B308" s="79" t="s">
        <v>8277</v>
      </c>
      <c r="C308" s="79" t="s">
        <v>8244</v>
      </c>
      <c r="D308" s="79" t="s">
        <v>14</v>
      </c>
      <c r="E308" s="79" t="s">
        <v>46</v>
      </c>
      <c r="F308" s="183">
        <v>2</v>
      </c>
      <c r="G308" s="79" t="s">
        <v>8299</v>
      </c>
      <c r="H308" s="78">
        <f>2*29000</f>
        <v>58000</v>
      </c>
      <c r="I308" s="74" cm="1">
        <f t="array" ref="I308">+INDEX('I-Gasificación'!$G$5:$G$1100,MATCH($C308&amp;$D308&amp;$E308&amp;$G308,'I-Gasificación'!$C$5:$C$1100&amp;'I-Gasificación'!$D$5:$D$1100&amp;'I-Gasificación'!$E$5:$E$1100&amp;'I-Gasificación'!$F$5:$F$1100,0))</f>
        <v>7728</v>
      </c>
      <c r="J308" s="112">
        <f>INDEX('I-Baremo_Depósitos_Lapesa'!$C:$C,MATCH($E308,'I-Baremo_Depósitos_Lapesa'!$B:$B,0),1)</f>
        <v>45448</v>
      </c>
      <c r="K308" s="78">
        <f t="shared" si="46"/>
        <v>64925.71428571429</v>
      </c>
      <c r="L308" s="122">
        <f>INDEX('I-Baremo_VA_Lapesa'!$D$5:$K$66,MATCH($E308,'I-Baremo_VA_Lapesa'!$C$5:$C$66,0),MATCH($G308,'I-Baremo_VA_Lapesa'!$D$4:$K$4,0))</f>
        <v>32702</v>
      </c>
      <c r="M308" s="123">
        <f t="shared" si="47"/>
        <v>46717.142857142862</v>
      </c>
      <c r="N308" s="113" cm="1">
        <f t="array" ref="N308">IF(AND($H308&lt;=4800,$I308&lt;=560),0,SUMPRODUCT(--($I308&gt;'I-Baremo_Regulación_Lapesa'!$B$4:$B$8),--($I308&lt;='I-Baremo_Regulación_Lapesa'!$C$4:$C$8),'I-Baremo_Regulación_Lapesa'!$D$4:$D$8))</f>
        <v>4700</v>
      </c>
      <c r="O308" s="78">
        <f t="shared" si="48"/>
        <v>6714.2857142857147</v>
      </c>
      <c r="P308" s="112">
        <f t="shared" si="49"/>
        <v>82850</v>
      </c>
      <c r="Q308" s="74">
        <f t="shared" si="50"/>
        <v>118357.14285714287</v>
      </c>
      <c r="R308" s="113">
        <f>INDEX('I-Baremo_Legalización'!$D$4:$D$100,MATCH($E308,'I-Baremo_Legalización'!$C$4:$C$100,0),1)</f>
        <v>2038.3500000000001</v>
      </c>
      <c r="S308" s="113" cm="1">
        <f t="array" ref="S308">+INDEX('I-Baremo_Acuerdo_Marco'!$F$2:$F$221,MATCH($C308&amp;$E308&amp;$G308,'I-Baremo_Acuerdo_Marco'!$C$2:$C$221&amp;'I-Baremo_Acuerdo_Marco'!$D$2:$D$221&amp;'I-Baremo_Acuerdo_Marco'!$E$2:$E$221,0))</f>
        <v>28306.311000000002</v>
      </c>
      <c r="T308" s="112">
        <f t="shared" si="55"/>
        <v>113194.66100000001</v>
      </c>
      <c r="U308" s="116">
        <f t="shared" si="51"/>
        <v>148701.80385714286</v>
      </c>
      <c r="V308" s="74" t="str">
        <f t="shared" si="52"/>
        <v>AéreoB7728</v>
      </c>
      <c r="W308" s="148">
        <f>+IF(AND($C308='C-Aux_CA'!$C$7,$D308='C-Aux_CA'!$C$5,$I308&gt;='C-Aux_CA'!$C$14,$H308&gt;='C-Aux_CA'!$C$15),1,0)</f>
        <v>0</v>
      </c>
      <c r="X308" s="148">
        <f t="shared" si="53"/>
        <v>1</v>
      </c>
      <c r="Y308" s="151" cm="1">
        <f t="array" ref="Y308">IF(W308=0,0,SUMPRODUCT(--($T308&gt;='C-BaremoVectorial'!$T$4:$T$1101),--(1=$W$4:$W$1101)))</f>
        <v>0</v>
      </c>
      <c r="Z308" s="151">
        <f t="shared" si="54"/>
        <v>0</v>
      </c>
      <c r="AA308" s="151" cm="1">
        <f t="array" ref="AA308">IF($W308=0,0,SUMPRODUCT(--(1=$W$4:$W$1101),--($U308&gt;='C-BaremoVectorial'!$U$4:$U$1101)))</f>
        <v>0</v>
      </c>
      <c r="AB308" s="21"/>
      <c r="AC308" s="21"/>
      <c r="AD308" s="21"/>
    </row>
    <row r="309" spans="1:30" ht="14.5" x14ac:dyDescent="0.35">
      <c r="A309" s="73">
        <f t="shared" si="56"/>
        <v>86</v>
      </c>
      <c r="B309" s="79" t="s">
        <v>8277</v>
      </c>
      <c r="C309" s="79" t="s">
        <v>8244</v>
      </c>
      <c r="D309" s="79" t="s">
        <v>14</v>
      </c>
      <c r="E309" s="79" t="s">
        <v>47</v>
      </c>
      <c r="F309" s="183">
        <v>2</v>
      </c>
      <c r="G309" s="79" t="s">
        <v>8299</v>
      </c>
      <c r="H309" s="78">
        <f>2*34000</f>
        <v>68000</v>
      </c>
      <c r="I309" s="74" cm="1">
        <f t="array" ref="I309">+INDEX('I-Gasificación'!$G$5:$G$1100,MATCH($C309&amp;$D309&amp;$E309&amp;$G309,'I-Gasificación'!$C$5:$C$1100&amp;'I-Gasificación'!$D$5:$D$1100&amp;'I-Gasificación'!$E$5:$E$1100&amp;'I-Gasificación'!$F$5:$F$1100,0))</f>
        <v>8064</v>
      </c>
      <c r="J309" s="112">
        <f>INDEX('I-Baremo_Depósitos_Lapesa'!$C:$C,MATCH($E309,'I-Baremo_Depósitos_Lapesa'!$B:$B,0),1)</f>
        <v>50478</v>
      </c>
      <c r="K309" s="78">
        <f t="shared" si="46"/>
        <v>72111.42857142858</v>
      </c>
      <c r="L309" s="122">
        <f>INDEX('I-Baremo_VA_Lapesa'!$D$5:$K$66,MATCH($E309,'I-Baremo_VA_Lapesa'!$C$5:$C$66,0),MATCH($G309,'I-Baremo_VA_Lapesa'!$D$4:$K$4,0))</f>
        <v>32702</v>
      </c>
      <c r="M309" s="123">
        <f t="shared" si="47"/>
        <v>46717.142857142862</v>
      </c>
      <c r="N309" s="113" cm="1">
        <f t="array" ref="N309">IF(AND($H309&lt;=4800,$I309&lt;=560),0,SUMPRODUCT(--($I309&gt;'I-Baremo_Regulación_Lapesa'!$B$4:$B$8),--($I309&lt;='I-Baremo_Regulación_Lapesa'!$C$4:$C$8),'I-Baremo_Regulación_Lapesa'!$D$4:$D$8))</f>
        <v>4700</v>
      </c>
      <c r="O309" s="78">
        <f t="shared" si="48"/>
        <v>6714.2857142857147</v>
      </c>
      <c r="P309" s="112">
        <f t="shared" si="49"/>
        <v>87880</v>
      </c>
      <c r="Q309" s="74">
        <f t="shared" si="50"/>
        <v>125542.85714285716</v>
      </c>
      <c r="R309" s="113">
        <f>INDEX('I-Baremo_Legalización'!$D$4:$D$100,MATCH($E309,'I-Baremo_Legalización'!$C$4:$C$100,0),1)</f>
        <v>3215.3500000000004</v>
      </c>
      <c r="S309" s="113" cm="1">
        <f t="array" ref="S309">+INDEX('I-Baremo_Acuerdo_Marco'!$F$2:$F$221,MATCH($C309&amp;$E309&amp;$G309,'I-Baremo_Acuerdo_Marco'!$C$2:$C$221&amp;'I-Baremo_Acuerdo_Marco'!$D$2:$D$221&amp;'I-Baremo_Acuerdo_Marco'!$E$2:$E$221,0))</f>
        <v>36895.331000000006</v>
      </c>
      <c r="T309" s="112">
        <f t="shared" si="55"/>
        <v>127990.68100000001</v>
      </c>
      <c r="U309" s="116">
        <f t="shared" si="51"/>
        <v>165653.53814285717</v>
      </c>
      <c r="V309" s="74" t="str">
        <f t="shared" si="52"/>
        <v>AéreoB8064</v>
      </c>
      <c r="W309" s="148">
        <f>+IF(AND($C309='C-Aux_CA'!$C$7,$D309='C-Aux_CA'!$C$5,$I309&gt;='C-Aux_CA'!$C$14,$H309&gt;='C-Aux_CA'!$C$15),1,0)</f>
        <v>0</v>
      </c>
      <c r="X309" s="148">
        <f t="shared" si="53"/>
        <v>1</v>
      </c>
      <c r="Y309" s="151" cm="1">
        <f t="array" ref="Y309">IF(W309=0,0,SUMPRODUCT(--($T309&gt;='C-BaremoVectorial'!$T$4:$T$1101),--(1=$W$4:$W$1101)))</f>
        <v>0</v>
      </c>
      <c r="Z309" s="151">
        <f t="shared" si="54"/>
        <v>0</v>
      </c>
      <c r="AA309" s="151" cm="1">
        <f t="array" ref="AA309">IF($W309=0,0,SUMPRODUCT(--(1=$W$4:$W$1101),--($U309&gt;='C-BaremoVectorial'!$U$4:$U$1101)))</f>
        <v>0</v>
      </c>
      <c r="AB309" s="21"/>
      <c r="AC309" s="21"/>
      <c r="AD309" s="21"/>
    </row>
    <row r="310" spans="1:30" ht="14.5" x14ac:dyDescent="0.35">
      <c r="A310" s="73">
        <f t="shared" si="56"/>
        <v>87</v>
      </c>
      <c r="B310" s="79" t="s">
        <v>8277</v>
      </c>
      <c r="C310" s="79" t="s">
        <v>8244</v>
      </c>
      <c r="D310" s="79" t="s">
        <v>14</v>
      </c>
      <c r="E310" s="79" t="s">
        <v>48</v>
      </c>
      <c r="F310" s="183">
        <v>2</v>
      </c>
      <c r="G310" s="79" t="s">
        <v>8299</v>
      </c>
      <c r="H310" s="78">
        <f>2*33000</f>
        <v>66000</v>
      </c>
      <c r="I310" s="74" cm="1">
        <f t="array" ref="I310">+INDEX('I-Gasificación'!$G$5:$G$1100,MATCH($C310&amp;$D310&amp;$E310&amp;$G310,'I-Gasificación'!$C$5:$C$1100&amp;'I-Gasificación'!$D$5:$D$1100&amp;'I-Gasificación'!$E$5:$E$1100&amp;'I-Gasificación'!$F$5:$F$1100,0))</f>
        <v>7616</v>
      </c>
      <c r="J310" s="112">
        <f>INDEX('I-Baremo_Depósitos_Lapesa'!$C:$C,MATCH($E310,'I-Baremo_Depósitos_Lapesa'!$B:$B,0),1)</f>
        <v>67416</v>
      </c>
      <c r="K310" s="78">
        <f t="shared" si="46"/>
        <v>96308.571428571435</v>
      </c>
      <c r="L310" s="122">
        <f>INDEX('I-Baremo_VA_Lapesa'!$D$5:$K$66,MATCH($E310,'I-Baremo_VA_Lapesa'!$C$5:$C$66,0),MATCH($G310,'I-Baremo_VA_Lapesa'!$D$4:$K$4,0))</f>
        <v>32702</v>
      </c>
      <c r="M310" s="123">
        <f t="shared" si="47"/>
        <v>46717.142857142862</v>
      </c>
      <c r="N310" s="113" cm="1">
        <f t="array" ref="N310">IF(AND($H310&lt;=4800,$I310&lt;=560),0,SUMPRODUCT(--($I310&gt;'I-Baremo_Regulación_Lapesa'!$B$4:$B$8),--($I310&lt;='I-Baremo_Regulación_Lapesa'!$C$4:$C$8),'I-Baremo_Regulación_Lapesa'!$D$4:$D$8))</f>
        <v>4700</v>
      </c>
      <c r="O310" s="78">
        <f t="shared" si="48"/>
        <v>6714.2857142857147</v>
      </c>
      <c r="P310" s="112">
        <f t="shared" si="49"/>
        <v>104818</v>
      </c>
      <c r="Q310" s="74">
        <f t="shared" si="50"/>
        <v>149740</v>
      </c>
      <c r="R310" s="113">
        <f>INDEX('I-Baremo_Legalización'!$D$4:$D$100,MATCH($E310,'I-Baremo_Legalización'!$C$4:$C$100,0),1)</f>
        <v>3215.3500000000004</v>
      </c>
      <c r="S310" s="113" cm="1">
        <f t="array" ref="S310">+INDEX('I-Baremo_Acuerdo_Marco'!$F$2:$F$221,MATCH($C310&amp;$E310&amp;$G310,'I-Baremo_Acuerdo_Marco'!$C$2:$C$221&amp;'I-Baremo_Acuerdo_Marco'!$D$2:$D$221&amp;'I-Baremo_Acuerdo_Marco'!$E$2:$E$221,0))</f>
        <v>40487.931000000004</v>
      </c>
      <c r="T310" s="112">
        <f t="shared" si="55"/>
        <v>148521.28100000002</v>
      </c>
      <c r="U310" s="116">
        <f t="shared" si="51"/>
        <v>193443.28100000002</v>
      </c>
      <c r="V310" s="74" t="str">
        <f t="shared" si="52"/>
        <v>AéreoB7616</v>
      </c>
      <c r="W310" s="148">
        <f>+IF(AND($C310='C-Aux_CA'!$C$7,$D310='C-Aux_CA'!$C$5,$I310&gt;='C-Aux_CA'!$C$14,$H310&gt;='C-Aux_CA'!$C$15),1,0)</f>
        <v>0</v>
      </c>
      <c r="X310" s="148">
        <f t="shared" si="53"/>
        <v>1</v>
      </c>
      <c r="Y310" s="151" cm="1">
        <f t="array" ref="Y310">IF(W310=0,0,SUMPRODUCT(--($T310&gt;='C-BaremoVectorial'!$T$4:$T$1101),--(1=$W$4:$W$1101)))</f>
        <v>0</v>
      </c>
      <c r="Z310" s="151">
        <f t="shared" si="54"/>
        <v>0</v>
      </c>
      <c r="AA310" s="151" cm="1">
        <f t="array" ref="AA310">IF($W310=0,0,SUMPRODUCT(--(1=$W$4:$W$1101),--($U310&gt;='C-BaremoVectorial'!$U$4:$U$1101)))</f>
        <v>0</v>
      </c>
      <c r="AB310" s="21"/>
      <c r="AC310" s="21"/>
      <c r="AD310" s="21"/>
    </row>
    <row r="311" spans="1:30" ht="14.5" x14ac:dyDescent="0.35">
      <c r="A311" s="73">
        <f t="shared" si="56"/>
        <v>88</v>
      </c>
      <c r="B311" s="79" t="s">
        <v>8277</v>
      </c>
      <c r="C311" s="79" t="s">
        <v>8244</v>
      </c>
      <c r="D311" s="79" t="s">
        <v>14</v>
      </c>
      <c r="E311" s="79" t="s">
        <v>49</v>
      </c>
      <c r="F311" s="183">
        <v>2</v>
      </c>
      <c r="G311" s="79" t="s">
        <v>8299</v>
      </c>
      <c r="H311" s="78">
        <f>2*50000</f>
        <v>100000</v>
      </c>
      <c r="I311" s="74" cm="1">
        <f t="array" ref="I311">+INDEX('I-Gasificación'!$G$5:$G$1100,MATCH($C311&amp;$D311&amp;$E311&amp;$G311,'I-Gasificación'!$C$5:$C$1100&amp;'I-Gasificación'!$D$5:$D$1100&amp;'I-Gasificación'!$E$5:$E$1100&amp;'I-Gasificación'!$F$5:$F$1100,0))</f>
        <v>8540</v>
      </c>
      <c r="J311" s="112">
        <f>INDEX('I-Baremo_Depósitos_Lapesa'!$C:$C,MATCH($E311,'I-Baremo_Depósitos_Lapesa'!$B:$B,0),1)</f>
        <v>88888</v>
      </c>
      <c r="K311" s="78">
        <f t="shared" si="46"/>
        <v>126982.85714285714</v>
      </c>
      <c r="L311" s="122">
        <f>INDEX('I-Baremo_VA_Lapesa'!$D$5:$K$66,MATCH($E311,'I-Baremo_VA_Lapesa'!$C$5:$C$66,0),MATCH($G311,'I-Baremo_VA_Lapesa'!$D$4:$K$4,0))</f>
        <v>32702</v>
      </c>
      <c r="M311" s="123">
        <f t="shared" si="47"/>
        <v>46717.142857142862</v>
      </c>
      <c r="N311" s="113" cm="1">
        <f t="array" ref="N311">IF(AND($H311&lt;=4800,$I311&lt;=560),0,SUMPRODUCT(--($I311&gt;'I-Baremo_Regulación_Lapesa'!$B$4:$B$8),--($I311&lt;='I-Baremo_Regulación_Lapesa'!$C$4:$C$8),'I-Baremo_Regulación_Lapesa'!$D$4:$D$8))</f>
        <v>4700</v>
      </c>
      <c r="O311" s="78">
        <f t="shared" si="48"/>
        <v>6714.2857142857147</v>
      </c>
      <c r="P311" s="112">
        <f t="shared" si="49"/>
        <v>126290</v>
      </c>
      <c r="Q311" s="74">
        <f t="shared" si="50"/>
        <v>180414.28571428571</v>
      </c>
      <c r="R311" s="113">
        <f>INDEX('I-Baremo_Legalización'!$D$4:$D$100,MATCH($E311,'I-Baremo_Legalización'!$C$4:$C$100,0),1)</f>
        <v>3215.3500000000004</v>
      </c>
      <c r="S311" s="113" cm="1">
        <f t="array" ref="S311">+INDEX('I-Baremo_Acuerdo_Marco'!$F$2:$F$221,MATCH($C311&amp;$E311&amp;$G311,'I-Baremo_Acuerdo_Marco'!$C$2:$C$221&amp;'I-Baremo_Acuerdo_Marco'!$D$2:$D$221&amp;'I-Baremo_Acuerdo_Marco'!$E$2:$E$221,0))</f>
        <v>42522.931000000004</v>
      </c>
      <c r="T311" s="112">
        <f t="shared" si="55"/>
        <v>172028.28100000002</v>
      </c>
      <c r="U311" s="116">
        <f t="shared" si="51"/>
        <v>226152.56671428573</v>
      </c>
      <c r="V311" s="74" t="str">
        <f t="shared" si="52"/>
        <v>AéreoB8540</v>
      </c>
      <c r="W311" s="148">
        <f>+IF(AND($C311='C-Aux_CA'!$C$7,$D311='C-Aux_CA'!$C$5,$I311&gt;='C-Aux_CA'!$C$14,$H311&gt;='C-Aux_CA'!$C$15),1,0)</f>
        <v>0</v>
      </c>
      <c r="X311" s="148">
        <f t="shared" si="53"/>
        <v>1</v>
      </c>
      <c r="Y311" s="151" cm="1">
        <f t="array" ref="Y311">IF(W311=0,0,SUMPRODUCT(--($T311&gt;='C-BaremoVectorial'!$T$4:$T$1101),--(1=$W$4:$W$1101)))</f>
        <v>0</v>
      </c>
      <c r="Z311" s="151">
        <f t="shared" si="54"/>
        <v>0</v>
      </c>
      <c r="AA311" s="151" cm="1">
        <f t="array" ref="AA311">IF($W311=0,0,SUMPRODUCT(--(1=$W$4:$W$1101),--($U311&gt;='C-BaremoVectorial'!$U$4:$U$1101)))</f>
        <v>0</v>
      </c>
      <c r="AB311" s="21"/>
      <c r="AC311" s="21"/>
      <c r="AD311" s="21"/>
    </row>
    <row r="312" spans="1:30" ht="14.5" x14ac:dyDescent="0.35">
      <c r="A312" s="73">
        <f t="shared" si="56"/>
        <v>89</v>
      </c>
      <c r="B312" s="79" t="s">
        <v>8277</v>
      </c>
      <c r="C312" s="79" t="s">
        <v>8244</v>
      </c>
      <c r="D312" s="79" t="s">
        <v>14</v>
      </c>
      <c r="E312" s="79" t="s">
        <v>50</v>
      </c>
      <c r="F312" s="183">
        <v>2</v>
      </c>
      <c r="G312" s="79" t="s">
        <v>8299</v>
      </c>
      <c r="H312" s="78">
        <f>2*59000</f>
        <v>118000</v>
      </c>
      <c r="I312" s="74" cm="1">
        <f t="array" ref="I312">+INDEX('I-Gasificación'!$G$5:$G$1100,MATCH($C312&amp;$D312&amp;$E312&amp;$G312,'I-Gasificación'!$C$5:$C$1100&amp;'I-Gasificación'!$D$5:$D$1100&amp;'I-Gasificación'!$E$5:$E$1100&amp;'I-Gasificación'!$F$5:$F$1100,0))</f>
        <v>9072</v>
      </c>
      <c r="J312" s="112">
        <f>INDEX('I-Baremo_Depósitos_Lapesa'!$C:$C,MATCH($E312,'I-Baremo_Depósitos_Lapesa'!$B:$B,0),1)</f>
        <v>108492</v>
      </c>
      <c r="K312" s="78">
        <f t="shared" si="46"/>
        <v>154988.57142857145</v>
      </c>
      <c r="L312" s="122">
        <f>INDEX('I-Baremo_VA_Lapesa'!$D$5:$K$66,MATCH($E312,'I-Baremo_VA_Lapesa'!$C$5:$C$66,0),MATCH($G312,'I-Baremo_VA_Lapesa'!$D$4:$K$4,0))</f>
        <v>32702</v>
      </c>
      <c r="M312" s="123">
        <f t="shared" si="47"/>
        <v>46717.142857142862</v>
      </c>
      <c r="N312" s="113" cm="1">
        <f t="array" ref="N312">IF(AND($H312&lt;=4800,$I312&lt;=560),0,SUMPRODUCT(--($I312&gt;'I-Baremo_Regulación_Lapesa'!$B$4:$B$8),--($I312&lt;='I-Baremo_Regulación_Lapesa'!$C$4:$C$8),'I-Baremo_Regulación_Lapesa'!$D$4:$D$8))</f>
        <v>4700</v>
      </c>
      <c r="O312" s="78">
        <f t="shared" si="48"/>
        <v>6714.2857142857147</v>
      </c>
      <c r="P312" s="112">
        <f t="shared" si="49"/>
        <v>145894</v>
      </c>
      <c r="Q312" s="74">
        <f t="shared" si="50"/>
        <v>208420.00000000003</v>
      </c>
      <c r="R312" s="113">
        <f>INDEX('I-Baremo_Legalización'!$D$4:$D$100,MATCH($E312,'I-Baremo_Legalización'!$C$4:$C$100,0),1)</f>
        <v>3215.3500000000004</v>
      </c>
      <c r="S312" s="113" cm="1">
        <f t="array" ref="S312">+INDEX('I-Baremo_Acuerdo_Marco'!$F$2:$F$221,MATCH($C312&amp;$E312&amp;$G312,'I-Baremo_Acuerdo_Marco'!$C$2:$C$221&amp;'I-Baremo_Acuerdo_Marco'!$D$2:$D$221&amp;'I-Baremo_Acuerdo_Marco'!$E$2:$E$221,0))</f>
        <v>46500.531000000003</v>
      </c>
      <c r="T312" s="112">
        <f t="shared" si="55"/>
        <v>195609.88099999999</v>
      </c>
      <c r="U312" s="116">
        <f t="shared" si="51"/>
        <v>258135.88100000005</v>
      </c>
      <c r="V312" s="74" t="str">
        <f t="shared" si="52"/>
        <v>AéreoB9072</v>
      </c>
      <c r="W312" s="148">
        <f>+IF(AND($C312='C-Aux_CA'!$C$7,$D312='C-Aux_CA'!$C$5,$I312&gt;='C-Aux_CA'!$C$14,$H312&gt;='C-Aux_CA'!$C$15),1,0)</f>
        <v>0</v>
      </c>
      <c r="X312" s="148">
        <f t="shared" si="53"/>
        <v>1</v>
      </c>
      <c r="Y312" s="151" cm="1">
        <f t="array" ref="Y312">IF(W312=0,0,SUMPRODUCT(--($T312&gt;='C-BaremoVectorial'!$T$4:$T$1101),--(1=$W$4:$W$1101)))</f>
        <v>0</v>
      </c>
      <c r="Z312" s="151">
        <f t="shared" si="54"/>
        <v>0</v>
      </c>
      <c r="AA312" s="151" cm="1">
        <f t="array" ref="AA312">IF($W312=0,0,SUMPRODUCT(--(1=$W$4:$W$1101),--($U312&gt;='C-BaremoVectorial'!$U$4:$U$1101)))</f>
        <v>0</v>
      </c>
      <c r="AB312" s="21"/>
      <c r="AC312" s="21"/>
      <c r="AD312" s="21"/>
    </row>
    <row r="313" spans="1:30" ht="14.5" x14ac:dyDescent="0.35">
      <c r="A313" s="73">
        <f t="shared" si="56"/>
        <v>90</v>
      </c>
      <c r="B313" s="79" t="s">
        <v>8277</v>
      </c>
      <c r="C313" s="79" t="s">
        <v>8244</v>
      </c>
      <c r="D313" s="79" t="s">
        <v>14</v>
      </c>
      <c r="E313" s="79" t="s">
        <v>51</v>
      </c>
      <c r="F313" s="183">
        <v>2</v>
      </c>
      <c r="G313" s="79" t="s">
        <v>8299</v>
      </c>
      <c r="H313" s="78">
        <f>2*50000</f>
        <v>100000</v>
      </c>
      <c r="I313" s="74" cm="1">
        <f t="array" ref="I313">+INDEX('I-Gasificación'!$G$5:$G$1100,MATCH($C313&amp;$D313&amp;$E313&amp;$G313,'I-Gasificación'!$C$5:$C$1100&amp;'I-Gasificación'!$D$5:$D$1100&amp;'I-Gasificación'!$E$5:$E$1100&amp;'I-Gasificación'!$F$5:$F$1100,0))</f>
        <v>8316</v>
      </c>
      <c r="J313" s="112">
        <f>INDEX('I-Baremo_Depósitos_Lapesa'!$C:$C,MATCH($E313,'I-Baremo_Depósitos_Lapesa'!$B:$B,0),1)</f>
        <v>90864</v>
      </c>
      <c r="K313" s="78">
        <f t="shared" si="46"/>
        <v>129805.71428571429</v>
      </c>
      <c r="L313" s="122">
        <f>INDEX('I-Baremo_VA_Lapesa'!$D$5:$K$66,MATCH($E313,'I-Baremo_VA_Lapesa'!$C$5:$C$66,0),MATCH($G313,'I-Baremo_VA_Lapesa'!$D$4:$K$4,0))</f>
        <v>32702</v>
      </c>
      <c r="M313" s="123">
        <f t="shared" si="47"/>
        <v>46717.142857142862</v>
      </c>
      <c r="N313" s="113" cm="1">
        <f t="array" ref="N313">IF(AND($H313&lt;=4800,$I313&lt;=560),0,SUMPRODUCT(--($I313&gt;'I-Baremo_Regulación_Lapesa'!$B$4:$B$8),--($I313&lt;='I-Baremo_Regulación_Lapesa'!$C$4:$C$8),'I-Baremo_Regulación_Lapesa'!$D$4:$D$8))</f>
        <v>4700</v>
      </c>
      <c r="O313" s="78">
        <f t="shared" si="48"/>
        <v>6714.2857142857147</v>
      </c>
      <c r="P313" s="112">
        <f t="shared" si="49"/>
        <v>128266</v>
      </c>
      <c r="Q313" s="74">
        <f t="shared" si="50"/>
        <v>183237.14285714287</v>
      </c>
      <c r="R313" s="113">
        <f>INDEX('I-Baremo_Legalización'!$D$4:$D$100,MATCH($E313,'I-Baremo_Legalización'!$C$4:$C$100,0),1)</f>
        <v>3215.3500000000004</v>
      </c>
      <c r="S313" s="113" cm="1">
        <f t="array" ref="S313">+INDEX('I-Baremo_Acuerdo_Marco'!$F$2:$F$221,MATCH($C313&amp;$E313&amp;$G313,'I-Baremo_Acuerdo_Marco'!$C$2:$C$221&amp;'I-Baremo_Acuerdo_Marco'!$D$2:$D$221&amp;'I-Baremo_Acuerdo_Marco'!$E$2:$E$221,0))</f>
        <v>45257.531000000003</v>
      </c>
      <c r="T313" s="112">
        <f t="shared" si="55"/>
        <v>176738.88099999999</v>
      </c>
      <c r="U313" s="116">
        <f t="shared" si="51"/>
        <v>231710.02385714289</v>
      </c>
      <c r="V313" s="74" t="str">
        <f t="shared" si="52"/>
        <v>AéreoB8316</v>
      </c>
      <c r="W313" s="148">
        <f>+IF(AND($C313='C-Aux_CA'!$C$7,$D313='C-Aux_CA'!$C$5,$I313&gt;='C-Aux_CA'!$C$14,$H313&gt;='C-Aux_CA'!$C$15),1,0)</f>
        <v>0</v>
      </c>
      <c r="X313" s="148">
        <f t="shared" si="53"/>
        <v>1</v>
      </c>
      <c r="Y313" s="151" cm="1">
        <f t="array" ref="Y313">IF(W313=0,0,SUMPRODUCT(--($T313&gt;='C-BaremoVectorial'!$T$4:$T$1101),--(1=$W$4:$W$1101)))</f>
        <v>0</v>
      </c>
      <c r="Z313" s="151">
        <f t="shared" si="54"/>
        <v>0</v>
      </c>
      <c r="AA313" s="151" cm="1">
        <f t="array" ref="AA313">IF($W313=0,0,SUMPRODUCT(--(1=$W$4:$W$1101),--($U313&gt;='C-BaremoVectorial'!$U$4:$U$1101)))</f>
        <v>0</v>
      </c>
      <c r="AB313" s="21"/>
      <c r="AC313" s="21"/>
      <c r="AD313" s="21"/>
    </row>
    <row r="314" spans="1:30" ht="14.5" x14ac:dyDescent="0.35">
      <c r="A314" s="73">
        <f t="shared" si="56"/>
        <v>91</v>
      </c>
      <c r="B314" s="79" t="s">
        <v>8277</v>
      </c>
      <c r="C314" s="79" t="s">
        <v>8244</v>
      </c>
      <c r="D314" s="79" t="s">
        <v>14</v>
      </c>
      <c r="E314" s="79" t="s">
        <v>52</v>
      </c>
      <c r="F314" s="183">
        <v>2</v>
      </c>
      <c r="G314" s="79" t="s">
        <v>8299</v>
      </c>
      <c r="H314" s="78">
        <f>2*69000</f>
        <v>138000</v>
      </c>
      <c r="I314" s="74" cm="1">
        <f t="array" ref="I314">+INDEX('I-Gasificación'!$G$5:$G$1100,MATCH($C314&amp;$D314&amp;$E314&amp;$G314,'I-Gasificación'!$C$5:$C$1100&amp;'I-Gasificación'!$D$5:$D$1100&amp;'I-Gasificación'!$E$5:$E$1100&amp;'I-Gasificación'!$F$5:$F$1100,0))</f>
        <v>9632</v>
      </c>
      <c r="J314" s="112">
        <f>INDEX('I-Baremo_Depósitos_Lapesa'!$C:$C,MATCH($E314,'I-Baremo_Depósitos_Lapesa'!$B:$B,0),1)</f>
        <v>134294</v>
      </c>
      <c r="K314" s="78">
        <f t="shared" si="46"/>
        <v>191848.57142857145</v>
      </c>
      <c r="L314" s="122">
        <f>INDEX('I-Baremo_VA_Lapesa'!$D$5:$K$66,MATCH($E314,'I-Baremo_VA_Lapesa'!$C$5:$C$66,0),MATCH($G314,'I-Baremo_VA_Lapesa'!$D$4:$K$4,0))</f>
        <v>32702</v>
      </c>
      <c r="M314" s="123">
        <f t="shared" si="47"/>
        <v>46717.142857142862</v>
      </c>
      <c r="N314" s="113" cm="1">
        <f t="array" ref="N314">IF(AND($H314&lt;=4800,$I314&lt;=560),0,SUMPRODUCT(--($I314&gt;'I-Baremo_Regulación_Lapesa'!$B$4:$B$8),--($I314&lt;='I-Baremo_Regulación_Lapesa'!$C$4:$C$8),'I-Baremo_Regulación_Lapesa'!$D$4:$D$8))</f>
        <v>4700</v>
      </c>
      <c r="O314" s="78">
        <f t="shared" si="48"/>
        <v>6714.2857142857147</v>
      </c>
      <c r="P314" s="112">
        <f t="shared" si="49"/>
        <v>171696</v>
      </c>
      <c r="Q314" s="74">
        <f t="shared" si="50"/>
        <v>245280.00000000003</v>
      </c>
      <c r="R314" s="113">
        <f>INDEX('I-Baremo_Legalización'!$D$4:$D$100,MATCH($E314,'I-Baremo_Legalización'!$C$4:$C$100,0),1)</f>
        <v>3215.3500000000004</v>
      </c>
      <c r="S314" s="113" cm="1">
        <f t="array" ref="S314">+INDEX('I-Baremo_Acuerdo_Marco'!$F$2:$F$221,MATCH($C314&amp;$E314&amp;$G314,'I-Baremo_Acuerdo_Marco'!$C$2:$C$221&amp;'I-Baremo_Acuerdo_Marco'!$D$2:$D$221&amp;'I-Baremo_Acuerdo_Marco'!$E$2:$E$221,0))</f>
        <v>45257.531000000003</v>
      </c>
      <c r="T314" s="112">
        <f t="shared" si="55"/>
        <v>220168.88099999999</v>
      </c>
      <c r="U314" s="116">
        <f t="shared" si="51"/>
        <v>293752.88100000005</v>
      </c>
      <c r="V314" s="74" t="str">
        <f t="shared" si="52"/>
        <v>AéreoB9632</v>
      </c>
      <c r="W314" s="148">
        <f>+IF(AND($C314='C-Aux_CA'!$C$7,$D314='C-Aux_CA'!$C$5,$I314&gt;='C-Aux_CA'!$C$14,$H314&gt;='C-Aux_CA'!$C$15),1,0)</f>
        <v>0</v>
      </c>
      <c r="X314" s="148">
        <f t="shared" si="53"/>
        <v>1</v>
      </c>
      <c r="Y314" s="151" cm="1">
        <f t="array" ref="Y314">IF(W314=0,0,SUMPRODUCT(--($T314&gt;='C-BaremoVectorial'!$T$4:$T$1101),--(1=$W$4:$W$1101)))</f>
        <v>0</v>
      </c>
      <c r="Z314" s="151">
        <f t="shared" si="54"/>
        <v>0</v>
      </c>
      <c r="AA314" s="151" cm="1">
        <f t="array" ref="AA314">IF($W314=0,0,SUMPRODUCT(--(1=$W$4:$W$1101),--($U314&gt;='C-BaremoVectorial'!$U$4:$U$1101)))</f>
        <v>0</v>
      </c>
      <c r="AB314" s="21"/>
      <c r="AC314" s="21"/>
      <c r="AD314" s="21"/>
    </row>
    <row r="315" spans="1:30" ht="14.5" x14ac:dyDescent="0.35">
      <c r="A315" s="73">
        <f t="shared" si="56"/>
        <v>92</v>
      </c>
      <c r="B315" s="79" t="s">
        <v>8278</v>
      </c>
      <c r="C315" s="79" t="s">
        <v>8244</v>
      </c>
      <c r="D315" s="79" t="s">
        <v>14</v>
      </c>
      <c r="E315" s="79" t="s">
        <v>26</v>
      </c>
      <c r="F315" s="183">
        <v>1</v>
      </c>
      <c r="G315" s="79" t="s">
        <v>8297</v>
      </c>
      <c r="H315" s="78">
        <v>6650</v>
      </c>
      <c r="I315" s="74" cm="1">
        <f t="array" ref="I315">+INDEX('I-Gasificación'!$G$5:$G$1100,MATCH($C315&amp;$D315&amp;$E315&amp;$G315,'I-Gasificación'!$C$5:$C$1100&amp;'I-Gasificación'!$D$5:$D$1100&amp;'I-Gasificación'!$E$5:$E$1100&amp;'I-Gasificación'!$F$5:$F$1100,0))</f>
        <v>4565.3999999999996</v>
      </c>
      <c r="J315" s="112">
        <f>INDEX('I-Baremo_Depósitos_Lapesa'!$C:$C,MATCH($E315,'I-Baremo_Depósitos_Lapesa'!$B:$B,0),1)</f>
        <v>5057</v>
      </c>
      <c r="K315" s="78">
        <f t="shared" si="46"/>
        <v>7224.2857142857147</v>
      </c>
      <c r="L315" s="122">
        <f>INDEX('I-Baremo_VA_Lapesa'!$D$5:$K$66,MATCH($E315,'I-Baremo_VA_Lapesa'!$C$5:$C$66,0),MATCH($G315,'I-Baremo_VA_Lapesa'!$D$4:$K$4,0))</f>
        <v>23895</v>
      </c>
      <c r="M315" s="123">
        <f t="shared" si="47"/>
        <v>34135.71428571429</v>
      </c>
      <c r="N315" s="113" cm="1">
        <f t="array" ref="N315">IF(AND($H315&lt;=4800,$I315&lt;=560),0,SUMPRODUCT(--($I315&gt;'I-Baremo_Regulación_Lapesa'!$B$4:$B$8),--($I315&lt;='I-Baremo_Regulación_Lapesa'!$C$4:$C$8),'I-Baremo_Regulación_Lapesa'!$D$4:$D$8))</f>
        <v>3820</v>
      </c>
      <c r="O315" s="78">
        <f t="shared" si="48"/>
        <v>5457.1428571428578</v>
      </c>
      <c r="P315" s="112">
        <f t="shared" si="49"/>
        <v>32772</v>
      </c>
      <c r="Q315" s="74">
        <f t="shared" si="50"/>
        <v>46817.142857142862</v>
      </c>
      <c r="R315" s="113">
        <f>INDEX('I-Baremo_Legalización'!$D$4:$D$100,MATCH($E315,'I-Baremo_Legalización'!$C$4:$C$100,0),1)</f>
        <v>1257.25</v>
      </c>
      <c r="S315" s="113" cm="1">
        <f t="array" ref="S315">+INDEX('I-Baremo_Acuerdo_Marco'!$F$2:$F$221,MATCH($C315&amp;$E315&amp;$G315,'I-Baremo_Acuerdo_Marco'!$C$2:$C$221&amp;'I-Baremo_Acuerdo_Marco'!$D$2:$D$221&amp;'I-Baremo_Acuerdo_Marco'!$E$2:$E$221,0))</f>
        <v>8265.7850000000017</v>
      </c>
      <c r="T315" s="112">
        <f t="shared" si="55"/>
        <v>42295.035000000003</v>
      </c>
      <c r="U315" s="116">
        <f t="shared" si="51"/>
        <v>56340.177857142866</v>
      </c>
      <c r="V315" s="74" t="str">
        <f t="shared" si="52"/>
        <v>AéreoB4565,4</v>
      </c>
      <c r="W315" s="148">
        <f>+IF(AND($C315='C-Aux_CA'!$C$7,$D315='C-Aux_CA'!$C$5,$I315&gt;='C-Aux_CA'!$C$14,$H315&gt;='C-Aux_CA'!$C$15),1,0)</f>
        <v>0</v>
      </c>
      <c r="X315" s="148">
        <f t="shared" si="53"/>
        <v>1</v>
      </c>
      <c r="Y315" s="151" cm="1">
        <f t="array" ref="Y315">IF(W315=0,0,SUMPRODUCT(--($T315&gt;='C-BaremoVectorial'!$T$4:$T$1101),--(1=$W$4:$W$1101)))</f>
        <v>0</v>
      </c>
      <c r="Z315" s="151">
        <f t="shared" si="54"/>
        <v>0</v>
      </c>
      <c r="AA315" s="151" cm="1">
        <f t="array" ref="AA315">IF($W315=0,0,SUMPRODUCT(--(1=$W$4:$W$1101),--($U315&gt;='C-BaremoVectorial'!$U$4:$U$1101)))</f>
        <v>0</v>
      </c>
      <c r="AB315" s="21"/>
      <c r="AC315" s="21"/>
      <c r="AD315" s="21"/>
    </row>
    <row r="316" spans="1:30" ht="14.5" x14ac:dyDescent="0.35">
      <c r="A316" s="73">
        <f t="shared" si="56"/>
        <v>93</v>
      </c>
      <c r="B316" s="79" t="s">
        <v>8278</v>
      </c>
      <c r="C316" s="79" t="s">
        <v>8244</v>
      </c>
      <c r="D316" s="79" t="s">
        <v>14</v>
      </c>
      <c r="E316" s="79" t="s">
        <v>27</v>
      </c>
      <c r="F316" s="183">
        <v>1</v>
      </c>
      <c r="G316" s="79" t="s">
        <v>8297</v>
      </c>
      <c r="H316" s="78">
        <v>8334</v>
      </c>
      <c r="I316" s="74" cm="1">
        <f t="array" ref="I316">+INDEX('I-Gasificación'!$G$5:$G$1100,MATCH($C316&amp;$D316&amp;$E316&amp;$G316,'I-Gasificación'!$C$5:$C$1100&amp;'I-Gasificación'!$D$5:$D$1100&amp;'I-Gasificación'!$E$5:$E$1100&amp;'I-Gasificación'!$F$5:$F$1100,0))</f>
        <v>4655</v>
      </c>
      <c r="J316" s="112">
        <f>INDEX('I-Baremo_Depósitos_Lapesa'!$C:$C,MATCH($E316,'I-Baremo_Depósitos_Lapesa'!$B:$B,0),1)</f>
        <v>6078</v>
      </c>
      <c r="K316" s="78">
        <f t="shared" si="46"/>
        <v>8682.8571428571431</v>
      </c>
      <c r="L316" s="122">
        <f>INDEX('I-Baremo_VA_Lapesa'!$D$5:$K$66,MATCH($E316,'I-Baremo_VA_Lapesa'!$C$5:$C$66,0),MATCH($G316,'I-Baremo_VA_Lapesa'!$D$4:$K$4,0))</f>
        <v>23895</v>
      </c>
      <c r="M316" s="123">
        <f t="shared" si="47"/>
        <v>34135.71428571429</v>
      </c>
      <c r="N316" s="113" cm="1">
        <f t="array" ref="N316">IF(AND($H316&lt;=4800,$I316&lt;=560),0,SUMPRODUCT(--($I316&gt;'I-Baremo_Regulación_Lapesa'!$B$4:$B$8),--($I316&lt;='I-Baremo_Regulación_Lapesa'!$C$4:$C$8),'I-Baremo_Regulación_Lapesa'!$D$4:$D$8))</f>
        <v>3820</v>
      </c>
      <c r="O316" s="78">
        <f t="shared" si="48"/>
        <v>5457.1428571428578</v>
      </c>
      <c r="P316" s="112">
        <f t="shared" si="49"/>
        <v>33793</v>
      </c>
      <c r="Q316" s="74">
        <f t="shared" si="50"/>
        <v>48275.71428571429</v>
      </c>
      <c r="R316" s="113">
        <f>INDEX('I-Baremo_Legalización'!$D$4:$D$100,MATCH($E316,'I-Baremo_Legalización'!$C$4:$C$100,0),1)</f>
        <v>1257.25</v>
      </c>
      <c r="S316" s="113" cm="1">
        <f t="array" ref="S316">+INDEX('I-Baremo_Acuerdo_Marco'!$F$2:$F$221,MATCH($C316&amp;$E316&amp;$G316,'I-Baremo_Acuerdo_Marco'!$C$2:$C$221&amp;'I-Baremo_Acuerdo_Marco'!$D$2:$D$221&amp;'I-Baremo_Acuerdo_Marco'!$E$2:$E$221,0))</f>
        <v>9387.7850000000017</v>
      </c>
      <c r="T316" s="112">
        <f t="shared" si="55"/>
        <v>44438.035000000003</v>
      </c>
      <c r="U316" s="116">
        <f t="shared" si="51"/>
        <v>58920.749285714293</v>
      </c>
      <c r="V316" s="74" t="str">
        <f t="shared" si="52"/>
        <v>AéreoB4655</v>
      </c>
      <c r="W316" s="148">
        <f>+IF(AND($C316='C-Aux_CA'!$C$7,$D316='C-Aux_CA'!$C$5,$I316&gt;='C-Aux_CA'!$C$14,$H316&gt;='C-Aux_CA'!$C$15),1,0)</f>
        <v>0</v>
      </c>
      <c r="X316" s="148">
        <f t="shared" si="53"/>
        <v>1</v>
      </c>
      <c r="Y316" s="151" cm="1">
        <f t="array" ref="Y316">IF(W316=0,0,SUMPRODUCT(--($T316&gt;='C-BaremoVectorial'!$T$4:$T$1101),--(1=$W$4:$W$1101)))</f>
        <v>0</v>
      </c>
      <c r="Z316" s="151">
        <f t="shared" si="54"/>
        <v>0</v>
      </c>
      <c r="AA316" s="151" cm="1">
        <f t="array" ref="AA316">IF($W316=0,0,SUMPRODUCT(--(1=$W$4:$W$1101),--($U316&gt;='C-BaremoVectorial'!$U$4:$U$1101)))</f>
        <v>0</v>
      </c>
      <c r="AB316" s="21"/>
      <c r="AC316" s="21"/>
      <c r="AD316" s="21"/>
    </row>
    <row r="317" spans="1:30" ht="14.5" x14ac:dyDescent="0.35">
      <c r="A317" s="73">
        <f t="shared" si="56"/>
        <v>94</v>
      </c>
      <c r="B317" s="79" t="s">
        <v>8278</v>
      </c>
      <c r="C317" s="79" t="s">
        <v>8244</v>
      </c>
      <c r="D317" s="79" t="s">
        <v>14</v>
      </c>
      <c r="E317" s="79" t="s">
        <v>28</v>
      </c>
      <c r="F317" s="183">
        <v>1</v>
      </c>
      <c r="G317" s="79" t="s">
        <v>8297</v>
      </c>
      <c r="H317" s="78">
        <v>10000</v>
      </c>
      <c r="I317" s="74" cm="1">
        <f t="array" ref="I317">+INDEX('I-Gasificación'!$G$5:$G$1100,MATCH($C317&amp;$D317&amp;$E317&amp;$G317,'I-Gasificación'!$C$5:$C$1100&amp;'I-Gasificación'!$D$5:$D$1100&amp;'I-Gasificación'!$E$5:$E$1100&amp;'I-Gasificación'!$F$5:$F$1100,0))</f>
        <v>4648</v>
      </c>
      <c r="J317" s="112">
        <f>INDEX('I-Baremo_Depósitos_Lapesa'!$C:$C,MATCH($E317,'I-Baremo_Depósitos_Lapesa'!$B:$B,0),1)</f>
        <v>8595</v>
      </c>
      <c r="K317" s="78">
        <f t="shared" si="46"/>
        <v>12278.571428571429</v>
      </c>
      <c r="L317" s="122">
        <f>INDEX('I-Baremo_VA_Lapesa'!$D$5:$K$66,MATCH($E317,'I-Baremo_VA_Lapesa'!$C$5:$C$66,0),MATCH($G317,'I-Baremo_VA_Lapesa'!$D$4:$K$4,0))</f>
        <v>24667</v>
      </c>
      <c r="M317" s="123">
        <f t="shared" si="47"/>
        <v>35238.571428571428</v>
      </c>
      <c r="N317" s="113" cm="1">
        <f t="array" ref="N317">IF(AND($H317&lt;=4800,$I317&lt;=560),0,SUMPRODUCT(--($I317&gt;'I-Baremo_Regulación_Lapesa'!$B$4:$B$8),--($I317&lt;='I-Baremo_Regulación_Lapesa'!$C$4:$C$8),'I-Baremo_Regulación_Lapesa'!$D$4:$D$8))</f>
        <v>3820</v>
      </c>
      <c r="O317" s="78">
        <f t="shared" si="48"/>
        <v>5457.1428571428578</v>
      </c>
      <c r="P317" s="112">
        <f t="shared" si="49"/>
        <v>37082</v>
      </c>
      <c r="Q317" s="74">
        <f t="shared" si="50"/>
        <v>52974.28571428571</v>
      </c>
      <c r="R317" s="113">
        <f>INDEX('I-Baremo_Legalización'!$D$4:$D$100,MATCH($E317,'I-Baremo_Legalización'!$C$4:$C$100,0),1)</f>
        <v>1257.25</v>
      </c>
      <c r="S317" s="113" cm="1">
        <f t="array" ref="S317">+INDEX('I-Baremo_Acuerdo_Marco'!$F$2:$F$221,MATCH($C317&amp;$E317&amp;$G317,'I-Baremo_Acuerdo_Marco'!$C$2:$C$221&amp;'I-Baremo_Acuerdo_Marco'!$D$2:$D$221&amp;'I-Baremo_Acuerdo_Marco'!$E$2:$E$221,0))</f>
        <v>10015.885000000002</v>
      </c>
      <c r="T317" s="112">
        <f t="shared" si="55"/>
        <v>48355.135000000002</v>
      </c>
      <c r="U317" s="116">
        <f t="shared" si="51"/>
        <v>64247.420714285712</v>
      </c>
      <c r="V317" s="74" t="str">
        <f t="shared" si="52"/>
        <v>AéreoB4648</v>
      </c>
      <c r="W317" s="148">
        <f>+IF(AND($C317='C-Aux_CA'!$C$7,$D317='C-Aux_CA'!$C$5,$I317&gt;='C-Aux_CA'!$C$14,$H317&gt;='C-Aux_CA'!$C$15),1,0)</f>
        <v>0</v>
      </c>
      <c r="X317" s="148">
        <f t="shared" si="53"/>
        <v>1</v>
      </c>
      <c r="Y317" s="151" cm="1">
        <f t="array" ref="Y317">IF(W317=0,0,SUMPRODUCT(--($T317&gt;='C-BaremoVectorial'!$T$4:$T$1101),--(1=$W$4:$W$1101)))</f>
        <v>0</v>
      </c>
      <c r="Z317" s="151">
        <f t="shared" si="54"/>
        <v>0</v>
      </c>
      <c r="AA317" s="151" cm="1">
        <f t="array" ref="AA317">IF($W317=0,0,SUMPRODUCT(--(1=$W$4:$W$1101),--($U317&gt;='C-BaremoVectorial'!$U$4:$U$1101)))</f>
        <v>0</v>
      </c>
      <c r="AB317" s="21"/>
      <c r="AC317" s="21"/>
      <c r="AD317" s="21"/>
    </row>
    <row r="318" spans="1:30" ht="14.5" x14ac:dyDescent="0.35">
      <c r="A318" s="73">
        <f t="shared" si="56"/>
        <v>95</v>
      </c>
      <c r="B318" s="79" t="s">
        <v>8278</v>
      </c>
      <c r="C318" s="79" t="s">
        <v>8244</v>
      </c>
      <c r="D318" s="79" t="s">
        <v>14</v>
      </c>
      <c r="E318" s="79" t="s">
        <v>29</v>
      </c>
      <c r="F318" s="183">
        <v>1</v>
      </c>
      <c r="G318" s="79" t="s">
        <v>8297</v>
      </c>
      <c r="H318" s="78">
        <v>13000</v>
      </c>
      <c r="I318" s="74" cm="1">
        <f t="array" ref="I318">+INDEX('I-Gasificación'!$G$5:$G$1100,MATCH($C318&amp;$D318&amp;$E318&amp;$G318,'I-Gasificación'!$C$5:$C$1100&amp;'I-Gasificación'!$D$5:$D$1100&amp;'I-Gasificación'!$E$5:$E$1100&amp;'I-Gasificación'!$F$5:$F$1100,0))</f>
        <v>4774</v>
      </c>
      <c r="J318" s="112">
        <f>INDEX('I-Baremo_Depósitos_Lapesa'!$C:$C,MATCH($E318,'I-Baremo_Depósitos_Lapesa'!$B:$B,0),1)</f>
        <v>10510</v>
      </c>
      <c r="K318" s="78">
        <f t="shared" si="46"/>
        <v>15014.285714285716</v>
      </c>
      <c r="L318" s="122">
        <f>INDEX('I-Baremo_VA_Lapesa'!$D$5:$K$66,MATCH($E318,'I-Baremo_VA_Lapesa'!$C$5:$C$66,0),MATCH($G318,'I-Baremo_VA_Lapesa'!$D$4:$K$4,0))</f>
        <v>24667</v>
      </c>
      <c r="M318" s="123">
        <f t="shared" si="47"/>
        <v>35238.571428571428</v>
      </c>
      <c r="N318" s="113" cm="1">
        <f t="array" ref="N318">IF(AND($H318&lt;=4800,$I318&lt;=560),0,SUMPRODUCT(--($I318&gt;'I-Baremo_Regulación_Lapesa'!$B$4:$B$8),--($I318&lt;='I-Baremo_Regulación_Lapesa'!$C$4:$C$8),'I-Baremo_Regulación_Lapesa'!$D$4:$D$8))</f>
        <v>3820</v>
      </c>
      <c r="O318" s="78">
        <f t="shared" si="48"/>
        <v>5457.1428571428578</v>
      </c>
      <c r="P318" s="112">
        <f t="shared" si="49"/>
        <v>38997</v>
      </c>
      <c r="Q318" s="74">
        <f t="shared" si="50"/>
        <v>55710</v>
      </c>
      <c r="R318" s="113">
        <f>INDEX('I-Baremo_Legalización'!$D$4:$D$100,MATCH($E318,'I-Baremo_Legalización'!$C$4:$C$100,0),1)</f>
        <v>1257.25</v>
      </c>
      <c r="S318" s="113" cm="1">
        <f t="array" ref="S318">+INDEX('I-Baremo_Acuerdo_Marco'!$F$2:$F$221,MATCH($C318&amp;$E318&amp;$G318,'I-Baremo_Acuerdo_Marco'!$C$2:$C$221&amp;'I-Baremo_Acuerdo_Marco'!$D$2:$D$221&amp;'I-Baremo_Acuerdo_Marco'!$E$2:$E$221,0))</f>
        <v>10612.085000000001</v>
      </c>
      <c r="T318" s="112">
        <f t="shared" si="55"/>
        <v>50866.334999999999</v>
      </c>
      <c r="U318" s="116">
        <f t="shared" si="51"/>
        <v>67579.335000000006</v>
      </c>
      <c r="V318" s="74" t="str">
        <f t="shared" si="52"/>
        <v>AéreoB4774</v>
      </c>
      <c r="W318" s="148">
        <f>+IF(AND($C318='C-Aux_CA'!$C$7,$D318='C-Aux_CA'!$C$5,$I318&gt;='C-Aux_CA'!$C$14,$H318&gt;='C-Aux_CA'!$C$15),1,0)</f>
        <v>0</v>
      </c>
      <c r="X318" s="148">
        <f t="shared" si="53"/>
        <v>1</v>
      </c>
      <c r="Y318" s="151" cm="1">
        <f t="array" ref="Y318">IF(W318=0,0,SUMPRODUCT(--($T318&gt;='C-BaremoVectorial'!$T$4:$T$1101),--(1=$W$4:$W$1101)))</f>
        <v>0</v>
      </c>
      <c r="Z318" s="151">
        <f t="shared" si="54"/>
        <v>0</v>
      </c>
      <c r="AA318" s="151" cm="1">
        <f t="array" ref="AA318">IF($W318=0,0,SUMPRODUCT(--(1=$W$4:$W$1101),--($U318&gt;='C-BaremoVectorial'!$U$4:$U$1101)))</f>
        <v>0</v>
      </c>
      <c r="AB318" s="21"/>
      <c r="AC318" s="21"/>
      <c r="AD318" s="21"/>
    </row>
    <row r="319" spans="1:30" ht="14.5" x14ac:dyDescent="0.35">
      <c r="A319" s="73">
        <f t="shared" si="56"/>
        <v>96</v>
      </c>
      <c r="B319" s="79" t="s">
        <v>8278</v>
      </c>
      <c r="C319" s="79" t="s">
        <v>8244</v>
      </c>
      <c r="D319" s="79" t="s">
        <v>14</v>
      </c>
      <c r="E319" s="79" t="s">
        <v>30</v>
      </c>
      <c r="F319" s="183">
        <v>1</v>
      </c>
      <c r="G319" s="79" t="s">
        <v>8297</v>
      </c>
      <c r="H319" s="78">
        <v>16000</v>
      </c>
      <c r="I319" s="74" cm="1">
        <f t="array" ref="I319">+INDEX('I-Gasificación'!$G$5:$G$1100,MATCH($C319&amp;$D319&amp;$E319&amp;$G319,'I-Gasificación'!$C$5:$C$1100&amp;'I-Gasificación'!$D$5:$D$1100&amp;'I-Gasificación'!$E$5:$E$1100&amp;'I-Gasificación'!$F$5:$F$1100,0))</f>
        <v>4900</v>
      </c>
      <c r="J319" s="112">
        <f>INDEX('I-Baremo_Depósitos_Lapesa'!$C:$C,MATCH($E319,'I-Baremo_Depósitos_Lapesa'!$B:$B,0),1)</f>
        <v>12792</v>
      </c>
      <c r="K319" s="78">
        <f t="shared" si="46"/>
        <v>18274.285714285714</v>
      </c>
      <c r="L319" s="122">
        <f>INDEX('I-Baremo_VA_Lapesa'!$D$5:$K$66,MATCH($E319,'I-Baremo_VA_Lapesa'!$C$5:$C$66,0),MATCH($G319,'I-Baremo_VA_Lapesa'!$D$4:$K$4,0))</f>
        <v>24667</v>
      </c>
      <c r="M319" s="123">
        <f t="shared" si="47"/>
        <v>35238.571428571428</v>
      </c>
      <c r="N319" s="113" cm="1">
        <f t="array" ref="N319">IF(AND($H319&lt;=4800,$I319&lt;=560),0,SUMPRODUCT(--($I319&gt;'I-Baremo_Regulación_Lapesa'!$B$4:$B$8),--($I319&lt;='I-Baremo_Regulación_Lapesa'!$C$4:$C$8),'I-Baremo_Regulación_Lapesa'!$D$4:$D$8))</f>
        <v>3820</v>
      </c>
      <c r="O319" s="78">
        <f t="shared" si="48"/>
        <v>5457.1428571428578</v>
      </c>
      <c r="P319" s="112">
        <f t="shared" si="49"/>
        <v>41279</v>
      </c>
      <c r="Q319" s="74">
        <f t="shared" si="50"/>
        <v>58970</v>
      </c>
      <c r="R319" s="113">
        <f>INDEX('I-Baremo_Legalización'!$D$4:$D$100,MATCH($E319,'I-Baremo_Legalización'!$C$4:$C$100,0),1)</f>
        <v>2038.3500000000001</v>
      </c>
      <c r="S319" s="113" cm="1">
        <f t="array" ref="S319">+INDEX('I-Baremo_Acuerdo_Marco'!$F$2:$F$221,MATCH($C319&amp;$E319&amp;$G319,'I-Baremo_Acuerdo_Marco'!$C$2:$C$221&amp;'I-Baremo_Acuerdo_Marco'!$D$2:$D$221&amp;'I-Baremo_Acuerdo_Marco'!$E$2:$E$221,0))</f>
        <v>11720.511</v>
      </c>
      <c r="T319" s="112">
        <f t="shared" si="55"/>
        <v>55037.860999999997</v>
      </c>
      <c r="U319" s="116">
        <f t="shared" si="51"/>
        <v>72728.861000000004</v>
      </c>
      <c r="V319" s="74" t="str">
        <f t="shared" si="52"/>
        <v>AéreoB4900</v>
      </c>
      <c r="W319" s="148">
        <f>+IF(AND($C319='C-Aux_CA'!$C$7,$D319='C-Aux_CA'!$C$5,$I319&gt;='C-Aux_CA'!$C$14,$H319&gt;='C-Aux_CA'!$C$15),1,0)</f>
        <v>0</v>
      </c>
      <c r="X319" s="148">
        <f t="shared" si="53"/>
        <v>1</v>
      </c>
      <c r="Y319" s="151" cm="1">
        <f t="array" ref="Y319">IF(W319=0,0,SUMPRODUCT(--($T319&gt;='C-BaremoVectorial'!$T$4:$T$1101),--(1=$W$4:$W$1101)))</f>
        <v>0</v>
      </c>
      <c r="Z319" s="151">
        <f t="shared" si="54"/>
        <v>0</v>
      </c>
      <c r="AA319" s="151" cm="1">
        <f t="array" ref="AA319">IF($W319=0,0,SUMPRODUCT(--(1=$W$4:$W$1101),--($U319&gt;='C-BaremoVectorial'!$U$4:$U$1101)))</f>
        <v>0</v>
      </c>
      <c r="AB319" s="21"/>
      <c r="AC319" s="21"/>
      <c r="AD319" s="21"/>
    </row>
    <row r="320" spans="1:30" ht="14.5" x14ac:dyDescent="0.35">
      <c r="A320" s="73">
        <f t="shared" si="56"/>
        <v>97</v>
      </c>
      <c r="B320" s="79" t="s">
        <v>8278</v>
      </c>
      <c r="C320" s="79" t="s">
        <v>8244</v>
      </c>
      <c r="D320" s="79" t="s">
        <v>14</v>
      </c>
      <c r="E320" s="79" t="s">
        <v>31</v>
      </c>
      <c r="F320" s="183">
        <v>1</v>
      </c>
      <c r="G320" s="79" t="s">
        <v>8297</v>
      </c>
      <c r="H320" s="78">
        <v>19000</v>
      </c>
      <c r="I320" s="74" cm="1">
        <f t="array" ref="I320">+INDEX('I-Gasificación'!$G$5:$G$1100,MATCH($C320&amp;$D320&amp;$E320&amp;$G320,'I-Gasificación'!$C$5:$C$1100&amp;'I-Gasificación'!$D$5:$D$1100&amp;'I-Gasificación'!$E$5:$E$1100&amp;'I-Gasificación'!$F$5:$F$1100,0))</f>
        <v>5012</v>
      </c>
      <c r="J320" s="112">
        <f>INDEX('I-Baremo_Depósitos_Lapesa'!$C:$C,MATCH($E320,'I-Baremo_Depósitos_Lapesa'!$B:$B,0),1)</f>
        <v>13916</v>
      </c>
      <c r="K320" s="78">
        <f t="shared" si="46"/>
        <v>19880</v>
      </c>
      <c r="L320" s="122">
        <f>INDEX('I-Baremo_VA_Lapesa'!$D$5:$K$66,MATCH($E320,'I-Baremo_VA_Lapesa'!$C$5:$C$66,0),MATCH($G320,'I-Baremo_VA_Lapesa'!$D$4:$K$4,0))</f>
        <v>24667</v>
      </c>
      <c r="M320" s="123">
        <f t="shared" si="47"/>
        <v>35238.571428571428</v>
      </c>
      <c r="N320" s="113" cm="1">
        <f t="array" ref="N320">IF(AND($H320&lt;=4800,$I320&lt;=560),0,SUMPRODUCT(--($I320&gt;'I-Baremo_Regulación_Lapesa'!$B$4:$B$8),--($I320&lt;='I-Baremo_Regulación_Lapesa'!$C$4:$C$8),'I-Baremo_Regulación_Lapesa'!$D$4:$D$8))</f>
        <v>3820</v>
      </c>
      <c r="O320" s="78">
        <f t="shared" si="48"/>
        <v>5457.1428571428578</v>
      </c>
      <c r="P320" s="112">
        <f t="shared" si="49"/>
        <v>42403</v>
      </c>
      <c r="Q320" s="74">
        <f t="shared" si="50"/>
        <v>60575.714285714283</v>
      </c>
      <c r="R320" s="113">
        <f>INDEX('I-Baremo_Legalización'!$D$4:$D$100,MATCH($E320,'I-Baremo_Legalización'!$C$4:$C$100,0),1)</f>
        <v>2038.3500000000001</v>
      </c>
      <c r="S320" s="113" cm="1">
        <f t="array" ref="S320">+INDEX('I-Baremo_Acuerdo_Marco'!$F$2:$F$221,MATCH($C320&amp;$E320&amp;$G320,'I-Baremo_Acuerdo_Marco'!$C$2:$C$221&amp;'I-Baremo_Acuerdo_Marco'!$D$2:$D$221&amp;'I-Baremo_Acuerdo_Marco'!$E$2:$E$221,0))</f>
        <v>13181.311000000002</v>
      </c>
      <c r="T320" s="112">
        <f t="shared" si="55"/>
        <v>57622.661</v>
      </c>
      <c r="U320" s="116">
        <f t="shared" si="51"/>
        <v>75795.375285714283</v>
      </c>
      <c r="V320" s="74" t="str">
        <f t="shared" si="52"/>
        <v>AéreoB5012</v>
      </c>
      <c r="W320" s="148">
        <f>+IF(AND($C320='C-Aux_CA'!$C$7,$D320='C-Aux_CA'!$C$5,$I320&gt;='C-Aux_CA'!$C$14,$H320&gt;='C-Aux_CA'!$C$15),1,0)</f>
        <v>0</v>
      </c>
      <c r="X320" s="148">
        <f t="shared" si="53"/>
        <v>1</v>
      </c>
      <c r="Y320" s="151" cm="1">
        <f t="array" ref="Y320">IF(W320=0,0,SUMPRODUCT(--($T320&gt;='C-BaremoVectorial'!$T$4:$T$1101),--(1=$W$4:$W$1101)))</f>
        <v>0</v>
      </c>
      <c r="Z320" s="151">
        <f t="shared" si="54"/>
        <v>0</v>
      </c>
      <c r="AA320" s="151" cm="1">
        <f t="array" ref="AA320">IF($W320=0,0,SUMPRODUCT(--(1=$W$4:$W$1101),--($U320&gt;='C-BaremoVectorial'!$U$4:$U$1101)))</f>
        <v>0</v>
      </c>
      <c r="AB320" s="21"/>
      <c r="AC320" s="21"/>
      <c r="AD320" s="21"/>
    </row>
    <row r="321" spans="1:30" ht="14.5" x14ac:dyDescent="0.35">
      <c r="A321" s="73">
        <f t="shared" si="56"/>
        <v>98</v>
      </c>
      <c r="B321" s="79" t="s">
        <v>8278</v>
      </c>
      <c r="C321" s="79" t="s">
        <v>8244</v>
      </c>
      <c r="D321" s="79" t="s">
        <v>14</v>
      </c>
      <c r="E321" s="79" t="s">
        <v>32</v>
      </c>
      <c r="F321" s="183">
        <v>1</v>
      </c>
      <c r="G321" s="79" t="s">
        <v>8297</v>
      </c>
      <c r="H321" s="78">
        <v>22000</v>
      </c>
      <c r="I321" s="74" cm="1">
        <f t="array" ref="I321">+INDEX('I-Gasificación'!$G$5:$G$1100,MATCH($C321&amp;$D321&amp;$E321&amp;$G321,'I-Gasificación'!$C$5:$C$1100&amp;'I-Gasificación'!$D$5:$D$1100&amp;'I-Gasificación'!$E$5:$E$1100&amp;'I-Gasificación'!$F$5:$F$1100,0))</f>
        <v>5138</v>
      </c>
      <c r="J321" s="112">
        <f>INDEX('I-Baremo_Depósitos_Lapesa'!$C:$C,MATCH($E321,'I-Baremo_Depósitos_Lapesa'!$B:$B,0),1)</f>
        <v>17932</v>
      </c>
      <c r="K321" s="78">
        <f t="shared" si="46"/>
        <v>25617.142857142859</v>
      </c>
      <c r="L321" s="122">
        <f>INDEX('I-Baremo_VA_Lapesa'!$D$5:$K$66,MATCH($E321,'I-Baremo_VA_Lapesa'!$C$5:$C$66,0),MATCH($G321,'I-Baremo_VA_Lapesa'!$D$4:$K$4,0))</f>
        <v>19761</v>
      </c>
      <c r="M321" s="123">
        <f t="shared" si="47"/>
        <v>28230</v>
      </c>
      <c r="N321" s="113" cm="1">
        <f t="array" ref="N321">IF(AND($H321&lt;=4800,$I321&lt;=560),0,SUMPRODUCT(--($I321&gt;'I-Baremo_Regulación_Lapesa'!$B$4:$B$8),--($I321&lt;='I-Baremo_Regulación_Lapesa'!$C$4:$C$8),'I-Baremo_Regulación_Lapesa'!$D$4:$D$8))</f>
        <v>3820</v>
      </c>
      <c r="O321" s="78">
        <f t="shared" si="48"/>
        <v>5457.1428571428578</v>
      </c>
      <c r="P321" s="112">
        <f t="shared" si="49"/>
        <v>41513</v>
      </c>
      <c r="Q321" s="74">
        <f t="shared" si="50"/>
        <v>59304.28571428571</v>
      </c>
      <c r="R321" s="113">
        <f>INDEX('I-Baremo_Legalización'!$D$4:$D$100,MATCH($E321,'I-Baremo_Legalización'!$C$4:$C$100,0),1)</f>
        <v>2038.3500000000001</v>
      </c>
      <c r="S321" s="113" cm="1">
        <f t="array" ref="S321">+INDEX('I-Baremo_Acuerdo_Marco'!$F$2:$F$221,MATCH($C321&amp;$E321&amp;$G321,'I-Baremo_Acuerdo_Marco'!$C$2:$C$221&amp;'I-Baremo_Acuerdo_Marco'!$D$2:$D$221&amp;'I-Baremo_Acuerdo_Marco'!$E$2:$E$221,0))</f>
        <v>13953.511000000002</v>
      </c>
      <c r="T321" s="112">
        <f t="shared" si="55"/>
        <v>57504.861000000004</v>
      </c>
      <c r="U321" s="116">
        <f t="shared" si="51"/>
        <v>75296.146714285715</v>
      </c>
      <c r="V321" s="74" t="str">
        <f t="shared" si="52"/>
        <v>AéreoB5138</v>
      </c>
      <c r="W321" s="148">
        <f>+IF(AND($C321='C-Aux_CA'!$C$7,$D321='C-Aux_CA'!$C$5,$I321&gt;='C-Aux_CA'!$C$14,$H321&gt;='C-Aux_CA'!$C$15),1,0)</f>
        <v>0</v>
      </c>
      <c r="X321" s="148">
        <f t="shared" si="53"/>
        <v>1</v>
      </c>
      <c r="Y321" s="151" cm="1">
        <f t="array" ref="Y321">IF(W321=0,0,SUMPRODUCT(--($T321&gt;='C-BaremoVectorial'!$T$4:$T$1101),--(1=$W$4:$W$1101)))</f>
        <v>0</v>
      </c>
      <c r="Z321" s="151">
        <f t="shared" si="54"/>
        <v>0</v>
      </c>
      <c r="AA321" s="151" cm="1">
        <f t="array" ref="AA321">IF($W321=0,0,SUMPRODUCT(--(1=$W$4:$W$1101),--($U321&gt;='C-BaremoVectorial'!$U$4:$U$1101)))</f>
        <v>0</v>
      </c>
      <c r="AB321" s="21"/>
      <c r="AC321" s="21"/>
      <c r="AD321" s="21"/>
    </row>
    <row r="322" spans="1:30" ht="14.5" x14ac:dyDescent="0.35">
      <c r="A322" s="73">
        <f t="shared" si="56"/>
        <v>99</v>
      </c>
      <c r="B322" s="79" t="s">
        <v>8278</v>
      </c>
      <c r="C322" s="79" t="s">
        <v>8244</v>
      </c>
      <c r="D322" s="79" t="s">
        <v>14</v>
      </c>
      <c r="E322" s="79" t="s">
        <v>33</v>
      </c>
      <c r="F322" s="183">
        <v>1</v>
      </c>
      <c r="G322" s="79" t="s">
        <v>8297</v>
      </c>
      <c r="H322" s="78">
        <v>24000</v>
      </c>
      <c r="I322" s="74" cm="1">
        <f t="array" ref="I322">+INDEX('I-Gasificación'!$G$5:$G$1100,MATCH($C322&amp;$D322&amp;$E322&amp;$G322,'I-Gasificación'!$C$5:$C$1100&amp;'I-Gasificación'!$D$5:$D$1100&amp;'I-Gasificación'!$E$5:$E$1100&amp;'I-Gasificación'!$F$5:$F$1100,0))</f>
        <v>5110</v>
      </c>
      <c r="J322" s="112">
        <f>INDEX('I-Baremo_Depósitos_Lapesa'!$C:$C,MATCH($E322,'I-Baremo_Depósitos_Lapesa'!$B:$B,0),1)</f>
        <v>20449</v>
      </c>
      <c r="K322" s="78">
        <f t="shared" si="46"/>
        <v>29212.857142857145</v>
      </c>
      <c r="L322" s="122">
        <f>INDEX('I-Baremo_VA_Lapesa'!$D$5:$K$66,MATCH($E322,'I-Baremo_VA_Lapesa'!$C$5:$C$66,0),MATCH($G322,'I-Baremo_VA_Lapesa'!$D$4:$K$4,0))</f>
        <v>25024</v>
      </c>
      <c r="M322" s="123">
        <f t="shared" si="47"/>
        <v>35748.571428571428</v>
      </c>
      <c r="N322" s="113" cm="1">
        <f t="array" ref="N322">IF(AND($H322&lt;=4800,$I322&lt;=560),0,SUMPRODUCT(--($I322&gt;'I-Baremo_Regulación_Lapesa'!$B$4:$B$8),--($I322&lt;='I-Baremo_Regulación_Lapesa'!$C$4:$C$8),'I-Baremo_Regulación_Lapesa'!$D$4:$D$8))</f>
        <v>3820</v>
      </c>
      <c r="O322" s="78">
        <f t="shared" si="48"/>
        <v>5457.1428571428578</v>
      </c>
      <c r="P322" s="112">
        <f t="shared" si="49"/>
        <v>49293</v>
      </c>
      <c r="Q322" s="74">
        <f t="shared" si="50"/>
        <v>70418.571428571435</v>
      </c>
      <c r="R322" s="113">
        <f>INDEX('I-Baremo_Legalización'!$D$4:$D$100,MATCH($E322,'I-Baremo_Legalización'!$C$4:$C$100,0),1)</f>
        <v>2038.3500000000001</v>
      </c>
      <c r="S322" s="113" cm="1">
        <f t="array" ref="S322">+INDEX('I-Baremo_Acuerdo_Marco'!$F$2:$F$221,MATCH($C322&amp;$E322&amp;$G322,'I-Baremo_Acuerdo_Marco'!$C$2:$C$221&amp;'I-Baremo_Acuerdo_Marco'!$D$2:$D$221&amp;'I-Baremo_Acuerdo_Marco'!$E$2:$E$221,0))</f>
        <v>14140.511000000002</v>
      </c>
      <c r="T322" s="112">
        <f t="shared" si="55"/>
        <v>65471.861000000004</v>
      </c>
      <c r="U322" s="116">
        <f t="shared" si="51"/>
        <v>86597.432428571439</v>
      </c>
      <c r="V322" s="74" t="str">
        <f t="shared" si="52"/>
        <v>AéreoB5110</v>
      </c>
      <c r="W322" s="148">
        <f>+IF(AND($C322='C-Aux_CA'!$C$7,$D322='C-Aux_CA'!$C$5,$I322&gt;='C-Aux_CA'!$C$14,$H322&gt;='C-Aux_CA'!$C$15),1,0)</f>
        <v>0</v>
      </c>
      <c r="X322" s="148">
        <f t="shared" si="53"/>
        <v>1</v>
      </c>
      <c r="Y322" s="151" cm="1">
        <f t="array" ref="Y322">IF(W322=0,0,SUMPRODUCT(--($T322&gt;='C-BaremoVectorial'!$T$4:$T$1101),--(1=$W$4:$W$1101)))</f>
        <v>0</v>
      </c>
      <c r="Z322" s="151">
        <f t="shared" si="54"/>
        <v>0</v>
      </c>
      <c r="AA322" s="151" cm="1">
        <f t="array" ref="AA322">IF($W322=0,0,SUMPRODUCT(--(1=$W$4:$W$1101),--($U322&gt;='C-BaremoVectorial'!$U$4:$U$1101)))</f>
        <v>0</v>
      </c>
      <c r="AB322" s="21"/>
      <c r="AC322" s="21"/>
      <c r="AD322" s="21"/>
    </row>
    <row r="323" spans="1:30" ht="14.5" x14ac:dyDescent="0.35">
      <c r="A323" s="73">
        <f t="shared" si="56"/>
        <v>100</v>
      </c>
      <c r="B323" s="79" t="s">
        <v>8278</v>
      </c>
      <c r="C323" s="79" t="s">
        <v>8244</v>
      </c>
      <c r="D323" s="79" t="s">
        <v>14</v>
      </c>
      <c r="E323" s="79" t="s">
        <v>34</v>
      </c>
      <c r="F323" s="183">
        <v>1</v>
      </c>
      <c r="G323" s="79" t="s">
        <v>8297</v>
      </c>
      <c r="H323" s="78">
        <v>29000</v>
      </c>
      <c r="I323" s="74" cm="1">
        <f t="array" ref="I323">+INDEX('I-Gasificación'!$G$5:$G$1100,MATCH($C323&amp;$D323&amp;$E323&amp;$G323,'I-Gasificación'!$C$5:$C$1100&amp;'I-Gasificación'!$D$5:$D$1100&amp;'I-Gasificación'!$E$5:$E$1100&amp;'I-Gasificación'!$F$5:$F$1100,0))</f>
        <v>5264</v>
      </c>
      <c r="J323" s="112">
        <f>INDEX('I-Baremo_Depósitos_Lapesa'!$C:$C,MATCH($E323,'I-Baremo_Depósitos_Lapesa'!$B:$B,0),1)</f>
        <v>22724</v>
      </c>
      <c r="K323" s="78">
        <f t="shared" si="46"/>
        <v>32462.857142857145</v>
      </c>
      <c r="L323" s="122">
        <f>INDEX('I-Baremo_VA_Lapesa'!$D$5:$K$66,MATCH($E323,'I-Baremo_VA_Lapesa'!$C$5:$C$66,0),MATCH($G323,'I-Baremo_VA_Lapesa'!$D$4:$K$4,0))</f>
        <v>25024</v>
      </c>
      <c r="M323" s="123">
        <f t="shared" si="47"/>
        <v>35748.571428571428</v>
      </c>
      <c r="N323" s="113" cm="1">
        <f t="array" ref="N323">IF(AND($H323&lt;=4800,$I323&lt;=560),0,SUMPRODUCT(--($I323&gt;'I-Baremo_Regulación_Lapesa'!$B$4:$B$8),--($I323&lt;='I-Baremo_Regulación_Lapesa'!$C$4:$C$8),'I-Baremo_Regulación_Lapesa'!$D$4:$D$8))</f>
        <v>3820</v>
      </c>
      <c r="O323" s="78">
        <f t="shared" si="48"/>
        <v>5457.1428571428578</v>
      </c>
      <c r="P323" s="112">
        <f t="shared" si="49"/>
        <v>51568</v>
      </c>
      <c r="Q323" s="74">
        <f t="shared" si="50"/>
        <v>73668.571428571435</v>
      </c>
      <c r="R323" s="113">
        <f>INDEX('I-Baremo_Legalización'!$D$4:$D$100,MATCH($E323,'I-Baremo_Legalización'!$C$4:$C$100,0),1)</f>
        <v>2038.3500000000001</v>
      </c>
      <c r="S323" s="113" cm="1">
        <f t="array" ref="S323">+INDEX('I-Baremo_Acuerdo_Marco'!$F$2:$F$221,MATCH($C323&amp;$E323&amp;$G323,'I-Baremo_Acuerdo_Marco'!$C$2:$C$221&amp;'I-Baremo_Acuerdo_Marco'!$D$2:$D$221&amp;'I-Baremo_Acuerdo_Marco'!$E$2:$E$221,0))</f>
        <v>14825.811000000002</v>
      </c>
      <c r="T323" s="112">
        <f t="shared" si="55"/>
        <v>68432.160999999993</v>
      </c>
      <c r="U323" s="116">
        <f t="shared" si="51"/>
        <v>90532.732428571442</v>
      </c>
      <c r="V323" s="74" t="str">
        <f t="shared" si="52"/>
        <v>AéreoB5264</v>
      </c>
      <c r="W323" s="148">
        <f>+IF(AND($C323='C-Aux_CA'!$C$7,$D323='C-Aux_CA'!$C$5,$I323&gt;='C-Aux_CA'!$C$14,$H323&gt;='C-Aux_CA'!$C$15),1,0)</f>
        <v>0</v>
      </c>
      <c r="X323" s="148">
        <f t="shared" si="53"/>
        <v>1</v>
      </c>
      <c r="Y323" s="151" cm="1">
        <f t="array" ref="Y323">IF(W323=0,0,SUMPRODUCT(--($T323&gt;='C-BaremoVectorial'!$T$4:$T$1101),--(1=$W$4:$W$1101)))</f>
        <v>0</v>
      </c>
      <c r="Z323" s="151">
        <f t="shared" si="54"/>
        <v>0</v>
      </c>
      <c r="AA323" s="151" cm="1">
        <f t="array" ref="AA323">IF($W323=0,0,SUMPRODUCT(--(1=$W$4:$W$1101),--($U323&gt;='C-BaremoVectorial'!$U$4:$U$1101)))</f>
        <v>0</v>
      </c>
      <c r="AB323" s="21"/>
      <c r="AC323" s="21"/>
      <c r="AD323" s="21"/>
    </row>
    <row r="324" spans="1:30" ht="14.5" x14ac:dyDescent="0.35">
      <c r="A324" s="73">
        <f t="shared" si="56"/>
        <v>101</v>
      </c>
      <c r="B324" s="79" t="s">
        <v>8278</v>
      </c>
      <c r="C324" s="79" t="s">
        <v>8244</v>
      </c>
      <c r="D324" s="79" t="s">
        <v>14</v>
      </c>
      <c r="E324" s="79" t="s">
        <v>35</v>
      </c>
      <c r="F324" s="183">
        <v>1</v>
      </c>
      <c r="G324" s="79" t="s">
        <v>8297</v>
      </c>
      <c r="H324" s="78">
        <v>34000</v>
      </c>
      <c r="I324" s="74" cm="1">
        <f t="array" ref="I324">+INDEX('I-Gasificación'!$G$5:$G$1100,MATCH($C324&amp;$D324&amp;$E324&amp;$G324,'I-Gasificación'!$C$5:$C$1100&amp;'I-Gasificación'!$D$5:$D$1100&amp;'I-Gasificación'!$E$5:$E$1100&amp;'I-Gasificación'!$F$5:$F$1100,0))</f>
        <v>5432</v>
      </c>
      <c r="J324" s="112">
        <f>INDEX('I-Baremo_Depósitos_Lapesa'!$C:$C,MATCH($E324,'I-Baremo_Depósitos_Lapesa'!$B:$B,0),1)</f>
        <v>25239</v>
      </c>
      <c r="K324" s="78">
        <f t="shared" si="46"/>
        <v>36055.71428571429</v>
      </c>
      <c r="L324" s="122">
        <f>INDEX('I-Baremo_VA_Lapesa'!$D$5:$K$66,MATCH($E324,'I-Baremo_VA_Lapesa'!$C$5:$C$66,0),MATCH($G324,'I-Baremo_VA_Lapesa'!$D$4:$K$4,0))</f>
        <v>19761</v>
      </c>
      <c r="M324" s="123">
        <f t="shared" si="47"/>
        <v>28230</v>
      </c>
      <c r="N324" s="113" cm="1">
        <f t="array" ref="N324">IF(AND($H324&lt;=4800,$I324&lt;=560),0,SUMPRODUCT(--($I324&gt;'I-Baremo_Regulación_Lapesa'!$B$4:$B$8),--($I324&lt;='I-Baremo_Regulación_Lapesa'!$C$4:$C$8),'I-Baremo_Regulación_Lapesa'!$D$4:$D$8))</f>
        <v>3820</v>
      </c>
      <c r="O324" s="78">
        <f t="shared" si="48"/>
        <v>5457.1428571428578</v>
      </c>
      <c r="P324" s="112">
        <f t="shared" si="49"/>
        <v>48820</v>
      </c>
      <c r="Q324" s="74">
        <f t="shared" si="50"/>
        <v>69742.857142857145</v>
      </c>
      <c r="R324" s="113">
        <f>INDEX('I-Baremo_Legalización'!$D$4:$D$100,MATCH($E324,'I-Baremo_Legalización'!$C$4:$C$100,0),1)</f>
        <v>2038.3500000000001</v>
      </c>
      <c r="S324" s="113" cm="1">
        <f t="array" ref="S324">+INDEX('I-Baremo_Acuerdo_Marco'!$F$2:$F$221,MATCH($C324&amp;$E324&amp;$G324,'I-Baremo_Acuerdo_Marco'!$C$2:$C$221&amp;'I-Baremo_Acuerdo_Marco'!$D$2:$D$221&amp;'I-Baremo_Acuerdo_Marco'!$E$2:$E$221,0))</f>
        <v>18731.911</v>
      </c>
      <c r="T324" s="112">
        <f t="shared" si="55"/>
        <v>69590.260999999999</v>
      </c>
      <c r="U324" s="116">
        <f t="shared" si="51"/>
        <v>90513.118142857158</v>
      </c>
      <c r="V324" s="74" t="str">
        <f t="shared" si="52"/>
        <v>AéreoB5432</v>
      </c>
      <c r="W324" s="148">
        <f>+IF(AND($C324='C-Aux_CA'!$C$7,$D324='C-Aux_CA'!$C$5,$I324&gt;='C-Aux_CA'!$C$14,$H324&gt;='C-Aux_CA'!$C$15),1,0)</f>
        <v>0</v>
      </c>
      <c r="X324" s="148">
        <f t="shared" si="53"/>
        <v>1</v>
      </c>
      <c r="Y324" s="151" cm="1">
        <f t="array" ref="Y324">IF(W324=0,0,SUMPRODUCT(--($T324&gt;='C-BaremoVectorial'!$T$4:$T$1101),--(1=$W$4:$W$1101)))</f>
        <v>0</v>
      </c>
      <c r="Z324" s="151">
        <f t="shared" si="54"/>
        <v>0</v>
      </c>
      <c r="AA324" s="151" cm="1">
        <f t="array" ref="AA324">IF($W324=0,0,SUMPRODUCT(--(1=$W$4:$W$1101),--($U324&gt;='C-BaremoVectorial'!$U$4:$U$1101)))</f>
        <v>0</v>
      </c>
      <c r="AB324" s="21"/>
      <c r="AC324" s="21"/>
      <c r="AD324" s="21"/>
    </row>
    <row r="325" spans="1:30" ht="14.5" x14ac:dyDescent="0.35">
      <c r="A325" s="73">
        <f t="shared" si="56"/>
        <v>102</v>
      </c>
      <c r="B325" s="79" t="s">
        <v>8278</v>
      </c>
      <c r="C325" s="79" t="s">
        <v>8244</v>
      </c>
      <c r="D325" s="79" t="s">
        <v>14</v>
      </c>
      <c r="E325" s="79" t="s">
        <v>36</v>
      </c>
      <c r="F325" s="183">
        <v>1</v>
      </c>
      <c r="G325" s="79" t="s">
        <v>8297</v>
      </c>
      <c r="H325" s="78">
        <v>33000</v>
      </c>
      <c r="I325" s="74" cm="1">
        <f t="array" ref="I325">+INDEX('I-Gasificación'!$G$5:$G$1100,MATCH($C325&amp;$D325&amp;$E325&amp;$G325,'I-Gasificación'!$C$5:$C$1100&amp;'I-Gasificación'!$D$5:$D$1100&amp;'I-Gasificación'!$E$5:$E$1100&amp;'I-Gasificación'!$F$5:$F$1100,0))</f>
        <v>5208</v>
      </c>
      <c r="J325" s="112">
        <f>INDEX('I-Baremo_Depósitos_Lapesa'!$C:$C,MATCH($E325,'I-Baremo_Depósitos_Lapesa'!$B:$B,0),1)</f>
        <v>33708</v>
      </c>
      <c r="K325" s="78">
        <f t="shared" si="46"/>
        <v>48154.285714285717</v>
      </c>
      <c r="L325" s="122">
        <f>INDEX('I-Baremo_VA_Lapesa'!$D$5:$K$66,MATCH($E325,'I-Baremo_VA_Lapesa'!$C$5:$C$66,0),MATCH($G325,'I-Baremo_VA_Lapesa'!$D$4:$K$4,0))</f>
        <v>19761</v>
      </c>
      <c r="M325" s="123">
        <f t="shared" si="47"/>
        <v>28230</v>
      </c>
      <c r="N325" s="113" cm="1">
        <f t="array" ref="N325">IF(AND($H325&lt;=4800,$I325&lt;=560),0,SUMPRODUCT(--($I325&gt;'I-Baremo_Regulación_Lapesa'!$B$4:$B$8),--($I325&lt;='I-Baremo_Regulación_Lapesa'!$C$4:$C$8),'I-Baremo_Regulación_Lapesa'!$D$4:$D$8))</f>
        <v>3820</v>
      </c>
      <c r="O325" s="78">
        <f t="shared" si="48"/>
        <v>5457.1428571428578</v>
      </c>
      <c r="P325" s="112">
        <f t="shared" si="49"/>
        <v>57289</v>
      </c>
      <c r="Q325" s="74">
        <f t="shared" si="50"/>
        <v>81841.428571428565</v>
      </c>
      <c r="R325" s="113">
        <f>INDEX('I-Baremo_Legalización'!$D$4:$D$100,MATCH($E325,'I-Baremo_Legalización'!$C$4:$C$100,0),1)</f>
        <v>2038.3500000000001</v>
      </c>
      <c r="S325" s="113" cm="1">
        <f t="array" ref="S325">+INDEX('I-Baremo_Acuerdo_Marco'!$F$2:$F$221,MATCH($C325&amp;$E325&amp;$G325,'I-Baremo_Acuerdo_Marco'!$C$2:$C$221&amp;'I-Baremo_Acuerdo_Marco'!$D$2:$D$221&amp;'I-Baremo_Acuerdo_Marco'!$E$2:$E$221,0))</f>
        <v>20528.210999999999</v>
      </c>
      <c r="T325" s="112">
        <f t="shared" si="55"/>
        <v>79855.561000000002</v>
      </c>
      <c r="U325" s="116">
        <f t="shared" si="51"/>
        <v>104407.98957142857</v>
      </c>
      <c r="V325" s="74" t="str">
        <f t="shared" si="52"/>
        <v>AéreoB5208</v>
      </c>
      <c r="W325" s="148">
        <f>+IF(AND($C325='C-Aux_CA'!$C$7,$D325='C-Aux_CA'!$C$5,$I325&gt;='C-Aux_CA'!$C$14,$H325&gt;='C-Aux_CA'!$C$15),1,0)</f>
        <v>0</v>
      </c>
      <c r="X325" s="148">
        <f t="shared" si="53"/>
        <v>1</v>
      </c>
      <c r="Y325" s="151" cm="1">
        <f t="array" ref="Y325">IF(W325=0,0,SUMPRODUCT(--($T325&gt;='C-BaremoVectorial'!$T$4:$T$1101),--(1=$W$4:$W$1101)))</f>
        <v>0</v>
      </c>
      <c r="Z325" s="151">
        <f t="shared" si="54"/>
        <v>0</v>
      </c>
      <c r="AA325" s="151" cm="1">
        <f t="array" ref="AA325">IF($W325=0,0,SUMPRODUCT(--(1=$W$4:$W$1101),--($U325&gt;='C-BaremoVectorial'!$U$4:$U$1101)))</f>
        <v>0</v>
      </c>
      <c r="AB325" s="21"/>
      <c r="AC325" s="21"/>
      <c r="AD325" s="21"/>
    </row>
    <row r="326" spans="1:30" ht="14.5" x14ac:dyDescent="0.35">
      <c r="A326" s="73">
        <f t="shared" si="56"/>
        <v>103</v>
      </c>
      <c r="B326" s="79" t="s">
        <v>8278</v>
      </c>
      <c r="C326" s="79" t="s">
        <v>8244</v>
      </c>
      <c r="D326" s="79" t="s">
        <v>14</v>
      </c>
      <c r="E326" s="79" t="s">
        <v>37</v>
      </c>
      <c r="F326" s="183">
        <v>1</v>
      </c>
      <c r="G326" s="79" t="s">
        <v>8297</v>
      </c>
      <c r="H326" s="78">
        <v>50000</v>
      </c>
      <c r="I326" s="74" cm="1">
        <f t="array" ref="I326">+INDEX('I-Gasificación'!$G$5:$G$1100,MATCH($C326&amp;$D326&amp;$E326&amp;$G326,'I-Gasificación'!$C$5:$C$1100&amp;'I-Gasificación'!$D$5:$D$1100&amp;'I-Gasificación'!$E$5:$E$1100&amp;'I-Gasificación'!$F$5:$F$1100,0))</f>
        <v>5670</v>
      </c>
      <c r="J326" s="112">
        <f>INDEX('I-Baremo_Depósitos_Lapesa'!$C:$C,MATCH($E326,'I-Baremo_Depósitos_Lapesa'!$B:$B,0),1)</f>
        <v>44444</v>
      </c>
      <c r="K326" s="78">
        <f t="shared" ref="K326:K389" si="57">+J326/70%</f>
        <v>63491.428571428572</v>
      </c>
      <c r="L326" s="122">
        <f>INDEX('I-Baremo_VA_Lapesa'!$D$5:$K$66,MATCH($E326,'I-Baremo_VA_Lapesa'!$C$5:$C$66,0),MATCH($G326,'I-Baremo_VA_Lapesa'!$D$4:$K$4,0))</f>
        <v>19761</v>
      </c>
      <c r="M326" s="123">
        <f t="shared" ref="M326:M389" si="58">+L326/70%</f>
        <v>28230</v>
      </c>
      <c r="N326" s="113" cm="1">
        <f t="array" ref="N326">IF(AND($H326&lt;=4800,$I326&lt;=560),0,SUMPRODUCT(--($I326&gt;'I-Baremo_Regulación_Lapesa'!$B$4:$B$8),--($I326&lt;='I-Baremo_Regulación_Lapesa'!$C$4:$C$8),'I-Baremo_Regulación_Lapesa'!$D$4:$D$8))</f>
        <v>3820</v>
      </c>
      <c r="O326" s="78">
        <f t="shared" ref="O326:O389" si="59">+N326/70%</f>
        <v>5457.1428571428578</v>
      </c>
      <c r="P326" s="112">
        <f t="shared" ref="P326:P389" si="60">+J326+L326+N326</f>
        <v>68025</v>
      </c>
      <c r="Q326" s="74">
        <f t="shared" ref="Q326:Q389" si="61">+K326+M326+O326</f>
        <v>97178.571428571435</v>
      </c>
      <c r="R326" s="113">
        <f>INDEX('I-Baremo_Legalización'!$D$4:$D$100,MATCH($E326,'I-Baremo_Legalización'!$C$4:$C$100,0),1)</f>
        <v>2038.3500000000001</v>
      </c>
      <c r="S326" s="113" cm="1">
        <f t="array" ref="S326">+INDEX('I-Baremo_Acuerdo_Marco'!$F$2:$F$221,MATCH($C326&amp;$E326&amp;$G326,'I-Baremo_Acuerdo_Marco'!$C$2:$C$221&amp;'I-Baremo_Acuerdo_Marco'!$D$2:$D$221&amp;'I-Baremo_Acuerdo_Marco'!$E$2:$E$221,0))</f>
        <v>21545.710999999999</v>
      </c>
      <c r="T326" s="112">
        <f t="shared" si="55"/>
        <v>91609.061000000002</v>
      </c>
      <c r="U326" s="116">
        <f t="shared" ref="U326:U389" si="62">+K326+M326+O326+R326+S326</f>
        <v>120762.63242857144</v>
      </c>
      <c r="V326" s="74" t="str">
        <f t="shared" ref="V326:V389" si="63">+C326&amp;D326&amp;I326</f>
        <v>AéreoB5670</v>
      </c>
      <c r="W326" s="148">
        <f>+IF(AND($C326='C-Aux_CA'!$C$7,$D326='C-Aux_CA'!$C$5,$I326&gt;='C-Aux_CA'!$C$14,$H326&gt;='C-Aux_CA'!$C$15),1,0)</f>
        <v>0</v>
      </c>
      <c r="X326" s="148">
        <f t="shared" ref="X326:X389" si="64">COUNTIFS($I$5:$I$1099,$I326,$H$5:$H$1099,$H326,$D$5:$D$1099,$D326,$C$5:$C$1099,$C326)</f>
        <v>1</v>
      </c>
      <c r="Y326" s="151" cm="1">
        <f t="array" ref="Y326">IF(W326=0,0,SUMPRODUCT(--($T326&gt;='C-BaremoVectorial'!$T$4:$T$1101),--(1=$W$4:$W$1101)))</f>
        <v>0</v>
      </c>
      <c r="Z326" s="151">
        <f t="shared" ref="Z326:Z389" si="65">+Y326-AA326</f>
        <v>0</v>
      </c>
      <c r="AA326" s="151" cm="1">
        <f t="array" ref="AA326">IF($W326=0,0,SUMPRODUCT(--(1=$W$4:$W$1101),--($U326&gt;='C-BaremoVectorial'!$U$4:$U$1101)))</f>
        <v>0</v>
      </c>
      <c r="AB326" s="21"/>
      <c r="AC326" s="21"/>
      <c r="AD326" s="21"/>
    </row>
    <row r="327" spans="1:30" ht="14.5" x14ac:dyDescent="0.35">
      <c r="A327" s="73">
        <f t="shared" si="56"/>
        <v>104</v>
      </c>
      <c r="B327" s="79" t="s">
        <v>8278</v>
      </c>
      <c r="C327" s="79" t="s">
        <v>8244</v>
      </c>
      <c r="D327" s="79" t="s">
        <v>14</v>
      </c>
      <c r="E327" s="79" t="s">
        <v>38</v>
      </c>
      <c r="F327" s="183">
        <v>1</v>
      </c>
      <c r="G327" s="79" t="s">
        <v>8297</v>
      </c>
      <c r="H327" s="78">
        <v>59000</v>
      </c>
      <c r="I327" s="74" cm="1">
        <f t="array" ref="I327">+INDEX('I-Gasificación'!$G$5:$G$1100,MATCH($C327&amp;$D327&amp;$E327&amp;$G327,'I-Gasificación'!$C$5:$C$1100&amp;'I-Gasificación'!$D$5:$D$1100&amp;'I-Gasificación'!$E$5:$E$1100&amp;'I-Gasificación'!$F$5:$F$1100,0))</f>
        <v>5936</v>
      </c>
      <c r="J327" s="112">
        <f>INDEX('I-Baremo_Depósitos_Lapesa'!$C:$C,MATCH($E327,'I-Baremo_Depósitos_Lapesa'!$B:$B,0),1)</f>
        <v>54246</v>
      </c>
      <c r="K327" s="78">
        <f t="shared" si="57"/>
        <v>77494.285714285725</v>
      </c>
      <c r="L327" s="122">
        <f>INDEX('I-Baremo_VA_Lapesa'!$D$5:$K$66,MATCH($E327,'I-Baremo_VA_Lapesa'!$C$5:$C$66,0),MATCH($G327,'I-Baremo_VA_Lapesa'!$D$4:$K$4,0))</f>
        <v>19761</v>
      </c>
      <c r="M327" s="123">
        <f t="shared" si="58"/>
        <v>28230</v>
      </c>
      <c r="N327" s="113" cm="1">
        <f t="array" ref="N327">IF(AND($H327&lt;=4800,$I327&lt;=560),0,SUMPRODUCT(--($I327&gt;'I-Baremo_Regulación_Lapesa'!$B$4:$B$8),--($I327&lt;='I-Baremo_Regulación_Lapesa'!$C$4:$C$8),'I-Baremo_Regulación_Lapesa'!$D$4:$D$8))</f>
        <v>3820</v>
      </c>
      <c r="O327" s="78">
        <f t="shared" si="59"/>
        <v>5457.1428571428578</v>
      </c>
      <c r="P327" s="112">
        <f t="shared" si="60"/>
        <v>77827</v>
      </c>
      <c r="Q327" s="74">
        <f t="shared" si="61"/>
        <v>111181.42857142858</v>
      </c>
      <c r="R327" s="113">
        <f>INDEX('I-Baremo_Legalización'!$D$4:$D$100,MATCH($E327,'I-Baremo_Legalización'!$C$4:$C$100,0),1)</f>
        <v>2038.3500000000001</v>
      </c>
      <c r="S327" s="113" cm="1">
        <f t="array" ref="S327">+INDEX('I-Baremo_Acuerdo_Marco'!$F$2:$F$221,MATCH($C327&amp;$E327&amp;$G327,'I-Baremo_Acuerdo_Marco'!$C$2:$C$221&amp;'I-Baremo_Acuerdo_Marco'!$D$2:$D$221&amp;'I-Baremo_Acuerdo_Marco'!$E$2:$E$221,0))</f>
        <v>23534.510999999999</v>
      </c>
      <c r="T327" s="112">
        <f t="shared" si="55"/>
        <v>103399.861</v>
      </c>
      <c r="U327" s="116">
        <f t="shared" si="62"/>
        <v>136754.28957142858</v>
      </c>
      <c r="V327" s="74" t="str">
        <f t="shared" si="63"/>
        <v>AéreoB5936</v>
      </c>
      <c r="W327" s="148">
        <f>+IF(AND($C327='C-Aux_CA'!$C$7,$D327='C-Aux_CA'!$C$5,$I327&gt;='C-Aux_CA'!$C$14,$H327&gt;='C-Aux_CA'!$C$15),1,0)</f>
        <v>0</v>
      </c>
      <c r="X327" s="148">
        <f t="shared" si="64"/>
        <v>1</v>
      </c>
      <c r="Y327" s="151" cm="1">
        <f t="array" ref="Y327">IF(W327=0,0,SUMPRODUCT(--($T327&gt;='C-BaremoVectorial'!$T$4:$T$1101),--(1=$W$4:$W$1101)))</f>
        <v>0</v>
      </c>
      <c r="Z327" s="151">
        <f t="shared" si="65"/>
        <v>0</v>
      </c>
      <c r="AA327" s="151" cm="1">
        <f t="array" ref="AA327">IF($W327=0,0,SUMPRODUCT(--(1=$W$4:$W$1101),--($U327&gt;='C-BaremoVectorial'!$U$4:$U$1101)))</f>
        <v>0</v>
      </c>
      <c r="AB327" s="21"/>
      <c r="AC327" s="21"/>
      <c r="AD327" s="21"/>
    </row>
    <row r="328" spans="1:30" ht="14.5" x14ac:dyDescent="0.35">
      <c r="A328" s="73">
        <f t="shared" si="56"/>
        <v>105</v>
      </c>
      <c r="B328" s="79" t="s">
        <v>8278</v>
      </c>
      <c r="C328" s="79" t="s">
        <v>8244</v>
      </c>
      <c r="D328" s="79" t="s">
        <v>14</v>
      </c>
      <c r="E328" s="79" t="s">
        <v>39</v>
      </c>
      <c r="F328" s="183">
        <v>1</v>
      </c>
      <c r="G328" s="79" t="s">
        <v>8297</v>
      </c>
      <c r="H328" s="78">
        <v>50000</v>
      </c>
      <c r="I328" s="74" cm="1">
        <f t="array" ref="I328">+INDEX('I-Gasificación'!$G$5:$G$1100,MATCH($C328&amp;$D328&amp;$E328&amp;$G328,'I-Gasificación'!$C$5:$C$1100&amp;'I-Gasificación'!$D$5:$D$1100&amp;'I-Gasificación'!$E$5:$E$1100&amp;'I-Gasificación'!$F$5:$F$1100,0))</f>
        <v>5558</v>
      </c>
      <c r="J328" s="112">
        <f>INDEX('I-Baremo_Depósitos_Lapesa'!$C:$C,MATCH($E328,'I-Baremo_Depósitos_Lapesa'!$B:$B,0),1)</f>
        <v>45432</v>
      </c>
      <c r="K328" s="78">
        <f t="shared" si="57"/>
        <v>64902.857142857145</v>
      </c>
      <c r="L328" s="122">
        <f>INDEX('I-Baremo_VA_Lapesa'!$D$5:$K$66,MATCH($E328,'I-Baremo_VA_Lapesa'!$C$5:$C$66,0),MATCH($G328,'I-Baremo_VA_Lapesa'!$D$4:$K$4,0))</f>
        <v>19761</v>
      </c>
      <c r="M328" s="123">
        <f t="shared" si="58"/>
        <v>28230</v>
      </c>
      <c r="N328" s="113" cm="1">
        <f t="array" ref="N328">IF(AND($H328&lt;=4800,$I328&lt;=560),0,SUMPRODUCT(--($I328&gt;'I-Baremo_Regulación_Lapesa'!$B$4:$B$8),--($I328&lt;='I-Baremo_Regulación_Lapesa'!$C$4:$C$8),'I-Baremo_Regulación_Lapesa'!$D$4:$D$8))</f>
        <v>3820</v>
      </c>
      <c r="O328" s="78">
        <f t="shared" si="59"/>
        <v>5457.1428571428578</v>
      </c>
      <c r="P328" s="112">
        <f t="shared" si="60"/>
        <v>69013</v>
      </c>
      <c r="Q328" s="74">
        <f t="shared" si="61"/>
        <v>98590</v>
      </c>
      <c r="R328" s="113">
        <f>INDEX('I-Baremo_Legalización'!$D$4:$D$100,MATCH($E328,'I-Baremo_Legalización'!$C$4:$C$100,0),1)</f>
        <v>2038.3500000000001</v>
      </c>
      <c r="S328" s="113" cm="1">
        <f t="array" ref="S328">+INDEX('I-Baremo_Acuerdo_Marco'!$F$2:$F$221,MATCH($C328&amp;$E328&amp;$G328,'I-Baremo_Acuerdo_Marco'!$C$2:$C$221&amp;'I-Baremo_Acuerdo_Marco'!$D$2:$D$221&amp;'I-Baremo_Acuerdo_Marco'!$E$2:$E$221,0))</f>
        <v>22913.010999999999</v>
      </c>
      <c r="T328" s="112">
        <f t="shared" ref="T328:T391" si="66">+J328+L328+N328+R328+S328</f>
        <v>93964.361000000004</v>
      </c>
      <c r="U328" s="116">
        <f t="shared" si="62"/>
        <v>123541.361</v>
      </c>
      <c r="V328" s="74" t="str">
        <f t="shared" si="63"/>
        <v>AéreoB5558</v>
      </c>
      <c r="W328" s="148">
        <f>+IF(AND($C328='C-Aux_CA'!$C$7,$D328='C-Aux_CA'!$C$5,$I328&gt;='C-Aux_CA'!$C$14,$H328&gt;='C-Aux_CA'!$C$15),1,0)</f>
        <v>0</v>
      </c>
      <c r="X328" s="148">
        <f t="shared" si="64"/>
        <v>1</v>
      </c>
      <c r="Y328" s="151" cm="1">
        <f t="array" ref="Y328">IF(W328=0,0,SUMPRODUCT(--($T328&gt;='C-BaremoVectorial'!$T$4:$T$1101),--(1=$W$4:$W$1101)))</f>
        <v>0</v>
      </c>
      <c r="Z328" s="151">
        <f t="shared" si="65"/>
        <v>0</v>
      </c>
      <c r="AA328" s="151" cm="1">
        <f t="array" ref="AA328">IF($W328=0,0,SUMPRODUCT(--(1=$W$4:$W$1101),--($U328&gt;='C-BaremoVectorial'!$U$4:$U$1101)))</f>
        <v>0</v>
      </c>
      <c r="AB328" s="21"/>
      <c r="AC328" s="21"/>
      <c r="AD328" s="21"/>
    </row>
    <row r="329" spans="1:30" ht="14.5" x14ac:dyDescent="0.35">
      <c r="A329" s="73">
        <f t="shared" si="56"/>
        <v>106</v>
      </c>
      <c r="B329" s="79" t="s">
        <v>8278</v>
      </c>
      <c r="C329" s="79" t="s">
        <v>8244</v>
      </c>
      <c r="D329" s="79" t="s">
        <v>14</v>
      </c>
      <c r="E329" s="79" t="s">
        <v>40</v>
      </c>
      <c r="F329" s="183">
        <v>1</v>
      </c>
      <c r="G329" s="79" t="s">
        <v>8297</v>
      </c>
      <c r="H329" s="78">
        <v>69000</v>
      </c>
      <c r="I329" s="74" cm="1">
        <f t="array" ref="I329">+INDEX('I-Gasificación'!$G$5:$G$1100,MATCH($C329&amp;$D329&amp;$E329&amp;$G329,'I-Gasificación'!$C$5:$C$1100&amp;'I-Gasificación'!$D$5:$D$1100&amp;'I-Gasificación'!$E$5:$E$1100&amp;'I-Gasificación'!$F$5:$F$1100,0))</f>
        <v>6216</v>
      </c>
      <c r="J329" s="112">
        <f>INDEX('I-Baremo_Depósitos_Lapesa'!$C:$C,MATCH($E329,'I-Baremo_Depósitos_Lapesa'!$B:$B,0),1)</f>
        <v>67147</v>
      </c>
      <c r="K329" s="78">
        <f t="shared" si="57"/>
        <v>95924.285714285725</v>
      </c>
      <c r="L329" s="122">
        <f>INDEX('I-Baremo_VA_Lapesa'!$D$5:$K$66,MATCH($E329,'I-Baremo_VA_Lapesa'!$C$5:$C$66,0),MATCH($G329,'I-Baremo_VA_Lapesa'!$D$4:$K$4,0))</f>
        <v>19761</v>
      </c>
      <c r="M329" s="123">
        <f t="shared" si="58"/>
        <v>28230</v>
      </c>
      <c r="N329" s="113" cm="1">
        <f t="array" ref="N329">IF(AND($H329&lt;=4800,$I329&lt;=560),0,SUMPRODUCT(--($I329&gt;'I-Baremo_Regulación_Lapesa'!$B$4:$B$8),--($I329&lt;='I-Baremo_Regulación_Lapesa'!$C$4:$C$8),'I-Baremo_Regulación_Lapesa'!$D$4:$D$8))</f>
        <v>3820</v>
      </c>
      <c r="O329" s="78">
        <f t="shared" si="59"/>
        <v>5457.1428571428578</v>
      </c>
      <c r="P329" s="112">
        <f t="shared" si="60"/>
        <v>90728</v>
      </c>
      <c r="Q329" s="74">
        <f t="shared" si="61"/>
        <v>129611.42857142858</v>
      </c>
      <c r="R329" s="113">
        <f>INDEX('I-Baremo_Legalización'!$D$4:$D$100,MATCH($E329,'I-Baremo_Legalización'!$C$4:$C$100,0),1)</f>
        <v>3215.3500000000004</v>
      </c>
      <c r="S329" s="113" cm="1">
        <f t="array" ref="S329">+INDEX('I-Baremo_Acuerdo_Marco'!$F$2:$F$221,MATCH($C329&amp;$E329&amp;$G329,'I-Baremo_Acuerdo_Marco'!$C$2:$C$221&amp;'I-Baremo_Acuerdo_Marco'!$D$2:$D$221&amp;'I-Baremo_Acuerdo_Marco'!$E$2:$E$221,0))</f>
        <v>23534.510999999999</v>
      </c>
      <c r="T329" s="112">
        <f t="shared" si="66"/>
        <v>117477.861</v>
      </c>
      <c r="U329" s="116">
        <f t="shared" si="62"/>
        <v>156361.28957142858</v>
      </c>
      <c r="V329" s="74" t="str">
        <f t="shared" si="63"/>
        <v>AéreoB6216</v>
      </c>
      <c r="W329" s="148">
        <f>+IF(AND($C329='C-Aux_CA'!$C$7,$D329='C-Aux_CA'!$C$5,$I329&gt;='C-Aux_CA'!$C$14,$H329&gt;='C-Aux_CA'!$C$15),1,0)</f>
        <v>0</v>
      </c>
      <c r="X329" s="148">
        <f t="shared" si="64"/>
        <v>1</v>
      </c>
      <c r="Y329" s="151" cm="1">
        <f t="array" ref="Y329">IF(W329=0,0,SUMPRODUCT(--($T329&gt;='C-BaremoVectorial'!$T$4:$T$1101),--(1=$W$4:$W$1101)))</f>
        <v>0</v>
      </c>
      <c r="Z329" s="151">
        <f t="shared" si="65"/>
        <v>0</v>
      </c>
      <c r="AA329" s="151" cm="1">
        <f t="array" ref="AA329">IF($W329=0,0,SUMPRODUCT(--(1=$W$4:$W$1101),--($U329&gt;='C-BaremoVectorial'!$U$4:$U$1101)))</f>
        <v>0</v>
      </c>
      <c r="AB329" s="21"/>
      <c r="AC329" s="21"/>
      <c r="AD329" s="21"/>
    </row>
    <row r="330" spans="1:30" ht="14.5" x14ac:dyDescent="0.35">
      <c r="A330" s="73">
        <f t="shared" si="56"/>
        <v>107</v>
      </c>
      <c r="B330" s="79" t="s">
        <v>8279</v>
      </c>
      <c r="C330" s="79" t="s">
        <v>8244</v>
      </c>
      <c r="D330" s="79" t="s">
        <v>14</v>
      </c>
      <c r="E330" s="79" t="s">
        <v>41</v>
      </c>
      <c r="F330" s="183">
        <v>2</v>
      </c>
      <c r="G330" s="79" t="s">
        <v>8300</v>
      </c>
      <c r="H330" s="78">
        <f>2*13000</f>
        <v>26000</v>
      </c>
      <c r="I330" s="74" cm="1">
        <f t="array" ref="I330">+INDEX('I-Gasificación'!$G$5:$G$1100,MATCH($C330&amp;$D330&amp;$E330&amp;$G330,'I-Gasificación'!$C$5:$C$1100&amp;'I-Gasificación'!$D$5:$D$1100&amp;'I-Gasificación'!$E$5:$E$1100&amp;'I-Gasificación'!$F$5:$F$1100,0))</f>
        <v>9548</v>
      </c>
      <c r="J330" s="112">
        <f>INDEX('I-Baremo_Depósitos_Lapesa'!$C:$C,MATCH($E330,'I-Baremo_Depósitos_Lapesa'!$B:$B,0),1)</f>
        <v>21020</v>
      </c>
      <c r="K330" s="78">
        <f t="shared" si="57"/>
        <v>30028.571428571431</v>
      </c>
      <c r="L330" s="122">
        <f>INDEX('I-Baremo_VA_Lapesa'!$D$5:$K$66,MATCH($E330,'I-Baremo_VA_Lapesa'!$C$5:$C$66,0),MATCH($G330,'I-Baremo_VA_Lapesa'!$D$4:$K$4,0))</f>
        <v>39522</v>
      </c>
      <c r="M330" s="123">
        <f t="shared" si="58"/>
        <v>56460</v>
      </c>
      <c r="N330" s="113" cm="1">
        <f t="array" ref="N330">IF(AND($H330&lt;=4800,$I330&lt;=560),0,SUMPRODUCT(--($I330&gt;'I-Baremo_Regulación_Lapesa'!$B$4:$B$8),--($I330&lt;='I-Baremo_Regulación_Lapesa'!$C$4:$C$8),'I-Baremo_Regulación_Lapesa'!$D$4:$D$8))</f>
        <v>4700</v>
      </c>
      <c r="O330" s="78">
        <f t="shared" si="59"/>
        <v>6714.2857142857147</v>
      </c>
      <c r="P330" s="112">
        <f t="shared" si="60"/>
        <v>65242</v>
      </c>
      <c r="Q330" s="74">
        <f t="shared" si="61"/>
        <v>93202.857142857145</v>
      </c>
      <c r="R330" s="113">
        <f>INDEX('I-Baremo_Legalización'!$D$4:$D$100,MATCH($E330,'I-Baremo_Legalización'!$C$4:$C$100,0),1)</f>
        <v>2038.3500000000001</v>
      </c>
      <c r="S330" s="113" cm="1">
        <f t="array" ref="S330">+INDEX('I-Baremo_Acuerdo_Marco'!$F$2:$F$221,MATCH($C330&amp;$E330&amp;$G330,'I-Baremo_Acuerdo_Marco'!$C$2:$C$221&amp;'I-Baremo_Acuerdo_Marco'!$D$2:$D$221&amp;'I-Baremo_Acuerdo_Marco'!$E$2:$E$221,0))</f>
        <v>20909.911</v>
      </c>
      <c r="T330" s="112">
        <f t="shared" si="66"/>
        <v>88190.260999999999</v>
      </c>
      <c r="U330" s="116">
        <f t="shared" si="62"/>
        <v>116151.11814285716</v>
      </c>
      <c r="V330" s="74" t="str">
        <f t="shared" si="63"/>
        <v>AéreoB9548</v>
      </c>
      <c r="W330" s="148">
        <f>+IF(AND($C330='C-Aux_CA'!$C$7,$D330='C-Aux_CA'!$C$5,$I330&gt;='C-Aux_CA'!$C$14,$H330&gt;='C-Aux_CA'!$C$15),1,0)</f>
        <v>0</v>
      </c>
      <c r="X330" s="148">
        <f t="shared" si="64"/>
        <v>1</v>
      </c>
      <c r="Y330" s="151" cm="1">
        <f t="array" ref="Y330">IF(W330=0,0,SUMPRODUCT(--($T330&gt;='C-BaremoVectorial'!$T$4:$T$1101),--(1=$W$4:$W$1101)))</f>
        <v>0</v>
      </c>
      <c r="Z330" s="151">
        <f t="shared" si="65"/>
        <v>0</v>
      </c>
      <c r="AA330" s="151" cm="1">
        <f t="array" ref="AA330">IF($W330=0,0,SUMPRODUCT(--(1=$W$4:$W$1101),--($U330&gt;='C-BaremoVectorial'!$U$4:$U$1101)))</f>
        <v>0</v>
      </c>
      <c r="AB330" s="21"/>
      <c r="AC330" s="21"/>
      <c r="AD330" s="21"/>
    </row>
    <row r="331" spans="1:30" ht="14.5" x14ac:dyDescent="0.35">
      <c r="A331" s="73">
        <f t="shared" si="56"/>
        <v>108</v>
      </c>
      <c r="B331" s="79" t="s">
        <v>8279</v>
      </c>
      <c r="C331" s="79" t="s">
        <v>8244</v>
      </c>
      <c r="D331" s="79" t="s">
        <v>14</v>
      </c>
      <c r="E331" s="79" t="s">
        <v>42</v>
      </c>
      <c r="F331" s="183">
        <v>2</v>
      </c>
      <c r="G331" s="79" t="s">
        <v>8300</v>
      </c>
      <c r="H331" s="78">
        <f>2*16000</f>
        <v>32000</v>
      </c>
      <c r="I331" s="74" cm="1">
        <f t="array" ref="I331">+INDEX('I-Gasificación'!$G$5:$G$1100,MATCH($C331&amp;$D331&amp;$E331&amp;$G331,'I-Gasificación'!$C$5:$C$1100&amp;'I-Gasificación'!$D$5:$D$1100&amp;'I-Gasificación'!$E$5:$E$1100&amp;'I-Gasificación'!$F$5:$F$1100,0))</f>
        <v>9800</v>
      </c>
      <c r="J331" s="112">
        <f>INDEX('I-Baremo_Depósitos_Lapesa'!$C:$C,MATCH($E331,'I-Baremo_Depósitos_Lapesa'!$B:$B,0),1)</f>
        <v>25584</v>
      </c>
      <c r="K331" s="78">
        <f t="shared" si="57"/>
        <v>36548.571428571428</v>
      </c>
      <c r="L331" s="122">
        <f>INDEX('I-Baremo_VA_Lapesa'!$D$5:$K$66,MATCH($E331,'I-Baremo_VA_Lapesa'!$C$5:$C$66,0),MATCH($G331,'I-Baremo_VA_Lapesa'!$D$4:$K$4,0))</f>
        <v>39522</v>
      </c>
      <c r="M331" s="123">
        <f t="shared" si="58"/>
        <v>56460</v>
      </c>
      <c r="N331" s="113" cm="1">
        <f t="array" ref="N331">IF(AND($H331&lt;=4800,$I331&lt;=560),0,SUMPRODUCT(--($I331&gt;'I-Baremo_Regulación_Lapesa'!$B$4:$B$8),--($I331&lt;='I-Baremo_Regulación_Lapesa'!$C$4:$C$8),'I-Baremo_Regulación_Lapesa'!$D$4:$D$8))</f>
        <v>4700</v>
      </c>
      <c r="O331" s="78">
        <f t="shared" si="59"/>
        <v>6714.2857142857147</v>
      </c>
      <c r="P331" s="112">
        <f t="shared" si="60"/>
        <v>69806</v>
      </c>
      <c r="Q331" s="74">
        <f t="shared" si="61"/>
        <v>99722.85714285713</v>
      </c>
      <c r="R331" s="113">
        <f>INDEX('I-Baremo_Legalización'!$D$4:$D$100,MATCH($E331,'I-Baremo_Legalización'!$C$4:$C$100,0),1)</f>
        <v>2038.3500000000001</v>
      </c>
      <c r="S331" s="113" cm="1">
        <f t="array" ref="S331">+INDEX('I-Baremo_Acuerdo_Marco'!$F$2:$F$221,MATCH($C331&amp;$E331&amp;$G331,'I-Baremo_Acuerdo_Marco'!$C$2:$C$221&amp;'I-Baremo_Acuerdo_Marco'!$D$2:$D$221&amp;'I-Baremo_Acuerdo_Marco'!$E$2:$E$221,0))</f>
        <v>22095.710999999999</v>
      </c>
      <c r="T331" s="112">
        <f t="shared" si="66"/>
        <v>93940.061000000002</v>
      </c>
      <c r="U331" s="116">
        <f t="shared" si="62"/>
        <v>123856.91814285713</v>
      </c>
      <c r="V331" s="74" t="str">
        <f t="shared" si="63"/>
        <v>AéreoB9800</v>
      </c>
      <c r="W331" s="148">
        <f>+IF(AND($C331='C-Aux_CA'!$C$7,$D331='C-Aux_CA'!$C$5,$I331&gt;='C-Aux_CA'!$C$14,$H331&gt;='C-Aux_CA'!$C$15),1,0)</f>
        <v>0</v>
      </c>
      <c r="X331" s="148">
        <f t="shared" si="64"/>
        <v>1</v>
      </c>
      <c r="Y331" s="151" cm="1">
        <f t="array" ref="Y331">IF(W331=0,0,SUMPRODUCT(--($T331&gt;='C-BaremoVectorial'!$T$4:$T$1101),--(1=$W$4:$W$1101)))</f>
        <v>0</v>
      </c>
      <c r="Z331" s="151">
        <f t="shared" si="65"/>
        <v>0</v>
      </c>
      <c r="AA331" s="151" cm="1">
        <f t="array" ref="AA331">IF($W331=0,0,SUMPRODUCT(--(1=$W$4:$W$1101),--($U331&gt;='C-BaremoVectorial'!$U$4:$U$1101)))</f>
        <v>0</v>
      </c>
      <c r="AB331" s="21"/>
      <c r="AC331" s="21"/>
      <c r="AD331" s="21"/>
    </row>
    <row r="332" spans="1:30" ht="14.5" x14ac:dyDescent="0.35">
      <c r="A332" s="73">
        <f t="shared" si="56"/>
        <v>109</v>
      </c>
      <c r="B332" s="79" t="s">
        <v>8279</v>
      </c>
      <c r="C332" s="79" t="s">
        <v>8244</v>
      </c>
      <c r="D332" s="79" t="s">
        <v>14</v>
      </c>
      <c r="E332" s="79" t="s">
        <v>43</v>
      </c>
      <c r="F332" s="183">
        <v>2</v>
      </c>
      <c r="G332" s="79" t="s">
        <v>8300</v>
      </c>
      <c r="H332" s="78">
        <f>2*19000</f>
        <v>38000</v>
      </c>
      <c r="I332" s="74" cm="1">
        <f t="array" ref="I332">+INDEX('I-Gasificación'!$G$5:$G$1100,MATCH($C332&amp;$D332&amp;$E332&amp;$G332,'I-Gasificación'!$C$5:$C$1100&amp;'I-Gasificación'!$D$5:$D$1100&amp;'I-Gasificación'!$E$5:$E$1100&amp;'I-Gasificación'!$F$5:$F$1100,0))</f>
        <v>10024</v>
      </c>
      <c r="J332" s="112">
        <f>INDEX('I-Baremo_Depósitos_Lapesa'!$C:$C,MATCH($E332,'I-Baremo_Depósitos_Lapesa'!$B:$B,0),1)</f>
        <v>27832</v>
      </c>
      <c r="K332" s="78">
        <f t="shared" si="57"/>
        <v>39760</v>
      </c>
      <c r="L332" s="122">
        <f>INDEX('I-Baremo_VA_Lapesa'!$D$5:$K$66,MATCH($E332,'I-Baremo_VA_Lapesa'!$C$5:$C$66,0),MATCH($G332,'I-Baremo_VA_Lapesa'!$D$4:$K$4,0))</f>
        <v>39522</v>
      </c>
      <c r="M332" s="123">
        <f t="shared" si="58"/>
        <v>56460</v>
      </c>
      <c r="N332" s="113" cm="1">
        <f t="array" ref="N332">IF(AND($H332&lt;=4800,$I332&lt;=560),0,SUMPRODUCT(--($I332&gt;'I-Baremo_Regulación_Lapesa'!$B$4:$B$8),--($I332&lt;='I-Baremo_Regulación_Lapesa'!$C$4:$C$8),'I-Baremo_Regulación_Lapesa'!$D$4:$D$8))</f>
        <v>4700</v>
      </c>
      <c r="O332" s="78">
        <f t="shared" si="59"/>
        <v>6714.2857142857147</v>
      </c>
      <c r="P332" s="112">
        <f t="shared" si="60"/>
        <v>72054</v>
      </c>
      <c r="Q332" s="74">
        <f t="shared" si="61"/>
        <v>102934.28571428571</v>
      </c>
      <c r="R332" s="113">
        <f>INDEX('I-Baremo_Legalización'!$D$4:$D$100,MATCH($E332,'I-Baremo_Legalización'!$C$4:$C$100,0),1)</f>
        <v>2038.3500000000001</v>
      </c>
      <c r="S332" s="113" cm="1">
        <f t="array" ref="S332">+INDEX('I-Baremo_Acuerdo_Marco'!$F$2:$F$221,MATCH($C332&amp;$E332&amp;$G332,'I-Baremo_Acuerdo_Marco'!$C$2:$C$221&amp;'I-Baremo_Acuerdo_Marco'!$D$2:$D$221&amp;'I-Baremo_Acuerdo_Marco'!$E$2:$E$221,0))</f>
        <v>25017.311000000002</v>
      </c>
      <c r="T332" s="112">
        <f t="shared" si="66"/>
        <v>99109.661000000007</v>
      </c>
      <c r="U332" s="116">
        <f t="shared" si="62"/>
        <v>129989.94671428572</v>
      </c>
      <c r="V332" s="74" t="str">
        <f t="shared" si="63"/>
        <v>AéreoB10024</v>
      </c>
      <c r="W332" s="148">
        <f>+IF(AND($C332='C-Aux_CA'!$C$7,$D332='C-Aux_CA'!$C$5,$I332&gt;='C-Aux_CA'!$C$14,$H332&gt;='C-Aux_CA'!$C$15),1,0)</f>
        <v>0</v>
      </c>
      <c r="X332" s="148">
        <f t="shared" si="64"/>
        <v>1</v>
      </c>
      <c r="Y332" s="151" cm="1">
        <f t="array" ref="Y332">IF(W332=0,0,SUMPRODUCT(--($T332&gt;='C-BaremoVectorial'!$T$4:$T$1101),--(1=$W$4:$W$1101)))</f>
        <v>0</v>
      </c>
      <c r="Z332" s="151">
        <f t="shared" si="65"/>
        <v>0</v>
      </c>
      <c r="AA332" s="151" cm="1">
        <f t="array" ref="AA332">IF($W332=0,0,SUMPRODUCT(--(1=$W$4:$W$1101),--($U332&gt;='C-BaremoVectorial'!$U$4:$U$1101)))</f>
        <v>0</v>
      </c>
      <c r="AB332" s="21"/>
      <c r="AC332" s="21"/>
      <c r="AD332" s="21"/>
    </row>
    <row r="333" spans="1:30" ht="14.5" x14ac:dyDescent="0.35">
      <c r="A333" s="73">
        <f t="shared" si="56"/>
        <v>110</v>
      </c>
      <c r="B333" s="79" t="s">
        <v>8279</v>
      </c>
      <c r="C333" s="79" t="s">
        <v>8244</v>
      </c>
      <c r="D333" s="79" t="s">
        <v>14</v>
      </c>
      <c r="E333" s="79" t="s">
        <v>44</v>
      </c>
      <c r="F333" s="183">
        <v>2</v>
      </c>
      <c r="G333" s="79" t="s">
        <v>8300</v>
      </c>
      <c r="H333" s="78">
        <f>2*22000</f>
        <v>44000</v>
      </c>
      <c r="I333" s="74" cm="1">
        <f t="array" ref="I333">+INDEX('I-Gasificación'!$G$5:$G$1100,MATCH($C333&amp;$D333&amp;$E333&amp;$G333,'I-Gasificación'!$C$5:$C$1100&amp;'I-Gasificación'!$D$5:$D$1100&amp;'I-Gasificación'!$E$5:$E$1100&amp;'I-Gasificación'!$F$5:$F$1100,0))</f>
        <v>10276</v>
      </c>
      <c r="J333" s="112">
        <f>INDEX('I-Baremo_Depósitos_Lapesa'!$C:$C,MATCH($E333,'I-Baremo_Depósitos_Lapesa'!$B:$B,0),1)</f>
        <v>35864</v>
      </c>
      <c r="K333" s="78">
        <f t="shared" si="57"/>
        <v>51234.285714285717</v>
      </c>
      <c r="L333" s="122">
        <f>INDEX('I-Baremo_VA_Lapesa'!$D$5:$K$66,MATCH($E333,'I-Baremo_VA_Lapesa'!$C$5:$C$66,0),MATCH($G333,'I-Baremo_VA_Lapesa'!$D$4:$K$4,0))</f>
        <v>39522</v>
      </c>
      <c r="M333" s="123">
        <f t="shared" si="58"/>
        <v>56460</v>
      </c>
      <c r="N333" s="113" cm="1">
        <f t="array" ref="N333">IF(AND($H333&lt;=4800,$I333&lt;=560),0,SUMPRODUCT(--($I333&gt;'I-Baremo_Regulación_Lapesa'!$B$4:$B$8),--($I333&lt;='I-Baremo_Regulación_Lapesa'!$C$4:$C$8),'I-Baremo_Regulación_Lapesa'!$D$4:$D$8))</f>
        <v>4700</v>
      </c>
      <c r="O333" s="78">
        <f t="shared" si="59"/>
        <v>6714.2857142857147</v>
      </c>
      <c r="P333" s="112">
        <f t="shared" si="60"/>
        <v>80086</v>
      </c>
      <c r="Q333" s="74">
        <f t="shared" si="61"/>
        <v>114408.57142857142</v>
      </c>
      <c r="R333" s="113">
        <f>INDEX('I-Baremo_Legalización'!$D$4:$D$100,MATCH($E333,'I-Baremo_Legalización'!$C$4:$C$100,0),1)</f>
        <v>2038.3500000000001</v>
      </c>
      <c r="S333" s="113" cm="1">
        <f t="array" ref="S333">+INDEX('I-Baremo_Acuerdo_Marco'!$F$2:$F$221,MATCH($C333&amp;$E333&amp;$G333,'I-Baremo_Acuerdo_Marco'!$C$2:$C$221&amp;'I-Baremo_Acuerdo_Marco'!$D$2:$D$221&amp;'I-Baremo_Acuerdo_Marco'!$E$2:$E$221,0))</f>
        <v>26561.710999999999</v>
      </c>
      <c r="T333" s="112">
        <f t="shared" si="66"/>
        <v>108686.061</v>
      </c>
      <c r="U333" s="116">
        <f t="shared" si="62"/>
        <v>143008.63242857144</v>
      </c>
      <c r="V333" s="74" t="str">
        <f t="shared" si="63"/>
        <v>AéreoB10276</v>
      </c>
      <c r="W333" s="148">
        <f>+IF(AND($C333='C-Aux_CA'!$C$7,$D333='C-Aux_CA'!$C$5,$I333&gt;='C-Aux_CA'!$C$14,$H333&gt;='C-Aux_CA'!$C$15),1,0)</f>
        <v>0</v>
      </c>
      <c r="X333" s="148">
        <f t="shared" si="64"/>
        <v>1</v>
      </c>
      <c r="Y333" s="151" cm="1">
        <f t="array" ref="Y333">IF(W333=0,0,SUMPRODUCT(--($T333&gt;='C-BaremoVectorial'!$T$4:$T$1101),--(1=$W$4:$W$1101)))</f>
        <v>0</v>
      </c>
      <c r="Z333" s="151">
        <f t="shared" si="65"/>
        <v>0</v>
      </c>
      <c r="AA333" s="151" cm="1">
        <f t="array" ref="AA333">IF($W333=0,0,SUMPRODUCT(--(1=$W$4:$W$1101),--($U333&gt;='C-BaremoVectorial'!$U$4:$U$1101)))</f>
        <v>0</v>
      </c>
      <c r="AB333" s="21"/>
      <c r="AC333" s="21"/>
      <c r="AD333" s="21"/>
    </row>
    <row r="334" spans="1:30" ht="14.5" x14ac:dyDescent="0.35">
      <c r="A334" s="73">
        <f t="shared" si="56"/>
        <v>111</v>
      </c>
      <c r="B334" s="79" t="s">
        <v>8279</v>
      </c>
      <c r="C334" s="79" t="s">
        <v>8244</v>
      </c>
      <c r="D334" s="79" t="s">
        <v>14</v>
      </c>
      <c r="E334" s="79" t="s">
        <v>45</v>
      </c>
      <c r="F334" s="183">
        <v>2</v>
      </c>
      <c r="G334" s="79" t="s">
        <v>8300</v>
      </c>
      <c r="H334" s="78">
        <f>2*24000</f>
        <v>48000</v>
      </c>
      <c r="I334" s="74" cm="1">
        <f t="array" ref="I334">+INDEX('I-Gasificación'!$G$5:$G$1100,MATCH($C334&amp;$D334&amp;$E334&amp;$G334,'I-Gasificación'!$C$5:$C$1100&amp;'I-Gasificación'!$D$5:$D$1100&amp;'I-Gasificación'!$E$5:$E$1100&amp;'I-Gasificación'!$F$5:$F$1100,0))</f>
        <v>10220</v>
      </c>
      <c r="J334" s="112">
        <f>INDEX('I-Baremo_Depósitos_Lapesa'!$C:$C,MATCH($E334,'I-Baremo_Depósitos_Lapesa'!$B:$B,0),1)</f>
        <v>40898</v>
      </c>
      <c r="K334" s="78">
        <f t="shared" si="57"/>
        <v>58425.71428571429</v>
      </c>
      <c r="L334" s="122">
        <f>INDEX('I-Baremo_VA_Lapesa'!$D$5:$K$66,MATCH($E334,'I-Baremo_VA_Lapesa'!$C$5:$C$66,0),MATCH($G334,'I-Baremo_VA_Lapesa'!$D$4:$K$4,0))</f>
        <v>39522</v>
      </c>
      <c r="M334" s="123">
        <f t="shared" si="58"/>
        <v>56460</v>
      </c>
      <c r="N334" s="113" cm="1">
        <f t="array" ref="N334">IF(AND($H334&lt;=4800,$I334&lt;=560),0,SUMPRODUCT(--($I334&gt;'I-Baremo_Regulación_Lapesa'!$B$4:$B$8),--($I334&lt;='I-Baremo_Regulación_Lapesa'!$C$4:$C$8),'I-Baremo_Regulación_Lapesa'!$D$4:$D$8))</f>
        <v>4700</v>
      </c>
      <c r="O334" s="78">
        <f t="shared" si="59"/>
        <v>6714.2857142857147</v>
      </c>
      <c r="P334" s="112">
        <f t="shared" si="60"/>
        <v>85120</v>
      </c>
      <c r="Q334" s="74">
        <f t="shared" si="61"/>
        <v>121600</v>
      </c>
      <c r="R334" s="113">
        <f>INDEX('I-Baremo_Legalización'!$D$4:$D$100,MATCH($E334,'I-Baremo_Legalización'!$C$4:$C$100,0),1)</f>
        <v>2038.3500000000001</v>
      </c>
      <c r="S334" s="113" cm="1">
        <f t="array" ref="S334">+INDEX('I-Baremo_Acuerdo_Marco'!$F$2:$F$221,MATCH($C334&amp;$E334&amp;$G334,'I-Baremo_Acuerdo_Marco'!$C$2:$C$221&amp;'I-Baremo_Acuerdo_Marco'!$D$2:$D$221&amp;'I-Baremo_Acuerdo_Marco'!$E$2:$E$221,0))</f>
        <v>26935.710999999999</v>
      </c>
      <c r="T334" s="112">
        <f t="shared" si="66"/>
        <v>114094.061</v>
      </c>
      <c r="U334" s="116">
        <f t="shared" si="62"/>
        <v>150574.06100000002</v>
      </c>
      <c r="V334" s="74" t="str">
        <f t="shared" si="63"/>
        <v>AéreoB10220</v>
      </c>
      <c r="W334" s="148">
        <f>+IF(AND($C334='C-Aux_CA'!$C$7,$D334='C-Aux_CA'!$C$5,$I334&gt;='C-Aux_CA'!$C$14,$H334&gt;='C-Aux_CA'!$C$15),1,0)</f>
        <v>0</v>
      </c>
      <c r="X334" s="148">
        <f t="shared" si="64"/>
        <v>1</v>
      </c>
      <c r="Y334" s="151" cm="1">
        <f t="array" ref="Y334">IF(W334=0,0,SUMPRODUCT(--($T334&gt;='C-BaremoVectorial'!$T$4:$T$1101),--(1=$W$4:$W$1101)))</f>
        <v>0</v>
      </c>
      <c r="Z334" s="151">
        <f t="shared" si="65"/>
        <v>0</v>
      </c>
      <c r="AA334" s="151" cm="1">
        <f t="array" ref="AA334">IF($W334=0,0,SUMPRODUCT(--(1=$W$4:$W$1101),--($U334&gt;='C-BaremoVectorial'!$U$4:$U$1101)))</f>
        <v>0</v>
      </c>
      <c r="AB334" s="21"/>
      <c r="AC334" s="21"/>
      <c r="AD334" s="21"/>
    </row>
    <row r="335" spans="1:30" ht="14.5" x14ac:dyDescent="0.35">
      <c r="A335" s="73">
        <f t="shared" si="56"/>
        <v>112</v>
      </c>
      <c r="B335" s="79" t="s">
        <v>8279</v>
      </c>
      <c r="C335" s="79" t="s">
        <v>8244</v>
      </c>
      <c r="D335" s="79" t="s">
        <v>14</v>
      </c>
      <c r="E335" s="79" t="s">
        <v>46</v>
      </c>
      <c r="F335" s="183">
        <v>2</v>
      </c>
      <c r="G335" s="79" t="s">
        <v>8300</v>
      </c>
      <c r="H335" s="78">
        <f>2*29000</f>
        <v>58000</v>
      </c>
      <c r="I335" s="74" cm="1">
        <f t="array" ref="I335">+INDEX('I-Gasificación'!$G$5:$G$1100,MATCH($C335&amp;$D335&amp;$E335&amp;$G335,'I-Gasificación'!$C$5:$C$1100&amp;'I-Gasificación'!$D$5:$D$1100&amp;'I-Gasificación'!$E$5:$E$1100&amp;'I-Gasificación'!$F$5:$F$1100,0))</f>
        <v>10528</v>
      </c>
      <c r="J335" s="112">
        <f>INDEX('I-Baremo_Depósitos_Lapesa'!$C:$C,MATCH($E335,'I-Baremo_Depósitos_Lapesa'!$B:$B,0),1)</f>
        <v>45448</v>
      </c>
      <c r="K335" s="78">
        <f t="shared" si="57"/>
        <v>64925.71428571429</v>
      </c>
      <c r="L335" s="122">
        <f>INDEX('I-Baremo_VA_Lapesa'!$D$5:$K$66,MATCH($E335,'I-Baremo_VA_Lapesa'!$C$5:$C$66,0),MATCH($G335,'I-Baremo_VA_Lapesa'!$D$4:$K$4,0))</f>
        <v>39522</v>
      </c>
      <c r="M335" s="123">
        <f t="shared" si="58"/>
        <v>56460</v>
      </c>
      <c r="N335" s="113" cm="1">
        <f t="array" ref="N335">IF(AND($H335&lt;=4800,$I335&lt;=560),0,SUMPRODUCT(--($I335&gt;'I-Baremo_Regulación_Lapesa'!$B$4:$B$8),--($I335&lt;='I-Baremo_Regulación_Lapesa'!$C$4:$C$8),'I-Baremo_Regulación_Lapesa'!$D$4:$D$8))</f>
        <v>4700</v>
      </c>
      <c r="O335" s="78">
        <f t="shared" si="59"/>
        <v>6714.2857142857147</v>
      </c>
      <c r="P335" s="112">
        <f t="shared" si="60"/>
        <v>89670</v>
      </c>
      <c r="Q335" s="74">
        <f t="shared" si="61"/>
        <v>128100</v>
      </c>
      <c r="R335" s="113">
        <f>INDEX('I-Baremo_Legalización'!$D$4:$D$100,MATCH($E335,'I-Baremo_Legalización'!$C$4:$C$100,0),1)</f>
        <v>2038.3500000000001</v>
      </c>
      <c r="S335" s="113" cm="1">
        <f t="array" ref="S335">+INDEX('I-Baremo_Acuerdo_Marco'!$F$2:$F$221,MATCH($C335&amp;$E335&amp;$G335,'I-Baremo_Acuerdo_Marco'!$C$2:$C$221&amp;'I-Baremo_Acuerdo_Marco'!$D$2:$D$221&amp;'I-Baremo_Acuerdo_Marco'!$E$2:$E$221,0))</f>
        <v>28306.311000000002</v>
      </c>
      <c r="T335" s="112">
        <f t="shared" si="66"/>
        <v>120014.66100000001</v>
      </c>
      <c r="U335" s="116">
        <f t="shared" si="62"/>
        <v>158444.66100000002</v>
      </c>
      <c r="V335" s="74" t="str">
        <f t="shared" si="63"/>
        <v>AéreoB10528</v>
      </c>
      <c r="W335" s="148">
        <f>+IF(AND($C335='C-Aux_CA'!$C$7,$D335='C-Aux_CA'!$C$5,$I335&gt;='C-Aux_CA'!$C$14,$H335&gt;='C-Aux_CA'!$C$15),1,0)</f>
        <v>0</v>
      </c>
      <c r="X335" s="148">
        <f t="shared" si="64"/>
        <v>1</v>
      </c>
      <c r="Y335" s="151" cm="1">
        <f t="array" ref="Y335">IF(W335=0,0,SUMPRODUCT(--($T335&gt;='C-BaremoVectorial'!$T$4:$T$1101),--(1=$W$4:$W$1101)))</f>
        <v>0</v>
      </c>
      <c r="Z335" s="151">
        <f t="shared" si="65"/>
        <v>0</v>
      </c>
      <c r="AA335" s="151" cm="1">
        <f t="array" ref="AA335">IF($W335=0,0,SUMPRODUCT(--(1=$W$4:$W$1101),--($U335&gt;='C-BaremoVectorial'!$U$4:$U$1101)))</f>
        <v>0</v>
      </c>
      <c r="AB335" s="21"/>
      <c r="AC335" s="21"/>
      <c r="AD335" s="21"/>
    </row>
    <row r="336" spans="1:30" ht="14.5" x14ac:dyDescent="0.35">
      <c r="A336" s="73">
        <f t="shared" si="56"/>
        <v>113</v>
      </c>
      <c r="B336" s="79" t="s">
        <v>8279</v>
      </c>
      <c r="C336" s="79" t="s">
        <v>8244</v>
      </c>
      <c r="D336" s="79" t="s">
        <v>14</v>
      </c>
      <c r="E336" s="79" t="s">
        <v>47</v>
      </c>
      <c r="F336" s="183">
        <v>2</v>
      </c>
      <c r="G336" s="79" t="s">
        <v>8300</v>
      </c>
      <c r="H336" s="78">
        <f>2*34000</f>
        <v>68000</v>
      </c>
      <c r="I336" s="74" cm="1">
        <f t="array" ref="I336">+INDEX('I-Gasificación'!$G$5:$G$1100,MATCH($C336&amp;$D336&amp;$E336&amp;$G336,'I-Gasificación'!$C$5:$C$1100&amp;'I-Gasificación'!$D$5:$D$1100&amp;'I-Gasificación'!$E$5:$E$1100&amp;'I-Gasificación'!$F$5:$F$1100,0))</f>
        <v>10864</v>
      </c>
      <c r="J336" s="112">
        <f>INDEX('I-Baremo_Depósitos_Lapesa'!$C:$C,MATCH($E336,'I-Baremo_Depósitos_Lapesa'!$B:$B,0),1)</f>
        <v>50478</v>
      </c>
      <c r="K336" s="78">
        <f t="shared" si="57"/>
        <v>72111.42857142858</v>
      </c>
      <c r="L336" s="122">
        <f>INDEX('I-Baremo_VA_Lapesa'!$D$5:$K$66,MATCH($E336,'I-Baremo_VA_Lapesa'!$C$5:$C$66,0),MATCH($G336,'I-Baremo_VA_Lapesa'!$D$4:$K$4,0))</f>
        <v>39522</v>
      </c>
      <c r="M336" s="123">
        <f t="shared" si="58"/>
        <v>56460</v>
      </c>
      <c r="N336" s="113" cm="1">
        <f t="array" ref="N336">IF(AND($H336&lt;=4800,$I336&lt;=560),0,SUMPRODUCT(--($I336&gt;'I-Baremo_Regulación_Lapesa'!$B$4:$B$8),--($I336&lt;='I-Baremo_Regulación_Lapesa'!$C$4:$C$8),'I-Baremo_Regulación_Lapesa'!$D$4:$D$8))</f>
        <v>4700</v>
      </c>
      <c r="O336" s="78">
        <f t="shared" si="59"/>
        <v>6714.2857142857147</v>
      </c>
      <c r="P336" s="112">
        <f t="shared" si="60"/>
        <v>94700</v>
      </c>
      <c r="Q336" s="74">
        <f t="shared" si="61"/>
        <v>135285.71428571429</v>
      </c>
      <c r="R336" s="113">
        <f>INDEX('I-Baremo_Legalización'!$D$4:$D$100,MATCH($E336,'I-Baremo_Legalización'!$C$4:$C$100,0),1)</f>
        <v>3215.3500000000004</v>
      </c>
      <c r="S336" s="113" cm="1">
        <f t="array" ref="S336">+INDEX('I-Baremo_Acuerdo_Marco'!$F$2:$F$221,MATCH($C336&amp;$E336&amp;$G336,'I-Baremo_Acuerdo_Marco'!$C$2:$C$221&amp;'I-Baremo_Acuerdo_Marco'!$D$2:$D$221&amp;'I-Baremo_Acuerdo_Marco'!$E$2:$E$221,0))</f>
        <v>36895.331000000006</v>
      </c>
      <c r="T336" s="112">
        <f t="shared" si="66"/>
        <v>134810.68100000001</v>
      </c>
      <c r="U336" s="116">
        <f t="shared" si="62"/>
        <v>175396.3952857143</v>
      </c>
      <c r="V336" s="74" t="str">
        <f t="shared" si="63"/>
        <v>AéreoB10864</v>
      </c>
      <c r="W336" s="148">
        <f>+IF(AND($C336='C-Aux_CA'!$C$7,$D336='C-Aux_CA'!$C$5,$I336&gt;='C-Aux_CA'!$C$14,$H336&gt;='C-Aux_CA'!$C$15),1,0)</f>
        <v>0</v>
      </c>
      <c r="X336" s="148">
        <f t="shared" si="64"/>
        <v>1</v>
      </c>
      <c r="Y336" s="151" cm="1">
        <f t="array" ref="Y336">IF(W336=0,0,SUMPRODUCT(--($T336&gt;='C-BaremoVectorial'!$T$4:$T$1101),--(1=$W$4:$W$1101)))</f>
        <v>0</v>
      </c>
      <c r="Z336" s="151">
        <f t="shared" si="65"/>
        <v>0</v>
      </c>
      <c r="AA336" s="151" cm="1">
        <f t="array" ref="AA336">IF($W336=0,0,SUMPRODUCT(--(1=$W$4:$W$1101),--($U336&gt;='C-BaremoVectorial'!$U$4:$U$1101)))</f>
        <v>0</v>
      </c>
      <c r="AB336" s="21"/>
      <c r="AC336" s="21"/>
      <c r="AD336" s="21"/>
    </row>
    <row r="337" spans="1:30" ht="14.5" x14ac:dyDescent="0.35">
      <c r="A337" s="73">
        <f t="shared" si="56"/>
        <v>114</v>
      </c>
      <c r="B337" s="79" t="s">
        <v>8279</v>
      </c>
      <c r="C337" s="79" t="s">
        <v>8244</v>
      </c>
      <c r="D337" s="79" t="s">
        <v>14</v>
      </c>
      <c r="E337" s="79" t="s">
        <v>48</v>
      </c>
      <c r="F337" s="183">
        <v>2</v>
      </c>
      <c r="G337" s="79" t="s">
        <v>8300</v>
      </c>
      <c r="H337" s="78">
        <f>2*33000</f>
        <v>66000</v>
      </c>
      <c r="I337" s="74" cm="1">
        <f t="array" ref="I337">+INDEX('I-Gasificación'!$G$5:$G$1100,MATCH($C337&amp;$D337&amp;$E337&amp;$G337,'I-Gasificación'!$C$5:$C$1100&amp;'I-Gasificación'!$D$5:$D$1100&amp;'I-Gasificación'!$E$5:$E$1100&amp;'I-Gasificación'!$F$5:$F$1100,0))</f>
        <v>10416</v>
      </c>
      <c r="J337" s="112">
        <f>INDEX('I-Baremo_Depósitos_Lapesa'!$C:$C,MATCH($E337,'I-Baremo_Depósitos_Lapesa'!$B:$B,0),1)</f>
        <v>67416</v>
      </c>
      <c r="K337" s="78">
        <f t="shared" si="57"/>
        <v>96308.571428571435</v>
      </c>
      <c r="L337" s="122">
        <f>INDEX('I-Baremo_VA_Lapesa'!$D$5:$K$66,MATCH($E337,'I-Baremo_VA_Lapesa'!$C$5:$C$66,0),MATCH($G337,'I-Baremo_VA_Lapesa'!$D$4:$K$4,0))</f>
        <v>39522</v>
      </c>
      <c r="M337" s="123">
        <f t="shared" si="58"/>
        <v>56460</v>
      </c>
      <c r="N337" s="113" cm="1">
        <f t="array" ref="N337">IF(AND($H337&lt;=4800,$I337&lt;=560),0,SUMPRODUCT(--($I337&gt;'I-Baremo_Regulación_Lapesa'!$B$4:$B$8),--($I337&lt;='I-Baremo_Regulación_Lapesa'!$C$4:$C$8),'I-Baremo_Regulación_Lapesa'!$D$4:$D$8))</f>
        <v>4700</v>
      </c>
      <c r="O337" s="78">
        <f t="shared" si="59"/>
        <v>6714.2857142857147</v>
      </c>
      <c r="P337" s="112">
        <f t="shared" si="60"/>
        <v>111638</v>
      </c>
      <c r="Q337" s="74">
        <f t="shared" si="61"/>
        <v>159482.85714285713</v>
      </c>
      <c r="R337" s="113">
        <f>INDEX('I-Baremo_Legalización'!$D$4:$D$100,MATCH($E337,'I-Baremo_Legalización'!$C$4:$C$100,0),1)</f>
        <v>3215.3500000000004</v>
      </c>
      <c r="S337" s="113" cm="1">
        <f t="array" ref="S337">+INDEX('I-Baremo_Acuerdo_Marco'!$F$2:$F$221,MATCH($C337&amp;$E337&amp;$G337,'I-Baremo_Acuerdo_Marco'!$C$2:$C$221&amp;'I-Baremo_Acuerdo_Marco'!$D$2:$D$221&amp;'I-Baremo_Acuerdo_Marco'!$E$2:$E$221,0))</f>
        <v>40487.931000000004</v>
      </c>
      <c r="T337" s="112">
        <f t="shared" si="66"/>
        <v>155341.28100000002</v>
      </c>
      <c r="U337" s="116">
        <f t="shared" si="62"/>
        <v>203186.13814285715</v>
      </c>
      <c r="V337" s="74" t="str">
        <f t="shared" si="63"/>
        <v>AéreoB10416</v>
      </c>
      <c r="W337" s="148">
        <f>+IF(AND($C337='C-Aux_CA'!$C$7,$D337='C-Aux_CA'!$C$5,$I337&gt;='C-Aux_CA'!$C$14,$H337&gt;='C-Aux_CA'!$C$15),1,0)</f>
        <v>0</v>
      </c>
      <c r="X337" s="148">
        <f t="shared" si="64"/>
        <v>1</v>
      </c>
      <c r="Y337" s="151" cm="1">
        <f t="array" ref="Y337">IF(W337=0,0,SUMPRODUCT(--($T337&gt;='C-BaremoVectorial'!$T$4:$T$1101),--(1=$W$4:$W$1101)))</f>
        <v>0</v>
      </c>
      <c r="Z337" s="151">
        <f t="shared" si="65"/>
        <v>0</v>
      </c>
      <c r="AA337" s="151" cm="1">
        <f t="array" ref="AA337">IF($W337=0,0,SUMPRODUCT(--(1=$W$4:$W$1101),--($U337&gt;='C-BaremoVectorial'!$U$4:$U$1101)))</f>
        <v>0</v>
      </c>
      <c r="AB337" s="21"/>
      <c r="AC337" s="21"/>
      <c r="AD337" s="21"/>
    </row>
    <row r="338" spans="1:30" ht="14.5" x14ac:dyDescent="0.35">
      <c r="A338" s="73">
        <f t="shared" si="56"/>
        <v>115</v>
      </c>
      <c r="B338" s="79" t="s">
        <v>8279</v>
      </c>
      <c r="C338" s="79" t="s">
        <v>8244</v>
      </c>
      <c r="D338" s="79" t="s">
        <v>14</v>
      </c>
      <c r="E338" s="79" t="s">
        <v>49</v>
      </c>
      <c r="F338" s="183">
        <v>2</v>
      </c>
      <c r="G338" s="79" t="s">
        <v>8300</v>
      </c>
      <c r="H338" s="78">
        <f>2*50000</f>
        <v>100000</v>
      </c>
      <c r="I338" s="74" cm="1">
        <f t="array" ref="I338">+INDEX('I-Gasificación'!$G$5:$G$1100,MATCH($C338&amp;$D338&amp;$E338&amp;$G338,'I-Gasificación'!$C$5:$C$1100&amp;'I-Gasificación'!$D$5:$D$1100&amp;'I-Gasificación'!$E$5:$E$1100&amp;'I-Gasificación'!$F$5:$F$1100,0))</f>
        <v>11340</v>
      </c>
      <c r="J338" s="112">
        <f>INDEX('I-Baremo_Depósitos_Lapesa'!$C:$C,MATCH($E338,'I-Baremo_Depósitos_Lapesa'!$B:$B,0),1)</f>
        <v>88888</v>
      </c>
      <c r="K338" s="78">
        <f t="shared" si="57"/>
        <v>126982.85714285714</v>
      </c>
      <c r="L338" s="122">
        <f>INDEX('I-Baremo_VA_Lapesa'!$D$5:$K$66,MATCH($E338,'I-Baremo_VA_Lapesa'!$C$5:$C$66,0),MATCH($G338,'I-Baremo_VA_Lapesa'!$D$4:$K$4,0))</f>
        <v>39522</v>
      </c>
      <c r="M338" s="123">
        <f t="shared" si="58"/>
        <v>56460</v>
      </c>
      <c r="N338" s="113" cm="1">
        <f t="array" ref="N338">IF(AND($H338&lt;=4800,$I338&lt;=560),0,SUMPRODUCT(--($I338&gt;'I-Baremo_Regulación_Lapesa'!$B$4:$B$8),--($I338&lt;='I-Baremo_Regulación_Lapesa'!$C$4:$C$8),'I-Baremo_Regulación_Lapesa'!$D$4:$D$8))</f>
        <v>4700</v>
      </c>
      <c r="O338" s="78">
        <f t="shared" si="59"/>
        <v>6714.2857142857147</v>
      </c>
      <c r="P338" s="112">
        <f t="shared" si="60"/>
        <v>133110</v>
      </c>
      <c r="Q338" s="74">
        <f t="shared" si="61"/>
        <v>190157.14285714287</v>
      </c>
      <c r="R338" s="113">
        <f>INDEX('I-Baremo_Legalización'!$D$4:$D$100,MATCH($E338,'I-Baremo_Legalización'!$C$4:$C$100,0),1)</f>
        <v>3215.3500000000004</v>
      </c>
      <c r="S338" s="113" cm="1">
        <f t="array" ref="S338">+INDEX('I-Baremo_Acuerdo_Marco'!$F$2:$F$221,MATCH($C338&amp;$E338&amp;$G338,'I-Baremo_Acuerdo_Marco'!$C$2:$C$221&amp;'I-Baremo_Acuerdo_Marco'!$D$2:$D$221&amp;'I-Baremo_Acuerdo_Marco'!$E$2:$E$221,0))</f>
        <v>42522.931000000004</v>
      </c>
      <c r="T338" s="112">
        <f t="shared" si="66"/>
        <v>178848.28100000002</v>
      </c>
      <c r="U338" s="116">
        <f t="shared" si="62"/>
        <v>235895.42385714289</v>
      </c>
      <c r="V338" s="74" t="str">
        <f t="shared" si="63"/>
        <v>AéreoB11340</v>
      </c>
      <c r="W338" s="148">
        <f>+IF(AND($C338='C-Aux_CA'!$C$7,$D338='C-Aux_CA'!$C$5,$I338&gt;='C-Aux_CA'!$C$14,$H338&gt;='C-Aux_CA'!$C$15),1,0)</f>
        <v>0</v>
      </c>
      <c r="X338" s="148">
        <f t="shared" si="64"/>
        <v>1</v>
      </c>
      <c r="Y338" s="151" cm="1">
        <f t="array" ref="Y338">IF(W338=0,0,SUMPRODUCT(--($T338&gt;='C-BaremoVectorial'!$T$4:$T$1101),--(1=$W$4:$W$1101)))</f>
        <v>0</v>
      </c>
      <c r="Z338" s="151">
        <f t="shared" si="65"/>
        <v>0</v>
      </c>
      <c r="AA338" s="151" cm="1">
        <f t="array" ref="AA338">IF($W338=0,0,SUMPRODUCT(--(1=$W$4:$W$1101),--($U338&gt;='C-BaremoVectorial'!$U$4:$U$1101)))</f>
        <v>0</v>
      </c>
      <c r="AB338" s="21"/>
      <c r="AC338" s="21"/>
      <c r="AD338" s="21"/>
    </row>
    <row r="339" spans="1:30" ht="14.5" x14ac:dyDescent="0.35">
      <c r="A339" s="73">
        <f t="shared" si="56"/>
        <v>116</v>
      </c>
      <c r="B339" s="79" t="s">
        <v>8279</v>
      </c>
      <c r="C339" s="79" t="s">
        <v>8244</v>
      </c>
      <c r="D339" s="79" t="s">
        <v>14</v>
      </c>
      <c r="E339" s="79" t="s">
        <v>50</v>
      </c>
      <c r="F339" s="183">
        <v>2</v>
      </c>
      <c r="G339" s="79" t="s">
        <v>8300</v>
      </c>
      <c r="H339" s="78">
        <f>2*59000</f>
        <v>118000</v>
      </c>
      <c r="I339" s="74" cm="1">
        <f t="array" ref="I339">+INDEX('I-Gasificación'!$G$5:$G$1100,MATCH($C339&amp;$D339&amp;$E339&amp;$G339,'I-Gasificación'!$C$5:$C$1100&amp;'I-Gasificación'!$D$5:$D$1100&amp;'I-Gasificación'!$E$5:$E$1100&amp;'I-Gasificación'!$F$5:$F$1100,0))</f>
        <v>11872</v>
      </c>
      <c r="J339" s="112">
        <f>INDEX('I-Baremo_Depósitos_Lapesa'!$C:$C,MATCH($E339,'I-Baremo_Depósitos_Lapesa'!$B:$B,0),1)</f>
        <v>108492</v>
      </c>
      <c r="K339" s="78">
        <f t="shared" si="57"/>
        <v>154988.57142857145</v>
      </c>
      <c r="L339" s="122">
        <f>INDEX('I-Baremo_VA_Lapesa'!$D$5:$K$66,MATCH($E339,'I-Baremo_VA_Lapesa'!$C$5:$C$66,0),MATCH($G339,'I-Baremo_VA_Lapesa'!$D$4:$K$4,0))</f>
        <v>39522</v>
      </c>
      <c r="M339" s="123">
        <f t="shared" si="58"/>
        <v>56460</v>
      </c>
      <c r="N339" s="113" cm="1">
        <f t="array" ref="N339">IF(AND($H339&lt;=4800,$I339&lt;=560),0,SUMPRODUCT(--($I339&gt;'I-Baremo_Regulación_Lapesa'!$B$4:$B$8),--($I339&lt;='I-Baremo_Regulación_Lapesa'!$C$4:$C$8),'I-Baremo_Regulación_Lapesa'!$D$4:$D$8))</f>
        <v>4700</v>
      </c>
      <c r="O339" s="78">
        <f t="shared" si="59"/>
        <v>6714.2857142857147</v>
      </c>
      <c r="P339" s="112">
        <f t="shared" si="60"/>
        <v>152714</v>
      </c>
      <c r="Q339" s="74">
        <f t="shared" si="61"/>
        <v>218162.85714285716</v>
      </c>
      <c r="R339" s="113">
        <f>INDEX('I-Baremo_Legalización'!$D$4:$D$100,MATCH($E339,'I-Baremo_Legalización'!$C$4:$C$100,0),1)</f>
        <v>3215.3500000000004</v>
      </c>
      <c r="S339" s="113" cm="1">
        <f t="array" ref="S339">+INDEX('I-Baremo_Acuerdo_Marco'!$F$2:$F$221,MATCH($C339&amp;$E339&amp;$G339,'I-Baremo_Acuerdo_Marco'!$C$2:$C$221&amp;'I-Baremo_Acuerdo_Marco'!$D$2:$D$221&amp;'I-Baremo_Acuerdo_Marco'!$E$2:$E$221,0))</f>
        <v>46500.531000000003</v>
      </c>
      <c r="T339" s="112">
        <f t="shared" si="66"/>
        <v>202429.88099999999</v>
      </c>
      <c r="U339" s="116">
        <f t="shared" si="62"/>
        <v>267878.73814285715</v>
      </c>
      <c r="V339" s="74" t="str">
        <f t="shared" si="63"/>
        <v>AéreoB11872</v>
      </c>
      <c r="W339" s="148">
        <f>+IF(AND($C339='C-Aux_CA'!$C$7,$D339='C-Aux_CA'!$C$5,$I339&gt;='C-Aux_CA'!$C$14,$H339&gt;='C-Aux_CA'!$C$15),1,0)</f>
        <v>0</v>
      </c>
      <c r="X339" s="148">
        <f t="shared" si="64"/>
        <v>1</v>
      </c>
      <c r="Y339" s="151" cm="1">
        <f t="array" ref="Y339">IF(W339=0,0,SUMPRODUCT(--($T339&gt;='C-BaremoVectorial'!$T$4:$T$1101),--(1=$W$4:$W$1101)))</f>
        <v>0</v>
      </c>
      <c r="Z339" s="151">
        <f t="shared" si="65"/>
        <v>0</v>
      </c>
      <c r="AA339" s="151" cm="1">
        <f t="array" ref="AA339">IF($W339=0,0,SUMPRODUCT(--(1=$W$4:$W$1101),--($U339&gt;='C-BaremoVectorial'!$U$4:$U$1101)))</f>
        <v>0</v>
      </c>
      <c r="AB339" s="21"/>
      <c r="AC339" s="21"/>
      <c r="AD339" s="21"/>
    </row>
    <row r="340" spans="1:30" ht="14.5" x14ac:dyDescent="0.35">
      <c r="A340" s="73">
        <f t="shared" si="56"/>
        <v>117</v>
      </c>
      <c r="B340" s="79" t="s">
        <v>8279</v>
      </c>
      <c r="C340" s="79" t="s">
        <v>8244</v>
      </c>
      <c r="D340" s="79" t="s">
        <v>14</v>
      </c>
      <c r="E340" s="79" t="s">
        <v>51</v>
      </c>
      <c r="F340" s="183">
        <v>2</v>
      </c>
      <c r="G340" s="79" t="s">
        <v>8300</v>
      </c>
      <c r="H340" s="78">
        <f>2*50000</f>
        <v>100000</v>
      </c>
      <c r="I340" s="74" cm="1">
        <f t="array" ref="I340">+INDEX('I-Gasificación'!$G$5:$G$1100,MATCH($C340&amp;$D340&amp;$E340&amp;$G340,'I-Gasificación'!$C$5:$C$1100&amp;'I-Gasificación'!$D$5:$D$1100&amp;'I-Gasificación'!$E$5:$E$1100&amp;'I-Gasificación'!$F$5:$F$1100,0))</f>
        <v>11116</v>
      </c>
      <c r="J340" s="112">
        <f>INDEX('I-Baremo_Depósitos_Lapesa'!$C:$C,MATCH($E340,'I-Baremo_Depósitos_Lapesa'!$B:$B,0),1)</f>
        <v>90864</v>
      </c>
      <c r="K340" s="78">
        <f t="shared" si="57"/>
        <v>129805.71428571429</v>
      </c>
      <c r="L340" s="122">
        <f>INDEX('I-Baremo_VA_Lapesa'!$D$5:$K$66,MATCH($E340,'I-Baremo_VA_Lapesa'!$C$5:$C$66,0),MATCH($G340,'I-Baremo_VA_Lapesa'!$D$4:$K$4,0))</f>
        <v>39522</v>
      </c>
      <c r="M340" s="123">
        <f t="shared" si="58"/>
        <v>56460</v>
      </c>
      <c r="N340" s="113" cm="1">
        <f t="array" ref="N340">IF(AND($H340&lt;=4800,$I340&lt;=560),0,SUMPRODUCT(--($I340&gt;'I-Baremo_Regulación_Lapesa'!$B$4:$B$8),--($I340&lt;='I-Baremo_Regulación_Lapesa'!$C$4:$C$8),'I-Baremo_Regulación_Lapesa'!$D$4:$D$8))</f>
        <v>4700</v>
      </c>
      <c r="O340" s="78">
        <f t="shared" si="59"/>
        <v>6714.2857142857147</v>
      </c>
      <c r="P340" s="112">
        <f t="shared" si="60"/>
        <v>135086</v>
      </c>
      <c r="Q340" s="74">
        <f t="shared" si="61"/>
        <v>192980</v>
      </c>
      <c r="R340" s="113">
        <f>INDEX('I-Baremo_Legalización'!$D$4:$D$100,MATCH($E340,'I-Baremo_Legalización'!$C$4:$C$100,0),1)</f>
        <v>3215.3500000000004</v>
      </c>
      <c r="S340" s="113" cm="1">
        <f t="array" ref="S340">+INDEX('I-Baremo_Acuerdo_Marco'!$F$2:$F$221,MATCH($C340&amp;$E340&amp;$G340,'I-Baremo_Acuerdo_Marco'!$C$2:$C$221&amp;'I-Baremo_Acuerdo_Marco'!$D$2:$D$221&amp;'I-Baremo_Acuerdo_Marco'!$E$2:$E$221,0))</f>
        <v>45257.531000000003</v>
      </c>
      <c r="T340" s="112">
        <f t="shared" si="66"/>
        <v>183558.88099999999</v>
      </c>
      <c r="U340" s="116">
        <f t="shared" si="62"/>
        <v>241452.88099999999</v>
      </c>
      <c r="V340" s="74" t="str">
        <f t="shared" si="63"/>
        <v>AéreoB11116</v>
      </c>
      <c r="W340" s="148">
        <f>+IF(AND($C340='C-Aux_CA'!$C$7,$D340='C-Aux_CA'!$C$5,$I340&gt;='C-Aux_CA'!$C$14,$H340&gt;='C-Aux_CA'!$C$15),1,0)</f>
        <v>0</v>
      </c>
      <c r="X340" s="148">
        <f t="shared" si="64"/>
        <v>1</v>
      </c>
      <c r="Y340" s="151" cm="1">
        <f t="array" ref="Y340">IF(W340=0,0,SUMPRODUCT(--($T340&gt;='C-BaremoVectorial'!$T$4:$T$1101),--(1=$W$4:$W$1101)))</f>
        <v>0</v>
      </c>
      <c r="Z340" s="151">
        <f t="shared" si="65"/>
        <v>0</v>
      </c>
      <c r="AA340" s="151" cm="1">
        <f t="array" ref="AA340">IF($W340=0,0,SUMPRODUCT(--(1=$W$4:$W$1101),--($U340&gt;='C-BaremoVectorial'!$U$4:$U$1101)))</f>
        <v>0</v>
      </c>
      <c r="AB340" s="21"/>
      <c r="AC340" s="21"/>
      <c r="AD340" s="21"/>
    </row>
    <row r="341" spans="1:30" ht="14.5" x14ac:dyDescent="0.35">
      <c r="A341" s="73">
        <f t="shared" si="56"/>
        <v>118</v>
      </c>
      <c r="B341" s="79" t="s">
        <v>8279</v>
      </c>
      <c r="C341" s="79" t="s">
        <v>8244</v>
      </c>
      <c r="D341" s="79" t="s">
        <v>14</v>
      </c>
      <c r="E341" s="79" t="s">
        <v>52</v>
      </c>
      <c r="F341" s="183">
        <v>2</v>
      </c>
      <c r="G341" s="79" t="s">
        <v>8300</v>
      </c>
      <c r="H341" s="78">
        <f>2*69000</f>
        <v>138000</v>
      </c>
      <c r="I341" s="74" cm="1">
        <f t="array" ref="I341">+INDEX('I-Gasificación'!$G$5:$G$1100,MATCH($C341&amp;$D341&amp;$E341&amp;$G341,'I-Gasificación'!$C$5:$C$1100&amp;'I-Gasificación'!$D$5:$D$1100&amp;'I-Gasificación'!$E$5:$E$1100&amp;'I-Gasificación'!$F$5:$F$1100,0))</f>
        <v>12432</v>
      </c>
      <c r="J341" s="112">
        <f>INDEX('I-Baremo_Depósitos_Lapesa'!$C:$C,MATCH($E341,'I-Baremo_Depósitos_Lapesa'!$B:$B,0),1)</f>
        <v>134294</v>
      </c>
      <c r="K341" s="78">
        <f t="shared" si="57"/>
        <v>191848.57142857145</v>
      </c>
      <c r="L341" s="122">
        <f>INDEX('I-Baremo_VA_Lapesa'!$D$5:$K$66,MATCH($E341,'I-Baremo_VA_Lapesa'!$C$5:$C$66,0),MATCH($G341,'I-Baremo_VA_Lapesa'!$D$4:$K$4,0))</f>
        <v>39522</v>
      </c>
      <c r="M341" s="123">
        <f t="shared" si="58"/>
        <v>56460</v>
      </c>
      <c r="N341" s="113" cm="1">
        <f t="array" ref="N341">IF(AND($H341&lt;=4800,$I341&lt;=560),0,SUMPRODUCT(--($I341&gt;'I-Baremo_Regulación_Lapesa'!$B$4:$B$8),--($I341&lt;='I-Baremo_Regulación_Lapesa'!$C$4:$C$8),'I-Baremo_Regulación_Lapesa'!$D$4:$D$8))</f>
        <v>4700</v>
      </c>
      <c r="O341" s="78">
        <f t="shared" si="59"/>
        <v>6714.2857142857147</v>
      </c>
      <c r="P341" s="112">
        <f t="shared" si="60"/>
        <v>178516</v>
      </c>
      <c r="Q341" s="74">
        <f t="shared" si="61"/>
        <v>255022.85714285716</v>
      </c>
      <c r="R341" s="113">
        <f>INDEX('I-Baremo_Legalización'!$D$4:$D$100,MATCH($E341,'I-Baremo_Legalización'!$C$4:$C$100,0),1)</f>
        <v>3215.3500000000004</v>
      </c>
      <c r="S341" s="113" cm="1">
        <f t="array" ref="S341">+INDEX('I-Baremo_Acuerdo_Marco'!$F$2:$F$221,MATCH($C341&amp;$E341&amp;$G341,'I-Baremo_Acuerdo_Marco'!$C$2:$C$221&amp;'I-Baremo_Acuerdo_Marco'!$D$2:$D$221&amp;'I-Baremo_Acuerdo_Marco'!$E$2:$E$221,0))</f>
        <v>45257.531000000003</v>
      </c>
      <c r="T341" s="112">
        <f t="shared" si="66"/>
        <v>226988.88099999999</v>
      </c>
      <c r="U341" s="116">
        <f t="shared" si="62"/>
        <v>303495.73814285715</v>
      </c>
      <c r="V341" s="74" t="str">
        <f t="shared" si="63"/>
        <v>AéreoB12432</v>
      </c>
      <c r="W341" s="148">
        <f>+IF(AND($C341='C-Aux_CA'!$C$7,$D341='C-Aux_CA'!$C$5,$I341&gt;='C-Aux_CA'!$C$14,$H341&gt;='C-Aux_CA'!$C$15),1,0)</f>
        <v>0</v>
      </c>
      <c r="X341" s="148">
        <f t="shared" si="64"/>
        <v>1</v>
      </c>
      <c r="Y341" s="151" cm="1">
        <f t="array" ref="Y341">IF(W341=0,0,SUMPRODUCT(--($T341&gt;='C-BaremoVectorial'!$T$4:$T$1101),--(1=$W$4:$W$1101)))</f>
        <v>0</v>
      </c>
      <c r="Z341" s="151">
        <f t="shared" si="65"/>
        <v>0</v>
      </c>
      <c r="AA341" s="151" cm="1">
        <f t="array" ref="AA341">IF($W341=0,0,SUMPRODUCT(--(1=$W$4:$W$1101),--($U341&gt;='C-BaremoVectorial'!$U$4:$U$1101)))</f>
        <v>0</v>
      </c>
      <c r="AB341" s="21"/>
      <c r="AC341" s="21"/>
      <c r="AD341" s="21"/>
    </row>
    <row r="342" spans="1:30" ht="14.5" x14ac:dyDescent="0.35">
      <c r="A342" s="73">
        <f t="shared" si="56"/>
        <v>119</v>
      </c>
      <c r="B342" s="79" t="s">
        <v>8280</v>
      </c>
      <c r="C342" s="79" t="s">
        <v>8244</v>
      </c>
      <c r="D342" s="79" t="s">
        <v>14</v>
      </c>
      <c r="E342" s="79" t="s">
        <v>41</v>
      </c>
      <c r="F342" s="183">
        <v>2</v>
      </c>
      <c r="G342" s="79" t="s">
        <v>8295</v>
      </c>
      <c r="H342" s="78">
        <f>2*13000</f>
        <v>26000</v>
      </c>
      <c r="I342" s="74" cm="1">
        <f t="array" ref="I342">+INDEX('I-Gasificación'!$G$5:$G$1100,MATCH($C342&amp;$D342&amp;$E342&amp;$G342,'I-Gasificación'!$C$5:$C$1100&amp;'I-Gasificación'!$D$5:$D$1100&amp;'I-Gasificación'!$E$5:$E$1100&amp;'I-Gasificación'!$F$5:$F$1100,0))</f>
        <v>2548</v>
      </c>
      <c r="J342" s="112">
        <f>INDEX('I-Baremo_Depósitos_Lapesa'!$C:$C,MATCH($E342,'I-Baremo_Depósitos_Lapesa'!$B:$B,0),1)</f>
        <v>21020</v>
      </c>
      <c r="K342" s="78">
        <f t="shared" si="57"/>
        <v>30028.571428571431</v>
      </c>
      <c r="L342" s="122">
        <f>INDEX('I-Baremo_VA_Lapesa'!$D$5:$K$66,MATCH($E342,'I-Baremo_VA_Lapesa'!$C$5:$C$66,0),MATCH($G342,'I-Baremo_VA_Lapesa'!$D$4:$K$4,0))</f>
        <v>12787</v>
      </c>
      <c r="M342" s="123">
        <f t="shared" si="58"/>
        <v>18267.142857142859</v>
      </c>
      <c r="N342" s="113" cm="1">
        <f t="array" ref="N342">IF(AND($H342&lt;=4800,$I342&lt;=560),0,SUMPRODUCT(--($I342&gt;'I-Baremo_Regulación_Lapesa'!$B$4:$B$8),--($I342&lt;='I-Baremo_Regulación_Lapesa'!$C$4:$C$8),'I-Baremo_Regulación_Lapesa'!$D$4:$D$8))</f>
        <v>1760</v>
      </c>
      <c r="O342" s="78">
        <f t="shared" si="59"/>
        <v>2514.2857142857142</v>
      </c>
      <c r="P342" s="112">
        <f t="shared" si="60"/>
        <v>35567</v>
      </c>
      <c r="Q342" s="74">
        <f t="shared" si="61"/>
        <v>50810.000000000007</v>
      </c>
      <c r="R342" s="113">
        <f>INDEX('I-Baremo_Legalización'!$D$4:$D$100,MATCH($E342,'I-Baremo_Legalización'!$C$4:$C$100,0),1)</f>
        <v>2038.3500000000001</v>
      </c>
      <c r="S342" s="113" cm="1">
        <f t="array" ref="S342">+INDEX('I-Baremo_Acuerdo_Marco'!$F$2:$F$221,MATCH($C342&amp;$E342&amp;$G342,'I-Baremo_Acuerdo_Marco'!$C$2:$C$221&amp;'I-Baremo_Acuerdo_Marco'!$D$2:$D$221&amp;'I-Baremo_Acuerdo_Marco'!$E$2:$E$221,0))</f>
        <v>25095.411</v>
      </c>
      <c r="T342" s="112">
        <f t="shared" si="66"/>
        <v>62700.760999999999</v>
      </c>
      <c r="U342" s="116">
        <f t="shared" si="62"/>
        <v>77943.760999999999</v>
      </c>
      <c r="V342" s="74" t="str">
        <f t="shared" si="63"/>
        <v>AéreoB2548</v>
      </c>
      <c r="W342" s="148">
        <f>+IF(AND($C342='C-Aux_CA'!$C$7,$D342='C-Aux_CA'!$C$5,$I342&gt;='C-Aux_CA'!$C$14,$H342&gt;='C-Aux_CA'!$C$15),1,0)</f>
        <v>0</v>
      </c>
      <c r="X342" s="148">
        <f t="shared" si="64"/>
        <v>1</v>
      </c>
      <c r="Y342" s="151" cm="1">
        <f t="array" ref="Y342">IF(W342=0,0,SUMPRODUCT(--($T342&gt;='C-BaremoVectorial'!$T$4:$T$1101),--(1=$W$4:$W$1101)))</f>
        <v>0</v>
      </c>
      <c r="Z342" s="151">
        <f t="shared" si="65"/>
        <v>0</v>
      </c>
      <c r="AA342" s="151" cm="1">
        <f t="array" ref="AA342">IF($W342=0,0,SUMPRODUCT(--(1=$W$4:$W$1101),--($U342&gt;='C-BaremoVectorial'!$U$4:$U$1101)))</f>
        <v>0</v>
      </c>
      <c r="AB342" s="21"/>
      <c r="AC342" s="21"/>
      <c r="AD342" s="21"/>
    </row>
    <row r="343" spans="1:30" ht="14.5" x14ac:dyDescent="0.35">
      <c r="A343" s="73">
        <f t="shared" si="56"/>
        <v>120</v>
      </c>
      <c r="B343" s="79" t="s">
        <v>8280</v>
      </c>
      <c r="C343" s="79" t="s">
        <v>8244</v>
      </c>
      <c r="D343" s="79" t="s">
        <v>14</v>
      </c>
      <c r="E343" s="79" t="s">
        <v>42</v>
      </c>
      <c r="F343" s="183">
        <v>2</v>
      </c>
      <c r="G343" s="79" t="s">
        <v>8295</v>
      </c>
      <c r="H343" s="78">
        <f>2*16000</f>
        <v>32000</v>
      </c>
      <c r="I343" s="74" cm="1">
        <f t="array" ref="I343">+INDEX('I-Gasificación'!$G$5:$G$1100,MATCH($C343&amp;$D343&amp;$E343&amp;$G343,'I-Gasificación'!$C$5:$C$1100&amp;'I-Gasificación'!$D$5:$D$1100&amp;'I-Gasificación'!$E$5:$E$1100&amp;'I-Gasificación'!$F$5:$F$1100,0))</f>
        <v>2800</v>
      </c>
      <c r="J343" s="112">
        <f>INDEX('I-Baremo_Depósitos_Lapesa'!$C:$C,MATCH($E343,'I-Baremo_Depósitos_Lapesa'!$B:$B,0),1)</f>
        <v>25584</v>
      </c>
      <c r="K343" s="78">
        <f t="shared" si="57"/>
        <v>36548.571428571428</v>
      </c>
      <c r="L343" s="122">
        <f>INDEX('I-Baremo_VA_Lapesa'!$D$5:$K$66,MATCH($E343,'I-Baremo_VA_Lapesa'!$C$5:$C$66,0),MATCH($G343,'I-Baremo_VA_Lapesa'!$D$4:$K$4,0))</f>
        <v>12787</v>
      </c>
      <c r="M343" s="123">
        <f t="shared" si="58"/>
        <v>18267.142857142859</v>
      </c>
      <c r="N343" s="113" cm="1">
        <f t="array" ref="N343">IF(AND($H343&lt;=4800,$I343&lt;=560),0,SUMPRODUCT(--($I343&gt;'I-Baremo_Regulación_Lapesa'!$B$4:$B$8),--($I343&lt;='I-Baremo_Regulación_Lapesa'!$C$4:$C$8),'I-Baremo_Regulación_Lapesa'!$D$4:$D$8))</f>
        <v>1760</v>
      </c>
      <c r="O343" s="78">
        <f t="shared" si="59"/>
        <v>2514.2857142857142</v>
      </c>
      <c r="P343" s="112">
        <f t="shared" si="60"/>
        <v>40131</v>
      </c>
      <c r="Q343" s="74">
        <f t="shared" si="61"/>
        <v>57330.000000000007</v>
      </c>
      <c r="R343" s="113">
        <f>INDEX('I-Baremo_Legalización'!$D$4:$D$100,MATCH($E343,'I-Baremo_Legalización'!$C$4:$C$100,0),1)</f>
        <v>2038.3500000000001</v>
      </c>
      <c r="S343" s="113" cm="1">
        <f t="array" ref="S343">+INDEX('I-Baremo_Acuerdo_Marco'!$F$2:$F$221,MATCH($C343&amp;$E343&amp;$G343,'I-Baremo_Acuerdo_Marco'!$C$2:$C$221&amp;'I-Baremo_Acuerdo_Marco'!$D$2:$D$221&amp;'I-Baremo_Acuerdo_Marco'!$E$2:$E$221,0))</f>
        <v>25734.510999999999</v>
      </c>
      <c r="T343" s="112">
        <f t="shared" si="66"/>
        <v>67903.861000000004</v>
      </c>
      <c r="U343" s="116">
        <f t="shared" si="62"/>
        <v>85102.861000000004</v>
      </c>
      <c r="V343" s="74" t="str">
        <f t="shared" si="63"/>
        <v>AéreoB2800</v>
      </c>
      <c r="W343" s="148">
        <f>+IF(AND($C343='C-Aux_CA'!$C$7,$D343='C-Aux_CA'!$C$5,$I343&gt;='C-Aux_CA'!$C$14,$H343&gt;='C-Aux_CA'!$C$15),1,0)</f>
        <v>0</v>
      </c>
      <c r="X343" s="148">
        <f t="shared" si="64"/>
        <v>1</v>
      </c>
      <c r="Y343" s="151" cm="1">
        <f t="array" ref="Y343">IF(W343=0,0,SUMPRODUCT(--($T343&gt;='C-BaremoVectorial'!$T$4:$T$1101),--(1=$W$4:$W$1101)))</f>
        <v>0</v>
      </c>
      <c r="Z343" s="151">
        <f t="shared" si="65"/>
        <v>0</v>
      </c>
      <c r="AA343" s="151" cm="1">
        <f t="array" ref="AA343">IF($W343=0,0,SUMPRODUCT(--(1=$W$4:$W$1101),--($U343&gt;='C-BaremoVectorial'!$U$4:$U$1101)))</f>
        <v>0</v>
      </c>
      <c r="AB343" s="21"/>
      <c r="AC343" s="21"/>
      <c r="AD343" s="21"/>
    </row>
    <row r="344" spans="1:30" ht="14.5" x14ac:dyDescent="0.35">
      <c r="A344" s="73">
        <f t="shared" si="56"/>
        <v>121</v>
      </c>
      <c r="B344" s="79" t="s">
        <v>8280</v>
      </c>
      <c r="C344" s="79" t="s">
        <v>8244</v>
      </c>
      <c r="D344" s="79" t="s">
        <v>14</v>
      </c>
      <c r="E344" s="79" t="s">
        <v>43</v>
      </c>
      <c r="F344" s="183">
        <v>2</v>
      </c>
      <c r="G344" s="79" t="s">
        <v>8295</v>
      </c>
      <c r="H344" s="78">
        <f>2*19000</f>
        <v>38000</v>
      </c>
      <c r="I344" s="74" cm="1">
        <f t="array" ref="I344">+INDEX('I-Gasificación'!$G$5:$G$1100,MATCH($C344&amp;$D344&amp;$E344&amp;$G344,'I-Gasificación'!$C$5:$C$1100&amp;'I-Gasificación'!$D$5:$D$1100&amp;'I-Gasificación'!$E$5:$E$1100&amp;'I-Gasificación'!$F$5:$F$1100,0))</f>
        <v>3024</v>
      </c>
      <c r="J344" s="112">
        <f>INDEX('I-Baremo_Depósitos_Lapesa'!$C:$C,MATCH($E344,'I-Baremo_Depósitos_Lapesa'!$B:$B,0),1)</f>
        <v>27832</v>
      </c>
      <c r="K344" s="78">
        <f t="shared" si="57"/>
        <v>39760</v>
      </c>
      <c r="L344" s="122">
        <f>INDEX('I-Baremo_VA_Lapesa'!$D$5:$K$66,MATCH($E344,'I-Baremo_VA_Lapesa'!$C$5:$C$66,0),MATCH($G344,'I-Baremo_VA_Lapesa'!$D$4:$K$4,0))</f>
        <v>12787</v>
      </c>
      <c r="M344" s="123">
        <f t="shared" si="58"/>
        <v>18267.142857142859</v>
      </c>
      <c r="N344" s="113" cm="1">
        <f t="array" ref="N344">IF(AND($H344&lt;=4800,$I344&lt;=560),0,SUMPRODUCT(--($I344&gt;'I-Baremo_Regulación_Lapesa'!$B$4:$B$8),--($I344&lt;='I-Baremo_Regulación_Lapesa'!$C$4:$C$8),'I-Baremo_Regulación_Lapesa'!$D$4:$D$8))</f>
        <v>1760</v>
      </c>
      <c r="O344" s="78">
        <f t="shared" si="59"/>
        <v>2514.2857142857142</v>
      </c>
      <c r="P344" s="112">
        <f t="shared" si="60"/>
        <v>42379</v>
      </c>
      <c r="Q344" s="74">
        <f t="shared" si="61"/>
        <v>60541.428571428572</v>
      </c>
      <c r="R344" s="113">
        <f>INDEX('I-Baremo_Legalización'!$D$4:$D$100,MATCH($E344,'I-Baremo_Legalización'!$C$4:$C$100,0),1)</f>
        <v>2038.3500000000001</v>
      </c>
      <c r="S344" s="113" cm="1">
        <f t="array" ref="S344">+INDEX('I-Baremo_Acuerdo_Marco'!$F$2:$F$221,MATCH($C344&amp;$E344&amp;$G344,'I-Baremo_Acuerdo_Marco'!$C$2:$C$221&amp;'I-Baremo_Acuerdo_Marco'!$D$2:$D$221&amp;'I-Baremo_Acuerdo_Marco'!$E$2:$E$221,0))</f>
        <v>28681.411</v>
      </c>
      <c r="T344" s="112">
        <f t="shared" si="66"/>
        <v>73098.760999999999</v>
      </c>
      <c r="U344" s="116">
        <f t="shared" si="62"/>
        <v>91261.189571428578</v>
      </c>
      <c r="V344" s="74" t="str">
        <f t="shared" si="63"/>
        <v>AéreoB3024</v>
      </c>
      <c r="W344" s="148">
        <f>+IF(AND($C344='C-Aux_CA'!$C$7,$D344='C-Aux_CA'!$C$5,$I344&gt;='C-Aux_CA'!$C$14,$H344&gt;='C-Aux_CA'!$C$15),1,0)</f>
        <v>0</v>
      </c>
      <c r="X344" s="148">
        <f t="shared" si="64"/>
        <v>1</v>
      </c>
      <c r="Y344" s="151" cm="1">
        <f t="array" ref="Y344">IF(W344=0,0,SUMPRODUCT(--($T344&gt;='C-BaremoVectorial'!$T$4:$T$1101),--(1=$W$4:$W$1101)))</f>
        <v>0</v>
      </c>
      <c r="Z344" s="151">
        <f t="shared" si="65"/>
        <v>0</v>
      </c>
      <c r="AA344" s="151" cm="1">
        <f t="array" ref="AA344">IF($W344=0,0,SUMPRODUCT(--(1=$W$4:$W$1101),--($U344&gt;='C-BaremoVectorial'!$U$4:$U$1101)))</f>
        <v>0</v>
      </c>
      <c r="AB344" s="21"/>
      <c r="AC344" s="21"/>
      <c r="AD344" s="21"/>
    </row>
    <row r="345" spans="1:30" ht="14.5" x14ac:dyDescent="0.35">
      <c r="A345" s="73">
        <f t="shared" si="56"/>
        <v>122</v>
      </c>
      <c r="B345" s="79" t="s">
        <v>8280</v>
      </c>
      <c r="C345" s="79" t="s">
        <v>8244</v>
      </c>
      <c r="D345" s="79" t="s">
        <v>14</v>
      </c>
      <c r="E345" s="79" t="s">
        <v>44</v>
      </c>
      <c r="F345" s="183">
        <v>2</v>
      </c>
      <c r="G345" s="79" t="s">
        <v>8295</v>
      </c>
      <c r="H345" s="78">
        <f>2*22000</f>
        <v>44000</v>
      </c>
      <c r="I345" s="74" cm="1">
        <f t="array" ref="I345">+INDEX('I-Gasificación'!$G$5:$G$1100,MATCH($C345&amp;$D345&amp;$E345&amp;$G345,'I-Gasificación'!$C$5:$C$1100&amp;'I-Gasificación'!$D$5:$D$1100&amp;'I-Gasificación'!$E$5:$E$1100&amp;'I-Gasificación'!$F$5:$F$1100,0))</f>
        <v>3276</v>
      </c>
      <c r="J345" s="112">
        <f>INDEX('I-Baremo_Depósitos_Lapesa'!$C:$C,MATCH($E345,'I-Baremo_Depósitos_Lapesa'!$B:$B,0),1)</f>
        <v>35864</v>
      </c>
      <c r="K345" s="78">
        <f t="shared" si="57"/>
        <v>51234.285714285717</v>
      </c>
      <c r="L345" s="122">
        <f>INDEX('I-Baremo_VA_Lapesa'!$D$5:$K$66,MATCH($E345,'I-Baremo_VA_Lapesa'!$C$5:$C$66,0),MATCH($G345,'I-Baremo_VA_Lapesa'!$D$4:$K$4,0))</f>
        <v>12787</v>
      </c>
      <c r="M345" s="123">
        <f t="shared" si="58"/>
        <v>18267.142857142859</v>
      </c>
      <c r="N345" s="113" cm="1">
        <f t="array" ref="N345">IF(AND($H345&lt;=4800,$I345&lt;=560),0,SUMPRODUCT(--($I345&gt;'I-Baremo_Regulación_Lapesa'!$B$4:$B$8),--($I345&lt;='I-Baremo_Regulación_Lapesa'!$C$4:$C$8),'I-Baremo_Regulación_Lapesa'!$D$4:$D$8))</f>
        <v>1760</v>
      </c>
      <c r="O345" s="78">
        <f t="shared" si="59"/>
        <v>2514.2857142857142</v>
      </c>
      <c r="P345" s="112">
        <f t="shared" si="60"/>
        <v>50411</v>
      </c>
      <c r="Q345" s="74">
        <f t="shared" si="61"/>
        <v>72015.71428571429</v>
      </c>
      <c r="R345" s="113">
        <f>INDEX('I-Baremo_Legalización'!$D$4:$D$100,MATCH($E345,'I-Baremo_Legalización'!$C$4:$C$100,0),1)</f>
        <v>2038.3500000000001</v>
      </c>
      <c r="S345" s="113" cm="1">
        <f t="array" ref="S345">+INDEX('I-Baremo_Acuerdo_Marco'!$F$2:$F$221,MATCH($C345&amp;$E345&amp;$G345,'I-Baremo_Acuerdo_Marco'!$C$2:$C$221&amp;'I-Baremo_Acuerdo_Marco'!$D$2:$D$221&amp;'I-Baremo_Acuerdo_Marco'!$E$2:$E$221,0))</f>
        <v>30229.111000000001</v>
      </c>
      <c r="T345" s="112">
        <f t="shared" si="66"/>
        <v>82678.460999999996</v>
      </c>
      <c r="U345" s="116">
        <f t="shared" si="62"/>
        <v>104283.1752857143</v>
      </c>
      <c r="V345" s="74" t="str">
        <f t="shared" si="63"/>
        <v>AéreoB3276</v>
      </c>
      <c r="W345" s="148">
        <f>+IF(AND($C345='C-Aux_CA'!$C$7,$D345='C-Aux_CA'!$C$5,$I345&gt;='C-Aux_CA'!$C$14,$H345&gt;='C-Aux_CA'!$C$15),1,0)</f>
        <v>0</v>
      </c>
      <c r="X345" s="148">
        <f t="shared" si="64"/>
        <v>1</v>
      </c>
      <c r="Y345" s="151" cm="1">
        <f t="array" ref="Y345">IF(W345=0,0,SUMPRODUCT(--($T345&gt;='C-BaremoVectorial'!$T$4:$T$1101),--(1=$W$4:$W$1101)))</f>
        <v>0</v>
      </c>
      <c r="Z345" s="151">
        <f t="shared" si="65"/>
        <v>0</v>
      </c>
      <c r="AA345" s="151" cm="1">
        <f t="array" ref="AA345">IF($W345=0,0,SUMPRODUCT(--(1=$W$4:$W$1101),--($U345&gt;='C-BaremoVectorial'!$U$4:$U$1101)))</f>
        <v>0</v>
      </c>
      <c r="AB345" s="21"/>
      <c r="AC345" s="21"/>
      <c r="AD345" s="21"/>
    </row>
    <row r="346" spans="1:30" ht="14.5" x14ac:dyDescent="0.35">
      <c r="A346" s="73">
        <f t="shared" si="56"/>
        <v>123</v>
      </c>
      <c r="B346" s="79" t="s">
        <v>8280</v>
      </c>
      <c r="C346" s="79" t="s">
        <v>8244</v>
      </c>
      <c r="D346" s="79" t="s">
        <v>14</v>
      </c>
      <c r="E346" s="79" t="s">
        <v>45</v>
      </c>
      <c r="F346" s="183">
        <v>2</v>
      </c>
      <c r="G346" s="79" t="s">
        <v>8295</v>
      </c>
      <c r="H346" s="78">
        <f>2*24000</f>
        <v>48000</v>
      </c>
      <c r="I346" s="74" cm="1">
        <f t="array" ref="I346">+INDEX('I-Gasificación'!$G$5:$G$1100,MATCH($C346&amp;$D346&amp;$E346&amp;$G346,'I-Gasificación'!$C$5:$C$1100&amp;'I-Gasificación'!$D$5:$D$1100&amp;'I-Gasificación'!$E$5:$E$1100&amp;'I-Gasificación'!$F$5:$F$1100,0))</f>
        <v>3220</v>
      </c>
      <c r="J346" s="112">
        <f>INDEX('I-Baremo_Depósitos_Lapesa'!$C:$C,MATCH($E346,'I-Baremo_Depósitos_Lapesa'!$B:$B,0),1)</f>
        <v>40898</v>
      </c>
      <c r="K346" s="78">
        <f t="shared" si="57"/>
        <v>58425.71428571429</v>
      </c>
      <c r="L346" s="122">
        <f>INDEX('I-Baremo_VA_Lapesa'!$D$5:$K$66,MATCH($E346,'I-Baremo_VA_Lapesa'!$C$5:$C$66,0),MATCH($G346,'I-Baremo_VA_Lapesa'!$D$4:$K$4,0))</f>
        <v>12787</v>
      </c>
      <c r="M346" s="123">
        <f t="shared" si="58"/>
        <v>18267.142857142859</v>
      </c>
      <c r="N346" s="113" cm="1">
        <f t="array" ref="N346">IF(AND($H346&lt;=4800,$I346&lt;=560),0,SUMPRODUCT(--($I346&gt;'I-Baremo_Regulación_Lapesa'!$B$4:$B$8),--($I346&lt;='I-Baremo_Regulación_Lapesa'!$C$4:$C$8),'I-Baremo_Regulación_Lapesa'!$D$4:$D$8))</f>
        <v>1760</v>
      </c>
      <c r="O346" s="78">
        <f t="shared" si="59"/>
        <v>2514.2857142857142</v>
      </c>
      <c r="P346" s="112">
        <f t="shared" si="60"/>
        <v>55445</v>
      </c>
      <c r="Q346" s="74">
        <f t="shared" si="61"/>
        <v>79207.142857142855</v>
      </c>
      <c r="R346" s="113">
        <f>INDEX('I-Baremo_Legalización'!$D$4:$D$100,MATCH($E346,'I-Baremo_Legalización'!$C$4:$C$100,0),1)</f>
        <v>2038.3500000000001</v>
      </c>
      <c r="S346" s="113" cm="1">
        <f t="array" ref="S346">+INDEX('I-Baremo_Acuerdo_Marco'!$F$2:$F$221,MATCH($C346&amp;$E346&amp;$G346,'I-Baremo_Acuerdo_Marco'!$C$2:$C$221&amp;'I-Baremo_Acuerdo_Marco'!$D$2:$D$221&amp;'I-Baremo_Acuerdo_Marco'!$E$2:$E$221,0))</f>
        <v>30767.011000000002</v>
      </c>
      <c r="T346" s="112">
        <f t="shared" si="66"/>
        <v>88250.361000000004</v>
      </c>
      <c r="U346" s="116">
        <f t="shared" si="62"/>
        <v>112012.50385714286</v>
      </c>
      <c r="V346" s="74" t="str">
        <f t="shared" si="63"/>
        <v>AéreoB3220</v>
      </c>
      <c r="W346" s="148">
        <f>+IF(AND($C346='C-Aux_CA'!$C$7,$D346='C-Aux_CA'!$C$5,$I346&gt;='C-Aux_CA'!$C$14,$H346&gt;='C-Aux_CA'!$C$15),1,0)</f>
        <v>0</v>
      </c>
      <c r="X346" s="148">
        <f t="shared" si="64"/>
        <v>1</v>
      </c>
      <c r="Y346" s="151" cm="1">
        <f t="array" ref="Y346">IF(W346=0,0,SUMPRODUCT(--($T346&gt;='C-BaremoVectorial'!$T$4:$T$1101),--(1=$W$4:$W$1101)))</f>
        <v>0</v>
      </c>
      <c r="Z346" s="151">
        <f t="shared" si="65"/>
        <v>0</v>
      </c>
      <c r="AA346" s="151" cm="1">
        <f t="array" ref="AA346">IF($W346=0,0,SUMPRODUCT(--(1=$W$4:$W$1101),--($U346&gt;='C-BaremoVectorial'!$U$4:$U$1101)))</f>
        <v>0</v>
      </c>
      <c r="AB346" s="21"/>
      <c r="AC346" s="21"/>
      <c r="AD346" s="21"/>
    </row>
    <row r="347" spans="1:30" ht="14.5" x14ac:dyDescent="0.35">
      <c r="A347" s="73">
        <f t="shared" si="56"/>
        <v>124</v>
      </c>
      <c r="B347" s="79" t="s">
        <v>8280</v>
      </c>
      <c r="C347" s="79" t="s">
        <v>8244</v>
      </c>
      <c r="D347" s="79" t="s">
        <v>14</v>
      </c>
      <c r="E347" s="79" t="s">
        <v>46</v>
      </c>
      <c r="F347" s="183">
        <v>2</v>
      </c>
      <c r="G347" s="79" t="s">
        <v>8295</v>
      </c>
      <c r="H347" s="78">
        <f>2*29000</f>
        <v>58000</v>
      </c>
      <c r="I347" s="74" cm="1">
        <f t="array" ref="I347">+INDEX('I-Gasificación'!$G$5:$G$1100,MATCH($C347&amp;$D347&amp;$E347&amp;$G347,'I-Gasificación'!$C$5:$C$1100&amp;'I-Gasificación'!$D$5:$D$1100&amp;'I-Gasificación'!$E$5:$E$1100&amp;'I-Gasificación'!$F$5:$F$1100,0))</f>
        <v>3528</v>
      </c>
      <c r="J347" s="112">
        <f>INDEX('I-Baremo_Depósitos_Lapesa'!$C:$C,MATCH($E347,'I-Baremo_Depósitos_Lapesa'!$B:$B,0),1)</f>
        <v>45448</v>
      </c>
      <c r="K347" s="78">
        <f t="shared" si="57"/>
        <v>64925.71428571429</v>
      </c>
      <c r="L347" s="122">
        <f>INDEX('I-Baremo_VA_Lapesa'!$D$5:$K$66,MATCH($E347,'I-Baremo_VA_Lapesa'!$C$5:$C$66,0),MATCH($G347,'I-Baremo_VA_Lapesa'!$D$4:$K$4,0))</f>
        <v>12787</v>
      </c>
      <c r="M347" s="123">
        <f t="shared" si="58"/>
        <v>18267.142857142859</v>
      </c>
      <c r="N347" s="113" cm="1">
        <f t="array" ref="N347">IF(AND($H347&lt;=4800,$I347&lt;=560),0,SUMPRODUCT(--($I347&gt;'I-Baremo_Regulación_Lapesa'!$B$4:$B$8),--($I347&lt;='I-Baremo_Regulación_Lapesa'!$C$4:$C$8),'I-Baremo_Regulación_Lapesa'!$D$4:$D$8))</f>
        <v>1760</v>
      </c>
      <c r="O347" s="78">
        <f t="shared" si="59"/>
        <v>2514.2857142857142</v>
      </c>
      <c r="P347" s="112">
        <f t="shared" si="60"/>
        <v>59995</v>
      </c>
      <c r="Q347" s="74">
        <f t="shared" si="61"/>
        <v>85707.142857142855</v>
      </c>
      <c r="R347" s="113">
        <f>INDEX('I-Baremo_Legalización'!$D$4:$D$100,MATCH($E347,'I-Baremo_Legalización'!$C$4:$C$100,0),1)</f>
        <v>2038.3500000000001</v>
      </c>
      <c r="S347" s="113" cm="1">
        <f t="array" ref="S347">+INDEX('I-Baremo_Acuerdo_Marco'!$F$2:$F$221,MATCH($C347&amp;$E347&amp;$G347,'I-Baremo_Acuerdo_Marco'!$C$2:$C$221&amp;'I-Baremo_Acuerdo_Marco'!$D$2:$D$221&amp;'I-Baremo_Acuerdo_Marco'!$E$2:$E$221,0))</f>
        <v>31984.710999999999</v>
      </c>
      <c r="T347" s="112">
        <f t="shared" si="66"/>
        <v>94018.061000000002</v>
      </c>
      <c r="U347" s="116">
        <f t="shared" si="62"/>
        <v>119730.20385714286</v>
      </c>
      <c r="V347" s="74" t="str">
        <f t="shared" si="63"/>
        <v>AéreoB3528</v>
      </c>
      <c r="W347" s="148">
        <f>+IF(AND($C347='C-Aux_CA'!$C$7,$D347='C-Aux_CA'!$C$5,$I347&gt;='C-Aux_CA'!$C$14,$H347&gt;='C-Aux_CA'!$C$15),1,0)</f>
        <v>0</v>
      </c>
      <c r="X347" s="148">
        <f t="shared" si="64"/>
        <v>1</v>
      </c>
      <c r="Y347" s="151" cm="1">
        <f t="array" ref="Y347">IF(W347=0,0,SUMPRODUCT(--($T347&gt;='C-BaremoVectorial'!$T$4:$T$1101),--(1=$W$4:$W$1101)))</f>
        <v>0</v>
      </c>
      <c r="Z347" s="151">
        <f t="shared" si="65"/>
        <v>0</v>
      </c>
      <c r="AA347" s="151" cm="1">
        <f t="array" ref="AA347">IF($W347=0,0,SUMPRODUCT(--(1=$W$4:$W$1101),--($U347&gt;='C-BaremoVectorial'!$U$4:$U$1101)))</f>
        <v>0</v>
      </c>
      <c r="AB347" s="21"/>
      <c r="AC347" s="21"/>
      <c r="AD347" s="21"/>
    </row>
    <row r="348" spans="1:30" ht="14.5" x14ac:dyDescent="0.35">
      <c r="A348" s="73">
        <f t="shared" si="56"/>
        <v>125</v>
      </c>
      <c r="B348" s="79" t="s">
        <v>8280</v>
      </c>
      <c r="C348" s="79" t="s">
        <v>8244</v>
      </c>
      <c r="D348" s="79" t="s">
        <v>14</v>
      </c>
      <c r="E348" s="79" t="s">
        <v>47</v>
      </c>
      <c r="F348" s="183">
        <v>2</v>
      </c>
      <c r="G348" s="79" t="s">
        <v>8295</v>
      </c>
      <c r="H348" s="78">
        <f>2*34000</f>
        <v>68000</v>
      </c>
      <c r="I348" s="74" cm="1">
        <f t="array" ref="I348">+INDEX('I-Gasificación'!$G$5:$G$1100,MATCH($C348&amp;$D348&amp;$E348&amp;$G348,'I-Gasificación'!$C$5:$C$1100&amp;'I-Gasificación'!$D$5:$D$1100&amp;'I-Gasificación'!$E$5:$E$1100&amp;'I-Gasificación'!$F$5:$F$1100,0))</f>
        <v>3864</v>
      </c>
      <c r="J348" s="112">
        <f>INDEX('I-Baremo_Depósitos_Lapesa'!$C:$C,MATCH($E348,'I-Baremo_Depósitos_Lapesa'!$B:$B,0),1)</f>
        <v>50478</v>
      </c>
      <c r="K348" s="78">
        <f t="shared" si="57"/>
        <v>72111.42857142858</v>
      </c>
      <c r="L348" s="122">
        <f>INDEX('I-Baremo_VA_Lapesa'!$D$5:$K$66,MATCH($E348,'I-Baremo_VA_Lapesa'!$C$5:$C$66,0),MATCH($G348,'I-Baremo_VA_Lapesa'!$D$4:$K$4,0))</f>
        <v>12787</v>
      </c>
      <c r="M348" s="123">
        <f t="shared" si="58"/>
        <v>18267.142857142859</v>
      </c>
      <c r="N348" s="113" cm="1">
        <f t="array" ref="N348">IF(AND($H348&lt;=4800,$I348&lt;=560),0,SUMPRODUCT(--($I348&gt;'I-Baremo_Regulación_Lapesa'!$B$4:$B$8),--($I348&lt;='I-Baremo_Regulación_Lapesa'!$C$4:$C$8),'I-Baremo_Regulación_Lapesa'!$D$4:$D$8))</f>
        <v>1760</v>
      </c>
      <c r="O348" s="78">
        <f t="shared" si="59"/>
        <v>2514.2857142857142</v>
      </c>
      <c r="P348" s="112">
        <f t="shared" si="60"/>
        <v>65025</v>
      </c>
      <c r="Q348" s="74">
        <f t="shared" si="61"/>
        <v>92892.857142857145</v>
      </c>
      <c r="R348" s="113">
        <f>INDEX('I-Baremo_Legalización'!$D$4:$D$100,MATCH($E348,'I-Baremo_Legalización'!$C$4:$C$100,0),1)</f>
        <v>3215.3500000000004</v>
      </c>
      <c r="S348" s="113" cm="1">
        <f t="array" ref="S348">+INDEX('I-Baremo_Acuerdo_Marco'!$F$2:$F$221,MATCH($C348&amp;$E348&amp;$G348,'I-Baremo_Acuerdo_Marco'!$C$2:$C$221&amp;'I-Baremo_Acuerdo_Marco'!$D$2:$D$221&amp;'I-Baremo_Acuerdo_Marco'!$E$2:$E$221,0))</f>
        <v>35948.231</v>
      </c>
      <c r="T348" s="112">
        <f t="shared" si="66"/>
        <v>104188.58100000001</v>
      </c>
      <c r="U348" s="116">
        <f t="shared" si="62"/>
        <v>132056.43814285717</v>
      </c>
      <c r="V348" s="74" t="str">
        <f t="shared" si="63"/>
        <v>AéreoB3864</v>
      </c>
      <c r="W348" s="148">
        <f>+IF(AND($C348='C-Aux_CA'!$C$7,$D348='C-Aux_CA'!$C$5,$I348&gt;='C-Aux_CA'!$C$14,$H348&gt;='C-Aux_CA'!$C$15),1,0)</f>
        <v>0</v>
      </c>
      <c r="X348" s="148">
        <f t="shared" si="64"/>
        <v>1</v>
      </c>
      <c r="Y348" s="151" cm="1">
        <f t="array" ref="Y348">IF(W348=0,0,SUMPRODUCT(--($T348&gt;='C-BaremoVectorial'!$T$4:$T$1101),--(1=$W$4:$W$1101)))</f>
        <v>0</v>
      </c>
      <c r="Z348" s="151">
        <f t="shared" si="65"/>
        <v>0</v>
      </c>
      <c r="AA348" s="151" cm="1">
        <f t="array" ref="AA348">IF($W348=0,0,SUMPRODUCT(--(1=$W$4:$W$1101),--($U348&gt;='C-BaremoVectorial'!$U$4:$U$1101)))</f>
        <v>0</v>
      </c>
      <c r="AB348" s="21"/>
      <c r="AC348" s="21"/>
      <c r="AD348" s="21"/>
    </row>
    <row r="349" spans="1:30" ht="14.5" x14ac:dyDescent="0.35">
      <c r="A349" s="73">
        <f t="shared" si="56"/>
        <v>126</v>
      </c>
      <c r="B349" s="79" t="s">
        <v>8280</v>
      </c>
      <c r="C349" s="79" t="s">
        <v>8244</v>
      </c>
      <c r="D349" s="79" t="s">
        <v>14</v>
      </c>
      <c r="E349" s="79" t="s">
        <v>48</v>
      </c>
      <c r="F349" s="183">
        <v>2</v>
      </c>
      <c r="G349" s="79" t="s">
        <v>8295</v>
      </c>
      <c r="H349" s="78">
        <f>2*33000</f>
        <v>66000</v>
      </c>
      <c r="I349" s="74" cm="1">
        <f t="array" ref="I349">+INDEX('I-Gasificación'!$G$5:$G$1100,MATCH($C349&amp;$D349&amp;$E349&amp;$G349,'I-Gasificación'!$C$5:$C$1100&amp;'I-Gasificación'!$D$5:$D$1100&amp;'I-Gasificación'!$E$5:$E$1100&amp;'I-Gasificación'!$F$5:$F$1100,0))</f>
        <v>3416</v>
      </c>
      <c r="J349" s="112">
        <f>INDEX('I-Baremo_Depósitos_Lapesa'!$C:$C,MATCH($E349,'I-Baremo_Depósitos_Lapesa'!$B:$B,0),1)</f>
        <v>67416</v>
      </c>
      <c r="K349" s="78">
        <f t="shared" si="57"/>
        <v>96308.571428571435</v>
      </c>
      <c r="L349" s="122">
        <f>INDEX('I-Baremo_VA_Lapesa'!$D$5:$K$66,MATCH($E349,'I-Baremo_VA_Lapesa'!$C$5:$C$66,0),MATCH($G349,'I-Baremo_VA_Lapesa'!$D$4:$K$4,0))</f>
        <v>12787</v>
      </c>
      <c r="M349" s="123">
        <f t="shared" si="58"/>
        <v>18267.142857142859</v>
      </c>
      <c r="N349" s="113" cm="1">
        <f t="array" ref="N349">IF(AND($H349&lt;=4800,$I349&lt;=560),0,SUMPRODUCT(--($I349&gt;'I-Baremo_Regulación_Lapesa'!$B$4:$B$8),--($I349&lt;='I-Baremo_Regulación_Lapesa'!$C$4:$C$8),'I-Baremo_Regulación_Lapesa'!$D$4:$D$8))</f>
        <v>1760</v>
      </c>
      <c r="O349" s="78">
        <f t="shared" si="59"/>
        <v>2514.2857142857142</v>
      </c>
      <c r="P349" s="112">
        <f t="shared" si="60"/>
        <v>81963</v>
      </c>
      <c r="Q349" s="74">
        <f t="shared" si="61"/>
        <v>117090</v>
      </c>
      <c r="R349" s="113">
        <f>INDEX('I-Baremo_Legalización'!$D$4:$D$100,MATCH($E349,'I-Baremo_Legalización'!$C$4:$C$100,0),1)</f>
        <v>3215.3500000000004</v>
      </c>
      <c r="S349" s="113" cm="1">
        <f t="array" ref="S349">+INDEX('I-Baremo_Acuerdo_Marco'!$F$2:$F$221,MATCH($C349&amp;$E349&amp;$G349,'I-Baremo_Acuerdo_Marco'!$C$2:$C$221&amp;'I-Baremo_Acuerdo_Marco'!$D$2:$D$221&amp;'I-Baremo_Acuerdo_Marco'!$E$2:$E$221,0))</f>
        <v>35124.330999999998</v>
      </c>
      <c r="T349" s="112">
        <f t="shared" si="66"/>
        <v>120302.68100000001</v>
      </c>
      <c r="U349" s="116">
        <f t="shared" si="62"/>
        <v>155429.68100000001</v>
      </c>
      <c r="V349" s="74" t="str">
        <f t="shared" si="63"/>
        <v>AéreoB3416</v>
      </c>
      <c r="W349" s="148">
        <f>+IF(AND($C349='C-Aux_CA'!$C$7,$D349='C-Aux_CA'!$C$5,$I349&gt;='C-Aux_CA'!$C$14,$H349&gt;='C-Aux_CA'!$C$15),1,0)</f>
        <v>0</v>
      </c>
      <c r="X349" s="148">
        <f t="shared" si="64"/>
        <v>1</v>
      </c>
      <c r="Y349" s="151" cm="1">
        <f t="array" ref="Y349">IF(W349=0,0,SUMPRODUCT(--($T349&gt;='C-BaremoVectorial'!$T$4:$T$1101),--(1=$W$4:$W$1101)))</f>
        <v>0</v>
      </c>
      <c r="Z349" s="151">
        <f t="shared" si="65"/>
        <v>0</v>
      </c>
      <c r="AA349" s="151" cm="1">
        <f t="array" ref="AA349">IF($W349=0,0,SUMPRODUCT(--(1=$W$4:$W$1101),--($U349&gt;='C-BaremoVectorial'!$U$4:$U$1101)))</f>
        <v>0</v>
      </c>
      <c r="AB349" s="21"/>
      <c r="AC349" s="21"/>
      <c r="AD349" s="21"/>
    </row>
    <row r="350" spans="1:30" ht="14.5" x14ac:dyDescent="0.35">
      <c r="A350" s="73">
        <f t="shared" si="56"/>
        <v>127</v>
      </c>
      <c r="B350" s="79" t="s">
        <v>8280</v>
      </c>
      <c r="C350" s="79" t="s">
        <v>8244</v>
      </c>
      <c r="D350" s="79" t="s">
        <v>14</v>
      </c>
      <c r="E350" s="79" t="s">
        <v>49</v>
      </c>
      <c r="F350" s="183">
        <v>2</v>
      </c>
      <c r="G350" s="79" t="s">
        <v>8295</v>
      </c>
      <c r="H350" s="78">
        <f>2*50000</f>
        <v>100000</v>
      </c>
      <c r="I350" s="74" cm="1">
        <f t="array" ref="I350">+INDEX('I-Gasificación'!$G$5:$G$1100,MATCH($C350&amp;$D350&amp;$E350&amp;$G350,'I-Gasificación'!$C$5:$C$1100&amp;'I-Gasificación'!$D$5:$D$1100&amp;'I-Gasificación'!$E$5:$E$1100&amp;'I-Gasificación'!$F$5:$F$1100,0))</f>
        <v>4340</v>
      </c>
      <c r="J350" s="112">
        <f>INDEX('I-Baremo_Depósitos_Lapesa'!$C:$C,MATCH($E350,'I-Baremo_Depósitos_Lapesa'!$B:$B,0),1)</f>
        <v>88888</v>
      </c>
      <c r="K350" s="78">
        <f t="shared" si="57"/>
        <v>126982.85714285714</v>
      </c>
      <c r="L350" s="122">
        <f>INDEX('I-Baremo_VA_Lapesa'!$D$5:$K$66,MATCH($E350,'I-Baremo_VA_Lapesa'!$C$5:$C$66,0),MATCH($G350,'I-Baremo_VA_Lapesa'!$D$4:$K$4,0))</f>
        <v>12787</v>
      </c>
      <c r="M350" s="123">
        <f t="shared" si="58"/>
        <v>18267.142857142859</v>
      </c>
      <c r="N350" s="113" cm="1">
        <f t="array" ref="N350">IF(AND($H350&lt;=4800,$I350&lt;=560),0,SUMPRODUCT(--($I350&gt;'I-Baremo_Regulación_Lapesa'!$B$4:$B$8),--($I350&lt;='I-Baremo_Regulación_Lapesa'!$C$4:$C$8),'I-Baremo_Regulación_Lapesa'!$D$4:$D$8))</f>
        <v>3820</v>
      </c>
      <c r="O350" s="78">
        <f t="shared" si="59"/>
        <v>5457.1428571428578</v>
      </c>
      <c r="P350" s="112">
        <f t="shared" si="60"/>
        <v>105495</v>
      </c>
      <c r="Q350" s="74">
        <f t="shared" si="61"/>
        <v>150707.14285714287</v>
      </c>
      <c r="R350" s="113">
        <f>INDEX('I-Baremo_Legalización'!$D$4:$D$100,MATCH($E350,'I-Baremo_Legalización'!$C$4:$C$100,0),1)</f>
        <v>3215.3500000000004</v>
      </c>
      <c r="S350" s="113" cm="1">
        <f t="array" ref="S350">+INDEX('I-Baremo_Acuerdo_Marco'!$F$2:$F$221,MATCH($C350&amp;$E350&amp;$G350,'I-Baremo_Acuerdo_Marco'!$C$2:$C$221&amp;'I-Baremo_Acuerdo_Marco'!$D$2:$D$221&amp;'I-Baremo_Acuerdo_Marco'!$E$2:$E$221,0))</f>
        <v>39287.831000000006</v>
      </c>
      <c r="T350" s="112">
        <f t="shared" si="66"/>
        <v>147998.18100000001</v>
      </c>
      <c r="U350" s="116">
        <f t="shared" si="62"/>
        <v>193210.32385714288</v>
      </c>
      <c r="V350" s="74" t="str">
        <f t="shared" si="63"/>
        <v>AéreoB4340</v>
      </c>
      <c r="W350" s="148">
        <f>+IF(AND($C350='C-Aux_CA'!$C$7,$D350='C-Aux_CA'!$C$5,$I350&gt;='C-Aux_CA'!$C$14,$H350&gt;='C-Aux_CA'!$C$15),1,0)</f>
        <v>0</v>
      </c>
      <c r="X350" s="148">
        <f t="shared" si="64"/>
        <v>1</v>
      </c>
      <c r="Y350" s="151" cm="1">
        <f t="array" ref="Y350">IF(W350=0,0,SUMPRODUCT(--($T350&gt;='C-BaremoVectorial'!$T$4:$T$1101),--(1=$W$4:$W$1101)))</f>
        <v>0</v>
      </c>
      <c r="Z350" s="151">
        <f t="shared" si="65"/>
        <v>0</v>
      </c>
      <c r="AA350" s="151" cm="1">
        <f t="array" ref="AA350">IF($W350=0,0,SUMPRODUCT(--(1=$W$4:$W$1101),--($U350&gt;='C-BaremoVectorial'!$U$4:$U$1101)))</f>
        <v>0</v>
      </c>
      <c r="AB350" s="21"/>
      <c r="AC350" s="21"/>
      <c r="AD350" s="21"/>
    </row>
    <row r="351" spans="1:30" ht="14.5" x14ac:dyDescent="0.35">
      <c r="A351" s="73">
        <f t="shared" si="56"/>
        <v>128</v>
      </c>
      <c r="B351" s="79" t="s">
        <v>8280</v>
      </c>
      <c r="C351" s="79" t="s">
        <v>8244</v>
      </c>
      <c r="D351" s="79" t="s">
        <v>14</v>
      </c>
      <c r="E351" s="79" t="s">
        <v>50</v>
      </c>
      <c r="F351" s="183">
        <v>2</v>
      </c>
      <c r="G351" s="79" t="s">
        <v>8295</v>
      </c>
      <c r="H351" s="78">
        <f>2*59000</f>
        <v>118000</v>
      </c>
      <c r="I351" s="74" cm="1">
        <f t="array" ref="I351">+INDEX('I-Gasificación'!$G$5:$G$1100,MATCH($C351&amp;$D351&amp;$E351&amp;$G351,'I-Gasificación'!$C$5:$C$1100&amp;'I-Gasificación'!$D$5:$D$1100&amp;'I-Gasificación'!$E$5:$E$1100&amp;'I-Gasificación'!$F$5:$F$1100,0))</f>
        <v>4872</v>
      </c>
      <c r="J351" s="112">
        <f>INDEX('I-Baremo_Depósitos_Lapesa'!$C:$C,MATCH($E351,'I-Baremo_Depósitos_Lapesa'!$B:$B,0),1)</f>
        <v>108492</v>
      </c>
      <c r="K351" s="78">
        <f t="shared" si="57"/>
        <v>154988.57142857145</v>
      </c>
      <c r="L351" s="122">
        <f>INDEX('I-Baremo_VA_Lapesa'!$D$5:$K$66,MATCH($E351,'I-Baremo_VA_Lapesa'!$C$5:$C$66,0),MATCH($G351,'I-Baremo_VA_Lapesa'!$D$4:$K$4,0))</f>
        <v>12787</v>
      </c>
      <c r="M351" s="123">
        <f t="shared" si="58"/>
        <v>18267.142857142859</v>
      </c>
      <c r="N351" s="113" cm="1">
        <f t="array" ref="N351">IF(AND($H351&lt;=4800,$I351&lt;=560),0,SUMPRODUCT(--($I351&gt;'I-Baremo_Regulación_Lapesa'!$B$4:$B$8),--($I351&lt;='I-Baremo_Regulación_Lapesa'!$C$4:$C$8),'I-Baremo_Regulación_Lapesa'!$D$4:$D$8))</f>
        <v>3820</v>
      </c>
      <c r="O351" s="78">
        <f t="shared" si="59"/>
        <v>5457.1428571428578</v>
      </c>
      <c r="P351" s="112">
        <f t="shared" si="60"/>
        <v>125099</v>
      </c>
      <c r="Q351" s="74">
        <f t="shared" si="61"/>
        <v>178712.85714285719</v>
      </c>
      <c r="R351" s="113">
        <f>INDEX('I-Baremo_Legalización'!$D$4:$D$100,MATCH($E351,'I-Baremo_Legalización'!$C$4:$C$100,0),1)</f>
        <v>3215.3500000000004</v>
      </c>
      <c r="S351" s="113" cm="1">
        <f t="array" ref="S351">+INDEX('I-Baremo_Acuerdo_Marco'!$F$2:$F$221,MATCH($C351&amp;$E351&amp;$G351,'I-Baremo_Acuerdo_Marco'!$C$2:$C$221&amp;'I-Baremo_Acuerdo_Marco'!$D$2:$D$221&amp;'I-Baremo_Acuerdo_Marco'!$E$2:$E$221,0))</f>
        <v>42187.431000000004</v>
      </c>
      <c r="T351" s="112">
        <f t="shared" si="66"/>
        <v>170501.78100000002</v>
      </c>
      <c r="U351" s="116">
        <f t="shared" si="62"/>
        <v>224115.63814285721</v>
      </c>
      <c r="V351" s="74" t="str">
        <f t="shared" si="63"/>
        <v>AéreoB4872</v>
      </c>
      <c r="W351" s="148">
        <f>+IF(AND($C351='C-Aux_CA'!$C$7,$D351='C-Aux_CA'!$C$5,$I351&gt;='C-Aux_CA'!$C$14,$H351&gt;='C-Aux_CA'!$C$15),1,0)</f>
        <v>0</v>
      </c>
      <c r="X351" s="148">
        <f t="shared" si="64"/>
        <v>1</v>
      </c>
      <c r="Y351" s="151" cm="1">
        <f t="array" ref="Y351">IF(W351=0,0,SUMPRODUCT(--($T351&gt;='C-BaremoVectorial'!$T$4:$T$1101),--(1=$W$4:$W$1101)))</f>
        <v>0</v>
      </c>
      <c r="Z351" s="151">
        <f t="shared" si="65"/>
        <v>0</v>
      </c>
      <c r="AA351" s="151" cm="1">
        <f t="array" ref="AA351">IF($W351=0,0,SUMPRODUCT(--(1=$W$4:$W$1101),--($U351&gt;='C-BaremoVectorial'!$U$4:$U$1101)))</f>
        <v>0</v>
      </c>
      <c r="AB351" s="21"/>
      <c r="AC351" s="21"/>
      <c r="AD351" s="21"/>
    </row>
    <row r="352" spans="1:30" ht="14.5" x14ac:dyDescent="0.35">
      <c r="A352" s="73">
        <f t="shared" si="56"/>
        <v>129</v>
      </c>
      <c r="B352" s="79" t="s">
        <v>8280</v>
      </c>
      <c r="C352" s="79" t="s">
        <v>8244</v>
      </c>
      <c r="D352" s="79" t="s">
        <v>14</v>
      </c>
      <c r="E352" s="79" t="s">
        <v>51</v>
      </c>
      <c r="F352" s="183">
        <v>2</v>
      </c>
      <c r="G352" s="79" t="s">
        <v>8295</v>
      </c>
      <c r="H352" s="78">
        <f>2*50000</f>
        <v>100000</v>
      </c>
      <c r="I352" s="74" cm="1">
        <f t="array" ref="I352">+INDEX('I-Gasificación'!$G$5:$G$1100,MATCH($C352&amp;$D352&amp;$E352&amp;$G352,'I-Gasificación'!$C$5:$C$1100&amp;'I-Gasificación'!$D$5:$D$1100&amp;'I-Gasificación'!$E$5:$E$1100&amp;'I-Gasificación'!$F$5:$F$1100,0))</f>
        <v>4116</v>
      </c>
      <c r="J352" s="112">
        <f>INDEX('I-Baremo_Depósitos_Lapesa'!$C:$C,MATCH($E352,'I-Baremo_Depósitos_Lapesa'!$B:$B,0),1)</f>
        <v>90864</v>
      </c>
      <c r="K352" s="78">
        <f t="shared" si="57"/>
        <v>129805.71428571429</v>
      </c>
      <c r="L352" s="122">
        <f>INDEX('I-Baremo_VA_Lapesa'!$D$5:$K$66,MATCH($E352,'I-Baremo_VA_Lapesa'!$C$5:$C$66,0),MATCH($G352,'I-Baremo_VA_Lapesa'!$D$4:$K$4,0))</f>
        <v>12787</v>
      </c>
      <c r="M352" s="123">
        <f t="shared" si="58"/>
        <v>18267.142857142859</v>
      </c>
      <c r="N352" s="113" cm="1">
        <f t="array" ref="N352">IF(AND($H352&lt;=4800,$I352&lt;=560),0,SUMPRODUCT(--($I352&gt;'I-Baremo_Regulación_Lapesa'!$B$4:$B$8),--($I352&lt;='I-Baremo_Regulación_Lapesa'!$C$4:$C$8),'I-Baremo_Regulación_Lapesa'!$D$4:$D$8))</f>
        <v>1760</v>
      </c>
      <c r="O352" s="78">
        <f t="shared" si="59"/>
        <v>2514.2857142857142</v>
      </c>
      <c r="P352" s="112">
        <f t="shared" si="60"/>
        <v>105411</v>
      </c>
      <c r="Q352" s="74">
        <f t="shared" si="61"/>
        <v>150587.14285714287</v>
      </c>
      <c r="R352" s="113">
        <f>INDEX('I-Baremo_Legalización'!$D$4:$D$100,MATCH($E352,'I-Baremo_Legalización'!$C$4:$C$100,0),1)</f>
        <v>3215.3500000000004</v>
      </c>
      <c r="S352" s="113" cm="1">
        <f t="array" ref="S352">+INDEX('I-Baremo_Acuerdo_Marco'!$F$2:$F$221,MATCH($C352&amp;$E352&amp;$G352,'I-Baremo_Acuerdo_Marco'!$C$2:$C$221&amp;'I-Baremo_Acuerdo_Marco'!$D$2:$D$221&amp;'I-Baremo_Acuerdo_Marco'!$E$2:$E$221,0))</f>
        <v>39625.531000000003</v>
      </c>
      <c r="T352" s="112">
        <f t="shared" si="66"/>
        <v>148251.88099999999</v>
      </c>
      <c r="U352" s="116">
        <f t="shared" si="62"/>
        <v>193428.02385714289</v>
      </c>
      <c r="V352" s="74" t="str">
        <f t="shared" si="63"/>
        <v>AéreoB4116</v>
      </c>
      <c r="W352" s="148">
        <f>+IF(AND($C352='C-Aux_CA'!$C$7,$D352='C-Aux_CA'!$C$5,$I352&gt;='C-Aux_CA'!$C$14,$H352&gt;='C-Aux_CA'!$C$15),1,0)</f>
        <v>0</v>
      </c>
      <c r="X352" s="148">
        <f t="shared" si="64"/>
        <v>1</v>
      </c>
      <c r="Y352" s="151" cm="1">
        <f t="array" ref="Y352">IF(W352=0,0,SUMPRODUCT(--($T352&gt;='C-BaremoVectorial'!$T$4:$T$1101),--(1=$W$4:$W$1101)))</f>
        <v>0</v>
      </c>
      <c r="Z352" s="151">
        <f t="shared" si="65"/>
        <v>0</v>
      </c>
      <c r="AA352" s="151" cm="1">
        <f t="array" ref="AA352">IF($W352=0,0,SUMPRODUCT(--(1=$W$4:$W$1101),--($U352&gt;='C-BaremoVectorial'!$U$4:$U$1101)))</f>
        <v>0</v>
      </c>
      <c r="AB352" s="21"/>
      <c r="AC352" s="21"/>
      <c r="AD352" s="21"/>
    </row>
    <row r="353" spans="1:30" ht="14.5" x14ac:dyDescent="0.35">
      <c r="A353" s="73">
        <f t="shared" si="56"/>
        <v>130</v>
      </c>
      <c r="B353" s="79" t="s">
        <v>8280</v>
      </c>
      <c r="C353" s="79" t="s">
        <v>8244</v>
      </c>
      <c r="D353" s="79" t="s">
        <v>14</v>
      </c>
      <c r="E353" s="79" t="s">
        <v>52</v>
      </c>
      <c r="F353" s="183">
        <v>2</v>
      </c>
      <c r="G353" s="79" t="s">
        <v>8295</v>
      </c>
      <c r="H353" s="78">
        <f>2*69000</f>
        <v>138000</v>
      </c>
      <c r="I353" s="74" cm="1">
        <f t="array" ref="I353">+INDEX('I-Gasificación'!$G$5:$G$1100,MATCH($C353&amp;$D353&amp;$E353&amp;$G353,'I-Gasificación'!$C$5:$C$1100&amp;'I-Gasificación'!$D$5:$D$1100&amp;'I-Gasificación'!$E$5:$E$1100&amp;'I-Gasificación'!$F$5:$F$1100,0))</f>
        <v>5432</v>
      </c>
      <c r="J353" s="112">
        <f>INDEX('I-Baremo_Depósitos_Lapesa'!$C:$C,MATCH($E353,'I-Baremo_Depósitos_Lapesa'!$B:$B,0),1)</f>
        <v>134294</v>
      </c>
      <c r="K353" s="78">
        <f t="shared" si="57"/>
        <v>191848.57142857145</v>
      </c>
      <c r="L353" s="122">
        <f>INDEX('I-Baremo_VA_Lapesa'!$D$5:$K$66,MATCH($E353,'I-Baremo_VA_Lapesa'!$C$5:$C$66,0),MATCH($G353,'I-Baremo_VA_Lapesa'!$D$4:$K$4,0))</f>
        <v>12787</v>
      </c>
      <c r="M353" s="123">
        <f t="shared" si="58"/>
        <v>18267.142857142859</v>
      </c>
      <c r="N353" s="113" cm="1">
        <f t="array" ref="N353">IF(AND($H353&lt;=4800,$I353&lt;=560),0,SUMPRODUCT(--($I353&gt;'I-Baremo_Regulación_Lapesa'!$B$4:$B$8),--($I353&lt;='I-Baremo_Regulación_Lapesa'!$C$4:$C$8),'I-Baremo_Regulación_Lapesa'!$D$4:$D$8))</f>
        <v>3820</v>
      </c>
      <c r="O353" s="78">
        <f t="shared" si="59"/>
        <v>5457.1428571428578</v>
      </c>
      <c r="P353" s="112">
        <f t="shared" si="60"/>
        <v>150901</v>
      </c>
      <c r="Q353" s="74">
        <f t="shared" si="61"/>
        <v>215572.85714285719</v>
      </c>
      <c r="R353" s="113">
        <f>INDEX('I-Baremo_Legalización'!$D$4:$D$100,MATCH($E353,'I-Baremo_Legalización'!$C$4:$C$100,0),1)</f>
        <v>3215.3500000000004</v>
      </c>
      <c r="S353" s="113" cm="1">
        <f t="array" ref="S353">+INDEX('I-Baremo_Acuerdo_Marco'!$F$2:$F$221,MATCH($C353&amp;$E353&amp;$G353,'I-Baremo_Acuerdo_Marco'!$C$2:$C$221&amp;'I-Baremo_Acuerdo_Marco'!$D$2:$D$221&amp;'I-Baremo_Acuerdo_Marco'!$E$2:$E$221,0))</f>
        <v>42187.431000000004</v>
      </c>
      <c r="T353" s="112">
        <f t="shared" si="66"/>
        <v>196303.78100000002</v>
      </c>
      <c r="U353" s="116">
        <f t="shared" si="62"/>
        <v>260975.63814285721</v>
      </c>
      <c r="V353" s="74" t="str">
        <f t="shared" si="63"/>
        <v>AéreoB5432</v>
      </c>
      <c r="W353" s="148">
        <f>+IF(AND($C353='C-Aux_CA'!$C$7,$D353='C-Aux_CA'!$C$5,$I353&gt;='C-Aux_CA'!$C$14,$H353&gt;='C-Aux_CA'!$C$15),1,0)</f>
        <v>0</v>
      </c>
      <c r="X353" s="148">
        <f t="shared" si="64"/>
        <v>1</v>
      </c>
      <c r="Y353" s="151" cm="1">
        <f t="array" ref="Y353">IF(W353=0,0,SUMPRODUCT(--($T353&gt;='C-BaremoVectorial'!$T$4:$T$1101),--(1=$W$4:$W$1101)))</f>
        <v>0</v>
      </c>
      <c r="Z353" s="151">
        <f t="shared" si="65"/>
        <v>0</v>
      </c>
      <c r="AA353" s="151" cm="1">
        <f t="array" ref="AA353">IF($W353=0,0,SUMPRODUCT(--(1=$W$4:$W$1101),--($U353&gt;='C-BaremoVectorial'!$U$4:$U$1101)))</f>
        <v>0</v>
      </c>
      <c r="AB353" s="21"/>
      <c r="AC353" s="21"/>
      <c r="AD353" s="21"/>
    </row>
    <row r="354" spans="1:30" ht="14.5" x14ac:dyDescent="0.35">
      <c r="A354" s="73">
        <f t="shared" ref="A354:A417" si="67">+A353+1</f>
        <v>131</v>
      </c>
      <c r="B354" s="79" t="s">
        <v>8281</v>
      </c>
      <c r="C354" s="79" t="s">
        <v>8244</v>
      </c>
      <c r="D354" s="79" t="s">
        <v>14</v>
      </c>
      <c r="E354" s="79" t="s">
        <v>41</v>
      </c>
      <c r="F354" s="183">
        <v>2</v>
      </c>
      <c r="G354" s="79" t="s">
        <v>8296</v>
      </c>
      <c r="H354" s="78">
        <f>2*13000</f>
        <v>26000</v>
      </c>
      <c r="I354" s="74" cm="1">
        <f t="array" ref="I354">+INDEX('I-Gasificación'!$G$5:$G$1100,MATCH($C354&amp;$D354&amp;$E354&amp;$G354,'I-Gasificación'!$C$5:$C$1100&amp;'I-Gasificación'!$D$5:$D$1100&amp;'I-Gasificación'!$E$5:$E$1100&amp;'I-Gasificación'!$F$5:$F$1100,0))</f>
        <v>3948</v>
      </c>
      <c r="J354" s="112">
        <f>INDEX('I-Baremo_Depósitos_Lapesa'!$C:$C,MATCH($E354,'I-Baremo_Depósitos_Lapesa'!$B:$B,0),1)</f>
        <v>21020</v>
      </c>
      <c r="K354" s="78">
        <f t="shared" si="57"/>
        <v>30028.571428571431</v>
      </c>
      <c r="L354" s="122">
        <f>INDEX('I-Baremo_VA_Lapesa'!$D$5:$K$66,MATCH($E354,'I-Baremo_VA_Lapesa'!$C$5:$C$66,0),MATCH($G354,'I-Baremo_VA_Lapesa'!$D$4:$K$4,0))</f>
        <v>16351</v>
      </c>
      <c r="M354" s="123">
        <f t="shared" si="58"/>
        <v>23358.571428571431</v>
      </c>
      <c r="N354" s="113" cm="1">
        <f t="array" ref="N354">IF(AND($H354&lt;=4800,$I354&lt;=560),0,SUMPRODUCT(--($I354&gt;'I-Baremo_Regulación_Lapesa'!$B$4:$B$8),--($I354&lt;='I-Baremo_Regulación_Lapesa'!$C$4:$C$8),'I-Baremo_Regulación_Lapesa'!$D$4:$D$8))</f>
        <v>1760</v>
      </c>
      <c r="O354" s="78">
        <f t="shared" si="59"/>
        <v>2514.2857142857142</v>
      </c>
      <c r="P354" s="112">
        <f t="shared" si="60"/>
        <v>39131</v>
      </c>
      <c r="Q354" s="74">
        <f t="shared" si="61"/>
        <v>55901.42857142858</v>
      </c>
      <c r="R354" s="113">
        <f>INDEX('I-Baremo_Legalización'!$D$4:$D$100,MATCH($E354,'I-Baremo_Legalización'!$C$4:$C$100,0),1)</f>
        <v>2038.3500000000001</v>
      </c>
      <c r="S354" s="113" cm="1">
        <f t="array" ref="S354">+INDEX('I-Baremo_Acuerdo_Marco'!$F$2:$F$221,MATCH($C354&amp;$E354&amp;$G354,'I-Baremo_Acuerdo_Marco'!$C$2:$C$221&amp;'I-Baremo_Acuerdo_Marco'!$D$2:$D$221&amp;'I-Baremo_Acuerdo_Marco'!$E$2:$E$221,0))</f>
        <v>25095.411</v>
      </c>
      <c r="T354" s="112">
        <f t="shared" si="66"/>
        <v>66264.760999999999</v>
      </c>
      <c r="U354" s="116">
        <f t="shared" si="62"/>
        <v>83035.189571428578</v>
      </c>
      <c r="V354" s="74" t="str">
        <f t="shared" si="63"/>
        <v>AéreoB3948</v>
      </c>
      <c r="W354" s="148">
        <f>+IF(AND($C354='C-Aux_CA'!$C$7,$D354='C-Aux_CA'!$C$5,$I354&gt;='C-Aux_CA'!$C$14,$H354&gt;='C-Aux_CA'!$C$15),1,0)</f>
        <v>0</v>
      </c>
      <c r="X354" s="148">
        <f t="shared" si="64"/>
        <v>2</v>
      </c>
      <c r="Y354" s="151" cm="1">
        <f t="array" ref="Y354">IF(W354=0,0,SUMPRODUCT(--($T354&gt;='C-BaremoVectorial'!$T$4:$T$1101),--(1=$W$4:$W$1101)))</f>
        <v>0</v>
      </c>
      <c r="Z354" s="151">
        <f t="shared" si="65"/>
        <v>0</v>
      </c>
      <c r="AA354" s="151" cm="1">
        <f t="array" ref="AA354">IF($W354=0,0,SUMPRODUCT(--(1=$W$4:$W$1101),--($U354&gt;='C-BaremoVectorial'!$U$4:$U$1101)))</f>
        <v>0</v>
      </c>
      <c r="AB354" s="21"/>
      <c r="AC354" s="21"/>
      <c r="AD354" s="21"/>
    </row>
    <row r="355" spans="1:30" ht="14.5" x14ac:dyDescent="0.35">
      <c r="A355" s="73">
        <f t="shared" si="67"/>
        <v>132</v>
      </c>
      <c r="B355" s="79" t="s">
        <v>8281</v>
      </c>
      <c r="C355" s="79" t="s">
        <v>8244</v>
      </c>
      <c r="D355" s="79" t="s">
        <v>14</v>
      </c>
      <c r="E355" s="79" t="s">
        <v>42</v>
      </c>
      <c r="F355" s="183">
        <v>2</v>
      </c>
      <c r="G355" s="79" t="s">
        <v>8296</v>
      </c>
      <c r="H355" s="78">
        <f>2*16000</f>
        <v>32000</v>
      </c>
      <c r="I355" s="74" cm="1">
        <f t="array" ref="I355">+INDEX('I-Gasificación'!$G$5:$G$1100,MATCH($C355&amp;$D355&amp;$E355&amp;$G355,'I-Gasificación'!$C$5:$C$1100&amp;'I-Gasificación'!$D$5:$D$1100&amp;'I-Gasificación'!$E$5:$E$1100&amp;'I-Gasificación'!$F$5:$F$1100,0))</f>
        <v>4200</v>
      </c>
      <c r="J355" s="112">
        <f>INDEX('I-Baremo_Depósitos_Lapesa'!$C:$C,MATCH($E355,'I-Baremo_Depósitos_Lapesa'!$B:$B,0),1)</f>
        <v>25584</v>
      </c>
      <c r="K355" s="78">
        <f t="shared" si="57"/>
        <v>36548.571428571428</v>
      </c>
      <c r="L355" s="122">
        <f>INDEX('I-Baremo_VA_Lapesa'!$D$5:$K$66,MATCH($E355,'I-Baremo_VA_Lapesa'!$C$5:$C$66,0),MATCH($G355,'I-Baremo_VA_Lapesa'!$D$4:$K$4,0))</f>
        <v>16351</v>
      </c>
      <c r="M355" s="123">
        <f t="shared" si="58"/>
        <v>23358.571428571431</v>
      </c>
      <c r="N355" s="113" cm="1">
        <f t="array" ref="N355">IF(AND($H355&lt;=4800,$I355&lt;=560),0,SUMPRODUCT(--($I355&gt;'I-Baremo_Regulación_Lapesa'!$B$4:$B$8),--($I355&lt;='I-Baremo_Regulación_Lapesa'!$C$4:$C$8),'I-Baremo_Regulación_Lapesa'!$D$4:$D$8))</f>
        <v>1760</v>
      </c>
      <c r="O355" s="78">
        <f t="shared" si="59"/>
        <v>2514.2857142857142</v>
      </c>
      <c r="P355" s="112">
        <f t="shared" si="60"/>
        <v>43695</v>
      </c>
      <c r="Q355" s="74">
        <f t="shared" si="61"/>
        <v>62421.428571428572</v>
      </c>
      <c r="R355" s="113">
        <f>INDEX('I-Baremo_Legalización'!$D$4:$D$100,MATCH($E355,'I-Baremo_Legalización'!$C$4:$C$100,0),1)</f>
        <v>2038.3500000000001</v>
      </c>
      <c r="S355" s="113" cm="1">
        <f t="array" ref="S355">+INDEX('I-Baremo_Acuerdo_Marco'!$F$2:$F$221,MATCH($C355&amp;$E355&amp;$G355,'I-Baremo_Acuerdo_Marco'!$C$2:$C$221&amp;'I-Baremo_Acuerdo_Marco'!$D$2:$D$221&amp;'I-Baremo_Acuerdo_Marco'!$E$2:$E$221,0))</f>
        <v>25734.510999999999</v>
      </c>
      <c r="T355" s="112">
        <f t="shared" si="66"/>
        <v>71467.861000000004</v>
      </c>
      <c r="U355" s="116">
        <f t="shared" si="62"/>
        <v>90194.28957142857</v>
      </c>
      <c r="V355" s="74" t="str">
        <f t="shared" si="63"/>
        <v>AéreoB4200</v>
      </c>
      <c r="W355" s="148">
        <f>+IF(AND($C355='C-Aux_CA'!$C$7,$D355='C-Aux_CA'!$C$5,$I355&gt;='C-Aux_CA'!$C$14,$H355&gt;='C-Aux_CA'!$C$15),1,0)</f>
        <v>0</v>
      </c>
      <c r="X355" s="148">
        <f t="shared" si="64"/>
        <v>2</v>
      </c>
      <c r="Y355" s="151" cm="1">
        <f t="array" ref="Y355">IF(W355=0,0,SUMPRODUCT(--($T355&gt;='C-BaremoVectorial'!$T$4:$T$1101),--(1=$W$4:$W$1101)))</f>
        <v>0</v>
      </c>
      <c r="Z355" s="151">
        <f t="shared" si="65"/>
        <v>0</v>
      </c>
      <c r="AA355" s="151" cm="1">
        <f t="array" ref="AA355">IF($W355=0,0,SUMPRODUCT(--(1=$W$4:$W$1101),--($U355&gt;='C-BaremoVectorial'!$U$4:$U$1101)))</f>
        <v>0</v>
      </c>
      <c r="AB355" s="21"/>
      <c r="AC355" s="21"/>
      <c r="AD355" s="21"/>
    </row>
    <row r="356" spans="1:30" ht="14.5" x14ac:dyDescent="0.35">
      <c r="A356" s="73">
        <f t="shared" si="67"/>
        <v>133</v>
      </c>
      <c r="B356" s="79" t="s">
        <v>8281</v>
      </c>
      <c r="C356" s="79" t="s">
        <v>8244</v>
      </c>
      <c r="D356" s="79" t="s">
        <v>14</v>
      </c>
      <c r="E356" s="79" t="s">
        <v>43</v>
      </c>
      <c r="F356" s="183">
        <v>2</v>
      </c>
      <c r="G356" s="79" t="s">
        <v>8296</v>
      </c>
      <c r="H356" s="78">
        <f>2*19000</f>
        <v>38000</v>
      </c>
      <c r="I356" s="74" cm="1">
        <f t="array" ref="I356">+INDEX('I-Gasificación'!$G$5:$G$1100,MATCH($C356&amp;$D356&amp;$E356&amp;$G356,'I-Gasificación'!$C$5:$C$1100&amp;'I-Gasificación'!$D$5:$D$1100&amp;'I-Gasificación'!$E$5:$E$1100&amp;'I-Gasificación'!$F$5:$F$1100,0))</f>
        <v>4424</v>
      </c>
      <c r="J356" s="112">
        <f>INDEX('I-Baremo_Depósitos_Lapesa'!$C:$C,MATCH($E356,'I-Baremo_Depósitos_Lapesa'!$B:$B,0),1)</f>
        <v>27832</v>
      </c>
      <c r="K356" s="78">
        <f t="shared" si="57"/>
        <v>39760</v>
      </c>
      <c r="L356" s="122">
        <f>INDEX('I-Baremo_VA_Lapesa'!$D$5:$K$66,MATCH($E356,'I-Baremo_VA_Lapesa'!$C$5:$C$66,0),MATCH($G356,'I-Baremo_VA_Lapesa'!$D$4:$K$4,0))</f>
        <v>16351</v>
      </c>
      <c r="M356" s="123">
        <f t="shared" si="58"/>
        <v>23358.571428571431</v>
      </c>
      <c r="N356" s="113" cm="1">
        <f t="array" ref="N356">IF(AND($H356&lt;=4800,$I356&lt;=560),0,SUMPRODUCT(--($I356&gt;'I-Baremo_Regulación_Lapesa'!$B$4:$B$8),--($I356&lt;='I-Baremo_Regulación_Lapesa'!$C$4:$C$8),'I-Baremo_Regulación_Lapesa'!$D$4:$D$8))</f>
        <v>3820</v>
      </c>
      <c r="O356" s="78">
        <f t="shared" si="59"/>
        <v>5457.1428571428578</v>
      </c>
      <c r="P356" s="112">
        <f t="shared" si="60"/>
        <v>48003</v>
      </c>
      <c r="Q356" s="74">
        <f t="shared" si="61"/>
        <v>68575.71428571429</v>
      </c>
      <c r="R356" s="113">
        <f>INDEX('I-Baremo_Legalización'!$D$4:$D$100,MATCH($E356,'I-Baremo_Legalización'!$C$4:$C$100,0),1)</f>
        <v>2038.3500000000001</v>
      </c>
      <c r="S356" s="113" cm="1">
        <f t="array" ref="S356">+INDEX('I-Baremo_Acuerdo_Marco'!$F$2:$F$221,MATCH($C356&amp;$E356&amp;$G356,'I-Baremo_Acuerdo_Marco'!$C$2:$C$221&amp;'I-Baremo_Acuerdo_Marco'!$D$2:$D$221&amp;'I-Baremo_Acuerdo_Marco'!$E$2:$E$221,0))</f>
        <v>28681.411</v>
      </c>
      <c r="T356" s="112">
        <f t="shared" si="66"/>
        <v>78722.760999999999</v>
      </c>
      <c r="U356" s="116">
        <f t="shared" si="62"/>
        <v>99295.475285714288</v>
      </c>
      <c r="V356" s="74" t="str">
        <f t="shared" si="63"/>
        <v>AéreoB4424</v>
      </c>
      <c r="W356" s="148">
        <f>+IF(AND($C356='C-Aux_CA'!$C$7,$D356='C-Aux_CA'!$C$5,$I356&gt;='C-Aux_CA'!$C$14,$H356&gt;='C-Aux_CA'!$C$15),1,0)</f>
        <v>0</v>
      </c>
      <c r="X356" s="148">
        <f t="shared" si="64"/>
        <v>2</v>
      </c>
      <c r="Y356" s="151" cm="1">
        <f t="array" ref="Y356">IF(W356=0,0,SUMPRODUCT(--($T356&gt;='C-BaremoVectorial'!$T$4:$T$1101),--(1=$W$4:$W$1101)))</f>
        <v>0</v>
      </c>
      <c r="Z356" s="151">
        <f t="shared" si="65"/>
        <v>0</v>
      </c>
      <c r="AA356" s="151" cm="1">
        <f t="array" ref="AA356">IF($W356=0,0,SUMPRODUCT(--(1=$W$4:$W$1101),--($U356&gt;='C-BaremoVectorial'!$U$4:$U$1101)))</f>
        <v>0</v>
      </c>
      <c r="AB356" s="21"/>
      <c r="AC356" s="21"/>
      <c r="AD356" s="21"/>
    </row>
    <row r="357" spans="1:30" ht="14.5" x14ac:dyDescent="0.35">
      <c r="A357" s="73">
        <f t="shared" si="67"/>
        <v>134</v>
      </c>
      <c r="B357" s="79" t="s">
        <v>8281</v>
      </c>
      <c r="C357" s="79" t="s">
        <v>8244</v>
      </c>
      <c r="D357" s="79" t="s">
        <v>14</v>
      </c>
      <c r="E357" s="79" t="s">
        <v>44</v>
      </c>
      <c r="F357" s="183">
        <v>2</v>
      </c>
      <c r="G357" s="79" t="s">
        <v>8296</v>
      </c>
      <c r="H357" s="78">
        <f>2*22000</f>
        <v>44000</v>
      </c>
      <c r="I357" s="74" cm="1">
        <f t="array" ref="I357">+INDEX('I-Gasificación'!$G$5:$G$1100,MATCH($C357&amp;$D357&amp;$E357&amp;$G357,'I-Gasificación'!$C$5:$C$1100&amp;'I-Gasificación'!$D$5:$D$1100&amp;'I-Gasificación'!$E$5:$E$1100&amp;'I-Gasificación'!$F$5:$F$1100,0))</f>
        <v>4676</v>
      </c>
      <c r="J357" s="112">
        <f>INDEX('I-Baremo_Depósitos_Lapesa'!$C:$C,MATCH($E357,'I-Baremo_Depósitos_Lapesa'!$B:$B,0),1)</f>
        <v>35864</v>
      </c>
      <c r="K357" s="78">
        <f t="shared" si="57"/>
        <v>51234.285714285717</v>
      </c>
      <c r="L357" s="122">
        <f>INDEX('I-Baremo_VA_Lapesa'!$D$5:$K$66,MATCH($E357,'I-Baremo_VA_Lapesa'!$C$5:$C$66,0),MATCH($G357,'I-Baremo_VA_Lapesa'!$D$4:$K$4,0))</f>
        <v>16351</v>
      </c>
      <c r="M357" s="123">
        <f t="shared" si="58"/>
        <v>23358.571428571431</v>
      </c>
      <c r="N357" s="113" cm="1">
        <f t="array" ref="N357">IF(AND($H357&lt;=4800,$I357&lt;=560),0,SUMPRODUCT(--($I357&gt;'I-Baremo_Regulación_Lapesa'!$B$4:$B$8),--($I357&lt;='I-Baremo_Regulación_Lapesa'!$C$4:$C$8),'I-Baremo_Regulación_Lapesa'!$D$4:$D$8))</f>
        <v>3820</v>
      </c>
      <c r="O357" s="78">
        <f t="shared" si="59"/>
        <v>5457.1428571428578</v>
      </c>
      <c r="P357" s="112">
        <f t="shared" si="60"/>
        <v>56035</v>
      </c>
      <c r="Q357" s="74">
        <f t="shared" si="61"/>
        <v>80050</v>
      </c>
      <c r="R357" s="113">
        <f>INDEX('I-Baremo_Legalización'!$D$4:$D$100,MATCH($E357,'I-Baremo_Legalización'!$C$4:$C$100,0),1)</f>
        <v>2038.3500000000001</v>
      </c>
      <c r="S357" s="113" cm="1">
        <f t="array" ref="S357">+INDEX('I-Baremo_Acuerdo_Marco'!$F$2:$F$221,MATCH($C357&amp;$E357&amp;$G357,'I-Baremo_Acuerdo_Marco'!$C$2:$C$221&amp;'I-Baremo_Acuerdo_Marco'!$D$2:$D$221&amp;'I-Baremo_Acuerdo_Marco'!$E$2:$E$221,0))</f>
        <v>30229.111000000001</v>
      </c>
      <c r="T357" s="112">
        <f t="shared" si="66"/>
        <v>88302.460999999996</v>
      </c>
      <c r="U357" s="116">
        <f t="shared" si="62"/>
        <v>112317.46100000001</v>
      </c>
      <c r="V357" s="74" t="str">
        <f t="shared" si="63"/>
        <v>AéreoB4676</v>
      </c>
      <c r="W357" s="148">
        <f>+IF(AND($C357='C-Aux_CA'!$C$7,$D357='C-Aux_CA'!$C$5,$I357&gt;='C-Aux_CA'!$C$14,$H357&gt;='C-Aux_CA'!$C$15),1,0)</f>
        <v>0</v>
      </c>
      <c r="X357" s="148">
        <f t="shared" si="64"/>
        <v>2</v>
      </c>
      <c r="Y357" s="151" cm="1">
        <f t="array" ref="Y357">IF(W357=0,0,SUMPRODUCT(--($T357&gt;='C-BaremoVectorial'!$T$4:$T$1101),--(1=$W$4:$W$1101)))</f>
        <v>0</v>
      </c>
      <c r="Z357" s="151">
        <f t="shared" si="65"/>
        <v>0</v>
      </c>
      <c r="AA357" s="151" cm="1">
        <f t="array" ref="AA357">IF($W357=0,0,SUMPRODUCT(--(1=$W$4:$W$1101),--($U357&gt;='C-BaremoVectorial'!$U$4:$U$1101)))</f>
        <v>0</v>
      </c>
      <c r="AB357" s="21"/>
      <c r="AC357" s="21"/>
      <c r="AD357" s="21"/>
    </row>
    <row r="358" spans="1:30" ht="14.5" x14ac:dyDescent="0.35">
      <c r="A358" s="73">
        <f t="shared" si="67"/>
        <v>135</v>
      </c>
      <c r="B358" s="79" t="s">
        <v>8281</v>
      </c>
      <c r="C358" s="79" t="s">
        <v>8244</v>
      </c>
      <c r="D358" s="79" t="s">
        <v>14</v>
      </c>
      <c r="E358" s="79" t="s">
        <v>45</v>
      </c>
      <c r="F358" s="183">
        <v>2</v>
      </c>
      <c r="G358" s="79" t="s">
        <v>8296</v>
      </c>
      <c r="H358" s="78">
        <f>2*24000</f>
        <v>48000</v>
      </c>
      <c r="I358" s="74" cm="1">
        <f t="array" ref="I358">+INDEX('I-Gasificación'!$G$5:$G$1100,MATCH($C358&amp;$D358&amp;$E358&amp;$G358,'I-Gasificación'!$C$5:$C$1100&amp;'I-Gasificación'!$D$5:$D$1100&amp;'I-Gasificación'!$E$5:$E$1100&amp;'I-Gasificación'!$F$5:$F$1100,0))</f>
        <v>4620</v>
      </c>
      <c r="J358" s="112">
        <f>INDEX('I-Baremo_Depósitos_Lapesa'!$C:$C,MATCH($E358,'I-Baremo_Depósitos_Lapesa'!$B:$B,0),1)</f>
        <v>40898</v>
      </c>
      <c r="K358" s="78">
        <f t="shared" si="57"/>
        <v>58425.71428571429</v>
      </c>
      <c r="L358" s="122">
        <f>INDEX('I-Baremo_VA_Lapesa'!$D$5:$K$66,MATCH($E358,'I-Baremo_VA_Lapesa'!$C$5:$C$66,0),MATCH($G358,'I-Baremo_VA_Lapesa'!$D$4:$K$4,0))</f>
        <v>16351</v>
      </c>
      <c r="M358" s="123">
        <f t="shared" si="58"/>
        <v>23358.571428571431</v>
      </c>
      <c r="N358" s="113" cm="1">
        <f t="array" ref="N358">IF(AND($H358&lt;=4800,$I358&lt;=560),0,SUMPRODUCT(--($I358&gt;'I-Baremo_Regulación_Lapesa'!$B$4:$B$8),--($I358&lt;='I-Baremo_Regulación_Lapesa'!$C$4:$C$8),'I-Baremo_Regulación_Lapesa'!$D$4:$D$8))</f>
        <v>3820</v>
      </c>
      <c r="O358" s="78">
        <f t="shared" si="59"/>
        <v>5457.1428571428578</v>
      </c>
      <c r="P358" s="112">
        <f t="shared" si="60"/>
        <v>61069</v>
      </c>
      <c r="Q358" s="74">
        <f t="shared" si="61"/>
        <v>87241.42857142858</v>
      </c>
      <c r="R358" s="113">
        <f>INDEX('I-Baremo_Legalización'!$D$4:$D$100,MATCH($E358,'I-Baremo_Legalización'!$C$4:$C$100,0),1)</f>
        <v>2038.3500000000001</v>
      </c>
      <c r="S358" s="113" cm="1">
        <f t="array" ref="S358">+INDEX('I-Baremo_Acuerdo_Marco'!$F$2:$F$221,MATCH($C358&amp;$E358&amp;$G358,'I-Baremo_Acuerdo_Marco'!$C$2:$C$221&amp;'I-Baremo_Acuerdo_Marco'!$D$2:$D$221&amp;'I-Baremo_Acuerdo_Marco'!$E$2:$E$221,0))</f>
        <v>30767.011000000002</v>
      </c>
      <c r="T358" s="112">
        <f t="shared" si="66"/>
        <v>93874.361000000004</v>
      </c>
      <c r="U358" s="116">
        <f t="shared" si="62"/>
        <v>120046.78957142858</v>
      </c>
      <c r="V358" s="74" t="str">
        <f t="shared" si="63"/>
        <v>AéreoB4620</v>
      </c>
      <c r="W358" s="148">
        <f>+IF(AND($C358='C-Aux_CA'!$C$7,$D358='C-Aux_CA'!$C$5,$I358&gt;='C-Aux_CA'!$C$14,$H358&gt;='C-Aux_CA'!$C$15),1,0)</f>
        <v>0</v>
      </c>
      <c r="X358" s="148">
        <f t="shared" si="64"/>
        <v>2</v>
      </c>
      <c r="Y358" s="151" cm="1">
        <f t="array" ref="Y358">IF(W358=0,0,SUMPRODUCT(--($T358&gt;='C-BaremoVectorial'!$T$4:$T$1101),--(1=$W$4:$W$1101)))</f>
        <v>0</v>
      </c>
      <c r="Z358" s="151">
        <f t="shared" si="65"/>
        <v>0</v>
      </c>
      <c r="AA358" s="151" cm="1">
        <f t="array" ref="AA358">IF($W358=0,0,SUMPRODUCT(--(1=$W$4:$W$1101),--($U358&gt;='C-BaremoVectorial'!$U$4:$U$1101)))</f>
        <v>0</v>
      </c>
      <c r="AB358" s="21"/>
      <c r="AC358" s="21"/>
      <c r="AD358" s="21"/>
    </row>
    <row r="359" spans="1:30" ht="14.5" x14ac:dyDescent="0.35">
      <c r="A359" s="73">
        <f t="shared" si="67"/>
        <v>136</v>
      </c>
      <c r="B359" s="79" t="s">
        <v>8281</v>
      </c>
      <c r="C359" s="79" t="s">
        <v>8244</v>
      </c>
      <c r="D359" s="79" t="s">
        <v>14</v>
      </c>
      <c r="E359" s="79" t="s">
        <v>46</v>
      </c>
      <c r="F359" s="183">
        <v>2</v>
      </c>
      <c r="G359" s="79" t="s">
        <v>8296</v>
      </c>
      <c r="H359" s="78">
        <f>2*29000</f>
        <v>58000</v>
      </c>
      <c r="I359" s="74" cm="1">
        <f t="array" ref="I359">+INDEX('I-Gasificación'!$G$5:$G$1100,MATCH($C359&amp;$D359&amp;$E359&amp;$G359,'I-Gasificación'!$C$5:$C$1100&amp;'I-Gasificación'!$D$5:$D$1100&amp;'I-Gasificación'!$E$5:$E$1100&amp;'I-Gasificación'!$F$5:$F$1100,0))</f>
        <v>4928</v>
      </c>
      <c r="J359" s="112">
        <f>INDEX('I-Baremo_Depósitos_Lapesa'!$C:$C,MATCH($E359,'I-Baremo_Depósitos_Lapesa'!$B:$B,0),1)</f>
        <v>45448</v>
      </c>
      <c r="K359" s="78">
        <f t="shared" si="57"/>
        <v>64925.71428571429</v>
      </c>
      <c r="L359" s="122">
        <f>INDEX('I-Baremo_VA_Lapesa'!$D$5:$K$66,MATCH($E359,'I-Baremo_VA_Lapesa'!$C$5:$C$66,0),MATCH($G359,'I-Baremo_VA_Lapesa'!$D$4:$K$4,0))</f>
        <v>16351</v>
      </c>
      <c r="M359" s="123">
        <f t="shared" si="58"/>
        <v>23358.571428571431</v>
      </c>
      <c r="N359" s="113" cm="1">
        <f t="array" ref="N359">IF(AND($H359&lt;=4800,$I359&lt;=560),0,SUMPRODUCT(--($I359&gt;'I-Baremo_Regulación_Lapesa'!$B$4:$B$8),--($I359&lt;='I-Baremo_Regulación_Lapesa'!$C$4:$C$8),'I-Baremo_Regulación_Lapesa'!$D$4:$D$8))</f>
        <v>3820</v>
      </c>
      <c r="O359" s="78">
        <f t="shared" si="59"/>
        <v>5457.1428571428578</v>
      </c>
      <c r="P359" s="112">
        <f t="shared" si="60"/>
        <v>65619</v>
      </c>
      <c r="Q359" s="74">
        <f t="shared" si="61"/>
        <v>93741.42857142858</v>
      </c>
      <c r="R359" s="113">
        <f>INDEX('I-Baremo_Legalización'!$D$4:$D$100,MATCH($E359,'I-Baremo_Legalización'!$C$4:$C$100,0),1)</f>
        <v>2038.3500000000001</v>
      </c>
      <c r="S359" s="113" cm="1">
        <f t="array" ref="S359">+INDEX('I-Baremo_Acuerdo_Marco'!$F$2:$F$221,MATCH($C359&amp;$E359&amp;$G359,'I-Baremo_Acuerdo_Marco'!$C$2:$C$221&amp;'I-Baremo_Acuerdo_Marco'!$D$2:$D$221&amp;'I-Baremo_Acuerdo_Marco'!$E$2:$E$221,0))</f>
        <v>31984.710999999999</v>
      </c>
      <c r="T359" s="112">
        <f t="shared" si="66"/>
        <v>99642.061000000002</v>
      </c>
      <c r="U359" s="116">
        <f t="shared" si="62"/>
        <v>127764.48957142858</v>
      </c>
      <c r="V359" s="74" t="str">
        <f t="shared" si="63"/>
        <v>AéreoB4928</v>
      </c>
      <c r="W359" s="148">
        <f>+IF(AND($C359='C-Aux_CA'!$C$7,$D359='C-Aux_CA'!$C$5,$I359&gt;='C-Aux_CA'!$C$14,$H359&gt;='C-Aux_CA'!$C$15),1,0)</f>
        <v>0</v>
      </c>
      <c r="X359" s="148">
        <f t="shared" si="64"/>
        <v>2</v>
      </c>
      <c r="Y359" s="151" cm="1">
        <f t="array" ref="Y359">IF(W359=0,0,SUMPRODUCT(--($T359&gt;='C-BaremoVectorial'!$T$4:$T$1101),--(1=$W$4:$W$1101)))</f>
        <v>0</v>
      </c>
      <c r="Z359" s="151">
        <f t="shared" si="65"/>
        <v>0</v>
      </c>
      <c r="AA359" s="151" cm="1">
        <f t="array" ref="AA359">IF($W359=0,0,SUMPRODUCT(--(1=$W$4:$W$1101),--($U359&gt;='C-BaremoVectorial'!$U$4:$U$1101)))</f>
        <v>0</v>
      </c>
      <c r="AB359" s="21"/>
      <c r="AC359" s="21"/>
      <c r="AD359" s="21"/>
    </row>
    <row r="360" spans="1:30" ht="14.5" x14ac:dyDescent="0.35">
      <c r="A360" s="73">
        <f t="shared" si="67"/>
        <v>137</v>
      </c>
      <c r="B360" s="79" t="s">
        <v>8281</v>
      </c>
      <c r="C360" s="79" t="s">
        <v>8244</v>
      </c>
      <c r="D360" s="79" t="s">
        <v>14</v>
      </c>
      <c r="E360" s="79" t="s">
        <v>47</v>
      </c>
      <c r="F360" s="183">
        <v>2</v>
      </c>
      <c r="G360" s="79" t="s">
        <v>8296</v>
      </c>
      <c r="H360" s="78">
        <f>2*34000</f>
        <v>68000</v>
      </c>
      <c r="I360" s="74" cm="1">
        <f t="array" ref="I360">+INDEX('I-Gasificación'!$G$5:$G$1100,MATCH($C360&amp;$D360&amp;$E360&amp;$G360,'I-Gasificación'!$C$5:$C$1100&amp;'I-Gasificación'!$D$5:$D$1100&amp;'I-Gasificación'!$E$5:$E$1100&amp;'I-Gasificación'!$F$5:$F$1100,0))</f>
        <v>5264</v>
      </c>
      <c r="J360" s="112">
        <f>INDEX('I-Baremo_Depósitos_Lapesa'!$C:$C,MATCH($E360,'I-Baremo_Depósitos_Lapesa'!$B:$B,0),1)</f>
        <v>50478</v>
      </c>
      <c r="K360" s="78">
        <f t="shared" si="57"/>
        <v>72111.42857142858</v>
      </c>
      <c r="L360" s="122">
        <f>INDEX('I-Baremo_VA_Lapesa'!$D$5:$K$66,MATCH($E360,'I-Baremo_VA_Lapesa'!$C$5:$C$66,0),MATCH($G360,'I-Baremo_VA_Lapesa'!$D$4:$K$4,0))</f>
        <v>16351</v>
      </c>
      <c r="M360" s="123">
        <f t="shared" si="58"/>
        <v>23358.571428571431</v>
      </c>
      <c r="N360" s="113" cm="1">
        <f t="array" ref="N360">IF(AND($H360&lt;=4800,$I360&lt;=560),0,SUMPRODUCT(--($I360&gt;'I-Baremo_Regulación_Lapesa'!$B$4:$B$8),--($I360&lt;='I-Baremo_Regulación_Lapesa'!$C$4:$C$8),'I-Baremo_Regulación_Lapesa'!$D$4:$D$8))</f>
        <v>3820</v>
      </c>
      <c r="O360" s="78">
        <f t="shared" si="59"/>
        <v>5457.1428571428578</v>
      </c>
      <c r="P360" s="112">
        <f t="shared" si="60"/>
        <v>70649</v>
      </c>
      <c r="Q360" s="74">
        <f t="shared" si="61"/>
        <v>100927.14285714287</v>
      </c>
      <c r="R360" s="113">
        <f>INDEX('I-Baremo_Legalización'!$D$4:$D$100,MATCH($E360,'I-Baremo_Legalización'!$C$4:$C$100,0),1)</f>
        <v>3215.3500000000004</v>
      </c>
      <c r="S360" s="113" cm="1">
        <f t="array" ref="S360">+INDEX('I-Baremo_Acuerdo_Marco'!$F$2:$F$221,MATCH($C360&amp;$E360&amp;$G360,'I-Baremo_Acuerdo_Marco'!$C$2:$C$221&amp;'I-Baremo_Acuerdo_Marco'!$D$2:$D$221&amp;'I-Baremo_Acuerdo_Marco'!$E$2:$E$221,0))</f>
        <v>35948.231</v>
      </c>
      <c r="T360" s="112">
        <f t="shared" si="66"/>
        <v>109812.58100000001</v>
      </c>
      <c r="U360" s="116">
        <f t="shared" si="62"/>
        <v>140090.72385714288</v>
      </c>
      <c r="V360" s="74" t="str">
        <f t="shared" si="63"/>
        <v>AéreoB5264</v>
      </c>
      <c r="W360" s="148">
        <f>+IF(AND($C360='C-Aux_CA'!$C$7,$D360='C-Aux_CA'!$C$5,$I360&gt;='C-Aux_CA'!$C$14,$H360&gt;='C-Aux_CA'!$C$15),1,0)</f>
        <v>0</v>
      </c>
      <c r="X360" s="148">
        <f t="shared" si="64"/>
        <v>2</v>
      </c>
      <c r="Y360" s="151" cm="1">
        <f t="array" ref="Y360">IF(W360=0,0,SUMPRODUCT(--($T360&gt;='C-BaremoVectorial'!$T$4:$T$1101),--(1=$W$4:$W$1101)))</f>
        <v>0</v>
      </c>
      <c r="Z360" s="151">
        <f t="shared" si="65"/>
        <v>0</v>
      </c>
      <c r="AA360" s="151" cm="1">
        <f t="array" ref="AA360">IF($W360=0,0,SUMPRODUCT(--(1=$W$4:$W$1101),--($U360&gt;='C-BaremoVectorial'!$U$4:$U$1101)))</f>
        <v>0</v>
      </c>
      <c r="AB360" s="21"/>
      <c r="AC360" s="21"/>
      <c r="AD360" s="21"/>
    </row>
    <row r="361" spans="1:30" ht="14.5" x14ac:dyDescent="0.35">
      <c r="A361" s="73">
        <f t="shared" si="67"/>
        <v>138</v>
      </c>
      <c r="B361" s="79" t="s">
        <v>8281</v>
      </c>
      <c r="C361" s="79" t="s">
        <v>8244</v>
      </c>
      <c r="D361" s="79" t="s">
        <v>14</v>
      </c>
      <c r="E361" s="79" t="s">
        <v>48</v>
      </c>
      <c r="F361" s="183">
        <v>2</v>
      </c>
      <c r="G361" s="79" t="s">
        <v>8296</v>
      </c>
      <c r="H361" s="78">
        <f>2*33000</f>
        <v>66000</v>
      </c>
      <c r="I361" s="74" cm="1">
        <f t="array" ref="I361">+INDEX('I-Gasificación'!$G$5:$G$1100,MATCH($C361&amp;$D361&amp;$E361&amp;$G361,'I-Gasificación'!$C$5:$C$1100&amp;'I-Gasificación'!$D$5:$D$1100&amp;'I-Gasificación'!$E$5:$E$1100&amp;'I-Gasificación'!$F$5:$F$1100,0))</f>
        <v>4816</v>
      </c>
      <c r="J361" s="112">
        <f>INDEX('I-Baremo_Depósitos_Lapesa'!$C:$C,MATCH($E361,'I-Baremo_Depósitos_Lapesa'!$B:$B,0),1)</f>
        <v>67416</v>
      </c>
      <c r="K361" s="78">
        <f t="shared" si="57"/>
        <v>96308.571428571435</v>
      </c>
      <c r="L361" s="122">
        <f>INDEX('I-Baremo_VA_Lapesa'!$D$5:$K$66,MATCH($E361,'I-Baremo_VA_Lapesa'!$C$5:$C$66,0),MATCH($G361,'I-Baremo_VA_Lapesa'!$D$4:$K$4,0))</f>
        <v>16351</v>
      </c>
      <c r="M361" s="123">
        <f t="shared" si="58"/>
        <v>23358.571428571431</v>
      </c>
      <c r="N361" s="113" cm="1">
        <f t="array" ref="N361">IF(AND($H361&lt;=4800,$I361&lt;=560),0,SUMPRODUCT(--($I361&gt;'I-Baremo_Regulación_Lapesa'!$B$4:$B$8),--($I361&lt;='I-Baremo_Regulación_Lapesa'!$C$4:$C$8),'I-Baremo_Regulación_Lapesa'!$D$4:$D$8))</f>
        <v>3820</v>
      </c>
      <c r="O361" s="78">
        <f t="shared" si="59"/>
        <v>5457.1428571428578</v>
      </c>
      <c r="P361" s="112">
        <f t="shared" si="60"/>
        <v>87587</v>
      </c>
      <c r="Q361" s="74">
        <f t="shared" si="61"/>
        <v>125124.28571428572</v>
      </c>
      <c r="R361" s="113">
        <f>INDEX('I-Baremo_Legalización'!$D$4:$D$100,MATCH($E361,'I-Baremo_Legalización'!$C$4:$C$100,0),1)</f>
        <v>3215.3500000000004</v>
      </c>
      <c r="S361" s="113" cm="1">
        <f t="array" ref="S361">+INDEX('I-Baremo_Acuerdo_Marco'!$F$2:$F$221,MATCH($C361&amp;$E361&amp;$G361,'I-Baremo_Acuerdo_Marco'!$C$2:$C$221&amp;'I-Baremo_Acuerdo_Marco'!$D$2:$D$221&amp;'I-Baremo_Acuerdo_Marco'!$E$2:$E$221,0))</f>
        <v>35124.330999999998</v>
      </c>
      <c r="T361" s="112">
        <f t="shared" si="66"/>
        <v>125926.68100000001</v>
      </c>
      <c r="U361" s="116">
        <f t="shared" si="62"/>
        <v>163463.96671428572</v>
      </c>
      <c r="V361" s="74" t="str">
        <f t="shared" si="63"/>
        <v>AéreoB4816</v>
      </c>
      <c r="W361" s="148">
        <f>+IF(AND($C361='C-Aux_CA'!$C$7,$D361='C-Aux_CA'!$C$5,$I361&gt;='C-Aux_CA'!$C$14,$H361&gt;='C-Aux_CA'!$C$15),1,0)</f>
        <v>0</v>
      </c>
      <c r="X361" s="148">
        <f t="shared" si="64"/>
        <v>2</v>
      </c>
      <c r="Y361" s="151" cm="1">
        <f t="array" ref="Y361">IF(W361=0,0,SUMPRODUCT(--($T361&gt;='C-BaremoVectorial'!$T$4:$T$1101),--(1=$W$4:$W$1101)))</f>
        <v>0</v>
      </c>
      <c r="Z361" s="151">
        <f t="shared" si="65"/>
        <v>0</v>
      </c>
      <c r="AA361" s="151" cm="1">
        <f t="array" ref="AA361">IF($W361=0,0,SUMPRODUCT(--(1=$W$4:$W$1101),--($U361&gt;='C-BaremoVectorial'!$U$4:$U$1101)))</f>
        <v>0</v>
      </c>
      <c r="AB361" s="21"/>
      <c r="AC361" s="21"/>
      <c r="AD361" s="21"/>
    </row>
    <row r="362" spans="1:30" ht="14.5" x14ac:dyDescent="0.35">
      <c r="A362" s="73">
        <f t="shared" si="67"/>
        <v>139</v>
      </c>
      <c r="B362" s="79" t="s">
        <v>8281</v>
      </c>
      <c r="C362" s="79" t="s">
        <v>8244</v>
      </c>
      <c r="D362" s="79" t="s">
        <v>14</v>
      </c>
      <c r="E362" s="79" t="s">
        <v>49</v>
      </c>
      <c r="F362" s="183">
        <v>2</v>
      </c>
      <c r="G362" s="79" t="s">
        <v>8296</v>
      </c>
      <c r="H362" s="78">
        <f>2*50000</f>
        <v>100000</v>
      </c>
      <c r="I362" s="74" cm="1">
        <f t="array" ref="I362">+INDEX('I-Gasificación'!$G$5:$G$1100,MATCH($C362&amp;$D362&amp;$E362&amp;$G362,'I-Gasificación'!$C$5:$C$1100&amp;'I-Gasificación'!$D$5:$D$1100&amp;'I-Gasificación'!$E$5:$E$1100&amp;'I-Gasificación'!$F$5:$F$1100,0))</f>
        <v>5740</v>
      </c>
      <c r="J362" s="112">
        <f>INDEX('I-Baremo_Depósitos_Lapesa'!$C:$C,MATCH($E362,'I-Baremo_Depósitos_Lapesa'!$B:$B,0),1)</f>
        <v>88888</v>
      </c>
      <c r="K362" s="78">
        <f t="shared" si="57"/>
        <v>126982.85714285714</v>
      </c>
      <c r="L362" s="122">
        <f>INDEX('I-Baremo_VA_Lapesa'!$D$5:$K$66,MATCH($E362,'I-Baremo_VA_Lapesa'!$C$5:$C$66,0),MATCH($G362,'I-Baremo_VA_Lapesa'!$D$4:$K$4,0))</f>
        <v>16351</v>
      </c>
      <c r="M362" s="123">
        <f t="shared" si="58"/>
        <v>23358.571428571431</v>
      </c>
      <c r="N362" s="113" cm="1">
        <f t="array" ref="N362">IF(AND($H362&lt;=4800,$I362&lt;=560),0,SUMPRODUCT(--($I362&gt;'I-Baremo_Regulación_Lapesa'!$B$4:$B$8),--($I362&lt;='I-Baremo_Regulación_Lapesa'!$C$4:$C$8),'I-Baremo_Regulación_Lapesa'!$D$4:$D$8))</f>
        <v>3820</v>
      </c>
      <c r="O362" s="78">
        <f t="shared" si="59"/>
        <v>5457.1428571428578</v>
      </c>
      <c r="P362" s="112">
        <f t="shared" si="60"/>
        <v>109059</v>
      </c>
      <c r="Q362" s="74">
        <f t="shared" si="61"/>
        <v>155798.57142857145</v>
      </c>
      <c r="R362" s="113">
        <f>INDEX('I-Baremo_Legalización'!$D$4:$D$100,MATCH($E362,'I-Baremo_Legalización'!$C$4:$C$100,0),1)</f>
        <v>3215.3500000000004</v>
      </c>
      <c r="S362" s="113" cm="1">
        <f t="array" ref="S362">+INDEX('I-Baremo_Acuerdo_Marco'!$F$2:$F$221,MATCH($C362&amp;$E362&amp;$G362,'I-Baremo_Acuerdo_Marco'!$C$2:$C$221&amp;'I-Baremo_Acuerdo_Marco'!$D$2:$D$221&amp;'I-Baremo_Acuerdo_Marco'!$E$2:$E$221,0))</f>
        <v>39287.831000000006</v>
      </c>
      <c r="T362" s="112">
        <f t="shared" si="66"/>
        <v>151562.18100000001</v>
      </c>
      <c r="U362" s="116">
        <f t="shared" si="62"/>
        <v>198301.75242857146</v>
      </c>
      <c r="V362" s="74" t="str">
        <f t="shared" si="63"/>
        <v>AéreoB5740</v>
      </c>
      <c r="W362" s="148">
        <f>+IF(AND($C362='C-Aux_CA'!$C$7,$D362='C-Aux_CA'!$C$5,$I362&gt;='C-Aux_CA'!$C$14,$H362&gt;='C-Aux_CA'!$C$15),1,0)</f>
        <v>0</v>
      </c>
      <c r="X362" s="148">
        <f t="shared" si="64"/>
        <v>2</v>
      </c>
      <c r="Y362" s="151" cm="1">
        <f t="array" ref="Y362">IF(W362=0,0,SUMPRODUCT(--($T362&gt;='C-BaremoVectorial'!$T$4:$T$1101),--(1=$W$4:$W$1101)))</f>
        <v>0</v>
      </c>
      <c r="Z362" s="151">
        <f t="shared" si="65"/>
        <v>0</v>
      </c>
      <c r="AA362" s="151" cm="1">
        <f t="array" ref="AA362">IF($W362=0,0,SUMPRODUCT(--(1=$W$4:$W$1101),--($U362&gt;='C-BaremoVectorial'!$U$4:$U$1101)))</f>
        <v>0</v>
      </c>
      <c r="AB362" s="21"/>
      <c r="AC362" s="21"/>
      <c r="AD362" s="21"/>
    </row>
    <row r="363" spans="1:30" ht="14.5" x14ac:dyDescent="0.35">
      <c r="A363" s="73">
        <f t="shared" si="67"/>
        <v>140</v>
      </c>
      <c r="B363" s="79" t="s">
        <v>8281</v>
      </c>
      <c r="C363" s="79" t="s">
        <v>8244</v>
      </c>
      <c r="D363" s="79" t="s">
        <v>14</v>
      </c>
      <c r="E363" s="79" t="s">
        <v>50</v>
      </c>
      <c r="F363" s="183">
        <v>2</v>
      </c>
      <c r="G363" s="79" t="s">
        <v>8296</v>
      </c>
      <c r="H363" s="78">
        <f>2*59000</f>
        <v>118000</v>
      </c>
      <c r="I363" s="74" cm="1">
        <f t="array" ref="I363">+INDEX('I-Gasificación'!$G$5:$G$1100,MATCH($C363&amp;$D363&amp;$E363&amp;$G363,'I-Gasificación'!$C$5:$C$1100&amp;'I-Gasificación'!$D$5:$D$1100&amp;'I-Gasificación'!$E$5:$E$1100&amp;'I-Gasificación'!$F$5:$F$1100,0))</f>
        <v>6272</v>
      </c>
      <c r="J363" s="112">
        <f>INDEX('I-Baremo_Depósitos_Lapesa'!$C:$C,MATCH($E363,'I-Baremo_Depósitos_Lapesa'!$B:$B,0),1)</f>
        <v>108492</v>
      </c>
      <c r="K363" s="78">
        <f t="shared" si="57"/>
        <v>154988.57142857145</v>
      </c>
      <c r="L363" s="122">
        <f>INDEX('I-Baremo_VA_Lapesa'!$D$5:$K$66,MATCH($E363,'I-Baremo_VA_Lapesa'!$C$5:$C$66,0),MATCH($G363,'I-Baremo_VA_Lapesa'!$D$4:$K$4,0))</f>
        <v>16351</v>
      </c>
      <c r="M363" s="123">
        <f t="shared" si="58"/>
        <v>23358.571428571431</v>
      </c>
      <c r="N363" s="113" cm="1">
        <f t="array" ref="N363">IF(AND($H363&lt;=4800,$I363&lt;=560),0,SUMPRODUCT(--($I363&gt;'I-Baremo_Regulación_Lapesa'!$B$4:$B$8),--($I363&lt;='I-Baremo_Regulación_Lapesa'!$C$4:$C$8),'I-Baremo_Regulación_Lapesa'!$D$4:$D$8))</f>
        <v>3820</v>
      </c>
      <c r="O363" s="78">
        <f t="shared" si="59"/>
        <v>5457.1428571428578</v>
      </c>
      <c r="P363" s="112">
        <f t="shared" si="60"/>
        <v>128663</v>
      </c>
      <c r="Q363" s="74">
        <f t="shared" si="61"/>
        <v>183804.28571428574</v>
      </c>
      <c r="R363" s="113">
        <f>INDEX('I-Baremo_Legalización'!$D$4:$D$100,MATCH($E363,'I-Baremo_Legalización'!$C$4:$C$100,0),1)</f>
        <v>3215.3500000000004</v>
      </c>
      <c r="S363" s="113" cm="1">
        <f t="array" ref="S363">+INDEX('I-Baremo_Acuerdo_Marco'!$F$2:$F$221,MATCH($C363&amp;$E363&amp;$G363,'I-Baremo_Acuerdo_Marco'!$C$2:$C$221&amp;'I-Baremo_Acuerdo_Marco'!$D$2:$D$221&amp;'I-Baremo_Acuerdo_Marco'!$E$2:$E$221,0))</f>
        <v>42187.431000000004</v>
      </c>
      <c r="T363" s="112">
        <f t="shared" si="66"/>
        <v>174065.78100000002</v>
      </c>
      <c r="U363" s="116">
        <f t="shared" si="62"/>
        <v>229207.06671428576</v>
      </c>
      <c r="V363" s="74" t="str">
        <f t="shared" si="63"/>
        <v>AéreoB6272</v>
      </c>
      <c r="W363" s="148">
        <f>+IF(AND($C363='C-Aux_CA'!$C$7,$D363='C-Aux_CA'!$C$5,$I363&gt;='C-Aux_CA'!$C$14,$H363&gt;='C-Aux_CA'!$C$15),1,0)</f>
        <v>0</v>
      </c>
      <c r="X363" s="148">
        <f t="shared" si="64"/>
        <v>2</v>
      </c>
      <c r="Y363" s="151" cm="1">
        <f t="array" ref="Y363">IF(W363=0,0,SUMPRODUCT(--($T363&gt;='C-BaremoVectorial'!$T$4:$T$1101),--(1=$W$4:$W$1101)))</f>
        <v>0</v>
      </c>
      <c r="Z363" s="151">
        <f t="shared" si="65"/>
        <v>0</v>
      </c>
      <c r="AA363" s="151" cm="1">
        <f t="array" ref="AA363">IF($W363=0,0,SUMPRODUCT(--(1=$W$4:$W$1101),--($U363&gt;='C-BaremoVectorial'!$U$4:$U$1101)))</f>
        <v>0</v>
      </c>
      <c r="AB363" s="21"/>
      <c r="AC363" s="21"/>
      <c r="AD363" s="21"/>
    </row>
    <row r="364" spans="1:30" ht="14.5" x14ac:dyDescent="0.35">
      <c r="A364" s="73">
        <f t="shared" si="67"/>
        <v>141</v>
      </c>
      <c r="B364" s="79" t="s">
        <v>8281</v>
      </c>
      <c r="C364" s="79" t="s">
        <v>8244</v>
      </c>
      <c r="D364" s="79" t="s">
        <v>14</v>
      </c>
      <c r="E364" s="79" t="s">
        <v>51</v>
      </c>
      <c r="F364" s="183">
        <v>2</v>
      </c>
      <c r="G364" s="79" t="s">
        <v>8296</v>
      </c>
      <c r="H364" s="78">
        <f>2*50000</f>
        <v>100000</v>
      </c>
      <c r="I364" s="74" cm="1">
        <f t="array" ref="I364">+INDEX('I-Gasificación'!$G$5:$G$1100,MATCH($C364&amp;$D364&amp;$E364&amp;$G364,'I-Gasificación'!$C$5:$C$1100&amp;'I-Gasificación'!$D$5:$D$1100&amp;'I-Gasificación'!$E$5:$E$1100&amp;'I-Gasificación'!$F$5:$F$1100,0))</f>
        <v>5516</v>
      </c>
      <c r="J364" s="112">
        <f>INDEX('I-Baremo_Depósitos_Lapesa'!$C:$C,MATCH($E364,'I-Baremo_Depósitos_Lapesa'!$B:$B,0),1)</f>
        <v>90864</v>
      </c>
      <c r="K364" s="78">
        <f t="shared" si="57"/>
        <v>129805.71428571429</v>
      </c>
      <c r="L364" s="122">
        <f>INDEX('I-Baremo_VA_Lapesa'!$D$5:$K$66,MATCH($E364,'I-Baremo_VA_Lapesa'!$C$5:$C$66,0),MATCH($G364,'I-Baremo_VA_Lapesa'!$D$4:$K$4,0))</f>
        <v>16351</v>
      </c>
      <c r="M364" s="123">
        <f t="shared" si="58"/>
        <v>23358.571428571431</v>
      </c>
      <c r="N364" s="113" cm="1">
        <f t="array" ref="N364">IF(AND($H364&lt;=4800,$I364&lt;=560),0,SUMPRODUCT(--($I364&gt;'I-Baremo_Regulación_Lapesa'!$B$4:$B$8),--($I364&lt;='I-Baremo_Regulación_Lapesa'!$C$4:$C$8),'I-Baremo_Regulación_Lapesa'!$D$4:$D$8))</f>
        <v>3820</v>
      </c>
      <c r="O364" s="78">
        <f t="shared" si="59"/>
        <v>5457.1428571428578</v>
      </c>
      <c r="P364" s="112">
        <f t="shared" si="60"/>
        <v>111035</v>
      </c>
      <c r="Q364" s="74">
        <f t="shared" si="61"/>
        <v>158621.42857142858</v>
      </c>
      <c r="R364" s="113">
        <f>INDEX('I-Baremo_Legalización'!$D$4:$D$100,MATCH($E364,'I-Baremo_Legalización'!$C$4:$C$100,0),1)</f>
        <v>3215.3500000000004</v>
      </c>
      <c r="S364" s="113" cm="1">
        <f t="array" ref="S364">+INDEX('I-Baremo_Acuerdo_Marco'!$F$2:$F$221,MATCH($C364&amp;$E364&amp;$G364,'I-Baremo_Acuerdo_Marco'!$C$2:$C$221&amp;'I-Baremo_Acuerdo_Marco'!$D$2:$D$221&amp;'I-Baremo_Acuerdo_Marco'!$E$2:$E$221,0))</f>
        <v>39625.531000000003</v>
      </c>
      <c r="T364" s="112">
        <f t="shared" si="66"/>
        <v>153875.88099999999</v>
      </c>
      <c r="U364" s="116">
        <f t="shared" si="62"/>
        <v>201462.30957142857</v>
      </c>
      <c r="V364" s="74" t="str">
        <f t="shared" si="63"/>
        <v>AéreoB5516</v>
      </c>
      <c r="W364" s="148">
        <f>+IF(AND($C364='C-Aux_CA'!$C$7,$D364='C-Aux_CA'!$C$5,$I364&gt;='C-Aux_CA'!$C$14,$H364&gt;='C-Aux_CA'!$C$15),1,0)</f>
        <v>0</v>
      </c>
      <c r="X364" s="148">
        <f t="shared" si="64"/>
        <v>2</v>
      </c>
      <c r="Y364" s="151" cm="1">
        <f t="array" ref="Y364">IF(W364=0,0,SUMPRODUCT(--($T364&gt;='C-BaremoVectorial'!$T$4:$T$1101),--(1=$W$4:$W$1101)))</f>
        <v>0</v>
      </c>
      <c r="Z364" s="151">
        <f t="shared" si="65"/>
        <v>0</v>
      </c>
      <c r="AA364" s="151" cm="1">
        <f t="array" ref="AA364">IF($W364=0,0,SUMPRODUCT(--(1=$W$4:$W$1101),--($U364&gt;='C-BaremoVectorial'!$U$4:$U$1101)))</f>
        <v>0</v>
      </c>
      <c r="AB364" s="21"/>
      <c r="AC364" s="21"/>
      <c r="AD364" s="21"/>
    </row>
    <row r="365" spans="1:30" ht="14.5" x14ac:dyDescent="0.35">
      <c r="A365" s="73">
        <f t="shared" si="67"/>
        <v>142</v>
      </c>
      <c r="B365" s="79" t="s">
        <v>8281</v>
      </c>
      <c r="C365" s="79" t="s">
        <v>8244</v>
      </c>
      <c r="D365" s="79" t="s">
        <v>14</v>
      </c>
      <c r="E365" s="79" t="s">
        <v>52</v>
      </c>
      <c r="F365" s="183">
        <v>2</v>
      </c>
      <c r="G365" s="79" t="s">
        <v>8296</v>
      </c>
      <c r="H365" s="78">
        <f>2*69000</f>
        <v>138000</v>
      </c>
      <c r="I365" s="74" cm="1">
        <f t="array" ref="I365">+INDEX('I-Gasificación'!$G$5:$G$1100,MATCH($C365&amp;$D365&amp;$E365&amp;$G365,'I-Gasificación'!$C$5:$C$1100&amp;'I-Gasificación'!$D$5:$D$1100&amp;'I-Gasificación'!$E$5:$E$1100&amp;'I-Gasificación'!$F$5:$F$1100,0))</f>
        <v>6832</v>
      </c>
      <c r="J365" s="112">
        <f>INDEX('I-Baremo_Depósitos_Lapesa'!$C:$C,MATCH($E365,'I-Baremo_Depósitos_Lapesa'!$B:$B,0),1)</f>
        <v>134294</v>
      </c>
      <c r="K365" s="78">
        <f t="shared" si="57"/>
        <v>191848.57142857145</v>
      </c>
      <c r="L365" s="122">
        <f>INDEX('I-Baremo_VA_Lapesa'!$D$5:$K$66,MATCH($E365,'I-Baremo_VA_Lapesa'!$C$5:$C$66,0),MATCH($G365,'I-Baremo_VA_Lapesa'!$D$4:$K$4,0))</f>
        <v>16351</v>
      </c>
      <c r="M365" s="123">
        <f t="shared" si="58"/>
        <v>23358.571428571431</v>
      </c>
      <c r="N365" s="113" cm="1">
        <f t="array" ref="N365">IF(AND($H365&lt;=4800,$I365&lt;=560),0,SUMPRODUCT(--($I365&gt;'I-Baremo_Regulación_Lapesa'!$B$4:$B$8),--($I365&lt;='I-Baremo_Regulación_Lapesa'!$C$4:$C$8),'I-Baremo_Regulación_Lapesa'!$D$4:$D$8))</f>
        <v>3820</v>
      </c>
      <c r="O365" s="78">
        <f t="shared" si="59"/>
        <v>5457.1428571428578</v>
      </c>
      <c r="P365" s="112">
        <f t="shared" si="60"/>
        <v>154465</v>
      </c>
      <c r="Q365" s="74">
        <f t="shared" si="61"/>
        <v>220664.28571428574</v>
      </c>
      <c r="R365" s="113">
        <f>INDEX('I-Baremo_Legalización'!$D$4:$D$100,MATCH($E365,'I-Baremo_Legalización'!$C$4:$C$100,0),1)</f>
        <v>3215.3500000000004</v>
      </c>
      <c r="S365" s="113" cm="1">
        <f t="array" ref="S365">+INDEX('I-Baremo_Acuerdo_Marco'!$F$2:$F$221,MATCH($C365&amp;$E365&amp;$G365,'I-Baremo_Acuerdo_Marco'!$C$2:$C$221&amp;'I-Baremo_Acuerdo_Marco'!$D$2:$D$221&amp;'I-Baremo_Acuerdo_Marco'!$E$2:$E$221,0))</f>
        <v>42187.431000000004</v>
      </c>
      <c r="T365" s="112">
        <f t="shared" si="66"/>
        <v>199867.78100000002</v>
      </c>
      <c r="U365" s="116">
        <f t="shared" si="62"/>
        <v>266067.06671428576</v>
      </c>
      <c r="V365" s="74" t="str">
        <f t="shared" si="63"/>
        <v>AéreoB6832</v>
      </c>
      <c r="W365" s="148">
        <f>+IF(AND($C365='C-Aux_CA'!$C$7,$D365='C-Aux_CA'!$C$5,$I365&gt;='C-Aux_CA'!$C$14,$H365&gt;='C-Aux_CA'!$C$15),1,0)</f>
        <v>0</v>
      </c>
      <c r="X365" s="148">
        <f t="shared" si="64"/>
        <v>2</v>
      </c>
      <c r="Y365" s="151" cm="1">
        <f t="array" ref="Y365">IF(W365=0,0,SUMPRODUCT(--($T365&gt;='C-BaremoVectorial'!$T$4:$T$1101),--(1=$W$4:$W$1101)))</f>
        <v>0</v>
      </c>
      <c r="Z365" s="151">
        <f t="shared" si="65"/>
        <v>0</v>
      </c>
      <c r="AA365" s="151" cm="1">
        <f t="array" ref="AA365">IF($W365=0,0,SUMPRODUCT(--(1=$W$4:$W$1101),--($U365&gt;='C-BaremoVectorial'!$U$4:$U$1101)))</f>
        <v>0</v>
      </c>
      <c r="AB365" s="21"/>
      <c r="AC365" s="21"/>
      <c r="AD365" s="21"/>
    </row>
    <row r="366" spans="1:30" ht="14.5" x14ac:dyDescent="0.35">
      <c r="A366" s="73">
        <f t="shared" si="67"/>
        <v>143</v>
      </c>
      <c r="B366" s="79" t="s">
        <v>8282</v>
      </c>
      <c r="C366" s="79" t="s">
        <v>8244</v>
      </c>
      <c r="D366" s="79" t="s">
        <v>14</v>
      </c>
      <c r="E366" s="79" t="s">
        <v>41</v>
      </c>
      <c r="F366" s="183">
        <v>2</v>
      </c>
      <c r="G366" s="79" t="s">
        <v>8297</v>
      </c>
      <c r="H366" s="78">
        <f>2*13000</f>
        <v>26000</v>
      </c>
      <c r="I366" s="74" cm="1">
        <f t="array" ref="I366">+INDEX('I-Gasificación'!$G$5:$G$1100,MATCH($C366&amp;$D366&amp;$E366&amp;$G366,'I-Gasificación'!$C$5:$C$1100&amp;'I-Gasificación'!$D$5:$D$1100&amp;'I-Gasificación'!$E$5:$E$1100&amp;'I-Gasificación'!$F$5:$F$1100,0))</f>
        <v>5348</v>
      </c>
      <c r="J366" s="112">
        <f>INDEX('I-Baremo_Depósitos_Lapesa'!$C:$C,MATCH($E366,'I-Baremo_Depósitos_Lapesa'!$B:$B,0),1)</f>
        <v>21020</v>
      </c>
      <c r="K366" s="78">
        <f t="shared" si="57"/>
        <v>30028.571428571431</v>
      </c>
      <c r="L366" s="122">
        <f>INDEX('I-Baremo_VA_Lapesa'!$D$5:$K$66,MATCH($E366,'I-Baremo_VA_Lapesa'!$C$5:$C$66,0),MATCH($G366,'I-Baremo_VA_Lapesa'!$D$4:$K$4,0))</f>
        <v>19761</v>
      </c>
      <c r="M366" s="123">
        <f t="shared" si="58"/>
        <v>28230</v>
      </c>
      <c r="N366" s="113" cm="1">
        <f t="array" ref="N366">IF(AND($H366&lt;=4800,$I366&lt;=560),0,SUMPRODUCT(--($I366&gt;'I-Baremo_Regulación_Lapesa'!$B$4:$B$8),--($I366&lt;='I-Baremo_Regulación_Lapesa'!$C$4:$C$8),'I-Baremo_Regulación_Lapesa'!$D$4:$D$8))</f>
        <v>3820</v>
      </c>
      <c r="O366" s="78">
        <f t="shared" si="59"/>
        <v>5457.1428571428578</v>
      </c>
      <c r="P366" s="112">
        <f t="shared" si="60"/>
        <v>44601</v>
      </c>
      <c r="Q366" s="74">
        <f t="shared" si="61"/>
        <v>63715.71428571429</v>
      </c>
      <c r="R366" s="113">
        <f>INDEX('I-Baremo_Legalización'!$D$4:$D$100,MATCH($E366,'I-Baremo_Legalización'!$C$4:$C$100,0),1)</f>
        <v>2038.3500000000001</v>
      </c>
      <c r="S366" s="113" cm="1">
        <f t="array" ref="S366">+INDEX('I-Baremo_Acuerdo_Marco'!$F$2:$F$221,MATCH($C366&amp;$E366&amp;$G366,'I-Baremo_Acuerdo_Marco'!$C$2:$C$221&amp;'I-Baremo_Acuerdo_Marco'!$D$2:$D$221&amp;'I-Baremo_Acuerdo_Marco'!$E$2:$E$221,0))</f>
        <v>25095.411</v>
      </c>
      <c r="T366" s="112">
        <f t="shared" si="66"/>
        <v>71734.760999999999</v>
      </c>
      <c r="U366" s="116">
        <f t="shared" si="62"/>
        <v>90849.475285714288</v>
      </c>
      <c r="V366" s="74" t="str">
        <f t="shared" si="63"/>
        <v>AéreoB5348</v>
      </c>
      <c r="W366" s="148">
        <f>+IF(AND($C366='C-Aux_CA'!$C$7,$D366='C-Aux_CA'!$C$5,$I366&gt;='C-Aux_CA'!$C$14,$H366&gt;='C-Aux_CA'!$C$15),1,0)</f>
        <v>0</v>
      </c>
      <c r="X366" s="148">
        <f t="shared" si="64"/>
        <v>1</v>
      </c>
      <c r="Y366" s="151" cm="1">
        <f t="array" ref="Y366">IF(W366=0,0,SUMPRODUCT(--($T366&gt;='C-BaremoVectorial'!$T$4:$T$1101),--(1=$W$4:$W$1101)))</f>
        <v>0</v>
      </c>
      <c r="Z366" s="151">
        <f t="shared" si="65"/>
        <v>0</v>
      </c>
      <c r="AA366" s="151" cm="1">
        <f t="array" ref="AA366">IF($W366=0,0,SUMPRODUCT(--(1=$W$4:$W$1101),--($U366&gt;='C-BaremoVectorial'!$U$4:$U$1101)))</f>
        <v>0</v>
      </c>
      <c r="AB366" s="21"/>
      <c r="AC366" s="21"/>
      <c r="AD366" s="21"/>
    </row>
    <row r="367" spans="1:30" ht="14.5" x14ac:dyDescent="0.35">
      <c r="A367" s="73">
        <f t="shared" si="67"/>
        <v>144</v>
      </c>
      <c r="B367" s="79" t="s">
        <v>8282</v>
      </c>
      <c r="C367" s="79" t="s">
        <v>8244</v>
      </c>
      <c r="D367" s="79" t="s">
        <v>14</v>
      </c>
      <c r="E367" s="79" t="s">
        <v>42</v>
      </c>
      <c r="F367" s="183">
        <v>2</v>
      </c>
      <c r="G367" s="79" t="s">
        <v>8297</v>
      </c>
      <c r="H367" s="78">
        <f>2*16000</f>
        <v>32000</v>
      </c>
      <c r="I367" s="74" cm="1">
        <f t="array" ref="I367">+INDEX('I-Gasificación'!$G$5:$G$1100,MATCH($C367&amp;$D367&amp;$E367&amp;$G367,'I-Gasificación'!$C$5:$C$1100&amp;'I-Gasificación'!$D$5:$D$1100&amp;'I-Gasificación'!$E$5:$E$1100&amp;'I-Gasificación'!$F$5:$F$1100,0))</f>
        <v>5600</v>
      </c>
      <c r="J367" s="112">
        <f>INDEX('I-Baremo_Depósitos_Lapesa'!$C:$C,MATCH($E367,'I-Baremo_Depósitos_Lapesa'!$B:$B,0),1)</f>
        <v>25584</v>
      </c>
      <c r="K367" s="78">
        <f t="shared" si="57"/>
        <v>36548.571428571428</v>
      </c>
      <c r="L367" s="122">
        <f>INDEX('I-Baremo_VA_Lapesa'!$D$5:$K$66,MATCH($E367,'I-Baremo_VA_Lapesa'!$C$5:$C$66,0),MATCH($G367,'I-Baremo_VA_Lapesa'!$D$4:$K$4,0))</f>
        <v>19761</v>
      </c>
      <c r="M367" s="123">
        <f t="shared" si="58"/>
        <v>28230</v>
      </c>
      <c r="N367" s="113" cm="1">
        <f t="array" ref="N367">IF(AND($H367&lt;=4800,$I367&lt;=560),0,SUMPRODUCT(--($I367&gt;'I-Baremo_Regulación_Lapesa'!$B$4:$B$8),--($I367&lt;='I-Baremo_Regulación_Lapesa'!$C$4:$C$8),'I-Baremo_Regulación_Lapesa'!$D$4:$D$8))</f>
        <v>3820</v>
      </c>
      <c r="O367" s="78">
        <f t="shared" si="59"/>
        <v>5457.1428571428578</v>
      </c>
      <c r="P367" s="112">
        <f t="shared" si="60"/>
        <v>49165</v>
      </c>
      <c r="Q367" s="74">
        <f t="shared" si="61"/>
        <v>70235.71428571429</v>
      </c>
      <c r="R367" s="113">
        <f>INDEX('I-Baremo_Legalización'!$D$4:$D$100,MATCH($E367,'I-Baremo_Legalización'!$C$4:$C$100,0),1)</f>
        <v>2038.3500000000001</v>
      </c>
      <c r="S367" s="113" cm="1">
        <f t="array" ref="S367">+INDEX('I-Baremo_Acuerdo_Marco'!$F$2:$F$221,MATCH($C367&amp;$E367&amp;$G367,'I-Baremo_Acuerdo_Marco'!$C$2:$C$221&amp;'I-Baremo_Acuerdo_Marco'!$D$2:$D$221&amp;'I-Baremo_Acuerdo_Marco'!$E$2:$E$221,0))</f>
        <v>25734.510999999999</v>
      </c>
      <c r="T367" s="112">
        <f t="shared" si="66"/>
        <v>76937.861000000004</v>
      </c>
      <c r="U367" s="116">
        <f t="shared" si="62"/>
        <v>98008.575285714294</v>
      </c>
      <c r="V367" s="74" t="str">
        <f t="shared" si="63"/>
        <v>AéreoB5600</v>
      </c>
      <c r="W367" s="148">
        <f>+IF(AND($C367='C-Aux_CA'!$C$7,$D367='C-Aux_CA'!$C$5,$I367&gt;='C-Aux_CA'!$C$14,$H367&gt;='C-Aux_CA'!$C$15),1,0)</f>
        <v>0</v>
      </c>
      <c r="X367" s="148">
        <f t="shared" si="64"/>
        <v>1</v>
      </c>
      <c r="Y367" s="151" cm="1">
        <f t="array" ref="Y367">IF(W367=0,0,SUMPRODUCT(--($T367&gt;='C-BaremoVectorial'!$T$4:$T$1101),--(1=$W$4:$W$1101)))</f>
        <v>0</v>
      </c>
      <c r="Z367" s="151">
        <f t="shared" si="65"/>
        <v>0</v>
      </c>
      <c r="AA367" s="151" cm="1">
        <f t="array" ref="AA367">IF($W367=0,0,SUMPRODUCT(--(1=$W$4:$W$1101),--($U367&gt;='C-BaremoVectorial'!$U$4:$U$1101)))</f>
        <v>0</v>
      </c>
      <c r="AB367" s="21"/>
      <c r="AC367" s="21"/>
      <c r="AD367" s="21"/>
    </row>
    <row r="368" spans="1:30" ht="14.5" x14ac:dyDescent="0.35">
      <c r="A368" s="73">
        <f t="shared" si="67"/>
        <v>145</v>
      </c>
      <c r="B368" s="79" t="s">
        <v>8282</v>
      </c>
      <c r="C368" s="79" t="s">
        <v>8244</v>
      </c>
      <c r="D368" s="79" t="s">
        <v>14</v>
      </c>
      <c r="E368" s="79" t="s">
        <v>43</v>
      </c>
      <c r="F368" s="183">
        <v>2</v>
      </c>
      <c r="G368" s="79" t="s">
        <v>8297</v>
      </c>
      <c r="H368" s="78">
        <f>2*19000</f>
        <v>38000</v>
      </c>
      <c r="I368" s="74" cm="1">
        <f t="array" ref="I368">+INDEX('I-Gasificación'!$G$5:$G$1100,MATCH($C368&amp;$D368&amp;$E368&amp;$G368,'I-Gasificación'!$C$5:$C$1100&amp;'I-Gasificación'!$D$5:$D$1100&amp;'I-Gasificación'!$E$5:$E$1100&amp;'I-Gasificación'!$F$5:$F$1100,0))</f>
        <v>5824</v>
      </c>
      <c r="J368" s="112">
        <f>INDEX('I-Baremo_Depósitos_Lapesa'!$C:$C,MATCH($E368,'I-Baremo_Depósitos_Lapesa'!$B:$B,0),1)</f>
        <v>27832</v>
      </c>
      <c r="K368" s="78">
        <f t="shared" si="57"/>
        <v>39760</v>
      </c>
      <c r="L368" s="122">
        <f>INDEX('I-Baremo_VA_Lapesa'!$D$5:$K$66,MATCH($E368,'I-Baremo_VA_Lapesa'!$C$5:$C$66,0),MATCH($G368,'I-Baremo_VA_Lapesa'!$D$4:$K$4,0))</f>
        <v>19761</v>
      </c>
      <c r="M368" s="123">
        <f t="shared" si="58"/>
        <v>28230</v>
      </c>
      <c r="N368" s="113" cm="1">
        <f t="array" ref="N368">IF(AND($H368&lt;=4800,$I368&lt;=560),0,SUMPRODUCT(--($I368&gt;'I-Baremo_Regulación_Lapesa'!$B$4:$B$8),--($I368&lt;='I-Baremo_Regulación_Lapesa'!$C$4:$C$8),'I-Baremo_Regulación_Lapesa'!$D$4:$D$8))</f>
        <v>3820</v>
      </c>
      <c r="O368" s="78">
        <f t="shared" si="59"/>
        <v>5457.1428571428578</v>
      </c>
      <c r="P368" s="112">
        <f t="shared" si="60"/>
        <v>51413</v>
      </c>
      <c r="Q368" s="74">
        <f t="shared" si="61"/>
        <v>73447.142857142855</v>
      </c>
      <c r="R368" s="113">
        <f>INDEX('I-Baremo_Legalización'!$D$4:$D$100,MATCH($E368,'I-Baremo_Legalización'!$C$4:$C$100,0),1)</f>
        <v>2038.3500000000001</v>
      </c>
      <c r="S368" s="113" cm="1">
        <f t="array" ref="S368">+INDEX('I-Baremo_Acuerdo_Marco'!$F$2:$F$221,MATCH($C368&amp;$E368&amp;$G368,'I-Baremo_Acuerdo_Marco'!$C$2:$C$221&amp;'I-Baremo_Acuerdo_Marco'!$D$2:$D$221&amp;'I-Baremo_Acuerdo_Marco'!$E$2:$E$221,0))</f>
        <v>28681.411</v>
      </c>
      <c r="T368" s="112">
        <f t="shared" si="66"/>
        <v>82132.760999999999</v>
      </c>
      <c r="U368" s="116">
        <f t="shared" si="62"/>
        <v>104166.90385714287</v>
      </c>
      <c r="V368" s="74" t="str">
        <f t="shared" si="63"/>
        <v>AéreoB5824</v>
      </c>
      <c r="W368" s="148">
        <f>+IF(AND($C368='C-Aux_CA'!$C$7,$D368='C-Aux_CA'!$C$5,$I368&gt;='C-Aux_CA'!$C$14,$H368&gt;='C-Aux_CA'!$C$15),1,0)</f>
        <v>0</v>
      </c>
      <c r="X368" s="148">
        <f t="shared" si="64"/>
        <v>1</v>
      </c>
      <c r="Y368" s="151" cm="1">
        <f t="array" ref="Y368">IF(W368=0,0,SUMPRODUCT(--($T368&gt;='C-BaremoVectorial'!$T$4:$T$1101),--(1=$W$4:$W$1101)))</f>
        <v>0</v>
      </c>
      <c r="Z368" s="151">
        <f t="shared" si="65"/>
        <v>0</v>
      </c>
      <c r="AA368" s="151" cm="1">
        <f t="array" ref="AA368">IF($W368=0,0,SUMPRODUCT(--(1=$W$4:$W$1101),--($U368&gt;='C-BaremoVectorial'!$U$4:$U$1101)))</f>
        <v>0</v>
      </c>
      <c r="AB368" s="21"/>
      <c r="AC368" s="21"/>
      <c r="AD368" s="21"/>
    </row>
    <row r="369" spans="1:30" ht="14.5" x14ac:dyDescent="0.35">
      <c r="A369" s="73">
        <f t="shared" si="67"/>
        <v>146</v>
      </c>
      <c r="B369" s="79" t="s">
        <v>8282</v>
      </c>
      <c r="C369" s="79" t="s">
        <v>8244</v>
      </c>
      <c r="D369" s="79" t="s">
        <v>14</v>
      </c>
      <c r="E369" s="79" t="s">
        <v>44</v>
      </c>
      <c r="F369" s="183">
        <v>2</v>
      </c>
      <c r="G369" s="79" t="s">
        <v>8297</v>
      </c>
      <c r="H369" s="78">
        <f>2*22000</f>
        <v>44000</v>
      </c>
      <c r="I369" s="74" cm="1">
        <f t="array" ref="I369">+INDEX('I-Gasificación'!$G$5:$G$1100,MATCH($C369&amp;$D369&amp;$E369&amp;$G369,'I-Gasificación'!$C$5:$C$1100&amp;'I-Gasificación'!$D$5:$D$1100&amp;'I-Gasificación'!$E$5:$E$1100&amp;'I-Gasificación'!$F$5:$F$1100,0))</f>
        <v>6076</v>
      </c>
      <c r="J369" s="112">
        <f>INDEX('I-Baremo_Depósitos_Lapesa'!$C:$C,MATCH($E369,'I-Baremo_Depósitos_Lapesa'!$B:$B,0),1)</f>
        <v>35864</v>
      </c>
      <c r="K369" s="78">
        <f t="shared" si="57"/>
        <v>51234.285714285717</v>
      </c>
      <c r="L369" s="122">
        <f>INDEX('I-Baremo_VA_Lapesa'!$D$5:$K$66,MATCH($E369,'I-Baremo_VA_Lapesa'!$C$5:$C$66,0),MATCH($G369,'I-Baremo_VA_Lapesa'!$D$4:$K$4,0))</f>
        <v>19761</v>
      </c>
      <c r="M369" s="123">
        <f t="shared" si="58"/>
        <v>28230</v>
      </c>
      <c r="N369" s="113" cm="1">
        <f t="array" ref="N369">IF(AND($H369&lt;=4800,$I369&lt;=560),0,SUMPRODUCT(--($I369&gt;'I-Baremo_Regulación_Lapesa'!$B$4:$B$8),--($I369&lt;='I-Baremo_Regulación_Lapesa'!$C$4:$C$8),'I-Baremo_Regulación_Lapesa'!$D$4:$D$8))</f>
        <v>3820</v>
      </c>
      <c r="O369" s="78">
        <f t="shared" si="59"/>
        <v>5457.1428571428578</v>
      </c>
      <c r="P369" s="112">
        <f t="shared" si="60"/>
        <v>59445</v>
      </c>
      <c r="Q369" s="74">
        <f t="shared" si="61"/>
        <v>84921.428571428565</v>
      </c>
      <c r="R369" s="113">
        <f>INDEX('I-Baremo_Legalización'!$D$4:$D$100,MATCH($E369,'I-Baremo_Legalización'!$C$4:$C$100,0),1)</f>
        <v>2038.3500000000001</v>
      </c>
      <c r="S369" s="113" cm="1">
        <f t="array" ref="S369">+INDEX('I-Baremo_Acuerdo_Marco'!$F$2:$F$221,MATCH($C369&amp;$E369&amp;$G369,'I-Baremo_Acuerdo_Marco'!$C$2:$C$221&amp;'I-Baremo_Acuerdo_Marco'!$D$2:$D$221&amp;'I-Baremo_Acuerdo_Marco'!$E$2:$E$221,0))</f>
        <v>30229.111000000001</v>
      </c>
      <c r="T369" s="112">
        <f t="shared" si="66"/>
        <v>91712.460999999996</v>
      </c>
      <c r="U369" s="116">
        <f t="shared" si="62"/>
        <v>117188.88957142858</v>
      </c>
      <c r="V369" s="74" t="str">
        <f t="shared" si="63"/>
        <v>AéreoB6076</v>
      </c>
      <c r="W369" s="148">
        <f>+IF(AND($C369='C-Aux_CA'!$C$7,$D369='C-Aux_CA'!$C$5,$I369&gt;='C-Aux_CA'!$C$14,$H369&gt;='C-Aux_CA'!$C$15),1,0)</f>
        <v>0</v>
      </c>
      <c r="X369" s="148">
        <f t="shared" si="64"/>
        <v>1</v>
      </c>
      <c r="Y369" s="151" cm="1">
        <f t="array" ref="Y369">IF(W369=0,0,SUMPRODUCT(--($T369&gt;='C-BaremoVectorial'!$T$4:$T$1101),--(1=$W$4:$W$1101)))</f>
        <v>0</v>
      </c>
      <c r="Z369" s="151">
        <f t="shared" si="65"/>
        <v>0</v>
      </c>
      <c r="AA369" s="151" cm="1">
        <f t="array" ref="AA369">IF($W369=0,0,SUMPRODUCT(--(1=$W$4:$W$1101),--($U369&gt;='C-BaremoVectorial'!$U$4:$U$1101)))</f>
        <v>0</v>
      </c>
      <c r="AB369" s="21"/>
      <c r="AC369" s="21"/>
      <c r="AD369" s="21"/>
    </row>
    <row r="370" spans="1:30" ht="14.5" x14ac:dyDescent="0.35">
      <c r="A370" s="73">
        <f t="shared" si="67"/>
        <v>147</v>
      </c>
      <c r="B370" s="79" t="s">
        <v>8282</v>
      </c>
      <c r="C370" s="79" t="s">
        <v>8244</v>
      </c>
      <c r="D370" s="79" t="s">
        <v>14</v>
      </c>
      <c r="E370" s="79" t="s">
        <v>45</v>
      </c>
      <c r="F370" s="183">
        <v>2</v>
      </c>
      <c r="G370" s="79" t="s">
        <v>8297</v>
      </c>
      <c r="H370" s="78">
        <f>2*24000</f>
        <v>48000</v>
      </c>
      <c r="I370" s="74" cm="1">
        <f t="array" ref="I370">+INDEX('I-Gasificación'!$G$5:$G$1100,MATCH($C370&amp;$D370&amp;$E370&amp;$G370,'I-Gasificación'!$C$5:$C$1100&amp;'I-Gasificación'!$D$5:$D$1100&amp;'I-Gasificación'!$E$5:$E$1100&amp;'I-Gasificación'!$F$5:$F$1100,0))</f>
        <v>6020</v>
      </c>
      <c r="J370" s="112">
        <f>INDEX('I-Baremo_Depósitos_Lapesa'!$C:$C,MATCH($E370,'I-Baremo_Depósitos_Lapesa'!$B:$B,0),1)</f>
        <v>40898</v>
      </c>
      <c r="K370" s="78">
        <f t="shared" si="57"/>
        <v>58425.71428571429</v>
      </c>
      <c r="L370" s="122">
        <f>INDEX('I-Baremo_VA_Lapesa'!$D$5:$K$66,MATCH($E370,'I-Baremo_VA_Lapesa'!$C$5:$C$66,0),MATCH($G370,'I-Baremo_VA_Lapesa'!$D$4:$K$4,0))</f>
        <v>19761</v>
      </c>
      <c r="M370" s="123">
        <f t="shared" si="58"/>
        <v>28230</v>
      </c>
      <c r="N370" s="113" cm="1">
        <f t="array" ref="N370">IF(AND($H370&lt;=4800,$I370&lt;=560),0,SUMPRODUCT(--($I370&gt;'I-Baremo_Regulación_Lapesa'!$B$4:$B$8),--($I370&lt;='I-Baremo_Regulación_Lapesa'!$C$4:$C$8),'I-Baremo_Regulación_Lapesa'!$D$4:$D$8))</f>
        <v>3820</v>
      </c>
      <c r="O370" s="78">
        <f t="shared" si="59"/>
        <v>5457.1428571428578</v>
      </c>
      <c r="P370" s="112">
        <f t="shared" si="60"/>
        <v>64479</v>
      </c>
      <c r="Q370" s="74">
        <f t="shared" si="61"/>
        <v>92112.857142857145</v>
      </c>
      <c r="R370" s="113">
        <f>INDEX('I-Baremo_Legalización'!$D$4:$D$100,MATCH($E370,'I-Baremo_Legalización'!$C$4:$C$100,0),1)</f>
        <v>2038.3500000000001</v>
      </c>
      <c r="S370" s="113" cm="1">
        <f t="array" ref="S370">+INDEX('I-Baremo_Acuerdo_Marco'!$F$2:$F$221,MATCH($C370&amp;$E370&amp;$G370,'I-Baremo_Acuerdo_Marco'!$C$2:$C$221&amp;'I-Baremo_Acuerdo_Marco'!$D$2:$D$221&amp;'I-Baremo_Acuerdo_Marco'!$E$2:$E$221,0))</f>
        <v>30767.011000000002</v>
      </c>
      <c r="T370" s="112">
        <f t="shared" si="66"/>
        <v>97284.361000000004</v>
      </c>
      <c r="U370" s="116">
        <f t="shared" si="62"/>
        <v>124918.21814285715</v>
      </c>
      <c r="V370" s="74" t="str">
        <f t="shared" si="63"/>
        <v>AéreoB6020</v>
      </c>
      <c r="W370" s="148">
        <f>+IF(AND($C370='C-Aux_CA'!$C$7,$D370='C-Aux_CA'!$C$5,$I370&gt;='C-Aux_CA'!$C$14,$H370&gt;='C-Aux_CA'!$C$15),1,0)</f>
        <v>0</v>
      </c>
      <c r="X370" s="148">
        <f t="shared" si="64"/>
        <v>1</v>
      </c>
      <c r="Y370" s="151" cm="1">
        <f t="array" ref="Y370">IF(W370=0,0,SUMPRODUCT(--($T370&gt;='C-BaremoVectorial'!$T$4:$T$1101),--(1=$W$4:$W$1101)))</f>
        <v>0</v>
      </c>
      <c r="Z370" s="151">
        <f t="shared" si="65"/>
        <v>0</v>
      </c>
      <c r="AA370" s="151" cm="1">
        <f t="array" ref="AA370">IF($W370=0,0,SUMPRODUCT(--(1=$W$4:$W$1101),--($U370&gt;='C-BaremoVectorial'!$U$4:$U$1101)))</f>
        <v>0</v>
      </c>
      <c r="AB370" s="21"/>
      <c r="AC370" s="21"/>
      <c r="AD370" s="21"/>
    </row>
    <row r="371" spans="1:30" ht="14.5" x14ac:dyDescent="0.35">
      <c r="A371" s="73">
        <f t="shared" si="67"/>
        <v>148</v>
      </c>
      <c r="B371" s="79" t="s">
        <v>8282</v>
      </c>
      <c r="C371" s="79" t="s">
        <v>8244</v>
      </c>
      <c r="D371" s="79" t="s">
        <v>14</v>
      </c>
      <c r="E371" s="79" t="s">
        <v>46</v>
      </c>
      <c r="F371" s="183">
        <v>2</v>
      </c>
      <c r="G371" s="79" t="s">
        <v>8297</v>
      </c>
      <c r="H371" s="78">
        <f>2*29000</f>
        <v>58000</v>
      </c>
      <c r="I371" s="74" cm="1">
        <f t="array" ref="I371">+INDEX('I-Gasificación'!$G$5:$G$1100,MATCH($C371&amp;$D371&amp;$E371&amp;$G371,'I-Gasificación'!$C$5:$C$1100&amp;'I-Gasificación'!$D$5:$D$1100&amp;'I-Gasificación'!$E$5:$E$1100&amp;'I-Gasificación'!$F$5:$F$1100,0))</f>
        <v>6328</v>
      </c>
      <c r="J371" s="112">
        <f>INDEX('I-Baremo_Depósitos_Lapesa'!$C:$C,MATCH($E371,'I-Baremo_Depósitos_Lapesa'!$B:$B,0),1)</f>
        <v>45448</v>
      </c>
      <c r="K371" s="78">
        <f t="shared" si="57"/>
        <v>64925.71428571429</v>
      </c>
      <c r="L371" s="122">
        <f>INDEX('I-Baremo_VA_Lapesa'!$D$5:$K$66,MATCH($E371,'I-Baremo_VA_Lapesa'!$C$5:$C$66,0),MATCH($G371,'I-Baremo_VA_Lapesa'!$D$4:$K$4,0))</f>
        <v>19761</v>
      </c>
      <c r="M371" s="123">
        <f t="shared" si="58"/>
        <v>28230</v>
      </c>
      <c r="N371" s="113" cm="1">
        <f t="array" ref="N371">IF(AND($H371&lt;=4800,$I371&lt;=560),0,SUMPRODUCT(--($I371&gt;'I-Baremo_Regulación_Lapesa'!$B$4:$B$8),--($I371&lt;='I-Baremo_Regulación_Lapesa'!$C$4:$C$8),'I-Baremo_Regulación_Lapesa'!$D$4:$D$8))</f>
        <v>3820</v>
      </c>
      <c r="O371" s="78">
        <f t="shared" si="59"/>
        <v>5457.1428571428578</v>
      </c>
      <c r="P371" s="112">
        <f t="shared" si="60"/>
        <v>69029</v>
      </c>
      <c r="Q371" s="74">
        <f t="shared" si="61"/>
        <v>98612.857142857145</v>
      </c>
      <c r="R371" s="113">
        <f>INDEX('I-Baremo_Legalización'!$D$4:$D$100,MATCH($E371,'I-Baremo_Legalización'!$C$4:$C$100,0),1)</f>
        <v>2038.3500000000001</v>
      </c>
      <c r="S371" s="113" cm="1">
        <f t="array" ref="S371">+INDEX('I-Baremo_Acuerdo_Marco'!$F$2:$F$221,MATCH($C371&amp;$E371&amp;$G371,'I-Baremo_Acuerdo_Marco'!$C$2:$C$221&amp;'I-Baremo_Acuerdo_Marco'!$D$2:$D$221&amp;'I-Baremo_Acuerdo_Marco'!$E$2:$E$221,0))</f>
        <v>31984.710999999999</v>
      </c>
      <c r="T371" s="112">
        <f t="shared" si="66"/>
        <v>103052.061</v>
      </c>
      <c r="U371" s="116">
        <f t="shared" si="62"/>
        <v>132635.91814285715</v>
      </c>
      <c r="V371" s="74" t="str">
        <f t="shared" si="63"/>
        <v>AéreoB6328</v>
      </c>
      <c r="W371" s="148">
        <f>+IF(AND($C371='C-Aux_CA'!$C$7,$D371='C-Aux_CA'!$C$5,$I371&gt;='C-Aux_CA'!$C$14,$H371&gt;='C-Aux_CA'!$C$15),1,0)</f>
        <v>0</v>
      </c>
      <c r="X371" s="148">
        <f t="shared" si="64"/>
        <v>1</v>
      </c>
      <c r="Y371" s="151" cm="1">
        <f t="array" ref="Y371">IF(W371=0,0,SUMPRODUCT(--($T371&gt;='C-BaremoVectorial'!$T$4:$T$1101),--(1=$W$4:$W$1101)))</f>
        <v>0</v>
      </c>
      <c r="Z371" s="151">
        <f t="shared" si="65"/>
        <v>0</v>
      </c>
      <c r="AA371" s="151" cm="1">
        <f t="array" ref="AA371">IF($W371=0,0,SUMPRODUCT(--(1=$W$4:$W$1101),--($U371&gt;='C-BaremoVectorial'!$U$4:$U$1101)))</f>
        <v>0</v>
      </c>
      <c r="AB371" s="21"/>
      <c r="AC371" s="21"/>
      <c r="AD371" s="21"/>
    </row>
    <row r="372" spans="1:30" ht="14.5" x14ac:dyDescent="0.35">
      <c r="A372" s="73">
        <f t="shared" si="67"/>
        <v>149</v>
      </c>
      <c r="B372" s="79" t="s">
        <v>8282</v>
      </c>
      <c r="C372" s="79" t="s">
        <v>8244</v>
      </c>
      <c r="D372" s="79" t="s">
        <v>14</v>
      </c>
      <c r="E372" s="79" t="s">
        <v>47</v>
      </c>
      <c r="F372" s="183">
        <v>2</v>
      </c>
      <c r="G372" s="79" t="s">
        <v>8297</v>
      </c>
      <c r="H372" s="78">
        <f>2*34000</f>
        <v>68000</v>
      </c>
      <c r="I372" s="74" cm="1">
        <f t="array" ref="I372">+INDEX('I-Gasificación'!$G$5:$G$1100,MATCH($C372&amp;$D372&amp;$E372&amp;$G372,'I-Gasificación'!$C$5:$C$1100&amp;'I-Gasificación'!$D$5:$D$1100&amp;'I-Gasificación'!$E$5:$E$1100&amp;'I-Gasificación'!$F$5:$F$1100,0))</f>
        <v>6664</v>
      </c>
      <c r="J372" s="112">
        <f>INDEX('I-Baremo_Depósitos_Lapesa'!$C:$C,MATCH($E372,'I-Baremo_Depósitos_Lapesa'!$B:$B,0),1)</f>
        <v>50478</v>
      </c>
      <c r="K372" s="78">
        <f t="shared" si="57"/>
        <v>72111.42857142858</v>
      </c>
      <c r="L372" s="122">
        <f>INDEX('I-Baremo_VA_Lapesa'!$D$5:$K$66,MATCH($E372,'I-Baremo_VA_Lapesa'!$C$5:$C$66,0),MATCH($G372,'I-Baremo_VA_Lapesa'!$D$4:$K$4,0))</f>
        <v>19761</v>
      </c>
      <c r="M372" s="123">
        <f t="shared" si="58"/>
        <v>28230</v>
      </c>
      <c r="N372" s="113" cm="1">
        <f t="array" ref="N372">IF(AND($H372&lt;=4800,$I372&lt;=560),0,SUMPRODUCT(--($I372&gt;'I-Baremo_Regulación_Lapesa'!$B$4:$B$8),--($I372&lt;='I-Baremo_Regulación_Lapesa'!$C$4:$C$8),'I-Baremo_Regulación_Lapesa'!$D$4:$D$8))</f>
        <v>3820</v>
      </c>
      <c r="O372" s="78">
        <f t="shared" si="59"/>
        <v>5457.1428571428578</v>
      </c>
      <c r="P372" s="112">
        <f t="shared" si="60"/>
        <v>74059</v>
      </c>
      <c r="Q372" s="74">
        <f t="shared" si="61"/>
        <v>105798.57142857143</v>
      </c>
      <c r="R372" s="113">
        <f>INDEX('I-Baremo_Legalización'!$D$4:$D$100,MATCH($E372,'I-Baremo_Legalización'!$C$4:$C$100,0),1)</f>
        <v>3215.3500000000004</v>
      </c>
      <c r="S372" s="113" cm="1">
        <f t="array" ref="S372">+INDEX('I-Baremo_Acuerdo_Marco'!$F$2:$F$221,MATCH($C372&amp;$E372&amp;$G372,'I-Baremo_Acuerdo_Marco'!$C$2:$C$221&amp;'I-Baremo_Acuerdo_Marco'!$D$2:$D$221&amp;'I-Baremo_Acuerdo_Marco'!$E$2:$E$221,0))</f>
        <v>35948.231</v>
      </c>
      <c r="T372" s="112">
        <f t="shared" si="66"/>
        <v>113222.58100000001</v>
      </c>
      <c r="U372" s="116">
        <f t="shared" si="62"/>
        <v>144962.15242857143</v>
      </c>
      <c r="V372" s="74" t="str">
        <f t="shared" si="63"/>
        <v>AéreoB6664</v>
      </c>
      <c r="W372" s="148">
        <f>+IF(AND($C372='C-Aux_CA'!$C$7,$D372='C-Aux_CA'!$C$5,$I372&gt;='C-Aux_CA'!$C$14,$H372&gt;='C-Aux_CA'!$C$15),1,0)</f>
        <v>0</v>
      </c>
      <c r="X372" s="148">
        <f t="shared" si="64"/>
        <v>1</v>
      </c>
      <c r="Y372" s="151" cm="1">
        <f t="array" ref="Y372">IF(W372=0,0,SUMPRODUCT(--($T372&gt;='C-BaremoVectorial'!$T$4:$T$1101),--(1=$W$4:$W$1101)))</f>
        <v>0</v>
      </c>
      <c r="Z372" s="151">
        <f t="shared" si="65"/>
        <v>0</v>
      </c>
      <c r="AA372" s="151" cm="1">
        <f t="array" ref="AA372">IF($W372=0,0,SUMPRODUCT(--(1=$W$4:$W$1101),--($U372&gt;='C-BaremoVectorial'!$U$4:$U$1101)))</f>
        <v>0</v>
      </c>
      <c r="AB372" s="21"/>
      <c r="AC372" s="21"/>
      <c r="AD372" s="21"/>
    </row>
    <row r="373" spans="1:30" ht="14.5" x14ac:dyDescent="0.35">
      <c r="A373" s="73">
        <f t="shared" si="67"/>
        <v>150</v>
      </c>
      <c r="B373" s="79" t="s">
        <v>8282</v>
      </c>
      <c r="C373" s="79" t="s">
        <v>8244</v>
      </c>
      <c r="D373" s="79" t="s">
        <v>14</v>
      </c>
      <c r="E373" s="79" t="s">
        <v>48</v>
      </c>
      <c r="F373" s="183">
        <v>2</v>
      </c>
      <c r="G373" s="79" t="s">
        <v>8297</v>
      </c>
      <c r="H373" s="78">
        <f>2*33000</f>
        <v>66000</v>
      </c>
      <c r="I373" s="74" cm="1">
        <f t="array" ref="I373">+INDEX('I-Gasificación'!$G$5:$G$1100,MATCH($C373&amp;$D373&amp;$E373&amp;$G373,'I-Gasificación'!$C$5:$C$1100&amp;'I-Gasificación'!$D$5:$D$1100&amp;'I-Gasificación'!$E$5:$E$1100&amp;'I-Gasificación'!$F$5:$F$1100,0))</f>
        <v>6216</v>
      </c>
      <c r="J373" s="112">
        <f>INDEX('I-Baremo_Depósitos_Lapesa'!$C:$C,MATCH($E373,'I-Baremo_Depósitos_Lapesa'!$B:$B,0),1)</f>
        <v>67416</v>
      </c>
      <c r="K373" s="78">
        <f t="shared" si="57"/>
        <v>96308.571428571435</v>
      </c>
      <c r="L373" s="122">
        <f>INDEX('I-Baremo_VA_Lapesa'!$D$5:$K$66,MATCH($E373,'I-Baremo_VA_Lapesa'!$C$5:$C$66,0),MATCH($G373,'I-Baremo_VA_Lapesa'!$D$4:$K$4,0))</f>
        <v>19761</v>
      </c>
      <c r="M373" s="123">
        <f t="shared" si="58"/>
        <v>28230</v>
      </c>
      <c r="N373" s="113" cm="1">
        <f t="array" ref="N373">IF(AND($H373&lt;=4800,$I373&lt;=560),0,SUMPRODUCT(--($I373&gt;'I-Baremo_Regulación_Lapesa'!$B$4:$B$8),--($I373&lt;='I-Baremo_Regulación_Lapesa'!$C$4:$C$8),'I-Baremo_Regulación_Lapesa'!$D$4:$D$8))</f>
        <v>3820</v>
      </c>
      <c r="O373" s="78">
        <f t="shared" si="59"/>
        <v>5457.1428571428578</v>
      </c>
      <c r="P373" s="112">
        <f t="shared" si="60"/>
        <v>90997</v>
      </c>
      <c r="Q373" s="74">
        <f t="shared" si="61"/>
        <v>129995.71428571429</v>
      </c>
      <c r="R373" s="113">
        <f>INDEX('I-Baremo_Legalización'!$D$4:$D$100,MATCH($E373,'I-Baremo_Legalización'!$C$4:$C$100,0),1)</f>
        <v>3215.3500000000004</v>
      </c>
      <c r="S373" s="113" cm="1">
        <f t="array" ref="S373">+INDEX('I-Baremo_Acuerdo_Marco'!$F$2:$F$221,MATCH($C373&amp;$E373&amp;$G373,'I-Baremo_Acuerdo_Marco'!$C$2:$C$221&amp;'I-Baremo_Acuerdo_Marco'!$D$2:$D$221&amp;'I-Baremo_Acuerdo_Marco'!$E$2:$E$221,0))</f>
        <v>35124.330999999998</v>
      </c>
      <c r="T373" s="112">
        <f t="shared" si="66"/>
        <v>129336.68100000001</v>
      </c>
      <c r="U373" s="116">
        <f t="shared" si="62"/>
        <v>168335.3952857143</v>
      </c>
      <c r="V373" s="74" t="str">
        <f t="shared" si="63"/>
        <v>AéreoB6216</v>
      </c>
      <c r="W373" s="148">
        <f>+IF(AND($C373='C-Aux_CA'!$C$7,$D373='C-Aux_CA'!$C$5,$I373&gt;='C-Aux_CA'!$C$14,$H373&gt;='C-Aux_CA'!$C$15),1,0)</f>
        <v>0</v>
      </c>
      <c r="X373" s="148">
        <f t="shared" si="64"/>
        <v>1</v>
      </c>
      <c r="Y373" s="151" cm="1">
        <f t="array" ref="Y373">IF(W373=0,0,SUMPRODUCT(--($T373&gt;='C-BaremoVectorial'!$T$4:$T$1101),--(1=$W$4:$W$1101)))</f>
        <v>0</v>
      </c>
      <c r="Z373" s="151">
        <f t="shared" si="65"/>
        <v>0</v>
      </c>
      <c r="AA373" s="151" cm="1">
        <f t="array" ref="AA373">IF($W373=0,0,SUMPRODUCT(--(1=$W$4:$W$1101),--($U373&gt;='C-BaremoVectorial'!$U$4:$U$1101)))</f>
        <v>0</v>
      </c>
      <c r="AB373" s="21"/>
      <c r="AC373" s="21"/>
      <c r="AD373" s="21"/>
    </row>
    <row r="374" spans="1:30" ht="14.5" x14ac:dyDescent="0.35">
      <c r="A374" s="73">
        <f t="shared" si="67"/>
        <v>151</v>
      </c>
      <c r="B374" s="79" t="s">
        <v>8282</v>
      </c>
      <c r="C374" s="79" t="s">
        <v>8244</v>
      </c>
      <c r="D374" s="79" t="s">
        <v>14</v>
      </c>
      <c r="E374" s="79" t="s">
        <v>49</v>
      </c>
      <c r="F374" s="183">
        <v>2</v>
      </c>
      <c r="G374" s="79" t="s">
        <v>8297</v>
      </c>
      <c r="H374" s="78">
        <f>2*50000</f>
        <v>100000</v>
      </c>
      <c r="I374" s="74" cm="1">
        <f t="array" ref="I374">+INDEX('I-Gasificación'!$G$5:$G$1100,MATCH($C374&amp;$D374&amp;$E374&amp;$G374,'I-Gasificación'!$C$5:$C$1100&amp;'I-Gasificación'!$D$5:$D$1100&amp;'I-Gasificación'!$E$5:$E$1100&amp;'I-Gasificación'!$F$5:$F$1100,0))</f>
        <v>7140</v>
      </c>
      <c r="J374" s="112">
        <f>INDEX('I-Baremo_Depósitos_Lapesa'!$C:$C,MATCH($E374,'I-Baremo_Depósitos_Lapesa'!$B:$B,0),1)</f>
        <v>88888</v>
      </c>
      <c r="K374" s="78">
        <f t="shared" si="57"/>
        <v>126982.85714285714</v>
      </c>
      <c r="L374" s="122">
        <f>INDEX('I-Baremo_VA_Lapesa'!$D$5:$K$66,MATCH($E374,'I-Baremo_VA_Lapesa'!$C$5:$C$66,0),MATCH($G374,'I-Baremo_VA_Lapesa'!$D$4:$K$4,0))</f>
        <v>19761</v>
      </c>
      <c r="M374" s="123">
        <f t="shared" si="58"/>
        <v>28230</v>
      </c>
      <c r="N374" s="113" cm="1">
        <f t="array" ref="N374">IF(AND($H374&lt;=4800,$I374&lt;=560),0,SUMPRODUCT(--($I374&gt;'I-Baremo_Regulación_Lapesa'!$B$4:$B$8),--($I374&lt;='I-Baremo_Regulación_Lapesa'!$C$4:$C$8),'I-Baremo_Regulación_Lapesa'!$D$4:$D$8))</f>
        <v>4700</v>
      </c>
      <c r="O374" s="78">
        <f t="shared" si="59"/>
        <v>6714.2857142857147</v>
      </c>
      <c r="P374" s="112">
        <f t="shared" si="60"/>
        <v>113349</v>
      </c>
      <c r="Q374" s="74">
        <f t="shared" si="61"/>
        <v>161927.14285714287</v>
      </c>
      <c r="R374" s="113">
        <f>INDEX('I-Baremo_Legalización'!$D$4:$D$100,MATCH($E374,'I-Baremo_Legalización'!$C$4:$C$100,0),1)</f>
        <v>3215.3500000000004</v>
      </c>
      <c r="S374" s="113" cm="1">
        <f t="array" ref="S374">+INDEX('I-Baremo_Acuerdo_Marco'!$F$2:$F$221,MATCH($C374&amp;$E374&amp;$G374,'I-Baremo_Acuerdo_Marco'!$C$2:$C$221&amp;'I-Baremo_Acuerdo_Marco'!$D$2:$D$221&amp;'I-Baremo_Acuerdo_Marco'!$E$2:$E$221,0))</f>
        <v>39287.831000000006</v>
      </c>
      <c r="T374" s="112">
        <f t="shared" si="66"/>
        <v>155852.18100000001</v>
      </c>
      <c r="U374" s="116">
        <f t="shared" si="62"/>
        <v>204430.32385714288</v>
      </c>
      <c r="V374" s="74" t="str">
        <f t="shared" si="63"/>
        <v>AéreoB7140</v>
      </c>
      <c r="W374" s="148">
        <f>+IF(AND($C374='C-Aux_CA'!$C$7,$D374='C-Aux_CA'!$C$5,$I374&gt;='C-Aux_CA'!$C$14,$H374&gt;='C-Aux_CA'!$C$15),1,0)</f>
        <v>0</v>
      </c>
      <c r="X374" s="148">
        <f t="shared" si="64"/>
        <v>1</v>
      </c>
      <c r="Y374" s="151" cm="1">
        <f t="array" ref="Y374">IF(W374=0,0,SUMPRODUCT(--($T374&gt;='C-BaremoVectorial'!$T$4:$T$1101),--(1=$W$4:$W$1101)))</f>
        <v>0</v>
      </c>
      <c r="Z374" s="151">
        <f t="shared" si="65"/>
        <v>0</v>
      </c>
      <c r="AA374" s="151" cm="1">
        <f t="array" ref="AA374">IF($W374=0,0,SUMPRODUCT(--(1=$W$4:$W$1101),--($U374&gt;='C-BaremoVectorial'!$U$4:$U$1101)))</f>
        <v>0</v>
      </c>
      <c r="AB374" s="21"/>
      <c r="AC374" s="21"/>
      <c r="AD374" s="21"/>
    </row>
    <row r="375" spans="1:30" ht="14.5" x14ac:dyDescent="0.35">
      <c r="A375" s="73">
        <f t="shared" si="67"/>
        <v>152</v>
      </c>
      <c r="B375" s="79" t="s">
        <v>8282</v>
      </c>
      <c r="C375" s="79" t="s">
        <v>8244</v>
      </c>
      <c r="D375" s="79" t="s">
        <v>14</v>
      </c>
      <c r="E375" s="79" t="s">
        <v>50</v>
      </c>
      <c r="F375" s="183">
        <v>2</v>
      </c>
      <c r="G375" s="79" t="s">
        <v>8297</v>
      </c>
      <c r="H375" s="78">
        <f>2*59000</f>
        <v>118000</v>
      </c>
      <c r="I375" s="74" cm="1">
        <f t="array" ref="I375">+INDEX('I-Gasificación'!$G$5:$G$1100,MATCH($C375&amp;$D375&amp;$E375&amp;$G375,'I-Gasificación'!$C$5:$C$1100&amp;'I-Gasificación'!$D$5:$D$1100&amp;'I-Gasificación'!$E$5:$E$1100&amp;'I-Gasificación'!$F$5:$F$1100,0))</f>
        <v>7672</v>
      </c>
      <c r="J375" s="112">
        <f>INDEX('I-Baremo_Depósitos_Lapesa'!$C:$C,MATCH($E375,'I-Baremo_Depósitos_Lapesa'!$B:$B,0),1)</f>
        <v>108492</v>
      </c>
      <c r="K375" s="78">
        <f t="shared" si="57"/>
        <v>154988.57142857145</v>
      </c>
      <c r="L375" s="122">
        <f>INDEX('I-Baremo_VA_Lapesa'!$D$5:$K$66,MATCH($E375,'I-Baremo_VA_Lapesa'!$C$5:$C$66,0),MATCH($G375,'I-Baremo_VA_Lapesa'!$D$4:$K$4,0))</f>
        <v>19761</v>
      </c>
      <c r="M375" s="123">
        <f t="shared" si="58"/>
        <v>28230</v>
      </c>
      <c r="N375" s="113" cm="1">
        <f t="array" ref="N375">IF(AND($H375&lt;=4800,$I375&lt;=560),0,SUMPRODUCT(--($I375&gt;'I-Baremo_Regulación_Lapesa'!$B$4:$B$8),--($I375&lt;='I-Baremo_Regulación_Lapesa'!$C$4:$C$8),'I-Baremo_Regulación_Lapesa'!$D$4:$D$8))</f>
        <v>4700</v>
      </c>
      <c r="O375" s="78">
        <f t="shared" si="59"/>
        <v>6714.2857142857147</v>
      </c>
      <c r="P375" s="112">
        <f t="shared" si="60"/>
        <v>132953</v>
      </c>
      <c r="Q375" s="74">
        <f t="shared" si="61"/>
        <v>189932.85714285716</v>
      </c>
      <c r="R375" s="113">
        <f>INDEX('I-Baremo_Legalización'!$D$4:$D$100,MATCH($E375,'I-Baremo_Legalización'!$C$4:$C$100,0),1)</f>
        <v>3215.3500000000004</v>
      </c>
      <c r="S375" s="113" cm="1">
        <f t="array" ref="S375">+INDEX('I-Baremo_Acuerdo_Marco'!$F$2:$F$221,MATCH($C375&amp;$E375&amp;$G375,'I-Baremo_Acuerdo_Marco'!$C$2:$C$221&amp;'I-Baremo_Acuerdo_Marco'!$D$2:$D$221&amp;'I-Baremo_Acuerdo_Marco'!$E$2:$E$221,0))</f>
        <v>42187.431000000004</v>
      </c>
      <c r="T375" s="112">
        <f t="shared" si="66"/>
        <v>178355.78100000002</v>
      </c>
      <c r="U375" s="116">
        <f t="shared" si="62"/>
        <v>235335.63814285718</v>
      </c>
      <c r="V375" s="74" t="str">
        <f t="shared" si="63"/>
        <v>AéreoB7672</v>
      </c>
      <c r="W375" s="148">
        <f>+IF(AND($C375='C-Aux_CA'!$C$7,$D375='C-Aux_CA'!$C$5,$I375&gt;='C-Aux_CA'!$C$14,$H375&gt;='C-Aux_CA'!$C$15),1,0)</f>
        <v>0</v>
      </c>
      <c r="X375" s="148">
        <f t="shared" si="64"/>
        <v>1</v>
      </c>
      <c r="Y375" s="151" cm="1">
        <f t="array" ref="Y375">IF(W375=0,0,SUMPRODUCT(--($T375&gt;='C-BaremoVectorial'!$T$4:$T$1101),--(1=$W$4:$W$1101)))</f>
        <v>0</v>
      </c>
      <c r="Z375" s="151">
        <f t="shared" si="65"/>
        <v>0</v>
      </c>
      <c r="AA375" s="151" cm="1">
        <f t="array" ref="AA375">IF($W375=0,0,SUMPRODUCT(--(1=$W$4:$W$1101),--($U375&gt;='C-BaremoVectorial'!$U$4:$U$1101)))</f>
        <v>0</v>
      </c>
      <c r="AB375" s="21"/>
      <c r="AC375" s="21"/>
      <c r="AD375" s="21"/>
    </row>
    <row r="376" spans="1:30" ht="14.5" x14ac:dyDescent="0.35">
      <c r="A376" s="73">
        <f t="shared" si="67"/>
        <v>153</v>
      </c>
      <c r="B376" s="79" t="s">
        <v>8282</v>
      </c>
      <c r="C376" s="79" t="s">
        <v>8244</v>
      </c>
      <c r="D376" s="79" t="s">
        <v>14</v>
      </c>
      <c r="E376" s="79" t="s">
        <v>51</v>
      </c>
      <c r="F376" s="183">
        <v>2</v>
      </c>
      <c r="G376" s="79" t="s">
        <v>8297</v>
      </c>
      <c r="H376" s="78">
        <f>2*50000</f>
        <v>100000</v>
      </c>
      <c r="I376" s="74" cm="1">
        <f t="array" ref="I376">+INDEX('I-Gasificación'!$G$5:$G$1100,MATCH($C376&amp;$D376&amp;$E376&amp;$G376,'I-Gasificación'!$C$5:$C$1100&amp;'I-Gasificación'!$D$5:$D$1100&amp;'I-Gasificación'!$E$5:$E$1100&amp;'I-Gasificación'!$F$5:$F$1100,0))</f>
        <v>6916</v>
      </c>
      <c r="J376" s="112">
        <f>INDEX('I-Baremo_Depósitos_Lapesa'!$C:$C,MATCH($E376,'I-Baremo_Depósitos_Lapesa'!$B:$B,0),1)</f>
        <v>90864</v>
      </c>
      <c r="K376" s="78">
        <f t="shared" si="57"/>
        <v>129805.71428571429</v>
      </c>
      <c r="L376" s="122">
        <f>INDEX('I-Baremo_VA_Lapesa'!$D$5:$K$66,MATCH($E376,'I-Baremo_VA_Lapesa'!$C$5:$C$66,0),MATCH($G376,'I-Baremo_VA_Lapesa'!$D$4:$K$4,0))</f>
        <v>19761</v>
      </c>
      <c r="M376" s="123">
        <f t="shared" si="58"/>
        <v>28230</v>
      </c>
      <c r="N376" s="113" cm="1">
        <f t="array" ref="N376">IF(AND($H376&lt;=4800,$I376&lt;=560),0,SUMPRODUCT(--($I376&gt;'I-Baremo_Regulación_Lapesa'!$B$4:$B$8),--($I376&lt;='I-Baremo_Regulación_Lapesa'!$C$4:$C$8),'I-Baremo_Regulación_Lapesa'!$D$4:$D$8))</f>
        <v>3820</v>
      </c>
      <c r="O376" s="78">
        <f t="shared" si="59"/>
        <v>5457.1428571428578</v>
      </c>
      <c r="P376" s="112">
        <f t="shared" si="60"/>
        <v>114445</v>
      </c>
      <c r="Q376" s="74">
        <f t="shared" si="61"/>
        <v>163492.85714285716</v>
      </c>
      <c r="R376" s="113">
        <f>INDEX('I-Baremo_Legalización'!$D$4:$D$100,MATCH($E376,'I-Baremo_Legalización'!$C$4:$C$100,0),1)</f>
        <v>3215.3500000000004</v>
      </c>
      <c r="S376" s="113" cm="1">
        <f t="array" ref="S376">+INDEX('I-Baremo_Acuerdo_Marco'!$F$2:$F$221,MATCH($C376&amp;$E376&amp;$G376,'I-Baremo_Acuerdo_Marco'!$C$2:$C$221&amp;'I-Baremo_Acuerdo_Marco'!$D$2:$D$221&amp;'I-Baremo_Acuerdo_Marco'!$E$2:$E$221,0))</f>
        <v>39625.531000000003</v>
      </c>
      <c r="T376" s="112">
        <f t="shared" si="66"/>
        <v>157285.88099999999</v>
      </c>
      <c r="U376" s="116">
        <f t="shared" si="62"/>
        <v>206333.73814285715</v>
      </c>
      <c r="V376" s="74" t="str">
        <f t="shared" si="63"/>
        <v>AéreoB6916</v>
      </c>
      <c r="W376" s="148">
        <f>+IF(AND($C376='C-Aux_CA'!$C$7,$D376='C-Aux_CA'!$C$5,$I376&gt;='C-Aux_CA'!$C$14,$H376&gt;='C-Aux_CA'!$C$15),1,0)</f>
        <v>0</v>
      </c>
      <c r="X376" s="148">
        <f t="shared" si="64"/>
        <v>1</v>
      </c>
      <c r="Y376" s="151" cm="1">
        <f t="array" ref="Y376">IF(W376=0,0,SUMPRODUCT(--($T376&gt;='C-BaremoVectorial'!$T$4:$T$1101),--(1=$W$4:$W$1101)))</f>
        <v>0</v>
      </c>
      <c r="Z376" s="151">
        <f t="shared" si="65"/>
        <v>0</v>
      </c>
      <c r="AA376" s="151" cm="1">
        <f t="array" ref="AA376">IF($W376=0,0,SUMPRODUCT(--(1=$W$4:$W$1101),--($U376&gt;='C-BaremoVectorial'!$U$4:$U$1101)))</f>
        <v>0</v>
      </c>
      <c r="AB376" s="21"/>
      <c r="AC376" s="21"/>
      <c r="AD376" s="21"/>
    </row>
    <row r="377" spans="1:30" ht="14.5" x14ac:dyDescent="0.35">
      <c r="A377" s="73">
        <f t="shared" si="67"/>
        <v>154</v>
      </c>
      <c r="B377" s="79" t="s">
        <v>8269</v>
      </c>
      <c r="C377" s="79" t="s">
        <v>8244</v>
      </c>
      <c r="D377" s="79" t="s">
        <v>14</v>
      </c>
      <c r="E377" s="79" t="s">
        <v>29</v>
      </c>
      <c r="F377" s="183">
        <v>1</v>
      </c>
      <c r="G377" s="79" t="s">
        <v>8298</v>
      </c>
      <c r="H377" s="78">
        <v>13000</v>
      </c>
      <c r="I377" s="74" cm="1">
        <f t="array" ref="I377">+INDEX('I-Gasificación'!$G$5:$G$1100,MATCH($C377&amp;$D377&amp;$E377&amp;$G377,'I-Gasificación'!$C$5:$C$1100&amp;'I-Gasificación'!$D$5:$D$1100&amp;'I-Gasificación'!$E$5:$E$1100&amp;'I-Gasificación'!$F$5:$F$1100,0))</f>
        <v>6832</v>
      </c>
      <c r="J377" s="112">
        <f>INDEX('I-Baremo_Depósitos_Lapesa'!$C:$C,MATCH($E377,'I-Baremo_Depósitos_Lapesa'!$B:$B,0),1)</f>
        <v>10510</v>
      </c>
      <c r="K377" s="78">
        <f t="shared" si="57"/>
        <v>15014.285714285716</v>
      </c>
      <c r="L377" s="122">
        <f>INDEX('I-Baremo_VA_Lapesa'!$D$5:$K$66,MATCH($E377,'I-Baremo_VA_Lapesa'!$C$5:$C$66,0),MATCH($G377,'I-Baremo_VA_Lapesa'!$D$4:$K$4,0))</f>
        <v>25574</v>
      </c>
      <c r="M377" s="123">
        <f t="shared" si="58"/>
        <v>36534.285714285717</v>
      </c>
      <c r="N377" s="113" cm="1">
        <f t="array" ref="N377">IF(AND($H377&lt;=4800,$I377&lt;=560),0,SUMPRODUCT(--($I377&gt;'I-Baremo_Regulación_Lapesa'!$B$4:$B$8),--($I377&lt;='I-Baremo_Regulación_Lapesa'!$C$4:$C$8),'I-Baremo_Regulación_Lapesa'!$D$4:$D$8))</f>
        <v>3820</v>
      </c>
      <c r="O377" s="78">
        <f t="shared" si="59"/>
        <v>5457.1428571428578</v>
      </c>
      <c r="P377" s="112">
        <f t="shared" si="60"/>
        <v>39904</v>
      </c>
      <c r="Q377" s="74">
        <f t="shared" si="61"/>
        <v>57005.71428571429</v>
      </c>
      <c r="R377" s="113">
        <f>INDEX('I-Baremo_Legalización'!$D$4:$D$100,MATCH($E377,'I-Baremo_Legalización'!$C$4:$C$100,0),1)</f>
        <v>1257.25</v>
      </c>
      <c r="S377" s="113" cm="1">
        <f t="array" ref="S377">+INDEX('I-Baremo_Acuerdo_Marco'!$F$2:$F$221,MATCH($C377&amp;$E377&amp;$G377,'I-Baremo_Acuerdo_Marco'!$C$2:$C$221&amp;'I-Baremo_Acuerdo_Marco'!$D$2:$D$221&amp;'I-Baremo_Acuerdo_Marco'!$E$2:$E$221,0))</f>
        <v>22538.285</v>
      </c>
      <c r="T377" s="112">
        <f t="shared" si="66"/>
        <v>63699.535000000003</v>
      </c>
      <c r="U377" s="116">
        <f t="shared" si="62"/>
        <v>80801.249285714293</v>
      </c>
      <c r="V377" s="74" t="str">
        <f t="shared" si="63"/>
        <v>AéreoB6832</v>
      </c>
      <c r="W377" s="148">
        <f>+IF(AND($C377='C-Aux_CA'!$C$7,$D377='C-Aux_CA'!$C$5,$I377&gt;='C-Aux_CA'!$C$14,$H377&gt;='C-Aux_CA'!$C$15),1,0)</f>
        <v>0</v>
      </c>
      <c r="X377" s="148">
        <f t="shared" si="64"/>
        <v>1</v>
      </c>
      <c r="Y377" s="151" cm="1">
        <f t="array" ref="Y377">IF(W377=0,0,SUMPRODUCT(--($T377&gt;='C-BaremoVectorial'!$T$4:$T$1101),--(1=$W$4:$W$1101)))</f>
        <v>0</v>
      </c>
      <c r="Z377" s="151">
        <f t="shared" si="65"/>
        <v>0</v>
      </c>
      <c r="AA377" s="151" cm="1">
        <f t="array" ref="AA377">IF($W377=0,0,SUMPRODUCT(--(1=$W$4:$W$1101),--($U377&gt;='C-BaremoVectorial'!$U$4:$U$1101)))</f>
        <v>0</v>
      </c>
      <c r="AB377" s="21"/>
      <c r="AC377" s="21"/>
      <c r="AD377" s="21"/>
    </row>
    <row r="378" spans="1:30" ht="14.5" x14ac:dyDescent="0.35">
      <c r="A378" s="73">
        <f t="shared" si="67"/>
        <v>155</v>
      </c>
      <c r="B378" s="79" t="s">
        <v>8269</v>
      </c>
      <c r="C378" s="79" t="s">
        <v>8244</v>
      </c>
      <c r="D378" s="79" t="s">
        <v>14</v>
      </c>
      <c r="E378" s="79" t="s">
        <v>30</v>
      </c>
      <c r="F378" s="183">
        <v>1</v>
      </c>
      <c r="G378" s="79" t="s">
        <v>8298</v>
      </c>
      <c r="H378" s="78">
        <v>16000</v>
      </c>
      <c r="I378" s="74" cm="1">
        <f t="array" ref="I378">+INDEX('I-Gasificación'!$G$5:$G$1100,MATCH($C378&amp;$D378&amp;$E378&amp;$G378,'I-Gasificación'!$C$5:$C$1100&amp;'I-Gasificación'!$D$5:$D$1100&amp;'I-Gasificación'!$E$5:$E$1100&amp;'I-Gasificación'!$F$5:$F$1100,0))</f>
        <v>3500</v>
      </c>
      <c r="J378" s="112">
        <f>INDEX('I-Baremo_Depósitos_Lapesa'!$C:$C,MATCH($E378,'I-Baremo_Depósitos_Lapesa'!$B:$B,0),1)</f>
        <v>12792</v>
      </c>
      <c r="K378" s="78">
        <f t="shared" si="57"/>
        <v>18274.285714285714</v>
      </c>
      <c r="L378" s="122">
        <f>INDEX('I-Baremo_VA_Lapesa'!$D$5:$K$66,MATCH($E378,'I-Baremo_VA_Lapesa'!$C$5:$C$66,0),MATCH($G378,'I-Baremo_VA_Lapesa'!$D$4:$K$4,0))</f>
        <v>25574</v>
      </c>
      <c r="M378" s="123">
        <f t="shared" si="58"/>
        <v>36534.285714285717</v>
      </c>
      <c r="N378" s="113" cm="1">
        <f t="array" ref="N378">IF(AND($H378&lt;=4800,$I378&lt;=560),0,SUMPRODUCT(--($I378&gt;'I-Baremo_Regulación_Lapesa'!$B$4:$B$8),--($I378&lt;='I-Baremo_Regulación_Lapesa'!$C$4:$C$8),'I-Baremo_Regulación_Lapesa'!$D$4:$D$8))</f>
        <v>1760</v>
      </c>
      <c r="O378" s="78">
        <f t="shared" si="59"/>
        <v>2514.2857142857142</v>
      </c>
      <c r="P378" s="112">
        <f t="shared" si="60"/>
        <v>40126</v>
      </c>
      <c r="Q378" s="74">
        <f t="shared" si="61"/>
        <v>57322.857142857152</v>
      </c>
      <c r="R378" s="113">
        <f>INDEX('I-Baremo_Legalización'!$D$4:$D$100,MATCH($E378,'I-Baremo_Legalización'!$C$4:$C$100,0),1)</f>
        <v>2038.3500000000001</v>
      </c>
      <c r="S378" s="113" cm="1">
        <f t="array" ref="S378">+INDEX('I-Baremo_Acuerdo_Marco'!$F$2:$F$221,MATCH($C378&amp;$E378&amp;$G378,'I-Baremo_Acuerdo_Marco'!$C$2:$C$221&amp;'I-Baremo_Acuerdo_Marco'!$D$2:$D$221&amp;'I-Baremo_Acuerdo_Marco'!$E$2:$E$221,0))</f>
        <v>23646.710999999999</v>
      </c>
      <c r="T378" s="112">
        <f t="shared" si="66"/>
        <v>65811.061000000002</v>
      </c>
      <c r="U378" s="116">
        <f t="shared" si="62"/>
        <v>83007.918142857146</v>
      </c>
      <c r="V378" s="74" t="str">
        <f t="shared" si="63"/>
        <v>AéreoB3500</v>
      </c>
      <c r="W378" s="148">
        <f>+IF(AND($C378='C-Aux_CA'!$C$7,$D378='C-Aux_CA'!$C$5,$I378&gt;='C-Aux_CA'!$C$14,$H378&gt;='C-Aux_CA'!$C$15),1,0)</f>
        <v>0</v>
      </c>
      <c r="X378" s="148">
        <f t="shared" si="64"/>
        <v>2</v>
      </c>
      <c r="Y378" s="151" cm="1">
        <f t="array" ref="Y378">IF(W378=0,0,SUMPRODUCT(--($T378&gt;='C-BaremoVectorial'!$T$4:$T$1101),--(1=$W$4:$W$1101)))</f>
        <v>0</v>
      </c>
      <c r="Z378" s="151">
        <f t="shared" si="65"/>
        <v>0</v>
      </c>
      <c r="AA378" s="151" cm="1">
        <f t="array" ref="AA378">IF($W378=0,0,SUMPRODUCT(--(1=$W$4:$W$1101),--($U378&gt;='C-BaremoVectorial'!$U$4:$U$1101)))</f>
        <v>0</v>
      </c>
      <c r="AB378" s="21"/>
      <c r="AC378" s="21"/>
      <c r="AD378" s="21"/>
    </row>
    <row r="379" spans="1:30" ht="14.5" x14ac:dyDescent="0.35">
      <c r="A379" s="73">
        <f t="shared" si="67"/>
        <v>156</v>
      </c>
      <c r="B379" s="79" t="s">
        <v>8269</v>
      </c>
      <c r="C379" s="79" t="s">
        <v>8244</v>
      </c>
      <c r="D379" s="79" t="s">
        <v>14</v>
      </c>
      <c r="E379" s="79" t="s">
        <v>31</v>
      </c>
      <c r="F379" s="183">
        <v>1</v>
      </c>
      <c r="G379" s="79" t="s">
        <v>8298</v>
      </c>
      <c r="H379" s="78">
        <v>19000</v>
      </c>
      <c r="I379" s="74" cm="1">
        <f t="array" ref="I379">+INDEX('I-Gasificación'!$G$5:$G$1100,MATCH($C379&amp;$D379&amp;$E379&amp;$G379,'I-Gasificación'!$C$5:$C$1100&amp;'I-Gasificación'!$D$5:$D$1100&amp;'I-Gasificación'!$E$5:$E$1100&amp;'I-Gasificación'!$F$5:$F$1100,0))</f>
        <v>3612</v>
      </c>
      <c r="J379" s="112">
        <f>INDEX('I-Baremo_Depósitos_Lapesa'!$C:$C,MATCH($E379,'I-Baremo_Depósitos_Lapesa'!$B:$B,0),1)</f>
        <v>13916</v>
      </c>
      <c r="K379" s="78">
        <f t="shared" si="57"/>
        <v>19880</v>
      </c>
      <c r="L379" s="122">
        <f>INDEX('I-Baremo_VA_Lapesa'!$D$5:$K$66,MATCH($E379,'I-Baremo_VA_Lapesa'!$C$5:$C$66,0),MATCH($G379,'I-Baremo_VA_Lapesa'!$D$4:$K$4,0))</f>
        <v>25574</v>
      </c>
      <c r="M379" s="123">
        <f t="shared" si="58"/>
        <v>36534.285714285717</v>
      </c>
      <c r="N379" s="113" cm="1">
        <f t="array" ref="N379">IF(AND($H379&lt;=4800,$I379&lt;=560),0,SUMPRODUCT(--($I379&gt;'I-Baremo_Regulación_Lapesa'!$B$4:$B$8),--($I379&lt;='I-Baremo_Regulación_Lapesa'!$C$4:$C$8),'I-Baremo_Regulación_Lapesa'!$D$4:$D$8))</f>
        <v>1760</v>
      </c>
      <c r="O379" s="78">
        <f t="shared" si="59"/>
        <v>2514.2857142857142</v>
      </c>
      <c r="P379" s="112">
        <f t="shared" si="60"/>
        <v>41250</v>
      </c>
      <c r="Q379" s="74">
        <f t="shared" si="61"/>
        <v>58928.571428571435</v>
      </c>
      <c r="R379" s="113">
        <f>INDEX('I-Baremo_Legalización'!$D$4:$D$100,MATCH($E379,'I-Baremo_Legalización'!$C$4:$C$100,0),1)</f>
        <v>2038.3500000000001</v>
      </c>
      <c r="S379" s="113" cm="1">
        <f t="array" ref="S379">+INDEX('I-Baremo_Acuerdo_Marco'!$F$2:$F$221,MATCH($C379&amp;$E379&amp;$G379,'I-Baremo_Acuerdo_Marco'!$C$2:$C$221&amp;'I-Baremo_Acuerdo_Marco'!$D$2:$D$221&amp;'I-Baremo_Acuerdo_Marco'!$E$2:$E$221,0))</f>
        <v>25107.510999999999</v>
      </c>
      <c r="T379" s="112">
        <f t="shared" si="66"/>
        <v>68395.861000000004</v>
      </c>
      <c r="U379" s="116">
        <f t="shared" si="62"/>
        <v>86074.432428571425</v>
      </c>
      <c r="V379" s="74" t="str">
        <f t="shared" si="63"/>
        <v>AéreoB3612</v>
      </c>
      <c r="W379" s="148">
        <f>+IF(AND($C379='C-Aux_CA'!$C$7,$D379='C-Aux_CA'!$C$5,$I379&gt;='C-Aux_CA'!$C$14,$H379&gt;='C-Aux_CA'!$C$15),1,0)</f>
        <v>0</v>
      </c>
      <c r="X379" s="148">
        <f t="shared" si="64"/>
        <v>2</v>
      </c>
      <c r="Y379" s="151" cm="1">
        <f t="array" ref="Y379">IF(W379=0,0,SUMPRODUCT(--($T379&gt;='C-BaremoVectorial'!$T$4:$T$1101),--(1=$W$4:$W$1101)))</f>
        <v>0</v>
      </c>
      <c r="Z379" s="151">
        <f t="shared" si="65"/>
        <v>0</v>
      </c>
      <c r="AA379" s="151" cm="1">
        <f t="array" ref="AA379">IF($W379=0,0,SUMPRODUCT(--(1=$W$4:$W$1101),--($U379&gt;='C-BaremoVectorial'!$U$4:$U$1101)))</f>
        <v>0</v>
      </c>
      <c r="AB379" s="21"/>
      <c r="AC379" s="21"/>
      <c r="AD379" s="21"/>
    </row>
    <row r="380" spans="1:30" ht="14.5" x14ac:dyDescent="0.35">
      <c r="A380" s="73">
        <f t="shared" si="67"/>
        <v>157</v>
      </c>
      <c r="B380" s="79" t="s">
        <v>8269</v>
      </c>
      <c r="C380" s="79" t="s">
        <v>8244</v>
      </c>
      <c r="D380" s="79" t="s">
        <v>14</v>
      </c>
      <c r="E380" s="79" t="s">
        <v>32</v>
      </c>
      <c r="F380" s="183">
        <v>1</v>
      </c>
      <c r="G380" s="79" t="s">
        <v>8298</v>
      </c>
      <c r="H380" s="78">
        <v>22000</v>
      </c>
      <c r="I380" s="74" cm="1">
        <f t="array" ref="I380">+INDEX('I-Gasificación'!$G$5:$G$1100,MATCH($C380&amp;$D380&amp;$E380&amp;$G380,'I-Gasificación'!$C$5:$C$1100&amp;'I-Gasificación'!$D$5:$D$1100&amp;'I-Gasificación'!$E$5:$E$1100&amp;'I-Gasificación'!$F$5:$F$1100,0))</f>
        <v>3738</v>
      </c>
      <c r="J380" s="112">
        <f>INDEX('I-Baremo_Depósitos_Lapesa'!$C:$C,MATCH($E380,'I-Baremo_Depósitos_Lapesa'!$B:$B,0),1)</f>
        <v>17932</v>
      </c>
      <c r="K380" s="78">
        <f t="shared" si="57"/>
        <v>25617.142857142859</v>
      </c>
      <c r="L380" s="122">
        <f>INDEX('I-Baremo_VA_Lapesa'!$D$5:$K$66,MATCH($E380,'I-Baremo_VA_Lapesa'!$C$5:$C$66,0),MATCH($G380,'I-Baremo_VA_Lapesa'!$D$4:$K$4,0))</f>
        <v>25574</v>
      </c>
      <c r="M380" s="123">
        <f t="shared" si="58"/>
        <v>36534.285714285717</v>
      </c>
      <c r="N380" s="113" cm="1">
        <f t="array" ref="N380">IF(AND($H380&lt;=4800,$I380&lt;=560),0,SUMPRODUCT(--($I380&gt;'I-Baremo_Regulación_Lapesa'!$B$4:$B$8),--($I380&lt;='I-Baremo_Regulación_Lapesa'!$C$4:$C$8),'I-Baremo_Regulación_Lapesa'!$D$4:$D$8))</f>
        <v>1760</v>
      </c>
      <c r="O380" s="78">
        <f t="shared" si="59"/>
        <v>2514.2857142857142</v>
      </c>
      <c r="P380" s="112">
        <f t="shared" si="60"/>
        <v>45266</v>
      </c>
      <c r="Q380" s="74">
        <f t="shared" si="61"/>
        <v>64665.714285714297</v>
      </c>
      <c r="R380" s="113">
        <f>INDEX('I-Baremo_Legalización'!$D$4:$D$100,MATCH($E380,'I-Baremo_Legalización'!$C$4:$C$100,0),1)</f>
        <v>2038.3500000000001</v>
      </c>
      <c r="S380" s="113" cm="1">
        <f t="array" ref="S380">+INDEX('I-Baremo_Acuerdo_Marco'!$F$2:$F$221,MATCH($C380&amp;$E380&amp;$G380,'I-Baremo_Acuerdo_Marco'!$C$2:$C$221&amp;'I-Baremo_Acuerdo_Marco'!$D$2:$D$221&amp;'I-Baremo_Acuerdo_Marco'!$E$2:$E$221,0))</f>
        <v>25879.710999999999</v>
      </c>
      <c r="T380" s="112">
        <f t="shared" si="66"/>
        <v>73184.061000000002</v>
      </c>
      <c r="U380" s="116">
        <f t="shared" si="62"/>
        <v>92583.775285714291</v>
      </c>
      <c r="V380" s="74" t="str">
        <f t="shared" si="63"/>
        <v>AéreoB3738</v>
      </c>
      <c r="W380" s="148">
        <f>+IF(AND($C380='C-Aux_CA'!$C$7,$D380='C-Aux_CA'!$C$5,$I380&gt;='C-Aux_CA'!$C$14,$H380&gt;='C-Aux_CA'!$C$15),1,0)</f>
        <v>0</v>
      </c>
      <c r="X380" s="148">
        <f t="shared" si="64"/>
        <v>2</v>
      </c>
      <c r="Y380" s="151" cm="1">
        <f t="array" ref="Y380">IF(W380=0,0,SUMPRODUCT(--($T380&gt;='C-BaremoVectorial'!$T$4:$T$1101),--(1=$W$4:$W$1101)))</f>
        <v>0</v>
      </c>
      <c r="Z380" s="151">
        <f t="shared" si="65"/>
        <v>0</v>
      </c>
      <c r="AA380" s="151" cm="1">
        <f t="array" ref="AA380">IF($W380=0,0,SUMPRODUCT(--(1=$W$4:$W$1101),--($U380&gt;='C-BaremoVectorial'!$U$4:$U$1101)))</f>
        <v>0</v>
      </c>
      <c r="AB380" s="21"/>
      <c r="AC380" s="21"/>
      <c r="AD380" s="21"/>
    </row>
    <row r="381" spans="1:30" ht="14.5" x14ac:dyDescent="0.35">
      <c r="A381" s="73">
        <f t="shared" si="67"/>
        <v>158</v>
      </c>
      <c r="B381" s="79" t="s">
        <v>8269</v>
      </c>
      <c r="C381" s="79" t="s">
        <v>8244</v>
      </c>
      <c r="D381" s="79" t="s">
        <v>14</v>
      </c>
      <c r="E381" s="79" t="s">
        <v>33</v>
      </c>
      <c r="F381" s="183">
        <v>1</v>
      </c>
      <c r="G381" s="79" t="s">
        <v>8298</v>
      </c>
      <c r="H381" s="78">
        <v>24000</v>
      </c>
      <c r="I381" s="74" cm="1">
        <f t="array" ref="I381">+INDEX('I-Gasificación'!$G$5:$G$1100,MATCH($C381&amp;$D381&amp;$E381&amp;$G381,'I-Gasificación'!$C$5:$C$1100&amp;'I-Gasificación'!$D$5:$D$1100&amp;'I-Gasificación'!$E$5:$E$1100&amp;'I-Gasificación'!$F$5:$F$1100,0))</f>
        <v>3710</v>
      </c>
      <c r="J381" s="112">
        <f>INDEX('I-Baremo_Depósitos_Lapesa'!$C:$C,MATCH($E381,'I-Baremo_Depósitos_Lapesa'!$B:$B,0),1)</f>
        <v>20449</v>
      </c>
      <c r="K381" s="78">
        <f t="shared" si="57"/>
        <v>29212.857142857145</v>
      </c>
      <c r="L381" s="122">
        <f>INDEX('I-Baremo_VA_Lapesa'!$D$5:$K$66,MATCH($E381,'I-Baremo_VA_Lapesa'!$C$5:$C$66,0),MATCH($G381,'I-Baremo_VA_Lapesa'!$D$4:$K$4,0))</f>
        <v>25574</v>
      </c>
      <c r="M381" s="123">
        <f t="shared" si="58"/>
        <v>36534.285714285717</v>
      </c>
      <c r="N381" s="113" cm="1">
        <f t="array" ref="N381">IF(AND($H381&lt;=4800,$I381&lt;=560),0,SUMPRODUCT(--($I381&gt;'I-Baremo_Regulación_Lapesa'!$B$4:$B$8),--($I381&lt;='I-Baremo_Regulación_Lapesa'!$C$4:$C$8),'I-Baremo_Regulación_Lapesa'!$D$4:$D$8))</f>
        <v>1760</v>
      </c>
      <c r="O381" s="78">
        <f t="shared" si="59"/>
        <v>2514.2857142857142</v>
      </c>
      <c r="P381" s="112">
        <f t="shared" si="60"/>
        <v>47783</v>
      </c>
      <c r="Q381" s="74">
        <f t="shared" si="61"/>
        <v>68261.42857142858</v>
      </c>
      <c r="R381" s="113">
        <f>INDEX('I-Baremo_Legalización'!$D$4:$D$100,MATCH($E381,'I-Baremo_Legalización'!$C$4:$C$100,0),1)</f>
        <v>2038.3500000000001</v>
      </c>
      <c r="S381" s="113" cm="1">
        <f t="array" ref="S381">+INDEX('I-Baremo_Acuerdo_Marco'!$F$2:$F$221,MATCH($C381&amp;$E381&amp;$G381,'I-Baremo_Acuerdo_Marco'!$C$2:$C$221&amp;'I-Baremo_Acuerdo_Marco'!$D$2:$D$221&amp;'I-Baremo_Acuerdo_Marco'!$E$2:$E$221,0))</f>
        <v>26066.710999999999</v>
      </c>
      <c r="T381" s="112">
        <f t="shared" si="66"/>
        <v>75888.061000000002</v>
      </c>
      <c r="U381" s="116">
        <f t="shared" si="62"/>
        <v>96366.489571428581</v>
      </c>
      <c r="V381" s="74" t="str">
        <f t="shared" si="63"/>
        <v>AéreoB3710</v>
      </c>
      <c r="W381" s="148">
        <f>+IF(AND($C381='C-Aux_CA'!$C$7,$D381='C-Aux_CA'!$C$5,$I381&gt;='C-Aux_CA'!$C$14,$H381&gt;='C-Aux_CA'!$C$15),1,0)</f>
        <v>0</v>
      </c>
      <c r="X381" s="148">
        <f t="shared" si="64"/>
        <v>2</v>
      </c>
      <c r="Y381" s="151" cm="1">
        <f t="array" ref="Y381">IF(W381=0,0,SUMPRODUCT(--($T381&gt;='C-BaremoVectorial'!$T$4:$T$1101),--(1=$W$4:$W$1101)))</f>
        <v>0</v>
      </c>
      <c r="Z381" s="151">
        <f t="shared" si="65"/>
        <v>0</v>
      </c>
      <c r="AA381" s="151" cm="1">
        <f t="array" ref="AA381">IF($W381=0,0,SUMPRODUCT(--(1=$W$4:$W$1101),--($U381&gt;='C-BaremoVectorial'!$U$4:$U$1101)))</f>
        <v>0</v>
      </c>
      <c r="AB381" s="21"/>
      <c r="AC381" s="21"/>
      <c r="AD381" s="21"/>
    </row>
    <row r="382" spans="1:30" ht="14.5" x14ac:dyDescent="0.35">
      <c r="A382" s="73">
        <f t="shared" si="67"/>
        <v>159</v>
      </c>
      <c r="B382" s="79" t="s">
        <v>8269</v>
      </c>
      <c r="C382" s="79" t="s">
        <v>8244</v>
      </c>
      <c r="D382" s="79" t="s">
        <v>14</v>
      </c>
      <c r="E382" s="79" t="s">
        <v>34</v>
      </c>
      <c r="F382" s="183">
        <v>1</v>
      </c>
      <c r="G382" s="79" t="s">
        <v>8298</v>
      </c>
      <c r="H382" s="78">
        <v>29000</v>
      </c>
      <c r="I382" s="74" cm="1">
        <f t="array" ref="I382">+INDEX('I-Gasificación'!$G$5:$G$1100,MATCH($C382&amp;$D382&amp;$E382&amp;$G382,'I-Gasificación'!$C$5:$C$1100&amp;'I-Gasificación'!$D$5:$D$1100&amp;'I-Gasificación'!$E$5:$E$1100&amp;'I-Gasificación'!$F$5:$F$1100,0))</f>
        <v>3864</v>
      </c>
      <c r="J382" s="112">
        <f>INDEX('I-Baremo_Depósitos_Lapesa'!$C:$C,MATCH($E382,'I-Baremo_Depósitos_Lapesa'!$B:$B,0),1)</f>
        <v>22724</v>
      </c>
      <c r="K382" s="78">
        <f t="shared" si="57"/>
        <v>32462.857142857145</v>
      </c>
      <c r="L382" s="122">
        <f>INDEX('I-Baremo_VA_Lapesa'!$D$5:$K$66,MATCH($E382,'I-Baremo_VA_Lapesa'!$C$5:$C$66,0),MATCH($G382,'I-Baremo_VA_Lapesa'!$D$4:$K$4,0))</f>
        <v>25574</v>
      </c>
      <c r="M382" s="123">
        <f t="shared" si="58"/>
        <v>36534.285714285717</v>
      </c>
      <c r="N382" s="113" cm="1">
        <f t="array" ref="N382">IF(AND($H382&lt;=4800,$I382&lt;=560),0,SUMPRODUCT(--($I382&gt;'I-Baremo_Regulación_Lapesa'!$B$4:$B$8),--($I382&lt;='I-Baremo_Regulación_Lapesa'!$C$4:$C$8),'I-Baremo_Regulación_Lapesa'!$D$4:$D$8))</f>
        <v>1760</v>
      </c>
      <c r="O382" s="78">
        <f t="shared" si="59"/>
        <v>2514.2857142857142</v>
      </c>
      <c r="P382" s="112">
        <f t="shared" si="60"/>
        <v>50058</v>
      </c>
      <c r="Q382" s="74">
        <f t="shared" si="61"/>
        <v>71511.42857142858</v>
      </c>
      <c r="R382" s="113">
        <f>INDEX('I-Baremo_Legalización'!$D$4:$D$100,MATCH($E382,'I-Baremo_Legalización'!$C$4:$C$100,0),1)</f>
        <v>2038.3500000000001</v>
      </c>
      <c r="S382" s="113" cm="1">
        <f t="array" ref="S382">+INDEX('I-Baremo_Acuerdo_Marco'!$F$2:$F$221,MATCH($C382&amp;$E382&amp;$G382,'I-Baremo_Acuerdo_Marco'!$C$2:$C$221&amp;'I-Baremo_Acuerdo_Marco'!$D$2:$D$221&amp;'I-Baremo_Acuerdo_Marco'!$E$2:$E$221,0))</f>
        <v>26752.010999999999</v>
      </c>
      <c r="T382" s="112">
        <f t="shared" si="66"/>
        <v>78848.361000000004</v>
      </c>
      <c r="U382" s="116">
        <f t="shared" si="62"/>
        <v>100301.78957142858</v>
      </c>
      <c r="V382" s="74" t="str">
        <f t="shared" si="63"/>
        <v>AéreoB3864</v>
      </c>
      <c r="W382" s="148">
        <f>+IF(AND($C382='C-Aux_CA'!$C$7,$D382='C-Aux_CA'!$C$5,$I382&gt;='C-Aux_CA'!$C$14,$H382&gt;='C-Aux_CA'!$C$15),1,0)</f>
        <v>0</v>
      </c>
      <c r="X382" s="148">
        <f t="shared" si="64"/>
        <v>2</v>
      </c>
      <c r="Y382" s="151" cm="1">
        <f t="array" ref="Y382">IF(W382=0,0,SUMPRODUCT(--($T382&gt;='C-BaremoVectorial'!$T$4:$T$1101),--(1=$W$4:$W$1101)))</f>
        <v>0</v>
      </c>
      <c r="Z382" s="151">
        <f t="shared" si="65"/>
        <v>0</v>
      </c>
      <c r="AA382" s="151" cm="1">
        <f t="array" ref="AA382">IF($W382=0,0,SUMPRODUCT(--(1=$W$4:$W$1101),--($U382&gt;='C-BaremoVectorial'!$U$4:$U$1101)))</f>
        <v>0</v>
      </c>
      <c r="AB382" s="21"/>
      <c r="AC382" s="21"/>
      <c r="AD382" s="21"/>
    </row>
    <row r="383" spans="1:30" ht="14.5" x14ac:dyDescent="0.35">
      <c r="A383" s="73">
        <f t="shared" si="67"/>
        <v>160</v>
      </c>
      <c r="B383" s="79" t="s">
        <v>8269</v>
      </c>
      <c r="C383" s="79" t="s">
        <v>8244</v>
      </c>
      <c r="D383" s="79" t="s">
        <v>14</v>
      </c>
      <c r="E383" s="79" t="s">
        <v>35</v>
      </c>
      <c r="F383" s="183">
        <v>1</v>
      </c>
      <c r="G383" s="79" t="s">
        <v>8298</v>
      </c>
      <c r="H383" s="78">
        <v>34000</v>
      </c>
      <c r="I383" s="74" cm="1">
        <f t="array" ref="I383">+INDEX('I-Gasificación'!$G$5:$G$1100,MATCH($C383&amp;$D383&amp;$E383&amp;$G383,'I-Gasificación'!$C$5:$C$1100&amp;'I-Gasificación'!$D$5:$D$1100&amp;'I-Gasificación'!$E$5:$E$1100&amp;'I-Gasificación'!$F$5:$F$1100,0))</f>
        <v>4032</v>
      </c>
      <c r="J383" s="112">
        <f>INDEX('I-Baremo_Depósitos_Lapesa'!$C:$C,MATCH($E383,'I-Baremo_Depósitos_Lapesa'!$B:$B,0),1)</f>
        <v>25239</v>
      </c>
      <c r="K383" s="78">
        <f t="shared" si="57"/>
        <v>36055.71428571429</v>
      </c>
      <c r="L383" s="122">
        <f>INDEX('I-Baremo_VA_Lapesa'!$D$5:$K$66,MATCH($E383,'I-Baremo_VA_Lapesa'!$C$5:$C$66,0),MATCH($G383,'I-Baremo_VA_Lapesa'!$D$4:$K$4,0))</f>
        <v>25574</v>
      </c>
      <c r="M383" s="123">
        <f t="shared" si="58"/>
        <v>36534.285714285717</v>
      </c>
      <c r="N383" s="113" cm="1">
        <f t="array" ref="N383">IF(AND($H383&lt;=4800,$I383&lt;=560),0,SUMPRODUCT(--($I383&gt;'I-Baremo_Regulación_Lapesa'!$B$4:$B$8),--($I383&lt;='I-Baremo_Regulación_Lapesa'!$C$4:$C$8),'I-Baremo_Regulación_Lapesa'!$D$4:$D$8))</f>
        <v>1760</v>
      </c>
      <c r="O383" s="78">
        <f t="shared" si="59"/>
        <v>2514.2857142857142</v>
      </c>
      <c r="P383" s="112">
        <f t="shared" si="60"/>
        <v>52573</v>
      </c>
      <c r="Q383" s="74">
        <f t="shared" si="61"/>
        <v>75104.28571428571</v>
      </c>
      <c r="R383" s="113">
        <f>INDEX('I-Baremo_Legalización'!$D$4:$D$100,MATCH($E383,'I-Baremo_Legalización'!$C$4:$C$100,0),1)</f>
        <v>2038.3500000000001</v>
      </c>
      <c r="S383" s="113" cm="1">
        <f t="array" ref="S383">+INDEX('I-Baremo_Acuerdo_Marco'!$F$2:$F$221,MATCH($C383&amp;$E383&amp;$G383,'I-Baremo_Acuerdo_Marco'!$C$2:$C$221&amp;'I-Baremo_Acuerdo_Marco'!$D$2:$D$221&amp;'I-Baremo_Acuerdo_Marco'!$E$2:$E$221,0))</f>
        <v>25172.411</v>
      </c>
      <c r="T383" s="112">
        <f t="shared" si="66"/>
        <v>79783.760999999999</v>
      </c>
      <c r="U383" s="116">
        <f t="shared" si="62"/>
        <v>102315.04671428571</v>
      </c>
      <c r="V383" s="74" t="str">
        <f t="shared" si="63"/>
        <v>AéreoB4032</v>
      </c>
      <c r="W383" s="148">
        <f>+IF(AND($C383='C-Aux_CA'!$C$7,$D383='C-Aux_CA'!$C$5,$I383&gt;='C-Aux_CA'!$C$14,$H383&gt;='C-Aux_CA'!$C$15),1,0)</f>
        <v>0</v>
      </c>
      <c r="X383" s="148">
        <f t="shared" si="64"/>
        <v>2</v>
      </c>
      <c r="Y383" s="151" cm="1">
        <f t="array" ref="Y383">IF(W383=0,0,SUMPRODUCT(--($T383&gt;='C-BaremoVectorial'!$T$4:$T$1101),--(1=$W$4:$W$1101)))</f>
        <v>0</v>
      </c>
      <c r="Z383" s="151">
        <f t="shared" si="65"/>
        <v>0</v>
      </c>
      <c r="AA383" s="151" cm="1">
        <f t="array" ref="AA383">IF($W383=0,0,SUMPRODUCT(--(1=$W$4:$W$1101),--($U383&gt;='C-BaremoVectorial'!$U$4:$U$1101)))</f>
        <v>0</v>
      </c>
      <c r="AB383" s="21"/>
      <c r="AC383" s="21"/>
      <c r="AD383" s="21"/>
    </row>
    <row r="384" spans="1:30" ht="14.5" x14ac:dyDescent="0.35">
      <c r="A384" s="73">
        <f t="shared" si="67"/>
        <v>161</v>
      </c>
      <c r="B384" s="79" t="s">
        <v>8269</v>
      </c>
      <c r="C384" s="79" t="s">
        <v>8244</v>
      </c>
      <c r="D384" s="79" t="s">
        <v>14</v>
      </c>
      <c r="E384" s="79" t="s">
        <v>36</v>
      </c>
      <c r="F384" s="183">
        <v>1</v>
      </c>
      <c r="G384" s="79" t="s">
        <v>8298</v>
      </c>
      <c r="H384" s="78">
        <v>33000</v>
      </c>
      <c r="I384" s="74" cm="1">
        <f t="array" ref="I384">+INDEX('I-Gasificación'!$G$5:$G$1100,MATCH($C384&amp;$D384&amp;$E384&amp;$G384,'I-Gasificación'!$C$5:$C$1100&amp;'I-Gasificación'!$D$5:$D$1100&amp;'I-Gasificación'!$E$5:$E$1100&amp;'I-Gasificación'!$F$5:$F$1100,0))</f>
        <v>3808</v>
      </c>
      <c r="J384" s="112">
        <f>INDEX('I-Baremo_Depósitos_Lapesa'!$C:$C,MATCH($E384,'I-Baremo_Depósitos_Lapesa'!$B:$B,0),1)</f>
        <v>33708</v>
      </c>
      <c r="K384" s="78">
        <f t="shared" si="57"/>
        <v>48154.285714285717</v>
      </c>
      <c r="L384" s="122">
        <f>INDEX('I-Baremo_VA_Lapesa'!$D$5:$K$66,MATCH($E384,'I-Baremo_VA_Lapesa'!$C$5:$C$66,0),MATCH($G384,'I-Baremo_VA_Lapesa'!$D$4:$K$4,0))</f>
        <v>25574</v>
      </c>
      <c r="M384" s="123">
        <f t="shared" si="58"/>
        <v>36534.285714285717</v>
      </c>
      <c r="N384" s="113" cm="1">
        <f t="array" ref="N384">IF(AND($H384&lt;=4800,$I384&lt;=560),0,SUMPRODUCT(--($I384&gt;'I-Baremo_Regulación_Lapesa'!$B$4:$B$8),--($I384&lt;='I-Baremo_Regulación_Lapesa'!$C$4:$C$8),'I-Baremo_Regulación_Lapesa'!$D$4:$D$8))</f>
        <v>1760</v>
      </c>
      <c r="O384" s="78">
        <f t="shared" si="59"/>
        <v>2514.2857142857142</v>
      </c>
      <c r="P384" s="112">
        <f t="shared" si="60"/>
        <v>61042</v>
      </c>
      <c r="Q384" s="74">
        <f t="shared" si="61"/>
        <v>87202.857142857145</v>
      </c>
      <c r="R384" s="113">
        <f>INDEX('I-Baremo_Legalización'!$D$4:$D$100,MATCH($E384,'I-Baremo_Legalización'!$C$4:$C$100,0),1)</f>
        <v>2038.3500000000001</v>
      </c>
      <c r="S384" s="113" cm="1">
        <f t="array" ref="S384">+INDEX('I-Baremo_Acuerdo_Marco'!$F$2:$F$221,MATCH($C384&amp;$E384&amp;$G384,'I-Baremo_Acuerdo_Marco'!$C$2:$C$221&amp;'I-Baremo_Acuerdo_Marco'!$D$2:$D$221&amp;'I-Baremo_Acuerdo_Marco'!$E$2:$E$221,0))</f>
        <v>26969.811000000002</v>
      </c>
      <c r="T384" s="112">
        <f t="shared" si="66"/>
        <v>90050.160999999993</v>
      </c>
      <c r="U384" s="116">
        <f t="shared" si="62"/>
        <v>116211.01814285715</v>
      </c>
      <c r="V384" s="74" t="str">
        <f t="shared" si="63"/>
        <v>AéreoB3808</v>
      </c>
      <c r="W384" s="148">
        <f>+IF(AND($C384='C-Aux_CA'!$C$7,$D384='C-Aux_CA'!$C$5,$I384&gt;='C-Aux_CA'!$C$14,$H384&gt;='C-Aux_CA'!$C$15),1,0)</f>
        <v>0</v>
      </c>
      <c r="X384" s="148">
        <f t="shared" si="64"/>
        <v>2</v>
      </c>
      <c r="Y384" s="151" cm="1">
        <f t="array" ref="Y384">IF(W384=0,0,SUMPRODUCT(--($T384&gt;='C-BaremoVectorial'!$T$4:$T$1101),--(1=$W$4:$W$1101)))</f>
        <v>0</v>
      </c>
      <c r="Z384" s="151">
        <f t="shared" si="65"/>
        <v>0</v>
      </c>
      <c r="AA384" s="151" cm="1">
        <f t="array" ref="AA384">IF($W384=0,0,SUMPRODUCT(--(1=$W$4:$W$1101),--($U384&gt;='C-BaremoVectorial'!$U$4:$U$1101)))</f>
        <v>0</v>
      </c>
      <c r="AB384" s="21"/>
      <c r="AC384" s="21"/>
      <c r="AD384" s="21"/>
    </row>
    <row r="385" spans="1:30" ht="14.5" x14ac:dyDescent="0.35">
      <c r="A385" s="73">
        <f t="shared" si="67"/>
        <v>162</v>
      </c>
      <c r="B385" s="79" t="s">
        <v>8269</v>
      </c>
      <c r="C385" s="79" t="s">
        <v>8244</v>
      </c>
      <c r="D385" s="79" t="s">
        <v>14</v>
      </c>
      <c r="E385" s="79" t="s">
        <v>37</v>
      </c>
      <c r="F385" s="183">
        <v>1</v>
      </c>
      <c r="G385" s="79" t="s">
        <v>8298</v>
      </c>
      <c r="H385" s="78">
        <v>50000</v>
      </c>
      <c r="I385" s="74" cm="1">
        <f t="array" ref="I385">+INDEX('I-Gasificación'!$G$5:$G$1100,MATCH($C385&amp;$D385&amp;$E385&amp;$G385,'I-Gasificación'!$C$5:$C$1100&amp;'I-Gasificación'!$D$5:$D$1100&amp;'I-Gasificación'!$E$5:$E$1100&amp;'I-Gasificación'!$F$5:$F$1100,0))</f>
        <v>4270</v>
      </c>
      <c r="J385" s="112">
        <f>INDEX('I-Baremo_Depósitos_Lapesa'!$C:$C,MATCH($E385,'I-Baremo_Depósitos_Lapesa'!$B:$B,0),1)</f>
        <v>44444</v>
      </c>
      <c r="K385" s="78">
        <f t="shared" si="57"/>
        <v>63491.428571428572</v>
      </c>
      <c r="L385" s="122">
        <f>INDEX('I-Baremo_VA_Lapesa'!$D$5:$K$66,MATCH($E385,'I-Baremo_VA_Lapesa'!$C$5:$C$66,0),MATCH($G385,'I-Baremo_VA_Lapesa'!$D$4:$K$4,0))</f>
        <v>25574</v>
      </c>
      <c r="M385" s="123">
        <f t="shared" si="58"/>
        <v>36534.285714285717</v>
      </c>
      <c r="N385" s="113" cm="1">
        <f t="array" ref="N385">IF(AND($H385&lt;=4800,$I385&lt;=560),0,SUMPRODUCT(--($I385&gt;'I-Baremo_Regulación_Lapesa'!$B$4:$B$8),--($I385&lt;='I-Baremo_Regulación_Lapesa'!$C$4:$C$8),'I-Baremo_Regulación_Lapesa'!$D$4:$D$8))</f>
        <v>3820</v>
      </c>
      <c r="O385" s="78">
        <f t="shared" si="59"/>
        <v>5457.1428571428578</v>
      </c>
      <c r="P385" s="112">
        <f t="shared" si="60"/>
        <v>73838</v>
      </c>
      <c r="Q385" s="74">
        <f t="shared" si="61"/>
        <v>105482.85714285714</v>
      </c>
      <c r="R385" s="113">
        <f>INDEX('I-Baremo_Legalización'!$D$4:$D$100,MATCH($E385,'I-Baremo_Legalización'!$C$4:$C$100,0),1)</f>
        <v>2038.3500000000001</v>
      </c>
      <c r="S385" s="113" cm="1">
        <f t="array" ref="S385">+INDEX('I-Baremo_Acuerdo_Marco'!$F$2:$F$221,MATCH($C385&amp;$E385&amp;$G385,'I-Baremo_Acuerdo_Marco'!$C$2:$C$221&amp;'I-Baremo_Acuerdo_Marco'!$D$2:$D$221&amp;'I-Baremo_Acuerdo_Marco'!$E$2:$E$221,0))</f>
        <v>27986.210999999999</v>
      </c>
      <c r="T385" s="112">
        <f t="shared" si="66"/>
        <v>103862.561</v>
      </c>
      <c r="U385" s="116">
        <f t="shared" si="62"/>
        <v>135507.41814285715</v>
      </c>
      <c r="V385" s="74" t="str">
        <f t="shared" si="63"/>
        <v>AéreoB4270</v>
      </c>
      <c r="W385" s="148">
        <f>+IF(AND($C385='C-Aux_CA'!$C$7,$D385='C-Aux_CA'!$C$5,$I385&gt;='C-Aux_CA'!$C$14,$H385&gt;='C-Aux_CA'!$C$15),1,0)</f>
        <v>0</v>
      </c>
      <c r="X385" s="148">
        <f t="shared" si="64"/>
        <v>2</v>
      </c>
      <c r="Y385" s="151" cm="1">
        <f t="array" ref="Y385">IF(W385=0,0,SUMPRODUCT(--($T385&gt;='C-BaremoVectorial'!$T$4:$T$1101),--(1=$W$4:$W$1101)))</f>
        <v>0</v>
      </c>
      <c r="Z385" s="151">
        <f t="shared" si="65"/>
        <v>0</v>
      </c>
      <c r="AA385" s="151" cm="1">
        <f t="array" ref="AA385">IF($W385=0,0,SUMPRODUCT(--(1=$W$4:$W$1101),--($U385&gt;='C-BaremoVectorial'!$U$4:$U$1101)))</f>
        <v>0</v>
      </c>
      <c r="AB385" s="21"/>
      <c r="AC385" s="21"/>
      <c r="AD385" s="21"/>
    </row>
    <row r="386" spans="1:30" ht="14.5" x14ac:dyDescent="0.35">
      <c r="A386" s="73">
        <f t="shared" si="67"/>
        <v>163</v>
      </c>
      <c r="B386" s="79" t="s">
        <v>8269</v>
      </c>
      <c r="C386" s="79" t="s">
        <v>8244</v>
      </c>
      <c r="D386" s="79" t="s">
        <v>14</v>
      </c>
      <c r="E386" s="79" t="s">
        <v>38</v>
      </c>
      <c r="F386" s="183">
        <v>1</v>
      </c>
      <c r="G386" s="79" t="s">
        <v>8298</v>
      </c>
      <c r="H386" s="78">
        <v>59000</v>
      </c>
      <c r="I386" s="74" cm="1">
        <f t="array" ref="I386">+INDEX('I-Gasificación'!$G$5:$G$1100,MATCH($C386&amp;$D386&amp;$E386&amp;$G386,'I-Gasificación'!$C$5:$C$1100&amp;'I-Gasificación'!$D$5:$D$1100&amp;'I-Gasificación'!$E$5:$E$1100&amp;'I-Gasificación'!$F$5:$F$1100,0))</f>
        <v>4536</v>
      </c>
      <c r="J386" s="112">
        <f>INDEX('I-Baremo_Depósitos_Lapesa'!$C:$C,MATCH($E386,'I-Baremo_Depósitos_Lapesa'!$B:$B,0),1)</f>
        <v>54246</v>
      </c>
      <c r="K386" s="78">
        <f t="shared" si="57"/>
        <v>77494.285714285725</v>
      </c>
      <c r="L386" s="122">
        <f>INDEX('I-Baremo_VA_Lapesa'!$D$5:$K$66,MATCH($E386,'I-Baremo_VA_Lapesa'!$C$5:$C$66,0),MATCH($G386,'I-Baremo_VA_Lapesa'!$D$4:$K$4,0))</f>
        <v>25574</v>
      </c>
      <c r="M386" s="123">
        <f t="shared" si="58"/>
        <v>36534.285714285717</v>
      </c>
      <c r="N386" s="113" cm="1">
        <f t="array" ref="N386">IF(AND($H386&lt;=4800,$I386&lt;=560),0,SUMPRODUCT(--($I386&gt;'I-Baremo_Regulación_Lapesa'!$B$4:$B$8),--($I386&lt;='I-Baremo_Regulación_Lapesa'!$C$4:$C$8),'I-Baremo_Regulación_Lapesa'!$D$4:$D$8))</f>
        <v>3820</v>
      </c>
      <c r="O386" s="78">
        <f t="shared" si="59"/>
        <v>5457.1428571428578</v>
      </c>
      <c r="P386" s="112">
        <f t="shared" si="60"/>
        <v>83640</v>
      </c>
      <c r="Q386" s="74">
        <f t="shared" si="61"/>
        <v>119485.7142857143</v>
      </c>
      <c r="R386" s="113">
        <f>INDEX('I-Baremo_Legalización'!$D$4:$D$100,MATCH($E386,'I-Baremo_Legalización'!$C$4:$C$100,0),1)</f>
        <v>2038.3500000000001</v>
      </c>
      <c r="S386" s="113" cm="1">
        <f t="array" ref="S386">+INDEX('I-Baremo_Acuerdo_Marco'!$F$2:$F$221,MATCH($C386&amp;$E386&amp;$G386,'I-Baremo_Acuerdo_Marco'!$C$2:$C$221&amp;'I-Baremo_Acuerdo_Marco'!$D$2:$D$221&amp;'I-Baremo_Acuerdo_Marco'!$E$2:$E$221,0))</f>
        <v>29975.011000000002</v>
      </c>
      <c r="T386" s="112">
        <f t="shared" si="66"/>
        <v>115653.361</v>
      </c>
      <c r="U386" s="116">
        <f t="shared" si="62"/>
        <v>151499.07528571432</v>
      </c>
      <c r="V386" s="74" t="str">
        <f t="shared" si="63"/>
        <v>AéreoB4536</v>
      </c>
      <c r="W386" s="148">
        <f>+IF(AND($C386='C-Aux_CA'!$C$7,$D386='C-Aux_CA'!$C$5,$I386&gt;='C-Aux_CA'!$C$14,$H386&gt;='C-Aux_CA'!$C$15),1,0)</f>
        <v>0</v>
      </c>
      <c r="X386" s="148">
        <f t="shared" si="64"/>
        <v>2</v>
      </c>
      <c r="Y386" s="151" cm="1">
        <f t="array" ref="Y386">IF(W386=0,0,SUMPRODUCT(--($T386&gt;='C-BaremoVectorial'!$T$4:$T$1101),--(1=$W$4:$W$1101)))</f>
        <v>0</v>
      </c>
      <c r="Z386" s="151">
        <f t="shared" si="65"/>
        <v>0</v>
      </c>
      <c r="AA386" s="151" cm="1">
        <f t="array" ref="AA386">IF($W386=0,0,SUMPRODUCT(--(1=$W$4:$W$1101),--($U386&gt;='C-BaremoVectorial'!$U$4:$U$1101)))</f>
        <v>0</v>
      </c>
      <c r="AB386" s="21"/>
      <c r="AC386" s="21"/>
      <c r="AD386" s="21"/>
    </row>
    <row r="387" spans="1:30" ht="14.5" x14ac:dyDescent="0.35">
      <c r="A387" s="73">
        <f t="shared" si="67"/>
        <v>164</v>
      </c>
      <c r="B387" s="79" t="s">
        <v>8269</v>
      </c>
      <c r="C387" s="79" t="s">
        <v>8244</v>
      </c>
      <c r="D387" s="79" t="s">
        <v>14</v>
      </c>
      <c r="E387" s="79" t="s">
        <v>39</v>
      </c>
      <c r="F387" s="183">
        <v>1</v>
      </c>
      <c r="G387" s="79" t="s">
        <v>8298</v>
      </c>
      <c r="H387" s="78">
        <v>50000</v>
      </c>
      <c r="I387" s="74" cm="1">
        <f t="array" ref="I387">+INDEX('I-Gasificación'!$G$5:$G$1100,MATCH($C387&amp;$D387&amp;$E387&amp;$G387,'I-Gasificación'!$C$5:$C$1100&amp;'I-Gasificación'!$D$5:$D$1100&amp;'I-Gasificación'!$E$5:$E$1100&amp;'I-Gasificación'!$F$5:$F$1100,0))</f>
        <v>4158</v>
      </c>
      <c r="J387" s="112">
        <f>INDEX('I-Baremo_Depósitos_Lapesa'!$C:$C,MATCH($E387,'I-Baremo_Depósitos_Lapesa'!$B:$B,0),1)</f>
        <v>45432</v>
      </c>
      <c r="K387" s="78">
        <f t="shared" si="57"/>
        <v>64902.857142857145</v>
      </c>
      <c r="L387" s="122">
        <f>INDEX('I-Baremo_VA_Lapesa'!$D$5:$K$66,MATCH($E387,'I-Baremo_VA_Lapesa'!$C$5:$C$66,0),MATCH($G387,'I-Baremo_VA_Lapesa'!$D$4:$K$4,0))</f>
        <v>25574</v>
      </c>
      <c r="M387" s="123">
        <f t="shared" si="58"/>
        <v>36534.285714285717</v>
      </c>
      <c r="N387" s="113" cm="1">
        <f t="array" ref="N387">IF(AND($H387&lt;=4800,$I387&lt;=560),0,SUMPRODUCT(--($I387&gt;'I-Baremo_Regulación_Lapesa'!$B$4:$B$8),--($I387&lt;='I-Baremo_Regulación_Lapesa'!$C$4:$C$8),'I-Baremo_Regulación_Lapesa'!$D$4:$D$8))</f>
        <v>1760</v>
      </c>
      <c r="O387" s="78">
        <f t="shared" si="59"/>
        <v>2514.2857142857142</v>
      </c>
      <c r="P387" s="112">
        <f t="shared" si="60"/>
        <v>72766</v>
      </c>
      <c r="Q387" s="74">
        <f t="shared" si="61"/>
        <v>103951.42857142858</v>
      </c>
      <c r="R387" s="113">
        <f>INDEX('I-Baremo_Legalización'!$D$4:$D$100,MATCH($E387,'I-Baremo_Legalización'!$C$4:$C$100,0),1)</f>
        <v>2038.3500000000001</v>
      </c>
      <c r="S387" s="113" cm="1">
        <f t="array" ref="S387">+INDEX('I-Baremo_Acuerdo_Marco'!$F$2:$F$221,MATCH($C387&amp;$E387&amp;$G387,'I-Baremo_Acuerdo_Marco'!$C$2:$C$221&amp;'I-Baremo_Acuerdo_Marco'!$D$2:$D$221&amp;'I-Baremo_Acuerdo_Marco'!$E$2:$E$221,0))</f>
        <v>29532.811000000002</v>
      </c>
      <c r="T387" s="112">
        <f t="shared" si="66"/>
        <v>104337.16100000001</v>
      </c>
      <c r="U387" s="116">
        <f t="shared" si="62"/>
        <v>135522.5895714286</v>
      </c>
      <c r="V387" s="74" t="str">
        <f t="shared" si="63"/>
        <v>AéreoB4158</v>
      </c>
      <c r="W387" s="148">
        <f>+IF(AND($C387='C-Aux_CA'!$C$7,$D387='C-Aux_CA'!$C$5,$I387&gt;='C-Aux_CA'!$C$14,$H387&gt;='C-Aux_CA'!$C$15),1,0)</f>
        <v>0</v>
      </c>
      <c r="X387" s="148">
        <f t="shared" si="64"/>
        <v>2</v>
      </c>
      <c r="Y387" s="151" cm="1">
        <f t="array" ref="Y387">IF(W387=0,0,SUMPRODUCT(--($T387&gt;='C-BaremoVectorial'!$T$4:$T$1101),--(1=$W$4:$W$1101)))</f>
        <v>0</v>
      </c>
      <c r="Z387" s="151">
        <f t="shared" si="65"/>
        <v>0</v>
      </c>
      <c r="AA387" s="151" cm="1">
        <f t="array" ref="AA387">IF($W387=0,0,SUMPRODUCT(--(1=$W$4:$W$1101),--($U387&gt;='C-BaremoVectorial'!$U$4:$U$1101)))</f>
        <v>0</v>
      </c>
      <c r="AB387" s="21"/>
      <c r="AC387" s="21"/>
      <c r="AD387" s="21"/>
    </row>
    <row r="388" spans="1:30" ht="14.5" x14ac:dyDescent="0.35">
      <c r="A388" s="73">
        <f t="shared" si="67"/>
        <v>165</v>
      </c>
      <c r="B388" s="79" t="s">
        <v>8269</v>
      </c>
      <c r="C388" s="79" t="s">
        <v>8244</v>
      </c>
      <c r="D388" s="79" t="s">
        <v>14</v>
      </c>
      <c r="E388" s="79" t="s">
        <v>40</v>
      </c>
      <c r="F388" s="183">
        <v>1</v>
      </c>
      <c r="G388" s="79" t="s">
        <v>8298</v>
      </c>
      <c r="H388" s="78">
        <v>69000</v>
      </c>
      <c r="I388" s="74" cm="1">
        <f t="array" ref="I388">+INDEX('I-Gasificación'!$G$5:$G$1100,MATCH($C388&amp;$D388&amp;$E388&amp;$G388,'I-Gasificación'!$C$5:$C$1100&amp;'I-Gasificación'!$D$5:$D$1100&amp;'I-Gasificación'!$E$5:$E$1100&amp;'I-Gasificación'!$F$5:$F$1100,0))</f>
        <v>4816</v>
      </c>
      <c r="J388" s="112">
        <f>INDEX('I-Baremo_Depósitos_Lapesa'!$C:$C,MATCH($E388,'I-Baremo_Depósitos_Lapesa'!$B:$B,0),1)</f>
        <v>67147</v>
      </c>
      <c r="K388" s="78">
        <f t="shared" si="57"/>
        <v>95924.285714285725</v>
      </c>
      <c r="L388" s="122">
        <f>INDEX('I-Baremo_VA_Lapesa'!$D$5:$K$66,MATCH($E388,'I-Baremo_VA_Lapesa'!$C$5:$C$66,0),MATCH($G388,'I-Baremo_VA_Lapesa'!$D$4:$K$4,0))</f>
        <v>25574</v>
      </c>
      <c r="M388" s="123">
        <f t="shared" si="58"/>
        <v>36534.285714285717</v>
      </c>
      <c r="N388" s="113" cm="1">
        <f t="array" ref="N388">IF(AND($H388&lt;=4800,$I388&lt;=560),0,SUMPRODUCT(--($I388&gt;'I-Baremo_Regulación_Lapesa'!$B$4:$B$8),--($I388&lt;='I-Baremo_Regulación_Lapesa'!$C$4:$C$8),'I-Baremo_Regulación_Lapesa'!$D$4:$D$8))</f>
        <v>3820</v>
      </c>
      <c r="O388" s="78">
        <f t="shared" si="59"/>
        <v>5457.1428571428578</v>
      </c>
      <c r="P388" s="112">
        <f t="shared" si="60"/>
        <v>96541</v>
      </c>
      <c r="Q388" s="74">
        <f t="shared" si="61"/>
        <v>137915.71428571432</v>
      </c>
      <c r="R388" s="113">
        <f>INDEX('I-Baremo_Legalización'!$D$4:$D$100,MATCH($E388,'I-Baremo_Legalización'!$C$4:$C$100,0),1)</f>
        <v>3215.3500000000004</v>
      </c>
      <c r="S388" s="113" cm="1">
        <f t="array" ref="S388">+INDEX('I-Baremo_Acuerdo_Marco'!$F$2:$F$221,MATCH($C388&amp;$E388&amp;$G388,'I-Baremo_Acuerdo_Marco'!$C$2:$C$221&amp;'I-Baremo_Acuerdo_Marco'!$D$2:$D$221&amp;'I-Baremo_Acuerdo_Marco'!$E$2:$E$221,0))</f>
        <v>29975.011000000002</v>
      </c>
      <c r="T388" s="112">
        <f t="shared" si="66"/>
        <v>129731.361</v>
      </c>
      <c r="U388" s="116">
        <f t="shared" si="62"/>
        <v>171106.07528571432</v>
      </c>
      <c r="V388" s="74" t="str">
        <f t="shared" si="63"/>
        <v>AéreoB4816</v>
      </c>
      <c r="W388" s="148">
        <f>+IF(AND($C388='C-Aux_CA'!$C$7,$D388='C-Aux_CA'!$C$5,$I388&gt;='C-Aux_CA'!$C$14,$H388&gt;='C-Aux_CA'!$C$15),1,0)</f>
        <v>0</v>
      </c>
      <c r="X388" s="148">
        <f t="shared" si="64"/>
        <v>2</v>
      </c>
      <c r="Y388" s="151" cm="1">
        <f t="array" ref="Y388">IF(W388=0,0,SUMPRODUCT(--($T388&gt;='C-BaremoVectorial'!$T$4:$T$1101),--(1=$W$4:$W$1101)))</f>
        <v>0</v>
      </c>
      <c r="Z388" s="151">
        <f t="shared" si="65"/>
        <v>0</v>
      </c>
      <c r="AA388" s="151" cm="1">
        <f t="array" ref="AA388">IF($W388=0,0,SUMPRODUCT(--(1=$W$4:$W$1101),--($U388&gt;='C-BaremoVectorial'!$U$4:$U$1101)))</f>
        <v>0</v>
      </c>
      <c r="AB388" s="21"/>
      <c r="AC388" s="21"/>
      <c r="AD388" s="21"/>
    </row>
    <row r="389" spans="1:30" ht="14.5" x14ac:dyDescent="0.35">
      <c r="A389" s="73">
        <f t="shared" si="67"/>
        <v>166</v>
      </c>
      <c r="B389" s="79" t="s">
        <v>8270</v>
      </c>
      <c r="C389" s="79" t="s">
        <v>8244</v>
      </c>
      <c r="D389" s="79" t="s">
        <v>14</v>
      </c>
      <c r="E389" s="79" t="s">
        <v>29</v>
      </c>
      <c r="F389" s="183">
        <v>1</v>
      </c>
      <c r="G389" s="79" t="s">
        <v>8299</v>
      </c>
      <c r="H389" s="78">
        <v>13000</v>
      </c>
      <c r="I389" s="74" cm="1">
        <f t="array" ref="I389">+INDEX('I-Gasificación'!$G$5:$G$1100,MATCH($C389&amp;$D389&amp;$E389&amp;$G389,'I-Gasificación'!$C$5:$C$1100&amp;'I-Gasificación'!$D$5:$D$1100&amp;'I-Gasificación'!$E$5:$E$1100&amp;'I-Gasificación'!$F$5:$F$1100,0))</f>
        <v>6174</v>
      </c>
      <c r="J389" s="112">
        <f>INDEX('I-Baremo_Depósitos_Lapesa'!$C:$C,MATCH($E389,'I-Baremo_Depósitos_Lapesa'!$B:$B,0),1)</f>
        <v>10510</v>
      </c>
      <c r="K389" s="78">
        <f t="shared" si="57"/>
        <v>15014.285714285716</v>
      </c>
      <c r="L389" s="122">
        <f>INDEX('I-Baremo_VA_Lapesa'!$D$5:$K$66,MATCH($E389,'I-Baremo_VA_Lapesa'!$C$5:$C$66,0),MATCH($G389,'I-Baremo_VA_Lapesa'!$D$4:$K$4,0))</f>
        <v>32702</v>
      </c>
      <c r="M389" s="123">
        <f t="shared" si="58"/>
        <v>46717.142857142862</v>
      </c>
      <c r="N389" s="113" cm="1">
        <f t="array" ref="N389">IF(AND($H389&lt;=4800,$I389&lt;=560),0,SUMPRODUCT(--($I389&gt;'I-Baremo_Regulación_Lapesa'!$B$4:$B$8),--($I389&lt;='I-Baremo_Regulación_Lapesa'!$C$4:$C$8),'I-Baremo_Regulación_Lapesa'!$D$4:$D$8))</f>
        <v>3820</v>
      </c>
      <c r="O389" s="78">
        <f t="shared" si="59"/>
        <v>5457.1428571428578</v>
      </c>
      <c r="P389" s="112">
        <f t="shared" si="60"/>
        <v>47032</v>
      </c>
      <c r="Q389" s="74">
        <f t="shared" si="61"/>
        <v>67188.571428571435</v>
      </c>
      <c r="R389" s="113">
        <f>INDEX('I-Baremo_Legalización'!$D$4:$D$100,MATCH($E389,'I-Baremo_Legalización'!$C$4:$C$100,0),1)</f>
        <v>1257.25</v>
      </c>
      <c r="S389" s="113" cm="1">
        <f t="array" ref="S389">+INDEX('I-Baremo_Acuerdo_Marco'!$F$2:$F$221,MATCH($C389&amp;$E389&amp;$G389,'I-Baremo_Acuerdo_Marco'!$C$2:$C$221&amp;'I-Baremo_Acuerdo_Marco'!$D$2:$D$221&amp;'I-Baremo_Acuerdo_Marco'!$E$2:$E$221,0))</f>
        <v>22538.285</v>
      </c>
      <c r="T389" s="112">
        <f t="shared" si="66"/>
        <v>70827.535000000003</v>
      </c>
      <c r="U389" s="116">
        <f t="shared" si="62"/>
        <v>90984.106428571438</v>
      </c>
      <c r="V389" s="74" t="str">
        <f t="shared" si="63"/>
        <v>AéreoB6174</v>
      </c>
      <c r="W389" s="148">
        <f>+IF(AND($C389='C-Aux_CA'!$C$7,$D389='C-Aux_CA'!$C$5,$I389&gt;='C-Aux_CA'!$C$14,$H389&gt;='C-Aux_CA'!$C$15),1,0)</f>
        <v>0</v>
      </c>
      <c r="X389" s="148">
        <f t="shared" si="64"/>
        <v>1</v>
      </c>
      <c r="Y389" s="151" cm="1">
        <f t="array" ref="Y389">IF(W389=0,0,SUMPRODUCT(--($T389&gt;='C-BaremoVectorial'!$T$4:$T$1101),--(1=$W$4:$W$1101)))</f>
        <v>0</v>
      </c>
      <c r="Z389" s="151">
        <f t="shared" si="65"/>
        <v>0</v>
      </c>
      <c r="AA389" s="151" cm="1">
        <f t="array" ref="AA389">IF($W389=0,0,SUMPRODUCT(--(1=$W$4:$W$1101),--($U389&gt;='C-BaremoVectorial'!$U$4:$U$1101)))</f>
        <v>0</v>
      </c>
      <c r="AB389" s="21"/>
      <c r="AC389" s="21"/>
      <c r="AD389" s="21"/>
    </row>
    <row r="390" spans="1:30" ht="14.5" x14ac:dyDescent="0.35">
      <c r="A390" s="73">
        <f t="shared" si="67"/>
        <v>167</v>
      </c>
      <c r="B390" s="79" t="s">
        <v>8270</v>
      </c>
      <c r="C390" s="79" t="s">
        <v>8244</v>
      </c>
      <c r="D390" s="79" t="s">
        <v>14</v>
      </c>
      <c r="E390" s="79" t="s">
        <v>30</v>
      </c>
      <c r="F390" s="183">
        <v>1</v>
      </c>
      <c r="G390" s="79" t="s">
        <v>8299</v>
      </c>
      <c r="H390" s="78">
        <v>16000</v>
      </c>
      <c r="I390" s="74" cm="1">
        <f t="array" ref="I390">+INDEX('I-Gasificación'!$G$5:$G$1100,MATCH($C390&amp;$D390&amp;$E390&amp;$G390,'I-Gasificación'!$C$5:$C$1100&amp;'I-Gasificación'!$D$5:$D$1100&amp;'I-Gasificación'!$E$5:$E$1100&amp;'I-Gasificación'!$F$5:$F$1100,0))</f>
        <v>6300</v>
      </c>
      <c r="J390" s="112">
        <f>INDEX('I-Baremo_Depósitos_Lapesa'!$C:$C,MATCH($E390,'I-Baremo_Depósitos_Lapesa'!$B:$B,0),1)</f>
        <v>12792</v>
      </c>
      <c r="K390" s="78">
        <f t="shared" ref="K390:K453" si="68">+J390/70%</f>
        <v>18274.285714285714</v>
      </c>
      <c r="L390" s="122">
        <f>INDEX('I-Baremo_VA_Lapesa'!$D$5:$K$66,MATCH($E390,'I-Baremo_VA_Lapesa'!$C$5:$C$66,0),MATCH($G390,'I-Baremo_VA_Lapesa'!$D$4:$K$4,0))</f>
        <v>32702</v>
      </c>
      <c r="M390" s="123">
        <f t="shared" ref="M390:M453" si="69">+L390/70%</f>
        <v>46717.142857142862</v>
      </c>
      <c r="N390" s="113" cm="1">
        <f t="array" ref="N390">IF(AND($H390&lt;=4800,$I390&lt;=560),0,SUMPRODUCT(--($I390&gt;'I-Baremo_Regulación_Lapesa'!$B$4:$B$8),--($I390&lt;='I-Baremo_Regulación_Lapesa'!$C$4:$C$8),'I-Baremo_Regulación_Lapesa'!$D$4:$D$8))</f>
        <v>3820</v>
      </c>
      <c r="O390" s="78">
        <f t="shared" ref="O390:O453" si="70">+N390/70%</f>
        <v>5457.1428571428578</v>
      </c>
      <c r="P390" s="112">
        <f t="shared" ref="P390:P453" si="71">+J390+L390+N390</f>
        <v>49314</v>
      </c>
      <c r="Q390" s="74">
        <f t="shared" ref="Q390:Q453" si="72">+K390+M390+O390</f>
        <v>70448.571428571435</v>
      </c>
      <c r="R390" s="113">
        <f>INDEX('I-Baremo_Legalización'!$D$4:$D$100,MATCH($E390,'I-Baremo_Legalización'!$C$4:$C$100,0),1)</f>
        <v>2038.3500000000001</v>
      </c>
      <c r="S390" s="113" cm="1">
        <f t="array" ref="S390">+INDEX('I-Baremo_Acuerdo_Marco'!$F$2:$F$221,MATCH($C390&amp;$E390&amp;$G390,'I-Baremo_Acuerdo_Marco'!$C$2:$C$221&amp;'I-Baremo_Acuerdo_Marco'!$D$2:$D$221&amp;'I-Baremo_Acuerdo_Marco'!$E$2:$E$221,0))</f>
        <v>23646.710999999999</v>
      </c>
      <c r="T390" s="112">
        <f t="shared" si="66"/>
        <v>74999.061000000002</v>
      </c>
      <c r="U390" s="116">
        <f t="shared" ref="U390:U453" si="73">+K390+M390+O390+R390+S390</f>
        <v>96133.632428571436</v>
      </c>
      <c r="V390" s="74" t="str">
        <f t="shared" ref="V390:V453" si="74">+C390&amp;D390&amp;I390</f>
        <v>AéreoB6300</v>
      </c>
      <c r="W390" s="148">
        <f>+IF(AND($C390='C-Aux_CA'!$C$7,$D390='C-Aux_CA'!$C$5,$I390&gt;='C-Aux_CA'!$C$14,$H390&gt;='C-Aux_CA'!$C$15),1,0)</f>
        <v>0</v>
      </c>
      <c r="X390" s="148">
        <f t="shared" ref="X390:X453" si="75">COUNTIFS($I$5:$I$1099,$I390,$H$5:$H$1099,$H390,$D$5:$D$1099,$D390,$C$5:$C$1099,$C390)</f>
        <v>1</v>
      </c>
      <c r="Y390" s="151" cm="1">
        <f t="array" ref="Y390">IF(W390=0,0,SUMPRODUCT(--($T390&gt;='C-BaremoVectorial'!$T$4:$T$1101),--(1=$W$4:$W$1101)))</f>
        <v>0</v>
      </c>
      <c r="Z390" s="151">
        <f t="shared" ref="Z390:Z453" si="76">+Y390-AA390</f>
        <v>0</v>
      </c>
      <c r="AA390" s="151" cm="1">
        <f t="array" ref="AA390">IF($W390=0,0,SUMPRODUCT(--(1=$W$4:$W$1101),--($U390&gt;='C-BaremoVectorial'!$U$4:$U$1101)))</f>
        <v>0</v>
      </c>
      <c r="AB390" s="21"/>
      <c r="AC390" s="21"/>
      <c r="AD390" s="21"/>
    </row>
    <row r="391" spans="1:30" ht="14.5" x14ac:dyDescent="0.35">
      <c r="A391" s="73">
        <f t="shared" si="67"/>
        <v>168</v>
      </c>
      <c r="B391" s="79" t="s">
        <v>8270</v>
      </c>
      <c r="C391" s="79" t="s">
        <v>8244</v>
      </c>
      <c r="D391" s="79" t="s">
        <v>14</v>
      </c>
      <c r="E391" s="79" t="s">
        <v>31</v>
      </c>
      <c r="F391" s="183">
        <v>1</v>
      </c>
      <c r="G391" s="79" t="s">
        <v>8299</v>
      </c>
      <c r="H391" s="78">
        <v>19000</v>
      </c>
      <c r="I391" s="74" cm="1">
        <f t="array" ref="I391">+INDEX('I-Gasificación'!$G$5:$G$1100,MATCH($C391&amp;$D391&amp;$E391&amp;$G391,'I-Gasificación'!$C$5:$C$1100&amp;'I-Gasificación'!$D$5:$D$1100&amp;'I-Gasificación'!$E$5:$E$1100&amp;'I-Gasificación'!$F$5:$F$1100,0))</f>
        <v>6412</v>
      </c>
      <c r="J391" s="112">
        <f>INDEX('I-Baremo_Depósitos_Lapesa'!$C:$C,MATCH($E391,'I-Baremo_Depósitos_Lapesa'!$B:$B,0),1)</f>
        <v>13916</v>
      </c>
      <c r="K391" s="78">
        <f t="shared" si="68"/>
        <v>19880</v>
      </c>
      <c r="L391" s="122">
        <f>INDEX('I-Baremo_VA_Lapesa'!$D$5:$K$66,MATCH($E391,'I-Baremo_VA_Lapesa'!$C$5:$C$66,0),MATCH($G391,'I-Baremo_VA_Lapesa'!$D$4:$K$4,0))</f>
        <v>32702</v>
      </c>
      <c r="M391" s="123">
        <f t="shared" si="69"/>
        <v>46717.142857142862</v>
      </c>
      <c r="N391" s="113" cm="1">
        <f t="array" ref="N391">IF(AND($H391&lt;=4800,$I391&lt;=560),0,SUMPRODUCT(--($I391&gt;'I-Baremo_Regulación_Lapesa'!$B$4:$B$8),--($I391&lt;='I-Baremo_Regulación_Lapesa'!$C$4:$C$8),'I-Baremo_Regulación_Lapesa'!$D$4:$D$8))</f>
        <v>3820</v>
      </c>
      <c r="O391" s="78">
        <f t="shared" si="70"/>
        <v>5457.1428571428578</v>
      </c>
      <c r="P391" s="112">
        <f t="shared" si="71"/>
        <v>50438</v>
      </c>
      <c r="Q391" s="74">
        <f t="shared" si="72"/>
        <v>72054.285714285725</v>
      </c>
      <c r="R391" s="113">
        <f>INDEX('I-Baremo_Legalización'!$D$4:$D$100,MATCH($E391,'I-Baremo_Legalización'!$C$4:$C$100,0),1)</f>
        <v>2038.3500000000001</v>
      </c>
      <c r="S391" s="113" cm="1">
        <f t="array" ref="S391">+INDEX('I-Baremo_Acuerdo_Marco'!$F$2:$F$221,MATCH($C391&amp;$E391&amp;$G391,'I-Baremo_Acuerdo_Marco'!$C$2:$C$221&amp;'I-Baremo_Acuerdo_Marco'!$D$2:$D$221&amp;'I-Baremo_Acuerdo_Marco'!$E$2:$E$221,0))</f>
        <v>25107.510999999999</v>
      </c>
      <c r="T391" s="112">
        <f t="shared" si="66"/>
        <v>77583.861000000004</v>
      </c>
      <c r="U391" s="116">
        <f t="shared" si="73"/>
        <v>99200.146714285729</v>
      </c>
      <c r="V391" s="74" t="str">
        <f t="shared" si="74"/>
        <v>AéreoB6412</v>
      </c>
      <c r="W391" s="148">
        <f>+IF(AND($C391='C-Aux_CA'!$C$7,$D391='C-Aux_CA'!$C$5,$I391&gt;='C-Aux_CA'!$C$14,$H391&gt;='C-Aux_CA'!$C$15),1,0)</f>
        <v>0</v>
      </c>
      <c r="X391" s="148">
        <f t="shared" si="75"/>
        <v>1</v>
      </c>
      <c r="Y391" s="151" cm="1">
        <f t="array" ref="Y391">IF(W391=0,0,SUMPRODUCT(--($T391&gt;='C-BaremoVectorial'!$T$4:$T$1101),--(1=$W$4:$W$1101)))</f>
        <v>0</v>
      </c>
      <c r="Z391" s="151">
        <f t="shared" si="76"/>
        <v>0</v>
      </c>
      <c r="AA391" s="151" cm="1">
        <f t="array" ref="AA391">IF($W391=0,0,SUMPRODUCT(--(1=$W$4:$W$1101),--($U391&gt;='C-BaremoVectorial'!$U$4:$U$1101)))</f>
        <v>0</v>
      </c>
      <c r="AB391" s="21"/>
      <c r="AC391" s="21"/>
      <c r="AD391" s="21"/>
    </row>
    <row r="392" spans="1:30" ht="14.5" x14ac:dyDescent="0.35">
      <c r="A392" s="73">
        <f t="shared" si="67"/>
        <v>169</v>
      </c>
      <c r="B392" s="79" t="s">
        <v>8270</v>
      </c>
      <c r="C392" s="79" t="s">
        <v>8244</v>
      </c>
      <c r="D392" s="79" t="s">
        <v>14</v>
      </c>
      <c r="E392" s="79" t="s">
        <v>32</v>
      </c>
      <c r="F392" s="183">
        <v>1</v>
      </c>
      <c r="G392" s="79" t="s">
        <v>8299</v>
      </c>
      <c r="H392" s="78">
        <v>22000</v>
      </c>
      <c r="I392" s="74" cm="1">
        <f t="array" ref="I392">+INDEX('I-Gasificación'!$G$5:$G$1100,MATCH($C392&amp;$D392&amp;$E392&amp;$G392,'I-Gasificación'!$C$5:$C$1100&amp;'I-Gasificación'!$D$5:$D$1100&amp;'I-Gasificación'!$E$5:$E$1100&amp;'I-Gasificación'!$F$5:$F$1100,0))</f>
        <v>6538</v>
      </c>
      <c r="J392" s="112">
        <f>INDEX('I-Baremo_Depósitos_Lapesa'!$C:$C,MATCH($E392,'I-Baremo_Depósitos_Lapesa'!$B:$B,0),1)</f>
        <v>17932</v>
      </c>
      <c r="K392" s="78">
        <f t="shared" si="68"/>
        <v>25617.142857142859</v>
      </c>
      <c r="L392" s="122">
        <f>INDEX('I-Baremo_VA_Lapesa'!$D$5:$K$66,MATCH($E392,'I-Baremo_VA_Lapesa'!$C$5:$C$66,0),MATCH($G392,'I-Baremo_VA_Lapesa'!$D$4:$K$4,0))</f>
        <v>32702</v>
      </c>
      <c r="M392" s="123">
        <f t="shared" si="69"/>
        <v>46717.142857142862</v>
      </c>
      <c r="N392" s="113" cm="1">
        <f t="array" ref="N392">IF(AND($H392&lt;=4800,$I392&lt;=560),0,SUMPRODUCT(--($I392&gt;'I-Baremo_Regulación_Lapesa'!$B$4:$B$8),--($I392&lt;='I-Baremo_Regulación_Lapesa'!$C$4:$C$8),'I-Baremo_Regulación_Lapesa'!$D$4:$D$8))</f>
        <v>3820</v>
      </c>
      <c r="O392" s="78">
        <f t="shared" si="70"/>
        <v>5457.1428571428578</v>
      </c>
      <c r="P392" s="112">
        <f t="shared" si="71"/>
        <v>54454</v>
      </c>
      <c r="Q392" s="74">
        <f t="shared" si="72"/>
        <v>77791.42857142858</v>
      </c>
      <c r="R392" s="113">
        <f>INDEX('I-Baremo_Legalización'!$D$4:$D$100,MATCH($E392,'I-Baremo_Legalización'!$C$4:$C$100,0),1)</f>
        <v>2038.3500000000001</v>
      </c>
      <c r="S392" s="113" cm="1">
        <f t="array" ref="S392">+INDEX('I-Baremo_Acuerdo_Marco'!$F$2:$F$221,MATCH($C392&amp;$E392&amp;$G392,'I-Baremo_Acuerdo_Marco'!$C$2:$C$221&amp;'I-Baremo_Acuerdo_Marco'!$D$2:$D$221&amp;'I-Baremo_Acuerdo_Marco'!$E$2:$E$221,0))</f>
        <v>25879.710999999999</v>
      </c>
      <c r="T392" s="112">
        <f t="shared" ref="T392:T455" si="77">+J392+L392+N392+R392+S392</f>
        <v>82372.061000000002</v>
      </c>
      <c r="U392" s="116">
        <f t="shared" si="73"/>
        <v>105709.48957142858</v>
      </c>
      <c r="V392" s="74" t="str">
        <f t="shared" si="74"/>
        <v>AéreoB6538</v>
      </c>
      <c r="W392" s="148">
        <f>+IF(AND($C392='C-Aux_CA'!$C$7,$D392='C-Aux_CA'!$C$5,$I392&gt;='C-Aux_CA'!$C$14,$H392&gt;='C-Aux_CA'!$C$15),1,0)</f>
        <v>0</v>
      </c>
      <c r="X392" s="148">
        <f t="shared" si="75"/>
        <v>1</v>
      </c>
      <c r="Y392" s="151" cm="1">
        <f t="array" ref="Y392">IF(W392=0,0,SUMPRODUCT(--($T392&gt;='C-BaremoVectorial'!$T$4:$T$1101),--(1=$W$4:$W$1101)))</f>
        <v>0</v>
      </c>
      <c r="Z392" s="151">
        <f t="shared" si="76"/>
        <v>0</v>
      </c>
      <c r="AA392" s="151" cm="1">
        <f t="array" ref="AA392">IF($W392=0,0,SUMPRODUCT(--(1=$W$4:$W$1101),--($U392&gt;='C-BaremoVectorial'!$U$4:$U$1101)))</f>
        <v>0</v>
      </c>
      <c r="AB392" s="21"/>
      <c r="AC392" s="21"/>
      <c r="AD392" s="21"/>
    </row>
    <row r="393" spans="1:30" ht="14.5" x14ac:dyDescent="0.35">
      <c r="A393" s="73">
        <f t="shared" si="67"/>
        <v>170</v>
      </c>
      <c r="B393" s="79" t="s">
        <v>8270</v>
      </c>
      <c r="C393" s="79" t="s">
        <v>8244</v>
      </c>
      <c r="D393" s="79" t="s">
        <v>14</v>
      </c>
      <c r="E393" s="79" t="s">
        <v>33</v>
      </c>
      <c r="F393" s="183">
        <v>1</v>
      </c>
      <c r="G393" s="79" t="s">
        <v>8299</v>
      </c>
      <c r="H393" s="78">
        <v>24000</v>
      </c>
      <c r="I393" s="74" cm="1">
        <f t="array" ref="I393">+INDEX('I-Gasificación'!$G$5:$G$1100,MATCH($C393&amp;$D393&amp;$E393&amp;$G393,'I-Gasificación'!$C$5:$C$1100&amp;'I-Gasificación'!$D$5:$D$1100&amp;'I-Gasificación'!$E$5:$E$1100&amp;'I-Gasificación'!$F$5:$F$1100,0))</f>
        <v>6510</v>
      </c>
      <c r="J393" s="112">
        <f>INDEX('I-Baremo_Depósitos_Lapesa'!$C:$C,MATCH($E393,'I-Baremo_Depósitos_Lapesa'!$B:$B,0),1)</f>
        <v>20449</v>
      </c>
      <c r="K393" s="78">
        <f t="shared" si="68"/>
        <v>29212.857142857145</v>
      </c>
      <c r="L393" s="122">
        <f>INDEX('I-Baremo_VA_Lapesa'!$D$5:$K$66,MATCH($E393,'I-Baremo_VA_Lapesa'!$C$5:$C$66,0),MATCH($G393,'I-Baremo_VA_Lapesa'!$D$4:$K$4,0))</f>
        <v>32702</v>
      </c>
      <c r="M393" s="123">
        <f t="shared" si="69"/>
        <v>46717.142857142862</v>
      </c>
      <c r="N393" s="113" cm="1">
        <f t="array" ref="N393">IF(AND($H393&lt;=4800,$I393&lt;=560),0,SUMPRODUCT(--($I393&gt;'I-Baremo_Regulación_Lapesa'!$B$4:$B$8),--($I393&lt;='I-Baremo_Regulación_Lapesa'!$C$4:$C$8),'I-Baremo_Regulación_Lapesa'!$D$4:$D$8))</f>
        <v>3820</v>
      </c>
      <c r="O393" s="78">
        <f t="shared" si="70"/>
        <v>5457.1428571428578</v>
      </c>
      <c r="P393" s="112">
        <f t="shared" si="71"/>
        <v>56971</v>
      </c>
      <c r="Q393" s="74">
        <f t="shared" si="72"/>
        <v>81387.142857142855</v>
      </c>
      <c r="R393" s="113">
        <f>INDEX('I-Baremo_Legalización'!$D$4:$D$100,MATCH($E393,'I-Baremo_Legalización'!$C$4:$C$100,0),1)</f>
        <v>2038.3500000000001</v>
      </c>
      <c r="S393" s="113" cm="1">
        <f t="array" ref="S393">+INDEX('I-Baremo_Acuerdo_Marco'!$F$2:$F$221,MATCH($C393&amp;$E393&amp;$G393,'I-Baremo_Acuerdo_Marco'!$C$2:$C$221&amp;'I-Baremo_Acuerdo_Marco'!$D$2:$D$221&amp;'I-Baremo_Acuerdo_Marco'!$E$2:$E$221,0))</f>
        <v>26066.710999999999</v>
      </c>
      <c r="T393" s="112">
        <f t="shared" si="77"/>
        <v>85076.061000000002</v>
      </c>
      <c r="U393" s="116">
        <f t="shared" si="73"/>
        <v>109492.20385714286</v>
      </c>
      <c r="V393" s="74" t="str">
        <f t="shared" si="74"/>
        <v>AéreoB6510</v>
      </c>
      <c r="W393" s="148">
        <f>+IF(AND($C393='C-Aux_CA'!$C$7,$D393='C-Aux_CA'!$C$5,$I393&gt;='C-Aux_CA'!$C$14,$H393&gt;='C-Aux_CA'!$C$15),1,0)</f>
        <v>0</v>
      </c>
      <c r="X393" s="148">
        <f t="shared" si="75"/>
        <v>1</v>
      </c>
      <c r="Y393" s="151" cm="1">
        <f t="array" ref="Y393">IF(W393=0,0,SUMPRODUCT(--($T393&gt;='C-BaremoVectorial'!$T$4:$T$1101),--(1=$W$4:$W$1101)))</f>
        <v>0</v>
      </c>
      <c r="Z393" s="151">
        <f t="shared" si="76"/>
        <v>0</v>
      </c>
      <c r="AA393" s="151" cm="1">
        <f t="array" ref="AA393">IF($W393=0,0,SUMPRODUCT(--(1=$W$4:$W$1101),--($U393&gt;='C-BaremoVectorial'!$U$4:$U$1101)))</f>
        <v>0</v>
      </c>
      <c r="AB393" s="21"/>
      <c r="AC393" s="21"/>
      <c r="AD393" s="21"/>
    </row>
    <row r="394" spans="1:30" ht="14.5" x14ac:dyDescent="0.35">
      <c r="A394" s="73">
        <f t="shared" si="67"/>
        <v>171</v>
      </c>
      <c r="B394" s="79" t="s">
        <v>8270</v>
      </c>
      <c r="C394" s="79" t="s">
        <v>8244</v>
      </c>
      <c r="D394" s="79" t="s">
        <v>14</v>
      </c>
      <c r="E394" s="79" t="s">
        <v>34</v>
      </c>
      <c r="F394" s="183">
        <v>1</v>
      </c>
      <c r="G394" s="79" t="s">
        <v>8299</v>
      </c>
      <c r="H394" s="78">
        <v>29000</v>
      </c>
      <c r="I394" s="74" cm="1">
        <f t="array" ref="I394">+INDEX('I-Gasificación'!$G$5:$G$1100,MATCH($C394&amp;$D394&amp;$E394&amp;$G394,'I-Gasificación'!$C$5:$C$1100&amp;'I-Gasificación'!$D$5:$D$1100&amp;'I-Gasificación'!$E$5:$E$1100&amp;'I-Gasificación'!$F$5:$F$1100,0))</f>
        <v>6664</v>
      </c>
      <c r="J394" s="112">
        <f>INDEX('I-Baremo_Depósitos_Lapesa'!$C:$C,MATCH($E394,'I-Baremo_Depósitos_Lapesa'!$B:$B,0),1)</f>
        <v>22724</v>
      </c>
      <c r="K394" s="78">
        <f t="shared" si="68"/>
        <v>32462.857142857145</v>
      </c>
      <c r="L394" s="122">
        <f>INDEX('I-Baremo_VA_Lapesa'!$D$5:$K$66,MATCH($E394,'I-Baremo_VA_Lapesa'!$C$5:$C$66,0),MATCH($G394,'I-Baremo_VA_Lapesa'!$D$4:$K$4,0))</f>
        <v>32702</v>
      </c>
      <c r="M394" s="123">
        <f t="shared" si="69"/>
        <v>46717.142857142862</v>
      </c>
      <c r="N394" s="113" cm="1">
        <f t="array" ref="N394">IF(AND($H394&lt;=4800,$I394&lt;=560),0,SUMPRODUCT(--($I394&gt;'I-Baremo_Regulación_Lapesa'!$B$4:$B$8),--($I394&lt;='I-Baremo_Regulación_Lapesa'!$C$4:$C$8),'I-Baremo_Regulación_Lapesa'!$D$4:$D$8))</f>
        <v>3820</v>
      </c>
      <c r="O394" s="78">
        <f t="shared" si="70"/>
        <v>5457.1428571428578</v>
      </c>
      <c r="P394" s="112">
        <f t="shared" si="71"/>
        <v>59246</v>
      </c>
      <c r="Q394" s="74">
        <f t="shared" si="72"/>
        <v>84637.142857142855</v>
      </c>
      <c r="R394" s="113">
        <f>INDEX('I-Baremo_Legalización'!$D$4:$D$100,MATCH($E394,'I-Baremo_Legalización'!$C$4:$C$100,0),1)</f>
        <v>2038.3500000000001</v>
      </c>
      <c r="S394" s="113" cm="1">
        <f t="array" ref="S394">+INDEX('I-Baremo_Acuerdo_Marco'!$F$2:$F$221,MATCH($C394&amp;$E394&amp;$G394,'I-Baremo_Acuerdo_Marco'!$C$2:$C$221&amp;'I-Baremo_Acuerdo_Marco'!$D$2:$D$221&amp;'I-Baremo_Acuerdo_Marco'!$E$2:$E$221,0))</f>
        <v>26752.010999999999</v>
      </c>
      <c r="T394" s="112">
        <f t="shared" si="77"/>
        <v>88036.361000000004</v>
      </c>
      <c r="U394" s="116">
        <f t="shared" si="73"/>
        <v>113427.50385714286</v>
      </c>
      <c r="V394" s="74" t="str">
        <f t="shared" si="74"/>
        <v>AéreoB6664</v>
      </c>
      <c r="W394" s="148">
        <f>+IF(AND($C394='C-Aux_CA'!$C$7,$D394='C-Aux_CA'!$C$5,$I394&gt;='C-Aux_CA'!$C$14,$H394&gt;='C-Aux_CA'!$C$15),1,0)</f>
        <v>0</v>
      </c>
      <c r="X394" s="148">
        <f t="shared" si="75"/>
        <v>1</v>
      </c>
      <c r="Y394" s="151" cm="1">
        <f t="array" ref="Y394">IF(W394=0,0,SUMPRODUCT(--($T394&gt;='C-BaremoVectorial'!$T$4:$T$1101),--(1=$W$4:$W$1101)))</f>
        <v>0</v>
      </c>
      <c r="Z394" s="151">
        <f t="shared" si="76"/>
        <v>0</v>
      </c>
      <c r="AA394" s="151" cm="1">
        <f t="array" ref="AA394">IF($W394=0,0,SUMPRODUCT(--(1=$W$4:$W$1101),--($U394&gt;='C-BaremoVectorial'!$U$4:$U$1101)))</f>
        <v>0</v>
      </c>
      <c r="AB394" s="21"/>
      <c r="AC394" s="21"/>
      <c r="AD394" s="21"/>
    </row>
    <row r="395" spans="1:30" ht="14.5" x14ac:dyDescent="0.35">
      <c r="A395" s="73">
        <f t="shared" si="67"/>
        <v>172</v>
      </c>
      <c r="B395" s="79" t="s">
        <v>8270</v>
      </c>
      <c r="C395" s="79" t="s">
        <v>8244</v>
      </c>
      <c r="D395" s="79" t="s">
        <v>14</v>
      </c>
      <c r="E395" s="79" t="s">
        <v>35</v>
      </c>
      <c r="F395" s="183">
        <v>1</v>
      </c>
      <c r="G395" s="79" t="s">
        <v>8299</v>
      </c>
      <c r="H395" s="78">
        <v>34000</v>
      </c>
      <c r="I395" s="74" cm="1">
        <f t="array" ref="I395">+INDEX('I-Gasificación'!$G$5:$G$1100,MATCH($C395&amp;$D395&amp;$E395&amp;$G395,'I-Gasificación'!$C$5:$C$1100&amp;'I-Gasificación'!$D$5:$D$1100&amp;'I-Gasificación'!$E$5:$E$1100&amp;'I-Gasificación'!$F$5:$F$1100,0))</f>
        <v>6832</v>
      </c>
      <c r="J395" s="112">
        <f>INDEX('I-Baremo_Depósitos_Lapesa'!$C:$C,MATCH($E395,'I-Baremo_Depósitos_Lapesa'!$B:$B,0),1)</f>
        <v>25239</v>
      </c>
      <c r="K395" s="78">
        <f t="shared" si="68"/>
        <v>36055.71428571429</v>
      </c>
      <c r="L395" s="122">
        <f>INDEX('I-Baremo_VA_Lapesa'!$D$5:$K$66,MATCH($E395,'I-Baremo_VA_Lapesa'!$C$5:$C$66,0),MATCH($G395,'I-Baremo_VA_Lapesa'!$D$4:$K$4,0))</f>
        <v>32702</v>
      </c>
      <c r="M395" s="123">
        <f t="shared" si="69"/>
        <v>46717.142857142862</v>
      </c>
      <c r="N395" s="113" cm="1">
        <f t="array" ref="N395">IF(AND($H395&lt;=4800,$I395&lt;=560),0,SUMPRODUCT(--($I395&gt;'I-Baremo_Regulación_Lapesa'!$B$4:$B$8),--($I395&lt;='I-Baremo_Regulación_Lapesa'!$C$4:$C$8),'I-Baremo_Regulación_Lapesa'!$D$4:$D$8))</f>
        <v>3820</v>
      </c>
      <c r="O395" s="78">
        <f t="shared" si="70"/>
        <v>5457.1428571428578</v>
      </c>
      <c r="P395" s="112">
        <f t="shared" si="71"/>
        <v>61761</v>
      </c>
      <c r="Q395" s="74">
        <f t="shared" si="72"/>
        <v>88230.000000000015</v>
      </c>
      <c r="R395" s="113">
        <f>INDEX('I-Baremo_Legalización'!$D$4:$D$100,MATCH($E395,'I-Baremo_Legalización'!$C$4:$C$100,0),1)</f>
        <v>2038.3500000000001</v>
      </c>
      <c r="S395" s="113" cm="1">
        <f t="array" ref="S395">+INDEX('I-Baremo_Acuerdo_Marco'!$F$2:$F$221,MATCH($C395&amp;$E395&amp;$G395,'I-Baremo_Acuerdo_Marco'!$C$2:$C$221&amp;'I-Baremo_Acuerdo_Marco'!$D$2:$D$221&amp;'I-Baremo_Acuerdo_Marco'!$E$2:$E$221,0))</f>
        <v>25172.411</v>
      </c>
      <c r="T395" s="112">
        <f t="shared" si="77"/>
        <v>88971.760999999999</v>
      </c>
      <c r="U395" s="116">
        <f t="shared" si="73"/>
        <v>115440.76100000003</v>
      </c>
      <c r="V395" s="74" t="str">
        <f t="shared" si="74"/>
        <v>AéreoB6832</v>
      </c>
      <c r="W395" s="148">
        <f>+IF(AND($C395='C-Aux_CA'!$C$7,$D395='C-Aux_CA'!$C$5,$I395&gt;='C-Aux_CA'!$C$14,$H395&gt;='C-Aux_CA'!$C$15),1,0)</f>
        <v>0</v>
      </c>
      <c r="X395" s="148">
        <f t="shared" si="75"/>
        <v>1</v>
      </c>
      <c r="Y395" s="151" cm="1">
        <f t="array" ref="Y395">IF(W395=0,0,SUMPRODUCT(--($T395&gt;='C-BaremoVectorial'!$T$4:$T$1101),--(1=$W$4:$W$1101)))</f>
        <v>0</v>
      </c>
      <c r="Z395" s="151">
        <f t="shared" si="76"/>
        <v>0</v>
      </c>
      <c r="AA395" s="151" cm="1">
        <f t="array" ref="AA395">IF($W395=0,0,SUMPRODUCT(--(1=$W$4:$W$1101),--($U395&gt;='C-BaremoVectorial'!$U$4:$U$1101)))</f>
        <v>0</v>
      </c>
      <c r="AB395" s="21"/>
      <c r="AC395" s="21"/>
      <c r="AD395" s="21"/>
    </row>
    <row r="396" spans="1:30" ht="14.5" x14ac:dyDescent="0.35">
      <c r="A396" s="73">
        <f t="shared" si="67"/>
        <v>173</v>
      </c>
      <c r="B396" s="79" t="s">
        <v>8270</v>
      </c>
      <c r="C396" s="79" t="s">
        <v>8244</v>
      </c>
      <c r="D396" s="79" t="s">
        <v>14</v>
      </c>
      <c r="E396" s="79" t="s">
        <v>36</v>
      </c>
      <c r="F396" s="183">
        <v>1</v>
      </c>
      <c r="G396" s="79" t="s">
        <v>8299</v>
      </c>
      <c r="H396" s="78">
        <v>33000</v>
      </c>
      <c r="I396" s="74" cm="1">
        <f t="array" ref="I396">+INDEX('I-Gasificación'!$G$5:$G$1100,MATCH($C396&amp;$D396&amp;$E396&amp;$G396,'I-Gasificación'!$C$5:$C$1100&amp;'I-Gasificación'!$D$5:$D$1100&amp;'I-Gasificación'!$E$5:$E$1100&amp;'I-Gasificación'!$F$5:$F$1100,0))</f>
        <v>6608</v>
      </c>
      <c r="J396" s="112">
        <f>INDEX('I-Baremo_Depósitos_Lapesa'!$C:$C,MATCH($E396,'I-Baremo_Depósitos_Lapesa'!$B:$B,0),1)</f>
        <v>33708</v>
      </c>
      <c r="K396" s="78">
        <f t="shared" si="68"/>
        <v>48154.285714285717</v>
      </c>
      <c r="L396" s="122">
        <f>INDEX('I-Baremo_VA_Lapesa'!$D$5:$K$66,MATCH($E396,'I-Baremo_VA_Lapesa'!$C$5:$C$66,0),MATCH($G396,'I-Baremo_VA_Lapesa'!$D$4:$K$4,0))</f>
        <v>32702</v>
      </c>
      <c r="M396" s="123">
        <f t="shared" si="69"/>
        <v>46717.142857142862</v>
      </c>
      <c r="N396" s="113" cm="1">
        <f t="array" ref="N396">IF(AND($H396&lt;=4800,$I396&lt;=560),0,SUMPRODUCT(--($I396&gt;'I-Baremo_Regulación_Lapesa'!$B$4:$B$8),--($I396&lt;='I-Baremo_Regulación_Lapesa'!$C$4:$C$8),'I-Baremo_Regulación_Lapesa'!$D$4:$D$8))</f>
        <v>3820</v>
      </c>
      <c r="O396" s="78">
        <f t="shared" si="70"/>
        <v>5457.1428571428578</v>
      </c>
      <c r="P396" s="112">
        <f t="shared" si="71"/>
        <v>70230</v>
      </c>
      <c r="Q396" s="74">
        <f t="shared" si="72"/>
        <v>100328.57142857143</v>
      </c>
      <c r="R396" s="113">
        <f>INDEX('I-Baremo_Legalización'!$D$4:$D$100,MATCH($E396,'I-Baremo_Legalización'!$C$4:$C$100,0),1)</f>
        <v>2038.3500000000001</v>
      </c>
      <c r="S396" s="113" cm="1">
        <f t="array" ref="S396">+INDEX('I-Baremo_Acuerdo_Marco'!$F$2:$F$221,MATCH($C396&amp;$E396&amp;$G396,'I-Baremo_Acuerdo_Marco'!$C$2:$C$221&amp;'I-Baremo_Acuerdo_Marco'!$D$2:$D$221&amp;'I-Baremo_Acuerdo_Marco'!$E$2:$E$221,0))</f>
        <v>26969.811000000002</v>
      </c>
      <c r="T396" s="112">
        <f t="shared" si="77"/>
        <v>99238.161000000007</v>
      </c>
      <c r="U396" s="116">
        <f t="shared" si="73"/>
        <v>129336.73242857144</v>
      </c>
      <c r="V396" s="74" t="str">
        <f t="shared" si="74"/>
        <v>AéreoB6608</v>
      </c>
      <c r="W396" s="148">
        <f>+IF(AND($C396='C-Aux_CA'!$C$7,$D396='C-Aux_CA'!$C$5,$I396&gt;='C-Aux_CA'!$C$14,$H396&gt;='C-Aux_CA'!$C$15),1,0)</f>
        <v>0</v>
      </c>
      <c r="X396" s="148">
        <f t="shared" si="75"/>
        <v>1</v>
      </c>
      <c r="Y396" s="151" cm="1">
        <f t="array" ref="Y396">IF(W396=0,0,SUMPRODUCT(--($T396&gt;='C-BaremoVectorial'!$T$4:$T$1101),--(1=$W$4:$W$1101)))</f>
        <v>0</v>
      </c>
      <c r="Z396" s="151">
        <f t="shared" si="76"/>
        <v>0</v>
      </c>
      <c r="AA396" s="151" cm="1">
        <f t="array" ref="AA396">IF($W396=0,0,SUMPRODUCT(--(1=$W$4:$W$1101),--($U396&gt;='C-BaremoVectorial'!$U$4:$U$1101)))</f>
        <v>0</v>
      </c>
      <c r="AB396" s="21"/>
      <c r="AC396" s="21"/>
      <c r="AD396" s="21"/>
    </row>
    <row r="397" spans="1:30" ht="14.5" x14ac:dyDescent="0.35">
      <c r="A397" s="73">
        <f t="shared" si="67"/>
        <v>174</v>
      </c>
      <c r="B397" s="79" t="s">
        <v>8270</v>
      </c>
      <c r="C397" s="79" t="s">
        <v>8244</v>
      </c>
      <c r="D397" s="79" t="s">
        <v>14</v>
      </c>
      <c r="E397" s="79" t="s">
        <v>37</v>
      </c>
      <c r="F397" s="183">
        <v>1</v>
      </c>
      <c r="G397" s="79" t="s">
        <v>8299</v>
      </c>
      <c r="H397" s="78">
        <v>50000</v>
      </c>
      <c r="I397" s="74" cm="1">
        <f t="array" ref="I397">+INDEX('I-Gasificación'!$G$5:$G$1100,MATCH($C397&amp;$D397&amp;$E397&amp;$G397,'I-Gasificación'!$C$5:$C$1100&amp;'I-Gasificación'!$D$5:$D$1100&amp;'I-Gasificación'!$E$5:$E$1100&amp;'I-Gasificación'!$F$5:$F$1100,0))</f>
        <v>7070</v>
      </c>
      <c r="J397" s="112">
        <f>INDEX('I-Baremo_Depósitos_Lapesa'!$C:$C,MATCH($E397,'I-Baremo_Depósitos_Lapesa'!$B:$B,0),1)</f>
        <v>44444</v>
      </c>
      <c r="K397" s="78">
        <f t="shared" si="68"/>
        <v>63491.428571428572</v>
      </c>
      <c r="L397" s="122">
        <f>INDEX('I-Baremo_VA_Lapesa'!$D$5:$K$66,MATCH($E397,'I-Baremo_VA_Lapesa'!$C$5:$C$66,0),MATCH($G397,'I-Baremo_VA_Lapesa'!$D$4:$K$4,0))</f>
        <v>32702</v>
      </c>
      <c r="M397" s="123">
        <f t="shared" si="69"/>
        <v>46717.142857142862</v>
      </c>
      <c r="N397" s="113" cm="1">
        <f t="array" ref="N397">IF(AND($H397&lt;=4800,$I397&lt;=560),0,SUMPRODUCT(--($I397&gt;'I-Baremo_Regulación_Lapesa'!$B$4:$B$8),--($I397&lt;='I-Baremo_Regulación_Lapesa'!$C$4:$C$8),'I-Baremo_Regulación_Lapesa'!$D$4:$D$8))</f>
        <v>4700</v>
      </c>
      <c r="O397" s="78">
        <f t="shared" si="70"/>
        <v>6714.2857142857147</v>
      </c>
      <c r="P397" s="112">
        <f t="shared" si="71"/>
        <v>81846</v>
      </c>
      <c r="Q397" s="74">
        <f t="shared" si="72"/>
        <v>116922.85714285714</v>
      </c>
      <c r="R397" s="113">
        <f>INDEX('I-Baremo_Legalización'!$D$4:$D$100,MATCH($E397,'I-Baremo_Legalización'!$C$4:$C$100,0),1)</f>
        <v>2038.3500000000001</v>
      </c>
      <c r="S397" s="113" cm="1">
        <f t="array" ref="S397">+INDEX('I-Baremo_Acuerdo_Marco'!$F$2:$F$221,MATCH($C397&amp;$E397&amp;$G397,'I-Baremo_Acuerdo_Marco'!$C$2:$C$221&amp;'I-Baremo_Acuerdo_Marco'!$D$2:$D$221&amp;'I-Baremo_Acuerdo_Marco'!$E$2:$E$221,0))</f>
        <v>27986.210999999999</v>
      </c>
      <c r="T397" s="112">
        <f t="shared" si="77"/>
        <v>111870.561</v>
      </c>
      <c r="U397" s="116">
        <f t="shared" si="73"/>
        <v>146947.41814285715</v>
      </c>
      <c r="V397" s="74" t="str">
        <f t="shared" si="74"/>
        <v>AéreoB7070</v>
      </c>
      <c r="W397" s="148">
        <f>+IF(AND($C397='C-Aux_CA'!$C$7,$D397='C-Aux_CA'!$C$5,$I397&gt;='C-Aux_CA'!$C$14,$H397&gt;='C-Aux_CA'!$C$15),1,0)</f>
        <v>0</v>
      </c>
      <c r="X397" s="148">
        <f t="shared" si="75"/>
        <v>1</v>
      </c>
      <c r="Y397" s="151" cm="1">
        <f t="array" ref="Y397">IF(W397=0,0,SUMPRODUCT(--($T397&gt;='C-BaremoVectorial'!$T$4:$T$1101),--(1=$W$4:$W$1101)))</f>
        <v>0</v>
      </c>
      <c r="Z397" s="151">
        <f t="shared" si="76"/>
        <v>0</v>
      </c>
      <c r="AA397" s="151" cm="1">
        <f t="array" ref="AA397">IF($W397=0,0,SUMPRODUCT(--(1=$W$4:$W$1101),--($U397&gt;='C-BaremoVectorial'!$U$4:$U$1101)))</f>
        <v>0</v>
      </c>
      <c r="AB397" s="21"/>
      <c r="AC397" s="21"/>
      <c r="AD397" s="21"/>
    </row>
    <row r="398" spans="1:30" ht="14.5" x14ac:dyDescent="0.35">
      <c r="A398" s="73">
        <f t="shared" si="67"/>
        <v>175</v>
      </c>
      <c r="B398" s="79" t="s">
        <v>8270</v>
      </c>
      <c r="C398" s="79" t="s">
        <v>8244</v>
      </c>
      <c r="D398" s="79" t="s">
        <v>14</v>
      </c>
      <c r="E398" s="79" t="s">
        <v>38</v>
      </c>
      <c r="F398" s="183">
        <v>1</v>
      </c>
      <c r="G398" s="79" t="s">
        <v>8299</v>
      </c>
      <c r="H398" s="78">
        <v>59000</v>
      </c>
      <c r="I398" s="74" cm="1">
        <f t="array" ref="I398">+INDEX('I-Gasificación'!$G$5:$G$1100,MATCH($C398&amp;$D398&amp;$E398&amp;$G398,'I-Gasificación'!$C$5:$C$1100&amp;'I-Gasificación'!$D$5:$D$1100&amp;'I-Gasificación'!$E$5:$E$1100&amp;'I-Gasificación'!$F$5:$F$1100,0))</f>
        <v>7336</v>
      </c>
      <c r="J398" s="112">
        <f>INDEX('I-Baremo_Depósitos_Lapesa'!$C:$C,MATCH($E398,'I-Baremo_Depósitos_Lapesa'!$B:$B,0),1)</f>
        <v>54246</v>
      </c>
      <c r="K398" s="78">
        <f t="shared" si="68"/>
        <v>77494.285714285725</v>
      </c>
      <c r="L398" s="122">
        <f>INDEX('I-Baremo_VA_Lapesa'!$D$5:$K$66,MATCH($E398,'I-Baremo_VA_Lapesa'!$C$5:$C$66,0),MATCH($G398,'I-Baremo_VA_Lapesa'!$D$4:$K$4,0))</f>
        <v>32702</v>
      </c>
      <c r="M398" s="123">
        <f t="shared" si="69"/>
        <v>46717.142857142862</v>
      </c>
      <c r="N398" s="113" cm="1">
        <f t="array" ref="N398">IF(AND($H398&lt;=4800,$I398&lt;=560),0,SUMPRODUCT(--($I398&gt;'I-Baremo_Regulación_Lapesa'!$B$4:$B$8),--($I398&lt;='I-Baremo_Regulación_Lapesa'!$C$4:$C$8),'I-Baremo_Regulación_Lapesa'!$D$4:$D$8))</f>
        <v>4700</v>
      </c>
      <c r="O398" s="78">
        <f t="shared" si="70"/>
        <v>6714.2857142857147</v>
      </c>
      <c r="P398" s="112">
        <f t="shared" si="71"/>
        <v>91648</v>
      </c>
      <c r="Q398" s="74">
        <f t="shared" si="72"/>
        <v>130925.71428571429</v>
      </c>
      <c r="R398" s="113">
        <f>INDEX('I-Baremo_Legalización'!$D$4:$D$100,MATCH($E398,'I-Baremo_Legalización'!$C$4:$C$100,0),1)</f>
        <v>2038.3500000000001</v>
      </c>
      <c r="S398" s="113" cm="1">
        <f t="array" ref="S398">+INDEX('I-Baremo_Acuerdo_Marco'!$F$2:$F$221,MATCH($C398&amp;$E398&amp;$G398,'I-Baremo_Acuerdo_Marco'!$C$2:$C$221&amp;'I-Baremo_Acuerdo_Marco'!$D$2:$D$221&amp;'I-Baremo_Acuerdo_Marco'!$E$2:$E$221,0))</f>
        <v>29975.011000000002</v>
      </c>
      <c r="T398" s="112">
        <f t="shared" si="77"/>
        <v>123661.361</v>
      </c>
      <c r="U398" s="116">
        <f t="shared" si="73"/>
        <v>162939.07528571429</v>
      </c>
      <c r="V398" s="74" t="str">
        <f t="shared" si="74"/>
        <v>AéreoB7336</v>
      </c>
      <c r="W398" s="148">
        <f>+IF(AND($C398='C-Aux_CA'!$C$7,$D398='C-Aux_CA'!$C$5,$I398&gt;='C-Aux_CA'!$C$14,$H398&gt;='C-Aux_CA'!$C$15),1,0)</f>
        <v>0</v>
      </c>
      <c r="X398" s="148">
        <f t="shared" si="75"/>
        <v>1</v>
      </c>
      <c r="Y398" s="151" cm="1">
        <f t="array" ref="Y398">IF(W398=0,0,SUMPRODUCT(--($T398&gt;='C-BaremoVectorial'!$T$4:$T$1101),--(1=$W$4:$W$1101)))</f>
        <v>0</v>
      </c>
      <c r="Z398" s="151">
        <f t="shared" si="76"/>
        <v>0</v>
      </c>
      <c r="AA398" s="151" cm="1">
        <f t="array" ref="AA398">IF($W398=0,0,SUMPRODUCT(--(1=$W$4:$W$1101),--($U398&gt;='C-BaremoVectorial'!$U$4:$U$1101)))</f>
        <v>0</v>
      </c>
      <c r="AB398" s="21"/>
      <c r="AC398" s="21"/>
      <c r="AD398" s="21"/>
    </row>
    <row r="399" spans="1:30" ht="14.5" x14ac:dyDescent="0.35">
      <c r="A399" s="73">
        <f t="shared" si="67"/>
        <v>176</v>
      </c>
      <c r="B399" s="79" t="s">
        <v>8270</v>
      </c>
      <c r="C399" s="79" t="s">
        <v>8244</v>
      </c>
      <c r="D399" s="79" t="s">
        <v>14</v>
      </c>
      <c r="E399" s="79" t="s">
        <v>39</v>
      </c>
      <c r="F399" s="183">
        <v>1</v>
      </c>
      <c r="G399" s="79" t="s">
        <v>8299</v>
      </c>
      <c r="H399" s="78">
        <v>50000</v>
      </c>
      <c r="I399" s="74" cm="1">
        <f t="array" ref="I399">+INDEX('I-Gasificación'!$G$5:$G$1100,MATCH($C399&amp;$D399&amp;$E399&amp;$G399,'I-Gasificación'!$C$5:$C$1100&amp;'I-Gasificación'!$D$5:$D$1100&amp;'I-Gasificación'!$E$5:$E$1100&amp;'I-Gasificación'!$F$5:$F$1100,0))</f>
        <v>6958</v>
      </c>
      <c r="J399" s="112">
        <f>INDEX('I-Baremo_Depósitos_Lapesa'!$C:$C,MATCH($E399,'I-Baremo_Depósitos_Lapesa'!$B:$B,0),1)</f>
        <v>45432</v>
      </c>
      <c r="K399" s="78">
        <f t="shared" si="68"/>
        <v>64902.857142857145</v>
      </c>
      <c r="L399" s="122">
        <f>INDEX('I-Baremo_VA_Lapesa'!$D$5:$K$66,MATCH($E399,'I-Baremo_VA_Lapesa'!$C$5:$C$66,0),MATCH($G399,'I-Baremo_VA_Lapesa'!$D$4:$K$4,0))</f>
        <v>32702</v>
      </c>
      <c r="M399" s="123">
        <f t="shared" si="69"/>
        <v>46717.142857142862</v>
      </c>
      <c r="N399" s="113" cm="1">
        <f t="array" ref="N399">IF(AND($H399&lt;=4800,$I399&lt;=560),0,SUMPRODUCT(--($I399&gt;'I-Baremo_Regulación_Lapesa'!$B$4:$B$8),--($I399&lt;='I-Baremo_Regulación_Lapesa'!$C$4:$C$8),'I-Baremo_Regulación_Lapesa'!$D$4:$D$8))</f>
        <v>3820</v>
      </c>
      <c r="O399" s="78">
        <f t="shared" si="70"/>
        <v>5457.1428571428578</v>
      </c>
      <c r="P399" s="112">
        <f t="shared" si="71"/>
        <v>81954</v>
      </c>
      <c r="Q399" s="74">
        <f t="shared" si="72"/>
        <v>117077.14285714286</v>
      </c>
      <c r="R399" s="113">
        <f>INDEX('I-Baremo_Legalización'!$D$4:$D$100,MATCH($E399,'I-Baremo_Legalización'!$C$4:$C$100,0),1)</f>
        <v>2038.3500000000001</v>
      </c>
      <c r="S399" s="113" cm="1">
        <f t="array" ref="S399">+INDEX('I-Baremo_Acuerdo_Marco'!$F$2:$F$221,MATCH($C399&amp;$E399&amp;$G399,'I-Baremo_Acuerdo_Marco'!$C$2:$C$221&amp;'I-Baremo_Acuerdo_Marco'!$D$2:$D$221&amp;'I-Baremo_Acuerdo_Marco'!$E$2:$E$221,0))</f>
        <v>29532.811000000002</v>
      </c>
      <c r="T399" s="112">
        <f t="shared" si="77"/>
        <v>113525.16100000001</v>
      </c>
      <c r="U399" s="116">
        <f t="shared" si="73"/>
        <v>148648.30385714286</v>
      </c>
      <c r="V399" s="74" t="str">
        <f t="shared" si="74"/>
        <v>AéreoB6958</v>
      </c>
      <c r="W399" s="148">
        <f>+IF(AND($C399='C-Aux_CA'!$C$7,$D399='C-Aux_CA'!$C$5,$I399&gt;='C-Aux_CA'!$C$14,$H399&gt;='C-Aux_CA'!$C$15),1,0)</f>
        <v>0</v>
      </c>
      <c r="X399" s="148">
        <f t="shared" si="75"/>
        <v>1</v>
      </c>
      <c r="Y399" s="151" cm="1">
        <f t="array" ref="Y399">IF(W399=0,0,SUMPRODUCT(--($T399&gt;='C-BaremoVectorial'!$T$4:$T$1101),--(1=$W$4:$W$1101)))</f>
        <v>0</v>
      </c>
      <c r="Z399" s="151">
        <f t="shared" si="76"/>
        <v>0</v>
      </c>
      <c r="AA399" s="151" cm="1">
        <f t="array" ref="AA399">IF($W399=0,0,SUMPRODUCT(--(1=$W$4:$W$1101),--($U399&gt;='C-BaremoVectorial'!$U$4:$U$1101)))</f>
        <v>0</v>
      </c>
      <c r="AB399" s="21"/>
      <c r="AC399" s="21"/>
      <c r="AD399" s="21"/>
    </row>
    <row r="400" spans="1:30" ht="14.5" x14ac:dyDescent="0.35">
      <c r="A400" s="73">
        <f t="shared" si="67"/>
        <v>177</v>
      </c>
      <c r="B400" s="79" t="s">
        <v>8270</v>
      </c>
      <c r="C400" s="79" t="s">
        <v>8244</v>
      </c>
      <c r="D400" s="79" t="s">
        <v>14</v>
      </c>
      <c r="E400" s="79" t="s">
        <v>40</v>
      </c>
      <c r="F400" s="183">
        <v>1</v>
      </c>
      <c r="G400" s="79" t="s">
        <v>8299</v>
      </c>
      <c r="H400" s="78">
        <v>69000</v>
      </c>
      <c r="I400" s="74" cm="1">
        <f t="array" ref="I400">+INDEX('I-Gasificación'!$G$5:$G$1100,MATCH($C400&amp;$D400&amp;$E400&amp;$G400,'I-Gasificación'!$C$5:$C$1100&amp;'I-Gasificación'!$D$5:$D$1100&amp;'I-Gasificación'!$E$5:$E$1100&amp;'I-Gasificación'!$F$5:$F$1100,0))</f>
        <v>7616</v>
      </c>
      <c r="J400" s="112">
        <f>INDEX('I-Baremo_Depósitos_Lapesa'!$C:$C,MATCH($E400,'I-Baremo_Depósitos_Lapesa'!$B:$B,0),1)</f>
        <v>67147</v>
      </c>
      <c r="K400" s="78">
        <f t="shared" si="68"/>
        <v>95924.285714285725</v>
      </c>
      <c r="L400" s="122">
        <f>INDEX('I-Baremo_VA_Lapesa'!$D$5:$K$66,MATCH($E400,'I-Baremo_VA_Lapesa'!$C$5:$C$66,0),MATCH($G400,'I-Baremo_VA_Lapesa'!$D$4:$K$4,0))</f>
        <v>32702</v>
      </c>
      <c r="M400" s="123">
        <f t="shared" si="69"/>
        <v>46717.142857142862</v>
      </c>
      <c r="N400" s="113" cm="1">
        <f t="array" ref="N400">IF(AND($H400&lt;=4800,$I400&lt;=560),0,SUMPRODUCT(--($I400&gt;'I-Baremo_Regulación_Lapesa'!$B$4:$B$8),--($I400&lt;='I-Baremo_Regulación_Lapesa'!$C$4:$C$8),'I-Baremo_Regulación_Lapesa'!$D$4:$D$8))</f>
        <v>4700</v>
      </c>
      <c r="O400" s="78">
        <f t="shared" si="70"/>
        <v>6714.2857142857147</v>
      </c>
      <c r="P400" s="112">
        <f t="shared" si="71"/>
        <v>104549</v>
      </c>
      <c r="Q400" s="74">
        <f t="shared" si="72"/>
        <v>149355.71428571429</v>
      </c>
      <c r="R400" s="113">
        <f>INDEX('I-Baremo_Legalización'!$D$4:$D$100,MATCH($E400,'I-Baremo_Legalización'!$C$4:$C$100,0),1)</f>
        <v>3215.3500000000004</v>
      </c>
      <c r="S400" s="113" cm="1">
        <f t="array" ref="S400">+INDEX('I-Baremo_Acuerdo_Marco'!$F$2:$F$221,MATCH($C400&amp;$E400&amp;$G400,'I-Baremo_Acuerdo_Marco'!$C$2:$C$221&amp;'I-Baremo_Acuerdo_Marco'!$D$2:$D$221&amp;'I-Baremo_Acuerdo_Marco'!$E$2:$E$221,0))</f>
        <v>29975.011000000002</v>
      </c>
      <c r="T400" s="112">
        <f t="shared" si="77"/>
        <v>137739.361</v>
      </c>
      <c r="U400" s="116">
        <f t="shared" si="73"/>
        <v>182546.07528571429</v>
      </c>
      <c r="V400" s="74" t="str">
        <f t="shared" si="74"/>
        <v>AéreoB7616</v>
      </c>
      <c r="W400" s="148">
        <f>+IF(AND($C400='C-Aux_CA'!$C$7,$D400='C-Aux_CA'!$C$5,$I400&gt;='C-Aux_CA'!$C$14,$H400&gt;='C-Aux_CA'!$C$15),1,0)</f>
        <v>0</v>
      </c>
      <c r="X400" s="148">
        <f t="shared" si="75"/>
        <v>1</v>
      </c>
      <c r="Y400" s="151" cm="1">
        <f t="array" ref="Y400">IF(W400=0,0,SUMPRODUCT(--($T400&gt;='C-BaremoVectorial'!$T$4:$T$1101),--(1=$W$4:$W$1101)))</f>
        <v>0</v>
      </c>
      <c r="Z400" s="151">
        <f t="shared" si="76"/>
        <v>0</v>
      </c>
      <c r="AA400" s="151" cm="1">
        <f t="array" ref="AA400">IF($W400=0,0,SUMPRODUCT(--(1=$W$4:$W$1101),--($U400&gt;='C-BaremoVectorial'!$U$4:$U$1101)))</f>
        <v>0</v>
      </c>
      <c r="AB400" s="21"/>
      <c r="AC400" s="21"/>
      <c r="AD400" s="21"/>
    </row>
    <row r="401" spans="1:30" ht="14.5" x14ac:dyDescent="0.35">
      <c r="A401" s="73">
        <f t="shared" si="67"/>
        <v>178</v>
      </c>
      <c r="B401" s="79" t="s">
        <v>8271</v>
      </c>
      <c r="C401" s="79" t="s">
        <v>8244</v>
      </c>
      <c r="D401" s="79" t="s">
        <v>14</v>
      </c>
      <c r="E401" s="79" t="s">
        <v>29</v>
      </c>
      <c r="F401" s="183">
        <v>1</v>
      </c>
      <c r="G401" s="79" t="s">
        <v>8300</v>
      </c>
      <c r="H401" s="78">
        <v>13000</v>
      </c>
      <c r="I401" s="74" cm="1">
        <f t="array" ref="I401">+INDEX('I-Gasificación'!$G$5:$G$1100,MATCH($C401&amp;$D401&amp;$E401&amp;$G401,'I-Gasificación'!$C$5:$C$1100&amp;'I-Gasificación'!$D$5:$D$1100&amp;'I-Gasificación'!$E$5:$E$1100&amp;'I-Gasificación'!$F$5:$F$1100,0))</f>
        <v>8974</v>
      </c>
      <c r="J401" s="112">
        <f>INDEX('I-Baremo_Depósitos_Lapesa'!$C:$C,MATCH($E401,'I-Baremo_Depósitos_Lapesa'!$B:$B,0),1)</f>
        <v>10510</v>
      </c>
      <c r="K401" s="78">
        <f t="shared" si="68"/>
        <v>15014.285714285716</v>
      </c>
      <c r="L401" s="122">
        <f>INDEX('I-Baremo_VA_Lapesa'!$D$5:$K$66,MATCH($E401,'I-Baremo_VA_Lapesa'!$C$5:$C$66,0),MATCH($G401,'I-Baremo_VA_Lapesa'!$D$4:$K$4,0))</f>
        <v>39522</v>
      </c>
      <c r="M401" s="123">
        <f t="shared" si="69"/>
        <v>56460</v>
      </c>
      <c r="N401" s="113" cm="1">
        <f t="array" ref="N401">IF(AND($H401&lt;=4800,$I401&lt;=560),0,SUMPRODUCT(--($I401&gt;'I-Baremo_Regulación_Lapesa'!$B$4:$B$8),--($I401&lt;='I-Baremo_Regulación_Lapesa'!$C$4:$C$8),'I-Baremo_Regulación_Lapesa'!$D$4:$D$8))</f>
        <v>4700</v>
      </c>
      <c r="O401" s="78">
        <f t="shared" si="70"/>
        <v>6714.2857142857147</v>
      </c>
      <c r="P401" s="112">
        <f t="shared" si="71"/>
        <v>54732</v>
      </c>
      <c r="Q401" s="74">
        <f t="shared" si="72"/>
        <v>78188.57142857142</v>
      </c>
      <c r="R401" s="113">
        <f>INDEX('I-Baremo_Legalización'!$D$4:$D$100,MATCH($E401,'I-Baremo_Legalización'!$C$4:$C$100,0),1)</f>
        <v>1257.25</v>
      </c>
      <c r="S401" s="113" cm="1">
        <f t="array" ref="S401">+INDEX('I-Baremo_Acuerdo_Marco'!$F$2:$F$221,MATCH($C401&amp;$E401&amp;$G401,'I-Baremo_Acuerdo_Marco'!$C$2:$C$221&amp;'I-Baremo_Acuerdo_Marco'!$D$2:$D$221&amp;'I-Baremo_Acuerdo_Marco'!$E$2:$E$221,0))</f>
        <v>22538.285</v>
      </c>
      <c r="T401" s="112">
        <f t="shared" si="77"/>
        <v>78527.535000000003</v>
      </c>
      <c r="U401" s="116">
        <f t="shared" si="73"/>
        <v>101984.10642857142</v>
      </c>
      <c r="V401" s="74" t="str">
        <f t="shared" si="74"/>
        <v>AéreoB8974</v>
      </c>
      <c r="W401" s="148">
        <f>+IF(AND($C401='C-Aux_CA'!$C$7,$D401='C-Aux_CA'!$C$5,$I401&gt;='C-Aux_CA'!$C$14,$H401&gt;='C-Aux_CA'!$C$15),1,0)</f>
        <v>0</v>
      </c>
      <c r="X401" s="148">
        <f t="shared" si="75"/>
        <v>1</v>
      </c>
      <c r="Y401" s="151" cm="1">
        <f t="array" ref="Y401">IF(W401=0,0,SUMPRODUCT(--($T401&gt;='C-BaremoVectorial'!$T$4:$T$1101),--(1=$W$4:$W$1101)))</f>
        <v>0</v>
      </c>
      <c r="Z401" s="151">
        <f t="shared" si="76"/>
        <v>0</v>
      </c>
      <c r="AA401" s="151" cm="1">
        <f t="array" ref="AA401">IF($W401=0,0,SUMPRODUCT(--(1=$W$4:$W$1101),--($U401&gt;='C-BaremoVectorial'!$U$4:$U$1101)))</f>
        <v>0</v>
      </c>
      <c r="AB401" s="21"/>
      <c r="AC401" s="21"/>
      <c r="AD401" s="21"/>
    </row>
    <row r="402" spans="1:30" ht="14.5" x14ac:dyDescent="0.35">
      <c r="A402" s="73">
        <f t="shared" si="67"/>
        <v>179</v>
      </c>
      <c r="B402" s="79" t="s">
        <v>8271</v>
      </c>
      <c r="C402" s="79" t="s">
        <v>8244</v>
      </c>
      <c r="D402" s="79" t="s">
        <v>14</v>
      </c>
      <c r="E402" s="79" t="s">
        <v>30</v>
      </c>
      <c r="F402" s="183">
        <v>1</v>
      </c>
      <c r="G402" s="79" t="s">
        <v>8300</v>
      </c>
      <c r="H402" s="78">
        <v>16000</v>
      </c>
      <c r="I402" s="74" cm="1">
        <f t="array" ref="I402">+INDEX('I-Gasificación'!$G$5:$G$1100,MATCH($C402&amp;$D402&amp;$E402&amp;$G402,'I-Gasificación'!$C$5:$C$1100&amp;'I-Gasificación'!$D$5:$D$1100&amp;'I-Gasificación'!$E$5:$E$1100&amp;'I-Gasificación'!$F$5:$F$1100,0))</f>
        <v>9100</v>
      </c>
      <c r="J402" s="112">
        <f>INDEX('I-Baremo_Depósitos_Lapesa'!$C:$C,MATCH($E402,'I-Baremo_Depósitos_Lapesa'!$B:$B,0),1)</f>
        <v>12792</v>
      </c>
      <c r="K402" s="78">
        <f t="shared" si="68"/>
        <v>18274.285714285714</v>
      </c>
      <c r="L402" s="122">
        <f>INDEX('I-Baremo_VA_Lapesa'!$D$5:$K$66,MATCH($E402,'I-Baremo_VA_Lapesa'!$C$5:$C$66,0),MATCH($G402,'I-Baremo_VA_Lapesa'!$D$4:$K$4,0))</f>
        <v>39522</v>
      </c>
      <c r="M402" s="123">
        <f t="shared" si="69"/>
        <v>56460</v>
      </c>
      <c r="N402" s="113" cm="1">
        <f t="array" ref="N402">IF(AND($H402&lt;=4800,$I402&lt;=560),0,SUMPRODUCT(--($I402&gt;'I-Baremo_Regulación_Lapesa'!$B$4:$B$8),--($I402&lt;='I-Baremo_Regulación_Lapesa'!$C$4:$C$8),'I-Baremo_Regulación_Lapesa'!$D$4:$D$8))</f>
        <v>4700</v>
      </c>
      <c r="O402" s="78">
        <f t="shared" si="70"/>
        <v>6714.2857142857147</v>
      </c>
      <c r="P402" s="112">
        <f t="shared" si="71"/>
        <v>57014</v>
      </c>
      <c r="Q402" s="74">
        <f t="shared" si="72"/>
        <v>81448.57142857142</v>
      </c>
      <c r="R402" s="113">
        <f>INDEX('I-Baremo_Legalización'!$D$4:$D$100,MATCH($E402,'I-Baremo_Legalización'!$C$4:$C$100,0),1)</f>
        <v>2038.3500000000001</v>
      </c>
      <c r="S402" s="113" cm="1">
        <f t="array" ref="S402">+INDEX('I-Baremo_Acuerdo_Marco'!$F$2:$F$221,MATCH($C402&amp;$E402&amp;$G402,'I-Baremo_Acuerdo_Marco'!$C$2:$C$221&amp;'I-Baremo_Acuerdo_Marco'!$D$2:$D$221&amp;'I-Baremo_Acuerdo_Marco'!$E$2:$E$221,0))</f>
        <v>23646.710999999999</v>
      </c>
      <c r="T402" s="112">
        <f t="shared" si="77"/>
        <v>82699.061000000002</v>
      </c>
      <c r="U402" s="116">
        <f t="shared" si="73"/>
        <v>107133.63242857142</v>
      </c>
      <c r="V402" s="74" t="str">
        <f t="shared" si="74"/>
        <v>AéreoB9100</v>
      </c>
      <c r="W402" s="148">
        <f>+IF(AND($C402='C-Aux_CA'!$C$7,$D402='C-Aux_CA'!$C$5,$I402&gt;='C-Aux_CA'!$C$14,$H402&gt;='C-Aux_CA'!$C$15),1,0)</f>
        <v>0</v>
      </c>
      <c r="X402" s="148">
        <f t="shared" si="75"/>
        <v>1</v>
      </c>
      <c r="Y402" s="151" cm="1">
        <f t="array" ref="Y402">IF(W402=0,0,SUMPRODUCT(--($T402&gt;='C-BaremoVectorial'!$T$4:$T$1101),--(1=$W$4:$W$1101)))</f>
        <v>0</v>
      </c>
      <c r="Z402" s="151">
        <f t="shared" si="76"/>
        <v>0</v>
      </c>
      <c r="AA402" s="151" cm="1">
        <f t="array" ref="AA402">IF($W402=0,0,SUMPRODUCT(--(1=$W$4:$W$1101),--($U402&gt;='C-BaremoVectorial'!$U$4:$U$1101)))</f>
        <v>0</v>
      </c>
      <c r="AB402" s="21"/>
      <c r="AC402" s="21"/>
      <c r="AD402" s="21"/>
    </row>
    <row r="403" spans="1:30" ht="14.5" x14ac:dyDescent="0.35">
      <c r="A403" s="73">
        <f t="shared" si="67"/>
        <v>180</v>
      </c>
      <c r="B403" s="79" t="s">
        <v>8271</v>
      </c>
      <c r="C403" s="79" t="s">
        <v>8244</v>
      </c>
      <c r="D403" s="79" t="s">
        <v>14</v>
      </c>
      <c r="E403" s="79" t="s">
        <v>31</v>
      </c>
      <c r="F403" s="183">
        <v>1</v>
      </c>
      <c r="G403" s="79" t="s">
        <v>8300</v>
      </c>
      <c r="H403" s="78">
        <v>19000</v>
      </c>
      <c r="I403" s="74" cm="1">
        <f t="array" ref="I403">+INDEX('I-Gasificación'!$G$5:$G$1100,MATCH($C403&amp;$D403&amp;$E403&amp;$G403,'I-Gasificación'!$C$5:$C$1100&amp;'I-Gasificación'!$D$5:$D$1100&amp;'I-Gasificación'!$E$5:$E$1100&amp;'I-Gasificación'!$F$5:$F$1100,0))</f>
        <v>9212</v>
      </c>
      <c r="J403" s="112">
        <f>INDEX('I-Baremo_Depósitos_Lapesa'!$C:$C,MATCH($E403,'I-Baremo_Depósitos_Lapesa'!$B:$B,0),1)</f>
        <v>13916</v>
      </c>
      <c r="K403" s="78">
        <f t="shared" si="68"/>
        <v>19880</v>
      </c>
      <c r="L403" s="122">
        <f>INDEX('I-Baremo_VA_Lapesa'!$D$5:$K$66,MATCH($E403,'I-Baremo_VA_Lapesa'!$C$5:$C$66,0),MATCH($G403,'I-Baremo_VA_Lapesa'!$D$4:$K$4,0))</f>
        <v>39522</v>
      </c>
      <c r="M403" s="123">
        <f t="shared" si="69"/>
        <v>56460</v>
      </c>
      <c r="N403" s="113" cm="1">
        <f t="array" ref="N403">IF(AND($H403&lt;=4800,$I403&lt;=560),0,SUMPRODUCT(--($I403&gt;'I-Baremo_Regulación_Lapesa'!$B$4:$B$8),--($I403&lt;='I-Baremo_Regulación_Lapesa'!$C$4:$C$8),'I-Baremo_Regulación_Lapesa'!$D$4:$D$8))</f>
        <v>4700</v>
      </c>
      <c r="O403" s="78">
        <f t="shared" si="70"/>
        <v>6714.2857142857147</v>
      </c>
      <c r="P403" s="112">
        <f t="shared" si="71"/>
        <v>58138</v>
      </c>
      <c r="Q403" s="74">
        <f t="shared" si="72"/>
        <v>83054.28571428571</v>
      </c>
      <c r="R403" s="113">
        <f>INDEX('I-Baremo_Legalización'!$D$4:$D$100,MATCH($E403,'I-Baremo_Legalización'!$C$4:$C$100,0),1)</f>
        <v>2038.3500000000001</v>
      </c>
      <c r="S403" s="113" cm="1">
        <f t="array" ref="S403">+INDEX('I-Baremo_Acuerdo_Marco'!$F$2:$F$221,MATCH($C403&amp;$E403&amp;$G403,'I-Baremo_Acuerdo_Marco'!$C$2:$C$221&amp;'I-Baremo_Acuerdo_Marco'!$D$2:$D$221&amp;'I-Baremo_Acuerdo_Marco'!$E$2:$E$221,0))</f>
        <v>25107.510999999999</v>
      </c>
      <c r="T403" s="112">
        <f t="shared" si="77"/>
        <v>85283.861000000004</v>
      </c>
      <c r="U403" s="116">
        <f t="shared" si="73"/>
        <v>110200.14671428571</v>
      </c>
      <c r="V403" s="74" t="str">
        <f t="shared" si="74"/>
        <v>AéreoB9212</v>
      </c>
      <c r="W403" s="148">
        <f>+IF(AND($C403='C-Aux_CA'!$C$7,$D403='C-Aux_CA'!$C$5,$I403&gt;='C-Aux_CA'!$C$14,$H403&gt;='C-Aux_CA'!$C$15),1,0)</f>
        <v>0</v>
      </c>
      <c r="X403" s="148">
        <f t="shared" si="75"/>
        <v>1</v>
      </c>
      <c r="Y403" s="151" cm="1">
        <f t="array" ref="Y403">IF(W403=0,0,SUMPRODUCT(--($T403&gt;='C-BaremoVectorial'!$T$4:$T$1101),--(1=$W$4:$W$1101)))</f>
        <v>0</v>
      </c>
      <c r="Z403" s="151">
        <f t="shared" si="76"/>
        <v>0</v>
      </c>
      <c r="AA403" s="151" cm="1">
        <f t="array" ref="AA403">IF($W403=0,0,SUMPRODUCT(--(1=$W$4:$W$1101),--($U403&gt;='C-BaremoVectorial'!$U$4:$U$1101)))</f>
        <v>0</v>
      </c>
      <c r="AB403" s="21"/>
      <c r="AC403" s="21"/>
      <c r="AD403" s="21"/>
    </row>
    <row r="404" spans="1:30" ht="14.5" x14ac:dyDescent="0.35">
      <c r="A404" s="73">
        <f t="shared" si="67"/>
        <v>181</v>
      </c>
      <c r="B404" s="79" t="s">
        <v>8271</v>
      </c>
      <c r="C404" s="79" t="s">
        <v>8244</v>
      </c>
      <c r="D404" s="79" t="s">
        <v>14</v>
      </c>
      <c r="E404" s="79" t="s">
        <v>32</v>
      </c>
      <c r="F404" s="183">
        <v>1</v>
      </c>
      <c r="G404" s="79" t="s">
        <v>8300</v>
      </c>
      <c r="H404" s="78">
        <v>22000</v>
      </c>
      <c r="I404" s="74" cm="1">
        <f t="array" ref="I404">+INDEX('I-Gasificación'!$G$5:$G$1100,MATCH($C404&amp;$D404&amp;$E404&amp;$G404,'I-Gasificación'!$C$5:$C$1100&amp;'I-Gasificación'!$D$5:$D$1100&amp;'I-Gasificación'!$E$5:$E$1100&amp;'I-Gasificación'!$F$5:$F$1100,0))</f>
        <v>9338</v>
      </c>
      <c r="J404" s="112">
        <f>INDEX('I-Baremo_Depósitos_Lapesa'!$C:$C,MATCH($E404,'I-Baremo_Depósitos_Lapesa'!$B:$B,0),1)</f>
        <v>17932</v>
      </c>
      <c r="K404" s="78">
        <f t="shared" si="68"/>
        <v>25617.142857142859</v>
      </c>
      <c r="L404" s="122">
        <f>INDEX('I-Baremo_VA_Lapesa'!$D$5:$K$66,MATCH($E404,'I-Baremo_VA_Lapesa'!$C$5:$C$66,0),MATCH($G404,'I-Baremo_VA_Lapesa'!$D$4:$K$4,0))</f>
        <v>39522</v>
      </c>
      <c r="M404" s="123">
        <f t="shared" si="69"/>
        <v>56460</v>
      </c>
      <c r="N404" s="113" cm="1">
        <f t="array" ref="N404">IF(AND($H404&lt;=4800,$I404&lt;=560),0,SUMPRODUCT(--($I404&gt;'I-Baremo_Regulación_Lapesa'!$B$4:$B$8),--($I404&lt;='I-Baremo_Regulación_Lapesa'!$C$4:$C$8),'I-Baremo_Regulación_Lapesa'!$D$4:$D$8))</f>
        <v>4700</v>
      </c>
      <c r="O404" s="78">
        <f t="shared" si="70"/>
        <v>6714.2857142857147</v>
      </c>
      <c r="P404" s="112">
        <f t="shared" si="71"/>
        <v>62154</v>
      </c>
      <c r="Q404" s="74">
        <f t="shared" si="72"/>
        <v>88791.428571428565</v>
      </c>
      <c r="R404" s="113">
        <f>INDEX('I-Baremo_Legalización'!$D$4:$D$100,MATCH($E404,'I-Baremo_Legalización'!$C$4:$C$100,0),1)</f>
        <v>2038.3500000000001</v>
      </c>
      <c r="S404" s="113" cm="1">
        <f t="array" ref="S404">+INDEX('I-Baremo_Acuerdo_Marco'!$F$2:$F$221,MATCH($C404&amp;$E404&amp;$G404,'I-Baremo_Acuerdo_Marco'!$C$2:$C$221&amp;'I-Baremo_Acuerdo_Marco'!$D$2:$D$221&amp;'I-Baremo_Acuerdo_Marco'!$E$2:$E$221,0))</f>
        <v>25879.710999999999</v>
      </c>
      <c r="T404" s="112">
        <f t="shared" si="77"/>
        <v>90072.061000000002</v>
      </c>
      <c r="U404" s="116">
        <f t="shared" si="73"/>
        <v>116709.48957142857</v>
      </c>
      <c r="V404" s="74" t="str">
        <f t="shared" si="74"/>
        <v>AéreoB9338</v>
      </c>
      <c r="W404" s="148">
        <f>+IF(AND($C404='C-Aux_CA'!$C$7,$D404='C-Aux_CA'!$C$5,$I404&gt;='C-Aux_CA'!$C$14,$H404&gt;='C-Aux_CA'!$C$15),1,0)</f>
        <v>0</v>
      </c>
      <c r="X404" s="148">
        <f t="shared" si="75"/>
        <v>1</v>
      </c>
      <c r="Y404" s="151" cm="1">
        <f t="array" ref="Y404">IF(W404=0,0,SUMPRODUCT(--($T404&gt;='C-BaremoVectorial'!$T$4:$T$1101),--(1=$W$4:$W$1101)))</f>
        <v>0</v>
      </c>
      <c r="Z404" s="151">
        <f t="shared" si="76"/>
        <v>0</v>
      </c>
      <c r="AA404" s="151" cm="1">
        <f t="array" ref="AA404">IF($W404=0,0,SUMPRODUCT(--(1=$W$4:$W$1101),--($U404&gt;='C-BaremoVectorial'!$U$4:$U$1101)))</f>
        <v>0</v>
      </c>
      <c r="AB404" s="21"/>
      <c r="AC404" s="21"/>
      <c r="AD404" s="21"/>
    </row>
    <row r="405" spans="1:30" ht="14.5" x14ac:dyDescent="0.35">
      <c r="A405" s="73">
        <f t="shared" si="67"/>
        <v>182</v>
      </c>
      <c r="B405" s="79" t="s">
        <v>8271</v>
      </c>
      <c r="C405" s="79" t="s">
        <v>8244</v>
      </c>
      <c r="D405" s="79" t="s">
        <v>14</v>
      </c>
      <c r="E405" s="79" t="s">
        <v>33</v>
      </c>
      <c r="F405" s="183">
        <v>1</v>
      </c>
      <c r="G405" s="79" t="s">
        <v>8300</v>
      </c>
      <c r="H405" s="78">
        <v>24000</v>
      </c>
      <c r="I405" s="74" cm="1">
        <f t="array" ref="I405">+INDEX('I-Gasificación'!$G$5:$G$1100,MATCH($C405&amp;$D405&amp;$E405&amp;$G405,'I-Gasificación'!$C$5:$C$1100&amp;'I-Gasificación'!$D$5:$D$1100&amp;'I-Gasificación'!$E$5:$E$1100&amp;'I-Gasificación'!$F$5:$F$1100,0))</f>
        <v>9310</v>
      </c>
      <c r="J405" s="112">
        <f>INDEX('I-Baremo_Depósitos_Lapesa'!$C:$C,MATCH($E405,'I-Baremo_Depósitos_Lapesa'!$B:$B,0),1)</f>
        <v>20449</v>
      </c>
      <c r="K405" s="78">
        <f t="shared" si="68"/>
        <v>29212.857142857145</v>
      </c>
      <c r="L405" s="122">
        <f>INDEX('I-Baremo_VA_Lapesa'!$D$5:$K$66,MATCH($E405,'I-Baremo_VA_Lapesa'!$C$5:$C$66,0),MATCH($G405,'I-Baremo_VA_Lapesa'!$D$4:$K$4,0))</f>
        <v>39522</v>
      </c>
      <c r="M405" s="123">
        <f t="shared" si="69"/>
        <v>56460</v>
      </c>
      <c r="N405" s="113" cm="1">
        <f t="array" ref="N405">IF(AND($H405&lt;=4800,$I405&lt;=560),0,SUMPRODUCT(--($I405&gt;'I-Baremo_Regulación_Lapesa'!$B$4:$B$8),--($I405&lt;='I-Baremo_Regulación_Lapesa'!$C$4:$C$8),'I-Baremo_Regulación_Lapesa'!$D$4:$D$8))</f>
        <v>4700</v>
      </c>
      <c r="O405" s="78">
        <f t="shared" si="70"/>
        <v>6714.2857142857147</v>
      </c>
      <c r="P405" s="112">
        <f t="shared" si="71"/>
        <v>64671</v>
      </c>
      <c r="Q405" s="74">
        <f t="shared" si="72"/>
        <v>92387.142857142855</v>
      </c>
      <c r="R405" s="113">
        <f>INDEX('I-Baremo_Legalización'!$D$4:$D$100,MATCH($E405,'I-Baremo_Legalización'!$C$4:$C$100,0),1)</f>
        <v>2038.3500000000001</v>
      </c>
      <c r="S405" s="113" cm="1">
        <f t="array" ref="S405">+INDEX('I-Baremo_Acuerdo_Marco'!$F$2:$F$221,MATCH($C405&amp;$E405&amp;$G405,'I-Baremo_Acuerdo_Marco'!$C$2:$C$221&amp;'I-Baremo_Acuerdo_Marco'!$D$2:$D$221&amp;'I-Baremo_Acuerdo_Marco'!$E$2:$E$221,0))</f>
        <v>26066.710999999999</v>
      </c>
      <c r="T405" s="112">
        <f t="shared" si="77"/>
        <v>92776.061000000002</v>
      </c>
      <c r="U405" s="116">
        <f t="shared" si="73"/>
        <v>120492.20385714286</v>
      </c>
      <c r="V405" s="74" t="str">
        <f t="shared" si="74"/>
        <v>AéreoB9310</v>
      </c>
      <c r="W405" s="148">
        <f>+IF(AND($C405='C-Aux_CA'!$C$7,$D405='C-Aux_CA'!$C$5,$I405&gt;='C-Aux_CA'!$C$14,$H405&gt;='C-Aux_CA'!$C$15),1,0)</f>
        <v>0</v>
      </c>
      <c r="X405" s="148">
        <f t="shared" si="75"/>
        <v>1</v>
      </c>
      <c r="Y405" s="151" cm="1">
        <f t="array" ref="Y405">IF(W405=0,0,SUMPRODUCT(--($T405&gt;='C-BaremoVectorial'!$T$4:$T$1101),--(1=$W$4:$W$1101)))</f>
        <v>0</v>
      </c>
      <c r="Z405" s="151">
        <f t="shared" si="76"/>
        <v>0</v>
      </c>
      <c r="AA405" s="151" cm="1">
        <f t="array" ref="AA405">IF($W405=0,0,SUMPRODUCT(--(1=$W$4:$W$1101),--($U405&gt;='C-BaremoVectorial'!$U$4:$U$1101)))</f>
        <v>0</v>
      </c>
      <c r="AB405" s="21"/>
      <c r="AC405" s="21"/>
      <c r="AD405" s="21"/>
    </row>
    <row r="406" spans="1:30" ht="14.5" x14ac:dyDescent="0.35">
      <c r="A406" s="73">
        <f t="shared" si="67"/>
        <v>183</v>
      </c>
      <c r="B406" s="79" t="s">
        <v>8271</v>
      </c>
      <c r="C406" s="79" t="s">
        <v>8244</v>
      </c>
      <c r="D406" s="79" t="s">
        <v>14</v>
      </c>
      <c r="E406" s="79" t="s">
        <v>34</v>
      </c>
      <c r="F406" s="183">
        <v>1</v>
      </c>
      <c r="G406" s="79" t="s">
        <v>8300</v>
      </c>
      <c r="H406" s="78">
        <v>29000</v>
      </c>
      <c r="I406" s="74" cm="1">
        <f t="array" ref="I406">+INDEX('I-Gasificación'!$G$5:$G$1100,MATCH($C406&amp;$D406&amp;$E406&amp;$G406,'I-Gasificación'!$C$5:$C$1100&amp;'I-Gasificación'!$D$5:$D$1100&amp;'I-Gasificación'!$E$5:$E$1100&amp;'I-Gasificación'!$F$5:$F$1100,0))</f>
        <v>9464</v>
      </c>
      <c r="J406" s="112">
        <f>INDEX('I-Baremo_Depósitos_Lapesa'!$C:$C,MATCH($E406,'I-Baremo_Depósitos_Lapesa'!$B:$B,0),1)</f>
        <v>22724</v>
      </c>
      <c r="K406" s="78">
        <f t="shared" si="68"/>
        <v>32462.857142857145</v>
      </c>
      <c r="L406" s="122">
        <f>INDEX('I-Baremo_VA_Lapesa'!$D$5:$K$66,MATCH($E406,'I-Baremo_VA_Lapesa'!$C$5:$C$66,0),MATCH($G406,'I-Baremo_VA_Lapesa'!$D$4:$K$4,0))</f>
        <v>39522</v>
      </c>
      <c r="M406" s="123">
        <f t="shared" si="69"/>
        <v>56460</v>
      </c>
      <c r="N406" s="113" cm="1">
        <f t="array" ref="N406">IF(AND($H406&lt;=4800,$I406&lt;=560),0,SUMPRODUCT(--($I406&gt;'I-Baremo_Regulación_Lapesa'!$B$4:$B$8),--($I406&lt;='I-Baremo_Regulación_Lapesa'!$C$4:$C$8),'I-Baremo_Regulación_Lapesa'!$D$4:$D$8))</f>
        <v>4700</v>
      </c>
      <c r="O406" s="78">
        <f t="shared" si="70"/>
        <v>6714.2857142857147</v>
      </c>
      <c r="P406" s="112">
        <f t="shared" si="71"/>
        <v>66946</v>
      </c>
      <c r="Q406" s="74">
        <f t="shared" si="72"/>
        <v>95637.142857142855</v>
      </c>
      <c r="R406" s="113">
        <f>INDEX('I-Baremo_Legalización'!$D$4:$D$100,MATCH($E406,'I-Baremo_Legalización'!$C$4:$C$100,0),1)</f>
        <v>2038.3500000000001</v>
      </c>
      <c r="S406" s="113" cm="1">
        <f t="array" ref="S406">+INDEX('I-Baremo_Acuerdo_Marco'!$F$2:$F$221,MATCH($C406&amp;$E406&amp;$G406,'I-Baremo_Acuerdo_Marco'!$C$2:$C$221&amp;'I-Baremo_Acuerdo_Marco'!$D$2:$D$221&amp;'I-Baremo_Acuerdo_Marco'!$E$2:$E$221,0))</f>
        <v>26752.010999999999</v>
      </c>
      <c r="T406" s="112">
        <f t="shared" si="77"/>
        <v>95736.361000000004</v>
      </c>
      <c r="U406" s="116">
        <f t="shared" si="73"/>
        <v>124427.50385714286</v>
      </c>
      <c r="V406" s="74" t="str">
        <f t="shared" si="74"/>
        <v>AéreoB9464</v>
      </c>
      <c r="W406" s="148">
        <f>+IF(AND($C406='C-Aux_CA'!$C$7,$D406='C-Aux_CA'!$C$5,$I406&gt;='C-Aux_CA'!$C$14,$H406&gt;='C-Aux_CA'!$C$15),1,0)</f>
        <v>0</v>
      </c>
      <c r="X406" s="148">
        <f t="shared" si="75"/>
        <v>1</v>
      </c>
      <c r="Y406" s="151" cm="1">
        <f t="array" ref="Y406">IF(W406=0,0,SUMPRODUCT(--($T406&gt;='C-BaremoVectorial'!$T$4:$T$1101),--(1=$W$4:$W$1101)))</f>
        <v>0</v>
      </c>
      <c r="Z406" s="151">
        <f t="shared" si="76"/>
        <v>0</v>
      </c>
      <c r="AA406" s="151" cm="1">
        <f t="array" ref="AA406">IF($W406=0,0,SUMPRODUCT(--(1=$W$4:$W$1101),--($U406&gt;='C-BaremoVectorial'!$U$4:$U$1101)))</f>
        <v>0</v>
      </c>
      <c r="AB406" s="21"/>
      <c r="AC406" s="21"/>
      <c r="AD406" s="21"/>
    </row>
    <row r="407" spans="1:30" ht="14.5" x14ac:dyDescent="0.35">
      <c r="A407" s="73">
        <f t="shared" si="67"/>
        <v>184</v>
      </c>
      <c r="B407" s="79" t="s">
        <v>8271</v>
      </c>
      <c r="C407" s="79" t="s">
        <v>8244</v>
      </c>
      <c r="D407" s="79" t="s">
        <v>14</v>
      </c>
      <c r="E407" s="79" t="s">
        <v>35</v>
      </c>
      <c r="F407" s="183">
        <v>1</v>
      </c>
      <c r="G407" s="79" t="s">
        <v>8300</v>
      </c>
      <c r="H407" s="78">
        <v>34000</v>
      </c>
      <c r="I407" s="74" cm="1">
        <f t="array" ref="I407">+INDEX('I-Gasificación'!$G$5:$G$1100,MATCH($C407&amp;$D407&amp;$E407&amp;$G407,'I-Gasificación'!$C$5:$C$1100&amp;'I-Gasificación'!$D$5:$D$1100&amp;'I-Gasificación'!$E$5:$E$1100&amp;'I-Gasificación'!$F$5:$F$1100,0))</f>
        <v>9632</v>
      </c>
      <c r="J407" s="112">
        <f>INDEX('I-Baremo_Depósitos_Lapesa'!$C:$C,MATCH($E407,'I-Baremo_Depósitos_Lapesa'!$B:$B,0),1)</f>
        <v>25239</v>
      </c>
      <c r="K407" s="78">
        <f t="shared" si="68"/>
        <v>36055.71428571429</v>
      </c>
      <c r="L407" s="122">
        <f>INDEX('I-Baremo_VA_Lapesa'!$D$5:$K$66,MATCH($E407,'I-Baremo_VA_Lapesa'!$C$5:$C$66,0),MATCH($G407,'I-Baremo_VA_Lapesa'!$D$4:$K$4,0))</f>
        <v>39522</v>
      </c>
      <c r="M407" s="123">
        <f t="shared" si="69"/>
        <v>56460</v>
      </c>
      <c r="N407" s="113" cm="1">
        <f t="array" ref="N407">IF(AND($H407&lt;=4800,$I407&lt;=560),0,SUMPRODUCT(--($I407&gt;'I-Baremo_Regulación_Lapesa'!$B$4:$B$8),--($I407&lt;='I-Baremo_Regulación_Lapesa'!$C$4:$C$8),'I-Baremo_Regulación_Lapesa'!$D$4:$D$8))</f>
        <v>4700</v>
      </c>
      <c r="O407" s="78">
        <f t="shared" si="70"/>
        <v>6714.2857142857147</v>
      </c>
      <c r="P407" s="112">
        <f t="shared" si="71"/>
        <v>69461</v>
      </c>
      <c r="Q407" s="74">
        <f t="shared" si="72"/>
        <v>99230</v>
      </c>
      <c r="R407" s="113">
        <f>INDEX('I-Baremo_Legalización'!$D$4:$D$100,MATCH($E407,'I-Baremo_Legalización'!$C$4:$C$100,0),1)</f>
        <v>2038.3500000000001</v>
      </c>
      <c r="S407" s="113" cm="1">
        <f t="array" ref="S407">+INDEX('I-Baremo_Acuerdo_Marco'!$F$2:$F$221,MATCH($C407&amp;$E407&amp;$G407,'I-Baremo_Acuerdo_Marco'!$C$2:$C$221&amp;'I-Baremo_Acuerdo_Marco'!$D$2:$D$221&amp;'I-Baremo_Acuerdo_Marco'!$E$2:$E$221,0))</f>
        <v>25172.411</v>
      </c>
      <c r="T407" s="112">
        <f t="shared" si="77"/>
        <v>96671.760999999999</v>
      </c>
      <c r="U407" s="116">
        <f t="shared" si="73"/>
        <v>126440.761</v>
      </c>
      <c r="V407" s="74" t="str">
        <f t="shared" si="74"/>
        <v>AéreoB9632</v>
      </c>
      <c r="W407" s="148">
        <f>+IF(AND($C407='C-Aux_CA'!$C$7,$D407='C-Aux_CA'!$C$5,$I407&gt;='C-Aux_CA'!$C$14,$H407&gt;='C-Aux_CA'!$C$15),1,0)</f>
        <v>0</v>
      </c>
      <c r="X407" s="148">
        <f t="shared" si="75"/>
        <v>1</v>
      </c>
      <c r="Y407" s="151" cm="1">
        <f t="array" ref="Y407">IF(W407=0,0,SUMPRODUCT(--($T407&gt;='C-BaremoVectorial'!$T$4:$T$1101),--(1=$W$4:$W$1101)))</f>
        <v>0</v>
      </c>
      <c r="Z407" s="151">
        <f t="shared" si="76"/>
        <v>0</v>
      </c>
      <c r="AA407" s="151" cm="1">
        <f t="array" ref="AA407">IF($W407=0,0,SUMPRODUCT(--(1=$W$4:$W$1101),--($U407&gt;='C-BaremoVectorial'!$U$4:$U$1101)))</f>
        <v>0</v>
      </c>
      <c r="AB407" s="21"/>
      <c r="AC407" s="21"/>
      <c r="AD407" s="21"/>
    </row>
    <row r="408" spans="1:30" ht="14.5" x14ac:dyDescent="0.35">
      <c r="A408" s="73">
        <f t="shared" si="67"/>
        <v>185</v>
      </c>
      <c r="B408" s="79" t="s">
        <v>8271</v>
      </c>
      <c r="C408" s="79" t="s">
        <v>8244</v>
      </c>
      <c r="D408" s="79" t="s">
        <v>14</v>
      </c>
      <c r="E408" s="79" t="s">
        <v>36</v>
      </c>
      <c r="F408" s="183">
        <v>1</v>
      </c>
      <c r="G408" s="79" t="s">
        <v>8300</v>
      </c>
      <c r="H408" s="78">
        <v>33000</v>
      </c>
      <c r="I408" s="74" cm="1">
        <f t="array" ref="I408">+INDEX('I-Gasificación'!$G$5:$G$1100,MATCH($C408&amp;$D408&amp;$E408&amp;$G408,'I-Gasificación'!$C$5:$C$1100&amp;'I-Gasificación'!$D$5:$D$1100&amp;'I-Gasificación'!$E$5:$E$1100&amp;'I-Gasificación'!$F$5:$F$1100,0))</f>
        <v>9408</v>
      </c>
      <c r="J408" s="112">
        <f>INDEX('I-Baremo_Depósitos_Lapesa'!$C:$C,MATCH($E408,'I-Baremo_Depósitos_Lapesa'!$B:$B,0),1)</f>
        <v>33708</v>
      </c>
      <c r="K408" s="78">
        <f t="shared" si="68"/>
        <v>48154.285714285717</v>
      </c>
      <c r="L408" s="122">
        <f>INDEX('I-Baremo_VA_Lapesa'!$D$5:$K$66,MATCH($E408,'I-Baremo_VA_Lapesa'!$C$5:$C$66,0),MATCH($G408,'I-Baremo_VA_Lapesa'!$D$4:$K$4,0))</f>
        <v>39522</v>
      </c>
      <c r="M408" s="123">
        <f t="shared" si="69"/>
        <v>56460</v>
      </c>
      <c r="N408" s="113" cm="1">
        <f t="array" ref="N408">IF(AND($H408&lt;=4800,$I408&lt;=560),0,SUMPRODUCT(--($I408&gt;'I-Baremo_Regulación_Lapesa'!$B$4:$B$8),--($I408&lt;='I-Baremo_Regulación_Lapesa'!$C$4:$C$8),'I-Baremo_Regulación_Lapesa'!$D$4:$D$8))</f>
        <v>4700</v>
      </c>
      <c r="O408" s="78">
        <f t="shared" si="70"/>
        <v>6714.2857142857147</v>
      </c>
      <c r="P408" s="112">
        <f t="shared" si="71"/>
        <v>77930</v>
      </c>
      <c r="Q408" s="74">
        <f t="shared" si="72"/>
        <v>111328.57142857142</v>
      </c>
      <c r="R408" s="113">
        <f>INDEX('I-Baremo_Legalización'!$D$4:$D$100,MATCH($E408,'I-Baremo_Legalización'!$C$4:$C$100,0),1)</f>
        <v>2038.3500000000001</v>
      </c>
      <c r="S408" s="113" cm="1">
        <f t="array" ref="S408">+INDEX('I-Baremo_Acuerdo_Marco'!$F$2:$F$221,MATCH($C408&amp;$E408&amp;$G408,'I-Baremo_Acuerdo_Marco'!$C$2:$C$221&amp;'I-Baremo_Acuerdo_Marco'!$D$2:$D$221&amp;'I-Baremo_Acuerdo_Marco'!$E$2:$E$221,0))</f>
        <v>26969.811000000002</v>
      </c>
      <c r="T408" s="112">
        <f t="shared" si="77"/>
        <v>106938.16100000001</v>
      </c>
      <c r="U408" s="116">
        <f t="shared" si="73"/>
        <v>140336.73242857144</v>
      </c>
      <c r="V408" s="74" t="str">
        <f t="shared" si="74"/>
        <v>AéreoB9408</v>
      </c>
      <c r="W408" s="148">
        <f>+IF(AND($C408='C-Aux_CA'!$C$7,$D408='C-Aux_CA'!$C$5,$I408&gt;='C-Aux_CA'!$C$14,$H408&gt;='C-Aux_CA'!$C$15),1,0)</f>
        <v>0</v>
      </c>
      <c r="X408" s="148">
        <f t="shared" si="75"/>
        <v>1</v>
      </c>
      <c r="Y408" s="151" cm="1">
        <f t="array" ref="Y408">IF(W408=0,0,SUMPRODUCT(--($T408&gt;='C-BaremoVectorial'!$T$4:$T$1101),--(1=$W$4:$W$1101)))</f>
        <v>0</v>
      </c>
      <c r="Z408" s="151">
        <f t="shared" si="76"/>
        <v>0</v>
      </c>
      <c r="AA408" s="151" cm="1">
        <f t="array" ref="AA408">IF($W408=0,0,SUMPRODUCT(--(1=$W$4:$W$1101),--($U408&gt;='C-BaremoVectorial'!$U$4:$U$1101)))</f>
        <v>0</v>
      </c>
      <c r="AB408" s="21"/>
      <c r="AC408" s="21"/>
      <c r="AD408" s="21"/>
    </row>
    <row r="409" spans="1:30" ht="14.5" x14ac:dyDescent="0.35">
      <c r="A409" s="73">
        <f t="shared" si="67"/>
        <v>186</v>
      </c>
      <c r="B409" s="79" t="s">
        <v>8271</v>
      </c>
      <c r="C409" s="79" t="s">
        <v>8244</v>
      </c>
      <c r="D409" s="79" t="s">
        <v>14</v>
      </c>
      <c r="E409" s="79" t="s">
        <v>37</v>
      </c>
      <c r="F409" s="183">
        <v>1</v>
      </c>
      <c r="G409" s="79" t="s">
        <v>8300</v>
      </c>
      <c r="H409" s="78">
        <v>50000</v>
      </c>
      <c r="I409" s="74" cm="1">
        <f t="array" ref="I409">+INDEX('I-Gasificación'!$G$5:$G$1100,MATCH($C409&amp;$D409&amp;$E409&amp;$G409,'I-Gasificación'!$C$5:$C$1100&amp;'I-Gasificación'!$D$5:$D$1100&amp;'I-Gasificación'!$E$5:$E$1100&amp;'I-Gasificación'!$F$5:$F$1100,0))</f>
        <v>9870</v>
      </c>
      <c r="J409" s="112">
        <f>INDEX('I-Baremo_Depósitos_Lapesa'!$C:$C,MATCH($E409,'I-Baremo_Depósitos_Lapesa'!$B:$B,0),1)</f>
        <v>44444</v>
      </c>
      <c r="K409" s="78">
        <f t="shared" si="68"/>
        <v>63491.428571428572</v>
      </c>
      <c r="L409" s="122">
        <f>INDEX('I-Baremo_VA_Lapesa'!$D$5:$K$66,MATCH($E409,'I-Baremo_VA_Lapesa'!$C$5:$C$66,0),MATCH($G409,'I-Baremo_VA_Lapesa'!$D$4:$K$4,0))</f>
        <v>39522</v>
      </c>
      <c r="M409" s="123">
        <f t="shared" si="69"/>
        <v>56460</v>
      </c>
      <c r="N409" s="113" cm="1">
        <f t="array" ref="N409">IF(AND($H409&lt;=4800,$I409&lt;=560),0,SUMPRODUCT(--($I409&gt;'I-Baremo_Regulación_Lapesa'!$B$4:$B$8),--($I409&lt;='I-Baremo_Regulación_Lapesa'!$C$4:$C$8),'I-Baremo_Regulación_Lapesa'!$D$4:$D$8))</f>
        <v>4700</v>
      </c>
      <c r="O409" s="78">
        <f t="shared" si="70"/>
        <v>6714.2857142857147</v>
      </c>
      <c r="P409" s="112">
        <f t="shared" si="71"/>
        <v>88666</v>
      </c>
      <c r="Q409" s="74">
        <f t="shared" si="72"/>
        <v>126665.71428571429</v>
      </c>
      <c r="R409" s="113">
        <f>INDEX('I-Baremo_Legalización'!$D$4:$D$100,MATCH($E409,'I-Baremo_Legalización'!$C$4:$C$100,0),1)</f>
        <v>2038.3500000000001</v>
      </c>
      <c r="S409" s="113" cm="1">
        <f t="array" ref="S409">+INDEX('I-Baremo_Acuerdo_Marco'!$F$2:$F$221,MATCH($C409&amp;$E409&amp;$G409,'I-Baremo_Acuerdo_Marco'!$C$2:$C$221&amp;'I-Baremo_Acuerdo_Marco'!$D$2:$D$221&amp;'I-Baremo_Acuerdo_Marco'!$E$2:$E$221,0))</f>
        <v>27986.210999999999</v>
      </c>
      <c r="T409" s="112">
        <f t="shared" si="77"/>
        <v>118690.561</v>
      </c>
      <c r="U409" s="116">
        <f t="shared" si="73"/>
        <v>156690.27528571431</v>
      </c>
      <c r="V409" s="74" t="str">
        <f t="shared" si="74"/>
        <v>AéreoB9870</v>
      </c>
      <c r="W409" s="148">
        <f>+IF(AND($C409='C-Aux_CA'!$C$7,$D409='C-Aux_CA'!$C$5,$I409&gt;='C-Aux_CA'!$C$14,$H409&gt;='C-Aux_CA'!$C$15),1,0)</f>
        <v>0</v>
      </c>
      <c r="X409" s="148">
        <f t="shared" si="75"/>
        <v>1</v>
      </c>
      <c r="Y409" s="151" cm="1">
        <f t="array" ref="Y409">IF(W409=0,0,SUMPRODUCT(--($T409&gt;='C-BaremoVectorial'!$T$4:$T$1101),--(1=$W$4:$W$1101)))</f>
        <v>0</v>
      </c>
      <c r="Z409" s="151">
        <f t="shared" si="76"/>
        <v>0</v>
      </c>
      <c r="AA409" s="151" cm="1">
        <f t="array" ref="AA409">IF($W409=0,0,SUMPRODUCT(--(1=$W$4:$W$1101),--($U409&gt;='C-BaremoVectorial'!$U$4:$U$1101)))</f>
        <v>0</v>
      </c>
      <c r="AB409" s="21"/>
      <c r="AC409" s="21"/>
      <c r="AD409" s="21"/>
    </row>
    <row r="410" spans="1:30" ht="14.5" x14ac:dyDescent="0.35">
      <c r="A410" s="73">
        <f t="shared" si="67"/>
        <v>187</v>
      </c>
      <c r="B410" s="79" t="s">
        <v>8271</v>
      </c>
      <c r="C410" s="79" t="s">
        <v>8244</v>
      </c>
      <c r="D410" s="79" t="s">
        <v>14</v>
      </c>
      <c r="E410" s="79" t="s">
        <v>38</v>
      </c>
      <c r="F410" s="183">
        <v>1</v>
      </c>
      <c r="G410" s="79" t="s">
        <v>8300</v>
      </c>
      <c r="H410" s="78">
        <v>59000</v>
      </c>
      <c r="I410" s="74" cm="1">
        <f t="array" ref="I410">+INDEX('I-Gasificación'!$G$5:$G$1100,MATCH($C410&amp;$D410&amp;$E410&amp;$G410,'I-Gasificación'!$C$5:$C$1100&amp;'I-Gasificación'!$D$5:$D$1100&amp;'I-Gasificación'!$E$5:$E$1100&amp;'I-Gasificación'!$F$5:$F$1100,0))</f>
        <v>10136</v>
      </c>
      <c r="J410" s="112">
        <f>INDEX('I-Baremo_Depósitos_Lapesa'!$C:$C,MATCH($E410,'I-Baremo_Depósitos_Lapesa'!$B:$B,0),1)</f>
        <v>54246</v>
      </c>
      <c r="K410" s="78">
        <f t="shared" si="68"/>
        <v>77494.285714285725</v>
      </c>
      <c r="L410" s="122">
        <f>INDEX('I-Baremo_VA_Lapesa'!$D$5:$K$66,MATCH($E410,'I-Baremo_VA_Lapesa'!$C$5:$C$66,0),MATCH($G410,'I-Baremo_VA_Lapesa'!$D$4:$K$4,0))</f>
        <v>39522</v>
      </c>
      <c r="M410" s="123">
        <f t="shared" si="69"/>
        <v>56460</v>
      </c>
      <c r="N410" s="113" cm="1">
        <f t="array" ref="N410">IF(AND($H410&lt;=4800,$I410&lt;=560),0,SUMPRODUCT(--($I410&gt;'I-Baremo_Regulación_Lapesa'!$B$4:$B$8),--($I410&lt;='I-Baremo_Regulación_Lapesa'!$C$4:$C$8),'I-Baremo_Regulación_Lapesa'!$D$4:$D$8))</f>
        <v>4700</v>
      </c>
      <c r="O410" s="78">
        <f t="shared" si="70"/>
        <v>6714.2857142857147</v>
      </c>
      <c r="P410" s="112">
        <f t="shared" si="71"/>
        <v>98468</v>
      </c>
      <c r="Q410" s="74">
        <f t="shared" si="72"/>
        <v>140668.57142857145</v>
      </c>
      <c r="R410" s="113">
        <f>INDEX('I-Baremo_Legalización'!$D$4:$D$100,MATCH($E410,'I-Baremo_Legalización'!$C$4:$C$100,0),1)</f>
        <v>2038.3500000000001</v>
      </c>
      <c r="S410" s="113" cm="1">
        <f t="array" ref="S410">+INDEX('I-Baremo_Acuerdo_Marco'!$F$2:$F$221,MATCH($C410&amp;$E410&amp;$G410,'I-Baremo_Acuerdo_Marco'!$C$2:$C$221&amp;'I-Baremo_Acuerdo_Marco'!$D$2:$D$221&amp;'I-Baremo_Acuerdo_Marco'!$E$2:$E$221,0))</f>
        <v>29975.011000000002</v>
      </c>
      <c r="T410" s="112">
        <f t="shared" si="77"/>
        <v>130481.361</v>
      </c>
      <c r="U410" s="116">
        <f t="shared" si="73"/>
        <v>172681.93242857145</v>
      </c>
      <c r="V410" s="74" t="str">
        <f t="shared" si="74"/>
        <v>AéreoB10136</v>
      </c>
      <c r="W410" s="148">
        <f>+IF(AND($C410='C-Aux_CA'!$C$7,$D410='C-Aux_CA'!$C$5,$I410&gt;='C-Aux_CA'!$C$14,$H410&gt;='C-Aux_CA'!$C$15),1,0)</f>
        <v>0</v>
      </c>
      <c r="X410" s="148">
        <f t="shared" si="75"/>
        <v>1</v>
      </c>
      <c r="Y410" s="151" cm="1">
        <f t="array" ref="Y410">IF(W410=0,0,SUMPRODUCT(--($T410&gt;='C-BaremoVectorial'!$T$4:$T$1101),--(1=$W$4:$W$1101)))</f>
        <v>0</v>
      </c>
      <c r="Z410" s="151">
        <f t="shared" si="76"/>
        <v>0</v>
      </c>
      <c r="AA410" s="151" cm="1">
        <f t="array" ref="AA410">IF($W410=0,0,SUMPRODUCT(--(1=$W$4:$W$1101),--($U410&gt;='C-BaremoVectorial'!$U$4:$U$1101)))</f>
        <v>0</v>
      </c>
      <c r="AB410" s="21"/>
      <c r="AC410" s="21"/>
      <c r="AD410" s="21"/>
    </row>
    <row r="411" spans="1:30" ht="14.5" x14ac:dyDescent="0.35">
      <c r="A411" s="73">
        <f t="shared" si="67"/>
        <v>188</v>
      </c>
      <c r="B411" s="79" t="s">
        <v>8271</v>
      </c>
      <c r="C411" s="79" t="s">
        <v>8244</v>
      </c>
      <c r="D411" s="79" t="s">
        <v>14</v>
      </c>
      <c r="E411" s="79" t="s">
        <v>39</v>
      </c>
      <c r="F411" s="183">
        <v>1</v>
      </c>
      <c r="G411" s="79" t="s">
        <v>8300</v>
      </c>
      <c r="H411" s="78">
        <v>50000</v>
      </c>
      <c r="I411" s="74" cm="1">
        <f t="array" ref="I411">+INDEX('I-Gasificación'!$G$5:$G$1100,MATCH($C411&amp;$D411&amp;$E411&amp;$G411,'I-Gasificación'!$C$5:$C$1100&amp;'I-Gasificación'!$D$5:$D$1100&amp;'I-Gasificación'!$E$5:$E$1100&amp;'I-Gasificación'!$F$5:$F$1100,0))</f>
        <v>9758</v>
      </c>
      <c r="J411" s="112">
        <f>INDEX('I-Baremo_Depósitos_Lapesa'!$C:$C,MATCH($E411,'I-Baremo_Depósitos_Lapesa'!$B:$B,0),1)</f>
        <v>45432</v>
      </c>
      <c r="K411" s="78">
        <f t="shared" si="68"/>
        <v>64902.857142857145</v>
      </c>
      <c r="L411" s="122">
        <f>INDEX('I-Baremo_VA_Lapesa'!$D$5:$K$66,MATCH($E411,'I-Baremo_VA_Lapesa'!$C$5:$C$66,0),MATCH($G411,'I-Baremo_VA_Lapesa'!$D$4:$K$4,0))</f>
        <v>39522</v>
      </c>
      <c r="M411" s="123">
        <f t="shared" si="69"/>
        <v>56460</v>
      </c>
      <c r="N411" s="113" cm="1">
        <f t="array" ref="N411">IF(AND($H411&lt;=4800,$I411&lt;=560),0,SUMPRODUCT(--($I411&gt;'I-Baremo_Regulación_Lapesa'!$B$4:$B$8),--($I411&lt;='I-Baremo_Regulación_Lapesa'!$C$4:$C$8),'I-Baremo_Regulación_Lapesa'!$D$4:$D$8))</f>
        <v>4700</v>
      </c>
      <c r="O411" s="78">
        <f t="shared" si="70"/>
        <v>6714.2857142857147</v>
      </c>
      <c r="P411" s="112">
        <f t="shared" si="71"/>
        <v>89654</v>
      </c>
      <c r="Q411" s="74">
        <f t="shared" si="72"/>
        <v>128077.14285714286</v>
      </c>
      <c r="R411" s="113">
        <f>INDEX('I-Baremo_Legalización'!$D$4:$D$100,MATCH($E411,'I-Baremo_Legalización'!$C$4:$C$100,0),1)</f>
        <v>2038.3500000000001</v>
      </c>
      <c r="S411" s="113" cm="1">
        <f t="array" ref="S411">+INDEX('I-Baremo_Acuerdo_Marco'!$F$2:$F$221,MATCH($C411&amp;$E411&amp;$G411,'I-Baremo_Acuerdo_Marco'!$C$2:$C$221&amp;'I-Baremo_Acuerdo_Marco'!$D$2:$D$221&amp;'I-Baremo_Acuerdo_Marco'!$E$2:$E$221,0))</f>
        <v>29532.811000000002</v>
      </c>
      <c r="T411" s="112">
        <f t="shared" si="77"/>
        <v>121225.16100000001</v>
      </c>
      <c r="U411" s="116">
        <f t="shared" si="73"/>
        <v>159648.30385714286</v>
      </c>
      <c r="V411" s="74" t="str">
        <f t="shared" si="74"/>
        <v>AéreoB9758</v>
      </c>
      <c r="W411" s="148">
        <f>+IF(AND($C411='C-Aux_CA'!$C$7,$D411='C-Aux_CA'!$C$5,$I411&gt;='C-Aux_CA'!$C$14,$H411&gt;='C-Aux_CA'!$C$15),1,0)</f>
        <v>0</v>
      </c>
      <c r="X411" s="148">
        <f t="shared" si="75"/>
        <v>1</v>
      </c>
      <c r="Y411" s="151" cm="1">
        <f t="array" ref="Y411">IF(W411=0,0,SUMPRODUCT(--($T411&gt;='C-BaremoVectorial'!$T$4:$T$1101),--(1=$W$4:$W$1101)))</f>
        <v>0</v>
      </c>
      <c r="Z411" s="151">
        <f t="shared" si="76"/>
        <v>0</v>
      </c>
      <c r="AA411" s="151" cm="1">
        <f t="array" ref="AA411">IF($W411=0,0,SUMPRODUCT(--(1=$W$4:$W$1101),--($U411&gt;='C-BaremoVectorial'!$U$4:$U$1101)))</f>
        <v>0</v>
      </c>
      <c r="AB411" s="21"/>
      <c r="AC411" s="21"/>
      <c r="AD411" s="21"/>
    </row>
    <row r="412" spans="1:30" ht="14.5" x14ac:dyDescent="0.35">
      <c r="A412" s="73">
        <f t="shared" si="67"/>
        <v>189</v>
      </c>
      <c r="B412" s="79" t="s">
        <v>8271</v>
      </c>
      <c r="C412" s="79" t="s">
        <v>8244</v>
      </c>
      <c r="D412" s="79" t="s">
        <v>14</v>
      </c>
      <c r="E412" s="79" t="s">
        <v>40</v>
      </c>
      <c r="F412" s="183">
        <v>1</v>
      </c>
      <c r="G412" s="79" t="s">
        <v>8300</v>
      </c>
      <c r="H412" s="78">
        <v>69000</v>
      </c>
      <c r="I412" s="74" cm="1">
        <f t="array" ref="I412">+INDEX('I-Gasificación'!$G$5:$G$1100,MATCH($C412&amp;$D412&amp;$E412&amp;$G412,'I-Gasificación'!$C$5:$C$1100&amp;'I-Gasificación'!$D$5:$D$1100&amp;'I-Gasificación'!$E$5:$E$1100&amp;'I-Gasificación'!$F$5:$F$1100,0))</f>
        <v>10416</v>
      </c>
      <c r="J412" s="112">
        <f>INDEX('I-Baremo_Depósitos_Lapesa'!$C:$C,MATCH($E412,'I-Baremo_Depósitos_Lapesa'!$B:$B,0),1)</f>
        <v>67147</v>
      </c>
      <c r="K412" s="78">
        <f t="shared" si="68"/>
        <v>95924.285714285725</v>
      </c>
      <c r="L412" s="122">
        <f>INDEX('I-Baremo_VA_Lapesa'!$D$5:$K$66,MATCH($E412,'I-Baremo_VA_Lapesa'!$C$5:$C$66,0),MATCH($G412,'I-Baremo_VA_Lapesa'!$D$4:$K$4,0))</f>
        <v>39522</v>
      </c>
      <c r="M412" s="123">
        <f t="shared" si="69"/>
        <v>56460</v>
      </c>
      <c r="N412" s="113" cm="1">
        <f t="array" ref="N412">IF(AND($H412&lt;=4800,$I412&lt;=560),0,SUMPRODUCT(--($I412&gt;'I-Baremo_Regulación_Lapesa'!$B$4:$B$8),--($I412&lt;='I-Baremo_Regulación_Lapesa'!$C$4:$C$8),'I-Baremo_Regulación_Lapesa'!$D$4:$D$8))</f>
        <v>4700</v>
      </c>
      <c r="O412" s="78">
        <f t="shared" si="70"/>
        <v>6714.2857142857147</v>
      </c>
      <c r="P412" s="112">
        <f t="shared" si="71"/>
        <v>111369</v>
      </c>
      <c r="Q412" s="74">
        <f t="shared" si="72"/>
        <v>159098.57142857145</v>
      </c>
      <c r="R412" s="113">
        <f>INDEX('I-Baremo_Legalización'!$D$4:$D$100,MATCH($E412,'I-Baremo_Legalización'!$C$4:$C$100,0),1)</f>
        <v>3215.3500000000004</v>
      </c>
      <c r="S412" s="113" cm="1">
        <f t="array" ref="S412">+INDEX('I-Baremo_Acuerdo_Marco'!$F$2:$F$221,MATCH($C412&amp;$E412&amp;$G412,'I-Baremo_Acuerdo_Marco'!$C$2:$C$221&amp;'I-Baremo_Acuerdo_Marco'!$D$2:$D$221&amp;'I-Baremo_Acuerdo_Marco'!$E$2:$E$221,0))</f>
        <v>29975.011000000002</v>
      </c>
      <c r="T412" s="112">
        <f t="shared" si="77"/>
        <v>144559.361</v>
      </c>
      <c r="U412" s="116">
        <f t="shared" si="73"/>
        <v>192288.93242857145</v>
      </c>
      <c r="V412" s="74" t="str">
        <f t="shared" si="74"/>
        <v>AéreoB10416</v>
      </c>
      <c r="W412" s="148">
        <f>+IF(AND($C412='C-Aux_CA'!$C$7,$D412='C-Aux_CA'!$C$5,$I412&gt;='C-Aux_CA'!$C$14,$H412&gt;='C-Aux_CA'!$C$15),1,0)</f>
        <v>0</v>
      </c>
      <c r="X412" s="148">
        <f t="shared" si="75"/>
        <v>1</v>
      </c>
      <c r="Y412" s="151" cm="1">
        <f t="array" ref="Y412">IF(W412=0,0,SUMPRODUCT(--($T412&gt;='C-BaremoVectorial'!$T$4:$T$1101),--(1=$W$4:$W$1101)))</f>
        <v>0</v>
      </c>
      <c r="Z412" s="151">
        <f t="shared" si="76"/>
        <v>0</v>
      </c>
      <c r="AA412" s="151" cm="1">
        <f t="array" ref="AA412">IF($W412=0,0,SUMPRODUCT(--(1=$W$4:$W$1101),--($U412&gt;='C-BaremoVectorial'!$U$4:$U$1101)))</f>
        <v>0</v>
      </c>
      <c r="AB412" s="21"/>
      <c r="AC412" s="21"/>
      <c r="AD412" s="21"/>
    </row>
    <row r="413" spans="1:30" ht="14.5" x14ac:dyDescent="0.35">
      <c r="A413" s="73">
        <f t="shared" si="67"/>
        <v>190</v>
      </c>
      <c r="B413" s="79" t="s">
        <v>59</v>
      </c>
      <c r="C413" s="79" t="s">
        <v>8245</v>
      </c>
      <c r="D413" s="79" t="s">
        <v>14</v>
      </c>
      <c r="E413" s="79" t="s">
        <v>8283</v>
      </c>
      <c r="F413" s="183">
        <v>1</v>
      </c>
      <c r="G413" s="79" t="s">
        <v>8293</v>
      </c>
      <c r="H413" s="78">
        <v>1000</v>
      </c>
      <c r="I413" s="74" cm="1">
        <f t="array" ref="I413">+INDEX('I-Gasificación'!$G$5:$G$1100,MATCH($C413&amp;$D413&amp;$E413&amp;$G413,'I-Gasificación'!$C$5:$C$1100&amp;'I-Gasificación'!$D$5:$D$1100&amp;'I-Gasificación'!$E$5:$E$1100&amp;'I-Gasificación'!$F$5:$F$1100,0))</f>
        <v>56</v>
      </c>
      <c r="J413" s="112">
        <f>INDEX('I-Baremo_Depósitos_Lapesa'!$C:$C,MATCH($E413,'I-Baremo_Depósitos_Lapesa'!$B:$B,0),1)</f>
        <v>1972</v>
      </c>
      <c r="K413" s="78">
        <f t="shared" si="68"/>
        <v>2817.1428571428573</v>
      </c>
      <c r="L413" s="122">
        <f>INDEX('I-Baremo_VA_Lapesa'!$D$5:$K$66,MATCH($E413,'I-Baremo_VA_Lapesa'!$C$5:$C$66,0),MATCH($G413,'I-Baremo_VA_Lapesa'!$D$4:$K$4,0))</f>
        <v>0</v>
      </c>
      <c r="M413" s="123">
        <f t="shared" si="69"/>
        <v>0</v>
      </c>
      <c r="N413" s="113" cm="1">
        <f t="array" ref="N413">IF(AND($H413&lt;=4800,$I413&lt;=560),0,SUMPRODUCT(--($I413&gt;'I-Baremo_Regulación_Lapesa'!$B$4:$B$8),--($I413&lt;='I-Baremo_Regulación_Lapesa'!$C$4:$C$8),'I-Baremo_Regulación_Lapesa'!$D$4:$D$8))</f>
        <v>0</v>
      </c>
      <c r="O413" s="78">
        <f t="shared" si="70"/>
        <v>0</v>
      </c>
      <c r="P413" s="112">
        <f t="shared" si="71"/>
        <v>1972</v>
      </c>
      <c r="Q413" s="74">
        <f t="shared" si="72"/>
        <v>2817.1428571428573</v>
      </c>
      <c r="R413" s="113">
        <f>INDEX('I-Baremo_Legalización'!$D$4:$D$100,MATCH($E413,'I-Baremo_Legalización'!$C$4:$C$100,0),1)</f>
        <v>1257.25</v>
      </c>
      <c r="S413" s="113" cm="1">
        <f t="array" ref="S413">+INDEX('I-Baremo_Acuerdo_Marco'!$F$2:$F$221,MATCH($C413&amp;$E413&amp;$G413,'I-Baremo_Acuerdo_Marco'!$C$2:$C$221&amp;'I-Baremo_Acuerdo_Marco'!$D$2:$D$221&amp;'I-Baremo_Acuerdo_Marco'!$E$2:$E$221,0))</f>
        <v>7023.8850000000011</v>
      </c>
      <c r="T413" s="112">
        <f t="shared" si="77"/>
        <v>10253.135000000002</v>
      </c>
      <c r="U413" s="116">
        <f t="shared" si="73"/>
        <v>11098.277857142859</v>
      </c>
      <c r="V413" s="74" t="str">
        <f t="shared" si="74"/>
        <v>EnterradoB56</v>
      </c>
      <c r="W413" s="148">
        <f>+IF(AND($C413='C-Aux_CA'!$C$7,$D413='C-Aux_CA'!$C$5,$I413&gt;='C-Aux_CA'!$C$14,$H413&gt;='C-Aux_CA'!$C$15),1,0)</f>
        <v>0</v>
      </c>
      <c r="X413" s="148">
        <f t="shared" si="75"/>
        <v>1</v>
      </c>
      <c r="Y413" s="151" cm="1">
        <f t="array" ref="Y413">IF(W413=0,0,SUMPRODUCT(--($T413&gt;='C-BaremoVectorial'!$T$4:$T$1101),--(1=$W$4:$W$1101)))</f>
        <v>0</v>
      </c>
      <c r="Z413" s="151">
        <f t="shared" si="76"/>
        <v>0</v>
      </c>
      <c r="AA413" s="151" cm="1">
        <f t="array" ref="AA413">IF($W413=0,0,SUMPRODUCT(--(1=$W$4:$W$1101),--($U413&gt;='C-BaremoVectorial'!$U$4:$U$1101)))</f>
        <v>0</v>
      </c>
      <c r="AB413" s="21"/>
      <c r="AC413" s="21"/>
      <c r="AD413" s="21"/>
    </row>
    <row r="414" spans="1:30" ht="14.5" x14ac:dyDescent="0.35">
      <c r="A414" s="73">
        <f t="shared" si="67"/>
        <v>191</v>
      </c>
      <c r="B414" s="79" t="s">
        <v>59</v>
      </c>
      <c r="C414" s="79" t="s">
        <v>8245</v>
      </c>
      <c r="D414" s="79" t="s">
        <v>14</v>
      </c>
      <c r="E414" s="79" t="s">
        <v>8284</v>
      </c>
      <c r="F414" s="183">
        <v>1</v>
      </c>
      <c r="G414" s="79" t="s">
        <v>8293</v>
      </c>
      <c r="H414" s="78">
        <v>1450</v>
      </c>
      <c r="I414" s="74" cm="1">
        <f t="array" ref="I414">+INDEX('I-Gasificación'!$G$5:$G$1100,MATCH($C414&amp;$D414&amp;$E414&amp;$G414,'I-Gasificación'!$C$5:$C$1100&amp;'I-Gasificación'!$D$5:$D$1100&amp;'I-Gasificación'!$E$5:$E$1100&amp;'I-Gasificación'!$F$5:$F$1100,0))</f>
        <v>71.400000000000006</v>
      </c>
      <c r="J414" s="112">
        <f>INDEX('I-Baremo_Depósitos_Lapesa'!$C:$C,MATCH($E414,'I-Baremo_Depósitos_Lapesa'!$B:$B,0),1)</f>
        <v>2523</v>
      </c>
      <c r="K414" s="78">
        <f t="shared" si="68"/>
        <v>3604.2857142857147</v>
      </c>
      <c r="L414" s="122">
        <f>INDEX('I-Baremo_VA_Lapesa'!$D$5:$K$66,MATCH($E414,'I-Baremo_VA_Lapesa'!$C$5:$C$66,0),MATCH($G414,'I-Baremo_VA_Lapesa'!$D$4:$K$4,0))</f>
        <v>0</v>
      </c>
      <c r="M414" s="123">
        <f t="shared" si="69"/>
        <v>0</v>
      </c>
      <c r="N414" s="113" cm="1">
        <f t="array" ref="N414">IF(AND($H414&lt;=4800,$I414&lt;=560),0,SUMPRODUCT(--($I414&gt;'I-Baremo_Regulación_Lapesa'!$B$4:$B$8),--($I414&lt;='I-Baremo_Regulación_Lapesa'!$C$4:$C$8),'I-Baremo_Regulación_Lapesa'!$D$4:$D$8))</f>
        <v>0</v>
      </c>
      <c r="O414" s="78">
        <f t="shared" si="70"/>
        <v>0</v>
      </c>
      <c r="P414" s="112">
        <f t="shared" si="71"/>
        <v>2523</v>
      </c>
      <c r="Q414" s="74">
        <f t="shared" si="72"/>
        <v>3604.2857142857147</v>
      </c>
      <c r="R414" s="113">
        <f>INDEX('I-Baremo_Legalización'!$D$4:$D$100,MATCH($E414,'I-Baremo_Legalización'!$C$4:$C$100,0),1)</f>
        <v>1257.25</v>
      </c>
      <c r="S414" s="113" cm="1">
        <f t="array" ref="S414">+INDEX('I-Baremo_Acuerdo_Marco'!$F$2:$F$221,MATCH($C414&amp;$E414&amp;$G414,'I-Baremo_Acuerdo_Marco'!$C$2:$C$221&amp;'I-Baremo_Acuerdo_Marco'!$D$2:$D$221&amp;'I-Baremo_Acuerdo_Marco'!$E$2:$E$221,0))</f>
        <v>7744.3850000000011</v>
      </c>
      <c r="T414" s="112">
        <f t="shared" si="77"/>
        <v>11524.635000000002</v>
      </c>
      <c r="U414" s="116">
        <f t="shared" si="73"/>
        <v>12605.920714285716</v>
      </c>
      <c r="V414" s="74" t="str">
        <f t="shared" si="74"/>
        <v>EnterradoB71,4</v>
      </c>
      <c r="W414" s="148">
        <f>+IF(AND($C414='C-Aux_CA'!$C$7,$D414='C-Aux_CA'!$C$5,$I414&gt;='C-Aux_CA'!$C$14,$H414&gt;='C-Aux_CA'!$C$15),1,0)</f>
        <v>0</v>
      </c>
      <c r="X414" s="148">
        <f t="shared" si="75"/>
        <v>1</v>
      </c>
      <c r="Y414" s="151" cm="1">
        <f t="array" ref="Y414">IF(W414=0,0,SUMPRODUCT(--($T414&gt;='C-BaremoVectorial'!$T$4:$T$1101),--(1=$W$4:$W$1101)))</f>
        <v>0</v>
      </c>
      <c r="Z414" s="151">
        <f t="shared" si="76"/>
        <v>0</v>
      </c>
      <c r="AA414" s="151" cm="1">
        <f t="array" ref="AA414">IF($W414=0,0,SUMPRODUCT(--(1=$W$4:$W$1101),--($U414&gt;='C-BaremoVectorial'!$U$4:$U$1101)))</f>
        <v>0</v>
      </c>
      <c r="AB414" s="21"/>
      <c r="AC414" s="21"/>
      <c r="AD414" s="21"/>
    </row>
    <row r="415" spans="1:30" ht="14.5" x14ac:dyDescent="0.35">
      <c r="A415" s="73">
        <f t="shared" si="67"/>
        <v>192</v>
      </c>
      <c r="B415" s="79" t="s">
        <v>59</v>
      </c>
      <c r="C415" s="79" t="s">
        <v>8245</v>
      </c>
      <c r="D415" s="79" t="s">
        <v>14</v>
      </c>
      <c r="E415" s="79" t="s">
        <v>8285</v>
      </c>
      <c r="F415" s="183">
        <v>1</v>
      </c>
      <c r="G415" s="79" t="s">
        <v>8293</v>
      </c>
      <c r="H415" s="78">
        <v>2450</v>
      </c>
      <c r="I415" s="74" cm="1">
        <f t="array" ref="I415">+INDEX('I-Gasificación'!$G$5:$G$1100,MATCH($C415&amp;$D415&amp;$E415&amp;$G415,'I-Gasificación'!$C$5:$C$1100&amp;'I-Gasificación'!$D$5:$D$1100&amp;'I-Gasificación'!$E$5:$E$1100&amp;'I-Gasificación'!$F$5:$F$1100,0))</f>
        <v>106.4</v>
      </c>
      <c r="J415" s="112">
        <f>INDEX('I-Baremo_Depósitos_Lapesa'!$C:$C,MATCH($E415,'I-Baremo_Depósitos_Lapesa'!$B:$B,0),1)</f>
        <v>2890</v>
      </c>
      <c r="K415" s="78">
        <f t="shared" si="68"/>
        <v>4128.5714285714284</v>
      </c>
      <c r="L415" s="122">
        <f>INDEX('I-Baremo_VA_Lapesa'!$D$5:$K$66,MATCH($E415,'I-Baremo_VA_Lapesa'!$C$5:$C$66,0),MATCH($G415,'I-Baremo_VA_Lapesa'!$D$4:$K$4,0))</f>
        <v>0</v>
      </c>
      <c r="M415" s="123">
        <f t="shared" si="69"/>
        <v>0</v>
      </c>
      <c r="N415" s="113" cm="1">
        <f t="array" ref="N415">IF(AND($H415&lt;=4800,$I415&lt;=560),0,SUMPRODUCT(--($I415&gt;'I-Baremo_Regulación_Lapesa'!$B$4:$B$8),--($I415&lt;='I-Baremo_Regulación_Lapesa'!$C$4:$C$8),'I-Baremo_Regulación_Lapesa'!$D$4:$D$8))</f>
        <v>0</v>
      </c>
      <c r="O415" s="78">
        <f t="shared" si="70"/>
        <v>0</v>
      </c>
      <c r="P415" s="112">
        <f t="shared" si="71"/>
        <v>2890</v>
      </c>
      <c r="Q415" s="74">
        <f t="shared" si="72"/>
        <v>4128.5714285714284</v>
      </c>
      <c r="R415" s="113">
        <f>INDEX('I-Baremo_Legalización'!$D$4:$D$100,MATCH($E415,'I-Baremo_Legalización'!$C$4:$C$100,0),1)</f>
        <v>1257.25</v>
      </c>
      <c r="S415" s="113" cm="1">
        <f t="array" ref="S415">+INDEX('I-Baremo_Acuerdo_Marco'!$F$2:$F$221,MATCH($C415&amp;$E415&amp;$G415,'I-Baremo_Acuerdo_Marco'!$C$2:$C$221&amp;'I-Baremo_Acuerdo_Marco'!$D$2:$D$221&amp;'I-Baremo_Acuerdo_Marco'!$E$2:$E$221,0))</f>
        <v>8483.5850000000009</v>
      </c>
      <c r="T415" s="112">
        <f t="shared" si="77"/>
        <v>12630.835000000001</v>
      </c>
      <c r="U415" s="116">
        <f t="shared" si="73"/>
        <v>13869.40642857143</v>
      </c>
      <c r="V415" s="74" t="str">
        <f t="shared" si="74"/>
        <v>EnterradoB106,4</v>
      </c>
      <c r="W415" s="148">
        <f>+IF(AND($C415='C-Aux_CA'!$C$7,$D415='C-Aux_CA'!$C$5,$I415&gt;='C-Aux_CA'!$C$14,$H415&gt;='C-Aux_CA'!$C$15),1,0)</f>
        <v>0</v>
      </c>
      <c r="X415" s="148">
        <f t="shared" si="75"/>
        <v>1</v>
      </c>
      <c r="Y415" s="151" cm="1">
        <f t="array" ref="Y415">IF(W415=0,0,SUMPRODUCT(--($T415&gt;='C-BaremoVectorial'!$T$4:$T$1101),--(1=$W$4:$W$1101)))</f>
        <v>0</v>
      </c>
      <c r="Z415" s="151">
        <f t="shared" si="76"/>
        <v>0</v>
      </c>
      <c r="AA415" s="151" cm="1">
        <f t="array" ref="AA415">IF($W415=0,0,SUMPRODUCT(--(1=$W$4:$W$1101),--($U415&gt;='C-BaremoVectorial'!$U$4:$U$1101)))</f>
        <v>0</v>
      </c>
      <c r="AB415" s="21"/>
      <c r="AC415" s="21"/>
      <c r="AD415" s="21"/>
    </row>
    <row r="416" spans="1:30" ht="14.5" x14ac:dyDescent="0.35">
      <c r="A416" s="73">
        <f t="shared" si="67"/>
        <v>193</v>
      </c>
      <c r="B416" s="79" t="s">
        <v>59</v>
      </c>
      <c r="C416" s="79" t="s">
        <v>8245</v>
      </c>
      <c r="D416" s="79" t="s">
        <v>14</v>
      </c>
      <c r="E416" s="79" t="s">
        <v>8286</v>
      </c>
      <c r="F416" s="183">
        <v>1</v>
      </c>
      <c r="G416" s="79" t="s">
        <v>8293</v>
      </c>
      <c r="H416" s="78">
        <v>4000</v>
      </c>
      <c r="I416" s="74" cm="1">
        <f t="array" ref="I416">+INDEX('I-Gasificación'!$G$5:$G$1100,MATCH($C416&amp;$D416&amp;$E416&amp;$G416,'I-Gasificación'!$C$5:$C$1100&amp;'I-Gasificación'!$D$5:$D$1100&amp;'I-Gasificación'!$E$5:$E$1100&amp;'I-Gasificación'!$F$5:$F$1100,0))</f>
        <v>161</v>
      </c>
      <c r="J416" s="112">
        <f>INDEX('I-Baremo_Depósitos_Lapesa'!$C:$C,MATCH($E416,'I-Baremo_Depósitos_Lapesa'!$B:$B,0),1)</f>
        <v>3899</v>
      </c>
      <c r="K416" s="78">
        <f t="shared" si="68"/>
        <v>5570</v>
      </c>
      <c r="L416" s="122">
        <f>INDEX('I-Baremo_VA_Lapesa'!$D$5:$K$66,MATCH($E416,'I-Baremo_VA_Lapesa'!$C$5:$C$66,0),MATCH($G416,'I-Baremo_VA_Lapesa'!$D$4:$K$4,0))</f>
        <v>0</v>
      </c>
      <c r="M416" s="123">
        <f t="shared" si="69"/>
        <v>0</v>
      </c>
      <c r="N416" s="113" cm="1">
        <f t="array" ref="N416">IF(AND($H416&lt;=4800,$I416&lt;=560),0,SUMPRODUCT(--($I416&gt;'I-Baremo_Regulación_Lapesa'!$B$4:$B$8),--($I416&lt;='I-Baremo_Regulación_Lapesa'!$C$4:$C$8),'I-Baremo_Regulación_Lapesa'!$D$4:$D$8))</f>
        <v>0</v>
      </c>
      <c r="O416" s="78">
        <f t="shared" si="70"/>
        <v>0</v>
      </c>
      <c r="P416" s="112">
        <f t="shared" si="71"/>
        <v>3899</v>
      </c>
      <c r="Q416" s="74">
        <f t="shared" si="72"/>
        <v>5570</v>
      </c>
      <c r="R416" s="113">
        <f>INDEX('I-Baremo_Legalización'!$D$4:$D$100,MATCH($E416,'I-Baremo_Legalización'!$C$4:$C$100,0),1)</f>
        <v>1257.25</v>
      </c>
      <c r="S416" s="113" cm="1">
        <f t="array" ref="S416">+INDEX('I-Baremo_Acuerdo_Marco'!$F$2:$F$221,MATCH($C416&amp;$E416&amp;$G416,'I-Baremo_Acuerdo_Marco'!$C$2:$C$221&amp;'I-Baremo_Acuerdo_Marco'!$D$2:$D$221&amp;'I-Baremo_Acuerdo_Marco'!$E$2:$E$221,0))</f>
        <v>9956.4850000000006</v>
      </c>
      <c r="T416" s="112">
        <f t="shared" si="77"/>
        <v>15112.735000000001</v>
      </c>
      <c r="U416" s="116">
        <f t="shared" si="73"/>
        <v>16783.735000000001</v>
      </c>
      <c r="V416" s="74" t="str">
        <f t="shared" si="74"/>
        <v>EnterradoB161</v>
      </c>
      <c r="W416" s="148">
        <f>+IF(AND($C416='C-Aux_CA'!$C$7,$D416='C-Aux_CA'!$C$5,$I416&gt;='C-Aux_CA'!$C$14,$H416&gt;='C-Aux_CA'!$C$15),1,0)</f>
        <v>0</v>
      </c>
      <c r="X416" s="148">
        <f t="shared" si="75"/>
        <v>1</v>
      </c>
      <c r="Y416" s="151" cm="1">
        <f t="array" ref="Y416">IF(W416=0,0,SUMPRODUCT(--($T416&gt;='C-BaremoVectorial'!$T$4:$T$1101),--(1=$W$4:$W$1101)))</f>
        <v>0</v>
      </c>
      <c r="Z416" s="151">
        <f t="shared" si="76"/>
        <v>0</v>
      </c>
      <c r="AA416" s="151" cm="1">
        <f t="array" ref="AA416">IF($W416=0,0,SUMPRODUCT(--(1=$W$4:$W$1101),--($U416&gt;='C-BaremoVectorial'!$U$4:$U$1101)))</f>
        <v>0</v>
      </c>
      <c r="AB416" s="21"/>
      <c r="AC416" s="21"/>
      <c r="AD416" s="21"/>
    </row>
    <row r="417" spans="1:30" ht="14.5" x14ac:dyDescent="0.35">
      <c r="A417" s="73">
        <f t="shared" si="67"/>
        <v>194</v>
      </c>
      <c r="B417" s="79" t="s">
        <v>59</v>
      </c>
      <c r="C417" s="79" t="s">
        <v>8245</v>
      </c>
      <c r="D417" s="79" t="s">
        <v>14</v>
      </c>
      <c r="E417" s="79" t="s">
        <v>8287</v>
      </c>
      <c r="F417" s="183">
        <v>1</v>
      </c>
      <c r="G417" s="79" t="s">
        <v>8293</v>
      </c>
      <c r="H417" s="78">
        <v>4880</v>
      </c>
      <c r="I417" s="74" cm="1">
        <f t="array" ref="I417">+INDEX('I-Gasificación'!$G$5:$G$1100,MATCH($C417&amp;$D417&amp;$E417&amp;$G417,'I-Gasificación'!$C$5:$C$1100&amp;'I-Gasificación'!$D$5:$D$1100&amp;'I-Gasificación'!$E$5:$E$1100&amp;'I-Gasificación'!$F$5:$F$1100,0))</f>
        <v>193.2</v>
      </c>
      <c r="J417" s="112">
        <f>INDEX('I-Baremo_Depósitos_Lapesa'!$C:$C,MATCH($E417,'I-Baremo_Depósitos_Lapesa'!$B:$B,0),1)</f>
        <v>4556</v>
      </c>
      <c r="K417" s="78">
        <f t="shared" si="68"/>
        <v>6508.5714285714294</v>
      </c>
      <c r="L417" s="122">
        <f>INDEX('I-Baremo_VA_Lapesa'!$D$5:$K$66,MATCH($E417,'I-Baremo_VA_Lapesa'!$C$5:$C$66,0),MATCH($G417,'I-Baremo_VA_Lapesa'!$D$4:$K$4,0))</f>
        <v>0</v>
      </c>
      <c r="M417" s="123">
        <f t="shared" si="69"/>
        <v>0</v>
      </c>
      <c r="N417" s="113" cm="1">
        <f t="array" ref="N417">IF(AND($H417&lt;=4800,$I417&lt;=560),0,SUMPRODUCT(--($I417&gt;'I-Baremo_Regulación_Lapesa'!$B$4:$B$8),--($I417&lt;='I-Baremo_Regulación_Lapesa'!$C$4:$C$8),'I-Baremo_Regulación_Lapesa'!$D$4:$D$8))</f>
        <v>357</v>
      </c>
      <c r="O417" s="78">
        <f t="shared" si="70"/>
        <v>510.00000000000006</v>
      </c>
      <c r="P417" s="112">
        <f t="shared" si="71"/>
        <v>4913</v>
      </c>
      <c r="Q417" s="74">
        <f t="shared" si="72"/>
        <v>7018.5714285714294</v>
      </c>
      <c r="R417" s="113">
        <f>INDEX('I-Baremo_Legalización'!$D$4:$D$100,MATCH($E417,'I-Baremo_Legalización'!$C$4:$C$100,0),1)</f>
        <v>1257.25</v>
      </c>
      <c r="S417" s="113" cm="1">
        <f t="array" ref="S417">+INDEX('I-Baremo_Acuerdo_Marco'!$F$2:$F$221,MATCH($C417&amp;$E417&amp;$G417,'I-Baremo_Acuerdo_Marco'!$C$2:$C$221&amp;'I-Baremo_Acuerdo_Marco'!$D$2:$D$221&amp;'I-Baremo_Acuerdo_Marco'!$E$2:$E$221,0))</f>
        <v>10797.985000000001</v>
      </c>
      <c r="T417" s="112">
        <f t="shared" si="77"/>
        <v>16968.235000000001</v>
      </c>
      <c r="U417" s="116">
        <f t="shared" si="73"/>
        <v>19073.806428571428</v>
      </c>
      <c r="V417" s="74" t="str">
        <f t="shared" si="74"/>
        <v>EnterradoB193,2</v>
      </c>
      <c r="W417" s="148">
        <f>+IF(AND($C417='C-Aux_CA'!$C$7,$D417='C-Aux_CA'!$C$5,$I417&gt;='C-Aux_CA'!$C$14,$H417&gt;='C-Aux_CA'!$C$15),1,0)</f>
        <v>0</v>
      </c>
      <c r="X417" s="148">
        <f t="shared" si="75"/>
        <v>1</v>
      </c>
      <c r="Y417" s="151" cm="1">
        <f t="array" ref="Y417">IF(W417=0,0,SUMPRODUCT(--($T417&gt;='C-BaremoVectorial'!$T$4:$T$1101),--(1=$W$4:$W$1101)))</f>
        <v>0</v>
      </c>
      <c r="Z417" s="151">
        <f t="shared" si="76"/>
        <v>0</v>
      </c>
      <c r="AA417" s="151" cm="1">
        <f t="array" ref="AA417">IF($W417=0,0,SUMPRODUCT(--(1=$W$4:$W$1101),--($U417&gt;='C-BaremoVectorial'!$U$4:$U$1101)))</f>
        <v>0</v>
      </c>
      <c r="AB417" s="21"/>
      <c r="AC417" s="21"/>
      <c r="AD417" s="21"/>
    </row>
    <row r="418" spans="1:30" ht="14.5" x14ac:dyDescent="0.35">
      <c r="A418" s="73">
        <f t="shared" ref="A418:A442" si="78">+A417+1</f>
        <v>195</v>
      </c>
      <c r="B418" s="79" t="s">
        <v>59</v>
      </c>
      <c r="C418" s="79" t="s">
        <v>8245</v>
      </c>
      <c r="D418" s="79" t="s">
        <v>14</v>
      </c>
      <c r="E418" s="79" t="s">
        <v>8288</v>
      </c>
      <c r="F418" s="183">
        <v>1</v>
      </c>
      <c r="G418" s="79" t="s">
        <v>8293</v>
      </c>
      <c r="H418" s="78">
        <v>6650</v>
      </c>
      <c r="I418" s="74" cm="1">
        <f t="array" ref="I418">+INDEX('I-Gasificación'!$G$5:$G$1100,MATCH($C418&amp;$D418&amp;$E418&amp;$G418,'I-Gasificación'!$C$5:$C$1100&amp;'I-Gasificación'!$D$5:$D$1100&amp;'I-Gasificación'!$E$5:$E$1100&amp;'I-Gasificación'!$F$5:$F$1100,0))</f>
        <v>254.8</v>
      </c>
      <c r="J418" s="112">
        <f>INDEX('I-Baremo_Depósitos_Lapesa'!$C:$C,MATCH($E418,'I-Baremo_Depósitos_Lapesa'!$B:$B,0),1)</f>
        <v>5146</v>
      </c>
      <c r="K418" s="78">
        <f t="shared" si="68"/>
        <v>7351.4285714285716</v>
      </c>
      <c r="L418" s="122">
        <f>INDEX('I-Baremo_VA_Lapesa'!$D$5:$K$66,MATCH($E418,'I-Baremo_VA_Lapesa'!$C$5:$C$66,0),MATCH($G418,'I-Baremo_VA_Lapesa'!$D$4:$K$4,0))</f>
        <v>0</v>
      </c>
      <c r="M418" s="123">
        <f t="shared" si="69"/>
        <v>0</v>
      </c>
      <c r="N418" s="113" cm="1">
        <f t="array" ref="N418">IF(AND($H418&lt;=4800,$I418&lt;=560),0,SUMPRODUCT(--($I418&gt;'I-Baremo_Regulación_Lapesa'!$B$4:$B$8),--($I418&lt;='I-Baremo_Regulación_Lapesa'!$C$4:$C$8),'I-Baremo_Regulación_Lapesa'!$D$4:$D$8))</f>
        <v>357</v>
      </c>
      <c r="O418" s="78">
        <f t="shared" si="70"/>
        <v>510.00000000000006</v>
      </c>
      <c r="P418" s="112">
        <f t="shared" si="71"/>
        <v>5503</v>
      </c>
      <c r="Q418" s="74">
        <f t="shared" si="72"/>
        <v>7861.4285714285716</v>
      </c>
      <c r="R418" s="113">
        <f>INDEX('I-Baremo_Legalización'!$D$4:$D$100,MATCH($E418,'I-Baremo_Legalización'!$C$4:$C$100,0),1)</f>
        <v>1257.25</v>
      </c>
      <c r="S418" s="113" cm="1">
        <f t="array" ref="S418">+INDEX('I-Baremo_Acuerdo_Marco'!$F$2:$F$221,MATCH($C418&amp;$E418&amp;$G418,'I-Baremo_Acuerdo_Marco'!$C$2:$C$221&amp;'I-Baremo_Acuerdo_Marco'!$D$2:$D$221&amp;'I-Baremo_Acuerdo_Marco'!$E$2:$E$221,0))</f>
        <v>12836.285000000002</v>
      </c>
      <c r="T418" s="112">
        <f t="shared" si="77"/>
        <v>19596.535000000003</v>
      </c>
      <c r="U418" s="116">
        <f t="shared" si="73"/>
        <v>21954.963571428576</v>
      </c>
      <c r="V418" s="74" t="str">
        <f t="shared" si="74"/>
        <v>EnterradoB254,8</v>
      </c>
      <c r="W418" s="148">
        <f>+IF(AND($C418='C-Aux_CA'!$C$7,$D418='C-Aux_CA'!$C$5,$I418&gt;='C-Aux_CA'!$C$14,$H418&gt;='C-Aux_CA'!$C$15),1,0)</f>
        <v>0</v>
      </c>
      <c r="X418" s="148">
        <f t="shared" si="75"/>
        <v>1</v>
      </c>
      <c r="Y418" s="151" cm="1">
        <f t="array" ref="Y418">IF(W418=0,0,SUMPRODUCT(--($T418&gt;='C-BaremoVectorial'!$T$4:$T$1101),--(1=$W$4:$W$1101)))</f>
        <v>0</v>
      </c>
      <c r="Z418" s="151">
        <f t="shared" si="76"/>
        <v>0</v>
      </c>
      <c r="AA418" s="151" cm="1">
        <f t="array" ref="AA418">IF($W418=0,0,SUMPRODUCT(--(1=$W$4:$W$1101),--($U418&gt;='C-BaremoVectorial'!$U$4:$U$1101)))</f>
        <v>0</v>
      </c>
      <c r="AB418" s="21"/>
      <c r="AC418" s="21"/>
      <c r="AD418" s="21"/>
    </row>
    <row r="419" spans="1:30" ht="14.5" x14ac:dyDescent="0.35">
      <c r="A419" s="73">
        <f t="shared" si="78"/>
        <v>196</v>
      </c>
      <c r="B419" s="79" t="s">
        <v>59</v>
      </c>
      <c r="C419" s="79" t="s">
        <v>8245</v>
      </c>
      <c r="D419" s="79" t="s">
        <v>14</v>
      </c>
      <c r="E419" s="79" t="s">
        <v>8289</v>
      </c>
      <c r="F419" s="183">
        <v>1</v>
      </c>
      <c r="G419" s="79" t="s">
        <v>8293</v>
      </c>
      <c r="H419" s="78">
        <v>8334</v>
      </c>
      <c r="I419" s="74" cm="1">
        <f t="array" ref="I419">+INDEX('I-Gasificación'!$G$5:$G$1100,MATCH($C419&amp;$D419&amp;$E419&amp;$G419,'I-Gasificación'!$C$5:$C$1100&amp;'I-Gasificación'!$D$5:$D$1100&amp;'I-Gasificación'!$E$5:$E$1100&amp;'I-Gasificación'!$F$5:$F$1100,0))</f>
        <v>317.8</v>
      </c>
      <c r="J419" s="112">
        <f>INDEX('I-Baremo_Depósitos_Lapesa'!$C:$C,MATCH($E419,'I-Baremo_Depósitos_Lapesa'!$B:$B,0),1)</f>
        <v>6249</v>
      </c>
      <c r="K419" s="78">
        <f t="shared" si="68"/>
        <v>8927.1428571428569</v>
      </c>
      <c r="L419" s="122">
        <f>INDEX('I-Baremo_VA_Lapesa'!$D$5:$K$66,MATCH($E419,'I-Baremo_VA_Lapesa'!$C$5:$C$66,0),MATCH($G419,'I-Baremo_VA_Lapesa'!$D$4:$K$4,0))</f>
        <v>0</v>
      </c>
      <c r="M419" s="123">
        <f t="shared" si="69"/>
        <v>0</v>
      </c>
      <c r="N419" s="113" cm="1">
        <f t="array" ref="N419">IF(AND($H419&lt;=4800,$I419&lt;=560),0,SUMPRODUCT(--($I419&gt;'I-Baremo_Regulación_Lapesa'!$B$4:$B$8),--($I419&lt;='I-Baremo_Regulación_Lapesa'!$C$4:$C$8),'I-Baremo_Regulación_Lapesa'!$D$4:$D$8))</f>
        <v>357</v>
      </c>
      <c r="O419" s="78">
        <f t="shared" si="70"/>
        <v>510.00000000000006</v>
      </c>
      <c r="P419" s="112">
        <f t="shared" si="71"/>
        <v>6606</v>
      </c>
      <c r="Q419" s="74">
        <f t="shared" si="72"/>
        <v>9437.1428571428569</v>
      </c>
      <c r="R419" s="113">
        <f>INDEX('I-Baremo_Legalización'!$D$4:$D$100,MATCH($E419,'I-Baremo_Legalización'!$C$4:$C$100,0),1)</f>
        <v>1257.25</v>
      </c>
      <c r="S419" s="113" cm="1">
        <f t="array" ref="S419">+INDEX('I-Baremo_Acuerdo_Marco'!$F$2:$F$221,MATCH($C419&amp;$E419&amp;$G419,'I-Baremo_Acuerdo_Marco'!$C$2:$C$221&amp;'I-Baremo_Acuerdo_Marco'!$D$2:$D$221&amp;'I-Baremo_Acuerdo_Marco'!$E$2:$E$221,0))</f>
        <v>14496.185000000001</v>
      </c>
      <c r="T419" s="112">
        <f t="shared" si="77"/>
        <v>22359.435000000001</v>
      </c>
      <c r="U419" s="116">
        <f t="shared" si="73"/>
        <v>25190.57785714286</v>
      </c>
      <c r="V419" s="74" t="str">
        <f t="shared" si="74"/>
        <v>EnterradoB317,8</v>
      </c>
      <c r="W419" s="148">
        <f>+IF(AND($C419='C-Aux_CA'!$C$7,$D419='C-Aux_CA'!$C$5,$I419&gt;='C-Aux_CA'!$C$14,$H419&gt;='C-Aux_CA'!$C$15),1,0)</f>
        <v>0</v>
      </c>
      <c r="X419" s="148">
        <f t="shared" si="75"/>
        <v>1</v>
      </c>
      <c r="Y419" s="151" cm="1">
        <f t="array" ref="Y419">IF(W419=0,0,SUMPRODUCT(--($T419&gt;='C-BaremoVectorial'!$T$4:$T$1101),--(1=$W$4:$W$1101)))</f>
        <v>0</v>
      </c>
      <c r="Z419" s="151">
        <f t="shared" si="76"/>
        <v>0</v>
      </c>
      <c r="AA419" s="151" cm="1">
        <f t="array" ref="AA419">IF($W419=0,0,SUMPRODUCT(--(1=$W$4:$W$1101),--($U419&gt;='C-BaremoVectorial'!$U$4:$U$1101)))</f>
        <v>0</v>
      </c>
      <c r="AB419" s="21"/>
      <c r="AC419" s="21"/>
      <c r="AD419" s="21"/>
    </row>
    <row r="420" spans="1:30" ht="14.5" x14ac:dyDescent="0.35">
      <c r="A420" s="73">
        <f t="shared" si="78"/>
        <v>197</v>
      </c>
      <c r="B420" s="79" t="s">
        <v>59</v>
      </c>
      <c r="C420" s="79" t="s">
        <v>8245</v>
      </c>
      <c r="D420" s="79" t="s">
        <v>14</v>
      </c>
      <c r="E420" s="79" t="s">
        <v>8290</v>
      </c>
      <c r="F420" s="183">
        <v>1</v>
      </c>
      <c r="G420" s="79" t="s">
        <v>8293</v>
      </c>
      <c r="H420" s="78">
        <v>10000</v>
      </c>
      <c r="I420" s="74" cm="1">
        <f t="array" ref="I420">+INDEX('I-Gasificación'!$G$5:$G$1100,MATCH($C420&amp;$D420&amp;$E420&amp;$G420,'I-Gasificación'!$C$5:$C$1100&amp;'I-Gasificación'!$D$5:$D$1100&amp;'I-Gasificación'!$E$5:$E$1100&amp;'I-Gasificación'!$F$5:$F$1100,0))</f>
        <v>308</v>
      </c>
      <c r="J420" s="112">
        <f>INDEX('I-Baremo_Depósitos_Lapesa'!$C:$C,MATCH($E420,'I-Baremo_Depósitos_Lapesa'!$B:$B,0),1)</f>
        <v>8774</v>
      </c>
      <c r="K420" s="78">
        <f t="shared" si="68"/>
        <v>12534.285714285716</v>
      </c>
      <c r="L420" s="122">
        <f>INDEX('I-Baremo_VA_Lapesa'!$D$5:$K$66,MATCH($E420,'I-Baremo_VA_Lapesa'!$C$5:$C$66,0),MATCH($G420,'I-Baremo_VA_Lapesa'!$D$4:$K$4,0))</f>
        <v>0</v>
      </c>
      <c r="M420" s="123">
        <f t="shared" si="69"/>
        <v>0</v>
      </c>
      <c r="N420" s="113" cm="1">
        <f t="array" ref="N420">IF(AND($H420&lt;=4800,$I420&lt;=560),0,SUMPRODUCT(--($I420&gt;'I-Baremo_Regulación_Lapesa'!$B$4:$B$8),--($I420&lt;='I-Baremo_Regulación_Lapesa'!$C$4:$C$8),'I-Baremo_Regulación_Lapesa'!$D$4:$D$8))</f>
        <v>357</v>
      </c>
      <c r="O420" s="78">
        <f t="shared" si="70"/>
        <v>510.00000000000006</v>
      </c>
      <c r="P420" s="112">
        <f t="shared" si="71"/>
        <v>9131</v>
      </c>
      <c r="Q420" s="74">
        <f t="shared" si="72"/>
        <v>13044.285714285716</v>
      </c>
      <c r="R420" s="113">
        <f>INDEX('I-Baremo_Legalización'!$D$4:$D$100,MATCH($E420,'I-Baremo_Legalización'!$C$4:$C$100,0),1)</f>
        <v>1257.25</v>
      </c>
      <c r="S420" s="113" cm="1">
        <f t="array" ref="S420">+INDEX('I-Baremo_Acuerdo_Marco'!$F$2:$F$221,MATCH($C420&amp;$E420&amp;$G420,'I-Baremo_Acuerdo_Marco'!$C$2:$C$221&amp;'I-Baremo_Acuerdo_Marco'!$D$2:$D$221&amp;'I-Baremo_Acuerdo_Marco'!$E$2:$E$221,0))</f>
        <v>14331.185000000001</v>
      </c>
      <c r="T420" s="112">
        <f t="shared" si="77"/>
        <v>24719.435000000001</v>
      </c>
      <c r="U420" s="116">
        <f t="shared" si="73"/>
        <v>28632.720714285715</v>
      </c>
      <c r="V420" s="74" t="str">
        <f t="shared" si="74"/>
        <v>EnterradoB308</v>
      </c>
      <c r="W420" s="148">
        <f>+IF(AND($C420='C-Aux_CA'!$C$7,$D420='C-Aux_CA'!$C$5,$I420&gt;='C-Aux_CA'!$C$14,$H420&gt;='C-Aux_CA'!$C$15),1,0)</f>
        <v>0</v>
      </c>
      <c r="X420" s="148">
        <f t="shared" si="75"/>
        <v>1</v>
      </c>
      <c r="Y420" s="151" cm="1">
        <f t="array" ref="Y420">IF(W420=0,0,SUMPRODUCT(--($T420&gt;='C-BaremoVectorial'!$T$4:$T$1101),--(1=$W$4:$W$1101)))</f>
        <v>0</v>
      </c>
      <c r="Z420" s="151">
        <f t="shared" si="76"/>
        <v>0</v>
      </c>
      <c r="AA420" s="151" cm="1">
        <f t="array" ref="AA420">IF($W420=0,0,SUMPRODUCT(--(1=$W$4:$W$1101),--($U420&gt;='C-BaremoVectorial'!$U$4:$U$1101)))</f>
        <v>0</v>
      </c>
      <c r="AB420" s="21"/>
      <c r="AC420" s="21"/>
      <c r="AD420" s="21"/>
    </row>
    <row r="421" spans="1:30" ht="14.5" x14ac:dyDescent="0.35">
      <c r="A421" s="73">
        <f t="shared" si="78"/>
        <v>198</v>
      </c>
      <c r="B421" s="79" t="s">
        <v>59</v>
      </c>
      <c r="C421" s="79" t="s">
        <v>8245</v>
      </c>
      <c r="D421" s="79" t="s">
        <v>14</v>
      </c>
      <c r="E421" s="79" t="s">
        <v>60</v>
      </c>
      <c r="F421" s="183">
        <v>1</v>
      </c>
      <c r="G421" s="79" t="s">
        <v>8293</v>
      </c>
      <c r="H421" s="78">
        <v>13000</v>
      </c>
      <c r="I421" s="74" cm="1">
        <f t="array" ref="I421">+INDEX('I-Gasificación'!$G$5:$G$1100,MATCH($C421&amp;$D421&amp;$E421&amp;$G421,'I-Gasificación'!$C$5:$C$1100&amp;'I-Gasificación'!$D$5:$D$1100&amp;'I-Gasificación'!$E$5:$E$1100&amp;'I-Gasificación'!$F$5:$F$1100,0))</f>
        <v>406</v>
      </c>
      <c r="J421" s="112">
        <f>INDEX('I-Baremo_Depósitos_Lapesa'!$C:$C,MATCH($E421,'I-Baremo_Depósitos_Lapesa'!$B:$B,0),1)</f>
        <v>10707</v>
      </c>
      <c r="K421" s="78">
        <f t="shared" si="68"/>
        <v>15295.714285714286</v>
      </c>
      <c r="L421" s="122">
        <f>INDEX('I-Baremo_VA_Lapesa'!$D$5:$K$66,MATCH($E421,'I-Baremo_VA_Lapesa'!$C$5:$C$66,0),MATCH($G421,'I-Baremo_VA_Lapesa'!$D$4:$K$4,0))</f>
        <v>0</v>
      </c>
      <c r="M421" s="123">
        <f t="shared" si="69"/>
        <v>0</v>
      </c>
      <c r="N421" s="113" cm="1">
        <f t="array" ref="N421">IF(AND($H421&lt;=4800,$I421&lt;=560),0,SUMPRODUCT(--($I421&gt;'I-Baremo_Regulación_Lapesa'!$B$4:$B$8),--($I421&lt;='I-Baremo_Regulación_Lapesa'!$C$4:$C$8),'I-Baremo_Regulación_Lapesa'!$D$4:$D$8))</f>
        <v>357</v>
      </c>
      <c r="O421" s="78">
        <f t="shared" si="70"/>
        <v>510.00000000000006</v>
      </c>
      <c r="P421" s="112">
        <f t="shared" si="71"/>
        <v>11064</v>
      </c>
      <c r="Q421" s="74">
        <f t="shared" si="72"/>
        <v>15805.714285714286</v>
      </c>
      <c r="R421" s="113">
        <f>INDEX('I-Baremo_Legalización'!$D$4:$D$100,MATCH($E421,'I-Baremo_Legalización'!$C$4:$C$100,0),1)</f>
        <v>1257.25</v>
      </c>
      <c r="S421" s="113" cm="1">
        <f t="array" ref="S421">+INDEX('I-Baremo_Acuerdo_Marco'!$F$2:$F$221,MATCH($C421&amp;$E421&amp;$G421,'I-Baremo_Acuerdo_Marco'!$C$2:$C$221&amp;'I-Baremo_Acuerdo_Marco'!$D$2:$D$221&amp;'I-Baremo_Acuerdo_Marco'!$E$2:$E$221,0))</f>
        <v>14949.231000000002</v>
      </c>
      <c r="T421" s="112">
        <f t="shared" si="77"/>
        <v>27270.481</v>
      </c>
      <c r="U421" s="116">
        <f t="shared" si="73"/>
        <v>32012.19528571429</v>
      </c>
      <c r="V421" s="74" t="str">
        <f t="shared" si="74"/>
        <v>EnterradoB406</v>
      </c>
      <c r="W421" s="148">
        <f>+IF(AND($C421='C-Aux_CA'!$C$7,$D421='C-Aux_CA'!$C$5,$I421&gt;='C-Aux_CA'!$C$14,$H421&gt;='C-Aux_CA'!$C$15),1,0)</f>
        <v>0</v>
      </c>
      <c r="X421" s="148">
        <f t="shared" si="75"/>
        <v>1</v>
      </c>
      <c r="Y421" s="151" cm="1">
        <f t="array" ref="Y421">IF(W421=0,0,SUMPRODUCT(--($T421&gt;='C-BaremoVectorial'!$T$4:$T$1101),--(1=$W$4:$W$1101)))</f>
        <v>0</v>
      </c>
      <c r="Z421" s="151">
        <f t="shared" si="76"/>
        <v>0</v>
      </c>
      <c r="AA421" s="151" cm="1">
        <f t="array" ref="AA421">IF($W421=0,0,SUMPRODUCT(--(1=$W$4:$W$1101),--($U421&gt;='C-BaremoVectorial'!$U$4:$U$1101)))</f>
        <v>0</v>
      </c>
      <c r="AB421" s="21"/>
      <c r="AC421" s="21"/>
      <c r="AD421" s="21"/>
    </row>
    <row r="422" spans="1:30" ht="14.5" x14ac:dyDescent="0.35">
      <c r="A422" s="73">
        <f t="shared" si="78"/>
        <v>199</v>
      </c>
      <c r="B422" s="79" t="s">
        <v>59</v>
      </c>
      <c r="C422" s="79" t="s">
        <v>8245</v>
      </c>
      <c r="D422" s="79" t="s">
        <v>14</v>
      </c>
      <c r="E422" s="79" t="s">
        <v>61</v>
      </c>
      <c r="F422" s="183">
        <v>1</v>
      </c>
      <c r="G422" s="79" t="s">
        <v>8293</v>
      </c>
      <c r="H422" s="78">
        <v>16000</v>
      </c>
      <c r="I422" s="74" cm="1">
        <f t="array" ref="I422">+INDEX('I-Gasificación'!$G$5:$G$1100,MATCH($C422&amp;$D422&amp;$E422&amp;$G422,'I-Gasificación'!$C$5:$C$1100&amp;'I-Gasificación'!$D$5:$D$1100&amp;'I-Gasificación'!$E$5:$E$1100&amp;'I-Gasificación'!$F$5:$F$1100,0))</f>
        <v>490</v>
      </c>
      <c r="J422" s="112">
        <f>INDEX('I-Baremo_Depósitos_Lapesa'!$C:$C,MATCH($E422,'I-Baremo_Depósitos_Lapesa'!$B:$B,0),1)</f>
        <v>12871</v>
      </c>
      <c r="K422" s="78">
        <f t="shared" si="68"/>
        <v>18387.142857142859</v>
      </c>
      <c r="L422" s="122">
        <f>INDEX('I-Baremo_VA_Lapesa'!$D$5:$K$66,MATCH($E422,'I-Baremo_VA_Lapesa'!$C$5:$C$66,0),MATCH($G422,'I-Baremo_VA_Lapesa'!$D$4:$K$4,0))</f>
        <v>0</v>
      </c>
      <c r="M422" s="123">
        <f t="shared" si="69"/>
        <v>0</v>
      </c>
      <c r="N422" s="113" cm="1">
        <f t="array" ref="N422">IF(AND($H422&lt;=4800,$I422&lt;=560),0,SUMPRODUCT(--($I422&gt;'I-Baremo_Regulación_Lapesa'!$B$4:$B$8),--($I422&lt;='I-Baremo_Regulación_Lapesa'!$C$4:$C$8),'I-Baremo_Regulación_Lapesa'!$D$4:$D$8))</f>
        <v>357</v>
      </c>
      <c r="O422" s="78">
        <f t="shared" si="70"/>
        <v>510.00000000000006</v>
      </c>
      <c r="P422" s="112">
        <f t="shared" si="71"/>
        <v>13228</v>
      </c>
      <c r="Q422" s="74">
        <f t="shared" si="72"/>
        <v>18897.142857142859</v>
      </c>
      <c r="R422" s="113">
        <f>INDEX('I-Baremo_Legalización'!$D$4:$D$100,MATCH($E422,'I-Baremo_Legalización'!$C$4:$C$100,0),1)</f>
        <v>2038.3500000000001</v>
      </c>
      <c r="S422" s="113" cm="1">
        <f t="array" ref="S422">+INDEX('I-Baremo_Acuerdo_Marco'!$F$2:$F$221,MATCH($C422&amp;$E422&amp;$G422,'I-Baremo_Acuerdo_Marco'!$C$2:$C$221&amp;'I-Baremo_Acuerdo_Marco'!$D$2:$D$221&amp;'I-Baremo_Acuerdo_Marco'!$E$2:$E$221,0))</f>
        <v>17875.781000000003</v>
      </c>
      <c r="T422" s="112">
        <f t="shared" si="77"/>
        <v>33142.131000000001</v>
      </c>
      <c r="U422" s="116">
        <f t="shared" si="73"/>
        <v>38811.273857142864</v>
      </c>
      <c r="V422" s="74" t="str">
        <f t="shared" si="74"/>
        <v>EnterradoB490</v>
      </c>
      <c r="W422" s="148">
        <f>+IF(AND($C422='C-Aux_CA'!$C$7,$D422='C-Aux_CA'!$C$5,$I422&gt;='C-Aux_CA'!$C$14,$H422&gt;='C-Aux_CA'!$C$15),1,0)</f>
        <v>0</v>
      </c>
      <c r="X422" s="148">
        <f t="shared" si="75"/>
        <v>1</v>
      </c>
      <c r="Y422" s="151" cm="1">
        <f t="array" ref="Y422">IF(W422=0,0,SUMPRODUCT(--($T422&gt;='C-BaremoVectorial'!$T$4:$T$1101),--(1=$W$4:$W$1101)))</f>
        <v>0</v>
      </c>
      <c r="Z422" s="151">
        <f t="shared" si="76"/>
        <v>0</v>
      </c>
      <c r="AA422" s="151" cm="1">
        <f t="array" ref="AA422">IF($W422=0,0,SUMPRODUCT(--(1=$W$4:$W$1101),--($U422&gt;='C-BaremoVectorial'!$U$4:$U$1101)))</f>
        <v>0</v>
      </c>
      <c r="AB422" s="21"/>
      <c r="AC422" s="21"/>
      <c r="AD422" s="21"/>
    </row>
    <row r="423" spans="1:30" ht="14.5" x14ac:dyDescent="0.35">
      <c r="A423" s="73">
        <f t="shared" si="78"/>
        <v>200</v>
      </c>
      <c r="B423" s="79" t="s">
        <v>59</v>
      </c>
      <c r="C423" s="79" t="s">
        <v>8245</v>
      </c>
      <c r="D423" s="79" t="s">
        <v>14</v>
      </c>
      <c r="E423" s="79" t="s">
        <v>62</v>
      </c>
      <c r="F423" s="183">
        <v>1</v>
      </c>
      <c r="G423" s="79" t="s">
        <v>8293</v>
      </c>
      <c r="H423" s="78">
        <v>19000</v>
      </c>
      <c r="I423" s="74" cm="1">
        <f t="array" ref="I423">+INDEX('I-Gasificación'!$G$5:$G$1100,MATCH($C423&amp;$D423&amp;$E423&amp;$G423,'I-Gasificación'!$C$5:$C$1100&amp;'I-Gasificación'!$D$5:$D$1100&amp;'I-Gasificación'!$E$5:$E$1100&amp;'I-Gasificación'!$F$5:$F$1100,0))</f>
        <v>574</v>
      </c>
      <c r="J423" s="112">
        <f>INDEX('I-Baremo_Depósitos_Lapesa'!$C:$C,MATCH($E423,'I-Baremo_Depósitos_Lapesa'!$B:$B,0),1)</f>
        <v>14192</v>
      </c>
      <c r="K423" s="78">
        <f t="shared" si="68"/>
        <v>20274.285714285714</v>
      </c>
      <c r="L423" s="122">
        <f>INDEX('I-Baremo_VA_Lapesa'!$D$5:$K$66,MATCH($E423,'I-Baremo_VA_Lapesa'!$C$5:$C$66,0),MATCH($G423,'I-Baremo_VA_Lapesa'!$D$4:$K$4,0))</f>
        <v>0</v>
      </c>
      <c r="M423" s="123">
        <f t="shared" si="69"/>
        <v>0</v>
      </c>
      <c r="N423" s="113" cm="1">
        <f t="array" ref="N423">IF(AND($H423&lt;=4800,$I423&lt;=560),0,SUMPRODUCT(--($I423&gt;'I-Baremo_Regulación_Lapesa'!$B$4:$B$8),--($I423&lt;='I-Baremo_Regulación_Lapesa'!$C$4:$C$8),'I-Baremo_Regulación_Lapesa'!$D$4:$D$8))</f>
        <v>357</v>
      </c>
      <c r="O423" s="78">
        <f t="shared" si="70"/>
        <v>510.00000000000006</v>
      </c>
      <c r="P423" s="112">
        <f t="shared" si="71"/>
        <v>14549</v>
      </c>
      <c r="Q423" s="74">
        <f t="shared" si="72"/>
        <v>20784.285714285714</v>
      </c>
      <c r="R423" s="113">
        <f>INDEX('I-Baremo_Legalización'!$D$4:$D$100,MATCH($E423,'I-Baremo_Legalización'!$C$4:$C$100,0),1)</f>
        <v>2038.3500000000001</v>
      </c>
      <c r="S423" s="113" cm="1">
        <f t="array" ref="S423">+INDEX('I-Baremo_Acuerdo_Marco'!$F$2:$F$221,MATCH($C423&amp;$E423&amp;$G423,'I-Baremo_Acuerdo_Marco'!$C$2:$C$221&amp;'I-Baremo_Acuerdo_Marco'!$D$2:$D$221&amp;'I-Baremo_Acuerdo_Marco'!$E$2:$E$221,0))</f>
        <v>19492.571999999996</v>
      </c>
      <c r="T423" s="112">
        <f t="shared" si="77"/>
        <v>36079.921999999991</v>
      </c>
      <c r="U423" s="116">
        <f t="shared" si="73"/>
        <v>42315.207714285709</v>
      </c>
      <c r="V423" s="74" t="str">
        <f t="shared" si="74"/>
        <v>EnterradoB574</v>
      </c>
      <c r="W423" s="148">
        <f>+IF(AND($C423='C-Aux_CA'!$C$7,$D423='C-Aux_CA'!$C$5,$I423&gt;='C-Aux_CA'!$C$14,$H423&gt;='C-Aux_CA'!$C$15),1,0)</f>
        <v>0</v>
      </c>
      <c r="X423" s="148">
        <f t="shared" si="75"/>
        <v>1</v>
      </c>
      <c r="Y423" s="151" cm="1">
        <f t="array" ref="Y423">IF(W423=0,0,SUMPRODUCT(--($T423&gt;='C-BaremoVectorial'!$T$4:$T$1101),--(1=$W$4:$W$1101)))</f>
        <v>0</v>
      </c>
      <c r="Z423" s="151">
        <f t="shared" si="76"/>
        <v>0</v>
      </c>
      <c r="AA423" s="151" cm="1">
        <f t="array" ref="AA423">IF($W423=0,0,SUMPRODUCT(--(1=$W$4:$W$1101),--($U423&gt;='C-BaremoVectorial'!$U$4:$U$1101)))</f>
        <v>0</v>
      </c>
      <c r="AB423" s="21"/>
      <c r="AC423" s="21"/>
      <c r="AD423" s="21"/>
    </row>
    <row r="424" spans="1:30" ht="14.5" x14ac:dyDescent="0.35">
      <c r="A424" s="73">
        <f t="shared" si="78"/>
        <v>201</v>
      </c>
      <c r="B424" s="79" t="s">
        <v>59</v>
      </c>
      <c r="C424" s="79" t="s">
        <v>8245</v>
      </c>
      <c r="D424" s="79" t="s">
        <v>14</v>
      </c>
      <c r="E424" s="79" t="s">
        <v>63</v>
      </c>
      <c r="F424" s="183">
        <v>1</v>
      </c>
      <c r="G424" s="79" t="s">
        <v>8293</v>
      </c>
      <c r="H424" s="78">
        <v>22000</v>
      </c>
      <c r="I424" s="74" cm="1">
        <f t="array" ref="I424">+INDEX('I-Gasificación'!$G$5:$G$1100,MATCH($C424&amp;$D424&amp;$E424&amp;$G424,'I-Gasificación'!$C$5:$C$1100&amp;'I-Gasificación'!$D$5:$D$1100&amp;'I-Gasificación'!$E$5:$E$1100&amp;'I-Gasificación'!$F$5:$F$1100,0))</f>
        <v>658</v>
      </c>
      <c r="J424" s="112">
        <f>INDEX('I-Baremo_Depósitos_Lapesa'!$C:$C,MATCH($E424,'I-Baremo_Depósitos_Lapesa'!$B:$B,0),1)</f>
        <v>19301</v>
      </c>
      <c r="K424" s="78">
        <f t="shared" si="68"/>
        <v>27572.857142857145</v>
      </c>
      <c r="L424" s="122">
        <f>INDEX('I-Baremo_VA_Lapesa'!$D$5:$K$66,MATCH($E424,'I-Baremo_VA_Lapesa'!$C$5:$C$66,0),MATCH($G424,'I-Baremo_VA_Lapesa'!$D$4:$K$4,0))</f>
        <v>0</v>
      </c>
      <c r="M424" s="123">
        <f t="shared" si="69"/>
        <v>0</v>
      </c>
      <c r="N424" s="113" cm="1">
        <f t="array" ref="N424">IF(AND($H424&lt;=4800,$I424&lt;=560),0,SUMPRODUCT(--($I424&gt;'I-Baremo_Regulación_Lapesa'!$B$4:$B$8),--($I424&lt;='I-Baremo_Regulación_Lapesa'!$C$4:$C$8),'I-Baremo_Regulación_Lapesa'!$D$4:$D$8))</f>
        <v>357</v>
      </c>
      <c r="O424" s="78">
        <f t="shared" si="70"/>
        <v>510.00000000000006</v>
      </c>
      <c r="P424" s="112">
        <f t="shared" si="71"/>
        <v>19658</v>
      </c>
      <c r="Q424" s="74">
        <f t="shared" si="72"/>
        <v>28082.857142857145</v>
      </c>
      <c r="R424" s="113">
        <f>INDEX('I-Baremo_Legalización'!$D$4:$D$100,MATCH($E424,'I-Baremo_Legalización'!$C$4:$C$100,0),1)</f>
        <v>2038.3500000000001</v>
      </c>
      <c r="S424" s="113" cm="1">
        <f t="array" ref="S424">+INDEX('I-Baremo_Acuerdo_Marco'!$F$2:$F$221,MATCH($C424&amp;$E424&amp;$G424,'I-Baremo_Acuerdo_Marco'!$C$2:$C$221&amp;'I-Baremo_Acuerdo_Marco'!$D$2:$D$221&amp;'I-Baremo_Acuerdo_Marco'!$E$2:$E$221,0))</f>
        <v>21080.696037940008</v>
      </c>
      <c r="T424" s="112">
        <f t="shared" si="77"/>
        <v>42777.046037940003</v>
      </c>
      <c r="U424" s="116">
        <f t="shared" si="73"/>
        <v>51201.903180797148</v>
      </c>
      <c r="V424" s="74" t="str">
        <f t="shared" si="74"/>
        <v>EnterradoB658</v>
      </c>
      <c r="W424" s="148">
        <f>+IF(AND($C424='C-Aux_CA'!$C$7,$D424='C-Aux_CA'!$C$5,$I424&gt;='C-Aux_CA'!$C$14,$H424&gt;='C-Aux_CA'!$C$15),1,0)</f>
        <v>0</v>
      </c>
      <c r="X424" s="148">
        <f t="shared" si="75"/>
        <v>1</v>
      </c>
      <c r="Y424" s="151" cm="1">
        <f t="array" ref="Y424">IF(W424=0,0,SUMPRODUCT(--($T424&gt;='C-BaremoVectorial'!$T$4:$T$1101),--(1=$W$4:$W$1101)))</f>
        <v>0</v>
      </c>
      <c r="Z424" s="151">
        <f t="shared" si="76"/>
        <v>0</v>
      </c>
      <c r="AA424" s="151" cm="1">
        <f t="array" ref="AA424">IF($W424=0,0,SUMPRODUCT(--(1=$W$4:$W$1101),--($U424&gt;='C-BaremoVectorial'!$U$4:$U$1101)))</f>
        <v>0</v>
      </c>
      <c r="AB424" s="21"/>
      <c r="AC424" s="21"/>
      <c r="AD424" s="21"/>
    </row>
    <row r="425" spans="1:30" ht="14.5" x14ac:dyDescent="0.35">
      <c r="A425" s="73">
        <f t="shared" si="78"/>
        <v>202</v>
      </c>
      <c r="B425" s="79" t="s">
        <v>59</v>
      </c>
      <c r="C425" s="79" t="s">
        <v>8245</v>
      </c>
      <c r="D425" s="79" t="s">
        <v>14</v>
      </c>
      <c r="E425" s="79" t="s">
        <v>64</v>
      </c>
      <c r="F425" s="183">
        <v>1</v>
      </c>
      <c r="G425" s="79" t="s">
        <v>8293</v>
      </c>
      <c r="H425" s="78">
        <v>24000</v>
      </c>
      <c r="I425" s="74" cm="1">
        <f t="array" ref="I425">+INDEX('I-Gasificación'!$G$5:$G$1100,MATCH($C425&amp;$D425&amp;$E425&amp;$G425,'I-Gasificación'!$C$5:$C$1100&amp;'I-Gasificación'!$D$5:$D$1100&amp;'I-Gasificación'!$E$5:$E$1100&amp;'I-Gasificación'!$F$5:$F$1100,0))</f>
        <v>630</v>
      </c>
      <c r="J425" s="112">
        <f>INDEX('I-Baremo_Depósitos_Lapesa'!$C:$C,MATCH($E425,'I-Baremo_Depósitos_Lapesa'!$B:$B,0),1)</f>
        <v>20828</v>
      </c>
      <c r="K425" s="78">
        <f t="shared" si="68"/>
        <v>29754.285714285717</v>
      </c>
      <c r="L425" s="122">
        <f>INDEX('I-Baremo_VA_Lapesa'!$D$5:$K$66,MATCH($E425,'I-Baremo_VA_Lapesa'!$C$5:$C$66,0),MATCH($G425,'I-Baremo_VA_Lapesa'!$D$4:$K$4,0))</f>
        <v>0</v>
      </c>
      <c r="M425" s="123">
        <f t="shared" si="69"/>
        <v>0</v>
      </c>
      <c r="N425" s="113" cm="1">
        <f t="array" ref="N425">IF(AND($H425&lt;=4800,$I425&lt;=560),0,SUMPRODUCT(--($I425&gt;'I-Baremo_Regulación_Lapesa'!$B$4:$B$8),--($I425&lt;='I-Baremo_Regulación_Lapesa'!$C$4:$C$8),'I-Baremo_Regulación_Lapesa'!$D$4:$D$8))</f>
        <v>357</v>
      </c>
      <c r="O425" s="78">
        <f t="shared" si="70"/>
        <v>510.00000000000006</v>
      </c>
      <c r="P425" s="112">
        <f t="shared" si="71"/>
        <v>21185</v>
      </c>
      <c r="Q425" s="74">
        <f t="shared" si="72"/>
        <v>30264.285714285717</v>
      </c>
      <c r="R425" s="113">
        <f>INDEX('I-Baremo_Legalización'!$D$4:$D$100,MATCH($E425,'I-Baremo_Legalización'!$C$4:$C$100,0),1)</f>
        <v>2038.3500000000001</v>
      </c>
      <c r="S425" s="113" cm="1">
        <f t="array" ref="S425">+INDEX('I-Baremo_Acuerdo_Marco'!$F$2:$F$221,MATCH($C425&amp;$E425&amp;$G425,'I-Baremo_Acuerdo_Marco'!$C$2:$C$221&amp;'I-Baremo_Acuerdo_Marco'!$D$2:$D$221&amp;'I-Baremo_Acuerdo_Marco'!$E$2:$E$221,0))</f>
        <v>20695.141802940001</v>
      </c>
      <c r="T425" s="112">
        <f t="shared" si="77"/>
        <v>43918.49180294</v>
      </c>
      <c r="U425" s="116">
        <f t="shared" si="73"/>
        <v>52997.777517225717</v>
      </c>
      <c r="V425" s="74" t="str">
        <f t="shared" si="74"/>
        <v>EnterradoB630</v>
      </c>
      <c r="W425" s="148">
        <f>+IF(AND($C425='C-Aux_CA'!$C$7,$D425='C-Aux_CA'!$C$5,$I425&gt;='C-Aux_CA'!$C$14,$H425&gt;='C-Aux_CA'!$C$15),1,0)</f>
        <v>0</v>
      </c>
      <c r="X425" s="148">
        <f t="shared" si="75"/>
        <v>1</v>
      </c>
      <c r="Y425" s="151" cm="1">
        <f t="array" ref="Y425">IF(W425=0,0,SUMPRODUCT(--($T425&gt;='C-BaremoVectorial'!$T$4:$T$1101),--(1=$W$4:$W$1101)))</f>
        <v>0</v>
      </c>
      <c r="Z425" s="151">
        <f t="shared" si="76"/>
        <v>0</v>
      </c>
      <c r="AA425" s="151" cm="1">
        <f t="array" ref="AA425">IF($W425=0,0,SUMPRODUCT(--(1=$W$4:$W$1101),--($U425&gt;='C-BaremoVectorial'!$U$4:$U$1101)))</f>
        <v>0</v>
      </c>
      <c r="AB425" s="21"/>
      <c r="AC425" s="21"/>
      <c r="AD425" s="21"/>
    </row>
    <row r="426" spans="1:30" ht="14.5" x14ac:dyDescent="0.35">
      <c r="A426" s="73">
        <f t="shared" si="78"/>
        <v>203</v>
      </c>
      <c r="B426" s="79" t="s">
        <v>59</v>
      </c>
      <c r="C426" s="79" t="s">
        <v>8245</v>
      </c>
      <c r="D426" s="79" t="s">
        <v>14</v>
      </c>
      <c r="E426" s="79" t="s">
        <v>65</v>
      </c>
      <c r="F426" s="183">
        <v>1</v>
      </c>
      <c r="G426" s="79" t="s">
        <v>8293</v>
      </c>
      <c r="H426" s="78">
        <v>29000</v>
      </c>
      <c r="I426" s="74" cm="1">
        <f t="array" ref="I426">+INDEX('I-Gasificación'!$G$5:$G$1100,MATCH($C426&amp;$D426&amp;$E426&amp;$G426,'I-Gasificación'!$C$5:$C$1100&amp;'I-Gasificación'!$D$5:$D$1100&amp;'I-Gasificación'!$E$5:$E$1100&amp;'I-Gasificación'!$F$5:$F$1100,0))</f>
        <v>756</v>
      </c>
      <c r="J426" s="112">
        <f>INDEX('I-Baremo_Depósitos_Lapesa'!$C:$C,MATCH($E426,'I-Baremo_Depósitos_Lapesa'!$B:$B,0),1)</f>
        <v>23405</v>
      </c>
      <c r="K426" s="78">
        <f t="shared" si="68"/>
        <v>33435.71428571429</v>
      </c>
      <c r="L426" s="122">
        <f>INDEX('I-Baremo_VA_Lapesa'!$D$5:$K$66,MATCH($E426,'I-Baremo_VA_Lapesa'!$C$5:$C$66,0),MATCH($G426,'I-Baremo_VA_Lapesa'!$D$4:$K$4,0))</f>
        <v>0</v>
      </c>
      <c r="M426" s="123">
        <f t="shared" si="69"/>
        <v>0</v>
      </c>
      <c r="N426" s="113" cm="1">
        <f t="array" ref="N426">IF(AND($H426&lt;=4800,$I426&lt;=560),0,SUMPRODUCT(--($I426&gt;'I-Baremo_Regulación_Lapesa'!$B$4:$B$8),--($I426&lt;='I-Baremo_Regulación_Lapesa'!$C$4:$C$8),'I-Baremo_Regulación_Lapesa'!$D$4:$D$8))</f>
        <v>357</v>
      </c>
      <c r="O426" s="78">
        <f t="shared" si="70"/>
        <v>510.00000000000006</v>
      </c>
      <c r="P426" s="112">
        <f t="shared" si="71"/>
        <v>23762</v>
      </c>
      <c r="Q426" s="74">
        <f t="shared" si="72"/>
        <v>33945.71428571429</v>
      </c>
      <c r="R426" s="113">
        <f>INDEX('I-Baremo_Legalización'!$D$4:$D$100,MATCH($E426,'I-Baremo_Legalización'!$C$4:$C$100,0),1)</f>
        <v>2038.3500000000001</v>
      </c>
      <c r="S426" s="113" cm="1">
        <f t="array" ref="S426">+INDEX('I-Baremo_Acuerdo_Marco'!$F$2:$F$221,MATCH($C426&amp;$E426&amp;$G426,'I-Baremo_Acuerdo_Marco'!$C$2:$C$221&amp;'I-Baremo_Acuerdo_Marco'!$D$2:$D$221&amp;'I-Baremo_Acuerdo_Marco'!$E$2:$E$221,0))</f>
        <v>22734.456827940005</v>
      </c>
      <c r="T426" s="112">
        <f t="shared" si="77"/>
        <v>48534.806827940003</v>
      </c>
      <c r="U426" s="116">
        <f t="shared" si="73"/>
        <v>58718.521113654293</v>
      </c>
      <c r="V426" s="74" t="str">
        <f t="shared" si="74"/>
        <v>EnterradoB756</v>
      </c>
      <c r="W426" s="148">
        <f>+IF(AND($C426='C-Aux_CA'!$C$7,$D426='C-Aux_CA'!$C$5,$I426&gt;='C-Aux_CA'!$C$14,$H426&gt;='C-Aux_CA'!$C$15),1,0)</f>
        <v>0</v>
      </c>
      <c r="X426" s="148">
        <f t="shared" si="75"/>
        <v>1</v>
      </c>
      <c r="Y426" s="151" cm="1">
        <f t="array" ref="Y426">IF(W426=0,0,SUMPRODUCT(--($T426&gt;='C-BaremoVectorial'!$T$4:$T$1101),--(1=$W$4:$W$1101)))</f>
        <v>0</v>
      </c>
      <c r="Z426" s="151">
        <f t="shared" si="76"/>
        <v>0</v>
      </c>
      <c r="AA426" s="151" cm="1">
        <f t="array" ref="AA426">IF($W426=0,0,SUMPRODUCT(--(1=$W$4:$W$1101),--($U426&gt;='C-BaremoVectorial'!$U$4:$U$1101)))</f>
        <v>0</v>
      </c>
      <c r="AB426" s="21"/>
      <c r="AC426" s="21"/>
      <c r="AD426" s="21"/>
    </row>
    <row r="427" spans="1:30" ht="14.5" x14ac:dyDescent="0.35">
      <c r="A427" s="73">
        <f t="shared" si="78"/>
        <v>204</v>
      </c>
      <c r="B427" s="79" t="s">
        <v>59</v>
      </c>
      <c r="C427" s="79" t="s">
        <v>8245</v>
      </c>
      <c r="D427" s="79" t="s">
        <v>14</v>
      </c>
      <c r="E427" s="79" t="s">
        <v>66</v>
      </c>
      <c r="F427" s="183">
        <v>1</v>
      </c>
      <c r="G427" s="79" t="s">
        <v>8293</v>
      </c>
      <c r="H427" s="78">
        <v>34000</v>
      </c>
      <c r="I427" s="74" cm="1">
        <f t="array" ref="I427">+INDEX('I-Gasificación'!$G$5:$G$1100,MATCH($C427&amp;$D427&amp;$E427&amp;$G427,'I-Gasificación'!$C$5:$C$1100&amp;'I-Gasificación'!$D$5:$D$1100&amp;'I-Gasificación'!$E$5:$E$1100&amp;'I-Gasificación'!$F$5:$F$1100,0))</f>
        <v>868</v>
      </c>
      <c r="J427" s="112">
        <f>INDEX('I-Baremo_Depósitos_Lapesa'!$C:$C,MATCH($E427,'I-Baremo_Depósitos_Lapesa'!$B:$B,0),1)</f>
        <v>25629</v>
      </c>
      <c r="K427" s="78">
        <f t="shared" si="68"/>
        <v>36612.857142857145</v>
      </c>
      <c r="L427" s="122">
        <f>INDEX('I-Baremo_VA_Lapesa'!$D$5:$K$66,MATCH($E427,'I-Baremo_VA_Lapesa'!$C$5:$C$66,0),MATCH($G427,'I-Baremo_VA_Lapesa'!$D$4:$K$4,0))</f>
        <v>0</v>
      </c>
      <c r="M427" s="123">
        <f t="shared" si="69"/>
        <v>0</v>
      </c>
      <c r="N427" s="113" cm="1">
        <f t="array" ref="N427">IF(AND($H427&lt;=4800,$I427&lt;=560),0,SUMPRODUCT(--($I427&gt;'I-Baremo_Regulación_Lapesa'!$B$4:$B$8),--($I427&lt;='I-Baremo_Regulación_Lapesa'!$C$4:$C$8),'I-Baremo_Regulación_Lapesa'!$D$4:$D$8))</f>
        <v>357</v>
      </c>
      <c r="O427" s="78">
        <f t="shared" si="70"/>
        <v>510.00000000000006</v>
      </c>
      <c r="P427" s="112">
        <f t="shared" si="71"/>
        <v>25986</v>
      </c>
      <c r="Q427" s="74">
        <f t="shared" si="72"/>
        <v>37122.857142857145</v>
      </c>
      <c r="R427" s="113">
        <f>INDEX('I-Baremo_Legalización'!$D$4:$D$100,MATCH($E427,'I-Baremo_Legalización'!$C$4:$C$100,0),1)</f>
        <v>2038.3500000000001</v>
      </c>
      <c r="S427" s="113" cm="1">
        <f t="array" ref="S427">+INDEX('I-Baremo_Acuerdo_Marco'!$F$2:$F$221,MATCH($C427&amp;$E427&amp;$G427,'I-Baremo_Acuerdo_Marco'!$C$2:$C$221&amp;'I-Baremo_Acuerdo_Marco'!$D$2:$D$221&amp;'I-Baremo_Acuerdo_Marco'!$E$2:$E$221,0))</f>
        <v>24771.616320439993</v>
      </c>
      <c r="T427" s="112">
        <f t="shared" si="77"/>
        <v>52795.966320439991</v>
      </c>
      <c r="U427" s="116">
        <f t="shared" si="73"/>
        <v>63932.823463297136</v>
      </c>
      <c r="V427" s="74" t="str">
        <f t="shared" si="74"/>
        <v>EnterradoB868</v>
      </c>
      <c r="W427" s="148">
        <f>+IF(AND($C427='C-Aux_CA'!$C$7,$D427='C-Aux_CA'!$C$5,$I427&gt;='C-Aux_CA'!$C$14,$H427&gt;='C-Aux_CA'!$C$15),1,0)</f>
        <v>0</v>
      </c>
      <c r="X427" s="148">
        <f t="shared" si="75"/>
        <v>1</v>
      </c>
      <c r="Y427" s="151" cm="1">
        <f t="array" ref="Y427">IF(W427=0,0,SUMPRODUCT(--($T427&gt;='C-BaremoVectorial'!$T$4:$T$1101),--(1=$W$4:$W$1101)))</f>
        <v>0</v>
      </c>
      <c r="Z427" s="151">
        <f t="shared" si="76"/>
        <v>0</v>
      </c>
      <c r="AA427" s="151" cm="1">
        <f t="array" ref="AA427">IF($W427=0,0,SUMPRODUCT(--(1=$W$4:$W$1101),--($U427&gt;='C-BaremoVectorial'!$U$4:$U$1101)))</f>
        <v>0</v>
      </c>
      <c r="AB427" s="21"/>
      <c r="AC427" s="21"/>
      <c r="AD427" s="21"/>
    </row>
    <row r="428" spans="1:30" ht="14.5" x14ac:dyDescent="0.35">
      <c r="A428" s="73">
        <f t="shared" si="78"/>
        <v>205</v>
      </c>
      <c r="B428" s="79" t="s">
        <v>59</v>
      </c>
      <c r="C428" s="79" t="s">
        <v>8245</v>
      </c>
      <c r="D428" s="79" t="s">
        <v>14</v>
      </c>
      <c r="E428" s="79" t="s">
        <v>67</v>
      </c>
      <c r="F428" s="183">
        <v>1</v>
      </c>
      <c r="G428" s="79" t="s">
        <v>8293</v>
      </c>
      <c r="H428" s="78">
        <v>33000</v>
      </c>
      <c r="I428" s="74" cm="1">
        <f t="array" ref="I428">+INDEX('I-Gasificación'!$G$5:$G$1100,MATCH($C428&amp;$D428&amp;$E428&amp;$G428,'I-Gasificación'!$C$5:$C$1100&amp;'I-Gasificación'!$D$5:$D$1100&amp;'I-Gasificación'!$E$5:$E$1100&amp;'I-Gasificación'!$F$5:$F$1100,0))</f>
        <v>700</v>
      </c>
      <c r="J428" s="112">
        <f>INDEX('I-Baremo_Depósitos_Lapesa'!$C:$C,MATCH($E428,'I-Baremo_Depósitos_Lapesa'!$B:$B,0),1)</f>
        <v>34557</v>
      </c>
      <c r="K428" s="78">
        <f t="shared" si="68"/>
        <v>49367.142857142862</v>
      </c>
      <c r="L428" s="122">
        <f>INDEX('I-Baremo_VA_Lapesa'!$D$5:$K$66,MATCH($E428,'I-Baremo_VA_Lapesa'!$C$5:$C$66,0),MATCH($G428,'I-Baremo_VA_Lapesa'!$D$4:$K$4,0))</f>
        <v>0</v>
      </c>
      <c r="M428" s="123">
        <f t="shared" si="69"/>
        <v>0</v>
      </c>
      <c r="N428" s="113" cm="1">
        <f t="array" ref="N428">IF(AND($H428&lt;=4800,$I428&lt;=560),0,SUMPRODUCT(--($I428&gt;'I-Baremo_Regulación_Lapesa'!$B$4:$B$8),--($I428&lt;='I-Baremo_Regulación_Lapesa'!$C$4:$C$8),'I-Baremo_Regulación_Lapesa'!$D$4:$D$8))</f>
        <v>357</v>
      </c>
      <c r="O428" s="78">
        <f t="shared" si="70"/>
        <v>510.00000000000006</v>
      </c>
      <c r="P428" s="112">
        <f t="shared" si="71"/>
        <v>34914</v>
      </c>
      <c r="Q428" s="74">
        <f t="shared" si="72"/>
        <v>49877.142857142862</v>
      </c>
      <c r="R428" s="113">
        <f>INDEX('I-Baremo_Legalización'!$D$4:$D$100,MATCH($E428,'I-Baremo_Legalización'!$C$4:$C$100,0),1)</f>
        <v>2038.3500000000001</v>
      </c>
      <c r="S428" s="113" cm="1">
        <f t="array" ref="S428">+INDEX('I-Baremo_Acuerdo_Marco'!$F$2:$F$221,MATCH($C428&amp;$E428&amp;$G428,'I-Baremo_Acuerdo_Marco'!$C$2:$C$221&amp;'I-Baremo_Acuerdo_Marco'!$D$2:$D$221&amp;'I-Baremo_Acuerdo_Marco'!$E$2:$E$221,0))</f>
        <v>22148.330435440002</v>
      </c>
      <c r="T428" s="112">
        <f t="shared" si="77"/>
        <v>59100.680435440001</v>
      </c>
      <c r="U428" s="116">
        <f t="shared" si="73"/>
        <v>74063.823292582863</v>
      </c>
      <c r="V428" s="74" t="str">
        <f t="shared" si="74"/>
        <v>EnterradoB700</v>
      </c>
      <c r="W428" s="148">
        <f>+IF(AND($C428='C-Aux_CA'!$C$7,$D428='C-Aux_CA'!$C$5,$I428&gt;='C-Aux_CA'!$C$14,$H428&gt;='C-Aux_CA'!$C$15),1,0)</f>
        <v>0</v>
      </c>
      <c r="X428" s="148">
        <f t="shared" si="75"/>
        <v>1</v>
      </c>
      <c r="Y428" s="151" cm="1">
        <f t="array" ref="Y428">IF(W428=0,0,SUMPRODUCT(--($T428&gt;='C-BaremoVectorial'!$T$4:$T$1101),--(1=$W$4:$W$1101)))</f>
        <v>0</v>
      </c>
      <c r="Z428" s="151">
        <f t="shared" si="76"/>
        <v>0</v>
      </c>
      <c r="AA428" s="151" cm="1">
        <f t="array" ref="AA428">IF($W428=0,0,SUMPRODUCT(--(1=$W$4:$W$1101),--($U428&gt;='C-BaremoVectorial'!$U$4:$U$1101)))</f>
        <v>0</v>
      </c>
      <c r="AB428" s="21"/>
      <c r="AC428" s="21"/>
      <c r="AD428" s="21"/>
    </row>
    <row r="429" spans="1:30" ht="14.5" x14ac:dyDescent="0.35">
      <c r="A429" s="73">
        <f t="shared" si="78"/>
        <v>206</v>
      </c>
      <c r="B429" s="79" t="s">
        <v>59</v>
      </c>
      <c r="C429" s="79" t="s">
        <v>8245</v>
      </c>
      <c r="D429" s="79" t="s">
        <v>14</v>
      </c>
      <c r="E429" s="79" t="s">
        <v>68</v>
      </c>
      <c r="F429" s="183">
        <v>1</v>
      </c>
      <c r="G429" s="79" t="s">
        <v>8293</v>
      </c>
      <c r="H429" s="78">
        <v>50000</v>
      </c>
      <c r="I429" s="74" cm="1">
        <f t="array" ref="I429">+INDEX('I-Gasificación'!$G$5:$G$1100,MATCH($C429&amp;$D429&amp;$E429&amp;$G429,'I-Gasificación'!$C$5:$C$1100&amp;'I-Gasificación'!$D$5:$D$1100&amp;'I-Gasificación'!$E$5:$E$1100&amp;'I-Gasificación'!$F$5:$F$1100,0))</f>
        <v>1022</v>
      </c>
      <c r="J429" s="112">
        <f>INDEX('I-Baremo_Depósitos_Lapesa'!$C:$C,MATCH($E429,'I-Baremo_Depósitos_Lapesa'!$B:$B,0),1)</f>
        <v>44952</v>
      </c>
      <c r="K429" s="78">
        <f t="shared" si="68"/>
        <v>64217.142857142862</v>
      </c>
      <c r="L429" s="122">
        <f>INDEX('I-Baremo_VA_Lapesa'!$D$5:$K$66,MATCH($E429,'I-Baremo_VA_Lapesa'!$C$5:$C$66,0),MATCH($G429,'I-Baremo_VA_Lapesa'!$D$4:$K$4,0))</f>
        <v>0</v>
      </c>
      <c r="M429" s="123">
        <f t="shared" si="69"/>
        <v>0</v>
      </c>
      <c r="N429" s="113" cm="1">
        <f t="array" ref="N429">IF(AND($H429&lt;=4800,$I429&lt;=560),0,SUMPRODUCT(--($I429&gt;'I-Baremo_Regulación_Lapesa'!$B$4:$B$8),--($I429&lt;='I-Baremo_Regulación_Lapesa'!$C$4:$C$8),'I-Baremo_Regulación_Lapesa'!$D$4:$D$8))</f>
        <v>357</v>
      </c>
      <c r="O429" s="78">
        <f t="shared" si="70"/>
        <v>510.00000000000006</v>
      </c>
      <c r="P429" s="112">
        <f t="shared" si="71"/>
        <v>45309</v>
      </c>
      <c r="Q429" s="74">
        <f t="shared" si="72"/>
        <v>64727.142857142862</v>
      </c>
      <c r="R429" s="113">
        <f>INDEX('I-Baremo_Legalización'!$D$4:$D$100,MATCH($E429,'I-Baremo_Legalización'!$C$4:$C$100,0),1)</f>
        <v>2038.3500000000001</v>
      </c>
      <c r="S429" s="113" cm="1">
        <f t="array" ref="S429">+INDEX('I-Baremo_Acuerdo_Marco'!$F$2:$F$221,MATCH($C429&amp;$E429&amp;$G429,'I-Baremo_Acuerdo_Marco'!$C$2:$C$221&amp;'I-Baremo_Acuerdo_Marco'!$D$2:$D$221&amp;'I-Baremo_Acuerdo_Marco'!$E$2:$E$221,0))</f>
        <v>27915.136150440005</v>
      </c>
      <c r="T429" s="112">
        <f t="shared" si="77"/>
        <v>75262.486150440003</v>
      </c>
      <c r="U429" s="116">
        <f t="shared" si="73"/>
        <v>94680.629007582873</v>
      </c>
      <c r="V429" s="74" t="str">
        <f t="shared" si="74"/>
        <v>EnterradoB1022</v>
      </c>
      <c r="W429" s="148">
        <f>+IF(AND($C429='C-Aux_CA'!$C$7,$D429='C-Aux_CA'!$C$5,$I429&gt;='C-Aux_CA'!$C$14,$H429&gt;='C-Aux_CA'!$C$15),1,0)</f>
        <v>0</v>
      </c>
      <c r="X429" s="148">
        <f t="shared" si="75"/>
        <v>1</v>
      </c>
      <c r="Y429" s="151" cm="1">
        <f t="array" ref="Y429">IF(W429=0,0,SUMPRODUCT(--($T429&gt;='C-BaremoVectorial'!$T$4:$T$1101),--(1=$W$4:$W$1101)))</f>
        <v>0</v>
      </c>
      <c r="Z429" s="151">
        <f t="shared" si="76"/>
        <v>0</v>
      </c>
      <c r="AA429" s="151" cm="1">
        <f t="array" ref="AA429">IF($W429=0,0,SUMPRODUCT(--(1=$W$4:$W$1101),--($U429&gt;='C-BaremoVectorial'!$U$4:$U$1101)))</f>
        <v>0</v>
      </c>
      <c r="AB429" s="21"/>
      <c r="AC429" s="21"/>
      <c r="AD429" s="21"/>
    </row>
    <row r="430" spans="1:30" ht="14.5" x14ac:dyDescent="0.35">
      <c r="A430" s="73">
        <f t="shared" si="78"/>
        <v>207</v>
      </c>
      <c r="B430" s="79" t="s">
        <v>59</v>
      </c>
      <c r="C430" s="79" t="s">
        <v>8245</v>
      </c>
      <c r="D430" s="79" t="s">
        <v>14</v>
      </c>
      <c r="E430" s="79" t="s">
        <v>69</v>
      </c>
      <c r="F430" s="183">
        <v>1</v>
      </c>
      <c r="G430" s="79" t="s">
        <v>8293</v>
      </c>
      <c r="H430" s="78">
        <v>59000</v>
      </c>
      <c r="I430" s="74" cm="1">
        <f t="array" ref="I430">+INDEX('I-Gasificación'!$G$5:$G$1100,MATCH($C430&amp;$D430&amp;$E430&amp;$G430,'I-Gasificación'!$C$5:$C$1100&amp;'I-Gasificación'!$D$5:$D$1100&amp;'I-Gasificación'!$E$5:$E$1100&amp;'I-Gasificación'!$F$5:$F$1100,0))</f>
        <v>1218</v>
      </c>
      <c r="J430" s="112">
        <f>INDEX('I-Baremo_Depósitos_Lapesa'!$C:$C,MATCH($E430,'I-Baremo_Depósitos_Lapesa'!$B:$B,0),1)</f>
        <v>54823</v>
      </c>
      <c r="K430" s="78">
        <f t="shared" si="68"/>
        <v>78318.571428571435</v>
      </c>
      <c r="L430" s="122">
        <f>INDEX('I-Baremo_VA_Lapesa'!$D$5:$K$66,MATCH($E430,'I-Baremo_VA_Lapesa'!$C$5:$C$66,0),MATCH($G430,'I-Baremo_VA_Lapesa'!$D$4:$K$4,0))</f>
        <v>0</v>
      </c>
      <c r="M430" s="123">
        <f t="shared" si="69"/>
        <v>0</v>
      </c>
      <c r="N430" s="113" cm="1">
        <f t="array" ref="N430">IF(AND($H430&lt;=4800,$I430&lt;=560),0,SUMPRODUCT(--($I430&gt;'I-Baremo_Regulación_Lapesa'!$B$4:$B$8),--($I430&lt;='I-Baremo_Regulación_Lapesa'!$C$4:$C$8),'I-Baremo_Regulación_Lapesa'!$D$4:$D$8))</f>
        <v>357</v>
      </c>
      <c r="O430" s="78">
        <f t="shared" si="70"/>
        <v>510.00000000000006</v>
      </c>
      <c r="P430" s="112">
        <f t="shared" si="71"/>
        <v>55180</v>
      </c>
      <c r="Q430" s="74">
        <f t="shared" si="72"/>
        <v>78828.571428571435</v>
      </c>
      <c r="R430" s="113">
        <f>INDEX('I-Baremo_Legalización'!$D$4:$D$100,MATCH($E430,'I-Baremo_Legalización'!$C$4:$C$100,0),1)</f>
        <v>2038.3500000000001</v>
      </c>
      <c r="S430" s="113" cm="1">
        <f t="array" ref="S430">+INDEX('I-Baremo_Acuerdo_Marco'!$F$2:$F$221,MATCH($C430&amp;$E430&amp;$G430,'I-Baremo_Acuerdo_Marco'!$C$2:$C$221&amp;'I-Baremo_Acuerdo_Marco'!$D$2:$D$221&amp;'I-Baremo_Acuerdo_Marco'!$E$2:$E$221,0))</f>
        <v>34285.534608600006</v>
      </c>
      <c r="T430" s="112">
        <f t="shared" si="77"/>
        <v>91503.884608599998</v>
      </c>
      <c r="U430" s="116">
        <f t="shared" si="73"/>
        <v>115152.45603717145</v>
      </c>
      <c r="V430" s="74" t="str">
        <f t="shared" si="74"/>
        <v>EnterradoB1218</v>
      </c>
      <c r="W430" s="148">
        <f>+IF(AND($C430='C-Aux_CA'!$C$7,$D430='C-Aux_CA'!$C$5,$I430&gt;='C-Aux_CA'!$C$14,$H430&gt;='C-Aux_CA'!$C$15),1,0)</f>
        <v>0</v>
      </c>
      <c r="X430" s="148">
        <f t="shared" si="75"/>
        <v>1</v>
      </c>
      <c r="Y430" s="151" cm="1">
        <f t="array" ref="Y430">IF(W430=0,0,SUMPRODUCT(--($T430&gt;='C-BaremoVectorial'!$T$4:$T$1101),--(1=$W$4:$W$1101)))</f>
        <v>0</v>
      </c>
      <c r="Z430" s="151">
        <f t="shared" si="76"/>
        <v>0</v>
      </c>
      <c r="AA430" s="151" cm="1">
        <f t="array" ref="AA430">IF($W430=0,0,SUMPRODUCT(--(1=$W$4:$W$1101),--($U430&gt;='C-BaremoVectorial'!$U$4:$U$1101)))</f>
        <v>0</v>
      </c>
      <c r="AB430" s="21"/>
      <c r="AC430" s="21"/>
      <c r="AD430" s="21"/>
    </row>
    <row r="431" spans="1:30" ht="14.5" x14ac:dyDescent="0.35">
      <c r="A431" s="73">
        <f t="shared" si="78"/>
        <v>208</v>
      </c>
      <c r="B431" s="79" t="s">
        <v>59</v>
      </c>
      <c r="C431" s="79" t="s">
        <v>8245</v>
      </c>
      <c r="D431" s="79" t="s">
        <v>14</v>
      </c>
      <c r="E431" s="79" t="s">
        <v>70</v>
      </c>
      <c r="F431" s="183">
        <v>1</v>
      </c>
      <c r="G431" s="79" t="s">
        <v>8293</v>
      </c>
      <c r="H431" s="78">
        <v>50000</v>
      </c>
      <c r="I431" s="74" cm="1">
        <f t="array" ref="I431">+INDEX('I-Gasificación'!$G$5:$G$1100,MATCH($C431&amp;$D431&amp;$E431&amp;$G431,'I-Gasificación'!$C$5:$C$1100&amp;'I-Gasificación'!$D$5:$D$1100&amp;'I-Gasificación'!$E$5:$E$1100&amp;'I-Gasificación'!$F$5:$F$1100,0))</f>
        <v>952</v>
      </c>
      <c r="J431" s="112">
        <f>INDEX('I-Baremo_Depósitos_Lapesa'!$C:$C,MATCH($E431,'I-Baremo_Depósitos_Lapesa'!$B:$B,0),1)</f>
        <v>45851</v>
      </c>
      <c r="K431" s="78">
        <f t="shared" si="68"/>
        <v>65501.428571428572</v>
      </c>
      <c r="L431" s="122">
        <f>INDEX('I-Baremo_VA_Lapesa'!$D$5:$K$66,MATCH($E431,'I-Baremo_VA_Lapesa'!$C$5:$C$66,0),MATCH($G431,'I-Baremo_VA_Lapesa'!$D$4:$K$4,0))</f>
        <v>0</v>
      </c>
      <c r="M431" s="123">
        <f t="shared" si="69"/>
        <v>0</v>
      </c>
      <c r="N431" s="113" cm="1">
        <f t="array" ref="N431">IF(AND($H431&lt;=4800,$I431&lt;=560),0,SUMPRODUCT(--($I431&gt;'I-Baremo_Regulación_Lapesa'!$B$4:$B$8),--($I431&lt;='I-Baremo_Regulación_Lapesa'!$C$4:$C$8),'I-Baremo_Regulación_Lapesa'!$D$4:$D$8))</f>
        <v>357</v>
      </c>
      <c r="O431" s="78">
        <f t="shared" si="70"/>
        <v>510.00000000000006</v>
      </c>
      <c r="P431" s="112">
        <f t="shared" si="71"/>
        <v>46208</v>
      </c>
      <c r="Q431" s="74">
        <f t="shared" si="72"/>
        <v>66011.42857142858</v>
      </c>
      <c r="R431" s="113">
        <f>INDEX('I-Baremo_Legalización'!$D$4:$D$100,MATCH($E431,'I-Baremo_Legalización'!$C$4:$C$100,0),1)</f>
        <v>2038.3500000000001</v>
      </c>
      <c r="S431" s="113" cm="1">
        <f t="array" ref="S431">+INDEX('I-Baremo_Acuerdo_Marco'!$F$2:$F$221,MATCH($C431&amp;$E431&amp;$G431,'I-Baremo_Acuerdo_Marco'!$C$2:$C$221&amp;'I-Baremo_Acuerdo_Marco'!$D$2:$D$221&amp;'I-Baremo_Acuerdo_Marco'!$E$2:$E$221,0))</f>
        <v>24010.863470439999</v>
      </c>
      <c r="T431" s="112">
        <f t="shared" si="77"/>
        <v>72257.213470439994</v>
      </c>
      <c r="U431" s="116">
        <f t="shared" si="73"/>
        <v>92060.642041868588</v>
      </c>
      <c r="V431" s="74" t="str">
        <f t="shared" si="74"/>
        <v>EnterradoB952</v>
      </c>
      <c r="W431" s="148">
        <f>+IF(AND($C431='C-Aux_CA'!$C$7,$D431='C-Aux_CA'!$C$5,$I431&gt;='C-Aux_CA'!$C$14,$H431&gt;='C-Aux_CA'!$C$15),1,0)</f>
        <v>0</v>
      </c>
      <c r="X431" s="148">
        <f t="shared" si="75"/>
        <v>1</v>
      </c>
      <c r="Y431" s="151" cm="1">
        <f t="array" ref="Y431">IF(W431=0,0,SUMPRODUCT(--($T431&gt;='C-BaremoVectorial'!$T$4:$T$1101),--(1=$W$4:$W$1101)))</f>
        <v>0</v>
      </c>
      <c r="Z431" s="151">
        <f t="shared" si="76"/>
        <v>0</v>
      </c>
      <c r="AA431" s="151" cm="1">
        <f t="array" ref="AA431">IF($W431=0,0,SUMPRODUCT(--(1=$W$4:$W$1101),--($U431&gt;='C-BaremoVectorial'!$U$4:$U$1101)))</f>
        <v>0</v>
      </c>
      <c r="AB431" s="21"/>
      <c r="AC431" s="21"/>
      <c r="AD431" s="21"/>
    </row>
    <row r="432" spans="1:30" ht="14.5" x14ac:dyDescent="0.35">
      <c r="A432" s="73">
        <f t="shared" si="78"/>
        <v>209</v>
      </c>
      <c r="B432" s="79" t="s">
        <v>59</v>
      </c>
      <c r="C432" s="79" t="s">
        <v>8245</v>
      </c>
      <c r="D432" s="79" t="s">
        <v>14</v>
      </c>
      <c r="E432" s="79" t="s">
        <v>71</v>
      </c>
      <c r="F432" s="183">
        <v>2</v>
      </c>
      <c r="G432" s="79" t="s">
        <v>8293</v>
      </c>
      <c r="H432" s="78">
        <f>2*13000</f>
        <v>26000</v>
      </c>
      <c r="I432" s="74" cm="1">
        <f t="array" ref="I432">+INDEX('I-Gasificación'!$G$5:$G$1100,MATCH($C432&amp;$D432&amp;$E432&amp;$G432,'I-Gasificación'!$C$5:$C$1100&amp;'I-Gasificación'!$D$5:$D$1100&amp;'I-Gasificación'!$E$5:$E$1100&amp;'I-Gasificación'!$F$5:$F$1100,0))</f>
        <v>812</v>
      </c>
      <c r="J432" s="112">
        <f>INDEX('I-Baremo_Depósitos_Lapesa'!$C:$C,MATCH($E432,'I-Baremo_Depósitos_Lapesa'!$B:$B,0),1)</f>
        <v>21414</v>
      </c>
      <c r="K432" s="78">
        <f t="shared" si="68"/>
        <v>30591.428571428572</v>
      </c>
      <c r="L432" s="122">
        <f>INDEX('I-Baremo_VA_Lapesa'!$D$5:$K$66,MATCH($E432,'I-Baremo_VA_Lapesa'!$C$5:$C$66,0),MATCH($G432,'I-Baremo_VA_Lapesa'!$D$4:$K$4,0))</f>
        <v>0</v>
      </c>
      <c r="M432" s="123">
        <f t="shared" si="69"/>
        <v>0</v>
      </c>
      <c r="N432" s="113" cm="1">
        <f t="array" ref="N432">IF(AND($H432&lt;=4800,$I432&lt;=560),0,SUMPRODUCT(--($I432&gt;'I-Baremo_Regulación_Lapesa'!$B$4:$B$8),--($I432&lt;='I-Baremo_Regulación_Lapesa'!$C$4:$C$8),'I-Baremo_Regulación_Lapesa'!$D$4:$D$8))</f>
        <v>357</v>
      </c>
      <c r="O432" s="78">
        <f t="shared" si="70"/>
        <v>510.00000000000006</v>
      </c>
      <c r="P432" s="112">
        <f t="shared" si="71"/>
        <v>21771</v>
      </c>
      <c r="Q432" s="74">
        <f t="shared" si="72"/>
        <v>31101.428571428572</v>
      </c>
      <c r="R432" s="113">
        <f>INDEX('I-Baremo_Legalización'!$D$4:$D$100,MATCH($E432,'I-Baremo_Legalización'!$C$4:$C$100,0),1)</f>
        <v>2038.3500000000001</v>
      </c>
      <c r="S432" s="113" cm="1">
        <f t="array" ref="S432">+INDEX('I-Baremo_Acuerdo_Marco'!$F$2:$F$221,MATCH($C432&amp;$E432&amp;$G432,'I-Baremo_Acuerdo_Marco'!$C$2:$C$221&amp;'I-Baremo_Acuerdo_Marco'!$D$2:$D$221&amp;'I-Baremo_Acuerdo_Marco'!$E$2:$E$221,0))</f>
        <v>23808.892057940004</v>
      </c>
      <c r="T432" s="112">
        <f t="shared" si="77"/>
        <v>47618.242057940006</v>
      </c>
      <c r="U432" s="116">
        <f t="shared" si="73"/>
        <v>56948.670629368571</v>
      </c>
      <c r="V432" s="74" t="str">
        <f t="shared" si="74"/>
        <v>EnterradoB812</v>
      </c>
      <c r="W432" s="148">
        <f>+IF(AND($C432='C-Aux_CA'!$C$7,$D432='C-Aux_CA'!$C$5,$I432&gt;='C-Aux_CA'!$C$14,$H432&gt;='C-Aux_CA'!$C$15),1,0)</f>
        <v>0</v>
      </c>
      <c r="X432" s="148">
        <f t="shared" si="75"/>
        <v>1</v>
      </c>
      <c r="Y432" s="151" cm="1">
        <f t="array" ref="Y432">IF(W432=0,0,SUMPRODUCT(--($T432&gt;='C-BaremoVectorial'!$T$4:$T$1101),--(1=$W$4:$W$1101)))</f>
        <v>0</v>
      </c>
      <c r="Z432" s="151">
        <f t="shared" si="76"/>
        <v>0</v>
      </c>
      <c r="AA432" s="151" cm="1">
        <f t="array" ref="AA432">IF($W432=0,0,SUMPRODUCT(--(1=$W$4:$W$1101),--($U432&gt;='C-BaremoVectorial'!$U$4:$U$1101)))</f>
        <v>0</v>
      </c>
      <c r="AB432" s="21"/>
      <c r="AC432" s="21"/>
      <c r="AD432" s="21"/>
    </row>
    <row r="433" spans="1:30" ht="14.5" x14ac:dyDescent="0.35">
      <c r="A433" s="73">
        <f t="shared" si="78"/>
        <v>210</v>
      </c>
      <c r="B433" s="79" t="s">
        <v>59</v>
      </c>
      <c r="C433" s="79" t="s">
        <v>8245</v>
      </c>
      <c r="D433" s="79" t="s">
        <v>14</v>
      </c>
      <c r="E433" s="79" t="s">
        <v>72</v>
      </c>
      <c r="F433" s="183">
        <v>2</v>
      </c>
      <c r="G433" s="79" t="s">
        <v>8293</v>
      </c>
      <c r="H433" s="78">
        <f>2*16000</f>
        <v>32000</v>
      </c>
      <c r="I433" s="74" cm="1">
        <f t="array" ref="I433">+INDEX('I-Gasificación'!$G$5:$G$1100,MATCH($C433&amp;$D433&amp;$E433&amp;$G433,'I-Gasificación'!$C$5:$C$1100&amp;'I-Gasificación'!$D$5:$D$1100&amp;'I-Gasificación'!$E$5:$E$1100&amp;'I-Gasificación'!$F$5:$F$1100,0))</f>
        <v>980</v>
      </c>
      <c r="J433" s="112">
        <f>INDEX('I-Baremo_Depósitos_Lapesa'!$C:$C,MATCH($E433,'I-Baremo_Depósitos_Lapesa'!$B:$B,0),1)</f>
        <v>25742</v>
      </c>
      <c r="K433" s="78">
        <f t="shared" si="68"/>
        <v>36774.285714285717</v>
      </c>
      <c r="L433" s="122">
        <f>INDEX('I-Baremo_VA_Lapesa'!$D$5:$K$66,MATCH($E433,'I-Baremo_VA_Lapesa'!$C$5:$C$66,0),MATCH($G433,'I-Baremo_VA_Lapesa'!$D$4:$K$4,0))</f>
        <v>0</v>
      </c>
      <c r="M433" s="123">
        <f t="shared" si="69"/>
        <v>0</v>
      </c>
      <c r="N433" s="113" cm="1">
        <f t="array" ref="N433">IF(AND($H433&lt;=4800,$I433&lt;=560),0,SUMPRODUCT(--($I433&gt;'I-Baremo_Regulación_Lapesa'!$B$4:$B$8),--($I433&lt;='I-Baremo_Regulación_Lapesa'!$C$4:$C$8),'I-Baremo_Regulación_Lapesa'!$D$4:$D$8))</f>
        <v>357</v>
      </c>
      <c r="O433" s="78">
        <f t="shared" si="70"/>
        <v>510.00000000000006</v>
      </c>
      <c r="P433" s="112">
        <f t="shared" si="71"/>
        <v>26099</v>
      </c>
      <c r="Q433" s="74">
        <f t="shared" si="72"/>
        <v>37284.285714285717</v>
      </c>
      <c r="R433" s="113">
        <f>INDEX('I-Baremo_Legalización'!$D$4:$D$100,MATCH($E433,'I-Baremo_Legalización'!$C$4:$C$100,0),1)</f>
        <v>2038.3500000000001</v>
      </c>
      <c r="S433" s="113" cm="1">
        <f t="array" ref="S433">+INDEX('I-Baremo_Acuerdo_Marco'!$F$2:$F$221,MATCH($C433&amp;$E433&amp;$G433,'I-Baremo_Acuerdo_Marco'!$C$2:$C$221&amp;'I-Baremo_Acuerdo_Marco'!$D$2:$D$221&amp;'I-Baremo_Acuerdo_Marco'!$E$2:$E$221,0))</f>
        <v>26358.881340439995</v>
      </c>
      <c r="T433" s="112">
        <f t="shared" si="77"/>
        <v>54496.23134043999</v>
      </c>
      <c r="U433" s="116">
        <f t="shared" si="73"/>
        <v>65681.517054725715</v>
      </c>
      <c r="V433" s="74" t="str">
        <f t="shared" si="74"/>
        <v>EnterradoB980</v>
      </c>
      <c r="W433" s="148">
        <f>+IF(AND($C433='C-Aux_CA'!$C$7,$D433='C-Aux_CA'!$C$5,$I433&gt;='C-Aux_CA'!$C$14,$H433&gt;='C-Aux_CA'!$C$15),1,0)</f>
        <v>0</v>
      </c>
      <c r="X433" s="148">
        <f t="shared" si="75"/>
        <v>1</v>
      </c>
      <c r="Y433" s="151" cm="1">
        <f t="array" ref="Y433">IF(W433=0,0,SUMPRODUCT(--($T433&gt;='C-BaremoVectorial'!$T$4:$T$1101),--(1=$W$4:$W$1101)))</f>
        <v>0</v>
      </c>
      <c r="Z433" s="151">
        <f t="shared" si="76"/>
        <v>0</v>
      </c>
      <c r="AA433" s="151" cm="1">
        <f t="array" ref="AA433">IF($W433=0,0,SUMPRODUCT(--(1=$W$4:$W$1101),--($U433&gt;='C-BaremoVectorial'!$U$4:$U$1101)))</f>
        <v>0</v>
      </c>
      <c r="AB433" s="21"/>
      <c r="AC433" s="21"/>
      <c r="AD433" s="21"/>
    </row>
    <row r="434" spans="1:30" ht="14.5" x14ac:dyDescent="0.35">
      <c r="A434" s="73">
        <f t="shared" si="78"/>
        <v>211</v>
      </c>
      <c r="B434" s="79" t="s">
        <v>59</v>
      </c>
      <c r="C434" s="79" t="s">
        <v>8245</v>
      </c>
      <c r="D434" s="79" t="s">
        <v>14</v>
      </c>
      <c r="E434" s="79" t="s">
        <v>73</v>
      </c>
      <c r="F434" s="183">
        <v>2</v>
      </c>
      <c r="G434" s="79" t="s">
        <v>8293</v>
      </c>
      <c r="H434" s="78">
        <f>2*19000</f>
        <v>38000</v>
      </c>
      <c r="I434" s="74" cm="1">
        <f t="array" ref="I434">+INDEX('I-Gasificación'!$G$5:$G$1100,MATCH($C434&amp;$D434&amp;$E434&amp;$G434,'I-Gasificación'!$C$5:$C$1100&amp;'I-Gasificación'!$D$5:$D$1100&amp;'I-Gasificación'!$E$5:$E$1100&amp;'I-Gasificación'!$F$5:$F$1100,0))</f>
        <v>1148</v>
      </c>
      <c r="J434" s="112">
        <f>INDEX('I-Baremo_Depósitos_Lapesa'!$C:$C,MATCH($E434,'I-Baremo_Depósitos_Lapesa'!$B:$B,0),1)</f>
        <v>28384</v>
      </c>
      <c r="K434" s="78">
        <f t="shared" si="68"/>
        <v>40548.571428571428</v>
      </c>
      <c r="L434" s="122">
        <f>INDEX('I-Baremo_VA_Lapesa'!$D$5:$K$66,MATCH($E434,'I-Baremo_VA_Lapesa'!$C$5:$C$66,0),MATCH($G434,'I-Baremo_VA_Lapesa'!$D$4:$K$4,0))</f>
        <v>0</v>
      </c>
      <c r="M434" s="123">
        <f t="shared" si="69"/>
        <v>0</v>
      </c>
      <c r="N434" s="113" cm="1">
        <f t="array" ref="N434">IF(AND($H434&lt;=4800,$I434&lt;=560),0,SUMPRODUCT(--($I434&gt;'I-Baremo_Regulación_Lapesa'!$B$4:$B$8),--($I434&lt;='I-Baremo_Regulación_Lapesa'!$C$4:$C$8),'I-Baremo_Regulación_Lapesa'!$D$4:$D$8))</f>
        <v>357</v>
      </c>
      <c r="O434" s="78">
        <f t="shared" si="70"/>
        <v>510.00000000000006</v>
      </c>
      <c r="P434" s="112">
        <f t="shared" si="71"/>
        <v>28741</v>
      </c>
      <c r="Q434" s="74">
        <f t="shared" si="72"/>
        <v>41058.571428571428</v>
      </c>
      <c r="R434" s="113">
        <f>INDEX('I-Baremo_Legalización'!$D$4:$D$100,MATCH($E434,'I-Baremo_Legalización'!$C$4:$C$100,0),1)</f>
        <v>2038.3500000000001</v>
      </c>
      <c r="S434" s="113" cm="1">
        <f t="array" ref="S434">+INDEX('I-Baremo_Acuerdo_Marco'!$F$2:$F$221,MATCH($C434&amp;$E434&amp;$G434,'I-Baremo_Acuerdo_Marco'!$C$2:$C$221&amp;'I-Baremo_Acuerdo_Marco'!$D$2:$D$221&amp;'I-Baremo_Acuerdo_Marco'!$E$2:$E$221,0))</f>
        <v>28946.290780440002</v>
      </c>
      <c r="T434" s="112">
        <f t="shared" si="77"/>
        <v>59725.640780440001</v>
      </c>
      <c r="U434" s="116">
        <f t="shared" si="73"/>
        <v>72043.212209011428</v>
      </c>
      <c r="V434" s="74" t="str">
        <f t="shared" si="74"/>
        <v>EnterradoB1148</v>
      </c>
      <c r="W434" s="148">
        <f>+IF(AND($C434='C-Aux_CA'!$C$7,$D434='C-Aux_CA'!$C$5,$I434&gt;='C-Aux_CA'!$C$14,$H434&gt;='C-Aux_CA'!$C$15),1,0)</f>
        <v>0</v>
      </c>
      <c r="X434" s="148">
        <f t="shared" si="75"/>
        <v>1</v>
      </c>
      <c r="Y434" s="151" cm="1">
        <f t="array" ref="Y434">IF(W434=0,0,SUMPRODUCT(--($T434&gt;='C-BaremoVectorial'!$T$4:$T$1101),--(1=$W$4:$W$1101)))</f>
        <v>0</v>
      </c>
      <c r="Z434" s="151">
        <f t="shared" si="76"/>
        <v>0</v>
      </c>
      <c r="AA434" s="151" cm="1">
        <f t="array" ref="AA434">IF($W434=0,0,SUMPRODUCT(--(1=$W$4:$W$1101),--($U434&gt;='C-BaremoVectorial'!$U$4:$U$1101)))</f>
        <v>0</v>
      </c>
      <c r="AB434" s="21"/>
      <c r="AC434" s="21"/>
      <c r="AD434" s="21"/>
    </row>
    <row r="435" spans="1:30" ht="14.5" x14ac:dyDescent="0.35">
      <c r="A435" s="73">
        <f t="shared" si="78"/>
        <v>212</v>
      </c>
      <c r="B435" s="79" t="s">
        <v>59</v>
      </c>
      <c r="C435" s="79" t="s">
        <v>8245</v>
      </c>
      <c r="D435" s="79" t="s">
        <v>14</v>
      </c>
      <c r="E435" s="79" t="s">
        <v>74</v>
      </c>
      <c r="F435" s="183">
        <v>2</v>
      </c>
      <c r="G435" s="79" t="s">
        <v>8293</v>
      </c>
      <c r="H435" s="78">
        <f>2*22000</f>
        <v>44000</v>
      </c>
      <c r="I435" s="74" cm="1">
        <f t="array" ref="I435">+INDEX('I-Gasificación'!$G$5:$G$1100,MATCH($C435&amp;$D435&amp;$E435&amp;$G435,'I-Gasificación'!$C$5:$C$1100&amp;'I-Gasificación'!$D$5:$D$1100&amp;'I-Gasificación'!$E$5:$E$1100&amp;'I-Gasificación'!$F$5:$F$1100,0))</f>
        <v>1316</v>
      </c>
      <c r="J435" s="112">
        <f>INDEX('I-Baremo_Depósitos_Lapesa'!$C:$C,MATCH($E435,'I-Baremo_Depósitos_Lapesa'!$B:$B,0),1)</f>
        <v>38602</v>
      </c>
      <c r="K435" s="78">
        <f t="shared" si="68"/>
        <v>55145.71428571429</v>
      </c>
      <c r="L435" s="122">
        <f>INDEX('I-Baremo_VA_Lapesa'!$D$5:$K$66,MATCH($E435,'I-Baremo_VA_Lapesa'!$C$5:$C$66,0),MATCH($G435,'I-Baremo_VA_Lapesa'!$D$4:$K$4,0))</f>
        <v>0</v>
      </c>
      <c r="M435" s="123">
        <f t="shared" si="69"/>
        <v>0</v>
      </c>
      <c r="N435" s="113" cm="1">
        <f t="array" ref="N435">IF(AND($H435&lt;=4800,$I435&lt;=560),0,SUMPRODUCT(--($I435&gt;'I-Baremo_Regulación_Lapesa'!$B$4:$B$8),--($I435&lt;='I-Baremo_Regulación_Lapesa'!$C$4:$C$8),'I-Baremo_Regulación_Lapesa'!$D$4:$D$8))</f>
        <v>357</v>
      </c>
      <c r="O435" s="78">
        <f t="shared" si="70"/>
        <v>510.00000000000006</v>
      </c>
      <c r="P435" s="112">
        <f t="shared" si="71"/>
        <v>38959</v>
      </c>
      <c r="Q435" s="74">
        <f t="shared" si="72"/>
        <v>55655.71428571429</v>
      </c>
      <c r="R435" s="113">
        <f>INDEX('I-Baremo_Legalización'!$D$4:$D$100,MATCH($E435,'I-Baremo_Legalización'!$C$4:$C$100,0),1)</f>
        <v>2038.3500000000001</v>
      </c>
      <c r="S435" s="113" cm="1">
        <f t="array" ref="S435">+INDEX('I-Baremo_Acuerdo_Marco'!$F$2:$F$221,MATCH($C435&amp;$E435&amp;$G435,'I-Baremo_Acuerdo_Marco'!$C$2:$C$221&amp;'I-Baremo_Acuerdo_Marco'!$D$2:$D$221&amp;'I-Baremo_Acuerdo_Marco'!$E$2:$E$221,0))</f>
        <v>31518.98821544</v>
      </c>
      <c r="T435" s="112">
        <f t="shared" si="77"/>
        <v>72516.338215440002</v>
      </c>
      <c r="U435" s="116">
        <f t="shared" si="73"/>
        <v>89213.052501154292</v>
      </c>
      <c r="V435" s="74" t="str">
        <f t="shared" si="74"/>
        <v>EnterradoB1316</v>
      </c>
      <c r="W435" s="148">
        <f>+IF(AND($C435='C-Aux_CA'!$C$7,$D435='C-Aux_CA'!$C$5,$I435&gt;='C-Aux_CA'!$C$14,$H435&gt;='C-Aux_CA'!$C$15),1,0)</f>
        <v>0</v>
      </c>
      <c r="X435" s="148">
        <f t="shared" si="75"/>
        <v>1</v>
      </c>
      <c r="Y435" s="151" cm="1">
        <f t="array" ref="Y435">IF(W435=0,0,SUMPRODUCT(--($T435&gt;='C-BaremoVectorial'!$T$4:$T$1101),--(1=$W$4:$W$1101)))</f>
        <v>0</v>
      </c>
      <c r="Z435" s="151">
        <f t="shared" si="76"/>
        <v>0</v>
      </c>
      <c r="AA435" s="151" cm="1">
        <f t="array" ref="AA435">IF($W435=0,0,SUMPRODUCT(--(1=$W$4:$W$1101),--($U435&gt;='C-BaremoVectorial'!$U$4:$U$1101)))</f>
        <v>0</v>
      </c>
      <c r="AB435" s="21"/>
      <c r="AC435" s="21"/>
      <c r="AD435" s="21"/>
    </row>
    <row r="436" spans="1:30" ht="14.5" x14ac:dyDescent="0.35">
      <c r="A436" s="73">
        <f t="shared" si="78"/>
        <v>213</v>
      </c>
      <c r="B436" s="79" t="s">
        <v>59</v>
      </c>
      <c r="C436" s="79" t="s">
        <v>8245</v>
      </c>
      <c r="D436" s="79" t="s">
        <v>14</v>
      </c>
      <c r="E436" s="79" t="s">
        <v>75</v>
      </c>
      <c r="F436" s="183">
        <v>2</v>
      </c>
      <c r="G436" s="79" t="s">
        <v>8293</v>
      </c>
      <c r="H436" s="78">
        <f>2*24000</f>
        <v>48000</v>
      </c>
      <c r="I436" s="74" cm="1">
        <f t="array" ref="I436">+INDEX('I-Gasificación'!$G$5:$G$1100,MATCH($C436&amp;$D436&amp;$E436&amp;$G436,'I-Gasificación'!$C$5:$C$1100&amp;'I-Gasificación'!$D$5:$D$1100&amp;'I-Gasificación'!$E$5:$E$1100&amp;'I-Gasificación'!$F$5:$F$1100,0))</f>
        <v>1260</v>
      </c>
      <c r="J436" s="112">
        <f>INDEX('I-Baremo_Depósitos_Lapesa'!$C:$C,MATCH($E436,'I-Baremo_Depósitos_Lapesa'!$B:$B,0),1)</f>
        <v>41656</v>
      </c>
      <c r="K436" s="78">
        <f t="shared" si="68"/>
        <v>59508.571428571435</v>
      </c>
      <c r="L436" s="122">
        <f>INDEX('I-Baremo_VA_Lapesa'!$D$5:$K$66,MATCH($E436,'I-Baremo_VA_Lapesa'!$C$5:$C$66,0),MATCH($G436,'I-Baremo_VA_Lapesa'!$D$4:$K$4,0))</f>
        <v>0</v>
      </c>
      <c r="M436" s="123">
        <f t="shared" si="69"/>
        <v>0</v>
      </c>
      <c r="N436" s="113" cm="1">
        <f t="array" ref="N436">IF(AND($H436&lt;=4800,$I436&lt;=560),0,SUMPRODUCT(--($I436&gt;'I-Baremo_Regulación_Lapesa'!$B$4:$B$8),--($I436&lt;='I-Baremo_Regulación_Lapesa'!$C$4:$C$8),'I-Baremo_Regulación_Lapesa'!$D$4:$D$8))</f>
        <v>357</v>
      </c>
      <c r="O436" s="78">
        <f t="shared" si="70"/>
        <v>510.00000000000006</v>
      </c>
      <c r="P436" s="112">
        <f t="shared" si="71"/>
        <v>42013</v>
      </c>
      <c r="Q436" s="74">
        <f t="shared" si="72"/>
        <v>60018.571428571435</v>
      </c>
      <c r="R436" s="113">
        <f>INDEX('I-Baremo_Legalización'!$D$4:$D$100,MATCH($E436,'I-Baremo_Legalización'!$C$4:$C$100,0),1)</f>
        <v>2038.3500000000001</v>
      </c>
      <c r="S436" s="113" cm="1">
        <f t="array" ref="S436">+INDEX('I-Baremo_Acuerdo_Marco'!$F$2:$F$221,MATCH($C436&amp;$E436&amp;$G436,'I-Baremo_Acuerdo_Marco'!$C$2:$C$221&amp;'I-Baremo_Acuerdo_Marco'!$D$2:$D$221&amp;'I-Baremo_Acuerdo_Marco'!$E$2:$E$221,0))</f>
        <v>31127.763315440003</v>
      </c>
      <c r="T436" s="112">
        <f t="shared" si="77"/>
        <v>75179.113315440001</v>
      </c>
      <c r="U436" s="116">
        <f t="shared" si="73"/>
        <v>93184.684744011436</v>
      </c>
      <c r="V436" s="74" t="str">
        <f t="shared" si="74"/>
        <v>EnterradoB1260</v>
      </c>
      <c r="W436" s="148">
        <f>+IF(AND($C436='C-Aux_CA'!$C$7,$D436='C-Aux_CA'!$C$5,$I436&gt;='C-Aux_CA'!$C$14,$H436&gt;='C-Aux_CA'!$C$15),1,0)</f>
        <v>0</v>
      </c>
      <c r="X436" s="148">
        <f t="shared" si="75"/>
        <v>1</v>
      </c>
      <c r="Y436" s="151" cm="1">
        <f t="array" ref="Y436">IF(W436=0,0,SUMPRODUCT(--($T436&gt;='C-BaremoVectorial'!$T$4:$T$1101),--(1=$W$4:$W$1101)))</f>
        <v>0</v>
      </c>
      <c r="Z436" s="151">
        <f t="shared" si="76"/>
        <v>0</v>
      </c>
      <c r="AA436" s="151" cm="1">
        <f t="array" ref="AA436">IF($W436=0,0,SUMPRODUCT(--(1=$W$4:$W$1101),--($U436&gt;='C-BaremoVectorial'!$U$4:$U$1101)))</f>
        <v>0</v>
      </c>
      <c r="AB436" s="21"/>
      <c r="AC436" s="21"/>
      <c r="AD436" s="21"/>
    </row>
    <row r="437" spans="1:30" ht="14.5" x14ac:dyDescent="0.35">
      <c r="A437" s="73">
        <f t="shared" si="78"/>
        <v>214</v>
      </c>
      <c r="B437" s="79" t="s">
        <v>59</v>
      </c>
      <c r="C437" s="79" t="s">
        <v>8245</v>
      </c>
      <c r="D437" s="79" t="s">
        <v>14</v>
      </c>
      <c r="E437" s="79" t="s">
        <v>76</v>
      </c>
      <c r="F437" s="183">
        <v>2</v>
      </c>
      <c r="G437" s="79" t="s">
        <v>8293</v>
      </c>
      <c r="H437" s="78">
        <f>2*29000</f>
        <v>58000</v>
      </c>
      <c r="I437" s="74" cm="1">
        <f t="array" ref="I437">+INDEX('I-Gasificación'!$G$5:$G$1100,MATCH($C437&amp;$D437&amp;$E437&amp;$G437,'I-Gasificación'!$C$5:$C$1100&amp;'I-Gasificación'!$D$5:$D$1100&amp;'I-Gasificación'!$E$5:$E$1100&amp;'I-Gasificación'!$F$5:$F$1100,0))</f>
        <v>1512</v>
      </c>
      <c r="J437" s="112">
        <f>INDEX('I-Baremo_Depósitos_Lapesa'!$C:$C,MATCH($E437,'I-Baremo_Depósitos_Lapesa'!$B:$B,0),1)</f>
        <v>46810</v>
      </c>
      <c r="K437" s="78">
        <f t="shared" si="68"/>
        <v>66871.42857142858</v>
      </c>
      <c r="L437" s="122">
        <f>INDEX('I-Baremo_VA_Lapesa'!$D$5:$K$66,MATCH($E437,'I-Baremo_VA_Lapesa'!$C$5:$C$66,0),MATCH($G437,'I-Baremo_VA_Lapesa'!$D$4:$K$4,0))</f>
        <v>0</v>
      </c>
      <c r="M437" s="123">
        <f t="shared" si="69"/>
        <v>0</v>
      </c>
      <c r="N437" s="113" cm="1">
        <f t="array" ref="N437">IF(AND($H437&lt;=4800,$I437&lt;=560),0,SUMPRODUCT(--($I437&gt;'I-Baremo_Regulación_Lapesa'!$B$4:$B$8),--($I437&lt;='I-Baremo_Regulación_Lapesa'!$C$4:$C$8),'I-Baremo_Regulación_Lapesa'!$D$4:$D$8))</f>
        <v>1650</v>
      </c>
      <c r="O437" s="78">
        <f t="shared" si="70"/>
        <v>2357.1428571428573</v>
      </c>
      <c r="P437" s="112">
        <f t="shared" si="71"/>
        <v>48460</v>
      </c>
      <c r="Q437" s="74">
        <f t="shared" si="72"/>
        <v>69228.571428571435</v>
      </c>
      <c r="R437" s="113">
        <f>INDEX('I-Baremo_Legalización'!$D$4:$D$100,MATCH($E437,'I-Baremo_Legalización'!$C$4:$C$100,0),1)</f>
        <v>2038.3500000000001</v>
      </c>
      <c r="S437" s="113" cm="1">
        <f t="array" ref="S437">+INDEX('I-Baremo_Acuerdo_Marco'!$F$2:$F$221,MATCH($C437&amp;$E437&amp;$G437,'I-Baremo_Acuerdo_Marco'!$C$2:$C$221&amp;'I-Baremo_Acuerdo_Marco'!$D$2:$D$221&amp;'I-Baremo_Acuerdo_Marco'!$E$2:$E$221,0))</f>
        <v>34400.915340440006</v>
      </c>
      <c r="T437" s="112">
        <f t="shared" si="77"/>
        <v>84899.265340440004</v>
      </c>
      <c r="U437" s="116">
        <f t="shared" si="73"/>
        <v>105667.83676901145</v>
      </c>
      <c r="V437" s="74" t="str">
        <f t="shared" si="74"/>
        <v>EnterradoB1512</v>
      </c>
      <c r="W437" s="148">
        <f>+IF(AND($C437='C-Aux_CA'!$C$7,$D437='C-Aux_CA'!$C$5,$I437&gt;='C-Aux_CA'!$C$14,$H437&gt;='C-Aux_CA'!$C$15),1,0)</f>
        <v>0</v>
      </c>
      <c r="X437" s="148">
        <f t="shared" si="75"/>
        <v>1</v>
      </c>
      <c r="Y437" s="151" cm="1">
        <f t="array" ref="Y437">IF(W437=0,0,SUMPRODUCT(--($T437&gt;='C-BaremoVectorial'!$T$4:$T$1101),--(1=$W$4:$W$1101)))</f>
        <v>0</v>
      </c>
      <c r="Z437" s="151">
        <f t="shared" si="76"/>
        <v>0</v>
      </c>
      <c r="AA437" s="151" cm="1">
        <f t="array" ref="AA437">IF($W437=0,0,SUMPRODUCT(--(1=$W$4:$W$1101),--($U437&gt;='C-BaremoVectorial'!$U$4:$U$1101)))</f>
        <v>0</v>
      </c>
      <c r="AB437" s="21"/>
      <c r="AC437" s="21"/>
      <c r="AD437" s="21"/>
    </row>
    <row r="438" spans="1:30" ht="14.5" x14ac:dyDescent="0.35">
      <c r="A438" s="73">
        <f t="shared" si="78"/>
        <v>215</v>
      </c>
      <c r="B438" s="79" t="s">
        <v>59</v>
      </c>
      <c r="C438" s="79" t="s">
        <v>8245</v>
      </c>
      <c r="D438" s="79" t="s">
        <v>14</v>
      </c>
      <c r="E438" s="79" t="s">
        <v>77</v>
      </c>
      <c r="F438" s="183">
        <v>2</v>
      </c>
      <c r="G438" s="79" t="s">
        <v>8293</v>
      </c>
      <c r="H438" s="78">
        <f>2*34000</f>
        <v>68000</v>
      </c>
      <c r="I438" s="74" cm="1">
        <f t="array" ref="I438">+INDEX('I-Gasificación'!$G$5:$G$1100,MATCH($C438&amp;$D438&amp;$E438&amp;$G438,'I-Gasificación'!$C$5:$C$1100&amp;'I-Gasificación'!$D$5:$D$1100&amp;'I-Gasificación'!$E$5:$E$1100&amp;'I-Gasificación'!$F$5:$F$1100,0))</f>
        <v>1736</v>
      </c>
      <c r="J438" s="112">
        <f>INDEX('I-Baremo_Depósitos_Lapesa'!$C:$C,MATCH($E438,'I-Baremo_Depósitos_Lapesa'!$B:$B,0),1)</f>
        <v>51258</v>
      </c>
      <c r="K438" s="78">
        <f t="shared" si="68"/>
        <v>73225.71428571429</v>
      </c>
      <c r="L438" s="122">
        <f>INDEX('I-Baremo_VA_Lapesa'!$D$5:$K$66,MATCH($E438,'I-Baremo_VA_Lapesa'!$C$5:$C$66,0),MATCH($G438,'I-Baremo_VA_Lapesa'!$D$4:$K$4,0))</f>
        <v>0</v>
      </c>
      <c r="M438" s="123">
        <f t="shared" si="69"/>
        <v>0</v>
      </c>
      <c r="N438" s="113" cm="1">
        <f t="array" ref="N438">IF(AND($H438&lt;=4800,$I438&lt;=560),0,SUMPRODUCT(--($I438&gt;'I-Baremo_Regulación_Lapesa'!$B$4:$B$8),--($I438&lt;='I-Baremo_Regulación_Lapesa'!$C$4:$C$8),'I-Baremo_Regulación_Lapesa'!$D$4:$D$8))</f>
        <v>1650</v>
      </c>
      <c r="O438" s="78">
        <f t="shared" si="70"/>
        <v>2357.1428571428573</v>
      </c>
      <c r="P438" s="112">
        <f t="shared" si="71"/>
        <v>52908</v>
      </c>
      <c r="Q438" s="74">
        <f t="shared" si="72"/>
        <v>75582.857142857145</v>
      </c>
      <c r="R438" s="113">
        <f>INDEX('I-Baremo_Legalización'!$D$4:$D$100,MATCH($E438,'I-Baremo_Legalización'!$C$4:$C$100,0),1)</f>
        <v>2038.3500000000001</v>
      </c>
      <c r="S438" s="113" cm="1">
        <f t="array" ref="S438">+INDEX('I-Baremo_Acuerdo_Marco'!$F$2:$F$221,MATCH($C438&amp;$E438&amp;$G438,'I-Baremo_Acuerdo_Marco'!$C$2:$C$221&amp;'I-Baremo_Acuerdo_Marco'!$D$2:$D$221&amp;'I-Baremo_Acuerdo_Marco'!$E$2:$E$221,0))</f>
        <v>42315.296596100023</v>
      </c>
      <c r="T438" s="112">
        <f t="shared" si="77"/>
        <v>97261.646596100021</v>
      </c>
      <c r="U438" s="116">
        <f t="shared" si="73"/>
        <v>119936.50373895717</v>
      </c>
      <c r="V438" s="74" t="str">
        <f t="shared" si="74"/>
        <v>EnterradoB1736</v>
      </c>
      <c r="W438" s="148">
        <f>+IF(AND($C438='C-Aux_CA'!$C$7,$D438='C-Aux_CA'!$C$5,$I438&gt;='C-Aux_CA'!$C$14,$H438&gt;='C-Aux_CA'!$C$15),1,0)</f>
        <v>0</v>
      </c>
      <c r="X438" s="148">
        <f t="shared" si="75"/>
        <v>1</v>
      </c>
      <c r="Y438" s="151" cm="1">
        <f t="array" ref="Y438">IF(W438=0,0,SUMPRODUCT(--($T438&gt;='C-BaremoVectorial'!$T$4:$T$1101),--(1=$W$4:$W$1101)))</f>
        <v>0</v>
      </c>
      <c r="Z438" s="151">
        <f t="shared" si="76"/>
        <v>0</v>
      </c>
      <c r="AA438" s="151" cm="1">
        <f t="array" ref="AA438">IF($W438=0,0,SUMPRODUCT(--(1=$W$4:$W$1101),--($U438&gt;='C-BaremoVectorial'!$U$4:$U$1101)))</f>
        <v>0</v>
      </c>
      <c r="AB438" s="21"/>
      <c r="AC438" s="21"/>
      <c r="AD438" s="21"/>
    </row>
    <row r="439" spans="1:30" ht="14.5" x14ac:dyDescent="0.35">
      <c r="A439" s="73">
        <f t="shared" si="78"/>
        <v>216</v>
      </c>
      <c r="B439" s="79" t="s">
        <v>59</v>
      </c>
      <c r="C439" s="79" t="s">
        <v>8245</v>
      </c>
      <c r="D439" s="79" t="s">
        <v>14</v>
      </c>
      <c r="E439" s="79" t="s">
        <v>78</v>
      </c>
      <c r="F439" s="183">
        <v>2</v>
      </c>
      <c r="G439" s="79" t="s">
        <v>8293</v>
      </c>
      <c r="H439" s="78">
        <f>2*33000</f>
        <v>66000</v>
      </c>
      <c r="I439" s="74" cm="1">
        <f t="array" ref="I439">+INDEX('I-Gasificación'!$G$5:$G$1100,MATCH($C439&amp;$D439&amp;$E439&amp;$G439,'I-Gasificación'!$C$5:$C$1100&amp;'I-Gasificación'!$D$5:$D$1100&amp;'I-Gasificación'!$E$5:$E$1100&amp;'I-Gasificación'!$F$5:$F$1100,0))</f>
        <v>1400</v>
      </c>
      <c r="J439" s="112">
        <f>INDEX('I-Baremo_Depósitos_Lapesa'!$C:$C,MATCH($E439,'I-Baremo_Depósitos_Lapesa'!$B:$B,0),1)</f>
        <v>69114</v>
      </c>
      <c r="K439" s="78">
        <f t="shared" si="68"/>
        <v>98734.285714285725</v>
      </c>
      <c r="L439" s="122">
        <f>INDEX('I-Baremo_VA_Lapesa'!$D$5:$K$66,MATCH($E439,'I-Baremo_VA_Lapesa'!$C$5:$C$66,0),MATCH($G439,'I-Baremo_VA_Lapesa'!$D$4:$K$4,0))</f>
        <v>0</v>
      </c>
      <c r="M439" s="123">
        <f t="shared" si="69"/>
        <v>0</v>
      </c>
      <c r="N439" s="113" cm="1">
        <f t="array" ref="N439">IF(AND($H439&lt;=4800,$I439&lt;=560),0,SUMPRODUCT(--($I439&gt;'I-Baremo_Regulación_Lapesa'!$B$4:$B$8),--($I439&lt;='I-Baremo_Regulación_Lapesa'!$C$4:$C$8),'I-Baremo_Regulación_Lapesa'!$D$4:$D$8))</f>
        <v>357</v>
      </c>
      <c r="O439" s="78">
        <f t="shared" si="70"/>
        <v>510.00000000000006</v>
      </c>
      <c r="P439" s="112">
        <f t="shared" si="71"/>
        <v>69471</v>
      </c>
      <c r="Q439" s="74">
        <f t="shared" si="72"/>
        <v>99244.285714285725</v>
      </c>
      <c r="R439" s="113">
        <f>INDEX('I-Baremo_Legalización'!$D$4:$D$100,MATCH($E439,'I-Baremo_Legalización'!$C$4:$C$100,0),1)</f>
        <v>3215.3500000000004</v>
      </c>
      <c r="S439" s="113" cm="1">
        <f t="array" ref="S439">+INDEX('I-Baremo_Acuerdo_Marco'!$F$2:$F$221,MATCH($C439&amp;$E439&amp;$G439,'I-Baremo_Acuerdo_Marco'!$C$2:$C$221&amp;'I-Baremo_Acuerdo_Marco'!$D$2:$D$221&amp;'I-Baremo_Acuerdo_Marco'!$E$2:$E$221,0))</f>
        <v>38490.401896100011</v>
      </c>
      <c r="T439" s="112">
        <f t="shared" si="77"/>
        <v>111176.75189610002</v>
      </c>
      <c r="U439" s="116">
        <f t="shared" si="73"/>
        <v>140950.03761038574</v>
      </c>
      <c r="V439" s="74" t="str">
        <f t="shared" si="74"/>
        <v>EnterradoB1400</v>
      </c>
      <c r="W439" s="148">
        <f>+IF(AND($C439='C-Aux_CA'!$C$7,$D439='C-Aux_CA'!$C$5,$I439&gt;='C-Aux_CA'!$C$14,$H439&gt;='C-Aux_CA'!$C$15),1,0)</f>
        <v>0</v>
      </c>
      <c r="X439" s="148">
        <f t="shared" si="75"/>
        <v>1</v>
      </c>
      <c r="Y439" s="151" cm="1">
        <f t="array" ref="Y439">IF(W439=0,0,SUMPRODUCT(--($T439&gt;='C-BaremoVectorial'!$T$4:$T$1101),--(1=$W$4:$W$1101)))</f>
        <v>0</v>
      </c>
      <c r="Z439" s="151">
        <f t="shared" si="76"/>
        <v>0</v>
      </c>
      <c r="AA439" s="151" cm="1">
        <f t="array" ref="AA439">IF($W439=0,0,SUMPRODUCT(--(1=$W$4:$W$1101),--($U439&gt;='C-BaremoVectorial'!$U$4:$U$1101)))</f>
        <v>0</v>
      </c>
      <c r="AB439" s="21"/>
      <c r="AC439" s="21"/>
      <c r="AD439" s="21"/>
    </row>
    <row r="440" spans="1:30" ht="14.5" x14ac:dyDescent="0.35">
      <c r="A440" s="73">
        <f t="shared" si="78"/>
        <v>217</v>
      </c>
      <c r="B440" s="79" t="s">
        <v>59</v>
      </c>
      <c r="C440" s="79" t="s">
        <v>8245</v>
      </c>
      <c r="D440" s="79" t="s">
        <v>14</v>
      </c>
      <c r="E440" s="79" t="s">
        <v>79</v>
      </c>
      <c r="F440" s="183">
        <v>2</v>
      </c>
      <c r="G440" s="79" t="s">
        <v>8293</v>
      </c>
      <c r="H440" s="78">
        <f>2*50000</f>
        <v>100000</v>
      </c>
      <c r="I440" s="74" cm="1">
        <f t="array" ref="I440">+INDEX('I-Gasificación'!$G$5:$G$1100,MATCH($C440&amp;$D440&amp;$E440&amp;$G440,'I-Gasificación'!$C$5:$C$1100&amp;'I-Gasificación'!$D$5:$D$1100&amp;'I-Gasificación'!$E$5:$E$1100&amp;'I-Gasificación'!$F$5:$F$1100,0))</f>
        <v>2044</v>
      </c>
      <c r="J440" s="112">
        <f>INDEX('I-Baremo_Depósitos_Lapesa'!$C:$C,MATCH($E440,'I-Baremo_Depósitos_Lapesa'!$B:$B,0),1)</f>
        <v>89904</v>
      </c>
      <c r="K440" s="78">
        <f t="shared" si="68"/>
        <v>128434.28571428572</v>
      </c>
      <c r="L440" s="122">
        <f>INDEX('I-Baremo_VA_Lapesa'!$D$5:$K$66,MATCH($E440,'I-Baremo_VA_Lapesa'!$C$5:$C$66,0),MATCH($G440,'I-Baremo_VA_Lapesa'!$D$4:$K$4,0))</f>
        <v>0</v>
      </c>
      <c r="M440" s="123">
        <f t="shared" si="69"/>
        <v>0</v>
      </c>
      <c r="N440" s="113" cm="1">
        <f t="array" ref="N440">IF(AND($H440&lt;=4800,$I440&lt;=560),0,SUMPRODUCT(--($I440&gt;'I-Baremo_Regulación_Lapesa'!$B$4:$B$8),--($I440&lt;='I-Baremo_Regulación_Lapesa'!$C$4:$C$8),'I-Baremo_Regulación_Lapesa'!$D$4:$D$8))</f>
        <v>1650</v>
      </c>
      <c r="O440" s="78">
        <f t="shared" si="70"/>
        <v>2357.1428571428573</v>
      </c>
      <c r="P440" s="112">
        <f t="shared" si="71"/>
        <v>91554</v>
      </c>
      <c r="Q440" s="74">
        <f t="shared" si="72"/>
        <v>130791.42857142858</v>
      </c>
      <c r="R440" s="113">
        <f>INDEX('I-Baremo_Legalización'!$D$4:$D$100,MATCH($E440,'I-Baremo_Legalización'!$C$4:$C$100,0),1)</f>
        <v>3215.3500000000004</v>
      </c>
      <c r="S440" s="113" cm="1">
        <f t="array" ref="S440">+INDEX('I-Baremo_Acuerdo_Marco'!$F$2:$F$221,MATCH($C440&amp;$E440&amp;$G440,'I-Baremo_Acuerdo_Marco'!$C$2:$C$221&amp;'I-Baremo_Acuerdo_Marco'!$D$2:$D$221&amp;'I-Baremo_Acuerdo_Marco'!$E$2:$E$221,0))</f>
        <v>49925.668926100007</v>
      </c>
      <c r="T440" s="112">
        <f t="shared" si="77"/>
        <v>144695.01892610002</v>
      </c>
      <c r="U440" s="116">
        <f t="shared" si="73"/>
        <v>183932.4474975286</v>
      </c>
      <c r="V440" s="74" t="str">
        <f t="shared" si="74"/>
        <v>EnterradoB2044</v>
      </c>
      <c r="W440" s="148">
        <f>+IF(AND($C440='C-Aux_CA'!$C$7,$D440='C-Aux_CA'!$C$5,$I440&gt;='C-Aux_CA'!$C$14,$H440&gt;='C-Aux_CA'!$C$15),1,0)</f>
        <v>0</v>
      </c>
      <c r="X440" s="148">
        <f t="shared" si="75"/>
        <v>1</v>
      </c>
      <c r="Y440" s="151" cm="1">
        <f t="array" ref="Y440">IF(W440=0,0,SUMPRODUCT(--($T440&gt;='C-BaremoVectorial'!$T$4:$T$1101),--(1=$W$4:$W$1101)))</f>
        <v>0</v>
      </c>
      <c r="Z440" s="151">
        <f t="shared" si="76"/>
        <v>0</v>
      </c>
      <c r="AA440" s="151" cm="1">
        <f t="array" ref="AA440">IF($W440=0,0,SUMPRODUCT(--(1=$W$4:$W$1101),--($U440&gt;='C-BaremoVectorial'!$U$4:$U$1101)))</f>
        <v>0</v>
      </c>
      <c r="AB440" s="21"/>
      <c r="AC440" s="21"/>
      <c r="AD440" s="21"/>
    </row>
    <row r="441" spans="1:30" ht="14.5" x14ac:dyDescent="0.35">
      <c r="A441" s="73">
        <f t="shared" si="78"/>
        <v>218</v>
      </c>
      <c r="B441" s="79" t="s">
        <v>59</v>
      </c>
      <c r="C441" s="79" t="s">
        <v>8245</v>
      </c>
      <c r="D441" s="79" t="s">
        <v>14</v>
      </c>
      <c r="E441" s="79" t="s">
        <v>80</v>
      </c>
      <c r="F441" s="183">
        <v>2</v>
      </c>
      <c r="G441" s="79" t="s">
        <v>8293</v>
      </c>
      <c r="H441" s="78">
        <f>2*59000</f>
        <v>118000</v>
      </c>
      <c r="I441" s="74" cm="1">
        <f t="array" ref="I441">+INDEX('I-Gasificación'!$G$5:$G$1100,MATCH($C441&amp;$D441&amp;$E441&amp;$G441,'I-Gasificación'!$C$5:$C$1100&amp;'I-Gasificación'!$D$5:$D$1100&amp;'I-Gasificación'!$E$5:$E$1100&amp;'I-Gasificación'!$F$5:$F$1100,0))</f>
        <v>2436</v>
      </c>
      <c r="J441" s="112">
        <f>INDEX('I-Baremo_Depósitos_Lapesa'!$C:$C,MATCH($E441,'I-Baremo_Depósitos_Lapesa'!$B:$B,0),1)</f>
        <v>109646</v>
      </c>
      <c r="K441" s="78">
        <f t="shared" si="68"/>
        <v>156637.14285714287</v>
      </c>
      <c r="L441" s="122">
        <f>INDEX('I-Baremo_VA_Lapesa'!$D$5:$K$66,MATCH($E441,'I-Baremo_VA_Lapesa'!$C$5:$C$66,0),MATCH($G441,'I-Baremo_VA_Lapesa'!$D$4:$K$4,0))</f>
        <v>0</v>
      </c>
      <c r="M441" s="123">
        <f t="shared" si="69"/>
        <v>0</v>
      </c>
      <c r="N441" s="113" cm="1">
        <f t="array" ref="N441">IF(AND($H441&lt;=4800,$I441&lt;=560),0,SUMPRODUCT(--($I441&gt;'I-Baremo_Regulación_Lapesa'!$B$4:$B$8),--($I441&lt;='I-Baremo_Regulación_Lapesa'!$C$4:$C$8),'I-Baremo_Regulación_Lapesa'!$D$4:$D$8))</f>
        <v>1760</v>
      </c>
      <c r="O441" s="78">
        <f t="shared" si="70"/>
        <v>2514.2857142857142</v>
      </c>
      <c r="P441" s="112">
        <f t="shared" si="71"/>
        <v>111406</v>
      </c>
      <c r="Q441" s="74">
        <f t="shared" si="72"/>
        <v>159151.42857142858</v>
      </c>
      <c r="R441" s="113">
        <f>INDEX('I-Baremo_Legalización'!$D$4:$D$100,MATCH($E441,'I-Baremo_Legalización'!$C$4:$C$100,0),1)</f>
        <v>3215.3500000000004</v>
      </c>
      <c r="S441" s="113" cm="1">
        <f t="array" ref="S441">+INDEX('I-Baremo_Acuerdo_Marco'!$F$2:$F$221,MATCH($C441&amp;$E441&amp;$G441,'I-Baremo_Acuerdo_Marco'!$C$2:$C$221&amp;'I-Baremo_Acuerdo_Marco'!$D$2:$D$221&amp;'I-Baremo_Acuerdo_Marco'!$E$2:$E$221,0))</f>
        <v>55579.593851100006</v>
      </c>
      <c r="T441" s="112">
        <f t="shared" si="77"/>
        <v>170200.94385110002</v>
      </c>
      <c r="U441" s="116">
        <f t="shared" si="73"/>
        <v>217946.3724225286</v>
      </c>
      <c r="V441" s="74" t="str">
        <f t="shared" si="74"/>
        <v>EnterradoB2436</v>
      </c>
      <c r="W441" s="148">
        <f>+IF(AND($C441='C-Aux_CA'!$C$7,$D441='C-Aux_CA'!$C$5,$I441&gt;='C-Aux_CA'!$C$14,$H441&gt;='C-Aux_CA'!$C$15),1,0)</f>
        <v>0</v>
      </c>
      <c r="X441" s="148">
        <f t="shared" si="75"/>
        <v>1</v>
      </c>
      <c r="Y441" s="151" cm="1">
        <f t="array" ref="Y441">IF(W441=0,0,SUMPRODUCT(--($T441&gt;='C-BaremoVectorial'!$T$4:$T$1101),--(1=$W$4:$W$1101)))</f>
        <v>0</v>
      </c>
      <c r="Z441" s="151">
        <f t="shared" si="76"/>
        <v>0</v>
      </c>
      <c r="AA441" s="151" cm="1">
        <f t="array" ref="AA441">IF($W441=0,0,SUMPRODUCT(--(1=$W$4:$W$1101),--($U441&gt;='C-BaremoVectorial'!$U$4:$U$1101)))</f>
        <v>0</v>
      </c>
      <c r="AB441" s="21"/>
      <c r="AC441" s="21"/>
      <c r="AD441" s="21"/>
    </row>
    <row r="442" spans="1:30" ht="14.5" x14ac:dyDescent="0.35">
      <c r="A442" s="73">
        <f t="shared" si="78"/>
        <v>219</v>
      </c>
      <c r="B442" s="79" t="s">
        <v>59</v>
      </c>
      <c r="C442" s="79" t="s">
        <v>8245</v>
      </c>
      <c r="D442" s="79" t="s">
        <v>14</v>
      </c>
      <c r="E442" s="79" t="s">
        <v>81</v>
      </c>
      <c r="F442" s="183">
        <v>2</v>
      </c>
      <c r="G442" s="79" t="s">
        <v>8293</v>
      </c>
      <c r="H442" s="78">
        <f>2*50000</f>
        <v>100000</v>
      </c>
      <c r="I442" s="74" cm="1">
        <f t="array" ref="I442">+INDEX('I-Gasificación'!$G$5:$G$1100,MATCH($C442&amp;$D442&amp;$E442&amp;$G442,'I-Gasificación'!$C$5:$C$1100&amp;'I-Gasificación'!$D$5:$D$1100&amp;'I-Gasificación'!$E$5:$E$1100&amp;'I-Gasificación'!$F$5:$F$1100,0))</f>
        <v>1904</v>
      </c>
      <c r="J442" s="112">
        <f>INDEX('I-Baremo_Depósitos_Lapesa'!$C:$C,MATCH($E442,'I-Baremo_Depósitos_Lapesa'!$B:$B,0),1)</f>
        <v>91702</v>
      </c>
      <c r="K442" s="78">
        <f t="shared" si="68"/>
        <v>131002.85714285714</v>
      </c>
      <c r="L442" s="122">
        <f>INDEX('I-Baremo_VA_Lapesa'!$D$5:$K$66,MATCH($E442,'I-Baremo_VA_Lapesa'!$C$5:$C$66,0),MATCH($G442,'I-Baremo_VA_Lapesa'!$D$4:$K$4,0))</f>
        <v>0</v>
      </c>
      <c r="M442" s="123">
        <f t="shared" si="69"/>
        <v>0</v>
      </c>
      <c r="N442" s="113" cm="1">
        <f t="array" ref="N442">IF(AND($H442&lt;=4800,$I442&lt;=560),0,SUMPRODUCT(--($I442&gt;'I-Baremo_Regulación_Lapesa'!$B$4:$B$8),--($I442&lt;='I-Baremo_Regulación_Lapesa'!$C$4:$C$8),'I-Baremo_Regulación_Lapesa'!$D$4:$D$8))</f>
        <v>1650</v>
      </c>
      <c r="O442" s="78">
        <f t="shared" si="70"/>
        <v>2357.1428571428573</v>
      </c>
      <c r="P442" s="112">
        <f t="shared" si="71"/>
        <v>93352</v>
      </c>
      <c r="Q442" s="74">
        <f t="shared" si="72"/>
        <v>133360</v>
      </c>
      <c r="R442" s="113">
        <f>INDEX('I-Baremo_Legalización'!$D$4:$D$100,MATCH($E442,'I-Baremo_Legalización'!$C$4:$C$100,0),1)</f>
        <v>3215.3500000000004</v>
      </c>
      <c r="S442" s="113" cm="1">
        <f t="array" ref="S442">+INDEX('I-Baremo_Acuerdo_Marco'!$F$2:$F$221,MATCH($C442&amp;$E442&amp;$G442,'I-Baremo_Acuerdo_Marco'!$C$2:$C$221&amp;'I-Baremo_Acuerdo_Marco'!$D$2:$D$221&amp;'I-Baremo_Acuerdo_Marco'!$E$2:$E$221,0))</f>
        <v>42751.116376100006</v>
      </c>
      <c r="T442" s="112">
        <f t="shared" si="77"/>
        <v>139318.46637610003</v>
      </c>
      <c r="U442" s="116">
        <f t="shared" si="73"/>
        <v>179326.46637610003</v>
      </c>
      <c r="V442" s="74" t="str">
        <f t="shared" si="74"/>
        <v>EnterradoB1904</v>
      </c>
      <c r="W442" s="148">
        <f>+IF(AND($C442='C-Aux_CA'!$C$7,$D442='C-Aux_CA'!$C$5,$I442&gt;='C-Aux_CA'!$C$14,$H442&gt;='C-Aux_CA'!$C$15),1,0)</f>
        <v>0</v>
      </c>
      <c r="X442" s="148">
        <f t="shared" si="75"/>
        <v>1</v>
      </c>
      <c r="Y442" s="151" cm="1">
        <f t="array" ref="Y442">IF(W442=0,0,SUMPRODUCT(--($T442&gt;='C-BaremoVectorial'!$T$4:$T$1101),--(1=$W$4:$W$1101)))</f>
        <v>0</v>
      </c>
      <c r="Z442" s="151">
        <f t="shared" si="76"/>
        <v>0</v>
      </c>
      <c r="AA442" s="151" cm="1">
        <f t="array" ref="AA442">IF($W442=0,0,SUMPRODUCT(--(1=$W$4:$W$1101),--($U442&gt;='C-BaremoVectorial'!$U$4:$U$1101)))</f>
        <v>0</v>
      </c>
      <c r="AB442" s="21"/>
      <c r="AC442" s="21"/>
      <c r="AD442" s="21"/>
    </row>
    <row r="443" spans="1:30" ht="14.5" x14ac:dyDescent="0.35">
      <c r="A443" s="73">
        <v>1</v>
      </c>
      <c r="B443" s="79" t="s">
        <v>20</v>
      </c>
      <c r="C443" s="79" t="s">
        <v>8244</v>
      </c>
      <c r="D443" s="79" t="s">
        <v>15</v>
      </c>
      <c r="E443" s="79" t="s">
        <v>21</v>
      </c>
      <c r="F443" s="183">
        <v>1</v>
      </c>
      <c r="G443" s="79" t="s">
        <v>8293</v>
      </c>
      <c r="H443" s="78">
        <v>1000</v>
      </c>
      <c r="I443" s="74" cm="1">
        <f t="array" ref="I443">+INDEX('I-Gasificación'!$G$5:$G$1100,MATCH($C443&amp;$D443&amp;$E443&amp;$G443,'I-Gasificación'!$C$5:$C$1100&amp;'I-Gasificación'!$D$5:$D$1100&amp;'I-Gasificación'!$E$5:$E$1100&amp;'I-Gasificación'!$F$5:$F$1100,0))</f>
        <v>63</v>
      </c>
      <c r="J443" s="112">
        <f>INDEX('I-Baremo_Depósitos_Lapesa'!$C:$C,MATCH($E443,'I-Baremo_Depósitos_Lapesa'!$B:$B,0),1)</f>
        <v>1895</v>
      </c>
      <c r="K443" s="78">
        <f t="shared" si="68"/>
        <v>2707.1428571428573</v>
      </c>
      <c r="L443" s="122">
        <f>INDEX('I-Baremo_VA_Lapesa'!$D$5:$K$66,MATCH($E443,'I-Baremo_VA_Lapesa'!$C$5:$C$66,0),MATCH($G443,'I-Baremo_VA_Lapesa'!$D$4:$K$4,0))</f>
        <v>0</v>
      </c>
      <c r="M443" s="123">
        <f t="shared" si="69"/>
        <v>0</v>
      </c>
      <c r="N443" s="113" cm="1">
        <f t="array" ref="N443">IF(AND($H443&lt;=4800,$I443&lt;=560),0,SUMPRODUCT(--($I443&gt;'I-Baremo_Regulación_Lapesa'!$B$4:$B$8),--($I443&lt;='I-Baremo_Regulación_Lapesa'!$C$4:$C$8),'I-Baremo_Regulación_Lapesa'!$D$4:$D$8))</f>
        <v>0</v>
      </c>
      <c r="O443" s="78">
        <f t="shared" si="70"/>
        <v>0</v>
      </c>
      <c r="P443" s="112">
        <f t="shared" si="71"/>
        <v>1895</v>
      </c>
      <c r="Q443" s="74">
        <f t="shared" si="72"/>
        <v>2707.1428571428573</v>
      </c>
      <c r="R443" s="113">
        <f>INDEX('I-Baremo_Legalización'!$D$4:$D$100,MATCH($E443,'I-Baremo_Legalización'!$C$4:$C$100,0),1)</f>
        <v>1257.25</v>
      </c>
      <c r="S443" s="113" cm="1">
        <f t="array" ref="S443">+INDEX('I-Baremo_Acuerdo_Marco'!$F$2:$F$221,MATCH($C443&amp;$E443&amp;$G443,'I-Baremo_Acuerdo_Marco'!$C$2:$C$221&amp;'I-Baremo_Acuerdo_Marco'!$D$2:$D$221&amp;'I-Baremo_Acuerdo_Marco'!$E$2:$E$221,0))</f>
        <v>4206.7849999999999</v>
      </c>
      <c r="T443" s="112">
        <f t="shared" si="77"/>
        <v>7359.0349999999999</v>
      </c>
      <c r="U443" s="116">
        <f t="shared" si="73"/>
        <v>8171.1778571428567</v>
      </c>
      <c r="V443" s="74" t="str">
        <f t="shared" si="74"/>
        <v>AéreoC63</v>
      </c>
      <c r="W443" s="148">
        <f>+IF(AND($C443='C-Aux_CA'!$C$7,$D443='C-Aux_CA'!$C$5,$I443&gt;='C-Aux_CA'!$C$14,$H443&gt;='C-Aux_CA'!$C$15),1,0)</f>
        <v>0</v>
      </c>
      <c r="X443" s="148">
        <f t="shared" si="75"/>
        <v>1</v>
      </c>
      <c r="Y443" s="151" cm="1">
        <f t="array" ref="Y443">IF(W443=0,0,SUMPRODUCT(--($T443&gt;='C-BaremoVectorial'!$T$4:$T$1101),--(1=$W$4:$W$1101)))</f>
        <v>0</v>
      </c>
      <c r="Z443" s="151">
        <f t="shared" si="76"/>
        <v>0</v>
      </c>
      <c r="AA443" s="151" cm="1">
        <f t="array" ref="AA443">IF($W443=0,0,SUMPRODUCT(--(1=$W$4:$W$1101),--($U443&gt;='C-BaremoVectorial'!$U$4:$U$1101)))</f>
        <v>0</v>
      </c>
      <c r="AB443" s="21"/>
      <c r="AC443" s="21"/>
      <c r="AD443" s="21"/>
    </row>
    <row r="444" spans="1:30" ht="14.5" x14ac:dyDescent="0.35">
      <c r="A444" s="73">
        <f>+A443+1</f>
        <v>2</v>
      </c>
      <c r="B444" s="79" t="s">
        <v>20</v>
      </c>
      <c r="C444" s="79" t="s">
        <v>8244</v>
      </c>
      <c r="D444" s="79" t="s">
        <v>15</v>
      </c>
      <c r="E444" s="79" t="s">
        <v>22</v>
      </c>
      <c r="F444" s="183">
        <v>1</v>
      </c>
      <c r="G444" s="79" t="s">
        <v>8293</v>
      </c>
      <c r="H444" s="78">
        <v>1450</v>
      </c>
      <c r="I444" s="74" cm="1">
        <f t="array" ref="I444">+INDEX('I-Gasificación'!$G$5:$G$1100,MATCH($C444&amp;$D444&amp;$E444&amp;$G444,'I-Gasificación'!$C$5:$C$1100&amp;'I-Gasificación'!$D$5:$D$1100&amp;'I-Gasificación'!$E$5:$E$1100&amp;'I-Gasificación'!$F$5:$F$1100,0))</f>
        <v>81.2</v>
      </c>
      <c r="J444" s="112">
        <f>INDEX('I-Baremo_Depósitos_Lapesa'!$C:$C,MATCH($E444,'I-Baremo_Depósitos_Lapesa'!$B:$B,0),1)</f>
        <v>2436</v>
      </c>
      <c r="K444" s="78">
        <f t="shared" si="68"/>
        <v>3480</v>
      </c>
      <c r="L444" s="122">
        <f>INDEX('I-Baremo_VA_Lapesa'!$D$5:$K$66,MATCH($E444,'I-Baremo_VA_Lapesa'!$C$5:$C$66,0),MATCH($G444,'I-Baremo_VA_Lapesa'!$D$4:$K$4,0))</f>
        <v>0</v>
      </c>
      <c r="M444" s="123">
        <f t="shared" si="69"/>
        <v>0</v>
      </c>
      <c r="N444" s="113" cm="1">
        <f t="array" ref="N444">IF(AND($H444&lt;=4800,$I444&lt;=560),0,SUMPRODUCT(--($I444&gt;'I-Baremo_Regulación_Lapesa'!$B$4:$B$8),--($I444&lt;='I-Baremo_Regulación_Lapesa'!$C$4:$C$8),'I-Baremo_Regulación_Lapesa'!$D$4:$D$8))</f>
        <v>0</v>
      </c>
      <c r="O444" s="78">
        <f t="shared" si="70"/>
        <v>0</v>
      </c>
      <c r="P444" s="112">
        <f t="shared" si="71"/>
        <v>2436</v>
      </c>
      <c r="Q444" s="74">
        <f t="shared" si="72"/>
        <v>3480</v>
      </c>
      <c r="R444" s="113">
        <f>INDEX('I-Baremo_Legalización'!$D$4:$D$100,MATCH($E444,'I-Baremo_Legalización'!$C$4:$C$100,0),1)</f>
        <v>1257.25</v>
      </c>
      <c r="S444" s="113" cm="1">
        <f t="array" ref="S444">+INDEX('I-Baremo_Acuerdo_Marco'!$F$2:$F$221,MATCH($C444&amp;$E444&amp;$G444,'I-Baremo_Acuerdo_Marco'!$C$2:$C$221&amp;'I-Baremo_Acuerdo_Marco'!$D$2:$D$221&amp;'I-Baremo_Acuerdo_Marco'!$E$2:$E$221,0))</f>
        <v>4647.8850000000011</v>
      </c>
      <c r="T444" s="112">
        <f t="shared" si="77"/>
        <v>8341.135000000002</v>
      </c>
      <c r="U444" s="116">
        <f t="shared" si="73"/>
        <v>9385.135000000002</v>
      </c>
      <c r="V444" s="74" t="str">
        <f t="shared" si="74"/>
        <v>AéreoC81,2</v>
      </c>
      <c r="W444" s="148">
        <f>+IF(AND($C444='C-Aux_CA'!$C$7,$D444='C-Aux_CA'!$C$5,$I444&gt;='C-Aux_CA'!$C$14,$H444&gt;='C-Aux_CA'!$C$15),1,0)</f>
        <v>0</v>
      </c>
      <c r="X444" s="148">
        <f t="shared" si="75"/>
        <v>1</v>
      </c>
      <c r="Y444" s="151" cm="1">
        <f t="array" ref="Y444">IF(W444=0,0,SUMPRODUCT(--($T444&gt;='C-BaremoVectorial'!$T$4:$T$1101),--(1=$W$4:$W$1101)))</f>
        <v>0</v>
      </c>
      <c r="Z444" s="151">
        <f t="shared" si="76"/>
        <v>0</v>
      </c>
      <c r="AA444" s="151" cm="1">
        <f t="array" ref="AA444">IF($W444=0,0,SUMPRODUCT(--(1=$W$4:$W$1101),--($U444&gt;='C-BaremoVectorial'!$U$4:$U$1101)))</f>
        <v>0</v>
      </c>
      <c r="AB444" s="21"/>
      <c r="AC444" s="21"/>
      <c r="AD444" s="21"/>
    </row>
    <row r="445" spans="1:30" ht="14.5" x14ac:dyDescent="0.35">
      <c r="A445" s="73">
        <f t="shared" ref="A445:A508" si="79">+A444+1</f>
        <v>3</v>
      </c>
      <c r="B445" s="79" t="s">
        <v>20</v>
      </c>
      <c r="C445" s="79" t="s">
        <v>8244</v>
      </c>
      <c r="D445" s="79" t="s">
        <v>15</v>
      </c>
      <c r="E445" s="79" t="s">
        <v>23</v>
      </c>
      <c r="F445" s="183">
        <v>1</v>
      </c>
      <c r="G445" s="79" t="s">
        <v>8293</v>
      </c>
      <c r="H445" s="78">
        <v>2450</v>
      </c>
      <c r="I445" s="74" cm="1">
        <f t="array" ref="I445">+INDEX('I-Gasificación'!$G$5:$G$1100,MATCH($C445&amp;$D445&amp;$E445&amp;$G445,'I-Gasificación'!$C$5:$C$1100&amp;'I-Gasificación'!$D$5:$D$1100&amp;'I-Gasificación'!$E$5:$E$1100&amp;'I-Gasificación'!$F$5:$F$1100,0))</f>
        <v>121.79999999999998</v>
      </c>
      <c r="J445" s="112">
        <f>INDEX('I-Baremo_Depósitos_Lapesa'!$C:$C,MATCH($E445,'I-Baremo_Depósitos_Lapesa'!$B:$B,0),1)</f>
        <v>2778</v>
      </c>
      <c r="K445" s="78">
        <f t="shared" si="68"/>
        <v>3968.5714285714289</v>
      </c>
      <c r="L445" s="122">
        <f>INDEX('I-Baremo_VA_Lapesa'!$D$5:$K$66,MATCH($E445,'I-Baremo_VA_Lapesa'!$C$5:$C$66,0),MATCH($G445,'I-Baremo_VA_Lapesa'!$D$4:$K$4,0))</f>
        <v>0</v>
      </c>
      <c r="M445" s="123">
        <f t="shared" si="69"/>
        <v>0</v>
      </c>
      <c r="N445" s="113" cm="1">
        <f t="array" ref="N445">IF(AND($H445&lt;=4800,$I445&lt;=560),0,SUMPRODUCT(--($I445&gt;'I-Baremo_Regulación_Lapesa'!$B$4:$B$8),--($I445&lt;='I-Baremo_Regulación_Lapesa'!$C$4:$C$8),'I-Baremo_Regulación_Lapesa'!$D$4:$D$8))</f>
        <v>0</v>
      </c>
      <c r="O445" s="78">
        <f t="shared" si="70"/>
        <v>0</v>
      </c>
      <c r="P445" s="112">
        <f t="shared" si="71"/>
        <v>2778</v>
      </c>
      <c r="Q445" s="74">
        <f t="shared" si="72"/>
        <v>3968.5714285714289</v>
      </c>
      <c r="R445" s="113">
        <f>INDEX('I-Baremo_Legalización'!$D$4:$D$100,MATCH($E445,'I-Baremo_Legalización'!$C$4:$C$100,0),1)</f>
        <v>1257.25</v>
      </c>
      <c r="S445" s="113" cm="1">
        <f t="array" ref="S445">+INDEX('I-Baremo_Acuerdo_Marco'!$F$2:$F$221,MATCH($C445&amp;$E445&amp;$G445,'I-Baremo_Acuerdo_Marco'!$C$2:$C$221&amp;'I-Baremo_Acuerdo_Marco'!$D$2:$D$221&amp;'I-Baremo_Acuerdo_Marco'!$E$2:$E$221,0))</f>
        <v>5061.4850000000006</v>
      </c>
      <c r="T445" s="112">
        <f t="shared" si="77"/>
        <v>9096.7350000000006</v>
      </c>
      <c r="U445" s="116">
        <f t="shared" si="73"/>
        <v>10287.30642857143</v>
      </c>
      <c r="V445" s="74" t="str">
        <f t="shared" si="74"/>
        <v>AéreoC121,8</v>
      </c>
      <c r="W445" s="148">
        <f>+IF(AND($C445='C-Aux_CA'!$C$7,$D445='C-Aux_CA'!$C$5,$I445&gt;='C-Aux_CA'!$C$14,$H445&gt;='C-Aux_CA'!$C$15),1,0)</f>
        <v>0</v>
      </c>
      <c r="X445" s="148">
        <f t="shared" si="75"/>
        <v>1</v>
      </c>
      <c r="Y445" s="151" cm="1">
        <f t="array" ref="Y445">IF(W445=0,0,SUMPRODUCT(--($T445&gt;='C-BaremoVectorial'!$T$4:$T$1101),--(1=$W$4:$W$1101)))</f>
        <v>0</v>
      </c>
      <c r="Z445" s="151">
        <f t="shared" si="76"/>
        <v>0</v>
      </c>
      <c r="AA445" s="151" cm="1">
        <f t="array" ref="AA445">IF($W445=0,0,SUMPRODUCT(--(1=$W$4:$W$1101),--($U445&gt;='C-BaremoVectorial'!$U$4:$U$1101)))</f>
        <v>0</v>
      </c>
      <c r="AB445" s="21"/>
      <c r="AC445" s="21"/>
      <c r="AD445" s="21"/>
    </row>
    <row r="446" spans="1:30" ht="14.5" x14ac:dyDescent="0.35">
      <c r="A446" s="73">
        <f t="shared" si="79"/>
        <v>4</v>
      </c>
      <c r="B446" s="79" t="s">
        <v>20</v>
      </c>
      <c r="C446" s="79" t="s">
        <v>8244</v>
      </c>
      <c r="D446" s="79" t="s">
        <v>15</v>
      </c>
      <c r="E446" s="79" t="s">
        <v>24</v>
      </c>
      <c r="F446" s="183">
        <v>1</v>
      </c>
      <c r="G446" s="79" t="s">
        <v>8293</v>
      </c>
      <c r="H446" s="78">
        <v>4000</v>
      </c>
      <c r="I446" s="74" cm="1">
        <f t="array" ref="I446">+INDEX('I-Gasificación'!$G$5:$G$1100,MATCH($C446&amp;$D446&amp;$E446&amp;$G446,'I-Gasificación'!$C$5:$C$1100&amp;'I-Gasificación'!$D$5:$D$1100&amp;'I-Gasificación'!$E$5:$E$1100&amp;'I-Gasificación'!$F$5:$F$1100,0))</f>
        <v>183.4</v>
      </c>
      <c r="J446" s="112">
        <f>INDEX('I-Baremo_Depósitos_Lapesa'!$C:$C,MATCH($E446,'I-Baremo_Depósitos_Lapesa'!$B:$B,0),1)</f>
        <v>3766</v>
      </c>
      <c r="K446" s="78">
        <f t="shared" si="68"/>
        <v>5380</v>
      </c>
      <c r="L446" s="122">
        <f>INDEX('I-Baremo_VA_Lapesa'!$D$5:$K$66,MATCH($E446,'I-Baremo_VA_Lapesa'!$C$5:$C$66,0),MATCH($G446,'I-Baremo_VA_Lapesa'!$D$4:$K$4,0))</f>
        <v>0</v>
      </c>
      <c r="M446" s="123">
        <f t="shared" si="69"/>
        <v>0</v>
      </c>
      <c r="N446" s="113" cm="1">
        <f t="array" ref="N446">IF(AND($H446&lt;=4800,$I446&lt;=560),0,SUMPRODUCT(--($I446&gt;'I-Baremo_Regulación_Lapesa'!$B$4:$B$8),--($I446&lt;='I-Baremo_Regulación_Lapesa'!$C$4:$C$8),'I-Baremo_Regulación_Lapesa'!$D$4:$D$8))</f>
        <v>0</v>
      </c>
      <c r="O446" s="78">
        <f t="shared" si="70"/>
        <v>0</v>
      </c>
      <c r="P446" s="112">
        <f t="shared" si="71"/>
        <v>3766</v>
      </c>
      <c r="Q446" s="74">
        <f t="shared" si="72"/>
        <v>5380</v>
      </c>
      <c r="R446" s="113">
        <f>INDEX('I-Baremo_Legalización'!$D$4:$D$100,MATCH($E446,'I-Baremo_Legalización'!$C$4:$C$100,0),1)</f>
        <v>1257.25</v>
      </c>
      <c r="S446" s="113" cm="1">
        <f t="array" ref="S446">+INDEX('I-Baremo_Acuerdo_Marco'!$F$2:$F$221,MATCH($C446&amp;$E446&amp;$G446,'I-Baremo_Acuerdo_Marco'!$C$2:$C$221&amp;'I-Baremo_Acuerdo_Marco'!$D$2:$D$221&amp;'I-Baremo_Acuerdo_Marco'!$E$2:$E$221,0))</f>
        <v>5647.7850000000008</v>
      </c>
      <c r="T446" s="112">
        <f t="shared" si="77"/>
        <v>10671.035</v>
      </c>
      <c r="U446" s="116">
        <f t="shared" si="73"/>
        <v>12285.035</v>
      </c>
      <c r="V446" s="74" t="str">
        <f t="shared" si="74"/>
        <v>AéreoC183,4</v>
      </c>
      <c r="W446" s="148">
        <f>+IF(AND($C446='C-Aux_CA'!$C$7,$D446='C-Aux_CA'!$C$5,$I446&gt;='C-Aux_CA'!$C$14,$H446&gt;='C-Aux_CA'!$C$15),1,0)</f>
        <v>0</v>
      </c>
      <c r="X446" s="148">
        <f t="shared" si="75"/>
        <v>1</v>
      </c>
      <c r="Y446" s="151" cm="1">
        <f t="array" ref="Y446">IF(W446=0,0,SUMPRODUCT(--($T446&gt;='C-BaremoVectorial'!$T$4:$T$1101),--(1=$W$4:$W$1101)))</f>
        <v>0</v>
      </c>
      <c r="Z446" s="151">
        <f t="shared" si="76"/>
        <v>0</v>
      </c>
      <c r="AA446" s="151" cm="1">
        <f t="array" ref="AA446">IF($W446=0,0,SUMPRODUCT(--(1=$W$4:$W$1101),--($U446&gt;='C-BaremoVectorial'!$U$4:$U$1101)))</f>
        <v>0</v>
      </c>
      <c r="AB446" s="21"/>
      <c r="AC446" s="21"/>
      <c r="AD446" s="21"/>
    </row>
    <row r="447" spans="1:30" ht="14.5" x14ac:dyDescent="0.35">
      <c r="A447" s="73">
        <f t="shared" si="79"/>
        <v>5</v>
      </c>
      <c r="B447" s="79" t="s">
        <v>20</v>
      </c>
      <c r="C447" s="79" t="s">
        <v>8244</v>
      </c>
      <c r="D447" s="79" t="s">
        <v>15</v>
      </c>
      <c r="E447" s="79" t="s">
        <v>25</v>
      </c>
      <c r="F447" s="183">
        <v>1</v>
      </c>
      <c r="G447" s="79" t="s">
        <v>8293</v>
      </c>
      <c r="H447" s="78">
        <v>4880</v>
      </c>
      <c r="I447" s="74" cm="1">
        <f t="array" ref="I447">+INDEX('I-Gasificación'!$G$5:$G$1100,MATCH($C447&amp;$D447&amp;$E447&amp;$G447,'I-Gasificación'!$C$5:$C$1100&amp;'I-Gasificación'!$D$5:$D$1100&amp;'I-Gasificación'!$E$5:$E$1100&amp;'I-Gasificación'!$F$5:$F$1100,0))</f>
        <v>221.20000000000002</v>
      </c>
      <c r="J447" s="112">
        <f>INDEX('I-Baremo_Depósitos_Lapesa'!$C:$C,MATCH($E447,'I-Baremo_Depósitos_Lapesa'!$B:$B,0),1)</f>
        <v>4424</v>
      </c>
      <c r="K447" s="78">
        <f t="shared" si="68"/>
        <v>6320</v>
      </c>
      <c r="L447" s="122">
        <f>INDEX('I-Baremo_VA_Lapesa'!$D$5:$K$66,MATCH($E447,'I-Baremo_VA_Lapesa'!$C$5:$C$66,0),MATCH($G447,'I-Baremo_VA_Lapesa'!$D$4:$K$4,0))</f>
        <v>0</v>
      </c>
      <c r="M447" s="123">
        <f t="shared" si="69"/>
        <v>0</v>
      </c>
      <c r="N447" s="113" cm="1">
        <f t="array" ref="N447">IF(AND($H447&lt;=4800,$I447&lt;=560),0,SUMPRODUCT(--($I447&gt;'I-Baremo_Regulación_Lapesa'!$B$4:$B$8),--($I447&lt;='I-Baremo_Regulación_Lapesa'!$C$4:$C$8),'I-Baremo_Regulación_Lapesa'!$D$4:$D$8))</f>
        <v>357</v>
      </c>
      <c r="O447" s="78">
        <f t="shared" si="70"/>
        <v>510.00000000000006</v>
      </c>
      <c r="P447" s="112">
        <f t="shared" si="71"/>
        <v>4781</v>
      </c>
      <c r="Q447" s="74">
        <f t="shared" si="72"/>
        <v>6830</v>
      </c>
      <c r="R447" s="113">
        <f>INDEX('I-Baremo_Legalización'!$D$4:$D$100,MATCH($E447,'I-Baremo_Legalización'!$C$4:$C$100,0),1)</f>
        <v>1257.25</v>
      </c>
      <c r="S447" s="113" cm="1">
        <f t="array" ref="S447">+INDEX('I-Baremo_Acuerdo_Marco'!$F$2:$F$221,MATCH($C447&amp;$E447&amp;$G447,'I-Baremo_Acuerdo_Marco'!$C$2:$C$221&amp;'I-Baremo_Acuerdo_Marco'!$D$2:$D$221&amp;'I-Baremo_Acuerdo_Marco'!$E$2:$E$221,0))</f>
        <v>5963.4850000000006</v>
      </c>
      <c r="T447" s="112">
        <f t="shared" si="77"/>
        <v>12001.735000000001</v>
      </c>
      <c r="U447" s="116">
        <f t="shared" si="73"/>
        <v>14050.735000000001</v>
      </c>
      <c r="V447" s="74" t="str">
        <f t="shared" si="74"/>
        <v>AéreoC221,2</v>
      </c>
      <c r="W447" s="148">
        <f>+IF(AND($C447='C-Aux_CA'!$C$7,$D447='C-Aux_CA'!$C$5,$I447&gt;='C-Aux_CA'!$C$14,$H447&gt;='C-Aux_CA'!$C$15),1,0)</f>
        <v>0</v>
      </c>
      <c r="X447" s="148">
        <f t="shared" si="75"/>
        <v>1</v>
      </c>
      <c r="Y447" s="151" cm="1">
        <f t="array" ref="Y447">IF(W447=0,0,SUMPRODUCT(--($T447&gt;='C-BaremoVectorial'!$T$4:$T$1101),--(1=$W$4:$W$1101)))</f>
        <v>0</v>
      </c>
      <c r="Z447" s="151">
        <f t="shared" si="76"/>
        <v>0</v>
      </c>
      <c r="AA447" s="151" cm="1">
        <f t="array" ref="AA447">IF($W447=0,0,SUMPRODUCT(--(1=$W$4:$W$1101),--($U447&gt;='C-BaremoVectorial'!$U$4:$U$1101)))</f>
        <v>0</v>
      </c>
      <c r="AB447" s="21"/>
      <c r="AC447" s="21"/>
      <c r="AD447" s="21"/>
    </row>
    <row r="448" spans="1:30" ht="14.5" x14ac:dyDescent="0.35">
      <c r="A448" s="73">
        <f t="shared" si="79"/>
        <v>6</v>
      </c>
      <c r="B448" s="79" t="s">
        <v>20</v>
      </c>
      <c r="C448" s="79" t="s">
        <v>8244</v>
      </c>
      <c r="D448" s="79" t="s">
        <v>15</v>
      </c>
      <c r="E448" s="79" t="s">
        <v>26</v>
      </c>
      <c r="F448" s="183">
        <v>1</v>
      </c>
      <c r="G448" s="79" t="s">
        <v>8293</v>
      </c>
      <c r="H448" s="78">
        <v>6650</v>
      </c>
      <c r="I448" s="74" cm="1">
        <f t="array" ref="I448">+INDEX('I-Gasificación'!$G$5:$G$1100,MATCH($C448&amp;$D448&amp;$E448&amp;$G448,'I-Gasificación'!$C$5:$C$1100&amp;'I-Gasificación'!$D$5:$D$1100&amp;'I-Gasificación'!$E$5:$E$1100&amp;'I-Gasificación'!$F$5:$F$1100,0))</f>
        <v>291.2</v>
      </c>
      <c r="J448" s="112">
        <f>INDEX('I-Baremo_Depósitos_Lapesa'!$C:$C,MATCH($E448,'I-Baremo_Depósitos_Lapesa'!$B:$B,0),1)</f>
        <v>5057</v>
      </c>
      <c r="K448" s="78">
        <f t="shared" si="68"/>
        <v>7224.2857142857147</v>
      </c>
      <c r="L448" s="122">
        <f>INDEX('I-Baremo_VA_Lapesa'!$D$5:$K$66,MATCH($E448,'I-Baremo_VA_Lapesa'!$C$5:$C$66,0),MATCH($G448,'I-Baremo_VA_Lapesa'!$D$4:$K$4,0))</f>
        <v>0</v>
      </c>
      <c r="M448" s="123">
        <f t="shared" si="69"/>
        <v>0</v>
      </c>
      <c r="N448" s="113" cm="1">
        <f t="array" ref="N448">IF(AND($H448&lt;=4800,$I448&lt;=560),0,SUMPRODUCT(--($I448&gt;'I-Baremo_Regulación_Lapesa'!$B$4:$B$8),--($I448&lt;='I-Baremo_Regulación_Lapesa'!$C$4:$C$8),'I-Baremo_Regulación_Lapesa'!$D$4:$D$8))</f>
        <v>357</v>
      </c>
      <c r="O448" s="78">
        <f t="shared" si="70"/>
        <v>510.00000000000006</v>
      </c>
      <c r="P448" s="112">
        <f t="shared" si="71"/>
        <v>5414</v>
      </c>
      <c r="Q448" s="74">
        <f t="shared" si="72"/>
        <v>7734.2857142857147</v>
      </c>
      <c r="R448" s="113">
        <f>INDEX('I-Baremo_Legalización'!$D$4:$D$100,MATCH($E448,'I-Baremo_Legalización'!$C$4:$C$100,0),1)</f>
        <v>1257.25</v>
      </c>
      <c r="S448" s="113" cm="1">
        <f t="array" ref="S448">+INDEX('I-Baremo_Acuerdo_Marco'!$F$2:$F$221,MATCH($C448&amp;$E448&amp;$G448,'I-Baremo_Acuerdo_Marco'!$C$2:$C$221&amp;'I-Baremo_Acuerdo_Marco'!$D$2:$D$221&amp;'I-Baremo_Acuerdo_Marco'!$E$2:$E$221,0))</f>
        <v>7087.6850000000013</v>
      </c>
      <c r="T448" s="112">
        <f t="shared" si="77"/>
        <v>13758.935000000001</v>
      </c>
      <c r="U448" s="116">
        <f t="shared" si="73"/>
        <v>16079.220714285715</v>
      </c>
      <c r="V448" s="74" t="str">
        <f t="shared" si="74"/>
        <v>AéreoC291,2</v>
      </c>
      <c r="W448" s="148">
        <f>+IF(AND($C448='C-Aux_CA'!$C$7,$D448='C-Aux_CA'!$C$5,$I448&gt;='C-Aux_CA'!$C$14,$H448&gt;='C-Aux_CA'!$C$15),1,0)</f>
        <v>0</v>
      </c>
      <c r="X448" s="148">
        <f t="shared" si="75"/>
        <v>1</v>
      </c>
      <c r="Y448" s="151" cm="1">
        <f t="array" ref="Y448">IF(W448=0,0,SUMPRODUCT(--($T448&gt;='C-BaremoVectorial'!$T$4:$T$1101),--(1=$W$4:$W$1101)))</f>
        <v>0</v>
      </c>
      <c r="Z448" s="151">
        <f t="shared" si="76"/>
        <v>0</v>
      </c>
      <c r="AA448" s="151" cm="1">
        <f t="array" ref="AA448">IF($W448=0,0,SUMPRODUCT(--(1=$W$4:$W$1101),--($U448&gt;='C-BaremoVectorial'!$U$4:$U$1101)))</f>
        <v>0</v>
      </c>
      <c r="AB448" s="21"/>
      <c r="AC448" s="21"/>
      <c r="AD448" s="21"/>
    </row>
    <row r="449" spans="1:30" ht="14.5" x14ac:dyDescent="0.35">
      <c r="A449" s="73">
        <f t="shared" si="79"/>
        <v>7</v>
      </c>
      <c r="B449" s="79" t="s">
        <v>20</v>
      </c>
      <c r="C449" s="79" t="s">
        <v>8244</v>
      </c>
      <c r="D449" s="79" t="s">
        <v>15</v>
      </c>
      <c r="E449" s="79" t="s">
        <v>27</v>
      </c>
      <c r="F449" s="183">
        <v>1</v>
      </c>
      <c r="G449" s="79" t="s">
        <v>8293</v>
      </c>
      <c r="H449" s="78">
        <v>8334</v>
      </c>
      <c r="I449" s="74" cm="1">
        <f t="array" ref="I449">+INDEX('I-Gasificación'!$G$5:$G$1100,MATCH($C449&amp;$D449&amp;$E449&amp;$G449,'I-Gasificación'!$C$5:$C$1100&amp;'I-Gasificación'!$D$5:$D$1100&amp;'I-Gasificación'!$E$5:$E$1100&amp;'I-Gasificación'!$F$5:$F$1100,0))</f>
        <v>364</v>
      </c>
      <c r="J449" s="112">
        <f>INDEX('I-Baremo_Depósitos_Lapesa'!$C:$C,MATCH($E449,'I-Baremo_Depósitos_Lapesa'!$B:$B,0),1)</f>
        <v>6078</v>
      </c>
      <c r="K449" s="78">
        <f t="shared" si="68"/>
        <v>8682.8571428571431</v>
      </c>
      <c r="L449" s="122">
        <f>INDEX('I-Baremo_VA_Lapesa'!$D$5:$K$66,MATCH($E449,'I-Baremo_VA_Lapesa'!$C$5:$C$66,0),MATCH($G449,'I-Baremo_VA_Lapesa'!$D$4:$K$4,0))</f>
        <v>0</v>
      </c>
      <c r="M449" s="123">
        <f t="shared" si="69"/>
        <v>0</v>
      </c>
      <c r="N449" s="113" cm="1">
        <f t="array" ref="N449">IF(AND($H449&lt;=4800,$I449&lt;=560),0,SUMPRODUCT(--($I449&gt;'I-Baremo_Regulación_Lapesa'!$B$4:$B$8),--($I449&lt;='I-Baremo_Regulación_Lapesa'!$C$4:$C$8),'I-Baremo_Regulación_Lapesa'!$D$4:$D$8))</f>
        <v>357</v>
      </c>
      <c r="O449" s="78">
        <f t="shared" si="70"/>
        <v>510.00000000000006</v>
      </c>
      <c r="P449" s="112">
        <f t="shared" si="71"/>
        <v>6435</v>
      </c>
      <c r="Q449" s="74">
        <f t="shared" si="72"/>
        <v>9192.8571428571431</v>
      </c>
      <c r="R449" s="113">
        <f>INDEX('I-Baremo_Legalización'!$D$4:$D$100,MATCH($E449,'I-Baremo_Legalización'!$C$4:$C$100,0),1)</f>
        <v>1257.25</v>
      </c>
      <c r="S449" s="113" cm="1">
        <f t="array" ref="S449">+INDEX('I-Baremo_Acuerdo_Marco'!$F$2:$F$221,MATCH($C449&amp;$E449&amp;$G449,'I-Baremo_Acuerdo_Marco'!$C$2:$C$221&amp;'I-Baremo_Acuerdo_Marco'!$D$2:$D$221&amp;'I-Baremo_Acuerdo_Marco'!$E$2:$E$221,0))</f>
        <v>7424.2850000000008</v>
      </c>
      <c r="T449" s="112">
        <f t="shared" si="77"/>
        <v>15116.535</v>
      </c>
      <c r="U449" s="116">
        <f t="shared" si="73"/>
        <v>17874.392142857145</v>
      </c>
      <c r="V449" s="74" t="str">
        <f t="shared" si="74"/>
        <v>AéreoC364</v>
      </c>
      <c r="W449" s="148">
        <f>+IF(AND($C449='C-Aux_CA'!$C$7,$D449='C-Aux_CA'!$C$5,$I449&gt;='C-Aux_CA'!$C$14,$H449&gt;='C-Aux_CA'!$C$15),1,0)</f>
        <v>0</v>
      </c>
      <c r="X449" s="148">
        <f t="shared" si="75"/>
        <v>1</v>
      </c>
      <c r="Y449" s="151" cm="1">
        <f t="array" ref="Y449">IF(W449=0,0,SUMPRODUCT(--($T449&gt;='C-BaremoVectorial'!$T$4:$T$1101),--(1=$W$4:$W$1101)))</f>
        <v>0</v>
      </c>
      <c r="Z449" s="151">
        <f t="shared" si="76"/>
        <v>0</v>
      </c>
      <c r="AA449" s="151" cm="1">
        <f t="array" ref="AA449">IF($W449=0,0,SUMPRODUCT(--(1=$W$4:$W$1101),--($U449&gt;='C-BaremoVectorial'!$U$4:$U$1101)))</f>
        <v>0</v>
      </c>
      <c r="AB449" s="21"/>
      <c r="AC449" s="21"/>
      <c r="AD449" s="21"/>
    </row>
    <row r="450" spans="1:30" ht="14.5" x14ac:dyDescent="0.35">
      <c r="A450" s="73">
        <f t="shared" si="79"/>
        <v>8</v>
      </c>
      <c r="B450" s="79" t="s">
        <v>20</v>
      </c>
      <c r="C450" s="79" t="s">
        <v>8244</v>
      </c>
      <c r="D450" s="79" t="s">
        <v>15</v>
      </c>
      <c r="E450" s="79" t="s">
        <v>28</v>
      </c>
      <c r="F450" s="183">
        <v>1</v>
      </c>
      <c r="G450" s="79" t="s">
        <v>8293</v>
      </c>
      <c r="H450" s="78">
        <v>10000</v>
      </c>
      <c r="I450" s="74" cm="1">
        <f t="array" ref="I450">+INDEX('I-Gasificación'!$G$5:$G$1100,MATCH($C450&amp;$D450&amp;$E450&amp;$G450,'I-Gasificación'!$C$5:$C$1100&amp;'I-Gasificación'!$D$5:$D$1100&amp;'I-Gasificación'!$E$5:$E$1100&amp;'I-Gasificación'!$F$5:$F$1100,0))</f>
        <v>364</v>
      </c>
      <c r="J450" s="112">
        <f>INDEX('I-Baremo_Depósitos_Lapesa'!$C:$C,MATCH($E450,'I-Baremo_Depósitos_Lapesa'!$B:$B,0),1)</f>
        <v>8595</v>
      </c>
      <c r="K450" s="78">
        <f t="shared" si="68"/>
        <v>12278.571428571429</v>
      </c>
      <c r="L450" s="122">
        <f>INDEX('I-Baremo_VA_Lapesa'!$D$5:$K$66,MATCH($E450,'I-Baremo_VA_Lapesa'!$C$5:$C$66,0),MATCH($G450,'I-Baremo_VA_Lapesa'!$D$4:$K$4,0))</f>
        <v>0</v>
      </c>
      <c r="M450" s="123">
        <f t="shared" si="69"/>
        <v>0</v>
      </c>
      <c r="N450" s="113" cm="1">
        <f t="array" ref="N450">IF(AND($H450&lt;=4800,$I450&lt;=560),0,SUMPRODUCT(--($I450&gt;'I-Baremo_Regulación_Lapesa'!$B$4:$B$8),--($I450&lt;='I-Baremo_Regulación_Lapesa'!$C$4:$C$8),'I-Baremo_Regulación_Lapesa'!$D$4:$D$8))</f>
        <v>357</v>
      </c>
      <c r="O450" s="78">
        <f t="shared" si="70"/>
        <v>510.00000000000006</v>
      </c>
      <c r="P450" s="112">
        <f t="shared" si="71"/>
        <v>8952</v>
      </c>
      <c r="Q450" s="74">
        <f t="shared" si="72"/>
        <v>12788.571428571429</v>
      </c>
      <c r="R450" s="113">
        <f>INDEX('I-Baremo_Legalización'!$D$4:$D$100,MATCH($E450,'I-Baremo_Legalización'!$C$4:$C$100,0),1)</f>
        <v>1257.25</v>
      </c>
      <c r="S450" s="113" cm="1">
        <f t="array" ref="S450">+INDEX('I-Baremo_Acuerdo_Marco'!$F$2:$F$221,MATCH($C450&amp;$E450&amp;$G450,'I-Baremo_Acuerdo_Marco'!$C$2:$C$221&amp;'I-Baremo_Acuerdo_Marco'!$D$2:$D$221&amp;'I-Baremo_Acuerdo_Marco'!$E$2:$E$221,0))</f>
        <v>8052.3850000000011</v>
      </c>
      <c r="T450" s="112">
        <f t="shared" si="77"/>
        <v>18261.635000000002</v>
      </c>
      <c r="U450" s="116">
        <f t="shared" si="73"/>
        <v>22098.20642857143</v>
      </c>
      <c r="V450" s="74" t="str">
        <f t="shared" si="74"/>
        <v>AéreoC364</v>
      </c>
      <c r="W450" s="148">
        <f>+IF(AND($C450='C-Aux_CA'!$C$7,$D450='C-Aux_CA'!$C$5,$I450&gt;='C-Aux_CA'!$C$14,$H450&gt;='C-Aux_CA'!$C$15),1,0)</f>
        <v>0</v>
      </c>
      <c r="X450" s="148">
        <f t="shared" si="75"/>
        <v>1</v>
      </c>
      <c r="Y450" s="151" cm="1">
        <f t="array" ref="Y450">IF(W450=0,0,SUMPRODUCT(--($T450&gt;='C-BaremoVectorial'!$T$4:$T$1101),--(1=$W$4:$W$1101)))</f>
        <v>0</v>
      </c>
      <c r="Z450" s="151">
        <f t="shared" si="76"/>
        <v>0</v>
      </c>
      <c r="AA450" s="151" cm="1">
        <f t="array" ref="AA450">IF($W450=0,0,SUMPRODUCT(--(1=$W$4:$W$1101),--($U450&gt;='C-BaremoVectorial'!$U$4:$U$1101)))</f>
        <v>0</v>
      </c>
      <c r="AB450" s="21"/>
      <c r="AC450" s="21"/>
      <c r="AD450" s="21"/>
    </row>
    <row r="451" spans="1:30" ht="14.5" x14ac:dyDescent="0.35">
      <c r="A451" s="73">
        <f t="shared" si="79"/>
        <v>9</v>
      </c>
      <c r="B451" s="79" t="s">
        <v>20</v>
      </c>
      <c r="C451" s="79" t="s">
        <v>8244</v>
      </c>
      <c r="D451" s="79" t="s">
        <v>15</v>
      </c>
      <c r="E451" s="79" t="s">
        <v>29</v>
      </c>
      <c r="F451" s="183">
        <v>1</v>
      </c>
      <c r="G451" s="79" t="s">
        <v>8293</v>
      </c>
      <c r="H451" s="78">
        <v>13000</v>
      </c>
      <c r="I451" s="74" cm="1">
        <f t="array" ref="I451">+INDEX('I-Gasificación'!$G$5:$G$1100,MATCH($C451&amp;$D451&amp;$E451&amp;$G451,'I-Gasificación'!$C$5:$C$1100&amp;'I-Gasificación'!$D$5:$D$1100&amp;'I-Gasificación'!$E$5:$E$1100&amp;'I-Gasificación'!$F$5:$F$1100,0))</f>
        <v>462</v>
      </c>
      <c r="J451" s="112">
        <f>INDEX('I-Baremo_Depósitos_Lapesa'!$C:$C,MATCH($E451,'I-Baremo_Depósitos_Lapesa'!$B:$B,0),1)</f>
        <v>10510</v>
      </c>
      <c r="K451" s="78">
        <f t="shared" si="68"/>
        <v>15014.285714285716</v>
      </c>
      <c r="L451" s="122">
        <f>INDEX('I-Baremo_VA_Lapesa'!$D$5:$K$66,MATCH($E451,'I-Baremo_VA_Lapesa'!$C$5:$C$66,0),MATCH($G451,'I-Baremo_VA_Lapesa'!$D$4:$K$4,0))</f>
        <v>0</v>
      </c>
      <c r="M451" s="123">
        <f t="shared" si="69"/>
        <v>0</v>
      </c>
      <c r="N451" s="113" cm="1">
        <f t="array" ref="N451">IF(AND($H451&lt;=4800,$I451&lt;=560),0,SUMPRODUCT(--($I451&gt;'I-Baremo_Regulación_Lapesa'!$B$4:$B$8),--($I451&lt;='I-Baremo_Regulación_Lapesa'!$C$4:$C$8),'I-Baremo_Regulación_Lapesa'!$D$4:$D$8))</f>
        <v>357</v>
      </c>
      <c r="O451" s="78">
        <f t="shared" si="70"/>
        <v>510.00000000000006</v>
      </c>
      <c r="P451" s="112">
        <f t="shared" si="71"/>
        <v>10867</v>
      </c>
      <c r="Q451" s="74">
        <f t="shared" si="72"/>
        <v>15524.285714285716</v>
      </c>
      <c r="R451" s="113">
        <f>INDEX('I-Baremo_Legalización'!$D$4:$D$100,MATCH($E451,'I-Baremo_Legalización'!$C$4:$C$100,0),1)</f>
        <v>1257.25</v>
      </c>
      <c r="S451" s="113" cm="1">
        <f t="array" ref="S451">+INDEX('I-Baremo_Acuerdo_Marco'!$F$2:$F$221,MATCH($C451&amp;$E451&amp;$G451,'I-Baremo_Acuerdo_Marco'!$C$2:$C$221&amp;'I-Baremo_Acuerdo_Marco'!$D$2:$D$221&amp;'I-Baremo_Acuerdo_Marco'!$E$2:$E$221,0))</f>
        <v>8648.5850000000009</v>
      </c>
      <c r="T451" s="112">
        <f t="shared" si="77"/>
        <v>20772.834999999999</v>
      </c>
      <c r="U451" s="116">
        <f t="shared" si="73"/>
        <v>25430.120714285717</v>
      </c>
      <c r="V451" s="74" t="str">
        <f t="shared" si="74"/>
        <v>AéreoC462</v>
      </c>
      <c r="W451" s="148">
        <f>+IF(AND($C451='C-Aux_CA'!$C$7,$D451='C-Aux_CA'!$C$5,$I451&gt;='C-Aux_CA'!$C$14,$H451&gt;='C-Aux_CA'!$C$15),1,0)</f>
        <v>0</v>
      </c>
      <c r="X451" s="148">
        <f t="shared" si="75"/>
        <v>1</v>
      </c>
      <c r="Y451" s="151" cm="1">
        <f t="array" ref="Y451">IF(W451=0,0,SUMPRODUCT(--($T451&gt;='C-BaremoVectorial'!$T$4:$T$1101),--(1=$W$4:$W$1101)))</f>
        <v>0</v>
      </c>
      <c r="Z451" s="151">
        <f t="shared" si="76"/>
        <v>0</v>
      </c>
      <c r="AA451" s="151" cm="1">
        <f t="array" ref="AA451">IF($W451=0,0,SUMPRODUCT(--(1=$W$4:$W$1101),--($U451&gt;='C-BaremoVectorial'!$U$4:$U$1101)))</f>
        <v>0</v>
      </c>
      <c r="AB451" s="21"/>
      <c r="AC451" s="21"/>
      <c r="AD451" s="21"/>
    </row>
    <row r="452" spans="1:30" ht="14.5" x14ac:dyDescent="0.35">
      <c r="A452" s="73">
        <f t="shared" si="79"/>
        <v>10</v>
      </c>
      <c r="B452" s="79" t="s">
        <v>20</v>
      </c>
      <c r="C452" s="79" t="s">
        <v>8244</v>
      </c>
      <c r="D452" s="79" t="s">
        <v>15</v>
      </c>
      <c r="E452" s="79" t="s">
        <v>30</v>
      </c>
      <c r="F452" s="183">
        <v>1</v>
      </c>
      <c r="G452" s="79" t="s">
        <v>8293</v>
      </c>
      <c r="H452" s="78">
        <v>16000</v>
      </c>
      <c r="I452" s="74" cm="1">
        <f t="array" ref="I452">+INDEX('I-Gasificación'!$G$5:$G$1100,MATCH($C452&amp;$D452&amp;$E452&amp;$G452,'I-Gasificación'!$C$5:$C$1100&amp;'I-Gasificación'!$D$5:$D$1100&amp;'I-Gasificación'!$E$5:$E$1100&amp;'I-Gasificación'!$F$5:$F$1100,0))</f>
        <v>560</v>
      </c>
      <c r="J452" s="112">
        <f>INDEX('I-Baremo_Depósitos_Lapesa'!$C:$C,MATCH($E452,'I-Baremo_Depósitos_Lapesa'!$B:$B,0),1)</f>
        <v>12792</v>
      </c>
      <c r="K452" s="78">
        <f t="shared" si="68"/>
        <v>18274.285714285714</v>
      </c>
      <c r="L452" s="122">
        <f>INDEX('I-Baremo_VA_Lapesa'!$D$5:$K$66,MATCH($E452,'I-Baremo_VA_Lapesa'!$C$5:$C$66,0),MATCH($G452,'I-Baremo_VA_Lapesa'!$D$4:$K$4,0))</f>
        <v>0</v>
      </c>
      <c r="M452" s="123">
        <f t="shared" si="69"/>
        <v>0</v>
      </c>
      <c r="N452" s="113" cm="1">
        <f t="array" ref="N452">IF(AND($H452&lt;=4800,$I452&lt;=560),0,SUMPRODUCT(--($I452&gt;'I-Baremo_Regulación_Lapesa'!$B$4:$B$8),--($I452&lt;='I-Baremo_Regulación_Lapesa'!$C$4:$C$8),'I-Baremo_Regulación_Lapesa'!$D$4:$D$8))</f>
        <v>357</v>
      </c>
      <c r="O452" s="78">
        <f t="shared" si="70"/>
        <v>510.00000000000006</v>
      </c>
      <c r="P452" s="112">
        <f t="shared" si="71"/>
        <v>13149</v>
      </c>
      <c r="Q452" s="74">
        <f t="shared" si="72"/>
        <v>18784.285714285714</v>
      </c>
      <c r="R452" s="113">
        <f>INDEX('I-Baremo_Legalización'!$D$4:$D$100,MATCH($E452,'I-Baremo_Legalización'!$C$4:$C$100,0),1)</f>
        <v>2038.3500000000001</v>
      </c>
      <c r="S452" s="113" cm="1">
        <f t="array" ref="S452">+INDEX('I-Baremo_Acuerdo_Marco'!$F$2:$F$221,MATCH($C452&amp;$E452&amp;$G452,'I-Baremo_Acuerdo_Marco'!$C$2:$C$221&amp;'I-Baremo_Acuerdo_Marco'!$D$2:$D$221&amp;'I-Baremo_Acuerdo_Marco'!$E$2:$E$221,0))</f>
        <v>9757.0110000000004</v>
      </c>
      <c r="T452" s="112">
        <f t="shared" si="77"/>
        <v>24944.361000000001</v>
      </c>
      <c r="U452" s="116">
        <f t="shared" si="73"/>
        <v>30579.646714285715</v>
      </c>
      <c r="V452" s="74" t="str">
        <f t="shared" si="74"/>
        <v>AéreoC560</v>
      </c>
      <c r="W452" s="148">
        <f>+IF(AND($C452='C-Aux_CA'!$C$7,$D452='C-Aux_CA'!$C$5,$I452&gt;='C-Aux_CA'!$C$14,$H452&gt;='C-Aux_CA'!$C$15),1,0)</f>
        <v>0</v>
      </c>
      <c r="X452" s="148">
        <f t="shared" si="75"/>
        <v>1</v>
      </c>
      <c r="Y452" s="151" cm="1">
        <f t="array" ref="Y452">IF(W452=0,0,SUMPRODUCT(--($T452&gt;='C-BaremoVectorial'!$T$4:$T$1101),--(1=$W$4:$W$1101)))</f>
        <v>0</v>
      </c>
      <c r="Z452" s="151">
        <f t="shared" si="76"/>
        <v>0</v>
      </c>
      <c r="AA452" s="151" cm="1">
        <f t="array" ref="AA452">IF($W452=0,0,SUMPRODUCT(--(1=$W$4:$W$1101),--($U452&gt;='C-BaremoVectorial'!$U$4:$U$1101)))</f>
        <v>0</v>
      </c>
      <c r="AB452" s="21"/>
      <c r="AC452" s="21"/>
      <c r="AD452" s="21"/>
    </row>
    <row r="453" spans="1:30" ht="14.5" x14ac:dyDescent="0.35">
      <c r="A453" s="73">
        <f t="shared" si="79"/>
        <v>11</v>
      </c>
      <c r="B453" s="79" t="s">
        <v>20</v>
      </c>
      <c r="C453" s="79" t="s">
        <v>8244</v>
      </c>
      <c r="D453" s="79" t="s">
        <v>15</v>
      </c>
      <c r="E453" s="79" t="s">
        <v>31</v>
      </c>
      <c r="F453" s="183">
        <v>1</v>
      </c>
      <c r="G453" s="79" t="s">
        <v>8293</v>
      </c>
      <c r="H453" s="78">
        <v>19000</v>
      </c>
      <c r="I453" s="74" cm="1">
        <f t="array" ref="I453">+INDEX('I-Gasificación'!$G$5:$G$1100,MATCH($C453&amp;$D453&amp;$E453&amp;$G453,'I-Gasificación'!$C$5:$C$1100&amp;'I-Gasificación'!$D$5:$D$1100&amp;'I-Gasificación'!$E$5:$E$1100&amp;'I-Gasificación'!$F$5:$F$1100,0))</f>
        <v>658</v>
      </c>
      <c r="J453" s="112">
        <f>INDEX('I-Baremo_Depósitos_Lapesa'!$C:$C,MATCH($E453,'I-Baremo_Depósitos_Lapesa'!$B:$B,0),1)</f>
        <v>13916</v>
      </c>
      <c r="K453" s="78">
        <f t="shared" si="68"/>
        <v>19880</v>
      </c>
      <c r="L453" s="122">
        <f>INDEX('I-Baremo_VA_Lapesa'!$D$5:$K$66,MATCH($E453,'I-Baremo_VA_Lapesa'!$C$5:$C$66,0),MATCH($G453,'I-Baremo_VA_Lapesa'!$D$4:$K$4,0))</f>
        <v>0</v>
      </c>
      <c r="M453" s="123">
        <f t="shared" si="69"/>
        <v>0</v>
      </c>
      <c r="N453" s="113" cm="1">
        <f t="array" ref="N453">IF(AND($H453&lt;=4800,$I453&lt;=560),0,SUMPRODUCT(--($I453&gt;'I-Baremo_Regulación_Lapesa'!$B$4:$B$8),--($I453&lt;='I-Baremo_Regulación_Lapesa'!$C$4:$C$8),'I-Baremo_Regulación_Lapesa'!$D$4:$D$8))</f>
        <v>357</v>
      </c>
      <c r="O453" s="78">
        <f t="shared" si="70"/>
        <v>510.00000000000006</v>
      </c>
      <c r="P453" s="112">
        <f t="shared" si="71"/>
        <v>14273</v>
      </c>
      <c r="Q453" s="74">
        <f t="shared" si="72"/>
        <v>20390</v>
      </c>
      <c r="R453" s="113">
        <f>INDEX('I-Baremo_Legalización'!$D$4:$D$100,MATCH($E453,'I-Baremo_Legalización'!$C$4:$C$100,0),1)</f>
        <v>2038.3500000000001</v>
      </c>
      <c r="S453" s="113" cm="1">
        <f t="array" ref="S453">+INDEX('I-Baremo_Acuerdo_Marco'!$F$2:$F$221,MATCH($C453&amp;$E453&amp;$G453,'I-Baremo_Acuerdo_Marco'!$C$2:$C$221&amp;'I-Baremo_Acuerdo_Marco'!$D$2:$D$221&amp;'I-Baremo_Acuerdo_Marco'!$E$2:$E$221,0))</f>
        <v>11217.811000000002</v>
      </c>
      <c r="T453" s="112">
        <f t="shared" si="77"/>
        <v>27529.161</v>
      </c>
      <c r="U453" s="116">
        <f t="shared" si="73"/>
        <v>33646.161</v>
      </c>
      <c r="V453" s="74" t="str">
        <f t="shared" si="74"/>
        <v>AéreoC658</v>
      </c>
      <c r="W453" s="148">
        <f>+IF(AND($C453='C-Aux_CA'!$C$7,$D453='C-Aux_CA'!$C$5,$I453&gt;='C-Aux_CA'!$C$14,$H453&gt;='C-Aux_CA'!$C$15),1,0)</f>
        <v>0</v>
      </c>
      <c r="X453" s="148">
        <f t="shared" si="75"/>
        <v>1</v>
      </c>
      <c r="Y453" s="151" cm="1">
        <f t="array" ref="Y453">IF(W453=0,0,SUMPRODUCT(--($T453&gt;='C-BaremoVectorial'!$T$4:$T$1101),--(1=$W$4:$W$1101)))</f>
        <v>0</v>
      </c>
      <c r="Z453" s="151">
        <f t="shared" si="76"/>
        <v>0</v>
      </c>
      <c r="AA453" s="151" cm="1">
        <f t="array" ref="AA453">IF($W453=0,0,SUMPRODUCT(--(1=$W$4:$W$1101),--($U453&gt;='C-BaremoVectorial'!$U$4:$U$1101)))</f>
        <v>0</v>
      </c>
      <c r="AB453" s="21"/>
      <c r="AC453" s="21"/>
      <c r="AD453" s="21"/>
    </row>
    <row r="454" spans="1:30" ht="14.5" x14ac:dyDescent="0.35">
      <c r="A454" s="73">
        <f t="shared" si="79"/>
        <v>12</v>
      </c>
      <c r="B454" s="79" t="s">
        <v>20</v>
      </c>
      <c r="C454" s="79" t="s">
        <v>8244</v>
      </c>
      <c r="D454" s="79" t="s">
        <v>15</v>
      </c>
      <c r="E454" s="79" t="s">
        <v>32</v>
      </c>
      <c r="F454" s="183">
        <v>1</v>
      </c>
      <c r="G454" s="79" t="s">
        <v>8293</v>
      </c>
      <c r="H454" s="78">
        <v>22000</v>
      </c>
      <c r="I454" s="74" cm="1">
        <f t="array" ref="I454">+INDEX('I-Gasificación'!$G$5:$G$1100,MATCH($C454&amp;$D454&amp;$E454&amp;$G454,'I-Gasificación'!$C$5:$C$1100&amp;'I-Gasificación'!$D$5:$D$1100&amp;'I-Gasificación'!$E$5:$E$1100&amp;'I-Gasificación'!$F$5:$F$1100,0))</f>
        <v>756</v>
      </c>
      <c r="J454" s="112">
        <f>INDEX('I-Baremo_Depósitos_Lapesa'!$C:$C,MATCH($E454,'I-Baremo_Depósitos_Lapesa'!$B:$B,0),1)</f>
        <v>17932</v>
      </c>
      <c r="K454" s="78">
        <f t="shared" ref="K454:K517" si="80">+J454/70%</f>
        <v>25617.142857142859</v>
      </c>
      <c r="L454" s="122">
        <f>INDEX('I-Baremo_VA_Lapesa'!$D$5:$K$66,MATCH($E454,'I-Baremo_VA_Lapesa'!$C$5:$C$66,0),MATCH($G454,'I-Baremo_VA_Lapesa'!$D$4:$K$4,0))</f>
        <v>0</v>
      </c>
      <c r="M454" s="123">
        <f t="shared" ref="M454:M517" si="81">+L454/70%</f>
        <v>0</v>
      </c>
      <c r="N454" s="113" cm="1">
        <f t="array" ref="N454">IF(AND($H454&lt;=4800,$I454&lt;=560),0,SUMPRODUCT(--($I454&gt;'I-Baremo_Regulación_Lapesa'!$B$4:$B$8),--($I454&lt;='I-Baremo_Regulación_Lapesa'!$C$4:$C$8),'I-Baremo_Regulación_Lapesa'!$D$4:$D$8))</f>
        <v>357</v>
      </c>
      <c r="O454" s="78">
        <f t="shared" ref="O454:O517" si="82">+N454/70%</f>
        <v>510.00000000000006</v>
      </c>
      <c r="P454" s="112">
        <f t="shared" ref="P454:P517" si="83">+J454+L454+N454</f>
        <v>18289</v>
      </c>
      <c r="Q454" s="74">
        <f t="shared" ref="Q454:Q517" si="84">+K454+M454+O454</f>
        <v>26127.142857142859</v>
      </c>
      <c r="R454" s="113">
        <f>INDEX('I-Baremo_Legalización'!$D$4:$D$100,MATCH($E454,'I-Baremo_Legalización'!$C$4:$C$100,0),1)</f>
        <v>2038.3500000000001</v>
      </c>
      <c r="S454" s="113" cm="1">
        <f t="array" ref="S454">+INDEX('I-Baremo_Acuerdo_Marco'!$F$2:$F$221,MATCH($C454&amp;$E454&amp;$G454,'I-Baremo_Acuerdo_Marco'!$C$2:$C$221&amp;'I-Baremo_Acuerdo_Marco'!$D$2:$D$221&amp;'I-Baremo_Acuerdo_Marco'!$E$2:$E$221,0))</f>
        <v>11990.011</v>
      </c>
      <c r="T454" s="112">
        <f t="shared" si="77"/>
        <v>32317.360999999997</v>
      </c>
      <c r="U454" s="116">
        <f t="shared" ref="U454:U517" si="85">+K454+M454+O454+R454+S454</f>
        <v>40155.503857142859</v>
      </c>
      <c r="V454" s="74" t="str">
        <f t="shared" ref="V454:V517" si="86">+C454&amp;D454&amp;I454</f>
        <v>AéreoC756</v>
      </c>
      <c r="W454" s="148">
        <f>+IF(AND($C454='C-Aux_CA'!$C$7,$D454='C-Aux_CA'!$C$5,$I454&gt;='C-Aux_CA'!$C$14,$H454&gt;='C-Aux_CA'!$C$15),1,0)</f>
        <v>0</v>
      </c>
      <c r="X454" s="148">
        <f t="shared" ref="X454:X517" si="87">COUNTIFS($I$5:$I$1099,$I454,$H$5:$H$1099,$H454,$D$5:$D$1099,$D454,$C$5:$C$1099,$C454)</f>
        <v>1</v>
      </c>
      <c r="Y454" s="151" cm="1">
        <f t="array" ref="Y454">IF(W454=0,0,SUMPRODUCT(--($T454&gt;='C-BaremoVectorial'!$T$4:$T$1101),--(1=$W$4:$W$1101)))</f>
        <v>0</v>
      </c>
      <c r="Z454" s="151">
        <f t="shared" ref="Z454:Z517" si="88">+Y454-AA454</f>
        <v>0</v>
      </c>
      <c r="AA454" s="151" cm="1">
        <f t="array" ref="AA454">IF($W454=0,0,SUMPRODUCT(--(1=$W$4:$W$1101),--($U454&gt;='C-BaremoVectorial'!$U$4:$U$1101)))</f>
        <v>0</v>
      </c>
      <c r="AB454" s="21"/>
      <c r="AC454" s="21"/>
      <c r="AD454" s="21"/>
    </row>
    <row r="455" spans="1:30" ht="14.5" x14ac:dyDescent="0.35">
      <c r="A455" s="73">
        <f t="shared" si="79"/>
        <v>13</v>
      </c>
      <c r="B455" s="79" t="s">
        <v>20</v>
      </c>
      <c r="C455" s="79" t="s">
        <v>8244</v>
      </c>
      <c r="D455" s="79" t="s">
        <v>15</v>
      </c>
      <c r="E455" s="79" t="s">
        <v>33</v>
      </c>
      <c r="F455" s="183">
        <v>1</v>
      </c>
      <c r="G455" s="79" t="s">
        <v>8293</v>
      </c>
      <c r="H455" s="78">
        <v>24000</v>
      </c>
      <c r="I455" s="74" cm="1">
        <f t="array" ref="I455">+INDEX('I-Gasificación'!$G$5:$G$1100,MATCH($C455&amp;$D455&amp;$E455&amp;$G455,'I-Gasificación'!$C$5:$C$1100&amp;'I-Gasificación'!$D$5:$D$1100&amp;'I-Gasificación'!$E$5:$E$1100&amp;'I-Gasificación'!$F$5:$F$1100,0))</f>
        <v>728</v>
      </c>
      <c r="J455" s="112">
        <f>INDEX('I-Baremo_Depósitos_Lapesa'!$C:$C,MATCH($E455,'I-Baremo_Depósitos_Lapesa'!$B:$B,0),1)</f>
        <v>20449</v>
      </c>
      <c r="K455" s="78">
        <f t="shared" si="80"/>
        <v>29212.857142857145</v>
      </c>
      <c r="L455" s="122">
        <f>INDEX('I-Baremo_VA_Lapesa'!$D$5:$K$66,MATCH($E455,'I-Baremo_VA_Lapesa'!$C$5:$C$66,0),MATCH($G455,'I-Baremo_VA_Lapesa'!$D$4:$K$4,0))</f>
        <v>0</v>
      </c>
      <c r="M455" s="123">
        <f t="shared" si="81"/>
        <v>0</v>
      </c>
      <c r="N455" s="113" cm="1">
        <f t="array" ref="N455">IF(AND($H455&lt;=4800,$I455&lt;=560),0,SUMPRODUCT(--($I455&gt;'I-Baremo_Regulación_Lapesa'!$B$4:$B$8),--($I455&lt;='I-Baremo_Regulación_Lapesa'!$C$4:$C$8),'I-Baremo_Regulación_Lapesa'!$D$4:$D$8))</f>
        <v>357</v>
      </c>
      <c r="O455" s="78">
        <f t="shared" si="82"/>
        <v>510.00000000000006</v>
      </c>
      <c r="P455" s="112">
        <f t="shared" si="83"/>
        <v>20806</v>
      </c>
      <c r="Q455" s="74">
        <f t="shared" si="84"/>
        <v>29722.857142857145</v>
      </c>
      <c r="R455" s="113">
        <f>INDEX('I-Baremo_Legalización'!$D$4:$D$100,MATCH($E455,'I-Baremo_Legalización'!$C$4:$C$100,0),1)</f>
        <v>2038.3500000000001</v>
      </c>
      <c r="S455" s="113" cm="1">
        <f t="array" ref="S455">+INDEX('I-Baremo_Acuerdo_Marco'!$F$2:$F$221,MATCH($C455&amp;$E455&amp;$G455,'I-Baremo_Acuerdo_Marco'!$C$2:$C$221&amp;'I-Baremo_Acuerdo_Marco'!$D$2:$D$221&amp;'I-Baremo_Acuerdo_Marco'!$E$2:$E$221,0))</f>
        <v>12177.011</v>
      </c>
      <c r="T455" s="112">
        <f t="shared" si="77"/>
        <v>35021.360999999997</v>
      </c>
      <c r="U455" s="116">
        <f t="shared" si="85"/>
        <v>43938.218142857142</v>
      </c>
      <c r="V455" s="74" t="str">
        <f t="shared" si="86"/>
        <v>AéreoC728</v>
      </c>
      <c r="W455" s="148">
        <f>+IF(AND($C455='C-Aux_CA'!$C$7,$D455='C-Aux_CA'!$C$5,$I455&gt;='C-Aux_CA'!$C$14,$H455&gt;='C-Aux_CA'!$C$15),1,0)</f>
        <v>0</v>
      </c>
      <c r="X455" s="148">
        <f t="shared" si="87"/>
        <v>1</v>
      </c>
      <c r="Y455" s="151" cm="1">
        <f t="array" ref="Y455">IF(W455=0,0,SUMPRODUCT(--($T455&gt;='C-BaremoVectorial'!$T$4:$T$1101),--(1=$W$4:$W$1101)))</f>
        <v>0</v>
      </c>
      <c r="Z455" s="151">
        <f t="shared" si="88"/>
        <v>0</v>
      </c>
      <c r="AA455" s="151" cm="1">
        <f t="array" ref="AA455">IF($W455=0,0,SUMPRODUCT(--(1=$W$4:$W$1101),--($U455&gt;='C-BaremoVectorial'!$U$4:$U$1101)))</f>
        <v>0</v>
      </c>
      <c r="AB455" s="21"/>
      <c r="AC455" s="21"/>
      <c r="AD455" s="21"/>
    </row>
    <row r="456" spans="1:30" ht="14.5" x14ac:dyDescent="0.35">
      <c r="A456" s="73">
        <f t="shared" si="79"/>
        <v>14</v>
      </c>
      <c r="B456" s="79" t="s">
        <v>20</v>
      </c>
      <c r="C456" s="79" t="s">
        <v>8244</v>
      </c>
      <c r="D456" s="79" t="s">
        <v>15</v>
      </c>
      <c r="E456" s="79" t="s">
        <v>34</v>
      </c>
      <c r="F456" s="183">
        <v>1</v>
      </c>
      <c r="G456" s="79" t="s">
        <v>8293</v>
      </c>
      <c r="H456" s="78">
        <v>29000</v>
      </c>
      <c r="I456" s="74" cm="1">
        <f t="array" ref="I456">+INDEX('I-Gasificación'!$G$5:$G$1100,MATCH($C456&amp;$D456&amp;$E456&amp;$G456,'I-Gasificación'!$C$5:$C$1100&amp;'I-Gasificación'!$D$5:$D$1100&amp;'I-Gasificación'!$E$5:$E$1100&amp;'I-Gasificación'!$F$5:$F$1100,0))</f>
        <v>854</v>
      </c>
      <c r="J456" s="112">
        <f>INDEX('I-Baremo_Depósitos_Lapesa'!$C:$C,MATCH($E456,'I-Baremo_Depósitos_Lapesa'!$B:$B,0),1)</f>
        <v>22724</v>
      </c>
      <c r="K456" s="78">
        <f t="shared" si="80"/>
        <v>32462.857142857145</v>
      </c>
      <c r="L456" s="122">
        <f>INDEX('I-Baremo_VA_Lapesa'!$D$5:$K$66,MATCH($E456,'I-Baremo_VA_Lapesa'!$C$5:$C$66,0),MATCH($G456,'I-Baremo_VA_Lapesa'!$D$4:$K$4,0))</f>
        <v>0</v>
      </c>
      <c r="M456" s="123">
        <f t="shared" si="81"/>
        <v>0</v>
      </c>
      <c r="N456" s="113" cm="1">
        <f t="array" ref="N456">IF(AND($H456&lt;=4800,$I456&lt;=560),0,SUMPRODUCT(--($I456&gt;'I-Baremo_Regulación_Lapesa'!$B$4:$B$8),--($I456&lt;='I-Baremo_Regulación_Lapesa'!$C$4:$C$8),'I-Baremo_Regulación_Lapesa'!$D$4:$D$8))</f>
        <v>357</v>
      </c>
      <c r="O456" s="78">
        <f t="shared" si="82"/>
        <v>510.00000000000006</v>
      </c>
      <c r="P456" s="112">
        <f t="shared" si="83"/>
        <v>23081</v>
      </c>
      <c r="Q456" s="74">
        <f t="shared" si="84"/>
        <v>32972.857142857145</v>
      </c>
      <c r="R456" s="113">
        <f>INDEX('I-Baremo_Legalización'!$D$4:$D$100,MATCH($E456,'I-Baremo_Legalización'!$C$4:$C$100,0),1)</f>
        <v>2038.3500000000001</v>
      </c>
      <c r="S456" s="113" cm="1">
        <f t="array" ref="S456">+INDEX('I-Baremo_Acuerdo_Marco'!$F$2:$F$221,MATCH($C456&amp;$E456&amp;$G456,'I-Baremo_Acuerdo_Marco'!$C$2:$C$221&amp;'I-Baremo_Acuerdo_Marco'!$D$2:$D$221&amp;'I-Baremo_Acuerdo_Marco'!$E$2:$E$221,0))</f>
        <v>12862.311000000002</v>
      </c>
      <c r="T456" s="112">
        <f t="shared" ref="T456:T519" si="89">+J456+L456+N456+R456+S456</f>
        <v>37981.661</v>
      </c>
      <c r="U456" s="116">
        <f t="shared" si="85"/>
        <v>47873.518142857145</v>
      </c>
      <c r="V456" s="74" t="str">
        <f t="shared" si="86"/>
        <v>AéreoC854</v>
      </c>
      <c r="W456" s="148">
        <f>+IF(AND($C456='C-Aux_CA'!$C$7,$D456='C-Aux_CA'!$C$5,$I456&gt;='C-Aux_CA'!$C$14,$H456&gt;='C-Aux_CA'!$C$15),1,0)</f>
        <v>0</v>
      </c>
      <c r="X456" s="148">
        <f t="shared" si="87"/>
        <v>1</v>
      </c>
      <c r="Y456" s="151" cm="1">
        <f t="array" ref="Y456">IF(W456=0,0,SUMPRODUCT(--($T456&gt;='C-BaremoVectorial'!$T$4:$T$1101),--(1=$W$4:$W$1101)))</f>
        <v>0</v>
      </c>
      <c r="Z456" s="151">
        <f t="shared" si="88"/>
        <v>0</v>
      </c>
      <c r="AA456" s="151" cm="1">
        <f t="array" ref="AA456">IF($W456=0,0,SUMPRODUCT(--(1=$W$4:$W$1101),--($U456&gt;='C-BaremoVectorial'!$U$4:$U$1101)))</f>
        <v>0</v>
      </c>
      <c r="AB456" s="21"/>
      <c r="AC456" s="21"/>
      <c r="AD456" s="21"/>
    </row>
    <row r="457" spans="1:30" ht="14.5" x14ac:dyDescent="0.35">
      <c r="A457" s="73">
        <f t="shared" si="79"/>
        <v>15</v>
      </c>
      <c r="B457" s="79" t="s">
        <v>20</v>
      </c>
      <c r="C457" s="79" t="s">
        <v>8244</v>
      </c>
      <c r="D457" s="79" t="s">
        <v>15</v>
      </c>
      <c r="E457" s="79" t="s">
        <v>35</v>
      </c>
      <c r="F457" s="183">
        <v>1</v>
      </c>
      <c r="G457" s="79" t="s">
        <v>8293</v>
      </c>
      <c r="H457" s="78">
        <v>34000</v>
      </c>
      <c r="I457" s="74" cm="1">
        <f t="array" ref="I457">+INDEX('I-Gasificación'!$G$5:$G$1100,MATCH($C457&amp;$D457&amp;$E457&amp;$G457,'I-Gasificación'!$C$5:$C$1100&amp;'I-Gasificación'!$D$5:$D$1100&amp;'I-Gasificación'!$E$5:$E$1100&amp;'I-Gasificación'!$F$5:$F$1100,0))</f>
        <v>980</v>
      </c>
      <c r="J457" s="112">
        <f>INDEX('I-Baremo_Depósitos_Lapesa'!$C:$C,MATCH($E457,'I-Baremo_Depósitos_Lapesa'!$B:$B,0),1)</f>
        <v>25239</v>
      </c>
      <c r="K457" s="78">
        <f t="shared" si="80"/>
        <v>36055.71428571429</v>
      </c>
      <c r="L457" s="122">
        <f>INDEX('I-Baremo_VA_Lapesa'!$D$5:$K$66,MATCH($E457,'I-Baremo_VA_Lapesa'!$C$5:$C$66,0),MATCH($G457,'I-Baremo_VA_Lapesa'!$D$4:$K$4,0))</f>
        <v>0</v>
      </c>
      <c r="M457" s="123">
        <f t="shared" si="81"/>
        <v>0</v>
      </c>
      <c r="N457" s="113" cm="1">
        <f t="array" ref="N457">IF(AND($H457&lt;=4800,$I457&lt;=560),0,SUMPRODUCT(--($I457&gt;'I-Baremo_Regulación_Lapesa'!$B$4:$B$8),--($I457&lt;='I-Baremo_Regulación_Lapesa'!$C$4:$C$8),'I-Baremo_Regulación_Lapesa'!$D$4:$D$8))</f>
        <v>357</v>
      </c>
      <c r="O457" s="78">
        <f t="shared" si="82"/>
        <v>510.00000000000006</v>
      </c>
      <c r="P457" s="112">
        <f t="shared" si="83"/>
        <v>25596</v>
      </c>
      <c r="Q457" s="74">
        <f t="shared" si="84"/>
        <v>36565.71428571429</v>
      </c>
      <c r="R457" s="113">
        <f>INDEX('I-Baremo_Legalización'!$D$4:$D$100,MATCH($E457,'I-Baremo_Legalización'!$C$4:$C$100,0),1)</f>
        <v>2038.3500000000001</v>
      </c>
      <c r="S457" s="113" cm="1">
        <f t="array" ref="S457">+INDEX('I-Baremo_Acuerdo_Marco'!$F$2:$F$221,MATCH($C457&amp;$E457&amp;$G457,'I-Baremo_Acuerdo_Marco'!$C$2:$C$221&amp;'I-Baremo_Acuerdo_Marco'!$D$2:$D$221&amp;'I-Baremo_Acuerdo_Marco'!$E$2:$E$221,0))</f>
        <v>13246.211000000001</v>
      </c>
      <c r="T457" s="112">
        <f t="shared" si="89"/>
        <v>40880.561000000002</v>
      </c>
      <c r="U457" s="116">
        <f t="shared" si="85"/>
        <v>51850.275285714291</v>
      </c>
      <c r="V457" s="74" t="str">
        <f t="shared" si="86"/>
        <v>AéreoC980</v>
      </c>
      <c r="W457" s="148">
        <f>+IF(AND($C457='C-Aux_CA'!$C$7,$D457='C-Aux_CA'!$C$5,$I457&gt;='C-Aux_CA'!$C$14,$H457&gt;='C-Aux_CA'!$C$15),1,0)</f>
        <v>0</v>
      </c>
      <c r="X457" s="148">
        <f t="shared" si="87"/>
        <v>1</v>
      </c>
      <c r="Y457" s="151" cm="1">
        <f t="array" ref="Y457">IF(W457=0,0,SUMPRODUCT(--($T457&gt;='C-BaremoVectorial'!$T$4:$T$1101),--(1=$W$4:$W$1101)))</f>
        <v>0</v>
      </c>
      <c r="Z457" s="151">
        <f t="shared" si="88"/>
        <v>0</v>
      </c>
      <c r="AA457" s="151" cm="1">
        <f t="array" ref="AA457">IF($W457=0,0,SUMPRODUCT(--(1=$W$4:$W$1101),--($U457&gt;='C-BaremoVectorial'!$U$4:$U$1101)))</f>
        <v>0</v>
      </c>
      <c r="AB457" s="21"/>
      <c r="AC457" s="21"/>
      <c r="AD457" s="21"/>
    </row>
    <row r="458" spans="1:30" ht="14.5" x14ac:dyDescent="0.35">
      <c r="A458" s="73">
        <f t="shared" si="79"/>
        <v>16</v>
      </c>
      <c r="B458" s="79" t="s">
        <v>20</v>
      </c>
      <c r="C458" s="79" t="s">
        <v>8244</v>
      </c>
      <c r="D458" s="79" t="s">
        <v>15</v>
      </c>
      <c r="E458" s="79" t="s">
        <v>36</v>
      </c>
      <c r="F458" s="183">
        <v>1</v>
      </c>
      <c r="G458" s="79" t="s">
        <v>8293</v>
      </c>
      <c r="H458" s="78">
        <v>33000</v>
      </c>
      <c r="I458" s="74" cm="1">
        <f t="array" ref="I458">+INDEX('I-Gasificación'!$G$5:$G$1100,MATCH($C458&amp;$D458&amp;$E458&amp;$G458,'I-Gasificación'!$C$5:$C$1100&amp;'I-Gasificación'!$D$5:$D$1100&amp;'I-Gasificación'!$E$5:$E$1100&amp;'I-Gasificación'!$F$5:$F$1100,0))</f>
        <v>798</v>
      </c>
      <c r="J458" s="112">
        <f>INDEX('I-Baremo_Depósitos_Lapesa'!$C:$C,MATCH($E458,'I-Baremo_Depósitos_Lapesa'!$B:$B,0),1)</f>
        <v>33708</v>
      </c>
      <c r="K458" s="78">
        <f t="shared" si="80"/>
        <v>48154.285714285717</v>
      </c>
      <c r="L458" s="122">
        <f>INDEX('I-Baremo_VA_Lapesa'!$D$5:$K$66,MATCH($E458,'I-Baremo_VA_Lapesa'!$C$5:$C$66,0),MATCH($G458,'I-Baremo_VA_Lapesa'!$D$4:$K$4,0))</f>
        <v>0</v>
      </c>
      <c r="M458" s="123">
        <f t="shared" si="81"/>
        <v>0</v>
      </c>
      <c r="N458" s="113" cm="1">
        <f t="array" ref="N458">IF(AND($H458&lt;=4800,$I458&lt;=560),0,SUMPRODUCT(--($I458&gt;'I-Baremo_Regulación_Lapesa'!$B$4:$B$8),--($I458&lt;='I-Baremo_Regulación_Lapesa'!$C$4:$C$8),'I-Baremo_Regulación_Lapesa'!$D$4:$D$8))</f>
        <v>357</v>
      </c>
      <c r="O458" s="78">
        <f t="shared" si="82"/>
        <v>510.00000000000006</v>
      </c>
      <c r="P458" s="112">
        <f t="shared" si="83"/>
        <v>34065</v>
      </c>
      <c r="Q458" s="74">
        <f t="shared" si="84"/>
        <v>48664.285714285717</v>
      </c>
      <c r="R458" s="113">
        <f>INDEX('I-Baremo_Legalización'!$D$4:$D$100,MATCH($E458,'I-Baremo_Legalización'!$C$4:$C$100,0),1)</f>
        <v>2038.3500000000001</v>
      </c>
      <c r="S458" s="113" cm="1">
        <f t="array" ref="S458">+INDEX('I-Baremo_Acuerdo_Marco'!$F$2:$F$221,MATCH($C458&amp;$E458&amp;$G458,'I-Baremo_Acuerdo_Marco'!$C$2:$C$221&amp;'I-Baremo_Acuerdo_Marco'!$D$2:$D$221&amp;'I-Baremo_Acuerdo_Marco'!$E$2:$E$221,0))</f>
        <v>15043.611000000001</v>
      </c>
      <c r="T458" s="112">
        <f t="shared" si="89"/>
        <v>51146.960999999996</v>
      </c>
      <c r="U458" s="116">
        <f t="shared" si="85"/>
        <v>65746.24671428572</v>
      </c>
      <c r="V458" s="74" t="str">
        <f t="shared" si="86"/>
        <v>AéreoC798</v>
      </c>
      <c r="W458" s="148">
        <f>+IF(AND($C458='C-Aux_CA'!$C$7,$D458='C-Aux_CA'!$C$5,$I458&gt;='C-Aux_CA'!$C$14,$H458&gt;='C-Aux_CA'!$C$15),1,0)</f>
        <v>0</v>
      </c>
      <c r="X458" s="148">
        <f t="shared" si="87"/>
        <v>1</v>
      </c>
      <c r="Y458" s="151" cm="1">
        <f t="array" ref="Y458">IF(W458=0,0,SUMPRODUCT(--($T458&gt;='C-BaremoVectorial'!$T$4:$T$1101),--(1=$W$4:$W$1101)))</f>
        <v>0</v>
      </c>
      <c r="Z458" s="151">
        <f t="shared" si="88"/>
        <v>0</v>
      </c>
      <c r="AA458" s="151" cm="1">
        <f t="array" ref="AA458">IF($W458=0,0,SUMPRODUCT(--(1=$W$4:$W$1101),--($U458&gt;='C-BaremoVectorial'!$U$4:$U$1101)))</f>
        <v>0</v>
      </c>
      <c r="AB458" s="21"/>
      <c r="AC458" s="21"/>
      <c r="AD458" s="21"/>
    </row>
    <row r="459" spans="1:30" ht="14.5" x14ac:dyDescent="0.35">
      <c r="A459" s="73">
        <f t="shared" si="79"/>
        <v>17</v>
      </c>
      <c r="B459" s="79" t="s">
        <v>20</v>
      </c>
      <c r="C459" s="79" t="s">
        <v>8244</v>
      </c>
      <c r="D459" s="79" t="s">
        <v>15</v>
      </c>
      <c r="E459" s="79" t="s">
        <v>37</v>
      </c>
      <c r="F459" s="183">
        <v>1</v>
      </c>
      <c r="G459" s="79" t="s">
        <v>8293</v>
      </c>
      <c r="H459" s="78">
        <v>50000</v>
      </c>
      <c r="I459" s="74" cm="1">
        <f t="array" ref="I459">+INDEX('I-Gasificación'!$G$5:$G$1100,MATCH($C459&amp;$D459&amp;$E459&amp;$G459,'I-Gasificación'!$C$5:$C$1100&amp;'I-Gasificación'!$D$5:$D$1100&amp;'I-Gasificación'!$E$5:$E$1100&amp;'I-Gasificación'!$F$5:$F$1100,0))</f>
        <v>1176</v>
      </c>
      <c r="J459" s="112">
        <f>INDEX('I-Baremo_Depósitos_Lapesa'!$C:$C,MATCH($E459,'I-Baremo_Depósitos_Lapesa'!$B:$B,0),1)</f>
        <v>44444</v>
      </c>
      <c r="K459" s="78">
        <f t="shared" si="80"/>
        <v>63491.428571428572</v>
      </c>
      <c r="L459" s="122">
        <f>INDEX('I-Baremo_VA_Lapesa'!$D$5:$K$66,MATCH($E459,'I-Baremo_VA_Lapesa'!$C$5:$C$66,0),MATCH($G459,'I-Baremo_VA_Lapesa'!$D$4:$K$4,0))</f>
        <v>0</v>
      </c>
      <c r="M459" s="123">
        <f t="shared" si="81"/>
        <v>0</v>
      </c>
      <c r="N459" s="113" cm="1">
        <f t="array" ref="N459">IF(AND($H459&lt;=4800,$I459&lt;=560),0,SUMPRODUCT(--($I459&gt;'I-Baremo_Regulación_Lapesa'!$B$4:$B$8),--($I459&lt;='I-Baremo_Regulación_Lapesa'!$C$4:$C$8),'I-Baremo_Regulación_Lapesa'!$D$4:$D$8))</f>
        <v>357</v>
      </c>
      <c r="O459" s="78">
        <f t="shared" si="82"/>
        <v>510.00000000000006</v>
      </c>
      <c r="P459" s="112">
        <f t="shared" si="83"/>
        <v>44801</v>
      </c>
      <c r="Q459" s="74">
        <f t="shared" si="84"/>
        <v>64001.428571428572</v>
      </c>
      <c r="R459" s="113">
        <f>INDEX('I-Baremo_Legalización'!$D$4:$D$100,MATCH($E459,'I-Baremo_Legalización'!$C$4:$C$100,0),1)</f>
        <v>2038.3500000000001</v>
      </c>
      <c r="S459" s="113" cm="1">
        <f t="array" ref="S459">+INDEX('I-Baremo_Acuerdo_Marco'!$F$2:$F$221,MATCH($C459&amp;$E459&amp;$G459,'I-Baremo_Acuerdo_Marco'!$C$2:$C$221&amp;'I-Baremo_Acuerdo_Marco'!$D$2:$D$221&amp;'I-Baremo_Acuerdo_Marco'!$E$2:$E$221,0))</f>
        <v>16060.011000000002</v>
      </c>
      <c r="T459" s="112">
        <f t="shared" si="89"/>
        <v>62899.361000000004</v>
      </c>
      <c r="U459" s="116">
        <f t="shared" si="85"/>
        <v>82099.78957142857</v>
      </c>
      <c r="V459" s="74" t="str">
        <f t="shared" si="86"/>
        <v>AéreoC1176</v>
      </c>
      <c r="W459" s="148">
        <f>+IF(AND($C459='C-Aux_CA'!$C$7,$D459='C-Aux_CA'!$C$5,$I459&gt;='C-Aux_CA'!$C$14,$H459&gt;='C-Aux_CA'!$C$15),1,0)</f>
        <v>0</v>
      </c>
      <c r="X459" s="148">
        <f t="shared" si="87"/>
        <v>1</v>
      </c>
      <c r="Y459" s="151" cm="1">
        <f t="array" ref="Y459">IF(W459=0,0,SUMPRODUCT(--($T459&gt;='C-BaremoVectorial'!$T$4:$T$1101),--(1=$W$4:$W$1101)))</f>
        <v>0</v>
      </c>
      <c r="Z459" s="151">
        <f t="shared" si="88"/>
        <v>0</v>
      </c>
      <c r="AA459" s="151" cm="1">
        <f t="array" ref="AA459">IF($W459=0,0,SUMPRODUCT(--(1=$W$4:$W$1101),--($U459&gt;='C-BaremoVectorial'!$U$4:$U$1101)))</f>
        <v>0</v>
      </c>
      <c r="AB459" s="21"/>
      <c r="AC459" s="21"/>
      <c r="AD459" s="21"/>
    </row>
    <row r="460" spans="1:30" ht="14.5" x14ac:dyDescent="0.35">
      <c r="A460" s="73">
        <f t="shared" si="79"/>
        <v>18</v>
      </c>
      <c r="B460" s="79" t="s">
        <v>20</v>
      </c>
      <c r="C460" s="79" t="s">
        <v>8244</v>
      </c>
      <c r="D460" s="79" t="s">
        <v>15</v>
      </c>
      <c r="E460" s="79" t="s">
        <v>38</v>
      </c>
      <c r="F460" s="183">
        <v>1</v>
      </c>
      <c r="G460" s="79" t="s">
        <v>8293</v>
      </c>
      <c r="H460" s="78">
        <v>59000</v>
      </c>
      <c r="I460" s="74" cm="1">
        <f t="array" ref="I460">+INDEX('I-Gasificación'!$G$5:$G$1100,MATCH($C460&amp;$D460&amp;$E460&amp;$G460,'I-Gasificación'!$C$5:$C$1100&amp;'I-Gasificación'!$D$5:$D$1100&amp;'I-Gasificación'!$E$5:$E$1100&amp;'I-Gasificación'!$F$5:$F$1100,0))</f>
        <v>1400</v>
      </c>
      <c r="J460" s="112">
        <f>INDEX('I-Baremo_Depósitos_Lapesa'!$C:$C,MATCH($E460,'I-Baremo_Depósitos_Lapesa'!$B:$B,0),1)</f>
        <v>54246</v>
      </c>
      <c r="K460" s="78">
        <f t="shared" si="80"/>
        <v>77494.285714285725</v>
      </c>
      <c r="L460" s="122">
        <f>INDEX('I-Baremo_VA_Lapesa'!$D$5:$K$66,MATCH($E460,'I-Baremo_VA_Lapesa'!$C$5:$C$66,0),MATCH($G460,'I-Baremo_VA_Lapesa'!$D$4:$K$4,0))</f>
        <v>0</v>
      </c>
      <c r="M460" s="123">
        <f t="shared" si="81"/>
        <v>0</v>
      </c>
      <c r="N460" s="113" cm="1">
        <f t="array" ref="N460">IF(AND($H460&lt;=4800,$I460&lt;=560),0,SUMPRODUCT(--($I460&gt;'I-Baremo_Regulación_Lapesa'!$B$4:$B$8),--($I460&lt;='I-Baremo_Regulación_Lapesa'!$C$4:$C$8),'I-Baremo_Regulación_Lapesa'!$D$4:$D$8))</f>
        <v>357</v>
      </c>
      <c r="O460" s="78">
        <f t="shared" si="82"/>
        <v>510.00000000000006</v>
      </c>
      <c r="P460" s="112">
        <f t="shared" si="83"/>
        <v>54603</v>
      </c>
      <c r="Q460" s="74">
        <f t="shared" si="84"/>
        <v>78004.285714285725</v>
      </c>
      <c r="R460" s="113">
        <f>INDEX('I-Baremo_Legalización'!$D$4:$D$100,MATCH($E460,'I-Baremo_Legalización'!$C$4:$C$100,0),1)</f>
        <v>2038.3500000000001</v>
      </c>
      <c r="S460" s="113" cm="1">
        <f t="array" ref="S460">+INDEX('I-Baremo_Acuerdo_Marco'!$F$2:$F$221,MATCH($C460&amp;$E460&amp;$G460,'I-Baremo_Acuerdo_Marco'!$C$2:$C$221&amp;'I-Baremo_Acuerdo_Marco'!$D$2:$D$221&amp;'I-Baremo_Acuerdo_Marco'!$E$2:$E$221,0))</f>
        <v>18048.811000000002</v>
      </c>
      <c r="T460" s="112">
        <f t="shared" si="89"/>
        <v>74690.160999999993</v>
      </c>
      <c r="U460" s="116">
        <f t="shared" si="85"/>
        <v>98091.446714285732</v>
      </c>
      <c r="V460" s="74" t="str">
        <f t="shared" si="86"/>
        <v>AéreoC1400</v>
      </c>
      <c r="W460" s="148">
        <f>+IF(AND($C460='C-Aux_CA'!$C$7,$D460='C-Aux_CA'!$C$5,$I460&gt;='C-Aux_CA'!$C$14,$H460&gt;='C-Aux_CA'!$C$15),1,0)</f>
        <v>0</v>
      </c>
      <c r="X460" s="148">
        <f t="shared" si="87"/>
        <v>1</v>
      </c>
      <c r="Y460" s="151" cm="1">
        <f t="array" ref="Y460">IF(W460=0,0,SUMPRODUCT(--($T460&gt;='C-BaremoVectorial'!$T$4:$T$1101),--(1=$W$4:$W$1101)))</f>
        <v>0</v>
      </c>
      <c r="Z460" s="151">
        <f t="shared" si="88"/>
        <v>0</v>
      </c>
      <c r="AA460" s="151" cm="1">
        <f t="array" ref="AA460">IF($W460=0,0,SUMPRODUCT(--(1=$W$4:$W$1101),--($U460&gt;='C-BaremoVectorial'!$U$4:$U$1101)))</f>
        <v>0</v>
      </c>
      <c r="AB460" s="21"/>
      <c r="AC460" s="21"/>
      <c r="AD460" s="21"/>
    </row>
    <row r="461" spans="1:30" ht="14.5" x14ac:dyDescent="0.35">
      <c r="A461" s="73">
        <f t="shared" si="79"/>
        <v>19</v>
      </c>
      <c r="B461" s="79" t="s">
        <v>20</v>
      </c>
      <c r="C461" s="79" t="s">
        <v>8244</v>
      </c>
      <c r="D461" s="79" t="s">
        <v>15</v>
      </c>
      <c r="E461" s="79" t="s">
        <v>39</v>
      </c>
      <c r="F461" s="183">
        <v>1</v>
      </c>
      <c r="G461" s="79" t="s">
        <v>8293</v>
      </c>
      <c r="H461" s="78">
        <v>50000</v>
      </c>
      <c r="I461" s="74" cm="1">
        <f t="array" ref="I461">+INDEX('I-Gasificación'!$G$5:$G$1100,MATCH($C461&amp;$D461&amp;$E461&amp;$G461,'I-Gasificación'!$C$5:$C$1100&amp;'I-Gasificación'!$D$5:$D$1100&amp;'I-Gasificación'!$E$5:$E$1100&amp;'I-Gasificación'!$F$5:$F$1100,0))</f>
        <v>1092</v>
      </c>
      <c r="J461" s="112">
        <f>INDEX('I-Baremo_Depósitos_Lapesa'!$C:$C,MATCH($E461,'I-Baremo_Depósitos_Lapesa'!$B:$B,0),1)</f>
        <v>45432</v>
      </c>
      <c r="K461" s="78">
        <f t="shared" si="80"/>
        <v>64902.857142857145</v>
      </c>
      <c r="L461" s="122">
        <f>INDEX('I-Baremo_VA_Lapesa'!$D$5:$K$66,MATCH($E461,'I-Baremo_VA_Lapesa'!$C$5:$C$66,0),MATCH($G461,'I-Baremo_VA_Lapesa'!$D$4:$K$4,0))</f>
        <v>0</v>
      </c>
      <c r="M461" s="123">
        <f t="shared" si="81"/>
        <v>0</v>
      </c>
      <c r="N461" s="113" cm="1">
        <f t="array" ref="N461">IF(AND($H461&lt;=4800,$I461&lt;=560),0,SUMPRODUCT(--($I461&gt;'I-Baremo_Regulación_Lapesa'!$B$4:$B$8),--($I461&lt;='I-Baremo_Regulación_Lapesa'!$C$4:$C$8),'I-Baremo_Regulación_Lapesa'!$D$4:$D$8))</f>
        <v>357</v>
      </c>
      <c r="O461" s="78">
        <f t="shared" si="82"/>
        <v>510.00000000000006</v>
      </c>
      <c r="P461" s="112">
        <f t="shared" si="83"/>
        <v>45789</v>
      </c>
      <c r="Q461" s="74">
        <f t="shared" si="84"/>
        <v>65412.857142857145</v>
      </c>
      <c r="R461" s="113">
        <f>INDEX('I-Baremo_Legalización'!$D$4:$D$100,MATCH($E461,'I-Baremo_Legalización'!$C$4:$C$100,0),1)</f>
        <v>2038.3500000000001</v>
      </c>
      <c r="S461" s="113" cm="1">
        <f t="array" ref="S461">+INDEX('I-Baremo_Acuerdo_Marco'!$F$2:$F$221,MATCH($C461&amp;$E461&amp;$G461,'I-Baremo_Acuerdo_Marco'!$C$2:$C$221&amp;'I-Baremo_Acuerdo_Marco'!$D$2:$D$221&amp;'I-Baremo_Acuerdo_Marco'!$E$2:$E$221,0))</f>
        <v>17427.311000000002</v>
      </c>
      <c r="T461" s="112">
        <f t="shared" si="89"/>
        <v>65254.661</v>
      </c>
      <c r="U461" s="116">
        <f t="shared" si="85"/>
        <v>84878.518142857152</v>
      </c>
      <c r="V461" s="74" t="str">
        <f t="shared" si="86"/>
        <v>AéreoC1092</v>
      </c>
      <c r="W461" s="148">
        <f>+IF(AND($C461='C-Aux_CA'!$C$7,$D461='C-Aux_CA'!$C$5,$I461&gt;='C-Aux_CA'!$C$14,$H461&gt;='C-Aux_CA'!$C$15),1,0)</f>
        <v>0</v>
      </c>
      <c r="X461" s="148">
        <f t="shared" si="87"/>
        <v>1</v>
      </c>
      <c r="Y461" s="151" cm="1">
        <f t="array" ref="Y461">IF(W461=0,0,SUMPRODUCT(--($T461&gt;='C-BaremoVectorial'!$T$4:$T$1101),--(1=$W$4:$W$1101)))</f>
        <v>0</v>
      </c>
      <c r="Z461" s="151">
        <f t="shared" si="88"/>
        <v>0</v>
      </c>
      <c r="AA461" s="151" cm="1">
        <f t="array" ref="AA461">IF($W461=0,0,SUMPRODUCT(--(1=$W$4:$W$1101),--($U461&gt;='C-BaremoVectorial'!$U$4:$U$1101)))</f>
        <v>0</v>
      </c>
      <c r="AB461" s="21"/>
      <c r="AC461" s="21"/>
      <c r="AD461" s="21"/>
    </row>
    <row r="462" spans="1:30" ht="14.5" x14ac:dyDescent="0.35">
      <c r="A462" s="73">
        <f t="shared" si="79"/>
        <v>20</v>
      </c>
      <c r="B462" s="79" t="s">
        <v>20</v>
      </c>
      <c r="C462" s="79" t="s">
        <v>8244</v>
      </c>
      <c r="D462" s="79" t="s">
        <v>15</v>
      </c>
      <c r="E462" s="79" t="s">
        <v>40</v>
      </c>
      <c r="F462" s="183">
        <v>1</v>
      </c>
      <c r="G462" s="79" t="s">
        <v>8293</v>
      </c>
      <c r="H462" s="78">
        <v>69000</v>
      </c>
      <c r="I462" s="74" cm="1">
        <f t="array" ref="I462">+INDEX('I-Gasificación'!$G$5:$G$1100,MATCH($C462&amp;$D462&amp;$E462&amp;$G462,'I-Gasificación'!$C$5:$C$1100&amp;'I-Gasificación'!$D$5:$D$1100&amp;'I-Gasificación'!$E$5:$E$1100&amp;'I-Gasificación'!$F$5:$F$1100,0))</f>
        <v>1610</v>
      </c>
      <c r="J462" s="112">
        <f>INDEX('I-Baremo_Depósitos_Lapesa'!$C:$C,MATCH($E462,'I-Baremo_Depósitos_Lapesa'!$B:$B,0),1)</f>
        <v>67147</v>
      </c>
      <c r="K462" s="78">
        <f t="shared" si="80"/>
        <v>95924.285714285725</v>
      </c>
      <c r="L462" s="122">
        <f>INDEX('I-Baremo_VA_Lapesa'!$D$5:$K$66,MATCH($E462,'I-Baremo_VA_Lapesa'!$C$5:$C$66,0),MATCH($G462,'I-Baremo_VA_Lapesa'!$D$4:$K$4,0))</f>
        <v>0</v>
      </c>
      <c r="M462" s="123">
        <f t="shared" si="81"/>
        <v>0</v>
      </c>
      <c r="N462" s="113" cm="1">
        <f t="array" ref="N462">IF(AND($H462&lt;=4800,$I462&lt;=560),0,SUMPRODUCT(--($I462&gt;'I-Baremo_Regulación_Lapesa'!$B$4:$B$8),--($I462&lt;='I-Baremo_Regulación_Lapesa'!$C$4:$C$8),'I-Baremo_Regulación_Lapesa'!$D$4:$D$8))</f>
        <v>1650</v>
      </c>
      <c r="O462" s="78">
        <f t="shared" si="82"/>
        <v>2357.1428571428573</v>
      </c>
      <c r="P462" s="112">
        <f t="shared" si="83"/>
        <v>68797</v>
      </c>
      <c r="Q462" s="74">
        <f t="shared" si="84"/>
        <v>98281.42857142858</v>
      </c>
      <c r="R462" s="113">
        <f>INDEX('I-Baremo_Legalización'!$D$4:$D$100,MATCH($E462,'I-Baremo_Legalización'!$C$4:$C$100,0),1)</f>
        <v>3215.3500000000004</v>
      </c>
      <c r="S462" s="113" cm="1">
        <f t="array" ref="S462">+INDEX('I-Baremo_Acuerdo_Marco'!$F$2:$F$221,MATCH($C462&amp;$E462&amp;$G462,'I-Baremo_Acuerdo_Marco'!$C$2:$C$221&amp;'I-Baremo_Acuerdo_Marco'!$D$2:$D$221&amp;'I-Baremo_Acuerdo_Marco'!$E$2:$E$221,0))</f>
        <v>18048.811000000002</v>
      </c>
      <c r="T462" s="112">
        <f t="shared" si="89"/>
        <v>90061.161000000007</v>
      </c>
      <c r="U462" s="116">
        <f t="shared" si="85"/>
        <v>119545.58957142859</v>
      </c>
      <c r="V462" s="74" t="str">
        <f t="shared" si="86"/>
        <v>AéreoC1610</v>
      </c>
      <c r="W462" s="148">
        <f>+IF(AND($C462='C-Aux_CA'!$C$7,$D462='C-Aux_CA'!$C$5,$I462&gt;='C-Aux_CA'!$C$14,$H462&gt;='C-Aux_CA'!$C$15),1,0)</f>
        <v>0</v>
      </c>
      <c r="X462" s="148">
        <f t="shared" si="87"/>
        <v>1</v>
      </c>
      <c r="Y462" s="151" cm="1">
        <f t="array" ref="Y462">IF(W462=0,0,SUMPRODUCT(--($T462&gt;='C-BaremoVectorial'!$T$4:$T$1101),--(1=$W$4:$W$1101)))</f>
        <v>0</v>
      </c>
      <c r="Z462" s="151">
        <f t="shared" si="88"/>
        <v>0</v>
      </c>
      <c r="AA462" s="151" cm="1">
        <f t="array" ref="AA462">IF($W462=0,0,SUMPRODUCT(--(1=$W$4:$W$1101),--($U462&gt;='C-BaremoVectorial'!$U$4:$U$1101)))</f>
        <v>0</v>
      </c>
      <c r="AB462" s="21"/>
      <c r="AC462" s="21"/>
      <c r="AD462" s="21"/>
    </row>
    <row r="463" spans="1:30" ht="14.5" x14ac:dyDescent="0.35">
      <c r="A463" s="73">
        <f t="shared" si="79"/>
        <v>21</v>
      </c>
      <c r="B463" s="79" t="s">
        <v>20</v>
      </c>
      <c r="C463" s="79" t="s">
        <v>8244</v>
      </c>
      <c r="D463" s="79" t="s">
        <v>15</v>
      </c>
      <c r="E463" s="79" t="s">
        <v>41</v>
      </c>
      <c r="F463" s="183">
        <v>2</v>
      </c>
      <c r="G463" s="79" t="s">
        <v>8293</v>
      </c>
      <c r="H463" s="78">
        <f>2*13000</f>
        <v>26000</v>
      </c>
      <c r="I463" s="74" cm="1">
        <f t="array" ref="I463">+INDEX('I-Gasificación'!$G$5:$G$1100,MATCH($C463&amp;$D463&amp;$E463&amp;$G463,'I-Gasificación'!$C$5:$C$1100&amp;'I-Gasificación'!$D$5:$D$1100&amp;'I-Gasificación'!$E$5:$E$1100&amp;'I-Gasificación'!$F$5:$F$1100,0))</f>
        <v>924</v>
      </c>
      <c r="J463" s="112">
        <f>INDEX('I-Baremo_Depósitos_Lapesa'!$C:$C,MATCH($E463,'I-Baremo_Depósitos_Lapesa'!$B:$B,0),1)</f>
        <v>21020</v>
      </c>
      <c r="K463" s="78">
        <f t="shared" si="80"/>
        <v>30028.571428571431</v>
      </c>
      <c r="L463" s="122">
        <f>INDEX('I-Baremo_VA_Lapesa'!$D$5:$K$66,MATCH($E463,'I-Baremo_VA_Lapesa'!$C$5:$C$66,0),MATCH($G463,'I-Baremo_VA_Lapesa'!$D$4:$K$4,0))</f>
        <v>0</v>
      </c>
      <c r="M463" s="123">
        <f t="shared" si="81"/>
        <v>0</v>
      </c>
      <c r="N463" s="113" cm="1">
        <f t="array" ref="N463">IF(AND($H463&lt;=4800,$I463&lt;=560),0,SUMPRODUCT(--($I463&gt;'I-Baremo_Regulación_Lapesa'!$B$4:$B$8),--($I463&lt;='I-Baremo_Regulación_Lapesa'!$C$4:$C$8),'I-Baremo_Regulación_Lapesa'!$D$4:$D$8))</f>
        <v>357</v>
      </c>
      <c r="O463" s="78">
        <f t="shared" si="82"/>
        <v>510.00000000000006</v>
      </c>
      <c r="P463" s="112">
        <f t="shared" si="83"/>
        <v>21377</v>
      </c>
      <c r="Q463" s="74">
        <f t="shared" si="84"/>
        <v>30538.571428571431</v>
      </c>
      <c r="R463" s="113">
        <f>INDEX('I-Baremo_Legalización'!$D$4:$D$100,MATCH($E463,'I-Baremo_Legalización'!$C$4:$C$100,0),1)</f>
        <v>2038.3500000000001</v>
      </c>
      <c r="S463" s="113" cm="1">
        <f t="array" ref="S463">+INDEX('I-Baremo_Acuerdo_Marco'!$F$2:$F$221,MATCH($C463&amp;$E463&amp;$G463,'I-Baremo_Acuerdo_Marco'!$C$2:$C$221&amp;'I-Baremo_Acuerdo_Marco'!$D$2:$D$221&amp;'I-Baremo_Acuerdo_Marco'!$E$2:$E$221,0))</f>
        <v>13852.311000000002</v>
      </c>
      <c r="T463" s="112">
        <f t="shared" si="89"/>
        <v>37267.661</v>
      </c>
      <c r="U463" s="116">
        <f t="shared" si="85"/>
        <v>46429.232428571428</v>
      </c>
      <c r="V463" s="74" t="str">
        <f t="shared" si="86"/>
        <v>AéreoC924</v>
      </c>
      <c r="W463" s="148">
        <f>+IF(AND($C463='C-Aux_CA'!$C$7,$D463='C-Aux_CA'!$C$5,$I463&gt;='C-Aux_CA'!$C$14,$H463&gt;='C-Aux_CA'!$C$15),1,0)</f>
        <v>0</v>
      </c>
      <c r="X463" s="148">
        <f t="shared" si="87"/>
        <v>1</v>
      </c>
      <c r="Y463" s="151" cm="1">
        <f t="array" ref="Y463">IF(W463=0,0,SUMPRODUCT(--($T463&gt;='C-BaremoVectorial'!$T$4:$T$1101),--(1=$W$4:$W$1101)))</f>
        <v>0</v>
      </c>
      <c r="Z463" s="151">
        <f t="shared" si="88"/>
        <v>0</v>
      </c>
      <c r="AA463" s="151" cm="1">
        <f t="array" ref="AA463">IF($W463=0,0,SUMPRODUCT(--(1=$W$4:$W$1101),--($U463&gt;='C-BaremoVectorial'!$U$4:$U$1101)))</f>
        <v>0</v>
      </c>
      <c r="AB463" s="21"/>
      <c r="AC463" s="21"/>
      <c r="AD463" s="21"/>
    </row>
    <row r="464" spans="1:30" ht="14.5" x14ac:dyDescent="0.35">
      <c r="A464" s="73">
        <f t="shared" si="79"/>
        <v>22</v>
      </c>
      <c r="B464" s="79" t="s">
        <v>20</v>
      </c>
      <c r="C464" s="79" t="s">
        <v>8244</v>
      </c>
      <c r="D464" s="79" t="s">
        <v>15</v>
      </c>
      <c r="E464" s="79" t="s">
        <v>42</v>
      </c>
      <c r="F464" s="183">
        <v>2</v>
      </c>
      <c r="G464" s="79" t="s">
        <v>8293</v>
      </c>
      <c r="H464" s="78">
        <f>2*16000</f>
        <v>32000</v>
      </c>
      <c r="I464" s="74" cm="1">
        <f t="array" ref="I464">+INDEX('I-Gasificación'!$G$5:$G$1100,MATCH($C464&amp;$D464&amp;$E464&amp;$G464,'I-Gasificación'!$C$5:$C$1100&amp;'I-Gasificación'!$D$5:$D$1100&amp;'I-Gasificación'!$E$5:$E$1100&amp;'I-Gasificación'!$F$5:$F$1100,0))</f>
        <v>1120</v>
      </c>
      <c r="J464" s="112">
        <f>INDEX('I-Baremo_Depósitos_Lapesa'!$C:$C,MATCH($E464,'I-Baremo_Depósitos_Lapesa'!$B:$B,0),1)</f>
        <v>25584</v>
      </c>
      <c r="K464" s="78">
        <f t="shared" si="80"/>
        <v>36548.571428571428</v>
      </c>
      <c r="L464" s="122">
        <f>INDEX('I-Baremo_VA_Lapesa'!$D$5:$K$66,MATCH($E464,'I-Baremo_VA_Lapesa'!$C$5:$C$66,0),MATCH($G464,'I-Baremo_VA_Lapesa'!$D$4:$K$4,0))</f>
        <v>0</v>
      </c>
      <c r="M464" s="123">
        <f t="shared" si="81"/>
        <v>0</v>
      </c>
      <c r="N464" s="113" cm="1">
        <f t="array" ref="N464">IF(AND($H464&lt;=4800,$I464&lt;=560),0,SUMPRODUCT(--($I464&gt;'I-Baremo_Regulación_Lapesa'!$B$4:$B$8),--($I464&lt;='I-Baremo_Regulación_Lapesa'!$C$4:$C$8),'I-Baremo_Regulación_Lapesa'!$D$4:$D$8))</f>
        <v>357</v>
      </c>
      <c r="O464" s="78">
        <f t="shared" si="82"/>
        <v>510.00000000000006</v>
      </c>
      <c r="P464" s="112">
        <f t="shared" si="83"/>
        <v>25941</v>
      </c>
      <c r="Q464" s="74">
        <f t="shared" si="84"/>
        <v>37058.571428571428</v>
      </c>
      <c r="R464" s="113">
        <f>INDEX('I-Baremo_Legalización'!$D$4:$D$100,MATCH($E464,'I-Baremo_Legalización'!$C$4:$C$100,0),1)</f>
        <v>2038.3500000000001</v>
      </c>
      <c r="S464" s="113" cm="1">
        <f t="array" ref="S464">+INDEX('I-Baremo_Acuerdo_Marco'!$F$2:$F$221,MATCH($C464&amp;$E464&amp;$G464,'I-Baremo_Acuerdo_Marco'!$C$2:$C$221&amp;'I-Baremo_Acuerdo_Marco'!$D$2:$D$221&amp;'I-Baremo_Acuerdo_Marco'!$E$2:$E$221,0))</f>
        <v>14488.111000000001</v>
      </c>
      <c r="T464" s="112">
        <f t="shared" si="89"/>
        <v>42467.460999999996</v>
      </c>
      <c r="U464" s="116">
        <f t="shared" si="85"/>
        <v>53585.032428571431</v>
      </c>
      <c r="V464" s="74" t="str">
        <f t="shared" si="86"/>
        <v>AéreoC1120</v>
      </c>
      <c r="W464" s="148">
        <f>+IF(AND($C464='C-Aux_CA'!$C$7,$D464='C-Aux_CA'!$C$5,$I464&gt;='C-Aux_CA'!$C$14,$H464&gt;='C-Aux_CA'!$C$15),1,0)</f>
        <v>0</v>
      </c>
      <c r="X464" s="148">
        <f t="shared" si="87"/>
        <v>1</v>
      </c>
      <c r="Y464" s="151" cm="1">
        <f t="array" ref="Y464">IF(W464=0,0,SUMPRODUCT(--($T464&gt;='C-BaremoVectorial'!$T$4:$T$1101),--(1=$W$4:$W$1101)))</f>
        <v>0</v>
      </c>
      <c r="Z464" s="151">
        <f t="shared" si="88"/>
        <v>0</v>
      </c>
      <c r="AA464" s="151" cm="1">
        <f t="array" ref="AA464">IF($W464=0,0,SUMPRODUCT(--(1=$W$4:$W$1101),--($U464&gt;='C-BaremoVectorial'!$U$4:$U$1101)))</f>
        <v>0</v>
      </c>
      <c r="AB464" s="21"/>
      <c r="AC464" s="21"/>
      <c r="AD464" s="21"/>
    </row>
    <row r="465" spans="1:30" ht="14.5" x14ac:dyDescent="0.35">
      <c r="A465" s="73">
        <f t="shared" si="79"/>
        <v>23</v>
      </c>
      <c r="B465" s="79" t="s">
        <v>20</v>
      </c>
      <c r="C465" s="79" t="s">
        <v>8244</v>
      </c>
      <c r="D465" s="79" t="s">
        <v>15</v>
      </c>
      <c r="E465" s="79" t="s">
        <v>43</v>
      </c>
      <c r="F465" s="183">
        <v>2</v>
      </c>
      <c r="G465" s="79" t="s">
        <v>8293</v>
      </c>
      <c r="H465" s="78">
        <f>2*19000</f>
        <v>38000</v>
      </c>
      <c r="I465" s="74" cm="1">
        <f t="array" ref="I465">+INDEX('I-Gasificación'!$G$5:$G$1100,MATCH($C465&amp;$D465&amp;$E465&amp;$G465,'I-Gasificación'!$C$5:$C$1100&amp;'I-Gasificación'!$D$5:$D$1100&amp;'I-Gasificación'!$E$5:$E$1100&amp;'I-Gasificación'!$F$5:$F$1100,0))</f>
        <v>1316</v>
      </c>
      <c r="J465" s="112">
        <f>INDEX('I-Baremo_Depósitos_Lapesa'!$C:$C,MATCH($E465,'I-Baremo_Depósitos_Lapesa'!$B:$B,0),1)</f>
        <v>27832</v>
      </c>
      <c r="K465" s="78">
        <f t="shared" si="80"/>
        <v>39760</v>
      </c>
      <c r="L465" s="122">
        <f>INDEX('I-Baremo_VA_Lapesa'!$D$5:$K$66,MATCH($E465,'I-Baremo_VA_Lapesa'!$C$5:$C$66,0),MATCH($G465,'I-Baremo_VA_Lapesa'!$D$4:$K$4,0))</f>
        <v>0</v>
      </c>
      <c r="M465" s="123">
        <f t="shared" si="81"/>
        <v>0</v>
      </c>
      <c r="N465" s="113" cm="1">
        <f t="array" ref="N465">IF(AND($H465&lt;=4800,$I465&lt;=560),0,SUMPRODUCT(--($I465&gt;'I-Baremo_Regulación_Lapesa'!$B$4:$B$8),--($I465&lt;='I-Baremo_Regulación_Lapesa'!$C$4:$C$8),'I-Baremo_Regulación_Lapesa'!$D$4:$D$8))</f>
        <v>357</v>
      </c>
      <c r="O465" s="78">
        <f t="shared" si="82"/>
        <v>510.00000000000006</v>
      </c>
      <c r="P465" s="112">
        <f t="shared" si="83"/>
        <v>28189</v>
      </c>
      <c r="Q465" s="74">
        <f t="shared" si="84"/>
        <v>40270</v>
      </c>
      <c r="R465" s="113">
        <f>INDEX('I-Baremo_Legalización'!$D$4:$D$100,MATCH($E465,'I-Baremo_Legalización'!$C$4:$C$100,0),1)</f>
        <v>2038.3500000000001</v>
      </c>
      <c r="S465" s="113" cm="1">
        <f t="array" ref="S465">+INDEX('I-Baremo_Acuerdo_Marco'!$F$2:$F$221,MATCH($C465&amp;$E465&amp;$G465,'I-Baremo_Acuerdo_Marco'!$C$2:$C$221&amp;'I-Baremo_Acuerdo_Marco'!$D$2:$D$221&amp;'I-Baremo_Acuerdo_Marco'!$E$2:$E$221,0))</f>
        <v>17435.011000000002</v>
      </c>
      <c r="T465" s="112">
        <f t="shared" si="89"/>
        <v>47662.361000000004</v>
      </c>
      <c r="U465" s="116">
        <f t="shared" si="85"/>
        <v>59743.361000000004</v>
      </c>
      <c r="V465" s="74" t="str">
        <f t="shared" si="86"/>
        <v>AéreoC1316</v>
      </c>
      <c r="W465" s="148">
        <f>+IF(AND($C465='C-Aux_CA'!$C$7,$D465='C-Aux_CA'!$C$5,$I465&gt;='C-Aux_CA'!$C$14,$H465&gt;='C-Aux_CA'!$C$15),1,0)</f>
        <v>0</v>
      </c>
      <c r="X465" s="148">
        <f t="shared" si="87"/>
        <v>1</v>
      </c>
      <c r="Y465" s="151" cm="1">
        <f t="array" ref="Y465">IF(W465=0,0,SUMPRODUCT(--($T465&gt;='C-BaremoVectorial'!$T$4:$T$1101),--(1=$W$4:$W$1101)))</f>
        <v>0</v>
      </c>
      <c r="Z465" s="151">
        <f t="shared" si="88"/>
        <v>0</v>
      </c>
      <c r="AA465" s="151" cm="1">
        <f t="array" ref="AA465">IF($W465=0,0,SUMPRODUCT(--(1=$W$4:$W$1101),--($U465&gt;='C-BaremoVectorial'!$U$4:$U$1101)))</f>
        <v>0</v>
      </c>
      <c r="AB465" s="21"/>
      <c r="AC465" s="21"/>
      <c r="AD465" s="21"/>
    </row>
    <row r="466" spans="1:30" ht="14.5" x14ac:dyDescent="0.35">
      <c r="A466" s="73">
        <f t="shared" si="79"/>
        <v>24</v>
      </c>
      <c r="B466" s="79" t="s">
        <v>20</v>
      </c>
      <c r="C466" s="79" t="s">
        <v>8244</v>
      </c>
      <c r="D466" s="79" t="s">
        <v>15</v>
      </c>
      <c r="E466" s="79" t="s">
        <v>44</v>
      </c>
      <c r="F466" s="183">
        <v>2</v>
      </c>
      <c r="G466" s="79" t="s">
        <v>8293</v>
      </c>
      <c r="H466" s="78">
        <f>2*22000</f>
        <v>44000</v>
      </c>
      <c r="I466" s="74" cm="1">
        <f t="array" ref="I466">+INDEX('I-Gasificación'!$G$5:$G$1100,MATCH($C466&amp;$D466&amp;$E466&amp;$G466,'I-Gasificación'!$C$5:$C$1100&amp;'I-Gasificación'!$D$5:$D$1100&amp;'I-Gasificación'!$E$5:$E$1100&amp;'I-Gasificación'!$F$5:$F$1100,0))</f>
        <v>1512</v>
      </c>
      <c r="J466" s="112">
        <f>INDEX('I-Baremo_Depósitos_Lapesa'!$C:$C,MATCH($E466,'I-Baremo_Depósitos_Lapesa'!$B:$B,0),1)</f>
        <v>35864</v>
      </c>
      <c r="K466" s="78">
        <f t="shared" si="80"/>
        <v>51234.285714285717</v>
      </c>
      <c r="L466" s="122">
        <f>INDEX('I-Baremo_VA_Lapesa'!$D$5:$K$66,MATCH($E466,'I-Baremo_VA_Lapesa'!$C$5:$C$66,0),MATCH($G466,'I-Baremo_VA_Lapesa'!$D$4:$K$4,0))</f>
        <v>0</v>
      </c>
      <c r="M466" s="123">
        <f t="shared" si="81"/>
        <v>0</v>
      </c>
      <c r="N466" s="113" cm="1">
        <f t="array" ref="N466">IF(AND($H466&lt;=4800,$I466&lt;=560),0,SUMPRODUCT(--($I466&gt;'I-Baremo_Regulación_Lapesa'!$B$4:$B$8),--($I466&lt;='I-Baremo_Regulación_Lapesa'!$C$4:$C$8),'I-Baremo_Regulación_Lapesa'!$D$4:$D$8))</f>
        <v>1650</v>
      </c>
      <c r="O466" s="78">
        <f t="shared" si="82"/>
        <v>2357.1428571428573</v>
      </c>
      <c r="P466" s="112">
        <f t="shared" si="83"/>
        <v>37514</v>
      </c>
      <c r="Q466" s="74">
        <f t="shared" si="84"/>
        <v>53591.428571428572</v>
      </c>
      <c r="R466" s="113">
        <f>INDEX('I-Baremo_Legalización'!$D$4:$D$100,MATCH($E466,'I-Baremo_Legalización'!$C$4:$C$100,0),1)</f>
        <v>2038.3500000000001</v>
      </c>
      <c r="S466" s="113" cm="1">
        <f t="array" ref="S466">+INDEX('I-Baremo_Acuerdo_Marco'!$F$2:$F$221,MATCH($C466&amp;$E466&amp;$G466,'I-Baremo_Acuerdo_Marco'!$C$2:$C$221&amp;'I-Baremo_Acuerdo_Marco'!$D$2:$D$221&amp;'I-Baremo_Acuerdo_Marco'!$E$2:$E$221,0))</f>
        <v>18981.611000000001</v>
      </c>
      <c r="T466" s="112">
        <f t="shared" si="89"/>
        <v>58533.960999999996</v>
      </c>
      <c r="U466" s="116">
        <f t="shared" si="85"/>
        <v>74611.389571428575</v>
      </c>
      <c r="V466" s="74" t="str">
        <f t="shared" si="86"/>
        <v>AéreoC1512</v>
      </c>
      <c r="W466" s="148">
        <f>+IF(AND($C466='C-Aux_CA'!$C$7,$D466='C-Aux_CA'!$C$5,$I466&gt;='C-Aux_CA'!$C$14,$H466&gt;='C-Aux_CA'!$C$15),1,0)</f>
        <v>0</v>
      </c>
      <c r="X466" s="148">
        <f t="shared" si="87"/>
        <v>1</v>
      </c>
      <c r="Y466" s="151" cm="1">
        <f t="array" ref="Y466">IF(W466=0,0,SUMPRODUCT(--($T466&gt;='C-BaremoVectorial'!$T$4:$T$1101),--(1=$W$4:$W$1101)))</f>
        <v>0</v>
      </c>
      <c r="Z466" s="151">
        <f t="shared" si="88"/>
        <v>0</v>
      </c>
      <c r="AA466" s="151" cm="1">
        <f t="array" ref="AA466">IF($W466=0,0,SUMPRODUCT(--(1=$W$4:$W$1101),--($U466&gt;='C-BaremoVectorial'!$U$4:$U$1101)))</f>
        <v>0</v>
      </c>
      <c r="AB466" s="21"/>
      <c r="AC466" s="21"/>
      <c r="AD466" s="21"/>
    </row>
    <row r="467" spans="1:30" ht="14.5" x14ac:dyDescent="0.35">
      <c r="A467" s="73">
        <f t="shared" si="79"/>
        <v>25</v>
      </c>
      <c r="B467" s="79" t="s">
        <v>20</v>
      </c>
      <c r="C467" s="79" t="s">
        <v>8244</v>
      </c>
      <c r="D467" s="79" t="s">
        <v>15</v>
      </c>
      <c r="E467" s="79" t="s">
        <v>45</v>
      </c>
      <c r="F467" s="183">
        <v>2</v>
      </c>
      <c r="G467" s="79" t="s">
        <v>8293</v>
      </c>
      <c r="H467" s="78">
        <f>2*24000</f>
        <v>48000</v>
      </c>
      <c r="I467" s="74" cm="1">
        <f t="array" ref="I467">+INDEX('I-Gasificación'!$G$5:$G$1100,MATCH($C467&amp;$D467&amp;$E467&amp;$G467,'I-Gasificación'!$C$5:$C$1100&amp;'I-Gasificación'!$D$5:$D$1100&amp;'I-Gasificación'!$E$5:$E$1100&amp;'I-Gasificación'!$F$5:$F$1100,0))</f>
        <v>1456</v>
      </c>
      <c r="J467" s="112">
        <f>INDEX('I-Baremo_Depósitos_Lapesa'!$C:$C,MATCH($E467,'I-Baremo_Depósitos_Lapesa'!$B:$B,0),1)</f>
        <v>40898</v>
      </c>
      <c r="K467" s="78">
        <f t="shared" si="80"/>
        <v>58425.71428571429</v>
      </c>
      <c r="L467" s="122">
        <f>INDEX('I-Baremo_VA_Lapesa'!$D$5:$K$66,MATCH($E467,'I-Baremo_VA_Lapesa'!$C$5:$C$66,0),MATCH($G467,'I-Baremo_VA_Lapesa'!$D$4:$K$4,0))</f>
        <v>0</v>
      </c>
      <c r="M467" s="123">
        <f t="shared" si="81"/>
        <v>0</v>
      </c>
      <c r="N467" s="113" cm="1">
        <f t="array" ref="N467">IF(AND($H467&lt;=4800,$I467&lt;=560),0,SUMPRODUCT(--($I467&gt;'I-Baremo_Regulación_Lapesa'!$B$4:$B$8),--($I467&lt;='I-Baremo_Regulación_Lapesa'!$C$4:$C$8),'I-Baremo_Regulación_Lapesa'!$D$4:$D$8))</f>
        <v>1650</v>
      </c>
      <c r="O467" s="78">
        <f t="shared" si="82"/>
        <v>2357.1428571428573</v>
      </c>
      <c r="P467" s="112">
        <f t="shared" si="83"/>
        <v>42548</v>
      </c>
      <c r="Q467" s="74">
        <f t="shared" si="84"/>
        <v>60782.857142857145</v>
      </c>
      <c r="R467" s="113">
        <f>INDEX('I-Baremo_Legalización'!$D$4:$D$100,MATCH($E467,'I-Baremo_Legalización'!$C$4:$C$100,0),1)</f>
        <v>2038.3500000000001</v>
      </c>
      <c r="S467" s="113" cm="1">
        <f t="array" ref="S467">+INDEX('I-Baremo_Acuerdo_Marco'!$F$2:$F$221,MATCH($C467&amp;$E467&amp;$G467,'I-Baremo_Acuerdo_Marco'!$C$2:$C$221&amp;'I-Baremo_Acuerdo_Marco'!$D$2:$D$221&amp;'I-Baremo_Acuerdo_Marco'!$E$2:$E$221,0))</f>
        <v>19519.510999999999</v>
      </c>
      <c r="T467" s="112">
        <f t="shared" si="89"/>
        <v>64105.860999999997</v>
      </c>
      <c r="U467" s="116">
        <f t="shared" si="85"/>
        <v>82340.718142857135</v>
      </c>
      <c r="V467" s="74" t="str">
        <f t="shared" si="86"/>
        <v>AéreoC1456</v>
      </c>
      <c r="W467" s="148">
        <f>+IF(AND($C467='C-Aux_CA'!$C$7,$D467='C-Aux_CA'!$C$5,$I467&gt;='C-Aux_CA'!$C$14,$H467&gt;='C-Aux_CA'!$C$15),1,0)</f>
        <v>0</v>
      </c>
      <c r="X467" s="148">
        <f t="shared" si="87"/>
        <v>1</v>
      </c>
      <c r="Y467" s="151" cm="1">
        <f t="array" ref="Y467">IF(W467=0,0,SUMPRODUCT(--($T467&gt;='C-BaremoVectorial'!$T$4:$T$1101),--(1=$W$4:$W$1101)))</f>
        <v>0</v>
      </c>
      <c r="Z467" s="151">
        <f t="shared" si="88"/>
        <v>0</v>
      </c>
      <c r="AA467" s="151" cm="1">
        <f t="array" ref="AA467">IF($W467=0,0,SUMPRODUCT(--(1=$W$4:$W$1101),--($U467&gt;='C-BaremoVectorial'!$U$4:$U$1101)))</f>
        <v>0</v>
      </c>
      <c r="AB467" s="21"/>
      <c r="AC467" s="21"/>
      <c r="AD467" s="21"/>
    </row>
    <row r="468" spans="1:30" ht="14.5" x14ac:dyDescent="0.35">
      <c r="A468" s="73">
        <f t="shared" si="79"/>
        <v>26</v>
      </c>
      <c r="B468" s="79" t="s">
        <v>20</v>
      </c>
      <c r="C468" s="79" t="s">
        <v>8244</v>
      </c>
      <c r="D468" s="79" t="s">
        <v>15</v>
      </c>
      <c r="E468" s="79" t="s">
        <v>46</v>
      </c>
      <c r="F468" s="183">
        <v>2</v>
      </c>
      <c r="G468" s="79" t="s">
        <v>8293</v>
      </c>
      <c r="H468" s="78">
        <f>2*29000</f>
        <v>58000</v>
      </c>
      <c r="I468" s="74" cm="1">
        <f t="array" ref="I468">+INDEX('I-Gasificación'!$G$5:$G$1100,MATCH($C468&amp;$D468&amp;$E468&amp;$G468,'I-Gasificación'!$C$5:$C$1100&amp;'I-Gasificación'!$D$5:$D$1100&amp;'I-Gasificación'!$E$5:$E$1100&amp;'I-Gasificación'!$F$5:$F$1100,0))</f>
        <v>1708</v>
      </c>
      <c r="J468" s="112">
        <f>INDEX('I-Baremo_Depósitos_Lapesa'!$C:$C,MATCH($E468,'I-Baremo_Depósitos_Lapesa'!$B:$B,0),1)</f>
        <v>45448</v>
      </c>
      <c r="K468" s="78">
        <f t="shared" si="80"/>
        <v>64925.71428571429</v>
      </c>
      <c r="L468" s="122">
        <f>INDEX('I-Baremo_VA_Lapesa'!$D$5:$K$66,MATCH($E468,'I-Baremo_VA_Lapesa'!$C$5:$C$66,0),MATCH($G468,'I-Baremo_VA_Lapesa'!$D$4:$K$4,0))</f>
        <v>0</v>
      </c>
      <c r="M468" s="123">
        <f t="shared" si="81"/>
        <v>0</v>
      </c>
      <c r="N468" s="113" cm="1">
        <f t="array" ref="N468">IF(AND($H468&lt;=4800,$I468&lt;=560),0,SUMPRODUCT(--($I468&gt;'I-Baremo_Regulación_Lapesa'!$B$4:$B$8),--($I468&lt;='I-Baremo_Regulación_Lapesa'!$C$4:$C$8),'I-Baremo_Regulación_Lapesa'!$D$4:$D$8))</f>
        <v>1650</v>
      </c>
      <c r="O468" s="78">
        <f t="shared" si="82"/>
        <v>2357.1428571428573</v>
      </c>
      <c r="P468" s="112">
        <f t="shared" si="83"/>
        <v>47098</v>
      </c>
      <c r="Q468" s="74">
        <f t="shared" si="84"/>
        <v>67282.857142857145</v>
      </c>
      <c r="R468" s="113">
        <f>INDEX('I-Baremo_Legalización'!$D$4:$D$100,MATCH($E468,'I-Baremo_Legalización'!$C$4:$C$100,0),1)</f>
        <v>2038.3500000000001</v>
      </c>
      <c r="S468" s="113" cm="1">
        <f t="array" ref="S468">+INDEX('I-Baremo_Acuerdo_Marco'!$F$2:$F$221,MATCH($C468&amp;$E468&amp;$G468,'I-Baremo_Acuerdo_Marco'!$C$2:$C$221&amp;'I-Baremo_Acuerdo_Marco'!$D$2:$D$221&amp;'I-Baremo_Acuerdo_Marco'!$E$2:$E$221,0))</f>
        <v>20737.210999999999</v>
      </c>
      <c r="T468" s="112">
        <f t="shared" si="89"/>
        <v>69873.561000000002</v>
      </c>
      <c r="U468" s="116">
        <f t="shared" si="85"/>
        <v>90058.418142857146</v>
      </c>
      <c r="V468" s="74" t="str">
        <f t="shared" si="86"/>
        <v>AéreoC1708</v>
      </c>
      <c r="W468" s="148">
        <f>+IF(AND($C468='C-Aux_CA'!$C$7,$D468='C-Aux_CA'!$C$5,$I468&gt;='C-Aux_CA'!$C$14,$H468&gt;='C-Aux_CA'!$C$15),1,0)</f>
        <v>0</v>
      </c>
      <c r="X468" s="148">
        <f t="shared" si="87"/>
        <v>1</v>
      </c>
      <c r="Y468" s="151" cm="1">
        <f t="array" ref="Y468">IF(W468=0,0,SUMPRODUCT(--($T468&gt;='C-BaremoVectorial'!$T$4:$T$1101),--(1=$W$4:$W$1101)))</f>
        <v>0</v>
      </c>
      <c r="Z468" s="151">
        <f t="shared" si="88"/>
        <v>0</v>
      </c>
      <c r="AA468" s="151" cm="1">
        <f t="array" ref="AA468">IF($W468=0,0,SUMPRODUCT(--(1=$W$4:$W$1101),--($U468&gt;='C-BaremoVectorial'!$U$4:$U$1101)))</f>
        <v>0</v>
      </c>
      <c r="AB468" s="21"/>
      <c r="AC468" s="21"/>
      <c r="AD468" s="21"/>
    </row>
    <row r="469" spans="1:30" ht="14.5" x14ac:dyDescent="0.35">
      <c r="A469" s="73">
        <f t="shared" si="79"/>
        <v>27</v>
      </c>
      <c r="B469" s="79" t="s">
        <v>20</v>
      </c>
      <c r="C469" s="79" t="s">
        <v>8244</v>
      </c>
      <c r="D469" s="79" t="s">
        <v>15</v>
      </c>
      <c r="E469" s="79" t="s">
        <v>47</v>
      </c>
      <c r="F469" s="183">
        <v>2</v>
      </c>
      <c r="G469" s="79" t="s">
        <v>8293</v>
      </c>
      <c r="H469" s="78">
        <f>2*34000</f>
        <v>68000</v>
      </c>
      <c r="I469" s="74" cm="1">
        <f t="array" ref="I469">+INDEX('I-Gasificación'!$G$5:$G$1100,MATCH($C469&amp;$D469&amp;$E469&amp;$G469,'I-Gasificación'!$C$5:$C$1100&amp;'I-Gasificación'!$D$5:$D$1100&amp;'I-Gasificación'!$E$5:$E$1100&amp;'I-Gasificación'!$F$5:$F$1100,0))</f>
        <v>1960</v>
      </c>
      <c r="J469" s="112">
        <f>INDEX('I-Baremo_Depósitos_Lapesa'!$C:$C,MATCH($E469,'I-Baremo_Depósitos_Lapesa'!$B:$B,0),1)</f>
        <v>50478</v>
      </c>
      <c r="K469" s="78">
        <f t="shared" si="80"/>
        <v>72111.42857142858</v>
      </c>
      <c r="L469" s="122">
        <f>INDEX('I-Baremo_VA_Lapesa'!$D$5:$K$66,MATCH($E469,'I-Baremo_VA_Lapesa'!$C$5:$C$66,0),MATCH($G469,'I-Baremo_VA_Lapesa'!$D$4:$K$4,0))</f>
        <v>0</v>
      </c>
      <c r="M469" s="123">
        <f t="shared" si="81"/>
        <v>0</v>
      </c>
      <c r="N469" s="113" cm="1">
        <f t="array" ref="N469">IF(AND($H469&lt;=4800,$I469&lt;=560),0,SUMPRODUCT(--($I469&gt;'I-Baremo_Regulación_Lapesa'!$B$4:$B$8),--($I469&lt;='I-Baremo_Regulación_Lapesa'!$C$4:$C$8),'I-Baremo_Regulación_Lapesa'!$D$4:$D$8))</f>
        <v>1650</v>
      </c>
      <c r="O469" s="78">
        <f t="shared" si="82"/>
        <v>2357.1428571428573</v>
      </c>
      <c r="P469" s="112">
        <f t="shared" si="83"/>
        <v>52128</v>
      </c>
      <c r="Q469" s="74">
        <f t="shared" si="84"/>
        <v>74468.571428571435</v>
      </c>
      <c r="R469" s="113">
        <f>INDEX('I-Baremo_Legalización'!$D$4:$D$100,MATCH($E469,'I-Baremo_Legalización'!$C$4:$C$100,0),1)</f>
        <v>3215.3500000000004</v>
      </c>
      <c r="S469" s="113" cm="1">
        <f t="array" ref="S469">+INDEX('I-Baremo_Acuerdo_Marco'!$F$2:$F$221,MATCH($C469&amp;$E469&amp;$G469,'I-Baremo_Acuerdo_Marco'!$C$2:$C$221&amp;'I-Baremo_Acuerdo_Marco'!$D$2:$D$221&amp;'I-Baremo_Acuerdo_Marco'!$E$2:$E$221,0))</f>
        <v>24701.831000000002</v>
      </c>
      <c r="T469" s="112">
        <f t="shared" si="89"/>
        <v>80045.180999999997</v>
      </c>
      <c r="U469" s="116">
        <f t="shared" si="85"/>
        <v>102385.75242857145</v>
      </c>
      <c r="V469" s="74" t="str">
        <f t="shared" si="86"/>
        <v>AéreoC1960</v>
      </c>
      <c r="W469" s="148">
        <f>+IF(AND($C469='C-Aux_CA'!$C$7,$D469='C-Aux_CA'!$C$5,$I469&gt;='C-Aux_CA'!$C$14,$H469&gt;='C-Aux_CA'!$C$15),1,0)</f>
        <v>0</v>
      </c>
      <c r="X469" s="148">
        <f t="shared" si="87"/>
        <v>1</v>
      </c>
      <c r="Y469" s="151" cm="1">
        <f t="array" ref="Y469">IF(W469=0,0,SUMPRODUCT(--($T469&gt;='C-BaremoVectorial'!$T$4:$T$1101),--(1=$W$4:$W$1101)))</f>
        <v>0</v>
      </c>
      <c r="Z469" s="151">
        <f t="shared" si="88"/>
        <v>0</v>
      </c>
      <c r="AA469" s="151" cm="1">
        <f t="array" ref="AA469">IF($W469=0,0,SUMPRODUCT(--(1=$W$4:$W$1101),--($U469&gt;='C-BaremoVectorial'!$U$4:$U$1101)))</f>
        <v>0</v>
      </c>
      <c r="AB469" s="21"/>
      <c r="AC469" s="21"/>
      <c r="AD469" s="21"/>
    </row>
    <row r="470" spans="1:30" ht="14.5" x14ac:dyDescent="0.35">
      <c r="A470" s="73">
        <f t="shared" si="79"/>
        <v>28</v>
      </c>
      <c r="B470" s="79" t="s">
        <v>20</v>
      </c>
      <c r="C470" s="79" t="s">
        <v>8244</v>
      </c>
      <c r="D470" s="79" t="s">
        <v>15</v>
      </c>
      <c r="E470" s="79" t="s">
        <v>48</v>
      </c>
      <c r="F470" s="183">
        <v>2</v>
      </c>
      <c r="G470" s="79" t="s">
        <v>8293</v>
      </c>
      <c r="H470" s="78">
        <f>2*33000</f>
        <v>66000</v>
      </c>
      <c r="I470" s="74" cm="1">
        <f t="array" ref="I470">+INDEX('I-Gasificación'!$G$5:$G$1100,MATCH($C470&amp;$D470&amp;$E470&amp;$G470,'I-Gasificación'!$C$5:$C$1100&amp;'I-Gasificación'!$D$5:$D$1100&amp;'I-Gasificación'!$E$5:$E$1100&amp;'I-Gasificación'!$F$5:$F$1100,0))</f>
        <v>1596</v>
      </c>
      <c r="J470" s="112">
        <f>INDEX('I-Baremo_Depósitos_Lapesa'!$C:$C,MATCH($E470,'I-Baremo_Depósitos_Lapesa'!$B:$B,0),1)</f>
        <v>67416</v>
      </c>
      <c r="K470" s="78">
        <f t="shared" si="80"/>
        <v>96308.571428571435</v>
      </c>
      <c r="L470" s="122">
        <f>INDEX('I-Baremo_VA_Lapesa'!$D$5:$K$66,MATCH($E470,'I-Baremo_VA_Lapesa'!$C$5:$C$66,0),MATCH($G470,'I-Baremo_VA_Lapesa'!$D$4:$K$4,0))</f>
        <v>0</v>
      </c>
      <c r="M470" s="123">
        <f t="shared" si="81"/>
        <v>0</v>
      </c>
      <c r="N470" s="113" cm="1">
        <f t="array" ref="N470">IF(AND($H470&lt;=4800,$I470&lt;=560),0,SUMPRODUCT(--($I470&gt;'I-Baremo_Regulación_Lapesa'!$B$4:$B$8),--($I470&lt;='I-Baremo_Regulación_Lapesa'!$C$4:$C$8),'I-Baremo_Regulación_Lapesa'!$D$4:$D$8))</f>
        <v>1650</v>
      </c>
      <c r="O470" s="78">
        <f t="shared" si="82"/>
        <v>2357.1428571428573</v>
      </c>
      <c r="P470" s="112">
        <f t="shared" si="83"/>
        <v>69066</v>
      </c>
      <c r="Q470" s="74">
        <f t="shared" si="84"/>
        <v>98665.71428571429</v>
      </c>
      <c r="R470" s="113">
        <f>INDEX('I-Baremo_Legalización'!$D$4:$D$100,MATCH($E470,'I-Baremo_Legalización'!$C$4:$C$100,0),1)</f>
        <v>3215.3500000000004</v>
      </c>
      <c r="S470" s="113" cm="1">
        <f t="array" ref="S470">+INDEX('I-Baremo_Acuerdo_Marco'!$F$2:$F$221,MATCH($C470&amp;$E470&amp;$G470,'I-Baremo_Acuerdo_Marco'!$C$2:$C$221&amp;'I-Baremo_Acuerdo_Marco'!$D$2:$D$221&amp;'I-Baremo_Acuerdo_Marco'!$E$2:$E$221,0))</f>
        <v>23877.931</v>
      </c>
      <c r="T470" s="112">
        <f t="shared" si="89"/>
        <v>96159.281000000003</v>
      </c>
      <c r="U470" s="116">
        <f t="shared" si="85"/>
        <v>125758.99528571429</v>
      </c>
      <c r="V470" s="74" t="str">
        <f t="shared" si="86"/>
        <v>AéreoC1596</v>
      </c>
      <c r="W470" s="148">
        <f>+IF(AND($C470='C-Aux_CA'!$C$7,$D470='C-Aux_CA'!$C$5,$I470&gt;='C-Aux_CA'!$C$14,$H470&gt;='C-Aux_CA'!$C$15),1,0)</f>
        <v>0</v>
      </c>
      <c r="X470" s="148">
        <f t="shared" si="87"/>
        <v>1</v>
      </c>
      <c r="Y470" s="151" cm="1">
        <f t="array" ref="Y470">IF(W470=0,0,SUMPRODUCT(--($T470&gt;='C-BaremoVectorial'!$T$4:$T$1101),--(1=$W$4:$W$1101)))</f>
        <v>0</v>
      </c>
      <c r="Z470" s="151">
        <f t="shared" si="88"/>
        <v>0</v>
      </c>
      <c r="AA470" s="151" cm="1">
        <f t="array" ref="AA470">IF($W470=0,0,SUMPRODUCT(--(1=$W$4:$W$1101),--($U470&gt;='C-BaremoVectorial'!$U$4:$U$1101)))</f>
        <v>0</v>
      </c>
      <c r="AB470" s="21"/>
      <c r="AC470" s="21"/>
      <c r="AD470" s="21"/>
    </row>
    <row r="471" spans="1:30" ht="14.5" x14ac:dyDescent="0.35">
      <c r="A471" s="73">
        <f t="shared" si="79"/>
        <v>29</v>
      </c>
      <c r="B471" s="79" t="s">
        <v>20</v>
      </c>
      <c r="C471" s="79" t="s">
        <v>8244</v>
      </c>
      <c r="D471" s="79" t="s">
        <v>15</v>
      </c>
      <c r="E471" s="79" t="s">
        <v>49</v>
      </c>
      <c r="F471" s="183">
        <v>2</v>
      </c>
      <c r="G471" s="79" t="s">
        <v>8293</v>
      </c>
      <c r="H471" s="78">
        <f>2*50000</f>
        <v>100000</v>
      </c>
      <c r="I471" s="74" cm="1">
        <f t="array" ref="I471">+INDEX('I-Gasificación'!$G$5:$G$1100,MATCH($C471&amp;$D471&amp;$E471&amp;$G471,'I-Gasificación'!$C$5:$C$1100&amp;'I-Gasificación'!$D$5:$D$1100&amp;'I-Gasificación'!$E$5:$E$1100&amp;'I-Gasificación'!$F$5:$F$1100,0))</f>
        <v>2352</v>
      </c>
      <c r="J471" s="112">
        <f>INDEX('I-Baremo_Depósitos_Lapesa'!$C:$C,MATCH($E471,'I-Baremo_Depósitos_Lapesa'!$B:$B,0),1)</f>
        <v>88888</v>
      </c>
      <c r="K471" s="78">
        <f t="shared" si="80"/>
        <v>126982.85714285714</v>
      </c>
      <c r="L471" s="122">
        <f>INDEX('I-Baremo_VA_Lapesa'!$D$5:$K$66,MATCH($E471,'I-Baremo_VA_Lapesa'!$C$5:$C$66,0),MATCH($G471,'I-Baremo_VA_Lapesa'!$D$4:$K$4,0))</f>
        <v>0</v>
      </c>
      <c r="M471" s="123">
        <f t="shared" si="81"/>
        <v>0</v>
      </c>
      <c r="N471" s="113" cm="1">
        <f t="array" ref="N471">IF(AND($H471&lt;=4800,$I471&lt;=560),0,SUMPRODUCT(--($I471&gt;'I-Baremo_Regulación_Lapesa'!$B$4:$B$8),--($I471&lt;='I-Baremo_Regulación_Lapesa'!$C$4:$C$8),'I-Baremo_Regulación_Lapesa'!$D$4:$D$8))</f>
        <v>1760</v>
      </c>
      <c r="O471" s="78">
        <f t="shared" si="82"/>
        <v>2514.2857142857142</v>
      </c>
      <c r="P471" s="112">
        <f t="shared" si="83"/>
        <v>90648</v>
      </c>
      <c r="Q471" s="74">
        <f t="shared" si="84"/>
        <v>129497.14285714286</v>
      </c>
      <c r="R471" s="113">
        <f>INDEX('I-Baremo_Legalización'!$D$4:$D$100,MATCH($E471,'I-Baremo_Legalización'!$C$4:$C$100,0),1)</f>
        <v>3215.3500000000004</v>
      </c>
      <c r="S471" s="113" cm="1">
        <f t="array" ref="S471">+INDEX('I-Baremo_Acuerdo_Marco'!$F$2:$F$221,MATCH($C471&amp;$E471&amp;$G471,'I-Baremo_Acuerdo_Marco'!$C$2:$C$221&amp;'I-Baremo_Acuerdo_Marco'!$D$2:$D$221&amp;'I-Baremo_Acuerdo_Marco'!$E$2:$E$221,0))</f>
        <v>28041.431</v>
      </c>
      <c r="T471" s="112">
        <f t="shared" si="89"/>
        <v>121904.781</v>
      </c>
      <c r="U471" s="116">
        <f t="shared" si="85"/>
        <v>160753.92385714286</v>
      </c>
      <c r="V471" s="74" t="str">
        <f t="shared" si="86"/>
        <v>AéreoC2352</v>
      </c>
      <c r="W471" s="148">
        <f>+IF(AND($C471='C-Aux_CA'!$C$7,$D471='C-Aux_CA'!$C$5,$I471&gt;='C-Aux_CA'!$C$14,$H471&gt;='C-Aux_CA'!$C$15),1,0)</f>
        <v>0</v>
      </c>
      <c r="X471" s="148">
        <f t="shared" si="87"/>
        <v>1</v>
      </c>
      <c r="Y471" s="151" cm="1">
        <f t="array" ref="Y471">IF(W471=0,0,SUMPRODUCT(--($T471&gt;='C-BaremoVectorial'!$T$4:$T$1101),--(1=$W$4:$W$1101)))</f>
        <v>0</v>
      </c>
      <c r="Z471" s="151">
        <f t="shared" si="88"/>
        <v>0</v>
      </c>
      <c r="AA471" s="151" cm="1">
        <f t="array" ref="AA471">IF($W471=0,0,SUMPRODUCT(--(1=$W$4:$W$1101),--($U471&gt;='C-BaremoVectorial'!$U$4:$U$1101)))</f>
        <v>0</v>
      </c>
      <c r="AB471" s="21"/>
      <c r="AC471" s="21"/>
      <c r="AD471" s="21"/>
    </row>
    <row r="472" spans="1:30" ht="14.5" x14ac:dyDescent="0.35">
      <c r="A472" s="73">
        <f t="shared" si="79"/>
        <v>30</v>
      </c>
      <c r="B472" s="79" t="s">
        <v>20</v>
      </c>
      <c r="C472" s="79" t="s">
        <v>8244</v>
      </c>
      <c r="D472" s="79" t="s">
        <v>15</v>
      </c>
      <c r="E472" s="79" t="s">
        <v>50</v>
      </c>
      <c r="F472" s="183">
        <v>2</v>
      </c>
      <c r="G472" s="79" t="s">
        <v>8293</v>
      </c>
      <c r="H472" s="78">
        <f>2*59000</f>
        <v>118000</v>
      </c>
      <c r="I472" s="74" cm="1">
        <f t="array" ref="I472">+INDEX('I-Gasificación'!$G$5:$G$1100,MATCH($C472&amp;$D472&amp;$E472&amp;$G472,'I-Gasificación'!$C$5:$C$1100&amp;'I-Gasificación'!$D$5:$D$1100&amp;'I-Gasificación'!$E$5:$E$1100&amp;'I-Gasificación'!$F$5:$F$1100,0))</f>
        <v>2800</v>
      </c>
      <c r="J472" s="112">
        <f>INDEX('I-Baremo_Depósitos_Lapesa'!$C:$C,MATCH($E472,'I-Baremo_Depósitos_Lapesa'!$B:$B,0),1)</f>
        <v>108492</v>
      </c>
      <c r="K472" s="78">
        <f t="shared" si="80"/>
        <v>154988.57142857145</v>
      </c>
      <c r="L472" s="122">
        <f>INDEX('I-Baremo_VA_Lapesa'!$D$5:$K$66,MATCH($E472,'I-Baremo_VA_Lapesa'!$C$5:$C$66,0),MATCH($G472,'I-Baremo_VA_Lapesa'!$D$4:$K$4,0))</f>
        <v>0</v>
      </c>
      <c r="M472" s="123">
        <f t="shared" si="81"/>
        <v>0</v>
      </c>
      <c r="N472" s="113" cm="1">
        <f t="array" ref="N472">IF(AND($H472&lt;=4800,$I472&lt;=560),0,SUMPRODUCT(--($I472&gt;'I-Baremo_Regulación_Lapesa'!$B$4:$B$8),--($I472&lt;='I-Baremo_Regulación_Lapesa'!$C$4:$C$8),'I-Baremo_Regulación_Lapesa'!$D$4:$D$8))</f>
        <v>1760</v>
      </c>
      <c r="O472" s="78">
        <f t="shared" si="82"/>
        <v>2514.2857142857142</v>
      </c>
      <c r="P472" s="112">
        <f t="shared" si="83"/>
        <v>110252</v>
      </c>
      <c r="Q472" s="74">
        <f t="shared" si="84"/>
        <v>157502.85714285716</v>
      </c>
      <c r="R472" s="113">
        <f>INDEX('I-Baremo_Legalización'!$D$4:$D$100,MATCH($E472,'I-Baremo_Legalización'!$C$4:$C$100,0),1)</f>
        <v>3215.3500000000004</v>
      </c>
      <c r="S472" s="113" cm="1">
        <f t="array" ref="S472">+INDEX('I-Baremo_Acuerdo_Marco'!$F$2:$F$221,MATCH($C472&amp;$E472&amp;$G472,'I-Baremo_Acuerdo_Marco'!$C$2:$C$221&amp;'I-Baremo_Acuerdo_Marco'!$D$2:$D$221&amp;'I-Baremo_Acuerdo_Marco'!$E$2:$E$221,0))</f>
        <v>30941.031000000003</v>
      </c>
      <c r="T472" s="112">
        <f t="shared" si="89"/>
        <v>144408.38099999999</v>
      </c>
      <c r="U472" s="116">
        <f t="shared" si="85"/>
        <v>191659.23814285715</v>
      </c>
      <c r="V472" s="74" t="str">
        <f t="shared" si="86"/>
        <v>AéreoC2800</v>
      </c>
      <c r="W472" s="148">
        <f>+IF(AND($C472='C-Aux_CA'!$C$7,$D472='C-Aux_CA'!$C$5,$I472&gt;='C-Aux_CA'!$C$14,$H472&gt;='C-Aux_CA'!$C$15),1,0)</f>
        <v>0</v>
      </c>
      <c r="X472" s="148">
        <f t="shared" si="87"/>
        <v>1</v>
      </c>
      <c r="Y472" s="151" cm="1">
        <f t="array" ref="Y472">IF(W472=0,0,SUMPRODUCT(--($T472&gt;='C-BaremoVectorial'!$T$4:$T$1101),--(1=$W$4:$W$1101)))</f>
        <v>0</v>
      </c>
      <c r="Z472" s="151">
        <f t="shared" si="88"/>
        <v>0</v>
      </c>
      <c r="AA472" s="151" cm="1">
        <f t="array" ref="AA472">IF($W472=0,0,SUMPRODUCT(--(1=$W$4:$W$1101),--($U472&gt;='C-BaremoVectorial'!$U$4:$U$1101)))</f>
        <v>0</v>
      </c>
      <c r="AB472" s="21"/>
      <c r="AC472" s="21"/>
      <c r="AD472" s="21"/>
    </row>
    <row r="473" spans="1:30" ht="14.5" x14ac:dyDescent="0.35">
      <c r="A473" s="73">
        <f t="shared" si="79"/>
        <v>31</v>
      </c>
      <c r="B473" s="79" t="s">
        <v>20</v>
      </c>
      <c r="C473" s="79" t="s">
        <v>8244</v>
      </c>
      <c r="D473" s="79" t="s">
        <v>15</v>
      </c>
      <c r="E473" s="79" t="s">
        <v>51</v>
      </c>
      <c r="F473" s="183">
        <v>2</v>
      </c>
      <c r="G473" s="79" t="s">
        <v>8293</v>
      </c>
      <c r="H473" s="78">
        <f>2*50000</f>
        <v>100000</v>
      </c>
      <c r="I473" s="74" cm="1">
        <f t="array" ref="I473">+INDEX('I-Gasificación'!$G$5:$G$1100,MATCH($C473&amp;$D473&amp;$E473&amp;$G473,'I-Gasificación'!$C$5:$C$1100&amp;'I-Gasificación'!$D$5:$D$1100&amp;'I-Gasificación'!$E$5:$E$1100&amp;'I-Gasificación'!$F$5:$F$1100,0))</f>
        <v>2184</v>
      </c>
      <c r="J473" s="112">
        <f>INDEX('I-Baremo_Depósitos_Lapesa'!$C:$C,MATCH($E473,'I-Baremo_Depósitos_Lapesa'!$B:$B,0),1)</f>
        <v>90864</v>
      </c>
      <c r="K473" s="78">
        <f t="shared" si="80"/>
        <v>129805.71428571429</v>
      </c>
      <c r="L473" s="122">
        <f>INDEX('I-Baremo_VA_Lapesa'!$D$5:$K$66,MATCH($E473,'I-Baremo_VA_Lapesa'!$C$5:$C$66,0),MATCH($G473,'I-Baremo_VA_Lapesa'!$D$4:$K$4,0))</f>
        <v>0</v>
      </c>
      <c r="M473" s="123">
        <f t="shared" si="81"/>
        <v>0</v>
      </c>
      <c r="N473" s="113" cm="1">
        <f t="array" ref="N473">IF(AND($H473&lt;=4800,$I473&lt;=560),0,SUMPRODUCT(--($I473&gt;'I-Baremo_Regulación_Lapesa'!$B$4:$B$8),--($I473&lt;='I-Baremo_Regulación_Lapesa'!$C$4:$C$8),'I-Baremo_Regulación_Lapesa'!$D$4:$D$8))</f>
        <v>1760</v>
      </c>
      <c r="O473" s="78">
        <f t="shared" si="82"/>
        <v>2514.2857142857142</v>
      </c>
      <c r="P473" s="112">
        <f t="shared" si="83"/>
        <v>92624</v>
      </c>
      <c r="Q473" s="74">
        <f t="shared" si="84"/>
        <v>132320</v>
      </c>
      <c r="R473" s="113">
        <f>INDEX('I-Baremo_Legalización'!$D$4:$D$100,MATCH($E473,'I-Baremo_Legalización'!$C$4:$C$100,0),1)</f>
        <v>3215.3500000000004</v>
      </c>
      <c r="S473" s="113" cm="1">
        <f t="array" ref="S473">+INDEX('I-Baremo_Acuerdo_Marco'!$F$2:$F$221,MATCH($C473&amp;$E473&amp;$G473,'I-Baremo_Acuerdo_Marco'!$C$2:$C$221&amp;'I-Baremo_Acuerdo_Marco'!$D$2:$D$221&amp;'I-Baremo_Acuerdo_Marco'!$E$2:$E$221,0))</f>
        <v>28379.131000000001</v>
      </c>
      <c r="T473" s="112">
        <f t="shared" si="89"/>
        <v>124218.481</v>
      </c>
      <c r="U473" s="116">
        <f t="shared" si="85"/>
        <v>163914.481</v>
      </c>
      <c r="V473" s="74" t="str">
        <f t="shared" si="86"/>
        <v>AéreoC2184</v>
      </c>
      <c r="W473" s="148">
        <f>+IF(AND($C473='C-Aux_CA'!$C$7,$D473='C-Aux_CA'!$C$5,$I473&gt;='C-Aux_CA'!$C$14,$H473&gt;='C-Aux_CA'!$C$15),1,0)</f>
        <v>0</v>
      </c>
      <c r="X473" s="148">
        <f t="shared" si="87"/>
        <v>1</v>
      </c>
      <c r="Y473" s="151" cm="1">
        <f t="array" ref="Y473">IF(W473=0,0,SUMPRODUCT(--($T473&gt;='C-BaremoVectorial'!$T$4:$T$1101),--(1=$W$4:$W$1101)))</f>
        <v>0</v>
      </c>
      <c r="Z473" s="151">
        <f t="shared" si="88"/>
        <v>0</v>
      </c>
      <c r="AA473" s="151" cm="1">
        <f t="array" ref="AA473">IF($W473=0,0,SUMPRODUCT(--(1=$W$4:$W$1101),--($U473&gt;='C-BaremoVectorial'!$U$4:$U$1101)))</f>
        <v>0</v>
      </c>
      <c r="AB473" s="21"/>
      <c r="AC473" s="21"/>
      <c r="AD473" s="21"/>
    </row>
    <row r="474" spans="1:30" ht="14.5" x14ac:dyDescent="0.35">
      <c r="A474" s="73">
        <f t="shared" si="79"/>
        <v>32</v>
      </c>
      <c r="B474" s="79" t="s">
        <v>20</v>
      </c>
      <c r="C474" s="79" t="s">
        <v>8244</v>
      </c>
      <c r="D474" s="79" t="s">
        <v>15</v>
      </c>
      <c r="E474" s="79" t="s">
        <v>52</v>
      </c>
      <c r="F474" s="183">
        <v>2</v>
      </c>
      <c r="G474" s="79" t="s">
        <v>8293</v>
      </c>
      <c r="H474" s="78">
        <f>2*69000</f>
        <v>138000</v>
      </c>
      <c r="I474" s="74" cm="1">
        <f t="array" ref="I474">+INDEX('I-Gasificación'!$G$5:$G$1100,MATCH($C474&amp;$D474&amp;$E474&amp;$G474,'I-Gasificación'!$C$5:$C$1100&amp;'I-Gasificación'!$D$5:$D$1100&amp;'I-Gasificación'!$E$5:$E$1100&amp;'I-Gasificación'!$F$5:$F$1100,0))</f>
        <v>3220</v>
      </c>
      <c r="J474" s="112">
        <f>INDEX('I-Baremo_Depósitos_Lapesa'!$C:$C,MATCH($E474,'I-Baremo_Depósitos_Lapesa'!$B:$B,0),1)</f>
        <v>134294</v>
      </c>
      <c r="K474" s="78">
        <f t="shared" si="80"/>
        <v>191848.57142857145</v>
      </c>
      <c r="L474" s="122">
        <f>INDEX('I-Baremo_VA_Lapesa'!$D$5:$K$66,MATCH($E474,'I-Baremo_VA_Lapesa'!$C$5:$C$66,0),MATCH($G474,'I-Baremo_VA_Lapesa'!$D$4:$K$4,0))</f>
        <v>0</v>
      </c>
      <c r="M474" s="123">
        <f t="shared" si="81"/>
        <v>0</v>
      </c>
      <c r="N474" s="113" cm="1">
        <f t="array" ref="N474">IF(AND($H474&lt;=4800,$I474&lt;=560),0,SUMPRODUCT(--($I474&gt;'I-Baremo_Regulación_Lapesa'!$B$4:$B$8),--($I474&lt;='I-Baremo_Regulación_Lapesa'!$C$4:$C$8),'I-Baremo_Regulación_Lapesa'!$D$4:$D$8))</f>
        <v>1760</v>
      </c>
      <c r="O474" s="78">
        <f t="shared" si="82"/>
        <v>2514.2857142857142</v>
      </c>
      <c r="P474" s="112">
        <f t="shared" si="83"/>
        <v>136054</v>
      </c>
      <c r="Q474" s="74">
        <f t="shared" si="84"/>
        <v>194362.85714285716</v>
      </c>
      <c r="R474" s="113">
        <f>INDEX('I-Baremo_Legalización'!$D$4:$D$100,MATCH($E474,'I-Baremo_Legalización'!$C$4:$C$100,0),1)</f>
        <v>3215.3500000000004</v>
      </c>
      <c r="S474" s="113" cm="1">
        <f t="array" ref="S474">+INDEX('I-Baremo_Acuerdo_Marco'!$F$2:$F$221,MATCH($C474&amp;$E474&amp;$G474,'I-Baremo_Acuerdo_Marco'!$C$2:$C$221&amp;'I-Baremo_Acuerdo_Marco'!$D$2:$D$221&amp;'I-Baremo_Acuerdo_Marco'!$E$2:$E$221,0))</f>
        <v>28489.131000000001</v>
      </c>
      <c r="T474" s="112">
        <f t="shared" si="89"/>
        <v>167758.481</v>
      </c>
      <c r="U474" s="116">
        <f t="shared" si="85"/>
        <v>226067.33814285716</v>
      </c>
      <c r="V474" s="74" t="str">
        <f t="shared" si="86"/>
        <v>AéreoC3220</v>
      </c>
      <c r="W474" s="148">
        <f>+IF(AND($C474='C-Aux_CA'!$C$7,$D474='C-Aux_CA'!$C$5,$I474&gt;='C-Aux_CA'!$C$14,$H474&gt;='C-Aux_CA'!$C$15),1,0)</f>
        <v>0</v>
      </c>
      <c r="X474" s="148">
        <f t="shared" si="87"/>
        <v>1</v>
      </c>
      <c r="Y474" s="151" cm="1">
        <f t="array" ref="Y474">IF(W474=0,0,SUMPRODUCT(--($T474&gt;='C-BaremoVectorial'!$T$4:$T$1101),--(1=$W$4:$W$1101)))</f>
        <v>0</v>
      </c>
      <c r="Z474" s="151">
        <f t="shared" si="88"/>
        <v>0</v>
      </c>
      <c r="AA474" s="151" cm="1">
        <f t="array" ref="AA474">IF($W474=0,0,SUMPRODUCT(--(1=$W$4:$W$1101),--($U474&gt;='C-BaremoVectorial'!$U$4:$U$1101)))</f>
        <v>0</v>
      </c>
      <c r="AB474" s="21"/>
      <c r="AC474" s="21"/>
      <c r="AD474" s="21"/>
    </row>
    <row r="475" spans="1:30" ht="14.5" x14ac:dyDescent="0.35">
      <c r="A475" s="73">
        <f t="shared" si="79"/>
        <v>33</v>
      </c>
      <c r="B475" s="79" t="s">
        <v>8272</v>
      </c>
      <c r="C475" s="79" t="s">
        <v>8244</v>
      </c>
      <c r="D475" s="79" t="s">
        <v>15</v>
      </c>
      <c r="E475" s="79" t="s">
        <v>21</v>
      </c>
      <c r="F475" s="183">
        <v>1</v>
      </c>
      <c r="G475" s="79" t="s">
        <v>8294</v>
      </c>
      <c r="H475" s="78">
        <v>1000</v>
      </c>
      <c r="I475" s="74" cm="1">
        <f t="array" ref="I475">+INDEX('I-Gasificación'!$G$5:$G$1100,MATCH($C475&amp;$D475&amp;$E475&amp;$G475,'I-Gasificación'!$C$5:$C$1100&amp;'I-Gasificación'!$D$5:$D$1100&amp;'I-Gasificación'!$E$5:$E$1100&amp;'I-Gasificación'!$F$5:$F$1100,0))</f>
        <v>357</v>
      </c>
      <c r="J475" s="112">
        <f>INDEX('I-Baremo_Depósitos_Lapesa'!$C:$C,MATCH($E475,'I-Baremo_Depósitos_Lapesa'!$B:$B,0),1)</f>
        <v>1895</v>
      </c>
      <c r="K475" s="78">
        <f t="shared" si="80"/>
        <v>2707.1428571428573</v>
      </c>
      <c r="L475" s="122">
        <f>INDEX('I-Baremo_VA_Lapesa'!$D$5:$K$66,MATCH($E475,'I-Baremo_VA_Lapesa'!$C$5:$C$66,0),MATCH($G475,'I-Baremo_VA_Lapesa'!$D$4:$K$4,0))</f>
        <v>12901</v>
      </c>
      <c r="M475" s="123">
        <f t="shared" si="81"/>
        <v>18430</v>
      </c>
      <c r="N475" s="113" cm="1">
        <f t="array" ref="N475">IF(AND($H475&lt;=4800,$I475&lt;=560),0,SUMPRODUCT(--($I475&gt;'I-Baremo_Regulación_Lapesa'!$B$4:$B$8),--($I475&lt;='I-Baremo_Regulación_Lapesa'!$C$4:$C$8),'I-Baremo_Regulación_Lapesa'!$D$4:$D$8))</f>
        <v>0</v>
      </c>
      <c r="O475" s="78">
        <f t="shared" si="82"/>
        <v>0</v>
      </c>
      <c r="P475" s="112">
        <f t="shared" si="83"/>
        <v>14796</v>
      </c>
      <c r="Q475" s="74">
        <f t="shared" si="84"/>
        <v>21137.142857142859</v>
      </c>
      <c r="R475" s="113">
        <f>INDEX('I-Baremo_Legalización'!$D$4:$D$100,MATCH($E475,'I-Baremo_Legalización'!$C$4:$C$100,0),1)</f>
        <v>1257.25</v>
      </c>
      <c r="S475" s="113" cm="1">
        <f t="array" ref="S475">+INDEX('I-Baremo_Acuerdo_Marco'!$F$2:$F$221,MATCH($C475&amp;$E475&amp;$G475,'I-Baremo_Acuerdo_Marco'!$C$2:$C$221&amp;'I-Baremo_Acuerdo_Marco'!$D$2:$D$221&amp;'I-Baremo_Acuerdo_Marco'!$E$2:$E$221,0))</f>
        <v>5384.8850000000011</v>
      </c>
      <c r="T475" s="112">
        <f t="shared" si="89"/>
        <v>21438.135000000002</v>
      </c>
      <c r="U475" s="116">
        <f t="shared" si="85"/>
        <v>27779.277857142861</v>
      </c>
      <c r="V475" s="74" t="str">
        <f t="shared" si="86"/>
        <v>AéreoC357</v>
      </c>
      <c r="W475" s="148">
        <f>+IF(AND($C475='C-Aux_CA'!$C$7,$D475='C-Aux_CA'!$C$5,$I475&gt;='C-Aux_CA'!$C$14,$H475&gt;='C-Aux_CA'!$C$15),1,0)</f>
        <v>0</v>
      </c>
      <c r="X475" s="148">
        <f t="shared" si="87"/>
        <v>1</v>
      </c>
      <c r="Y475" s="151" cm="1">
        <f t="array" ref="Y475">IF(W475=0,0,SUMPRODUCT(--($T475&gt;='C-BaremoVectorial'!$T$4:$T$1101),--(1=$W$4:$W$1101)))</f>
        <v>0</v>
      </c>
      <c r="Z475" s="151">
        <f t="shared" si="88"/>
        <v>0</v>
      </c>
      <c r="AA475" s="151" cm="1">
        <f t="array" ref="AA475">IF($W475=0,0,SUMPRODUCT(--(1=$W$4:$W$1101),--($U475&gt;='C-BaremoVectorial'!$U$4:$U$1101)))</f>
        <v>0</v>
      </c>
      <c r="AB475" s="21"/>
      <c r="AC475" s="21"/>
      <c r="AD475" s="21"/>
    </row>
    <row r="476" spans="1:30" ht="14.5" x14ac:dyDescent="0.35">
      <c r="A476" s="73">
        <f t="shared" si="79"/>
        <v>34</v>
      </c>
      <c r="B476" s="79" t="s">
        <v>8272</v>
      </c>
      <c r="C476" s="79" t="s">
        <v>8244</v>
      </c>
      <c r="D476" s="79" t="s">
        <v>15</v>
      </c>
      <c r="E476" s="79" t="s">
        <v>22</v>
      </c>
      <c r="F476" s="183">
        <v>1</v>
      </c>
      <c r="G476" s="79" t="s">
        <v>8294</v>
      </c>
      <c r="H476" s="78">
        <v>1450</v>
      </c>
      <c r="I476" s="74" cm="1">
        <f t="array" ref="I476">+INDEX('I-Gasificación'!$G$5:$G$1100,MATCH($C476&amp;$D476&amp;$E476&amp;$G476,'I-Gasificación'!$C$5:$C$1100&amp;'I-Gasificación'!$D$5:$D$1100&amp;'I-Gasificación'!$E$5:$E$1100&amp;'I-Gasificación'!$F$5:$F$1100,0))</f>
        <v>375.2</v>
      </c>
      <c r="J476" s="112">
        <f>INDEX('I-Baremo_Depósitos_Lapesa'!$C:$C,MATCH($E476,'I-Baremo_Depósitos_Lapesa'!$B:$B,0),1)</f>
        <v>2436</v>
      </c>
      <c r="K476" s="78">
        <f t="shared" si="80"/>
        <v>3480</v>
      </c>
      <c r="L476" s="122">
        <f>INDEX('I-Baremo_VA_Lapesa'!$D$5:$K$66,MATCH($E476,'I-Baremo_VA_Lapesa'!$C$5:$C$66,0),MATCH($G476,'I-Baremo_VA_Lapesa'!$D$4:$K$4,0))</f>
        <v>12901</v>
      </c>
      <c r="M476" s="123">
        <f t="shared" si="81"/>
        <v>18430</v>
      </c>
      <c r="N476" s="113" cm="1">
        <f t="array" ref="N476">IF(AND($H476&lt;=4800,$I476&lt;=560),0,SUMPRODUCT(--($I476&gt;'I-Baremo_Regulación_Lapesa'!$B$4:$B$8),--($I476&lt;='I-Baremo_Regulación_Lapesa'!$C$4:$C$8),'I-Baremo_Regulación_Lapesa'!$D$4:$D$8))</f>
        <v>0</v>
      </c>
      <c r="O476" s="78">
        <f t="shared" si="82"/>
        <v>0</v>
      </c>
      <c r="P476" s="112">
        <f t="shared" si="83"/>
        <v>15337</v>
      </c>
      <c r="Q476" s="74">
        <f t="shared" si="84"/>
        <v>21910</v>
      </c>
      <c r="R476" s="113">
        <f>INDEX('I-Baremo_Legalización'!$D$4:$D$100,MATCH($E476,'I-Baremo_Legalización'!$C$4:$C$100,0),1)</f>
        <v>1257.25</v>
      </c>
      <c r="S476" s="113" cm="1">
        <f t="array" ref="S476">+INDEX('I-Baremo_Acuerdo_Marco'!$F$2:$F$221,MATCH($C476&amp;$E476&amp;$G476,'I-Baremo_Acuerdo_Marco'!$C$2:$C$221&amp;'I-Baremo_Acuerdo_Marco'!$D$2:$D$221&amp;'I-Baremo_Acuerdo_Marco'!$E$2:$E$221,0))</f>
        <v>5825.9850000000006</v>
      </c>
      <c r="T476" s="112">
        <f t="shared" si="89"/>
        <v>22420.235000000001</v>
      </c>
      <c r="U476" s="116">
        <f t="shared" si="85"/>
        <v>28993.235000000001</v>
      </c>
      <c r="V476" s="74" t="str">
        <f t="shared" si="86"/>
        <v>AéreoC375,2</v>
      </c>
      <c r="W476" s="148">
        <f>+IF(AND($C476='C-Aux_CA'!$C$7,$D476='C-Aux_CA'!$C$5,$I476&gt;='C-Aux_CA'!$C$14,$H476&gt;='C-Aux_CA'!$C$15),1,0)</f>
        <v>0</v>
      </c>
      <c r="X476" s="148">
        <f t="shared" si="87"/>
        <v>1</v>
      </c>
      <c r="Y476" s="151" cm="1">
        <f t="array" ref="Y476">IF(W476=0,0,SUMPRODUCT(--($T476&gt;='C-BaremoVectorial'!$T$4:$T$1101),--(1=$W$4:$W$1101)))</f>
        <v>0</v>
      </c>
      <c r="Z476" s="151">
        <f t="shared" si="88"/>
        <v>0</v>
      </c>
      <c r="AA476" s="151" cm="1">
        <f t="array" ref="AA476">IF($W476=0,0,SUMPRODUCT(--(1=$W$4:$W$1101),--($U476&gt;='C-BaremoVectorial'!$U$4:$U$1101)))</f>
        <v>0</v>
      </c>
      <c r="AB476" s="21"/>
      <c r="AC476" s="21"/>
      <c r="AD476" s="21"/>
    </row>
    <row r="477" spans="1:30" ht="14.5" x14ac:dyDescent="0.35">
      <c r="A477" s="73">
        <f t="shared" si="79"/>
        <v>35</v>
      </c>
      <c r="B477" s="79" t="s">
        <v>8272</v>
      </c>
      <c r="C477" s="79" t="s">
        <v>8244</v>
      </c>
      <c r="D477" s="79" t="s">
        <v>15</v>
      </c>
      <c r="E477" s="79" t="s">
        <v>23</v>
      </c>
      <c r="F477" s="183">
        <v>1</v>
      </c>
      <c r="G477" s="79" t="s">
        <v>8294</v>
      </c>
      <c r="H477" s="78">
        <v>2450</v>
      </c>
      <c r="I477" s="74" cm="1">
        <f t="array" ref="I477">+INDEX('I-Gasificación'!$G$5:$G$1100,MATCH($C477&amp;$D477&amp;$E477&amp;$G477,'I-Gasificación'!$C$5:$C$1100&amp;'I-Gasificación'!$D$5:$D$1100&amp;'I-Gasificación'!$E$5:$E$1100&amp;'I-Gasificación'!$F$5:$F$1100,0))</f>
        <v>415.79999999999995</v>
      </c>
      <c r="J477" s="112">
        <f>INDEX('I-Baremo_Depósitos_Lapesa'!$C:$C,MATCH($E477,'I-Baremo_Depósitos_Lapesa'!$B:$B,0),1)</f>
        <v>2778</v>
      </c>
      <c r="K477" s="78">
        <f t="shared" si="80"/>
        <v>3968.5714285714289</v>
      </c>
      <c r="L477" s="122">
        <f>INDEX('I-Baremo_VA_Lapesa'!$D$5:$K$66,MATCH($E477,'I-Baremo_VA_Lapesa'!$C$5:$C$66,0),MATCH($G477,'I-Baremo_VA_Lapesa'!$D$4:$K$4,0))</f>
        <v>12901</v>
      </c>
      <c r="M477" s="123">
        <f t="shared" si="81"/>
        <v>18430</v>
      </c>
      <c r="N477" s="113" cm="1">
        <f t="array" ref="N477">IF(AND($H477&lt;=4800,$I477&lt;=560),0,SUMPRODUCT(--($I477&gt;'I-Baremo_Regulación_Lapesa'!$B$4:$B$8),--($I477&lt;='I-Baremo_Regulación_Lapesa'!$C$4:$C$8),'I-Baremo_Regulación_Lapesa'!$D$4:$D$8))</f>
        <v>0</v>
      </c>
      <c r="O477" s="78">
        <f t="shared" si="82"/>
        <v>0</v>
      </c>
      <c r="P477" s="112">
        <f t="shared" si="83"/>
        <v>15679</v>
      </c>
      <c r="Q477" s="74">
        <f t="shared" si="84"/>
        <v>22398.571428571428</v>
      </c>
      <c r="R477" s="113">
        <f>INDEX('I-Baremo_Legalización'!$D$4:$D$100,MATCH($E477,'I-Baremo_Legalización'!$C$4:$C$100,0),1)</f>
        <v>1257.25</v>
      </c>
      <c r="S477" s="113" cm="1">
        <f t="array" ref="S477">+INDEX('I-Baremo_Acuerdo_Marco'!$F$2:$F$221,MATCH($C477&amp;$E477&amp;$G477,'I-Baremo_Acuerdo_Marco'!$C$2:$C$221&amp;'I-Baremo_Acuerdo_Marco'!$D$2:$D$221&amp;'I-Baremo_Acuerdo_Marco'!$E$2:$E$221,0))</f>
        <v>6239.5850000000009</v>
      </c>
      <c r="T477" s="112">
        <f t="shared" si="89"/>
        <v>23175.834999999999</v>
      </c>
      <c r="U477" s="116">
        <f t="shared" si="85"/>
        <v>29895.406428571427</v>
      </c>
      <c r="V477" s="74" t="str">
        <f t="shared" si="86"/>
        <v>AéreoC415,8</v>
      </c>
      <c r="W477" s="148">
        <f>+IF(AND($C477='C-Aux_CA'!$C$7,$D477='C-Aux_CA'!$C$5,$I477&gt;='C-Aux_CA'!$C$14,$H477&gt;='C-Aux_CA'!$C$15),1,0)</f>
        <v>0</v>
      </c>
      <c r="X477" s="148">
        <f t="shared" si="87"/>
        <v>1</v>
      </c>
      <c r="Y477" s="151" cm="1">
        <f t="array" ref="Y477">IF(W477=0,0,SUMPRODUCT(--($T477&gt;='C-BaremoVectorial'!$T$4:$T$1101),--(1=$W$4:$W$1101)))</f>
        <v>0</v>
      </c>
      <c r="Z477" s="151">
        <f t="shared" si="88"/>
        <v>0</v>
      </c>
      <c r="AA477" s="151" cm="1">
        <f t="array" ref="AA477">IF($W477=0,0,SUMPRODUCT(--(1=$W$4:$W$1101),--($U477&gt;='C-BaremoVectorial'!$U$4:$U$1101)))</f>
        <v>0</v>
      </c>
      <c r="AB477" s="21"/>
      <c r="AC477" s="21"/>
      <c r="AD477" s="21"/>
    </row>
    <row r="478" spans="1:30" ht="14.5" x14ac:dyDescent="0.35">
      <c r="A478" s="73">
        <f t="shared" si="79"/>
        <v>36</v>
      </c>
      <c r="B478" s="79" t="s">
        <v>8272</v>
      </c>
      <c r="C478" s="79" t="s">
        <v>8244</v>
      </c>
      <c r="D478" s="79" t="s">
        <v>15</v>
      </c>
      <c r="E478" s="79" t="s">
        <v>24</v>
      </c>
      <c r="F478" s="183">
        <v>1</v>
      </c>
      <c r="G478" s="79" t="s">
        <v>8294</v>
      </c>
      <c r="H478" s="78">
        <v>4000</v>
      </c>
      <c r="I478" s="74" cm="1">
        <f t="array" ref="I478">+INDEX('I-Gasificación'!$G$5:$G$1100,MATCH($C478&amp;$D478&amp;$E478&amp;$G478,'I-Gasificación'!$C$5:$C$1100&amp;'I-Gasificación'!$D$5:$D$1100&amp;'I-Gasificación'!$E$5:$E$1100&amp;'I-Gasificación'!$F$5:$F$1100,0))</f>
        <v>477.4</v>
      </c>
      <c r="J478" s="112">
        <f>INDEX('I-Baremo_Depósitos_Lapesa'!$C:$C,MATCH($E478,'I-Baremo_Depósitos_Lapesa'!$B:$B,0),1)</f>
        <v>3766</v>
      </c>
      <c r="K478" s="78">
        <f t="shared" si="80"/>
        <v>5380</v>
      </c>
      <c r="L478" s="122">
        <f>INDEX('I-Baremo_VA_Lapesa'!$D$5:$K$66,MATCH($E478,'I-Baremo_VA_Lapesa'!$C$5:$C$66,0),MATCH($G478,'I-Baremo_VA_Lapesa'!$D$4:$K$4,0))</f>
        <v>12901</v>
      </c>
      <c r="M478" s="123">
        <f t="shared" si="81"/>
        <v>18430</v>
      </c>
      <c r="N478" s="113" cm="1">
        <f t="array" ref="N478">IF(AND($H478&lt;=4800,$I478&lt;=560),0,SUMPRODUCT(--($I478&gt;'I-Baremo_Regulación_Lapesa'!$B$4:$B$8),--($I478&lt;='I-Baremo_Regulación_Lapesa'!$C$4:$C$8),'I-Baremo_Regulación_Lapesa'!$D$4:$D$8))</f>
        <v>0</v>
      </c>
      <c r="O478" s="78">
        <f t="shared" si="82"/>
        <v>0</v>
      </c>
      <c r="P478" s="112">
        <f t="shared" si="83"/>
        <v>16667</v>
      </c>
      <c r="Q478" s="74">
        <f t="shared" si="84"/>
        <v>23810</v>
      </c>
      <c r="R478" s="113">
        <f>INDEX('I-Baremo_Legalización'!$D$4:$D$100,MATCH($E478,'I-Baremo_Legalización'!$C$4:$C$100,0),1)</f>
        <v>1257.25</v>
      </c>
      <c r="S478" s="113" cm="1">
        <f t="array" ref="S478">+INDEX('I-Baremo_Acuerdo_Marco'!$F$2:$F$221,MATCH($C478&amp;$E478&amp;$G478,'I-Baremo_Acuerdo_Marco'!$C$2:$C$221&amp;'I-Baremo_Acuerdo_Marco'!$D$2:$D$221&amp;'I-Baremo_Acuerdo_Marco'!$E$2:$E$221,0))</f>
        <v>6825.8850000000011</v>
      </c>
      <c r="T478" s="112">
        <f t="shared" si="89"/>
        <v>24750.135000000002</v>
      </c>
      <c r="U478" s="116">
        <f t="shared" si="85"/>
        <v>31893.135000000002</v>
      </c>
      <c r="V478" s="74" t="str">
        <f t="shared" si="86"/>
        <v>AéreoC477,4</v>
      </c>
      <c r="W478" s="148">
        <f>+IF(AND($C478='C-Aux_CA'!$C$7,$D478='C-Aux_CA'!$C$5,$I478&gt;='C-Aux_CA'!$C$14,$H478&gt;='C-Aux_CA'!$C$15),1,0)</f>
        <v>0</v>
      </c>
      <c r="X478" s="148">
        <f t="shared" si="87"/>
        <v>1</v>
      </c>
      <c r="Y478" s="151" cm="1">
        <f t="array" ref="Y478">IF(W478=0,0,SUMPRODUCT(--($T478&gt;='C-BaremoVectorial'!$T$4:$T$1101),--(1=$W$4:$W$1101)))</f>
        <v>0</v>
      </c>
      <c r="Z478" s="151">
        <f t="shared" si="88"/>
        <v>0</v>
      </c>
      <c r="AA478" s="151" cm="1">
        <f t="array" ref="AA478">IF($W478=0,0,SUMPRODUCT(--(1=$W$4:$W$1101),--($U478&gt;='C-BaremoVectorial'!$U$4:$U$1101)))</f>
        <v>0</v>
      </c>
      <c r="AB478" s="21"/>
      <c r="AC478" s="21"/>
      <c r="AD478" s="21"/>
    </row>
    <row r="479" spans="1:30" ht="14.5" x14ac:dyDescent="0.35">
      <c r="A479" s="73">
        <f t="shared" si="79"/>
        <v>37</v>
      </c>
      <c r="B479" s="79" t="s">
        <v>8273</v>
      </c>
      <c r="C479" s="79" t="s">
        <v>8244</v>
      </c>
      <c r="D479" s="79" t="s">
        <v>15</v>
      </c>
      <c r="E479" s="79" t="s">
        <v>25</v>
      </c>
      <c r="F479" s="183">
        <v>1</v>
      </c>
      <c r="G479" s="79" t="s">
        <v>8294</v>
      </c>
      <c r="H479" s="78">
        <v>4880</v>
      </c>
      <c r="I479" s="74" cm="1">
        <f t="array" ref="I479">+INDEX('I-Gasificación'!$G$5:$G$1100,MATCH($C479&amp;$D479&amp;$E479&amp;$G479,'I-Gasificación'!$C$5:$C$1100&amp;'I-Gasificación'!$D$5:$D$1100&amp;'I-Gasificación'!$E$5:$E$1100&amp;'I-Gasificación'!$F$5:$F$1100,0))</f>
        <v>515.20000000000005</v>
      </c>
      <c r="J479" s="112">
        <f>INDEX('I-Baremo_Depósitos_Lapesa'!$C:$C,MATCH($E479,'I-Baremo_Depósitos_Lapesa'!$B:$B,0),1)</f>
        <v>4424</v>
      </c>
      <c r="K479" s="78">
        <f t="shared" si="80"/>
        <v>6320</v>
      </c>
      <c r="L479" s="122">
        <f>INDEX('I-Baremo_VA_Lapesa'!$D$5:$K$66,MATCH($E479,'I-Baremo_VA_Lapesa'!$C$5:$C$66,0),MATCH($G479,'I-Baremo_VA_Lapesa'!$D$4:$K$4,0))</f>
        <v>12901</v>
      </c>
      <c r="M479" s="123">
        <f t="shared" si="81"/>
        <v>18430</v>
      </c>
      <c r="N479" s="113" cm="1">
        <f t="array" ref="N479">IF(AND($H479&lt;=4800,$I479&lt;=560),0,SUMPRODUCT(--($I479&gt;'I-Baremo_Regulación_Lapesa'!$B$4:$B$8),--($I479&lt;='I-Baremo_Regulación_Lapesa'!$C$4:$C$8),'I-Baremo_Regulación_Lapesa'!$D$4:$D$8))</f>
        <v>357</v>
      </c>
      <c r="O479" s="78">
        <f t="shared" si="82"/>
        <v>510.00000000000006</v>
      </c>
      <c r="P479" s="112">
        <f t="shared" si="83"/>
        <v>17682</v>
      </c>
      <c r="Q479" s="74">
        <f t="shared" si="84"/>
        <v>25260</v>
      </c>
      <c r="R479" s="113">
        <f>INDEX('I-Baremo_Legalización'!$D$4:$D$100,MATCH($E479,'I-Baremo_Legalización'!$C$4:$C$100,0),1)</f>
        <v>1257.25</v>
      </c>
      <c r="S479" s="113" cm="1">
        <f t="array" ref="S479">+INDEX('I-Baremo_Acuerdo_Marco'!$F$2:$F$221,MATCH($C479&amp;$E479&amp;$G479,'I-Baremo_Acuerdo_Marco'!$C$2:$C$221&amp;'I-Baremo_Acuerdo_Marco'!$D$2:$D$221&amp;'I-Baremo_Acuerdo_Marco'!$E$2:$E$221,0))</f>
        <v>7141.5850000000009</v>
      </c>
      <c r="T479" s="112">
        <f t="shared" si="89"/>
        <v>26080.834999999999</v>
      </c>
      <c r="U479" s="116">
        <f t="shared" si="85"/>
        <v>33658.834999999999</v>
      </c>
      <c r="V479" s="74" t="str">
        <f t="shared" si="86"/>
        <v>AéreoC515,2</v>
      </c>
      <c r="W479" s="148">
        <f>+IF(AND($C479='C-Aux_CA'!$C$7,$D479='C-Aux_CA'!$C$5,$I479&gt;='C-Aux_CA'!$C$14,$H479&gt;='C-Aux_CA'!$C$15),1,0)</f>
        <v>0</v>
      </c>
      <c r="X479" s="148">
        <f t="shared" si="87"/>
        <v>1</v>
      </c>
      <c r="Y479" s="151" cm="1">
        <f t="array" ref="Y479">IF(W479=0,0,SUMPRODUCT(--($T479&gt;='C-BaremoVectorial'!$T$4:$T$1101),--(1=$W$4:$W$1101)))</f>
        <v>0</v>
      </c>
      <c r="Z479" s="151">
        <f t="shared" si="88"/>
        <v>0</v>
      </c>
      <c r="AA479" s="151" cm="1">
        <f t="array" ref="AA479">IF($W479=0,0,SUMPRODUCT(--(1=$W$4:$W$1101),--($U479&gt;='C-BaremoVectorial'!$U$4:$U$1101)))</f>
        <v>0</v>
      </c>
      <c r="AB479" s="21"/>
      <c r="AC479" s="21"/>
      <c r="AD479" s="21"/>
    </row>
    <row r="480" spans="1:30" ht="14.5" x14ac:dyDescent="0.35">
      <c r="A480" s="73">
        <f t="shared" si="79"/>
        <v>38</v>
      </c>
      <c r="B480" s="79" t="s">
        <v>8274</v>
      </c>
      <c r="C480" s="79" t="s">
        <v>8244</v>
      </c>
      <c r="D480" s="79" t="s">
        <v>15</v>
      </c>
      <c r="E480" s="79" t="s">
        <v>26</v>
      </c>
      <c r="F480" s="183">
        <v>1</v>
      </c>
      <c r="G480" s="79" t="s">
        <v>8295</v>
      </c>
      <c r="H480" s="78">
        <v>6650</v>
      </c>
      <c r="I480" s="74" cm="1">
        <f t="array" ref="I480">+INDEX('I-Gasificación'!$G$5:$G$1100,MATCH($C480&amp;$D480&amp;$E480&amp;$G480,'I-Gasificación'!$C$5:$C$1100&amp;'I-Gasificación'!$D$5:$D$1100&amp;'I-Gasificación'!$E$5:$E$1100&amp;'I-Gasificación'!$F$5:$F$1100,0))</f>
        <v>1215.2</v>
      </c>
      <c r="J480" s="112">
        <f>INDEX('I-Baremo_Depósitos_Lapesa'!$C:$C,MATCH($E480,'I-Baremo_Depósitos_Lapesa'!$B:$B,0),1)</f>
        <v>5057</v>
      </c>
      <c r="K480" s="78">
        <f t="shared" si="80"/>
        <v>7224.2857142857147</v>
      </c>
      <c r="L480" s="122">
        <f>INDEX('I-Baremo_VA_Lapesa'!$D$5:$K$66,MATCH($E480,'I-Baremo_VA_Lapesa'!$C$5:$C$66,0),MATCH($G480,'I-Baremo_VA_Lapesa'!$D$4:$K$4,0))</f>
        <v>15282</v>
      </c>
      <c r="M480" s="123">
        <f t="shared" si="81"/>
        <v>21831.428571428572</v>
      </c>
      <c r="N480" s="113" cm="1">
        <f t="array" ref="N480">IF(AND($H480&lt;=4800,$I480&lt;=560),0,SUMPRODUCT(--($I480&gt;'I-Baremo_Regulación_Lapesa'!$B$4:$B$8),--($I480&lt;='I-Baremo_Regulación_Lapesa'!$C$4:$C$8),'I-Baremo_Regulación_Lapesa'!$D$4:$D$8))</f>
        <v>357</v>
      </c>
      <c r="O480" s="78">
        <f t="shared" si="82"/>
        <v>510.00000000000006</v>
      </c>
      <c r="P480" s="112">
        <f t="shared" si="83"/>
        <v>20696</v>
      </c>
      <c r="Q480" s="74">
        <f t="shared" si="84"/>
        <v>29565.714285714286</v>
      </c>
      <c r="R480" s="113">
        <f>INDEX('I-Baremo_Legalización'!$D$4:$D$100,MATCH($E480,'I-Baremo_Legalización'!$C$4:$C$100,0),1)</f>
        <v>1257.25</v>
      </c>
      <c r="S480" s="113" cm="1">
        <f t="array" ref="S480">+INDEX('I-Baremo_Acuerdo_Marco'!$F$2:$F$221,MATCH($C480&amp;$E480&amp;$G480,'I-Baremo_Acuerdo_Marco'!$C$2:$C$221&amp;'I-Baremo_Acuerdo_Marco'!$D$2:$D$221&amp;'I-Baremo_Acuerdo_Marco'!$E$2:$E$221,0))</f>
        <v>8265.7850000000017</v>
      </c>
      <c r="T480" s="112">
        <f t="shared" si="89"/>
        <v>30219.035000000003</v>
      </c>
      <c r="U480" s="116">
        <f t="shared" si="85"/>
        <v>39088.749285714286</v>
      </c>
      <c r="V480" s="74" t="str">
        <f t="shared" si="86"/>
        <v>AéreoC1215,2</v>
      </c>
      <c r="W480" s="148">
        <f>+IF(AND($C480='C-Aux_CA'!$C$7,$D480='C-Aux_CA'!$C$5,$I480&gt;='C-Aux_CA'!$C$14,$H480&gt;='C-Aux_CA'!$C$15),1,0)</f>
        <v>0</v>
      </c>
      <c r="X480" s="148">
        <f t="shared" si="87"/>
        <v>1</v>
      </c>
      <c r="Y480" s="151" cm="1">
        <f t="array" ref="Y480">IF(W480=0,0,SUMPRODUCT(--($T480&gt;='C-BaremoVectorial'!$T$4:$T$1101),--(1=$W$4:$W$1101)))</f>
        <v>0</v>
      </c>
      <c r="Z480" s="151">
        <f t="shared" si="88"/>
        <v>0</v>
      </c>
      <c r="AA480" s="151" cm="1">
        <f t="array" ref="AA480">IF($W480=0,0,SUMPRODUCT(--(1=$W$4:$W$1101),--($U480&gt;='C-BaremoVectorial'!$U$4:$U$1101)))</f>
        <v>0</v>
      </c>
      <c r="AB480" s="21"/>
      <c r="AC480" s="21"/>
      <c r="AD480" s="21"/>
    </row>
    <row r="481" spans="1:30" ht="14.5" x14ac:dyDescent="0.35">
      <c r="A481" s="73">
        <f t="shared" si="79"/>
        <v>39</v>
      </c>
      <c r="B481" s="79" t="s">
        <v>8274</v>
      </c>
      <c r="C481" s="79" t="s">
        <v>8244</v>
      </c>
      <c r="D481" s="79" t="s">
        <v>15</v>
      </c>
      <c r="E481" s="79" t="s">
        <v>27</v>
      </c>
      <c r="F481" s="183">
        <v>1</v>
      </c>
      <c r="G481" s="79" t="s">
        <v>8295</v>
      </c>
      <c r="H481" s="78">
        <v>8334</v>
      </c>
      <c r="I481" s="74" cm="1">
        <f t="array" ref="I481">+INDEX('I-Gasificación'!$G$5:$G$1100,MATCH($C481&amp;$D481&amp;$E481&amp;$G481,'I-Gasificación'!$C$5:$C$1100&amp;'I-Gasificación'!$D$5:$D$1100&amp;'I-Gasificación'!$E$5:$E$1100&amp;'I-Gasificación'!$F$5:$F$1100,0))</f>
        <v>1288</v>
      </c>
      <c r="J481" s="112">
        <f>INDEX('I-Baremo_Depósitos_Lapesa'!$C:$C,MATCH($E481,'I-Baremo_Depósitos_Lapesa'!$B:$B,0),1)</f>
        <v>6078</v>
      </c>
      <c r="K481" s="78">
        <f t="shared" si="80"/>
        <v>8682.8571428571431</v>
      </c>
      <c r="L481" s="122">
        <f>INDEX('I-Baremo_VA_Lapesa'!$D$5:$K$66,MATCH($E481,'I-Baremo_VA_Lapesa'!$C$5:$C$66,0),MATCH($G481,'I-Baremo_VA_Lapesa'!$D$4:$K$4,0))</f>
        <v>15282</v>
      </c>
      <c r="M481" s="123">
        <f t="shared" si="81"/>
        <v>21831.428571428572</v>
      </c>
      <c r="N481" s="113" cm="1">
        <f t="array" ref="N481">IF(AND($H481&lt;=4800,$I481&lt;=560),0,SUMPRODUCT(--($I481&gt;'I-Baremo_Regulación_Lapesa'!$B$4:$B$8),--($I481&lt;='I-Baremo_Regulación_Lapesa'!$C$4:$C$8),'I-Baremo_Regulación_Lapesa'!$D$4:$D$8))</f>
        <v>357</v>
      </c>
      <c r="O481" s="78">
        <f t="shared" si="82"/>
        <v>510.00000000000006</v>
      </c>
      <c r="P481" s="112">
        <f t="shared" si="83"/>
        <v>21717</v>
      </c>
      <c r="Q481" s="74">
        <f t="shared" si="84"/>
        <v>31024.285714285717</v>
      </c>
      <c r="R481" s="113">
        <f>INDEX('I-Baremo_Legalización'!$D$4:$D$100,MATCH($E481,'I-Baremo_Legalización'!$C$4:$C$100,0),1)</f>
        <v>1257.25</v>
      </c>
      <c r="S481" s="113" cm="1">
        <f t="array" ref="S481">+INDEX('I-Baremo_Acuerdo_Marco'!$F$2:$F$221,MATCH($C481&amp;$E481&amp;$G481,'I-Baremo_Acuerdo_Marco'!$C$2:$C$221&amp;'I-Baremo_Acuerdo_Marco'!$D$2:$D$221&amp;'I-Baremo_Acuerdo_Marco'!$E$2:$E$221,0))</f>
        <v>9387.7850000000017</v>
      </c>
      <c r="T481" s="112">
        <f t="shared" si="89"/>
        <v>32362.035000000003</v>
      </c>
      <c r="U481" s="116">
        <f t="shared" si="85"/>
        <v>41669.320714285721</v>
      </c>
      <c r="V481" s="74" t="str">
        <f t="shared" si="86"/>
        <v>AéreoC1288</v>
      </c>
      <c r="W481" s="148">
        <f>+IF(AND($C481='C-Aux_CA'!$C$7,$D481='C-Aux_CA'!$C$5,$I481&gt;='C-Aux_CA'!$C$14,$H481&gt;='C-Aux_CA'!$C$15),1,0)</f>
        <v>0</v>
      </c>
      <c r="X481" s="148">
        <f t="shared" si="87"/>
        <v>1</v>
      </c>
      <c r="Y481" s="151" cm="1">
        <f t="array" ref="Y481">IF(W481=0,0,SUMPRODUCT(--($T481&gt;='C-BaremoVectorial'!$T$4:$T$1101),--(1=$W$4:$W$1101)))</f>
        <v>0</v>
      </c>
      <c r="Z481" s="151">
        <f t="shared" si="88"/>
        <v>0</v>
      </c>
      <c r="AA481" s="151" cm="1">
        <f t="array" ref="AA481">IF($W481=0,0,SUMPRODUCT(--(1=$W$4:$W$1101),--($U481&gt;='C-BaremoVectorial'!$U$4:$U$1101)))</f>
        <v>0</v>
      </c>
      <c r="AB481" s="21"/>
      <c r="AC481" s="21"/>
      <c r="AD481" s="21"/>
    </row>
    <row r="482" spans="1:30" ht="14.5" x14ac:dyDescent="0.35">
      <c r="A482" s="73">
        <f t="shared" si="79"/>
        <v>40</v>
      </c>
      <c r="B482" s="79" t="s">
        <v>8274</v>
      </c>
      <c r="C482" s="79" t="s">
        <v>8244</v>
      </c>
      <c r="D482" s="79" t="s">
        <v>15</v>
      </c>
      <c r="E482" s="79" t="s">
        <v>28</v>
      </c>
      <c r="F482" s="183">
        <v>1</v>
      </c>
      <c r="G482" s="79" t="s">
        <v>8295</v>
      </c>
      <c r="H482" s="78">
        <v>10000</v>
      </c>
      <c r="I482" s="74" cm="1">
        <f t="array" ref="I482">+INDEX('I-Gasificación'!$G$5:$G$1100,MATCH($C482&amp;$D482&amp;$E482&amp;$G482,'I-Gasificación'!$C$5:$C$1100&amp;'I-Gasificación'!$D$5:$D$1100&amp;'I-Gasificación'!$E$5:$E$1100&amp;'I-Gasificación'!$F$5:$F$1100,0))</f>
        <v>1288</v>
      </c>
      <c r="J482" s="112">
        <f>INDEX('I-Baremo_Depósitos_Lapesa'!$C:$C,MATCH($E482,'I-Baremo_Depósitos_Lapesa'!$B:$B,0),1)</f>
        <v>8595</v>
      </c>
      <c r="K482" s="78">
        <f t="shared" si="80"/>
        <v>12278.571428571429</v>
      </c>
      <c r="L482" s="122">
        <f>INDEX('I-Baremo_VA_Lapesa'!$D$5:$K$66,MATCH($E482,'I-Baremo_VA_Lapesa'!$C$5:$C$66,0),MATCH($G482,'I-Baremo_VA_Lapesa'!$D$4:$K$4,0))</f>
        <v>16054</v>
      </c>
      <c r="M482" s="123">
        <f t="shared" si="81"/>
        <v>22934.285714285717</v>
      </c>
      <c r="N482" s="113" cm="1">
        <f t="array" ref="N482">IF(AND($H482&lt;=4800,$I482&lt;=560),0,SUMPRODUCT(--($I482&gt;'I-Baremo_Regulación_Lapesa'!$B$4:$B$8),--($I482&lt;='I-Baremo_Regulación_Lapesa'!$C$4:$C$8),'I-Baremo_Regulación_Lapesa'!$D$4:$D$8))</f>
        <v>357</v>
      </c>
      <c r="O482" s="78">
        <f t="shared" si="82"/>
        <v>510.00000000000006</v>
      </c>
      <c r="P482" s="112">
        <f t="shared" si="83"/>
        <v>25006</v>
      </c>
      <c r="Q482" s="74">
        <f t="shared" si="84"/>
        <v>35722.857142857145</v>
      </c>
      <c r="R482" s="113">
        <f>INDEX('I-Baremo_Legalización'!$D$4:$D$100,MATCH($E482,'I-Baremo_Legalización'!$C$4:$C$100,0),1)</f>
        <v>1257.25</v>
      </c>
      <c r="S482" s="113" cm="1">
        <f t="array" ref="S482">+INDEX('I-Baremo_Acuerdo_Marco'!$F$2:$F$221,MATCH($C482&amp;$E482&amp;$G482,'I-Baremo_Acuerdo_Marco'!$C$2:$C$221&amp;'I-Baremo_Acuerdo_Marco'!$D$2:$D$221&amp;'I-Baremo_Acuerdo_Marco'!$E$2:$E$221,0))</f>
        <v>10015.885000000002</v>
      </c>
      <c r="T482" s="112">
        <f t="shared" si="89"/>
        <v>36279.135000000002</v>
      </c>
      <c r="U482" s="116">
        <f t="shared" si="85"/>
        <v>46995.992142857147</v>
      </c>
      <c r="V482" s="74" t="str">
        <f t="shared" si="86"/>
        <v>AéreoC1288</v>
      </c>
      <c r="W482" s="148">
        <f>+IF(AND($C482='C-Aux_CA'!$C$7,$D482='C-Aux_CA'!$C$5,$I482&gt;='C-Aux_CA'!$C$14,$H482&gt;='C-Aux_CA'!$C$15),1,0)</f>
        <v>0</v>
      </c>
      <c r="X482" s="148">
        <f t="shared" si="87"/>
        <v>1</v>
      </c>
      <c r="Y482" s="151" cm="1">
        <f t="array" ref="Y482">IF(W482=0,0,SUMPRODUCT(--($T482&gt;='C-BaremoVectorial'!$T$4:$T$1101),--(1=$W$4:$W$1101)))</f>
        <v>0</v>
      </c>
      <c r="Z482" s="151">
        <f t="shared" si="88"/>
        <v>0</v>
      </c>
      <c r="AA482" s="151" cm="1">
        <f t="array" ref="AA482">IF($W482=0,0,SUMPRODUCT(--(1=$W$4:$W$1101),--($U482&gt;='C-BaremoVectorial'!$U$4:$U$1101)))</f>
        <v>0</v>
      </c>
      <c r="AB482" s="21"/>
      <c r="AC482" s="21"/>
      <c r="AD482" s="21"/>
    </row>
    <row r="483" spans="1:30" ht="14.5" x14ac:dyDescent="0.35">
      <c r="A483" s="73">
        <f t="shared" si="79"/>
        <v>41</v>
      </c>
      <c r="B483" s="79" t="s">
        <v>8274</v>
      </c>
      <c r="C483" s="79" t="s">
        <v>8244</v>
      </c>
      <c r="D483" s="79" t="s">
        <v>15</v>
      </c>
      <c r="E483" s="79" t="s">
        <v>29</v>
      </c>
      <c r="F483" s="183">
        <v>1</v>
      </c>
      <c r="G483" s="79" t="s">
        <v>8295</v>
      </c>
      <c r="H483" s="78">
        <v>13000</v>
      </c>
      <c r="I483" s="74" cm="1">
        <f t="array" ref="I483">+INDEX('I-Gasificación'!$G$5:$G$1100,MATCH($C483&amp;$D483&amp;$E483&amp;$G483,'I-Gasificación'!$C$5:$C$1100&amp;'I-Gasificación'!$D$5:$D$1100&amp;'I-Gasificación'!$E$5:$E$1100&amp;'I-Gasificación'!$F$5:$F$1100,0))</f>
        <v>1386</v>
      </c>
      <c r="J483" s="112">
        <f>INDEX('I-Baremo_Depósitos_Lapesa'!$C:$C,MATCH($E483,'I-Baremo_Depósitos_Lapesa'!$B:$B,0),1)</f>
        <v>10510</v>
      </c>
      <c r="K483" s="78">
        <f t="shared" si="80"/>
        <v>15014.285714285716</v>
      </c>
      <c r="L483" s="122">
        <f>INDEX('I-Baremo_VA_Lapesa'!$D$5:$K$66,MATCH($E483,'I-Baremo_VA_Lapesa'!$C$5:$C$66,0),MATCH($G483,'I-Baremo_VA_Lapesa'!$D$4:$K$4,0))</f>
        <v>16054</v>
      </c>
      <c r="M483" s="123">
        <f t="shared" si="81"/>
        <v>22934.285714285717</v>
      </c>
      <c r="N483" s="113" cm="1">
        <f t="array" ref="N483">IF(AND($H483&lt;=4800,$I483&lt;=560),0,SUMPRODUCT(--($I483&gt;'I-Baremo_Regulación_Lapesa'!$B$4:$B$8),--($I483&lt;='I-Baremo_Regulación_Lapesa'!$C$4:$C$8),'I-Baremo_Regulación_Lapesa'!$D$4:$D$8))</f>
        <v>357</v>
      </c>
      <c r="O483" s="78">
        <f t="shared" si="82"/>
        <v>510.00000000000006</v>
      </c>
      <c r="P483" s="112">
        <f t="shared" si="83"/>
        <v>26921</v>
      </c>
      <c r="Q483" s="74">
        <f t="shared" si="84"/>
        <v>38458.571428571435</v>
      </c>
      <c r="R483" s="113">
        <f>INDEX('I-Baremo_Legalización'!$D$4:$D$100,MATCH($E483,'I-Baremo_Legalización'!$C$4:$C$100,0),1)</f>
        <v>1257.25</v>
      </c>
      <c r="S483" s="113" cm="1">
        <f t="array" ref="S483">+INDEX('I-Baremo_Acuerdo_Marco'!$F$2:$F$221,MATCH($C483&amp;$E483&amp;$G483,'I-Baremo_Acuerdo_Marco'!$C$2:$C$221&amp;'I-Baremo_Acuerdo_Marco'!$D$2:$D$221&amp;'I-Baremo_Acuerdo_Marco'!$E$2:$E$221,0))</f>
        <v>10612.085000000001</v>
      </c>
      <c r="T483" s="112">
        <f t="shared" si="89"/>
        <v>38790.334999999999</v>
      </c>
      <c r="U483" s="116">
        <f t="shared" si="85"/>
        <v>50327.906428571434</v>
      </c>
      <c r="V483" s="74" t="str">
        <f t="shared" si="86"/>
        <v>AéreoC1386</v>
      </c>
      <c r="W483" s="148">
        <f>+IF(AND($C483='C-Aux_CA'!$C$7,$D483='C-Aux_CA'!$C$5,$I483&gt;='C-Aux_CA'!$C$14,$H483&gt;='C-Aux_CA'!$C$15),1,0)</f>
        <v>0</v>
      </c>
      <c r="X483" s="148">
        <f t="shared" si="87"/>
        <v>1</v>
      </c>
      <c r="Y483" s="151" cm="1">
        <f t="array" ref="Y483">IF(W483=0,0,SUMPRODUCT(--($T483&gt;='C-BaremoVectorial'!$T$4:$T$1101),--(1=$W$4:$W$1101)))</f>
        <v>0</v>
      </c>
      <c r="Z483" s="151">
        <f t="shared" si="88"/>
        <v>0</v>
      </c>
      <c r="AA483" s="151" cm="1">
        <f t="array" ref="AA483">IF($W483=0,0,SUMPRODUCT(--(1=$W$4:$W$1101),--($U483&gt;='C-BaremoVectorial'!$U$4:$U$1101)))</f>
        <v>0</v>
      </c>
      <c r="AB483" s="21"/>
      <c r="AC483" s="21"/>
      <c r="AD483" s="21"/>
    </row>
    <row r="484" spans="1:30" ht="14.5" x14ac:dyDescent="0.35">
      <c r="A484" s="73">
        <f t="shared" si="79"/>
        <v>42</v>
      </c>
      <c r="B484" s="79" t="s">
        <v>8274</v>
      </c>
      <c r="C484" s="79" t="s">
        <v>8244</v>
      </c>
      <c r="D484" s="79" t="s">
        <v>15</v>
      </c>
      <c r="E484" s="79" t="s">
        <v>30</v>
      </c>
      <c r="F484" s="183">
        <v>1</v>
      </c>
      <c r="G484" s="79" t="s">
        <v>8295</v>
      </c>
      <c r="H484" s="78">
        <v>16000</v>
      </c>
      <c r="I484" s="74" cm="1">
        <f t="array" ref="I484">+INDEX('I-Gasificación'!$G$5:$G$1100,MATCH($C484&amp;$D484&amp;$E484&amp;$G484,'I-Gasificación'!$C$5:$C$1100&amp;'I-Gasificación'!$D$5:$D$1100&amp;'I-Gasificación'!$E$5:$E$1100&amp;'I-Gasificación'!$F$5:$F$1100,0))</f>
        <v>1484</v>
      </c>
      <c r="J484" s="112">
        <f>INDEX('I-Baremo_Depósitos_Lapesa'!$C:$C,MATCH($E484,'I-Baremo_Depósitos_Lapesa'!$B:$B,0),1)</f>
        <v>12792</v>
      </c>
      <c r="K484" s="78">
        <f t="shared" si="80"/>
        <v>18274.285714285714</v>
      </c>
      <c r="L484" s="122">
        <f>INDEX('I-Baremo_VA_Lapesa'!$D$5:$K$66,MATCH($E484,'I-Baremo_VA_Lapesa'!$C$5:$C$66,0),MATCH($G484,'I-Baremo_VA_Lapesa'!$D$4:$K$4,0))</f>
        <v>16054</v>
      </c>
      <c r="M484" s="123">
        <f t="shared" si="81"/>
        <v>22934.285714285717</v>
      </c>
      <c r="N484" s="113" cm="1">
        <f t="array" ref="N484">IF(AND($H484&lt;=4800,$I484&lt;=560),0,SUMPRODUCT(--($I484&gt;'I-Baremo_Regulación_Lapesa'!$B$4:$B$8),--($I484&lt;='I-Baremo_Regulación_Lapesa'!$C$4:$C$8),'I-Baremo_Regulación_Lapesa'!$D$4:$D$8))</f>
        <v>1650</v>
      </c>
      <c r="O484" s="78">
        <f t="shared" si="82"/>
        <v>2357.1428571428573</v>
      </c>
      <c r="P484" s="112">
        <f t="shared" si="83"/>
        <v>30496</v>
      </c>
      <c r="Q484" s="74">
        <f t="shared" si="84"/>
        <v>43565.71428571429</v>
      </c>
      <c r="R484" s="113">
        <f>INDEX('I-Baremo_Legalización'!$D$4:$D$100,MATCH($E484,'I-Baremo_Legalización'!$C$4:$C$100,0),1)</f>
        <v>2038.3500000000001</v>
      </c>
      <c r="S484" s="113" cm="1">
        <f t="array" ref="S484">+INDEX('I-Baremo_Acuerdo_Marco'!$F$2:$F$221,MATCH($C484&amp;$E484&amp;$G484,'I-Baremo_Acuerdo_Marco'!$C$2:$C$221&amp;'I-Baremo_Acuerdo_Marco'!$D$2:$D$221&amp;'I-Baremo_Acuerdo_Marco'!$E$2:$E$221,0))</f>
        <v>11720.511</v>
      </c>
      <c r="T484" s="112">
        <f t="shared" si="89"/>
        <v>44254.860999999997</v>
      </c>
      <c r="U484" s="116">
        <f t="shared" si="85"/>
        <v>57324.575285714287</v>
      </c>
      <c r="V484" s="74" t="str">
        <f t="shared" si="86"/>
        <v>AéreoC1484</v>
      </c>
      <c r="W484" s="148">
        <f>+IF(AND($C484='C-Aux_CA'!$C$7,$D484='C-Aux_CA'!$C$5,$I484&gt;='C-Aux_CA'!$C$14,$H484&gt;='C-Aux_CA'!$C$15),1,0)</f>
        <v>0</v>
      </c>
      <c r="X484" s="148">
        <f t="shared" si="87"/>
        <v>1</v>
      </c>
      <c r="Y484" s="151" cm="1">
        <f t="array" ref="Y484">IF(W484=0,0,SUMPRODUCT(--($T484&gt;='C-BaremoVectorial'!$T$4:$T$1101),--(1=$W$4:$W$1101)))</f>
        <v>0</v>
      </c>
      <c r="Z484" s="151">
        <f t="shared" si="88"/>
        <v>0</v>
      </c>
      <c r="AA484" s="151" cm="1">
        <f t="array" ref="AA484">IF($W484=0,0,SUMPRODUCT(--(1=$W$4:$W$1101),--($U484&gt;='C-BaremoVectorial'!$U$4:$U$1101)))</f>
        <v>0</v>
      </c>
      <c r="AB484" s="21"/>
      <c r="AC484" s="21"/>
      <c r="AD484" s="21"/>
    </row>
    <row r="485" spans="1:30" ht="14.5" x14ac:dyDescent="0.35">
      <c r="A485" s="73">
        <f t="shared" si="79"/>
        <v>43</v>
      </c>
      <c r="B485" s="79" t="s">
        <v>8274</v>
      </c>
      <c r="C485" s="79" t="s">
        <v>8244</v>
      </c>
      <c r="D485" s="79" t="s">
        <v>15</v>
      </c>
      <c r="E485" s="79" t="s">
        <v>31</v>
      </c>
      <c r="F485" s="183">
        <v>1</v>
      </c>
      <c r="G485" s="79" t="s">
        <v>8295</v>
      </c>
      <c r="H485" s="78">
        <v>19000</v>
      </c>
      <c r="I485" s="74" cm="1">
        <f t="array" ref="I485">+INDEX('I-Gasificación'!$G$5:$G$1100,MATCH($C485&amp;$D485&amp;$E485&amp;$G485,'I-Gasificación'!$C$5:$C$1100&amp;'I-Gasificación'!$D$5:$D$1100&amp;'I-Gasificación'!$E$5:$E$1100&amp;'I-Gasificación'!$F$5:$F$1100,0))</f>
        <v>1582</v>
      </c>
      <c r="J485" s="112">
        <f>INDEX('I-Baremo_Depósitos_Lapesa'!$C:$C,MATCH($E485,'I-Baremo_Depósitos_Lapesa'!$B:$B,0),1)</f>
        <v>13916</v>
      </c>
      <c r="K485" s="78">
        <f t="shared" si="80"/>
        <v>19880</v>
      </c>
      <c r="L485" s="122">
        <f>INDEX('I-Baremo_VA_Lapesa'!$D$5:$K$66,MATCH($E485,'I-Baremo_VA_Lapesa'!$C$5:$C$66,0),MATCH($G485,'I-Baremo_VA_Lapesa'!$D$4:$K$4,0))</f>
        <v>16054</v>
      </c>
      <c r="M485" s="123">
        <f t="shared" si="81"/>
        <v>22934.285714285717</v>
      </c>
      <c r="N485" s="113" cm="1">
        <f t="array" ref="N485">IF(AND($H485&lt;=4800,$I485&lt;=560),0,SUMPRODUCT(--($I485&gt;'I-Baremo_Regulación_Lapesa'!$B$4:$B$8),--($I485&lt;='I-Baremo_Regulación_Lapesa'!$C$4:$C$8),'I-Baremo_Regulación_Lapesa'!$D$4:$D$8))</f>
        <v>1650</v>
      </c>
      <c r="O485" s="78">
        <f t="shared" si="82"/>
        <v>2357.1428571428573</v>
      </c>
      <c r="P485" s="112">
        <f t="shared" si="83"/>
        <v>31620</v>
      </c>
      <c r="Q485" s="74">
        <f t="shared" si="84"/>
        <v>45171.428571428572</v>
      </c>
      <c r="R485" s="113">
        <f>INDEX('I-Baremo_Legalización'!$D$4:$D$100,MATCH($E485,'I-Baremo_Legalización'!$C$4:$C$100,0),1)</f>
        <v>2038.3500000000001</v>
      </c>
      <c r="S485" s="113" cm="1">
        <f t="array" ref="S485">+INDEX('I-Baremo_Acuerdo_Marco'!$F$2:$F$221,MATCH($C485&amp;$E485&amp;$G485,'I-Baremo_Acuerdo_Marco'!$C$2:$C$221&amp;'I-Baremo_Acuerdo_Marco'!$D$2:$D$221&amp;'I-Baremo_Acuerdo_Marco'!$E$2:$E$221,0))</f>
        <v>13181.311000000002</v>
      </c>
      <c r="T485" s="112">
        <f t="shared" si="89"/>
        <v>46839.661</v>
      </c>
      <c r="U485" s="116">
        <f t="shared" si="85"/>
        <v>60391.089571428573</v>
      </c>
      <c r="V485" s="74" t="str">
        <f t="shared" si="86"/>
        <v>AéreoC1582</v>
      </c>
      <c r="W485" s="148">
        <f>+IF(AND($C485='C-Aux_CA'!$C$7,$D485='C-Aux_CA'!$C$5,$I485&gt;='C-Aux_CA'!$C$14,$H485&gt;='C-Aux_CA'!$C$15),1,0)</f>
        <v>0</v>
      </c>
      <c r="X485" s="148">
        <f t="shared" si="87"/>
        <v>1</v>
      </c>
      <c r="Y485" s="151" cm="1">
        <f t="array" ref="Y485">IF(W485=0,0,SUMPRODUCT(--($T485&gt;='C-BaremoVectorial'!$T$4:$T$1101),--(1=$W$4:$W$1101)))</f>
        <v>0</v>
      </c>
      <c r="Z485" s="151">
        <f t="shared" si="88"/>
        <v>0</v>
      </c>
      <c r="AA485" s="151" cm="1">
        <f t="array" ref="AA485">IF($W485=0,0,SUMPRODUCT(--(1=$W$4:$W$1101),--($U485&gt;='C-BaremoVectorial'!$U$4:$U$1101)))</f>
        <v>0</v>
      </c>
      <c r="AB485" s="21"/>
      <c r="AC485" s="21"/>
      <c r="AD485" s="21"/>
    </row>
    <row r="486" spans="1:30" ht="14.5" x14ac:dyDescent="0.35">
      <c r="A486" s="73">
        <f t="shared" si="79"/>
        <v>44</v>
      </c>
      <c r="B486" s="79" t="s">
        <v>8274</v>
      </c>
      <c r="C486" s="79" t="s">
        <v>8244</v>
      </c>
      <c r="D486" s="79" t="s">
        <v>15</v>
      </c>
      <c r="E486" s="79" t="s">
        <v>32</v>
      </c>
      <c r="F486" s="183">
        <v>1</v>
      </c>
      <c r="G486" s="79" t="s">
        <v>8295</v>
      </c>
      <c r="H486" s="78">
        <v>22000</v>
      </c>
      <c r="I486" s="74" cm="1">
        <f t="array" ref="I486">+INDEX('I-Gasificación'!$G$5:$G$1100,MATCH($C486&amp;$D486&amp;$E486&amp;$G486,'I-Gasificación'!$C$5:$C$1100&amp;'I-Gasificación'!$D$5:$D$1100&amp;'I-Gasificación'!$E$5:$E$1100&amp;'I-Gasificación'!$F$5:$F$1100,0))</f>
        <v>1680</v>
      </c>
      <c r="J486" s="112">
        <f>INDEX('I-Baremo_Depósitos_Lapesa'!$C:$C,MATCH($E486,'I-Baremo_Depósitos_Lapesa'!$B:$B,0),1)</f>
        <v>17932</v>
      </c>
      <c r="K486" s="78">
        <f t="shared" si="80"/>
        <v>25617.142857142859</v>
      </c>
      <c r="L486" s="122">
        <f>INDEX('I-Baremo_VA_Lapesa'!$D$5:$K$66,MATCH($E486,'I-Baremo_VA_Lapesa'!$C$5:$C$66,0),MATCH($G486,'I-Baremo_VA_Lapesa'!$D$4:$K$4,0))</f>
        <v>12787</v>
      </c>
      <c r="M486" s="123">
        <f t="shared" si="81"/>
        <v>18267.142857142859</v>
      </c>
      <c r="N486" s="113" cm="1">
        <f t="array" ref="N486">IF(AND($H486&lt;=4800,$I486&lt;=560),0,SUMPRODUCT(--($I486&gt;'I-Baremo_Regulación_Lapesa'!$B$4:$B$8),--($I486&lt;='I-Baremo_Regulación_Lapesa'!$C$4:$C$8),'I-Baremo_Regulación_Lapesa'!$D$4:$D$8))</f>
        <v>1650</v>
      </c>
      <c r="O486" s="78">
        <f t="shared" si="82"/>
        <v>2357.1428571428573</v>
      </c>
      <c r="P486" s="112">
        <f t="shared" si="83"/>
        <v>32369</v>
      </c>
      <c r="Q486" s="74">
        <f t="shared" si="84"/>
        <v>46241.428571428572</v>
      </c>
      <c r="R486" s="113">
        <f>INDEX('I-Baremo_Legalización'!$D$4:$D$100,MATCH($E486,'I-Baremo_Legalización'!$C$4:$C$100,0),1)</f>
        <v>2038.3500000000001</v>
      </c>
      <c r="S486" s="113" cm="1">
        <f t="array" ref="S486">+INDEX('I-Baremo_Acuerdo_Marco'!$F$2:$F$221,MATCH($C486&amp;$E486&amp;$G486,'I-Baremo_Acuerdo_Marco'!$C$2:$C$221&amp;'I-Baremo_Acuerdo_Marco'!$D$2:$D$221&amp;'I-Baremo_Acuerdo_Marco'!$E$2:$E$221,0))</f>
        <v>13953.511000000002</v>
      </c>
      <c r="T486" s="112">
        <f t="shared" si="89"/>
        <v>48360.861000000004</v>
      </c>
      <c r="U486" s="116">
        <f t="shared" si="85"/>
        <v>62233.28957142857</v>
      </c>
      <c r="V486" s="74" t="str">
        <f t="shared" si="86"/>
        <v>AéreoC1680</v>
      </c>
      <c r="W486" s="148">
        <f>+IF(AND($C486='C-Aux_CA'!$C$7,$D486='C-Aux_CA'!$C$5,$I486&gt;='C-Aux_CA'!$C$14,$H486&gt;='C-Aux_CA'!$C$15),1,0)</f>
        <v>0</v>
      </c>
      <c r="X486" s="148">
        <f t="shared" si="87"/>
        <v>1</v>
      </c>
      <c r="Y486" s="151" cm="1">
        <f t="array" ref="Y486">IF(W486=0,0,SUMPRODUCT(--($T486&gt;='C-BaremoVectorial'!$T$4:$T$1101),--(1=$W$4:$W$1101)))</f>
        <v>0</v>
      </c>
      <c r="Z486" s="151">
        <f t="shared" si="88"/>
        <v>0</v>
      </c>
      <c r="AA486" s="151" cm="1">
        <f t="array" ref="AA486">IF($W486=0,0,SUMPRODUCT(--(1=$W$4:$W$1101),--($U486&gt;='C-BaremoVectorial'!$U$4:$U$1101)))</f>
        <v>0</v>
      </c>
      <c r="AB486" s="21"/>
      <c r="AC486" s="21"/>
      <c r="AD486" s="21"/>
    </row>
    <row r="487" spans="1:30" ht="14.5" x14ac:dyDescent="0.35">
      <c r="A487" s="73">
        <f t="shared" si="79"/>
        <v>45</v>
      </c>
      <c r="B487" s="79" t="s">
        <v>8274</v>
      </c>
      <c r="C487" s="79" t="s">
        <v>8244</v>
      </c>
      <c r="D487" s="79" t="s">
        <v>15</v>
      </c>
      <c r="E487" s="79" t="s">
        <v>33</v>
      </c>
      <c r="F487" s="183">
        <v>1</v>
      </c>
      <c r="G487" s="79" t="s">
        <v>8295</v>
      </c>
      <c r="H487" s="78">
        <v>24000</v>
      </c>
      <c r="I487" s="74" cm="1">
        <f t="array" ref="I487">+INDEX('I-Gasificación'!$G$5:$G$1100,MATCH($C487&amp;$D487&amp;$E487&amp;$G487,'I-Gasificación'!$C$5:$C$1100&amp;'I-Gasificación'!$D$5:$D$1100&amp;'I-Gasificación'!$E$5:$E$1100&amp;'I-Gasificación'!$F$5:$F$1100,0))</f>
        <v>1652</v>
      </c>
      <c r="J487" s="112">
        <f>INDEX('I-Baremo_Depósitos_Lapesa'!$C:$C,MATCH($E487,'I-Baremo_Depósitos_Lapesa'!$B:$B,0),1)</f>
        <v>20449</v>
      </c>
      <c r="K487" s="78">
        <f t="shared" si="80"/>
        <v>29212.857142857145</v>
      </c>
      <c r="L487" s="122">
        <f>INDEX('I-Baremo_VA_Lapesa'!$D$5:$K$66,MATCH($E487,'I-Baremo_VA_Lapesa'!$C$5:$C$66,0),MATCH($G487,'I-Baremo_VA_Lapesa'!$D$4:$K$4,0))</f>
        <v>16411</v>
      </c>
      <c r="M487" s="123">
        <f t="shared" si="81"/>
        <v>23444.285714285717</v>
      </c>
      <c r="N487" s="113" cm="1">
        <f t="array" ref="N487">IF(AND($H487&lt;=4800,$I487&lt;=560),0,SUMPRODUCT(--($I487&gt;'I-Baremo_Regulación_Lapesa'!$B$4:$B$8),--($I487&lt;='I-Baremo_Regulación_Lapesa'!$C$4:$C$8),'I-Baremo_Regulación_Lapesa'!$D$4:$D$8))</f>
        <v>1650</v>
      </c>
      <c r="O487" s="78">
        <f t="shared" si="82"/>
        <v>2357.1428571428573</v>
      </c>
      <c r="P487" s="112">
        <f t="shared" si="83"/>
        <v>38510</v>
      </c>
      <c r="Q487" s="74">
        <f t="shared" si="84"/>
        <v>55014.285714285717</v>
      </c>
      <c r="R487" s="113">
        <f>INDEX('I-Baremo_Legalización'!$D$4:$D$100,MATCH($E487,'I-Baremo_Legalización'!$C$4:$C$100,0),1)</f>
        <v>2038.3500000000001</v>
      </c>
      <c r="S487" s="113" cm="1">
        <f t="array" ref="S487">+INDEX('I-Baremo_Acuerdo_Marco'!$F$2:$F$221,MATCH($C487&amp;$E487&amp;$G487,'I-Baremo_Acuerdo_Marco'!$C$2:$C$221&amp;'I-Baremo_Acuerdo_Marco'!$D$2:$D$221&amp;'I-Baremo_Acuerdo_Marco'!$E$2:$E$221,0))</f>
        <v>14140.511000000002</v>
      </c>
      <c r="T487" s="112">
        <f t="shared" si="89"/>
        <v>54688.861000000004</v>
      </c>
      <c r="U487" s="116">
        <f t="shared" si="85"/>
        <v>71193.146714285715</v>
      </c>
      <c r="V487" s="74" t="str">
        <f t="shared" si="86"/>
        <v>AéreoC1652</v>
      </c>
      <c r="W487" s="148">
        <f>+IF(AND($C487='C-Aux_CA'!$C$7,$D487='C-Aux_CA'!$C$5,$I487&gt;='C-Aux_CA'!$C$14,$H487&gt;='C-Aux_CA'!$C$15),1,0)</f>
        <v>0</v>
      </c>
      <c r="X487" s="148">
        <f t="shared" si="87"/>
        <v>1</v>
      </c>
      <c r="Y487" s="151" cm="1">
        <f t="array" ref="Y487">IF(W487=0,0,SUMPRODUCT(--($T487&gt;='C-BaremoVectorial'!$T$4:$T$1101),--(1=$W$4:$W$1101)))</f>
        <v>0</v>
      </c>
      <c r="Z487" s="151">
        <f t="shared" si="88"/>
        <v>0</v>
      </c>
      <c r="AA487" s="151" cm="1">
        <f t="array" ref="AA487">IF($W487=0,0,SUMPRODUCT(--(1=$W$4:$W$1101),--($U487&gt;='C-BaremoVectorial'!$U$4:$U$1101)))</f>
        <v>0</v>
      </c>
      <c r="AB487" s="21"/>
      <c r="AC487" s="21"/>
      <c r="AD487" s="21"/>
    </row>
    <row r="488" spans="1:30" ht="14.5" x14ac:dyDescent="0.35">
      <c r="A488" s="73">
        <f t="shared" si="79"/>
        <v>46</v>
      </c>
      <c r="B488" s="79" t="s">
        <v>8274</v>
      </c>
      <c r="C488" s="79" t="s">
        <v>8244</v>
      </c>
      <c r="D488" s="79" t="s">
        <v>15</v>
      </c>
      <c r="E488" s="79" t="s">
        <v>34</v>
      </c>
      <c r="F488" s="183">
        <v>1</v>
      </c>
      <c r="G488" s="79" t="s">
        <v>8295</v>
      </c>
      <c r="H488" s="78">
        <v>29000</v>
      </c>
      <c r="I488" s="74" cm="1">
        <f t="array" ref="I488">+INDEX('I-Gasificación'!$G$5:$G$1100,MATCH($C488&amp;$D488&amp;$E488&amp;$G488,'I-Gasificación'!$C$5:$C$1100&amp;'I-Gasificación'!$D$5:$D$1100&amp;'I-Gasificación'!$E$5:$E$1100&amp;'I-Gasificación'!$F$5:$F$1100,0))</f>
        <v>1778</v>
      </c>
      <c r="J488" s="112">
        <f>INDEX('I-Baremo_Depósitos_Lapesa'!$C:$C,MATCH($E488,'I-Baremo_Depósitos_Lapesa'!$B:$B,0),1)</f>
        <v>22724</v>
      </c>
      <c r="K488" s="78">
        <f t="shared" si="80"/>
        <v>32462.857142857145</v>
      </c>
      <c r="L488" s="122">
        <f>INDEX('I-Baremo_VA_Lapesa'!$D$5:$K$66,MATCH($E488,'I-Baremo_VA_Lapesa'!$C$5:$C$66,0),MATCH($G488,'I-Baremo_VA_Lapesa'!$D$4:$K$4,0))</f>
        <v>16411</v>
      </c>
      <c r="M488" s="123">
        <f t="shared" si="81"/>
        <v>23444.285714285717</v>
      </c>
      <c r="N488" s="113" cm="1">
        <f t="array" ref="N488">IF(AND($H488&lt;=4800,$I488&lt;=560),0,SUMPRODUCT(--($I488&gt;'I-Baremo_Regulación_Lapesa'!$B$4:$B$8),--($I488&lt;='I-Baremo_Regulación_Lapesa'!$C$4:$C$8),'I-Baremo_Regulación_Lapesa'!$D$4:$D$8))</f>
        <v>1650</v>
      </c>
      <c r="O488" s="78">
        <f t="shared" si="82"/>
        <v>2357.1428571428573</v>
      </c>
      <c r="P488" s="112">
        <f t="shared" si="83"/>
        <v>40785</v>
      </c>
      <c r="Q488" s="74">
        <f t="shared" si="84"/>
        <v>58264.285714285717</v>
      </c>
      <c r="R488" s="113">
        <f>INDEX('I-Baremo_Legalización'!$D$4:$D$100,MATCH($E488,'I-Baremo_Legalización'!$C$4:$C$100,0),1)</f>
        <v>2038.3500000000001</v>
      </c>
      <c r="S488" s="113" cm="1">
        <f t="array" ref="S488">+INDEX('I-Baremo_Acuerdo_Marco'!$F$2:$F$221,MATCH($C488&amp;$E488&amp;$G488,'I-Baremo_Acuerdo_Marco'!$C$2:$C$221&amp;'I-Baremo_Acuerdo_Marco'!$D$2:$D$221&amp;'I-Baremo_Acuerdo_Marco'!$E$2:$E$221,0))</f>
        <v>14825.811000000002</v>
      </c>
      <c r="T488" s="112">
        <f t="shared" si="89"/>
        <v>57649.161</v>
      </c>
      <c r="U488" s="116">
        <f t="shared" si="85"/>
        <v>75128.446714285717</v>
      </c>
      <c r="V488" s="74" t="str">
        <f t="shared" si="86"/>
        <v>AéreoC1778</v>
      </c>
      <c r="W488" s="148">
        <f>+IF(AND($C488='C-Aux_CA'!$C$7,$D488='C-Aux_CA'!$C$5,$I488&gt;='C-Aux_CA'!$C$14,$H488&gt;='C-Aux_CA'!$C$15),1,0)</f>
        <v>0</v>
      </c>
      <c r="X488" s="148">
        <f t="shared" si="87"/>
        <v>1</v>
      </c>
      <c r="Y488" s="151" cm="1">
        <f t="array" ref="Y488">IF(W488=0,0,SUMPRODUCT(--($T488&gt;='C-BaremoVectorial'!$T$4:$T$1101),--(1=$W$4:$W$1101)))</f>
        <v>0</v>
      </c>
      <c r="Z488" s="151">
        <f t="shared" si="88"/>
        <v>0</v>
      </c>
      <c r="AA488" s="151" cm="1">
        <f t="array" ref="AA488">IF($W488=0,0,SUMPRODUCT(--(1=$W$4:$W$1101),--($U488&gt;='C-BaremoVectorial'!$U$4:$U$1101)))</f>
        <v>0</v>
      </c>
      <c r="AB488" s="21"/>
      <c r="AC488" s="21"/>
      <c r="AD488" s="21"/>
    </row>
    <row r="489" spans="1:30" ht="14.5" x14ac:dyDescent="0.35">
      <c r="A489" s="73">
        <f t="shared" si="79"/>
        <v>47</v>
      </c>
      <c r="B489" s="79" t="s">
        <v>8274</v>
      </c>
      <c r="C489" s="79" t="s">
        <v>8244</v>
      </c>
      <c r="D489" s="79" t="s">
        <v>15</v>
      </c>
      <c r="E489" s="79" t="s">
        <v>35</v>
      </c>
      <c r="F489" s="183">
        <v>1</v>
      </c>
      <c r="G489" s="79" t="s">
        <v>8295</v>
      </c>
      <c r="H489" s="78">
        <v>34000</v>
      </c>
      <c r="I489" s="74" cm="1">
        <f t="array" ref="I489">+INDEX('I-Gasificación'!$G$5:$G$1100,MATCH($C489&amp;$D489&amp;$E489&amp;$G489,'I-Gasificación'!$C$5:$C$1100&amp;'I-Gasificación'!$D$5:$D$1100&amp;'I-Gasificación'!$E$5:$E$1100&amp;'I-Gasificación'!$F$5:$F$1100,0))</f>
        <v>1904</v>
      </c>
      <c r="J489" s="112">
        <f>INDEX('I-Baremo_Depósitos_Lapesa'!$C:$C,MATCH($E489,'I-Baremo_Depósitos_Lapesa'!$B:$B,0),1)</f>
        <v>25239</v>
      </c>
      <c r="K489" s="78">
        <f t="shared" si="80"/>
        <v>36055.71428571429</v>
      </c>
      <c r="L489" s="122">
        <f>INDEX('I-Baremo_VA_Lapesa'!$D$5:$K$66,MATCH($E489,'I-Baremo_VA_Lapesa'!$C$5:$C$66,0),MATCH($G489,'I-Baremo_VA_Lapesa'!$D$4:$K$4,0))</f>
        <v>12787</v>
      </c>
      <c r="M489" s="123">
        <f t="shared" si="81"/>
        <v>18267.142857142859</v>
      </c>
      <c r="N489" s="113" cm="1">
        <f t="array" ref="N489">IF(AND($H489&lt;=4800,$I489&lt;=560),0,SUMPRODUCT(--($I489&gt;'I-Baremo_Regulación_Lapesa'!$B$4:$B$8),--($I489&lt;='I-Baremo_Regulación_Lapesa'!$C$4:$C$8),'I-Baremo_Regulación_Lapesa'!$D$4:$D$8))</f>
        <v>1650</v>
      </c>
      <c r="O489" s="78">
        <f t="shared" si="82"/>
        <v>2357.1428571428573</v>
      </c>
      <c r="P489" s="112">
        <f t="shared" si="83"/>
        <v>39676</v>
      </c>
      <c r="Q489" s="74">
        <f t="shared" si="84"/>
        <v>56680</v>
      </c>
      <c r="R489" s="113">
        <f>INDEX('I-Baremo_Legalización'!$D$4:$D$100,MATCH($E489,'I-Baremo_Legalización'!$C$4:$C$100,0),1)</f>
        <v>2038.3500000000001</v>
      </c>
      <c r="S489" s="113" cm="1">
        <f t="array" ref="S489">+INDEX('I-Baremo_Acuerdo_Marco'!$F$2:$F$221,MATCH($C489&amp;$E489&amp;$G489,'I-Baremo_Acuerdo_Marco'!$C$2:$C$221&amp;'I-Baremo_Acuerdo_Marco'!$D$2:$D$221&amp;'I-Baremo_Acuerdo_Marco'!$E$2:$E$221,0))</f>
        <v>18731.911</v>
      </c>
      <c r="T489" s="112">
        <f t="shared" si="89"/>
        <v>60446.260999999999</v>
      </c>
      <c r="U489" s="116">
        <f t="shared" si="85"/>
        <v>77450.260999999999</v>
      </c>
      <c r="V489" s="74" t="str">
        <f t="shared" si="86"/>
        <v>AéreoC1904</v>
      </c>
      <c r="W489" s="148">
        <f>+IF(AND($C489='C-Aux_CA'!$C$7,$D489='C-Aux_CA'!$C$5,$I489&gt;='C-Aux_CA'!$C$14,$H489&gt;='C-Aux_CA'!$C$15),1,0)</f>
        <v>0</v>
      </c>
      <c r="X489" s="148">
        <f t="shared" si="87"/>
        <v>1</v>
      </c>
      <c r="Y489" s="151" cm="1">
        <f t="array" ref="Y489">IF(W489=0,0,SUMPRODUCT(--($T489&gt;='C-BaremoVectorial'!$T$4:$T$1101),--(1=$W$4:$W$1101)))</f>
        <v>0</v>
      </c>
      <c r="Z489" s="151">
        <f t="shared" si="88"/>
        <v>0</v>
      </c>
      <c r="AA489" s="151" cm="1">
        <f t="array" ref="AA489">IF($W489=0,0,SUMPRODUCT(--(1=$W$4:$W$1101),--($U489&gt;='C-BaremoVectorial'!$U$4:$U$1101)))</f>
        <v>0</v>
      </c>
      <c r="AB489" s="21"/>
      <c r="AC489" s="21"/>
      <c r="AD489" s="21"/>
    </row>
    <row r="490" spans="1:30" ht="14.5" x14ac:dyDescent="0.35">
      <c r="A490" s="73">
        <f t="shared" si="79"/>
        <v>48</v>
      </c>
      <c r="B490" s="79" t="s">
        <v>8274</v>
      </c>
      <c r="C490" s="79" t="s">
        <v>8244</v>
      </c>
      <c r="D490" s="79" t="s">
        <v>15</v>
      </c>
      <c r="E490" s="79" t="s">
        <v>36</v>
      </c>
      <c r="F490" s="183">
        <v>1</v>
      </c>
      <c r="G490" s="79" t="s">
        <v>8295</v>
      </c>
      <c r="H490" s="78">
        <v>33000</v>
      </c>
      <c r="I490" s="74" cm="1">
        <f t="array" ref="I490">+INDEX('I-Gasificación'!$G$5:$G$1100,MATCH($C490&amp;$D490&amp;$E490&amp;$G490,'I-Gasificación'!$C$5:$C$1100&amp;'I-Gasificación'!$D$5:$D$1100&amp;'I-Gasificación'!$E$5:$E$1100&amp;'I-Gasificación'!$F$5:$F$1100,0))</f>
        <v>1722</v>
      </c>
      <c r="J490" s="112">
        <f>INDEX('I-Baremo_Depósitos_Lapesa'!$C:$C,MATCH($E490,'I-Baremo_Depósitos_Lapesa'!$B:$B,0),1)</f>
        <v>33708</v>
      </c>
      <c r="K490" s="78">
        <f t="shared" si="80"/>
        <v>48154.285714285717</v>
      </c>
      <c r="L490" s="122">
        <f>INDEX('I-Baremo_VA_Lapesa'!$D$5:$K$66,MATCH($E490,'I-Baremo_VA_Lapesa'!$C$5:$C$66,0),MATCH($G490,'I-Baremo_VA_Lapesa'!$D$4:$K$4,0))</f>
        <v>12787</v>
      </c>
      <c r="M490" s="123">
        <f t="shared" si="81"/>
        <v>18267.142857142859</v>
      </c>
      <c r="N490" s="113" cm="1">
        <f t="array" ref="N490">IF(AND($H490&lt;=4800,$I490&lt;=560),0,SUMPRODUCT(--($I490&gt;'I-Baremo_Regulación_Lapesa'!$B$4:$B$8),--($I490&lt;='I-Baremo_Regulación_Lapesa'!$C$4:$C$8),'I-Baremo_Regulación_Lapesa'!$D$4:$D$8))</f>
        <v>1650</v>
      </c>
      <c r="O490" s="78">
        <f t="shared" si="82"/>
        <v>2357.1428571428573</v>
      </c>
      <c r="P490" s="112">
        <f t="shared" si="83"/>
        <v>48145</v>
      </c>
      <c r="Q490" s="74">
        <f t="shared" si="84"/>
        <v>68778.571428571435</v>
      </c>
      <c r="R490" s="113">
        <f>INDEX('I-Baremo_Legalización'!$D$4:$D$100,MATCH($E490,'I-Baremo_Legalización'!$C$4:$C$100,0),1)</f>
        <v>2038.3500000000001</v>
      </c>
      <c r="S490" s="113" cm="1">
        <f t="array" ref="S490">+INDEX('I-Baremo_Acuerdo_Marco'!$F$2:$F$221,MATCH($C490&amp;$E490&amp;$G490,'I-Baremo_Acuerdo_Marco'!$C$2:$C$221&amp;'I-Baremo_Acuerdo_Marco'!$D$2:$D$221&amp;'I-Baremo_Acuerdo_Marco'!$E$2:$E$221,0))</f>
        <v>20528.210999999999</v>
      </c>
      <c r="T490" s="112">
        <f t="shared" si="89"/>
        <v>70711.561000000002</v>
      </c>
      <c r="U490" s="116">
        <f t="shared" si="85"/>
        <v>91345.132428571436</v>
      </c>
      <c r="V490" s="74" t="str">
        <f t="shared" si="86"/>
        <v>AéreoC1722</v>
      </c>
      <c r="W490" s="148">
        <f>+IF(AND($C490='C-Aux_CA'!$C$7,$D490='C-Aux_CA'!$C$5,$I490&gt;='C-Aux_CA'!$C$14,$H490&gt;='C-Aux_CA'!$C$15),1,0)</f>
        <v>0</v>
      </c>
      <c r="X490" s="148">
        <f t="shared" si="87"/>
        <v>1</v>
      </c>
      <c r="Y490" s="151" cm="1">
        <f t="array" ref="Y490">IF(W490=0,0,SUMPRODUCT(--($T490&gt;='C-BaremoVectorial'!$T$4:$T$1101),--(1=$W$4:$W$1101)))</f>
        <v>0</v>
      </c>
      <c r="Z490" s="151">
        <f t="shared" si="88"/>
        <v>0</v>
      </c>
      <c r="AA490" s="151" cm="1">
        <f t="array" ref="AA490">IF($W490=0,0,SUMPRODUCT(--(1=$W$4:$W$1101),--($U490&gt;='C-BaremoVectorial'!$U$4:$U$1101)))</f>
        <v>0</v>
      </c>
      <c r="AB490" s="21"/>
      <c r="AC490" s="21"/>
      <c r="AD490" s="21"/>
    </row>
    <row r="491" spans="1:30" ht="14.5" x14ac:dyDescent="0.35">
      <c r="A491" s="73">
        <f t="shared" si="79"/>
        <v>49</v>
      </c>
      <c r="B491" s="79" t="s">
        <v>8274</v>
      </c>
      <c r="C491" s="79" t="s">
        <v>8244</v>
      </c>
      <c r="D491" s="79" t="s">
        <v>15</v>
      </c>
      <c r="E491" s="79" t="s">
        <v>37</v>
      </c>
      <c r="F491" s="183">
        <v>1</v>
      </c>
      <c r="G491" s="79" t="s">
        <v>8295</v>
      </c>
      <c r="H491" s="78">
        <v>50000</v>
      </c>
      <c r="I491" s="74" cm="1">
        <f t="array" ref="I491">+INDEX('I-Gasificación'!$G$5:$G$1100,MATCH($C491&amp;$D491&amp;$E491&amp;$G491,'I-Gasificación'!$C$5:$C$1100&amp;'I-Gasificación'!$D$5:$D$1100&amp;'I-Gasificación'!$E$5:$E$1100&amp;'I-Gasificación'!$F$5:$F$1100,0))</f>
        <v>2100</v>
      </c>
      <c r="J491" s="112">
        <f>INDEX('I-Baremo_Depósitos_Lapesa'!$C:$C,MATCH($E491,'I-Baremo_Depósitos_Lapesa'!$B:$B,0),1)</f>
        <v>44444</v>
      </c>
      <c r="K491" s="78">
        <f t="shared" si="80"/>
        <v>63491.428571428572</v>
      </c>
      <c r="L491" s="122">
        <f>INDEX('I-Baremo_VA_Lapesa'!$D$5:$K$66,MATCH($E491,'I-Baremo_VA_Lapesa'!$C$5:$C$66,0),MATCH($G491,'I-Baremo_VA_Lapesa'!$D$4:$K$4,0))</f>
        <v>12787</v>
      </c>
      <c r="M491" s="123">
        <f t="shared" si="81"/>
        <v>18267.142857142859</v>
      </c>
      <c r="N491" s="113" cm="1">
        <f t="array" ref="N491">IF(AND($H491&lt;=4800,$I491&lt;=560),0,SUMPRODUCT(--($I491&gt;'I-Baremo_Regulación_Lapesa'!$B$4:$B$8),--($I491&lt;='I-Baremo_Regulación_Lapesa'!$C$4:$C$8),'I-Baremo_Regulación_Lapesa'!$D$4:$D$8))</f>
        <v>1650</v>
      </c>
      <c r="O491" s="78">
        <f t="shared" si="82"/>
        <v>2357.1428571428573</v>
      </c>
      <c r="P491" s="112">
        <f t="shared" si="83"/>
        <v>58881</v>
      </c>
      <c r="Q491" s="74">
        <f t="shared" si="84"/>
        <v>84115.71428571429</v>
      </c>
      <c r="R491" s="113">
        <f>INDEX('I-Baremo_Legalización'!$D$4:$D$100,MATCH($E491,'I-Baremo_Legalización'!$C$4:$C$100,0),1)</f>
        <v>2038.3500000000001</v>
      </c>
      <c r="S491" s="113" cm="1">
        <f t="array" ref="S491">+INDEX('I-Baremo_Acuerdo_Marco'!$F$2:$F$221,MATCH($C491&amp;$E491&amp;$G491,'I-Baremo_Acuerdo_Marco'!$C$2:$C$221&amp;'I-Baremo_Acuerdo_Marco'!$D$2:$D$221&amp;'I-Baremo_Acuerdo_Marco'!$E$2:$E$221,0))</f>
        <v>21545.710999999999</v>
      </c>
      <c r="T491" s="112">
        <f t="shared" si="89"/>
        <v>82465.061000000002</v>
      </c>
      <c r="U491" s="116">
        <f t="shared" si="85"/>
        <v>107699.77528571429</v>
      </c>
      <c r="V491" s="74" t="str">
        <f t="shared" si="86"/>
        <v>AéreoC2100</v>
      </c>
      <c r="W491" s="148">
        <f>+IF(AND($C491='C-Aux_CA'!$C$7,$D491='C-Aux_CA'!$C$5,$I491&gt;='C-Aux_CA'!$C$14,$H491&gt;='C-Aux_CA'!$C$15),1,0)</f>
        <v>0</v>
      </c>
      <c r="X491" s="148">
        <f t="shared" si="87"/>
        <v>1</v>
      </c>
      <c r="Y491" s="151" cm="1">
        <f t="array" ref="Y491">IF(W491=0,0,SUMPRODUCT(--($T491&gt;='C-BaremoVectorial'!$T$4:$T$1101),--(1=$W$4:$W$1101)))</f>
        <v>0</v>
      </c>
      <c r="Z491" s="151">
        <f t="shared" si="88"/>
        <v>0</v>
      </c>
      <c r="AA491" s="151" cm="1">
        <f t="array" ref="AA491">IF($W491=0,0,SUMPRODUCT(--(1=$W$4:$W$1101),--($U491&gt;='C-BaremoVectorial'!$U$4:$U$1101)))</f>
        <v>0</v>
      </c>
      <c r="AB491" s="21"/>
      <c r="AC491" s="21"/>
      <c r="AD491" s="21"/>
    </row>
    <row r="492" spans="1:30" ht="14.5" x14ac:dyDescent="0.35">
      <c r="A492" s="73">
        <f t="shared" si="79"/>
        <v>50</v>
      </c>
      <c r="B492" s="79" t="s">
        <v>8274</v>
      </c>
      <c r="C492" s="79" t="s">
        <v>8244</v>
      </c>
      <c r="D492" s="79" t="s">
        <v>15</v>
      </c>
      <c r="E492" s="79" t="s">
        <v>38</v>
      </c>
      <c r="F492" s="183">
        <v>1</v>
      </c>
      <c r="G492" s="79" t="s">
        <v>8295</v>
      </c>
      <c r="H492" s="78">
        <v>59000</v>
      </c>
      <c r="I492" s="74" cm="1">
        <f t="array" ref="I492">+INDEX('I-Gasificación'!$G$5:$G$1100,MATCH($C492&amp;$D492&amp;$E492&amp;$G492,'I-Gasificación'!$C$5:$C$1100&amp;'I-Gasificación'!$D$5:$D$1100&amp;'I-Gasificación'!$E$5:$E$1100&amp;'I-Gasificación'!$F$5:$F$1100,0))</f>
        <v>2324</v>
      </c>
      <c r="J492" s="112">
        <f>INDEX('I-Baremo_Depósitos_Lapesa'!$C:$C,MATCH($E492,'I-Baremo_Depósitos_Lapesa'!$B:$B,0),1)</f>
        <v>54246</v>
      </c>
      <c r="K492" s="78">
        <f t="shared" si="80"/>
        <v>77494.285714285725</v>
      </c>
      <c r="L492" s="122">
        <f>INDEX('I-Baremo_VA_Lapesa'!$D$5:$K$66,MATCH($E492,'I-Baremo_VA_Lapesa'!$C$5:$C$66,0),MATCH($G492,'I-Baremo_VA_Lapesa'!$D$4:$K$4,0))</f>
        <v>12787</v>
      </c>
      <c r="M492" s="123">
        <f t="shared" si="81"/>
        <v>18267.142857142859</v>
      </c>
      <c r="N492" s="113" cm="1">
        <f t="array" ref="N492">IF(AND($H492&lt;=4800,$I492&lt;=560),0,SUMPRODUCT(--($I492&gt;'I-Baremo_Regulación_Lapesa'!$B$4:$B$8),--($I492&lt;='I-Baremo_Regulación_Lapesa'!$C$4:$C$8),'I-Baremo_Regulación_Lapesa'!$D$4:$D$8))</f>
        <v>1760</v>
      </c>
      <c r="O492" s="78">
        <f t="shared" si="82"/>
        <v>2514.2857142857142</v>
      </c>
      <c r="P492" s="112">
        <f t="shared" si="83"/>
        <v>68793</v>
      </c>
      <c r="Q492" s="74">
        <f t="shared" si="84"/>
        <v>98275.71428571429</v>
      </c>
      <c r="R492" s="113">
        <f>INDEX('I-Baremo_Legalización'!$D$4:$D$100,MATCH($E492,'I-Baremo_Legalización'!$C$4:$C$100,0),1)</f>
        <v>2038.3500000000001</v>
      </c>
      <c r="S492" s="113" cm="1">
        <f t="array" ref="S492">+INDEX('I-Baremo_Acuerdo_Marco'!$F$2:$F$221,MATCH($C492&amp;$E492&amp;$G492,'I-Baremo_Acuerdo_Marco'!$C$2:$C$221&amp;'I-Baremo_Acuerdo_Marco'!$D$2:$D$221&amp;'I-Baremo_Acuerdo_Marco'!$E$2:$E$221,0))</f>
        <v>23534.510999999999</v>
      </c>
      <c r="T492" s="112">
        <f t="shared" si="89"/>
        <v>94365.861000000004</v>
      </c>
      <c r="U492" s="116">
        <f t="shared" si="85"/>
        <v>123848.57528571429</v>
      </c>
      <c r="V492" s="74" t="str">
        <f t="shared" si="86"/>
        <v>AéreoC2324</v>
      </c>
      <c r="W492" s="148">
        <f>+IF(AND($C492='C-Aux_CA'!$C$7,$D492='C-Aux_CA'!$C$5,$I492&gt;='C-Aux_CA'!$C$14,$H492&gt;='C-Aux_CA'!$C$15),1,0)</f>
        <v>0</v>
      </c>
      <c r="X492" s="148">
        <f t="shared" si="87"/>
        <v>1</v>
      </c>
      <c r="Y492" s="151" cm="1">
        <f t="array" ref="Y492">IF(W492=0,0,SUMPRODUCT(--($T492&gt;='C-BaremoVectorial'!$T$4:$T$1101),--(1=$W$4:$W$1101)))</f>
        <v>0</v>
      </c>
      <c r="Z492" s="151">
        <f t="shared" si="88"/>
        <v>0</v>
      </c>
      <c r="AA492" s="151" cm="1">
        <f t="array" ref="AA492">IF($W492=0,0,SUMPRODUCT(--(1=$W$4:$W$1101),--($U492&gt;='C-BaremoVectorial'!$U$4:$U$1101)))</f>
        <v>0</v>
      </c>
      <c r="AB492" s="21"/>
      <c r="AC492" s="21"/>
      <c r="AD492" s="21"/>
    </row>
    <row r="493" spans="1:30" ht="14.5" x14ac:dyDescent="0.35">
      <c r="A493" s="73">
        <f t="shared" si="79"/>
        <v>51</v>
      </c>
      <c r="B493" s="79" t="s">
        <v>8274</v>
      </c>
      <c r="C493" s="79" t="s">
        <v>8244</v>
      </c>
      <c r="D493" s="79" t="s">
        <v>15</v>
      </c>
      <c r="E493" s="79" t="s">
        <v>39</v>
      </c>
      <c r="F493" s="183">
        <v>1</v>
      </c>
      <c r="G493" s="79" t="s">
        <v>8295</v>
      </c>
      <c r="H493" s="78">
        <v>50000</v>
      </c>
      <c r="I493" s="74" cm="1">
        <f t="array" ref="I493">+INDEX('I-Gasificación'!$G$5:$G$1100,MATCH($C493&amp;$D493&amp;$E493&amp;$G493,'I-Gasificación'!$C$5:$C$1100&amp;'I-Gasificación'!$D$5:$D$1100&amp;'I-Gasificación'!$E$5:$E$1100&amp;'I-Gasificación'!$F$5:$F$1100,0))</f>
        <v>2016</v>
      </c>
      <c r="J493" s="112">
        <f>INDEX('I-Baremo_Depósitos_Lapesa'!$C:$C,MATCH($E493,'I-Baremo_Depósitos_Lapesa'!$B:$B,0),1)</f>
        <v>45432</v>
      </c>
      <c r="K493" s="78">
        <f t="shared" si="80"/>
        <v>64902.857142857145</v>
      </c>
      <c r="L493" s="122">
        <f>INDEX('I-Baremo_VA_Lapesa'!$D$5:$K$66,MATCH($E493,'I-Baremo_VA_Lapesa'!$C$5:$C$66,0),MATCH($G493,'I-Baremo_VA_Lapesa'!$D$4:$K$4,0))</f>
        <v>12787</v>
      </c>
      <c r="M493" s="123">
        <f t="shared" si="81"/>
        <v>18267.142857142859</v>
      </c>
      <c r="N493" s="113" cm="1">
        <f t="array" ref="N493">IF(AND($H493&lt;=4800,$I493&lt;=560),0,SUMPRODUCT(--($I493&gt;'I-Baremo_Regulación_Lapesa'!$B$4:$B$8),--($I493&lt;='I-Baremo_Regulación_Lapesa'!$C$4:$C$8),'I-Baremo_Regulación_Lapesa'!$D$4:$D$8))</f>
        <v>1650</v>
      </c>
      <c r="O493" s="78">
        <f t="shared" si="82"/>
        <v>2357.1428571428573</v>
      </c>
      <c r="P493" s="112">
        <f t="shared" si="83"/>
        <v>59869</v>
      </c>
      <c r="Q493" s="74">
        <f t="shared" si="84"/>
        <v>85527.142857142855</v>
      </c>
      <c r="R493" s="113">
        <f>INDEX('I-Baremo_Legalización'!$D$4:$D$100,MATCH($E493,'I-Baremo_Legalización'!$C$4:$C$100,0),1)</f>
        <v>2038.3500000000001</v>
      </c>
      <c r="S493" s="113" cm="1">
        <f t="array" ref="S493">+INDEX('I-Baremo_Acuerdo_Marco'!$F$2:$F$221,MATCH($C493&amp;$E493&amp;$G493,'I-Baremo_Acuerdo_Marco'!$C$2:$C$221&amp;'I-Baremo_Acuerdo_Marco'!$D$2:$D$221&amp;'I-Baremo_Acuerdo_Marco'!$E$2:$E$221,0))</f>
        <v>22913.010999999999</v>
      </c>
      <c r="T493" s="112">
        <f t="shared" si="89"/>
        <v>84820.361000000004</v>
      </c>
      <c r="U493" s="116">
        <f t="shared" si="85"/>
        <v>110478.50385714286</v>
      </c>
      <c r="V493" s="74" t="str">
        <f t="shared" si="86"/>
        <v>AéreoC2016</v>
      </c>
      <c r="W493" s="148">
        <f>+IF(AND($C493='C-Aux_CA'!$C$7,$D493='C-Aux_CA'!$C$5,$I493&gt;='C-Aux_CA'!$C$14,$H493&gt;='C-Aux_CA'!$C$15),1,0)</f>
        <v>0</v>
      </c>
      <c r="X493" s="148">
        <f t="shared" si="87"/>
        <v>1</v>
      </c>
      <c r="Y493" s="151" cm="1">
        <f t="array" ref="Y493">IF(W493=0,0,SUMPRODUCT(--($T493&gt;='C-BaremoVectorial'!$T$4:$T$1101),--(1=$W$4:$W$1101)))</f>
        <v>0</v>
      </c>
      <c r="Z493" s="151">
        <f t="shared" si="88"/>
        <v>0</v>
      </c>
      <c r="AA493" s="151" cm="1">
        <f t="array" ref="AA493">IF($W493=0,0,SUMPRODUCT(--(1=$W$4:$W$1101),--($U493&gt;='C-BaremoVectorial'!$U$4:$U$1101)))</f>
        <v>0</v>
      </c>
      <c r="AB493" s="21"/>
      <c r="AC493" s="21"/>
      <c r="AD493" s="21"/>
    </row>
    <row r="494" spans="1:30" ht="14.5" x14ac:dyDescent="0.35">
      <c r="A494" s="73">
        <f t="shared" si="79"/>
        <v>52</v>
      </c>
      <c r="B494" s="79" t="s">
        <v>8274</v>
      </c>
      <c r="C494" s="79" t="s">
        <v>8244</v>
      </c>
      <c r="D494" s="79" t="s">
        <v>15</v>
      </c>
      <c r="E494" s="79" t="s">
        <v>40</v>
      </c>
      <c r="F494" s="183">
        <v>1</v>
      </c>
      <c r="G494" s="79" t="s">
        <v>8295</v>
      </c>
      <c r="H494" s="78">
        <v>69000</v>
      </c>
      <c r="I494" s="74" cm="1">
        <f t="array" ref="I494">+INDEX('I-Gasificación'!$G$5:$G$1100,MATCH($C494&amp;$D494&amp;$E494&amp;$G494,'I-Gasificación'!$C$5:$C$1100&amp;'I-Gasificación'!$D$5:$D$1100&amp;'I-Gasificación'!$E$5:$E$1100&amp;'I-Gasificación'!$F$5:$F$1100,0))</f>
        <v>2534</v>
      </c>
      <c r="J494" s="112">
        <f>INDEX('I-Baremo_Depósitos_Lapesa'!$C:$C,MATCH($E494,'I-Baremo_Depósitos_Lapesa'!$B:$B,0),1)</f>
        <v>67147</v>
      </c>
      <c r="K494" s="78">
        <f t="shared" si="80"/>
        <v>95924.285714285725</v>
      </c>
      <c r="L494" s="122">
        <f>INDEX('I-Baremo_VA_Lapesa'!$D$5:$K$66,MATCH($E494,'I-Baremo_VA_Lapesa'!$C$5:$C$66,0),MATCH($G494,'I-Baremo_VA_Lapesa'!$D$4:$K$4,0))</f>
        <v>12787</v>
      </c>
      <c r="M494" s="123">
        <f t="shared" si="81"/>
        <v>18267.142857142859</v>
      </c>
      <c r="N494" s="113" cm="1">
        <f t="array" ref="N494">IF(AND($H494&lt;=4800,$I494&lt;=560),0,SUMPRODUCT(--($I494&gt;'I-Baremo_Regulación_Lapesa'!$B$4:$B$8),--($I494&lt;='I-Baremo_Regulación_Lapesa'!$C$4:$C$8),'I-Baremo_Regulación_Lapesa'!$D$4:$D$8))</f>
        <v>1760</v>
      </c>
      <c r="O494" s="78">
        <f t="shared" si="82"/>
        <v>2514.2857142857142</v>
      </c>
      <c r="P494" s="112">
        <f t="shared" si="83"/>
        <v>81694</v>
      </c>
      <c r="Q494" s="74">
        <f t="shared" si="84"/>
        <v>116705.71428571429</v>
      </c>
      <c r="R494" s="113">
        <f>INDEX('I-Baremo_Legalización'!$D$4:$D$100,MATCH($E494,'I-Baremo_Legalización'!$C$4:$C$100,0),1)</f>
        <v>3215.3500000000004</v>
      </c>
      <c r="S494" s="113" cm="1">
        <f t="array" ref="S494">+INDEX('I-Baremo_Acuerdo_Marco'!$F$2:$F$221,MATCH($C494&amp;$E494&amp;$G494,'I-Baremo_Acuerdo_Marco'!$C$2:$C$221&amp;'I-Baremo_Acuerdo_Marco'!$D$2:$D$221&amp;'I-Baremo_Acuerdo_Marco'!$E$2:$E$221,0))</f>
        <v>24013.010999999999</v>
      </c>
      <c r="T494" s="112">
        <f t="shared" si="89"/>
        <v>108922.361</v>
      </c>
      <c r="U494" s="116">
        <f t="shared" si="85"/>
        <v>143934.07528571429</v>
      </c>
      <c r="V494" s="74" t="str">
        <f t="shared" si="86"/>
        <v>AéreoC2534</v>
      </c>
      <c r="W494" s="148">
        <f>+IF(AND($C494='C-Aux_CA'!$C$7,$D494='C-Aux_CA'!$C$5,$I494&gt;='C-Aux_CA'!$C$14,$H494&gt;='C-Aux_CA'!$C$15),1,0)</f>
        <v>0</v>
      </c>
      <c r="X494" s="148">
        <f t="shared" si="87"/>
        <v>1</v>
      </c>
      <c r="Y494" s="151" cm="1">
        <f t="array" ref="Y494">IF(W494=0,0,SUMPRODUCT(--($T494&gt;='C-BaremoVectorial'!$T$4:$T$1101),--(1=$W$4:$W$1101)))</f>
        <v>0</v>
      </c>
      <c r="Z494" s="151">
        <f t="shared" si="88"/>
        <v>0</v>
      </c>
      <c r="AA494" s="151" cm="1">
        <f t="array" ref="AA494">IF($W494=0,0,SUMPRODUCT(--(1=$W$4:$W$1101),--($U494&gt;='C-BaremoVectorial'!$U$4:$U$1101)))</f>
        <v>0</v>
      </c>
      <c r="AB494" s="21"/>
      <c r="AC494" s="21"/>
      <c r="AD494" s="21"/>
    </row>
    <row r="495" spans="1:30" ht="14.5" x14ac:dyDescent="0.35">
      <c r="A495" s="73">
        <f t="shared" si="79"/>
        <v>53</v>
      </c>
      <c r="B495" s="79" t="s">
        <v>8275</v>
      </c>
      <c r="C495" s="79" t="s">
        <v>8244</v>
      </c>
      <c r="D495" s="79" t="s">
        <v>15</v>
      </c>
      <c r="E495" s="79" t="s">
        <v>41</v>
      </c>
      <c r="F495" s="183">
        <v>2</v>
      </c>
      <c r="G495" s="79" t="s">
        <v>8298</v>
      </c>
      <c r="H495" s="78">
        <f>2*13000</f>
        <v>26000</v>
      </c>
      <c r="I495" s="74" cm="1">
        <f t="array" ref="I495">+INDEX('I-Gasificación'!$G$5:$G$1100,MATCH($C495&amp;$D495&amp;$E495&amp;$G495,'I-Gasificación'!$C$5:$C$1100&amp;'I-Gasificación'!$D$5:$D$1100&amp;'I-Gasificación'!$E$5:$E$1100&amp;'I-Gasificación'!$F$5:$F$1100,0))</f>
        <v>2772</v>
      </c>
      <c r="J495" s="112">
        <f>INDEX('I-Baremo_Depósitos_Lapesa'!$C:$C,MATCH($E495,'I-Baremo_Depósitos_Lapesa'!$B:$B,0),1)</f>
        <v>21020</v>
      </c>
      <c r="K495" s="78">
        <f t="shared" si="80"/>
        <v>30028.571428571431</v>
      </c>
      <c r="L495" s="122">
        <f>INDEX('I-Baremo_VA_Lapesa'!$D$5:$K$66,MATCH($E495,'I-Baremo_VA_Lapesa'!$C$5:$C$66,0),MATCH($G495,'I-Baremo_VA_Lapesa'!$D$4:$K$4,0))</f>
        <v>25574</v>
      </c>
      <c r="M495" s="123">
        <f t="shared" si="81"/>
        <v>36534.285714285717</v>
      </c>
      <c r="N495" s="113" cm="1">
        <f t="array" ref="N495">IF(AND($H495&lt;=4800,$I495&lt;=560),0,SUMPRODUCT(--($I495&gt;'I-Baremo_Regulación_Lapesa'!$B$4:$B$8),--($I495&lt;='I-Baremo_Regulación_Lapesa'!$C$4:$C$8),'I-Baremo_Regulación_Lapesa'!$D$4:$D$8))</f>
        <v>1760</v>
      </c>
      <c r="O495" s="78">
        <f t="shared" si="82"/>
        <v>2514.2857142857142</v>
      </c>
      <c r="P495" s="112">
        <f t="shared" si="83"/>
        <v>48354</v>
      </c>
      <c r="Q495" s="74">
        <f t="shared" si="84"/>
        <v>69077.142857142855</v>
      </c>
      <c r="R495" s="113">
        <f>INDEX('I-Baremo_Legalización'!$D$4:$D$100,MATCH($E495,'I-Baremo_Legalización'!$C$4:$C$100,0),1)</f>
        <v>2038.3500000000001</v>
      </c>
      <c r="S495" s="113" cm="1">
        <f t="array" ref="S495">+INDEX('I-Baremo_Acuerdo_Marco'!$F$2:$F$221,MATCH($C495&amp;$E495&amp;$G495,'I-Baremo_Acuerdo_Marco'!$C$2:$C$221&amp;'I-Baremo_Acuerdo_Marco'!$D$2:$D$221&amp;'I-Baremo_Acuerdo_Marco'!$E$2:$E$221,0))</f>
        <v>20909.911</v>
      </c>
      <c r="T495" s="112">
        <f t="shared" si="89"/>
        <v>71302.260999999999</v>
      </c>
      <c r="U495" s="116">
        <f t="shared" si="85"/>
        <v>92025.403857142868</v>
      </c>
      <c r="V495" s="74" t="str">
        <f t="shared" si="86"/>
        <v>AéreoC2772</v>
      </c>
      <c r="W495" s="148">
        <f>+IF(AND($C495='C-Aux_CA'!$C$7,$D495='C-Aux_CA'!$C$5,$I495&gt;='C-Aux_CA'!$C$14,$H495&gt;='C-Aux_CA'!$C$15),1,0)</f>
        <v>0</v>
      </c>
      <c r="X495" s="148">
        <f t="shared" si="87"/>
        <v>2</v>
      </c>
      <c r="Y495" s="151" cm="1">
        <f t="array" ref="Y495">IF(W495=0,0,SUMPRODUCT(--($T495&gt;='C-BaremoVectorial'!$T$4:$T$1101),--(1=$W$4:$W$1101)))</f>
        <v>0</v>
      </c>
      <c r="Z495" s="151">
        <f t="shared" si="88"/>
        <v>0</v>
      </c>
      <c r="AA495" s="151" cm="1">
        <f t="array" ref="AA495">IF($W495=0,0,SUMPRODUCT(--(1=$W$4:$W$1101),--($U495&gt;='C-BaremoVectorial'!$U$4:$U$1101)))</f>
        <v>0</v>
      </c>
      <c r="AB495" s="21"/>
      <c r="AC495" s="21"/>
      <c r="AD495" s="21"/>
    </row>
    <row r="496" spans="1:30" ht="14.5" x14ac:dyDescent="0.35">
      <c r="A496" s="73">
        <f t="shared" si="79"/>
        <v>54</v>
      </c>
      <c r="B496" s="79" t="s">
        <v>8275</v>
      </c>
      <c r="C496" s="79" t="s">
        <v>8244</v>
      </c>
      <c r="D496" s="79" t="s">
        <v>15</v>
      </c>
      <c r="E496" s="79" t="s">
        <v>42</v>
      </c>
      <c r="F496" s="183">
        <v>2</v>
      </c>
      <c r="G496" s="79" t="s">
        <v>8298</v>
      </c>
      <c r="H496" s="78">
        <f>2*16000</f>
        <v>32000</v>
      </c>
      <c r="I496" s="74" cm="1">
        <f t="array" ref="I496">+INDEX('I-Gasificación'!$G$5:$G$1100,MATCH($C496&amp;$D496&amp;$E496&amp;$G496,'I-Gasificación'!$C$5:$C$1100&amp;'I-Gasificación'!$D$5:$D$1100&amp;'I-Gasificación'!$E$5:$E$1100&amp;'I-Gasificación'!$F$5:$F$1100,0))</f>
        <v>2968</v>
      </c>
      <c r="J496" s="112">
        <f>INDEX('I-Baremo_Depósitos_Lapesa'!$C:$C,MATCH($E496,'I-Baremo_Depósitos_Lapesa'!$B:$B,0),1)</f>
        <v>25584</v>
      </c>
      <c r="K496" s="78">
        <f t="shared" si="80"/>
        <v>36548.571428571428</v>
      </c>
      <c r="L496" s="122">
        <f>INDEX('I-Baremo_VA_Lapesa'!$D$5:$K$66,MATCH($E496,'I-Baremo_VA_Lapesa'!$C$5:$C$66,0),MATCH($G496,'I-Baremo_VA_Lapesa'!$D$4:$K$4,0))</f>
        <v>25574</v>
      </c>
      <c r="M496" s="123">
        <f t="shared" si="81"/>
        <v>36534.285714285717</v>
      </c>
      <c r="N496" s="113" cm="1">
        <f t="array" ref="N496">IF(AND($H496&lt;=4800,$I496&lt;=560),0,SUMPRODUCT(--($I496&gt;'I-Baremo_Regulación_Lapesa'!$B$4:$B$8),--($I496&lt;='I-Baremo_Regulación_Lapesa'!$C$4:$C$8),'I-Baremo_Regulación_Lapesa'!$D$4:$D$8))</f>
        <v>1760</v>
      </c>
      <c r="O496" s="78">
        <f t="shared" si="82"/>
        <v>2514.2857142857142</v>
      </c>
      <c r="P496" s="112">
        <f t="shared" si="83"/>
        <v>52918</v>
      </c>
      <c r="Q496" s="74">
        <f t="shared" si="84"/>
        <v>75597.142857142855</v>
      </c>
      <c r="R496" s="113">
        <f>INDEX('I-Baremo_Legalización'!$D$4:$D$100,MATCH($E496,'I-Baremo_Legalización'!$C$4:$C$100,0),1)</f>
        <v>2038.3500000000001</v>
      </c>
      <c r="S496" s="113" cm="1">
        <f t="array" ref="S496">+INDEX('I-Baremo_Acuerdo_Marco'!$F$2:$F$221,MATCH($C496&amp;$E496&amp;$G496,'I-Baremo_Acuerdo_Marco'!$C$2:$C$221&amp;'I-Baremo_Acuerdo_Marco'!$D$2:$D$221&amp;'I-Baremo_Acuerdo_Marco'!$E$2:$E$221,0))</f>
        <v>22095.710999999999</v>
      </c>
      <c r="T496" s="112">
        <f t="shared" si="89"/>
        <v>77052.061000000002</v>
      </c>
      <c r="U496" s="116">
        <f t="shared" si="85"/>
        <v>99731.203857142857</v>
      </c>
      <c r="V496" s="74" t="str">
        <f t="shared" si="86"/>
        <v>AéreoC2968</v>
      </c>
      <c r="W496" s="148">
        <f>+IF(AND($C496='C-Aux_CA'!$C$7,$D496='C-Aux_CA'!$C$5,$I496&gt;='C-Aux_CA'!$C$14,$H496&gt;='C-Aux_CA'!$C$15),1,0)</f>
        <v>0</v>
      </c>
      <c r="X496" s="148">
        <f t="shared" si="87"/>
        <v>2</v>
      </c>
      <c r="Y496" s="151" cm="1">
        <f t="array" ref="Y496">IF(W496=0,0,SUMPRODUCT(--($T496&gt;='C-BaremoVectorial'!$T$4:$T$1101),--(1=$W$4:$W$1101)))</f>
        <v>0</v>
      </c>
      <c r="Z496" s="151">
        <f t="shared" si="88"/>
        <v>0</v>
      </c>
      <c r="AA496" s="151" cm="1">
        <f t="array" ref="AA496">IF($W496=0,0,SUMPRODUCT(--(1=$W$4:$W$1101),--($U496&gt;='C-BaremoVectorial'!$U$4:$U$1101)))</f>
        <v>0</v>
      </c>
      <c r="AB496" s="21"/>
      <c r="AC496" s="21"/>
      <c r="AD496" s="21"/>
    </row>
    <row r="497" spans="1:30" ht="14.5" x14ac:dyDescent="0.35">
      <c r="A497" s="73">
        <f t="shared" si="79"/>
        <v>55</v>
      </c>
      <c r="B497" s="79" t="s">
        <v>8275</v>
      </c>
      <c r="C497" s="79" t="s">
        <v>8244</v>
      </c>
      <c r="D497" s="79" t="s">
        <v>15</v>
      </c>
      <c r="E497" s="79" t="s">
        <v>43</v>
      </c>
      <c r="F497" s="183">
        <v>2</v>
      </c>
      <c r="G497" s="79" t="s">
        <v>8298</v>
      </c>
      <c r="H497" s="78">
        <f>2*19000</f>
        <v>38000</v>
      </c>
      <c r="I497" s="74" cm="1">
        <f t="array" ref="I497">+INDEX('I-Gasificación'!$G$5:$G$1100,MATCH($C497&amp;$D497&amp;$E497&amp;$G497,'I-Gasificación'!$C$5:$C$1100&amp;'I-Gasificación'!$D$5:$D$1100&amp;'I-Gasificación'!$E$5:$E$1100&amp;'I-Gasificación'!$F$5:$F$1100,0))</f>
        <v>3164</v>
      </c>
      <c r="J497" s="112">
        <f>INDEX('I-Baremo_Depósitos_Lapesa'!$C:$C,MATCH($E497,'I-Baremo_Depósitos_Lapesa'!$B:$B,0),1)</f>
        <v>27832</v>
      </c>
      <c r="K497" s="78">
        <f t="shared" si="80"/>
        <v>39760</v>
      </c>
      <c r="L497" s="122">
        <f>INDEX('I-Baremo_VA_Lapesa'!$D$5:$K$66,MATCH($E497,'I-Baremo_VA_Lapesa'!$C$5:$C$66,0),MATCH($G497,'I-Baremo_VA_Lapesa'!$D$4:$K$4,0))</f>
        <v>25574</v>
      </c>
      <c r="M497" s="123">
        <f t="shared" si="81"/>
        <v>36534.285714285717</v>
      </c>
      <c r="N497" s="113" cm="1">
        <f t="array" ref="N497">IF(AND($H497&lt;=4800,$I497&lt;=560),0,SUMPRODUCT(--($I497&gt;'I-Baremo_Regulación_Lapesa'!$B$4:$B$8),--($I497&lt;='I-Baremo_Regulación_Lapesa'!$C$4:$C$8),'I-Baremo_Regulación_Lapesa'!$D$4:$D$8))</f>
        <v>1760</v>
      </c>
      <c r="O497" s="78">
        <f t="shared" si="82"/>
        <v>2514.2857142857142</v>
      </c>
      <c r="P497" s="112">
        <f t="shared" si="83"/>
        <v>55166</v>
      </c>
      <c r="Q497" s="74">
        <f t="shared" si="84"/>
        <v>78808.57142857142</v>
      </c>
      <c r="R497" s="113">
        <f>INDEX('I-Baremo_Legalización'!$D$4:$D$100,MATCH($E497,'I-Baremo_Legalización'!$C$4:$C$100,0),1)</f>
        <v>2038.3500000000001</v>
      </c>
      <c r="S497" s="113" cm="1">
        <f t="array" ref="S497">+INDEX('I-Baremo_Acuerdo_Marco'!$F$2:$F$221,MATCH($C497&amp;$E497&amp;$G497,'I-Baremo_Acuerdo_Marco'!$C$2:$C$221&amp;'I-Baremo_Acuerdo_Marco'!$D$2:$D$221&amp;'I-Baremo_Acuerdo_Marco'!$E$2:$E$221,0))</f>
        <v>25017.311000000002</v>
      </c>
      <c r="T497" s="112">
        <f t="shared" si="89"/>
        <v>82221.660999999993</v>
      </c>
      <c r="U497" s="116">
        <f t="shared" si="85"/>
        <v>105864.23242857143</v>
      </c>
      <c r="V497" s="74" t="str">
        <f t="shared" si="86"/>
        <v>AéreoC3164</v>
      </c>
      <c r="W497" s="148">
        <f>+IF(AND($C497='C-Aux_CA'!$C$7,$D497='C-Aux_CA'!$C$5,$I497&gt;='C-Aux_CA'!$C$14,$H497&gt;='C-Aux_CA'!$C$15),1,0)</f>
        <v>0</v>
      </c>
      <c r="X497" s="148">
        <f t="shared" si="87"/>
        <v>2</v>
      </c>
      <c r="Y497" s="151" cm="1">
        <f t="array" ref="Y497">IF(W497=0,0,SUMPRODUCT(--($T497&gt;='C-BaremoVectorial'!$T$4:$T$1101),--(1=$W$4:$W$1101)))</f>
        <v>0</v>
      </c>
      <c r="Z497" s="151">
        <f t="shared" si="88"/>
        <v>0</v>
      </c>
      <c r="AA497" s="151" cm="1">
        <f t="array" ref="AA497">IF($W497=0,0,SUMPRODUCT(--(1=$W$4:$W$1101),--($U497&gt;='C-BaremoVectorial'!$U$4:$U$1101)))</f>
        <v>0</v>
      </c>
      <c r="AB497" s="21"/>
      <c r="AC497" s="21"/>
      <c r="AD497" s="21"/>
    </row>
    <row r="498" spans="1:30" ht="14.5" x14ac:dyDescent="0.35">
      <c r="A498" s="73">
        <f t="shared" si="79"/>
        <v>56</v>
      </c>
      <c r="B498" s="79" t="s">
        <v>8275</v>
      </c>
      <c r="C498" s="79" t="s">
        <v>8244</v>
      </c>
      <c r="D498" s="79" t="s">
        <v>15</v>
      </c>
      <c r="E498" s="79" t="s">
        <v>44</v>
      </c>
      <c r="F498" s="183">
        <v>2</v>
      </c>
      <c r="G498" s="79" t="s">
        <v>8298</v>
      </c>
      <c r="H498" s="78">
        <f>2*22000</f>
        <v>44000</v>
      </c>
      <c r="I498" s="74" cm="1">
        <f t="array" ref="I498">+INDEX('I-Gasificación'!$G$5:$G$1100,MATCH($C498&amp;$D498&amp;$E498&amp;$G498,'I-Gasificación'!$C$5:$C$1100&amp;'I-Gasificación'!$D$5:$D$1100&amp;'I-Gasificación'!$E$5:$E$1100&amp;'I-Gasificación'!$F$5:$F$1100,0))</f>
        <v>3360</v>
      </c>
      <c r="J498" s="112">
        <f>INDEX('I-Baremo_Depósitos_Lapesa'!$C:$C,MATCH($E498,'I-Baremo_Depósitos_Lapesa'!$B:$B,0),1)</f>
        <v>35864</v>
      </c>
      <c r="K498" s="78">
        <f t="shared" si="80"/>
        <v>51234.285714285717</v>
      </c>
      <c r="L498" s="122">
        <f>INDEX('I-Baremo_VA_Lapesa'!$D$5:$K$66,MATCH($E498,'I-Baremo_VA_Lapesa'!$C$5:$C$66,0),MATCH($G498,'I-Baremo_VA_Lapesa'!$D$4:$K$4,0))</f>
        <v>25574</v>
      </c>
      <c r="M498" s="123">
        <f t="shared" si="81"/>
        <v>36534.285714285717</v>
      </c>
      <c r="N498" s="113" cm="1">
        <f t="array" ref="N498">IF(AND($H498&lt;=4800,$I498&lt;=560),0,SUMPRODUCT(--($I498&gt;'I-Baremo_Regulación_Lapesa'!$B$4:$B$8),--($I498&lt;='I-Baremo_Regulación_Lapesa'!$C$4:$C$8),'I-Baremo_Regulación_Lapesa'!$D$4:$D$8))</f>
        <v>1760</v>
      </c>
      <c r="O498" s="78">
        <f t="shared" si="82"/>
        <v>2514.2857142857142</v>
      </c>
      <c r="P498" s="112">
        <f t="shared" si="83"/>
        <v>63198</v>
      </c>
      <c r="Q498" s="74">
        <f t="shared" si="84"/>
        <v>90282.857142857145</v>
      </c>
      <c r="R498" s="113">
        <f>INDEX('I-Baremo_Legalización'!$D$4:$D$100,MATCH($E498,'I-Baremo_Legalización'!$C$4:$C$100,0),1)</f>
        <v>2038.3500000000001</v>
      </c>
      <c r="S498" s="113" cm="1">
        <f t="array" ref="S498">+INDEX('I-Baremo_Acuerdo_Marco'!$F$2:$F$221,MATCH($C498&amp;$E498&amp;$G498,'I-Baremo_Acuerdo_Marco'!$C$2:$C$221&amp;'I-Baremo_Acuerdo_Marco'!$D$2:$D$221&amp;'I-Baremo_Acuerdo_Marco'!$E$2:$E$221,0))</f>
        <v>26561.710999999999</v>
      </c>
      <c r="T498" s="112">
        <f t="shared" si="89"/>
        <v>91798.061000000002</v>
      </c>
      <c r="U498" s="116">
        <f t="shared" si="85"/>
        <v>118882.91814285715</v>
      </c>
      <c r="V498" s="74" t="str">
        <f t="shared" si="86"/>
        <v>AéreoC3360</v>
      </c>
      <c r="W498" s="148">
        <f>+IF(AND($C498='C-Aux_CA'!$C$7,$D498='C-Aux_CA'!$C$5,$I498&gt;='C-Aux_CA'!$C$14,$H498&gt;='C-Aux_CA'!$C$15),1,0)</f>
        <v>0</v>
      </c>
      <c r="X498" s="148">
        <f t="shared" si="87"/>
        <v>2</v>
      </c>
      <c r="Y498" s="151" cm="1">
        <f t="array" ref="Y498">IF(W498=0,0,SUMPRODUCT(--($T498&gt;='C-BaremoVectorial'!$T$4:$T$1101),--(1=$W$4:$W$1101)))</f>
        <v>0</v>
      </c>
      <c r="Z498" s="151">
        <f t="shared" si="88"/>
        <v>0</v>
      </c>
      <c r="AA498" s="151" cm="1">
        <f t="array" ref="AA498">IF($W498=0,0,SUMPRODUCT(--(1=$W$4:$W$1101),--($U498&gt;='C-BaremoVectorial'!$U$4:$U$1101)))</f>
        <v>0</v>
      </c>
      <c r="AB498" s="21"/>
      <c r="AC498" s="21"/>
      <c r="AD498" s="21"/>
    </row>
    <row r="499" spans="1:30" ht="14.5" x14ac:dyDescent="0.35">
      <c r="A499" s="73">
        <f t="shared" si="79"/>
        <v>57</v>
      </c>
      <c r="B499" s="79" t="s">
        <v>8275</v>
      </c>
      <c r="C499" s="79" t="s">
        <v>8244</v>
      </c>
      <c r="D499" s="79" t="s">
        <v>15</v>
      </c>
      <c r="E499" s="79" t="s">
        <v>45</v>
      </c>
      <c r="F499" s="183">
        <v>2</v>
      </c>
      <c r="G499" s="79" t="s">
        <v>8298</v>
      </c>
      <c r="H499" s="78">
        <f>2*24000</f>
        <v>48000</v>
      </c>
      <c r="I499" s="74" cm="1">
        <f t="array" ref="I499">+INDEX('I-Gasificación'!$G$5:$G$1100,MATCH($C499&amp;$D499&amp;$E499&amp;$G499,'I-Gasificación'!$C$5:$C$1100&amp;'I-Gasificación'!$D$5:$D$1100&amp;'I-Gasificación'!$E$5:$E$1100&amp;'I-Gasificación'!$F$5:$F$1100,0))</f>
        <v>3304</v>
      </c>
      <c r="J499" s="112">
        <f>INDEX('I-Baremo_Depósitos_Lapesa'!$C:$C,MATCH($E499,'I-Baremo_Depósitos_Lapesa'!$B:$B,0),1)</f>
        <v>40898</v>
      </c>
      <c r="K499" s="78">
        <f t="shared" si="80"/>
        <v>58425.71428571429</v>
      </c>
      <c r="L499" s="122">
        <f>INDEX('I-Baremo_VA_Lapesa'!$D$5:$K$66,MATCH($E499,'I-Baremo_VA_Lapesa'!$C$5:$C$66,0),MATCH($G499,'I-Baremo_VA_Lapesa'!$D$4:$K$4,0))</f>
        <v>25574</v>
      </c>
      <c r="M499" s="123">
        <f t="shared" si="81"/>
        <v>36534.285714285717</v>
      </c>
      <c r="N499" s="113" cm="1">
        <f t="array" ref="N499">IF(AND($H499&lt;=4800,$I499&lt;=560),0,SUMPRODUCT(--($I499&gt;'I-Baremo_Regulación_Lapesa'!$B$4:$B$8),--($I499&lt;='I-Baremo_Regulación_Lapesa'!$C$4:$C$8),'I-Baremo_Regulación_Lapesa'!$D$4:$D$8))</f>
        <v>1760</v>
      </c>
      <c r="O499" s="78">
        <f t="shared" si="82"/>
        <v>2514.2857142857142</v>
      </c>
      <c r="P499" s="112">
        <f t="shared" si="83"/>
        <v>68232</v>
      </c>
      <c r="Q499" s="74">
        <f t="shared" si="84"/>
        <v>97474.28571428571</v>
      </c>
      <c r="R499" s="113">
        <f>INDEX('I-Baremo_Legalización'!$D$4:$D$100,MATCH($E499,'I-Baremo_Legalización'!$C$4:$C$100,0),1)</f>
        <v>2038.3500000000001</v>
      </c>
      <c r="S499" s="113" cm="1">
        <f t="array" ref="S499">+INDEX('I-Baremo_Acuerdo_Marco'!$F$2:$F$221,MATCH($C499&amp;$E499&amp;$G499,'I-Baremo_Acuerdo_Marco'!$C$2:$C$221&amp;'I-Baremo_Acuerdo_Marco'!$D$2:$D$221&amp;'I-Baremo_Acuerdo_Marco'!$E$2:$E$221,0))</f>
        <v>26935.710999999999</v>
      </c>
      <c r="T499" s="112">
        <f t="shared" si="89"/>
        <v>97206.061000000002</v>
      </c>
      <c r="U499" s="116">
        <f t="shared" si="85"/>
        <v>126448.34671428571</v>
      </c>
      <c r="V499" s="74" t="str">
        <f t="shared" si="86"/>
        <v>AéreoC3304</v>
      </c>
      <c r="W499" s="148">
        <f>+IF(AND($C499='C-Aux_CA'!$C$7,$D499='C-Aux_CA'!$C$5,$I499&gt;='C-Aux_CA'!$C$14,$H499&gt;='C-Aux_CA'!$C$15),1,0)</f>
        <v>0</v>
      </c>
      <c r="X499" s="148">
        <f t="shared" si="87"/>
        <v>2</v>
      </c>
      <c r="Y499" s="151" cm="1">
        <f t="array" ref="Y499">IF(W499=0,0,SUMPRODUCT(--($T499&gt;='C-BaremoVectorial'!$T$4:$T$1101),--(1=$W$4:$W$1101)))</f>
        <v>0</v>
      </c>
      <c r="Z499" s="151">
        <f t="shared" si="88"/>
        <v>0</v>
      </c>
      <c r="AA499" s="151" cm="1">
        <f t="array" ref="AA499">IF($W499=0,0,SUMPRODUCT(--(1=$W$4:$W$1101),--($U499&gt;='C-BaremoVectorial'!$U$4:$U$1101)))</f>
        <v>0</v>
      </c>
      <c r="AB499" s="21"/>
      <c r="AC499" s="21"/>
      <c r="AD499" s="21"/>
    </row>
    <row r="500" spans="1:30" ht="14.5" x14ac:dyDescent="0.35">
      <c r="A500" s="73">
        <f t="shared" si="79"/>
        <v>58</v>
      </c>
      <c r="B500" s="79" t="s">
        <v>8275</v>
      </c>
      <c r="C500" s="79" t="s">
        <v>8244</v>
      </c>
      <c r="D500" s="79" t="s">
        <v>15</v>
      </c>
      <c r="E500" s="79" t="s">
        <v>46</v>
      </c>
      <c r="F500" s="183">
        <v>2</v>
      </c>
      <c r="G500" s="79" t="s">
        <v>8298</v>
      </c>
      <c r="H500" s="78">
        <f>2*29000</f>
        <v>58000</v>
      </c>
      <c r="I500" s="74" cm="1">
        <f t="array" ref="I500">+INDEX('I-Gasificación'!$G$5:$G$1100,MATCH($C500&amp;$D500&amp;$E500&amp;$G500,'I-Gasificación'!$C$5:$C$1100&amp;'I-Gasificación'!$D$5:$D$1100&amp;'I-Gasificación'!$E$5:$E$1100&amp;'I-Gasificación'!$F$5:$F$1100,0))</f>
        <v>3556</v>
      </c>
      <c r="J500" s="112">
        <f>INDEX('I-Baremo_Depósitos_Lapesa'!$C:$C,MATCH($E500,'I-Baremo_Depósitos_Lapesa'!$B:$B,0),1)</f>
        <v>45448</v>
      </c>
      <c r="K500" s="78">
        <f t="shared" si="80"/>
        <v>64925.71428571429</v>
      </c>
      <c r="L500" s="122">
        <f>INDEX('I-Baremo_VA_Lapesa'!$D$5:$K$66,MATCH($E500,'I-Baremo_VA_Lapesa'!$C$5:$C$66,0),MATCH($G500,'I-Baremo_VA_Lapesa'!$D$4:$K$4,0))</f>
        <v>25574</v>
      </c>
      <c r="M500" s="123">
        <f t="shared" si="81"/>
        <v>36534.285714285717</v>
      </c>
      <c r="N500" s="113" cm="1">
        <f t="array" ref="N500">IF(AND($H500&lt;=4800,$I500&lt;=560),0,SUMPRODUCT(--($I500&gt;'I-Baremo_Regulación_Lapesa'!$B$4:$B$8),--($I500&lt;='I-Baremo_Regulación_Lapesa'!$C$4:$C$8),'I-Baremo_Regulación_Lapesa'!$D$4:$D$8))</f>
        <v>1760</v>
      </c>
      <c r="O500" s="78">
        <f t="shared" si="82"/>
        <v>2514.2857142857142</v>
      </c>
      <c r="P500" s="112">
        <f t="shared" si="83"/>
        <v>72782</v>
      </c>
      <c r="Q500" s="74">
        <f t="shared" si="84"/>
        <v>103974.28571428571</v>
      </c>
      <c r="R500" s="113">
        <f>INDEX('I-Baremo_Legalización'!$D$4:$D$100,MATCH($E500,'I-Baremo_Legalización'!$C$4:$C$100,0),1)</f>
        <v>2038.3500000000001</v>
      </c>
      <c r="S500" s="113" cm="1">
        <f t="array" ref="S500">+INDEX('I-Baremo_Acuerdo_Marco'!$F$2:$F$221,MATCH($C500&amp;$E500&amp;$G500,'I-Baremo_Acuerdo_Marco'!$C$2:$C$221&amp;'I-Baremo_Acuerdo_Marco'!$D$2:$D$221&amp;'I-Baremo_Acuerdo_Marco'!$E$2:$E$221,0))</f>
        <v>28306.311000000002</v>
      </c>
      <c r="T500" s="112">
        <f t="shared" si="89"/>
        <v>103126.66100000001</v>
      </c>
      <c r="U500" s="116">
        <f t="shared" si="85"/>
        <v>134318.9467142857</v>
      </c>
      <c r="V500" s="74" t="str">
        <f t="shared" si="86"/>
        <v>AéreoC3556</v>
      </c>
      <c r="W500" s="148">
        <f>+IF(AND($C500='C-Aux_CA'!$C$7,$D500='C-Aux_CA'!$C$5,$I500&gt;='C-Aux_CA'!$C$14,$H500&gt;='C-Aux_CA'!$C$15),1,0)</f>
        <v>0</v>
      </c>
      <c r="X500" s="148">
        <f t="shared" si="87"/>
        <v>2</v>
      </c>
      <c r="Y500" s="151" cm="1">
        <f t="array" ref="Y500">IF(W500=0,0,SUMPRODUCT(--($T500&gt;='C-BaremoVectorial'!$T$4:$T$1101),--(1=$W$4:$W$1101)))</f>
        <v>0</v>
      </c>
      <c r="Z500" s="151">
        <f t="shared" si="88"/>
        <v>0</v>
      </c>
      <c r="AA500" s="151" cm="1">
        <f t="array" ref="AA500">IF($W500=0,0,SUMPRODUCT(--(1=$W$4:$W$1101),--($U500&gt;='C-BaremoVectorial'!$U$4:$U$1101)))</f>
        <v>0</v>
      </c>
      <c r="AB500" s="21"/>
      <c r="AC500" s="21"/>
      <c r="AD500" s="21"/>
    </row>
    <row r="501" spans="1:30" ht="14.5" x14ac:dyDescent="0.35">
      <c r="A501" s="73">
        <f t="shared" si="79"/>
        <v>59</v>
      </c>
      <c r="B501" s="79" t="s">
        <v>8275</v>
      </c>
      <c r="C501" s="79" t="s">
        <v>8244</v>
      </c>
      <c r="D501" s="79" t="s">
        <v>15</v>
      </c>
      <c r="E501" s="79" t="s">
        <v>47</v>
      </c>
      <c r="F501" s="183">
        <v>2</v>
      </c>
      <c r="G501" s="79" t="s">
        <v>8298</v>
      </c>
      <c r="H501" s="78">
        <f>2*34000</f>
        <v>68000</v>
      </c>
      <c r="I501" s="74" cm="1">
        <f t="array" ref="I501">+INDEX('I-Gasificación'!$G$5:$G$1100,MATCH($C501&amp;$D501&amp;$E501&amp;$G501,'I-Gasificación'!$C$5:$C$1100&amp;'I-Gasificación'!$D$5:$D$1100&amp;'I-Gasificación'!$E$5:$E$1100&amp;'I-Gasificación'!$F$5:$F$1100,0))</f>
        <v>3808</v>
      </c>
      <c r="J501" s="112">
        <f>INDEX('I-Baremo_Depósitos_Lapesa'!$C:$C,MATCH($E501,'I-Baremo_Depósitos_Lapesa'!$B:$B,0),1)</f>
        <v>50478</v>
      </c>
      <c r="K501" s="78">
        <f t="shared" si="80"/>
        <v>72111.42857142858</v>
      </c>
      <c r="L501" s="122">
        <f>INDEX('I-Baremo_VA_Lapesa'!$D$5:$K$66,MATCH($E501,'I-Baremo_VA_Lapesa'!$C$5:$C$66,0),MATCH($G501,'I-Baremo_VA_Lapesa'!$D$4:$K$4,0))</f>
        <v>25574</v>
      </c>
      <c r="M501" s="123">
        <f t="shared" si="81"/>
        <v>36534.285714285717</v>
      </c>
      <c r="N501" s="113" cm="1">
        <f t="array" ref="N501">IF(AND($H501&lt;=4800,$I501&lt;=560),0,SUMPRODUCT(--($I501&gt;'I-Baremo_Regulación_Lapesa'!$B$4:$B$8),--($I501&lt;='I-Baremo_Regulación_Lapesa'!$C$4:$C$8),'I-Baremo_Regulación_Lapesa'!$D$4:$D$8))</f>
        <v>1760</v>
      </c>
      <c r="O501" s="78">
        <f t="shared" si="82"/>
        <v>2514.2857142857142</v>
      </c>
      <c r="P501" s="112">
        <f t="shared" si="83"/>
        <v>77812</v>
      </c>
      <c r="Q501" s="74">
        <f t="shared" si="84"/>
        <v>111160</v>
      </c>
      <c r="R501" s="113">
        <f>INDEX('I-Baremo_Legalización'!$D$4:$D$100,MATCH($E501,'I-Baremo_Legalización'!$C$4:$C$100,0),1)</f>
        <v>3215.3500000000004</v>
      </c>
      <c r="S501" s="113" cm="1">
        <f t="array" ref="S501">+INDEX('I-Baremo_Acuerdo_Marco'!$F$2:$F$221,MATCH($C501&amp;$E501&amp;$G501,'I-Baremo_Acuerdo_Marco'!$C$2:$C$221&amp;'I-Baremo_Acuerdo_Marco'!$D$2:$D$221&amp;'I-Baremo_Acuerdo_Marco'!$E$2:$E$221,0))</f>
        <v>36895.331000000006</v>
      </c>
      <c r="T501" s="112">
        <f t="shared" si="89"/>
        <v>117922.68100000001</v>
      </c>
      <c r="U501" s="116">
        <f t="shared" si="85"/>
        <v>151270.68100000001</v>
      </c>
      <c r="V501" s="74" t="str">
        <f t="shared" si="86"/>
        <v>AéreoC3808</v>
      </c>
      <c r="W501" s="148">
        <f>+IF(AND($C501='C-Aux_CA'!$C$7,$D501='C-Aux_CA'!$C$5,$I501&gt;='C-Aux_CA'!$C$14,$H501&gt;='C-Aux_CA'!$C$15),1,0)</f>
        <v>0</v>
      </c>
      <c r="X501" s="148">
        <f t="shared" si="87"/>
        <v>2</v>
      </c>
      <c r="Y501" s="151" cm="1">
        <f t="array" ref="Y501">IF(W501=0,0,SUMPRODUCT(--($T501&gt;='C-BaremoVectorial'!$T$4:$T$1101),--(1=$W$4:$W$1101)))</f>
        <v>0</v>
      </c>
      <c r="Z501" s="151">
        <f t="shared" si="88"/>
        <v>0</v>
      </c>
      <c r="AA501" s="151" cm="1">
        <f t="array" ref="AA501">IF($W501=0,0,SUMPRODUCT(--(1=$W$4:$W$1101),--($U501&gt;='C-BaremoVectorial'!$U$4:$U$1101)))</f>
        <v>0</v>
      </c>
      <c r="AB501" s="21"/>
      <c r="AC501" s="21"/>
      <c r="AD501" s="21"/>
    </row>
    <row r="502" spans="1:30" ht="14.5" x14ac:dyDescent="0.35">
      <c r="A502" s="73">
        <f t="shared" si="79"/>
        <v>60</v>
      </c>
      <c r="B502" s="79" t="s">
        <v>8275</v>
      </c>
      <c r="C502" s="79" t="s">
        <v>8244</v>
      </c>
      <c r="D502" s="79" t="s">
        <v>15</v>
      </c>
      <c r="E502" s="79" t="s">
        <v>48</v>
      </c>
      <c r="F502" s="183">
        <v>2</v>
      </c>
      <c r="G502" s="79" t="s">
        <v>8298</v>
      </c>
      <c r="H502" s="78">
        <f>2*33000</f>
        <v>66000</v>
      </c>
      <c r="I502" s="74" cm="1">
        <f t="array" ref="I502">+INDEX('I-Gasificación'!$G$5:$G$1100,MATCH($C502&amp;$D502&amp;$E502&amp;$G502,'I-Gasificación'!$C$5:$C$1100&amp;'I-Gasificación'!$D$5:$D$1100&amp;'I-Gasificación'!$E$5:$E$1100&amp;'I-Gasificación'!$F$5:$F$1100,0))</f>
        <v>3444</v>
      </c>
      <c r="J502" s="112">
        <f>INDEX('I-Baremo_Depósitos_Lapesa'!$C:$C,MATCH($E502,'I-Baremo_Depósitos_Lapesa'!$B:$B,0),1)</f>
        <v>67416</v>
      </c>
      <c r="K502" s="78">
        <f t="shared" si="80"/>
        <v>96308.571428571435</v>
      </c>
      <c r="L502" s="122">
        <f>INDEX('I-Baremo_VA_Lapesa'!$D$5:$K$66,MATCH($E502,'I-Baremo_VA_Lapesa'!$C$5:$C$66,0),MATCH($G502,'I-Baremo_VA_Lapesa'!$D$4:$K$4,0))</f>
        <v>25574</v>
      </c>
      <c r="M502" s="123">
        <f t="shared" si="81"/>
        <v>36534.285714285717</v>
      </c>
      <c r="N502" s="113" cm="1">
        <f t="array" ref="N502">IF(AND($H502&lt;=4800,$I502&lt;=560),0,SUMPRODUCT(--($I502&gt;'I-Baremo_Regulación_Lapesa'!$B$4:$B$8),--($I502&lt;='I-Baremo_Regulación_Lapesa'!$C$4:$C$8),'I-Baremo_Regulación_Lapesa'!$D$4:$D$8))</f>
        <v>1760</v>
      </c>
      <c r="O502" s="78">
        <f t="shared" si="82"/>
        <v>2514.2857142857142</v>
      </c>
      <c r="P502" s="112">
        <f t="shared" si="83"/>
        <v>94750</v>
      </c>
      <c r="Q502" s="74">
        <f t="shared" si="84"/>
        <v>135357.14285714287</v>
      </c>
      <c r="R502" s="113">
        <f>INDEX('I-Baremo_Legalización'!$D$4:$D$100,MATCH($E502,'I-Baremo_Legalización'!$C$4:$C$100,0),1)</f>
        <v>3215.3500000000004</v>
      </c>
      <c r="S502" s="113" cm="1">
        <f t="array" ref="S502">+INDEX('I-Baremo_Acuerdo_Marco'!$F$2:$F$221,MATCH($C502&amp;$E502&amp;$G502,'I-Baremo_Acuerdo_Marco'!$C$2:$C$221&amp;'I-Baremo_Acuerdo_Marco'!$D$2:$D$221&amp;'I-Baremo_Acuerdo_Marco'!$E$2:$E$221,0))</f>
        <v>40487.931000000004</v>
      </c>
      <c r="T502" s="112">
        <f t="shared" si="89"/>
        <v>138453.28100000002</v>
      </c>
      <c r="U502" s="116">
        <f t="shared" si="85"/>
        <v>179060.42385714289</v>
      </c>
      <c r="V502" s="74" t="str">
        <f t="shared" si="86"/>
        <v>AéreoC3444</v>
      </c>
      <c r="W502" s="148">
        <f>+IF(AND($C502='C-Aux_CA'!$C$7,$D502='C-Aux_CA'!$C$5,$I502&gt;='C-Aux_CA'!$C$14,$H502&gt;='C-Aux_CA'!$C$15),1,0)</f>
        <v>0</v>
      </c>
      <c r="X502" s="148">
        <f t="shared" si="87"/>
        <v>2</v>
      </c>
      <c r="Y502" s="151" cm="1">
        <f t="array" ref="Y502">IF(W502=0,0,SUMPRODUCT(--($T502&gt;='C-BaremoVectorial'!$T$4:$T$1101),--(1=$W$4:$W$1101)))</f>
        <v>0</v>
      </c>
      <c r="Z502" s="151">
        <f t="shared" si="88"/>
        <v>0</v>
      </c>
      <c r="AA502" s="151" cm="1">
        <f t="array" ref="AA502">IF($W502=0,0,SUMPRODUCT(--(1=$W$4:$W$1101),--($U502&gt;='C-BaremoVectorial'!$U$4:$U$1101)))</f>
        <v>0</v>
      </c>
      <c r="AB502" s="21"/>
      <c r="AC502" s="21"/>
      <c r="AD502" s="21"/>
    </row>
    <row r="503" spans="1:30" ht="14.5" x14ac:dyDescent="0.35">
      <c r="A503" s="73">
        <f t="shared" si="79"/>
        <v>61</v>
      </c>
      <c r="B503" s="79" t="s">
        <v>8275</v>
      </c>
      <c r="C503" s="79" t="s">
        <v>8244</v>
      </c>
      <c r="D503" s="79" t="s">
        <v>15</v>
      </c>
      <c r="E503" s="79" t="s">
        <v>49</v>
      </c>
      <c r="F503" s="183">
        <v>2</v>
      </c>
      <c r="G503" s="79" t="s">
        <v>8298</v>
      </c>
      <c r="H503" s="78">
        <f>2*50000</f>
        <v>100000</v>
      </c>
      <c r="I503" s="74" cm="1">
        <f t="array" ref="I503">+INDEX('I-Gasificación'!$G$5:$G$1100,MATCH($C503&amp;$D503&amp;$E503&amp;$G503,'I-Gasificación'!$C$5:$C$1100&amp;'I-Gasificación'!$D$5:$D$1100&amp;'I-Gasificación'!$E$5:$E$1100&amp;'I-Gasificación'!$F$5:$F$1100,0))</f>
        <v>4200</v>
      </c>
      <c r="J503" s="112">
        <f>INDEX('I-Baremo_Depósitos_Lapesa'!$C:$C,MATCH($E503,'I-Baremo_Depósitos_Lapesa'!$B:$B,0),1)</f>
        <v>88888</v>
      </c>
      <c r="K503" s="78">
        <f t="shared" si="80"/>
        <v>126982.85714285714</v>
      </c>
      <c r="L503" s="122">
        <f>INDEX('I-Baremo_VA_Lapesa'!$D$5:$K$66,MATCH($E503,'I-Baremo_VA_Lapesa'!$C$5:$C$66,0),MATCH($G503,'I-Baremo_VA_Lapesa'!$D$4:$K$4,0))</f>
        <v>25574</v>
      </c>
      <c r="M503" s="123">
        <f t="shared" si="81"/>
        <v>36534.285714285717</v>
      </c>
      <c r="N503" s="113" cm="1">
        <f t="array" ref="N503">IF(AND($H503&lt;=4800,$I503&lt;=560),0,SUMPRODUCT(--($I503&gt;'I-Baremo_Regulación_Lapesa'!$B$4:$B$8),--($I503&lt;='I-Baremo_Regulación_Lapesa'!$C$4:$C$8),'I-Baremo_Regulación_Lapesa'!$D$4:$D$8))</f>
        <v>1760</v>
      </c>
      <c r="O503" s="78">
        <f t="shared" si="82"/>
        <v>2514.2857142857142</v>
      </c>
      <c r="P503" s="112">
        <f t="shared" si="83"/>
        <v>116222</v>
      </c>
      <c r="Q503" s="74">
        <f t="shared" si="84"/>
        <v>166031.42857142858</v>
      </c>
      <c r="R503" s="113">
        <f>INDEX('I-Baremo_Legalización'!$D$4:$D$100,MATCH($E503,'I-Baremo_Legalización'!$C$4:$C$100,0),1)</f>
        <v>3215.3500000000004</v>
      </c>
      <c r="S503" s="113" cm="1">
        <f t="array" ref="S503">+INDEX('I-Baremo_Acuerdo_Marco'!$F$2:$F$221,MATCH($C503&amp;$E503&amp;$G503,'I-Baremo_Acuerdo_Marco'!$C$2:$C$221&amp;'I-Baremo_Acuerdo_Marco'!$D$2:$D$221&amp;'I-Baremo_Acuerdo_Marco'!$E$2:$E$221,0))</f>
        <v>42522.931000000004</v>
      </c>
      <c r="T503" s="112">
        <f t="shared" si="89"/>
        <v>161960.28100000002</v>
      </c>
      <c r="U503" s="116">
        <f t="shared" si="85"/>
        <v>211769.7095714286</v>
      </c>
      <c r="V503" s="74" t="str">
        <f t="shared" si="86"/>
        <v>AéreoC4200</v>
      </c>
      <c r="W503" s="148">
        <f>+IF(AND($C503='C-Aux_CA'!$C$7,$D503='C-Aux_CA'!$C$5,$I503&gt;='C-Aux_CA'!$C$14,$H503&gt;='C-Aux_CA'!$C$15),1,0)</f>
        <v>0</v>
      </c>
      <c r="X503" s="148">
        <f t="shared" si="87"/>
        <v>2</v>
      </c>
      <c r="Y503" s="151" cm="1">
        <f t="array" ref="Y503">IF(W503=0,0,SUMPRODUCT(--($T503&gt;='C-BaremoVectorial'!$T$4:$T$1101),--(1=$W$4:$W$1101)))</f>
        <v>0</v>
      </c>
      <c r="Z503" s="151">
        <f t="shared" si="88"/>
        <v>0</v>
      </c>
      <c r="AA503" s="151" cm="1">
        <f t="array" ref="AA503">IF($W503=0,0,SUMPRODUCT(--(1=$W$4:$W$1101),--($U503&gt;='C-BaremoVectorial'!$U$4:$U$1101)))</f>
        <v>0</v>
      </c>
      <c r="AB503" s="21"/>
      <c r="AC503" s="21"/>
      <c r="AD503" s="21"/>
    </row>
    <row r="504" spans="1:30" ht="14.5" x14ac:dyDescent="0.35">
      <c r="A504" s="73">
        <f t="shared" si="79"/>
        <v>62</v>
      </c>
      <c r="B504" s="79" t="s">
        <v>8275</v>
      </c>
      <c r="C504" s="79" t="s">
        <v>8244</v>
      </c>
      <c r="D504" s="79" t="s">
        <v>15</v>
      </c>
      <c r="E504" s="79" t="s">
        <v>50</v>
      </c>
      <c r="F504" s="183">
        <v>2</v>
      </c>
      <c r="G504" s="79" t="s">
        <v>8298</v>
      </c>
      <c r="H504" s="78">
        <f>2*59000</f>
        <v>118000</v>
      </c>
      <c r="I504" s="74" cm="1">
        <f t="array" ref="I504">+INDEX('I-Gasificación'!$G$5:$G$1100,MATCH($C504&amp;$D504&amp;$E504&amp;$G504,'I-Gasificación'!$C$5:$C$1100&amp;'I-Gasificación'!$D$5:$D$1100&amp;'I-Gasificación'!$E$5:$E$1100&amp;'I-Gasificación'!$F$5:$F$1100,0))</f>
        <v>4648</v>
      </c>
      <c r="J504" s="112">
        <f>INDEX('I-Baremo_Depósitos_Lapesa'!$C:$C,MATCH($E504,'I-Baremo_Depósitos_Lapesa'!$B:$B,0),1)</f>
        <v>108492</v>
      </c>
      <c r="K504" s="78">
        <f t="shared" si="80"/>
        <v>154988.57142857145</v>
      </c>
      <c r="L504" s="122">
        <f>INDEX('I-Baremo_VA_Lapesa'!$D$5:$K$66,MATCH($E504,'I-Baremo_VA_Lapesa'!$C$5:$C$66,0),MATCH($G504,'I-Baremo_VA_Lapesa'!$D$4:$K$4,0))</f>
        <v>25574</v>
      </c>
      <c r="M504" s="123">
        <f t="shared" si="81"/>
        <v>36534.285714285717</v>
      </c>
      <c r="N504" s="113" cm="1">
        <f t="array" ref="N504">IF(AND($H504&lt;=4800,$I504&lt;=560),0,SUMPRODUCT(--($I504&gt;'I-Baremo_Regulación_Lapesa'!$B$4:$B$8),--($I504&lt;='I-Baremo_Regulación_Lapesa'!$C$4:$C$8),'I-Baremo_Regulación_Lapesa'!$D$4:$D$8))</f>
        <v>3820</v>
      </c>
      <c r="O504" s="78">
        <f t="shared" si="82"/>
        <v>5457.1428571428578</v>
      </c>
      <c r="P504" s="112">
        <f t="shared" si="83"/>
        <v>137886</v>
      </c>
      <c r="Q504" s="74">
        <f t="shared" si="84"/>
        <v>196980.00000000003</v>
      </c>
      <c r="R504" s="113">
        <f>INDEX('I-Baremo_Legalización'!$D$4:$D$100,MATCH($E504,'I-Baremo_Legalización'!$C$4:$C$100,0),1)</f>
        <v>3215.3500000000004</v>
      </c>
      <c r="S504" s="113" cm="1">
        <f t="array" ref="S504">+INDEX('I-Baremo_Acuerdo_Marco'!$F$2:$F$221,MATCH($C504&amp;$E504&amp;$G504,'I-Baremo_Acuerdo_Marco'!$C$2:$C$221&amp;'I-Baremo_Acuerdo_Marco'!$D$2:$D$221&amp;'I-Baremo_Acuerdo_Marco'!$E$2:$E$221,0))</f>
        <v>46500.531000000003</v>
      </c>
      <c r="T504" s="112">
        <f t="shared" si="89"/>
        <v>187601.88099999999</v>
      </c>
      <c r="U504" s="116">
        <f t="shared" si="85"/>
        <v>246695.88100000005</v>
      </c>
      <c r="V504" s="74" t="str">
        <f t="shared" si="86"/>
        <v>AéreoC4648</v>
      </c>
      <c r="W504" s="148">
        <f>+IF(AND($C504='C-Aux_CA'!$C$7,$D504='C-Aux_CA'!$C$5,$I504&gt;='C-Aux_CA'!$C$14,$H504&gt;='C-Aux_CA'!$C$15),1,0)</f>
        <v>0</v>
      </c>
      <c r="X504" s="148">
        <f t="shared" si="87"/>
        <v>2</v>
      </c>
      <c r="Y504" s="151" cm="1">
        <f t="array" ref="Y504">IF(W504=0,0,SUMPRODUCT(--($T504&gt;='C-BaremoVectorial'!$T$4:$T$1101),--(1=$W$4:$W$1101)))</f>
        <v>0</v>
      </c>
      <c r="Z504" s="151">
        <f t="shared" si="88"/>
        <v>0</v>
      </c>
      <c r="AA504" s="151" cm="1">
        <f t="array" ref="AA504">IF($W504=0,0,SUMPRODUCT(--(1=$W$4:$W$1101),--($U504&gt;='C-BaremoVectorial'!$U$4:$U$1101)))</f>
        <v>0</v>
      </c>
      <c r="AB504" s="21"/>
      <c r="AC504" s="21"/>
      <c r="AD504" s="21"/>
    </row>
    <row r="505" spans="1:30" ht="14.5" x14ac:dyDescent="0.35">
      <c r="A505" s="73">
        <f t="shared" si="79"/>
        <v>63</v>
      </c>
      <c r="B505" s="79" t="s">
        <v>8275</v>
      </c>
      <c r="C505" s="79" t="s">
        <v>8244</v>
      </c>
      <c r="D505" s="79" t="s">
        <v>15</v>
      </c>
      <c r="E505" s="79" t="s">
        <v>51</v>
      </c>
      <c r="F505" s="183">
        <v>2</v>
      </c>
      <c r="G505" s="79" t="s">
        <v>8298</v>
      </c>
      <c r="H505" s="78">
        <f>2*50000</f>
        <v>100000</v>
      </c>
      <c r="I505" s="74" cm="1">
        <f t="array" ref="I505">+INDEX('I-Gasificación'!$G$5:$G$1100,MATCH($C505&amp;$D505&amp;$E505&amp;$G505,'I-Gasificación'!$C$5:$C$1100&amp;'I-Gasificación'!$D$5:$D$1100&amp;'I-Gasificación'!$E$5:$E$1100&amp;'I-Gasificación'!$F$5:$F$1100,0))</f>
        <v>4032</v>
      </c>
      <c r="J505" s="112">
        <f>INDEX('I-Baremo_Depósitos_Lapesa'!$C:$C,MATCH($E505,'I-Baremo_Depósitos_Lapesa'!$B:$B,0),1)</f>
        <v>90864</v>
      </c>
      <c r="K505" s="78">
        <f t="shared" si="80"/>
        <v>129805.71428571429</v>
      </c>
      <c r="L505" s="122">
        <f>INDEX('I-Baremo_VA_Lapesa'!$D$5:$K$66,MATCH($E505,'I-Baremo_VA_Lapesa'!$C$5:$C$66,0),MATCH($G505,'I-Baremo_VA_Lapesa'!$D$4:$K$4,0))</f>
        <v>25574</v>
      </c>
      <c r="M505" s="123">
        <f t="shared" si="81"/>
        <v>36534.285714285717</v>
      </c>
      <c r="N505" s="113" cm="1">
        <f t="array" ref="N505">IF(AND($H505&lt;=4800,$I505&lt;=560),0,SUMPRODUCT(--($I505&gt;'I-Baremo_Regulación_Lapesa'!$B$4:$B$8),--($I505&lt;='I-Baremo_Regulación_Lapesa'!$C$4:$C$8),'I-Baremo_Regulación_Lapesa'!$D$4:$D$8))</f>
        <v>1760</v>
      </c>
      <c r="O505" s="78">
        <f t="shared" si="82"/>
        <v>2514.2857142857142</v>
      </c>
      <c r="P505" s="112">
        <f t="shared" si="83"/>
        <v>118198</v>
      </c>
      <c r="Q505" s="74">
        <f t="shared" si="84"/>
        <v>168854.28571428571</v>
      </c>
      <c r="R505" s="113">
        <f>INDEX('I-Baremo_Legalización'!$D$4:$D$100,MATCH($E505,'I-Baremo_Legalización'!$C$4:$C$100,0),1)</f>
        <v>3215.3500000000004</v>
      </c>
      <c r="S505" s="113" cm="1">
        <f t="array" ref="S505">+INDEX('I-Baremo_Acuerdo_Marco'!$F$2:$F$221,MATCH($C505&amp;$E505&amp;$G505,'I-Baremo_Acuerdo_Marco'!$C$2:$C$221&amp;'I-Baremo_Acuerdo_Marco'!$D$2:$D$221&amp;'I-Baremo_Acuerdo_Marco'!$E$2:$E$221,0))</f>
        <v>45257.531000000003</v>
      </c>
      <c r="T505" s="112">
        <f t="shared" si="89"/>
        <v>166670.88099999999</v>
      </c>
      <c r="U505" s="116">
        <f t="shared" si="85"/>
        <v>217327.16671428573</v>
      </c>
      <c r="V505" s="74" t="str">
        <f t="shared" si="86"/>
        <v>AéreoC4032</v>
      </c>
      <c r="W505" s="148">
        <f>+IF(AND($C505='C-Aux_CA'!$C$7,$D505='C-Aux_CA'!$C$5,$I505&gt;='C-Aux_CA'!$C$14,$H505&gt;='C-Aux_CA'!$C$15),1,0)</f>
        <v>0</v>
      </c>
      <c r="X505" s="148">
        <f t="shared" si="87"/>
        <v>2</v>
      </c>
      <c r="Y505" s="151" cm="1">
        <f t="array" ref="Y505">IF(W505=0,0,SUMPRODUCT(--($T505&gt;='C-BaremoVectorial'!$T$4:$T$1101),--(1=$W$4:$W$1101)))</f>
        <v>0</v>
      </c>
      <c r="Z505" s="151">
        <f t="shared" si="88"/>
        <v>0</v>
      </c>
      <c r="AA505" s="151" cm="1">
        <f t="array" ref="AA505">IF($W505=0,0,SUMPRODUCT(--(1=$W$4:$W$1101),--($U505&gt;='C-BaremoVectorial'!$U$4:$U$1101)))</f>
        <v>0</v>
      </c>
      <c r="AB505" s="21"/>
      <c r="AC505" s="21"/>
      <c r="AD505" s="21"/>
    </row>
    <row r="506" spans="1:30" ht="14.5" x14ac:dyDescent="0.35">
      <c r="A506" s="73">
        <f t="shared" si="79"/>
        <v>64</v>
      </c>
      <c r="B506" s="79" t="s">
        <v>8275</v>
      </c>
      <c r="C506" s="79" t="s">
        <v>8244</v>
      </c>
      <c r="D506" s="79" t="s">
        <v>15</v>
      </c>
      <c r="E506" s="79" t="s">
        <v>52</v>
      </c>
      <c r="F506" s="183">
        <v>2</v>
      </c>
      <c r="G506" s="79" t="s">
        <v>8298</v>
      </c>
      <c r="H506" s="78">
        <f>2*69000</f>
        <v>138000</v>
      </c>
      <c r="I506" s="74" cm="1">
        <f t="array" ref="I506">+INDEX('I-Gasificación'!$G$5:$G$1100,MATCH($C506&amp;$D506&amp;$E506&amp;$G506,'I-Gasificación'!$C$5:$C$1100&amp;'I-Gasificación'!$D$5:$D$1100&amp;'I-Gasificación'!$E$5:$E$1100&amp;'I-Gasificación'!$F$5:$F$1100,0))</f>
        <v>5068</v>
      </c>
      <c r="J506" s="112">
        <f>INDEX('I-Baremo_Depósitos_Lapesa'!$C:$C,MATCH($E506,'I-Baremo_Depósitos_Lapesa'!$B:$B,0),1)</f>
        <v>134294</v>
      </c>
      <c r="K506" s="78">
        <f t="shared" si="80"/>
        <v>191848.57142857145</v>
      </c>
      <c r="L506" s="122">
        <f>INDEX('I-Baremo_VA_Lapesa'!$D$5:$K$66,MATCH($E506,'I-Baremo_VA_Lapesa'!$C$5:$C$66,0),MATCH($G506,'I-Baremo_VA_Lapesa'!$D$4:$K$4,0))</f>
        <v>25574</v>
      </c>
      <c r="M506" s="123">
        <f t="shared" si="81"/>
        <v>36534.285714285717</v>
      </c>
      <c r="N506" s="113" cm="1">
        <f t="array" ref="N506">IF(AND($H506&lt;=4800,$I506&lt;=560),0,SUMPRODUCT(--($I506&gt;'I-Baremo_Regulación_Lapesa'!$B$4:$B$8),--($I506&lt;='I-Baremo_Regulación_Lapesa'!$C$4:$C$8),'I-Baremo_Regulación_Lapesa'!$D$4:$D$8))</f>
        <v>3820</v>
      </c>
      <c r="O506" s="78">
        <f t="shared" si="82"/>
        <v>5457.1428571428578</v>
      </c>
      <c r="P506" s="112">
        <f t="shared" si="83"/>
        <v>163688</v>
      </c>
      <c r="Q506" s="74">
        <f t="shared" si="84"/>
        <v>233840.00000000003</v>
      </c>
      <c r="R506" s="113">
        <f>INDEX('I-Baremo_Legalización'!$D$4:$D$100,MATCH($E506,'I-Baremo_Legalización'!$C$4:$C$100,0),1)</f>
        <v>3215.3500000000004</v>
      </c>
      <c r="S506" s="113" cm="1">
        <f t="array" ref="S506">+INDEX('I-Baremo_Acuerdo_Marco'!$F$2:$F$221,MATCH($C506&amp;$E506&amp;$G506,'I-Baremo_Acuerdo_Marco'!$C$2:$C$221&amp;'I-Baremo_Acuerdo_Marco'!$D$2:$D$221&amp;'I-Baremo_Acuerdo_Marco'!$E$2:$E$221,0))</f>
        <v>45257.531000000003</v>
      </c>
      <c r="T506" s="112">
        <f t="shared" si="89"/>
        <v>212160.88099999999</v>
      </c>
      <c r="U506" s="116">
        <f t="shared" si="85"/>
        <v>282312.88100000005</v>
      </c>
      <c r="V506" s="74" t="str">
        <f t="shared" si="86"/>
        <v>AéreoC5068</v>
      </c>
      <c r="W506" s="148">
        <f>+IF(AND($C506='C-Aux_CA'!$C$7,$D506='C-Aux_CA'!$C$5,$I506&gt;='C-Aux_CA'!$C$14,$H506&gt;='C-Aux_CA'!$C$15),1,0)</f>
        <v>0</v>
      </c>
      <c r="X506" s="148">
        <f t="shared" si="87"/>
        <v>2</v>
      </c>
      <c r="Y506" s="151" cm="1">
        <f t="array" ref="Y506">IF(W506=0,0,SUMPRODUCT(--($T506&gt;='C-BaremoVectorial'!$T$4:$T$1101),--(1=$W$4:$W$1101)))</f>
        <v>0</v>
      </c>
      <c r="Z506" s="151">
        <f t="shared" si="88"/>
        <v>0</v>
      </c>
      <c r="AA506" s="151" cm="1">
        <f t="array" ref="AA506">IF($W506=0,0,SUMPRODUCT(--(1=$W$4:$W$1101),--($U506&gt;='C-BaremoVectorial'!$U$4:$U$1101)))</f>
        <v>0</v>
      </c>
      <c r="AB506" s="21"/>
      <c r="AC506" s="21"/>
      <c r="AD506" s="21"/>
    </row>
    <row r="507" spans="1:30" ht="14.5" x14ac:dyDescent="0.35">
      <c r="A507" s="73">
        <f t="shared" si="79"/>
        <v>65</v>
      </c>
      <c r="B507" s="79" t="s">
        <v>8276</v>
      </c>
      <c r="C507" s="79" t="s">
        <v>8244</v>
      </c>
      <c r="D507" s="79" t="s">
        <v>15</v>
      </c>
      <c r="E507" s="79" t="s">
        <v>26</v>
      </c>
      <c r="F507" s="183">
        <v>1</v>
      </c>
      <c r="G507" s="79" t="s">
        <v>8296</v>
      </c>
      <c r="H507" s="78">
        <v>6650</v>
      </c>
      <c r="I507" s="74" cm="1">
        <f t="array" ref="I507">+INDEX('I-Gasificación'!$G$5:$G$1100,MATCH($C507&amp;$D507&amp;$E507&amp;$G507,'I-Gasificación'!$C$5:$C$1100&amp;'I-Gasificación'!$D$5:$D$1100&amp;'I-Gasificación'!$E$5:$E$1100&amp;'I-Gasificación'!$F$5:$F$1100,0))</f>
        <v>2139.1999999999998</v>
      </c>
      <c r="J507" s="112">
        <f>INDEX('I-Baremo_Depósitos_Lapesa'!$C:$C,MATCH($E507,'I-Baremo_Depósitos_Lapesa'!$B:$B,0),1)</f>
        <v>5057</v>
      </c>
      <c r="K507" s="78">
        <f t="shared" si="80"/>
        <v>7224.2857142857147</v>
      </c>
      <c r="L507" s="122">
        <f>INDEX('I-Baremo_VA_Lapesa'!$D$5:$K$66,MATCH($E507,'I-Baremo_VA_Lapesa'!$C$5:$C$66,0),MATCH($G507,'I-Baremo_VA_Lapesa'!$D$4:$K$4,0))</f>
        <v>19737</v>
      </c>
      <c r="M507" s="123">
        <f t="shared" si="81"/>
        <v>28195.714285714286</v>
      </c>
      <c r="N507" s="113" cm="1">
        <f t="array" ref="N507">IF(AND($H507&lt;=4800,$I507&lt;=560),0,SUMPRODUCT(--($I507&gt;'I-Baremo_Regulación_Lapesa'!$B$4:$B$8),--($I507&lt;='I-Baremo_Regulación_Lapesa'!$C$4:$C$8),'I-Baremo_Regulación_Lapesa'!$D$4:$D$8))</f>
        <v>1760</v>
      </c>
      <c r="O507" s="78">
        <f t="shared" si="82"/>
        <v>2514.2857142857142</v>
      </c>
      <c r="P507" s="112">
        <f t="shared" si="83"/>
        <v>26554</v>
      </c>
      <c r="Q507" s="74">
        <f t="shared" si="84"/>
        <v>37934.285714285717</v>
      </c>
      <c r="R507" s="113">
        <f>INDEX('I-Baremo_Legalización'!$D$4:$D$100,MATCH($E507,'I-Baremo_Legalización'!$C$4:$C$100,0),1)</f>
        <v>1257.25</v>
      </c>
      <c r="S507" s="113" cm="1">
        <f t="array" ref="S507">+INDEX('I-Baremo_Acuerdo_Marco'!$F$2:$F$221,MATCH($C507&amp;$E507&amp;$G507,'I-Baremo_Acuerdo_Marco'!$C$2:$C$221&amp;'I-Baremo_Acuerdo_Marco'!$D$2:$D$221&amp;'I-Baremo_Acuerdo_Marco'!$E$2:$E$221,0))</f>
        <v>8265.7850000000017</v>
      </c>
      <c r="T507" s="112">
        <f t="shared" si="89"/>
        <v>36077.035000000003</v>
      </c>
      <c r="U507" s="116">
        <f t="shared" si="85"/>
        <v>47457.320714285721</v>
      </c>
      <c r="V507" s="74" t="str">
        <f t="shared" si="86"/>
        <v>AéreoC2139,2</v>
      </c>
      <c r="W507" s="148">
        <f>+IF(AND($C507='C-Aux_CA'!$C$7,$D507='C-Aux_CA'!$C$5,$I507&gt;='C-Aux_CA'!$C$14,$H507&gt;='C-Aux_CA'!$C$15),1,0)</f>
        <v>0</v>
      </c>
      <c r="X507" s="148">
        <f t="shared" si="87"/>
        <v>1</v>
      </c>
      <c r="Y507" s="151" cm="1">
        <f t="array" ref="Y507">IF(W507=0,0,SUMPRODUCT(--($T507&gt;='C-BaremoVectorial'!$T$4:$T$1101),--(1=$W$4:$W$1101)))</f>
        <v>0</v>
      </c>
      <c r="Z507" s="151">
        <f t="shared" si="88"/>
        <v>0</v>
      </c>
      <c r="AA507" s="151" cm="1">
        <f t="array" ref="AA507">IF($W507=0,0,SUMPRODUCT(--(1=$W$4:$W$1101),--($U507&gt;='C-BaremoVectorial'!$U$4:$U$1101)))</f>
        <v>0</v>
      </c>
      <c r="AB507" s="21"/>
      <c r="AC507" s="21"/>
      <c r="AD507" s="21"/>
    </row>
    <row r="508" spans="1:30" ht="14.5" x14ac:dyDescent="0.35">
      <c r="A508" s="73">
        <f t="shared" si="79"/>
        <v>66</v>
      </c>
      <c r="B508" s="79" t="s">
        <v>8276</v>
      </c>
      <c r="C508" s="79" t="s">
        <v>8244</v>
      </c>
      <c r="D508" s="79" t="s">
        <v>15</v>
      </c>
      <c r="E508" s="79" t="s">
        <v>27</v>
      </c>
      <c r="F508" s="183">
        <v>1</v>
      </c>
      <c r="G508" s="79" t="s">
        <v>8296</v>
      </c>
      <c r="H508" s="78">
        <v>8334</v>
      </c>
      <c r="I508" s="74" cm="1">
        <f t="array" ref="I508">+INDEX('I-Gasificación'!$G$5:$G$1100,MATCH($C508&amp;$D508&amp;$E508&amp;$G508,'I-Gasificación'!$C$5:$C$1100&amp;'I-Gasificación'!$D$5:$D$1100&amp;'I-Gasificación'!$E$5:$E$1100&amp;'I-Gasificación'!$F$5:$F$1100,0))</f>
        <v>2212</v>
      </c>
      <c r="J508" s="112">
        <f>INDEX('I-Baremo_Depósitos_Lapesa'!$C:$C,MATCH($E508,'I-Baremo_Depósitos_Lapesa'!$B:$B,0),1)</f>
        <v>6078</v>
      </c>
      <c r="K508" s="78">
        <f t="shared" si="80"/>
        <v>8682.8571428571431</v>
      </c>
      <c r="L508" s="122">
        <f>INDEX('I-Baremo_VA_Lapesa'!$D$5:$K$66,MATCH($E508,'I-Baremo_VA_Lapesa'!$C$5:$C$66,0),MATCH($G508,'I-Baremo_VA_Lapesa'!$D$4:$K$4,0))</f>
        <v>19737</v>
      </c>
      <c r="M508" s="123">
        <f t="shared" si="81"/>
        <v>28195.714285714286</v>
      </c>
      <c r="N508" s="113" cm="1">
        <f t="array" ref="N508">IF(AND($H508&lt;=4800,$I508&lt;=560),0,SUMPRODUCT(--($I508&gt;'I-Baremo_Regulación_Lapesa'!$B$4:$B$8),--($I508&lt;='I-Baremo_Regulación_Lapesa'!$C$4:$C$8),'I-Baremo_Regulación_Lapesa'!$D$4:$D$8))</f>
        <v>1760</v>
      </c>
      <c r="O508" s="78">
        <f t="shared" si="82"/>
        <v>2514.2857142857142</v>
      </c>
      <c r="P508" s="112">
        <f t="shared" si="83"/>
        <v>27575</v>
      </c>
      <c r="Q508" s="74">
        <f t="shared" si="84"/>
        <v>39392.857142857145</v>
      </c>
      <c r="R508" s="113">
        <f>INDEX('I-Baremo_Legalización'!$D$4:$D$100,MATCH($E508,'I-Baremo_Legalización'!$C$4:$C$100,0),1)</f>
        <v>1257.25</v>
      </c>
      <c r="S508" s="113" cm="1">
        <f t="array" ref="S508">+INDEX('I-Baremo_Acuerdo_Marco'!$F$2:$F$221,MATCH($C508&amp;$E508&amp;$G508,'I-Baremo_Acuerdo_Marco'!$C$2:$C$221&amp;'I-Baremo_Acuerdo_Marco'!$D$2:$D$221&amp;'I-Baremo_Acuerdo_Marco'!$E$2:$E$221,0))</f>
        <v>9387.7850000000017</v>
      </c>
      <c r="T508" s="112">
        <f t="shared" si="89"/>
        <v>38220.035000000003</v>
      </c>
      <c r="U508" s="116">
        <f t="shared" si="85"/>
        <v>50037.892142857148</v>
      </c>
      <c r="V508" s="74" t="str">
        <f t="shared" si="86"/>
        <v>AéreoC2212</v>
      </c>
      <c r="W508" s="148">
        <f>+IF(AND($C508='C-Aux_CA'!$C$7,$D508='C-Aux_CA'!$C$5,$I508&gt;='C-Aux_CA'!$C$14,$H508&gt;='C-Aux_CA'!$C$15),1,0)</f>
        <v>0</v>
      </c>
      <c r="X508" s="148">
        <f t="shared" si="87"/>
        <v>1</v>
      </c>
      <c r="Y508" s="151" cm="1">
        <f t="array" ref="Y508">IF(W508=0,0,SUMPRODUCT(--($T508&gt;='C-BaremoVectorial'!$T$4:$T$1101),--(1=$W$4:$W$1101)))</f>
        <v>0</v>
      </c>
      <c r="Z508" s="151">
        <f t="shared" si="88"/>
        <v>0</v>
      </c>
      <c r="AA508" s="151" cm="1">
        <f t="array" ref="AA508">IF($W508=0,0,SUMPRODUCT(--(1=$W$4:$W$1101),--($U508&gt;='C-BaremoVectorial'!$U$4:$U$1101)))</f>
        <v>0</v>
      </c>
      <c r="AB508" s="21"/>
      <c r="AC508" s="21"/>
      <c r="AD508" s="21"/>
    </row>
    <row r="509" spans="1:30" ht="14.5" x14ac:dyDescent="0.35">
      <c r="A509" s="73">
        <f t="shared" ref="A509:A572" si="90">+A508+1</f>
        <v>67</v>
      </c>
      <c r="B509" s="79" t="s">
        <v>8276</v>
      </c>
      <c r="C509" s="79" t="s">
        <v>8244</v>
      </c>
      <c r="D509" s="79" t="s">
        <v>15</v>
      </c>
      <c r="E509" s="79" t="s">
        <v>28</v>
      </c>
      <c r="F509" s="183">
        <v>1</v>
      </c>
      <c r="G509" s="79" t="s">
        <v>8296</v>
      </c>
      <c r="H509" s="78">
        <v>10000</v>
      </c>
      <c r="I509" s="74" cm="1">
        <f t="array" ref="I509">+INDEX('I-Gasificación'!$G$5:$G$1100,MATCH($C509&amp;$D509&amp;$E509&amp;$G509,'I-Gasificación'!$C$5:$C$1100&amp;'I-Gasificación'!$D$5:$D$1100&amp;'I-Gasificación'!$E$5:$E$1100&amp;'I-Gasificación'!$F$5:$F$1100,0))</f>
        <v>2212</v>
      </c>
      <c r="J509" s="112">
        <f>INDEX('I-Baremo_Depósitos_Lapesa'!$C:$C,MATCH($E509,'I-Baremo_Depósitos_Lapesa'!$B:$B,0),1)</f>
        <v>8595</v>
      </c>
      <c r="K509" s="78">
        <f t="shared" si="80"/>
        <v>12278.571428571429</v>
      </c>
      <c r="L509" s="122">
        <f>INDEX('I-Baremo_VA_Lapesa'!$D$5:$K$66,MATCH($E509,'I-Baremo_VA_Lapesa'!$C$5:$C$66,0),MATCH($G509,'I-Baremo_VA_Lapesa'!$D$4:$K$4,0))</f>
        <v>20509</v>
      </c>
      <c r="M509" s="123">
        <f t="shared" si="81"/>
        <v>29298.571428571431</v>
      </c>
      <c r="N509" s="113" cm="1">
        <f t="array" ref="N509">IF(AND($H509&lt;=4800,$I509&lt;=560),0,SUMPRODUCT(--($I509&gt;'I-Baremo_Regulación_Lapesa'!$B$4:$B$8),--($I509&lt;='I-Baremo_Regulación_Lapesa'!$C$4:$C$8),'I-Baremo_Regulación_Lapesa'!$D$4:$D$8))</f>
        <v>1760</v>
      </c>
      <c r="O509" s="78">
        <f t="shared" si="82"/>
        <v>2514.2857142857142</v>
      </c>
      <c r="P509" s="112">
        <f t="shared" si="83"/>
        <v>30864</v>
      </c>
      <c r="Q509" s="74">
        <f t="shared" si="84"/>
        <v>44091.42857142858</v>
      </c>
      <c r="R509" s="113">
        <f>INDEX('I-Baremo_Legalización'!$D$4:$D$100,MATCH($E509,'I-Baremo_Legalización'!$C$4:$C$100,0),1)</f>
        <v>1257.25</v>
      </c>
      <c r="S509" s="113" cm="1">
        <f t="array" ref="S509">+INDEX('I-Baremo_Acuerdo_Marco'!$F$2:$F$221,MATCH($C509&amp;$E509&amp;$G509,'I-Baremo_Acuerdo_Marco'!$C$2:$C$221&amp;'I-Baremo_Acuerdo_Marco'!$D$2:$D$221&amp;'I-Baremo_Acuerdo_Marco'!$E$2:$E$221,0))</f>
        <v>10015.885000000002</v>
      </c>
      <c r="T509" s="112">
        <f t="shared" si="89"/>
        <v>42137.135000000002</v>
      </c>
      <c r="U509" s="116">
        <f t="shared" si="85"/>
        <v>55364.563571428582</v>
      </c>
      <c r="V509" s="74" t="str">
        <f t="shared" si="86"/>
        <v>AéreoC2212</v>
      </c>
      <c r="W509" s="148">
        <f>+IF(AND($C509='C-Aux_CA'!$C$7,$D509='C-Aux_CA'!$C$5,$I509&gt;='C-Aux_CA'!$C$14,$H509&gt;='C-Aux_CA'!$C$15),1,0)</f>
        <v>0</v>
      </c>
      <c r="X509" s="148">
        <f t="shared" si="87"/>
        <v>1</v>
      </c>
      <c r="Y509" s="151" cm="1">
        <f t="array" ref="Y509">IF(W509=0,0,SUMPRODUCT(--($T509&gt;='C-BaremoVectorial'!$T$4:$T$1101),--(1=$W$4:$W$1101)))</f>
        <v>0</v>
      </c>
      <c r="Z509" s="151">
        <f t="shared" si="88"/>
        <v>0</v>
      </c>
      <c r="AA509" s="151" cm="1">
        <f t="array" ref="AA509">IF($W509=0,0,SUMPRODUCT(--(1=$W$4:$W$1101),--($U509&gt;='C-BaremoVectorial'!$U$4:$U$1101)))</f>
        <v>0</v>
      </c>
      <c r="AB509" s="21"/>
      <c r="AC509" s="21"/>
      <c r="AD509" s="21"/>
    </row>
    <row r="510" spans="1:30" ht="14.5" x14ac:dyDescent="0.35">
      <c r="A510" s="73">
        <f t="shared" si="90"/>
        <v>68</v>
      </c>
      <c r="B510" s="79" t="s">
        <v>8276</v>
      </c>
      <c r="C510" s="79" t="s">
        <v>8244</v>
      </c>
      <c r="D510" s="79" t="s">
        <v>15</v>
      </c>
      <c r="E510" s="79" t="s">
        <v>29</v>
      </c>
      <c r="F510" s="183">
        <v>1</v>
      </c>
      <c r="G510" s="79" t="s">
        <v>8296</v>
      </c>
      <c r="H510" s="78">
        <v>13000</v>
      </c>
      <c r="I510" s="74" cm="1">
        <f t="array" ref="I510">+INDEX('I-Gasificación'!$G$5:$G$1100,MATCH($C510&amp;$D510&amp;$E510&amp;$G510,'I-Gasificación'!$C$5:$C$1100&amp;'I-Gasificación'!$D$5:$D$1100&amp;'I-Gasificación'!$E$5:$E$1100&amp;'I-Gasificación'!$F$5:$F$1100,0))</f>
        <v>2310</v>
      </c>
      <c r="J510" s="112">
        <f>INDEX('I-Baremo_Depósitos_Lapesa'!$C:$C,MATCH($E510,'I-Baremo_Depósitos_Lapesa'!$B:$B,0),1)</f>
        <v>10510</v>
      </c>
      <c r="K510" s="78">
        <f t="shared" si="80"/>
        <v>15014.285714285716</v>
      </c>
      <c r="L510" s="122">
        <f>INDEX('I-Baremo_VA_Lapesa'!$D$5:$K$66,MATCH($E510,'I-Baremo_VA_Lapesa'!$C$5:$C$66,0),MATCH($G510,'I-Baremo_VA_Lapesa'!$D$4:$K$4,0))</f>
        <v>20509</v>
      </c>
      <c r="M510" s="123">
        <f t="shared" si="81"/>
        <v>29298.571428571431</v>
      </c>
      <c r="N510" s="113" cm="1">
        <f t="array" ref="N510">IF(AND($H510&lt;=4800,$I510&lt;=560),0,SUMPRODUCT(--($I510&gt;'I-Baremo_Regulación_Lapesa'!$B$4:$B$8),--($I510&lt;='I-Baremo_Regulación_Lapesa'!$C$4:$C$8),'I-Baremo_Regulación_Lapesa'!$D$4:$D$8))</f>
        <v>1760</v>
      </c>
      <c r="O510" s="78">
        <f t="shared" si="82"/>
        <v>2514.2857142857142</v>
      </c>
      <c r="P510" s="112">
        <f t="shared" si="83"/>
        <v>32779</v>
      </c>
      <c r="Q510" s="74">
        <f t="shared" si="84"/>
        <v>46827.142857142862</v>
      </c>
      <c r="R510" s="113">
        <f>INDEX('I-Baremo_Legalización'!$D$4:$D$100,MATCH($E510,'I-Baremo_Legalización'!$C$4:$C$100,0),1)</f>
        <v>1257.25</v>
      </c>
      <c r="S510" s="113" cm="1">
        <f t="array" ref="S510">+INDEX('I-Baremo_Acuerdo_Marco'!$F$2:$F$221,MATCH($C510&amp;$E510&amp;$G510,'I-Baremo_Acuerdo_Marco'!$C$2:$C$221&amp;'I-Baremo_Acuerdo_Marco'!$D$2:$D$221&amp;'I-Baremo_Acuerdo_Marco'!$E$2:$E$221,0))</f>
        <v>10612.085000000001</v>
      </c>
      <c r="T510" s="112">
        <f t="shared" si="89"/>
        <v>44648.334999999999</v>
      </c>
      <c r="U510" s="116">
        <f t="shared" si="85"/>
        <v>58696.477857142861</v>
      </c>
      <c r="V510" s="74" t="str">
        <f t="shared" si="86"/>
        <v>AéreoC2310</v>
      </c>
      <c r="W510" s="148">
        <f>+IF(AND($C510='C-Aux_CA'!$C$7,$D510='C-Aux_CA'!$C$5,$I510&gt;='C-Aux_CA'!$C$14,$H510&gt;='C-Aux_CA'!$C$15),1,0)</f>
        <v>0</v>
      </c>
      <c r="X510" s="148">
        <f t="shared" si="87"/>
        <v>1</v>
      </c>
      <c r="Y510" s="151" cm="1">
        <f t="array" ref="Y510">IF(W510=0,0,SUMPRODUCT(--($T510&gt;='C-BaremoVectorial'!$T$4:$T$1101),--(1=$W$4:$W$1101)))</f>
        <v>0</v>
      </c>
      <c r="Z510" s="151">
        <f t="shared" si="88"/>
        <v>0</v>
      </c>
      <c r="AA510" s="151" cm="1">
        <f t="array" ref="AA510">IF($W510=0,0,SUMPRODUCT(--(1=$W$4:$W$1101),--($U510&gt;='C-BaremoVectorial'!$U$4:$U$1101)))</f>
        <v>0</v>
      </c>
      <c r="AB510" s="21"/>
      <c r="AC510" s="21"/>
      <c r="AD510" s="21"/>
    </row>
    <row r="511" spans="1:30" ht="14.5" x14ac:dyDescent="0.35">
      <c r="A511" s="73">
        <f t="shared" si="90"/>
        <v>69</v>
      </c>
      <c r="B511" s="79" t="s">
        <v>8276</v>
      </c>
      <c r="C511" s="79" t="s">
        <v>8244</v>
      </c>
      <c r="D511" s="79" t="s">
        <v>15</v>
      </c>
      <c r="E511" s="79" t="s">
        <v>30</v>
      </c>
      <c r="F511" s="183">
        <v>1</v>
      </c>
      <c r="G511" s="79" t="s">
        <v>8296</v>
      </c>
      <c r="H511" s="78">
        <v>16000</v>
      </c>
      <c r="I511" s="74" cm="1">
        <f t="array" ref="I511">+INDEX('I-Gasificación'!$G$5:$G$1100,MATCH($C511&amp;$D511&amp;$E511&amp;$G511,'I-Gasificación'!$C$5:$C$1100&amp;'I-Gasificación'!$D$5:$D$1100&amp;'I-Gasificación'!$E$5:$E$1100&amp;'I-Gasificación'!$F$5:$F$1100,0))</f>
        <v>2408</v>
      </c>
      <c r="J511" s="112">
        <f>INDEX('I-Baremo_Depósitos_Lapesa'!$C:$C,MATCH($E511,'I-Baremo_Depósitos_Lapesa'!$B:$B,0),1)</f>
        <v>12792</v>
      </c>
      <c r="K511" s="78">
        <f t="shared" si="80"/>
        <v>18274.285714285714</v>
      </c>
      <c r="L511" s="122">
        <f>INDEX('I-Baremo_VA_Lapesa'!$D$5:$K$66,MATCH($E511,'I-Baremo_VA_Lapesa'!$C$5:$C$66,0),MATCH($G511,'I-Baremo_VA_Lapesa'!$D$4:$K$4,0))</f>
        <v>20509</v>
      </c>
      <c r="M511" s="123">
        <f t="shared" si="81"/>
        <v>29298.571428571431</v>
      </c>
      <c r="N511" s="113" cm="1">
        <f t="array" ref="N511">IF(AND($H511&lt;=4800,$I511&lt;=560),0,SUMPRODUCT(--($I511&gt;'I-Baremo_Regulación_Lapesa'!$B$4:$B$8),--($I511&lt;='I-Baremo_Regulación_Lapesa'!$C$4:$C$8),'I-Baremo_Regulación_Lapesa'!$D$4:$D$8))</f>
        <v>1760</v>
      </c>
      <c r="O511" s="78">
        <f t="shared" si="82"/>
        <v>2514.2857142857142</v>
      </c>
      <c r="P511" s="112">
        <f t="shared" si="83"/>
        <v>35061</v>
      </c>
      <c r="Q511" s="74">
        <f t="shared" si="84"/>
        <v>50087.142857142862</v>
      </c>
      <c r="R511" s="113">
        <f>INDEX('I-Baremo_Legalización'!$D$4:$D$100,MATCH($E511,'I-Baremo_Legalización'!$C$4:$C$100,0),1)</f>
        <v>2038.3500000000001</v>
      </c>
      <c r="S511" s="113" cm="1">
        <f t="array" ref="S511">+INDEX('I-Baremo_Acuerdo_Marco'!$F$2:$F$221,MATCH($C511&amp;$E511&amp;$G511,'I-Baremo_Acuerdo_Marco'!$C$2:$C$221&amp;'I-Baremo_Acuerdo_Marco'!$D$2:$D$221&amp;'I-Baremo_Acuerdo_Marco'!$E$2:$E$221,0))</f>
        <v>11720.511</v>
      </c>
      <c r="T511" s="112">
        <f t="shared" si="89"/>
        <v>48819.860999999997</v>
      </c>
      <c r="U511" s="116">
        <f t="shared" si="85"/>
        <v>63846.003857142859</v>
      </c>
      <c r="V511" s="74" t="str">
        <f t="shared" si="86"/>
        <v>AéreoC2408</v>
      </c>
      <c r="W511" s="148">
        <f>+IF(AND($C511='C-Aux_CA'!$C$7,$D511='C-Aux_CA'!$C$5,$I511&gt;='C-Aux_CA'!$C$14,$H511&gt;='C-Aux_CA'!$C$15),1,0)</f>
        <v>0</v>
      </c>
      <c r="X511" s="148">
        <f t="shared" si="87"/>
        <v>1</v>
      </c>
      <c r="Y511" s="151" cm="1">
        <f t="array" ref="Y511">IF(W511=0,0,SUMPRODUCT(--($T511&gt;='C-BaremoVectorial'!$T$4:$T$1101),--(1=$W$4:$W$1101)))</f>
        <v>0</v>
      </c>
      <c r="Z511" s="151">
        <f t="shared" si="88"/>
        <v>0</v>
      </c>
      <c r="AA511" s="151" cm="1">
        <f t="array" ref="AA511">IF($W511=0,0,SUMPRODUCT(--(1=$W$4:$W$1101),--($U511&gt;='C-BaremoVectorial'!$U$4:$U$1101)))</f>
        <v>0</v>
      </c>
      <c r="AB511" s="21"/>
      <c r="AC511" s="21"/>
      <c r="AD511" s="21"/>
    </row>
    <row r="512" spans="1:30" ht="14.5" x14ac:dyDescent="0.35">
      <c r="A512" s="73">
        <f t="shared" si="90"/>
        <v>70</v>
      </c>
      <c r="B512" s="79" t="s">
        <v>8276</v>
      </c>
      <c r="C512" s="79" t="s">
        <v>8244</v>
      </c>
      <c r="D512" s="79" t="s">
        <v>15</v>
      </c>
      <c r="E512" s="79" t="s">
        <v>31</v>
      </c>
      <c r="F512" s="183">
        <v>1</v>
      </c>
      <c r="G512" s="79" t="s">
        <v>8296</v>
      </c>
      <c r="H512" s="78">
        <v>19000</v>
      </c>
      <c r="I512" s="74" cm="1">
        <f t="array" ref="I512">+INDEX('I-Gasificación'!$G$5:$G$1100,MATCH($C512&amp;$D512&amp;$E512&amp;$G512,'I-Gasificación'!$C$5:$C$1100&amp;'I-Gasificación'!$D$5:$D$1100&amp;'I-Gasificación'!$E$5:$E$1100&amp;'I-Gasificación'!$F$5:$F$1100,0))</f>
        <v>2506</v>
      </c>
      <c r="J512" s="112">
        <f>INDEX('I-Baremo_Depósitos_Lapesa'!$C:$C,MATCH($E512,'I-Baremo_Depósitos_Lapesa'!$B:$B,0),1)</f>
        <v>13916</v>
      </c>
      <c r="K512" s="78">
        <f t="shared" si="80"/>
        <v>19880</v>
      </c>
      <c r="L512" s="122">
        <f>INDEX('I-Baremo_VA_Lapesa'!$D$5:$K$66,MATCH($E512,'I-Baremo_VA_Lapesa'!$C$5:$C$66,0),MATCH($G512,'I-Baremo_VA_Lapesa'!$D$4:$K$4,0))</f>
        <v>20509</v>
      </c>
      <c r="M512" s="123">
        <f t="shared" si="81"/>
        <v>29298.571428571431</v>
      </c>
      <c r="N512" s="113" cm="1">
        <f t="array" ref="N512">IF(AND($H512&lt;=4800,$I512&lt;=560),0,SUMPRODUCT(--($I512&gt;'I-Baremo_Regulación_Lapesa'!$B$4:$B$8),--($I512&lt;='I-Baremo_Regulación_Lapesa'!$C$4:$C$8),'I-Baremo_Regulación_Lapesa'!$D$4:$D$8))</f>
        <v>1760</v>
      </c>
      <c r="O512" s="78">
        <f t="shared" si="82"/>
        <v>2514.2857142857142</v>
      </c>
      <c r="P512" s="112">
        <f t="shared" si="83"/>
        <v>36185</v>
      </c>
      <c r="Q512" s="74">
        <f t="shared" si="84"/>
        <v>51692.857142857152</v>
      </c>
      <c r="R512" s="113">
        <f>INDEX('I-Baremo_Legalización'!$D$4:$D$100,MATCH($E512,'I-Baremo_Legalización'!$C$4:$C$100,0),1)</f>
        <v>2038.3500000000001</v>
      </c>
      <c r="S512" s="113" cm="1">
        <f t="array" ref="S512">+INDEX('I-Baremo_Acuerdo_Marco'!$F$2:$F$221,MATCH($C512&amp;$E512&amp;$G512,'I-Baremo_Acuerdo_Marco'!$C$2:$C$221&amp;'I-Baremo_Acuerdo_Marco'!$D$2:$D$221&amp;'I-Baremo_Acuerdo_Marco'!$E$2:$E$221,0))</f>
        <v>13181.311000000002</v>
      </c>
      <c r="T512" s="112">
        <f t="shared" si="89"/>
        <v>51404.661</v>
      </c>
      <c r="U512" s="116">
        <f t="shared" si="85"/>
        <v>66912.518142857152</v>
      </c>
      <c r="V512" s="74" t="str">
        <f t="shared" si="86"/>
        <v>AéreoC2506</v>
      </c>
      <c r="W512" s="148">
        <f>+IF(AND($C512='C-Aux_CA'!$C$7,$D512='C-Aux_CA'!$C$5,$I512&gt;='C-Aux_CA'!$C$14,$H512&gt;='C-Aux_CA'!$C$15),1,0)</f>
        <v>0</v>
      </c>
      <c r="X512" s="148">
        <f t="shared" si="87"/>
        <v>1</v>
      </c>
      <c r="Y512" s="151" cm="1">
        <f t="array" ref="Y512">IF(W512=0,0,SUMPRODUCT(--($T512&gt;='C-BaremoVectorial'!$T$4:$T$1101),--(1=$W$4:$W$1101)))</f>
        <v>0</v>
      </c>
      <c r="Z512" s="151">
        <f t="shared" si="88"/>
        <v>0</v>
      </c>
      <c r="AA512" s="151" cm="1">
        <f t="array" ref="AA512">IF($W512=0,0,SUMPRODUCT(--(1=$W$4:$W$1101),--($U512&gt;='C-BaremoVectorial'!$U$4:$U$1101)))</f>
        <v>0</v>
      </c>
      <c r="AB512" s="21"/>
      <c r="AC512" s="21"/>
      <c r="AD512" s="21"/>
    </row>
    <row r="513" spans="1:30" ht="14.5" x14ac:dyDescent="0.35">
      <c r="A513" s="73">
        <f t="shared" si="90"/>
        <v>71</v>
      </c>
      <c r="B513" s="79" t="s">
        <v>8276</v>
      </c>
      <c r="C513" s="79" t="s">
        <v>8244</v>
      </c>
      <c r="D513" s="79" t="s">
        <v>15</v>
      </c>
      <c r="E513" s="79" t="s">
        <v>32</v>
      </c>
      <c r="F513" s="183">
        <v>1</v>
      </c>
      <c r="G513" s="79" t="s">
        <v>8296</v>
      </c>
      <c r="H513" s="78">
        <v>22000</v>
      </c>
      <c r="I513" s="74" cm="1">
        <f t="array" ref="I513">+INDEX('I-Gasificación'!$G$5:$G$1100,MATCH($C513&amp;$D513&amp;$E513&amp;$G513,'I-Gasificación'!$C$5:$C$1100&amp;'I-Gasificación'!$D$5:$D$1100&amp;'I-Gasificación'!$E$5:$E$1100&amp;'I-Gasificación'!$F$5:$F$1100,0))</f>
        <v>2604</v>
      </c>
      <c r="J513" s="112">
        <f>INDEX('I-Baremo_Depósitos_Lapesa'!$C:$C,MATCH($E513,'I-Baremo_Depósitos_Lapesa'!$B:$B,0),1)</f>
        <v>17932</v>
      </c>
      <c r="K513" s="78">
        <f t="shared" si="80"/>
        <v>25617.142857142859</v>
      </c>
      <c r="L513" s="122">
        <f>INDEX('I-Baremo_VA_Lapesa'!$D$5:$K$66,MATCH($E513,'I-Baremo_VA_Lapesa'!$C$5:$C$66,0),MATCH($G513,'I-Baremo_VA_Lapesa'!$D$4:$K$4,0))</f>
        <v>19761</v>
      </c>
      <c r="M513" s="123">
        <f t="shared" si="81"/>
        <v>28230</v>
      </c>
      <c r="N513" s="113" cm="1">
        <f t="array" ref="N513">IF(AND($H513&lt;=4800,$I513&lt;=560),0,SUMPRODUCT(--($I513&gt;'I-Baremo_Regulación_Lapesa'!$B$4:$B$8),--($I513&lt;='I-Baremo_Regulación_Lapesa'!$C$4:$C$8),'I-Baremo_Regulación_Lapesa'!$D$4:$D$8))</f>
        <v>1760</v>
      </c>
      <c r="O513" s="78">
        <f t="shared" si="82"/>
        <v>2514.2857142857142</v>
      </c>
      <c r="P513" s="112">
        <f t="shared" si="83"/>
        <v>39453</v>
      </c>
      <c r="Q513" s="74">
        <f t="shared" si="84"/>
        <v>56361.428571428572</v>
      </c>
      <c r="R513" s="113">
        <f>INDEX('I-Baremo_Legalización'!$D$4:$D$100,MATCH($E513,'I-Baremo_Legalización'!$C$4:$C$100,0),1)</f>
        <v>2038.3500000000001</v>
      </c>
      <c r="S513" s="113" cm="1">
        <f t="array" ref="S513">+INDEX('I-Baremo_Acuerdo_Marco'!$F$2:$F$221,MATCH($C513&amp;$E513&amp;$G513,'I-Baremo_Acuerdo_Marco'!$C$2:$C$221&amp;'I-Baremo_Acuerdo_Marco'!$D$2:$D$221&amp;'I-Baremo_Acuerdo_Marco'!$E$2:$E$221,0))</f>
        <v>13953.511000000002</v>
      </c>
      <c r="T513" s="112">
        <f t="shared" si="89"/>
        <v>55444.861000000004</v>
      </c>
      <c r="U513" s="116">
        <f t="shared" si="85"/>
        <v>72353.28957142857</v>
      </c>
      <c r="V513" s="74" t="str">
        <f t="shared" si="86"/>
        <v>AéreoC2604</v>
      </c>
      <c r="W513" s="148">
        <f>+IF(AND($C513='C-Aux_CA'!$C$7,$D513='C-Aux_CA'!$C$5,$I513&gt;='C-Aux_CA'!$C$14,$H513&gt;='C-Aux_CA'!$C$15),1,0)</f>
        <v>0</v>
      </c>
      <c r="X513" s="148">
        <f t="shared" si="87"/>
        <v>1</v>
      </c>
      <c r="Y513" s="151" cm="1">
        <f t="array" ref="Y513">IF(W513=0,0,SUMPRODUCT(--($T513&gt;='C-BaremoVectorial'!$T$4:$T$1101),--(1=$W$4:$W$1101)))</f>
        <v>0</v>
      </c>
      <c r="Z513" s="151">
        <f t="shared" si="88"/>
        <v>0</v>
      </c>
      <c r="AA513" s="151" cm="1">
        <f t="array" ref="AA513">IF($W513=0,0,SUMPRODUCT(--(1=$W$4:$W$1101),--($U513&gt;='C-BaremoVectorial'!$U$4:$U$1101)))</f>
        <v>0</v>
      </c>
      <c r="AB513" s="21"/>
      <c r="AC513" s="21"/>
      <c r="AD513" s="21"/>
    </row>
    <row r="514" spans="1:30" ht="14.5" x14ac:dyDescent="0.35">
      <c r="A514" s="73">
        <f t="shared" si="90"/>
        <v>72</v>
      </c>
      <c r="B514" s="79" t="s">
        <v>8276</v>
      </c>
      <c r="C514" s="79" t="s">
        <v>8244</v>
      </c>
      <c r="D514" s="79" t="s">
        <v>15</v>
      </c>
      <c r="E514" s="79" t="s">
        <v>33</v>
      </c>
      <c r="F514" s="183">
        <v>1</v>
      </c>
      <c r="G514" s="79" t="s">
        <v>8296</v>
      </c>
      <c r="H514" s="78">
        <v>24000</v>
      </c>
      <c r="I514" s="74" cm="1">
        <f t="array" ref="I514">+INDEX('I-Gasificación'!$G$5:$G$1100,MATCH($C514&amp;$D514&amp;$E514&amp;$G514,'I-Gasificación'!$C$5:$C$1100&amp;'I-Gasificación'!$D$5:$D$1100&amp;'I-Gasificación'!$E$5:$E$1100&amp;'I-Gasificación'!$F$5:$F$1100,0))</f>
        <v>2576</v>
      </c>
      <c r="J514" s="112">
        <f>INDEX('I-Baremo_Depósitos_Lapesa'!$C:$C,MATCH($E514,'I-Baremo_Depósitos_Lapesa'!$B:$B,0),1)</f>
        <v>20449</v>
      </c>
      <c r="K514" s="78">
        <f t="shared" si="80"/>
        <v>29212.857142857145</v>
      </c>
      <c r="L514" s="122">
        <f>INDEX('I-Baremo_VA_Lapesa'!$D$5:$K$66,MATCH($E514,'I-Baremo_VA_Lapesa'!$C$5:$C$66,0),MATCH($G514,'I-Baremo_VA_Lapesa'!$D$4:$K$4,0))</f>
        <v>21020</v>
      </c>
      <c r="M514" s="123">
        <f t="shared" si="81"/>
        <v>30028.571428571431</v>
      </c>
      <c r="N514" s="113" cm="1">
        <f t="array" ref="N514">IF(AND($H514&lt;=4800,$I514&lt;=560),0,SUMPRODUCT(--($I514&gt;'I-Baremo_Regulación_Lapesa'!$B$4:$B$8),--($I514&lt;='I-Baremo_Regulación_Lapesa'!$C$4:$C$8),'I-Baremo_Regulación_Lapesa'!$D$4:$D$8))</f>
        <v>1760</v>
      </c>
      <c r="O514" s="78">
        <f t="shared" si="82"/>
        <v>2514.2857142857142</v>
      </c>
      <c r="P514" s="112">
        <f t="shared" si="83"/>
        <v>43229</v>
      </c>
      <c r="Q514" s="74">
        <f t="shared" si="84"/>
        <v>61755.714285714297</v>
      </c>
      <c r="R514" s="113">
        <f>INDEX('I-Baremo_Legalización'!$D$4:$D$100,MATCH($E514,'I-Baremo_Legalización'!$C$4:$C$100,0),1)</f>
        <v>2038.3500000000001</v>
      </c>
      <c r="S514" s="113" cm="1">
        <f t="array" ref="S514">+INDEX('I-Baremo_Acuerdo_Marco'!$F$2:$F$221,MATCH($C514&amp;$E514&amp;$G514,'I-Baremo_Acuerdo_Marco'!$C$2:$C$221&amp;'I-Baremo_Acuerdo_Marco'!$D$2:$D$221&amp;'I-Baremo_Acuerdo_Marco'!$E$2:$E$221,0))</f>
        <v>14140.511000000002</v>
      </c>
      <c r="T514" s="112">
        <f t="shared" si="89"/>
        <v>59407.861000000004</v>
      </c>
      <c r="U514" s="116">
        <f t="shared" si="85"/>
        <v>77934.575285714294</v>
      </c>
      <c r="V514" s="74" t="str">
        <f t="shared" si="86"/>
        <v>AéreoC2576</v>
      </c>
      <c r="W514" s="148">
        <f>+IF(AND($C514='C-Aux_CA'!$C$7,$D514='C-Aux_CA'!$C$5,$I514&gt;='C-Aux_CA'!$C$14,$H514&gt;='C-Aux_CA'!$C$15),1,0)</f>
        <v>0</v>
      </c>
      <c r="X514" s="148">
        <f t="shared" si="87"/>
        <v>1</v>
      </c>
      <c r="Y514" s="151" cm="1">
        <f t="array" ref="Y514">IF(W514=0,0,SUMPRODUCT(--($T514&gt;='C-BaremoVectorial'!$T$4:$T$1101),--(1=$W$4:$W$1101)))</f>
        <v>0</v>
      </c>
      <c r="Z514" s="151">
        <f t="shared" si="88"/>
        <v>0</v>
      </c>
      <c r="AA514" s="151" cm="1">
        <f t="array" ref="AA514">IF($W514=0,0,SUMPRODUCT(--(1=$W$4:$W$1101),--($U514&gt;='C-BaremoVectorial'!$U$4:$U$1101)))</f>
        <v>0</v>
      </c>
      <c r="AB514" s="21"/>
      <c r="AC514" s="21"/>
      <c r="AD514" s="21"/>
    </row>
    <row r="515" spans="1:30" ht="14.5" x14ac:dyDescent="0.35">
      <c r="A515" s="73">
        <f t="shared" si="90"/>
        <v>73</v>
      </c>
      <c r="B515" s="79" t="s">
        <v>8276</v>
      </c>
      <c r="C515" s="79" t="s">
        <v>8244</v>
      </c>
      <c r="D515" s="79" t="s">
        <v>15</v>
      </c>
      <c r="E515" s="79" t="s">
        <v>34</v>
      </c>
      <c r="F515" s="183">
        <v>1</v>
      </c>
      <c r="G515" s="79" t="s">
        <v>8296</v>
      </c>
      <c r="H515" s="78">
        <v>29000</v>
      </c>
      <c r="I515" s="74" cm="1">
        <f t="array" ref="I515">+INDEX('I-Gasificación'!$G$5:$G$1100,MATCH($C515&amp;$D515&amp;$E515&amp;$G515,'I-Gasificación'!$C$5:$C$1100&amp;'I-Gasificación'!$D$5:$D$1100&amp;'I-Gasificación'!$E$5:$E$1100&amp;'I-Gasificación'!$F$5:$F$1100,0))</f>
        <v>2702</v>
      </c>
      <c r="J515" s="112">
        <f>INDEX('I-Baremo_Depósitos_Lapesa'!$C:$C,MATCH($E515,'I-Baremo_Depósitos_Lapesa'!$B:$B,0),1)</f>
        <v>22724</v>
      </c>
      <c r="K515" s="78">
        <f t="shared" si="80"/>
        <v>32462.857142857145</v>
      </c>
      <c r="L515" s="122">
        <f>INDEX('I-Baremo_VA_Lapesa'!$D$5:$K$66,MATCH($E515,'I-Baremo_VA_Lapesa'!$C$5:$C$66,0),MATCH($G515,'I-Baremo_VA_Lapesa'!$D$4:$K$4,0))</f>
        <v>21020</v>
      </c>
      <c r="M515" s="123">
        <f t="shared" si="81"/>
        <v>30028.571428571431</v>
      </c>
      <c r="N515" s="113" cm="1">
        <f t="array" ref="N515">IF(AND($H515&lt;=4800,$I515&lt;=560),0,SUMPRODUCT(--($I515&gt;'I-Baremo_Regulación_Lapesa'!$B$4:$B$8),--($I515&lt;='I-Baremo_Regulación_Lapesa'!$C$4:$C$8),'I-Baremo_Regulación_Lapesa'!$D$4:$D$8))</f>
        <v>1760</v>
      </c>
      <c r="O515" s="78">
        <f t="shared" si="82"/>
        <v>2514.2857142857142</v>
      </c>
      <c r="P515" s="112">
        <f t="shared" si="83"/>
        <v>45504</v>
      </c>
      <c r="Q515" s="74">
        <f t="shared" si="84"/>
        <v>65005.714285714297</v>
      </c>
      <c r="R515" s="113">
        <f>INDEX('I-Baremo_Legalización'!$D$4:$D$100,MATCH($E515,'I-Baremo_Legalización'!$C$4:$C$100,0),1)</f>
        <v>2038.3500000000001</v>
      </c>
      <c r="S515" s="113" cm="1">
        <f t="array" ref="S515">+INDEX('I-Baremo_Acuerdo_Marco'!$F$2:$F$221,MATCH($C515&amp;$E515&amp;$G515,'I-Baremo_Acuerdo_Marco'!$C$2:$C$221&amp;'I-Baremo_Acuerdo_Marco'!$D$2:$D$221&amp;'I-Baremo_Acuerdo_Marco'!$E$2:$E$221,0))</f>
        <v>14825.811000000002</v>
      </c>
      <c r="T515" s="112">
        <f t="shared" si="89"/>
        <v>62368.161</v>
      </c>
      <c r="U515" s="116">
        <f t="shared" si="85"/>
        <v>81869.875285714297</v>
      </c>
      <c r="V515" s="74" t="str">
        <f t="shared" si="86"/>
        <v>AéreoC2702</v>
      </c>
      <c r="W515" s="148">
        <f>+IF(AND($C515='C-Aux_CA'!$C$7,$D515='C-Aux_CA'!$C$5,$I515&gt;='C-Aux_CA'!$C$14,$H515&gt;='C-Aux_CA'!$C$15),1,0)</f>
        <v>0</v>
      </c>
      <c r="X515" s="148">
        <f t="shared" si="87"/>
        <v>1</v>
      </c>
      <c r="Y515" s="151" cm="1">
        <f t="array" ref="Y515">IF(W515=0,0,SUMPRODUCT(--($T515&gt;='C-BaremoVectorial'!$T$4:$T$1101),--(1=$W$4:$W$1101)))</f>
        <v>0</v>
      </c>
      <c r="Z515" s="151">
        <f t="shared" si="88"/>
        <v>0</v>
      </c>
      <c r="AA515" s="151" cm="1">
        <f t="array" ref="AA515">IF($W515=0,0,SUMPRODUCT(--(1=$W$4:$W$1101),--($U515&gt;='C-BaremoVectorial'!$U$4:$U$1101)))</f>
        <v>0</v>
      </c>
      <c r="AB515" s="21"/>
      <c r="AC515" s="21"/>
      <c r="AD515" s="21"/>
    </row>
    <row r="516" spans="1:30" ht="14.5" x14ac:dyDescent="0.35">
      <c r="A516" s="73">
        <f t="shared" si="90"/>
        <v>74</v>
      </c>
      <c r="B516" s="79" t="s">
        <v>8276</v>
      </c>
      <c r="C516" s="79" t="s">
        <v>8244</v>
      </c>
      <c r="D516" s="79" t="s">
        <v>15</v>
      </c>
      <c r="E516" s="79" t="s">
        <v>35</v>
      </c>
      <c r="F516" s="183">
        <v>1</v>
      </c>
      <c r="G516" s="79" t="s">
        <v>8296</v>
      </c>
      <c r="H516" s="78">
        <v>34000</v>
      </c>
      <c r="I516" s="74" cm="1">
        <f t="array" ref="I516">+INDEX('I-Gasificación'!$G$5:$G$1100,MATCH($C516&amp;$D516&amp;$E516&amp;$G516,'I-Gasificación'!$C$5:$C$1100&amp;'I-Gasificación'!$D$5:$D$1100&amp;'I-Gasificación'!$E$5:$E$1100&amp;'I-Gasificación'!$F$5:$F$1100,0))</f>
        <v>2828</v>
      </c>
      <c r="J516" s="112">
        <f>INDEX('I-Baremo_Depósitos_Lapesa'!$C:$C,MATCH($E516,'I-Baremo_Depósitos_Lapesa'!$B:$B,0),1)</f>
        <v>25239</v>
      </c>
      <c r="K516" s="78">
        <f t="shared" si="80"/>
        <v>36055.71428571429</v>
      </c>
      <c r="L516" s="122">
        <f>INDEX('I-Baremo_VA_Lapesa'!$D$5:$K$66,MATCH($E516,'I-Baremo_VA_Lapesa'!$C$5:$C$66,0),MATCH($G516,'I-Baremo_VA_Lapesa'!$D$4:$K$4,0))</f>
        <v>16351</v>
      </c>
      <c r="M516" s="123">
        <f t="shared" si="81"/>
        <v>23358.571428571431</v>
      </c>
      <c r="N516" s="113" cm="1">
        <f t="array" ref="N516">IF(AND($H516&lt;=4800,$I516&lt;=560),0,SUMPRODUCT(--($I516&gt;'I-Baremo_Regulación_Lapesa'!$B$4:$B$8),--($I516&lt;='I-Baremo_Regulación_Lapesa'!$C$4:$C$8),'I-Baremo_Regulación_Lapesa'!$D$4:$D$8))</f>
        <v>1760</v>
      </c>
      <c r="O516" s="78">
        <f t="shared" si="82"/>
        <v>2514.2857142857142</v>
      </c>
      <c r="P516" s="112">
        <f t="shared" si="83"/>
        <v>43350</v>
      </c>
      <c r="Q516" s="74">
        <f t="shared" si="84"/>
        <v>61928.571428571442</v>
      </c>
      <c r="R516" s="113">
        <f>INDEX('I-Baremo_Legalización'!$D$4:$D$100,MATCH($E516,'I-Baremo_Legalización'!$C$4:$C$100,0),1)</f>
        <v>2038.3500000000001</v>
      </c>
      <c r="S516" s="113" cm="1">
        <f t="array" ref="S516">+INDEX('I-Baremo_Acuerdo_Marco'!$F$2:$F$221,MATCH($C516&amp;$E516&amp;$G516,'I-Baremo_Acuerdo_Marco'!$C$2:$C$221&amp;'I-Baremo_Acuerdo_Marco'!$D$2:$D$221&amp;'I-Baremo_Acuerdo_Marco'!$E$2:$E$221,0))</f>
        <v>18973.911</v>
      </c>
      <c r="T516" s="112">
        <f t="shared" si="89"/>
        <v>64362.260999999999</v>
      </c>
      <c r="U516" s="116">
        <f t="shared" si="85"/>
        <v>82940.832428571448</v>
      </c>
      <c r="V516" s="74" t="str">
        <f t="shared" si="86"/>
        <v>AéreoC2828</v>
      </c>
      <c r="W516" s="148">
        <f>+IF(AND($C516='C-Aux_CA'!$C$7,$D516='C-Aux_CA'!$C$5,$I516&gt;='C-Aux_CA'!$C$14,$H516&gt;='C-Aux_CA'!$C$15),1,0)</f>
        <v>0</v>
      </c>
      <c r="X516" s="148">
        <f t="shared" si="87"/>
        <v>1</v>
      </c>
      <c r="Y516" s="151" cm="1">
        <f t="array" ref="Y516">IF(W516=0,0,SUMPRODUCT(--($T516&gt;='C-BaremoVectorial'!$T$4:$T$1101),--(1=$W$4:$W$1101)))</f>
        <v>0</v>
      </c>
      <c r="Z516" s="151">
        <f t="shared" si="88"/>
        <v>0</v>
      </c>
      <c r="AA516" s="151" cm="1">
        <f t="array" ref="AA516">IF($W516=0,0,SUMPRODUCT(--(1=$W$4:$W$1101),--($U516&gt;='C-BaremoVectorial'!$U$4:$U$1101)))</f>
        <v>0</v>
      </c>
      <c r="AB516" s="21"/>
      <c r="AC516" s="21"/>
      <c r="AD516" s="21"/>
    </row>
    <row r="517" spans="1:30" ht="14.5" x14ac:dyDescent="0.35">
      <c r="A517" s="73">
        <f t="shared" si="90"/>
        <v>75</v>
      </c>
      <c r="B517" s="79" t="s">
        <v>8276</v>
      </c>
      <c r="C517" s="79" t="s">
        <v>8244</v>
      </c>
      <c r="D517" s="79" t="s">
        <v>15</v>
      </c>
      <c r="E517" s="79" t="s">
        <v>36</v>
      </c>
      <c r="F517" s="183">
        <v>1</v>
      </c>
      <c r="G517" s="79" t="s">
        <v>8296</v>
      </c>
      <c r="H517" s="78">
        <v>33000</v>
      </c>
      <c r="I517" s="74" cm="1">
        <f t="array" ref="I517">+INDEX('I-Gasificación'!$G$5:$G$1100,MATCH($C517&amp;$D517&amp;$E517&amp;$G517,'I-Gasificación'!$C$5:$C$1100&amp;'I-Gasificación'!$D$5:$D$1100&amp;'I-Gasificación'!$E$5:$E$1100&amp;'I-Gasificación'!$F$5:$F$1100,0))</f>
        <v>2646</v>
      </c>
      <c r="J517" s="112">
        <f>INDEX('I-Baremo_Depósitos_Lapesa'!$C:$C,MATCH($E517,'I-Baremo_Depósitos_Lapesa'!$B:$B,0),1)</f>
        <v>33708</v>
      </c>
      <c r="K517" s="78">
        <f t="shared" si="80"/>
        <v>48154.285714285717</v>
      </c>
      <c r="L517" s="122">
        <f>INDEX('I-Baremo_VA_Lapesa'!$D$5:$K$66,MATCH($E517,'I-Baremo_VA_Lapesa'!$C$5:$C$66,0),MATCH($G517,'I-Baremo_VA_Lapesa'!$D$4:$K$4,0))</f>
        <v>16351</v>
      </c>
      <c r="M517" s="123">
        <f t="shared" si="81"/>
        <v>23358.571428571431</v>
      </c>
      <c r="N517" s="113" cm="1">
        <f t="array" ref="N517">IF(AND($H517&lt;=4800,$I517&lt;=560),0,SUMPRODUCT(--($I517&gt;'I-Baremo_Regulación_Lapesa'!$B$4:$B$8),--($I517&lt;='I-Baremo_Regulación_Lapesa'!$C$4:$C$8),'I-Baremo_Regulación_Lapesa'!$D$4:$D$8))</f>
        <v>1760</v>
      </c>
      <c r="O517" s="78">
        <f t="shared" si="82"/>
        <v>2514.2857142857142</v>
      </c>
      <c r="P517" s="112">
        <f t="shared" si="83"/>
        <v>51819</v>
      </c>
      <c r="Q517" s="74">
        <f t="shared" si="84"/>
        <v>74027.142857142855</v>
      </c>
      <c r="R517" s="113">
        <f>INDEX('I-Baremo_Legalización'!$D$4:$D$100,MATCH($E517,'I-Baremo_Legalización'!$C$4:$C$100,0),1)</f>
        <v>2038.3500000000001</v>
      </c>
      <c r="S517" s="113" cm="1">
        <f t="array" ref="S517">+INDEX('I-Baremo_Acuerdo_Marco'!$F$2:$F$221,MATCH($C517&amp;$E517&amp;$G517,'I-Baremo_Acuerdo_Marco'!$C$2:$C$221&amp;'I-Baremo_Acuerdo_Marco'!$D$2:$D$221&amp;'I-Baremo_Acuerdo_Marco'!$E$2:$E$221,0))</f>
        <v>20528.210999999999</v>
      </c>
      <c r="T517" s="112">
        <f t="shared" si="89"/>
        <v>74385.561000000002</v>
      </c>
      <c r="U517" s="116">
        <f t="shared" si="85"/>
        <v>96593.703857142857</v>
      </c>
      <c r="V517" s="74" t="str">
        <f t="shared" si="86"/>
        <v>AéreoC2646</v>
      </c>
      <c r="W517" s="148">
        <f>+IF(AND($C517='C-Aux_CA'!$C$7,$D517='C-Aux_CA'!$C$5,$I517&gt;='C-Aux_CA'!$C$14,$H517&gt;='C-Aux_CA'!$C$15),1,0)</f>
        <v>0</v>
      </c>
      <c r="X517" s="148">
        <f t="shared" si="87"/>
        <v>1</v>
      </c>
      <c r="Y517" s="151" cm="1">
        <f t="array" ref="Y517">IF(W517=0,0,SUMPRODUCT(--($T517&gt;='C-BaremoVectorial'!$T$4:$T$1101),--(1=$W$4:$W$1101)))</f>
        <v>0</v>
      </c>
      <c r="Z517" s="151">
        <f t="shared" si="88"/>
        <v>0</v>
      </c>
      <c r="AA517" s="151" cm="1">
        <f t="array" ref="AA517">IF($W517=0,0,SUMPRODUCT(--(1=$W$4:$W$1101),--($U517&gt;='C-BaremoVectorial'!$U$4:$U$1101)))</f>
        <v>0</v>
      </c>
      <c r="AB517" s="21"/>
      <c r="AC517" s="21"/>
      <c r="AD517" s="21"/>
    </row>
    <row r="518" spans="1:30" ht="14.5" x14ac:dyDescent="0.35">
      <c r="A518" s="73">
        <f t="shared" si="90"/>
        <v>76</v>
      </c>
      <c r="B518" s="79" t="s">
        <v>8276</v>
      </c>
      <c r="C518" s="79" t="s">
        <v>8244</v>
      </c>
      <c r="D518" s="79" t="s">
        <v>15</v>
      </c>
      <c r="E518" s="79" t="s">
        <v>37</v>
      </c>
      <c r="F518" s="183">
        <v>1</v>
      </c>
      <c r="G518" s="79" t="s">
        <v>8296</v>
      </c>
      <c r="H518" s="78">
        <v>50000</v>
      </c>
      <c r="I518" s="74" cm="1">
        <f t="array" ref="I518">+INDEX('I-Gasificación'!$G$5:$G$1100,MATCH($C518&amp;$D518&amp;$E518&amp;$G518,'I-Gasificación'!$C$5:$C$1100&amp;'I-Gasificación'!$D$5:$D$1100&amp;'I-Gasificación'!$E$5:$E$1100&amp;'I-Gasificación'!$F$5:$F$1100,0))</f>
        <v>3024</v>
      </c>
      <c r="J518" s="112">
        <f>INDEX('I-Baremo_Depósitos_Lapesa'!$C:$C,MATCH($E518,'I-Baremo_Depósitos_Lapesa'!$B:$B,0),1)</f>
        <v>44444</v>
      </c>
      <c r="K518" s="78">
        <f t="shared" ref="K518:K581" si="91">+J518/70%</f>
        <v>63491.428571428572</v>
      </c>
      <c r="L518" s="122">
        <f>INDEX('I-Baremo_VA_Lapesa'!$D$5:$K$66,MATCH($E518,'I-Baremo_VA_Lapesa'!$C$5:$C$66,0),MATCH($G518,'I-Baremo_VA_Lapesa'!$D$4:$K$4,0))</f>
        <v>16351</v>
      </c>
      <c r="M518" s="123">
        <f t="shared" ref="M518:M581" si="92">+L518/70%</f>
        <v>23358.571428571431</v>
      </c>
      <c r="N518" s="113" cm="1">
        <f t="array" ref="N518">IF(AND($H518&lt;=4800,$I518&lt;=560),0,SUMPRODUCT(--($I518&gt;'I-Baremo_Regulación_Lapesa'!$B$4:$B$8),--($I518&lt;='I-Baremo_Regulación_Lapesa'!$C$4:$C$8),'I-Baremo_Regulación_Lapesa'!$D$4:$D$8))</f>
        <v>1760</v>
      </c>
      <c r="O518" s="78">
        <f t="shared" ref="O518:O581" si="93">+N518/70%</f>
        <v>2514.2857142857142</v>
      </c>
      <c r="P518" s="112">
        <f t="shared" ref="P518:P581" si="94">+J518+L518+N518</f>
        <v>62555</v>
      </c>
      <c r="Q518" s="74">
        <f t="shared" ref="Q518:Q581" si="95">+K518+M518+O518</f>
        <v>89364.28571428571</v>
      </c>
      <c r="R518" s="113">
        <f>INDEX('I-Baremo_Legalización'!$D$4:$D$100,MATCH($E518,'I-Baremo_Legalización'!$C$4:$C$100,0),1)</f>
        <v>2038.3500000000001</v>
      </c>
      <c r="S518" s="113" cm="1">
        <f t="array" ref="S518">+INDEX('I-Baremo_Acuerdo_Marco'!$F$2:$F$221,MATCH($C518&amp;$E518&amp;$G518,'I-Baremo_Acuerdo_Marco'!$C$2:$C$221&amp;'I-Baremo_Acuerdo_Marco'!$D$2:$D$221&amp;'I-Baremo_Acuerdo_Marco'!$E$2:$E$221,0))</f>
        <v>21545.710999999999</v>
      </c>
      <c r="T518" s="112">
        <f t="shared" si="89"/>
        <v>86139.061000000002</v>
      </c>
      <c r="U518" s="116">
        <f t="shared" ref="U518:U581" si="96">+K518+M518+O518+R518+S518</f>
        <v>112948.34671428571</v>
      </c>
      <c r="V518" s="74" t="str">
        <f t="shared" ref="V518:V581" si="97">+C518&amp;D518&amp;I518</f>
        <v>AéreoC3024</v>
      </c>
      <c r="W518" s="148">
        <f>+IF(AND($C518='C-Aux_CA'!$C$7,$D518='C-Aux_CA'!$C$5,$I518&gt;='C-Aux_CA'!$C$14,$H518&gt;='C-Aux_CA'!$C$15),1,0)</f>
        <v>0</v>
      </c>
      <c r="X518" s="148">
        <f t="shared" ref="X518:X581" si="98">COUNTIFS($I$5:$I$1099,$I518,$H$5:$H$1099,$H518,$D$5:$D$1099,$D518,$C$5:$C$1099,$C518)</f>
        <v>1</v>
      </c>
      <c r="Y518" s="151" cm="1">
        <f t="array" ref="Y518">IF(W518=0,0,SUMPRODUCT(--($T518&gt;='C-BaremoVectorial'!$T$4:$T$1101),--(1=$W$4:$W$1101)))</f>
        <v>0</v>
      </c>
      <c r="Z518" s="151">
        <f t="shared" ref="Z518:Z581" si="99">+Y518-AA518</f>
        <v>0</v>
      </c>
      <c r="AA518" s="151" cm="1">
        <f t="array" ref="AA518">IF($W518=0,0,SUMPRODUCT(--(1=$W$4:$W$1101),--($U518&gt;='C-BaremoVectorial'!$U$4:$U$1101)))</f>
        <v>0</v>
      </c>
      <c r="AB518" s="21"/>
      <c r="AC518" s="21"/>
      <c r="AD518" s="21"/>
    </row>
    <row r="519" spans="1:30" ht="14.5" x14ac:dyDescent="0.35">
      <c r="A519" s="73">
        <f t="shared" si="90"/>
        <v>77</v>
      </c>
      <c r="B519" s="79" t="s">
        <v>8276</v>
      </c>
      <c r="C519" s="79" t="s">
        <v>8244</v>
      </c>
      <c r="D519" s="79" t="s">
        <v>15</v>
      </c>
      <c r="E519" s="79" t="s">
        <v>38</v>
      </c>
      <c r="F519" s="183">
        <v>1</v>
      </c>
      <c r="G519" s="79" t="s">
        <v>8296</v>
      </c>
      <c r="H519" s="78">
        <v>59000</v>
      </c>
      <c r="I519" s="74" cm="1">
        <f t="array" ref="I519">+INDEX('I-Gasificación'!$G$5:$G$1100,MATCH($C519&amp;$D519&amp;$E519&amp;$G519,'I-Gasificación'!$C$5:$C$1100&amp;'I-Gasificación'!$D$5:$D$1100&amp;'I-Gasificación'!$E$5:$E$1100&amp;'I-Gasificación'!$F$5:$F$1100,0))</f>
        <v>3248</v>
      </c>
      <c r="J519" s="112">
        <f>INDEX('I-Baremo_Depósitos_Lapesa'!$C:$C,MATCH($E519,'I-Baremo_Depósitos_Lapesa'!$B:$B,0),1)</f>
        <v>54246</v>
      </c>
      <c r="K519" s="78">
        <f t="shared" si="91"/>
        <v>77494.285714285725</v>
      </c>
      <c r="L519" s="122">
        <f>INDEX('I-Baremo_VA_Lapesa'!$D$5:$K$66,MATCH($E519,'I-Baremo_VA_Lapesa'!$C$5:$C$66,0),MATCH($G519,'I-Baremo_VA_Lapesa'!$D$4:$K$4,0))</f>
        <v>16351</v>
      </c>
      <c r="M519" s="123">
        <f t="shared" si="92"/>
        <v>23358.571428571431</v>
      </c>
      <c r="N519" s="113" cm="1">
        <f t="array" ref="N519">IF(AND($H519&lt;=4800,$I519&lt;=560),0,SUMPRODUCT(--($I519&gt;'I-Baremo_Regulación_Lapesa'!$B$4:$B$8),--($I519&lt;='I-Baremo_Regulación_Lapesa'!$C$4:$C$8),'I-Baremo_Regulación_Lapesa'!$D$4:$D$8))</f>
        <v>1760</v>
      </c>
      <c r="O519" s="78">
        <f t="shared" si="93"/>
        <v>2514.2857142857142</v>
      </c>
      <c r="P519" s="112">
        <f t="shared" si="94"/>
        <v>72357</v>
      </c>
      <c r="Q519" s="74">
        <f t="shared" si="95"/>
        <v>103367.14285714287</v>
      </c>
      <c r="R519" s="113">
        <f>INDEX('I-Baremo_Legalización'!$D$4:$D$100,MATCH($E519,'I-Baremo_Legalización'!$C$4:$C$100,0),1)</f>
        <v>2038.3500000000001</v>
      </c>
      <c r="S519" s="113" cm="1">
        <f t="array" ref="S519">+INDEX('I-Baremo_Acuerdo_Marco'!$F$2:$F$221,MATCH($C519&amp;$E519&amp;$G519,'I-Baremo_Acuerdo_Marco'!$C$2:$C$221&amp;'I-Baremo_Acuerdo_Marco'!$D$2:$D$221&amp;'I-Baremo_Acuerdo_Marco'!$E$2:$E$221,0))</f>
        <v>23534.510999999999</v>
      </c>
      <c r="T519" s="112">
        <f t="shared" si="89"/>
        <v>97929.861000000004</v>
      </c>
      <c r="U519" s="116">
        <f t="shared" si="96"/>
        <v>128940.00385714287</v>
      </c>
      <c r="V519" s="74" t="str">
        <f t="shared" si="97"/>
        <v>AéreoC3248</v>
      </c>
      <c r="W519" s="148">
        <f>+IF(AND($C519='C-Aux_CA'!$C$7,$D519='C-Aux_CA'!$C$5,$I519&gt;='C-Aux_CA'!$C$14,$H519&gt;='C-Aux_CA'!$C$15),1,0)</f>
        <v>0</v>
      </c>
      <c r="X519" s="148">
        <f t="shared" si="98"/>
        <v>1</v>
      </c>
      <c r="Y519" s="151" cm="1">
        <f t="array" ref="Y519">IF(W519=0,0,SUMPRODUCT(--($T519&gt;='C-BaremoVectorial'!$T$4:$T$1101),--(1=$W$4:$W$1101)))</f>
        <v>0</v>
      </c>
      <c r="Z519" s="151">
        <f t="shared" si="99"/>
        <v>0</v>
      </c>
      <c r="AA519" s="151" cm="1">
        <f t="array" ref="AA519">IF($W519=0,0,SUMPRODUCT(--(1=$W$4:$W$1101),--($U519&gt;='C-BaremoVectorial'!$U$4:$U$1101)))</f>
        <v>0</v>
      </c>
      <c r="AB519" s="21"/>
      <c r="AC519" s="21"/>
      <c r="AD519" s="21"/>
    </row>
    <row r="520" spans="1:30" ht="14.5" x14ac:dyDescent="0.35">
      <c r="A520" s="73">
        <f t="shared" si="90"/>
        <v>78</v>
      </c>
      <c r="B520" s="79" t="s">
        <v>8276</v>
      </c>
      <c r="C520" s="79" t="s">
        <v>8244</v>
      </c>
      <c r="D520" s="79" t="s">
        <v>15</v>
      </c>
      <c r="E520" s="79" t="s">
        <v>39</v>
      </c>
      <c r="F520" s="183">
        <v>1</v>
      </c>
      <c r="G520" s="79" t="s">
        <v>8296</v>
      </c>
      <c r="H520" s="78">
        <v>50000</v>
      </c>
      <c r="I520" s="74" cm="1">
        <f t="array" ref="I520">+INDEX('I-Gasificación'!$G$5:$G$1100,MATCH($C520&amp;$D520&amp;$E520&amp;$G520,'I-Gasificación'!$C$5:$C$1100&amp;'I-Gasificación'!$D$5:$D$1100&amp;'I-Gasificación'!$E$5:$E$1100&amp;'I-Gasificación'!$F$5:$F$1100,0))</f>
        <v>2940</v>
      </c>
      <c r="J520" s="112">
        <f>INDEX('I-Baremo_Depósitos_Lapesa'!$C:$C,MATCH($E520,'I-Baremo_Depósitos_Lapesa'!$B:$B,0),1)</f>
        <v>45432</v>
      </c>
      <c r="K520" s="78">
        <f t="shared" si="91"/>
        <v>64902.857142857145</v>
      </c>
      <c r="L520" s="122">
        <f>INDEX('I-Baremo_VA_Lapesa'!$D$5:$K$66,MATCH($E520,'I-Baremo_VA_Lapesa'!$C$5:$C$66,0),MATCH($G520,'I-Baremo_VA_Lapesa'!$D$4:$K$4,0))</f>
        <v>16351</v>
      </c>
      <c r="M520" s="123">
        <f t="shared" si="92"/>
        <v>23358.571428571431</v>
      </c>
      <c r="N520" s="113" cm="1">
        <f t="array" ref="N520">IF(AND($H520&lt;=4800,$I520&lt;=560),0,SUMPRODUCT(--($I520&gt;'I-Baremo_Regulación_Lapesa'!$B$4:$B$8),--($I520&lt;='I-Baremo_Regulación_Lapesa'!$C$4:$C$8),'I-Baremo_Regulación_Lapesa'!$D$4:$D$8))</f>
        <v>1760</v>
      </c>
      <c r="O520" s="78">
        <f t="shared" si="93"/>
        <v>2514.2857142857142</v>
      </c>
      <c r="P520" s="112">
        <f t="shared" si="94"/>
        <v>63543</v>
      </c>
      <c r="Q520" s="74">
        <f t="shared" si="95"/>
        <v>90775.71428571429</v>
      </c>
      <c r="R520" s="113">
        <f>INDEX('I-Baremo_Legalización'!$D$4:$D$100,MATCH($E520,'I-Baremo_Legalización'!$C$4:$C$100,0),1)</f>
        <v>2038.3500000000001</v>
      </c>
      <c r="S520" s="113" cm="1">
        <f t="array" ref="S520">+INDEX('I-Baremo_Acuerdo_Marco'!$F$2:$F$221,MATCH($C520&amp;$E520&amp;$G520,'I-Baremo_Acuerdo_Marco'!$C$2:$C$221&amp;'I-Baremo_Acuerdo_Marco'!$D$2:$D$221&amp;'I-Baremo_Acuerdo_Marco'!$E$2:$E$221,0))</f>
        <v>22913.010999999999</v>
      </c>
      <c r="T520" s="112">
        <f t="shared" ref="T520:T583" si="100">+J520+L520+N520+R520+S520</f>
        <v>88494.361000000004</v>
      </c>
      <c r="U520" s="116">
        <f t="shared" si="96"/>
        <v>115727.07528571429</v>
      </c>
      <c r="V520" s="74" t="str">
        <f t="shared" si="97"/>
        <v>AéreoC2940</v>
      </c>
      <c r="W520" s="148">
        <f>+IF(AND($C520='C-Aux_CA'!$C$7,$D520='C-Aux_CA'!$C$5,$I520&gt;='C-Aux_CA'!$C$14,$H520&gt;='C-Aux_CA'!$C$15),1,0)</f>
        <v>0</v>
      </c>
      <c r="X520" s="148">
        <f t="shared" si="98"/>
        <v>1</v>
      </c>
      <c r="Y520" s="151" cm="1">
        <f t="array" ref="Y520">IF(W520=0,0,SUMPRODUCT(--($T520&gt;='C-BaremoVectorial'!$T$4:$T$1101),--(1=$W$4:$W$1101)))</f>
        <v>0</v>
      </c>
      <c r="Z520" s="151">
        <f t="shared" si="99"/>
        <v>0</v>
      </c>
      <c r="AA520" s="151" cm="1">
        <f t="array" ref="AA520">IF($W520=0,0,SUMPRODUCT(--(1=$W$4:$W$1101),--($U520&gt;='C-BaremoVectorial'!$U$4:$U$1101)))</f>
        <v>0</v>
      </c>
      <c r="AB520" s="21"/>
      <c r="AC520" s="21"/>
      <c r="AD520" s="21"/>
    </row>
    <row r="521" spans="1:30" ht="14.5" x14ac:dyDescent="0.35">
      <c r="A521" s="73">
        <f t="shared" si="90"/>
        <v>79</v>
      </c>
      <c r="B521" s="79" t="s">
        <v>8276</v>
      </c>
      <c r="C521" s="79" t="s">
        <v>8244</v>
      </c>
      <c r="D521" s="79" t="s">
        <v>15</v>
      </c>
      <c r="E521" s="79" t="s">
        <v>40</v>
      </c>
      <c r="F521" s="183">
        <v>1</v>
      </c>
      <c r="G521" s="79" t="s">
        <v>8296</v>
      </c>
      <c r="H521" s="78">
        <v>69000</v>
      </c>
      <c r="I521" s="74" cm="1">
        <f t="array" ref="I521">+INDEX('I-Gasificación'!$G$5:$G$1100,MATCH($C521&amp;$D521&amp;$E521&amp;$G521,'I-Gasificación'!$C$5:$C$1100&amp;'I-Gasificación'!$D$5:$D$1100&amp;'I-Gasificación'!$E$5:$E$1100&amp;'I-Gasificación'!$F$5:$F$1100,0))</f>
        <v>3458</v>
      </c>
      <c r="J521" s="112">
        <f>INDEX('I-Baremo_Depósitos_Lapesa'!$C:$C,MATCH($E521,'I-Baremo_Depósitos_Lapesa'!$B:$B,0),1)</f>
        <v>67147</v>
      </c>
      <c r="K521" s="78">
        <f t="shared" si="91"/>
        <v>95924.285714285725</v>
      </c>
      <c r="L521" s="122">
        <f>INDEX('I-Baremo_VA_Lapesa'!$D$5:$K$66,MATCH($E521,'I-Baremo_VA_Lapesa'!$C$5:$C$66,0),MATCH($G521,'I-Baremo_VA_Lapesa'!$D$4:$K$4,0))</f>
        <v>16351</v>
      </c>
      <c r="M521" s="123">
        <f t="shared" si="92"/>
        <v>23358.571428571431</v>
      </c>
      <c r="N521" s="113" cm="1">
        <f t="array" ref="N521">IF(AND($H521&lt;=4800,$I521&lt;=560),0,SUMPRODUCT(--($I521&gt;'I-Baremo_Regulación_Lapesa'!$B$4:$B$8),--($I521&lt;='I-Baremo_Regulación_Lapesa'!$C$4:$C$8),'I-Baremo_Regulación_Lapesa'!$D$4:$D$8))</f>
        <v>1760</v>
      </c>
      <c r="O521" s="78">
        <f t="shared" si="93"/>
        <v>2514.2857142857142</v>
      </c>
      <c r="P521" s="112">
        <f t="shared" si="94"/>
        <v>85258</v>
      </c>
      <c r="Q521" s="74">
        <f t="shared" si="95"/>
        <v>121797.14285714287</v>
      </c>
      <c r="R521" s="113">
        <f>INDEX('I-Baremo_Legalización'!$D$4:$D$100,MATCH($E521,'I-Baremo_Legalización'!$C$4:$C$100,0),1)</f>
        <v>3215.3500000000004</v>
      </c>
      <c r="S521" s="113" cm="1">
        <f t="array" ref="S521">+INDEX('I-Baremo_Acuerdo_Marco'!$F$2:$F$221,MATCH($C521&amp;$E521&amp;$G521,'I-Baremo_Acuerdo_Marco'!$C$2:$C$221&amp;'I-Baremo_Acuerdo_Marco'!$D$2:$D$221&amp;'I-Baremo_Acuerdo_Marco'!$E$2:$E$221,0))</f>
        <v>24013.010999999999</v>
      </c>
      <c r="T521" s="112">
        <f t="shared" si="100"/>
        <v>112486.361</v>
      </c>
      <c r="U521" s="116">
        <f t="shared" si="96"/>
        <v>149025.50385714287</v>
      </c>
      <c r="V521" s="74" t="str">
        <f t="shared" si="97"/>
        <v>AéreoC3458</v>
      </c>
      <c r="W521" s="148">
        <f>+IF(AND($C521='C-Aux_CA'!$C$7,$D521='C-Aux_CA'!$C$5,$I521&gt;='C-Aux_CA'!$C$14,$H521&gt;='C-Aux_CA'!$C$15),1,0)</f>
        <v>0</v>
      </c>
      <c r="X521" s="148">
        <f t="shared" si="98"/>
        <v>1</v>
      </c>
      <c r="Y521" s="151" cm="1">
        <f t="array" ref="Y521">IF(W521=0,0,SUMPRODUCT(--($T521&gt;='C-BaremoVectorial'!$T$4:$T$1101),--(1=$W$4:$W$1101)))</f>
        <v>0</v>
      </c>
      <c r="Z521" s="151">
        <f t="shared" si="99"/>
        <v>0</v>
      </c>
      <c r="AA521" s="151" cm="1">
        <f t="array" ref="AA521">IF($W521=0,0,SUMPRODUCT(--(1=$W$4:$W$1101),--($U521&gt;='C-BaremoVectorial'!$U$4:$U$1101)))</f>
        <v>0</v>
      </c>
      <c r="AB521" s="21"/>
      <c r="AC521" s="21"/>
      <c r="AD521" s="21"/>
    </row>
    <row r="522" spans="1:30" ht="14.5" x14ac:dyDescent="0.35">
      <c r="A522" s="73">
        <f t="shared" si="90"/>
        <v>80</v>
      </c>
      <c r="B522" s="79" t="s">
        <v>8277</v>
      </c>
      <c r="C522" s="79" t="s">
        <v>8244</v>
      </c>
      <c r="D522" s="79" t="s">
        <v>15</v>
      </c>
      <c r="E522" s="79" t="s">
        <v>41</v>
      </c>
      <c r="F522" s="183">
        <v>2</v>
      </c>
      <c r="G522" s="79" t="s">
        <v>8299</v>
      </c>
      <c r="H522" s="78">
        <f>2*13000</f>
        <v>26000</v>
      </c>
      <c r="I522" s="74" cm="1">
        <f t="array" ref="I522">+INDEX('I-Gasificación'!$G$5:$G$1100,MATCH($C522&amp;$D522&amp;$E522&amp;$G522,'I-Gasificación'!$C$5:$C$1100&amp;'I-Gasificación'!$D$5:$D$1100&amp;'I-Gasificación'!$E$5:$E$1100&amp;'I-Gasificación'!$F$5:$F$1100,0))</f>
        <v>4620</v>
      </c>
      <c r="J522" s="112">
        <f>INDEX('I-Baremo_Depósitos_Lapesa'!$C:$C,MATCH($E522,'I-Baremo_Depósitos_Lapesa'!$B:$B,0),1)</f>
        <v>21020</v>
      </c>
      <c r="K522" s="78">
        <f t="shared" si="91"/>
        <v>30028.571428571431</v>
      </c>
      <c r="L522" s="122">
        <f>INDEX('I-Baremo_VA_Lapesa'!$D$5:$K$66,MATCH($E522,'I-Baremo_VA_Lapesa'!$C$5:$C$66,0),MATCH($G522,'I-Baremo_VA_Lapesa'!$D$4:$K$4,0))</f>
        <v>32702</v>
      </c>
      <c r="M522" s="123">
        <f t="shared" si="92"/>
        <v>46717.142857142862</v>
      </c>
      <c r="N522" s="113" cm="1">
        <f t="array" ref="N522">IF(AND($H522&lt;=4800,$I522&lt;=560),0,SUMPRODUCT(--($I522&gt;'I-Baremo_Regulación_Lapesa'!$B$4:$B$8),--($I522&lt;='I-Baremo_Regulación_Lapesa'!$C$4:$C$8),'I-Baremo_Regulación_Lapesa'!$D$4:$D$8))</f>
        <v>3820</v>
      </c>
      <c r="O522" s="78">
        <f t="shared" si="93"/>
        <v>5457.1428571428578</v>
      </c>
      <c r="P522" s="112">
        <f t="shared" si="94"/>
        <v>57542</v>
      </c>
      <c r="Q522" s="74">
        <f t="shared" si="95"/>
        <v>82202.857142857145</v>
      </c>
      <c r="R522" s="113">
        <f>INDEX('I-Baremo_Legalización'!$D$4:$D$100,MATCH($E522,'I-Baremo_Legalización'!$C$4:$C$100,0),1)</f>
        <v>2038.3500000000001</v>
      </c>
      <c r="S522" s="113" cm="1">
        <f t="array" ref="S522">+INDEX('I-Baremo_Acuerdo_Marco'!$F$2:$F$221,MATCH($C522&amp;$E522&amp;$G522,'I-Baremo_Acuerdo_Marco'!$C$2:$C$221&amp;'I-Baremo_Acuerdo_Marco'!$D$2:$D$221&amp;'I-Baremo_Acuerdo_Marco'!$E$2:$E$221,0))</f>
        <v>20909.911</v>
      </c>
      <c r="T522" s="112">
        <f t="shared" si="100"/>
        <v>80490.260999999999</v>
      </c>
      <c r="U522" s="116">
        <f t="shared" si="96"/>
        <v>105151.11814285716</v>
      </c>
      <c r="V522" s="74" t="str">
        <f t="shared" si="97"/>
        <v>AéreoC4620</v>
      </c>
      <c r="W522" s="148">
        <f>+IF(AND($C522='C-Aux_CA'!$C$7,$D522='C-Aux_CA'!$C$5,$I522&gt;='C-Aux_CA'!$C$14,$H522&gt;='C-Aux_CA'!$C$15),1,0)</f>
        <v>0</v>
      </c>
      <c r="X522" s="148">
        <f t="shared" si="98"/>
        <v>1</v>
      </c>
      <c r="Y522" s="151" cm="1">
        <f t="array" ref="Y522">IF(W522=0,0,SUMPRODUCT(--($T522&gt;='C-BaremoVectorial'!$T$4:$T$1101),--(1=$W$4:$W$1101)))</f>
        <v>0</v>
      </c>
      <c r="Z522" s="151">
        <f t="shared" si="99"/>
        <v>0</v>
      </c>
      <c r="AA522" s="151" cm="1">
        <f t="array" ref="AA522">IF($W522=0,0,SUMPRODUCT(--(1=$W$4:$W$1101),--($U522&gt;='C-BaremoVectorial'!$U$4:$U$1101)))</f>
        <v>0</v>
      </c>
      <c r="AB522" s="21"/>
      <c r="AC522" s="21"/>
      <c r="AD522" s="21"/>
    </row>
    <row r="523" spans="1:30" ht="14.5" x14ac:dyDescent="0.35">
      <c r="A523" s="73">
        <f t="shared" si="90"/>
        <v>81</v>
      </c>
      <c r="B523" s="79" t="s">
        <v>8277</v>
      </c>
      <c r="C523" s="79" t="s">
        <v>8244</v>
      </c>
      <c r="D523" s="79" t="s">
        <v>15</v>
      </c>
      <c r="E523" s="79" t="s">
        <v>42</v>
      </c>
      <c r="F523" s="183">
        <v>2</v>
      </c>
      <c r="G523" s="79" t="s">
        <v>8299</v>
      </c>
      <c r="H523" s="78">
        <f>2*16000</f>
        <v>32000</v>
      </c>
      <c r="I523" s="74" cm="1">
        <f t="array" ref="I523">+INDEX('I-Gasificación'!$G$5:$G$1100,MATCH($C523&amp;$D523&amp;$E523&amp;$G523,'I-Gasificación'!$C$5:$C$1100&amp;'I-Gasificación'!$D$5:$D$1100&amp;'I-Gasificación'!$E$5:$E$1100&amp;'I-Gasificación'!$F$5:$F$1100,0))</f>
        <v>4816</v>
      </c>
      <c r="J523" s="112">
        <f>INDEX('I-Baremo_Depósitos_Lapesa'!$C:$C,MATCH($E523,'I-Baremo_Depósitos_Lapesa'!$B:$B,0),1)</f>
        <v>25584</v>
      </c>
      <c r="K523" s="78">
        <f t="shared" si="91"/>
        <v>36548.571428571428</v>
      </c>
      <c r="L523" s="122">
        <f>INDEX('I-Baremo_VA_Lapesa'!$D$5:$K$66,MATCH($E523,'I-Baremo_VA_Lapesa'!$C$5:$C$66,0),MATCH($G523,'I-Baremo_VA_Lapesa'!$D$4:$K$4,0))</f>
        <v>32702</v>
      </c>
      <c r="M523" s="123">
        <f t="shared" si="92"/>
        <v>46717.142857142862</v>
      </c>
      <c r="N523" s="113" cm="1">
        <f t="array" ref="N523">IF(AND($H523&lt;=4800,$I523&lt;=560),0,SUMPRODUCT(--($I523&gt;'I-Baremo_Regulación_Lapesa'!$B$4:$B$8),--($I523&lt;='I-Baremo_Regulación_Lapesa'!$C$4:$C$8),'I-Baremo_Regulación_Lapesa'!$D$4:$D$8))</f>
        <v>3820</v>
      </c>
      <c r="O523" s="78">
        <f t="shared" si="93"/>
        <v>5457.1428571428578</v>
      </c>
      <c r="P523" s="112">
        <f t="shared" si="94"/>
        <v>62106</v>
      </c>
      <c r="Q523" s="74">
        <f t="shared" si="95"/>
        <v>88722.857142857145</v>
      </c>
      <c r="R523" s="113">
        <f>INDEX('I-Baremo_Legalización'!$D$4:$D$100,MATCH($E523,'I-Baremo_Legalización'!$C$4:$C$100,0),1)</f>
        <v>2038.3500000000001</v>
      </c>
      <c r="S523" s="113" cm="1">
        <f t="array" ref="S523">+INDEX('I-Baremo_Acuerdo_Marco'!$F$2:$F$221,MATCH($C523&amp;$E523&amp;$G523,'I-Baremo_Acuerdo_Marco'!$C$2:$C$221&amp;'I-Baremo_Acuerdo_Marco'!$D$2:$D$221&amp;'I-Baremo_Acuerdo_Marco'!$E$2:$E$221,0))</f>
        <v>22095.710999999999</v>
      </c>
      <c r="T523" s="112">
        <f t="shared" si="100"/>
        <v>86240.061000000002</v>
      </c>
      <c r="U523" s="116">
        <f t="shared" si="96"/>
        <v>112856.91814285715</v>
      </c>
      <c r="V523" s="74" t="str">
        <f t="shared" si="97"/>
        <v>AéreoC4816</v>
      </c>
      <c r="W523" s="148">
        <f>+IF(AND($C523='C-Aux_CA'!$C$7,$D523='C-Aux_CA'!$C$5,$I523&gt;='C-Aux_CA'!$C$14,$H523&gt;='C-Aux_CA'!$C$15),1,0)</f>
        <v>0</v>
      </c>
      <c r="X523" s="148">
        <f t="shared" si="98"/>
        <v>1</v>
      </c>
      <c r="Y523" s="151" cm="1">
        <f t="array" ref="Y523">IF(W523=0,0,SUMPRODUCT(--($T523&gt;='C-BaremoVectorial'!$T$4:$T$1101),--(1=$W$4:$W$1101)))</f>
        <v>0</v>
      </c>
      <c r="Z523" s="151">
        <f t="shared" si="99"/>
        <v>0</v>
      </c>
      <c r="AA523" s="151" cm="1">
        <f t="array" ref="AA523">IF($W523=0,0,SUMPRODUCT(--(1=$W$4:$W$1101),--($U523&gt;='C-BaremoVectorial'!$U$4:$U$1101)))</f>
        <v>0</v>
      </c>
      <c r="AB523" s="21"/>
      <c r="AC523" s="21"/>
      <c r="AD523" s="21"/>
    </row>
    <row r="524" spans="1:30" ht="14.5" x14ac:dyDescent="0.35">
      <c r="A524" s="73">
        <f t="shared" si="90"/>
        <v>82</v>
      </c>
      <c r="B524" s="79" t="s">
        <v>8277</v>
      </c>
      <c r="C524" s="79" t="s">
        <v>8244</v>
      </c>
      <c r="D524" s="79" t="s">
        <v>15</v>
      </c>
      <c r="E524" s="79" t="s">
        <v>43</v>
      </c>
      <c r="F524" s="183">
        <v>2</v>
      </c>
      <c r="G524" s="79" t="s">
        <v>8299</v>
      </c>
      <c r="H524" s="78">
        <f>2*19000</f>
        <v>38000</v>
      </c>
      <c r="I524" s="74" cm="1">
        <f t="array" ref="I524">+INDEX('I-Gasificación'!$G$5:$G$1100,MATCH($C524&amp;$D524&amp;$E524&amp;$G524,'I-Gasificación'!$C$5:$C$1100&amp;'I-Gasificación'!$D$5:$D$1100&amp;'I-Gasificación'!$E$5:$E$1100&amp;'I-Gasificación'!$F$5:$F$1100,0))</f>
        <v>5012</v>
      </c>
      <c r="J524" s="112">
        <f>INDEX('I-Baremo_Depósitos_Lapesa'!$C:$C,MATCH($E524,'I-Baremo_Depósitos_Lapesa'!$B:$B,0),1)</f>
        <v>27832</v>
      </c>
      <c r="K524" s="78">
        <f t="shared" si="91"/>
        <v>39760</v>
      </c>
      <c r="L524" s="122">
        <f>INDEX('I-Baremo_VA_Lapesa'!$D$5:$K$66,MATCH($E524,'I-Baremo_VA_Lapesa'!$C$5:$C$66,0),MATCH($G524,'I-Baremo_VA_Lapesa'!$D$4:$K$4,0))</f>
        <v>32702</v>
      </c>
      <c r="M524" s="123">
        <f t="shared" si="92"/>
        <v>46717.142857142862</v>
      </c>
      <c r="N524" s="113" cm="1">
        <f t="array" ref="N524">IF(AND($H524&lt;=4800,$I524&lt;=560),0,SUMPRODUCT(--($I524&gt;'I-Baremo_Regulación_Lapesa'!$B$4:$B$8),--($I524&lt;='I-Baremo_Regulación_Lapesa'!$C$4:$C$8),'I-Baremo_Regulación_Lapesa'!$D$4:$D$8))</f>
        <v>3820</v>
      </c>
      <c r="O524" s="78">
        <f t="shared" si="93"/>
        <v>5457.1428571428578</v>
      </c>
      <c r="P524" s="112">
        <f t="shared" si="94"/>
        <v>64354</v>
      </c>
      <c r="Q524" s="74">
        <f t="shared" si="95"/>
        <v>91934.285714285725</v>
      </c>
      <c r="R524" s="113">
        <f>INDEX('I-Baremo_Legalización'!$D$4:$D$100,MATCH($E524,'I-Baremo_Legalización'!$C$4:$C$100,0),1)</f>
        <v>2038.3500000000001</v>
      </c>
      <c r="S524" s="113" cm="1">
        <f t="array" ref="S524">+INDEX('I-Baremo_Acuerdo_Marco'!$F$2:$F$221,MATCH($C524&amp;$E524&amp;$G524,'I-Baremo_Acuerdo_Marco'!$C$2:$C$221&amp;'I-Baremo_Acuerdo_Marco'!$D$2:$D$221&amp;'I-Baremo_Acuerdo_Marco'!$E$2:$E$221,0))</f>
        <v>25017.311000000002</v>
      </c>
      <c r="T524" s="112">
        <f t="shared" si="100"/>
        <v>91409.661000000007</v>
      </c>
      <c r="U524" s="116">
        <f t="shared" si="96"/>
        <v>118989.94671428573</v>
      </c>
      <c r="V524" s="74" t="str">
        <f t="shared" si="97"/>
        <v>AéreoC5012</v>
      </c>
      <c r="W524" s="148">
        <f>+IF(AND($C524='C-Aux_CA'!$C$7,$D524='C-Aux_CA'!$C$5,$I524&gt;='C-Aux_CA'!$C$14,$H524&gt;='C-Aux_CA'!$C$15),1,0)</f>
        <v>0</v>
      </c>
      <c r="X524" s="148">
        <f t="shared" si="98"/>
        <v>1</v>
      </c>
      <c r="Y524" s="151" cm="1">
        <f t="array" ref="Y524">IF(W524=0,0,SUMPRODUCT(--($T524&gt;='C-BaremoVectorial'!$T$4:$T$1101),--(1=$W$4:$W$1101)))</f>
        <v>0</v>
      </c>
      <c r="Z524" s="151">
        <f t="shared" si="99"/>
        <v>0</v>
      </c>
      <c r="AA524" s="151" cm="1">
        <f t="array" ref="AA524">IF($W524=0,0,SUMPRODUCT(--(1=$W$4:$W$1101),--($U524&gt;='C-BaremoVectorial'!$U$4:$U$1101)))</f>
        <v>0</v>
      </c>
      <c r="AB524" s="21"/>
      <c r="AC524" s="21"/>
      <c r="AD524" s="21"/>
    </row>
    <row r="525" spans="1:30" ht="14.5" x14ac:dyDescent="0.35">
      <c r="A525" s="73">
        <f t="shared" si="90"/>
        <v>83</v>
      </c>
      <c r="B525" s="79" t="s">
        <v>8277</v>
      </c>
      <c r="C525" s="79" t="s">
        <v>8244</v>
      </c>
      <c r="D525" s="79" t="s">
        <v>15</v>
      </c>
      <c r="E525" s="79" t="s">
        <v>44</v>
      </c>
      <c r="F525" s="183">
        <v>2</v>
      </c>
      <c r="G525" s="79" t="s">
        <v>8299</v>
      </c>
      <c r="H525" s="78">
        <f>2*22000</f>
        <v>44000</v>
      </c>
      <c r="I525" s="74" cm="1">
        <f t="array" ref="I525">+INDEX('I-Gasificación'!$G$5:$G$1100,MATCH($C525&amp;$D525&amp;$E525&amp;$G525,'I-Gasificación'!$C$5:$C$1100&amp;'I-Gasificación'!$D$5:$D$1100&amp;'I-Gasificación'!$E$5:$E$1100&amp;'I-Gasificación'!$F$5:$F$1100,0))</f>
        <v>5208</v>
      </c>
      <c r="J525" s="112">
        <f>INDEX('I-Baremo_Depósitos_Lapesa'!$C:$C,MATCH($E525,'I-Baremo_Depósitos_Lapesa'!$B:$B,0),1)</f>
        <v>35864</v>
      </c>
      <c r="K525" s="78">
        <f t="shared" si="91"/>
        <v>51234.285714285717</v>
      </c>
      <c r="L525" s="122">
        <f>INDEX('I-Baremo_VA_Lapesa'!$D$5:$K$66,MATCH($E525,'I-Baremo_VA_Lapesa'!$C$5:$C$66,0),MATCH($G525,'I-Baremo_VA_Lapesa'!$D$4:$K$4,0))</f>
        <v>32702</v>
      </c>
      <c r="M525" s="123">
        <f t="shared" si="92"/>
        <v>46717.142857142862</v>
      </c>
      <c r="N525" s="113" cm="1">
        <f t="array" ref="N525">IF(AND($H525&lt;=4800,$I525&lt;=560),0,SUMPRODUCT(--($I525&gt;'I-Baremo_Regulación_Lapesa'!$B$4:$B$8),--($I525&lt;='I-Baremo_Regulación_Lapesa'!$C$4:$C$8),'I-Baremo_Regulación_Lapesa'!$D$4:$D$8))</f>
        <v>3820</v>
      </c>
      <c r="O525" s="78">
        <f t="shared" si="93"/>
        <v>5457.1428571428578</v>
      </c>
      <c r="P525" s="112">
        <f t="shared" si="94"/>
        <v>72386</v>
      </c>
      <c r="Q525" s="74">
        <f t="shared" si="95"/>
        <v>103408.57142857143</v>
      </c>
      <c r="R525" s="113">
        <f>INDEX('I-Baremo_Legalización'!$D$4:$D$100,MATCH($E525,'I-Baremo_Legalización'!$C$4:$C$100,0),1)</f>
        <v>2038.3500000000001</v>
      </c>
      <c r="S525" s="113" cm="1">
        <f t="array" ref="S525">+INDEX('I-Baremo_Acuerdo_Marco'!$F$2:$F$221,MATCH($C525&amp;$E525&amp;$G525,'I-Baremo_Acuerdo_Marco'!$C$2:$C$221&amp;'I-Baremo_Acuerdo_Marco'!$D$2:$D$221&amp;'I-Baremo_Acuerdo_Marco'!$E$2:$E$221,0))</f>
        <v>26561.710999999999</v>
      </c>
      <c r="T525" s="112">
        <f t="shared" si="100"/>
        <v>100986.061</v>
      </c>
      <c r="U525" s="116">
        <f t="shared" si="96"/>
        <v>132008.63242857144</v>
      </c>
      <c r="V525" s="74" t="str">
        <f t="shared" si="97"/>
        <v>AéreoC5208</v>
      </c>
      <c r="W525" s="148">
        <f>+IF(AND($C525='C-Aux_CA'!$C$7,$D525='C-Aux_CA'!$C$5,$I525&gt;='C-Aux_CA'!$C$14,$H525&gt;='C-Aux_CA'!$C$15),1,0)</f>
        <v>0</v>
      </c>
      <c r="X525" s="148">
        <f t="shared" si="98"/>
        <v>1</v>
      </c>
      <c r="Y525" s="151" cm="1">
        <f t="array" ref="Y525">IF(W525=0,0,SUMPRODUCT(--($T525&gt;='C-BaremoVectorial'!$T$4:$T$1101),--(1=$W$4:$W$1101)))</f>
        <v>0</v>
      </c>
      <c r="Z525" s="151">
        <f t="shared" si="99"/>
        <v>0</v>
      </c>
      <c r="AA525" s="151" cm="1">
        <f t="array" ref="AA525">IF($W525=0,0,SUMPRODUCT(--(1=$W$4:$W$1101),--($U525&gt;='C-BaremoVectorial'!$U$4:$U$1101)))</f>
        <v>0</v>
      </c>
      <c r="AB525" s="21"/>
      <c r="AC525" s="21"/>
      <c r="AD525" s="21"/>
    </row>
    <row r="526" spans="1:30" ht="14.5" x14ac:dyDescent="0.35">
      <c r="A526" s="73">
        <f t="shared" si="90"/>
        <v>84</v>
      </c>
      <c r="B526" s="79" t="s">
        <v>8277</v>
      </c>
      <c r="C526" s="79" t="s">
        <v>8244</v>
      </c>
      <c r="D526" s="79" t="s">
        <v>15</v>
      </c>
      <c r="E526" s="79" t="s">
        <v>45</v>
      </c>
      <c r="F526" s="183">
        <v>2</v>
      </c>
      <c r="G526" s="79" t="s">
        <v>8299</v>
      </c>
      <c r="H526" s="78">
        <f>2*24000</f>
        <v>48000</v>
      </c>
      <c r="I526" s="74" cm="1">
        <f t="array" ref="I526">+INDEX('I-Gasificación'!$G$5:$G$1100,MATCH($C526&amp;$D526&amp;$E526&amp;$G526,'I-Gasificación'!$C$5:$C$1100&amp;'I-Gasificación'!$D$5:$D$1100&amp;'I-Gasificación'!$E$5:$E$1100&amp;'I-Gasificación'!$F$5:$F$1100,0))</f>
        <v>5152</v>
      </c>
      <c r="J526" s="112">
        <f>INDEX('I-Baremo_Depósitos_Lapesa'!$C:$C,MATCH($E526,'I-Baremo_Depósitos_Lapesa'!$B:$B,0),1)</f>
        <v>40898</v>
      </c>
      <c r="K526" s="78">
        <f t="shared" si="91"/>
        <v>58425.71428571429</v>
      </c>
      <c r="L526" s="122">
        <f>INDEX('I-Baremo_VA_Lapesa'!$D$5:$K$66,MATCH($E526,'I-Baremo_VA_Lapesa'!$C$5:$C$66,0),MATCH($G526,'I-Baremo_VA_Lapesa'!$D$4:$K$4,0))</f>
        <v>32702</v>
      </c>
      <c r="M526" s="123">
        <f t="shared" si="92"/>
        <v>46717.142857142862</v>
      </c>
      <c r="N526" s="113" cm="1">
        <f t="array" ref="N526">IF(AND($H526&lt;=4800,$I526&lt;=560),0,SUMPRODUCT(--($I526&gt;'I-Baremo_Regulación_Lapesa'!$B$4:$B$8),--($I526&lt;='I-Baremo_Regulación_Lapesa'!$C$4:$C$8),'I-Baremo_Regulación_Lapesa'!$D$4:$D$8))</f>
        <v>3820</v>
      </c>
      <c r="O526" s="78">
        <f t="shared" si="93"/>
        <v>5457.1428571428578</v>
      </c>
      <c r="P526" s="112">
        <f t="shared" si="94"/>
        <v>77420</v>
      </c>
      <c r="Q526" s="74">
        <f t="shared" si="95"/>
        <v>110600.00000000001</v>
      </c>
      <c r="R526" s="113">
        <f>INDEX('I-Baremo_Legalización'!$D$4:$D$100,MATCH($E526,'I-Baremo_Legalización'!$C$4:$C$100,0),1)</f>
        <v>2038.3500000000001</v>
      </c>
      <c r="S526" s="113" cm="1">
        <f t="array" ref="S526">+INDEX('I-Baremo_Acuerdo_Marco'!$F$2:$F$221,MATCH($C526&amp;$E526&amp;$G526,'I-Baremo_Acuerdo_Marco'!$C$2:$C$221&amp;'I-Baremo_Acuerdo_Marco'!$D$2:$D$221&amp;'I-Baremo_Acuerdo_Marco'!$E$2:$E$221,0))</f>
        <v>26935.710999999999</v>
      </c>
      <c r="T526" s="112">
        <f t="shared" si="100"/>
        <v>106394.061</v>
      </c>
      <c r="U526" s="116">
        <f t="shared" si="96"/>
        <v>139574.06100000002</v>
      </c>
      <c r="V526" s="74" t="str">
        <f t="shared" si="97"/>
        <v>AéreoC5152</v>
      </c>
      <c r="W526" s="148">
        <f>+IF(AND($C526='C-Aux_CA'!$C$7,$D526='C-Aux_CA'!$C$5,$I526&gt;='C-Aux_CA'!$C$14,$H526&gt;='C-Aux_CA'!$C$15),1,0)</f>
        <v>0</v>
      </c>
      <c r="X526" s="148">
        <f t="shared" si="98"/>
        <v>1</v>
      </c>
      <c r="Y526" s="151" cm="1">
        <f t="array" ref="Y526">IF(W526=0,0,SUMPRODUCT(--($T526&gt;='C-BaremoVectorial'!$T$4:$T$1101),--(1=$W$4:$W$1101)))</f>
        <v>0</v>
      </c>
      <c r="Z526" s="151">
        <f t="shared" si="99"/>
        <v>0</v>
      </c>
      <c r="AA526" s="151" cm="1">
        <f t="array" ref="AA526">IF($W526=0,0,SUMPRODUCT(--(1=$W$4:$W$1101),--($U526&gt;='C-BaremoVectorial'!$U$4:$U$1101)))</f>
        <v>0</v>
      </c>
      <c r="AB526" s="21"/>
      <c r="AC526" s="21"/>
      <c r="AD526" s="21"/>
    </row>
    <row r="527" spans="1:30" ht="14.5" x14ac:dyDescent="0.35">
      <c r="A527" s="73">
        <f t="shared" si="90"/>
        <v>85</v>
      </c>
      <c r="B527" s="79" t="s">
        <v>8277</v>
      </c>
      <c r="C527" s="79" t="s">
        <v>8244</v>
      </c>
      <c r="D527" s="79" t="s">
        <v>15</v>
      </c>
      <c r="E527" s="79" t="s">
        <v>46</v>
      </c>
      <c r="F527" s="183">
        <v>2</v>
      </c>
      <c r="G527" s="79" t="s">
        <v>8299</v>
      </c>
      <c r="H527" s="78">
        <f>2*29000</f>
        <v>58000</v>
      </c>
      <c r="I527" s="74" cm="1">
        <f t="array" ref="I527">+INDEX('I-Gasificación'!$G$5:$G$1100,MATCH($C527&amp;$D527&amp;$E527&amp;$G527,'I-Gasificación'!$C$5:$C$1100&amp;'I-Gasificación'!$D$5:$D$1100&amp;'I-Gasificación'!$E$5:$E$1100&amp;'I-Gasificación'!$F$5:$F$1100,0))</f>
        <v>5404</v>
      </c>
      <c r="J527" s="112">
        <f>INDEX('I-Baremo_Depósitos_Lapesa'!$C:$C,MATCH($E527,'I-Baremo_Depósitos_Lapesa'!$B:$B,0),1)</f>
        <v>45448</v>
      </c>
      <c r="K527" s="78">
        <f t="shared" si="91"/>
        <v>64925.71428571429</v>
      </c>
      <c r="L527" s="122">
        <f>INDEX('I-Baremo_VA_Lapesa'!$D$5:$K$66,MATCH($E527,'I-Baremo_VA_Lapesa'!$C$5:$C$66,0),MATCH($G527,'I-Baremo_VA_Lapesa'!$D$4:$K$4,0))</f>
        <v>32702</v>
      </c>
      <c r="M527" s="123">
        <f t="shared" si="92"/>
        <v>46717.142857142862</v>
      </c>
      <c r="N527" s="113" cm="1">
        <f t="array" ref="N527">IF(AND($H527&lt;=4800,$I527&lt;=560),0,SUMPRODUCT(--($I527&gt;'I-Baremo_Regulación_Lapesa'!$B$4:$B$8),--($I527&lt;='I-Baremo_Regulación_Lapesa'!$C$4:$C$8),'I-Baremo_Regulación_Lapesa'!$D$4:$D$8))</f>
        <v>3820</v>
      </c>
      <c r="O527" s="78">
        <f t="shared" si="93"/>
        <v>5457.1428571428578</v>
      </c>
      <c r="P527" s="112">
        <f t="shared" si="94"/>
        <v>81970</v>
      </c>
      <c r="Q527" s="74">
        <f t="shared" si="95"/>
        <v>117100.00000000001</v>
      </c>
      <c r="R527" s="113">
        <f>INDEX('I-Baremo_Legalización'!$D$4:$D$100,MATCH($E527,'I-Baremo_Legalización'!$C$4:$C$100,0),1)</f>
        <v>2038.3500000000001</v>
      </c>
      <c r="S527" s="113" cm="1">
        <f t="array" ref="S527">+INDEX('I-Baremo_Acuerdo_Marco'!$F$2:$F$221,MATCH($C527&amp;$E527&amp;$G527,'I-Baremo_Acuerdo_Marco'!$C$2:$C$221&amp;'I-Baremo_Acuerdo_Marco'!$D$2:$D$221&amp;'I-Baremo_Acuerdo_Marco'!$E$2:$E$221,0))</f>
        <v>28306.311000000002</v>
      </c>
      <c r="T527" s="112">
        <f t="shared" si="100"/>
        <v>112314.66100000001</v>
      </c>
      <c r="U527" s="116">
        <f t="shared" si="96"/>
        <v>147444.66100000002</v>
      </c>
      <c r="V527" s="74" t="str">
        <f t="shared" si="97"/>
        <v>AéreoC5404</v>
      </c>
      <c r="W527" s="148">
        <f>+IF(AND($C527='C-Aux_CA'!$C$7,$D527='C-Aux_CA'!$C$5,$I527&gt;='C-Aux_CA'!$C$14,$H527&gt;='C-Aux_CA'!$C$15),1,0)</f>
        <v>0</v>
      </c>
      <c r="X527" s="148">
        <f t="shared" si="98"/>
        <v>1</v>
      </c>
      <c r="Y527" s="151" cm="1">
        <f t="array" ref="Y527">IF(W527=0,0,SUMPRODUCT(--($T527&gt;='C-BaremoVectorial'!$T$4:$T$1101),--(1=$W$4:$W$1101)))</f>
        <v>0</v>
      </c>
      <c r="Z527" s="151">
        <f t="shared" si="99"/>
        <v>0</v>
      </c>
      <c r="AA527" s="151" cm="1">
        <f t="array" ref="AA527">IF($W527=0,0,SUMPRODUCT(--(1=$W$4:$W$1101),--($U527&gt;='C-BaremoVectorial'!$U$4:$U$1101)))</f>
        <v>0</v>
      </c>
      <c r="AB527" s="21"/>
      <c r="AC527" s="21"/>
      <c r="AD527" s="21"/>
    </row>
    <row r="528" spans="1:30" ht="14.5" x14ac:dyDescent="0.35">
      <c r="A528" s="73">
        <f t="shared" si="90"/>
        <v>86</v>
      </c>
      <c r="B528" s="79" t="s">
        <v>8277</v>
      </c>
      <c r="C528" s="79" t="s">
        <v>8244</v>
      </c>
      <c r="D528" s="79" t="s">
        <v>15</v>
      </c>
      <c r="E528" s="79" t="s">
        <v>47</v>
      </c>
      <c r="F528" s="183">
        <v>2</v>
      </c>
      <c r="G528" s="79" t="s">
        <v>8299</v>
      </c>
      <c r="H528" s="78">
        <f>2*34000</f>
        <v>68000</v>
      </c>
      <c r="I528" s="74" cm="1">
        <f t="array" ref="I528">+INDEX('I-Gasificación'!$G$5:$G$1100,MATCH($C528&amp;$D528&amp;$E528&amp;$G528,'I-Gasificación'!$C$5:$C$1100&amp;'I-Gasificación'!$D$5:$D$1100&amp;'I-Gasificación'!$E$5:$E$1100&amp;'I-Gasificación'!$F$5:$F$1100,0))</f>
        <v>5656</v>
      </c>
      <c r="J528" s="112">
        <f>INDEX('I-Baremo_Depósitos_Lapesa'!$C:$C,MATCH($E528,'I-Baremo_Depósitos_Lapesa'!$B:$B,0),1)</f>
        <v>50478</v>
      </c>
      <c r="K528" s="78">
        <f t="shared" si="91"/>
        <v>72111.42857142858</v>
      </c>
      <c r="L528" s="122">
        <f>INDEX('I-Baremo_VA_Lapesa'!$D$5:$K$66,MATCH($E528,'I-Baremo_VA_Lapesa'!$C$5:$C$66,0),MATCH($G528,'I-Baremo_VA_Lapesa'!$D$4:$K$4,0))</f>
        <v>32702</v>
      </c>
      <c r="M528" s="123">
        <f t="shared" si="92"/>
        <v>46717.142857142862</v>
      </c>
      <c r="N528" s="113" cm="1">
        <f t="array" ref="N528">IF(AND($H528&lt;=4800,$I528&lt;=560),0,SUMPRODUCT(--($I528&gt;'I-Baremo_Regulación_Lapesa'!$B$4:$B$8),--($I528&lt;='I-Baremo_Regulación_Lapesa'!$C$4:$C$8),'I-Baremo_Regulación_Lapesa'!$D$4:$D$8))</f>
        <v>3820</v>
      </c>
      <c r="O528" s="78">
        <f t="shared" si="93"/>
        <v>5457.1428571428578</v>
      </c>
      <c r="P528" s="112">
        <f t="shared" si="94"/>
        <v>87000</v>
      </c>
      <c r="Q528" s="74">
        <f t="shared" si="95"/>
        <v>124285.7142857143</v>
      </c>
      <c r="R528" s="113">
        <f>INDEX('I-Baremo_Legalización'!$D$4:$D$100,MATCH($E528,'I-Baremo_Legalización'!$C$4:$C$100,0),1)</f>
        <v>3215.3500000000004</v>
      </c>
      <c r="S528" s="113" cm="1">
        <f t="array" ref="S528">+INDEX('I-Baremo_Acuerdo_Marco'!$F$2:$F$221,MATCH($C528&amp;$E528&amp;$G528,'I-Baremo_Acuerdo_Marco'!$C$2:$C$221&amp;'I-Baremo_Acuerdo_Marco'!$D$2:$D$221&amp;'I-Baremo_Acuerdo_Marco'!$E$2:$E$221,0))</f>
        <v>36895.331000000006</v>
      </c>
      <c r="T528" s="112">
        <f t="shared" si="100"/>
        <v>127110.68100000001</v>
      </c>
      <c r="U528" s="116">
        <f t="shared" si="96"/>
        <v>164396.3952857143</v>
      </c>
      <c r="V528" s="74" t="str">
        <f t="shared" si="97"/>
        <v>AéreoC5656</v>
      </c>
      <c r="W528" s="148">
        <f>+IF(AND($C528='C-Aux_CA'!$C$7,$D528='C-Aux_CA'!$C$5,$I528&gt;='C-Aux_CA'!$C$14,$H528&gt;='C-Aux_CA'!$C$15),1,0)</f>
        <v>0</v>
      </c>
      <c r="X528" s="148">
        <f t="shared" si="98"/>
        <v>1</v>
      </c>
      <c r="Y528" s="151" cm="1">
        <f t="array" ref="Y528">IF(W528=0,0,SUMPRODUCT(--($T528&gt;='C-BaremoVectorial'!$T$4:$T$1101),--(1=$W$4:$W$1101)))</f>
        <v>0</v>
      </c>
      <c r="Z528" s="151">
        <f t="shared" si="99"/>
        <v>0</v>
      </c>
      <c r="AA528" s="151" cm="1">
        <f t="array" ref="AA528">IF($W528=0,0,SUMPRODUCT(--(1=$W$4:$W$1101),--($U528&gt;='C-BaremoVectorial'!$U$4:$U$1101)))</f>
        <v>0</v>
      </c>
      <c r="AB528" s="21"/>
      <c r="AC528" s="21"/>
      <c r="AD528" s="21"/>
    </row>
    <row r="529" spans="1:30" ht="14.5" x14ac:dyDescent="0.35">
      <c r="A529" s="73">
        <f t="shared" si="90"/>
        <v>87</v>
      </c>
      <c r="B529" s="79" t="s">
        <v>8277</v>
      </c>
      <c r="C529" s="79" t="s">
        <v>8244</v>
      </c>
      <c r="D529" s="79" t="s">
        <v>15</v>
      </c>
      <c r="E529" s="79" t="s">
        <v>48</v>
      </c>
      <c r="F529" s="183">
        <v>2</v>
      </c>
      <c r="G529" s="79" t="s">
        <v>8299</v>
      </c>
      <c r="H529" s="78">
        <f>2*33000</f>
        <v>66000</v>
      </c>
      <c r="I529" s="74" cm="1">
        <f t="array" ref="I529">+INDEX('I-Gasificación'!$G$5:$G$1100,MATCH($C529&amp;$D529&amp;$E529&amp;$G529,'I-Gasificación'!$C$5:$C$1100&amp;'I-Gasificación'!$D$5:$D$1100&amp;'I-Gasificación'!$E$5:$E$1100&amp;'I-Gasificación'!$F$5:$F$1100,0))</f>
        <v>5292</v>
      </c>
      <c r="J529" s="112">
        <f>INDEX('I-Baremo_Depósitos_Lapesa'!$C:$C,MATCH($E529,'I-Baremo_Depósitos_Lapesa'!$B:$B,0),1)</f>
        <v>67416</v>
      </c>
      <c r="K529" s="78">
        <f t="shared" si="91"/>
        <v>96308.571428571435</v>
      </c>
      <c r="L529" s="122">
        <f>INDEX('I-Baremo_VA_Lapesa'!$D$5:$K$66,MATCH($E529,'I-Baremo_VA_Lapesa'!$C$5:$C$66,0),MATCH($G529,'I-Baremo_VA_Lapesa'!$D$4:$K$4,0))</f>
        <v>32702</v>
      </c>
      <c r="M529" s="123">
        <f t="shared" si="92"/>
        <v>46717.142857142862</v>
      </c>
      <c r="N529" s="113" cm="1">
        <f t="array" ref="N529">IF(AND($H529&lt;=4800,$I529&lt;=560),0,SUMPRODUCT(--($I529&gt;'I-Baremo_Regulación_Lapesa'!$B$4:$B$8),--($I529&lt;='I-Baremo_Regulación_Lapesa'!$C$4:$C$8),'I-Baremo_Regulación_Lapesa'!$D$4:$D$8))</f>
        <v>3820</v>
      </c>
      <c r="O529" s="78">
        <f t="shared" si="93"/>
        <v>5457.1428571428578</v>
      </c>
      <c r="P529" s="112">
        <f t="shared" si="94"/>
        <v>103938</v>
      </c>
      <c r="Q529" s="74">
        <f t="shared" si="95"/>
        <v>148482.85714285716</v>
      </c>
      <c r="R529" s="113">
        <f>INDEX('I-Baremo_Legalización'!$D$4:$D$100,MATCH($E529,'I-Baremo_Legalización'!$C$4:$C$100,0),1)</f>
        <v>3215.3500000000004</v>
      </c>
      <c r="S529" s="113" cm="1">
        <f t="array" ref="S529">+INDEX('I-Baremo_Acuerdo_Marco'!$F$2:$F$221,MATCH($C529&amp;$E529&amp;$G529,'I-Baremo_Acuerdo_Marco'!$C$2:$C$221&amp;'I-Baremo_Acuerdo_Marco'!$D$2:$D$221&amp;'I-Baremo_Acuerdo_Marco'!$E$2:$E$221,0))</f>
        <v>40487.931000000004</v>
      </c>
      <c r="T529" s="112">
        <f t="shared" si="100"/>
        <v>147641.28100000002</v>
      </c>
      <c r="U529" s="116">
        <f t="shared" si="96"/>
        <v>192186.13814285718</v>
      </c>
      <c r="V529" s="74" t="str">
        <f t="shared" si="97"/>
        <v>AéreoC5292</v>
      </c>
      <c r="W529" s="148">
        <f>+IF(AND($C529='C-Aux_CA'!$C$7,$D529='C-Aux_CA'!$C$5,$I529&gt;='C-Aux_CA'!$C$14,$H529&gt;='C-Aux_CA'!$C$15),1,0)</f>
        <v>0</v>
      </c>
      <c r="X529" s="148">
        <f t="shared" si="98"/>
        <v>1</v>
      </c>
      <c r="Y529" s="151" cm="1">
        <f t="array" ref="Y529">IF(W529=0,0,SUMPRODUCT(--($T529&gt;='C-BaremoVectorial'!$T$4:$T$1101),--(1=$W$4:$W$1101)))</f>
        <v>0</v>
      </c>
      <c r="Z529" s="151">
        <f t="shared" si="99"/>
        <v>0</v>
      </c>
      <c r="AA529" s="151" cm="1">
        <f t="array" ref="AA529">IF($W529=0,0,SUMPRODUCT(--(1=$W$4:$W$1101),--($U529&gt;='C-BaremoVectorial'!$U$4:$U$1101)))</f>
        <v>0</v>
      </c>
      <c r="AB529" s="21"/>
      <c r="AC529" s="21"/>
      <c r="AD529" s="21"/>
    </row>
    <row r="530" spans="1:30" ht="14.5" x14ac:dyDescent="0.35">
      <c r="A530" s="73">
        <f t="shared" si="90"/>
        <v>88</v>
      </c>
      <c r="B530" s="79" t="s">
        <v>8277</v>
      </c>
      <c r="C530" s="79" t="s">
        <v>8244</v>
      </c>
      <c r="D530" s="79" t="s">
        <v>15</v>
      </c>
      <c r="E530" s="79" t="s">
        <v>49</v>
      </c>
      <c r="F530" s="183">
        <v>2</v>
      </c>
      <c r="G530" s="79" t="s">
        <v>8299</v>
      </c>
      <c r="H530" s="78">
        <f>2*50000</f>
        <v>100000</v>
      </c>
      <c r="I530" s="74" cm="1">
        <f t="array" ref="I530">+INDEX('I-Gasificación'!$G$5:$G$1100,MATCH($C530&amp;$D530&amp;$E530&amp;$G530,'I-Gasificación'!$C$5:$C$1100&amp;'I-Gasificación'!$D$5:$D$1100&amp;'I-Gasificación'!$E$5:$E$1100&amp;'I-Gasificación'!$F$5:$F$1100,0))</f>
        <v>6048</v>
      </c>
      <c r="J530" s="112">
        <f>INDEX('I-Baremo_Depósitos_Lapesa'!$C:$C,MATCH($E530,'I-Baremo_Depósitos_Lapesa'!$B:$B,0),1)</f>
        <v>88888</v>
      </c>
      <c r="K530" s="78">
        <f t="shared" si="91"/>
        <v>126982.85714285714</v>
      </c>
      <c r="L530" s="122">
        <f>INDEX('I-Baremo_VA_Lapesa'!$D$5:$K$66,MATCH($E530,'I-Baremo_VA_Lapesa'!$C$5:$C$66,0),MATCH($G530,'I-Baremo_VA_Lapesa'!$D$4:$K$4,0))</f>
        <v>32702</v>
      </c>
      <c r="M530" s="123">
        <f t="shared" si="92"/>
        <v>46717.142857142862</v>
      </c>
      <c r="N530" s="113" cm="1">
        <f t="array" ref="N530">IF(AND($H530&lt;=4800,$I530&lt;=560),0,SUMPRODUCT(--($I530&gt;'I-Baremo_Regulación_Lapesa'!$B$4:$B$8),--($I530&lt;='I-Baremo_Regulación_Lapesa'!$C$4:$C$8),'I-Baremo_Regulación_Lapesa'!$D$4:$D$8))</f>
        <v>3820</v>
      </c>
      <c r="O530" s="78">
        <f t="shared" si="93"/>
        <v>5457.1428571428578</v>
      </c>
      <c r="P530" s="112">
        <f t="shared" si="94"/>
        <v>125410</v>
      </c>
      <c r="Q530" s="74">
        <f t="shared" si="95"/>
        <v>179157.14285714287</v>
      </c>
      <c r="R530" s="113">
        <f>INDEX('I-Baremo_Legalización'!$D$4:$D$100,MATCH($E530,'I-Baremo_Legalización'!$C$4:$C$100,0),1)</f>
        <v>3215.3500000000004</v>
      </c>
      <c r="S530" s="113" cm="1">
        <f t="array" ref="S530">+INDEX('I-Baremo_Acuerdo_Marco'!$F$2:$F$221,MATCH($C530&amp;$E530&amp;$G530,'I-Baremo_Acuerdo_Marco'!$C$2:$C$221&amp;'I-Baremo_Acuerdo_Marco'!$D$2:$D$221&amp;'I-Baremo_Acuerdo_Marco'!$E$2:$E$221,0))</f>
        <v>42522.931000000004</v>
      </c>
      <c r="T530" s="112">
        <f t="shared" si="100"/>
        <v>171148.28100000002</v>
      </c>
      <c r="U530" s="116">
        <f t="shared" si="96"/>
        <v>224895.42385714289</v>
      </c>
      <c r="V530" s="74" t="str">
        <f t="shared" si="97"/>
        <v>AéreoC6048</v>
      </c>
      <c r="W530" s="148">
        <f>+IF(AND($C530='C-Aux_CA'!$C$7,$D530='C-Aux_CA'!$C$5,$I530&gt;='C-Aux_CA'!$C$14,$H530&gt;='C-Aux_CA'!$C$15),1,0)</f>
        <v>0</v>
      </c>
      <c r="X530" s="148">
        <f t="shared" si="98"/>
        <v>1</v>
      </c>
      <c r="Y530" s="151" cm="1">
        <f t="array" ref="Y530">IF(W530=0,0,SUMPRODUCT(--($T530&gt;='C-BaremoVectorial'!$T$4:$T$1101),--(1=$W$4:$W$1101)))</f>
        <v>0</v>
      </c>
      <c r="Z530" s="151">
        <f t="shared" si="99"/>
        <v>0</v>
      </c>
      <c r="AA530" s="151" cm="1">
        <f t="array" ref="AA530">IF($W530=0,0,SUMPRODUCT(--(1=$W$4:$W$1101),--($U530&gt;='C-BaremoVectorial'!$U$4:$U$1101)))</f>
        <v>0</v>
      </c>
      <c r="AB530" s="21"/>
      <c r="AC530" s="21"/>
      <c r="AD530" s="21"/>
    </row>
    <row r="531" spans="1:30" ht="14.5" x14ac:dyDescent="0.35">
      <c r="A531" s="73">
        <f t="shared" si="90"/>
        <v>89</v>
      </c>
      <c r="B531" s="79" t="s">
        <v>8277</v>
      </c>
      <c r="C531" s="79" t="s">
        <v>8244</v>
      </c>
      <c r="D531" s="79" t="s">
        <v>15</v>
      </c>
      <c r="E531" s="79" t="s">
        <v>50</v>
      </c>
      <c r="F531" s="183">
        <v>2</v>
      </c>
      <c r="G531" s="79" t="s">
        <v>8299</v>
      </c>
      <c r="H531" s="78">
        <f>2*59000</f>
        <v>118000</v>
      </c>
      <c r="I531" s="74" cm="1">
        <f t="array" ref="I531">+INDEX('I-Gasificación'!$G$5:$G$1100,MATCH($C531&amp;$D531&amp;$E531&amp;$G531,'I-Gasificación'!$C$5:$C$1100&amp;'I-Gasificación'!$D$5:$D$1100&amp;'I-Gasificación'!$E$5:$E$1100&amp;'I-Gasificación'!$F$5:$F$1100,0))</f>
        <v>6496</v>
      </c>
      <c r="J531" s="112">
        <f>INDEX('I-Baremo_Depósitos_Lapesa'!$C:$C,MATCH($E531,'I-Baremo_Depósitos_Lapesa'!$B:$B,0),1)</f>
        <v>108492</v>
      </c>
      <c r="K531" s="78">
        <f t="shared" si="91"/>
        <v>154988.57142857145</v>
      </c>
      <c r="L531" s="122">
        <f>INDEX('I-Baremo_VA_Lapesa'!$D$5:$K$66,MATCH($E531,'I-Baremo_VA_Lapesa'!$C$5:$C$66,0),MATCH($G531,'I-Baremo_VA_Lapesa'!$D$4:$K$4,0))</f>
        <v>32702</v>
      </c>
      <c r="M531" s="123">
        <f t="shared" si="92"/>
        <v>46717.142857142862</v>
      </c>
      <c r="N531" s="113" cm="1">
        <f t="array" ref="N531">IF(AND($H531&lt;=4800,$I531&lt;=560),0,SUMPRODUCT(--($I531&gt;'I-Baremo_Regulación_Lapesa'!$B$4:$B$8),--($I531&lt;='I-Baremo_Regulación_Lapesa'!$C$4:$C$8),'I-Baremo_Regulación_Lapesa'!$D$4:$D$8))</f>
        <v>3820</v>
      </c>
      <c r="O531" s="78">
        <f t="shared" si="93"/>
        <v>5457.1428571428578</v>
      </c>
      <c r="P531" s="112">
        <f t="shared" si="94"/>
        <v>145014</v>
      </c>
      <c r="Q531" s="74">
        <f t="shared" si="95"/>
        <v>207162.85714285719</v>
      </c>
      <c r="R531" s="113">
        <f>INDEX('I-Baremo_Legalización'!$D$4:$D$100,MATCH($E531,'I-Baremo_Legalización'!$C$4:$C$100,0),1)</f>
        <v>3215.3500000000004</v>
      </c>
      <c r="S531" s="113" cm="1">
        <f t="array" ref="S531">+INDEX('I-Baremo_Acuerdo_Marco'!$F$2:$F$221,MATCH($C531&amp;$E531&amp;$G531,'I-Baremo_Acuerdo_Marco'!$C$2:$C$221&amp;'I-Baremo_Acuerdo_Marco'!$D$2:$D$221&amp;'I-Baremo_Acuerdo_Marco'!$E$2:$E$221,0))</f>
        <v>46500.531000000003</v>
      </c>
      <c r="T531" s="112">
        <f t="shared" si="100"/>
        <v>194729.88099999999</v>
      </c>
      <c r="U531" s="116">
        <f t="shared" si="96"/>
        <v>256878.73814285721</v>
      </c>
      <c r="V531" s="74" t="str">
        <f t="shared" si="97"/>
        <v>AéreoC6496</v>
      </c>
      <c r="W531" s="148">
        <f>+IF(AND($C531='C-Aux_CA'!$C$7,$D531='C-Aux_CA'!$C$5,$I531&gt;='C-Aux_CA'!$C$14,$H531&gt;='C-Aux_CA'!$C$15),1,0)</f>
        <v>0</v>
      </c>
      <c r="X531" s="148">
        <f t="shared" si="98"/>
        <v>1</v>
      </c>
      <c r="Y531" s="151" cm="1">
        <f t="array" ref="Y531">IF(W531=0,0,SUMPRODUCT(--($T531&gt;='C-BaremoVectorial'!$T$4:$T$1101),--(1=$W$4:$W$1101)))</f>
        <v>0</v>
      </c>
      <c r="Z531" s="151">
        <f t="shared" si="99"/>
        <v>0</v>
      </c>
      <c r="AA531" s="151" cm="1">
        <f t="array" ref="AA531">IF($W531=0,0,SUMPRODUCT(--(1=$W$4:$W$1101),--($U531&gt;='C-BaremoVectorial'!$U$4:$U$1101)))</f>
        <v>0</v>
      </c>
      <c r="AB531" s="21"/>
      <c r="AC531" s="21"/>
      <c r="AD531" s="21"/>
    </row>
    <row r="532" spans="1:30" ht="14.5" x14ac:dyDescent="0.35">
      <c r="A532" s="73">
        <f t="shared" si="90"/>
        <v>90</v>
      </c>
      <c r="B532" s="79" t="s">
        <v>8277</v>
      </c>
      <c r="C532" s="79" t="s">
        <v>8244</v>
      </c>
      <c r="D532" s="79" t="s">
        <v>15</v>
      </c>
      <c r="E532" s="79" t="s">
        <v>51</v>
      </c>
      <c r="F532" s="183">
        <v>2</v>
      </c>
      <c r="G532" s="79" t="s">
        <v>8299</v>
      </c>
      <c r="H532" s="78">
        <f>2*50000</f>
        <v>100000</v>
      </c>
      <c r="I532" s="74" cm="1">
        <f t="array" ref="I532">+INDEX('I-Gasificación'!$G$5:$G$1100,MATCH($C532&amp;$D532&amp;$E532&amp;$G532,'I-Gasificación'!$C$5:$C$1100&amp;'I-Gasificación'!$D$5:$D$1100&amp;'I-Gasificación'!$E$5:$E$1100&amp;'I-Gasificación'!$F$5:$F$1100,0))</f>
        <v>5880</v>
      </c>
      <c r="J532" s="112">
        <f>INDEX('I-Baremo_Depósitos_Lapesa'!$C:$C,MATCH($E532,'I-Baremo_Depósitos_Lapesa'!$B:$B,0),1)</f>
        <v>90864</v>
      </c>
      <c r="K532" s="78">
        <f t="shared" si="91"/>
        <v>129805.71428571429</v>
      </c>
      <c r="L532" s="122">
        <f>INDEX('I-Baremo_VA_Lapesa'!$D$5:$K$66,MATCH($E532,'I-Baremo_VA_Lapesa'!$C$5:$C$66,0),MATCH($G532,'I-Baremo_VA_Lapesa'!$D$4:$K$4,0))</f>
        <v>32702</v>
      </c>
      <c r="M532" s="123">
        <f t="shared" si="92"/>
        <v>46717.142857142862</v>
      </c>
      <c r="N532" s="113" cm="1">
        <f t="array" ref="N532">IF(AND($H532&lt;=4800,$I532&lt;=560),0,SUMPRODUCT(--($I532&gt;'I-Baremo_Regulación_Lapesa'!$B$4:$B$8),--($I532&lt;='I-Baremo_Regulación_Lapesa'!$C$4:$C$8),'I-Baremo_Regulación_Lapesa'!$D$4:$D$8))</f>
        <v>3820</v>
      </c>
      <c r="O532" s="78">
        <f t="shared" si="93"/>
        <v>5457.1428571428578</v>
      </c>
      <c r="P532" s="112">
        <f t="shared" si="94"/>
        <v>127386</v>
      </c>
      <c r="Q532" s="74">
        <f t="shared" si="95"/>
        <v>181980.00000000003</v>
      </c>
      <c r="R532" s="113">
        <f>INDEX('I-Baremo_Legalización'!$D$4:$D$100,MATCH($E532,'I-Baremo_Legalización'!$C$4:$C$100,0),1)</f>
        <v>3215.3500000000004</v>
      </c>
      <c r="S532" s="113" cm="1">
        <f t="array" ref="S532">+INDEX('I-Baremo_Acuerdo_Marco'!$F$2:$F$221,MATCH($C532&amp;$E532&amp;$G532,'I-Baremo_Acuerdo_Marco'!$C$2:$C$221&amp;'I-Baremo_Acuerdo_Marco'!$D$2:$D$221&amp;'I-Baremo_Acuerdo_Marco'!$E$2:$E$221,0))</f>
        <v>45257.531000000003</v>
      </c>
      <c r="T532" s="112">
        <f t="shared" si="100"/>
        <v>175858.88099999999</v>
      </c>
      <c r="U532" s="116">
        <f t="shared" si="96"/>
        <v>230452.88100000005</v>
      </c>
      <c r="V532" s="74" t="str">
        <f t="shared" si="97"/>
        <v>AéreoC5880</v>
      </c>
      <c r="W532" s="148">
        <f>+IF(AND($C532='C-Aux_CA'!$C$7,$D532='C-Aux_CA'!$C$5,$I532&gt;='C-Aux_CA'!$C$14,$H532&gt;='C-Aux_CA'!$C$15),1,0)</f>
        <v>0</v>
      </c>
      <c r="X532" s="148">
        <f t="shared" si="98"/>
        <v>1</v>
      </c>
      <c r="Y532" s="151" cm="1">
        <f t="array" ref="Y532">IF(W532=0,0,SUMPRODUCT(--($T532&gt;='C-BaremoVectorial'!$T$4:$T$1101),--(1=$W$4:$W$1101)))</f>
        <v>0</v>
      </c>
      <c r="Z532" s="151">
        <f t="shared" si="99"/>
        <v>0</v>
      </c>
      <c r="AA532" s="151" cm="1">
        <f t="array" ref="AA532">IF($W532=0,0,SUMPRODUCT(--(1=$W$4:$W$1101),--($U532&gt;='C-BaremoVectorial'!$U$4:$U$1101)))</f>
        <v>0</v>
      </c>
      <c r="AB532" s="21"/>
      <c r="AC532" s="21"/>
      <c r="AD532" s="21"/>
    </row>
    <row r="533" spans="1:30" ht="14.5" x14ac:dyDescent="0.35">
      <c r="A533" s="73">
        <f t="shared" si="90"/>
        <v>91</v>
      </c>
      <c r="B533" s="79" t="s">
        <v>8277</v>
      </c>
      <c r="C533" s="79" t="s">
        <v>8244</v>
      </c>
      <c r="D533" s="79" t="s">
        <v>15</v>
      </c>
      <c r="E533" s="79" t="s">
        <v>52</v>
      </c>
      <c r="F533" s="183">
        <v>2</v>
      </c>
      <c r="G533" s="79" t="s">
        <v>8299</v>
      </c>
      <c r="H533" s="78">
        <f>2*69000</f>
        <v>138000</v>
      </c>
      <c r="I533" s="74" cm="1">
        <f t="array" ref="I533">+INDEX('I-Gasificación'!$G$5:$G$1100,MATCH($C533&amp;$D533&amp;$E533&amp;$G533,'I-Gasificación'!$C$5:$C$1100&amp;'I-Gasificación'!$D$5:$D$1100&amp;'I-Gasificación'!$E$5:$E$1100&amp;'I-Gasificación'!$F$5:$F$1100,0))</f>
        <v>6916</v>
      </c>
      <c r="J533" s="112">
        <f>INDEX('I-Baremo_Depósitos_Lapesa'!$C:$C,MATCH($E533,'I-Baremo_Depósitos_Lapesa'!$B:$B,0),1)</f>
        <v>134294</v>
      </c>
      <c r="K533" s="78">
        <f t="shared" si="91"/>
        <v>191848.57142857145</v>
      </c>
      <c r="L533" s="122">
        <f>INDEX('I-Baremo_VA_Lapesa'!$D$5:$K$66,MATCH($E533,'I-Baremo_VA_Lapesa'!$C$5:$C$66,0),MATCH($G533,'I-Baremo_VA_Lapesa'!$D$4:$K$4,0))</f>
        <v>32702</v>
      </c>
      <c r="M533" s="123">
        <f t="shared" si="92"/>
        <v>46717.142857142862</v>
      </c>
      <c r="N533" s="113" cm="1">
        <f t="array" ref="N533">IF(AND($H533&lt;=4800,$I533&lt;=560),0,SUMPRODUCT(--($I533&gt;'I-Baremo_Regulación_Lapesa'!$B$4:$B$8),--($I533&lt;='I-Baremo_Regulación_Lapesa'!$C$4:$C$8),'I-Baremo_Regulación_Lapesa'!$D$4:$D$8))</f>
        <v>3820</v>
      </c>
      <c r="O533" s="78">
        <f t="shared" si="93"/>
        <v>5457.1428571428578</v>
      </c>
      <c r="P533" s="112">
        <f t="shared" si="94"/>
        <v>170816</v>
      </c>
      <c r="Q533" s="74">
        <f t="shared" si="95"/>
        <v>244022.85714285719</v>
      </c>
      <c r="R533" s="113">
        <f>INDEX('I-Baremo_Legalización'!$D$4:$D$100,MATCH($E533,'I-Baremo_Legalización'!$C$4:$C$100,0),1)</f>
        <v>3215.3500000000004</v>
      </c>
      <c r="S533" s="113" cm="1">
        <f t="array" ref="S533">+INDEX('I-Baremo_Acuerdo_Marco'!$F$2:$F$221,MATCH($C533&amp;$E533&amp;$G533,'I-Baremo_Acuerdo_Marco'!$C$2:$C$221&amp;'I-Baremo_Acuerdo_Marco'!$D$2:$D$221&amp;'I-Baremo_Acuerdo_Marco'!$E$2:$E$221,0))</f>
        <v>45257.531000000003</v>
      </c>
      <c r="T533" s="112">
        <f t="shared" si="100"/>
        <v>219288.88099999999</v>
      </c>
      <c r="U533" s="116">
        <f t="shared" si="96"/>
        <v>292495.73814285721</v>
      </c>
      <c r="V533" s="74" t="str">
        <f t="shared" si="97"/>
        <v>AéreoC6916</v>
      </c>
      <c r="W533" s="148">
        <f>+IF(AND($C533='C-Aux_CA'!$C$7,$D533='C-Aux_CA'!$C$5,$I533&gt;='C-Aux_CA'!$C$14,$H533&gt;='C-Aux_CA'!$C$15),1,0)</f>
        <v>0</v>
      </c>
      <c r="X533" s="148">
        <f t="shared" si="98"/>
        <v>1</v>
      </c>
      <c r="Y533" s="151" cm="1">
        <f t="array" ref="Y533">IF(W533=0,0,SUMPRODUCT(--($T533&gt;='C-BaremoVectorial'!$T$4:$T$1101),--(1=$W$4:$W$1101)))</f>
        <v>0</v>
      </c>
      <c r="Z533" s="151">
        <f t="shared" si="99"/>
        <v>0</v>
      </c>
      <c r="AA533" s="151" cm="1">
        <f t="array" ref="AA533">IF($W533=0,0,SUMPRODUCT(--(1=$W$4:$W$1101),--($U533&gt;='C-BaremoVectorial'!$U$4:$U$1101)))</f>
        <v>0</v>
      </c>
      <c r="AB533" s="21"/>
      <c r="AC533" s="21"/>
      <c r="AD533" s="21"/>
    </row>
    <row r="534" spans="1:30" ht="14.5" x14ac:dyDescent="0.35">
      <c r="A534" s="73">
        <f t="shared" si="90"/>
        <v>92</v>
      </c>
      <c r="B534" s="79" t="s">
        <v>8278</v>
      </c>
      <c r="C534" s="79" t="s">
        <v>8244</v>
      </c>
      <c r="D534" s="79" t="s">
        <v>15</v>
      </c>
      <c r="E534" s="79" t="s">
        <v>26</v>
      </c>
      <c r="F534" s="183">
        <v>1</v>
      </c>
      <c r="G534" s="79" t="s">
        <v>8297</v>
      </c>
      <c r="H534" s="78">
        <v>6650</v>
      </c>
      <c r="I534" s="74" cm="1">
        <f t="array" ref="I534">+INDEX('I-Gasificación'!$G$5:$G$1100,MATCH($C534&amp;$D534&amp;$E534&amp;$G534,'I-Gasificación'!$C$5:$C$1100&amp;'I-Gasificación'!$D$5:$D$1100&amp;'I-Gasificación'!$E$5:$E$1100&amp;'I-Gasificación'!$F$5:$F$1100,0))</f>
        <v>3049.2</v>
      </c>
      <c r="J534" s="112">
        <f>INDEX('I-Baremo_Depósitos_Lapesa'!$C:$C,MATCH($E534,'I-Baremo_Depósitos_Lapesa'!$B:$B,0),1)</f>
        <v>5057</v>
      </c>
      <c r="K534" s="78">
        <f t="shared" si="91"/>
        <v>7224.2857142857147</v>
      </c>
      <c r="L534" s="122">
        <f>INDEX('I-Baremo_VA_Lapesa'!$D$5:$K$66,MATCH($E534,'I-Baremo_VA_Lapesa'!$C$5:$C$66,0),MATCH($G534,'I-Baremo_VA_Lapesa'!$D$4:$K$4,0))</f>
        <v>23895</v>
      </c>
      <c r="M534" s="123">
        <f t="shared" si="92"/>
        <v>34135.71428571429</v>
      </c>
      <c r="N534" s="113" cm="1">
        <f t="array" ref="N534">IF(AND($H534&lt;=4800,$I534&lt;=560),0,SUMPRODUCT(--($I534&gt;'I-Baremo_Regulación_Lapesa'!$B$4:$B$8),--($I534&lt;='I-Baremo_Regulación_Lapesa'!$C$4:$C$8),'I-Baremo_Regulación_Lapesa'!$D$4:$D$8))</f>
        <v>1760</v>
      </c>
      <c r="O534" s="78">
        <f t="shared" si="93"/>
        <v>2514.2857142857142</v>
      </c>
      <c r="P534" s="112">
        <f t="shared" si="94"/>
        <v>30712</v>
      </c>
      <c r="Q534" s="74">
        <f t="shared" si="95"/>
        <v>43874.285714285725</v>
      </c>
      <c r="R534" s="113">
        <f>INDEX('I-Baremo_Legalización'!$D$4:$D$100,MATCH($E534,'I-Baremo_Legalización'!$C$4:$C$100,0),1)</f>
        <v>1257.25</v>
      </c>
      <c r="S534" s="113" cm="1">
        <f t="array" ref="S534">+INDEX('I-Baremo_Acuerdo_Marco'!$F$2:$F$221,MATCH($C534&amp;$E534&amp;$G534,'I-Baremo_Acuerdo_Marco'!$C$2:$C$221&amp;'I-Baremo_Acuerdo_Marco'!$D$2:$D$221&amp;'I-Baremo_Acuerdo_Marco'!$E$2:$E$221,0))</f>
        <v>8265.7850000000017</v>
      </c>
      <c r="T534" s="112">
        <f t="shared" si="100"/>
        <v>40235.035000000003</v>
      </c>
      <c r="U534" s="116">
        <f t="shared" si="96"/>
        <v>53397.320714285728</v>
      </c>
      <c r="V534" s="74" t="str">
        <f t="shared" si="97"/>
        <v>AéreoC3049,2</v>
      </c>
      <c r="W534" s="148">
        <f>+IF(AND($C534='C-Aux_CA'!$C$7,$D534='C-Aux_CA'!$C$5,$I534&gt;='C-Aux_CA'!$C$14,$H534&gt;='C-Aux_CA'!$C$15),1,0)</f>
        <v>0</v>
      </c>
      <c r="X534" s="148">
        <f t="shared" si="98"/>
        <v>1</v>
      </c>
      <c r="Y534" s="151" cm="1">
        <f t="array" ref="Y534">IF(W534=0,0,SUMPRODUCT(--($T534&gt;='C-BaremoVectorial'!$T$4:$T$1101),--(1=$W$4:$W$1101)))</f>
        <v>0</v>
      </c>
      <c r="Z534" s="151">
        <f t="shared" si="99"/>
        <v>0</v>
      </c>
      <c r="AA534" s="151" cm="1">
        <f t="array" ref="AA534">IF($W534=0,0,SUMPRODUCT(--(1=$W$4:$W$1101),--($U534&gt;='C-BaremoVectorial'!$U$4:$U$1101)))</f>
        <v>0</v>
      </c>
      <c r="AB534" s="21"/>
      <c r="AC534" s="21"/>
      <c r="AD534" s="21"/>
    </row>
    <row r="535" spans="1:30" ht="14.5" x14ac:dyDescent="0.35">
      <c r="A535" s="73">
        <f t="shared" si="90"/>
        <v>93</v>
      </c>
      <c r="B535" s="79" t="s">
        <v>8278</v>
      </c>
      <c r="C535" s="79" t="s">
        <v>8244</v>
      </c>
      <c r="D535" s="79" t="s">
        <v>15</v>
      </c>
      <c r="E535" s="79" t="s">
        <v>27</v>
      </c>
      <c r="F535" s="183">
        <v>1</v>
      </c>
      <c r="G535" s="79" t="s">
        <v>8297</v>
      </c>
      <c r="H535" s="78">
        <v>8334</v>
      </c>
      <c r="I535" s="74" cm="1">
        <f t="array" ref="I535">+INDEX('I-Gasificación'!$G$5:$G$1100,MATCH($C535&amp;$D535&amp;$E535&amp;$G535,'I-Gasificación'!$C$5:$C$1100&amp;'I-Gasificación'!$D$5:$D$1100&amp;'I-Gasificación'!$E$5:$E$1100&amp;'I-Gasificación'!$F$5:$F$1100,0))</f>
        <v>3122</v>
      </c>
      <c r="J535" s="112">
        <f>INDEX('I-Baremo_Depósitos_Lapesa'!$C:$C,MATCH($E535,'I-Baremo_Depósitos_Lapesa'!$B:$B,0),1)</f>
        <v>6078</v>
      </c>
      <c r="K535" s="78">
        <f t="shared" si="91"/>
        <v>8682.8571428571431</v>
      </c>
      <c r="L535" s="122">
        <f>INDEX('I-Baremo_VA_Lapesa'!$D$5:$K$66,MATCH($E535,'I-Baremo_VA_Lapesa'!$C$5:$C$66,0),MATCH($G535,'I-Baremo_VA_Lapesa'!$D$4:$K$4,0))</f>
        <v>23895</v>
      </c>
      <c r="M535" s="123">
        <f t="shared" si="92"/>
        <v>34135.71428571429</v>
      </c>
      <c r="N535" s="113" cm="1">
        <f t="array" ref="N535">IF(AND($H535&lt;=4800,$I535&lt;=560),0,SUMPRODUCT(--($I535&gt;'I-Baremo_Regulación_Lapesa'!$B$4:$B$8),--($I535&lt;='I-Baremo_Regulación_Lapesa'!$C$4:$C$8),'I-Baremo_Regulación_Lapesa'!$D$4:$D$8))</f>
        <v>1760</v>
      </c>
      <c r="O535" s="78">
        <f t="shared" si="93"/>
        <v>2514.2857142857142</v>
      </c>
      <c r="P535" s="112">
        <f t="shared" si="94"/>
        <v>31733</v>
      </c>
      <c r="Q535" s="74">
        <f t="shared" si="95"/>
        <v>45332.857142857152</v>
      </c>
      <c r="R535" s="113">
        <f>INDEX('I-Baremo_Legalización'!$D$4:$D$100,MATCH($E535,'I-Baremo_Legalización'!$C$4:$C$100,0),1)</f>
        <v>1257.25</v>
      </c>
      <c r="S535" s="113" cm="1">
        <f t="array" ref="S535">+INDEX('I-Baremo_Acuerdo_Marco'!$F$2:$F$221,MATCH($C535&amp;$E535&amp;$G535,'I-Baremo_Acuerdo_Marco'!$C$2:$C$221&amp;'I-Baremo_Acuerdo_Marco'!$D$2:$D$221&amp;'I-Baremo_Acuerdo_Marco'!$E$2:$E$221,0))</f>
        <v>9387.7850000000017</v>
      </c>
      <c r="T535" s="112">
        <f t="shared" si="100"/>
        <v>42378.035000000003</v>
      </c>
      <c r="U535" s="116">
        <f t="shared" si="96"/>
        <v>55977.892142857156</v>
      </c>
      <c r="V535" s="74" t="str">
        <f t="shared" si="97"/>
        <v>AéreoC3122</v>
      </c>
      <c r="W535" s="148">
        <f>+IF(AND($C535='C-Aux_CA'!$C$7,$D535='C-Aux_CA'!$C$5,$I535&gt;='C-Aux_CA'!$C$14,$H535&gt;='C-Aux_CA'!$C$15),1,0)</f>
        <v>0</v>
      </c>
      <c r="X535" s="148">
        <f t="shared" si="98"/>
        <v>1</v>
      </c>
      <c r="Y535" s="151" cm="1">
        <f t="array" ref="Y535">IF(W535=0,0,SUMPRODUCT(--($T535&gt;='C-BaremoVectorial'!$T$4:$T$1101),--(1=$W$4:$W$1101)))</f>
        <v>0</v>
      </c>
      <c r="Z535" s="151">
        <f t="shared" si="99"/>
        <v>0</v>
      </c>
      <c r="AA535" s="151" cm="1">
        <f t="array" ref="AA535">IF($W535=0,0,SUMPRODUCT(--(1=$W$4:$W$1101),--($U535&gt;='C-BaremoVectorial'!$U$4:$U$1101)))</f>
        <v>0</v>
      </c>
      <c r="AB535" s="21"/>
      <c r="AC535" s="21"/>
      <c r="AD535" s="21"/>
    </row>
    <row r="536" spans="1:30" ht="14.5" x14ac:dyDescent="0.35">
      <c r="A536" s="73">
        <f t="shared" si="90"/>
        <v>94</v>
      </c>
      <c r="B536" s="79" t="s">
        <v>8278</v>
      </c>
      <c r="C536" s="79" t="s">
        <v>8244</v>
      </c>
      <c r="D536" s="79" t="s">
        <v>15</v>
      </c>
      <c r="E536" s="79" t="s">
        <v>28</v>
      </c>
      <c r="F536" s="183">
        <v>1</v>
      </c>
      <c r="G536" s="79" t="s">
        <v>8297</v>
      </c>
      <c r="H536" s="78">
        <v>10000</v>
      </c>
      <c r="I536" s="74" cm="1">
        <f t="array" ref="I536">+INDEX('I-Gasificación'!$G$5:$G$1100,MATCH($C536&amp;$D536&amp;$E536&amp;$G536,'I-Gasificación'!$C$5:$C$1100&amp;'I-Gasificación'!$D$5:$D$1100&amp;'I-Gasificación'!$E$5:$E$1100&amp;'I-Gasificación'!$F$5:$F$1100,0))</f>
        <v>3122</v>
      </c>
      <c r="J536" s="112">
        <f>INDEX('I-Baremo_Depósitos_Lapesa'!$C:$C,MATCH($E536,'I-Baremo_Depósitos_Lapesa'!$B:$B,0),1)</f>
        <v>8595</v>
      </c>
      <c r="K536" s="78">
        <f t="shared" si="91"/>
        <v>12278.571428571429</v>
      </c>
      <c r="L536" s="122">
        <f>INDEX('I-Baremo_VA_Lapesa'!$D$5:$K$66,MATCH($E536,'I-Baremo_VA_Lapesa'!$C$5:$C$66,0),MATCH($G536,'I-Baremo_VA_Lapesa'!$D$4:$K$4,0))</f>
        <v>24667</v>
      </c>
      <c r="M536" s="123">
        <f t="shared" si="92"/>
        <v>35238.571428571428</v>
      </c>
      <c r="N536" s="113" cm="1">
        <f t="array" ref="N536">IF(AND($H536&lt;=4800,$I536&lt;=560),0,SUMPRODUCT(--($I536&gt;'I-Baremo_Regulación_Lapesa'!$B$4:$B$8),--($I536&lt;='I-Baremo_Regulación_Lapesa'!$C$4:$C$8),'I-Baremo_Regulación_Lapesa'!$D$4:$D$8))</f>
        <v>1760</v>
      </c>
      <c r="O536" s="78">
        <f t="shared" si="93"/>
        <v>2514.2857142857142</v>
      </c>
      <c r="P536" s="112">
        <f t="shared" si="94"/>
        <v>35022</v>
      </c>
      <c r="Q536" s="74">
        <f t="shared" si="95"/>
        <v>50031.428571428572</v>
      </c>
      <c r="R536" s="113">
        <f>INDEX('I-Baremo_Legalización'!$D$4:$D$100,MATCH($E536,'I-Baremo_Legalización'!$C$4:$C$100,0),1)</f>
        <v>1257.25</v>
      </c>
      <c r="S536" s="113" cm="1">
        <f t="array" ref="S536">+INDEX('I-Baremo_Acuerdo_Marco'!$F$2:$F$221,MATCH($C536&amp;$E536&amp;$G536,'I-Baremo_Acuerdo_Marco'!$C$2:$C$221&amp;'I-Baremo_Acuerdo_Marco'!$D$2:$D$221&amp;'I-Baremo_Acuerdo_Marco'!$E$2:$E$221,0))</f>
        <v>10015.885000000002</v>
      </c>
      <c r="T536" s="112">
        <f t="shared" si="100"/>
        <v>46295.135000000002</v>
      </c>
      <c r="U536" s="116">
        <f t="shared" si="96"/>
        <v>61304.563571428575</v>
      </c>
      <c r="V536" s="74" t="str">
        <f t="shared" si="97"/>
        <v>AéreoC3122</v>
      </c>
      <c r="W536" s="148">
        <f>+IF(AND($C536='C-Aux_CA'!$C$7,$D536='C-Aux_CA'!$C$5,$I536&gt;='C-Aux_CA'!$C$14,$H536&gt;='C-Aux_CA'!$C$15),1,0)</f>
        <v>0</v>
      </c>
      <c r="X536" s="148">
        <f t="shared" si="98"/>
        <v>1</v>
      </c>
      <c r="Y536" s="151" cm="1">
        <f t="array" ref="Y536">IF(W536=0,0,SUMPRODUCT(--($T536&gt;='C-BaremoVectorial'!$T$4:$T$1101),--(1=$W$4:$W$1101)))</f>
        <v>0</v>
      </c>
      <c r="Z536" s="151">
        <f t="shared" si="99"/>
        <v>0</v>
      </c>
      <c r="AA536" s="151" cm="1">
        <f t="array" ref="AA536">IF($W536=0,0,SUMPRODUCT(--(1=$W$4:$W$1101),--($U536&gt;='C-BaremoVectorial'!$U$4:$U$1101)))</f>
        <v>0</v>
      </c>
      <c r="AB536" s="21"/>
      <c r="AC536" s="21"/>
      <c r="AD536" s="21"/>
    </row>
    <row r="537" spans="1:30" ht="14.5" x14ac:dyDescent="0.35">
      <c r="A537" s="73">
        <f t="shared" si="90"/>
        <v>95</v>
      </c>
      <c r="B537" s="79" t="s">
        <v>8278</v>
      </c>
      <c r="C537" s="79" t="s">
        <v>8244</v>
      </c>
      <c r="D537" s="79" t="s">
        <v>15</v>
      </c>
      <c r="E537" s="79" t="s">
        <v>29</v>
      </c>
      <c r="F537" s="183">
        <v>1</v>
      </c>
      <c r="G537" s="79" t="s">
        <v>8297</v>
      </c>
      <c r="H537" s="78">
        <v>13000</v>
      </c>
      <c r="I537" s="74" cm="1">
        <f t="array" ref="I537">+INDEX('I-Gasificación'!$G$5:$G$1100,MATCH($C537&amp;$D537&amp;$E537&amp;$G537,'I-Gasificación'!$C$5:$C$1100&amp;'I-Gasificación'!$D$5:$D$1100&amp;'I-Gasificación'!$E$5:$E$1100&amp;'I-Gasificación'!$F$5:$F$1100,0))</f>
        <v>3220</v>
      </c>
      <c r="J537" s="112">
        <f>INDEX('I-Baremo_Depósitos_Lapesa'!$C:$C,MATCH($E537,'I-Baremo_Depósitos_Lapesa'!$B:$B,0),1)</f>
        <v>10510</v>
      </c>
      <c r="K537" s="78">
        <f t="shared" si="91"/>
        <v>15014.285714285716</v>
      </c>
      <c r="L537" s="122">
        <f>INDEX('I-Baremo_VA_Lapesa'!$D$5:$K$66,MATCH($E537,'I-Baremo_VA_Lapesa'!$C$5:$C$66,0),MATCH($G537,'I-Baremo_VA_Lapesa'!$D$4:$K$4,0))</f>
        <v>24667</v>
      </c>
      <c r="M537" s="123">
        <f t="shared" si="92"/>
        <v>35238.571428571428</v>
      </c>
      <c r="N537" s="113" cm="1">
        <f t="array" ref="N537">IF(AND($H537&lt;=4800,$I537&lt;=560),0,SUMPRODUCT(--($I537&gt;'I-Baremo_Regulación_Lapesa'!$B$4:$B$8),--($I537&lt;='I-Baremo_Regulación_Lapesa'!$C$4:$C$8),'I-Baremo_Regulación_Lapesa'!$D$4:$D$8))</f>
        <v>1760</v>
      </c>
      <c r="O537" s="78">
        <f t="shared" si="93"/>
        <v>2514.2857142857142</v>
      </c>
      <c r="P537" s="112">
        <f t="shared" si="94"/>
        <v>36937</v>
      </c>
      <c r="Q537" s="74">
        <f t="shared" si="95"/>
        <v>52767.142857142862</v>
      </c>
      <c r="R537" s="113">
        <f>INDEX('I-Baremo_Legalización'!$D$4:$D$100,MATCH($E537,'I-Baremo_Legalización'!$C$4:$C$100,0),1)</f>
        <v>1257.25</v>
      </c>
      <c r="S537" s="113" cm="1">
        <f t="array" ref="S537">+INDEX('I-Baremo_Acuerdo_Marco'!$F$2:$F$221,MATCH($C537&amp;$E537&amp;$G537,'I-Baremo_Acuerdo_Marco'!$C$2:$C$221&amp;'I-Baremo_Acuerdo_Marco'!$D$2:$D$221&amp;'I-Baremo_Acuerdo_Marco'!$E$2:$E$221,0))</f>
        <v>10612.085000000001</v>
      </c>
      <c r="T537" s="112">
        <f t="shared" si="100"/>
        <v>48806.334999999999</v>
      </c>
      <c r="U537" s="116">
        <f t="shared" si="96"/>
        <v>64636.477857142861</v>
      </c>
      <c r="V537" s="74" t="str">
        <f t="shared" si="97"/>
        <v>AéreoC3220</v>
      </c>
      <c r="W537" s="148">
        <f>+IF(AND($C537='C-Aux_CA'!$C$7,$D537='C-Aux_CA'!$C$5,$I537&gt;='C-Aux_CA'!$C$14,$H537&gt;='C-Aux_CA'!$C$15),1,0)</f>
        <v>0</v>
      </c>
      <c r="X537" s="148">
        <f t="shared" si="98"/>
        <v>2</v>
      </c>
      <c r="Y537" s="151" cm="1">
        <f t="array" ref="Y537">IF(W537=0,0,SUMPRODUCT(--($T537&gt;='C-BaremoVectorial'!$T$4:$T$1101),--(1=$W$4:$W$1101)))</f>
        <v>0</v>
      </c>
      <c r="Z537" s="151">
        <f t="shared" si="99"/>
        <v>0</v>
      </c>
      <c r="AA537" s="151" cm="1">
        <f t="array" ref="AA537">IF($W537=0,0,SUMPRODUCT(--(1=$W$4:$W$1101),--($U537&gt;='C-BaremoVectorial'!$U$4:$U$1101)))</f>
        <v>0</v>
      </c>
      <c r="AB537" s="21"/>
      <c r="AC537" s="21"/>
      <c r="AD537" s="21"/>
    </row>
    <row r="538" spans="1:30" ht="14.5" x14ac:dyDescent="0.35">
      <c r="A538" s="73">
        <f t="shared" si="90"/>
        <v>96</v>
      </c>
      <c r="B538" s="79" t="s">
        <v>8278</v>
      </c>
      <c r="C538" s="79" t="s">
        <v>8244</v>
      </c>
      <c r="D538" s="79" t="s">
        <v>15</v>
      </c>
      <c r="E538" s="79" t="s">
        <v>30</v>
      </c>
      <c r="F538" s="183">
        <v>1</v>
      </c>
      <c r="G538" s="79" t="s">
        <v>8297</v>
      </c>
      <c r="H538" s="78">
        <v>16000</v>
      </c>
      <c r="I538" s="74" cm="1">
        <f t="array" ref="I538">+INDEX('I-Gasificación'!$G$5:$G$1100,MATCH($C538&amp;$D538&amp;$E538&amp;$G538,'I-Gasificación'!$C$5:$C$1100&amp;'I-Gasificación'!$D$5:$D$1100&amp;'I-Gasificación'!$E$5:$E$1100&amp;'I-Gasificación'!$F$5:$F$1100,0))</f>
        <v>3318</v>
      </c>
      <c r="J538" s="112">
        <f>INDEX('I-Baremo_Depósitos_Lapesa'!$C:$C,MATCH($E538,'I-Baremo_Depósitos_Lapesa'!$B:$B,0),1)</f>
        <v>12792</v>
      </c>
      <c r="K538" s="78">
        <f t="shared" si="91"/>
        <v>18274.285714285714</v>
      </c>
      <c r="L538" s="122">
        <f>INDEX('I-Baremo_VA_Lapesa'!$D$5:$K$66,MATCH($E538,'I-Baremo_VA_Lapesa'!$C$5:$C$66,0),MATCH($G538,'I-Baremo_VA_Lapesa'!$D$4:$K$4,0))</f>
        <v>24667</v>
      </c>
      <c r="M538" s="123">
        <f t="shared" si="92"/>
        <v>35238.571428571428</v>
      </c>
      <c r="N538" s="113" cm="1">
        <f t="array" ref="N538">IF(AND($H538&lt;=4800,$I538&lt;=560),0,SUMPRODUCT(--($I538&gt;'I-Baremo_Regulación_Lapesa'!$B$4:$B$8),--($I538&lt;='I-Baremo_Regulación_Lapesa'!$C$4:$C$8),'I-Baremo_Regulación_Lapesa'!$D$4:$D$8))</f>
        <v>1760</v>
      </c>
      <c r="O538" s="78">
        <f t="shared" si="93"/>
        <v>2514.2857142857142</v>
      </c>
      <c r="P538" s="112">
        <f t="shared" si="94"/>
        <v>39219</v>
      </c>
      <c r="Q538" s="74">
        <f t="shared" si="95"/>
        <v>56027.142857142862</v>
      </c>
      <c r="R538" s="113">
        <f>INDEX('I-Baremo_Legalización'!$D$4:$D$100,MATCH($E538,'I-Baremo_Legalización'!$C$4:$C$100,0),1)</f>
        <v>2038.3500000000001</v>
      </c>
      <c r="S538" s="113" cm="1">
        <f t="array" ref="S538">+INDEX('I-Baremo_Acuerdo_Marco'!$F$2:$F$221,MATCH($C538&amp;$E538&amp;$G538,'I-Baremo_Acuerdo_Marco'!$C$2:$C$221&amp;'I-Baremo_Acuerdo_Marco'!$D$2:$D$221&amp;'I-Baremo_Acuerdo_Marco'!$E$2:$E$221,0))</f>
        <v>11720.511</v>
      </c>
      <c r="T538" s="112">
        <f t="shared" si="100"/>
        <v>52977.860999999997</v>
      </c>
      <c r="U538" s="116">
        <f t="shared" si="96"/>
        <v>69786.003857142859</v>
      </c>
      <c r="V538" s="74" t="str">
        <f t="shared" si="97"/>
        <v>AéreoC3318</v>
      </c>
      <c r="W538" s="148">
        <f>+IF(AND($C538='C-Aux_CA'!$C$7,$D538='C-Aux_CA'!$C$5,$I538&gt;='C-Aux_CA'!$C$14,$H538&gt;='C-Aux_CA'!$C$15),1,0)</f>
        <v>0</v>
      </c>
      <c r="X538" s="148">
        <f t="shared" si="98"/>
        <v>2</v>
      </c>
      <c r="Y538" s="151" cm="1">
        <f t="array" ref="Y538">IF(W538=0,0,SUMPRODUCT(--($T538&gt;='C-BaremoVectorial'!$T$4:$T$1101),--(1=$W$4:$W$1101)))</f>
        <v>0</v>
      </c>
      <c r="Z538" s="151">
        <f t="shared" si="99"/>
        <v>0</v>
      </c>
      <c r="AA538" s="151" cm="1">
        <f t="array" ref="AA538">IF($W538=0,0,SUMPRODUCT(--(1=$W$4:$W$1101),--($U538&gt;='C-BaremoVectorial'!$U$4:$U$1101)))</f>
        <v>0</v>
      </c>
      <c r="AB538" s="21"/>
      <c r="AC538" s="21"/>
      <c r="AD538" s="21"/>
    </row>
    <row r="539" spans="1:30" ht="14.5" x14ac:dyDescent="0.35">
      <c r="A539" s="73">
        <f t="shared" si="90"/>
        <v>97</v>
      </c>
      <c r="B539" s="79" t="s">
        <v>8278</v>
      </c>
      <c r="C539" s="79" t="s">
        <v>8244</v>
      </c>
      <c r="D539" s="79" t="s">
        <v>15</v>
      </c>
      <c r="E539" s="79" t="s">
        <v>31</v>
      </c>
      <c r="F539" s="183">
        <v>1</v>
      </c>
      <c r="G539" s="79" t="s">
        <v>8297</v>
      </c>
      <c r="H539" s="78">
        <v>19000</v>
      </c>
      <c r="I539" s="74" cm="1">
        <f t="array" ref="I539">+INDEX('I-Gasificación'!$G$5:$G$1100,MATCH($C539&amp;$D539&amp;$E539&amp;$G539,'I-Gasificación'!$C$5:$C$1100&amp;'I-Gasificación'!$D$5:$D$1100&amp;'I-Gasificación'!$E$5:$E$1100&amp;'I-Gasificación'!$F$5:$F$1100,0))</f>
        <v>3416</v>
      </c>
      <c r="J539" s="112">
        <f>INDEX('I-Baremo_Depósitos_Lapesa'!$C:$C,MATCH($E539,'I-Baremo_Depósitos_Lapesa'!$B:$B,0),1)</f>
        <v>13916</v>
      </c>
      <c r="K539" s="78">
        <f t="shared" si="91"/>
        <v>19880</v>
      </c>
      <c r="L539" s="122">
        <f>INDEX('I-Baremo_VA_Lapesa'!$D$5:$K$66,MATCH($E539,'I-Baremo_VA_Lapesa'!$C$5:$C$66,0),MATCH($G539,'I-Baremo_VA_Lapesa'!$D$4:$K$4,0))</f>
        <v>24667</v>
      </c>
      <c r="M539" s="123">
        <f t="shared" si="92"/>
        <v>35238.571428571428</v>
      </c>
      <c r="N539" s="113" cm="1">
        <f t="array" ref="N539">IF(AND($H539&lt;=4800,$I539&lt;=560),0,SUMPRODUCT(--($I539&gt;'I-Baremo_Regulación_Lapesa'!$B$4:$B$8),--($I539&lt;='I-Baremo_Regulación_Lapesa'!$C$4:$C$8),'I-Baremo_Regulación_Lapesa'!$D$4:$D$8))</f>
        <v>1760</v>
      </c>
      <c r="O539" s="78">
        <f t="shared" si="93"/>
        <v>2514.2857142857142</v>
      </c>
      <c r="P539" s="112">
        <f t="shared" si="94"/>
        <v>40343</v>
      </c>
      <c r="Q539" s="74">
        <f t="shared" si="95"/>
        <v>57632.857142857145</v>
      </c>
      <c r="R539" s="113">
        <f>INDEX('I-Baremo_Legalización'!$D$4:$D$100,MATCH($E539,'I-Baremo_Legalización'!$C$4:$C$100,0),1)</f>
        <v>2038.3500000000001</v>
      </c>
      <c r="S539" s="113" cm="1">
        <f t="array" ref="S539">+INDEX('I-Baremo_Acuerdo_Marco'!$F$2:$F$221,MATCH($C539&amp;$E539&amp;$G539,'I-Baremo_Acuerdo_Marco'!$C$2:$C$221&amp;'I-Baremo_Acuerdo_Marco'!$D$2:$D$221&amp;'I-Baremo_Acuerdo_Marco'!$E$2:$E$221,0))</f>
        <v>13181.311000000002</v>
      </c>
      <c r="T539" s="112">
        <f t="shared" si="100"/>
        <v>55562.661</v>
      </c>
      <c r="U539" s="116">
        <f t="shared" si="96"/>
        <v>72852.518142857152</v>
      </c>
      <c r="V539" s="74" t="str">
        <f t="shared" si="97"/>
        <v>AéreoC3416</v>
      </c>
      <c r="W539" s="148">
        <f>+IF(AND($C539='C-Aux_CA'!$C$7,$D539='C-Aux_CA'!$C$5,$I539&gt;='C-Aux_CA'!$C$14,$H539&gt;='C-Aux_CA'!$C$15),1,0)</f>
        <v>0</v>
      </c>
      <c r="X539" s="148">
        <f t="shared" si="98"/>
        <v>2</v>
      </c>
      <c r="Y539" s="151" cm="1">
        <f t="array" ref="Y539">IF(W539=0,0,SUMPRODUCT(--($T539&gt;='C-BaremoVectorial'!$T$4:$T$1101),--(1=$W$4:$W$1101)))</f>
        <v>0</v>
      </c>
      <c r="Z539" s="151">
        <f t="shared" si="99"/>
        <v>0</v>
      </c>
      <c r="AA539" s="151" cm="1">
        <f t="array" ref="AA539">IF($W539=0,0,SUMPRODUCT(--(1=$W$4:$W$1101),--($U539&gt;='C-BaremoVectorial'!$U$4:$U$1101)))</f>
        <v>0</v>
      </c>
      <c r="AB539" s="21"/>
      <c r="AC539" s="21"/>
      <c r="AD539" s="21"/>
    </row>
    <row r="540" spans="1:30" ht="14.5" x14ac:dyDescent="0.35">
      <c r="A540" s="73">
        <f t="shared" si="90"/>
        <v>98</v>
      </c>
      <c r="B540" s="79" t="s">
        <v>8278</v>
      </c>
      <c r="C540" s="79" t="s">
        <v>8244</v>
      </c>
      <c r="D540" s="79" t="s">
        <v>15</v>
      </c>
      <c r="E540" s="79" t="s">
        <v>32</v>
      </c>
      <c r="F540" s="183">
        <v>1</v>
      </c>
      <c r="G540" s="79" t="s">
        <v>8297</v>
      </c>
      <c r="H540" s="78">
        <v>22000</v>
      </c>
      <c r="I540" s="74" cm="1">
        <f t="array" ref="I540">+INDEX('I-Gasificación'!$G$5:$G$1100,MATCH($C540&amp;$D540&amp;$E540&amp;$G540,'I-Gasificación'!$C$5:$C$1100&amp;'I-Gasificación'!$D$5:$D$1100&amp;'I-Gasificación'!$E$5:$E$1100&amp;'I-Gasificación'!$F$5:$F$1100,0))</f>
        <v>3514</v>
      </c>
      <c r="J540" s="112">
        <f>INDEX('I-Baremo_Depósitos_Lapesa'!$C:$C,MATCH($E540,'I-Baremo_Depósitos_Lapesa'!$B:$B,0),1)</f>
        <v>17932</v>
      </c>
      <c r="K540" s="78">
        <f t="shared" si="91"/>
        <v>25617.142857142859</v>
      </c>
      <c r="L540" s="122">
        <f>INDEX('I-Baremo_VA_Lapesa'!$D$5:$K$66,MATCH($E540,'I-Baremo_VA_Lapesa'!$C$5:$C$66,0),MATCH($G540,'I-Baremo_VA_Lapesa'!$D$4:$K$4,0))</f>
        <v>19761</v>
      </c>
      <c r="M540" s="123">
        <f t="shared" si="92"/>
        <v>28230</v>
      </c>
      <c r="N540" s="113" cm="1">
        <f t="array" ref="N540">IF(AND($H540&lt;=4800,$I540&lt;=560),0,SUMPRODUCT(--($I540&gt;'I-Baremo_Regulación_Lapesa'!$B$4:$B$8),--($I540&lt;='I-Baremo_Regulación_Lapesa'!$C$4:$C$8),'I-Baremo_Regulación_Lapesa'!$D$4:$D$8))</f>
        <v>1760</v>
      </c>
      <c r="O540" s="78">
        <f t="shared" si="93"/>
        <v>2514.2857142857142</v>
      </c>
      <c r="P540" s="112">
        <f t="shared" si="94"/>
        <v>39453</v>
      </c>
      <c r="Q540" s="74">
        <f t="shared" si="95"/>
        <v>56361.428571428572</v>
      </c>
      <c r="R540" s="113">
        <f>INDEX('I-Baremo_Legalización'!$D$4:$D$100,MATCH($E540,'I-Baremo_Legalización'!$C$4:$C$100,0),1)</f>
        <v>2038.3500000000001</v>
      </c>
      <c r="S540" s="113" cm="1">
        <f t="array" ref="S540">+INDEX('I-Baremo_Acuerdo_Marco'!$F$2:$F$221,MATCH($C540&amp;$E540&amp;$G540,'I-Baremo_Acuerdo_Marco'!$C$2:$C$221&amp;'I-Baremo_Acuerdo_Marco'!$D$2:$D$221&amp;'I-Baremo_Acuerdo_Marco'!$E$2:$E$221,0))</f>
        <v>13953.511000000002</v>
      </c>
      <c r="T540" s="112">
        <f t="shared" si="100"/>
        <v>55444.861000000004</v>
      </c>
      <c r="U540" s="116">
        <f t="shared" si="96"/>
        <v>72353.28957142857</v>
      </c>
      <c r="V540" s="74" t="str">
        <f t="shared" si="97"/>
        <v>AéreoC3514</v>
      </c>
      <c r="W540" s="148">
        <f>+IF(AND($C540='C-Aux_CA'!$C$7,$D540='C-Aux_CA'!$C$5,$I540&gt;='C-Aux_CA'!$C$14,$H540&gt;='C-Aux_CA'!$C$15),1,0)</f>
        <v>0</v>
      </c>
      <c r="X540" s="148">
        <f t="shared" si="98"/>
        <v>2</v>
      </c>
      <c r="Y540" s="151" cm="1">
        <f t="array" ref="Y540">IF(W540=0,0,SUMPRODUCT(--($T540&gt;='C-BaremoVectorial'!$T$4:$T$1101),--(1=$W$4:$W$1101)))</f>
        <v>0</v>
      </c>
      <c r="Z540" s="151">
        <f t="shared" si="99"/>
        <v>0</v>
      </c>
      <c r="AA540" s="151" cm="1">
        <f t="array" ref="AA540">IF($W540=0,0,SUMPRODUCT(--(1=$W$4:$W$1101),--($U540&gt;='C-BaremoVectorial'!$U$4:$U$1101)))</f>
        <v>0</v>
      </c>
      <c r="AB540" s="21"/>
      <c r="AC540" s="21"/>
      <c r="AD540" s="21"/>
    </row>
    <row r="541" spans="1:30" ht="14.5" x14ac:dyDescent="0.35">
      <c r="A541" s="73">
        <f t="shared" si="90"/>
        <v>99</v>
      </c>
      <c r="B541" s="79" t="s">
        <v>8278</v>
      </c>
      <c r="C541" s="79" t="s">
        <v>8244</v>
      </c>
      <c r="D541" s="79" t="s">
        <v>15</v>
      </c>
      <c r="E541" s="79" t="s">
        <v>33</v>
      </c>
      <c r="F541" s="183">
        <v>1</v>
      </c>
      <c r="G541" s="79" t="s">
        <v>8297</v>
      </c>
      <c r="H541" s="78">
        <v>24000</v>
      </c>
      <c r="I541" s="74" cm="1">
        <f t="array" ref="I541">+INDEX('I-Gasificación'!$G$5:$G$1100,MATCH($C541&amp;$D541&amp;$E541&amp;$G541,'I-Gasificación'!$C$5:$C$1100&amp;'I-Gasificación'!$D$5:$D$1100&amp;'I-Gasificación'!$E$5:$E$1100&amp;'I-Gasificación'!$F$5:$F$1100,0))</f>
        <v>3486</v>
      </c>
      <c r="J541" s="112">
        <f>INDEX('I-Baremo_Depósitos_Lapesa'!$C:$C,MATCH($E541,'I-Baremo_Depósitos_Lapesa'!$B:$B,0),1)</f>
        <v>20449</v>
      </c>
      <c r="K541" s="78">
        <f t="shared" si="91"/>
        <v>29212.857142857145</v>
      </c>
      <c r="L541" s="122">
        <f>INDEX('I-Baremo_VA_Lapesa'!$D$5:$K$66,MATCH($E541,'I-Baremo_VA_Lapesa'!$C$5:$C$66,0),MATCH($G541,'I-Baremo_VA_Lapesa'!$D$4:$K$4,0))</f>
        <v>25024</v>
      </c>
      <c r="M541" s="123">
        <f t="shared" si="92"/>
        <v>35748.571428571428</v>
      </c>
      <c r="N541" s="113" cm="1">
        <f t="array" ref="N541">IF(AND($H541&lt;=4800,$I541&lt;=560),0,SUMPRODUCT(--($I541&gt;'I-Baremo_Regulación_Lapesa'!$B$4:$B$8),--($I541&lt;='I-Baremo_Regulación_Lapesa'!$C$4:$C$8),'I-Baremo_Regulación_Lapesa'!$D$4:$D$8))</f>
        <v>1760</v>
      </c>
      <c r="O541" s="78">
        <f t="shared" si="93"/>
        <v>2514.2857142857142</v>
      </c>
      <c r="P541" s="112">
        <f t="shared" si="94"/>
        <v>47233</v>
      </c>
      <c r="Q541" s="74">
        <f t="shared" si="95"/>
        <v>67475.71428571429</v>
      </c>
      <c r="R541" s="113">
        <f>INDEX('I-Baremo_Legalización'!$D$4:$D$100,MATCH($E541,'I-Baremo_Legalización'!$C$4:$C$100,0),1)</f>
        <v>2038.3500000000001</v>
      </c>
      <c r="S541" s="113" cm="1">
        <f t="array" ref="S541">+INDEX('I-Baremo_Acuerdo_Marco'!$F$2:$F$221,MATCH($C541&amp;$E541&amp;$G541,'I-Baremo_Acuerdo_Marco'!$C$2:$C$221&amp;'I-Baremo_Acuerdo_Marco'!$D$2:$D$221&amp;'I-Baremo_Acuerdo_Marco'!$E$2:$E$221,0))</f>
        <v>14140.511000000002</v>
      </c>
      <c r="T541" s="112">
        <f t="shared" si="100"/>
        <v>63411.861000000004</v>
      </c>
      <c r="U541" s="116">
        <f t="shared" si="96"/>
        <v>83654.575285714294</v>
      </c>
      <c r="V541" s="74" t="str">
        <f t="shared" si="97"/>
        <v>AéreoC3486</v>
      </c>
      <c r="W541" s="148">
        <f>+IF(AND($C541='C-Aux_CA'!$C$7,$D541='C-Aux_CA'!$C$5,$I541&gt;='C-Aux_CA'!$C$14,$H541&gt;='C-Aux_CA'!$C$15),1,0)</f>
        <v>0</v>
      </c>
      <c r="X541" s="148">
        <f t="shared" si="98"/>
        <v>2</v>
      </c>
      <c r="Y541" s="151" cm="1">
        <f t="array" ref="Y541">IF(W541=0,0,SUMPRODUCT(--($T541&gt;='C-BaremoVectorial'!$T$4:$T$1101),--(1=$W$4:$W$1101)))</f>
        <v>0</v>
      </c>
      <c r="Z541" s="151">
        <f t="shared" si="99"/>
        <v>0</v>
      </c>
      <c r="AA541" s="151" cm="1">
        <f t="array" ref="AA541">IF($W541=0,0,SUMPRODUCT(--(1=$W$4:$W$1101),--($U541&gt;='C-BaremoVectorial'!$U$4:$U$1101)))</f>
        <v>0</v>
      </c>
      <c r="AB541" s="21"/>
      <c r="AC541" s="21"/>
      <c r="AD541" s="21"/>
    </row>
    <row r="542" spans="1:30" ht="14.5" x14ac:dyDescent="0.35">
      <c r="A542" s="73">
        <f t="shared" si="90"/>
        <v>100</v>
      </c>
      <c r="B542" s="79" t="s">
        <v>8278</v>
      </c>
      <c r="C542" s="79" t="s">
        <v>8244</v>
      </c>
      <c r="D542" s="79" t="s">
        <v>15</v>
      </c>
      <c r="E542" s="79" t="s">
        <v>34</v>
      </c>
      <c r="F542" s="183">
        <v>1</v>
      </c>
      <c r="G542" s="79" t="s">
        <v>8297</v>
      </c>
      <c r="H542" s="78">
        <v>29000</v>
      </c>
      <c r="I542" s="74" cm="1">
        <f t="array" ref="I542">+INDEX('I-Gasificación'!$G$5:$G$1100,MATCH($C542&amp;$D542&amp;$E542&amp;$G542,'I-Gasificación'!$C$5:$C$1100&amp;'I-Gasificación'!$D$5:$D$1100&amp;'I-Gasificación'!$E$5:$E$1100&amp;'I-Gasificación'!$F$5:$F$1100,0))</f>
        <v>3612</v>
      </c>
      <c r="J542" s="112">
        <f>INDEX('I-Baremo_Depósitos_Lapesa'!$C:$C,MATCH($E542,'I-Baremo_Depósitos_Lapesa'!$B:$B,0),1)</f>
        <v>22724</v>
      </c>
      <c r="K542" s="78">
        <f t="shared" si="91"/>
        <v>32462.857142857145</v>
      </c>
      <c r="L542" s="122">
        <f>INDEX('I-Baremo_VA_Lapesa'!$D$5:$K$66,MATCH($E542,'I-Baremo_VA_Lapesa'!$C$5:$C$66,0),MATCH($G542,'I-Baremo_VA_Lapesa'!$D$4:$K$4,0))</f>
        <v>25024</v>
      </c>
      <c r="M542" s="123">
        <f t="shared" si="92"/>
        <v>35748.571428571428</v>
      </c>
      <c r="N542" s="113" cm="1">
        <f t="array" ref="N542">IF(AND($H542&lt;=4800,$I542&lt;=560),0,SUMPRODUCT(--($I542&gt;'I-Baremo_Regulación_Lapesa'!$B$4:$B$8),--($I542&lt;='I-Baremo_Regulación_Lapesa'!$C$4:$C$8),'I-Baremo_Regulación_Lapesa'!$D$4:$D$8))</f>
        <v>1760</v>
      </c>
      <c r="O542" s="78">
        <f t="shared" si="93"/>
        <v>2514.2857142857142</v>
      </c>
      <c r="P542" s="112">
        <f t="shared" si="94"/>
        <v>49508</v>
      </c>
      <c r="Q542" s="74">
        <f t="shared" si="95"/>
        <v>70725.71428571429</v>
      </c>
      <c r="R542" s="113">
        <f>INDEX('I-Baremo_Legalización'!$D$4:$D$100,MATCH($E542,'I-Baremo_Legalización'!$C$4:$C$100,0),1)</f>
        <v>2038.3500000000001</v>
      </c>
      <c r="S542" s="113" cm="1">
        <f t="array" ref="S542">+INDEX('I-Baremo_Acuerdo_Marco'!$F$2:$F$221,MATCH($C542&amp;$E542&amp;$G542,'I-Baremo_Acuerdo_Marco'!$C$2:$C$221&amp;'I-Baremo_Acuerdo_Marco'!$D$2:$D$221&amp;'I-Baremo_Acuerdo_Marco'!$E$2:$E$221,0))</f>
        <v>14825.811000000002</v>
      </c>
      <c r="T542" s="112">
        <f t="shared" si="100"/>
        <v>66372.160999999993</v>
      </c>
      <c r="U542" s="116">
        <f t="shared" si="96"/>
        <v>87589.875285714297</v>
      </c>
      <c r="V542" s="74" t="str">
        <f t="shared" si="97"/>
        <v>AéreoC3612</v>
      </c>
      <c r="W542" s="148">
        <f>+IF(AND($C542='C-Aux_CA'!$C$7,$D542='C-Aux_CA'!$C$5,$I542&gt;='C-Aux_CA'!$C$14,$H542&gt;='C-Aux_CA'!$C$15),1,0)</f>
        <v>0</v>
      </c>
      <c r="X542" s="148">
        <f t="shared" si="98"/>
        <v>2</v>
      </c>
      <c r="Y542" s="151" cm="1">
        <f t="array" ref="Y542">IF(W542=0,0,SUMPRODUCT(--($T542&gt;='C-BaremoVectorial'!$T$4:$T$1101),--(1=$W$4:$W$1101)))</f>
        <v>0</v>
      </c>
      <c r="Z542" s="151">
        <f t="shared" si="99"/>
        <v>0</v>
      </c>
      <c r="AA542" s="151" cm="1">
        <f t="array" ref="AA542">IF($W542=0,0,SUMPRODUCT(--(1=$W$4:$W$1101),--($U542&gt;='C-BaremoVectorial'!$U$4:$U$1101)))</f>
        <v>0</v>
      </c>
      <c r="AB542" s="21"/>
      <c r="AC542" s="21"/>
      <c r="AD542" s="21"/>
    </row>
    <row r="543" spans="1:30" ht="14.5" x14ac:dyDescent="0.35">
      <c r="A543" s="73">
        <f t="shared" si="90"/>
        <v>101</v>
      </c>
      <c r="B543" s="79" t="s">
        <v>8278</v>
      </c>
      <c r="C543" s="79" t="s">
        <v>8244</v>
      </c>
      <c r="D543" s="79" t="s">
        <v>15</v>
      </c>
      <c r="E543" s="79" t="s">
        <v>35</v>
      </c>
      <c r="F543" s="183">
        <v>1</v>
      </c>
      <c r="G543" s="79" t="s">
        <v>8297</v>
      </c>
      <c r="H543" s="78">
        <v>34000</v>
      </c>
      <c r="I543" s="74" cm="1">
        <f t="array" ref="I543">+INDEX('I-Gasificación'!$G$5:$G$1100,MATCH($C543&amp;$D543&amp;$E543&amp;$G543,'I-Gasificación'!$C$5:$C$1100&amp;'I-Gasificación'!$D$5:$D$1100&amp;'I-Gasificación'!$E$5:$E$1100&amp;'I-Gasificación'!$F$5:$F$1100,0))</f>
        <v>3738</v>
      </c>
      <c r="J543" s="112">
        <f>INDEX('I-Baremo_Depósitos_Lapesa'!$C:$C,MATCH($E543,'I-Baremo_Depósitos_Lapesa'!$B:$B,0),1)</f>
        <v>25239</v>
      </c>
      <c r="K543" s="78">
        <f t="shared" si="91"/>
        <v>36055.71428571429</v>
      </c>
      <c r="L543" s="122">
        <f>INDEX('I-Baremo_VA_Lapesa'!$D$5:$K$66,MATCH($E543,'I-Baremo_VA_Lapesa'!$C$5:$C$66,0),MATCH($G543,'I-Baremo_VA_Lapesa'!$D$4:$K$4,0))</f>
        <v>19761</v>
      </c>
      <c r="M543" s="123">
        <f t="shared" si="92"/>
        <v>28230</v>
      </c>
      <c r="N543" s="113" cm="1">
        <f t="array" ref="N543">IF(AND($H543&lt;=4800,$I543&lt;=560),0,SUMPRODUCT(--($I543&gt;'I-Baremo_Regulación_Lapesa'!$B$4:$B$8),--($I543&lt;='I-Baremo_Regulación_Lapesa'!$C$4:$C$8),'I-Baremo_Regulación_Lapesa'!$D$4:$D$8))</f>
        <v>1760</v>
      </c>
      <c r="O543" s="78">
        <f t="shared" si="93"/>
        <v>2514.2857142857142</v>
      </c>
      <c r="P543" s="112">
        <f t="shared" si="94"/>
        <v>46760</v>
      </c>
      <c r="Q543" s="74">
        <f t="shared" si="95"/>
        <v>66800</v>
      </c>
      <c r="R543" s="113">
        <f>INDEX('I-Baremo_Legalización'!$D$4:$D$100,MATCH($E543,'I-Baremo_Legalización'!$C$4:$C$100,0),1)</f>
        <v>2038.3500000000001</v>
      </c>
      <c r="S543" s="113" cm="1">
        <f t="array" ref="S543">+INDEX('I-Baremo_Acuerdo_Marco'!$F$2:$F$221,MATCH($C543&amp;$E543&amp;$G543,'I-Baremo_Acuerdo_Marco'!$C$2:$C$221&amp;'I-Baremo_Acuerdo_Marco'!$D$2:$D$221&amp;'I-Baremo_Acuerdo_Marco'!$E$2:$E$221,0))</f>
        <v>18731.911</v>
      </c>
      <c r="T543" s="112">
        <f t="shared" si="100"/>
        <v>67530.260999999999</v>
      </c>
      <c r="U543" s="116">
        <f t="shared" si="96"/>
        <v>87570.260999999999</v>
      </c>
      <c r="V543" s="74" t="str">
        <f t="shared" si="97"/>
        <v>AéreoC3738</v>
      </c>
      <c r="W543" s="148">
        <f>+IF(AND($C543='C-Aux_CA'!$C$7,$D543='C-Aux_CA'!$C$5,$I543&gt;='C-Aux_CA'!$C$14,$H543&gt;='C-Aux_CA'!$C$15),1,0)</f>
        <v>0</v>
      </c>
      <c r="X543" s="148">
        <f t="shared" si="98"/>
        <v>2</v>
      </c>
      <c r="Y543" s="151" cm="1">
        <f t="array" ref="Y543">IF(W543=0,0,SUMPRODUCT(--($T543&gt;='C-BaremoVectorial'!$T$4:$T$1101),--(1=$W$4:$W$1101)))</f>
        <v>0</v>
      </c>
      <c r="Z543" s="151">
        <f t="shared" si="99"/>
        <v>0</v>
      </c>
      <c r="AA543" s="151" cm="1">
        <f t="array" ref="AA543">IF($W543=0,0,SUMPRODUCT(--(1=$W$4:$W$1101),--($U543&gt;='C-BaremoVectorial'!$U$4:$U$1101)))</f>
        <v>0</v>
      </c>
      <c r="AB543" s="21"/>
      <c r="AC543" s="21"/>
      <c r="AD543" s="21"/>
    </row>
    <row r="544" spans="1:30" ht="14.5" x14ac:dyDescent="0.35">
      <c r="A544" s="73">
        <f t="shared" si="90"/>
        <v>102</v>
      </c>
      <c r="B544" s="79" t="s">
        <v>8278</v>
      </c>
      <c r="C544" s="79" t="s">
        <v>8244</v>
      </c>
      <c r="D544" s="79" t="s">
        <v>15</v>
      </c>
      <c r="E544" s="79" t="s">
        <v>36</v>
      </c>
      <c r="F544" s="183">
        <v>1</v>
      </c>
      <c r="G544" s="79" t="s">
        <v>8297</v>
      </c>
      <c r="H544" s="78">
        <v>33000</v>
      </c>
      <c r="I544" s="74" cm="1">
        <f t="array" ref="I544">+INDEX('I-Gasificación'!$G$5:$G$1100,MATCH($C544&amp;$D544&amp;$E544&amp;$G544,'I-Gasificación'!$C$5:$C$1100&amp;'I-Gasificación'!$D$5:$D$1100&amp;'I-Gasificación'!$E$5:$E$1100&amp;'I-Gasificación'!$F$5:$F$1100,0))</f>
        <v>3556</v>
      </c>
      <c r="J544" s="112">
        <f>INDEX('I-Baremo_Depósitos_Lapesa'!$C:$C,MATCH($E544,'I-Baremo_Depósitos_Lapesa'!$B:$B,0),1)</f>
        <v>33708</v>
      </c>
      <c r="K544" s="78">
        <f t="shared" si="91"/>
        <v>48154.285714285717</v>
      </c>
      <c r="L544" s="122">
        <f>INDEX('I-Baremo_VA_Lapesa'!$D$5:$K$66,MATCH($E544,'I-Baremo_VA_Lapesa'!$C$5:$C$66,0),MATCH($G544,'I-Baremo_VA_Lapesa'!$D$4:$K$4,0))</f>
        <v>19761</v>
      </c>
      <c r="M544" s="123">
        <f t="shared" si="92"/>
        <v>28230</v>
      </c>
      <c r="N544" s="113" cm="1">
        <f t="array" ref="N544">IF(AND($H544&lt;=4800,$I544&lt;=560),0,SUMPRODUCT(--($I544&gt;'I-Baremo_Regulación_Lapesa'!$B$4:$B$8),--($I544&lt;='I-Baremo_Regulación_Lapesa'!$C$4:$C$8),'I-Baremo_Regulación_Lapesa'!$D$4:$D$8))</f>
        <v>1760</v>
      </c>
      <c r="O544" s="78">
        <f t="shared" si="93"/>
        <v>2514.2857142857142</v>
      </c>
      <c r="P544" s="112">
        <f t="shared" si="94"/>
        <v>55229</v>
      </c>
      <c r="Q544" s="74">
        <f t="shared" si="95"/>
        <v>78898.57142857142</v>
      </c>
      <c r="R544" s="113">
        <f>INDEX('I-Baremo_Legalización'!$D$4:$D$100,MATCH($E544,'I-Baremo_Legalización'!$C$4:$C$100,0),1)</f>
        <v>2038.3500000000001</v>
      </c>
      <c r="S544" s="113" cm="1">
        <f t="array" ref="S544">+INDEX('I-Baremo_Acuerdo_Marco'!$F$2:$F$221,MATCH($C544&amp;$E544&amp;$G544,'I-Baremo_Acuerdo_Marco'!$C$2:$C$221&amp;'I-Baremo_Acuerdo_Marco'!$D$2:$D$221&amp;'I-Baremo_Acuerdo_Marco'!$E$2:$E$221,0))</f>
        <v>20528.210999999999</v>
      </c>
      <c r="T544" s="112">
        <f t="shared" si="100"/>
        <v>77795.561000000002</v>
      </c>
      <c r="U544" s="116">
        <f t="shared" si="96"/>
        <v>101465.13242857142</v>
      </c>
      <c r="V544" s="74" t="str">
        <f t="shared" si="97"/>
        <v>AéreoC3556</v>
      </c>
      <c r="W544" s="148">
        <f>+IF(AND($C544='C-Aux_CA'!$C$7,$D544='C-Aux_CA'!$C$5,$I544&gt;='C-Aux_CA'!$C$14,$H544&gt;='C-Aux_CA'!$C$15),1,0)</f>
        <v>0</v>
      </c>
      <c r="X544" s="148">
        <f t="shared" si="98"/>
        <v>2</v>
      </c>
      <c r="Y544" s="151" cm="1">
        <f t="array" ref="Y544">IF(W544=0,0,SUMPRODUCT(--($T544&gt;='C-BaremoVectorial'!$T$4:$T$1101),--(1=$W$4:$W$1101)))</f>
        <v>0</v>
      </c>
      <c r="Z544" s="151">
        <f t="shared" si="99"/>
        <v>0</v>
      </c>
      <c r="AA544" s="151" cm="1">
        <f t="array" ref="AA544">IF($W544=0,0,SUMPRODUCT(--(1=$W$4:$W$1101),--($U544&gt;='C-BaremoVectorial'!$U$4:$U$1101)))</f>
        <v>0</v>
      </c>
      <c r="AB544" s="21"/>
      <c r="AC544" s="21"/>
      <c r="AD544" s="21"/>
    </row>
    <row r="545" spans="1:30" ht="14.5" x14ac:dyDescent="0.35">
      <c r="A545" s="73">
        <f t="shared" si="90"/>
        <v>103</v>
      </c>
      <c r="B545" s="79" t="s">
        <v>8278</v>
      </c>
      <c r="C545" s="79" t="s">
        <v>8244</v>
      </c>
      <c r="D545" s="79" t="s">
        <v>15</v>
      </c>
      <c r="E545" s="79" t="s">
        <v>37</v>
      </c>
      <c r="F545" s="183">
        <v>1</v>
      </c>
      <c r="G545" s="79" t="s">
        <v>8297</v>
      </c>
      <c r="H545" s="78">
        <v>50000</v>
      </c>
      <c r="I545" s="74" cm="1">
        <f t="array" ref="I545">+INDEX('I-Gasificación'!$G$5:$G$1100,MATCH($C545&amp;$D545&amp;$E545&amp;$G545,'I-Gasificación'!$C$5:$C$1100&amp;'I-Gasificación'!$D$5:$D$1100&amp;'I-Gasificación'!$E$5:$E$1100&amp;'I-Gasificación'!$F$5:$F$1100,0))</f>
        <v>3934</v>
      </c>
      <c r="J545" s="112">
        <f>INDEX('I-Baremo_Depósitos_Lapesa'!$C:$C,MATCH($E545,'I-Baremo_Depósitos_Lapesa'!$B:$B,0),1)</f>
        <v>44444</v>
      </c>
      <c r="K545" s="78">
        <f t="shared" si="91"/>
        <v>63491.428571428572</v>
      </c>
      <c r="L545" s="122">
        <f>INDEX('I-Baremo_VA_Lapesa'!$D$5:$K$66,MATCH($E545,'I-Baremo_VA_Lapesa'!$C$5:$C$66,0),MATCH($G545,'I-Baremo_VA_Lapesa'!$D$4:$K$4,0))</f>
        <v>19761</v>
      </c>
      <c r="M545" s="123">
        <f t="shared" si="92"/>
        <v>28230</v>
      </c>
      <c r="N545" s="113" cm="1">
        <f t="array" ref="N545">IF(AND($H545&lt;=4800,$I545&lt;=560),0,SUMPRODUCT(--($I545&gt;'I-Baremo_Regulación_Lapesa'!$B$4:$B$8),--($I545&lt;='I-Baremo_Regulación_Lapesa'!$C$4:$C$8),'I-Baremo_Regulación_Lapesa'!$D$4:$D$8))</f>
        <v>1760</v>
      </c>
      <c r="O545" s="78">
        <f t="shared" si="93"/>
        <v>2514.2857142857142</v>
      </c>
      <c r="P545" s="112">
        <f t="shared" si="94"/>
        <v>65965</v>
      </c>
      <c r="Q545" s="74">
        <f t="shared" si="95"/>
        <v>94235.71428571429</v>
      </c>
      <c r="R545" s="113">
        <f>INDEX('I-Baremo_Legalización'!$D$4:$D$100,MATCH($E545,'I-Baremo_Legalización'!$C$4:$C$100,0),1)</f>
        <v>2038.3500000000001</v>
      </c>
      <c r="S545" s="113" cm="1">
        <f t="array" ref="S545">+INDEX('I-Baremo_Acuerdo_Marco'!$F$2:$F$221,MATCH($C545&amp;$E545&amp;$G545,'I-Baremo_Acuerdo_Marco'!$C$2:$C$221&amp;'I-Baremo_Acuerdo_Marco'!$D$2:$D$221&amp;'I-Baremo_Acuerdo_Marco'!$E$2:$E$221,0))</f>
        <v>21545.710999999999</v>
      </c>
      <c r="T545" s="112">
        <f t="shared" si="100"/>
        <v>89549.061000000002</v>
      </c>
      <c r="U545" s="116">
        <f t="shared" si="96"/>
        <v>117819.77528571429</v>
      </c>
      <c r="V545" s="74" t="str">
        <f t="shared" si="97"/>
        <v>AéreoC3934</v>
      </c>
      <c r="W545" s="148">
        <f>+IF(AND($C545='C-Aux_CA'!$C$7,$D545='C-Aux_CA'!$C$5,$I545&gt;='C-Aux_CA'!$C$14,$H545&gt;='C-Aux_CA'!$C$15),1,0)</f>
        <v>0</v>
      </c>
      <c r="X545" s="148">
        <f t="shared" si="98"/>
        <v>2</v>
      </c>
      <c r="Y545" s="151" cm="1">
        <f t="array" ref="Y545">IF(W545=0,0,SUMPRODUCT(--($T545&gt;='C-BaremoVectorial'!$T$4:$T$1101),--(1=$W$4:$W$1101)))</f>
        <v>0</v>
      </c>
      <c r="Z545" s="151">
        <f t="shared" si="99"/>
        <v>0</v>
      </c>
      <c r="AA545" s="151" cm="1">
        <f t="array" ref="AA545">IF($W545=0,0,SUMPRODUCT(--(1=$W$4:$W$1101),--($U545&gt;='C-BaremoVectorial'!$U$4:$U$1101)))</f>
        <v>0</v>
      </c>
      <c r="AB545" s="21"/>
      <c r="AC545" s="21"/>
      <c r="AD545" s="21"/>
    </row>
    <row r="546" spans="1:30" ht="14.5" x14ac:dyDescent="0.35">
      <c r="A546" s="73">
        <f t="shared" si="90"/>
        <v>104</v>
      </c>
      <c r="B546" s="79" t="s">
        <v>8278</v>
      </c>
      <c r="C546" s="79" t="s">
        <v>8244</v>
      </c>
      <c r="D546" s="79" t="s">
        <v>15</v>
      </c>
      <c r="E546" s="79" t="s">
        <v>38</v>
      </c>
      <c r="F546" s="183">
        <v>1</v>
      </c>
      <c r="G546" s="79" t="s">
        <v>8297</v>
      </c>
      <c r="H546" s="78">
        <v>59000</v>
      </c>
      <c r="I546" s="74" cm="1">
        <f t="array" ref="I546">+INDEX('I-Gasificación'!$G$5:$G$1100,MATCH($C546&amp;$D546&amp;$E546&amp;$G546,'I-Gasificación'!$C$5:$C$1100&amp;'I-Gasificación'!$D$5:$D$1100&amp;'I-Gasificación'!$E$5:$E$1100&amp;'I-Gasificación'!$F$5:$F$1100,0))</f>
        <v>4158</v>
      </c>
      <c r="J546" s="112">
        <f>INDEX('I-Baremo_Depósitos_Lapesa'!$C:$C,MATCH($E546,'I-Baremo_Depósitos_Lapesa'!$B:$B,0),1)</f>
        <v>54246</v>
      </c>
      <c r="K546" s="78">
        <f t="shared" si="91"/>
        <v>77494.285714285725</v>
      </c>
      <c r="L546" s="122">
        <f>INDEX('I-Baremo_VA_Lapesa'!$D$5:$K$66,MATCH($E546,'I-Baremo_VA_Lapesa'!$C$5:$C$66,0),MATCH($G546,'I-Baremo_VA_Lapesa'!$D$4:$K$4,0))</f>
        <v>19761</v>
      </c>
      <c r="M546" s="123">
        <f t="shared" si="92"/>
        <v>28230</v>
      </c>
      <c r="N546" s="113" cm="1">
        <f t="array" ref="N546">IF(AND($H546&lt;=4800,$I546&lt;=560),0,SUMPRODUCT(--($I546&gt;'I-Baremo_Regulación_Lapesa'!$B$4:$B$8),--($I546&lt;='I-Baremo_Regulación_Lapesa'!$C$4:$C$8),'I-Baremo_Regulación_Lapesa'!$D$4:$D$8))</f>
        <v>1760</v>
      </c>
      <c r="O546" s="78">
        <f t="shared" si="93"/>
        <v>2514.2857142857142</v>
      </c>
      <c r="P546" s="112">
        <f t="shared" si="94"/>
        <v>75767</v>
      </c>
      <c r="Q546" s="74">
        <f t="shared" si="95"/>
        <v>108238.57142857143</v>
      </c>
      <c r="R546" s="113">
        <f>INDEX('I-Baremo_Legalización'!$D$4:$D$100,MATCH($E546,'I-Baremo_Legalización'!$C$4:$C$100,0),1)</f>
        <v>2038.3500000000001</v>
      </c>
      <c r="S546" s="113" cm="1">
        <f t="array" ref="S546">+INDEX('I-Baremo_Acuerdo_Marco'!$F$2:$F$221,MATCH($C546&amp;$E546&amp;$G546,'I-Baremo_Acuerdo_Marco'!$C$2:$C$221&amp;'I-Baremo_Acuerdo_Marco'!$D$2:$D$221&amp;'I-Baremo_Acuerdo_Marco'!$E$2:$E$221,0))</f>
        <v>23534.510999999999</v>
      </c>
      <c r="T546" s="112">
        <f t="shared" si="100"/>
        <v>101339.861</v>
      </c>
      <c r="U546" s="116">
        <f t="shared" si="96"/>
        <v>133811.43242857145</v>
      </c>
      <c r="V546" s="74" t="str">
        <f t="shared" si="97"/>
        <v>AéreoC4158</v>
      </c>
      <c r="W546" s="148">
        <f>+IF(AND($C546='C-Aux_CA'!$C$7,$D546='C-Aux_CA'!$C$5,$I546&gt;='C-Aux_CA'!$C$14,$H546&gt;='C-Aux_CA'!$C$15),1,0)</f>
        <v>0</v>
      </c>
      <c r="X546" s="148">
        <f t="shared" si="98"/>
        <v>2</v>
      </c>
      <c r="Y546" s="151" cm="1">
        <f t="array" ref="Y546">IF(W546=0,0,SUMPRODUCT(--($T546&gt;='C-BaremoVectorial'!$T$4:$T$1101),--(1=$W$4:$W$1101)))</f>
        <v>0</v>
      </c>
      <c r="Z546" s="151">
        <f t="shared" si="99"/>
        <v>0</v>
      </c>
      <c r="AA546" s="151" cm="1">
        <f t="array" ref="AA546">IF($W546=0,0,SUMPRODUCT(--(1=$W$4:$W$1101),--($U546&gt;='C-BaremoVectorial'!$U$4:$U$1101)))</f>
        <v>0</v>
      </c>
      <c r="AB546" s="21"/>
      <c r="AC546" s="21"/>
      <c r="AD546" s="21"/>
    </row>
    <row r="547" spans="1:30" ht="14.5" x14ac:dyDescent="0.35">
      <c r="A547" s="73">
        <f t="shared" si="90"/>
        <v>105</v>
      </c>
      <c r="B547" s="79" t="s">
        <v>8278</v>
      </c>
      <c r="C547" s="79" t="s">
        <v>8244</v>
      </c>
      <c r="D547" s="79" t="s">
        <v>15</v>
      </c>
      <c r="E547" s="79" t="s">
        <v>39</v>
      </c>
      <c r="F547" s="183">
        <v>1</v>
      </c>
      <c r="G547" s="79" t="s">
        <v>8297</v>
      </c>
      <c r="H547" s="78">
        <v>50000</v>
      </c>
      <c r="I547" s="74" cm="1">
        <f t="array" ref="I547">+INDEX('I-Gasificación'!$G$5:$G$1100,MATCH($C547&amp;$D547&amp;$E547&amp;$G547,'I-Gasificación'!$C$5:$C$1100&amp;'I-Gasificación'!$D$5:$D$1100&amp;'I-Gasificación'!$E$5:$E$1100&amp;'I-Gasificación'!$F$5:$F$1100,0))</f>
        <v>3850</v>
      </c>
      <c r="J547" s="112">
        <f>INDEX('I-Baremo_Depósitos_Lapesa'!$C:$C,MATCH($E547,'I-Baremo_Depósitos_Lapesa'!$B:$B,0),1)</f>
        <v>45432</v>
      </c>
      <c r="K547" s="78">
        <f t="shared" si="91"/>
        <v>64902.857142857145</v>
      </c>
      <c r="L547" s="122">
        <f>INDEX('I-Baremo_VA_Lapesa'!$D$5:$K$66,MATCH($E547,'I-Baremo_VA_Lapesa'!$C$5:$C$66,0),MATCH($G547,'I-Baremo_VA_Lapesa'!$D$4:$K$4,0))</f>
        <v>19761</v>
      </c>
      <c r="M547" s="123">
        <f t="shared" si="92"/>
        <v>28230</v>
      </c>
      <c r="N547" s="113" cm="1">
        <f t="array" ref="N547">IF(AND($H547&lt;=4800,$I547&lt;=560),0,SUMPRODUCT(--($I547&gt;'I-Baremo_Regulación_Lapesa'!$B$4:$B$8),--($I547&lt;='I-Baremo_Regulación_Lapesa'!$C$4:$C$8),'I-Baremo_Regulación_Lapesa'!$D$4:$D$8))</f>
        <v>1760</v>
      </c>
      <c r="O547" s="78">
        <f t="shared" si="93"/>
        <v>2514.2857142857142</v>
      </c>
      <c r="P547" s="112">
        <f t="shared" si="94"/>
        <v>66953</v>
      </c>
      <c r="Q547" s="74">
        <f t="shared" si="95"/>
        <v>95647.142857142855</v>
      </c>
      <c r="R547" s="113">
        <f>INDEX('I-Baremo_Legalización'!$D$4:$D$100,MATCH($E547,'I-Baremo_Legalización'!$C$4:$C$100,0),1)</f>
        <v>2038.3500000000001</v>
      </c>
      <c r="S547" s="113" cm="1">
        <f t="array" ref="S547">+INDEX('I-Baremo_Acuerdo_Marco'!$F$2:$F$221,MATCH($C547&amp;$E547&amp;$G547,'I-Baremo_Acuerdo_Marco'!$C$2:$C$221&amp;'I-Baremo_Acuerdo_Marco'!$D$2:$D$221&amp;'I-Baremo_Acuerdo_Marco'!$E$2:$E$221,0))</f>
        <v>22913.010999999999</v>
      </c>
      <c r="T547" s="112">
        <f t="shared" si="100"/>
        <v>91904.361000000004</v>
      </c>
      <c r="U547" s="116">
        <f t="shared" si="96"/>
        <v>120598.50385714286</v>
      </c>
      <c r="V547" s="74" t="str">
        <f t="shared" si="97"/>
        <v>AéreoC3850</v>
      </c>
      <c r="W547" s="148">
        <f>+IF(AND($C547='C-Aux_CA'!$C$7,$D547='C-Aux_CA'!$C$5,$I547&gt;='C-Aux_CA'!$C$14,$H547&gt;='C-Aux_CA'!$C$15),1,0)</f>
        <v>0</v>
      </c>
      <c r="X547" s="148">
        <f t="shared" si="98"/>
        <v>2</v>
      </c>
      <c r="Y547" s="151" cm="1">
        <f t="array" ref="Y547">IF(W547=0,0,SUMPRODUCT(--($T547&gt;='C-BaremoVectorial'!$T$4:$T$1101),--(1=$W$4:$W$1101)))</f>
        <v>0</v>
      </c>
      <c r="Z547" s="151">
        <f t="shared" si="99"/>
        <v>0</v>
      </c>
      <c r="AA547" s="151" cm="1">
        <f t="array" ref="AA547">IF($W547=0,0,SUMPRODUCT(--(1=$W$4:$W$1101),--($U547&gt;='C-BaremoVectorial'!$U$4:$U$1101)))</f>
        <v>0</v>
      </c>
      <c r="AB547" s="21"/>
      <c r="AC547" s="21"/>
      <c r="AD547" s="21"/>
    </row>
    <row r="548" spans="1:30" ht="14.5" x14ac:dyDescent="0.35">
      <c r="A548" s="73">
        <f t="shared" si="90"/>
        <v>106</v>
      </c>
      <c r="B548" s="79" t="s">
        <v>8278</v>
      </c>
      <c r="C548" s="79" t="s">
        <v>8244</v>
      </c>
      <c r="D548" s="79" t="s">
        <v>15</v>
      </c>
      <c r="E548" s="79" t="s">
        <v>40</v>
      </c>
      <c r="F548" s="183">
        <v>1</v>
      </c>
      <c r="G548" s="79" t="s">
        <v>8297</v>
      </c>
      <c r="H548" s="78">
        <v>69000</v>
      </c>
      <c r="I548" s="74" cm="1">
        <f t="array" ref="I548">+INDEX('I-Gasificación'!$G$5:$G$1100,MATCH($C548&amp;$D548&amp;$E548&amp;$G548,'I-Gasificación'!$C$5:$C$1100&amp;'I-Gasificación'!$D$5:$D$1100&amp;'I-Gasificación'!$E$5:$E$1100&amp;'I-Gasificación'!$F$5:$F$1100,0))</f>
        <v>4368</v>
      </c>
      <c r="J548" s="112">
        <f>INDEX('I-Baremo_Depósitos_Lapesa'!$C:$C,MATCH($E548,'I-Baremo_Depósitos_Lapesa'!$B:$B,0),1)</f>
        <v>67147</v>
      </c>
      <c r="K548" s="78">
        <f t="shared" si="91"/>
        <v>95924.285714285725</v>
      </c>
      <c r="L548" s="122">
        <f>INDEX('I-Baremo_VA_Lapesa'!$D$5:$K$66,MATCH($E548,'I-Baremo_VA_Lapesa'!$C$5:$C$66,0),MATCH($G548,'I-Baremo_VA_Lapesa'!$D$4:$K$4,0))</f>
        <v>19761</v>
      </c>
      <c r="M548" s="123">
        <f t="shared" si="92"/>
        <v>28230</v>
      </c>
      <c r="N548" s="113" cm="1">
        <f t="array" ref="N548">IF(AND($H548&lt;=4800,$I548&lt;=560),0,SUMPRODUCT(--($I548&gt;'I-Baremo_Regulación_Lapesa'!$B$4:$B$8),--($I548&lt;='I-Baremo_Regulación_Lapesa'!$C$4:$C$8),'I-Baremo_Regulación_Lapesa'!$D$4:$D$8))</f>
        <v>3820</v>
      </c>
      <c r="O548" s="78">
        <f t="shared" si="93"/>
        <v>5457.1428571428578</v>
      </c>
      <c r="P548" s="112">
        <f t="shared" si="94"/>
        <v>90728</v>
      </c>
      <c r="Q548" s="74">
        <f t="shared" si="95"/>
        <v>129611.42857142858</v>
      </c>
      <c r="R548" s="113">
        <f>INDEX('I-Baremo_Legalización'!$D$4:$D$100,MATCH($E548,'I-Baremo_Legalización'!$C$4:$C$100,0),1)</f>
        <v>3215.3500000000004</v>
      </c>
      <c r="S548" s="113" cm="1">
        <f t="array" ref="S548">+INDEX('I-Baremo_Acuerdo_Marco'!$F$2:$F$221,MATCH($C548&amp;$E548&amp;$G548,'I-Baremo_Acuerdo_Marco'!$C$2:$C$221&amp;'I-Baremo_Acuerdo_Marco'!$D$2:$D$221&amp;'I-Baremo_Acuerdo_Marco'!$E$2:$E$221,0))</f>
        <v>23534.510999999999</v>
      </c>
      <c r="T548" s="112">
        <f t="shared" si="100"/>
        <v>117477.861</v>
      </c>
      <c r="U548" s="116">
        <f t="shared" si="96"/>
        <v>156361.28957142858</v>
      </c>
      <c r="V548" s="74" t="str">
        <f t="shared" si="97"/>
        <v>AéreoC4368</v>
      </c>
      <c r="W548" s="148">
        <f>+IF(AND($C548='C-Aux_CA'!$C$7,$D548='C-Aux_CA'!$C$5,$I548&gt;='C-Aux_CA'!$C$14,$H548&gt;='C-Aux_CA'!$C$15),1,0)</f>
        <v>0</v>
      </c>
      <c r="X548" s="148">
        <f t="shared" si="98"/>
        <v>2</v>
      </c>
      <c r="Y548" s="151" cm="1">
        <f t="array" ref="Y548">IF(W548=0,0,SUMPRODUCT(--($T548&gt;='C-BaremoVectorial'!$T$4:$T$1101),--(1=$W$4:$W$1101)))</f>
        <v>0</v>
      </c>
      <c r="Z548" s="151">
        <f t="shared" si="99"/>
        <v>0</v>
      </c>
      <c r="AA548" s="151" cm="1">
        <f t="array" ref="AA548">IF($W548=0,0,SUMPRODUCT(--(1=$W$4:$W$1101),--($U548&gt;='C-BaremoVectorial'!$U$4:$U$1101)))</f>
        <v>0</v>
      </c>
      <c r="AB548" s="21"/>
      <c r="AC548" s="21"/>
      <c r="AD548" s="21"/>
    </row>
    <row r="549" spans="1:30" ht="14.5" x14ac:dyDescent="0.35">
      <c r="A549" s="73">
        <f t="shared" si="90"/>
        <v>107</v>
      </c>
      <c r="B549" s="79" t="s">
        <v>8279</v>
      </c>
      <c r="C549" s="79" t="s">
        <v>8244</v>
      </c>
      <c r="D549" s="79" t="s">
        <v>15</v>
      </c>
      <c r="E549" s="79" t="s">
        <v>41</v>
      </c>
      <c r="F549" s="183">
        <v>2</v>
      </c>
      <c r="G549" s="79" t="s">
        <v>8300</v>
      </c>
      <c r="H549" s="78">
        <f>2*13000</f>
        <v>26000</v>
      </c>
      <c r="I549" s="74" cm="1">
        <f t="array" ref="I549">+INDEX('I-Gasificación'!$G$5:$G$1100,MATCH($C549&amp;$D549&amp;$E549&amp;$G549,'I-Gasificación'!$C$5:$C$1100&amp;'I-Gasificación'!$D$5:$D$1100&amp;'I-Gasificación'!$E$5:$E$1100&amp;'I-Gasificación'!$F$5:$F$1100,0))</f>
        <v>6440</v>
      </c>
      <c r="J549" s="112">
        <f>INDEX('I-Baremo_Depósitos_Lapesa'!$C:$C,MATCH($E549,'I-Baremo_Depósitos_Lapesa'!$B:$B,0),1)</f>
        <v>21020</v>
      </c>
      <c r="K549" s="78">
        <f t="shared" si="91"/>
        <v>30028.571428571431</v>
      </c>
      <c r="L549" s="122">
        <f>INDEX('I-Baremo_VA_Lapesa'!$D$5:$K$66,MATCH($E549,'I-Baremo_VA_Lapesa'!$C$5:$C$66,0),MATCH($G549,'I-Baremo_VA_Lapesa'!$D$4:$K$4,0))</f>
        <v>39522</v>
      </c>
      <c r="M549" s="123">
        <f t="shared" si="92"/>
        <v>56460</v>
      </c>
      <c r="N549" s="113" cm="1">
        <f t="array" ref="N549">IF(AND($H549&lt;=4800,$I549&lt;=560),0,SUMPRODUCT(--($I549&gt;'I-Baremo_Regulación_Lapesa'!$B$4:$B$8),--($I549&lt;='I-Baremo_Regulación_Lapesa'!$C$4:$C$8),'I-Baremo_Regulación_Lapesa'!$D$4:$D$8))</f>
        <v>3820</v>
      </c>
      <c r="O549" s="78">
        <f t="shared" si="93"/>
        <v>5457.1428571428578</v>
      </c>
      <c r="P549" s="112">
        <f t="shared" si="94"/>
        <v>64362</v>
      </c>
      <c r="Q549" s="74">
        <f t="shared" si="95"/>
        <v>91945.71428571429</v>
      </c>
      <c r="R549" s="113">
        <f>INDEX('I-Baremo_Legalización'!$D$4:$D$100,MATCH($E549,'I-Baremo_Legalización'!$C$4:$C$100,0),1)</f>
        <v>2038.3500000000001</v>
      </c>
      <c r="S549" s="113" cm="1">
        <f t="array" ref="S549">+INDEX('I-Baremo_Acuerdo_Marco'!$F$2:$F$221,MATCH($C549&amp;$E549&amp;$G549,'I-Baremo_Acuerdo_Marco'!$C$2:$C$221&amp;'I-Baremo_Acuerdo_Marco'!$D$2:$D$221&amp;'I-Baremo_Acuerdo_Marco'!$E$2:$E$221,0))</f>
        <v>20909.911</v>
      </c>
      <c r="T549" s="112">
        <f t="shared" si="100"/>
        <v>87310.260999999999</v>
      </c>
      <c r="U549" s="116">
        <f t="shared" si="96"/>
        <v>114893.97528571429</v>
      </c>
      <c r="V549" s="74" t="str">
        <f t="shared" si="97"/>
        <v>AéreoC6440</v>
      </c>
      <c r="W549" s="148">
        <f>+IF(AND($C549='C-Aux_CA'!$C$7,$D549='C-Aux_CA'!$C$5,$I549&gt;='C-Aux_CA'!$C$14,$H549&gt;='C-Aux_CA'!$C$15),1,0)</f>
        <v>0</v>
      </c>
      <c r="X549" s="148">
        <f t="shared" si="98"/>
        <v>1</v>
      </c>
      <c r="Y549" s="151" cm="1">
        <f t="array" ref="Y549">IF(W549=0,0,SUMPRODUCT(--($T549&gt;='C-BaremoVectorial'!$T$4:$T$1101),--(1=$W$4:$W$1101)))</f>
        <v>0</v>
      </c>
      <c r="Z549" s="151">
        <f t="shared" si="99"/>
        <v>0</v>
      </c>
      <c r="AA549" s="151" cm="1">
        <f t="array" ref="AA549">IF($W549=0,0,SUMPRODUCT(--(1=$W$4:$W$1101),--($U549&gt;='C-BaremoVectorial'!$U$4:$U$1101)))</f>
        <v>0</v>
      </c>
      <c r="AB549" s="21"/>
      <c r="AC549" s="21"/>
      <c r="AD549" s="21"/>
    </row>
    <row r="550" spans="1:30" ht="14.5" x14ac:dyDescent="0.35">
      <c r="A550" s="73">
        <f t="shared" si="90"/>
        <v>108</v>
      </c>
      <c r="B550" s="79" t="s">
        <v>8279</v>
      </c>
      <c r="C550" s="79" t="s">
        <v>8244</v>
      </c>
      <c r="D550" s="79" t="s">
        <v>15</v>
      </c>
      <c r="E550" s="79" t="s">
        <v>42</v>
      </c>
      <c r="F550" s="183">
        <v>2</v>
      </c>
      <c r="G550" s="79" t="s">
        <v>8300</v>
      </c>
      <c r="H550" s="78">
        <f>2*16000</f>
        <v>32000</v>
      </c>
      <c r="I550" s="74" cm="1">
        <f t="array" ref="I550">+INDEX('I-Gasificación'!$G$5:$G$1100,MATCH($C550&amp;$D550&amp;$E550&amp;$G550,'I-Gasificación'!$C$5:$C$1100&amp;'I-Gasificación'!$D$5:$D$1100&amp;'I-Gasificación'!$E$5:$E$1100&amp;'I-Gasificación'!$F$5:$F$1100,0))</f>
        <v>6636</v>
      </c>
      <c r="J550" s="112">
        <f>INDEX('I-Baremo_Depósitos_Lapesa'!$C:$C,MATCH($E550,'I-Baremo_Depósitos_Lapesa'!$B:$B,0),1)</f>
        <v>25584</v>
      </c>
      <c r="K550" s="78">
        <f t="shared" si="91"/>
        <v>36548.571428571428</v>
      </c>
      <c r="L550" s="122">
        <f>INDEX('I-Baremo_VA_Lapesa'!$D$5:$K$66,MATCH($E550,'I-Baremo_VA_Lapesa'!$C$5:$C$66,0),MATCH($G550,'I-Baremo_VA_Lapesa'!$D$4:$K$4,0))</f>
        <v>39522</v>
      </c>
      <c r="M550" s="123">
        <f t="shared" si="92"/>
        <v>56460</v>
      </c>
      <c r="N550" s="113" cm="1">
        <f t="array" ref="N550">IF(AND($H550&lt;=4800,$I550&lt;=560),0,SUMPRODUCT(--($I550&gt;'I-Baremo_Regulación_Lapesa'!$B$4:$B$8),--($I550&lt;='I-Baremo_Regulación_Lapesa'!$C$4:$C$8),'I-Baremo_Regulación_Lapesa'!$D$4:$D$8))</f>
        <v>3820</v>
      </c>
      <c r="O550" s="78">
        <f t="shared" si="93"/>
        <v>5457.1428571428578</v>
      </c>
      <c r="P550" s="112">
        <f t="shared" si="94"/>
        <v>68926</v>
      </c>
      <c r="Q550" s="74">
        <f t="shared" si="95"/>
        <v>98465.714285714275</v>
      </c>
      <c r="R550" s="113">
        <f>INDEX('I-Baremo_Legalización'!$D$4:$D$100,MATCH($E550,'I-Baremo_Legalización'!$C$4:$C$100,0),1)</f>
        <v>2038.3500000000001</v>
      </c>
      <c r="S550" s="113" cm="1">
        <f t="array" ref="S550">+INDEX('I-Baremo_Acuerdo_Marco'!$F$2:$F$221,MATCH($C550&amp;$E550&amp;$G550,'I-Baremo_Acuerdo_Marco'!$C$2:$C$221&amp;'I-Baremo_Acuerdo_Marco'!$D$2:$D$221&amp;'I-Baremo_Acuerdo_Marco'!$E$2:$E$221,0))</f>
        <v>22095.710999999999</v>
      </c>
      <c r="T550" s="112">
        <f t="shared" si="100"/>
        <v>93060.061000000002</v>
      </c>
      <c r="U550" s="116">
        <f t="shared" si="96"/>
        <v>122599.77528571428</v>
      </c>
      <c r="V550" s="74" t="str">
        <f t="shared" si="97"/>
        <v>AéreoC6636</v>
      </c>
      <c r="W550" s="148">
        <f>+IF(AND($C550='C-Aux_CA'!$C$7,$D550='C-Aux_CA'!$C$5,$I550&gt;='C-Aux_CA'!$C$14,$H550&gt;='C-Aux_CA'!$C$15),1,0)</f>
        <v>0</v>
      </c>
      <c r="X550" s="148">
        <f t="shared" si="98"/>
        <v>1</v>
      </c>
      <c r="Y550" s="151" cm="1">
        <f t="array" ref="Y550">IF(W550=0,0,SUMPRODUCT(--($T550&gt;='C-BaremoVectorial'!$T$4:$T$1101),--(1=$W$4:$W$1101)))</f>
        <v>0</v>
      </c>
      <c r="Z550" s="151">
        <f t="shared" si="99"/>
        <v>0</v>
      </c>
      <c r="AA550" s="151" cm="1">
        <f t="array" ref="AA550">IF($W550=0,0,SUMPRODUCT(--(1=$W$4:$W$1101),--($U550&gt;='C-BaremoVectorial'!$U$4:$U$1101)))</f>
        <v>0</v>
      </c>
      <c r="AB550" s="21"/>
      <c r="AC550" s="21"/>
      <c r="AD550" s="21"/>
    </row>
    <row r="551" spans="1:30" ht="14.5" x14ac:dyDescent="0.35">
      <c r="A551" s="73">
        <f t="shared" si="90"/>
        <v>109</v>
      </c>
      <c r="B551" s="79" t="s">
        <v>8279</v>
      </c>
      <c r="C551" s="79" t="s">
        <v>8244</v>
      </c>
      <c r="D551" s="79" t="s">
        <v>15</v>
      </c>
      <c r="E551" s="79" t="s">
        <v>43</v>
      </c>
      <c r="F551" s="183">
        <v>2</v>
      </c>
      <c r="G551" s="79" t="s">
        <v>8300</v>
      </c>
      <c r="H551" s="78">
        <f>2*19000</f>
        <v>38000</v>
      </c>
      <c r="I551" s="74" cm="1">
        <f t="array" ref="I551">+INDEX('I-Gasificación'!$G$5:$G$1100,MATCH($C551&amp;$D551&amp;$E551&amp;$G551,'I-Gasificación'!$C$5:$C$1100&amp;'I-Gasificación'!$D$5:$D$1100&amp;'I-Gasificación'!$E$5:$E$1100&amp;'I-Gasificación'!$F$5:$F$1100,0))</f>
        <v>6832</v>
      </c>
      <c r="J551" s="112">
        <f>INDEX('I-Baremo_Depósitos_Lapesa'!$C:$C,MATCH($E551,'I-Baremo_Depósitos_Lapesa'!$B:$B,0),1)</f>
        <v>27832</v>
      </c>
      <c r="K551" s="78">
        <f t="shared" si="91"/>
        <v>39760</v>
      </c>
      <c r="L551" s="122">
        <f>INDEX('I-Baremo_VA_Lapesa'!$D$5:$K$66,MATCH($E551,'I-Baremo_VA_Lapesa'!$C$5:$C$66,0),MATCH($G551,'I-Baremo_VA_Lapesa'!$D$4:$K$4,0))</f>
        <v>39522</v>
      </c>
      <c r="M551" s="123">
        <f t="shared" si="92"/>
        <v>56460</v>
      </c>
      <c r="N551" s="113" cm="1">
        <f t="array" ref="N551">IF(AND($H551&lt;=4800,$I551&lt;=560),0,SUMPRODUCT(--($I551&gt;'I-Baremo_Regulación_Lapesa'!$B$4:$B$8),--($I551&lt;='I-Baremo_Regulación_Lapesa'!$C$4:$C$8),'I-Baremo_Regulación_Lapesa'!$D$4:$D$8))</f>
        <v>3820</v>
      </c>
      <c r="O551" s="78">
        <f t="shared" si="93"/>
        <v>5457.1428571428578</v>
      </c>
      <c r="P551" s="112">
        <f t="shared" si="94"/>
        <v>71174</v>
      </c>
      <c r="Q551" s="74">
        <f t="shared" si="95"/>
        <v>101677.14285714286</v>
      </c>
      <c r="R551" s="113">
        <f>INDEX('I-Baremo_Legalización'!$D$4:$D$100,MATCH($E551,'I-Baremo_Legalización'!$C$4:$C$100,0),1)</f>
        <v>2038.3500000000001</v>
      </c>
      <c r="S551" s="113" cm="1">
        <f t="array" ref="S551">+INDEX('I-Baremo_Acuerdo_Marco'!$F$2:$F$221,MATCH($C551&amp;$E551&amp;$G551,'I-Baremo_Acuerdo_Marco'!$C$2:$C$221&amp;'I-Baremo_Acuerdo_Marco'!$D$2:$D$221&amp;'I-Baremo_Acuerdo_Marco'!$E$2:$E$221,0))</f>
        <v>25017.311000000002</v>
      </c>
      <c r="T551" s="112">
        <f t="shared" si="100"/>
        <v>98229.661000000007</v>
      </c>
      <c r="U551" s="116">
        <f t="shared" si="96"/>
        <v>128732.80385714286</v>
      </c>
      <c r="V551" s="74" t="str">
        <f t="shared" si="97"/>
        <v>AéreoC6832</v>
      </c>
      <c r="W551" s="148">
        <f>+IF(AND($C551='C-Aux_CA'!$C$7,$D551='C-Aux_CA'!$C$5,$I551&gt;='C-Aux_CA'!$C$14,$H551&gt;='C-Aux_CA'!$C$15),1,0)</f>
        <v>0</v>
      </c>
      <c r="X551" s="148">
        <f t="shared" si="98"/>
        <v>1</v>
      </c>
      <c r="Y551" s="151" cm="1">
        <f t="array" ref="Y551">IF(W551=0,0,SUMPRODUCT(--($T551&gt;='C-BaremoVectorial'!$T$4:$T$1101),--(1=$W$4:$W$1101)))</f>
        <v>0</v>
      </c>
      <c r="Z551" s="151">
        <f t="shared" si="99"/>
        <v>0</v>
      </c>
      <c r="AA551" s="151" cm="1">
        <f t="array" ref="AA551">IF($W551=0,0,SUMPRODUCT(--(1=$W$4:$W$1101),--($U551&gt;='C-BaremoVectorial'!$U$4:$U$1101)))</f>
        <v>0</v>
      </c>
      <c r="AB551" s="21"/>
      <c r="AC551" s="21"/>
      <c r="AD551" s="21"/>
    </row>
    <row r="552" spans="1:30" ht="14.5" x14ac:dyDescent="0.35">
      <c r="A552" s="73">
        <f t="shared" si="90"/>
        <v>110</v>
      </c>
      <c r="B552" s="79" t="s">
        <v>8279</v>
      </c>
      <c r="C552" s="79" t="s">
        <v>8244</v>
      </c>
      <c r="D552" s="79" t="s">
        <v>15</v>
      </c>
      <c r="E552" s="79" t="s">
        <v>44</v>
      </c>
      <c r="F552" s="183">
        <v>2</v>
      </c>
      <c r="G552" s="79" t="s">
        <v>8300</v>
      </c>
      <c r="H552" s="78">
        <f>2*22000</f>
        <v>44000</v>
      </c>
      <c r="I552" s="74" cm="1">
        <f t="array" ref="I552">+INDEX('I-Gasificación'!$G$5:$G$1100,MATCH($C552&amp;$D552&amp;$E552&amp;$G552,'I-Gasificación'!$C$5:$C$1100&amp;'I-Gasificación'!$D$5:$D$1100&amp;'I-Gasificación'!$E$5:$E$1100&amp;'I-Gasificación'!$F$5:$F$1100,0))</f>
        <v>7028</v>
      </c>
      <c r="J552" s="112">
        <f>INDEX('I-Baremo_Depósitos_Lapesa'!$C:$C,MATCH($E552,'I-Baremo_Depósitos_Lapesa'!$B:$B,0),1)</f>
        <v>35864</v>
      </c>
      <c r="K552" s="78">
        <f t="shared" si="91"/>
        <v>51234.285714285717</v>
      </c>
      <c r="L552" s="122">
        <f>INDEX('I-Baremo_VA_Lapesa'!$D$5:$K$66,MATCH($E552,'I-Baremo_VA_Lapesa'!$C$5:$C$66,0),MATCH($G552,'I-Baremo_VA_Lapesa'!$D$4:$K$4,0))</f>
        <v>39522</v>
      </c>
      <c r="M552" s="123">
        <f t="shared" si="92"/>
        <v>56460</v>
      </c>
      <c r="N552" s="113" cm="1">
        <f t="array" ref="N552">IF(AND($H552&lt;=4800,$I552&lt;=560),0,SUMPRODUCT(--($I552&gt;'I-Baremo_Regulación_Lapesa'!$B$4:$B$8),--($I552&lt;='I-Baremo_Regulación_Lapesa'!$C$4:$C$8),'I-Baremo_Regulación_Lapesa'!$D$4:$D$8))</f>
        <v>4700</v>
      </c>
      <c r="O552" s="78">
        <f t="shared" si="93"/>
        <v>6714.2857142857147</v>
      </c>
      <c r="P552" s="112">
        <f t="shared" si="94"/>
        <v>80086</v>
      </c>
      <c r="Q552" s="74">
        <f t="shared" si="95"/>
        <v>114408.57142857142</v>
      </c>
      <c r="R552" s="113">
        <f>INDEX('I-Baremo_Legalización'!$D$4:$D$100,MATCH($E552,'I-Baremo_Legalización'!$C$4:$C$100,0),1)</f>
        <v>2038.3500000000001</v>
      </c>
      <c r="S552" s="113" cm="1">
        <f t="array" ref="S552">+INDEX('I-Baremo_Acuerdo_Marco'!$F$2:$F$221,MATCH($C552&amp;$E552&amp;$G552,'I-Baremo_Acuerdo_Marco'!$C$2:$C$221&amp;'I-Baremo_Acuerdo_Marco'!$D$2:$D$221&amp;'I-Baremo_Acuerdo_Marco'!$E$2:$E$221,0))</f>
        <v>26561.710999999999</v>
      </c>
      <c r="T552" s="112">
        <f t="shared" si="100"/>
        <v>108686.061</v>
      </c>
      <c r="U552" s="116">
        <f t="shared" si="96"/>
        <v>143008.63242857144</v>
      </c>
      <c r="V552" s="74" t="str">
        <f t="shared" si="97"/>
        <v>AéreoC7028</v>
      </c>
      <c r="W552" s="148">
        <f>+IF(AND($C552='C-Aux_CA'!$C$7,$D552='C-Aux_CA'!$C$5,$I552&gt;='C-Aux_CA'!$C$14,$H552&gt;='C-Aux_CA'!$C$15),1,0)</f>
        <v>0</v>
      </c>
      <c r="X552" s="148">
        <f t="shared" si="98"/>
        <v>1</v>
      </c>
      <c r="Y552" s="151" cm="1">
        <f t="array" ref="Y552">IF(W552=0,0,SUMPRODUCT(--($T552&gt;='C-BaremoVectorial'!$T$4:$T$1101),--(1=$W$4:$W$1101)))</f>
        <v>0</v>
      </c>
      <c r="Z552" s="151">
        <f t="shared" si="99"/>
        <v>0</v>
      </c>
      <c r="AA552" s="151" cm="1">
        <f t="array" ref="AA552">IF($W552=0,0,SUMPRODUCT(--(1=$W$4:$W$1101),--($U552&gt;='C-BaremoVectorial'!$U$4:$U$1101)))</f>
        <v>0</v>
      </c>
      <c r="AB552" s="21"/>
      <c r="AC552" s="21"/>
      <c r="AD552" s="21"/>
    </row>
    <row r="553" spans="1:30" ht="14.5" x14ac:dyDescent="0.35">
      <c r="A553" s="73">
        <f t="shared" si="90"/>
        <v>111</v>
      </c>
      <c r="B553" s="79" t="s">
        <v>8279</v>
      </c>
      <c r="C553" s="79" t="s">
        <v>8244</v>
      </c>
      <c r="D553" s="79" t="s">
        <v>15</v>
      </c>
      <c r="E553" s="79" t="s">
        <v>45</v>
      </c>
      <c r="F553" s="183">
        <v>2</v>
      </c>
      <c r="G553" s="79" t="s">
        <v>8300</v>
      </c>
      <c r="H553" s="78">
        <f>2*24000</f>
        <v>48000</v>
      </c>
      <c r="I553" s="74" cm="1">
        <f t="array" ref="I553">+INDEX('I-Gasificación'!$G$5:$G$1100,MATCH($C553&amp;$D553&amp;$E553&amp;$G553,'I-Gasificación'!$C$5:$C$1100&amp;'I-Gasificación'!$D$5:$D$1100&amp;'I-Gasificación'!$E$5:$E$1100&amp;'I-Gasificación'!$F$5:$F$1100,0))</f>
        <v>6972</v>
      </c>
      <c r="J553" s="112">
        <f>INDEX('I-Baremo_Depósitos_Lapesa'!$C:$C,MATCH($E553,'I-Baremo_Depósitos_Lapesa'!$B:$B,0),1)</f>
        <v>40898</v>
      </c>
      <c r="K553" s="78">
        <f t="shared" si="91"/>
        <v>58425.71428571429</v>
      </c>
      <c r="L553" s="122">
        <f>INDEX('I-Baremo_VA_Lapesa'!$D$5:$K$66,MATCH($E553,'I-Baremo_VA_Lapesa'!$C$5:$C$66,0),MATCH($G553,'I-Baremo_VA_Lapesa'!$D$4:$K$4,0))</f>
        <v>39522</v>
      </c>
      <c r="M553" s="123">
        <f t="shared" si="92"/>
        <v>56460</v>
      </c>
      <c r="N553" s="113" cm="1">
        <f t="array" ref="N553">IF(AND($H553&lt;=4800,$I553&lt;=560),0,SUMPRODUCT(--($I553&gt;'I-Baremo_Regulación_Lapesa'!$B$4:$B$8),--($I553&lt;='I-Baremo_Regulación_Lapesa'!$C$4:$C$8),'I-Baremo_Regulación_Lapesa'!$D$4:$D$8))</f>
        <v>3820</v>
      </c>
      <c r="O553" s="78">
        <f t="shared" si="93"/>
        <v>5457.1428571428578</v>
      </c>
      <c r="P553" s="112">
        <f t="shared" si="94"/>
        <v>84240</v>
      </c>
      <c r="Q553" s="74">
        <f t="shared" si="95"/>
        <v>120342.85714285714</v>
      </c>
      <c r="R553" s="113">
        <f>INDEX('I-Baremo_Legalización'!$D$4:$D$100,MATCH($E553,'I-Baremo_Legalización'!$C$4:$C$100,0),1)</f>
        <v>2038.3500000000001</v>
      </c>
      <c r="S553" s="113" cm="1">
        <f t="array" ref="S553">+INDEX('I-Baremo_Acuerdo_Marco'!$F$2:$F$221,MATCH($C553&amp;$E553&amp;$G553,'I-Baremo_Acuerdo_Marco'!$C$2:$C$221&amp;'I-Baremo_Acuerdo_Marco'!$D$2:$D$221&amp;'I-Baremo_Acuerdo_Marco'!$E$2:$E$221,0))</f>
        <v>26935.710999999999</v>
      </c>
      <c r="T553" s="112">
        <f t="shared" si="100"/>
        <v>113214.061</v>
      </c>
      <c r="U553" s="116">
        <f t="shared" si="96"/>
        <v>149316.91814285715</v>
      </c>
      <c r="V553" s="74" t="str">
        <f t="shared" si="97"/>
        <v>AéreoC6972</v>
      </c>
      <c r="W553" s="148">
        <f>+IF(AND($C553='C-Aux_CA'!$C$7,$D553='C-Aux_CA'!$C$5,$I553&gt;='C-Aux_CA'!$C$14,$H553&gt;='C-Aux_CA'!$C$15),1,0)</f>
        <v>0</v>
      </c>
      <c r="X553" s="148">
        <f t="shared" si="98"/>
        <v>1</v>
      </c>
      <c r="Y553" s="151" cm="1">
        <f t="array" ref="Y553">IF(W553=0,0,SUMPRODUCT(--($T553&gt;='C-BaremoVectorial'!$T$4:$T$1101),--(1=$W$4:$W$1101)))</f>
        <v>0</v>
      </c>
      <c r="Z553" s="151">
        <f t="shared" si="99"/>
        <v>0</v>
      </c>
      <c r="AA553" s="151" cm="1">
        <f t="array" ref="AA553">IF($W553=0,0,SUMPRODUCT(--(1=$W$4:$W$1101),--($U553&gt;='C-BaremoVectorial'!$U$4:$U$1101)))</f>
        <v>0</v>
      </c>
      <c r="AB553" s="21"/>
      <c r="AC553" s="21"/>
      <c r="AD553" s="21"/>
    </row>
    <row r="554" spans="1:30" ht="14.5" x14ac:dyDescent="0.35">
      <c r="A554" s="73">
        <f t="shared" si="90"/>
        <v>112</v>
      </c>
      <c r="B554" s="79" t="s">
        <v>8279</v>
      </c>
      <c r="C554" s="79" t="s">
        <v>8244</v>
      </c>
      <c r="D554" s="79" t="s">
        <v>15</v>
      </c>
      <c r="E554" s="79" t="s">
        <v>46</v>
      </c>
      <c r="F554" s="183">
        <v>2</v>
      </c>
      <c r="G554" s="79" t="s">
        <v>8300</v>
      </c>
      <c r="H554" s="78">
        <f>2*29000</f>
        <v>58000</v>
      </c>
      <c r="I554" s="74" cm="1">
        <f t="array" ref="I554">+INDEX('I-Gasificación'!$G$5:$G$1100,MATCH($C554&amp;$D554&amp;$E554&amp;$G554,'I-Gasificación'!$C$5:$C$1100&amp;'I-Gasificación'!$D$5:$D$1100&amp;'I-Gasificación'!$E$5:$E$1100&amp;'I-Gasificación'!$F$5:$F$1100,0))</f>
        <v>7224</v>
      </c>
      <c r="J554" s="112">
        <f>INDEX('I-Baremo_Depósitos_Lapesa'!$C:$C,MATCH($E554,'I-Baremo_Depósitos_Lapesa'!$B:$B,0),1)</f>
        <v>45448</v>
      </c>
      <c r="K554" s="78">
        <f t="shared" si="91"/>
        <v>64925.71428571429</v>
      </c>
      <c r="L554" s="122">
        <f>INDEX('I-Baremo_VA_Lapesa'!$D$5:$K$66,MATCH($E554,'I-Baremo_VA_Lapesa'!$C$5:$C$66,0),MATCH($G554,'I-Baremo_VA_Lapesa'!$D$4:$K$4,0))</f>
        <v>39522</v>
      </c>
      <c r="M554" s="123">
        <f t="shared" si="92"/>
        <v>56460</v>
      </c>
      <c r="N554" s="113" cm="1">
        <f t="array" ref="N554">IF(AND($H554&lt;=4800,$I554&lt;=560),0,SUMPRODUCT(--($I554&gt;'I-Baremo_Regulación_Lapesa'!$B$4:$B$8),--($I554&lt;='I-Baremo_Regulación_Lapesa'!$C$4:$C$8),'I-Baremo_Regulación_Lapesa'!$D$4:$D$8))</f>
        <v>4700</v>
      </c>
      <c r="O554" s="78">
        <f t="shared" si="93"/>
        <v>6714.2857142857147</v>
      </c>
      <c r="P554" s="112">
        <f t="shared" si="94"/>
        <v>89670</v>
      </c>
      <c r="Q554" s="74">
        <f t="shared" si="95"/>
        <v>128100</v>
      </c>
      <c r="R554" s="113">
        <f>INDEX('I-Baremo_Legalización'!$D$4:$D$100,MATCH($E554,'I-Baremo_Legalización'!$C$4:$C$100,0),1)</f>
        <v>2038.3500000000001</v>
      </c>
      <c r="S554" s="113" cm="1">
        <f t="array" ref="S554">+INDEX('I-Baremo_Acuerdo_Marco'!$F$2:$F$221,MATCH($C554&amp;$E554&amp;$G554,'I-Baremo_Acuerdo_Marco'!$C$2:$C$221&amp;'I-Baremo_Acuerdo_Marco'!$D$2:$D$221&amp;'I-Baremo_Acuerdo_Marco'!$E$2:$E$221,0))</f>
        <v>28306.311000000002</v>
      </c>
      <c r="T554" s="112">
        <f t="shared" si="100"/>
        <v>120014.66100000001</v>
      </c>
      <c r="U554" s="116">
        <f t="shared" si="96"/>
        <v>158444.66100000002</v>
      </c>
      <c r="V554" s="74" t="str">
        <f t="shared" si="97"/>
        <v>AéreoC7224</v>
      </c>
      <c r="W554" s="148">
        <f>+IF(AND($C554='C-Aux_CA'!$C$7,$D554='C-Aux_CA'!$C$5,$I554&gt;='C-Aux_CA'!$C$14,$H554&gt;='C-Aux_CA'!$C$15),1,0)</f>
        <v>0</v>
      </c>
      <c r="X554" s="148">
        <f t="shared" si="98"/>
        <v>1</v>
      </c>
      <c r="Y554" s="151" cm="1">
        <f t="array" ref="Y554">IF(W554=0,0,SUMPRODUCT(--($T554&gt;='C-BaremoVectorial'!$T$4:$T$1101),--(1=$W$4:$W$1101)))</f>
        <v>0</v>
      </c>
      <c r="Z554" s="151">
        <f t="shared" si="99"/>
        <v>0</v>
      </c>
      <c r="AA554" s="151" cm="1">
        <f t="array" ref="AA554">IF($W554=0,0,SUMPRODUCT(--(1=$W$4:$W$1101),--($U554&gt;='C-BaremoVectorial'!$U$4:$U$1101)))</f>
        <v>0</v>
      </c>
      <c r="AB554" s="21"/>
      <c r="AC554" s="21"/>
      <c r="AD554" s="21"/>
    </row>
    <row r="555" spans="1:30" ht="14.5" x14ac:dyDescent="0.35">
      <c r="A555" s="73">
        <f t="shared" si="90"/>
        <v>113</v>
      </c>
      <c r="B555" s="79" t="s">
        <v>8279</v>
      </c>
      <c r="C555" s="79" t="s">
        <v>8244</v>
      </c>
      <c r="D555" s="79" t="s">
        <v>15</v>
      </c>
      <c r="E555" s="79" t="s">
        <v>47</v>
      </c>
      <c r="F555" s="183">
        <v>2</v>
      </c>
      <c r="G555" s="79" t="s">
        <v>8300</v>
      </c>
      <c r="H555" s="78">
        <f>2*34000</f>
        <v>68000</v>
      </c>
      <c r="I555" s="74" cm="1">
        <f t="array" ref="I555">+INDEX('I-Gasificación'!$G$5:$G$1100,MATCH($C555&amp;$D555&amp;$E555&amp;$G555,'I-Gasificación'!$C$5:$C$1100&amp;'I-Gasificación'!$D$5:$D$1100&amp;'I-Gasificación'!$E$5:$E$1100&amp;'I-Gasificación'!$F$5:$F$1100,0))</f>
        <v>7476</v>
      </c>
      <c r="J555" s="112">
        <f>INDEX('I-Baremo_Depósitos_Lapesa'!$C:$C,MATCH($E555,'I-Baremo_Depósitos_Lapesa'!$B:$B,0),1)</f>
        <v>50478</v>
      </c>
      <c r="K555" s="78">
        <f t="shared" si="91"/>
        <v>72111.42857142858</v>
      </c>
      <c r="L555" s="122">
        <f>INDEX('I-Baremo_VA_Lapesa'!$D$5:$K$66,MATCH($E555,'I-Baremo_VA_Lapesa'!$C$5:$C$66,0),MATCH($G555,'I-Baremo_VA_Lapesa'!$D$4:$K$4,0))</f>
        <v>39522</v>
      </c>
      <c r="M555" s="123">
        <f t="shared" si="92"/>
        <v>56460</v>
      </c>
      <c r="N555" s="113" cm="1">
        <f t="array" ref="N555">IF(AND($H555&lt;=4800,$I555&lt;=560),0,SUMPRODUCT(--($I555&gt;'I-Baremo_Regulación_Lapesa'!$B$4:$B$8),--($I555&lt;='I-Baremo_Regulación_Lapesa'!$C$4:$C$8),'I-Baremo_Regulación_Lapesa'!$D$4:$D$8))</f>
        <v>4700</v>
      </c>
      <c r="O555" s="78">
        <f t="shared" si="93"/>
        <v>6714.2857142857147</v>
      </c>
      <c r="P555" s="112">
        <f t="shared" si="94"/>
        <v>94700</v>
      </c>
      <c r="Q555" s="74">
        <f t="shared" si="95"/>
        <v>135285.71428571429</v>
      </c>
      <c r="R555" s="113">
        <f>INDEX('I-Baremo_Legalización'!$D$4:$D$100,MATCH($E555,'I-Baremo_Legalización'!$C$4:$C$100,0),1)</f>
        <v>3215.3500000000004</v>
      </c>
      <c r="S555" s="113" cm="1">
        <f t="array" ref="S555">+INDEX('I-Baremo_Acuerdo_Marco'!$F$2:$F$221,MATCH($C555&amp;$E555&amp;$G555,'I-Baremo_Acuerdo_Marco'!$C$2:$C$221&amp;'I-Baremo_Acuerdo_Marco'!$D$2:$D$221&amp;'I-Baremo_Acuerdo_Marco'!$E$2:$E$221,0))</f>
        <v>36895.331000000006</v>
      </c>
      <c r="T555" s="112">
        <f t="shared" si="100"/>
        <v>134810.68100000001</v>
      </c>
      <c r="U555" s="116">
        <f t="shared" si="96"/>
        <v>175396.3952857143</v>
      </c>
      <c r="V555" s="74" t="str">
        <f t="shared" si="97"/>
        <v>AéreoC7476</v>
      </c>
      <c r="W555" s="148">
        <f>+IF(AND($C555='C-Aux_CA'!$C$7,$D555='C-Aux_CA'!$C$5,$I555&gt;='C-Aux_CA'!$C$14,$H555&gt;='C-Aux_CA'!$C$15),1,0)</f>
        <v>0</v>
      </c>
      <c r="X555" s="148">
        <f t="shared" si="98"/>
        <v>1</v>
      </c>
      <c r="Y555" s="151" cm="1">
        <f t="array" ref="Y555">IF(W555=0,0,SUMPRODUCT(--($T555&gt;='C-BaremoVectorial'!$T$4:$T$1101),--(1=$W$4:$W$1101)))</f>
        <v>0</v>
      </c>
      <c r="Z555" s="151">
        <f t="shared" si="99"/>
        <v>0</v>
      </c>
      <c r="AA555" s="151" cm="1">
        <f t="array" ref="AA555">IF($W555=0,0,SUMPRODUCT(--(1=$W$4:$W$1101),--($U555&gt;='C-BaremoVectorial'!$U$4:$U$1101)))</f>
        <v>0</v>
      </c>
      <c r="AB555" s="21"/>
      <c r="AC555" s="21"/>
      <c r="AD555" s="21"/>
    </row>
    <row r="556" spans="1:30" ht="14.5" x14ac:dyDescent="0.35">
      <c r="A556" s="73">
        <f t="shared" si="90"/>
        <v>114</v>
      </c>
      <c r="B556" s="79" t="s">
        <v>8279</v>
      </c>
      <c r="C556" s="79" t="s">
        <v>8244</v>
      </c>
      <c r="D556" s="79" t="s">
        <v>15</v>
      </c>
      <c r="E556" s="79" t="s">
        <v>48</v>
      </c>
      <c r="F556" s="183">
        <v>2</v>
      </c>
      <c r="G556" s="79" t="s">
        <v>8300</v>
      </c>
      <c r="H556" s="78">
        <f>2*33000</f>
        <v>66000</v>
      </c>
      <c r="I556" s="74" cm="1">
        <f t="array" ref="I556">+INDEX('I-Gasificación'!$G$5:$G$1100,MATCH($C556&amp;$D556&amp;$E556&amp;$G556,'I-Gasificación'!$C$5:$C$1100&amp;'I-Gasificación'!$D$5:$D$1100&amp;'I-Gasificación'!$E$5:$E$1100&amp;'I-Gasificación'!$F$5:$F$1100,0))</f>
        <v>7112</v>
      </c>
      <c r="J556" s="112">
        <f>INDEX('I-Baremo_Depósitos_Lapesa'!$C:$C,MATCH($E556,'I-Baremo_Depósitos_Lapesa'!$B:$B,0),1)</f>
        <v>67416</v>
      </c>
      <c r="K556" s="78">
        <f t="shared" si="91"/>
        <v>96308.571428571435</v>
      </c>
      <c r="L556" s="122">
        <f>INDEX('I-Baremo_VA_Lapesa'!$D$5:$K$66,MATCH($E556,'I-Baremo_VA_Lapesa'!$C$5:$C$66,0),MATCH($G556,'I-Baremo_VA_Lapesa'!$D$4:$K$4,0))</f>
        <v>39522</v>
      </c>
      <c r="M556" s="123">
        <f t="shared" si="92"/>
        <v>56460</v>
      </c>
      <c r="N556" s="113" cm="1">
        <f t="array" ref="N556">IF(AND($H556&lt;=4800,$I556&lt;=560),0,SUMPRODUCT(--($I556&gt;'I-Baremo_Regulación_Lapesa'!$B$4:$B$8),--($I556&lt;='I-Baremo_Regulación_Lapesa'!$C$4:$C$8),'I-Baremo_Regulación_Lapesa'!$D$4:$D$8))</f>
        <v>4700</v>
      </c>
      <c r="O556" s="78">
        <f t="shared" si="93"/>
        <v>6714.2857142857147</v>
      </c>
      <c r="P556" s="112">
        <f t="shared" si="94"/>
        <v>111638</v>
      </c>
      <c r="Q556" s="74">
        <f t="shared" si="95"/>
        <v>159482.85714285713</v>
      </c>
      <c r="R556" s="113">
        <f>INDEX('I-Baremo_Legalización'!$D$4:$D$100,MATCH($E556,'I-Baremo_Legalización'!$C$4:$C$100,0),1)</f>
        <v>3215.3500000000004</v>
      </c>
      <c r="S556" s="113" cm="1">
        <f t="array" ref="S556">+INDEX('I-Baremo_Acuerdo_Marco'!$F$2:$F$221,MATCH($C556&amp;$E556&amp;$G556,'I-Baremo_Acuerdo_Marco'!$C$2:$C$221&amp;'I-Baremo_Acuerdo_Marco'!$D$2:$D$221&amp;'I-Baremo_Acuerdo_Marco'!$E$2:$E$221,0))</f>
        <v>40487.931000000004</v>
      </c>
      <c r="T556" s="112">
        <f t="shared" si="100"/>
        <v>155341.28100000002</v>
      </c>
      <c r="U556" s="116">
        <f t="shared" si="96"/>
        <v>203186.13814285715</v>
      </c>
      <c r="V556" s="74" t="str">
        <f t="shared" si="97"/>
        <v>AéreoC7112</v>
      </c>
      <c r="W556" s="148">
        <f>+IF(AND($C556='C-Aux_CA'!$C$7,$D556='C-Aux_CA'!$C$5,$I556&gt;='C-Aux_CA'!$C$14,$H556&gt;='C-Aux_CA'!$C$15),1,0)</f>
        <v>0</v>
      </c>
      <c r="X556" s="148">
        <f t="shared" si="98"/>
        <v>1</v>
      </c>
      <c r="Y556" s="151" cm="1">
        <f t="array" ref="Y556">IF(W556=0,0,SUMPRODUCT(--($T556&gt;='C-BaremoVectorial'!$T$4:$T$1101),--(1=$W$4:$W$1101)))</f>
        <v>0</v>
      </c>
      <c r="Z556" s="151">
        <f t="shared" si="99"/>
        <v>0</v>
      </c>
      <c r="AA556" s="151" cm="1">
        <f t="array" ref="AA556">IF($W556=0,0,SUMPRODUCT(--(1=$W$4:$W$1101),--($U556&gt;='C-BaremoVectorial'!$U$4:$U$1101)))</f>
        <v>0</v>
      </c>
      <c r="AB556" s="21"/>
      <c r="AC556" s="21"/>
      <c r="AD556" s="21"/>
    </row>
    <row r="557" spans="1:30" ht="14.5" x14ac:dyDescent="0.35">
      <c r="A557" s="73">
        <f t="shared" si="90"/>
        <v>115</v>
      </c>
      <c r="B557" s="79" t="s">
        <v>8279</v>
      </c>
      <c r="C557" s="79" t="s">
        <v>8244</v>
      </c>
      <c r="D557" s="79" t="s">
        <v>15</v>
      </c>
      <c r="E557" s="79" t="s">
        <v>49</v>
      </c>
      <c r="F557" s="183">
        <v>2</v>
      </c>
      <c r="G557" s="79" t="s">
        <v>8300</v>
      </c>
      <c r="H557" s="78">
        <f>2*50000</f>
        <v>100000</v>
      </c>
      <c r="I557" s="74" cm="1">
        <f t="array" ref="I557">+INDEX('I-Gasificación'!$G$5:$G$1100,MATCH($C557&amp;$D557&amp;$E557&amp;$G557,'I-Gasificación'!$C$5:$C$1100&amp;'I-Gasificación'!$D$5:$D$1100&amp;'I-Gasificación'!$E$5:$E$1100&amp;'I-Gasificación'!$F$5:$F$1100,0))</f>
        <v>7868</v>
      </c>
      <c r="J557" s="112">
        <f>INDEX('I-Baremo_Depósitos_Lapesa'!$C:$C,MATCH($E557,'I-Baremo_Depósitos_Lapesa'!$B:$B,0),1)</f>
        <v>88888</v>
      </c>
      <c r="K557" s="78">
        <f t="shared" si="91"/>
        <v>126982.85714285714</v>
      </c>
      <c r="L557" s="122">
        <f>INDEX('I-Baremo_VA_Lapesa'!$D$5:$K$66,MATCH($E557,'I-Baremo_VA_Lapesa'!$C$5:$C$66,0),MATCH($G557,'I-Baremo_VA_Lapesa'!$D$4:$K$4,0))</f>
        <v>39522</v>
      </c>
      <c r="M557" s="123">
        <f t="shared" si="92"/>
        <v>56460</v>
      </c>
      <c r="N557" s="113" cm="1">
        <f t="array" ref="N557">IF(AND($H557&lt;=4800,$I557&lt;=560),0,SUMPRODUCT(--($I557&gt;'I-Baremo_Regulación_Lapesa'!$B$4:$B$8),--($I557&lt;='I-Baremo_Regulación_Lapesa'!$C$4:$C$8),'I-Baremo_Regulación_Lapesa'!$D$4:$D$8))</f>
        <v>4700</v>
      </c>
      <c r="O557" s="78">
        <f t="shared" si="93"/>
        <v>6714.2857142857147</v>
      </c>
      <c r="P557" s="112">
        <f t="shared" si="94"/>
        <v>133110</v>
      </c>
      <c r="Q557" s="74">
        <f t="shared" si="95"/>
        <v>190157.14285714287</v>
      </c>
      <c r="R557" s="113">
        <f>INDEX('I-Baremo_Legalización'!$D$4:$D$100,MATCH($E557,'I-Baremo_Legalización'!$C$4:$C$100,0),1)</f>
        <v>3215.3500000000004</v>
      </c>
      <c r="S557" s="113" cm="1">
        <f t="array" ref="S557">+INDEX('I-Baremo_Acuerdo_Marco'!$F$2:$F$221,MATCH($C557&amp;$E557&amp;$G557,'I-Baremo_Acuerdo_Marco'!$C$2:$C$221&amp;'I-Baremo_Acuerdo_Marco'!$D$2:$D$221&amp;'I-Baremo_Acuerdo_Marco'!$E$2:$E$221,0))</f>
        <v>42522.931000000004</v>
      </c>
      <c r="T557" s="112">
        <f t="shared" si="100"/>
        <v>178848.28100000002</v>
      </c>
      <c r="U557" s="116">
        <f t="shared" si="96"/>
        <v>235895.42385714289</v>
      </c>
      <c r="V557" s="74" t="str">
        <f t="shared" si="97"/>
        <v>AéreoC7868</v>
      </c>
      <c r="W557" s="148">
        <f>+IF(AND($C557='C-Aux_CA'!$C$7,$D557='C-Aux_CA'!$C$5,$I557&gt;='C-Aux_CA'!$C$14,$H557&gt;='C-Aux_CA'!$C$15),1,0)</f>
        <v>0</v>
      </c>
      <c r="X557" s="148">
        <f t="shared" si="98"/>
        <v>1</v>
      </c>
      <c r="Y557" s="151" cm="1">
        <f t="array" ref="Y557">IF(W557=0,0,SUMPRODUCT(--($T557&gt;='C-BaremoVectorial'!$T$4:$T$1101),--(1=$W$4:$W$1101)))</f>
        <v>0</v>
      </c>
      <c r="Z557" s="151">
        <f t="shared" si="99"/>
        <v>0</v>
      </c>
      <c r="AA557" s="151" cm="1">
        <f t="array" ref="AA557">IF($W557=0,0,SUMPRODUCT(--(1=$W$4:$W$1101),--($U557&gt;='C-BaremoVectorial'!$U$4:$U$1101)))</f>
        <v>0</v>
      </c>
      <c r="AB557" s="21"/>
      <c r="AC557" s="21"/>
      <c r="AD557" s="21"/>
    </row>
    <row r="558" spans="1:30" ht="14.5" x14ac:dyDescent="0.35">
      <c r="A558" s="73">
        <f t="shared" si="90"/>
        <v>116</v>
      </c>
      <c r="B558" s="79" t="s">
        <v>8279</v>
      </c>
      <c r="C558" s="79" t="s">
        <v>8244</v>
      </c>
      <c r="D558" s="79" t="s">
        <v>15</v>
      </c>
      <c r="E558" s="79" t="s">
        <v>50</v>
      </c>
      <c r="F558" s="183">
        <v>2</v>
      </c>
      <c r="G558" s="79" t="s">
        <v>8300</v>
      </c>
      <c r="H558" s="78">
        <f>2*59000</f>
        <v>118000</v>
      </c>
      <c r="I558" s="74" cm="1">
        <f t="array" ref="I558">+INDEX('I-Gasificación'!$G$5:$G$1100,MATCH($C558&amp;$D558&amp;$E558&amp;$G558,'I-Gasificación'!$C$5:$C$1100&amp;'I-Gasificación'!$D$5:$D$1100&amp;'I-Gasificación'!$E$5:$E$1100&amp;'I-Gasificación'!$F$5:$F$1100,0))</f>
        <v>8316</v>
      </c>
      <c r="J558" s="112">
        <f>INDEX('I-Baremo_Depósitos_Lapesa'!$C:$C,MATCH($E558,'I-Baremo_Depósitos_Lapesa'!$B:$B,0),1)</f>
        <v>108492</v>
      </c>
      <c r="K558" s="78">
        <f t="shared" si="91"/>
        <v>154988.57142857145</v>
      </c>
      <c r="L558" s="122">
        <f>INDEX('I-Baremo_VA_Lapesa'!$D$5:$K$66,MATCH($E558,'I-Baremo_VA_Lapesa'!$C$5:$C$66,0),MATCH($G558,'I-Baremo_VA_Lapesa'!$D$4:$K$4,0))</f>
        <v>39522</v>
      </c>
      <c r="M558" s="123">
        <f t="shared" si="92"/>
        <v>56460</v>
      </c>
      <c r="N558" s="113" cm="1">
        <f t="array" ref="N558">IF(AND($H558&lt;=4800,$I558&lt;=560),0,SUMPRODUCT(--($I558&gt;'I-Baremo_Regulación_Lapesa'!$B$4:$B$8),--($I558&lt;='I-Baremo_Regulación_Lapesa'!$C$4:$C$8),'I-Baremo_Regulación_Lapesa'!$D$4:$D$8))</f>
        <v>4700</v>
      </c>
      <c r="O558" s="78">
        <f t="shared" si="93"/>
        <v>6714.2857142857147</v>
      </c>
      <c r="P558" s="112">
        <f t="shared" si="94"/>
        <v>152714</v>
      </c>
      <c r="Q558" s="74">
        <f t="shared" si="95"/>
        <v>218162.85714285716</v>
      </c>
      <c r="R558" s="113">
        <f>INDEX('I-Baremo_Legalización'!$D$4:$D$100,MATCH($E558,'I-Baremo_Legalización'!$C$4:$C$100,0),1)</f>
        <v>3215.3500000000004</v>
      </c>
      <c r="S558" s="113" cm="1">
        <f t="array" ref="S558">+INDEX('I-Baremo_Acuerdo_Marco'!$F$2:$F$221,MATCH($C558&amp;$E558&amp;$G558,'I-Baremo_Acuerdo_Marco'!$C$2:$C$221&amp;'I-Baremo_Acuerdo_Marco'!$D$2:$D$221&amp;'I-Baremo_Acuerdo_Marco'!$E$2:$E$221,0))</f>
        <v>46500.531000000003</v>
      </c>
      <c r="T558" s="112">
        <f t="shared" si="100"/>
        <v>202429.88099999999</v>
      </c>
      <c r="U558" s="116">
        <f t="shared" si="96"/>
        <v>267878.73814285715</v>
      </c>
      <c r="V558" s="74" t="str">
        <f t="shared" si="97"/>
        <v>AéreoC8316</v>
      </c>
      <c r="W558" s="148">
        <f>+IF(AND($C558='C-Aux_CA'!$C$7,$D558='C-Aux_CA'!$C$5,$I558&gt;='C-Aux_CA'!$C$14,$H558&gt;='C-Aux_CA'!$C$15),1,0)</f>
        <v>0</v>
      </c>
      <c r="X558" s="148">
        <f t="shared" si="98"/>
        <v>1</v>
      </c>
      <c r="Y558" s="151" cm="1">
        <f t="array" ref="Y558">IF(W558=0,0,SUMPRODUCT(--($T558&gt;='C-BaremoVectorial'!$T$4:$T$1101),--(1=$W$4:$W$1101)))</f>
        <v>0</v>
      </c>
      <c r="Z558" s="151">
        <f t="shared" si="99"/>
        <v>0</v>
      </c>
      <c r="AA558" s="151" cm="1">
        <f t="array" ref="AA558">IF($W558=0,0,SUMPRODUCT(--(1=$W$4:$W$1101),--($U558&gt;='C-BaremoVectorial'!$U$4:$U$1101)))</f>
        <v>0</v>
      </c>
      <c r="AB558" s="21"/>
      <c r="AC558" s="21"/>
      <c r="AD558" s="21"/>
    </row>
    <row r="559" spans="1:30" ht="14.5" x14ac:dyDescent="0.35">
      <c r="A559" s="73">
        <f t="shared" si="90"/>
        <v>117</v>
      </c>
      <c r="B559" s="79" t="s">
        <v>8279</v>
      </c>
      <c r="C559" s="79" t="s">
        <v>8244</v>
      </c>
      <c r="D559" s="79" t="s">
        <v>15</v>
      </c>
      <c r="E559" s="79" t="s">
        <v>51</v>
      </c>
      <c r="F559" s="183">
        <v>2</v>
      </c>
      <c r="G559" s="79" t="s">
        <v>8300</v>
      </c>
      <c r="H559" s="78">
        <f>2*50000</f>
        <v>100000</v>
      </c>
      <c r="I559" s="74" cm="1">
        <f t="array" ref="I559">+INDEX('I-Gasificación'!$G$5:$G$1100,MATCH($C559&amp;$D559&amp;$E559&amp;$G559,'I-Gasificación'!$C$5:$C$1100&amp;'I-Gasificación'!$D$5:$D$1100&amp;'I-Gasificación'!$E$5:$E$1100&amp;'I-Gasificación'!$F$5:$F$1100,0))</f>
        <v>7700</v>
      </c>
      <c r="J559" s="112">
        <f>INDEX('I-Baremo_Depósitos_Lapesa'!$C:$C,MATCH($E559,'I-Baremo_Depósitos_Lapesa'!$B:$B,0),1)</f>
        <v>90864</v>
      </c>
      <c r="K559" s="78">
        <f t="shared" si="91"/>
        <v>129805.71428571429</v>
      </c>
      <c r="L559" s="122">
        <f>INDEX('I-Baremo_VA_Lapesa'!$D$5:$K$66,MATCH($E559,'I-Baremo_VA_Lapesa'!$C$5:$C$66,0),MATCH($G559,'I-Baremo_VA_Lapesa'!$D$4:$K$4,0))</f>
        <v>39522</v>
      </c>
      <c r="M559" s="123">
        <f t="shared" si="92"/>
        <v>56460</v>
      </c>
      <c r="N559" s="113" cm="1">
        <f t="array" ref="N559">IF(AND($H559&lt;=4800,$I559&lt;=560),0,SUMPRODUCT(--($I559&gt;'I-Baremo_Regulación_Lapesa'!$B$4:$B$8),--($I559&lt;='I-Baremo_Regulación_Lapesa'!$C$4:$C$8),'I-Baremo_Regulación_Lapesa'!$D$4:$D$8))</f>
        <v>4700</v>
      </c>
      <c r="O559" s="78">
        <f t="shared" si="93"/>
        <v>6714.2857142857147</v>
      </c>
      <c r="P559" s="112">
        <f t="shared" si="94"/>
        <v>135086</v>
      </c>
      <c r="Q559" s="74">
        <f t="shared" si="95"/>
        <v>192980</v>
      </c>
      <c r="R559" s="113">
        <f>INDEX('I-Baremo_Legalización'!$D$4:$D$100,MATCH($E559,'I-Baremo_Legalización'!$C$4:$C$100,0),1)</f>
        <v>3215.3500000000004</v>
      </c>
      <c r="S559" s="113" cm="1">
        <f t="array" ref="S559">+INDEX('I-Baremo_Acuerdo_Marco'!$F$2:$F$221,MATCH($C559&amp;$E559&amp;$G559,'I-Baremo_Acuerdo_Marco'!$C$2:$C$221&amp;'I-Baremo_Acuerdo_Marco'!$D$2:$D$221&amp;'I-Baremo_Acuerdo_Marco'!$E$2:$E$221,0))</f>
        <v>45257.531000000003</v>
      </c>
      <c r="T559" s="112">
        <f t="shared" si="100"/>
        <v>183558.88099999999</v>
      </c>
      <c r="U559" s="116">
        <f t="shared" si="96"/>
        <v>241452.88099999999</v>
      </c>
      <c r="V559" s="74" t="str">
        <f t="shared" si="97"/>
        <v>AéreoC7700</v>
      </c>
      <c r="W559" s="148">
        <f>+IF(AND($C559='C-Aux_CA'!$C$7,$D559='C-Aux_CA'!$C$5,$I559&gt;='C-Aux_CA'!$C$14,$H559&gt;='C-Aux_CA'!$C$15),1,0)</f>
        <v>0</v>
      </c>
      <c r="X559" s="148">
        <f t="shared" si="98"/>
        <v>1</v>
      </c>
      <c r="Y559" s="151" cm="1">
        <f t="array" ref="Y559">IF(W559=0,0,SUMPRODUCT(--($T559&gt;='C-BaremoVectorial'!$T$4:$T$1101),--(1=$W$4:$W$1101)))</f>
        <v>0</v>
      </c>
      <c r="Z559" s="151">
        <f t="shared" si="99"/>
        <v>0</v>
      </c>
      <c r="AA559" s="151" cm="1">
        <f t="array" ref="AA559">IF($W559=0,0,SUMPRODUCT(--(1=$W$4:$W$1101),--($U559&gt;='C-BaremoVectorial'!$U$4:$U$1101)))</f>
        <v>0</v>
      </c>
      <c r="AB559" s="21"/>
      <c r="AC559" s="21"/>
      <c r="AD559" s="21"/>
    </row>
    <row r="560" spans="1:30" ht="14.5" x14ac:dyDescent="0.35">
      <c r="A560" s="73">
        <f t="shared" si="90"/>
        <v>118</v>
      </c>
      <c r="B560" s="79" t="s">
        <v>8279</v>
      </c>
      <c r="C560" s="79" t="s">
        <v>8244</v>
      </c>
      <c r="D560" s="79" t="s">
        <v>15</v>
      </c>
      <c r="E560" s="79" t="s">
        <v>52</v>
      </c>
      <c r="F560" s="183">
        <v>2</v>
      </c>
      <c r="G560" s="79" t="s">
        <v>8300</v>
      </c>
      <c r="H560" s="78">
        <f>2*69000</f>
        <v>138000</v>
      </c>
      <c r="I560" s="74" cm="1">
        <f t="array" ref="I560">+INDEX('I-Gasificación'!$G$5:$G$1100,MATCH($C560&amp;$D560&amp;$E560&amp;$G560,'I-Gasificación'!$C$5:$C$1100&amp;'I-Gasificación'!$D$5:$D$1100&amp;'I-Gasificación'!$E$5:$E$1100&amp;'I-Gasificación'!$F$5:$F$1100,0))</f>
        <v>8736</v>
      </c>
      <c r="J560" s="112">
        <f>INDEX('I-Baremo_Depósitos_Lapesa'!$C:$C,MATCH($E560,'I-Baremo_Depósitos_Lapesa'!$B:$B,0),1)</f>
        <v>134294</v>
      </c>
      <c r="K560" s="78">
        <f t="shared" si="91"/>
        <v>191848.57142857145</v>
      </c>
      <c r="L560" s="122">
        <f>INDEX('I-Baremo_VA_Lapesa'!$D$5:$K$66,MATCH($E560,'I-Baremo_VA_Lapesa'!$C$5:$C$66,0),MATCH($G560,'I-Baremo_VA_Lapesa'!$D$4:$K$4,0))</f>
        <v>39522</v>
      </c>
      <c r="M560" s="123">
        <f t="shared" si="92"/>
        <v>56460</v>
      </c>
      <c r="N560" s="113" cm="1">
        <f t="array" ref="N560">IF(AND($H560&lt;=4800,$I560&lt;=560),0,SUMPRODUCT(--($I560&gt;'I-Baremo_Regulación_Lapesa'!$B$4:$B$8),--($I560&lt;='I-Baremo_Regulación_Lapesa'!$C$4:$C$8),'I-Baremo_Regulación_Lapesa'!$D$4:$D$8))</f>
        <v>4700</v>
      </c>
      <c r="O560" s="78">
        <f t="shared" si="93"/>
        <v>6714.2857142857147</v>
      </c>
      <c r="P560" s="112">
        <f t="shared" si="94"/>
        <v>178516</v>
      </c>
      <c r="Q560" s="74">
        <f t="shared" si="95"/>
        <v>255022.85714285716</v>
      </c>
      <c r="R560" s="113">
        <f>INDEX('I-Baremo_Legalización'!$D$4:$D$100,MATCH($E560,'I-Baremo_Legalización'!$C$4:$C$100,0),1)</f>
        <v>3215.3500000000004</v>
      </c>
      <c r="S560" s="113" cm="1">
        <f t="array" ref="S560">+INDEX('I-Baremo_Acuerdo_Marco'!$F$2:$F$221,MATCH($C560&amp;$E560&amp;$G560,'I-Baremo_Acuerdo_Marco'!$C$2:$C$221&amp;'I-Baremo_Acuerdo_Marco'!$D$2:$D$221&amp;'I-Baremo_Acuerdo_Marco'!$E$2:$E$221,0))</f>
        <v>45257.531000000003</v>
      </c>
      <c r="T560" s="112">
        <f t="shared" si="100"/>
        <v>226988.88099999999</v>
      </c>
      <c r="U560" s="116">
        <f t="shared" si="96"/>
        <v>303495.73814285715</v>
      </c>
      <c r="V560" s="74" t="str">
        <f t="shared" si="97"/>
        <v>AéreoC8736</v>
      </c>
      <c r="W560" s="148">
        <f>+IF(AND($C560='C-Aux_CA'!$C$7,$D560='C-Aux_CA'!$C$5,$I560&gt;='C-Aux_CA'!$C$14,$H560&gt;='C-Aux_CA'!$C$15),1,0)</f>
        <v>0</v>
      </c>
      <c r="X560" s="148">
        <f t="shared" si="98"/>
        <v>1</v>
      </c>
      <c r="Y560" s="151" cm="1">
        <f t="array" ref="Y560">IF(W560=0,0,SUMPRODUCT(--($T560&gt;='C-BaremoVectorial'!$T$4:$T$1101),--(1=$W$4:$W$1101)))</f>
        <v>0</v>
      </c>
      <c r="Z560" s="151">
        <f t="shared" si="99"/>
        <v>0</v>
      </c>
      <c r="AA560" s="151" cm="1">
        <f t="array" ref="AA560">IF($W560=0,0,SUMPRODUCT(--(1=$W$4:$W$1101),--($U560&gt;='C-BaremoVectorial'!$U$4:$U$1101)))</f>
        <v>0</v>
      </c>
      <c r="AB560" s="21"/>
      <c r="AC560" s="21"/>
      <c r="AD560" s="21"/>
    </row>
    <row r="561" spans="1:30" ht="14.5" x14ac:dyDescent="0.35">
      <c r="A561" s="73">
        <f t="shared" si="90"/>
        <v>119</v>
      </c>
      <c r="B561" s="79" t="s">
        <v>8280</v>
      </c>
      <c r="C561" s="79" t="s">
        <v>8244</v>
      </c>
      <c r="D561" s="79" t="s">
        <v>15</v>
      </c>
      <c r="E561" s="79" t="s">
        <v>41</v>
      </c>
      <c r="F561" s="183">
        <v>2</v>
      </c>
      <c r="G561" s="79" t="s">
        <v>8295</v>
      </c>
      <c r="H561" s="78">
        <f>2*13000</f>
        <v>26000</v>
      </c>
      <c r="I561" s="74" cm="1">
        <f t="array" ref="I561">+INDEX('I-Gasificación'!$G$5:$G$1100,MATCH($C561&amp;$D561&amp;$E561&amp;$G561,'I-Gasificación'!$C$5:$C$1100&amp;'I-Gasificación'!$D$5:$D$1100&amp;'I-Gasificación'!$E$5:$E$1100&amp;'I-Gasificación'!$F$5:$F$1100,0))</f>
        <v>1848</v>
      </c>
      <c r="J561" s="112">
        <f>INDEX('I-Baremo_Depósitos_Lapesa'!$C:$C,MATCH($E561,'I-Baremo_Depósitos_Lapesa'!$B:$B,0),1)</f>
        <v>21020</v>
      </c>
      <c r="K561" s="78">
        <f t="shared" si="91"/>
        <v>30028.571428571431</v>
      </c>
      <c r="L561" s="122">
        <f>INDEX('I-Baremo_VA_Lapesa'!$D$5:$K$66,MATCH($E561,'I-Baremo_VA_Lapesa'!$C$5:$C$66,0),MATCH($G561,'I-Baremo_VA_Lapesa'!$D$4:$K$4,0))</f>
        <v>12787</v>
      </c>
      <c r="M561" s="123">
        <f t="shared" si="92"/>
        <v>18267.142857142859</v>
      </c>
      <c r="N561" s="113" cm="1">
        <f t="array" ref="N561">IF(AND($H561&lt;=4800,$I561&lt;=560),0,SUMPRODUCT(--($I561&gt;'I-Baremo_Regulación_Lapesa'!$B$4:$B$8),--($I561&lt;='I-Baremo_Regulación_Lapesa'!$C$4:$C$8),'I-Baremo_Regulación_Lapesa'!$D$4:$D$8))</f>
        <v>1650</v>
      </c>
      <c r="O561" s="78">
        <f t="shared" si="93"/>
        <v>2357.1428571428573</v>
      </c>
      <c r="P561" s="112">
        <f t="shared" si="94"/>
        <v>35457</v>
      </c>
      <c r="Q561" s="74">
        <f t="shared" si="95"/>
        <v>50652.857142857145</v>
      </c>
      <c r="R561" s="113">
        <f>INDEX('I-Baremo_Legalización'!$D$4:$D$100,MATCH($E561,'I-Baremo_Legalización'!$C$4:$C$100,0),1)</f>
        <v>2038.3500000000001</v>
      </c>
      <c r="S561" s="113" cm="1">
        <f t="array" ref="S561">+INDEX('I-Baremo_Acuerdo_Marco'!$F$2:$F$221,MATCH($C561&amp;$E561&amp;$G561,'I-Baremo_Acuerdo_Marco'!$C$2:$C$221&amp;'I-Baremo_Acuerdo_Marco'!$D$2:$D$221&amp;'I-Baremo_Acuerdo_Marco'!$E$2:$E$221,0))</f>
        <v>25095.411</v>
      </c>
      <c r="T561" s="112">
        <f t="shared" si="100"/>
        <v>62590.760999999999</v>
      </c>
      <c r="U561" s="116">
        <f t="shared" si="96"/>
        <v>77786.618142857144</v>
      </c>
      <c r="V561" s="74" t="str">
        <f t="shared" si="97"/>
        <v>AéreoC1848</v>
      </c>
      <c r="W561" s="148">
        <f>+IF(AND($C561='C-Aux_CA'!$C$7,$D561='C-Aux_CA'!$C$5,$I561&gt;='C-Aux_CA'!$C$14,$H561&gt;='C-Aux_CA'!$C$15),1,0)</f>
        <v>0</v>
      </c>
      <c r="X561" s="148">
        <f t="shared" si="98"/>
        <v>1</v>
      </c>
      <c r="Y561" s="151" cm="1">
        <f t="array" ref="Y561">IF(W561=0,0,SUMPRODUCT(--($T561&gt;='C-BaremoVectorial'!$T$4:$T$1101),--(1=$W$4:$W$1101)))</f>
        <v>0</v>
      </c>
      <c r="Z561" s="151">
        <f t="shared" si="99"/>
        <v>0</v>
      </c>
      <c r="AA561" s="151" cm="1">
        <f t="array" ref="AA561">IF($W561=0,0,SUMPRODUCT(--(1=$W$4:$W$1101),--($U561&gt;='C-BaremoVectorial'!$U$4:$U$1101)))</f>
        <v>0</v>
      </c>
      <c r="AB561" s="21"/>
      <c r="AC561" s="21"/>
      <c r="AD561" s="21"/>
    </row>
    <row r="562" spans="1:30" ht="14.5" x14ac:dyDescent="0.35">
      <c r="A562" s="73">
        <f t="shared" si="90"/>
        <v>120</v>
      </c>
      <c r="B562" s="79" t="s">
        <v>8280</v>
      </c>
      <c r="C562" s="79" t="s">
        <v>8244</v>
      </c>
      <c r="D562" s="79" t="s">
        <v>15</v>
      </c>
      <c r="E562" s="79" t="s">
        <v>42</v>
      </c>
      <c r="F562" s="183">
        <v>2</v>
      </c>
      <c r="G562" s="79" t="s">
        <v>8295</v>
      </c>
      <c r="H562" s="78">
        <f>2*16000</f>
        <v>32000</v>
      </c>
      <c r="I562" s="74" cm="1">
        <f t="array" ref="I562">+INDEX('I-Gasificación'!$G$5:$G$1100,MATCH($C562&amp;$D562&amp;$E562&amp;$G562,'I-Gasificación'!$C$5:$C$1100&amp;'I-Gasificación'!$D$5:$D$1100&amp;'I-Gasificación'!$E$5:$E$1100&amp;'I-Gasificación'!$F$5:$F$1100,0))</f>
        <v>2044</v>
      </c>
      <c r="J562" s="112">
        <f>INDEX('I-Baremo_Depósitos_Lapesa'!$C:$C,MATCH($E562,'I-Baremo_Depósitos_Lapesa'!$B:$B,0),1)</f>
        <v>25584</v>
      </c>
      <c r="K562" s="78">
        <f t="shared" si="91"/>
        <v>36548.571428571428</v>
      </c>
      <c r="L562" s="122">
        <f>INDEX('I-Baremo_VA_Lapesa'!$D$5:$K$66,MATCH($E562,'I-Baremo_VA_Lapesa'!$C$5:$C$66,0),MATCH($G562,'I-Baremo_VA_Lapesa'!$D$4:$K$4,0))</f>
        <v>12787</v>
      </c>
      <c r="M562" s="123">
        <f t="shared" si="92"/>
        <v>18267.142857142859</v>
      </c>
      <c r="N562" s="113" cm="1">
        <f t="array" ref="N562">IF(AND($H562&lt;=4800,$I562&lt;=560),0,SUMPRODUCT(--($I562&gt;'I-Baremo_Regulación_Lapesa'!$B$4:$B$8),--($I562&lt;='I-Baremo_Regulación_Lapesa'!$C$4:$C$8),'I-Baremo_Regulación_Lapesa'!$D$4:$D$8))</f>
        <v>1650</v>
      </c>
      <c r="O562" s="78">
        <f t="shared" si="93"/>
        <v>2357.1428571428573</v>
      </c>
      <c r="P562" s="112">
        <f t="shared" si="94"/>
        <v>40021</v>
      </c>
      <c r="Q562" s="74">
        <f t="shared" si="95"/>
        <v>57172.857142857145</v>
      </c>
      <c r="R562" s="113">
        <f>INDEX('I-Baremo_Legalización'!$D$4:$D$100,MATCH($E562,'I-Baremo_Legalización'!$C$4:$C$100,0),1)</f>
        <v>2038.3500000000001</v>
      </c>
      <c r="S562" s="113" cm="1">
        <f t="array" ref="S562">+INDEX('I-Baremo_Acuerdo_Marco'!$F$2:$F$221,MATCH($C562&amp;$E562&amp;$G562,'I-Baremo_Acuerdo_Marco'!$C$2:$C$221&amp;'I-Baremo_Acuerdo_Marco'!$D$2:$D$221&amp;'I-Baremo_Acuerdo_Marco'!$E$2:$E$221,0))</f>
        <v>25734.510999999999</v>
      </c>
      <c r="T562" s="112">
        <f t="shared" si="100"/>
        <v>67793.861000000004</v>
      </c>
      <c r="U562" s="116">
        <f t="shared" si="96"/>
        <v>84945.718142857135</v>
      </c>
      <c r="V562" s="74" t="str">
        <f t="shared" si="97"/>
        <v>AéreoC2044</v>
      </c>
      <c r="W562" s="148">
        <f>+IF(AND($C562='C-Aux_CA'!$C$7,$D562='C-Aux_CA'!$C$5,$I562&gt;='C-Aux_CA'!$C$14,$H562&gt;='C-Aux_CA'!$C$15),1,0)</f>
        <v>0</v>
      </c>
      <c r="X562" s="148">
        <f t="shared" si="98"/>
        <v>1</v>
      </c>
      <c r="Y562" s="151" cm="1">
        <f t="array" ref="Y562">IF(W562=0,0,SUMPRODUCT(--($T562&gt;='C-BaremoVectorial'!$T$4:$T$1101),--(1=$W$4:$W$1101)))</f>
        <v>0</v>
      </c>
      <c r="Z562" s="151">
        <f t="shared" si="99"/>
        <v>0</v>
      </c>
      <c r="AA562" s="151" cm="1">
        <f t="array" ref="AA562">IF($W562=0,0,SUMPRODUCT(--(1=$W$4:$W$1101),--($U562&gt;='C-BaremoVectorial'!$U$4:$U$1101)))</f>
        <v>0</v>
      </c>
      <c r="AB562" s="21"/>
      <c r="AC562" s="21"/>
      <c r="AD562" s="21"/>
    </row>
    <row r="563" spans="1:30" ht="14.5" x14ac:dyDescent="0.35">
      <c r="A563" s="73">
        <f t="shared" si="90"/>
        <v>121</v>
      </c>
      <c r="B563" s="79" t="s">
        <v>8280</v>
      </c>
      <c r="C563" s="79" t="s">
        <v>8244</v>
      </c>
      <c r="D563" s="79" t="s">
        <v>15</v>
      </c>
      <c r="E563" s="79" t="s">
        <v>43</v>
      </c>
      <c r="F563" s="183">
        <v>2</v>
      </c>
      <c r="G563" s="79" t="s">
        <v>8295</v>
      </c>
      <c r="H563" s="78">
        <f>2*19000</f>
        <v>38000</v>
      </c>
      <c r="I563" s="74" cm="1">
        <f t="array" ref="I563">+INDEX('I-Gasificación'!$G$5:$G$1100,MATCH($C563&amp;$D563&amp;$E563&amp;$G563,'I-Gasificación'!$C$5:$C$1100&amp;'I-Gasificación'!$D$5:$D$1100&amp;'I-Gasificación'!$E$5:$E$1100&amp;'I-Gasificación'!$F$5:$F$1100,0))</f>
        <v>2240</v>
      </c>
      <c r="J563" s="112">
        <f>INDEX('I-Baremo_Depósitos_Lapesa'!$C:$C,MATCH($E563,'I-Baremo_Depósitos_Lapesa'!$B:$B,0),1)</f>
        <v>27832</v>
      </c>
      <c r="K563" s="78">
        <f t="shared" si="91"/>
        <v>39760</v>
      </c>
      <c r="L563" s="122">
        <f>INDEX('I-Baremo_VA_Lapesa'!$D$5:$K$66,MATCH($E563,'I-Baremo_VA_Lapesa'!$C$5:$C$66,0),MATCH($G563,'I-Baremo_VA_Lapesa'!$D$4:$K$4,0))</f>
        <v>12787</v>
      </c>
      <c r="M563" s="123">
        <f t="shared" si="92"/>
        <v>18267.142857142859</v>
      </c>
      <c r="N563" s="113" cm="1">
        <f t="array" ref="N563">IF(AND($H563&lt;=4800,$I563&lt;=560),0,SUMPRODUCT(--($I563&gt;'I-Baremo_Regulación_Lapesa'!$B$4:$B$8),--($I563&lt;='I-Baremo_Regulación_Lapesa'!$C$4:$C$8),'I-Baremo_Regulación_Lapesa'!$D$4:$D$8))</f>
        <v>1760</v>
      </c>
      <c r="O563" s="78">
        <f t="shared" si="93"/>
        <v>2514.2857142857142</v>
      </c>
      <c r="P563" s="112">
        <f t="shared" si="94"/>
        <v>42379</v>
      </c>
      <c r="Q563" s="74">
        <f t="shared" si="95"/>
        <v>60541.428571428572</v>
      </c>
      <c r="R563" s="113">
        <f>INDEX('I-Baremo_Legalización'!$D$4:$D$100,MATCH($E563,'I-Baremo_Legalización'!$C$4:$C$100,0),1)</f>
        <v>2038.3500000000001</v>
      </c>
      <c r="S563" s="113" cm="1">
        <f t="array" ref="S563">+INDEX('I-Baremo_Acuerdo_Marco'!$F$2:$F$221,MATCH($C563&amp;$E563&amp;$G563,'I-Baremo_Acuerdo_Marco'!$C$2:$C$221&amp;'I-Baremo_Acuerdo_Marco'!$D$2:$D$221&amp;'I-Baremo_Acuerdo_Marco'!$E$2:$E$221,0))</f>
        <v>28681.411</v>
      </c>
      <c r="T563" s="112">
        <f t="shared" si="100"/>
        <v>73098.760999999999</v>
      </c>
      <c r="U563" s="116">
        <f t="shared" si="96"/>
        <v>91261.189571428578</v>
      </c>
      <c r="V563" s="74" t="str">
        <f t="shared" si="97"/>
        <v>AéreoC2240</v>
      </c>
      <c r="W563" s="148">
        <f>+IF(AND($C563='C-Aux_CA'!$C$7,$D563='C-Aux_CA'!$C$5,$I563&gt;='C-Aux_CA'!$C$14,$H563&gt;='C-Aux_CA'!$C$15),1,0)</f>
        <v>0</v>
      </c>
      <c r="X563" s="148">
        <f t="shared" si="98"/>
        <v>1</v>
      </c>
      <c r="Y563" s="151" cm="1">
        <f t="array" ref="Y563">IF(W563=0,0,SUMPRODUCT(--($T563&gt;='C-BaremoVectorial'!$T$4:$T$1101),--(1=$W$4:$W$1101)))</f>
        <v>0</v>
      </c>
      <c r="Z563" s="151">
        <f t="shared" si="99"/>
        <v>0</v>
      </c>
      <c r="AA563" s="151" cm="1">
        <f t="array" ref="AA563">IF($W563=0,0,SUMPRODUCT(--(1=$W$4:$W$1101),--($U563&gt;='C-BaremoVectorial'!$U$4:$U$1101)))</f>
        <v>0</v>
      </c>
      <c r="AB563" s="21"/>
      <c r="AC563" s="21"/>
      <c r="AD563" s="21"/>
    </row>
    <row r="564" spans="1:30" ht="14.5" x14ac:dyDescent="0.35">
      <c r="A564" s="73">
        <f t="shared" si="90"/>
        <v>122</v>
      </c>
      <c r="B564" s="79" t="s">
        <v>8280</v>
      </c>
      <c r="C564" s="79" t="s">
        <v>8244</v>
      </c>
      <c r="D564" s="79" t="s">
        <v>15</v>
      </c>
      <c r="E564" s="79" t="s">
        <v>44</v>
      </c>
      <c r="F564" s="183">
        <v>2</v>
      </c>
      <c r="G564" s="79" t="s">
        <v>8295</v>
      </c>
      <c r="H564" s="78">
        <f>2*22000</f>
        <v>44000</v>
      </c>
      <c r="I564" s="74" cm="1">
        <f t="array" ref="I564">+INDEX('I-Gasificación'!$G$5:$G$1100,MATCH($C564&amp;$D564&amp;$E564&amp;$G564,'I-Gasificación'!$C$5:$C$1100&amp;'I-Gasificación'!$D$5:$D$1100&amp;'I-Gasificación'!$E$5:$E$1100&amp;'I-Gasificación'!$F$5:$F$1100,0))</f>
        <v>2436</v>
      </c>
      <c r="J564" s="112">
        <f>INDEX('I-Baremo_Depósitos_Lapesa'!$C:$C,MATCH($E564,'I-Baremo_Depósitos_Lapesa'!$B:$B,0),1)</f>
        <v>35864</v>
      </c>
      <c r="K564" s="78">
        <f t="shared" si="91"/>
        <v>51234.285714285717</v>
      </c>
      <c r="L564" s="122">
        <f>INDEX('I-Baremo_VA_Lapesa'!$D$5:$K$66,MATCH($E564,'I-Baremo_VA_Lapesa'!$C$5:$C$66,0),MATCH($G564,'I-Baremo_VA_Lapesa'!$D$4:$K$4,0))</f>
        <v>12787</v>
      </c>
      <c r="M564" s="123">
        <f t="shared" si="92"/>
        <v>18267.142857142859</v>
      </c>
      <c r="N564" s="113" cm="1">
        <f t="array" ref="N564">IF(AND($H564&lt;=4800,$I564&lt;=560),0,SUMPRODUCT(--($I564&gt;'I-Baremo_Regulación_Lapesa'!$B$4:$B$8),--($I564&lt;='I-Baremo_Regulación_Lapesa'!$C$4:$C$8),'I-Baremo_Regulación_Lapesa'!$D$4:$D$8))</f>
        <v>1760</v>
      </c>
      <c r="O564" s="78">
        <f t="shared" si="93"/>
        <v>2514.2857142857142</v>
      </c>
      <c r="P564" s="112">
        <f t="shared" si="94"/>
        <v>50411</v>
      </c>
      <c r="Q564" s="74">
        <f t="shared" si="95"/>
        <v>72015.71428571429</v>
      </c>
      <c r="R564" s="113">
        <f>INDEX('I-Baremo_Legalización'!$D$4:$D$100,MATCH($E564,'I-Baremo_Legalización'!$C$4:$C$100,0),1)</f>
        <v>2038.3500000000001</v>
      </c>
      <c r="S564" s="113" cm="1">
        <f t="array" ref="S564">+INDEX('I-Baremo_Acuerdo_Marco'!$F$2:$F$221,MATCH($C564&amp;$E564&amp;$G564,'I-Baremo_Acuerdo_Marco'!$C$2:$C$221&amp;'I-Baremo_Acuerdo_Marco'!$D$2:$D$221&amp;'I-Baremo_Acuerdo_Marco'!$E$2:$E$221,0))</f>
        <v>30229.111000000001</v>
      </c>
      <c r="T564" s="112">
        <f t="shared" si="100"/>
        <v>82678.460999999996</v>
      </c>
      <c r="U564" s="116">
        <f t="shared" si="96"/>
        <v>104283.1752857143</v>
      </c>
      <c r="V564" s="74" t="str">
        <f t="shared" si="97"/>
        <v>AéreoC2436</v>
      </c>
      <c r="W564" s="148">
        <f>+IF(AND($C564='C-Aux_CA'!$C$7,$D564='C-Aux_CA'!$C$5,$I564&gt;='C-Aux_CA'!$C$14,$H564&gt;='C-Aux_CA'!$C$15),1,0)</f>
        <v>0</v>
      </c>
      <c r="X564" s="148">
        <f t="shared" si="98"/>
        <v>1</v>
      </c>
      <c r="Y564" s="151" cm="1">
        <f t="array" ref="Y564">IF(W564=0,0,SUMPRODUCT(--($T564&gt;='C-BaremoVectorial'!$T$4:$T$1101),--(1=$W$4:$W$1101)))</f>
        <v>0</v>
      </c>
      <c r="Z564" s="151">
        <f t="shared" si="99"/>
        <v>0</v>
      </c>
      <c r="AA564" s="151" cm="1">
        <f t="array" ref="AA564">IF($W564=0,0,SUMPRODUCT(--(1=$W$4:$W$1101),--($U564&gt;='C-BaremoVectorial'!$U$4:$U$1101)))</f>
        <v>0</v>
      </c>
      <c r="AB564" s="21"/>
      <c r="AC564" s="21"/>
      <c r="AD564" s="21"/>
    </row>
    <row r="565" spans="1:30" ht="14.5" x14ac:dyDescent="0.35">
      <c r="A565" s="73">
        <f t="shared" si="90"/>
        <v>123</v>
      </c>
      <c r="B565" s="79" t="s">
        <v>8280</v>
      </c>
      <c r="C565" s="79" t="s">
        <v>8244</v>
      </c>
      <c r="D565" s="79" t="s">
        <v>15</v>
      </c>
      <c r="E565" s="79" t="s">
        <v>45</v>
      </c>
      <c r="F565" s="183">
        <v>2</v>
      </c>
      <c r="G565" s="79" t="s">
        <v>8295</v>
      </c>
      <c r="H565" s="78">
        <f>2*24000</f>
        <v>48000</v>
      </c>
      <c r="I565" s="74" cm="1">
        <f t="array" ref="I565">+INDEX('I-Gasificación'!$G$5:$G$1100,MATCH($C565&amp;$D565&amp;$E565&amp;$G565,'I-Gasificación'!$C$5:$C$1100&amp;'I-Gasificación'!$D$5:$D$1100&amp;'I-Gasificación'!$E$5:$E$1100&amp;'I-Gasificación'!$F$5:$F$1100,0))</f>
        <v>2380</v>
      </c>
      <c r="J565" s="112">
        <f>INDEX('I-Baremo_Depósitos_Lapesa'!$C:$C,MATCH($E565,'I-Baremo_Depósitos_Lapesa'!$B:$B,0),1)</f>
        <v>40898</v>
      </c>
      <c r="K565" s="78">
        <f t="shared" si="91"/>
        <v>58425.71428571429</v>
      </c>
      <c r="L565" s="122">
        <f>INDEX('I-Baremo_VA_Lapesa'!$D$5:$K$66,MATCH($E565,'I-Baremo_VA_Lapesa'!$C$5:$C$66,0),MATCH($G565,'I-Baremo_VA_Lapesa'!$D$4:$K$4,0))</f>
        <v>12787</v>
      </c>
      <c r="M565" s="123">
        <f t="shared" si="92"/>
        <v>18267.142857142859</v>
      </c>
      <c r="N565" s="113" cm="1">
        <f t="array" ref="N565">IF(AND($H565&lt;=4800,$I565&lt;=560),0,SUMPRODUCT(--($I565&gt;'I-Baremo_Regulación_Lapesa'!$B$4:$B$8),--($I565&lt;='I-Baremo_Regulación_Lapesa'!$C$4:$C$8),'I-Baremo_Regulación_Lapesa'!$D$4:$D$8))</f>
        <v>1760</v>
      </c>
      <c r="O565" s="78">
        <f t="shared" si="93"/>
        <v>2514.2857142857142</v>
      </c>
      <c r="P565" s="112">
        <f t="shared" si="94"/>
        <v>55445</v>
      </c>
      <c r="Q565" s="74">
        <f t="shared" si="95"/>
        <v>79207.142857142855</v>
      </c>
      <c r="R565" s="113">
        <f>INDEX('I-Baremo_Legalización'!$D$4:$D$100,MATCH($E565,'I-Baremo_Legalización'!$C$4:$C$100,0),1)</f>
        <v>2038.3500000000001</v>
      </c>
      <c r="S565" s="113" cm="1">
        <f t="array" ref="S565">+INDEX('I-Baremo_Acuerdo_Marco'!$F$2:$F$221,MATCH($C565&amp;$E565&amp;$G565,'I-Baremo_Acuerdo_Marco'!$C$2:$C$221&amp;'I-Baremo_Acuerdo_Marco'!$D$2:$D$221&amp;'I-Baremo_Acuerdo_Marco'!$E$2:$E$221,0))</f>
        <v>30767.011000000002</v>
      </c>
      <c r="T565" s="112">
        <f t="shared" si="100"/>
        <v>88250.361000000004</v>
      </c>
      <c r="U565" s="116">
        <f t="shared" si="96"/>
        <v>112012.50385714286</v>
      </c>
      <c r="V565" s="74" t="str">
        <f t="shared" si="97"/>
        <v>AéreoC2380</v>
      </c>
      <c r="W565" s="148">
        <f>+IF(AND($C565='C-Aux_CA'!$C$7,$D565='C-Aux_CA'!$C$5,$I565&gt;='C-Aux_CA'!$C$14,$H565&gt;='C-Aux_CA'!$C$15),1,0)</f>
        <v>0</v>
      </c>
      <c r="X565" s="148">
        <f t="shared" si="98"/>
        <v>1</v>
      </c>
      <c r="Y565" s="151" cm="1">
        <f t="array" ref="Y565">IF(W565=0,0,SUMPRODUCT(--($T565&gt;='C-BaremoVectorial'!$T$4:$T$1101),--(1=$W$4:$W$1101)))</f>
        <v>0</v>
      </c>
      <c r="Z565" s="151">
        <f t="shared" si="99"/>
        <v>0</v>
      </c>
      <c r="AA565" s="151" cm="1">
        <f t="array" ref="AA565">IF($W565=0,0,SUMPRODUCT(--(1=$W$4:$W$1101),--($U565&gt;='C-BaremoVectorial'!$U$4:$U$1101)))</f>
        <v>0</v>
      </c>
      <c r="AB565" s="21"/>
      <c r="AC565" s="21"/>
      <c r="AD565" s="21"/>
    </row>
    <row r="566" spans="1:30" ht="14.5" x14ac:dyDescent="0.35">
      <c r="A566" s="73">
        <f t="shared" si="90"/>
        <v>124</v>
      </c>
      <c r="B566" s="79" t="s">
        <v>8280</v>
      </c>
      <c r="C566" s="79" t="s">
        <v>8244</v>
      </c>
      <c r="D566" s="79" t="s">
        <v>15</v>
      </c>
      <c r="E566" s="79" t="s">
        <v>46</v>
      </c>
      <c r="F566" s="183">
        <v>2</v>
      </c>
      <c r="G566" s="79" t="s">
        <v>8295</v>
      </c>
      <c r="H566" s="78">
        <f>2*29000</f>
        <v>58000</v>
      </c>
      <c r="I566" s="74" cm="1">
        <f t="array" ref="I566">+INDEX('I-Gasificación'!$G$5:$G$1100,MATCH($C566&amp;$D566&amp;$E566&amp;$G566,'I-Gasificación'!$C$5:$C$1100&amp;'I-Gasificación'!$D$5:$D$1100&amp;'I-Gasificación'!$E$5:$E$1100&amp;'I-Gasificación'!$F$5:$F$1100,0))</f>
        <v>2632</v>
      </c>
      <c r="J566" s="112">
        <f>INDEX('I-Baremo_Depósitos_Lapesa'!$C:$C,MATCH($E566,'I-Baremo_Depósitos_Lapesa'!$B:$B,0),1)</f>
        <v>45448</v>
      </c>
      <c r="K566" s="78">
        <f t="shared" si="91"/>
        <v>64925.71428571429</v>
      </c>
      <c r="L566" s="122">
        <f>INDEX('I-Baremo_VA_Lapesa'!$D$5:$K$66,MATCH($E566,'I-Baremo_VA_Lapesa'!$C$5:$C$66,0),MATCH($G566,'I-Baremo_VA_Lapesa'!$D$4:$K$4,0))</f>
        <v>12787</v>
      </c>
      <c r="M566" s="123">
        <f t="shared" si="92"/>
        <v>18267.142857142859</v>
      </c>
      <c r="N566" s="113" cm="1">
        <f t="array" ref="N566">IF(AND($H566&lt;=4800,$I566&lt;=560),0,SUMPRODUCT(--($I566&gt;'I-Baremo_Regulación_Lapesa'!$B$4:$B$8),--($I566&lt;='I-Baremo_Regulación_Lapesa'!$C$4:$C$8),'I-Baremo_Regulación_Lapesa'!$D$4:$D$8))</f>
        <v>1760</v>
      </c>
      <c r="O566" s="78">
        <f t="shared" si="93"/>
        <v>2514.2857142857142</v>
      </c>
      <c r="P566" s="112">
        <f t="shared" si="94"/>
        <v>59995</v>
      </c>
      <c r="Q566" s="74">
        <f t="shared" si="95"/>
        <v>85707.142857142855</v>
      </c>
      <c r="R566" s="113">
        <f>INDEX('I-Baremo_Legalización'!$D$4:$D$100,MATCH($E566,'I-Baremo_Legalización'!$C$4:$C$100,0),1)</f>
        <v>2038.3500000000001</v>
      </c>
      <c r="S566" s="113" cm="1">
        <f t="array" ref="S566">+INDEX('I-Baremo_Acuerdo_Marco'!$F$2:$F$221,MATCH($C566&amp;$E566&amp;$G566,'I-Baremo_Acuerdo_Marco'!$C$2:$C$221&amp;'I-Baremo_Acuerdo_Marco'!$D$2:$D$221&amp;'I-Baremo_Acuerdo_Marco'!$E$2:$E$221,0))</f>
        <v>31984.710999999999</v>
      </c>
      <c r="T566" s="112">
        <f t="shared" si="100"/>
        <v>94018.061000000002</v>
      </c>
      <c r="U566" s="116">
        <f t="shared" si="96"/>
        <v>119730.20385714286</v>
      </c>
      <c r="V566" s="74" t="str">
        <f t="shared" si="97"/>
        <v>AéreoC2632</v>
      </c>
      <c r="W566" s="148">
        <f>+IF(AND($C566='C-Aux_CA'!$C$7,$D566='C-Aux_CA'!$C$5,$I566&gt;='C-Aux_CA'!$C$14,$H566&gt;='C-Aux_CA'!$C$15),1,0)</f>
        <v>0</v>
      </c>
      <c r="X566" s="148">
        <f t="shared" si="98"/>
        <v>1</v>
      </c>
      <c r="Y566" s="151" cm="1">
        <f t="array" ref="Y566">IF(W566=0,0,SUMPRODUCT(--($T566&gt;='C-BaremoVectorial'!$T$4:$T$1101),--(1=$W$4:$W$1101)))</f>
        <v>0</v>
      </c>
      <c r="Z566" s="151">
        <f t="shared" si="99"/>
        <v>0</v>
      </c>
      <c r="AA566" s="151" cm="1">
        <f t="array" ref="AA566">IF($W566=0,0,SUMPRODUCT(--(1=$W$4:$W$1101),--($U566&gt;='C-BaremoVectorial'!$U$4:$U$1101)))</f>
        <v>0</v>
      </c>
      <c r="AB566" s="21"/>
      <c r="AC566" s="21"/>
      <c r="AD566" s="21"/>
    </row>
    <row r="567" spans="1:30" ht="14.5" x14ac:dyDescent="0.35">
      <c r="A567" s="73">
        <f t="shared" si="90"/>
        <v>125</v>
      </c>
      <c r="B567" s="79" t="s">
        <v>8280</v>
      </c>
      <c r="C567" s="79" t="s">
        <v>8244</v>
      </c>
      <c r="D567" s="79" t="s">
        <v>15</v>
      </c>
      <c r="E567" s="79" t="s">
        <v>47</v>
      </c>
      <c r="F567" s="183">
        <v>2</v>
      </c>
      <c r="G567" s="79" t="s">
        <v>8295</v>
      </c>
      <c r="H567" s="78">
        <f>2*34000</f>
        <v>68000</v>
      </c>
      <c r="I567" s="74" cm="1">
        <f t="array" ref="I567">+INDEX('I-Gasificación'!$G$5:$G$1100,MATCH($C567&amp;$D567&amp;$E567&amp;$G567,'I-Gasificación'!$C$5:$C$1100&amp;'I-Gasificación'!$D$5:$D$1100&amp;'I-Gasificación'!$E$5:$E$1100&amp;'I-Gasificación'!$F$5:$F$1100,0))</f>
        <v>2884</v>
      </c>
      <c r="J567" s="112">
        <f>INDEX('I-Baremo_Depósitos_Lapesa'!$C:$C,MATCH($E567,'I-Baremo_Depósitos_Lapesa'!$B:$B,0),1)</f>
        <v>50478</v>
      </c>
      <c r="K567" s="78">
        <f t="shared" si="91"/>
        <v>72111.42857142858</v>
      </c>
      <c r="L567" s="122">
        <f>INDEX('I-Baremo_VA_Lapesa'!$D$5:$K$66,MATCH($E567,'I-Baremo_VA_Lapesa'!$C$5:$C$66,0),MATCH($G567,'I-Baremo_VA_Lapesa'!$D$4:$K$4,0))</f>
        <v>12787</v>
      </c>
      <c r="M567" s="123">
        <f t="shared" si="92"/>
        <v>18267.142857142859</v>
      </c>
      <c r="N567" s="113" cm="1">
        <f t="array" ref="N567">IF(AND($H567&lt;=4800,$I567&lt;=560),0,SUMPRODUCT(--($I567&gt;'I-Baremo_Regulación_Lapesa'!$B$4:$B$8),--($I567&lt;='I-Baremo_Regulación_Lapesa'!$C$4:$C$8),'I-Baremo_Regulación_Lapesa'!$D$4:$D$8))</f>
        <v>1760</v>
      </c>
      <c r="O567" s="78">
        <f t="shared" si="93"/>
        <v>2514.2857142857142</v>
      </c>
      <c r="P567" s="112">
        <f t="shared" si="94"/>
        <v>65025</v>
      </c>
      <c r="Q567" s="74">
        <f t="shared" si="95"/>
        <v>92892.857142857145</v>
      </c>
      <c r="R567" s="113">
        <f>INDEX('I-Baremo_Legalización'!$D$4:$D$100,MATCH($E567,'I-Baremo_Legalización'!$C$4:$C$100,0),1)</f>
        <v>3215.3500000000004</v>
      </c>
      <c r="S567" s="113" cm="1">
        <f t="array" ref="S567">+INDEX('I-Baremo_Acuerdo_Marco'!$F$2:$F$221,MATCH($C567&amp;$E567&amp;$G567,'I-Baremo_Acuerdo_Marco'!$C$2:$C$221&amp;'I-Baremo_Acuerdo_Marco'!$D$2:$D$221&amp;'I-Baremo_Acuerdo_Marco'!$E$2:$E$221,0))</f>
        <v>35948.231</v>
      </c>
      <c r="T567" s="112">
        <f t="shared" si="100"/>
        <v>104188.58100000001</v>
      </c>
      <c r="U567" s="116">
        <f t="shared" si="96"/>
        <v>132056.43814285717</v>
      </c>
      <c r="V567" s="74" t="str">
        <f t="shared" si="97"/>
        <v>AéreoC2884</v>
      </c>
      <c r="W567" s="148">
        <f>+IF(AND($C567='C-Aux_CA'!$C$7,$D567='C-Aux_CA'!$C$5,$I567&gt;='C-Aux_CA'!$C$14,$H567&gt;='C-Aux_CA'!$C$15),1,0)</f>
        <v>0</v>
      </c>
      <c r="X567" s="148">
        <f t="shared" si="98"/>
        <v>1</v>
      </c>
      <c r="Y567" s="151" cm="1">
        <f t="array" ref="Y567">IF(W567=0,0,SUMPRODUCT(--($T567&gt;='C-BaremoVectorial'!$T$4:$T$1101),--(1=$W$4:$W$1101)))</f>
        <v>0</v>
      </c>
      <c r="Z567" s="151">
        <f t="shared" si="99"/>
        <v>0</v>
      </c>
      <c r="AA567" s="151" cm="1">
        <f t="array" ref="AA567">IF($W567=0,0,SUMPRODUCT(--(1=$W$4:$W$1101),--($U567&gt;='C-BaremoVectorial'!$U$4:$U$1101)))</f>
        <v>0</v>
      </c>
      <c r="AB567" s="21"/>
      <c r="AC567" s="21"/>
      <c r="AD567" s="21"/>
    </row>
    <row r="568" spans="1:30" ht="14.5" x14ac:dyDescent="0.35">
      <c r="A568" s="73">
        <f t="shared" si="90"/>
        <v>126</v>
      </c>
      <c r="B568" s="79" t="s">
        <v>8280</v>
      </c>
      <c r="C568" s="79" t="s">
        <v>8244</v>
      </c>
      <c r="D568" s="79" t="s">
        <v>15</v>
      </c>
      <c r="E568" s="79" t="s">
        <v>48</v>
      </c>
      <c r="F568" s="183">
        <v>2</v>
      </c>
      <c r="G568" s="79" t="s">
        <v>8295</v>
      </c>
      <c r="H568" s="78">
        <f>2*33000</f>
        <v>66000</v>
      </c>
      <c r="I568" s="74" cm="1">
        <f t="array" ref="I568">+INDEX('I-Gasificación'!$G$5:$G$1100,MATCH($C568&amp;$D568&amp;$E568&amp;$G568,'I-Gasificación'!$C$5:$C$1100&amp;'I-Gasificación'!$D$5:$D$1100&amp;'I-Gasificación'!$E$5:$E$1100&amp;'I-Gasificación'!$F$5:$F$1100,0))</f>
        <v>2520</v>
      </c>
      <c r="J568" s="112">
        <f>INDEX('I-Baremo_Depósitos_Lapesa'!$C:$C,MATCH($E568,'I-Baremo_Depósitos_Lapesa'!$B:$B,0),1)</f>
        <v>67416</v>
      </c>
      <c r="K568" s="78">
        <f t="shared" si="91"/>
        <v>96308.571428571435</v>
      </c>
      <c r="L568" s="122">
        <f>INDEX('I-Baremo_VA_Lapesa'!$D$5:$K$66,MATCH($E568,'I-Baremo_VA_Lapesa'!$C$5:$C$66,0),MATCH($G568,'I-Baremo_VA_Lapesa'!$D$4:$K$4,0))</f>
        <v>12787</v>
      </c>
      <c r="M568" s="123">
        <f t="shared" si="92"/>
        <v>18267.142857142859</v>
      </c>
      <c r="N568" s="113" cm="1">
        <f t="array" ref="N568">IF(AND($H568&lt;=4800,$I568&lt;=560),0,SUMPRODUCT(--($I568&gt;'I-Baremo_Regulación_Lapesa'!$B$4:$B$8),--($I568&lt;='I-Baremo_Regulación_Lapesa'!$C$4:$C$8),'I-Baremo_Regulación_Lapesa'!$D$4:$D$8))</f>
        <v>1760</v>
      </c>
      <c r="O568" s="78">
        <f t="shared" si="93"/>
        <v>2514.2857142857142</v>
      </c>
      <c r="P568" s="112">
        <f t="shared" si="94"/>
        <v>81963</v>
      </c>
      <c r="Q568" s="74">
        <f t="shared" si="95"/>
        <v>117090</v>
      </c>
      <c r="R568" s="113">
        <f>INDEX('I-Baremo_Legalización'!$D$4:$D$100,MATCH($E568,'I-Baremo_Legalización'!$C$4:$C$100,0),1)</f>
        <v>3215.3500000000004</v>
      </c>
      <c r="S568" s="113" cm="1">
        <f t="array" ref="S568">+INDEX('I-Baremo_Acuerdo_Marco'!$F$2:$F$221,MATCH($C568&amp;$E568&amp;$G568,'I-Baremo_Acuerdo_Marco'!$C$2:$C$221&amp;'I-Baremo_Acuerdo_Marco'!$D$2:$D$221&amp;'I-Baremo_Acuerdo_Marco'!$E$2:$E$221,0))</f>
        <v>35124.330999999998</v>
      </c>
      <c r="T568" s="112">
        <f t="shared" si="100"/>
        <v>120302.68100000001</v>
      </c>
      <c r="U568" s="116">
        <f t="shared" si="96"/>
        <v>155429.68100000001</v>
      </c>
      <c r="V568" s="74" t="str">
        <f t="shared" si="97"/>
        <v>AéreoC2520</v>
      </c>
      <c r="W568" s="148">
        <f>+IF(AND($C568='C-Aux_CA'!$C$7,$D568='C-Aux_CA'!$C$5,$I568&gt;='C-Aux_CA'!$C$14,$H568&gt;='C-Aux_CA'!$C$15),1,0)</f>
        <v>0</v>
      </c>
      <c r="X568" s="148">
        <f t="shared" si="98"/>
        <v>1</v>
      </c>
      <c r="Y568" s="151" cm="1">
        <f t="array" ref="Y568">IF(W568=0,0,SUMPRODUCT(--($T568&gt;='C-BaremoVectorial'!$T$4:$T$1101),--(1=$W$4:$W$1101)))</f>
        <v>0</v>
      </c>
      <c r="Z568" s="151">
        <f t="shared" si="99"/>
        <v>0</v>
      </c>
      <c r="AA568" s="151" cm="1">
        <f t="array" ref="AA568">IF($W568=0,0,SUMPRODUCT(--(1=$W$4:$W$1101),--($U568&gt;='C-BaremoVectorial'!$U$4:$U$1101)))</f>
        <v>0</v>
      </c>
      <c r="AB568" s="21"/>
      <c r="AC568" s="21"/>
      <c r="AD568" s="21"/>
    </row>
    <row r="569" spans="1:30" ht="14.5" x14ac:dyDescent="0.35">
      <c r="A569" s="73">
        <f t="shared" si="90"/>
        <v>127</v>
      </c>
      <c r="B569" s="79" t="s">
        <v>8280</v>
      </c>
      <c r="C569" s="79" t="s">
        <v>8244</v>
      </c>
      <c r="D569" s="79" t="s">
        <v>15</v>
      </c>
      <c r="E569" s="79" t="s">
        <v>49</v>
      </c>
      <c r="F569" s="183">
        <v>2</v>
      </c>
      <c r="G569" s="79" t="s">
        <v>8295</v>
      </c>
      <c r="H569" s="78">
        <f>2*50000</f>
        <v>100000</v>
      </c>
      <c r="I569" s="74" cm="1">
        <f t="array" ref="I569">+INDEX('I-Gasificación'!$G$5:$G$1100,MATCH($C569&amp;$D569&amp;$E569&amp;$G569,'I-Gasificación'!$C$5:$C$1100&amp;'I-Gasificación'!$D$5:$D$1100&amp;'I-Gasificación'!$E$5:$E$1100&amp;'I-Gasificación'!$F$5:$F$1100,0))</f>
        <v>3276</v>
      </c>
      <c r="J569" s="112">
        <f>INDEX('I-Baremo_Depósitos_Lapesa'!$C:$C,MATCH($E569,'I-Baremo_Depósitos_Lapesa'!$B:$B,0),1)</f>
        <v>88888</v>
      </c>
      <c r="K569" s="78">
        <f t="shared" si="91"/>
        <v>126982.85714285714</v>
      </c>
      <c r="L569" s="122">
        <f>INDEX('I-Baremo_VA_Lapesa'!$D$5:$K$66,MATCH($E569,'I-Baremo_VA_Lapesa'!$C$5:$C$66,0),MATCH($G569,'I-Baremo_VA_Lapesa'!$D$4:$K$4,0))</f>
        <v>12787</v>
      </c>
      <c r="M569" s="123">
        <f t="shared" si="92"/>
        <v>18267.142857142859</v>
      </c>
      <c r="N569" s="113" cm="1">
        <f t="array" ref="N569">IF(AND($H569&lt;=4800,$I569&lt;=560),0,SUMPRODUCT(--($I569&gt;'I-Baremo_Regulación_Lapesa'!$B$4:$B$8),--($I569&lt;='I-Baremo_Regulación_Lapesa'!$C$4:$C$8),'I-Baremo_Regulación_Lapesa'!$D$4:$D$8))</f>
        <v>1760</v>
      </c>
      <c r="O569" s="78">
        <f t="shared" si="93"/>
        <v>2514.2857142857142</v>
      </c>
      <c r="P569" s="112">
        <f t="shared" si="94"/>
        <v>103435</v>
      </c>
      <c r="Q569" s="74">
        <f t="shared" si="95"/>
        <v>147764.28571428571</v>
      </c>
      <c r="R569" s="113">
        <f>INDEX('I-Baremo_Legalización'!$D$4:$D$100,MATCH($E569,'I-Baremo_Legalización'!$C$4:$C$100,0),1)</f>
        <v>3215.3500000000004</v>
      </c>
      <c r="S569" s="113" cm="1">
        <f t="array" ref="S569">+INDEX('I-Baremo_Acuerdo_Marco'!$F$2:$F$221,MATCH($C569&amp;$E569&amp;$G569,'I-Baremo_Acuerdo_Marco'!$C$2:$C$221&amp;'I-Baremo_Acuerdo_Marco'!$D$2:$D$221&amp;'I-Baremo_Acuerdo_Marco'!$E$2:$E$221,0))</f>
        <v>39287.831000000006</v>
      </c>
      <c r="T569" s="112">
        <f t="shared" si="100"/>
        <v>145938.18100000001</v>
      </c>
      <c r="U569" s="116">
        <f t="shared" si="96"/>
        <v>190267.46671428572</v>
      </c>
      <c r="V569" s="74" t="str">
        <f t="shared" si="97"/>
        <v>AéreoC3276</v>
      </c>
      <c r="W569" s="148">
        <f>+IF(AND($C569='C-Aux_CA'!$C$7,$D569='C-Aux_CA'!$C$5,$I569&gt;='C-Aux_CA'!$C$14,$H569&gt;='C-Aux_CA'!$C$15),1,0)</f>
        <v>0</v>
      </c>
      <c r="X569" s="148">
        <f t="shared" si="98"/>
        <v>1</v>
      </c>
      <c r="Y569" s="151" cm="1">
        <f t="array" ref="Y569">IF(W569=0,0,SUMPRODUCT(--($T569&gt;='C-BaremoVectorial'!$T$4:$T$1101),--(1=$W$4:$W$1101)))</f>
        <v>0</v>
      </c>
      <c r="Z569" s="151">
        <f t="shared" si="99"/>
        <v>0</v>
      </c>
      <c r="AA569" s="151" cm="1">
        <f t="array" ref="AA569">IF($W569=0,0,SUMPRODUCT(--(1=$W$4:$W$1101),--($U569&gt;='C-BaremoVectorial'!$U$4:$U$1101)))</f>
        <v>0</v>
      </c>
      <c r="AB569" s="21"/>
      <c r="AC569" s="21"/>
      <c r="AD569" s="21"/>
    </row>
    <row r="570" spans="1:30" ht="14.5" x14ac:dyDescent="0.35">
      <c r="A570" s="73">
        <f t="shared" si="90"/>
        <v>128</v>
      </c>
      <c r="B570" s="79" t="s">
        <v>8280</v>
      </c>
      <c r="C570" s="79" t="s">
        <v>8244</v>
      </c>
      <c r="D570" s="79" t="s">
        <v>15</v>
      </c>
      <c r="E570" s="79" t="s">
        <v>50</v>
      </c>
      <c r="F570" s="183">
        <v>2</v>
      </c>
      <c r="G570" s="79" t="s">
        <v>8295</v>
      </c>
      <c r="H570" s="78">
        <f>2*59000</f>
        <v>118000</v>
      </c>
      <c r="I570" s="74" cm="1">
        <f t="array" ref="I570">+INDEX('I-Gasificación'!$G$5:$G$1100,MATCH($C570&amp;$D570&amp;$E570&amp;$G570,'I-Gasificación'!$C$5:$C$1100&amp;'I-Gasificación'!$D$5:$D$1100&amp;'I-Gasificación'!$E$5:$E$1100&amp;'I-Gasificación'!$F$5:$F$1100,0))</f>
        <v>3724</v>
      </c>
      <c r="J570" s="112">
        <f>INDEX('I-Baremo_Depósitos_Lapesa'!$C:$C,MATCH($E570,'I-Baremo_Depósitos_Lapesa'!$B:$B,0),1)</f>
        <v>108492</v>
      </c>
      <c r="K570" s="78">
        <f t="shared" si="91"/>
        <v>154988.57142857145</v>
      </c>
      <c r="L570" s="122">
        <f>INDEX('I-Baremo_VA_Lapesa'!$D$5:$K$66,MATCH($E570,'I-Baremo_VA_Lapesa'!$C$5:$C$66,0),MATCH($G570,'I-Baremo_VA_Lapesa'!$D$4:$K$4,0))</f>
        <v>12787</v>
      </c>
      <c r="M570" s="123">
        <f t="shared" si="92"/>
        <v>18267.142857142859</v>
      </c>
      <c r="N570" s="113" cm="1">
        <f t="array" ref="N570">IF(AND($H570&lt;=4800,$I570&lt;=560),0,SUMPRODUCT(--($I570&gt;'I-Baremo_Regulación_Lapesa'!$B$4:$B$8),--($I570&lt;='I-Baremo_Regulación_Lapesa'!$C$4:$C$8),'I-Baremo_Regulación_Lapesa'!$D$4:$D$8))</f>
        <v>1760</v>
      </c>
      <c r="O570" s="78">
        <f t="shared" si="93"/>
        <v>2514.2857142857142</v>
      </c>
      <c r="P570" s="112">
        <f t="shared" si="94"/>
        <v>123039</v>
      </c>
      <c r="Q570" s="74">
        <f t="shared" si="95"/>
        <v>175770.00000000003</v>
      </c>
      <c r="R570" s="113">
        <f>INDEX('I-Baremo_Legalización'!$D$4:$D$100,MATCH($E570,'I-Baremo_Legalización'!$C$4:$C$100,0),1)</f>
        <v>3215.3500000000004</v>
      </c>
      <c r="S570" s="113" cm="1">
        <f t="array" ref="S570">+INDEX('I-Baremo_Acuerdo_Marco'!$F$2:$F$221,MATCH($C570&amp;$E570&amp;$G570,'I-Baremo_Acuerdo_Marco'!$C$2:$C$221&amp;'I-Baremo_Acuerdo_Marco'!$D$2:$D$221&amp;'I-Baremo_Acuerdo_Marco'!$E$2:$E$221,0))</f>
        <v>42187.431000000004</v>
      </c>
      <c r="T570" s="112">
        <f t="shared" si="100"/>
        <v>168441.78100000002</v>
      </c>
      <c r="U570" s="116">
        <f t="shared" si="96"/>
        <v>221172.78100000005</v>
      </c>
      <c r="V570" s="74" t="str">
        <f t="shared" si="97"/>
        <v>AéreoC3724</v>
      </c>
      <c r="W570" s="148">
        <f>+IF(AND($C570='C-Aux_CA'!$C$7,$D570='C-Aux_CA'!$C$5,$I570&gt;='C-Aux_CA'!$C$14,$H570&gt;='C-Aux_CA'!$C$15),1,0)</f>
        <v>0</v>
      </c>
      <c r="X570" s="148">
        <f t="shared" si="98"/>
        <v>1</v>
      </c>
      <c r="Y570" s="151" cm="1">
        <f t="array" ref="Y570">IF(W570=0,0,SUMPRODUCT(--($T570&gt;='C-BaremoVectorial'!$T$4:$T$1101),--(1=$W$4:$W$1101)))</f>
        <v>0</v>
      </c>
      <c r="Z570" s="151">
        <f t="shared" si="99"/>
        <v>0</v>
      </c>
      <c r="AA570" s="151" cm="1">
        <f t="array" ref="AA570">IF($W570=0,0,SUMPRODUCT(--(1=$W$4:$W$1101),--($U570&gt;='C-BaremoVectorial'!$U$4:$U$1101)))</f>
        <v>0</v>
      </c>
      <c r="AB570" s="21"/>
      <c r="AC570" s="21"/>
      <c r="AD570" s="21"/>
    </row>
    <row r="571" spans="1:30" ht="14.5" x14ac:dyDescent="0.35">
      <c r="A571" s="73">
        <f t="shared" si="90"/>
        <v>129</v>
      </c>
      <c r="B571" s="79" t="s">
        <v>8280</v>
      </c>
      <c r="C571" s="79" t="s">
        <v>8244</v>
      </c>
      <c r="D571" s="79" t="s">
        <v>15</v>
      </c>
      <c r="E571" s="79" t="s">
        <v>51</v>
      </c>
      <c r="F571" s="183">
        <v>2</v>
      </c>
      <c r="G571" s="79" t="s">
        <v>8295</v>
      </c>
      <c r="H571" s="78">
        <f>2*50000</f>
        <v>100000</v>
      </c>
      <c r="I571" s="74" cm="1">
        <f t="array" ref="I571">+INDEX('I-Gasificación'!$G$5:$G$1100,MATCH($C571&amp;$D571&amp;$E571&amp;$G571,'I-Gasificación'!$C$5:$C$1100&amp;'I-Gasificación'!$D$5:$D$1100&amp;'I-Gasificación'!$E$5:$E$1100&amp;'I-Gasificación'!$F$5:$F$1100,0))</f>
        <v>3108</v>
      </c>
      <c r="J571" s="112">
        <f>INDEX('I-Baremo_Depósitos_Lapesa'!$C:$C,MATCH($E571,'I-Baremo_Depósitos_Lapesa'!$B:$B,0),1)</f>
        <v>90864</v>
      </c>
      <c r="K571" s="78">
        <f t="shared" si="91"/>
        <v>129805.71428571429</v>
      </c>
      <c r="L571" s="122">
        <f>INDEX('I-Baremo_VA_Lapesa'!$D$5:$K$66,MATCH($E571,'I-Baremo_VA_Lapesa'!$C$5:$C$66,0),MATCH($G571,'I-Baremo_VA_Lapesa'!$D$4:$K$4,0))</f>
        <v>12787</v>
      </c>
      <c r="M571" s="123">
        <f t="shared" si="92"/>
        <v>18267.142857142859</v>
      </c>
      <c r="N571" s="113" cm="1">
        <f t="array" ref="N571">IF(AND($H571&lt;=4800,$I571&lt;=560),0,SUMPRODUCT(--($I571&gt;'I-Baremo_Regulación_Lapesa'!$B$4:$B$8),--($I571&lt;='I-Baremo_Regulación_Lapesa'!$C$4:$C$8),'I-Baremo_Regulación_Lapesa'!$D$4:$D$8))</f>
        <v>1760</v>
      </c>
      <c r="O571" s="78">
        <f t="shared" si="93"/>
        <v>2514.2857142857142</v>
      </c>
      <c r="P571" s="112">
        <f t="shared" si="94"/>
        <v>105411</v>
      </c>
      <c r="Q571" s="74">
        <f t="shared" si="95"/>
        <v>150587.14285714287</v>
      </c>
      <c r="R571" s="113">
        <f>INDEX('I-Baremo_Legalización'!$D$4:$D$100,MATCH($E571,'I-Baremo_Legalización'!$C$4:$C$100,0),1)</f>
        <v>3215.3500000000004</v>
      </c>
      <c r="S571" s="113" cm="1">
        <f t="array" ref="S571">+INDEX('I-Baremo_Acuerdo_Marco'!$F$2:$F$221,MATCH($C571&amp;$E571&amp;$G571,'I-Baremo_Acuerdo_Marco'!$C$2:$C$221&amp;'I-Baremo_Acuerdo_Marco'!$D$2:$D$221&amp;'I-Baremo_Acuerdo_Marco'!$E$2:$E$221,0))</f>
        <v>39625.531000000003</v>
      </c>
      <c r="T571" s="112">
        <f t="shared" si="100"/>
        <v>148251.88099999999</v>
      </c>
      <c r="U571" s="116">
        <f t="shared" si="96"/>
        <v>193428.02385714289</v>
      </c>
      <c r="V571" s="74" t="str">
        <f t="shared" si="97"/>
        <v>AéreoC3108</v>
      </c>
      <c r="W571" s="148">
        <f>+IF(AND($C571='C-Aux_CA'!$C$7,$D571='C-Aux_CA'!$C$5,$I571&gt;='C-Aux_CA'!$C$14,$H571&gt;='C-Aux_CA'!$C$15),1,0)</f>
        <v>0</v>
      </c>
      <c r="X571" s="148">
        <f t="shared" si="98"/>
        <v>1</v>
      </c>
      <c r="Y571" s="151" cm="1">
        <f t="array" ref="Y571">IF(W571=0,0,SUMPRODUCT(--($T571&gt;='C-BaremoVectorial'!$T$4:$T$1101),--(1=$W$4:$W$1101)))</f>
        <v>0</v>
      </c>
      <c r="Z571" s="151">
        <f t="shared" si="99"/>
        <v>0</v>
      </c>
      <c r="AA571" s="151" cm="1">
        <f t="array" ref="AA571">IF($W571=0,0,SUMPRODUCT(--(1=$W$4:$W$1101),--($U571&gt;='C-BaremoVectorial'!$U$4:$U$1101)))</f>
        <v>0</v>
      </c>
      <c r="AB571" s="21"/>
      <c r="AC571" s="21"/>
      <c r="AD571" s="21"/>
    </row>
    <row r="572" spans="1:30" ht="14.5" x14ac:dyDescent="0.35">
      <c r="A572" s="73">
        <f t="shared" si="90"/>
        <v>130</v>
      </c>
      <c r="B572" s="79" t="s">
        <v>8280</v>
      </c>
      <c r="C572" s="79" t="s">
        <v>8244</v>
      </c>
      <c r="D572" s="79" t="s">
        <v>15</v>
      </c>
      <c r="E572" s="79" t="s">
        <v>52</v>
      </c>
      <c r="F572" s="183">
        <v>2</v>
      </c>
      <c r="G572" s="79" t="s">
        <v>8295</v>
      </c>
      <c r="H572" s="78">
        <f>2*69000</f>
        <v>138000</v>
      </c>
      <c r="I572" s="74" cm="1">
        <f t="array" ref="I572">+INDEX('I-Gasificación'!$G$5:$G$1100,MATCH($C572&amp;$D572&amp;$E572&amp;$G572,'I-Gasificación'!$C$5:$C$1100&amp;'I-Gasificación'!$D$5:$D$1100&amp;'I-Gasificación'!$E$5:$E$1100&amp;'I-Gasificación'!$F$5:$F$1100,0))</f>
        <v>4144</v>
      </c>
      <c r="J572" s="112">
        <f>INDEX('I-Baremo_Depósitos_Lapesa'!$C:$C,MATCH($E572,'I-Baremo_Depósitos_Lapesa'!$B:$B,0),1)</f>
        <v>134294</v>
      </c>
      <c r="K572" s="78">
        <f t="shared" si="91"/>
        <v>191848.57142857145</v>
      </c>
      <c r="L572" s="122">
        <f>INDEX('I-Baremo_VA_Lapesa'!$D$5:$K$66,MATCH($E572,'I-Baremo_VA_Lapesa'!$C$5:$C$66,0),MATCH($G572,'I-Baremo_VA_Lapesa'!$D$4:$K$4,0))</f>
        <v>12787</v>
      </c>
      <c r="M572" s="123">
        <f t="shared" si="92"/>
        <v>18267.142857142859</v>
      </c>
      <c r="N572" s="113" cm="1">
        <f t="array" ref="N572">IF(AND($H572&lt;=4800,$I572&lt;=560),0,SUMPRODUCT(--($I572&gt;'I-Baremo_Regulación_Lapesa'!$B$4:$B$8),--($I572&lt;='I-Baremo_Regulación_Lapesa'!$C$4:$C$8),'I-Baremo_Regulación_Lapesa'!$D$4:$D$8))</f>
        <v>1760</v>
      </c>
      <c r="O572" s="78">
        <f t="shared" si="93"/>
        <v>2514.2857142857142</v>
      </c>
      <c r="P572" s="112">
        <f t="shared" si="94"/>
        <v>148841</v>
      </c>
      <c r="Q572" s="74">
        <f t="shared" si="95"/>
        <v>212630.00000000003</v>
      </c>
      <c r="R572" s="113">
        <f>INDEX('I-Baremo_Legalización'!$D$4:$D$100,MATCH($E572,'I-Baremo_Legalización'!$C$4:$C$100,0),1)</f>
        <v>3215.3500000000004</v>
      </c>
      <c r="S572" s="113" cm="1">
        <f t="array" ref="S572">+INDEX('I-Baremo_Acuerdo_Marco'!$F$2:$F$221,MATCH($C572&amp;$E572&amp;$G572,'I-Baremo_Acuerdo_Marco'!$C$2:$C$221&amp;'I-Baremo_Acuerdo_Marco'!$D$2:$D$221&amp;'I-Baremo_Acuerdo_Marco'!$E$2:$E$221,0))</f>
        <v>42187.431000000004</v>
      </c>
      <c r="T572" s="112">
        <f t="shared" si="100"/>
        <v>194243.78100000002</v>
      </c>
      <c r="U572" s="116">
        <f t="shared" si="96"/>
        <v>258032.78100000005</v>
      </c>
      <c r="V572" s="74" t="str">
        <f t="shared" si="97"/>
        <v>AéreoC4144</v>
      </c>
      <c r="W572" s="148">
        <f>+IF(AND($C572='C-Aux_CA'!$C$7,$D572='C-Aux_CA'!$C$5,$I572&gt;='C-Aux_CA'!$C$14,$H572&gt;='C-Aux_CA'!$C$15),1,0)</f>
        <v>0</v>
      </c>
      <c r="X572" s="148">
        <f t="shared" si="98"/>
        <v>1</v>
      </c>
      <c r="Y572" s="151" cm="1">
        <f t="array" ref="Y572">IF(W572=0,0,SUMPRODUCT(--($T572&gt;='C-BaremoVectorial'!$T$4:$T$1101),--(1=$W$4:$W$1101)))</f>
        <v>0</v>
      </c>
      <c r="Z572" s="151">
        <f t="shared" si="99"/>
        <v>0</v>
      </c>
      <c r="AA572" s="151" cm="1">
        <f t="array" ref="AA572">IF($W572=0,0,SUMPRODUCT(--(1=$W$4:$W$1101),--($U572&gt;='C-BaremoVectorial'!$U$4:$U$1101)))</f>
        <v>0</v>
      </c>
      <c r="AB572" s="21"/>
      <c r="AC572" s="21"/>
      <c r="AD572" s="21"/>
    </row>
    <row r="573" spans="1:30" ht="14.5" x14ac:dyDescent="0.35">
      <c r="A573" s="73">
        <f t="shared" ref="A573:A636" si="101">+A572+1</f>
        <v>131</v>
      </c>
      <c r="B573" s="79" t="s">
        <v>8281</v>
      </c>
      <c r="C573" s="79" t="s">
        <v>8244</v>
      </c>
      <c r="D573" s="79" t="s">
        <v>15</v>
      </c>
      <c r="E573" s="79" t="s">
        <v>41</v>
      </c>
      <c r="F573" s="183">
        <v>2</v>
      </c>
      <c r="G573" s="79" t="s">
        <v>8296</v>
      </c>
      <c r="H573" s="78">
        <f>2*13000</f>
        <v>26000</v>
      </c>
      <c r="I573" s="74" cm="1">
        <f t="array" ref="I573">+INDEX('I-Gasificación'!$G$5:$G$1100,MATCH($C573&amp;$D573&amp;$E573&amp;$G573,'I-Gasificación'!$C$5:$C$1100&amp;'I-Gasificación'!$D$5:$D$1100&amp;'I-Gasificación'!$E$5:$E$1100&amp;'I-Gasificación'!$F$5:$F$1100,0))</f>
        <v>2772</v>
      </c>
      <c r="J573" s="112">
        <f>INDEX('I-Baremo_Depósitos_Lapesa'!$C:$C,MATCH($E573,'I-Baremo_Depósitos_Lapesa'!$B:$B,0),1)</f>
        <v>21020</v>
      </c>
      <c r="K573" s="78">
        <f t="shared" si="91"/>
        <v>30028.571428571431</v>
      </c>
      <c r="L573" s="122">
        <f>INDEX('I-Baremo_VA_Lapesa'!$D$5:$K$66,MATCH($E573,'I-Baremo_VA_Lapesa'!$C$5:$C$66,0),MATCH($G573,'I-Baremo_VA_Lapesa'!$D$4:$K$4,0))</f>
        <v>16351</v>
      </c>
      <c r="M573" s="123">
        <f t="shared" si="92"/>
        <v>23358.571428571431</v>
      </c>
      <c r="N573" s="113" cm="1">
        <f t="array" ref="N573">IF(AND($H573&lt;=4800,$I573&lt;=560),0,SUMPRODUCT(--($I573&gt;'I-Baremo_Regulación_Lapesa'!$B$4:$B$8),--($I573&lt;='I-Baremo_Regulación_Lapesa'!$C$4:$C$8),'I-Baremo_Regulación_Lapesa'!$D$4:$D$8))</f>
        <v>1760</v>
      </c>
      <c r="O573" s="78">
        <f t="shared" si="93"/>
        <v>2514.2857142857142</v>
      </c>
      <c r="P573" s="112">
        <f t="shared" si="94"/>
        <v>39131</v>
      </c>
      <c r="Q573" s="74">
        <f t="shared" si="95"/>
        <v>55901.42857142858</v>
      </c>
      <c r="R573" s="113">
        <f>INDEX('I-Baremo_Legalización'!$D$4:$D$100,MATCH($E573,'I-Baremo_Legalización'!$C$4:$C$100,0),1)</f>
        <v>2038.3500000000001</v>
      </c>
      <c r="S573" s="113" cm="1">
        <f t="array" ref="S573">+INDEX('I-Baremo_Acuerdo_Marco'!$F$2:$F$221,MATCH($C573&amp;$E573&amp;$G573,'I-Baremo_Acuerdo_Marco'!$C$2:$C$221&amp;'I-Baremo_Acuerdo_Marco'!$D$2:$D$221&amp;'I-Baremo_Acuerdo_Marco'!$E$2:$E$221,0))</f>
        <v>25095.411</v>
      </c>
      <c r="T573" s="112">
        <f t="shared" si="100"/>
        <v>66264.760999999999</v>
      </c>
      <c r="U573" s="116">
        <f t="shared" si="96"/>
        <v>83035.189571428578</v>
      </c>
      <c r="V573" s="74" t="str">
        <f t="shared" si="97"/>
        <v>AéreoC2772</v>
      </c>
      <c r="W573" s="148">
        <f>+IF(AND($C573='C-Aux_CA'!$C$7,$D573='C-Aux_CA'!$C$5,$I573&gt;='C-Aux_CA'!$C$14,$H573&gt;='C-Aux_CA'!$C$15),1,0)</f>
        <v>0</v>
      </c>
      <c r="X573" s="148">
        <f t="shared" si="98"/>
        <v>2</v>
      </c>
      <c r="Y573" s="151" cm="1">
        <f t="array" ref="Y573">IF(W573=0,0,SUMPRODUCT(--($T573&gt;='C-BaremoVectorial'!$T$4:$T$1101),--(1=$W$4:$W$1101)))</f>
        <v>0</v>
      </c>
      <c r="Z573" s="151">
        <f t="shared" si="99"/>
        <v>0</v>
      </c>
      <c r="AA573" s="151" cm="1">
        <f t="array" ref="AA573">IF($W573=0,0,SUMPRODUCT(--(1=$W$4:$W$1101),--($U573&gt;='C-BaremoVectorial'!$U$4:$U$1101)))</f>
        <v>0</v>
      </c>
      <c r="AB573" s="21"/>
      <c r="AC573" s="21"/>
      <c r="AD573" s="21"/>
    </row>
    <row r="574" spans="1:30" ht="14.5" x14ac:dyDescent="0.35">
      <c r="A574" s="73">
        <f t="shared" si="101"/>
        <v>132</v>
      </c>
      <c r="B574" s="79" t="s">
        <v>8281</v>
      </c>
      <c r="C574" s="79" t="s">
        <v>8244</v>
      </c>
      <c r="D574" s="79" t="s">
        <v>15</v>
      </c>
      <c r="E574" s="79" t="s">
        <v>42</v>
      </c>
      <c r="F574" s="183">
        <v>2</v>
      </c>
      <c r="G574" s="79" t="s">
        <v>8296</v>
      </c>
      <c r="H574" s="78">
        <f>2*16000</f>
        <v>32000</v>
      </c>
      <c r="I574" s="74" cm="1">
        <f t="array" ref="I574">+INDEX('I-Gasificación'!$G$5:$G$1100,MATCH($C574&amp;$D574&amp;$E574&amp;$G574,'I-Gasificación'!$C$5:$C$1100&amp;'I-Gasificación'!$D$5:$D$1100&amp;'I-Gasificación'!$E$5:$E$1100&amp;'I-Gasificación'!$F$5:$F$1100,0))</f>
        <v>2968</v>
      </c>
      <c r="J574" s="112">
        <f>INDEX('I-Baremo_Depósitos_Lapesa'!$C:$C,MATCH($E574,'I-Baremo_Depósitos_Lapesa'!$B:$B,0),1)</f>
        <v>25584</v>
      </c>
      <c r="K574" s="78">
        <f t="shared" si="91"/>
        <v>36548.571428571428</v>
      </c>
      <c r="L574" s="122">
        <f>INDEX('I-Baremo_VA_Lapesa'!$D$5:$K$66,MATCH($E574,'I-Baremo_VA_Lapesa'!$C$5:$C$66,0),MATCH($G574,'I-Baremo_VA_Lapesa'!$D$4:$K$4,0))</f>
        <v>16351</v>
      </c>
      <c r="M574" s="123">
        <f t="shared" si="92"/>
        <v>23358.571428571431</v>
      </c>
      <c r="N574" s="113" cm="1">
        <f t="array" ref="N574">IF(AND($H574&lt;=4800,$I574&lt;=560),0,SUMPRODUCT(--($I574&gt;'I-Baremo_Regulación_Lapesa'!$B$4:$B$8),--($I574&lt;='I-Baremo_Regulación_Lapesa'!$C$4:$C$8),'I-Baremo_Regulación_Lapesa'!$D$4:$D$8))</f>
        <v>1760</v>
      </c>
      <c r="O574" s="78">
        <f t="shared" si="93"/>
        <v>2514.2857142857142</v>
      </c>
      <c r="P574" s="112">
        <f t="shared" si="94"/>
        <v>43695</v>
      </c>
      <c r="Q574" s="74">
        <f t="shared" si="95"/>
        <v>62421.428571428572</v>
      </c>
      <c r="R574" s="113">
        <f>INDEX('I-Baremo_Legalización'!$D$4:$D$100,MATCH($E574,'I-Baremo_Legalización'!$C$4:$C$100,0),1)</f>
        <v>2038.3500000000001</v>
      </c>
      <c r="S574" s="113" cm="1">
        <f t="array" ref="S574">+INDEX('I-Baremo_Acuerdo_Marco'!$F$2:$F$221,MATCH($C574&amp;$E574&amp;$G574,'I-Baremo_Acuerdo_Marco'!$C$2:$C$221&amp;'I-Baremo_Acuerdo_Marco'!$D$2:$D$221&amp;'I-Baremo_Acuerdo_Marco'!$E$2:$E$221,0))</f>
        <v>25734.510999999999</v>
      </c>
      <c r="T574" s="112">
        <f t="shared" si="100"/>
        <v>71467.861000000004</v>
      </c>
      <c r="U574" s="116">
        <f t="shared" si="96"/>
        <v>90194.28957142857</v>
      </c>
      <c r="V574" s="74" t="str">
        <f t="shared" si="97"/>
        <v>AéreoC2968</v>
      </c>
      <c r="W574" s="148">
        <f>+IF(AND($C574='C-Aux_CA'!$C$7,$D574='C-Aux_CA'!$C$5,$I574&gt;='C-Aux_CA'!$C$14,$H574&gt;='C-Aux_CA'!$C$15),1,0)</f>
        <v>0</v>
      </c>
      <c r="X574" s="148">
        <f t="shared" si="98"/>
        <v>2</v>
      </c>
      <c r="Y574" s="151" cm="1">
        <f t="array" ref="Y574">IF(W574=0,0,SUMPRODUCT(--($T574&gt;='C-BaremoVectorial'!$T$4:$T$1101),--(1=$W$4:$W$1101)))</f>
        <v>0</v>
      </c>
      <c r="Z574" s="151">
        <f t="shared" si="99"/>
        <v>0</v>
      </c>
      <c r="AA574" s="151" cm="1">
        <f t="array" ref="AA574">IF($W574=0,0,SUMPRODUCT(--(1=$W$4:$W$1101),--($U574&gt;='C-BaremoVectorial'!$U$4:$U$1101)))</f>
        <v>0</v>
      </c>
      <c r="AB574" s="21"/>
      <c r="AC574" s="21"/>
      <c r="AD574" s="21"/>
    </row>
    <row r="575" spans="1:30" ht="14.5" x14ac:dyDescent="0.35">
      <c r="A575" s="73">
        <f t="shared" si="101"/>
        <v>133</v>
      </c>
      <c r="B575" s="79" t="s">
        <v>8281</v>
      </c>
      <c r="C575" s="79" t="s">
        <v>8244</v>
      </c>
      <c r="D575" s="79" t="s">
        <v>15</v>
      </c>
      <c r="E575" s="79" t="s">
        <v>43</v>
      </c>
      <c r="F575" s="183">
        <v>2</v>
      </c>
      <c r="G575" s="79" t="s">
        <v>8296</v>
      </c>
      <c r="H575" s="78">
        <f>2*19000</f>
        <v>38000</v>
      </c>
      <c r="I575" s="74" cm="1">
        <f t="array" ref="I575">+INDEX('I-Gasificación'!$G$5:$G$1100,MATCH($C575&amp;$D575&amp;$E575&amp;$G575,'I-Gasificación'!$C$5:$C$1100&amp;'I-Gasificación'!$D$5:$D$1100&amp;'I-Gasificación'!$E$5:$E$1100&amp;'I-Gasificación'!$F$5:$F$1100,0))</f>
        <v>3164</v>
      </c>
      <c r="J575" s="112">
        <f>INDEX('I-Baremo_Depósitos_Lapesa'!$C:$C,MATCH($E575,'I-Baremo_Depósitos_Lapesa'!$B:$B,0),1)</f>
        <v>27832</v>
      </c>
      <c r="K575" s="78">
        <f t="shared" si="91"/>
        <v>39760</v>
      </c>
      <c r="L575" s="122">
        <f>INDEX('I-Baremo_VA_Lapesa'!$D$5:$K$66,MATCH($E575,'I-Baremo_VA_Lapesa'!$C$5:$C$66,0),MATCH($G575,'I-Baremo_VA_Lapesa'!$D$4:$K$4,0))</f>
        <v>16351</v>
      </c>
      <c r="M575" s="123">
        <f t="shared" si="92"/>
        <v>23358.571428571431</v>
      </c>
      <c r="N575" s="113" cm="1">
        <f t="array" ref="N575">IF(AND($H575&lt;=4800,$I575&lt;=560),0,SUMPRODUCT(--($I575&gt;'I-Baremo_Regulación_Lapesa'!$B$4:$B$8),--($I575&lt;='I-Baremo_Regulación_Lapesa'!$C$4:$C$8),'I-Baremo_Regulación_Lapesa'!$D$4:$D$8))</f>
        <v>1760</v>
      </c>
      <c r="O575" s="78">
        <f t="shared" si="93"/>
        <v>2514.2857142857142</v>
      </c>
      <c r="P575" s="112">
        <f t="shared" si="94"/>
        <v>45943</v>
      </c>
      <c r="Q575" s="74">
        <f t="shared" si="95"/>
        <v>65632.857142857145</v>
      </c>
      <c r="R575" s="113">
        <f>INDEX('I-Baremo_Legalización'!$D$4:$D$100,MATCH($E575,'I-Baremo_Legalización'!$C$4:$C$100,0),1)</f>
        <v>2038.3500000000001</v>
      </c>
      <c r="S575" s="113" cm="1">
        <f t="array" ref="S575">+INDEX('I-Baremo_Acuerdo_Marco'!$F$2:$F$221,MATCH($C575&amp;$E575&amp;$G575,'I-Baremo_Acuerdo_Marco'!$C$2:$C$221&amp;'I-Baremo_Acuerdo_Marco'!$D$2:$D$221&amp;'I-Baremo_Acuerdo_Marco'!$E$2:$E$221,0))</f>
        <v>28681.411</v>
      </c>
      <c r="T575" s="112">
        <f t="shared" si="100"/>
        <v>76662.760999999999</v>
      </c>
      <c r="U575" s="116">
        <f t="shared" si="96"/>
        <v>96352.618142857158</v>
      </c>
      <c r="V575" s="74" t="str">
        <f t="shared" si="97"/>
        <v>AéreoC3164</v>
      </c>
      <c r="W575" s="148">
        <f>+IF(AND($C575='C-Aux_CA'!$C$7,$D575='C-Aux_CA'!$C$5,$I575&gt;='C-Aux_CA'!$C$14,$H575&gt;='C-Aux_CA'!$C$15),1,0)</f>
        <v>0</v>
      </c>
      <c r="X575" s="148">
        <f t="shared" si="98"/>
        <v>2</v>
      </c>
      <c r="Y575" s="151" cm="1">
        <f t="array" ref="Y575">IF(W575=0,0,SUMPRODUCT(--($T575&gt;='C-BaremoVectorial'!$T$4:$T$1101),--(1=$W$4:$W$1101)))</f>
        <v>0</v>
      </c>
      <c r="Z575" s="151">
        <f t="shared" si="99"/>
        <v>0</v>
      </c>
      <c r="AA575" s="151" cm="1">
        <f t="array" ref="AA575">IF($W575=0,0,SUMPRODUCT(--(1=$W$4:$W$1101),--($U575&gt;='C-BaremoVectorial'!$U$4:$U$1101)))</f>
        <v>0</v>
      </c>
      <c r="AB575" s="21"/>
      <c r="AC575" s="21"/>
      <c r="AD575" s="21"/>
    </row>
    <row r="576" spans="1:30" ht="14.5" x14ac:dyDescent="0.35">
      <c r="A576" s="73">
        <f t="shared" si="101"/>
        <v>134</v>
      </c>
      <c r="B576" s="79" t="s">
        <v>8281</v>
      </c>
      <c r="C576" s="79" t="s">
        <v>8244</v>
      </c>
      <c r="D576" s="79" t="s">
        <v>15</v>
      </c>
      <c r="E576" s="79" t="s">
        <v>44</v>
      </c>
      <c r="F576" s="183">
        <v>2</v>
      </c>
      <c r="G576" s="79" t="s">
        <v>8296</v>
      </c>
      <c r="H576" s="78">
        <f>2*22000</f>
        <v>44000</v>
      </c>
      <c r="I576" s="74" cm="1">
        <f t="array" ref="I576">+INDEX('I-Gasificación'!$G$5:$G$1100,MATCH($C576&amp;$D576&amp;$E576&amp;$G576,'I-Gasificación'!$C$5:$C$1100&amp;'I-Gasificación'!$D$5:$D$1100&amp;'I-Gasificación'!$E$5:$E$1100&amp;'I-Gasificación'!$F$5:$F$1100,0))</f>
        <v>3360</v>
      </c>
      <c r="J576" s="112">
        <f>INDEX('I-Baremo_Depósitos_Lapesa'!$C:$C,MATCH($E576,'I-Baremo_Depósitos_Lapesa'!$B:$B,0),1)</f>
        <v>35864</v>
      </c>
      <c r="K576" s="78">
        <f t="shared" si="91"/>
        <v>51234.285714285717</v>
      </c>
      <c r="L576" s="122">
        <f>INDEX('I-Baremo_VA_Lapesa'!$D$5:$K$66,MATCH($E576,'I-Baremo_VA_Lapesa'!$C$5:$C$66,0),MATCH($G576,'I-Baremo_VA_Lapesa'!$D$4:$K$4,0))</f>
        <v>16351</v>
      </c>
      <c r="M576" s="123">
        <f t="shared" si="92"/>
        <v>23358.571428571431</v>
      </c>
      <c r="N576" s="113" cm="1">
        <f t="array" ref="N576">IF(AND($H576&lt;=4800,$I576&lt;=560),0,SUMPRODUCT(--($I576&gt;'I-Baremo_Regulación_Lapesa'!$B$4:$B$8),--($I576&lt;='I-Baremo_Regulación_Lapesa'!$C$4:$C$8),'I-Baremo_Regulación_Lapesa'!$D$4:$D$8))</f>
        <v>1760</v>
      </c>
      <c r="O576" s="78">
        <f t="shared" si="93"/>
        <v>2514.2857142857142</v>
      </c>
      <c r="P576" s="112">
        <f t="shared" si="94"/>
        <v>53975</v>
      </c>
      <c r="Q576" s="74">
        <f t="shared" si="95"/>
        <v>77107.142857142855</v>
      </c>
      <c r="R576" s="113">
        <f>INDEX('I-Baremo_Legalización'!$D$4:$D$100,MATCH($E576,'I-Baremo_Legalización'!$C$4:$C$100,0),1)</f>
        <v>2038.3500000000001</v>
      </c>
      <c r="S576" s="113" cm="1">
        <f t="array" ref="S576">+INDEX('I-Baremo_Acuerdo_Marco'!$F$2:$F$221,MATCH($C576&amp;$E576&amp;$G576,'I-Baremo_Acuerdo_Marco'!$C$2:$C$221&amp;'I-Baremo_Acuerdo_Marco'!$D$2:$D$221&amp;'I-Baremo_Acuerdo_Marco'!$E$2:$E$221,0))</f>
        <v>30229.111000000001</v>
      </c>
      <c r="T576" s="112">
        <f t="shared" si="100"/>
        <v>86242.460999999996</v>
      </c>
      <c r="U576" s="116">
        <f t="shared" si="96"/>
        <v>109374.60385714287</v>
      </c>
      <c r="V576" s="74" t="str">
        <f t="shared" si="97"/>
        <v>AéreoC3360</v>
      </c>
      <c r="W576" s="148">
        <f>+IF(AND($C576='C-Aux_CA'!$C$7,$D576='C-Aux_CA'!$C$5,$I576&gt;='C-Aux_CA'!$C$14,$H576&gt;='C-Aux_CA'!$C$15),1,0)</f>
        <v>0</v>
      </c>
      <c r="X576" s="148">
        <f t="shared" si="98"/>
        <v>2</v>
      </c>
      <c r="Y576" s="151" cm="1">
        <f t="array" ref="Y576">IF(W576=0,0,SUMPRODUCT(--($T576&gt;='C-BaremoVectorial'!$T$4:$T$1101),--(1=$W$4:$W$1101)))</f>
        <v>0</v>
      </c>
      <c r="Z576" s="151">
        <f t="shared" si="99"/>
        <v>0</v>
      </c>
      <c r="AA576" s="151" cm="1">
        <f t="array" ref="AA576">IF($W576=0,0,SUMPRODUCT(--(1=$W$4:$W$1101),--($U576&gt;='C-BaremoVectorial'!$U$4:$U$1101)))</f>
        <v>0</v>
      </c>
      <c r="AB576" s="21"/>
      <c r="AC576" s="21"/>
      <c r="AD576" s="21"/>
    </row>
    <row r="577" spans="1:30" ht="14.5" x14ac:dyDescent="0.35">
      <c r="A577" s="73">
        <f t="shared" si="101"/>
        <v>135</v>
      </c>
      <c r="B577" s="79" t="s">
        <v>8281</v>
      </c>
      <c r="C577" s="79" t="s">
        <v>8244</v>
      </c>
      <c r="D577" s="79" t="s">
        <v>15</v>
      </c>
      <c r="E577" s="79" t="s">
        <v>45</v>
      </c>
      <c r="F577" s="183">
        <v>2</v>
      </c>
      <c r="G577" s="79" t="s">
        <v>8296</v>
      </c>
      <c r="H577" s="78">
        <f>2*24000</f>
        <v>48000</v>
      </c>
      <c r="I577" s="74" cm="1">
        <f t="array" ref="I577">+INDEX('I-Gasificación'!$G$5:$G$1100,MATCH($C577&amp;$D577&amp;$E577&amp;$G577,'I-Gasificación'!$C$5:$C$1100&amp;'I-Gasificación'!$D$5:$D$1100&amp;'I-Gasificación'!$E$5:$E$1100&amp;'I-Gasificación'!$F$5:$F$1100,0))</f>
        <v>3304</v>
      </c>
      <c r="J577" s="112">
        <f>INDEX('I-Baremo_Depósitos_Lapesa'!$C:$C,MATCH($E577,'I-Baremo_Depósitos_Lapesa'!$B:$B,0),1)</f>
        <v>40898</v>
      </c>
      <c r="K577" s="78">
        <f t="shared" si="91"/>
        <v>58425.71428571429</v>
      </c>
      <c r="L577" s="122">
        <f>INDEX('I-Baremo_VA_Lapesa'!$D$5:$K$66,MATCH($E577,'I-Baremo_VA_Lapesa'!$C$5:$C$66,0),MATCH($G577,'I-Baremo_VA_Lapesa'!$D$4:$K$4,0))</f>
        <v>16351</v>
      </c>
      <c r="M577" s="123">
        <f t="shared" si="92"/>
        <v>23358.571428571431</v>
      </c>
      <c r="N577" s="113" cm="1">
        <f t="array" ref="N577">IF(AND($H577&lt;=4800,$I577&lt;=560),0,SUMPRODUCT(--($I577&gt;'I-Baremo_Regulación_Lapesa'!$B$4:$B$8),--($I577&lt;='I-Baremo_Regulación_Lapesa'!$C$4:$C$8),'I-Baremo_Regulación_Lapesa'!$D$4:$D$8))</f>
        <v>1760</v>
      </c>
      <c r="O577" s="78">
        <f t="shared" si="93"/>
        <v>2514.2857142857142</v>
      </c>
      <c r="P577" s="112">
        <f t="shared" si="94"/>
        <v>59009</v>
      </c>
      <c r="Q577" s="74">
        <f t="shared" si="95"/>
        <v>84298.571428571435</v>
      </c>
      <c r="R577" s="113">
        <f>INDEX('I-Baremo_Legalización'!$D$4:$D$100,MATCH($E577,'I-Baremo_Legalización'!$C$4:$C$100,0),1)</f>
        <v>2038.3500000000001</v>
      </c>
      <c r="S577" s="113" cm="1">
        <f t="array" ref="S577">+INDEX('I-Baremo_Acuerdo_Marco'!$F$2:$F$221,MATCH($C577&amp;$E577&amp;$G577,'I-Baremo_Acuerdo_Marco'!$C$2:$C$221&amp;'I-Baremo_Acuerdo_Marco'!$D$2:$D$221&amp;'I-Baremo_Acuerdo_Marco'!$E$2:$E$221,0))</f>
        <v>30767.011000000002</v>
      </c>
      <c r="T577" s="112">
        <f t="shared" si="100"/>
        <v>91814.361000000004</v>
      </c>
      <c r="U577" s="116">
        <f t="shared" si="96"/>
        <v>117103.93242857144</v>
      </c>
      <c r="V577" s="74" t="str">
        <f t="shared" si="97"/>
        <v>AéreoC3304</v>
      </c>
      <c r="W577" s="148">
        <f>+IF(AND($C577='C-Aux_CA'!$C$7,$D577='C-Aux_CA'!$C$5,$I577&gt;='C-Aux_CA'!$C$14,$H577&gt;='C-Aux_CA'!$C$15),1,0)</f>
        <v>0</v>
      </c>
      <c r="X577" s="148">
        <f t="shared" si="98"/>
        <v>2</v>
      </c>
      <c r="Y577" s="151" cm="1">
        <f t="array" ref="Y577">IF(W577=0,0,SUMPRODUCT(--($T577&gt;='C-BaremoVectorial'!$T$4:$T$1101),--(1=$W$4:$W$1101)))</f>
        <v>0</v>
      </c>
      <c r="Z577" s="151">
        <f t="shared" si="99"/>
        <v>0</v>
      </c>
      <c r="AA577" s="151" cm="1">
        <f t="array" ref="AA577">IF($W577=0,0,SUMPRODUCT(--(1=$W$4:$W$1101),--($U577&gt;='C-BaremoVectorial'!$U$4:$U$1101)))</f>
        <v>0</v>
      </c>
      <c r="AB577" s="21"/>
      <c r="AC577" s="21"/>
      <c r="AD577" s="21"/>
    </row>
    <row r="578" spans="1:30" ht="14.5" x14ac:dyDescent="0.35">
      <c r="A578" s="73">
        <f t="shared" si="101"/>
        <v>136</v>
      </c>
      <c r="B578" s="79" t="s">
        <v>8281</v>
      </c>
      <c r="C578" s="79" t="s">
        <v>8244</v>
      </c>
      <c r="D578" s="79" t="s">
        <v>15</v>
      </c>
      <c r="E578" s="79" t="s">
        <v>46</v>
      </c>
      <c r="F578" s="183">
        <v>2</v>
      </c>
      <c r="G578" s="79" t="s">
        <v>8296</v>
      </c>
      <c r="H578" s="78">
        <f>2*29000</f>
        <v>58000</v>
      </c>
      <c r="I578" s="74" cm="1">
        <f t="array" ref="I578">+INDEX('I-Gasificación'!$G$5:$G$1100,MATCH($C578&amp;$D578&amp;$E578&amp;$G578,'I-Gasificación'!$C$5:$C$1100&amp;'I-Gasificación'!$D$5:$D$1100&amp;'I-Gasificación'!$E$5:$E$1100&amp;'I-Gasificación'!$F$5:$F$1100,0))</f>
        <v>3556</v>
      </c>
      <c r="J578" s="112">
        <f>INDEX('I-Baremo_Depósitos_Lapesa'!$C:$C,MATCH($E578,'I-Baremo_Depósitos_Lapesa'!$B:$B,0),1)</f>
        <v>45448</v>
      </c>
      <c r="K578" s="78">
        <f t="shared" si="91"/>
        <v>64925.71428571429</v>
      </c>
      <c r="L578" s="122">
        <f>INDEX('I-Baremo_VA_Lapesa'!$D$5:$K$66,MATCH($E578,'I-Baremo_VA_Lapesa'!$C$5:$C$66,0),MATCH($G578,'I-Baremo_VA_Lapesa'!$D$4:$K$4,0))</f>
        <v>16351</v>
      </c>
      <c r="M578" s="123">
        <f t="shared" si="92"/>
        <v>23358.571428571431</v>
      </c>
      <c r="N578" s="113" cm="1">
        <f t="array" ref="N578">IF(AND($H578&lt;=4800,$I578&lt;=560),0,SUMPRODUCT(--($I578&gt;'I-Baremo_Regulación_Lapesa'!$B$4:$B$8),--($I578&lt;='I-Baremo_Regulación_Lapesa'!$C$4:$C$8),'I-Baremo_Regulación_Lapesa'!$D$4:$D$8))</f>
        <v>1760</v>
      </c>
      <c r="O578" s="78">
        <f t="shared" si="93"/>
        <v>2514.2857142857142</v>
      </c>
      <c r="P578" s="112">
        <f t="shared" si="94"/>
        <v>63559</v>
      </c>
      <c r="Q578" s="74">
        <f t="shared" si="95"/>
        <v>90798.571428571435</v>
      </c>
      <c r="R578" s="113">
        <f>INDEX('I-Baremo_Legalización'!$D$4:$D$100,MATCH($E578,'I-Baremo_Legalización'!$C$4:$C$100,0),1)</f>
        <v>2038.3500000000001</v>
      </c>
      <c r="S578" s="113" cm="1">
        <f t="array" ref="S578">+INDEX('I-Baremo_Acuerdo_Marco'!$F$2:$F$221,MATCH($C578&amp;$E578&amp;$G578,'I-Baremo_Acuerdo_Marco'!$C$2:$C$221&amp;'I-Baremo_Acuerdo_Marco'!$D$2:$D$221&amp;'I-Baremo_Acuerdo_Marco'!$E$2:$E$221,0))</f>
        <v>31984.710999999999</v>
      </c>
      <c r="T578" s="112">
        <f t="shared" si="100"/>
        <v>97582.061000000002</v>
      </c>
      <c r="U578" s="116">
        <f t="shared" si="96"/>
        <v>124821.63242857144</v>
      </c>
      <c r="V578" s="74" t="str">
        <f t="shared" si="97"/>
        <v>AéreoC3556</v>
      </c>
      <c r="W578" s="148">
        <f>+IF(AND($C578='C-Aux_CA'!$C$7,$D578='C-Aux_CA'!$C$5,$I578&gt;='C-Aux_CA'!$C$14,$H578&gt;='C-Aux_CA'!$C$15),1,0)</f>
        <v>0</v>
      </c>
      <c r="X578" s="148">
        <f t="shared" si="98"/>
        <v>2</v>
      </c>
      <c r="Y578" s="151" cm="1">
        <f t="array" ref="Y578">IF(W578=0,0,SUMPRODUCT(--($T578&gt;='C-BaremoVectorial'!$T$4:$T$1101),--(1=$W$4:$W$1101)))</f>
        <v>0</v>
      </c>
      <c r="Z578" s="151">
        <f t="shared" si="99"/>
        <v>0</v>
      </c>
      <c r="AA578" s="151" cm="1">
        <f t="array" ref="AA578">IF($W578=0,0,SUMPRODUCT(--(1=$W$4:$W$1101),--($U578&gt;='C-BaremoVectorial'!$U$4:$U$1101)))</f>
        <v>0</v>
      </c>
      <c r="AB578" s="21"/>
      <c r="AC578" s="21"/>
      <c r="AD578" s="21"/>
    </row>
    <row r="579" spans="1:30" ht="14.5" x14ac:dyDescent="0.35">
      <c r="A579" s="73">
        <f t="shared" si="101"/>
        <v>137</v>
      </c>
      <c r="B579" s="79" t="s">
        <v>8281</v>
      </c>
      <c r="C579" s="79" t="s">
        <v>8244</v>
      </c>
      <c r="D579" s="79" t="s">
        <v>15</v>
      </c>
      <c r="E579" s="79" t="s">
        <v>47</v>
      </c>
      <c r="F579" s="183">
        <v>2</v>
      </c>
      <c r="G579" s="79" t="s">
        <v>8296</v>
      </c>
      <c r="H579" s="78">
        <f>2*34000</f>
        <v>68000</v>
      </c>
      <c r="I579" s="74" cm="1">
        <f t="array" ref="I579">+INDEX('I-Gasificación'!$G$5:$G$1100,MATCH($C579&amp;$D579&amp;$E579&amp;$G579,'I-Gasificación'!$C$5:$C$1100&amp;'I-Gasificación'!$D$5:$D$1100&amp;'I-Gasificación'!$E$5:$E$1100&amp;'I-Gasificación'!$F$5:$F$1100,0))</f>
        <v>3808</v>
      </c>
      <c r="J579" s="112">
        <f>INDEX('I-Baremo_Depósitos_Lapesa'!$C:$C,MATCH($E579,'I-Baremo_Depósitos_Lapesa'!$B:$B,0),1)</f>
        <v>50478</v>
      </c>
      <c r="K579" s="78">
        <f t="shared" si="91"/>
        <v>72111.42857142858</v>
      </c>
      <c r="L579" s="122">
        <f>INDEX('I-Baremo_VA_Lapesa'!$D$5:$K$66,MATCH($E579,'I-Baremo_VA_Lapesa'!$C$5:$C$66,0),MATCH($G579,'I-Baremo_VA_Lapesa'!$D$4:$K$4,0))</f>
        <v>16351</v>
      </c>
      <c r="M579" s="123">
        <f t="shared" si="92"/>
        <v>23358.571428571431</v>
      </c>
      <c r="N579" s="113" cm="1">
        <f t="array" ref="N579">IF(AND($H579&lt;=4800,$I579&lt;=560),0,SUMPRODUCT(--($I579&gt;'I-Baremo_Regulación_Lapesa'!$B$4:$B$8),--($I579&lt;='I-Baremo_Regulación_Lapesa'!$C$4:$C$8),'I-Baremo_Regulación_Lapesa'!$D$4:$D$8))</f>
        <v>1760</v>
      </c>
      <c r="O579" s="78">
        <f t="shared" si="93"/>
        <v>2514.2857142857142</v>
      </c>
      <c r="P579" s="112">
        <f t="shared" si="94"/>
        <v>68589</v>
      </c>
      <c r="Q579" s="74">
        <f t="shared" si="95"/>
        <v>97984.285714285725</v>
      </c>
      <c r="R579" s="113">
        <f>INDEX('I-Baremo_Legalización'!$D$4:$D$100,MATCH($E579,'I-Baremo_Legalización'!$C$4:$C$100,0),1)</f>
        <v>3215.3500000000004</v>
      </c>
      <c r="S579" s="113" cm="1">
        <f t="array" ref="S579">+INDEX('I-Baremo_Acuerdo_Marco'!$F$2:$F$221,MATCH($C579&amp;$E579&amp;$G579,'I-Baremo_Acuerdo_Marco'!$C$2:$C$221&amp;'I-Baremo_Acuerdo_Marco'!$D$2:$D$221&amp;'I-Baremo_Acuerdo_Marco'!$E$2:$E$221,0))</f>
        <v>35948.231</v>
      </c>
      <c r="T579" s="112">
        <f t="shared" si="100"/>
        <v>107752.58100000001</v>
      </c>
      <c r="U579" s="116">
        <f t="shared" si="96"/>
        <v>137147.86671428574</v>
      </c>
      <c r="V579" s="74" t="str">
        <f t="shared" si="97"/>
        <v>AéreoC3808</v>
      </c>
      <c r="W579" s="148">
        <f>+IF(AND($C579='C-Aux_CA'!$C$7,$D579='C-Aux_CA'!$C$5,$I579&gt;='C-Aux_CA'!$C$14,$H579&gt;='C-Aux_CA'!$C$15),1,0)</f>
        <v>0</v>
      </c>
      <c r="X579" s="148">
        <f t="shared" si="98"/>
        <v>2</v>
      </c>
      <c r="Y579" s="151" cm="1">
        <f t="array" ref="Y579">IF(W579=0,0,SUMPRODUCT(--($T579&gt;='C-BaremoVectorial'!$T$4:$T$1101),--(1=$W$4:$W$1101)))</f>
        <v>0</v>
      </c>
      <c r="Z579" s="151">
        <f t="shared" si="99"/>
        <v>0</v>
      </c>
      <c r="AA579" s="151" cm="1">
        <f t="array" ref="AA579">IF($W579=0,0,SUMPRODUCT(--(1=$W$4:$W$1101),--($U579&gt;='C-BaremoVectorial'!$U$4:$U$1101)))</f>
        <v>0</v>
      </c>
      <c r="AB579" s="21"/>
      <c r="AC579" s="21"/>
      <c r="AD579" s="21"/>
    </row>
    <row r="580" spans="1:30" ht="14.5" x14ac:dyDescent="0.35">
      <c r="A580" s="73">
        <f t="shared" si="101"/>
        <v>138</v>
      </c>
      <c r="B580" s="79" t="s">
        <v>8281</v>
      </c>
      <c r="C580" s="79" t="s">
        <v>8244</v>
      </c>
      <c r="D580" s="79" t="s">
        <v>15</v>
      </c>
      <c r="E580" s="79" t="s">
        <v>48</v>
      </c>
      <c r="F580" s="183">
        <v>2</v>
      </c>
      <c r="G580" s="79" t="s">
        <v>8296</v>
      </c>
      <c r="H580" s="78">
        <f>2*33000</f>
        <v>66000</v>
      </c>
      <c r="I580" s="74" cm="1">
        <f t="array" ref="I580">+INDEX('I-Gasificación'!$G$5:$G$1100,MATCH($C580&amp;$D580&amp;$E580&amp;$G580,'I-Gasificación'!$C$5:$C$1100&amp;'I-Gasificación'!$D$5:$D$1100&amp;'I-Gasificación'!$E$5:$E$1100&amp;'I-Gasificación'!$F$5:$F$1100,0))</f>
        <v>3444</v>
      </c>
      <c r="J580" s="112">
        <f>INDEX('I-Baremo_Depósitos_Lapesa'!$C:$C,MATCH($E580,'I-Baremo_Depósitos_Lapesa'!$B:$B,0),1)</f>
        <v>67416</v>
      </c>
      <c r="K580" s="78">
        <f t="shared" si="91"/>
        <v>96308.571428571435</v>
      </c>
      <c r="L580" s="122">
        <f>INDEX('I-Baremo_VA_Lapesa'!$D$5:$K$66,MATCH($E580,'I-Baremo_VA_Lapesa'!$C$5:$C$66,0),MATCH($G580,'I-Baremo_VA_Lapesa'!$D$4:$K$4,0))</f>
        <v>16351</v>
      </c>
      <c r="M580" s="123">
        <f t="shared" si="92"/>
        <v>23358.571428571431</v>
      </c>
      <c r="N580" s="113" cm="1">
        <f t="array" ref="N580">IF(AND($H580&lt;=4800,$I580&lt;=560),0,SUMPRODUCT(--($I580&gt;'I-Baremo_Regulación_Lapesa'!$B$4:$B$8),--($I580&lt;='I-Baremo_Regulación_Lapesa'!$C$4:$C$8),'I-Baremo_Regulación_Lapesa'!$D$4:$D$8))</f>
        <v>1760</v>
      </c>
      <c r="O580" s="78">
        <f t="shared" si="93"/>
        <v>2514.2857142857142</v>
      </c>
      <c r="P580" s="112">
        <f t="shared" si="94"/>
        <v>85527</v>
      </c>
      <c r="Q580" s="74">
        <f t="shared" si="95"/>
        <v>122181.42857142858</v>
      </c>
      <c r="R580" s="113">
        <f>INDEX('I-Baremo_Legalización'!$D$4:$D$100,MATCH($E580,'I-Baremo_Legalización'!$C$4:$C$100,0),1)</f>
        <v>3215.3500000000004</v>
      </c>
      <c r="S580" s="113" cm="1">
        <f t="array" ref="S580">+INDEX('I-Baremo_Acuerdo_Marco'!$F$2:$F$221,MATCH($C580&amp;$E580&amp;$G580,'I-Baremo_Acuerdo_Marco'!$C$2:$C$221&amp;'I-Baremo_Acuerdo_Marco'!$D$2:$D$221&amp;'I-Baremo_Acuerdo_Marco'!$E$2:$E$221,0))</f>
        <v>35124.330999999998</v>
      </c>
      <c r="T580" s="112">
        <f t="shared" si="100"/>
        <v>123866.68100000001</v>
      </c>
      <c r="U580" s="116">
        <f t="shared" si="96"/>
        <v>160521.10957142859</v>
      </c>
      <c r="V580" s="74" t="str">
        <f t="shared" si="97"/>
        <v>AéreoC3444</v>
      </c>
      <c r="W580" s="148">
        <f>+IF(AND($C580='C-Aux_CA'!$C$7,$D580='C-Aux_CA'!$C$5,$I580&gt;='C-Aux_CA'!$C$14,$H580&gt;='C-Aux_CA'!$C$15),1,0)</f>
        <v>0</v>
      </c>
      <c r="X580" s="148">
        <f t="shared" si="98"/>
        <v>2</v>
      </c>
      <c r="Y580" s="151" cm="1">
        <f t="array" ref="Y580">IF(W580=0,0,SUMPRODUCT(--($T580&gt;='C-BaremoVectorial'!$T$4:$T$1101),--(1=$W$4:$W$1101)))</f>
        <v>0</v>
      </c>
      <c r="Z580" s="151">
        <f t="shared" si="99"/>
        <v>0</v>
      </c>
      <c r="AA580" s="151" cm="1">
        <f t="array" ref="AA580">IF($W580=0,0,SUMPRODUCT(--(1=$W$4:$W$1101),--($U580&gt;='C-BaremoVectorial'!$U$4:$U$1101)))</f>
        <v>0</v>
      </c>
      <c r="AB580" s="21"/>
      <c r="AC580" s="21"/>
      <c r="AD580" s="21"/>
    </row>
    <row r="581" spans="1:30" ht="14.5" x14ac:dyDescent="0.35">
      <c r="A581" s="73">
        <f t="shared" si="101"/>
        <v>139</v>
      </c>
      <c r="B581" s="79" t="s">
        <v>8281</v>
      </c>
      <c r="C581" s="79" t="s">
        <v>8244</v>
      </c>
      <c r="D581" s="79" t="s">
        <v>15</v>
      </c>
      <c r="E581" s="79" t="s">
        <v>49</v>
      </c>
      <c r="F581" s="183">
        <v>2</v>
      </c>
      <c r="G581" s="79" t="s">
        <v>8296</v>
      </c>
      <c r="H581" s="78">
        <f>2*50000</f>
        <v>100000</v>
      </c>
      <c r="I581" s="74" cm="1">
        <f t="array" ref="I581">+INDEX('I-Gasificación'!$G$5:$G$1100,MATCH($C581&amp;$D581&amp;$E581&amp;$G581,'I-Gasificación'!$C$5:$C$1100&amp;'I-Gasificación'!$D$5:$D$1100&amp;'I-Gasificación'!$E$5:$E$1100&amp;'I-Gasificación'!$F$5:$F$1100,0))</f>
        <v>4200</v>
      </c>
      <c r="J581" s="112">
        <f>INDEX('I-Baremo_Depósitos_Lapesa'!$C:$C,MATCH($E581,'I-Baremo_Depósitos_Lapesa'!$B:$B,0),1)</f>
        <v>88888</v>
      </c>
      <c r="K581" s="78">
        <f t="shared" si="91"/>
        <v>126982.85714285714</v>
      </c>
      <c r="L581" s="122">
        <f>INDEX('I-Baremo_VA_Lapesa'!$D$5:$K$66,MATCH($E581,'I-Baremo_VA_Lapesa'!$C$5:$C$66,0),MATCH($G581,'I-Baremo_VA_Lapesa'!$D$4:$K$4,0))</f>
        <v>16351</v>
      </c>
      <c r="M581" s="123">
        <f t="shared" si="92"/>
        <v>23358.571428571431</v>
      </c>
      <c r="N581" s="113" cm="1">
        <f t="array" ref="N581">IF(AND($H581&lt;=4800,$I581&lt;=560),0,SUMPRODUCT(--($I581&gt;'I-Baremo_Regulación_Lapesa'!$B$4:$B$8),--($I581&lt;='I-Baremo_Regulación_Lapesa'!$C$4:$C$8),'I-Baremo_Regulación_Lapesa'!$D$4:$D$8))</f>
        <v>1760</v>
      </c>
      <c r="O581" s="78">
        <f t="shared" si="93"/>
        <v>2514.2857142857142</v>
      </c>
      <c r="P581" s="112">
        <f t="shared" si="94"/>
        <v>106999</v>
      </c>
      <c r="Q581" s="74">
        <f t="shared" si="95"/>
        <v>152855.71428571429</v>
      </c>
      <c r="R581" s="113">
        <f>INDEX('I-Baremo_Legalización'!$D$4:$D$100,MATCH($E581,'I-Baremo_Legalización'!$C$4:$C$100,0),1)</f>
        <v>3215.3500000000004</v>
      </c>
      <c r="S581" s="113" cm="1">
        <f t="array" ref="S581">+INDEX('I-Baremo_Acuerdo_Marco'!$F$2:$F$221,MATCH($C581&amp;$E581&amp;$G581,'I-Baremo_Acuerdo_Marco'!$C$2:$C$221&amp;'I-Baremo_Acuerdo_Marco'!$D$2:$D$221&amp;'I-Baremo_Acuerdo_Marco'!$E$2:$E$221,0))</f>
        <v>39287.831000000006</v>
      </c>
      <c r="T581" s="112">
        <f t="shared" si="100"/>
        <v>149502.18100000001</v>
      </c>
      <c r="U581" s="116">
        <f t="shared" si="96"/>
        <v>195358.8952857143</v>
      </c>
      <c r="V581" s="74" t="str">
        <f t="shared" si="97"/>
        <v>AéreoC4200</v>
      </c>
      <c r="W581" s="148">
        <f>+IF(AND($C581='C-Aux_CA'!$C$7,$D581='C-Aux_CA'!$C$5,$I581&gt;='C-Aux_CA'!$C$14,$H581&gt;='C-Aux_CA'!$C$15),1,0)</f>
        <v>0</v>
      </c>
      <c r="X581" s="148">
        <f t="shared" si="98"/>
        <v>2</v>
      </c>
      <c r="Y581" s="151" cm="1">
        <f t="array" ref="Y581">IF(W581=0,0,SUMPRODUCT(--($T581&gt;='C-BaremoVectorial'!$T$4:$T$1101),--(1=$W$4:$W$1101)))</f>
        <v>0</v>
      </c>
      <c r="Z581" s="151">
        <f t="shared" si="99"/>
        <v>0</v>
      </c>
      <c r="AA581" s="151" cm="1">
        <f t="array" ref="AA581">IF($W581=0,0,SUMPRODUCT(--(1=$W$4:$W$1101),--($U581&gt;='C-BaremoVectorial'!$U$4:$U$1101)))</f>
        <v>0</v>
      </c>
      <c r="AB581" s="21"/>
      <c r="AC581" s="21"/>
      <c r="AD581" s="21"/>
    </row>
    <row r="582" spans="1:30" ht="14.5" x14ac:dyDescent="0.35">
      <c r="A582" s="73">
        <f t="shared" si="101"/>
        <v>140</v>
      </c>
      <c r="B582" s="79" t="s">
        <v>8281</v>
      </c>
      <c r="C582" s="79" t="s">
        <v>8244</v>
      </c>
      <c r="D582" s="79" t="s">
        <v>15</v>
      </c>
      <c r="E582" s="79" t="s">
        <v>50</v>
      </c>
      <c r="F582" s="183">
        <v>2</v>
      </c>
      <c r="G582" s="79" t="s">
        <v>8296</v>
      </c>
      <c r="H582" s="78">
        <f>2*59000</f>
        <v>118000</v>
      </c>
      <c r="I582" s="74" cm="1">
        <f t="array" ref="I582">+INDEX('I-Gasificación'!$G$5:$G$1100,MATCH($C582&amp;$D582&amp;$E582&amp;$G582,'I-Gasificación'!$C$5:$C$1100&amp;'I-Gasificación'!$D$5:$D$1100&amp;'I-Gasificación'!$E$5:$E$1100&amp;'I-Gasificación'!$F$5:$F$1100,0))</f>
        <v>4648</v>
      </c>
      <c r="J582" s="112">
        <f>INDEX('I-Baremo_Depósitos_Lapesa'!$C:$C,MATCH($E582,'I-Baremo_Depósitos_Lapesa'!$B:$B,0),1)</f>
        <v>108492</v>
      </c>
      <c r="K582" s="78">
        <f t="shared" ref="K582:K645" si="102">+J582/70%</f>
        <v>154988.57142857145</v>
      </c>
      <c r="L582" s="122">
        <f>INDEX('I-Baremo_VA_Lapesa'!$D$5:$K$66,MATCH($E582,'I-Baremo_VA_Lapesa'!$C$5:$C$66,0),MATCH($G582,'I-Baremo_VA_Lapesa'!$D$4:$K$4,0))</f>
        <v>16351</v>
      </c>
      <c r="M582" s="123">
        <f t="shared" ref="M582:M645" si="103">+L582/70%</f>
        <v>23358.571428571431</v>
      </c>
      <c r="N582" s="113" cm="1">
        <f t="array" ref="N582">IF(AND($H582&lt;=4800,$I582&lt;=560),0,SUMPRODUCT(--($I582&gt;'I-Baremo_Regulación_Lapesa'!$B$4:$B$8),--($I582&lt;='I-Baremo_Regulación_Lapesa'!$C$4:$C$8),'I-Baremo_Regulación_Lapesa'!$D$4:$D$8))</f>
        <v>3820</v>
      </c>
      <c r="O582" s="78">
        <f t="shared" ref="O582:O645" si="104">+N582/70%</f>
        <v>5457.1428571428578</v>
      </c>
      <c r="P582" s="112">
        <f t="shared" ref="P582:P645" si="105">+J582+L582+N582</f>
        <v>128663</v>
      </c>
      <c r="Q582" s="74">
        <f t="shared" ref="Q582:Q645" si="106">+K582+M582+O582</f>
        <v>183804.28571428574</v>
      </c>
      <c r="R582" s="113">
        <f>INDEX('I-Baremo_Legalización'!$D$4:$D$100,MATCH($E582,'I-Baremo_Legalización'!$C$4:$C$100,0),1)</f>
        <v>3215.3500000000004</v>
      </c>
      <c r="S582" s="113" cm="1">
        <f t="array" ref="S582">+INDEX('I-Baremo_Acuerdo_Marco'!$F$2:$F$221,MATCH($C582&amp;$E582&amp;$G582,'I-Baremo_Acuerdo_Marco'!$C$2:$C$221&amp;'I-Baremo_Acuerdo_Marco'!$D$2:$D$221&amp;'I-Baremo_Acuerdo_Marco'!$E$2:$E$221,0))</f>
        <v>42187.431000000004</v>
      </c>
      <c r="T582" s="112">
        <f t="shared" si="100"/>
        <v>174065.78100000002</v>
      </c>
      <c r="U582" s="116">
        <f t="shared" ref="U582:U645" si="107">+K582+M582+O582+R582+S582</f>
        <v>229207.06671428576</v>
      </c>
      <c r="V582" s="74" t="str">
        <f t="shared" ref="V582:V645" si="108">+C582&amp;D582&amp;I582</f>
        <v>AéreoC4648</v>
      </c>
      <c r="W582" s="148">
        <f>+IF(AND($C582='C-Aux_CA'!$C$7,$D582='C-Aux_CA'!$C$5,$I582&gt;='C-Aux_CA'!$C$14,$H582&gt;='C-Aux_CA'!$C$15),1,0)</f>
        <v>0</v>
      </c>
      <c r="X582" s="148">
        <f t="shared" ref="X582:X645" si="109">COUNTIFS($I$5:$I$1099,$I582,$H$5:$H$1099,$H582,$D$5:$D$1099,$D582,$C$5:$C$1099,$C582)</f>
        <v>2</v>
      </c>
      <c r="Y582" s="151" cm="1">
        <f t="array" ref="Y582">IF(W582=0,0,SUMPRODUCT(--($T582&gt;='C-BaremoVectorial'!$T$4:$T$1101),--(1=$W$4:$W$1101)))</f>
        <v>0</v>
      </c>
      <c r="Z582" s="151">
        <f t="shared" ref="Z582:Z645" si="110">+Y582-AA582</f>
        <v>0</v>
      </c>
      <c r="AA582" s="151" cm="1">
        <f t="array" ref="AA582">IF($W582=0,0,SUMPRODUCT(--(1=$W$4:$W$1101),--($U582&gt;='C-BaremoVectorial'!$U$4:$U$1101)))</f>
        <v>0</v>
      </c>
      <c r="AB582" s="21"/>
      <c r="AC582" s="21"/>
      <c r="AD582" s="21"/>
    </row>
    <row r="583" spans="1:30" ht="14.5" x14ac:dyDescent="0.35">
      <c r="A583" s="73">
        <f t="shared" si="101"/>
        <v>141</v>
      </c>
      <c r="B583" s="79" t="s">
        <v>8281</v>
      </c>
      <c r="C583" s="79" t="s">
        <v>8244</v>
      </c>
      <c r="D583" s="79" t="s">
        <v>15</v>
      </c>
      <c r="E583" s="79" t="s">
        <v>51</v>
      </c>
      <c r="F583" s="183">
        <v>2</v>
      </c>
      <c r="G583" s="79" t="s">
        <v>8296</v>
      </c>
      <c r="H583" s="78">
        <f>2*50000</f>
        <v>100000</v>
      </c>
      <c r="I583" s="74" cm="1">
        <f t="array" ref="I583">+INDEX('I-Gasificación'!$G$5:$G$1100,MATCH($C583&amp;$D583&amp;$E583&amp;$G583,'I-Gasificación'!$C$5:$C$1100&amp;'I-Gasificación'!$D$5:$D$1100&amp;'I-Gasificación'!$E$5:$E$1100&amp;'I-Gasificación'!$F$5:$F$1100,0))</f>
        <v>4032</v>
      </c>
      <c r="J583" s="112">
        <f>INDEX('I-Baremo_Depósitos_Lapesa'!$C:$C,MATCH($E583,'I-Baremo_Depósitos_Lapesa'!$B:$B,0),1)</f>
        <v>90864</v>
      </c>
      <c r="K583" s="78">
        <f t="shared" si="102"/>
        <v>129805.71428571429</v>
      </c>
      <c r="L583" s="122">
        <f>INDEX('I-Baremo_VA_Lapesa'!$D$5:$K$66,MATCH($E583,'I-Baremo_VA_Lapesa'!$C$5:$C$66,0),MATCH($G583,'I-Baremo_VA_Lapesa'!$D$4:$K$4,0))</f>
        <v>16351</v>
      </c>
      <c r="M583" s="123">
        <f t="shared" si="103"/>
        <v>23358.571428571431</v>
      </c>
      <c r="N583" s="113" cm="1">
        <f t="array" ref="N583">IF(AND($H583&lt;=4800,$I583&lt;=560),0,SUMPRODUCT(--($I583&gt;'I-Baremo_Regulación_Lapesa'!$B$4:$B$8),--($I583&lt;='I-Baremo_Regulación_Lapesa'!$C$4:$C$8),'I-Baremo_Regulación_Lapesa'!$D$4:$D$8))</f>
        <v>1760</v>
      </c>
      <c r="O583" s="78">
        <f t="shared" si="104"/>
        <v>2514.2857142857142</v>
      </c>
      <c r="P583" s="112">
        <f t="shared" si="105"/>
        <v>108975</v>
      </c>
      <c r="Q583" s="74">
        <f t="shared" si="106"/>
        <v>155678.57142857142</v>
      </c>
      <c r="R583" s="113">
        <f>INDEX('I-Baremo_Legalización'!$D$4:$D$100,MATCH($E583,'I-Baremo_Legalización'!$C$4:$C$100,0),1)</f>
        <v>3215.3500000000004</v>
      </c>
      <c r="S583" s="113" cm="1">
        <f t="array" ref="S583">+INDEX('I-Baremo_Acuerdo_Marco'!$F$2:$F$221,MATCH($C583&amp;$E583&amp;$G583,'I-Baremo_Acuerdo_Marco'!$C$2:$C$221&amp;'I-Baremo_Acuerdo_Marco'!$D$2:$D$221&amp;'I-Baremo_Acuerdo_Marco'!$E$2:$E$221,0))</f>
        <v>39625.531000000003</v>
      </c>
      <c r="T583" s="112">
        <f t="shared" si="100"/>
        <v>151815.88099999999</v>
      </c>
      <c r="U583" s="116">
        <f t="shared" si="107"/>
        <v>198519.45242857141</v>
      </c>
      <c r="V583" s="74" t="str">
        <f t="shared" si="108"/>
        <v>AéreoC4032</v>
      </c>
      <c r="W583" s="148">
        <f>+IF(AND($C583='C-Aux_CA'!$C$7,$D583='C-Aux_CA'!$C$5,$I583&gt;='C-Aux_CA'!$C$14,$H583&gt;='C-Aux_CA'!$C$15),1,0)</f>
        <v>0</v>
      </c>
      <c r="X583" s="148">
        <f t="shared" si="109"/>
        <v>2</v>
      </c>
      <c r="Y583" s="151" cm="1">
        <f t="array" ref="Y583">IF(W583=0,0,SUMPRODUCT(--($T583&gt;='C-BaremoVectorial'!$T$4:$T$1101),--(1=$W$4:$W$1101)))</f>
        <v>0</v>
      </c>
      <c r="Z583" s="151">
        <f t="shared" si="110"/>
        <v>0</v>
      </c>
      <c r="AA583" s="151" cm="1">
        <f t="array" ref="AA583">IF($W583=0,0,SUMPRODUCT(--(1=$W$4:$W$1101),--($U583&gt;='C-BaremoVectorial'!$U$4:$U$1101)))</f>
        <v>0</v>
      </c>
      <c r="AB583" s="21"/>
      <c r="AC583" s="21"/>
      <c r="AD583" s="21"/>
    </row>
    <row r="584" spans="1:30" ht="14.5" x14ac:dyDescent="0.35">
      <c r="A584" s="73">
        <f t="shared" si="101"/>
        <v>142</v>
      </c>
      <c r="B584" s="79" t="s">
        <v>8281</v>
      </c>
      <c r="C584" s="79" t="s">
        <v>8244</v>
      </c>
      <c r="D584" s="79" t="s">
        <v>15</v>
      </c>
      <c r="E584" s="79" t="s">
        <v>52</v>
      </c>
      <c r="F584" s="183">
        <v>2</v>
      </c>
      <c r="G584" s="79" t="s">
        <v>8296</v>
      </c>
      <c r="H584" s="78">
        <f>2*69000</f>
        <v>138000</v>
      </c>
      <c r="I584" s="74" cm="1">
        <f t="array" ref="I584">+INDEX('I-Gasificación'!$G$5:$G$1100,MATCH($C584&amp;$D584&amp;$E584&amp;$G584,'I-Gasificación'!$C$5:$C$1100&amp;'I-Gasificación'!$D$5:$D$1100&amp;'I-Gasificación'!$E$5:$E$1100&amp;'I-Gasificación'!$F$5:$F$1100,0))</f>
        <v>5068</v>
      </c>
      <c r="J584" s="112">
        <f>INDEX('I-Baremo_Depósitos_Lapesa'!$C:$C,MATCH($E584,'I-Baremo_Depósitos_Lapesa'!$B:$B,0),1)</f>
        <v>134294</v>
      </c>
      <c r="K584" s="78">
        <f t="shared" si="102"/>
        <v>191848.57142857145</v>
      </c>
      <c r="L584" s="122">
        <f>INDEX('I-Baremo_VA_Lapesa'!$D$5:$K$66,MATCH($E584,'I-Baremo_VA_Lapesa'!$C$5:$C$66,0),MATCH($G584,'I-Baremo_VA_Lapesa'!$D$4:$K$4,0))</f>
        <v>16351</v>
      </c>
      <c r="M584" s="123">
        <f t="shared" si="103"/>
        <v>23358.571428571431</v>
      </c>
      <c r="N584" s="113" cm="1">
        <f t="array" ref="N584">IF(AND($H584&lt;=4800,$I584&lt;=560),0,SUMPRODUCT(--($I584&gt;'I-Baremo_Regulación_Lapesa'!$B$4:$B$8),--($I584&lt;='I-Baremo_Regulación_Lapesa'!$C$4:$C$8),'I-Baremo_Regulación_Lapesa'!$D$4:$D$8))</f>
        <v>3820</v>
      </c>
      <c r="O584" s="78">
        <f t="shared" si="104"/>
        <v>5457.1428571428578</v>
      </c>
      <c r="P584" s="112">
        <f t="shared" si="105"/>
        <v>154465</v>
      </c>
      <c r="Q584" s="74">
        <f t="shared" si="106"/>
        <v>220664.28571428574</v>
      </c>
      <c r="R584" s="113">
        <f>INDEX('I-Baremo_Legalización'!$D$4:$D$100,MATCH($E584,'I-Baremo_Legalización'!$C$4:$C$100,0),1)</f>
        <v>3215.3500000000004</v>
      </c>
      <c r="S584" s="113" cm="1">
        <f t="array" ref="S584">+INDEX('I-Baremo_Acuerdo_Marco'!$F$2:$F$221,MATCH($C584&amp;$E584&amp;$G584,'I-Baremo_Acuerdo_Marco'!$C$2:$C$221&amp;'I-Baremo_Acuerdo_Marco'!$D$2:$D$221&amp;'I-Baremo_Acuerdo_Marco'!$E$2:$E$221,0))</f>
        <v>42187.431000000004</v>
      </c>
      <c r="T584" s="112">
        <f t="shared" ref="T584:T647" si="111">+J584+L584+N584+R584+S584</f>
        <v>199867.78100000002</v>
      </c>
      <c r="U584" s="116">
        <f t="shared" si="107"/>
        <v>266067.06671428576</v>
      </c>
      <c r="V584" s="74" t="str">
        <f t="shared" si="108"/>
        <v>AéreoC5068</v>
      </c>
      <c r="W584" s="148">
        <f>+IF(AND($C584='C-Aux_CA'!$C$7,$D584='C-Aux_CA'!$C$5,$I584&gt;='C-Aux_CA'!$C$14,$H584&gt;='C-Aux_CA'!$C$15),1,0)</f>
        <v>0</v>
      </c>
      <c r="X584" s="148">
        <f t="shared" si="109"/>
        <v>2</v>
      </c>
      <c r="Y584" s="151" cm="1">
        <f t="array" ref="Y584">IF(W584=0,0,SUMPRODUCT(--($T584&gt;='C-BaremoVectorial'!$T$4:$T$1101),--(1=$W$4:$W$1101)))</f>
        <v>0</v>
      </c>
      <c r="Z584" s="151">
        <f t="shared" si="110"/>
        <v>0</v>
      </c>
      <c r="AA584" s="151" cm="1">
        <f t="array" ref="AA584">IF($W584=0,0,SUMPRODUCT(--(1=$W$4:$W$1101),--($U584&gt;='C-BaremoVectorial'!$U$4:$U$1101)))</f>
        <v>0</v>
      </c>
      <c r="AB584" s="21"/>
      <c r="AC584" s="21"/>
      <c r="AD584" s="21"/>
    </row>
    <row r="585" spans="1:30" ht="14.5" x14ac:dyDescent="0.35">
      <c r="A585" s="73">
        <f t="shared" si="101"/>
        <v>143</v>
      </c>
      <c r="B585" s="79" t="s">
        <v>8282</v>
      </c>
      <c r="C585" s="79" t="s">
        <v>8244</v>
      </c>
      <c r="D585" s="79" t="s">
        <v>15</v>
      </c>
      <c r="E585" s="79" t="s">
        <v>41</v>
      </c>
      <c r="F585" s="183">
        <v>2</v>
      </c>
      <c r="G585" s="79" t="s">
        <v>8297</v>
      </c>
      <c r="H585" s="78">
        <f>2*13000</f>
        <v>26000</v>
      </c>
      <c r="I585" s="74" cm="1">
        <f t="array" ref="I585">+INDEX('I-Gasificación'!$G$5:$G$1100,MATCH($C585&amp;$D585&amp;$E585&amp;$G585,'I-Gasificación'!$C$5:$C$1100&amp;'I-Gasificación'!$D$5:$D$1100&amp;'I-Gasificación'!$E$5:$E$1100&amp;'I-Gasificación'!$F$5:$F$1100,0))</f>
        <v>3682</v>
      </c>
      <c r="J585" s="112">
        <f>INDEX('I-Baremo_Depósitos_Lapesa'!$C:$C,MATCH($E585,'I-Baremo_Depósitos_Lapesa'!$B:$B,0),1)</f>
        <v>21020</v>
      </c>
      <c r="K585" s="78">
        <f t="shared" si="102"/>
        <v>30028.571428571431</v>
      </c>
      <c r="L585" s="122">
        <f>INDEX('I-Baremo_VA_Lapesa'!$D$5:$K$66,MATCH($E585,'I-Baremo_VA_Lapesa'!$C$5:$C$66,0),MATCH($G585,'I-Baremo_VA_Lapesa'!$D$4:$K$4,0))</f>
        <v>19761</v>
      </c>
      <c r="M585" s="123">
        <f t="shared" si="103"/>
        <v>28230</v>
      </c>
      <c r="N585" s="113" cm="1">
        <f t="array" ref="N585">IF(AND($H585&lt;=4800,$I585&lt;=560),0,SUMPRODUCT(--($I585&gt;'I-Baremo_Regulación_Lapesa'!$B$4:$B$8),--($I585&lt;='I-Baremo_Regulación_Lapesa'!$C$4:$C$8),'I-Baremo_Regulación_Lapesa'!$D$4:$D$8))</f>
        <v>1760</v>
      </c>
      <c r="O585" s="78">
        <f t="shared" si="104"/>
        <v>2514.2857142857142</v>
      </c>
      <c r="P585" s="112">
        <f t="shared" si="105"/>
        <v>42541</v>
      </c>
      <c r="Q585" s="74">
        <f t="shared" si="106"/>
        <v>60772.857142857152</v>
      </c>
      <c r="R585" s="113">
        <f>INDEX('I-Baremo_Legalización'!$D$4:$D$100,MATCH($E585,'I-Baremo_Legalización'!$C$4:$C$100,0),1)</f>
        <v>2038.3500000000001</v>
      </c>
      <c r="S585" s="113" cm="1">
        <f t="array" ref="S585">+INDEX('I-Baremo_Acuerdo_Marco'!$F$2:$F$221,MATCH($C585&amp;$E585&amp;$G585,'I-Baremo_Acuerdo_Marco'!$C$2:$C$221&amp;'I-Baremo_Acuerdo_Marco'!$D$2:$D$221&amp;'I-Baremo_Acuerdo_Marco'!$E$2:$E$221,0))</f>
        <v>25095.411</v>
      </c>
      <c r="T585" s="112">
        <f t="shared" si="111"/>
        <v>69674.760999999999</v>
      </c>
      <c r="U585" s="116">
        <f t="shared" si="107"/>
        <v>87906.618142857158</v>
      </c>
      <c r="V585" s="74" t="str">
        <f t="shared" si="108"/>
        <v>AéreoC3682</v>
      </c>
      <c r="W585" s="148">
        <f>+IF(AND($C585='C-Aux_CA'!$C$7,$D585='C-Aux_CA'!$C$5,$I585&gt;='C-Aux_CA'!$C$14,$H585&gt;='C-Aux_CA'!$C$15),1,0)</f>
        <v>0</v>
      </c>
      <c r="X585" s="148">
        <f t="shared" si="109"/>
        <v>1</v>
      </c>
      <c r="Y585" s="151" cm="1">
        <f t="array" ref="Y585">IF(W585=0,0,SUMPRODUCT(--($T585&gt;='C-BaremoVectorial'!$T$4:$T$1101),--(1=$W$4:$W$1101)))</f>
        <v>0</v>
      </c>
      <c r="Z585" s="151">
        <f t="shared" si="110"/>
        <v>0</v>
      </c>
      <c r="AA585" s="151" cm="1">
        <f t="array" ref="AA585">IF($W585=0,0,SUMPRODUCT(--(1=$W$4:$W$1101),--($U585&gt;='C-BaremoVectorial'!$U$4:$U$1101)))</f>
        <v>0</v>
      </c>
      <c r="AB585" s="21"/>
      <c r="AC585" s="21"/>
      <c r="AD585" s="21"/>
    </row>
    <row r="586" spans="1:30" ht="14.5" x14ac:dyDescent="0.35">
      <c r="A586" s="73">
        <f t="shared" si="101"/>
        <v>144</v>
      </c>
      <c r="B586" s="79" t="s">
        <v>8282</v>
      </c>
      <c r="C586" s="79" t="s">
        <v>8244</v>
      </c>
      <c r="D586" s="79" t="s">
        <v>15</v>
      </c>
      <c r="E586" s="79" t="s">
        <v>42</v>
      </c>
      <c r="F586" s="183">
        <v>2</v>
      </c>
      <c r="G586" s="79" t="s">
        <v>8297</v>
      </c>
      <c r="H586" s="78">
        <f>2*16000</f>
        <v>32000</v>
      </c>
      <c r="I586" s="74" cm="1">
        <f t="array" ref="I586">+INDEX('I-Gasificación'!$G$5:$G$1100,MATCH($C586&amp;$D586&amp;$E586&amp;$G586,'I-Gasificación'!$C$5:$C$1100&amp;'I-Gasificación'!$D$5:$D$1100&amp;'I-Gasificación'!$E$5:$E$1100&amp;'I-Gasificación'!$F$5:$F$1100,0))</f>
        <v>3878</v>
      </c>
      <c r="J586" s="112">
        <f>INDEX('I-Baremo_Depósitos_Lapesa'!$C:$C,MATCH($E586,'I-Baremo_Depósitos_Lapesa'!$B:$B,0),1)</f>
        <v>25584</v>
      </c>
      <c r="K586" s="78">
        <f t="shared" si="102"/>
        <v>36548.571428571428</v>
      </c>
      <c r="L586" s="122">
        <f>INDEX('I-Baremo_VA_Lapesa'!$D$5:$K$66,MATCH($E586,'I-Baremo_VA_Lapesa'!$C$5:$C$66,0),MATCH($G586,'I-Baremo_VA_Lapesa'!$D$4:$K$4,0))</f>
        <v>19761</v>
      </c>
      <c r="M586" s="123">
        <f t="shared" si="103"/>
        <v>28230</v>
      </c>
      <c r="N586" s="113" cm="1">
        <f t="array" ref="N586">IF(AND($H586&lt;=4800,$I586&lt;=560),0,SUMPRODUCT(--($I586&gt;'I-Baremo_Regulación_Lapesa'!$B$4:$B$8),--($I586&lt;='I-Baremo_Regulación_Lapesa'!$C$4:$C$8),'I-Baremo_Regulación_Lapesa'!$D$4:$D$8))</f>
        <v>1760</v>
      </c>
      <c r="O586" s="78">
        <f t="shared" si="104"/>
        <v>2514.2857142857142</v>
      </c>
      <c r="P586" s="112">
        <f t="shared" si="105"/>
        <v>47105</v>
      </c>
      <c r="Q586" s="74">
        <f t="shared" si="106"/>
        <v>67292.857142857145</v>
      </c>
      <c r="R586" s="113">
        <f>INDEX('I-Baremo_Legalización'!$D$4:$D$100,MATCH($E586,'I-Baremo_Legalización'!$C$4:$C$100,0),1)</f>
        <v>2038.3500000000001</v>
      </c>
      <c r="S586" s="113" cm="1">
        <f t="array" ref="S586">+INDEX('I-Baremo_Acuerdo_Marco'!$F$2:$F$221,MATCH($C586&amp;$E586&amp;$G586,'I-Baremo_Acuerdo_Marco'!$C$2:$C$221&amp;'I-Baremo_Acuerdo_Marco'!$D$2:$D$221&amp;'I-Baremo_Acuerdo_Marco'!$E$2:$E$221,0))</f>
        <v>25734.510999999999</v>
      </c>
      <c r="T586" s="112">
        <f t="shared" si="111"/>
        <v>74877.861000000004</v>
      </c>
      <c r="U586" s="116">
        <f t="shared" si="107"/>
        <v>95065.718142857149</v>
      </c>
      <c r="V586" s="74" t="str">
        <f t="shared" si="108"/>
        <v>AéreoC3878</v>
      </c>
      <c r="W586" s="148">
        <f>+IF(AND($C586='C-Aux_CA'!$C$7,$D586='C-Aux_CA'!$C$5,$I586&gt;='C-Aux_CA'!$C$14,$H586&gt;='C-Aux_CA'!$C$15),1,0)</f>
        <v>0</v>
      </c>
      <c r="X586" s="148">
        <f t="shared" si="109"/>
        <v>1</v>
      </c>
      <c r="Y586" s="151" cm="1">
        <f t="array" ref="Y586">IF(W586=0,0,SUMPRODUCT(--($T586&gt;='C-BaremoVectorial'!$T$4:$T$1101),--(1=$W$4:$W$1101)))</f>
        <v>0</v>
      </c>
      <c r="Z586" s="151">
        <f t="shared" si="110"/>
        <v>0</v>
      </c>
      <c r="AA586" s="151" cm="1">
        <f t="array" ref="AA586">IF($W586=0,0,SUMPRODUCT(--(1=$W$4:$W$1101),--($U586&gt;='C-BaremoVectorial'!$U$4:$U$1101)))</f>
        <v>0</v>
      </c>
      <c r="AB586" s="21"/>
      <c r="AC586" s="21"/>
      <c r="AD586" s="21"/>
    </row>
    <row r="587" spans="1:30" ht="14.5" x14ac:dyDescent="0.35">
      <c r="A587" s="73">
        <f t="shared" si="101"/>
        <v>145</v>
      </c>
      <c r="B587" s="79" t="s">
        <v>8282</v>
      </c>
      <c r="C587" s="79" t="s">
        <v>8244</v>
      </c>
      <c r="D587" s="79" t="s">
        <v>15</v>
      </c>
      <c r="E587" s="79" t="s">
        <v>43</v>
      </c>
      <c r="F587" s="183">
        <v>2</v>
      </c>
      <c r="G587" s="79" t="s">
        <v>8297</v>
      </c>
      <c r="H587" s="78">
        <f>2*19000</f>
        <v>38000</v>
      </c>
      <c r="I587" s="74" cm="1">
        <f t="array" ref="I587">+INDEX('I-Gasificación'!$G$5:$G$1100,MATCH($C587&amp;$D587&amp;$E587&amp;$G587,'I-Gasificación'!$C$5:$C$1100&amp;'I-Gasificación'!$D$5:$D$1100&amp;'I-Gasificación'!$E$5:$E$1100&amp;'I-Gasificación'!$F$5:$F$1100,0))</f>
        <v>4074</v>
      </c>
      <c r="J587" s="112">
        <f>INDEX('I-Baremo_Depósitos_Lapesa'!$C:$C,MATCH($E587,'I-Baremo_Depósitos_Lapesa'!$B:$B,0),1)</f>
        <v>27832</v>
      </c>
      <c r="K587" s="78">
        <f t="shared" si="102"/>
        <v>39760</v>
      </c>
      <c r="L587" s="122">
        <f>INDEX('I-Baremo_VA_Lapesa'!$D$5:$K$66,MATCH($E587,'I-Baremo_VA_Lapesa'!$C$5:$C$66,0),MATCH($G587,'I-Baremo_VA_Lapesa'!$D$4:$K$4,0))</f>
        <v>19761</v>
      </c>
      <c r="M587" s="123">
        <f t="shared" si="103"/>
        <v>28230</v>
      </c>
      <c r="N587" s="113" cm="1">
        <f t="array" ref="N587">IF(AND($H587&lt;=4800,$I587&lt;=560),0,SUMPRODUCT(--($I587&gt;'I-Baremo_Regulación_Lapesa'!$B$4:$B$8),--($I587&lt;='I-Baremo_Regulación_Lapesa'!$C$4:$C$8),'I-Baremo_Regulación_Lapesa'!$D$4:$D$8))</f>
        <v>1760</v>
      </c>
      <c r="O587" s="78">
        <f t="shared" si="104"/>
        <v>2514.2857142857142</v>
      </c>
      <c r="P587" s="112">
        <f t="shared" si="105"/>
        <v>49353</v>
      </c>
      <c r="Q587" s="74">
        <f t="shared" si="106"/>
        <v>70504.28571428571</v>
      </c>
      <c r="R587" s="113">
        <f>INDEX('I-Baremo_Legalización'!$D$4:$D$100,MATCH($E587,'I-Baremo_Legalización'!$C$4:$C$100,0),1)</f>
        <v>2038.3500000000001</v>
      </c>
      <c r="S587" s="113" cm="1">
        <f t="array" ref="S587">+INDEX('I-Baremo_Acuerdo_Marco'!$F$2:$F$221,MATCH($C587&amp;$E587&amp;$G587,'I-Baremo_Acuerdo_Marco'!$C$2:$C$221&amp;'I-Baremo_Acuerdo_Marco'!$D$2:$D$221&amp;'I-Baremo_Acuerdo_Marco'!$E$2:$E$221,0))</f>
        <v>28681.411</v>
      </c>
      <c r="T587" s="112">
        <f t="shared" si="111"/>
        <v>80072.760999999999</v>
      </c>
      <c r="U587" s="116">
        <f t="shared" si="107"/>
        <v>101224.04671428571</v>
      </c>
      <c r="V587" s="74" t="str">
        <f t="shared" si="108"/>
        <v>AéreoC4074</v>
      </c>
      <c r="W587" s="148">
        <f>+IF(AND($C587='C-Aux_CA'!$C$7,$D587='C-Aux_CA'!$C$5,$I587&gt;='C-Aux_CA'!$C$14,$H587&gt;='C-Aux_CA'!$C$15),1,0)</f>
        <v>0</v>
      </c>
      <c r="X587" s="148">
        <f t="shared" si="109"/>
        <v>1</v>
      </c>
      <c r="Y587" s="151" cm="1">
        <f t="array" ref="Y587">IF(W587=0,0,SUMPRODUCT(--($T587&gt;='C-BaremoVectorial'!$T$4:$T$1101),--(1=$W$4:$W$1101)))</f>
        <v>0</v>
      </c>
      <c r="Z587" s="151">
        <f t="shared" si="110"/>
        <v>0</v>
      </c>
      <c r="AA587" s="151" cm="1">
        <f t="array" ref="AA587">IF($W587=0,0,SUMPRODUCT(--(1=$W$4:$W$1101),--($U587&gt;='C-BaremoVectorial'!$U$4:$U$1101)))</f>
        <v>0</v>
      </c>
      <c r="AB587" s="21"/>
      <c r="AC587" s="21"/>
      <c r="AD587" s="21"/>
    </row>
    <row r="588" spans="1:30" ht="14.5" x14ac:dyDescent="0.35">
      <c r="A588" s="73">
        <f t="shared" si="101"/>
        <v>146</v>
      </c>
      <c r="B588" s="79" t="s">
        <v>8282</v>
      </c>
      <c r="C588" s="79" t="s">
        <v>8244</v>
      </c>
      <c r="D588" s="79" t="s">
        <v>15</v>
      </c>
      <c r="E588" s="79" t="s">
        <v>44</v>
      </c>
      <c r="F588" s="183">
        <v>2</v>
      </c>
      <c r="G588" s="79" t="s">
        <v>8297</v>
      </c>
      <c r="H588" s="78">
        <f>2*22000</f>
        <v>44000</v>
      </c>
      <c r="I588" s="74" cm="1">
        <f t="array" ref="I588">+INDEX('I-Gasificación'!$G$5:$G$1100,MATCH($C588&amp;$D588&amp;$E588&amp;$G588,'I-Gasificación'!$C$5:$C$1100&amp;'I-Gasificación'!$D$5:$D$1100&amp;'I-Gasificación'!$E$5:$E$1100&amp;'I-Gasificación'!$F$5:$F$1100,0))</f>
        <v>4270</v>
      </c>
      <c r="J588" s="112">
        <f>INDEX('I-Baremo_Depósitos_Lapesa'!$C:$C,MATCH($E588,'I-Baremo_Depósitos_Lapesa'!$B:$B,0),1)</f>
        <v>35864</v>
      </c>
      <c r="K588" s="78">
        <f t="shared" si="102"/>
        <v>51234.285714285717</v>
      </c>
      <c r="L588" s="122">
        <f>INDEX('I-Baremo_VA_Lapesa'!$D$5:$K$66,MATCH($E588,'I-Baremo_VA_Lapesa'!$C$5:$C$66,0),MATCH($G588,'I-Baremo_VA_Lapesa'!$D$4:$K$4,0))</f>
        <v>19761</v>
      </c>
      <c r="M588" s="123">
        <f t="shared" si="103"/>
        <v>28230</v>
      </c>
      <c r="N588" s="113" cm="1">
        <f t="array" ref="N588">IF(AND($H588&lt;=4800,$I588&lt;=560),0,SUMPRODUCT(--($I588&gt;'I-Baremo_Regulación_Lapesa'!$B$4:$B$8),--($I588&lt;='I-Baremo_Regulación_Lapesa'!$C$4:$C$8),'I-Baremo_Regulación_Lapesa'!$D$4:$D$8))</f>
        <v>3820</v>
      </c>
      <c r="O588" s="78">
        <f t="shared" si="104"/>
        <v>5457.1428571428578</v>
      </c>
      <c r="P588" s="112">
        <f t="shared" si="105"/>
        <v>59445</v>
      </c>
      <c r="Q588" s="74">
        <f t="shared" si="106"/>
        <v>84921.428571428565</v>
      </c>
      <c r="R588" s="113">
        <f>INDEX('I-Baremo_Legalización'!$D$4:$D$100,MATCH($E588,'I-Baremo_Legalización'!$C$4:$C$100,0),1)</f>
        <v>2038.3500000000001</v>
      </c>
      <c r="S588" s="113" cm="1">
        <f t="array" ref="S588">+INDEX('I-Baremo_Acuerdo_Marco'!$F$2:$F$221,MATCH($C588&amp;$E588&amp;$G588,'I-Baremo_Acuerdo_Marco'!$C$2:$C$221&amp;'I-Baremo_Acuerdo_Marco'!$D$2:$D$221&amp;'I-Baremo_Acuerdo_Marco'!$E$2:$E$221,0))</f>
        <v>30229.111000000001</v>
      </c>
      <c r="T588" s="112">
        <f t="shared" si="111"/>
        <v>91712.460999999996</v>
      </c>
      <c r="U588" s="116">
        <f t="shared" si="107"/>
        <v>117188.88957142858</v>
      </c>
      <c r="V588" s="74" t="str">
        <f t="shared" si="108"/>
        <v>AéreoC4270</v>
      </c>
      <c r="W588" s="148">
        <f>+IF(AND($C588='C-Aux_CA'!$C$7,$D588='C-Aux_CA'!$C$5,$I588&gt;='C-Aux_CA'!$C$14,$H588&gt;='C-Aux_CA'!$C$15),1,0)</f>
        <v>0</v>
      </c>
      <c r="X588" s="148">
        <f t="shared" si="109"/>
        <v>1</v>
      </c>
      <c r="Y588" s="151" cm="1">
        <f t="array" ref="Y588">IF(W588=0,0,SUMPRODUCT(--($T588&gt;='C-BaremoVectorial'!$T$4:$T$1101),--(1=$W$4:$W$1101)))</f>
        <v>0</v>
      </c>
      <c r="Z588" s="151">
        <f t="shared" si="110"/>
        <v>0</v>
      </c>
      <c r="AA588" s="151" cm="1">
        <f t="array" ref="AA588">IF($W588=0,0,SUMPRODUCT(--(1=$W$4:$W$1101),--($U588&gt;='C-BaremoVectorial'!$U$4:$U$1101)))</f>
        <v>0</v>
      </c>
      <c r="AB588" s="21"/>
      <c r="AC588" s="21"/>
      <c r="AD588" s="21"/>
    </row>
    <row r="589" spans="1:30" ht="14.5" x14ac:dyDescent="0.35">
      <c r="A589" s="73">
        <f t="shared" si="101"/>
        <v>147</v>
      </c>
      <c r="B589" s="79" t="s">
        <v>8282</v>
      </c>
      <c r="C589" s="79" t="s">
        <v>8244</v>
      </c>
      <c r="D589" s="79" t="s">
        <v>15</v>
      </c>
      <c r="E589" s="79" t="s">
        <v>45</v>
      </c>
      <c r="F589" s="183">
        <v>2</v>
      </c>
      <c r="G589" s="79" t="s">
        <v>8297</v>
      </c>
      <c r="H589" s="78">
        <f>2*24000</f>
        <v>48000</v>
      </c>
      <c r="I589" s="74" cm="1">
        <f t="array" ref="I589">+INDEX('I-Gasificación'!$G$5:$G$1100,MATCH($C589&amp;$D589&amp;$E589&amp;$G589,'I-Gasificación'!$C$5:$C$1100&amp;'I-Gasificación'!$D$5:$D$1100&amp;'I-Gasificación'!$E$5:$E$1100&amp;'I-Gasificación'!$F$5:$F$1100,0))</f>
        <v>4214</v>
      </c>
      <c r="J589" s="112">
        <f>INDEX('I-Baremo_Depósitos_Lapesa'!$C:$C,MATCH($E589,'I-Baremo_Depósitos_Lapesa'!$B:$B,0),1)</f>
        <v>40898</v>
      </c>
      <c r="K589" s="78">
        <f t="shared" si="102"/>
        <v>58425.71428571429</v>
      </c>
      <c r="L589" s="122">
        <f>INDEX('I-Baremo_VA_Lapesa'!$D$5:$K$66,MATCH($E589,'I-Baremo_VA_Lapesa'!$C$5:$C$66,0),MATCH($G589,'I-Baremo_VA_Lapesa'!$D$4:$K$4,0))</f>
        <v>19761</v>
      </c>
      <c r="M589" s="123">
        <f t="shared" si="103"/>
        <v>28230</v>
      </c>
      <c r="N589" s="113" cm="1">
        <f t="array" ref="N589">IF(AND($H589&lt;=4800,$I589&lt;=560),0,SUMPRODUCT(--($I589&gt;'I-Baremo_Regulación_Lapesa'!$B$4:$B$8),--($I589&lt;='I-Baremo_Regulación_Lapesa'!$C$4:$C$8),'I-Baremo_Regulación_Lapesa'!$D$4:$D$8))</f>
        <v>3820</v>
      </c>
      <c r="O589" s="78">
        <f t="shared" si="104"/>
        <v>5457.1428571428578</v>
      </c>
      <c r="P589" s="112">
        <f t="shared" si="105"/>
        <v>64479</v>
      </c>
      <c r="Q589" s="74">
        <f t="shared" si="106"/>
        <v>92112.857142857145</v>
      </c>
      <c r="R589" s="113">
        <f>INDEX('I-Baremo_Legalización'!$D$4:$D$100,MATCH($E589,'I-Baremo_Legalización'!$C$4:$C$100,0),1)</f>
        <v>2038.3500000000001</v>
      </c>
      <c r="S589" s="113" cm="1">
        <f t="array" ref="S589">+INDEX('I-Baremo_Acuerdo_Marco'!$F$2:$F$221,MATCH($C589&amp;$E589&amp;$G589,'I-Baremo_Acuerdo_Marco'!$C$2:$C$221&amp;'I-Baremo_Acuerdo_Marco'!$D$2:$D$221&amp;'I-Baremo_Acuerdo_Marco'!$E$2:$E$221,0))</f>
        <v>30767.011000000002</v>
      </c>
      <c r="T589" s="112">
        <f t="shared" si="111"/>
        <v>97284.361000000004</v>
      </c>
      <c r="U589" s="116">
        <f t="shared" si="107"/>
        <v>124918.21814285715</v>
      </c>
      <c r="V589" s="74" t="str">
        <f t="shared" si="108"/>
        <v>AéreoC4214</v>
      </c>
      <c r="W589" s="148">
        <f>+IF(AND($C589='C-Aux_CA'!$C$7,$D589='C-Aux_CA'!$C$5,$I589&gt;='C-Aux_CA'!$C$14,$H589&gt;='C-Aux_CA'!$C$15),1,0)</f>
        <v>0</v>
      </c>
      <c r="X589" s="148">
        <f t="shared" si="109"/>
        <v>1</v>
      </c>
      <c r="Y589" s="151" cm="1">
        <f t="array" ref="Y589">IF(W589=0,0,SUMPRODUCT(--($T589&gt;='C-BaremoVectorial'!$T$4:$T$1101),--(1=$W$4:$W$1101)))</f>
        <v>0</v>
      </c>
      <c r="Z589" s="151">
        <f t="shared" si="110"/>
        <v>0</v>
      </c>
      <c r="AA589" s="151" cm="1">
        <f t="array" ref="AA589">IF($W589=0,0,SUMPRODUCT(--(1=$W$4:$W$1101),--($U589&gt;='C-BaremoVectorial'!$U$4:$U$1101)))</f>
        <v>0</v>
      </c>
      <c r="AB589" s="21"/>
      <c r="AC589" s="21"/>
      <c r="AD589" s="21"/>
    </row>
    <row r="590" spans="1:30" ht="14.5" x14ac:dyDescent="0.35">
      <c r="A590" s="73">
        <f t="shared" si="101"/>
        <v>148</v>
      </c>
      <c r="B590" s="79" t="s">
        <v>8282</v>
      </c>
      <c r="C590" s="79" t="s">
        <v>8244</v>
      </c>
      <c r="D590" s="79" t="s">
        <v>15</v>
      </c>
      <c r="E590" s="79" t="s">
        <v>46</v>
      </c>
      <c r="F590" s="183">
        <v>2</v>
      </c>
      <c r="G590" s="79" t="s">
        <v>8297</v>
      </c>
      <c r="H590" s="78">
        <f>2*29000</f>
        <v>58000</v>
      </c>
      <c r="I590" s="74" cm="1">
        <f t="array" ref="I590">+INDEX('I-Gasificación'!$G$5:$G$1100,MATCH($C590&amp;$D590&amp;$E590&amp;$G590,'I-Gasificación'!$C$5:$C$1100&amp;'I-Gasificación'!$D$5:$D$1100&amp;'I-Gasificación'!$E$5:$E$1100&amp;'I-Gasificación'!$F$5:$F$1100,0))</f>
        <v>4466</v>
      </c>
      <c r="J590" s="112">
        <f>INDEX('I-Baremo_Depósitos_Lapesa'!$C:$C,MATCH($E590,'I-Baremo_Depósitos_Lapesa'!$B:$B,0),1)</f>
        <v>45448</v>
      </c>
      <c r="K590" s="78">
        <f t="shared" si="102"/>
        <v>64925.71428571429</v>
      </c>
      <c r="L590" s="122">
        <f>INDEX('I-Baremo_VA_Lapesa'!$D$5:$K$66,MATCH($E590,'I-Baremo_VA_Lapesa'!$C$5:$C$66,0),MATCH($G590,'I-Baremo_VA_Lapesa'!$D$4:$K$4,0))</f>
        <v>19761</v>
      </c>
      <c r="M590" s="123">
        <f t="shared" si="103"/>
        <v>28230</v>
      </c>
      <c r="N590" s="113" cm="1">
        <f t="array" ref="N590">IF(AND($H590&lt;=4800,$I590&lt;=560),0,SUMPRODUCT(--($I590&gt;'I-Baremo_Regulación_Lapesa'!$B$4:$B$8),--($I590&lt;='I-Baremo_Regulación_Lapesa'!$C$4:$C$8),'I-Baremo_Regulación_Lapesa'!$D$4:$D$8))</f>
        <v>3820</v>
      </c>
      <c r="O590" s="78">
        <f t="shared" si="104"/>
        <v>5457.1428571428578</v>
      </c>
      <c r="P590" s="112">
        <f t="shared" si="105"/>
        <v>69029</v>
      </c>
      <c r="Q590" s="74">
        <f t="shared" si="106"/>
        <v>98612.857142857145</v>
      </c>
      <c r="R590" s="113">
        <f>INDEX('I-Baremo_Legalización'!$D$4:$D$100,MATCH($E590,'I-Baremo_Legalización'!$C$4:$C$100,0),1)</f>
        <v>2038.3500000000001</v>
      </c>
      <c r="S590" s="113" cm="1">
        <f t="array" ref="S590">+INDEX('I-Baremo_Acuerdo_Marco'!$F$2:$F$221,MATCH($C590&amp;$E590&amp;$G590,'I-Baremo_Acuerdo_Marco'!$C$2:$C$221&amp;'I-Baremo_Acuerdo_Marco'!$D$2:$D$221&amp;'I-Baremo_Acuerdo_Marco'!$E$2:$E$221,0))</f>
        <v>31984.710999999999</v>
      </c>
      <c r="T590" s="112">
        <f t="shared" si="111"/>
        <v>103052.061</v>
      </c>
      <c r="U590" s="116">
        <f t="shared" si="107"/>
        <v>132635.91814285715</v>
      </c>
      <c r="V590" s="74" t="str">
        <f t="shared" si="108"/>
        <v>AéreoC4466</v>
      </c>
      <c r="W590" s="148">
        <f>+IF(AND($C590='C-Aux_CA'!$C$7,$D590='C-Aux_CA'!$C$5,$I590&gt;='C-Aux_CA'!$C$14,$H590&gt;='C-Aux_CA'!$C$15),1,0)</f>
        <v>0</v>
      </c>
      <c r="X590" s="148">
        <f t="shared" si="109"/>
        <v>1</v>
      </c>
      <c r="Y590" s="151" cm="1">
        <f t="array" ref="Y590">IF(W590=0,0,SUMPRODUCT(--($T590&gt;='C-BaremoVectorial'!$T$4:$T$1101),--(1=$W$4:$W$1101)))</f>
        <v>0</v>
      </c>
      <c r="Z590" s="151">
        <f t="shared" si="110"/>
        <v>0</v>
      </c>
      <c r="AA590" s="151" cm="1">
        <f t="array" ref="AA590">IF($W590=0,0,SUMPRODUCT(--(1=$W$4:$W$1101),--($U590&gt;='C-BaremoVectorial'!$U$4:$U$1101)))</f>
        <v>0</v>
      </c>
      <c r="AB590" s="21"/>
      <c r="AC590" s="21"/>
      <c r="AD590" s="21"/>
    </row>
    <row r="591" spans="1:30" ht="14.5" x14ac:dyDescent="0.35">
      <c r="A591" s="73">
        <f t="shared" si="101"/>
        <v>149</v>
      </c>
      <c r="B591" s="79" t="s">
        <v>8282</v>
      </c>
      <c r="C591" s="79" t="s">
        <v>8244</v>
      </c>
      <c r="D591" s="79" t="s">
        <v>15</v>
      </c>
      <c r="E591" s="79" t="s">
        <v>47</v>
      </c>
      <c r="F591" s="183">
        <v>2</v>
      </c>
      <c r="G591" s="79" t="s">
        <v>8297</v>
      </c>
      <c r="H591" s="78">
        <f>2*34000</f>
        <v>68000</v>
      </c>
      <c r="I591" s="74" cm="1">
        <f t="array" ref="I591">+INDEX('I-Gasificación'!$G$5:$G$1100,MATCH($C591&amp;$D591&amp;$E591&amp;$G591,'I-Gasificación'!$C$5:$C$1100&amp;'I-Gasificación'!$D$5:$D$1100&amp;'I-Gasificación'!$E$5:$E$1100&amp;'I-Gasificación'!$F$5:$F$1100,0))</f>
        <v>4718</v>
      </c>
      <c r="J591" s="112">
        <f>INDEX('I-Baremo_Depósitos_Lapesa'!$C:$C,MATCH($E591,'I-Baremo_Depósitos_Lapesa'!$B:$B,0),1)</f>
        <v>50478</v>
      </c>
      <c r="K591" s="78">
        <f t="shared" si="102"/>
        <v>72111.42857142858</v>
      </c>
      <c r="L591" s="122">
        <f>INDEX('I-Baremo_VA_Lapesa'!$D$5:$K$66,MATCH($E591,'I-Baremo_VA_Lapesa'!$C$5:$C$66,0),MATCH($G591,'I-Baremo_VA_Lapesa'!$D$4:$K$4,0))</f>
        <v>19761</v>
      </c>
      <c r="M591" s="123">
        <f t="shared" si="103"/>
        <v>28230</v>
      </c>
      <c r="N591" s="113" cm="1">
        <f t="array" ref="N591">IF(AND($H591&lt;=4800,$I591&lt;=560),0,SUMPRODUCT(--($I591&gt;'I-Baremo_Regulación_Lapesa'!$B$4:$B$8),--($I591&lt;='I-Baremo_Regulación_Lapesa'!$C$4:$C$8),'I-Baremo_Regulación_Lapesa'!$D$4:$D$8))</f>
        <v>3820</v>
      </c>
      <c r="O591" s="78">
        <f t="shared" si="104"/>
        <v>5457.1428571428578</v>
      </c>
      <c r="P591" s="112">
        <f t="shared" si="105"/>
        <v>74059</v>
      </c>
      <c r="Q591" s="74">
        <f t="shared" si="106"/>
        <v>105798.57142857143</v>
      </c>
      <c r="R591" s="113">
        <f>INDEX('I-Baremo_Legalización'!$D$4:$D$100,MATCH($E591,'I-Baremo_Legalización'!$C$4:$C$100,0),1)</f>
        <v>3215.3500000000004</v>
      </c>
      <c r="S591" s="113" cm="1">
        <f t="array" ref="S591">+INDEX('I-Baremo_Acuerdo_Marco'!$F$2:$F$221,MATCH($C591&amp;$E591&amp;$G591,'I-Baremo_Acuerdo_Marco'!$C$2:$C$221&amp;'I-Baremo_Acuerdo_Marco'!$D$2:$D$221&amp;'I-Baremo_Acuerdo_Marco'!$E$2:$E$221,0))</f>
        <v>35948.231</v>
      </c>
      <c r="T591" s="112">
        <f t="shared" si="111"/>
        <v>113222.58100000001</v>
      </c>
      <c r="U591" s="116">
        <f t="shared" si="107"/>
        <v>144962.15242857143</v>
      </c>
      <c r="V591" s="74" t="str">
        <f t="shared" si="108"/>
        <v>AéreoC4718</v>
      </c>
      <c r="W591" s="148">
        <f>+IF(AND($C591='C-Aux_CA'!$C$7,$D591='C-Aux_CA'!$C$5,$I591&gt;='C-Aux_CA'!$C$14,$H591&gt;='C-Aux_CA'!$C$15),1,0)</f>
        <v>0</v>
      </c>
      <c r="X591" s="148">
        <f t="shared" si="109"/>
        <v>1</v>
      </c>
      <c r="Y591" s="151" cm="1">
        <f t="array" ref="Y591">IF(W591=0,0,SUMPRODUCT(--($T591&gt;='C-BaremoVectorial'!$T$4:$T$1101),--(1=$W$4:$W$1101)))</f>
        <v>0</v>
      </c>
      <c r="Z591" s="151">
        <f t="shared" si="110"/>
        <v>0</v>
      </c>
      <c r="AA591" s="151" cm="1">
        <f t="array" ref="AA591">IF($W591=0,0,SUMPRODUCT(--(1=$W$4:$W$1101),--($U591&gt;='C-BaremoVectorial'!$U$4:$U$1101)))</f>
        <v>0</v>
      </c>
      <c r="AB591" s="21"/>
      <c r="AC591" s="21"/>
      <c r="AD591" s="21"/>
    </row>
    <row r="592" spans="1:30" ht="14.5" x14ac:dyDescent="0.35">
      <c r="A592" s="73">
        <f t="shared" si="101"/>
        <v>150</v>
      </c>
      <c r="B592" s="79" t="s">
        <v>8282</v>
      </c>
      <c r="C592" s="79" t="s">
        <v>8244</v>
      </c>
      <c r="D592" s="79" t="s">
        <v>15</v>
      </c>
      <c r="E592" s="79" t="s">
        <v>48</v>
      </c>
      <c r="F592" s="183">
        <v>2</v>
      </c>
      <c r="G592" s="79" t="s">
        <v>8297</v>
      </c>
      <c r="H592" s="78">
        <f>2*33000</f>
        <v>66000</v>
      </c>
      <c r="I592" s="74" cm="1">
        <f t="array" ref="I592">+INDEX('I-Gasificación'!$G$5:$G$1100,MATCH($C592&amp;$D592&amp;$E592&amp;$G592,'I-Gasificación'!$C$5:$C$1100&amp;'I-Gasificación'!$D$5:$D$1100&amp;'I-Gasificación'!$E$5:$E$1100&amp;'I-Gasificación'!$F$5:$F$1100,0))</f>
        <v>4354</v>
      </c>
      <c r="J592" s="112">
        <f>INDEX('I-Baremo_Depósitos_Lapesa'!$C:$C,MATCH($E592,'I-Baremo_Depósitos_Lapesa'!$B:$B,0),1)</f>
        <v>67416</v>
      </c>
      <c r="K592" s="78">
        <f t="shared" si="102"/>
        <v>96308.571428571435</v>
      </c>
      <c r="L592" s="122">
        <f>INDEX('I-Baremo_VA_Lapesa'!$D$5:$K$66,MATCH($E592,'I-Baremo_VA_Lapesa'!$C$5:$C$66,0),MATCH($G592,'I-Baremo_VA_Lapesa'!$D$4:$K$4,0))</f>
        <v>19761</v>
      </c>
      <c r="M592" s="123">
        <f t="shared" si="103"/>
        <v>28230</v>
      </c>
      <c r="N592" s="113" cm="1">
        <f t="array" ref="N592">IF(AND($H592&lt;=4800,$I592&lt;=560),0,SUMPRODUCT(--($I592&gt;'I-Baremo_Regulación_Lapesa'!$B$4:$B$8),--($I592&lt;='I-Baremo_Regulación_Lapesa'!$C$4:$C$8),'I-Baremo_Regulación_Lapesa'!$D$4:$D$8))</f>
        <v>3820</v>
      </c>
      <c r="O592" s="78">
        <f t="shared" si="104"/>
        <v>5457.1428571428578</v>
      </c>
      <c r="P592" s="112">
        <f t="shared" si="105"/>
        <v>90997</v>
      </c>
      <c r="Q592" s="74">
        <f t="shared" si="106"/>
        <v>129995.71428571429</v>
      </c>
      <c r="R592" s="113">
        <f>INDEX('I-Baremo_Legalización'!$D$4:$D$100,MATCH($E592,'I-Baremo_Legalización'!$C$4:$C$100,0),1)</f>
        <v>3215.3500000000004</v>
      </c>
      <c r="S592" s="113" cm="1">
        <f t="array" ref="S592">+INDEX('I-Baremo_Acuerdo_Marco'!$F$2:$F$221,MATCH($C592&amp;$E592&amp;$G592,'I-Baremo_Acuerdo_Marco'!$C$2:$C$221&amp;'I-Baremo_Acuerdo_Marco'!$D$2:$D$221&amp;'I-Baremo_Acuerdo_Marco'!$E$2:$E$221,0))</f>
        <v>35124.330999999998</v>
      </c>
      <c r="T592" s="112">
        <f t="shared" si="111"/>
        <v>129336.68100000001</v>
      </c>
      <c r="U592" s="116">
        <f t="shared" si="107"/>
        <v>168335.3952857143</v>
      </c>
      <c r="V592" s="74" t="str">
        <f t="shared" si="108"/>
        <v>AéreoC4354</v>
      </c>
      <c r="W592" s="148">
        <f>+IF(AND($C592='C-Aux_CA'!$C$7,$D592='C-Aux_CA'!$C$5,$I592&gt;='C-Aux_CA'!$C$14,$H592&gt;='C-Aux_CA'!$C$15),1,0)</f>
        <v>0</v>
      </c>
      <c r="X592" s="148">
        <f t="shared" si="109"/>
        <v>1</v>
      </c>
      <c r="Y592" s="151" cm="1">
        <f t="array" ref="Y592">IF(W592=0,0,SUMPRODUCT(--($T592&gt;='C-BaremoVectorial'!$T$4:$T$1101),--(1=$W$4:$W$1101)))</f>
        <v>0</v>
      </c>
      <c r="Z592" s="151">
        <f t="shared" si="110"/>
        <v>0</v>
      </c>
      <c r="AA592" s="151" cm="1">
        <f t="array" ref="AA592">IF($W592=0,0,SUMPRODUCT(--(1=$W$4:$W$1101),--($U592&gt;='C-BaremoVectorial'!$U$4:$U$1101)))</f>
        <v>0</v>
      </c>
      <c r="AB592" s="21"/>
      <c r="AC592" s="21"/>
      <c r="AD592" s="21"/>
    </row>
    <row r="593" spans="1:30" ht="14.5" x14ac:dyDescent="0.35">
      <c r="A593" s="73">
        <f t="shared" si="101"/>
        <v>151</v>
      </c>
      <c r="B593" s="79" t="s">
        <v>8282</v>
      </c>
      <c r="C593" s="79" t="s">
        <v>8244</v>
      </c>
      <c r="D593" s="79" t="s">
        <v>15</v>
      </c>
      <c r="E593" s="79" t="s">
        <v>49</v>
      </c>
      <c r="F593" s="183">
        <v>2</v>
      </c>
      <c r="G593" s="79" t="s">
        <v>8297</v>
      </c>
      <c r="H593" s="78">
        <f>2*50000</f>
        <v>100000</v>
      </c>
      <c r="I593" s="74" cm="1">
        <f t="array" ref="I593">+INDEX('I-Gasificación'!$G$5:$G$1100,MATCH($C593&amp;$D593&amp;$E593&amp;$G593,'I-Gasificación'!$C$5:$C$1100&amp;'I-Gasificación'!$D$5:$D$1100&amp;'I-Gasificación'!$E$5:$E$1100&amp;'I-Gasificación'!$F$5:$F$1100,0))</f>
        <v>5110</v>
      </c>
      <c r="J593" s="112">
        <f>INDEX('I-Baremo_Depósitos_Lapesa'!$C:$C,MATCH($E593,'I-Baremo_Depósitos_Lapesa'!$B:$B,0),1)</f>
        <v>88888</v>
      </c>
      <c r="K593" s="78">
        <f t="shared" si="102"/>
        <v>126982.85714285714</v>
      </c>
      <c r="L593" s="122">
        <f>INDEX('I-Baremo_VA_Lapesa'!$D$5:$K$66,MATCH($E593,'I-Baremo_VA_Lapesa'!$C$5:$C$66,0),MATCH($G593,'I-Baremo_VA_Lapesa'!$D$4:$K$4,0))</f>
        <v>19761</v>
      </c>
      <c r="M593" s="123">
        <f t="shared" si="103"/>
        <v>28230</v>
      </c>
      <c r="N593" s="113" cm="1">
        <f t="array" ref="N593">IF(AND($H593&lt;=4800,$I593&lt;=560),0,SUMPRODUCT(--($I593&gt;'I-Baremo_Regulación_Lapesa'!$B$4:$B$8),--($I593&lt;='I-Baremo_Regulación_Lapesa'!$C$4:$C$8),'I-Baremo_Regulación_Lapesa'!$D$4:$D$8))</f>
        <v>3820</v>
      </c>
      <c r="O593" s="78">
        <f t="shared" si="104"/>
        <v>5457.1428571428578</v>
      </c>
      <c r="P593" s="112">
        <f t="shared" si="105"/>
        <v>112469</v>
      </c>
      <c r="Q593" s="74">
        <f t="shared" si="106"/>
        <v>160670.00000000003</v>
      </c>
      <c r="R593" s="113">
        <f>INDEX('I-Baremo_Legalización'!$D$4:$D$100,MATCH($E593,'I-Baremo_Legalización'!$C$4:$C$100,0),1)</f>
        <v>3215.3500000000004</v>
      </c>
      <c r="S593" s="113" cm="1">
        <f t="array" ref="S593">+INDEX('I-Baremo_Acuerdo_Marco'!$F$2:$F$221,MATCH($C593&amp;$E593&amp;$G593,'I-Baremo_Acuerdo_Marco'!$C$2:$C$221&amp;'I-Baremo_Acuerdo_Marco'!$D$2:$D$221&amp;'I-Baremo_Acuerdo_Marco'!$E$2:$E$221,0))</f>
        <v>39287.831000000006</v>
      </c>
      <c r="T593" s="112">
        <f t="shared" si="111"/>
        <v>154972.18100000001</v>
      </c>
      <c r="U593" s="116">
        <f t="shared" si="107"/>
        <v>203173.18100000004</v>
      </c>
      <c r="V593" s="74" t="str">
        <f t="shared" si="108"/>
        <v>AéreoC5110</v>
      </c>
      <c r="W593" s="148">
        <f>+IF(AND($C593='C-Aux_CA'!$C$7,$D593='C-Aux_CA'!$C$5,$I593&gt;='C-Aux_CA'!$C$14,$H593&gt;='C-Aux_CA'!$C$15),1,0)</f>
        <v>0</v>
      </c>
      <c r="X593" s="148">
        <f t="shared" si="109"/>
        <v>1</v>
      </c>
      <c r="Y593" s="151" cm="1">
        <f t="array" ref="Y593">IF(W593=0,0,SUMPRODUCT(--($T593&gt;='C-BaremoVectorial'!$T$4:$T$1101),--(1=$W$4:$W$1101)))</f>
        <v>0</v>
      </c>
      <c r="Z593" s="151">
        <f t="shared" si="110"/>
        <v>0</v>
      </c>
      <c r="AA593" s="151" cm="1">
        <f t="array" ref="AA593">IF($W593=0,0,SUMPRODUCT(--(1=$W$4:$W$1101),--($U593&gt;='C-BaremoVectorial'!$U$4:$U$1101)))</f>
        <v>0</v>
      </c>
      <c r="AB593" s="21"/>
      <c r="AC593" s="21"/>
      <c r="AD593" s="21"/>
    </row>
    <row r="594" spans="1:30" ht="14.5" x14ac:dyDescent="0.35">
      <c r="A594" s="73">
        <f t="shared" si="101"/>
        <v>152</v>
      </c>
      <c r="B594" s="79" t="s">
        <v>8282</v>
      </c>
      <c r="C594" s="79" t="s">
        <v>8244</v>
      </c>
      <c r="D594" s="79" t="s">
        <v>15</v>
      </c>
      <c r="E594" s="79" t="s">
        <v>50</v>
      </c>
      <c r="F594" s="183">
        <v>2</v>
      </c>
      <c r="G594" s="79" t="s">
        <v>8297</v>
      </c>
      <c r="H594" s="78">
        <f>2*59000</f>
        <v>118000</v>
      </c>
      <c r="I594" s="74" cm="1">
        <f t="array" ref="I594">+INDEX('I-Gasificación'!$G$5:$G$1100,MATCH($C594&amp;$D594&amp;$E594&amp;$G594,'I-Gasificación'!$C$5:$C$1100&amp;'I-Gasificación'!$D$5:$D$1100&amp;'I-Gasificación'!$E$5:$E$1100&amp;'I-Gasificación'!$F$5:$F$1100,0))</f>
        <v>5558</v>
      </c>
      <c r="J594" s="112">
        <f>INDEX('I-Baremo_Depósitos_Lapesa'!$C:$C,MATCH($E594,'I-Baremo_Depósitos_Lapesa'!$B:$B,0),1)</f>
        <v>108492</v>
      </c>
      <c r="K594" s="78">
        <f t="shared" si="102"/>
        <v>154988.57142857145</v>
      </c>
      <c r="L594" s="122">
        <f>INDEX('I-Baremo_VA_Lapesa'!$D$5:$K$66,MATCH($E594,'I-Baremo_VA_Lapesa'!$C$5:$C$66,0),MATCH($G594,'I-Baremo_VA_Lapesa'!$D$4:$K$4,0))</f>
        <v>19761</v>
      </c>
      <c r="M594" s="123">
        <f t="shared" si="103"/>
        <v>28230</v>
      </c>
      <c r="N594" s="113" cm="1">
        <f t="array" ref="N594">IF(AND($H594&lt;=4800,$I594&lt;=560),0,SUMPRODUCT(--($I594&gt;'I-Baremo_Regulación_Lapesa'!$B$4:$B$8),--($I594&lt;='I-Baremo_Regulación_Lapesa'!$C$4:$C$8),'I-Baremo_Regulación_Lapesa'!$D$4:$D$8))</f>
        <v>3820</v>
      </c>
      <c r="O594" s="78">
        <f t="shared" si="104"/>
        <v>5457.1428571428578</v>
      </c>
      <c r="P594" s="112">
        <f t="shared" si="105"/>
        <v>132073</v>
      </c>
      <c r="Q594" s="74">
        <f t="shared" si="106"/>
        <v>188675.71428571432</v>
      </c>
      <c r="R594" s="113">
        <f>INDEX('I-Baremo_Legalización'!$D$4:$D$100,MATCH($E594,'I-Baremo_Legalización'!$C$4:$C$100,0),1)</f>
        <v>3215.3500000000004</v>
      </c>
      <c r="S594" s="113" cm="1">
        <f t="array" ref="S594">+INDEX('I-Baremo_Acuerdo_Marco'!$F$2:$F$221,MATCH($C594&amp;$E594&amp;$G594,'I-Baremo_Acuerdo_Marco'!$C$2:$C$221&amp;'I-Baremo_Acuerdo_Marco'!$D$2:$D$221&amp;'I-Baremo_Acuerdo_Marco'!$E$2:$E$221,0))</f>
        <v>42187.431000000004</v>
      </c>
      <c r="T594" s="112">
        <f t="shared" si="111"/>
        <v>177475.78100000002</v>
      </c>
      <c r="U594" s="116">
        <f t="shared" si="107"/>
        <v>234078.49528571434</v>
      </c>
      <c r="V594" s="74" t="str">
        <f t="shared" si="108"/>
        <v>AéreoC5558</v>
      </c>
      <c r="W594" s="148">
        <f>+IF(AND($C594='C-Aux_CA'!$C$7,$D594='C-Aux_CA'!$C$5,$I594&gt;='C-Aux_CA'!$C$14,$H594&gt;='C-Aux_CA'!$C$15),1,0)</f>
        <v>0</v>
      </c>
      <c r="X594" s="148">
        <f t="shared" si="109"/>
        <v>1</v>
      </c>
      <c r="Y594" s="151" cm="1">
        <f t="array" ref="Y594">IF(W594=0,0,SUMPRODUCT(--($T594&gt;='C-BaremoVectorial'!$T$4:$T$1101),--(1=$W$4:$W$1101)))</f>
        <v>0</v>
      </c>
      <c r="Z594" s="151">
        <f t="shared" si="110"/>
        <v>0</v>
      </c>
      <c r="AA594" s="151" cm="1">
        <f t="array" ref="AA594">IF($W594=0,0,SUMPRODUCT(--(1=$W$4:$W$1101),--($U594&gt;='C-BaremoVectorial'!$U$4:$U$1101)))</f>
        <v>0</v>
      </c>
      <c r="AB594" s="21"/>
      <c r="AC594" s="21"/>
      <c r="AD594" s="21"/>
    </row>
    <row r="595" spans="1:30" ht="14.5" x14ac:dyDescent="0.35">
      <c r="A595" s="73">
        <f t="shared" si="101"/>
        <v>153</v>
      </c>
      <c r="B595" s="79" t="s">
        <v>8282</v>
      </c>
      <c r="C595" s="79" t="s">
        <v>8244</v>
      </c>
      <c r="D595" s="79" t="s">
        <v>15</v>
      </c>
      <c r="E595" s="79" t="s">
        <v>51</v>
      </c>
      <c r="F595" s="183">
        <v>2</v>
      </c>
      <c r="G595" s="79" t="s">
        <v>8297</v>
      </c>
      <c r="H595" s="78">
        <f>2*50000</f>
        <v>100000</v>
      </c>
      <c r="I595" s="74" cm="1">
        <f t="array" ref="I595">+INDEX('I-Gasificación'!$G$5:$G$1100,MATCH($C595&amp;$D595&amp;$E595&amp;$G595,'I-Gasificación'!$C$5:$C$1100&amp;'I-Gasificación'!$D$5:$D$1100&amp;'I-Gasificación'!$E$5:$E$1100&amp;'I-Gasificación'!$F$5:$F$1100,0))</f>
        <v>4942</v>
      </c>
      <c r="J595" s="112">
        <f>INDEX('I-Baremo_Depósitos_Lapesa'!$C:$C,MATCH($E595,'I-Baremo_Depósitos_Lapesa'!$B:$B,0),1)</f>
        <v>90864</v>
      </c>
      <c r="K595" s="78">
        <f t="shared" si="102"/>
        <v>129805.71428571429</v>
      </c>
      <c r="L595" s="122">
        <f>INDEX('I-Baremo_VA_Lapesa'!$D$5:$K$66,MATCH($E595,'I-Baremo_VA_Lapesa'!$C$5:$C$66,0),MATCH($G595,'I-Baremo_VA_Lapesa'!$D$4:$K$4,0))</f>
        <v>19761</v>
      </c>
      <c r="M595" s="123">
        <f t="shared" si="103"/>
        <v>28230</v>
      </c>
      <c r="N595" s="113" cm="1">
        <f t="array" ref="N595">IF(AND($H595&lt;=4800,$I595&lt;=560),0,SUMPRODUCT(--($I595&gt;'I-Baremo_Regulación_Lapesa'!$B$4:$B$8),--($I595&lt;='I-Baremo_Regulación_Lapesa'!$C$4:$C$8),'I-Baremo_Regulación_Lapesa'!$D$4:$D$8))</f>
        <v>3820</v>
      </c>
      <c r="O595" s="78">
        <f t="shared" si="104"/>
        <v>5457.1428571428578</v>
      </c>
      <c r="P595" s="112">
        <f t="shared" si="105"/>
        <v>114445</v>
      </c>
      <c r="Q595" s="74">
        <f t="shared" si="106"/>
        <v>163492.85714285716</v>
      </c>
      <c r="R595" s="113">
        <f>INDEX('I-Baremo_Legalización'!$D$4:$D$100,MATCH($E595,'I-Baremo_Legalización'!$C$4:$C$100,0),1)</f>
        <v>3215.3500000000004</v>
      </c>
      <c r="S595" s="113" cm="1">
        <f t="array" ref="S595">+INDEX('I-Baremo_Acuerdo_Marco'!$F$2:$F$221,MATCH($C595&amp;$E595&amp;$G595,'I-Baremo_Acuerdo_Marco'!$C$2:$C$221&amp;'I-Baremo_Acuerdo_Marco'!$D$2:$D$221&amp;'I-Baremo_Acuerdo_Marco'!$E$2:$E$221,0))</f>
        <v>39625.531000000003</v>
      </c>
      <c r="T595" s="112">
        <f t="shared" si="111"/>
        <v>157285.88099999999</v>
      </c>
      <c r="U595" s="116">
        <f t="shared" si="107"/>
        <v>206333.73814285715</v>
      </c>
      <c r="V595" s="74" t="str">
        <f t="shared" si="108"/>
        <v>AéreoC4942</v>
      </c>
      <c r="W595" s="148">
        <f>+IF(AND($C595='C-Aux_CA'!$C$7,$D595='C-Aux_CA'!$C$5,$I595&gt;='C-Aux_CA'!$C$14,$H595&gt;='C-Aux_CA'!$C$15),1,0)</f>
        <v>0</v>
      </c>
      <c r="X595" s="148">
        <f t="shared" si="109"/>
        <v>1</v>
      </c>
      <c r="Y595" s="151" cm="1">
        <f t="array" ref="Y595">IF(W595=0,0,SUMPRODUCT(--($T595&gt;='C-BaremoVectorial'!$T$4:$T$1101),--(1=$W$4:$W$1101)))</f>
        <v>0</v>
      </c>
      <c r="Z595" s="151">
        <f t="shared" si="110"/>
        <v>0</v>
      </c>
      <c r="AA595" s="151" cm="1">
        <f t="array" ref="AA595">IF($W595=0,0,SUMPRODUCT(--(1=$W$4:$W$1101),--($U595&gt;='C-BaremoVectorial'!$U$4:$U$1101)))</f>
        <v>0</v>
      </c>
      <c r="AB595" s="21"/>
      <c r="AC595" s="21"/>
      <c r="AD595" s="21"/>
    </row>
    <row r="596" spans="1:30" ht="14.5" x14ac:dyDescent="0.35">
      <c r="A596" s="73">
        <f t="shared" si="101"/>
        <v>154</v>
      </c>
      <c r="B596" s="79" t="s">
        <v>8269</v>
      </c>
      <c r="C596" s="79" t="s">
        <v>8244</v>
      </c>
      <c r="D596" s="79" t="s">
        <v>15</v>
      </c>
      <c r="E596" s="79" t="s">
        <v>29</v>
      </c>
      <c r="F596" s="183">
        <v>1</v>
      </c>
      <c r="G596" s="79" t="s">
        <v>8298</v>
      </c>
      <c r="H596" s="78">
        <v>13000</v>
      </c>
      <c r="I596" s="74" cm="1">
        <f t="array" ref="I596">+INDEX('I-Gasificación'!$G$5:$G$1100,MATCH($C596&amp;$D596&amp;$E596&amp;$G596,'I-Gasificación'!$C$5:$C$1100&amp;'I-Gasificación'!$D$5:$D$1100&amp;'I-Gasificación'!$E$5:$E$1100&amp;'I-Gasificación'!$F$5:$F$1100,0))</f>
        <v>3220</v>
      </c>
      <c r="J596" s="112">
        <f>INDEX('I-Baremo_Depósitos_Lapesa'!$C:$C,MATCH($E596,'I-Baremo_Depósitos_Lapesa'!$B:$B,0),1)</f>
        <v>10510</v>
      </c>
      <c r="K596" s="78">
        <f t="shared" si="102"/>
        <v>15014.285714285716</v>
      </c>
      <c r="L596" s="122">
        <f>INDEX('I-Baremo_VA_Lapesa'!$D$5:$K$66,MATCH($E596,'I-Baremo_VA_Lapesa'!$C$5:$C$66,0),MATCH($G596,'I-Baremo_VA_Lapesa'!$D$4:$K$4,0))</f>
        <v>25574</v>
      </c>
      <c r="M596" s="123">
        <f t="shared" si="103"/>
        <v>36534.285714285717</v>
      </c>
      <c r="N596" s="113" cm="1">
        <f t="array" ref="N596">IF(AND($H596&lt;=4800,$I596&lt;=560),0,SUMPRODUCT(--($I596&gt;'I-Baremo_Regulación_Lapesa'!$B$4:$B$8),--($I596&lt;='I-Baremo_Regulación_Lapesa'!$C$4:$C$8),'I-Baremo_Regulación_Lapesa'!$D$4:$D$8))</f>
        <v>1760</v>
      </c>
      <c r="O596" s="78">
        <f t="shared" si="104"/>
        <v>2514.2857142857142</v>
      </c>
      <c r="P596" s="112">
        <f t="shared" si="105"/>
        <v>37844</v>
      </c>
      <c r="Q596" s="74">
        <f t="shared" si="106"/>
        <v>54062.857142857152</v>
      </c>
      <c r="R596" s="113">
        <f>INDEX('I-Baremo_Legalización'!$D$4:$D$100,MATCH($E596,'I-Baremo_Legalización'!$C$4:$C$100,0),1)</f>
        <v>1257.25</v>
      </c>
      <c r="S596" s="113" cm="1">
        <f t="array" ref="S596">+INDEX('I-Baremo_Acuerdo_Marco'!$F$2:$F$221,MATCH($C596&amp;$E596&amp;$G596,'I-Baremo_Acuerdo_Marco'!$C$2:$C$221&amp;'I-Baremo_Acuerdo_Marco'!$D$2:$D$221&amp;'I-Baremo_Acuerdo_Marco'!$E$2:$E$221,0))</f>
        <v>22538.285</v>
      </c>
      <c r="T596" s="112">
        <f t="shared" si="111"/>
        <v>61639.535000000003</v>
      </c>
      <c r="U596" s="116">
        <f t="shared" si="107"/>
        <v>77858.392142857148</v>
      </c>
      <c r="V596" s="74" t="str">
        <f t="shared" si="108"/>
        <v>AéreoC3220</v>
      </c>
      <c r="W596" s="148">
        <f>+IF(AND($C596='C-Aux_CA'!$C$7,$D596='C-Aux_CA'!$C$5,$I596&gt;='C-Aux_CA'!$C$14,$H596&gt;='C-Aux_CA'!$C$15),1,0)</f>
        <v>0</v>
      </c>
      <c r="X596" s="148">
        <f t="shared" si="109"/>
        <v>2</v>
      </c>
      <c r="Y596" s="151" cm="1">
        <f t="array" ref="Y596">IF(W596=0,0,SUMPRODUCT(--($T596&gt;='C-BaremoVectorial'!$T$4:$T$1101),--(1=$W$4:$W$1101)))</f>
        <v>0</v>
      </c>
      <c r="Z596" s="151">
        <f t="shared" si="110"/>
        <v>0</v>
      </c>
      <c r="AA596" s="151" cm="1">
        <f t="array" ref="AA596">IF($W596=0,0,SUMPRODUCT(--(1=$W$4:$W$1101),--($U596&gt;='C-BaremoVectorial'!$U$4:$U$1101)))</f>
        <v>0</v>
      </c>
      <c r="AB596" s="21"/>
      <c r="AC596" s="21"/>
      <c r="AD596" s="21"/>
    </row>
    <row r="597" spans="1:30" ht="14.5" x14ac:dyDescent="0.35">
      <c r="A597" s="73">
        <f t="shared" si="101"/>
        <v>155</v>
      </c>
      <c r="B597" s="79" t="s">
        <v>8269</v>
      </c>
      <c r="C597" s="79" t="s">
        <v>8244</v>
      </c>
      <c r="D597" s="79" t="s">
        <v>15</v>
      </c>
      <c r="E597" s="79" t="s">
        <v>30</v>
      </c>
      <c r="F597" s="183">
        <v>1</v>
      </c>
      <c r="G597" s="79" t="s">
        <v>8298</v>
      </c>
      <c r="H597" s="78">
        <v>16000</v>
      </c>
      <c r="I597" s="74" cm="1">
        <f t="array" ref="I597">+INDEX('I-Gasificación'!$G$5:$G$1100,MATCH($C597&amp;$D597&amp;$E597&amp;$G597,'I-Gasificación'!$C$5:$C$1100&amp;'I-Gasificación'!$D$5:$D$1100&amp;'I-Gasificación'!$E$5:$E$1100&amp;'I-Gasificación'!$F$5:$F$1100,0))</f>
        <v>3318</v>
      </c>
      <c r="J597" s="112">
        <f>INDEX('I-Baremo_Depósitos_Lapesa'!$C:$C,MATCH($E597,'I-Baremo_Depósitos_Lapesa'!$B:$B,0),1)</f>
        <v>12792</v>
      </c>
      <c r="K597" s="78">
        <f t="shared" si="102"/>
        <v>18274.285714285714</v>
      </c>
      <c r="L597" s="122">
        <f>INDEX('I-Baremo_VA_Lapesa'!$D$5:$K$66,MATCH($E597,'I-Baremo_VA_Lapesa'!$C$5:$C$66,0),MATCH($G597,'I-Baremo_VA_Lapesa'!$D$4:$K$4,0))</f>
        <v>25574</v>
      </c>
      <c r="M597" s="123">
        <f t="shared" si="103"/>
        <v>36534.285714285717</v>
      </c>
      <c r="N597" s="113" cm="1">
        <f t="array" ref="N597">IF(AND($H597&lt;=4800,$I597&lt;=560),0,SUMPRODUCT(--($I597&gt;'I-Baremo_Regulación_Lapesa'!$B$4:$B$8),--($I597&lt;='I-Baremo_Regulación_Lapesa'!$C$4:$C$8),'I-Baremo_Regulación_Lapesa'!$D$4:$D$8))</f>
        <v>1760</v>
      </c>
      <c r="O597" s="78">
        <f t="shared" si="104"/>
        <v>2514.2857142857142</v>
      </c>
      <c r="P597" s="112">
        <f t="shared" si="105"/>
        <v>40126</v>
      </c>
      <c r="Q597" s="74">
        <f t="shared" si="106"/>
        <v>57322.857142857152</v>
      </c>
      <c r="R597" s="113">
        <f>INDEX('I-Baremo_Legalización'!$D$4:$D$100,MATCH($E597,'I-Baremo_Legalización'!$C$4:$C$100,0),1)</f>
        <v>2038.3500000000001</v>
      </c>
      <c r="S597" s="113" cm="1">
        <f t="array" ref="S597">+INDEX('I-Baremo_Acuerdo_Marco'!$F$2:$F$221,MATCH($C597&amp;$E597&amp;$G597,'I-Baremo_Acuerdo_Marco'!$C$2:$C$221&amp;'I-Baremo_Acuerdo_Marco'!$D$2:$D$221&amp;'I-Baremo_Acuerdo_Marco'!$E$2:$E$221,0))</f>
        <v>23646.710999999999</v>
      </c>
      <c r="T597" s="112">
        <f t="shared" si="111"/>
        <v>65811.061000000002</v>
      </c>
      <c r="U597" s="116">
        <f t="shared" si="107"/>
        <v>83007.918142857146</v>
      </c>
      <c r="V597" s="74" t="str">
        <f t="shared" si="108"/>
        <v>AéreoC3318</v>
      </c>
      <c r="W597" s="148">
        <f>+IF(AND($C597='C-Aux_CA'!$C$7,$D597='C-Aux_CA'!$C$5,$I597&gt;='C-Aux_CA'!$C$14,$H597&gt;='C-Aux_CA'!$C$15),1,0)</f>
        <v>0</v>
      </c>
      <c r="X597" s="148">
        <f t="shared" si="109"/>
        <v>2</v>
      </c>
      <c r="Y597" s="151" cm="1">
        <f t="array" ref="Y597">IF(W597=0,0,SUMPRODUCT(--($T597&gt;='C-BaremoVectorial'!$T$4:$T$1101),--(1=$W$4:$W$1101)))</f>
        <v>0</v>
      </c>
      <c r="Z597" s="151">
        <f t="shared" si="110"/>
        <v>0</v>
      </c>
      <c r="AA597" s="151" cm="1">
        <f t="array" ref="AA597">IF($W597=0,0,SUMPRODUCT(--(1=$W$4:$W$1101),--($U597&gt;='C-BaremoVectorial'!$U$4:$U$1101)))</f>
        <v>0</v>
      </c>
      <c r="AB597" s="21"/>
      <c r="AC597" s="21"/>
      <c r="AD597" s="21"/>
    </row>
    <row r="598" spans="1:30" ht="14.5" x14ac:dyDescent="0.35">
      <c r="A598" s="73">
        <f t="shared" si="101"/>
        <v>156</v>
      </c>
      <c r="B598" s="79" t="s">
        <v>8269</v>
      </c>
      <c r="C598" s="79" t="s">
        <v>8244</v>
      </c>
      <c r="D598" s="79" t="s">
        <v>15</v>
      </c>
      <c r="E598" s="79" t="s">
        <v>31</v>
      </c>
      <c r="F598" s="183">
        <v>1</v>
      </c>
      <c r="G598" s="79" t="s">
        <v>8298</v>
      </c>
      <c r="H598" s="78">
        <v>19000</v>
      </c>
      <c r="I598" s="74" cm="1">
        <f t="array" ref="I598">+INDEX('I-Gasificación'!$G$5:$G$1100,MATCH($C598&amp;$D598&amp;$E598&amp;$G598,'I-Gasificación'!$C$5:$C$1100&amp;'I-Gasificación'!$D$5:$D$1100&amp;'I-Gasificación'!$E$5:$E$1100&amp;'I-Gasificación'!$F$5:$F$1100,0))</f>
        <v>3416</v>
      </c>
      <c r="J598" s="112">
        <f>INDEX('I-Baremo_Depósitos_Lapesa'!$C:$C,MATCH($E598,'I-Baremo_Depósitos_Lapesa'!$B:$B,0),1)</f>
        <v>13916</v>
      </c>
      <c r="K598" s="78">
        <f t="shared" si="102"/>
        <v>19880</v>
      </c>
      <c r="L598" s="122">
        <f>INDEX('I-Baremo_VA_Lapesa'!$D$5:$K$66,MATCH($E598,'I-Baremo_VA_Lapesa'!$C$5:$C$66,0),MATCH($G598,'I-Baremo_VA_Lapesa'!$D$4:$K$4,0))</f>
        <v>25574</v>
      </c>
      <c r="M598" s="123">
        <f t="shared" si="103"/>
        <v>36534.285714285717</v>
      </c>
      <c r="N598" s="113" cm="1">
        <f t="array" ref="N598">IF(AND($H598&lt;=4800,$I598&lt;=560),0,SUMPRODUCT(--($I598&gt;'I-Baremo_Regulación_Lapesa'!$B$4:$B$8),--($I598&lt;='I-Baremo_Regulación_Lapesa'!$C$4:$C$8),'I-Baremo_Regulación_Lapesa'!$D$4:$D$8))</f>
        <v>1760</v>
      </c>
      <c r="O598" s="78">
        <f t="shared" si="104"/>
        <v>2514.2857142857142</v>
      </c>
      <c r="P598" s="112">
        <f t="shared" si="105"/>
        <v>41250</v>
      </c>
      <c r="Q598" s="74">
        <f t="shared" si="106"/>
        <v>58928.571428571435</v>
      </c>
      <c r="R598" s="113">
        <f>INDEX('I-Baremo_Legalización'!$D$4:$D$100,MATCH($E598,'I-Baremo_Legalización'!$C$4:$C$100,0),1)</f>
        <v>2038.3500000000001</v>
      </c>
      <c r="S598" s="113" cm="1">
        <f t="array" ref="S598">+INDEX('I-Baremo_Acuerdo_Marco'!$F$2:$F$221,MATCH($C598&amp;$E598&amp;$G598,'I-Baremo_Acuerdo_Marco'!$C$2:$C$221&amp;'I-Baremo_Acuerdo_Marco'!$D$2:$D$221&amp;'I-Baremo_Acuerdo_Marco'!$E$2:$E$221,0))</f>
        <v>25107.510999999999</v>
      </c>
      <c r="T598" s="112">
        <f t="shared" si="111"/>
        <v>68395.861000000004</v>
      </c>
      <c r="U598" s="116">
        <f t="shared" si="107"/>
        <v>86074.432428571425</v>
      </c>
      <c r="V598" s="74" t="str">
        <f t="shared" si="108"/>
        <v>AéreoC3416</v>
      </c>
      <c r="W598" s="148">
        <f>+IF(AND($C598='C-Aux_CA'!$C$7,$D598='C-Aux_CA'!$C$5,$I598&gt;='C-Aux_CA'!$C$14,$H598&gt;='C-Aux_CA'!$C$15),1,0)</f>
        <v>0</v>
      </c>
      <c r="X598" s="148">
        <f t="shared" si="109"/>
        <v>2</v>
      </c>
      <c r="Y598" s="151" cm="1">
        <f t="array" ref="Y598">IF(W598=0,0,SUMPRODUCT(--($T598&gt;='C-BaremoVectorial'!$T$4:$T$1101),--(1=$W$4:$W$1101)))</f>
        <v>0</v>
      </c>
      <c r="Z598" s="151">
        <f t="shared" si="110"/>
        <v>0</v>
      </c>
      <c r="AA598" s="151" cm="1">
        <f t="array" ref="AA598">IF($W598=0,0,SUMPRODUCT(--(1=$W$4:$W$1101),--($U598&gt;='C-BaremoVectorial'!$U$4:$U$1101)))</f>
        <v>0</v>
      </c>
      <c r="AB598" s="21"/>
      <c r="AC598" s="21"/>
      <c r="AD598" s="21"/>
    </row>
    <row r="599" spans="1:30" ht="14.5" x14ac:dyDescent="0.35">
      <c r="A599" s="73">
        <f t="shared" si="101"/>
        <v>157</v>
      </c>
      <c r="B599" s="79" t="s">
        <v>8269</v>
      </c>
      <c r="C599" s="79" t="s">
        <v>8244</v>
      </c>
      <c r="D599" s="79" t="s">
        <v>15</v>
      </c>
      <c r="E599" s="79" t="s">
        <v>32</v>
      </c>
      <c r="F599" s="183">
        <v>1</v>
      </c>
      <c r="G599" s="79" t="s">
        <v>8298</v>
      </c>
      <c r="H599" s="78">
        <v>22000</v>
      </c>
      <c r="I599" s="74" cm="1">
        <f t="array" ref="I599">+INDEX('I-Gasificación'!$G$5:$G$1100,MATCH($C599&amp;$D599&amp;$E599&amp;$G599,'I-Gasificación'!$C$5:$C$1100&amp;'I-Gasificación'!$D$5:$D$1100&amp;'I-Gasificación'!$E$5:$E$1100&amp;'I-Gasificación'!$F$5:$F$1100,0))</f>
        <v>3514</v>
      </c>
      <c r="J599" s="112">
        <f>INDEX('I-Baremo_Depósitos_Lapesa'!$C:$C,MATCH($E599,'I-Baremo_Depósitos_Lapesa'!$B:$B,0),1)</f>
        <v>17932</v>
      </c>
      <c r="K599" s="78">
        <f t="shared" si="102"/>
        <v>25617.142857142859</v>
      </c>
      <c r="L599" s="122">
        <f>INDEX('I-Baremo_VA_Lapesa'!$D$5:$K$66,MATCH($E599,'I-Baremo_VA_Lapesa'!$C$5:$C$66,0),MATCH($G599,'I-Baremo_VA_Lapesa'!$D$4:$K$4,0))</f>
        <v>25574</v>
      </c>
      <c r="M599" s="123">
        <f t="shared" si="103"/>
        <v>36534.285714285717</v>
      </c>
      <c r="N599" s="113" cm="1">
        <f t="array" ref="N599">IF(AND($H599&lt;=4800,$I599&lt;=560),0,SUMPRODUCT(--($I599&gt;'I-Baremo_Regulación_Lapesa'!$B$4:$B$8),--($I599&lt;='I-Baremo_Regulación_Lapesa'!$C$4:$C$8),'I-Baremo_Regulación_Lapesa'!$D$4:$D$8))</f>
        <v>1760</v>
      </c>
      <c r="O599" s="78">
        <f t="shared" si="104"/>
        <v>2514.2857142857142</v>
      </c>
      <c r="P599" s="112">
        <f t="shared" si="105"/>
        <v>45266</v>
      </c>
      <c r="Q599" s="74">
        <f t="shared" si="106"/>
        <v>64665.714285714297</v>
      </c>
      <c r="R599" s="113">
        <f>INDEX('I-Baremo_Legalización'!$D$4:$D$100,MATCH($E599,'I-Baremo_Legalización'!$C$4:$C$100,0),1)</f>
        <v>2038.3500000000001</v>
      </c>
      <c r="S599" s="113" cm="1">
        <f t="array" ref="S599">+INDEX('I-Baremo_Acuerdo_Marco'!$F$2:$F$221,MATCH($C599&amp;$E599&amp;$G599,'I-Baremo_Acuerdo_Marco'!$C$2:$C$221&amp;'I-Baremo_Acuerdo_Marco'!$D$2:$D$221&amp;'I-Baremo_Acuerdo_Marco'!$E$2:$E$221,0))</f>
        <v>25879.710999999999</v>
      </c>
      <c r="T599" s="112">
        <f t="shared" si="111"/>
        <v>73184.061000000002</v>
      </c>
      <c r="U599" s="116">
        <f t="shared" si="107"/>
        <v>92583.775285714291</v>
      </c>
      <c r="V599" s="74" t="str">
        <f t="shared" si="108"/>
        <v>AéreoC3514</v>
      </c>
      <c r="W599" s="148">
        <f>+IF(AND($C599='C-Aux_CA'!$C$7,$D599='C-Aux_CA'!$C$5,$I599&gt;='C-Aux_CA'!$C$14,$H599&gt;='C-Aux_CA'!$C$15),1,0)</f>
        <v>0</v>
      </c>
      <c r="X599" s="148">
        <f t="shared" si="109"/>
        <v>2</v>
      </c>
      <c r="Y599" s="151" cm="1">
        <f t="array" ref="Y599">IF(W599=0,0,SUMPRODUCT(--($T599&gt;='C-BaremoVectorial'!$T$4:$T$1101),--(1=$W$4:$W$1101)))</f>
        <v>0</v>
      </c>
      <c r="Z599" s="151">
        <f t="shared" si="110"/>
        <v>0</v>
      </c>
      <c r="AA599" s="151" cm="1">
        <f t="array" ref="AA599">IF($W599=0,0,SUMPRODUCT(--(1=$W$4:$W$1101),--($U599&gt;='C-BaremoVectorial'!$U$4:$U$1101)))</f>
        <v>0</v>
      </c>
      <c r="AB599" s="21"/>
      <c r="AC599" s="21"/>
      <c r="AD599" s="21"/>
    </row>
    <row r="600" spans="1:30" ht="14.5" x14ac:dyDescent="0.35">
      <c r="A600" s="73">
        <f t="shared" si="101"/>
        <v>158</v>
      </c>
      <c r="B600" s="79" t="s">
        <v>8269</v>
      </c>
      <c r="C600" s="79" t="s">
        <v>8244</v>
      </c>
      <c r="D600" s="79" t="s">
        <v>15</v>
      </c>
      <c r="E600" s="79" t="s">
        <v>33</v>
      </c>
      <c r="F600" s="183">
        <v>1</v>
      </c>
      <c r="G600" s="79" t="s">
        <v>8298</v>
      </c>
      <c r="H600" s="78">
        <v>24000</v>
      </c>
      <c r="I600" s="74" cm="1">
        <f t="array" ref="I600">+INDEX('I-Gasificación'!$G$5:$G$1100,MATCH($C600&amp;$D600&amp;$E600&amp;$G600,'I-Gasificación'!$C$5:$C$1100&amp;'I-Gasificación'!$D$5:$D$1100&amp;'I-Gasificación'!$E$5:$E$1100&amp;'I-Gasificación'!$F$5:$F$1100,0))</f>
        <v>3486</v>
      </c>
      <c r="J600" s="112">
        <f>INDEX('I-Baremo_Depósitos_Lapesa'!$C:$C,MATCH($E600,'I-Baremo_Depósitos_Lapesa'!$B:$B,0),1)</f>
        <v>20449</v>
      </c>
      <c r="K600" s="78">
        <f t="shared" si="102"/>
        <v>29212.857142857145</v>
      </c>
      <c r="L600" s="122">
        <f>INDEX('I-Baremo_VA_Lapesa'!$D$5:$K$66,MATCH($E600,'I-Baremo_VA_Lapesa'!$C$5:$C$66,0),MATCH($G600,'I-Baremo_VA_Lapesa'!$D$4:$K$4,0))</f>
        <v>25574</v>
      </c>
      <c r="M600" s="123">
        <f t="shared" si="103"/>
        <v>36534.285714285717</v>
      </c>
      <c r="N600" s="113" cm="1">
        <f t="array" ref="N600">IF(AND($H600&lt;=4800,$I600&lt;=560),0,SUMPRODUCT(--($I600&gt;'I-Baremo_Regulación_Lapesa'!$B$4:$B$8),--($I600&lt;='I-Baremo_Regulación_Lapesa'!$C$4:$C$8),'I-Baremo_Regulación_Lapesa'!$D$4:$D$8))</f>
        <v>1760</v>
      </c>
      <c r="O600" s="78">
        <f t="shared" si="104"/>
        <v>2514.2857142857142</v>
      </c>
      <c r="P600" s="112">
        <f t="shared" si="105"/>
        <v>47783</v>
      </c>
      <c r="Q600" s="74">
        <f t="shared" si="106"/>
        <v>68261.42857142858</v>
      </c>
      <c r="R600" s="113">
        <f>INDEX('I-Baremo_Legalización'!$D$4:$D$100,MATCH($E600,'I-Baremo_Legalización'!$C$4:$C$100,0),1)</f>
        <v>2038.3500000000001</v>
      </c>
      <c r="S600" s="113" cm="1">
        <f t="array" ref="S600">+INDEX('I-Baremo_Acuerdo_Marco'!$F$2:$F$221,MATCH($C600&amp;$E600&amp;$G600,'I-Baremo_Acuerdo_Marco'!$C$2:$C$221&amp;'I-Baremo_Acuerdo_Marco'!$D$2:$D$221&amp;'I-Baremo_Acuerdo_Marco'!$E$2:$E$221,0))</f>
        <v>26066.710999999999</v>
      </c>
      <c r="T600" s="112">
        <f t="shared" si="111"/>
        <v>75888.061000000002</v>
      </c>
      <c r="U600" s="116">
        <f t="shared" si="107"/>
        <v>96366.489571428581</v>
      </c>
      <c r="V600" s="74" t="str">
        <f t="shared" si="108"/>
        <v>AéreoC3486</v>
      </c>
      <c r="W600" s="148">
        <f>+IF(AND($C600='C-Aux_CA'!$C$7,$D600='C-Aux_CA'!$C$5,$I600&gt;='C-Aux_CA'!$C$14,$H600&gt;='C-Aux_CA'!$C$15),1,0)</f>
        <v>0</v>
      </c>
      <c r="X600" s="148">
        <f t="shared" si="109"/>
        <v>2</v>
      </c>
      <c r="Y600" s="151" cm="1">
        <f t="array" ref="Y600">IF(W600=0,0,SUMPRODUCT(--($T600&gt;='C-BaremoVectorial'!$T$4:$T$1101),--(1=$W$4:$W$1101)))</f>
        <v>0</v>
      </c>
      <c r="Z600" s="151">
        <f t="shared" si="110"/>
        <v>0</v>
      </c>
      <c r="AA600" s="151" cm="1">
        <f t="array" ref="AA600">IF($W600=0,0,SUMPRODUCT(--(1=$W$4:$W$1101),--($U600&gt;='C-BaremoVectorial'!$U$4:$U$1101)))</f>
        <v>0</v>
      </c>
      <c r="AB600" s="21"/>
      <c r="AC600" s="21"/>
      <c r="AD600" s="21"/>
    </row>
    <row r="601" spans="1:30" ht="14.5" x14ac:dyDescent="0.35">
      <c r="A601" s="73">
        <f t="shared" si="101"/>
        <v>159</v>
      </c>
      <c r="B601" s="79" t="s">
        <v>8269</v>
      </c>
      <c r="C601" s="79" t="s">
        <v>8244</v>
      </c>
      <c r="D601" s="79" t="s">
        <v>15</v>
      </c>
      <c r="E601" s="79" t="s">
        <v>34</v>
      </c>
      <c r="F601" s="183">
        <v>1</v>
      </c>
      <c r="G601" s="79" t="s">
        <v>8298</v>
      </c>
      <c r="H601" s="78">
        <v>29000</v>
      </c>
      <c r="I601" s="74" cm="1">
        <f t="array" ref="I601">+INDEX('I-Gasificación'!$G$5:$G$1100,MATCH($C601&amp;$D601&amp;$E601&amp;$G601,'I-Gasificación'!$C$5:$C$1100&amp;'I-Gasificación'!$D$5:$D$1100&amp;'I-Gasificación'!$E$5:$E$1100&amp;'I-Gasificación'!$F$5:$F$1100,0))</f>
        <v>3612</v>
      </c>
      <c r="J601" s="112">
        <f>INDEX('I-Baremo_Depósitos_Lapesa'!$C:$C,MATCH($E601,'I-Baremo_Depósitos_Lapesa'!$B:$B,0),1)</f>
        <v>22724</v>
      </c>
      <c r="K601" s="78">
        <f t="shared" si="102"/>
        <v>32462.857142857145</v>
      </c>
      <c r="L601" s="122">
        <f>INDEX('I-Baremo_VA_Lapesa'!$D$5:$K$66,MATCH($E601,'I-Baremo_VA_Lapesa'!$C$5:$C$66,0),MATCH($G601,'I-Baremo_VA_Lapesa'!$D$4:$K$4,0))</f>
        <v>25574</v>
      </c>
      <c r="M601" s="123">
        <f t="shared" si="103"/>
        <v>36534.285714285717</v>
      </c>
      <c r="N601" s="113" cm="1">
        <f t="array" ref="N601">IF(AND($H601&lt;=4800,$I601&lt;=560),0,SUMPRODUCT(--($I601&gt;'I-Baremo_Regulación_Lapesa'!$B$4:$B$8),--($I601&lt;='I-Baremo_Regulación_Lapesa'!$C$4:$C$8),'I-Baremo_Regulación_Lapesa'!$D$4:$D$8))</f>
        <v>1760</v>
      </c>
      <c r="O601" s="78">
        <f t="shared" si="104"/>
        <v>2514.2857142857142</v>
      </c>
      <c r="P601" s="112">
        <f t="shared" si="105"/>
        <v>50058</v>
      </c>
      <c r="Q601" s="74">
        <f t="shared" si="106"/>
        <v>71511.42857142858</v>
      </c>
      <c r="R601" s="113">
        <f>INDEX('I-Baremo_Legalización'!$D$4:$D$100,MATCH($E601,'I-Baremo_Legalización'!$C$4:$C$100,0),1)</f>
        <v>2038.3500000000001</v>
      </c>
      <c r="S601" s="113" cm="1">
        <f t="array" ref="S601">+INDEX('I-Baremo_Acuerdo_Marco'!$F$2:$F$221,MATCH($C601&amp;$E601&amp;$G601,'I-Baremo_Acuerdo_Marco'!$C$2:$C$221&amp;'I-Baremo_Acuerdo_Marco'!$D$2:$D$221&amp;'I-Baremo_Acuerdo_Marco'!$E$2:$E$221,0))</f>
        <v>26752.010999999999</v>
      </c>
      <c r="T601" s="112">
        <f t="shared" si="111"/>
        <v>78848.361000000004</v>
      </c>
      <c r="U601" s="116">
        <f t="shared" si="107"/>
        <v>100301.78957142858</v>
      </c>
      <c r="V601" s="74" t="str">
        <f t="shared" si="108"/>
        <v>AéreoC3612</v>
      </c>
      <c r="W601" s="148">
        <f>+IF(AND($C601='C-Aux_CA'!$C$7,$D601='C-Aux_CA'!$C$5,$I601&gt;='C-Aux_CA'!$C$14,$H601&gt;='C-Aux_CA'!$C$15),1,0)</f>
        <v>0</v>
      </c>
      <c r="X601" s="148">
        <f t="shared" si="109"/>
        <v>2</v>
      </c>
      <c r="Y601" s="151" cm="1">
        <f t="array" ref="Y601">IF(W601=0,0,SUMPRODUCT(--($T601&gt;='C-BaremoVectorial'!$T$4:$T$1101),--(1=$W$4:$W$1101)))</f>
        <v>0</v>
      </c>
      <c r="Z601" s="151">
        <f t="shared" si="110"/>
        <v>0</v>
      </c>
      <c r="AA601" s="151" cm="1">
        <f t="array" ref="AA601">IF($W601=0,0,SUMPRODUCT(--(1=$W$4:$W$1101),--($U601&gt;='C-BaremoVectorial'!$U$4:$U$1101)))</f>
        <v>0</v>
      </c>
      <c r="AB601" s="21"/>
      <c r="AC601" s="21"/>
      <c r="AD601" s="21"/>
    </row>
    <row r="602" spans="1:30" ht="14.5" x14ac:dyDescent="0.35">
      <c r="A602" s="73">
        <f t="shared" si="101"/>
        <v>160</v>
      </c>
      <c r="B602" s="79" t="s">
        <v>8269</v>
      </c>
      <c r="C602" s="79" t="s">
        <v>8244</v>
      </c>
      <c r="D602" s="79" t="s">
        <v>15</v>
      </c>
      <c r="E602" s="79" t="s">
        <v>35</v>
      </c>
      <c r="F602" s="183">
        <v>1</v>
      </c>
      <c r="G602" s="79" t="s">
        <v>8298</v>
      </c>
      <c r="H602" s="78">
        <v>34000</v>
      </c>
      <c r="I602" s="74" cm="1">
        <f t="array" ref="I602">+INDEX('I-Gasificación'!$G$5:$G$1100,MATCH($C602&amp;$D602&amp;$E602&amp;$G602,'I-Gasificación'!$C$5:$C$1100&amp;'I-Gasificación'!$D$5:$D$1100&amp;'I-Gasificación'!$E$5:$E$1100&amp;'I-Gasificación'!$F$5:$F$1100,0))</f>
        <v>3738</v>
      </c>
      <c r="J602" s="112">
        <f>INDEX('I-Baremo_Depósitos_Lapesa'!$C:$C,MATCH($E602,'I-Baremo_Depósitos_Lapesa'!$B:$B,0),1)</f>
        <v>25239</v>
      </c>
      <c r="K602" s="78">
        <f t="shared" si="102"/>
        <v>36055.71428571429</v>
      </c>
      <c r="L602" s="122">
        <f>INDEX('I-Baremo_VA_Lapesa'!$D$5:$K$66,MATCH($E602,'I-Baremo_VA_Lapesa'!$C$5:$C$66,0),MATCH($G602,'I-Baremo_VA_Lapesa'!$D$4:$K$4,0))</f>
        <v>25574</v>
      </c>
      <c r="M602" s="123">
        <f t="shared" si="103"/>
        <v>36534.285714285717</v>
      </c>
      <c r="N602" s="113" cm="1">
        <f t="array" ref="N602">IF(AND($H602&lt;=4800,$I602&lt;=560),0,SUMPRODUCT(--($I602&gt;'I-Baremo_Regulación_Lapesa'!$B$4:$B$8),--($I602&lt;='I-Baremo_Regulación_Lapesa'!$C$4:$C$8),'I-Baremo_Regulación_Lapesa'!$D$4:$D$8))</f>
        <v>1760</v>
      </c>
      <c r="O602" s="78">
        <f t="shared" si="104"/>
        <v>2514.2857142857142</v>
      </c>
      <c r="P602" s="112">
        <f t="shared" si="105"/>
        <v>52573</v>
      </c>
      <c r="Q602" s="74">
        <f t="shared" si="106"/>
        <v>75104.28571428571</v>
      </c>
      <c r="R602" s="113">
        <f>INDEX('I-Baremo_Legalización'!$D$4:$D$100,MATCH($E602,'I-Baremo_Legalización'!$C$4:$C$100,0),1)</f>
        <v>2038.3500000000001</v>
      </c>
      <c r="S602" s="113" cm="1">
        <f t="array" ref="S602">+INDEX('I-Baremo_Acuerdo_Marco'!$F$2:$F$221,MATCH($C602&amp;$E602&amp;$G602,'I-Baremo_Acuerdo_Marco'!$C$2:$C$221&amp;'I-Baremo_Acuerdo_Marco'!$D$2:$D$221&amp;'I-Baremo_Acuerdo_Marco'!$E$2:$E$221,0))</f>
        <v>25172.411</v>
      </c>
      <c r="T602" s="112">
        <f t="shared" si="111"/>
        <v>79783.760999999999</v>
      </c>
      <c r="U602" s="116">
        <f t="shared" si="107"/>
        <v>102315.04671428571</v>
      </c>
      <c r="V602" s="74" t="str">
        <f t="shared" si="108"/>
        <v>AéreoC3738</v>
      </c>
      <c r="W602" s="148">
        <f>+IF(AND($C602='C-Aux_CA'!$C$7,$D602='C-Aux_CA'!$C$5,$I602&gt;='C-Aux_CA'!$C$14,$H602&gt;='C-Aux_CA'!$C$15),1,0)</f>
        <v>0</v>
      </c>
      <c r="X602" s="148">
        <f t="shared" si="109"/>
        <v>2</v>
      </c>
      <c r="Y602" s="151" cm="1">
        <f t="array" ref="Y602">IF(W602=0,0,SUMPRODUCT(--($T602&gt;='C-BaremoVectorial'!$T$4:$T$1101),--(1=$W$4:$W$1101)))</f>
        <v>0</v>
      </c>
      <c r="Z602" s="151">
        <f t="shared" si="110"/>
        <v>0</v>
      </c>
      <c r="AA602" s="151" cm="1">
        <f t="array" ref="AA602">IF($W602=0,0,SUMPRODUCT(--(1=$W$4:$W$1101),--($U602&gt;='C-BaremoVectorial'!$U$4:$U$1101)))</f>
        <v>0</v>
      </c>
      <c r="AB602" s="21"/>
      <c r="AC602" s="21"/>
      <c r="AD602" s="21"/>
    </row>
    <row r="603" spans="1:30" ht="14.5" x14ac:dyDescent="0.35">
      <c r="A603" s="73">
        <f t="shared" si="101"/>
        <v>161</v>
      </c>
      <c r="B603" s="79" t="s">
        <v>8269</v>
      </c>
      <c r="C603" s="79" t="s">
        <v>8244</v>
      </c>
      <c r="D603" s="79" t="s">
        <v>15</v>
      </c>
      <c r="E603" s="79" t="s">
        <v>36</v>
      </c>
      <c r="F603" s="183">
        <v>1</v>
      </c>
      <c r="G603" s="79" t="s">
        <v>8298</v>
      </c>
      <c r="H603" s="78">
        <v>33000</v>
      </c>
      <c r="I603" s="74" cm="1">
        <f t="array" ref="I603">+INDEX('I-Gasificación'!$G$5:$G$1100,MATCH($C603&amp;$D603&amp;$E603&amp;$G603,'I-Gasificación'!$C$5:$C$1100&amp;'I-Gasificación'!$D$5:$D$1100&amp;'I-Gasificación'!$E$5:$E$1100&amp;'I-Gasificación'!$F$5:$F$1100,0))</f>
        <v>3556</v>
      </c>
      <c r="J603" s="112">
        <f>INDEX('I-Baremo_Depósitos_Lapesa'!$C:$C,MATCH($E603,'I-Baremo_Depósitos_Lapesa'!$B:$B,0),1)</f>
        <v>33708</v>
      </c>
      <c r="K603" s="78">
        <f t="shared" si="102"/>
        <v>48154.285714285717</v>
      </c>
      <c r="L603" s="122">
        <f>INDEX('I-Baremo_VA_Lapesa'!$D$5:$K$66,MATCH($E603,'I-Baremo_VA_Lapesa'!$C$5:$C$66,0),MATCH($G603,'I-Baremo_VA_Lapesa'!$D$4:$K$4,0))</f>
        <v>25574</v>
      </c>
      <c r="M603" s="123">
        <f t="shared" si="103"/>
        <v>36534.285714285717</v>
      </c>
      <c r="N603" s="113" cm="1">
        <f t="array" ref="N603">IF(AND($H603&lt;=4800,$I603&lt;=560),0,SUMPRODUCT(--($I603&gt;'I-Baremo_Regulación_Lapesa'!$B$4:$B$8),--($I603&lt;='I-Baremo_Regulación_Lapesa'!$C$4:$C$8),'I-Baremo_Regulación_Lapesa'!$D$4:$D$8))</f>
        <v>1760</v>
      </c>
      <c r="O603" s="78">
        <f t="shared" si="104"/>
        <v>2514.2857142857142</v>
      </c>
      <c r="P603" s="112">
        <f t="shared" si="105"/>
        <v>61042</v>
      </c>
      <c r="Q603" s="74">
        <f t="shared" si="106"/>
        <v>87202.857142857145</v>
      </c>
      <c r="R603" s="113">
        <f>INDEX('I-Baremo_Legalización'!$D$4:$D$100,MATCH($E603,'I-Baremo_Legalización'!$C$4:$C$100,0),1)</f>
        <v>2038.3500000000001</v>
      </c>
      <c r="S603" s="113" cm="1">
        <f t="array" ref="S603">+INDEX('I-Baremo_Acuerdo_Marco'!$F$2:$F$221,MATCH($C603&amp;$E603&amp;$G603,'I-Baremo_Acuerdo_Marco'!$C$2:$C$221&amp;'I-Baremo_Acuerdo_Marco'!$D$2:$D$221&amp;'I-Baremo_Acuerdo_Marco'!$E$2:$E$221,0))</f>
        <v>26969.811000000002</v>
      </c>
      <c r="T603" s="112">
        <f t="shared" si="111"/>
        <v>90050.160999999993</v>
      </c>
      <c r="U603" s="116">
        <f t="shared" si="107"/>
        <v>116211.01814285715</v>
      </c>
      <c r="V603" s="74" t="str">
        <f t="shared" si="108"/>
        <v>AéreoC3556</v>
      </c>
      <c r="W603" s="148">
        <f>+IF(AND($C603='C-Aux_CA'!$C$7,$D603='C-Aux_CA'!$C$5,$I603&gt;='C-Aux_CA'!$C$14,$H603&gt;='C-Aux_CA'!$C$15),1,0)</f>
        <v>0</v>
      </c>
      <c r="X603" s="148">
        <f t="shared" si="109"/>
        <v>2</v>
      </c>
      <c r="Y603" s="151" cm="1">
        <f t="array" ref="Y603">IF(W603=0,0,SUMPRODUCT(--($T603&gt;='C-BaremoVectorial'!$T$4:$T$1101),--(1=$W$4:$W$1101)))</f>
        <v>0</v>
      </c>
      <c r="Z603" s="151">
        <f t="shared" si="110"/>
        <v>0</v>
      </c>
      <c r="AA603" s="151" cm="1">
        <f t="array" ref="AA603">IF($W603=0,0,SUMPRODUCT(--(1=$W$4:$W$1101),--($U603&gt;='C-BaremoVectorial'!$U$4:$U$1101)))</f>
        <v>0</v>
      </c>
      <c r="AB603" s="21"/>
      <c r="AC603" s="21"/>
      <c r="AD603" s="21"/>
    </row>
    <row r="604" spans="1:30" ht="14.5" x14ac:dyDescent="0.35">
      <c r="A604" s="73">
        <f t="shared" si="101"/>
        <v>162</v>
      </c>
      <c r="B604" s="79" t="s">
        <v>8269</v>
      </c>
      <c r="C604" s="79" t="s">
        <v>8244</v>
      </c>
      <c r="D604" s="79" t="s">
        <v>15</v>
      </c>
      <c r="E604" s="79" t="s">
        <v>37</v>
      </c>
      <c r="F604" s="183">
        <v>1</v>
      </c>
      <c r="G604" s="79" t="s">
        <v>8298</v>
      </c>
      <c r="H604" s="78">
        <v>50000</v>
      </c>
      <c r="I604" s="74" cm="1">
        <f t="array" ref="I604">+INDEX('I-Gasificación'!$G$5:$G$1100,MATCH($C604&amp;$D604&amp;$E604&amp;$G604,'I-Gasificación'!$C$5:$C$1100&amp;'I-Gasificación'!$D$5:$D$1100&amp;'I-Gasificación'!$E$5:$E$1100&amp;'I-Gasificación'!$F$5:$F$1100,0))</f>
        <v>3934</v>
      </c>
      <c r="J604" s="112">
        <f>INDEX('I-Baremo_Depósitos_Lapesa'!$C:$C,MATCH($E604,'I-Baremo_Depósitos_Lapesa'!$B:$B,0),1)</f>
        <v>44444</v>
      </c>
      <c r="K604" s="78">
        <f t="shared" si="102"/>
        <v>63491.428571428572</v>
      </c>
      <c r="L604" s="122">
        <f>INDEX('I-Baremo_VA_Lapesa'!$D$5:$K$66,MATCH($E604,'I-Baremo_VA_Lapesa'!$C$5:$C$66,0),MATCH($G604,'I-Baremo_VA_Lapesa'!$D$4:$K$4,0))</f>
        <v>25574</v>
      </c>
      <c r="M604" s="123">
        <f t="shared" si="103"/>
        <v>36534.285714285717</v>
      </c>
      <c r="N604" s="113" cm="1">
        <f t="array" ref="N604">IF(AND($H604&lt;=4800,$I604&lt;=560),0,SUMPRODUCT(--($I604&gt;'I-Baremo_Regulación_Lapesa'!$B$4:$B$8),--($I604&lt;='I-Baremo_Regulación_Lapesa'!$C$4:$C$8),'I-Baremo_Regulación_Lapesa'!$D$4:$D$8))</f>
        <v>1760</v>
      </c>
      <c r="O604" s="78">
        <f t="shared" si="104"/>
        <v>2514.2857142857142</v>
      </c>
      <c r="P604" s="112">
        <f t="shared" si="105"/>
        <v>71778</v>
      </c>
      <c r="Q604" s="74">
        <f t="shared" si="106"/>
        <v>102540</v>
      </c>
      <c r="R604" s="113">
        <f>INDEX('I-Baremo_Legalización'!$D$4:$D$100,MATCH($E604,'I-Baremo_Legalización'!$C$4:$C$100,0),1)</f>
        <v>2038.3500000000001</v>
      </c>
      <c r="S604" s="113" cm="1">
        <f t="array" ref="S604">+INDEX('I-Baremo_Acuerdo_Marco'!$F$2:$F$221,MATCH($C604&amp;$E604&amp;$G604,'I-Baremo_Acuerdo_Marco'!$C$2:$C$221&amp;'I-Baremo_Acuerdo_Marco'!$D$2:$D$221&amp;'I-Baremo_Acuerdo_Marco'!$E$2:$E$221,0))</f>
        <v>27986.210999999999</v>
      </c>
      <c r="T604" s="112">
        <f t="shared" si="111"/>
        <v>101802.561</v>
      </c>
      <c r="U604" s="116">
        <f t="shared" si="107"/>
        <v>132564.56100000002</v>
      </c>
      <c r="V604" s="74" t="str">
        <f t="shared" si="108"/>
        <v>AéreoC3934</v>
      </c>
      <c r="W604" s="148">
        <f>+IF(AND($C604='C-Aux_CA'!$C$7,$D604='C-Aux_CA'!$C$5,$I604&gt;='C-Aux_CA'!$C$14,$H604&gt;='C-Aux_CA'!$C$15),1,0)</f>
        <v>0</v>
      </c>
      <c r="X604" s="148">
        <f t="shared" si="109"/>
        <v>2</v>
      </c>
      <c r="Y604" s="151" cm="1">
        <f t="array" ref="Y604">IF(W604=0,0,SUMPRODUCT(--($T604&gt;='C-BaremoVectorial'!$T$4:$T$1101),--(1=$W$4:$W$1101)))</f>
        <v>0</v>
      </c>
      <c r="Z604" s="151">
        <f t="shared" si="110"/>
        <v>0</v>
      </c>
      <c r="AA604" s="151" cm="1">
        <f t="array" ref="AA604">IF($W604=0,0,SUMPRODUCT(--(1=$W$4:$W$1101),--($U604&gt;='C-BaremoVectorial'!$U$4:$U$1101)))</f>
        <v>0</v>
      </c>
      <c r="AB604" s="21"/>
      <c r="AC604" s="21"/>
      <c r="AD604" s="21"/>
    </row>
    <row r="605" spans="1:30" ht="14.5" x14ac:dyDescent="0.35">
      <c r="A605" s="73">
        <f t="shared" si="101"/>
        <v>163</v>
      </c>
      <c r="B605" s="79" t="s">
        <v>8269</v>
      </c>
      <c r="C605" s="79" t="s">
        <v>8244</v>
      </c>
      <c r="D605" s="79" t="s">
        <v>15</v>
      </c>
      <c r="E605" s="79" t="s">
        <v>38</v>
      </c>
      <c r="F605" s="183">
        <v>1</v>
      </c>
      <c r="G605" s="79" t="s">
        <v>8298</v>
      </c>
      <c r="H605" s="78">
        <v>59000</v>
      </c>
      <c r="I605" s="74" cm="1">
        <f t="array" ref="I605">+INDEX('I-Gasificación'!$G$5:$G$1100,MATCH($C605&amp;$D605&amp;$E605&amp;$G605,'I-Gasificación'!$C$5:$C$1100&amp;'I-Gasificación'!$D$5:$D$1100&amp;'I-Gasificación'!$E$5:$E$1100&amp;'I-Gasificación'!$F$5:$F$1100,0))</f>
        <v>4158</v>
      </c>
      <c r="J605" s="112">
        <f>INDEX('I-Baremo_Depósitos_Lapesa'!$C:$C,MATCH($E605,'I-Baremo_Depósitos_Lapesa'!$B:$B,0),1)</f>
        <v>54246</v>
      </c>
      <c r="K605" s="78">
        <f t="shared" si="102"/>
        <v>77494.285714285725</v>
      </c>
      <c r="L605" s="122">
        <f>INDEX('I-Baremo_VA_Lapesa'!$D$5:$K$66,MATCH($E605,'I-Baremo_VA_Lapesa'!$C$5:$C$66,0),MATCH($G605,'I-Baremo_VA_Lapesa'!$D$4:$K$4,0))</f>
        <v>25574</v>
      </c>
      <c r="M605" s="123">
        <f t="shared" si="103"/>
        <v>36534.285714285717</v>
      </c>
      <c r="N605" s="113" cm="1">
        <f t="array" ref="N605">IF(AND($H605&lt;=4800,$I605&lt;=560),0,SUMPRODUCT(--($I605&gt;'I-Baremo_Regulación_Lapesa'!$B$4:$B$8),--($I605&lt;='I-Baremo_Regulación_Lapesa'!$C$4:$C$8),'I-Baremo_Regulación_Lapesa'!$D$4:$D$8))</f>
        <v>1760</v>
      </c>
      <c r="O605" s="78">
        <f t="shared" si="104"/>
        <v>2514.2857142857142</v>
      </c>
      <c r="P605" s="112">
        <f t="shared" si="105"/>
        <v>81580</v>
      </c>
      <c r="Q605" s="74">
        <f t="shared" si="106"/>
        <v>116542.85714285716</v>
      </c>
      <c r="R605" s="113">
        <f>INDEX('I-Baremo_Legalización'!$D$4:$D$100,MATCH($E605,'I-Baremo_Legalización'!$C$4:$C$100,0),1)</f>
        <v>2038.3500000000001</v>
      </c>
      <c r="S605" s="113" cm="1">
        <f t="array" ref="S605">+INDEX('I-Baremo_Acuerdo_Marco'!$F$2:$F$221,MATCH($C605&amp;$E605&amp;$G605,'I-Baremo_Acuerdo_Marco'!$C$2:$C$221&amp;'I-Baremo_Acuerdo_Marco'!$D$2:$D$221&amp;'I-Baremo_Acuerdo_Marco'!$E$2:$E$221,0))</f>
        <v>29975.011000000002</v>
      </c>
      <c r="T605" s="112">
        <f t="shared" si="111"/>
        <v>113593.361</v>
      </c>
      <c r="U605" s="116">
        <f t="shared" si="107"/>
        <v>148556.21814285716</v>
      </c>
      <c r="V605" s="74" t="str">
        <f t="shared" si="108"/>
        <v>AéreoC4158</v>
      </c>
      <c r="W605" s="148">
        <f>+IF(AND($C605='C-Aux_CA'!$C$7,$D605='C-Aux_CA'!$C$5,$I605&gt;='C-Aux_CA'!$C$14,$H605&gt;='C-Aux_CA'!$C$15),1,0)</f>
        <v>0</v>
      </c>
      <c r="X605" s="148">
        <f t="shared" si="109"/>
        <v>2</v>
      </c>
      <c r="Y605" s="151" cm="1">
        <f t="array" ref="Y605">IF(W605=0,0,SUMPRODUCT(--($T605&gt;='C-BaremoVectorial'!$T$4:$T$1101),--(1=$W$4:$W$1101)))</f>
        <v>0</v>
      </c>
      <c r="Z605" s="151">
        <f t="shared" si="110"/>
        <v>0</v>
      </c>
      <c r="AA605" s="151" cm="1">
        <f t="array" ref="AA605">IF($W605=0,0,SUMPRODUCT(--(1=$W$4:$W$1101),--($U605&gt;='C-BaremoVectorial'!$U$4:$U$1101)))</f>
        <v>0</v>
      </c>
      <c r="AB605" s="21"/>
      <c r="AC605" s="21"/>
      <c r="AD605" s="21"/>
    </row>
    <row r="606" spans="1:30" ht="14.5" x14ac:dyDescent="0.35">
      <c r="A606" s="73">
        <f t="shared" si="101"/>
        <v>164</v>
      </c>
      <c r="B606" s="79" t="s">
        <v>8269</v>
      </c>
      <c r="C606" s="79" t="s">
        <v>8244</v>
      </c>
      <c r="D606" s="79" t="s">
        <v>15</v>
      </c>
      <c r="E606" s="79" t="s">
        <v>39</v>
      </c>
      <c r="F606" s="183">
        <v>1</v>
      </c>
      <c r="G606" s="79" t="s">
        <v>8298</v>
      </c>
      <c r="H606" s="78">
        <v>50000</v>
      </c>
      <c r="I606" s="74" cm="1">
        <f t="array" ref="I606">+INDEX('I-Gasificación'!$G$5:$G$1100,MATCH($C606&amp;$D606&amp;$E606&amp;$G606,'I-Gasificación'!$C$5:$C$1100&amp;'I-Gasificación'!$D$5:$D$1100&amp;'I-Gasificación'!$E$5:$E$1100&amp;'I-Gasificación'!$F$5:$F$1100,0))</f>
        <v>3850</v>
      </c>
      <c r="J606" s="112">
        <f>INDEX('I-Baremo_Depósitos_Lapesa'!$C:$C,MATCH($E606,'I-Baremo_Depósitos_Lapesa'!$B:$B,0),1)</f>
        <v>45432</v>
      </c>
      <c r="K606" s="78">
        <f t="shared" si="102"/>
        <v>64902.857142857145</v>
      </c>
      <c r="L606" s="122">
        <f>INDEX('I-Baremo_VA_Lapesa'!$D$5:$K$66,MATCH($E606,'I-Baremo_VA_Lapesa'!$C$5:$C$66,0),MATCH($G606,'I-Baremo_VA_Lapesa'!$D$4:$K$4,0))</f>
        <v>25574</v>
      </c>
      <c r="M606" s="123">
        <f t="shared" si="103"/>
        <v>36534.285714285717</v>
      </c>
      <c r="N606" s="113" cm="1">
        <f t="array" ref="N606">IF(AND($H606&lt;=4800,$I606&lt;=560),0,SUMPRODUCT(--($I606&gt;'I-Baremo_Regulación_Lapesa'!$B$4:$B$8),--($I606&lt;='I-Baremo_Regulación_Lapesa'!$C$4:$C$8),'I-Baremo_Regulación_Lapesa'!$D$4:$D$8))</f>
        <v>1760</v>
      </c>
      <c r="O606" s="78">
        <f t="shared" si="104"/>
        <v>2514.2857142857142</v>
      </c>
      <c r="P606" s="112">
        <f t="shared" si="105"/>
        <v>72766</v>
      </c>
      <c r="Q606" s="74">
        <f t="shared" si="106"/>
        <v>103951.42857142858</v>
      </c>
      <c r="R606" s="113">
        <f>INDEX('I-Baremo_Legalización'!$D$4:$D$100,MATCH($E606,'I-Baremo_Legalización'!$C$4:$C$100,0),1)</f>
        <v>2038.3500000000001</v>
      </c>
      <c r="S606" s="113" cm="1">
        <f t="array" ref="S606">+INDEX('I-Baremo_Acuerdo_Marco'!$F$2:$F$221,MATCH($C606&amp;$E606&amp;$G606,'I-Baremo_Acuerdo_Marco'!$C$2:$C$221&amp;'I-Baremo_Acuerdo_Marco'!$D$2:$D$221&amp;'I-Baremo_Acuerdo_Marco'!$E$2:$E$221,0))</f>
        <v>29532.811000000002</v>
      </c>
      <c r="T606" s="112">
        <f t="shared" si="111"/>
        <v>104337.16100000001</v>
      </c>
      <c r="U606" s="116">
        <f t="shared" si="107"/>
        <v>135522.5895714286</v>
      </c>
      <c r="V606" s="74" t="str">
        <f t="shared" si="108"/>
        <v>AéreoC3850</v>
      </c>
      <c r="W606" s="148">
        <f>+IF(AND($C606='C-Aux_CA'!$C$7,$D606='C-Aux_CA'!$C$5,$I606&gt;='C-Aux_CA'!$C$14,$H606&gt;='C-Aux_CA'!$C$15),1,0)</f>
        <v>0</v>
      </c>
      <c r="X606" s="148">
        <f t="shared" si="109"/>
        <v>2</v>
      </c>
      <c r="Y606" s="151" cm="1">
        <f t="array" ref="Y606">IF(W606=0,0,SUMPRODUCT(--($T606&gt;='C-BaremoVectorial'!$T$4:$T$1101),--(1=$W$4:$W$1101)))</f>
        <v>0</v>
      </c>
      <c r="Z606" s="151">
        <f t="shared" si="110"/>
        <v>0</v>
      </c>
      <c r="AA606" s="151" cm="1">
        <f t="array" ref="AA606">IF($W606=0,0,SUMPRODUCT(--(1=$W$4:$W$1101),--($U606&gt;='C-BaremoVectorial'!$U$4:$U$1101)))</f>
        <v>0</v>
      </c>
      <c r="AB606" s="21"/>
      <c r="AC606" s="21"/>
      <c r="AD606" s="21"/>
    </row>
    <row r="607" spans="1:30" ht="14.5" x14ac:dyDescent="0.35">
      <c r="A607" s="73">
        <f t="shared" si="101"/>
        <v>165</v>
      </c>
      <c r="B607" s="79" t="s">
        <v>8269</v>
      </c>
      <c r="C607" s="79" t="s">
        <v>8244</v>
      </c>
      <c r="D607" s="79" t="s">
        <v>15</v>
      </c>
      <c r="E607" s="79" t="s">
        <v>40</v>
      </c>
      <c r="F607" s="183">
        <v>1</v>
      </c>
      <c r="G607" s="79" t="s">
        <v>8298</v>
      </c>
      <c r="H607" s="78">
        <v>69000</v>
      </c>
      <c r="I607" s="74" cm="1">
        <f t="array" ref="I607">+INDEX('I-Gasificación'!$G$5:$G$1100,MATCH($C607&amp;$D607&amp;$E607&amp;$G607,'I-Gasificación'!$C$5:$C$1100&amp;'I-Gasificación'!$D$5:$D$1100&amp;'I-Gasificación'!$E$5:$E$1100&amp;'I-Gasificación'!$F$5:$F$1100,0))</f>
        <v>4368</v>
      </c>
      <c r="J607" s="112">
        <f>INDEX('I-Baremo_Depósitos_Lapesa'!$C:$C,MATCH($E607,'I-Baremo_Depósitos_Lapesa'!$B:$B,0),1)</f>
        <v>67147</v>
      </c>
      <c r="K607" s="78">
        <f t="shared" si="102"/>
        <v>95924.285714285725</v>
      </c>
      <c r="L607" s="122">
        <f>INDEX('I-Baremo_VA_Lapesa'!$D$5:$K$66,MATCH($E607,'I-Baremo_VA_Lapesa'!$C$5:$C$66,0),MATCH($G607,'I-Baremo_VA_Lapesa'!$D$4:$K$4,0))</f>
        <v>25574</v>
      </c>
      <c r="M607" s="123">
        <f t="shared" si="103"/>
        <v>36534.285714285717</v>
      </c>
      <c r="N607" s="113" cm="1">
        <f t="array" ref="N607">IF(AND($H607&lt;=4800,$I607&lt;=560),0,SUMPRODUCT(--($I607&gt;'I-Baremo_Regulación_Lapesa'!$B$4:$B$8),--($I607&lt;='I-Baremo_Regulación_Lapesa'!$C$4:$C$8),'I-Baremo_Regulación_Lapesa'!$D$4:$D$8))</f>
        <v>3820</v>
      </c>
      <c r="O607" s="78">
        <f t="shared" si="104"/>
        <v>5457.1428571428578</v>
      </c>
      <c r="P607" s="112">
        <f t="shared" si="105"/>
        <v>96541</v>
      </c>
      <c r="Q607" s="74">
        <f t="shared" si="106"/>
        <v>137915.71428571432</v>
      </c>
      <c r="R607" s="113">
        <f>INDEX('I-Baremo_Legalización'!$D$4:$D$100,MATCH($E607,'I-Baremo_Legalización'!$C$4:$C$100,0),1)</f>
        <v>3215.3500000000004</v>
      </c>
      <c r="S607" s="113" cm="1">
        <f t="array" ref="S607">+INDEX('I-Baremo_Acuerdo_Marco'!$F$2:$F$221,MATCH($C607&amp;$E607&amp;$G607,'I-Baremo_Acuerdo_Marco'!$C$2:$C$221&amp;'I-Baremo_Acuerdo_Marco'!$D$2:$D$221&amp;'I-Baremo_Acuerdo_Marco'!$E$2:$E$221,0))</f>
        <v>29975.011000000002</v>
      </c>
      <c r="T607" s="112">
        <f t="shared" si="111"/>
        <v>129731.361</v>
      </c>
      <c r="U607" s="116">
        <f t="shared" si="107"/>
        <v>171106.07528571432</v>
      </c>
      <c r="V607" s="74" t="str">
        <f t="shared" si="108"/>
        <v>AéreoC4368</v>
      </c>
      <c r="W607" s="148">
        <f>+IF(AND($C607='C-Aux_CA'!$C$7,$D607='C-Aux_CA'!$C$5,$I607&gt;='C-Aux_CA'!$C$14,$H607&gt;='C-Aux_CA'!$C$15),1,0)</f>
        <v>0</v>
      </c>
      <c r="X607" s="148">
        <f t="shared" si="109"/>
        <v>2</v>
      </c>
      <c r="Y607" s="151" cm="1">
        <f t="array" ref="Y607">IF(W607=0,0,SUMPRODUCT(--($T607&gt;='C-BaremoVectorial'!$T$4:$T$1101),--(1=$W$4:$W$1101)))</f>
        <v>0</v>
      </c>
      <c r="Z607" s="151">
        <f t="shared" si="110"/>
        <v>0</v>
      </c>
      <c r="AA607" s="151" cm="1">
        <f t="array" ref="AA607">IF($W607=0,0,SUMPRODUCT(--(1=$W$4:$W$1101),--($U607&gt;='C-BaremoVectorial'!$U$4:$U$1101)))</f>
        <v>0</v>
      </c>
      <c r="AB607" s="21"/>
      <c r="AC607" s="21"/>
      <c r="AD607" s="21"/>
    </row>
    <row r="608" spans="1:30" ht="14.5" x14ac:dyDescent="0.35">
      <c r="A608" s="73">
        <f t="shared" si="101"/>
        <v>166</v>
      </c>
      <c r="B608" s="79" t="s">
        <v>8270</v>
      </c>
      <c r="C608" s="79" t="s">
        <v>8244</v>
      </c>
      <c r="D608" s="79" t="s">
        <v>15</v>
      </c>
      <c r="E608" s="79" t="s">
        <v>29</v>
      </c>
      <c r="F608" s="183">
        <v>1</v>
      </c>
      <c r="G608" s="79" t="s">
        <v>8299</v>
      </c>
      <c r="H608" s="78">
        <v>13000</v>
      </c>
      <c r="I608" s="74" cm="1">
        <f t="array" ref="I608">+INDEX('I-Gasificación'!$G$5:$G$1100,MATCH($C608&amp;$D608&amp;$E608&amp;$G608,'I-Gasificación'!$C$5:$C$1100&amp;'I-Gasificación'!$D$5:$D$1100&amp;'I-Gasificación'!$E$5:$E$1100&amp;'I-Gasificación'!$F$5:$F$1100,0))</f>
        <v>4158</v>
      </c>
      <c r="J608" s="112">
        <f>INDEX('I-Baremo_Depósitos_Lapesa'!$C:$C,MATCH($E608,'I-Baremo_Depósitos_Lapesa'!$B:$B,0),1)</f>
        <v>10510</v>
      </c>
      <c r="K608" s="78">
        <f t="shared" si="102"/>
        <v>15014.285714285716</v>
      </c>
      <c r="L608" s="122">
        <f>INDEX('I-Baremo_VA_Lapesa'!$D$5:$K$66,MATCH($E608,'I-Baremo_VA_Lapesa'!$C$5:$C$66,0),MATCH($G608,'I-Baremo_VA_Lapesa'!$D$4:$K$4,0))</f>
        <v>32702</v>
      </c>
      <c r="M608" s="123">
        <f t="shared" si="103"/>
        <v>46717.142857142862</v>
      </c>
      <c r="N608" s="113" cm="1">
        <f t="array" ref="N608">IF(AND($H608&lt;=4800,$I608&lt;=560),0,SUMPRODUCT(--($I608&gt;'I-Baremo_Regulación_Lapesa'!$B$4:$B$8),--($I608&lt;='I-Baremo_Regulación_Lapesa'!$C$4:$C$8),'I-Baremo_Regulación_Lapesa'!$D$4:$D$8))</f>
        <v>1760</v>
      </c>
      <c r="O608" s="78">
        <f t="shared" si="104"/>
        <v>2514.2857142857142</v>
      </c>
      <c r="P608" s="112">
        <f t="shared" si="105"/>
        <v>44972</v>
      </c>
      <c r="Q608" s="74">
        <f t="shared" si="106"/>
        <v>64245.714285714297</v>
      </c>
      <c r="R608" s="113">
        <f>INDEX('I-Baremo_Legalización'!$D$4:$D$100,MATCH($E608,'I-Baremo_Legalización'!$C$4:$C$100,0),1)</f>
        <v>1257.25</v>
      </c>
      <c r="S608" s="113" cm="1">
        <f t="array" ref="S608">+INDEX('I-Baremo_Acuerdo_Marco'!$F$2:$F$221,MATCH($C608&amp;$E608&amp;$G608,'I-Baremo_Acuerdo_Marco'!$C$2:$C$221&amp;'I-Baremo_Acuerdo_Marco'!$D$2:$D$221&amp;'I-Baremo_Acuerdo_Marco'!$E$2:$E$221,0))</f>
        <v>22538.285</v>
      </c>
      <c r="T608" s="112">
        <f t="shared" si="111"/>
        <v>68767.535000000003</v>
      </c>
      <c r="U608" s="116">
        <f t="shared" si="107"/>
        <v>88041.249285714293</v>
      </c>
      <c r="V608" s="74" t="str">
        <f t="shared" si="108"/>
        <v>AéreoC4158</v>
      </c>
      <c r="W608" s="148">
        <f>+IF(AND($C608='C-Aux_CA'!$C$7,$D608='C-Aux_CA'!$C$5,$I608&gt;='C-Aux_CA'!$C$14,$H608&gt;='C-Aux_CA'!$C$15),1,0)</f>
        <v>0</v>
      </c>
      <c r="X608" s="148">
        <f t="shared" si="109"/>
        <v>1</v>
      </c>
      <c r="Y608" s="151" cm="1">
        <f t="array" ref="Y608">IF(W608=0,0,SUMPRODUCT(--($T608&gt;='C-BaremoVectorial'!$T$4:$T$1101),--(1=$W$4:$W$1101)))</f>
        <v>0</v>
      </c>
      <c r="Z608" s="151">
        <f t="shared" si="110"/>
        <v>0</v>
      </c>
      <c r="AA608" s="151" cm="1">
        <f t="array" ref="AA608">IF($W608=0,0,SUMPRODUCT(--(1=$W$4:$W$1101),--($U608&gt;='C-BaremoVectorial'!$U$4:$U$1101)))</f>
        <v>0</v>
      </c>
      <c r="AB608" s="21"/>
      <c r="AC608" s="21"/>
      <c r="AD608" s="21"/>
    </row>
    <row r="609" spans="1:30" ht="14.5" x14ac:dyDescent="0.35">
      <c r="A609" s="73">
        <f t="shared" si="101"/>
        <v>167</v>
      </c>
      <c r="B609" s="79" t="s">
        <v>8270</v>
      </c>
      <c r="C609" s="79" t="s">
        <v>8244</v>
      </c>
      <c r="D609" s="79" t="s">
        <v>15</v>
      </c>
      <c r="E609" s="79" t="s">
        <v>30</v>
      </c>
      <c r="F609" s="183">
        <v>1</v>
      </c>
      <c r="G609" s="79" t="s">
        <v>8299</v>
      </c>
      <c r="H609" s="78">
        <v>16000</v>
      </c>
      <c r="I609" s="74" cm="1">
        <f t="array" ref="I609">+INDEX('I-Gasificación'!$G$5:$G$1100,MATCH($C609&amp;$D609&amp;$E609&amp;$G609,'I-Gasificación'!$C$5:$C$1100&amp;'I-Gasificación'!$D$5:$D$1100&amp;'I-Gasificación'!$E$5:$E$1100&amp;'I-Gasificación'!$F$5:$F$1100,0))</f>
        <v>4256</v>
      </c>
      <c r="J609" s="112">
        <f>INDEX('I-Baremo_Depósitos_Lapesa'!$C:$C,MATCH($E609,'I-Baremo_Depósitos_Lapesa'!$B:$B,0),1)</f>
        <v>12792</v>
      </c>
      <c r="K609" s="78">
        <f t="shared" si="102"/>
        <v>18274.285714285714</v>
      </c>
      <c r="L609" s="122">
        <f>INDEX('I-Baremo_VA_Lapesa'!$D$5:$K$66,MATCH($E609,'I-Baremo_VA_Lapesa'!$C$5:$C$66,0),MATCH($G609,'I-Baremo_VA_Lapesa'!$D$4:$K$4,0))</f>
        <v>32702</v>
      </c>
      <c r="M609" s="123">
        <f t="shared" si="103"/>
        <v>46717.142857142862</v>
      </c>
      <c r="N609" s="113" cm="1">
        <f t="array" ref="N609">IF(AND($H609&lt;=4800,$I609&lt;=560),0,SUMPRODUCT(--($I609&gt;'I-Baremo_Regulación_Lapesa'!$B$4:$B$8),--($I609&lt;='I-Baremo_Regulación_Lapesa'!$C$4:$C$8),'I-Baremo_Regulación_Lapesa'!$D$4:$D$8))</f>
        <v>3820</v>
      </c>
      <c r="O609" s="78">
        <f t="shared" si="104"/>
        <v>5457.1428571428578</v>
      </c>
      <c r="P609" s="112">
        <f t="shared" si="105"/>
        <v>49314</v>
      </c>
      <c r="Q609" s="74">
        <f t="shared" si="106"/>
        <v>70448.571428571435</v>
      </c>
      <c r="R609" s="113">
        <f>INDEX('I-Baremo_Legalización'!$D$4:$D$100,MATCH($E609,'I-Baremo_Legalización'!$C$4:$C$100,0),1)</f>
        <v>2038.3500000000001</v>
      </c>
      <c r="S609" s="113" cm="1">
        <f t="array" ref="S609">+INDEX('I-Baremo_Acuerdo_Marco'!$F$2:$F$221,MATCH($C609&amp;$E609&amp;$G609,'I-Baremo_Acuerdo_Marco'!$C$2:$C$221&amp;'I-Baremo_Acuerdo_Marco'!$D$2:$D$221&amp;'I-Baremo_Acuerdo_Marco'!$E$2:$E$221,0))</f>
        <v>23646.710999999999</v>
      </c>
      <c r="T609" s="112">
        <f t="shared" si="111"/>
        <v>74999.061000000002</v>
      </c>
      <c r="U609" s="116">
        <f t="shared" si="107"/>
        <v>96133.632428571436</v>
      </c>
      <c r="V609" s="74" t="str">
        <f t="shared" si="108"/>
        <v>AéreoC4256</v>
      </c>
      <c r="W609" s="148">
        <f>+IF(AND($C609='C-Aux_CA'!$C$7,$D609='C-Aux_CA'!$C$5,$I609&gt;='C-Aux_CA'!$C$14,$H609&gt;='C-Aux_CA'!$C$15),1,0)</f>
        <v>0</v>
      </c>
      <c r="X609" s="148">
        <f t="shared" si="109"/>
        <v>1</v>
      </c>
      <c r="Y609" s="151" cm="1">
        <f t="array" ref="Y609">IF(W609=0,0,SUMPRODUCT(--($T609&gt;='C-BaremoVectorial'!$T$4:$T$1101),--(1=$W$4:$W$1101)))</f>
        <v>0</v>
      </c>
      <c r="Z609" s="151">
        <f t="shared" si="110"/>
        <v>0</v>
      </c>
      <c r="AA609" s="151" cm="1">
        <f t="array" ref="AA609">IF($W609=0,0,SUMPRODUCT(--(1=$W$4:$W$1101),--($U609&gt;='C-BaremoVectorial'!$U$4:$U$1101)))</f>
        <v>0</v>
      </c>
      <c r="AB609" s="21"/>
      <c r="AC609" s="21"/>
      <c r="AD609" s="21"/>
    </row>
    <row r="610" spans="1:30" ht="14.5" x14ac:dyDescent="0.35">
      <c r="A610" s="73">
        <f t="shared" si="101"/>
        <v>168</v>
      </c>
      <c r="B610" s="79" t="s">
        <v>8270</v>
      </c>
      <c r="C610" s="79" t="s">
        <v>8244</v>
      </c>
      <c r="D610" s="79" t="s">
        <v>15</v>
      </c>
      <c r="E610" s="79" t="s">
        <v>31</v>
      </c>
      <c r="F610" s="183">
        <v>1</v>
      </c>
      <c r="G610" s="79" t="s">
        <v>8299</v>
      </c>
      <c r="H610" s="78">
        <v>19000</v>
      </c>
      <c r="I610" s="74" cm="1">
        <f t="array" ref="I610">+INDEX('I-Gasificación'!$G$5:$G$1100,MATCH($C610&amp;$D610&amp;$E610&amp;$G610,'I-Gasificación'!$C$5:$C$1100&amp;'I-Gasificación'!$D$5:$D$1100&amp;'I-Gasificación'!$E$5:$E$1100&amp;'I-Gasificación'!$F$5:$F$1100,0))</f>
        <v>4354</v>
      </c>
      <c r="J610" s="112">
        <f>INDEX('I-Baremo_Depósitos_Lapesa'!$C:$C,MATCH($E610,'I-Baremo_Depósitos_Lapesa'!$B:$B,0),1)</f>
        <v>13916</v>
      </c>
      <c r="K610" s="78">
        <f t="shared" si="102"/>
        <v>19880</v>
      </c>
      <c r="L610" s="122">
        <f>INDEX('I-Baremo_VA_Lapesa'!$D$5:$K$66,MATCH($E610,'I-Baremo_VA_Lapesa'!$C$5:$C$66,0),MATCH($G610,'I-Baremo_VA_Lapesa'!$D$4:$K$4,0))</f>
        <v>32702</v>
      </c>
      <c r="M610" s="123">
        <f t="shared" si="103"/>
        <v>46717.142857142862</v>
      </c>
      <c r="N610" s="113" cm="1">
        <f t="array" ref="N610">IF(AND($H610&lt;=4800,$I610&lt;=560),0,SUMPRODUCT(--($I610&gt;'I-Baremo_Regulación_Lapesa'!$B$4:$B$8),--($I610&lt;='I-Baremo_Regulación_Lapesa'!$C$4:$C$8),'I-Baremo_Regulación_Lapesa'!$D$4:$D$8))</f>
        <v>3820</v>
      </c>
      <c r="O610" s="78">
        <f t="shared" si="104"/>
        <v>5457.1428571428578</v>
      </c>
      <c r="P610" s="112">
        <f t="shared" si="105"/>
        <v>50438</v>
      </c>
      <c r="Q610" s="74">
        <f t="shared" si="106"/>
        <v>72054.285714285725</v>
      </c>
      <c r="R610" s="113">
        <f>INDEX('I-Baremo_Legalización'!$D$4:$D$100,MATCH($E610,'I-Baremo_Legalización'!$C$4:$C$100,0),1)</f>
        <v>2038.3500000000001</v>
      </c>
      <c r="S610" s="113" cm="1">
        <f t="array" ref="S610">+INDEX('I-Baremo_Acuerdo_Marco'!$F$2:$F$221,MATCH($C610&amp;$E610&amp;$G610,'I-Baremo_Acuerdo_Marco'!$C$2:$C$221&amp;'I-Baremo_Acuerdo_Marco'!$D$2:$D$221&amp;'I-Baremo_Acuerdo_Marco'!$E$2:$E$221,0))</f>
        <v>25107.510999999999</v>
      </c>
      <c r="T610" s="112">
        <f t="shared" si="111"/>
        <v>77583.861000000004</v>
      </c>
      <c r="U610" s="116">
        <f t="shared" si="107"/>
        <v>99200.146714285729</v>
      </c>
      <c r="V610" s="74" t="str">
        <f t="shared" si="108"/>
        <v>AéreoC4354</v>
      </c>
      <c r="W610" s="148">
        <f>+IF(AND($C610='C-Aux_CA'!$C$7,$D610='C-Aux_CA'!$C$5,$I610&gt;='C-Aux_CA'!$C$14,$H610&gt;='C-Aux_CA'!$C$15),1,0)</f>
        <v>0</v>
      </c>
      <c r="X610" s="148">
        <f t="shared" si="109"/>
        <v>1</v>
      </c>
      <c r="Y610" s="151" cm="1">
        <f t="array" ref="Y610">IF(W610=0,0,SUMPRODUCT(--($T610&gt;='C-BaremoVectorial'!$T$4:$T$1101),--(1=$W$4:$W$1101)))</f>
        <v>0</v>
      </c>
      <c r="Z610" s="151">
        <f t="shared" si="110"/>
        <v>0</v>
      </c>
      <c r="AA610" s="151" cm="1">
        <f t="array" ref="AA610">IF($W610=0,0,SUMPRODUCT(--(1=$W$4:$W$1101),--($U610&gt;='C-BaremoVectorial'!$U$4:$U$1101)))</f>
        <v>0</v>
      </c>
      <c r="AB610" s="21"/>
      <c r="AC610" s="21"/>
      <c r="AD610" s="21"/>
    </row>
    <row r="611" spans="1:30" ht="14.5" x14ac:dyDescent="0.35">
      <c r="A611" s="73">
        <f t="shared" si="101"/>
        <v>169</v>
      </c>
      <c r="B611" s="79" t="s">
        <v>8270</v>
      </c>
      <c r="C611" s="79" t="s">
        <v>8244</v>
      </c>
      <c r="D611" s="79" t="s">
        <v>15</v>
      </c>
      <c r="E611" s="79" t="s">
        <v>32</v>
      </c>
      <c r="F611" s="183">
        <v>1</v>
      </c>
      <c r="G611" s="79" t="s">
        <v>8299</v>
      </c>
      <c r="H611" s="78">
        <v>22000</v>
      </c>
      <c r="I611" s="74" cm="1">
        <f t="array" ref="I611">+INDEX('I-Gasificación'!$G$5:$G$1100,MATCH($C611&amp;$D611&amp;$E611&amp;$G611,'I-Gasificación'!$C$5:$C$1100&amp;'I-Gasificación'!$D$5:$D$1100&amp;'I-Gasificación'!$E$5:$E$1100&amp;'I-Gasificación'!$F$5:$F$1100,0))</f>
        <v>4452</v>
      </c>
      <c r="J611" s="112">
        <f>INDEX('I-Baremo_Depósitos_Lapesa'!$C:$C,MATCH($E611,'I-Baremo_Depósitos_Lapesa'!$B:$B,0),1)</f>
        <v>17932</v>
      </c>
      <c r="K611" s="78">
        <f t="shared" si="102"/>
        <v>25617.142857142859</v>
      </c>
      <c r="L611" s="122">
        <f>INDEX('I-Baremo_VA_Lapesa'!$D$5:$K$66,MATCH($E611,'I-Baremo_VA_Lapesa'!$C$5:$C$66,0),MATCH($G611,'I-Baremo_VA_Lapesa'!$D$4:$K$4,0))</f>
        <v>32702</v>
      </c>
      <c r="M611" s="123">
        <f t="shared" si="103"/>
        <v>46717.142857142862</v>
      </c>
      <c r="N611" s="113" cm="1">
        <f t="array" ref="N611">IF(AND($H611&lt;=4800,$I611&lt;=560),0,SUMPRODUCT(--($I611&gt;'I-Baremo_Regulación_Lapesa'!$B$4:$B$8),--($I611&lt;='I-Baremo_Regulación_Lapesa'!$C$4:$C$8),'I-Baremo_Regulación_Lapesa'!$D$4:$D$8))</f>
        <v>3820</v>
      </c>
      <c r="O611" s="78">
        <f t="shared" si="104"/>
        <v>5457.1428571428578</v>
      </c>
      <c r="P611" s="112">
        <f t="shared" si="105"/>
        <v>54454</v>
      </c>
      <c r="Q611" s="74">
        <f t="shared" si="106"/>
        <v>77791.42857142858</v>
      </c>
      <c r="R611" s="113">
        <f>INDEX('I-Baremo_Legalización'!$D$4:$D$100,MATCH($E611,'I-Baremo_Legalización'!$C$4:$C$100,0),1)</f>
        <v>2038.3500000000001</v>
      </c>
      <c r="S611" s="113" cm="1">
        <f t="array" ref="S611">+INDEX('I-Baremo_Acuerdo_Marco'!$F$2:$F$221,MATCH($C611&amp;$E611&amp;$G611,'I-Baremo_Acuerdo_Marco'!$C$2:$C$221&amp;'I-Baremo_Acuerdo_Marco'!$D$2:$D$221&amp;'I-Baremo_Acuerdo_Marco'!$E$2:$E$221,0))</f>
        <v>25879.710999999999</v>
      </c>
      <c r="T611" s="112">
        <f t="shared" si="111"/>
        <v>82372.061000000002</v>
      </c>
      <c r="U611" s="116">
        <f t="shared" si="107"/>
        <v>105709.48957142858</v>
      </c>
      <c r="V611" s="74" t="str">
        <f t="shared" si="108"/>
        <v>AéreoC4452</v>
      </c>
      <c r="W611" s="148">
        <f>+IF(AND($C611='C-Aux_CA'!$C$7,$D611='C-Aux_CA'!$C$5,$I611&gt;='C-Aux_CA'!$C$14,$H611&gt;='C-Aux_CA'!$C$15),1,0)</f>
        <v>0</v>
      </c>
      <c r="X611" s="148">
        <f t="shared" si="109"/>
        <v>1</v>
      </c>
      <c r="Y611" s="151" cm="1">
        <f t="array" ref="Y611">IF(W611=0,0,SUMPRODUCT(--($T611&gt;='C-BaremoVectorial'!$T$4:$T$1101),--(1=$W$4:$W$1101)))</f>
        <v>0</v>
      </c>
      <c r="Z611" s="151">
        <f t="shared" si="110"/>
        <v>0</v>
      </c>
      <c r="AA611" s="151" cm="1">
        <f t="array" ref="AA611">IF($W611=0,0,SUMPRODUCT(--(1=$W$4:$W$1101),--($U611&gt;='C-BaremoVectorial'!$U$4:$U$1101)))</f>
        <v>0</v>
      </c>
      <c r="AB611" s="21"/>
      <c r="AC611" s="21"/>
      <c r="AD611" s="21"/>
    </row>
    <row r="612" spans="1:30" ht="14.5" x14ac:dyDescent="0.35">
      <c r="A612" s="73">
        <f t="shared" si="101"/>
        <v>170</v>
      </c>
      <c r="B612" s="79" t="s">
        <v>8270</v>
      </c>
      <c r="C612" s="79" t="s">
        <v>8244</v>
      </c>
      <c r="D612" s="79" t="s">
        <v>15</v>
      </c>
      <c r="E612" s="79" t="s">
        <v>33</v>
      </c>
      <c r="F612" s="183">
        <v>1</v>
      </c>
      <c r="G612" s="79" t="s">
        <v>8299</v>
      </c>
      <c r="H612" s="78">
        <v>24000</v>
      </c>
      <c r="I612" s="74" cm="1">
        <f t="array" ref="I612">+INDEX('I-Gasificación'!$G$5:$G$1100,MATCH($C612&amp;$D612&amp;$E612&amp;$G612,'I-Gasificación'!$C$5:$C$1100&amp;'I-Gasificación'!$D$5:$D$1100&amp;'I-Gasificación'!$E$5:$E$1100&amp;'I-Gasificación'!$F$5:$F$1100,0))</f>
        <v>4424</v>
      </c>
      <c r="J612" s="112">
        <f>INDEX('I-Baremo_Depósitos_Lapesa'!$C:$C,MATCH($E612,'I-Baremo_Depósitos_Lapesa'!$B:$B,0),1)</f>
        <v>20449</v>
      </c>
      <c r="K612" s="78">
        <f t="shared" si="102"/>
        <v>29212.857142857145</v>
      </c>
      <c r="L612" s="122">
        <f>INDEX('I-Baremo_VA_Lapesa'!$D$5:$K$66,MATCH($E612,'I-Baremo_VA_Lapesa'!$C$5:$C$66,0),MATCH($G612,'I-Baremo_VA_Lapesa'!$D$4:$K$4,0))</f>
        <v>32702</v>
      </c>
      <c r="M612" s="123">
        <f t="shared" si="103"/>
        <v>46717.142857142862</v>
      </c>
      <c r="N612" s="113" cm="1">
        <f t="array" ref="N612">IF(AND($H612&lt;=4800,$I612&lt;=560),0,SUMPRODUCT(--($I612&gt;'I-Baremo_Regulación_Lapesa'!$B$4:$B$8),--($I612&lt;='I-Baremo_Regulación_Lapesa'!$C$4:$C$8),'I-Baremo_Regulación_Lapesa'!$D$4:$D$8))</f>
        <v>3820</v>
      </c>
      <c r="O612" s="78">
        <f t="shared" si="104"/>
        <v>5457.1428571428578</v>
      </c>
      <c r="P612" s="112">
        <f t="shared" si="105"/>
        <v>56971</v>
      </c>
      <c r="Q612" s="74">
        <f t="shared" si="106"/>
        <v>81387.142857142855</v>
      </c>
      <c r="R612" s="113">
        <f>INDEX('I-Baremo_Legalización'!$D$4:$D$100,MATCH($E612,'I-Baremo_Legalización'!$C$4:$C$100,0),1)</f>
        <v>2038.3500000000001</v>
      </c>
      <c r="S612" s="113" cm="1">
        <f t="array" ref="S612">+INDEX('I-Baremo_Acuerdo_Marco'!$F$2:$F$221,MATCH($C612&amp;$E612&amp;$G612,'I-Baremo_Acuerdo_Marco'!$C$2:$C$221&amp;'I-Baremo_Acuerdo_Marco'!$D$2:$D$221&amp;'I-Baremo_Acuerdo_Marco'!$E$2:$E$221,0))</f>
        <v>26066.710999999999</v>
      </c>
      <c r="T612" s="112">
        <f t="shared" si="111"/>
        <v>85076.061000000002</v>
      </c>
      <c r="U612" s="116">
        <f t="shared" si="107"/>
        <v>109492.20385714286</v>
      </c>
      <c r="V612" s="74" t="str">
        <f t="shared" si="108"/>
        <v>AéreoC4424</v>
      </c>
      <c r="W612" s="148">
        <f>+IF(AND($C612='C-Aux_CA'!$C$7,$D612='C-Aux_CA'!$C$5,$I612&gt;='C-Aux_CA'!$C$14,$H612&gt;='C-Aux_CA'!$C$15),1,0)</f>
        <v>0</v>
      </c>
      <c r="X612" s="148">
        <f t="shared" si="109"/>
        <v>1</v>
      </c>
      <c r="Y612" s="151" cm="1">
        <f t="array" ref="Y612">IF(W612=0,0,SUMPRODUCT(--($T612&gt;='C-BaremoVectorial'!$T$4:$T$1101),--(1=$W$4:$W$1101)))</f>
        <v>0</v>
      </c>
      <c r="Z612" s="151">
        <f t="shared" si="110"/>
        <v>0</v>
      </c>
      <c r="AA612" s="151" cm="1">
        <f t="array" ref="AA612">IF($W612=0,0,SUMPRODUCT(--(1=$W$4:$W$1101),--($U612&gt;='C-BaremoVectorial'!$U$4:$U$1101)))</f>
        <v>0</v>
      </c>
      <c r="AB612" s="21"/>
      <c r="AC612" s="21"/>
      <c r="AD612" s="21"/>
    </row>
    <row r="613" spans="1:30" ht="14.5" x14ac:dyDescent="0.35">
      <c r="A613" s="73">
        <f t="shared" si="101"/>
        <v>171</v>
      </c>
      <c r="B613" s="79" t="s">
        <v>8270</v>
      </c>
      <c r="C613" s="79" t="s">
        <v>8244</v>
      </c>
      <c r="D613" s="79" t="s">
        <v>15</v>
      </c>
      <c r="E613" s="79" t="s">
        <v>34</v>
      </c>
      <c r="F613" s="183">
        <v>1</v>
      </c>
      <c r="G613" s="79" t="s">
        <v>8299</v>
      </c>
      <c r="H613" s="78">
        <v>29000</v>
      </c>
      <c r="I613" s="74" cm="1">
        <f t="array" ref="I613">+INDEX('I-Gasificación'!$G$5:$G$1100,MATCH($C613&amp;$D613&amp;$E613&amp;$G613,'I-Gasificación'!$C$5:$C$1100&amp;'I-Gasificación'!$D$5:$D$1100&amp;'I-Gasificación'!$E$5:$E$1100&amp;'I-Gasificación'!$F$5:$F$1100,0))</f>
        <v>4550</v>
      </c>
      <c r="J613" s="112">
        <f>INDEX('I-Baremo_Depósitos_Lapesa'!$C:$C,MATCH($E613,'I-Baremo_Depósitos_Lapesa'!$B:$B,0),1)</f>
        <v>22724</v>
      </c>
      <c r="K613" s="78">
        <f t="shared" si="102"/>
        <v>32462.857142857145</v>
      </c>
      <c r="L613" s="122">
        <f>INDEX('I-Baremo_VA_Lapesa'!$D$5:$K$66,MATCH($E613,'I-Baremo_VA_Lapesa'!$C$5:$C$66,0),MATCH($G613,'I-Baremo_VA_Lapesa'!$D$4:$K$4,0))</f>
        <v>32702</v>
      </c>
      <c r="M613" s="123">
        <f t="shared" si="103"/>
        <v>46717.142857142862</v>
      </c>
      <c r="N613" s="113" cm="1">
        <f t="array" ref="N613">IF(AND($H613&lt;=4800,$I613&lt;=560),0,SUMPRODUCT(--($I613&gt;'I-Baremo_Regulación_Lapesa'!$B$4:$B$8),--($I613&lt;='I-Baremo_Regulación_Lapesa'!$C$4:$C$8),'I-Baremo_Regulación_Lapesa'!$D$4:$D$8))</f>
        <v>3820</v>
      </c>
      <c r="O613" s="78">
        <f t="shared" si="104"/>
        <v>5457.1428571428578</v>
      </c>
      <c r="P613" s="112">
        <f t="shared" si="105"/>
        <v>59246</v>
      </c>
      <c r="Q613" s="74">
        <f t="shared" si="106"/>
        <v>84637.142857142855</v>
      </c>
      <c r="R613" s="113">
        <f>INDEX('I-Baremo_Legalización'!$D$4:$D$100,MATCH($E613,'I-Baremo_Legalización'!$C$4:$C$100,0),1)</f>
        <v>2038.3500000000001</v>
      </c>
      <c r="S613" s="113" cm="1">
        <f t="array" ref="S613">+INDEX('I-Baremo_Acuerdo_Marco'!$F$2:$F$221,MATCH($C613&amp;$E613&amp;$G613,'I-Baremo_Acuerdo_Marco'!$C$2:$C$221&amp;'I-Baremo_Acuerdo_Marco'!$D$2:$D$221&amp;'I-Baremo_Acuerdo_Marco'!$E$2:$E$221,0))</f>
        <v>26752.010999999999</v>
      </c>
      <c r="T613" s="112">
        <f t="shared" si="111"/>
        <v>88036.361000000004</v>
      </c>
      <c r="U613" s="116">
        <f t="shared" si="107"/>
        <v>113427.50385714286</v>
      </c>
      <c r="V613" s="74" t="str">
        <f t="shared" si="108"/>
        <v>AéreoC4550</v>
      </c>
      <c r="W613" s="148">
        <f>+IF(AND($C613='C-Aux_CA'!$C$7,$D613='C-Aux_CA'!$C$5,$I613&gt;='C-Aux_CA'!$C$14,$H613&gt;='C-Aux_CA'!$C$15),1,0)</f>
        <v>0</v>
      </c>
      <c r="X613" s="148">
        <f t="shared" si="109"/>
        <v>1</v>
      </c>
      <c r="Y613" s="151" cm="1">
        <f t="array" ref="Y613">IF(W613=0,0,SUMPRODUCT(--($T613&gt;='C-BaremoVectorial'!$T$4:$T$1101),--(1=$W$4:$W$1101)))</f>
        <v>0</v>
      </c>
      <c r="Z613" s="151">
        <f t="shared" si="110"/>
        <v>0</v>
      </c>
      <c r="AA613" s="151" cm="1">
        <f t="array" ref="AA613">IF($W613=0,0,SUMPRODUCT(--(1=$W$4:$W$1101),--($U613&gt;='C-BaremoVectorial'!$U$4:$U$1101)))</f>
        <v>0</v>
      </c>
      <c r="AB613" s="21"/>
      <c r="AC613" s="21"/>
      <c r="AD613" s="21"/>
    </row>
    <row r="614" spans="1:30" ht="14.5" x14ac:dyDescent="0.35">
      <c r="A614" s="73">
        <f t="shared" si="101"/>
        <v>172</v>
      </c>
      <c r="B614" s="79" t="s">
        <v>8270</v>
      </c>
      <c r="C614" s="79" t="s">
        <v>8244</v>
      </c>
      <c r="D614" s="79" t="s">
        <v>15</v>
      </c>
      <c r="E614" s="79" t="s">
        <v>35</v>
      </c>
      <c r="F614" s="183">
        <v>1</v>
      </c>
      <c r="G614" s="79" t="s">
        <v>8299</v>
      </c>
      <c r="H614" s="78">
        <v>34000</v>
      </c>
      <c r="I614" s="74" cm="1">
        <f t="array" ref="I614">+INDEX('I-Gasificación'!$G$5:$G$1100,MATCH($C614&amp;$D614&amp;$E614&amp;$G614,'I-Gasificación'!$C$5:$C$1100&amp;'I-Gasificación'!$D$5:$D$1100&amp;'I-Gasificación'!$E$5:$E$1100&amp;'I-Gasificación'!$F$5:$F$1100,0))</f>
        <v>4676</v>
      </c>
      <c r="J614" s="112">
        <f>INDEX('I-Baremo_Depósitos_Lapesa'!$C:$C,MATCH($E614,'I-Baremo_Depósitos_Lapesa'!$B:$B,0),1)</f>
        <v>25239</v>
      </c>
      <c r="K614" s="78">
        <f t="shared" si="102"/>
        <v>36055.71428571429</v>
      </c>
      <c r="L614" s="122">
        <f>INDEX('I-Baremo_VA_Lapesa'!$D$5:$K$66,MATCH($E614,'I-Baremo_VA_Lapesa'!$C$5:$C$66,0),MATCH($G614,'I-Baremo_VA_Lapesa'!$D$4:$K$4,0))</f>
        <v>32702</v>
      </c>
      <c r="M614" s="123">
        <f t="shared" si="103"/>
        <v>46717.142857142862</v>
      </c>
      <c r="N614" s="113" cm="1">
        <f t="array" ref="N614">IF(AND($H614&lt;=4800,$I614&lt;=560),0,SUMPRODUCT(--($I614&gt;'I-Baremo_Regulación_Lapesa'!$B$4:$B$8),--($I614&lt;='I-Baremo_Regulación_Lapesa'!$C$4:$C$8),'I-Baremo_Regulación_Lapesa'!$D$4:$D$8))</f>
        <v>3820</v>
      </c>
      <c r="O614" s="78">
        <f t="shared" si="104"/>
        <v>5457.1428571428578</v>
      </c>
      <c r="P614" s="112">
        <f t="shared" si="105"/>
        <v>61761</v>
      </c>
      <c r="Q614" s="74">
        <f t="shared" si="106"/>
        <v>88230.000000000015</v>
      </c>
      <c r="R614" s="113">
        <f>INDEX('I-Baremo_Legalización'!$D$4:$D$100,MATCH($E614,'I-Baremo_Legalización'!$C$4:$C$100,0),1)</f>
        <v>2038.3500000000001</v>
      </c>
      <c r="S614" s="113" cm="1">
        <f t="array" ref="S614">+INDEX('I-Baremo_Acuerdo_Marco'!$F$2:$F$221,MATCH($C614&amp;$E614&amp;$G614,'I-Baremo_Acuerdo_Marco'!$C$2:$C$221&amp;'I-Baremo_Acuerdo_Marco'!$D$2:$D$221&amp;'I-Baremo_Acuerdo_Marco'!$E$2:$E$221,0))</f>
        <v>25172.411</v>
      </c>
      <c r="T614" s="112">
        <f t="shared" si="111"/>
        <v>88971.760999999999</v>
      </c>
      <c r="U614" s="116">
        <f t="shared" si="107"/>
        <v>115440.76100000003</v>
      </c>
      <c r="V614" s="74" t="str">
        <f t="shared" si="108"/>
        <v>AéreoC4676</v>
      </c>
      <c r="W614" s="148">
        <f>+IF(AND($C614='C-Aux_CA'!$C$7,$D614='C-Aux_CA'!$C$5,$I614&gt;='C-Aux_CA'!$C$14,$H614&gt;='C-Aux_CA'!$C$15),1,0)</f>
        <v>0</v>
      </c>
      <c r="X614" s="148">
        <f t="shared" si="109"/>
        <v>1</v>
      </c>
      <c r="Y614" s="151" cm="1">
        <f t="array" ref="Y614">IF(W614=0,0,SUMPRODUCT(--($T614&gt;='C-BaremoVectorial'!$T$4:$T$1101),--(1=$W$4:$W$1101)))</f>
        <v>0</v>
      </c>
      <c r="Z614" s="151">
        <f t="shared" si="110"/>
        <v>0</v>
      </c>
      <c r="AA614" s="151" cm="1">
        <f t="array" ref="AA614">IF($W614=0,0,SUMPRODUCT(--(1=$W$4:$W$1101),--($U614&gt;='C-BaremoVectorial'!$U$4:$U$1101)))</f>
        <v>0</v>
      </c>
      <c r="AB614" s="21"/>
      <c r="AC614" s="21"/>
      <c r="AD614" s="21"/>
    </row>
    <row r="615" spans="1:30" ht="14.5" x14ac:dyDescent="0.35">
      <c r="A615" s="73">
        <f t="shared" si="101"/>
        <v>173</v>
      </c>
      <c r="B615" s="79" t="s">
        <v>8270</v>
      </c>
      <c r="C615" s="79" t="s">
        <v>8244</v>
      </c>
      <c r="D615" s="79" t="s">
        <v>15</v>
      </c>
      <c r="E615" s="79" t="s">
        <v>36</v>
      </c>
      <c r="F615" s="183">
        <v>1</v>
      </c>
      <c r="G615" s="79" t="s">
        <v>8299</v>
      </c>
      <c r="H615" s="78">
        <v>33000</v>
      </c>
      <c r="I615" s="74" cm="1">
        <f t="array" ref="I615">+INDEX('I-Gasificación'!$G$5:$G$1100,MATCH($C615&amp;$D615&amp;$E615&amp;$G615,'I-Gasificación'!$C$5:$C$1100&amp;'I-Gasificación'!$D$5:$D$1100&amp;'I-Gasificación'!$E$5:$E$1100&amp;'I-Gasificación'!$F$5:$F$1100,0))</f>
        <v>4494</v>
      </c>
      <c r="J615" s="112">
        <f>INDEX('I-Baremo_Depósitos_Lapesa'!$C:$C,MATCH($E615,'I-Baremo_Depósitos_Lapesa'!$B:$B,0),1)</f>
        <v>33708</v>
      </c>
      <c r="K615" s="78">
        <f t="shared" si="102"/>
        <v>48154.285714285717</v>
      </c>
      <c r="L615" s="122">
        <f>INDEX('I-Baremo_VA_Lapesa'!$D$5:$K$66,MATCH($E615,'I-Baremo_VA_Lapesa'!$C$5:$C$66,0),MATCH($G615,'I-Baremo_VA_Lapesa'!$D$4:$K$4,0))</f>
        <v>32702</v>
      </c>
      <c r="M615" s="123">
        <f t="shared" si="103"/>
        <v>46717.142857142862</v>
      </c>
      <c r="N615" s="113" cm="1">
        <f t="array" ref="N615">IF(AND($H615&lt;=4800,$I615&lt;=560),0,SUMPRODUCT(--($I615&gt;'I-Baremo_Regulación_Lapesa'!$B$4:$B$8),--($I615&lt;='I-Baremo_Regulación_Lapesa'!$C$4:$C$8),'I-Baremo_Regulación_Lapesa'!$D$4:$D$8))</f>
        <v>3820</v>
      </c>
      <c r="O615" s="78">
        <f t="shared" si="104"/>
        <v>5457.1428571428578</v>
      </c>
      <c r="P615" s="112">
        <f t="shared" si="105"/>
        <v>70230</v>
      </c>
      <c r="Q615" s="74">
        <f t="shared" si="106"/>
        <v>100328.57142857143</v>
      </c>
      <c r="R615" s="113">
        <f>INDEX('I-Baremo_Legalización'!$D$4:$D$100,MATCH($E615,'I-Baremo_Legalización'!$C$4:$C$100,0),1)</f>
        <v>2038.3500000000001</v>
      </c>
      <c r="S615" s="113" cm="1">
        <f t="array" ref="S615">+INDEX('I-Baremo_Acuerdo_Marco'!$F$2:$F$221,MATCH($C615&amp;$E615&amp;$G615,'I-Baremo_Acuerdo_Marco'!$C$2:$C$221&amp;'I-Baremo_Acuerdo_Marco'!$D$2:$D$221&amp;'I-Baremo_Acuerdo_Marco'!$E$2:$E$221,0))</f>
        <v>26969.811000000002</v>
      </c>
      <c r="T615" s="112">
        <f t="shared" si="111"/>
        <v>99238.161000000007</v>
      </c>
      <c r="U615" s="116">
        <f t="shared" si="107"/>
        <v>129336.73242857144</v>
      </c>
      <c r="V615" s="74" t="str">
        <f t="shared" si="108"/>
        <v>AéreoC4494</v>
      </c>
      <c r="W615" s="148">
        <f>+IF(AND($C615='C-Aux_CA'!$C$7,$D615='C-Aux_CA'!$C$5,$I615&gt;='C-Aux_CA'!$C$14,$H615&gt;='C-Aux_CA'!$C$15),1,0)</f>
        <v>0</v>
      </c>
      <c r="X615" s="148">
        <f t="shared" si="109"/>
        <v>1</v>
      </c>
      <c r="Y615" s="151" cm="1">
        <f t="array" ref="Y615">IF(W615=0,0,SUMPRODUCT(--($T615&gt;='C-BaremoVectorial'!$T$4:$T$1101),--(1=$W$4:$W$1101)))</f>
        <v>0</v>
      </c>
      <c r="Z615" s="151">
        <f t="shared" si="110"/>
        <v>0</v>
      </c>
      <c r="AA615" s="151" cm="1">
        <f t="array" ref="AA615">IF($W615=0,0,SUMPRODUCT(--(1=$W$4:$W$1101),--($U615&gt;='C-BaremoVectorial'!$U$4:$U$1101)))</f>
        <v>0</v>
      </c>
      <c r="AB615" s="21"/>
      <c r="AC615" s="21"/>
      <c r="AD615" s="21"/>
    </row>
    <row r="616" spans="1:30" ht="14.5" x14ac:dyDescent="0.35">
      <c r="A616" s="73">
        <f t="shared" si="101"/>
        <v>174</v>
      </c>
      <c r="B616" s="79" t="s">
        <v>8270</v>
      </c>
      <c r="C616" s="79" t="s">
        <v>8244</v>
      </c>
      <c r="D616" s="79" t="s">
        <v>15</v>
      </c>
      <c r="E616" s="79" t="s">
        <v>37</v>
      </c>
      <c r="F616" s="183">
        <v>1</v>
      </c>
      <c r="G616" s="79" t="s">
        <v>8299</v>
      </c>
      <c r="H616" s="78">
        <v>50000</v>
      </c>
      <c r="I616" s="74" cm="1">
        <f t="array" ref="I616">+INDEX('I-Gasificación'!$G$5:$G$1100,MATCH($C616&amp;$D616&amp;$E616&amp;$G616,'I-Gasificación'!$C$5:$C$1100&amp;'I-Gasificación'!$D$5:$D$1100&amp;'I-Gasificación'!$E$5:$E$1100&amp;'I-Gasificación'!$F$5:$F$1100,0))</f>
        <v>4872</v>
      </c>
      <c r="J616" s="112">
        <f>INDEX('I-Baremo_Depósitos_Lapesa'!$C:$C,MATCH($E616,'I-Baremo_Depósitos_Lapesa'!$B:$B,0),1)</f>
        <v>44444</v>
      </c>
      <c r="K616" s="78">
        <f t="shared" si="102"/>
        <v>63491.428571428572</v>
      </c>
      <c r="L616" s="122">
        <f>INDEX('I-Baremo_VA_Lapesa'!$D$5:$K$66,MATCH($E616,'I-Baremo_VA_Lapesa'!$C$5:$C$66,0),MATCH($G616,'I-Baremo_VA_Lapesa'!$D$4:$K$4,0))</f>
        <v>32702</v>
      </c>
      <c r="M616" s="123">
        <f t="shared" si="103"/>
        <v>46717.142857142862</v>
      </c>
      <c r="N616" s="113" cm="1">
        <f t="array" ref="N616">IF(AND($H616&lt;=4800,$I616&lt;=560),0,SUMPRODUCT(--($I616&gt;'I-Baremo_Regulación_Lapesa'!$B$4:$B$8),--($I616&lt;='I-Baremo_Regulación_Lapesa'!$C$4:$C$8),'I-Baremo_Regulación_Lapesa'!$D$4:$D$8))</f>
        <v>3820</v>
      </c>
      <c r="O616" s="78">
        <f t="shared" si="104"/>
        <v>5457.1428571428578</v>
      </c>
      <c r="P616" s="112">
        <f t="shared" si="105"/>
        <v>80966</v>
      </c>
      <c r="Q616" s="74">
        <f t="shared" si="106"/>
        <v>115665.71428571429</v>
      </c>
      <c r="R616" s="113">
        <f>INDEX('I-Baremo_Legalización'!$D$4:$D$100,MATCH($E616,'I-Baremo_Legalización'!$C$4:$C$100,0),1)</f>
        <v>2038.3500000000001</v>
      </c>
      <c r="S616" s="113" cm="1">
        <f t="array" ref="S616">+INDEX('I-Baremo_Acuerdo_Marco'!$F$2:$F$221,MATCH($C616&amp;$E616&amp;$G616,'I-Baremo_Acuerdo_Marco'!$C$2:$C$221&amp;'I-Baremo_Acuerdo_Marco'!$D$2:$D$221&amp;'I-Baremo_Acuerdo_Marco'!$E$2:$E$221,0))</f>
        <v>27986.210999999999</v>
      </c>
      <c r="T616" s="112">
        <f t="shared" si="111"/>
        <v>110990.561</v>
      </c>
      <c r="U616" s="116">
        <f t="shared" si="107"/>
        <v>145690.27528571431</v>
      </c>
      <c r="V616" s="74" t="str">
        <f t="shared" si="108"/>
        <v>AéreoC4872</v>
      </c>
      <c r="W616" s="148">
        <f>+IF(AND($C616='C-Aux_CA'!$C$7,$D616='C-Aux_CA'!$C$5,$I616&gt;='C-Aux_CA'!$C$14,$H616&gt;='C-Aux_CA'!$C$15),1,0)</f>
        <v>0</v>
      </c>
      <c r="X616" s="148">
        <f t="shared" si="109"/>
        <v>1</v>
      </c>
      <c r="Y616" s="151" cm="1">
        <f t="array" ref="Y616">IF(W616=0,0,SUMPRODUCT(--($T616&gt;='C-BaremoVectorial'!$T$4:$T$1101),--(1=$W$4:$W$1101)))</f>
        <v>0</v>
      </c>
      <c r="Z616" s="151">
        <f t="shared" si="110"/>
        <v>0</v>
      </c>
      <c r="AA616" s="151" cm="1">
        <f t="array" ref="AA616">IF($W616=0,0,SUMPRODUCT(--(1=$W$4:$W$1101),--($U616&gt;='C-BaremoVectorial'!$U$4:$U$1101)))</f>
        <v>0</v>
      </c>
      <c r="AB616" s="21"/>
      <c r="AC616" s="21"/>
      <c r="AD616" s="21"/>
    </row>
    <row r="617" spans="1:30" ht="14.5" x14ac:dyDescent="0.35">
      <c r="A617" s="73">
        <f t="shared" si="101"/>
        <v>175</v>
      </c>
      <c r="B617" s="79" t="s">
        <v>8270</v>
      </c>
      <c r="C617" s="79" t="s">
        <v>8244</v>
      </c>
      <c r="D617" s="79" t="s">
        <v>15</v>
      </c>
      <c r="E617" s="79" t="s">
        <v>38</v>
      </c>
      <c r="F617" s="183">
        <v>1</v>
      </c>
      <c r="G617" s="79" t="s">
        <v>8299</v>
      </c>
      <c r="H617" s="78">
        <v>59000</v>
      </c>
      <c r="I617" s="74" cm="1">
        <f t="array" ref="I617">+INDEX('I-Gasificación'!$G$5:$G$1100,MATCH($C617&amp;$D617&amp;$E617&amp;$G617,'I-Gasificación'!$C$5:$C$1100&amp;'I-Gasificación'!$D$5:$D$1100&amp;'I-Gasificación'!$E$5:$E$1100&amp;'I-Gasificación'!$F$5:$F$1100,0))</f>
        <v>5096</v>
      </c>
      <c r="J617" s="112">
        <f>INDEX('I-Baremo_Depósitos_Lapesa'!$C:$C,MATCH($E617,'I-Baremo_Depósitos_Lapesa'!$B:$B,0),1)</f>
        <v>54246</v>
      </c>
      <c r="K617" s="78">
        <f t="shared" si="102"/>
        <v>77494.285714285725</v>
      </c>
      <c r="L617" s="122">
        <f>INDEX('I-Baremo_VA_Lapesa'!$D$5:$K$66,MATCH($E617,'I-Baremo_VA_Lapesa'!$C$5:$C$66,0),MATCH($G617,'I-Baremo_VA_Lapesa'!$D$4:$K$4,0))</f>
        <v>32702</v>
      </c>
      <c r="M617" s="123">
        <f t="shared" si="103"/>
        <v>46717.142857142862</v>
      </c>
      <c r="N617" s="113" cm="1">
        <f t="array" ref="N617">IF(AND($H617&lt;=4800,$I617&lt;=560),0,SUMPRODUCT(--($I617&gt;'I-Baremo_Regulación_Lapesa'!$B$4:$B$8),--($I617&lt;='I-Baremo_Regulación_Lapesa'!$C$4:$C$8),'I-Baremo_Regulación_Lapesa'!$D$4:$D$8))</f>
        <v>3820</v>
      </c>
      <c r="O617" s="78">
        <f t="shared" si="104"/>
        <v>5457.1428571428578</v>
      </c>
      <c r="P617" s="112">
        <f t="shared" si="105"/>
        <v>90768</v>
      </c>
      <c r="Q617" s="74">
        <f t="shared" si="106"/>
        <v>129668.57142857143</v>
      </c>
      <c r="R617" s="113">
        <f>INDEX('I-Baremo_Legalización'!$D$4:$D$100,MATCH($E617,'I-Baremo_Legalización'!$C$4:$C$100,0),1)</f>
        <v>2038.3500000000001</v>
      </c>
      <c r="S617" s="113" cm="1">
        <f t="array" ref="S617">+INDEX('I-Baremo_Acuerdo_Marco'!$F$2:$F$221,MATCH($C617&amp;$E617&amp;$G617,'I-Baremo_Acuerdo_Marco'!$C$2:$C$221&amp;'I-Baremo_Acuerdo_Marco'!$D$2:$D$221&amp;'I-Baremo_Acuerdo_Marco'!$E$2:$E$221,0))</f>
        <v>29975.011000000002</v>
      </c>
      <c r="T617" s="112">
        <f t="shared" si="111"/>
        <v>122781.361</v>
      </c>
      <c r="U617" s="116">
        <f t="shared" si="107"/>
        <v>161681.93242857142</v>
      </c>
      <c r="V617" s="74" t="str">
        <f t="shared" si="108"/>
        <v>AéreoC5096</v>
      </c>
      <c r="W617" s="148">
        <f>+IF(AND($C617='C-Aux_CA'!$C$7,$D617='C-Aux_CA'!$C$5,$I617&gt;='C-Aux_CA'!$C$14,$H617&gt;='C-Aux_CA'!$C$15),1,0)</f>
        <v>0</v>
      </c>
      <c r="X617" s="148">
        <f t="shared" si="109"/>
        <v>1</v>
      </c>
      <c r="Y617" s="151" cm="1">
        <f t="array" ref="Y617">IF(W617=0,0,SUMPRODUCT(--($T617&gt;='C-BaremoVectorial'!$T$4:$T$1101),--(1=$W$4:$W$1101)))</f>
        <v>0</v>
      </c>
      <c r="Z617" s="151">
        <f t="shared" si="110"/>
        <v>0</v>
      </c>
      <c r="AA617" s="151" cm="1">
        <f t="array" ref="AA617">IF($W617=0,0,SUMPRODUCT(--(1=$W$4:$W$1101),--($U617&gt;='C-BaremoVectorial'!$U$4:$U$1101)))</f>
        <v>0</v>
      </c>
      <c r="AB617" s="21"/>
      <c r="AC617" s="21"/>
      <c r="AD617" s="21"/>
    </row>
    <row r="618" spans="1:30" ht="14.5" x14ac:dyDescent="0.35">
      <c r="A618" s="73">
        <f t="shared" si="101"/>
        <v>176</v>
      </c>
      <c r="B618" s="79" t="s">
        <v>8270</v>
      </c>
      <c r="C618" s="79" t="s">
        <v>8244</v>
      </c>
      <c r="D618" s="79" t="s">
        <v>15</v>
      </c>
      <c r="E618" s="79" t="s">
        <v>39</v>
      </c>
      <c r="F618" s="183">
        <v>1</v>
      </c>
      <c r="G618" s="79" t="s">
        <v>8299</v>
      </c>
      <c r="H618" s="78">
        <v>50000</v>
      </c>
      <c r="I618" s="74" cm="1">
        <f t="array" ref="I618">+INDEX('I-Gasificación'!$G$5:$G$1100,MATCH($C618&amp;$D618&amp;$E618&amp;$G618,'I-Gasificación'!$C$5:$C$1100&amp;'I-Gasificación'!$D$5:$D$1100&amp;'I-Gasificación'!$E$5:$E$1100&amp;'I-Gasificación'!$F$5:$F$1100,0))</f>
        <v>4788</v>
      </c>
      <c r="J618" s="112">
        <f>INDEX('I-Baremo_Depósitos_Lapesa'!$C:$C,MATCH($E618,'I-Baremo_Depósitos_Lapesa'!$B:$B,0),1)</f>
        <v>45432</v>
      </c>
      <c r="K618" s="78">
        <f t="shared" si="102"/>
        <v>64902.857142857145</v>
      </c>
      <c r="L618" s="122">
        <f>INDEX('I-Baremo_VA_Lapesa'!$D$5:$K$66,MATCH($E618,'I-Baremo_VA_Lapesa'!$C$5:$C$66,0),MATCH($G618,'I-Baremo_VA_Lapesa'!$D$4:$K$4,0))</f>
        <v>32702</v>
      </c>
      <c r="M618" s="123">
        <f t="shared" si="103"/>
        <v>46717.142857142862</v>
      </c>
      <c r="N618" s="113" cm="1">
        <f t="array" ref="N618">IF(AND($H618&lt;=4800,$I618&lt;=560),0,SUMPRODUCT(--($I618&gt;'I-Baremo_Regulación_Lapesa'!$B$4:$B$8),--($I618&lt;='I-Baremo_Regulación_Lapesa'!$C$4:$C$8),'I-Baremo_Regulación_Lapesa'!$D$4:$D$8))</f>
        <v>3820</v>
      </c>
      <c r="O618" s="78">
        <f t="shared" si="104"/>
        <v>5457.1428571428578</v>
      </c>
      <c r="P618" s="112">
        <f t="shared" si="105"/>
        <v>81954</v>
      </c>
      <c r="Q618" s="74">
        <f t="shared" si="106"/>
        <v>117077.14285714286</v>
      </c>
      <c r="R618" s="113">
        <f>INDEX('I-Baremo_Legalización'!$D$4:$D$100,MATCH($E618,'I-Baremo_Legalización'!$C$4:$C$100,0),1)</f>
        <v>2038.3500000000001</v>
      </c>
      <c r="S618" s="113" cm="1">
        <f t="array" ref="S618">+INDEX('I-Baremo_Acuerdo_Marco'!$F$2:$F$221,MATCH($C618&amp;$E618&amp;$G618,'I-Baremo_Acuerdo_Marco'!$C$2:$C$221&amp;'I-Baremo_Acuerdo_Marco'!$D$2:$D$221&amp;'I-Baremo_Acuerdo_Marco'!$E$2:$E$221,0))</f>
        <v>29532.811000000002</v>
      </c>
      <c r="T618" s="112">
        <f t="shared" si="111"/>
        <v>113525.16100000001</v>
      </c>
      <c r="U618" s="116">
        <f t="shared" si="107"/>
        <v>148648.30385714286</v>
      </c>
      <c r="V618" s="74" t="str">
        <f t="shared" si="108"/>
        <v>AéreoC4788</v>
      </c>
      <c r="W618" s="148">
        <f>+IF(AND($C618='C-Aux_CA'!$C$7,$D618='C-Aux_CA'!$C$5,$I618&gt;='C-Aux_CA'!$C$14,$H618&gt;='C-Aux_CA'!$C$15),1,0)</f>
        <v>0</v>
      </c>
      <c r="X618" s="148">
        <f t="shared" si="109"/>
        <v>1</v>
      </c>
      <c r="Y618" s="151" cm="1">
        <f t="array" ref="Y618">IF(W618=0,0,SUMPRODUCT(--($T618&gt;='C-BaremoVectorial'!$T$4:$T$1101),--(1=$W$4:$W$1101)))</f>
        <v>0</v>
      </c>
      <c r="Z618" s="151">
        <f t="shared" si="110"/>
        <v>0</v>
      </c>
      <c r="AA618" s="151" cm="1">
        <f t="array" ref="AA618">IF($W618=0,0,SUMPRODUCT(--(1=$W$4:$W$1101),--($U618&gt;='C-BaremoVectorial'!$U$4:$U$1101)))</f>
        <v>0</v>
      </c>
      <c r="AB618" s="21"/>
      <c r="AC618" s="21"/>
      <c r="AD618" s="21"/>
    </row>
    <row r="619" spans="1:30" ht="14.5" x14ac:dyDescent="0.35">
      <c r="A619" s="73">
        <f t="shared" si="101"/>
        <v>177</v>
      </c>
      <c r="B619" s="79" t="s">
        <v>8270</v>
      </c>
      <c r="C619" s="79" t="s">
        <v>8244</v>
      </c>
      <c r="D619" s="79" t="s">
        <v>15</v>
      </c>
      <c r="E619" s="79" t="s">
        <v>40</v>
      </c>
      <c r="F619" s="183">
        <v>1</v>
      </c>
      <c r="G619" s="79" t="s">
        <v>8299</v>
      </c>
      <c r="H619" s="78">
        <v>69000</v>
      </c>
      <c r="I619" s="74" cm="1">
        <f t="array" ref="I619">+INDEX('I-Gasificación'!$G$5:$G$1100,MATCH($C619&amp;$D619&amp;$E619&amp;$G619,'I-Gasificación'!$C$5:$C$1100&amp;'I-Gasificación'!$D$5:$D$1100&amp;'I-Gasificación'!$E$5:$E$1100&amp;'I-Gasificación'!$F$5:$F$1100,0))</f>
        <v>5306</v>
      </c>
      <c r="J619" s="112">
        <f>INDEX('I-Baremo_Depósitos_Lapesa'!$C:$C,MATCH($E619,'I-Baremo_Depósitos_Lapesa'!$B:$B,0),1)</f>
        <v>67147</v>
      </c>
      <c r="K619" s="78">
        <f t="shared" si="102"/>
        <v>95924.285714285725</v>
      </c>
      <c r="L619" s="122">
        <f>INDEX('I-Baremo_VA_Lapesa'!$D$5:$K$66,MATCH($E619,'I-Baremo_VA_Lapesa'!$C$5:$C$66,0),MATCH($G619,'I-Baremo_VA_Lapesa'!$D$4:$K$4,0))</f>
        <v>32702</v>
      </c>
      <c r="M619" s="123">
        <f t="shared" si="103"/>
        <v>46717.142857142862</v>
      </c>
      <c r="N619" s="113" cm="1">
        <f t="array" ref="N619">IF(AND($H619&lt;=4800,$I619&lt;=560),0,SUMPRODUCT(--($I619&gt;'I-Baremo_Regulación_Lapesa'!$B$4:$B$8),--($I619&lt;='I-Baremo_Regulación_Lapesa'!$C$4:$C$8),'I-Baremo_Regulación_Lapesa'!$D$4:$D$8))</f>
        <v>3820</v>
      </c>
      <c r="O619" s="78">
        <f t="shared" si="104"/>
        <v>5457.1428571428578</v>
      </c>
      <c r="P619" s="112">
        <f t="shared" si="105"/>
        <v>103669</v>
      </c>
      <c r="Q619" s="74">
        <f t="shared" si="106"/>
        <v>148098.57142857145</v>
      </c>
      <c r="R619" s="113">
        <f>INDEX('I-Baremo_Legalización'!$D$4:$D$100,MATCH($E619,'I-Baremo_Legalización'!$C$4:$C$100,0),1)</f>
        <v>3215.3500000000004</v>
      </c>
      <c r="S619" s="113" cm="1">
        <f t="array" ref="S619">+INDEX('I-Baremo_Acuerdo_Marco'!$F$2:$F$221,MATCH($C619&amp;$E619&amp;$G619,'I-Baremo_Acuerdo_Marco'!$C$2:$C$221&amp;'I-Baremo_Acuerdo_Marco'!$D$2:$D$221&amp;'I-Baremo_Acuerdo_Marco'!$E$2:$E$221,0))</f>
        <v>29975.011000000002</v>
      </c>
      <c r="T619" s="112">
        <f t="shared" si="111"/>
        <v>136859.361</v>
      </c>
      <c r="U619" s="116">
        <f t="shared" si="107"/>
        <v>181288.93242857145</v>
      </c>
      <c r="V619" s="74" t="str">
        <f t="shared" si="108"/>
        <v>AéreoC5306</v>
      </c>
      <c r="W619" s="148">
        <f>+IF(AND($C619='C-Aux_CA'!$C$7,$D619='C-Aux_CA'!$C$5,$I619&gt;='C-Aux_CA'!$C$14,$H619&gt;='C-Aux_CA'!$C$15),1,0)</f>
        <v>0</v>
      </c>
      <c r="X619" s="148">
        <f t="shared" si="109"/>
        <v>1</v>
      </c>
      <c r="Y619" s="151" cm="1">
        <f t="array" ref="Y619">IF(W619=0,0,SUMPRODUCT(--($T619&gt;='C-BaremoVectorial'!$T$4:$T$1101),--(1=$W$4:$W$1101)))</f>
        <v>0</v>
      </c>
      <c r="Z619" s="151">
        <f t="shared" si="110"/>
        <v>0</v>
      </c>
      <c r="AA619" s="151" cm="1">
        <f t="array" ref="AA619">IF($W619=0,0,SUMPRODUCT(--(1=$W$4:$W$1101),--($U619&gt;='C-BaremoVectorial'!$U$4:$U$1101)))</f>
        <v>0</v>
      </c>
      <c r="AB619" s="21"/>
      <c r="AC619" s="21"/>
      <c r="AD619" s="21"/>
    </row>
    <row r="620" spans="1:30" ht="14.5" x14ac:dyDescent="0.35">
      <c r="A620" s="73">
        <f t="shared" si="101"/>
        <v>178</v>
      </c>
      <c r="B620" s="79" t="s">
        <v>8271</v>
      </c>
      <c r="C620" s="79" t="s">
        <v>8244</v>
      </c>
      <c r="D620" s="79" t="s">
        <v>15</v>
      </c>
      <c r="E620" s="79" t="s">
        <v>29</v>
      </c>
      <c r="F620" s="183">
        <v>1</v>
      </c>
      <c r="G620" s="79" t="s">
        <v>8300</v>
      </c>
      <c r="H620" s="78">
        <v>13000</v>
      </c>
      <c r="I620" s="74" cm="1">
        <f t="array" ref="I620">+INDEX('I-Gasificación'!$G$5:$G$1100,MATCH($C620&amp;$D620&amp;$E620&amp;$G620,'I-Gasificación'!$C$5:$C$1100&amp;'I-Gasificación'!$D$5:$D$1100&amp;'I-Gasificación'!$E$5:$E$1100&amp;'I-Gasificación'!$F$5:$F$1100,0))</f>
        <v>5978</v>
      </c>
      <c r="J620" s="112">
        <f>INDEX('I-Baremo_Depósitos_Lapesa'!$C:$C,MATCH($E620,'I-Baremo_Depósitos_Lapesa'!$B:$B,0),1)</f>
        <v>10510</v>
      </c>
      <c r="K620" s="78">
        <f t="shared" si="102"/>
        <v>15014.285714285716</v>
      </c>
      <c r="L620" s="122">
        <f>INDEX('I-Baremo_VA_Lapesa'!$D$5:$K$66,MATCH($E620,'I-Baremo_VA_Lapesa'!$C$5:$C$66,0),MATCH($G620,'I-Baremo_VA_Lapesa'!$D$4:$K$4,0))</f>
        <v>39522</v>
      </c>
      <c r="M620" s="123">
        <f t="shared" si="103"/>
        <v>56460</v>
      </c>
      <c r="N620" s="113" cm="1">
        <f t="array" ref="N620">IF(AND($H620&lt;=4800,$I620&lt;=560),0,SUMPRODUCT(--($I620&gt;'I-Baremo_Regulación_Lapesa'!$B$4:$B$8),--($I620&lt;='I-Baremo_Regulación_Lapesa'!$C$4:$C$8),'I-Baremo_Regulación_Lapesa'!$D$4:$D$8))</f>
        <v>3820</v>
      </c>
      <c r="O620" s="78">
        <f t="shared" si="104"/>
        <v>5457.1428571428578</v>
      </c>
      <c r="P620" s="112">
        <f t="shared" si="105"/>
        <v>53852</v>
      </c>
      <c r="Q620" s="74">
        <f t="shared" si="106"/>
        <v>76931.428571428565</v>
      </c>
      <c r="R620" s="113">
        <f>INDEX('I-Baremo_Legalización'!$D$4:$D$100,MATCH($E620,'I-Baremo_Legalización'!$C$4:$C$100,0),1)</f>
        <v>1257.25</v>
      </c>
      <c r="S620" s="113" cm="1">
        <f t="array" ref="S620">+INDEX('I-Baremo_Acuerdo_Marco'!$F$2:$F$221,MATCH($C620&amp;$E620&amp;$G620,'I-Baremo_Acuerdo_Marco'!$C$2:$C$221&amp;'I-Baremo_Acuerdo_Marco'!$D$2:$D$221&amp;'I-Baremo_Acuerdo_Marco'!$E$2:$E$221,0))</f>
        <v>22538.285</v>
      </c>
      <c r="T620" s="112">
        <f t="shared" si="111"/>
        <v>77647.535000000003</v>
      </c>
      <c r="U620" s="116">
        <f t="shared" si="107"/>
        <v>100726.96357142857</v>
      </c>
      <c r="V620" s="74" t="str">
        <f t="shared" si="108"/>
        <v>AéreoC5978</v>
      </c>
      <c r="W620" s="148">
        <f>+IF(AND($C620='C-Aux_CA'!$C$7,$D620='C-Aux_CA'!$C$5,$I620&gt;='C-Aux_CA'!$C$14,$H620&gt;='C-Aux_CA'!$C$15),1,0)</f>
        <v>0</v>
      </c>
      <c r="X620" s="148">
        <f t="shared" si="109"/>
        <v>1</v>
      </c>
      <c r="Y620" s="151" cm="1">
        <f t="array" ref="Y620">IF(W620=0,0,SUMPRODUCT(--($T620&gt;='C-BaremoVectorial'!$T$4:$T$1101),--(1=$W$4:$W$1101)))</f>
        <v>0</v>
      </c>
      <c r="Z620" s="151">
        <f t="shared" si="110"/>
        <v>0</v>
      </c>
      <c r="AA620" s="151" cm="1">
        <f t="array" ref="AA620">IF($W620=0,0,SUMPRODUCT(--(1=$W$4:$W$1101),--($U620&gt;='C-BaremoVectorial'!$U$4:$U$1101)))</f>
        <v>0</v>
      </c>
      <c r="AB620" s="21"/>
      <c r="AC620" s="21"/>
      <c r="AD620" s="21"/>
    </row>
    <row r="621" spans="1:30" ht="14.5" x14ac:dyDescent="0.35">
      <c r="A621" s="73">
        <f t="shared" si="101"/>
        <v>179</v>
      </c>
      <c r="B621" s="79" t="s">
        <v>8271</v>
      </c>
      <c r="C621" s="79" t="s">
        <v>8244</v>
      </c>
      <c r="D621" s="79" t="s">
        <v>15</v>
      </c>
      <c r="E621" s="79" t="s">
        <v>30</v>
      </c>
      <c r="F621" s="183">
        <v>1</v>
      </c>
      <c r="G621" s="79" t="s">
        <v>8300</v>
      </c>
      <c r="H621" s="78">
        <v>16000</v>
      </c>
      <c r="I621" s="74" cm="1">
        <f t="array" ref="I621">+INDEX('I-Gasificación'!$G$5:$G$1100,MATCH($C621&amp;$D621&amp;$E621&amp;$G621,'I-Gasificación'!$C$5:$C$1100&amp;'I-Gasificación'!$D$5:$D$1100&amp;'I-Gasificación'!$E$5:$E$1100&amp;'I-Gasificación'!$F$5:$F$1100,0))</f>
        <v>6076</v>
      </c>
      <c r="J621" s="112">
        <f>INDEX('I-Baremo_Depósitos_Lapesa'!$C:$C,MATCH($E621,'I-Baremo_Depósitos_Lapesa'!$B:$B,0),1)</f>
        <v>12792</v>
      </c>
      <c r="K621" s="78">
        <f t="shared" si="102"/>
        <v>18274.285714285714</v>
      </c>
      <c r="L621" s="122">
        <f>INDEX('I-Baremo_VA_Lapesa'!$D$5:$K$66,MATCH($E621,'I-Baremo_VA_Lapesa'!$C$5:$C$66,0),MATCH($G621,'I-Baremo_VA_Lapesa'!$D$4:$K$4,0))</f>
        <v>39522</v>
      </c>
      <c r="M621" s="123">
        <f t="shared" si="103"/>
        <v>56460</v>
      </c>
      <c r="N621" s="113" cm="1">
        <f t="array" ref="N621">IF(AND($H621&lt;=4800,$I621&lt;=560),0,SUMPRODUCT(--($I621&gt;'I-Baremo_Regulación_Lapesa'!$B$4:$B$8),--($I621&lt;='I-Baremo_Regulación_Lapesa'!$C$4:$C$8),'I-Baremo_Regulación_Lapesa'!$D$4:$D$8))</f>
        <v>3820</v>
      </c>
      <c r="O621" s="78">
        <f t="shared" si="104"/>
        <v>5457.1428571428578</v>
      </c>
      <c r="P621" s="112">
        <f t="shared" si="105"/>
        <v>56134</v>
      </c>
      <c r="Q621" s="74">
        <f t="shared" si="106"/>
        <v>80191.428571428565</v>
      </c>
      <c r="R621" s="113">
        <f>INDEX('I-Baremo_Legalización'!$D$4:$D$100,MATCH($E621,'I-Baremo_Legalización'!$C$4:$C$100,0),1)</f>
        <v>2038.3500000000001</v>
      </c>
      <c r="S621" s="113" cm="1">
        <f t="array" ref="S621">+INDEX('I-Baremo_Acuerdo_Marco'!$F$2:$F$221,MATCH($C621&amp;$E621&amp;$G621,'I-Baremo_Acuerdo_Marco'!$C$2:$C$221&amp;'I-Baremo_Acuerdo_Marco'!$D$2:$D$221&amp;'I-Baremo_Acuerdo_Marco'!$E$2:$E$221,0))</f>
        <v>23646.710999999999</v>
      </c>
      <c r="T621" s="112">
        <f t="shared" si="111"/>
        <v>81819.061000000002</v>
      </c>
      <c r="U621" s="116">
        <f t="shared" si="107"/>
        <v>105876.48957142857</v>
      </c>
      <c r="V621" s="74" t="str">
        <f t="shared" si="108"/>
        <v>AéreoC6076</v>
      </c>
      <c r="W621" s="148">
        <f>+IF(AND($C621='C-Aux_CA'!$C$7,$D621='C-Aux_CA'!$C$5,$I621&gt;='C-Aux_CA'!$C$14,$H621&gt;='C-Aux_CA'!$C$15),1,0)</f>
        <v>0</v>
      </c>
      <c r="X621" s="148">
        <f t="shared" si="109"/>
        <v>1</v>
      </c>
      <c r="Y621" s="151" cm="1">
        <f t="array" ref="Y621">IF(W621=0,0,SUMPRODUCT(--($T621&gt;='C-BaremoVectorial'!$T$4:$T$1101),--(1=$W$4:$W$1101)))</f>
        <v>0</v>
      </c>
      <c r="Z621" s="151">
        <f t="shared" si="110"/>
        <v>0</v>
      </c>
      <c r="AA621" s="151" cm="1">
        <f t="array" ref="AA621">IF($W621=0,0,SUMPRODUCT(--(1=$W$4:$W$1101),--($U621&gt;='C-BaremoVectorial'!$U$4:$U$1101)))</f>
        <v>0</v>
      </c>
      <c r="AB621" s="21"/>
      <c r="AC621" s="21"/>
      <c r="AD621" s="21"/>
    </row>
    <row r="622" spans="1:30" ht="14.5" x14ac:dyDescent="0.35">
      <c r="A622" s="73">
        <f t="shared" si="101"/>
        <v>180</v>
      </c>
      <c r="B622" s="79" t="s">
        <v>8271</v>
      </c>
      <c r="C622" s="79" t="s">
        <v>8244</v>
      </c>
      <c r="D622" s="79" t="s">
        <v>15</v>
      </c>
      <c r="E622" s="79" t="s">
        <v>31</v>
      </c>
      <c r="F622" s="183">
        <v>1</v>
      </c>
      <c r="G622" s="79" t="s">
        <v>8300</v>
      </c>
      <c r="H622" s="78">
        <v>19000</v>
      </c>
      <c r="I622" s="74" cm="1">
        <f t="array" ref="I622">+INDEX('I-Gasificación'!$G$5:$G$1100,MATCH($C622&amp;$D622&amp;$E622&amp;$G622,'I-Gasificación'!$C$5:$C$1100&amp;'I-Gasificación'!$D$5:$D$1100&amp;'I-Gasificación'!$E$5:$E$1100&amp;'I-Gasificación'!$F$5:$F$1100,0))</f>
        <v>6174</v>
      </c>
      <c r="J622" s="112">
        <f>INDEX('I-Baremo_Depósitos_Lapesa'!$C:$C,MATCH($E622,'I-Baremo_Depósitos_Lapesa'!$B:$B,0),1)</f>
        <v>13916</v>
      </c>
      <c r="K622" s="78">
        <f t="shared" si="102"/>
        <v>19880</v>
      </c>
      <c r="L622" s="122">
        <f>INDEX('I-Baremo_VA_Lapesa'!$D$5:$K$66,MATCH($E622,'I-Baremo_VA_Lapesa'!$C$5:$C$66,0),MATCH($G622,'I-Baremo_VA_Lapesa'!$D$4:$K$4,0))</f>
        <v>39522</v>
      </c>
      <c r="M622" s="123">
        <f t="shared" si="103"/>
        <v>56460</v>
      </c>
      <c r="N622" s="113" cm="1">
        <f t="array" ref="N622">IF(AND($H622&lt;=4800,$I622&lt;=560),0,SUMPRODUCT(--($I622&gt;'I-Baremo_Regulación_Lapesa'!$B$4:$B$8),--($I622&lt;='I-Baremo_Regulación_Lapesa'!$C$4:$C$8),'I-Baremo_Regulación_Lapesa'!$D$4:$D$8))</f>
        <v>3820</v>
      </c>
      <c r="O622" s="78">
        <f t="shared" si="104"/>
        <v>5457.1428571428578</v>
      </c>
      <c r="P622" s="112">
        <f t="shared" si="105"/>
        <v>57258</v>
      </c>
      <c r="Q622" s="74">
        <f t="shared" si="106"/>
        <v>81797.142857142855</v>
      </c>
      <c r="R622" s="113">
        <f>INDEX('I-Baremo_Legalización'!$D$4:$D$100,MATCH($E622,'I-Baremo_Legalización'!$C$4:$C$100,0),1)</f>
        <v>2038.3500000000001</v>
      </c>
      <c r="S622" s="113" cm="1">
        <f t="array" ref="S622">+INDEX('I-Baremo_Acuerdo_Marco'!$F$2:$F$221,MATCH($C622&amp;$E622&amp;$G622,'I-Baremo_Acuerdo_Marco'!$C$2:$C$221&amp;'I-Baremo_Acuerdo_Marco'!$D$2:$D$221&amp;'I-Baremo_Acuerdo_Marco'!$E$2:$E$221,0))</f>
        <v>25107.510999999999</v>
      </c>
      <c r="T622" s="112">
        <f t="shared" si="111"/>
        <v>84403.861000000004</v>
      </c>
      <c r="U622" s="116">
        <f t="shared" si="107"/>
        <v>108943.00385714286</v>
      </c>
      <c r="V622" s="74" t="str">
        <f t="shared" si="108"/>
        <v>AéreoC6174</v>
      </c>
      <c r="W622" s="148">
        <f>+IF(AND($C622='C-Aux_CA'!$C$7,$D622='C-Aux_CA'!$C$5,$I622&gt;='C-Aux_CA'!$C$14,$H622&gt;='C-Aux_CA'!$C$15),1,0)</f>
        <v>0</v>
      </c>
      <c r="X622" s="148">
        <f t="shared" si="109"/>
        <v>1</v>
      </c>
      <c r="Y622" s="151" cm="1">
        <f t="array" ref="Y622">IF(W622=0,0,SUMPRODUCT(--($T622&gt;='C-BaremoVectorial'!$T$4:$T$1101),--(1=$W$4:$W$1101)))</f>
        <v>0</v>
      </c>
      <c r="Z622" s="151">
        <f t="shared" si="110"/>
        <v>0</v>
      </c>
      <c r="AA622" s="151" cm="1">
        <f t="array" ref="AA622">IF($W622=0,0,SUMPRODUCT(--(1=$W$4:$W$1101),--($U622&gt;='C-BaremoVectorial'!$U$4:$U$1101)))</f>
        <v>0</v>
      </c>
      <c r="AB622" s="21"/>
      <c r="AC622" s="21"/>
      <c r="AD622" s="21"/>
    </row>
    <row r="623" spans="1:30" ht="14.5" x14ac:dyDescent="0.35">
      <c r="A623" s="73">
        <f t="shared" si="101"/>
        <v>181</v>
      </c>
      <c r="B623" s="79" t="s">
        <v>8271</v>
      </c>
      <c r="C623" s="79" t="s">
        <v>8244</v>
      </c>
      <c r="D623" s="79" t="s">
        <v>15</v>
      </c>
      <c r="E623" s="79" t="s">
        <v>32</v>
      </c>
      <c r="F623" s="183">
        <v>1</v>
      </c>
      <c r="G623" s="79" t="s">
        <v>8300</v>
      </c>
      <c r="H623" s="78">
        <v>22000</v>
      </c>
      <c r="I623" s="74" cm="1">
        <f t="array" ref="I623">+INDEX('I-Gasificación'!$G$5:$G$1100,MATCH($C623&amp;$D623&amp;$E623&amp;$G623,'I-Gasificación'!$C$5:$C$1100&amp;'I-Gasificación'!$D$5:$D$1100&amp;'I-Gasificación'!$E$5:$E$1100&amp;'I-Gasificación'!$F$5:$F$1100,0))</f>
        <v>6272</v>
      </c>
      <c r="J623" s="112">
        <f>INDEX('I-Baremo_Depósitos_Lapesa'!$C:$C,MATCH($E623,'I-Baremo_Depósitos_Lapesa'!$B:$B,0),1)</f>
        <v>17932</v>
      </c>
      <c r="K623" s="78">
        <f t="shared" si="102"/>
        <v>25617.142857142859</v>
      </c>
      <c r="L623" s="122">
        <f>INDEX('I-Baremo_VA_Lapesa'!$D$5:$K$66,MATCH($E623,'I-Baremo_VA_Lapesa'!$C$5:$C$66,0),MATCH($G623,'I-Baremo_VA_Lapesa'!$D$4:$K$4,0))</f>
        <v>39522</v>
      </c>
      <c r="M623" s="123">
        <f t="shared" si="103"/>
        <v>56460</v>
      </c>
      <c r="N623" s="113" cm="1">
        <f t="array" ref="N623">IF(AND($H623&lt;=4800,$I623&lt;=560),0,SUMPRODUCT(--($I623&gt;'I-Baremo_Regulación_Lapesa'!$B$4:$B$8),--($I623&lt;='I-Baremo_Regulación_Lapesa'!$C$4:$C$8),'I-Baremo_Regulación_Lapesa'!$D$4:$D$8))</f>
        <v>3820</v>
      </c>
      <c r="O623" s="78">
        <f t="shared" si="104"/>
        <v>5457.1428571428578</v>
      </c>
      <c r="P623" s="112">
        <f t="shared" si="105"/>
        <v>61274</v>
      </c>
      <c r="Q623" s="74">
        <f t="shared" si="106"/>
        <v>87534.28571428571</v>
      </c>
      <c r="R623" s="113">
        <f>INDEX('I-Baremo_Legalización'!$D$4:$D$100,MATCH($E623,'I-Baremo_Legalización'!$C$4:$C$100,0),1)</f>
        <v>2038.3500000000001</v>
      </c>
      <c r="S623" s="113" cm="1">
        <f t="array" ref="S623">+INDEX('I-Baremo_Acuerdo_Marco'!$F$2:$F$221,MATCH($C623&amp;$E623&amp;$G623,'I-Baremo_Acuerdo_Marco'!$C$2:$C$221&amp;'I-Baremo_Acuerdo_Marco'!$D$2:$D$221&amp;'I-Baremo_Acuerdo_Marco'!$E$2:$E$221,0))</f>
        <v>25879.710999999999</v>
      </c>
      <c r="T623" s="112">
        <f t="shared" si="111"/>
        <v>89192.061000000002</v>
      </c>
      <c r="U623" s="116">
        <f t="shared" si="107"/>
        <v>115452.34671428571</v>
      </c>
      <c r="V623" s="74" t="str">
        <f t="shared" si="108"/>
        <v>AéreoC6272</v>
      </c>
      <c r="W623" s="148">
        <f>+IF(AND($C623='C-Aux_CA'!$C$7,$D623='C-Aux_CA'!$C$5,$I623&gt;='C-Aux_CA'!$C$14,$H623&gt;='C-Aux_CA'!$C$15),1,0)</f>
        <v>0</v>
      </c>
      <c r="X623" s="148">
        <f t="shared" si="109"/>
        <v>1</v>
      </c>
      <c r="Y623" s="151" cm="1">
        <f t="array" ref="Y623">IF(W623=0,0,SUMPRODUCT(--($T623&gt;='C-BaremoVectorial'!$T$4:$T$1101),--(1=$W$4:$W$1101)))</f>
        <v>0</v>
      </c>
      <c r="Z623" s="151">
        <f t="shared" si="110"/>
        <v>0</v>
      </c>
      <c r="AA623" s="151" cm="1">
        <f t="array" ref="AA623">IF($W623=0,0,SUMPRODUCT(--(1=$W$4:$W$1101),--($U623&gt;='C-BaremoVectorial'!$U$4:$U$1101)))</f>
        <v>0</v>
      </c>
      <c r="AB623" s="21"/>
      <c r="AC623" s="21"/>
      <c r="AD623" s="21"/>
    </row>
    <row r="624" spans="1:30" ht="14.5" x14ac:dyDescent="0.35">
      <c r="A624" s="73">
        <f t="shared" si="101"/>
        <v>182</v>
      </c>
      <c r="B624" s="79" t="s">
        <v>8271</v>
      </c>
      <c r="C624" s="79" t="s">
        <v>8244</v>
      </c>
      <c r="D624" s="79" t="s">
        <v>15</v>
      </c>
      <c r="E624" s="79" t="s">
        <v>33</v>
      </c>
      <c r="F624" s="183">
        <v>1</v>
      </c>
      <c r="G624" s="79" t="s">
        <v>8300</v>
      </c>
      <c r="H624" s="78">
        <v>24000</v>
      </c>
      <c r="I624" s="74" cm="1">
        <f t="array" ref="I624">+INDEX('I-Gasificación'!$G$5:$G$1100,MATCH($C624&amp;$D624&amp;$E624&amp;$G624,'I-Gasificación'!$C$5:$C$1100&amp;'I-Gasificación'!$D$5:$D$1100&amp;'I-Gasificación'!$E$5:$E$1100&amp;'I-Gasificación'!$F$5:$F$1100,0))</f>
        <v>6244</v>
      </c>
      <c r="J624" s="112">
        <f>INDEX('I-Baremo_Depósitos_Lapesa'!$C:$C,MATCH($E624,'I-Baremo_Depósitos_Lapesa'!$B:$B,0),1)</f>
        <v>20449</v>
      </c>
      <c r="K624" s="78">
        <f t="shared" si="102"/>
        <v>29212.857142857145</v>
      </c>
      <c r="L624" s="122">
        <f>INDEX('I-Baremo_VA_Lapesa'!$D$5:$K$66,MATCH($E624,'I-Baremo_VA_Lapesa'!$C$5:$C$66,0),MATCH($G624,'I-Baremo_VA_Lapesa'!$D$4:$K$4,0))</f>
        <v>39522</v>
      </c>
      <c r="M624" s="123">
        <f t="shared" si="103"/>
        <v>56460</v>
      </c>
      <c r="N624" s="113" cm="1">
        <f t="array" ref="N624">IF(AND($H624&lt;=4800,$I624&lt;=560),0,SUMPRODUCT(--($I624&gt;'I-Baremo_Regulación_Lapesa'!$B$4:$B$8),--($I624&lt;='I-Baremo_Regulación_Lapesa'!$C$4:$C$8),'I-Baremo_Regulación_Lapesa'!$D$4:$D$8))</f>
        <v>3820</v>
      </c>
      <c r="O624" s="78">
        <f t="shared" si="104"/>
        <v>5457.1428571428578</v>
      </c>
      <c r="P624" s="112">
        <f t="shared" si="105"/>
        <v>63791</v>
      </c>
      <c r="Q624" s="74">
        <f t="shared" si="106"/>
        <v>91130</v>
      </c>
      <c r="R624" s="113">
        <f>INDEX('I-Baremo_Legalización'!$D$4:$D$100,MATCH($E624,'I-Baremo_Legalización'!$C$4:$C$100,0),1)</f>
        <v>2038.3500000000001</v>
      </c>
      <c r="S624" s="113" cm="1">
        <f t="array" ref="S624">+INDEX('I-Baremo_Acuerdo_Marco'!$F$2:$F$221,MATCH($C624&amp;$E624&amp;$G624,'I-Baremo_Acuerdo_Marco'!$C$2:$C$221&amp;'I-Baremo_Acuerdo_Marco'!$D$2:$D$221&amp;'I-Baremo_Acuerdo_Marco'!$E$2:$E$221,0))</f>
        <v>26066.710999999999</v>
      </c>
      <c r="T624" s="112">
        <f t="shared" si="111"/>
        <v>91896.061000000002</v>
      </c>
      <c r="U624" s="116">
        <f t="shared" si="107"/>
        <v>119235.061</v>
      </c>
      <c r="V624" s="74" t="str">
        <f t="shared" si="108"/>
        <v>AéreoC6244</v>
      </c>
      <c r="W624" s="148">
        <f>+IF(AND($C624='C-Aux_CA'!$C$7,$D624='C-Aux_CA'!$C$5,$I624&gt;='C-Aux_CA'!$C$14,$H624&gt;='C-Aux_CA'!$C$15),1,0)</f>
        <v>0</v>
      </c>
      <c r="X624" s="148">
        <f t="shared" si="109"/>
        <v>1</v>
      </c>
      <c r="Y624" s="151" cm="1">
        <f t="array" ref="Y624">IF(W624=0,0,SUMPRODUCT(--($T624&gt;='C-BaremoVectorial'!$T$4:$T$1101),--(1=$W$4:$W$1101)))</f>
        <v>0</v>
      </c>
      <c r="Z624" s="151">
        <f t="shared" si="110"/>
        <v>0</v>
      </c>
      <c r="AA624" s="151" cm="1">
        <f t="array" ref="AA624">IF($W624=0,0,SUMPRODUCT(--(1=$W$4:$W$1101),--($U624&gt;='C-BaremoVectorial'!$U$4:$U$1101)))</f>
        <v>0</v>
      </c>
      <c r="AB624" s="21"/>
      <c r="AC624" s="21"/>
      <c r="AD624" s="21"/>
    </row>
    <row r="625" spans="1:30" ht="14.5" x14ac:dyDescent="0.35">
      <c r="A625" s="73">
        <f t="shared" si="101"/>
        <v>183</v>
      </c>
      <c r="B625" s="79" t="s">
        <v>8271</v>
      </c>
      <c r="C625" s="79" t="s">
        <v>8244</v>
      </c>
      <c r="D625" s="79" t="s">
        <v>15</v>
      </c>
      <c r="E625" s="79" t="s">
        <v>34</v>
      </c>
      <c r="F625" s="183">
        <v>1</v>
      </c>
      <c r="G625" s="79" t="s">
        <v>8300</v>
      </c>
      <c r="H625" s="78">
        <v>29000</v>
      </c>
      <c r="I625" s="74" cm="1">
        <f t="array" ref="I625">+INDEX('I-Gasificación'!$G$5:$G$1100,MATCH($C625&amp;$D625&amp;$E625&amp;$G625,'I-Gasificación'!$C$5:$C$1100&amp;'I-Gasificación'!$D$5:$D$1100&amp;'I-Gasificación'!$E$5:$E$1100&amp;'I-Gasificación'!$F$5:$F$1100,0))</f>
        <v>6370</v>
      </c>
      <c r="J625" s="112">
        <f>INDEX('I-Baremo_Depósitos_Lapesa'!$C:$C,MATCH($E625,'I-Baremo_Depósitos_Lapesa'!$B:$B,0),1)</f>
        <v>22724</v>
      </c>
      <c r="K625" s="78">
        <f t="shared" si="102"/>
        <v>32462.857142857145</v>
      </c>
      <c r="L625" s="122">
        <f>INDEX('I-Baremo_VA_Lapesa'!$D$5:$K$66,MATCH($E625,'I-Baremo_VA_Lapesa'!$C$5:$C$66,0),MATCH($G625,'I-Baremo_VA_Lapesa'!$D$4:$K$4,0))</f>
        <v>39522</v>
      </c>
      <c r="M625" s="123">
        <f t="shared" si="103"/>
        <v>56460</v>
      </c>
      <c r="N625" s="113" cm="1">
        <f t="array" ref="N625">IF(AND($H625&lt;=4800,$I625&lt;=560),0,SUMPRODUCT(--($I625&gt;'I-Baremo_Regulación_Lapesa'!$B$4:$B$8),--($I625&lt;='I-Baremo_Regulación_Lapesa'!$C$4:$C$8),'I-Baremo_Regulación_Lapesa'!$D$4:$D$8))</f>
        <v>3820</v>
      </c>
      <c r="O625" s="78">
        <f t="shared" si="104"/>
        <v>5457.1428571428578</v>
      </c>
      <c r="P625" s="112">
        <f t="shared" si="105"/>
        <v>66066</v>
      </c>
      <c r="Q625" s="74">
        <f t="shared" si="106"/>
        <v>94380</v>
      </c>
      <c r="R625" s="113">
        <f>INDEX('I-Baremo_Legalización'!$D$4:$D$100,MATCH($E625,'I-Baremo_Legalización'!$C$4:$C$100,0),1)</f>
        <v>2038.3500000000001</v>
      </c>
      <c r="S625" s="113" cm="1">
        <f t="array" ref="S625">+INDEX('I-Baremo_Acuerdo_Marco'!$F$2:$F$221,MATCH($C625&amp;$E625&amp;$G625,'I-Baremo_Acuerdo_Marco'!$C$2:$C$221&amp;'I-Baremo_Acuerdo_Marco'!$D$2:$D$221&amp;'I-Baremo_Acuerdo_Marco'!$E$2:$E$221,0))</f>
        <v>26752.010999999999</v>
      </c>
      <c r="T625" s="112">
        <f t="shared" si="111"/>
        <v>94856.361000000004</v>
      </c>
      <c r="U625" s="116">
        <f t="shared" si="107"/>
        <v>123170.361</v>
      </c>
      <c r="V625" s="74" t="str">
        <f t="shared" si="108"/>
        <v>AéreoC6370</v>
      </c>
      <c r="W625" s="148">
        <f>+IF(AND($C625='C-Aux_CA'!$C$7,$D625='C-Aux_CA'!$C$5,$I625&gt;='C-Aux_CA'!$C$14,$H625&gt;='C-Aux_CA'!$C$15),1,0)</f>
        <v>0</v>
      </c>
      <c r="X625" s="148">
        <f t="shared" si="109"/>
        <v>1</v>
      </c>
      <c r="Y625" s="151" cm="1">
        <f t="array" ref="Y625">IF(W625=0,0,SUMPRODUCT(--($T625&gt;='C-BaremoVectorial'!$T$4:$T$1101),--(1=$W$4:$W$1101)))</f>
        <v>0</v>
      </c>
      <c r="Z625" s="151">
        <f t="shared" si="110"/>
        <v>0</v>
      </c>
      <c r="AA625" s="151" cm="1">
        <f t="array" ref="AA625">IF($W625=0,0,SUMPRODUCT(--(1=$W$4:$W$1101),--($U625&gt;='C-BaremoVectorial'!$U$4:$U$1101)))</f>
        <v>0</v>
      </c>
      <c r="AB625" s="21"/>
      <c r="AC625" s="21"/>
      <c r="AD625" s="21"/>
    </row>
    <row r="626" spans="1:30" ht="14.5" x14ac:dyDescent="0.35">
      <c r="A626" s="73">
        <f t="shared" si="101"/>
        <v>184</v>
      </c>
      <c r="B626" s="79" t="s">
        <v>8271</v>
      </c>
      <c r="C626" s="79" t="s">
        <v>8244</v>
      </c>
      <c r="D626" s="79" t="s">
        <v>15</v>
      </c>
      <c r="E626" s="79" t="s">
        <v>35</v>
      </c>
      <c r="F626" s="183">
        <v>1</v>
      </c>
      <c r="G626" s="79" t="s">
        <v>8300</v>
      </c>
      <c r="H626" s="78">
        <v>34000</v>
      </c>
      <c r="I626" s="74" cm="1">
        <f t="array" ref="I626">+INDEX('I-Gasificación'!$G$5:$G$1100,MATCH($C626&amp;$D626&amp;$E626&amp;$G626,'I-Gasificación'!$C$5:$C$1100&amp;'I-Gasificación'!$D$5:$D$1100&amp;'I-Gasificación'!$E$5:$E$1100&amp;'I-Gasificación'!$F$5:$F$1100,0))</f>
        <v>6496</v>
      </c>
      <c r="J626" s="112">
        <f>INDEX('I-Baremo_Depósitos_Lapesa'!$C:$C,MATCH($E626,'I-Baremo_Depósitos_Lapesa'!$B:$B,0),1)</f>
        <v>25239</v>
      </c>
      <c r="K626" s="78">
        <f t="shared" si="102"/>
        <v>36055.71428571429</v>
      </c>
      <c r="L626" s="122">
        <f>INDEX('I-Baremo_VA_Lapesa'!$D$5:$K$66,MATCH($E626,'I-Baremo_VA_Lapesa'!$C$5:$C$66,0),MATCH($G626,'I-Baremo_VA_Lapesa'!$D$4:$K$4,0))</f>
        <v>39522</v>
      </c>
      <c r="M626" s="123">
        <f t="shared" si="103"/>
        <v>56460</v>
      </c>
      <c r="N626" s="113" cm="1">
        <f t="array" ref="N626">IF(AND($H626&lt;=4800,$I626&lt;=560),0,SUMPRODUCT(--($I626&gt;'I-Baremo_Regulación_Lapesa'!$B$4:$B$8),--($I626&lt;='I-Baremo_Regulación_Lapesa'!$C$4:$C$8),'I-Baremo_Regulación_Lapesa'!$D$4:$D$8))</f>
        <v>3820</v>
      </c>
      <c r="O626" s="78">
        <f t="shared" si="104"/>
        <v>5457.1428571428578</v>
      </c>
      <c r="P626" s="112">
        <f t="shared" si="105"/>
        <v>68581</v>
      </c>
      <c r="Q626" s="74">
        <f t="shared" si="106"/>
        <v>97972.857142857145</v>
      </c>
      <c r="R626" s="113">
        <f>INDEX('I-Baremo_Legalización'!$D$4:$D$100,MATCH($E626,'I-Baremo_Legalización'!$C$4:$C$100,0),1)</f>
        <v>2038.3500000000001</v>
      </c>
      <c r="S626" s="113" cm="1">
        <f t="array" ref="S626">+INDEX('I-Baremo_Acuerdo_Marco'!$F$2:$F$221,MATCH($C626&amp;$E626&amp;$G626,'I-Baremo_Acuerdo_Marco'!$C$2:$C$221&amp;'I-Baremo_Acuerdo_Marco'!$D$2:$D$221&amp;'I-Baremo_Acuerdo_Marco'!$E$2:$E$221,0))</f>
        <v>25172.411</v>
      </c>
      <c r="T626" s="112">
        <f t="shared" si="111"/>
        <v>95791.760999999999</v>
      </c>
      <c r="U626" s="116">
        <f t="shared" si="107"/>
        <v>125183.61814285716</v>
      </c>
      <c r="V626" s="74" t="str">
        <f t="shared" si="108"/>
        <v>AéreoC6496</v>
      </c>
      <c r="W626" s="148">
        <f>+IF(AND($C626='C-Aux_CA'!$C$7,$D626='C-Aux_CA'!$C$5,$I626&gt;='C-Aux_CA'!$C$14,$H626&gt;='C-Aux_CA'!$C$15),1,0)</f>
        <v>0</v>
      </c>
      <c r="X626" s="148">
        <f t="shared" si="109"/>
        <v>1</v>
      </c>
      <c r="Y626" s="151" cm="1">
        <f t="array" ref="Y626">IF(W626=0,0,SUMPRODUCT(--($T626&gt;='C-BaremoVectorial'!$T$4:$T$1101),--(1=$W$4:$W$1101)))</f>
        <v>0</v>
      </c>
      <c r="Z626" s="151">
        <f t="shared" si="110"/>
        <v>0</v>
      </c>
      <c r="AA626" s="151" cm="1">
        <f t="array" ref="AA626">IF($W626=0,0,SUMPRODUCT(--(1=$W$4:$W$1101),--($U626&gt;='C-BaremoVectorial'!$U$4:$U$1101)))</f>
        <v>0</v>
      </c>
      <c r="AB626" s="21"/>
      <c r="AC626" s="21"/>
      <c r="AD626" s="21"/>
    </row>
    <row r="627" spans="1:30" ht="14.5" x14ac:dyDescent="0.35">
      <c r="A627" s="73">
        <f t="shared" si="101"/>
        <v>185</v>
      </c>
      <c r="B627" s="79" t="s">
        <v>8271</v>
      </c>
      <c r="C627" s="79" t="s">
        <v>8244</v>
      </c>
      <c r="D627" s="79" t="s">
        <v>15</v>
      </c>
      <c r="E627" s="79" t="s">
        <v>36</v>
      </c>
      <c r="F627" s="183">
        <v>1</v>
      </c>
      <c r="G627" s="79" t="s">
        <v>8300</v>
      </c>
      <c r="H627" s="78">
        <v>33000</v>
      </c>
      <c r="I627" s="74" cm="1">
        <f t="array" ref="I627">+INDEX('I-Gasificación'!$G$5:$G$1100,MATCH($C627&amp;$D627&amp;$E627&amp;$G627,'I-Gasificación'!$C$5:$C$1100&amp;'I-Gasificación'!$D$5:$D$1100&amp;'I-Gasificación'!$E$5:$E$1100&amp;'I-Gasificación'!$F$5:$F$1100,0))</f>
        <v>6314</v>
      </c>
      <c r="J627" s="112">
        <f>INDEX('I-Baremo_Depósitos_Lapesa'!$C:$C,MATCH($E627,'I-Baremo_Depósitos_Lapesa'!$B:$B,0),1)</f>
        <v>33708</v>
      </c>
      <c r="K627" s="78">
        <f t="shared" si="102"/>
        <v>48154.285714285717</v>
      </c>
      <c r="L627" s="122">
        <f>INDEX('I-Baremo_VA_Lapesa'!$D$5:$K$66,MATCH($E627,'I-Baremo_VA_Lapesa'!$C$5:$C$66,0),MATCH($G627,'I-Baremo_VA_Lapesa'!$D$4:$K$4,0))</f>
        <v>39522</v>
      </c>
      <c r="M627" s="123">
        <f t="shared" si="103"/>
        <v>56460</v>
      </c>
      <c r="N627" s="113" cm="1">
        <f t="array" ref="N627">IF(AND($H627&lt;=4800,$I627&lt;=560),0,SUMPRODUCT(--($I627&gt;'I-Baremo_Regulación_Lapesa'!$B$4:$B$8),--($I627&lt;='I-Baremo_Regulación_Lapesa'!$C$4:$C$8),'I-Baremo_Regulación_Lapesa'!$D$4:$D$8))</f>
        <v>3820</v>
      </c>
      <c r="O627" s="78">
        <f t="shared" si="104"/>
        <v>5457.1428571428578</v>
      </c>
      <c r="P627" s="112">
        <f t="shared" si="105"/>
        <v>77050</v>
      </c>
      <c r="Q627" s="74">
        <f t="shared" si="106"/>
        <v>110071.42857142857</v>
      </c>
      <c r="R627" s="113">
        <f>INDEX('I-Baremo_Legalización'!$D$4:$D$100,MATCH($E627,'I-Baremo_Legalización'!$C$4:$C$100,0),1)</f>
        <v>2038.3500000000001</v>
      </c>
      <c r="S627" s="113" cm="1">
        <f t="array" ref="S627">+INDEX('I-Baremo_Acuerdo_Marco'!$F$2:$F$221,MATCH($C627&amp;$E627&amp;$G627,'I-Baremo_Acuerdo_Marco'!$C$2:$C$221&amp;'I-Baremo_Acuerdo_Marco'!$D$2:$D$221&amp;'I-Baremo_Acuerdo_Marco'!$E$2:$E$221,0))</f>
        <v>26969.811000000002</v>
      </c>
      <c r="T627" s="112">
        <f t="shared" si="111"/>
        <v>106058.16100000001</v>
      </c>
      <c r="U627" s="116">
        <f t="shared" si="107"/>
        <v>139079.58957142857</v>
      </c>
      <c r="V627" s="74" t="str">
        <f t="shared" si="108"/>
        <v>AéreoC6314</v>
      </c>
      <c r="W627" s="148">
        <f>+IF(AND($C627='C-Aux_CA'!$C$7,$D627='C-Aux_CA'!$C$5,$I627&gt;='C-Aux_CA'!$C$14,$H627&gt;='C-Aux_CA'!$C$15),1,0)</f>
        <v>0</v>
      </c>
      <c r="X627" s="148">
        <f t="shared" si="109"/>
        <v>1</v>
      </c>
      <c r="Y627" s="151" cm="1">
        <f t="array" ref="Y627">IF(W627=0,0,SUMPRODUCT(--($T627&gt;='C-BaremoVectorial'!$T$4:$T$1101),--(1=$W$4:$W$1101)))</f>
        <v>0</v>
      </c>
      <c r="Z627" s="151">
        <f t="shared" si="110"/>
        <v>0</v>
      </c>
      <c r="AA627" s="151" cm="1">
        <f t="array" ref="AA627">IF($W627=0,0,SUMPRODUCT(--(1=$W$4:$W$1101),--($U627&gt;='C-BaremoVectorial'!$U$4:$U$1101)))</f>
        <v>0</v>
      </c>
      <c r="AB627" s="21"/>
      <c r="AC627" s="21"/>
      <c r="AD627" s="21"/>
    </row>
    <row r="628" spans="1:30" ht="14.5" x14ac:dyDescent="0.35">
      <c r="A628" s="73">
        <f t="shared" si="101"/>
        <v>186</v>
      </c>
      <c r="B628" s="79" t="s">
        <v>8271</v>
      </c>
      <c r="C628" s="79" t="s">
        <v>8244</v>
      </c>
      <c r="D628" s="79" t="s">
        <v>15</v>
      </c>
      <c r="E628" s="79" t="s">
        <v>37</v>
      </c>
      <c r="F628" s="183">
        <v>1</v>
      </c>
      <c r="G628" s="79" t="s">
        <v>8300</v>
      </c>
      <c r="H628" s="78">
        <v>50000</v>
      </c>
      <c r="I628" s="74" cm="1">
        <f t="array" ref="I628">+INDEX('I-Gasificación'!$G$5:$G$1100,MATCH($C628&amp;$D628&amp;$E628&amp;$G628,'I-Gasificación'!$C$5:$C$1100&amp;'I-Gasificación'!$D$5:$D$1100&amp;'I-Gasificación'!$E$5:$E$1100&amp;'I-Gasificación'!$F$5:$F$1100,0))</f>
        <v>6692</v>
      </c>
      <c r="J628" s="112">
        <f>INDEX('I-Baremo_Depósitos_Lapesa'!$C:$C,MATCH($E628,'I-Baremo_Depósitos_Lapesa'!$B:$B,0),1)</f>
        <v>44444</v>
      </c>
      <c r="K628" s="78">
        <f t="shared" si="102"/>
        <v>63491.428571428572</v>
      </c>
      <c r="L628" s="122">
        <f>INDEX('I-Baremo_VA_Lapesa'!$D$5:$K$66,MATCH($E628,'I-Baremo_VA_Lapesa'!$C$5:$C$66,0),MATCH($G628,'I-Baremo_VA_Lapesa'!$D$4:$K$4,0))</f>
        <v>39522</v>
      </c>
      <c r="M628" s="123">
        <f t="shared" si="103"/>
        <v>56460</v>
      </c>
      <c r="N628" s="113" cm="1">
        <f t="array" ref="N628">IF(AND($H628&lt;=4800,$I628&lt;=560),0,SUMPRODUCT(--($I628&gt;'I-Baremo_Regulación_Lapesa'!$B$4:$B$8),--($I628&lt;='I-Baremo_Regulación_Lapesa'!$C$4:$C$8),'I-Baremo_Regulación_Lapesa'!$D$4:$D$8))</f>
        <v>3820</v>
      </c>
      <c r="O628" s="78">
        <f t="shared" si="104"/>
        <v>5457.1428571428578</v>
      </c>
      <c r="P628" s="112">
        <f t="shared" si="105"/>
        <v>87786</v>
      </c>
      <c r="Q628" s="74">
        <f t="shared" si="106"/>
        <v>125408.57142857143</v>
      </c>
      <c r="R628" s="113">
        <f>INDEX('I-Baremo_Legalización'!$D$4:$D$100,MATCH($E628,'I-Baremo_Legalización'!$C$4:$C$100,0),1)</f>
        <v>2038.3500000000001</v>
      </c>
      <c r="S628" s="113" cm="1">
        <f t="array" ref="S628">+INDEX('I-Baremo_Acuerdo_Marco'!$F$2:$F$221,MATCH($C628&amp;$E628&amp;$G628,'I-Baremo_Acuerdo_Marco'!$C$2:$C$221&amp;'I-Baremo_Acuerdo_Marco'!$D$2:$D$221&amp;'I-Baremo_Acuerdo_Marco'!$E$2:$E$221,0))</f>
        <v>27986.210999999999</v>
      </c>
      <c r="T628" s="112">
        <f t="shared" si="111"/>
        <v>117810.561</v>
      </c>
      <c r="U628" s="116">
        <f t="shared" si="107"/>
        <v>155433.13242857144</v>
      </c>
      <c r="V628" s="74" t="str">
        <f t="shared" si="108"/>
        <v>AéreoC6692</v>
      </c>
      <c r="W628" s="148">
        <f>+IF(AND($C628='C-Aux_CA'!$C$7,$D628='C-Aux_CA'!$C$5,$I628&gt;='C-Aux_CA'!$C$14,$H628&gt;='C-Aux_CA'!$C$15),1,0)</f>
        <v>0</v>
      </c>
      <c r="X628" s="148">
        <f t="shared" si="109"/>
        <v>1</v>
      </c>
      <c r="Y628" s="151" cm="1">
        <f t="array" ref="Y628">IF(W628=0,0,SUMPRODUCT(--($T628&gt;='C-BaremoVectorial'!$T$4:$T$1101),--(1=$W$4:$W$1101)))</f>
        <v>0</v>
      </c>
      <c r="Z628" s="151">
        <f t="shared" si="110"/>
        <v>0</v>
      </c>
      <c r="AA628" s="151" cm="1">
        <f t="array" ref="AA628">IF($W628=0,0,SUMPRODUCT(--(1=$W$4:$W$1101),--($U628&gt;='C-BaremoVectorial'!$U$4:$U$1101)))</f>
        <v>0</v>
      </c>
      <c r="AB628" s="21"/>
      <c r="AC628" s="21"/>
      <c r="AD628" s="21"/>
    </row>
    <row r="629" spans="1:30" ht="14.5" x14ac:dyDescent="0.35">
      <c r="A629" s="73">
        <f t="shared" si="101"/>
        <v>187</v>
      </c>
      <c r="B629" s="79" t="s">
        <v>8271</v>
      </c>
      <c r="C629" s="79" t="s">
        <v>8244</v>
      </c>
      <c r="D629" s="79" t="s">
        <v>15</v>
      </c>
      <c r="E629" s="79" t="s">
        <v>38</v>
      </c>
      <c r="F629" s="183">
        <v>1</v>
      </c>
      <c r="G629" s="79" t="s">
        <v>8300</v>
      </c>
      <c r="H629" s="78">
        <v>59000</v>
      </c>
      <c r="I629" s="74" cm="1">
        <f t="array" ref="I629">+INDEX('I-Gasificación'!$G$5:$G$1100,MATCH($C629&amp;$D629&amp;$E629&amp;$G629,'I-Gasificación'!$C$5:$C$1100&amp;'I-Gasificación'!$D$5:$D$1100&amp;'I-Gasificación'!$E$5:$E$1100&amp;'I-Gasificación'!$F$5:$F$1100,0))</f>
        <v>6916</v>
      </c>
      <c r="J629" s="112">
        <f>INDEX('I-Baremo_Depósitos_Lapesa'!$C:$C,MATCH($E629,'I-Baremo_Depósitos_Lapesa'!$B:$B,0),1)</f>
        <v>54246</v>
      </c>
      <c r="K629" s="78">
        <f t="shared" si="102"/>
        <v>77494.285714285725</v>
      </c>
      <c r="L629" s="122">
        <f>INDEX('I-Baremo_VA_Lapesa'!$D$5:$K$66,MATCH($E629,'I-Baremo_VA_Lapesa'!$C$5:$C$66,0),MATCH($G629,'I-Baremo_VA_Lapesa'!$D$4:$K$4,0))</f>
        <v>39522</v>
      </c>
      <c r="M629" s="123">
        <f t="shared" si="103"/>
        <v>56460</v>
      </c>
      <c r="N629" s="113" cm="1">
        <f t="array" ref="N629">IF(AND($H629&lt;=4800,$I629&lt;=560),0,SUMPRODUCT(--($I629&gt;'I-Baremo_Regulación_Lapesa'!$B$4:$B$8),--($I629&lt;='I-Baremo_Regulación_Lapesa'!$C$4:$C$8),'I-Baremo_Regulación_Lapesa'!$D$4:$D$8))</f>
        <v>3820</v>
      </c>
      <c r="O629" s="78">
        <f t="shared" si="104"/>
        <v>5457.1428571428578</v>
      </c>
      <c r="P629" s="112">
        <f t="shared" si="105"/>
        <v>97588</v>
      </c>
      <c r="Q629" s="74">
        <f t="shared" si="106"/>
        <v>139411.42857142861</v>
      </c>
      <c r="R629" s="113">
        <f>INDEX('I-Baremo_Legalización'!$D$4:$D$100,MATCH($E629,'I-Baremo_Legalización'!$C$4:$C$100,0),1)</f>
        <v>2038.3500000000001</v>
      </c>
      <c r="S629" s="113" cm="1">
        <f t="array" ref="S629">+INDEX('I-Baremo_Acuerdo_Marco'!$F$2:$F$221,MATCH($C629&amp;$E629&amp;$G629,'I-Baremo_Acuerdo_Marco'!$C$2:$C$221&amp;'I-Baremo_Acuerdo_Marco'!$D$2:$D$221&amp;'I-Baremo_Acuerdo_Marco'!$E$2:$E$221,0))</f>
        <v>29975.011000000002</v>
      </c>
      <c r="T629" s="112">
        <f t="shared" si="111"/>
        <v>129601.361</v>
      </c>
      <c r="U629" s="116">
        <f t="shared" si="107"/>
        <v>171424.78957142861</v>
      </c>
      <c r="V629" s="74" t="str">
        <f t="shared" si="108"/>
        <v>AéreoC6916</v>
      </c>
      <c r="W629" s="148">
        <f>+IF(AND($C629='C-Aux_CA'!$C$7,$D629='C-Aux_CA'!$C$5,$I629&gt;='C-Aux_CA'!$C$14,$H629&gt;='C-Aux_CA'!$C$15),1,0)</f>
        <v>0</v>
      </c>
      <c r="X629" s="148">
        <f t="shared" si="109"/>
        <v>1</v>
      </c>
      <c r="Y629" s="151" cm="1">
        <f t="array" ref="Y629">IF(W629=0,0,SUMPRODUCT(--($T629&gt;='C-BaremoVectorial'!$T$4:$T$1101),--(1=$W$4:$W$1101)))</f>
        <v>0</v>
      </c>
      <c r="Z629" s="151">
        <f t="shared" si="110"/>
        <v>0</v>
      </c>
      <c r="AA629" s="151" cm="1">
        <f t="array" ref="AA629">IF($W629=0,0,SUMPRODUCT(--(1=$W$4:$W$1101),--($U629&gt;='C-BaremoVectorial'!$U$4:$U$1101)))</f>
        <v>0</v>
      </c>
      <c r="AB629" s="21"/>
      <c r="AC629" s="21"/>
      <c r="AD629" s="21"/>
    </row>
    <row r="630" spans="1:30" ht="14.5" x14ac:dyDescent="0.35">
      <c r="A630" s="73">
        <f t="shared" si="101"/>
        <v>188</v>
      </c>
      <c r="B630" s="79" t="s">
        <v>8271</v>
      </c>
      <c r="C630" s="79" t="s">
        <v>8244</v>
      </c>
      <c r="D630" s="79" t="s">
        <v>15</v>
      </c>
      <c r="E630" s="79" t="s">
        <v>39</v>
      </c>
      <c r="F630" s="183">
        <v>1</v>
      </c>
      <c r="G630" s="79" t="s">
        <v>8300</v>
      </c>
      <c r="H630" s="78">
        <v>50000</v>
      </c>
      <c r="I630" s="74" cm="1">
        <f t="array" ref="I630">+INDEX('I-Gasificación'!$G$5:$G$1100,MATCH($C630&amp;$D630&amp;$E630&amp;$G630,'I-Gasificación'!$C$5:$C$1100&amp;'I-Gasificación'!$D$5:$D$1100&amp;'I-Gasificación'!$E$5:$E$1100&amp;'I-Gasificación'!$F$5:$F$1100,0))</f>
        <v>6608</v>
      </c>
      <c r="J630" s="112">
        <f>INDEX('I-Baremo_Depósitos_Lapesa'!$C:$C,MATCH($E630,'I-Baremo_Depósitos_Lapesa'!$B:$B,0),1)</f>
        <v>45432</v>
      </c>
      <c r="K630" s="78">
        <f t="shared" si="102"/>
        <v>64902.857142857145</v>
      </c>
      <c r="L630" s="122">
        <f>INDEX('I-Baremo_VA_Lapesa'!$D$5:$K$66,MATCH($E630,'I-Baremo_VA_Lapesa'!$C$5:$C$66,0),MATCH($G630,'I-Baremo_VA_Lapesa'!$D$4:$K$4,0))</f>
        <v>39522</v>
      </c>
      <c r="M630" s="123">
        <f t="shared" si="103"/>
        <v>56460</v>
      </c>
      <c r="N630" s="113" cm="1">
        <f t="array" ref="N630">IF(AND($H630&lt;=4800,$I630&lt;=560),0,SUMPRODUCT(--($I630&gt;'I-Baremo_Regulación_Lapesa'!$B$4:$B$8),--($I630&lt;='I-Baremo_Regulación_Lapesa'!$C$4:$C$8),'I-Baremo_Regulación_Lapesa'!$D$4:$D$8))</f>
        <v>3820</v>
      </c>
      <c r="O630" s="78">
        <f t="shared" si="104"/>
        <v>5457.1428571428578</v>
      </c>
      <c r="P630" s="112">
        <f t="shared" si="105"/>
        <v>88774</v>
      </c>
      <c r="Q630" s="74">
        <f t="shared" si="106"/>
        <v>126820</v>
      </c>
      <c r="R630" s="113">
        <f>INDEX('I-Baremo_Legalización'!$D$4:$D$100,MATCH($E630,'I-Baremo_Legalización'!$C$4:$C$100,0),1)</f>
        <v>2038.3500000000001</v>
      </c>
      <c r="S630" s="113" cm="1">
        <f t="array" ref="S630">+INDEX('I-Baremo_Acuerdo_Marco'!$F$2:$F$221,MATCH($C630&amp;$E630&amp;$G630,'I-Baremo_Acuerdo_Marco'!$C$2:$C$221&amp;'I-Baremo_Acuerdo_Marco'!$D$2:$D$221&amp;'I-Baremo_Acuerdo_Marco'!$E$2:$E$221,0))</f>
        <v>29532.811000000002</v>
      </c>
      <c r="T630" s="112">
        <f t="shared" si="111"/>
        <v>120345.16100000001</v>
      </c>
      <c r="U630" s="116">
        <f t="shared" si="107"/>
        <v>158391.16100000002</v>
      </c>
      <c r="V630" s="74" t="str">
        <f t="shared" si="108"/>
        <v>AéreoC6608</v>
      </c>
      <c r="W630" s="148">
        <f>+IF(AND($C630='C-Aux_CA'!$C$7,$D630='C-Aux_CA'!$C$5,$I630&gt;='C-Aux_CA'!$C$14,$H630&gt;='C-Aux_CA'!$C$15),1,0)</f>
        <v>0</v>
      </c>
      <c r="X630" s="148">
        <f t="shared" si="109"/>
        <v>1</v>
      </c>
      <c r="Y630" s="151" cm="1">
        <f t="array" ref="Y630">IF(W630=0,0,SUMPRODUCT(--($T630&gt;='C-BaremoVectorial'!$T$4:$T$1101),--(1=$W$4:$W$1101)))</f>
        <v>0</v>
      </c>
      <c r="Z630" s="151">
        <f t="shared" si="110"/>
        <v>0</v>
      </c>
      <c r="AA630" s="151" cm="1">
        <f t="array" ref="AA630">IF($W630=0,0,SUMPRODUCT(--(1=$W$4:$W$1101),--($U630&gt;='C-BaremoVectorial'!$U$4:$U$1101)))</f>
        <v>0</v>
      </c>
      <c r="AB630" s="21"/>
      <c r="AC630" s="21"/>
      <c r="AD630" s="21"/>
    </row>
    <row r="631" spans="1:30" ht="14.5" x14ac:dyDescent="0.35">
      <c r="A631" s="73">
        <f t="shared" si="101"/>
        <v>189</v>
      </c>
      <c r="B631" s="79" t="s">
        <v>8271</v>
      </c>
      <c r="C631" s="79" t="s">
        <v>8244</v>
      </c>
      <c r="D631" s="79" t="s">
        <v>15</v>
      </c>
      <c r="E631" s="79" t="s">
        <v>40</v>
      </c>
      <c r="F631" s="183">
        <v>1</v>
      </c>
      <c r="G631" s="79" t="s">
        <v>8300</v>
      </c>
      <c r="H631" s="78">
        <v>69000</v>
      </c>
      <c r="I631" s="74" cm="1">
        <f t="array" ref="I631">+INDEX('I-Gasificación'!$G$5:$G$1100,MATCH($C631&amp;$D631&amp;$E631&amp;$G631,'I-Gasificación'!$C$5:$C$1100&amp;'I-Gasificación'!$D$5:$D$1100&amp;'I-Gasificación'!$E$5:$E$1100&amp;'I-Gasificación'!$F$5:$F$1100,0))</f>
        <v>7126</v>
      </c>
      <c r="J631" s="112">
        <f>INDEX('I-Baremo_Depósitos_Lapesa'!$C:$C,MATCH($E631,'I-Baremo_Depósitos_Lapesa'!$B:$B,0),1)</f>
        <v>67147</v>
      </c>
      <c r="K631" s="78">
        <f t="shared" si="102"/>
        <v>95924.285714285725</v>
      </c>
      <c r="L631" s="122">
        <f>INDEX('I-Baremo_VA_Lapesa'!$D$5:$K$66,MATCH($E631,'I-Baremo_VA_Lapesa'!$C$5:$C$66,0),MATCH($G631,'I-Baremo_VA_Lapesa'!$D$4:$K$4,0))</f>
        <v>39522</v>
      </c>
      <c r="M631" s="123">
        <f t="shared" si="103"/>
        <v>56460</v>
      </c>
      <c r="N631" s="113" cm="1">
        <f t="array" ref="N631">IF(AND($H631&lt;=4800,$I631&lt;=560),0,SUMPRODUCT(--($I631&gt;'I-Baremo_Regulación_Lapesa'!$B$4:$B$8),--($I631&lt;='I-Baremo_Regulación_Lapesa'!$C$4:$C$8),'I-Baremo_Regulación_Lapesa'!$D$4:$D$8))</f>
        <v>4700</v>
      </c>
      <c r="O631" s="78">
        <f t="shared" si="104"/>
        <v>6714.2857142857147</v>
      </c>
      <c r="P631" s="112">
        <f t="shared" si="105"/>
        <v>111369</v>
      </c>
      <c r="Q631" s="74">
        <f t="shared" si="106"/>
        <v>159098.57142857145</v>
      </c>
      <c r="R631" s="113">
        <f>INDEX('I-Baremo_Legalización'!$D$4:$D$100,MATCH($E631,'I-Baremo_Legalización'!$C$4:$C$100,0),1)</f>
        <v>3215.3500000000004</v>
      </c>
      <c r="S631" s="113" cm="1">
        <f t="array" ref="S631">+INDEX('I-Baremo_Acuerdo_Marco'!$F$2:$F$221,MATCH($C631&amp;$E631&amp;$G631,'I-Baremo_Acuerdo_Marco'!$C$2:$C$221&amp;'I-Baremo_Acuerdo_Marco'!$D$2:$D$221&amp;'I-Baremo_Acuerdo_Marco'!$E$2:$E$221,0))</f>
        <v>29975.011000000002</v>
      </c>
      <c r="T631" s="112">
        <f t="shared" si="111"/>
        <v>144559.361</v>
      </c>
      <c r="U631" s="116">
        <f t="shared" si="107"/>
        <v>192288.93242857145</v>
      </c>
      <c r="V631" s="74" t="str">
        <f t="shared" si="108"/>
        <v>AéreoC7126</v>
      </c>
      <c r="W631" s="148">
        <f>+IF(AND($C631='C-Aux_CA'!$C$7,$D631='C-Aux_CA'!$C$5,$I631&gt;='C-Aux_CA'!$C$14,$H631&gt;='C-Aux_CA'!$C$15),1,0)</f>
        <v>0</v>
      </c>
      <c r="X631" s="148">
        <f t="shared" si="109"/>
        <v>1</v>
      </c>
      <c r="Y631" s="151" cm="1">
        <f t="array" ref="Y631">IF(W631=0,0,SUMPRODUCT(--($T631&gt;='C-BaremoVectorial'!$T$4:$T$1101),--(1=$W$4:$W$1101)))</f>
        <v>0</v>
      </c>
      <c r="Z631" s="151">
        <f t="shared" si="110"/>
        <v>0</v>
      </c>
      <c r="AA631" s="151" cm="1">
        <f t="array" ref="AA631">IF($W631=0,0,SUMPRODUCT(--(1=$W$4:$W$1101),--($U631&gt;='C-BaremoVectorial'!$U$4:$U$1101)))</f>
        <v>0</v>
      </c>
      <c r="AB631" s="21"/>
      <c r="AC631" s="21"/>
      <c r="AD631" s="21"/>
    </row>
    <row r="632" spans="1:30" ht="14.5" x14ac:dyDescent="0.35">
      <c r="A632" s="73">
        <f t="shared" si="101"/>
        <v>190</v>
      </c>
      <c r="B632" s="79" t="s">
        <v>59</v>
      </c>
      <c r="C632" s="79" t="s">
        <v>8245</v>
      </c>
      <c r="D632" s="79" t="s">
        <v>15</v>
      </c>
      <c r="E632" s="79" t="s">
        <v>8283</v>
      </c>
      <c r="F632" s="183">
        <v>1</v>
      </c>
      <c r="G632" s="79" t="s">
        <v>8293</v>
      </c>
      <c r="H632" s="78">
        <v>1000</v>
      </c>
      <c r="I632" s="74" cm="1">
        <f t="array" ref="I632">+INDEX('I-Gasificación'!$G$5:$G$1100,MATCH($C632&amp;$D632&amp;$E632&amp;$G632,'I-Gasificación'!$C$5:$C$1100&amp;'I-Gasificación'!$D$5:$D$1100&amp;'I-Gasificación'!$E$5:$E$1100&amp;'I-Gasificación'!$F$5:$F$1100,0))</f>
        <v>56</v>
      </c>
      <c r="J632" s="112">
        <f>INDEX('I-Baremo_Depósitos_Lapesa'!$C:$C,MATCH($E632,'I-Baremo_Depósitos_Lapesa'!$B:$B,0),1)</f>
        <v>1972</v>
      </c>
      <c r="K632" s="78">
        <f t="shared" si="102"/>
        <v>2817.1428571428573</v>
      </c>
      <c r="L632" s="122">
        <f>INDEX('I-Baremo_VA_Lapesa'!$D$5:$K$66,MATCH($E632,'I-Baremo_VA_Lapesa'!$C$5:$C$66,0),MATCH($G632,'I-Baremo_VA_Lapesa'!$D$4:$K$4,0))</f>
        <v>0</v>
      </c>
      <c r="M632" s="123">
        <f t="shared" si="103"/>
        <v>0</v>
      </c>
      <c r="N632" s="113" cm="1">
        <f t="array" ref="N632">IF(AND($H632&lt;=4800,$I632&lt;=560),0,SUMPRODUCT(--($I632&gt;'I-Baremo_Regulación_Lapesa'!$B$4:$B$8),--($I632&lt;='I-Baremo_Regulación_Lapesa'!$C$4:$C$8),'I-Baremo_Regulación_Lapesa'!$D$4:$D$8))</f>
        <v>0</v>
      </c>
      <c r="O632" s="78">
        <f t="shared" si="104"/>
        <v>0</v>
      </c>
      <c r="P632" s="112">
        <f t="shared" si="105"/>
        <v>1972</v>
      </c>
      <c r="Q632" s="74">
        <f t="shared" si="106"/>
        <v>2817.1428571428573</v>
      </c>
      <c r="R632" s="113">
        <f>INDEX('I-Baremo_Legalización'!$D$4:$D$100,MATCH($E632,'I-Baremo_Legalización'!$C$4:$C$100,0),1)</f>
        <v>1257.25</v>
      </c>
      <c r="S632" s="113" cm="1">
        <f t="array" ref="S632">+INDEX('I-Baremo_Acuerdo_Marco'!$F$2:$F$221,MATCH($C632&amp;$E632&amp;$G632,'I-Baremo_Acuerdo_Marco'!$C$2:$C$221&amp;'I-Baremo_Acuerdo_Marco'!$D$2:$D$221&amp;'I-Baremo_Acuerdo_Marco'!$E$2:$E$221,0))</f>
        <v>7023.8850000000011</v>
      </c>
      <c r="T632" s="112">
        <f t="shared" si="111"/>
        <v>10253.135000000002</v>
      </c>
      <c r="U632" s="116">
        <f t="shared" si="107"/>
        <v>11098.277857142859</v>
      </c>
      <c r="V632" s="74" t="str">
        <f t="shared" si="108"/>
        <v>EnterradoC56</v>
      </c>
      <c r="W632" s="148">
        <f>+IF(AND($C632='C-Aux_CA'!$C$7,$D632='C-Aux_CA'!$C$5,$I632&gt;='C-Aux_CA'!$C$14,$H632&gt;='C-Aux_CA'!$C$15),1,0)</f>
        <v>0</v>
      </c>
      <c r="X632" s="148">
        <f t="shared" si="109"/>
        <v>1</v>
      </c>
      <c r="Y632" s="151" cm="1">
        <f t="array" ref="Y632">IF(W632=0,0,SUMPRODUCT(--($T632&gt;='C-BaremoVectorial'!$T$4:$T$1101),--(1=$W$4:$W$1101)))</f>
        <v>0</v>
      </c>
      <c r="Z632" s="151">
        <f t="shared" si="110"/>
        <v>0</v>
      </c>
      <c r="AA632" s="151" cm="1">
        <f t="array" ref="AA632">IF($W632=0,0,SUMPRODUCT(--(1=$W$4:$W$1101),--($U632&gt;='C-BaremoVectorial'!$U$4:$U$1101)))</f>
        <v>0</v>
      </c>
      <c r="AB632" s="21"/>
      <c r="AC632" s="21"/>
      <c r="AD632" s="21"/>
    </row>
    <row r="633" spans="1:30" ht="14.5" x14ac:dyDescent="0.35">
      <c r="A633" s="73">
        <f t="shared" si="101"/>
        <v>191</v>
      </c>
      <c r="B633" s="79" t="s">
        <v>59</v>
      </c>
      <c r="C633" s="79" t="s">
        <v>8245</v>
      </c>
      <c r="D633" s="79" t="s">
        <v>15</v>
      </c>
      <c r="E633" s="79" t="s">
        <v>8284</v>
      </c>
      <c r="F633" s="183">
        <v>1</v>
      </c>
      <c r="G633" s="79" t="s">
        <v>8293</v>
      </c>
      <c r="H633" s="78">
        <v>1450</v>
      </c>
      <c r="I633" s="74" cm="1">
        <f t="array" ref="I633">+INDEX('I-Gasificación'!$G$5:$G$1100,MATCH($C633&amp;$D633&amp;$E633&amp;$G633,'I-Gasificación'!$C$5:$C$1100&amp;'I-Gasificación'!$D$5:$D$1100&amp;'I-Gasificación'!$E$5:$E$1100&amp;'I-Gasificación'!$F$5:$F$1100,0))</f>
        <v>71.400000000000006</v>
      </c>
      <c r="J633" s="112">
        <f>INDEX('I-Baremo_Depósitos_Lapesa'!$C:$C,MATCH($E633,'I-Baremo_Depósitos_Lapesa'!$B:$B,0),1)</f>
        <v>2523</v>
      </c>
      <c r="K633" s="78">
        <f t="shared" si="102"/>
        <v>3604.2857142857147</v>
      </c>
      <c r="L633" s="122">
        <f>INDEX('I-Baremo_VA_Lapesa'!$D$5:$K$66,MATCH($E633,'I-Baremo_VA_Lapesa'!$C$5:$C$66,0),MATCH($G633,'I-Baremo_VA_Lapesa'!$D$4:$K$4,0))</f>
        <v>0</v>
      </c>
      <c r="M633" s="123">
        <f t="shared" si="103"/>
        <v>0</v>
      </c>
      <c r="N633" s="113" cm="1">
        <f t="array" ref="N633">IF(AND($H633&lt;=4800,$I633&lt;=560),0,SUMPRODUCT(--($I633&gt;'I-Baremo_Regulación_Lapesa'!$B$4:$B$8),--($I633&lt;='I-Baremo_Regulación_Lapesa'!$C$4:$C$8),'I-Baremo_Regulación_Lapesa'!$D$4:$D$8))</f>
        <v>0</v>
      </c>
      <c r="O633" s="78">
        <f t="shared" si="104"/>
        <v>0</v>
      </c>
      <c r="P633" s="112">
        <f t="shared" si="105"/>
        <v>2523</v>
      </c>
      <c r="Q633" s="74">
        <f t="shared" si="106"/>
        <v>3604.2857142857147</v>
      </c>
      <c r="R633" s="113">
        <f>INDEX('I-Baremo_Legalización'!$D$4:$D$100,MATCH($E633,'I-Baremo_Legalización'!$C$4:$C$100,0),1)</f>
        <v>1257.25</v>
      </c>
      <c r="S633" s="113" cm="1">
        <f t="array" ref="S633">+INDEX('I-Baremo_Acuerdo_Marco'!$F$2:$F$221,MATCH($C633&amp;$E633&amp;$G633,'I-Baremo_Acuerdo_Marco'!$C$2:$C$221&amp;'I-Baremo_Acuerdo_Marco'!$D$2:$D$221&amp;'I-Baremo_Acuerdo_Marco'!$E$2:$E$221,0))</f>
        <v>7744.3850000000011</v>
      </c>
      <c r="T633" s="112">
        <f t="shared" si="111"/>
        <v>11524.635000000002</v>
      </c>
      <c r="U633" s="116">
        <f t="shared" si="107"/>
        <v>12605.920714285716</v>
      </c>
      <c r="V633" s="74" t="str">
        <f t="shared" si="108"/>
        <v>EnterradoC71,4</v>
      </c>
      <c r="W633" s="148">
        <f>+IF(AND($C633='C-Aux_CA'!$C$7,$D633='C-Aux_CA'!$C$5,$I633&gt;='C-Aux_CA'!$C$14,$H633&gt;='C-Aux_CA'!$C$15),1,0)</f>
        <v>0</v>
      </c>
      <c r="X633" s="148">
        <f t="shared" si="109"/>
        <v>1</v>
      </c>
      <c r="Y633" s="151" cm="1">
        <f t="array" ref="Y633">IF(W633=0,0,SUMPRODUCT(--($T633&gt;='C-BaremoVectorial'!$T$4:$T$1101),--(1=$W$4:$W$1101)))</f>
        <v>0</v>
      </c>
      <c r="Z633" s="151">
        <f t="shared" si="110"/>
        <v>0</v>
      </c>
      <c r="AA633" s="151" cm="1">
        <f t="array" ref="AA633">IF($W633=0,0,SUMPRODUCT(--(1=$W$4:$W$1101),--($U633&gt;='C-BaremoVectorial'!$U$4:$U$1101)))</f>
        <v>0</v>
      </c>
      <c r="AB633" s="21"/>
      <c r="AC633" s="21"/>
      <c r="AD633" s="21"/>
    </row>
    <row r="634" spans="1:30" ht="14.5" x14ac:dyDescent="0.35">
      <c r="A634" s="73">
        <f t="shared" si="101"/>
        <v>192</v>
      </c>
      <c r="B634" s="79" t="s">
        <v>59</v>
      </c>
      <c r="C634" s="79" t="s">
        <v>8245</v>
      </c>
      <c r="D634" s="79" t="s">
        <v>15</v>
      </c>
      <c r="E634" s="79" t="s">
        <v>8285</v>
      </c>
      <c r="F634" s="183">
        <v>1</v>
      </c>
      <c r="G634" s="79" t="s">
        <v>8293</v>
      </c>
      <c r="H634" s="78">
        <v>2450</v>
      </c>
      <c r="I634" s="74" cm="1">
        <f t="array" ref="I634">+INDEX('I-Gasificación'!$G$5:$G$1100,MATCH($C634&amp;$D634&amp;$E634&amp;$G634,'I-Gasificación'!$C$5:$C$1100&amp;'I-Gasificación'!$D$5:$D$1100&amp;'I-Gasificación'!$E$5:$E$1100&amp;'I-Gasificación'!$F$5:$F$1100,0))</f>
        <v>106.4</v>
      </c>
      <c r="J634" s="112">
        <f>INDEX('I-Baremo_Depósitos_Lapesa'!$C:$C,MATCH($E634,'I-Baremo_Depósitos_Lapesa'!$B:$B,0),1)</f>
        <v>2890</v>
      </c>
      <c r="K634" s="78">
        <f t="shared" si="102"/>
        <v>4128.5714285714284</v>
      </c>
      <c r="L634" s="122">
        <f>INDEX('I-Baremo_VA_Lapesa'!$D$5:$K$66,MATCH($E634,'I-Baremo_VA_Lapesa'!$C$5:$C$66,0),MATCH($G634,'I-Baremo_VA_Lapesa'!$D$4:$K$4,0))</f>
        <v>0</v>
      </c>
      <c r="M634" s="123">
        <f t="shared" si="103"/>
        <v>0</v>
      </c>
      <c r="N634" s="113" cm="1">
        <f t="array" ref="N634">IF(AND($H634&lt;=4800,$I634&lt;=560),0,SUMPRODUCT(--($I634&gt;'I-Baremo_Regulación_Lapesa'!$B$4:$B$8),--($I634&lt;='I-Baremo_Regulación_Lapesa'!$C$4:$C$8),'I-Baremo_Regulación_Lapesa'!$D$4:$D$8))</f>
        <v>0</v>
      </c>
      <c r="O634" s="78">
        <f t="shared" si="104"/>
        <v>0</v>
      </c>
      <c r="P634" s="112">
        <f t="shared" si="105"/>
        <v>2890</v>
      </c>
      <c r="Q634" s="74">
        <f t="shared" si="106"/>
        <v>4128.5714285714284</v>
      </c>
      <c r="R634" s="113">
        <f>INDEX('I-Baremo_Legalización'!$D$4:$D$100,MATCH($E634,'I-Baremo_Legalización'!$C$4:$C$100,0),1)</f>
        <v>1257.25</v>
      </c>
      <c r="S634" s="113" cm="1">
        <f t="array" ref="S634">+INDEX('I-Baremo_Acuerdo_Marco'!$F$2:$F$221,MATCH($C634&amp;$E634&amp;$G634,'I-Baremo_Acuerdo_Marco'!$C$2:$C$221&amp;'I-Baremo_Acuerdo_Marco'!$D$2:$D$221&amp;'I-Baremo_Acuerdo_Marco'!$E$2:$E$221,0))</f>
        <v>8483.5850000000009</v>
      </c>
      <c r="T634" s="112">
        <f t="shared" si="111"/>
        <v>12630.835000000001</v>
      </c>
      <c r="U634" s="116">
        <f t="shared" si="107"/>
        <v>13869.40642857143</v>
      </c>
      <c r="V634" s="74" t="str">
        <f t="shared" si="108"/>
        <v>EnterradoC106,4</v>
      </c>
      <c r="W634" s="148">
        <f>+IF(AND($C634='C-Aux_CA'!$C$7,$D634='C-Aux_CA'!$C$5,$I634&gt;='C-Aux_CA'!$C$14,$H634&gt;='C-Aux_CA'!$C$15),1,0)</f>
        <v>0</v>
      </c>
      <c r="X634" s="148">
        <f t="shared" si="109"/>
        <v>1</v>
      </c>
      <c r="Y634" s="151" cm="1">
        <f t="array" ref="Y634">IF(W634=0,0,SUMPRODUCT(--($T634&gt;='C-BaremoVectorial'!$T$4:$T$1101),--(1=$W$4:$W$1101)))</f>
        <v>0</v>
      </c>
      <c r="Z634" s="151">
        <f t="shared" si="110"/>
        <v>0</v>
      </c>
      <c r="AA634" s="151" cm="1">
        <f t="array" ref="AA634">IF($W634=0,0,SUMPRODUCT(--(1=$W$4:$W$1101),--($U634&gt;='C-BaremoVectorial'!$U$4:$U$1101)))</f>
        <v>0</v>
      </c>
      <c r="AB634" s="21"/>
      <c r="AC634" s="21"/>
      <c r="AD634" s="21"/>
    </row>
    <row r="635" spans="1:30" ht="14.5" x14ac:dyDescent="0.35">
      <c r="A635" s="73">
        <f t="shared" si="101"/>
        <v>193</v>
      </c>
      <c r="B635" s="79" t="s">
        <v>59</v>
      </c>
      <c r="C635" s="79" t="s">
        <v>8245</v>
      </c>
      <c r="D635" s="79" t="s">
        <v>15</v>
      </c>
      <c r="E635" s="79" t="s">
        <v>8286</v>
      </c>
      <c r="F635" s="183">
        <v>1</v>
      </c>
      <c r="G635" s="79" t="s">
        <v>8293</v>
      </c>
      <c r="H635" s="78">
        <v>4000</v>
      </c>
      <c r="I635" s="74" cm="1">
        <f t="array" ref="I635">+INDEX('I-Gasificación'!$G$5:$G$1100,MATCH($C635&amp;$D635&amp;$E635&amp;$G635,'I-Gasificación'!$C$5:$C$1100&amp;'I-Gasificación'!$D$5:$D$1100&amp;'I-Gasificación'!$E$5:$E$1100&amp;'I-Gasificación'!$F$5:$F$1100,0))</f>
        <v>161</v>
      </c>
      <c r="J635" s="112">
        <f>INDEX('I-Baremo_Depósitos_Lapesa'!$C:$C,MATCH($E635,'I-Baremo_Depósitos_Lapesa'!$B:$B,0),1)</f>
        <v>3899</v>
      </c>
      <c r="K635" s="78">
        <f t="shared" si="102"/>
        <v>5570</v>
      </c>
      <c r="L635" s="122">
        <f>INDEX('I-Baremo_VA_Lapesa'!$D$5:$K$66,MATCH($E635,'I-Baremo_VA_Lapesa'!$C$5:$C$66,0),MATCH($G635,'I-Baremo_VA_Lapesa'!$D$4:$K$4,0))</f>
        <v>0</v>
      </c>
      <c r="M635" s="123">
        <f t="shared" si="103"/>
        <v>0</v>
      </c>
      <c r="N635" s="113" cm="1">
        <f t="array" ref="N635">IF(AND($H635&lt;=4800,$I635&lt;=560),0,SUMPRODUCT(--($I635&gt;'I-Baremo_Regulación_Lapesa'!$B$4:$B$8),--($I635&lt;='I-Baremo_Regulación_Lapesa'!$C$4:$C$8),'I-Baremo_Regulación_Lapesa'!$D$4:$D$8))</f>
        <v>0</v>
      </c>
      <c r="O635" s="78">
        <f t="shared" si="104"/>
        <v>0</v>
      </c>
      <c r="P635" s="112">
        <f t="shared" si="105"/>
        <v>3899</v>
      </c>
      <c r="Q635" s="74">
        <f t="shared" si="106"/>
        <v>5570</v>
      </c>
      <c r="R635" s="113">
        <f>INDEX('I-Baremo_Legalización'!$D$4:$D$100,MATCH($E635,'I-Baremo_Legalización'!$C$4:$C$100,0),1)</f>
        <v>1257.25</v>
      </c>
      <c r="S635" s="113" cm="1">
        <f t="array" ref="S635">+INDEX('I-Baremo_Acuerdo_Marco'!$F$2:$F$221,MATCH($C635&amp;$E635&amp;$G635,'I-Baremo_Acuerdo_Marco'!$C$2:$C$221&amp;'I-Baremo_Acuerdo_Marco'!$D$2:$D$221&amp;'I-Baremo_Acuerdo_Marco'!$E$2:$E$221,0))</f>
        <v>9956.4850000000006</v>
      </c>
      <c r="T635" s="112">
        <f t="shared" si="111"/>
        <v>15112.735000000001</v>
      </c>
      <c r="U635" s="116">
        <f t="shared" si="107"/>
        <v>16783.735000000001</v>
      </c>
      <c r="V635" s="74" t="str">
        <f t="shared" si="108"/>
        <v>EnterradoC161</v>
      </c>
      <c r="W635" s="148">
        <f>+IF(AND($C635='C-Aux_CA'!$C$7,$D635='C-Aux_CA'!$C$5,$I635&gt;='C-Aux_CA'!$C$14,$H635&gt;='C-Aux_CA'!$C$15),1,0)</f>
        <v>0</v>
      </c>
      <c r="X635" s="148">
        <f t="shared" si="109"/>
        <v>1</v>
      </c>
      <c r="Y635" s="151" cm="1">
        <f t="array" ref="Y635">IF(W635=0,0,SUMPRODUCT(--($T635&gt;='C-BaremoVectorial'!$T$4:$T$1101),--(1=$W$4:$W$1101)))</f>
        <v>0</v>
      </c>
      <c r="Z635" s="151">
        <f t="shared" si="110"/>
        <v>0</v>
      </c>
      <c r="AA635" s="151" cm="1">
        <f t="array" ref="AA635">IF($W635=0,0,SUMPRODUCT(--(1=$W$4:$W$1101),--($U635&gt;='C-BaremoVectorial'!$U$4:$U$1101)))</f>
        <v>0</v>
      </c>
      <c r="AB635" s="21"/>
      <c r="AC635" s="21"/>
      <c r="AD635" s="21"/>
    </row>
    <row r="636" spans="1:30" ht="14.5" x14ac:dyDescent="0.35">
      <c r="A636" s="73">
        <f t="shared" si="101"/>
        <v>194</v>
      </c>
      <c r="B636" s="79" t="s">
        <v>59</v>
      </c>
      <c r="C636" s="79" t="s">
        <v>8245</v>
      </c>
      <c r="D636" s="79" t="s">
        <v>15</v>
      </c>
      <c r="E636" s="79" t="s">
        <v>8287</v>
      </c>
      <c r="F636" s="183">
        <v>1</v>
      </c>
      <c r="G636" s="79" t="s">
        <v>8293</v>
      </c>
      <c r="H636" s="78">
        <v>4880</v>
      </c>
      <c r="I636" s="74" cm="1">
        <f t="array" ref="I636">+INDEX('I-Gasificación'!$G$5:$G$1100,MATCH($C636&amp;$D636&amp;$E636&amp;$G636,'I-Gasificación'!$C$5:$C$1100&amp;'I-Gasificación'!$D$5:$D$1100&amp;'I-Gasificación'!$E$5:$E$1100&amp;'I-Gasificación'!$F$5:$F$1100,0))</f>
        <v>193.2</v>
      </c>
      <c r="J636" s="112">
        <f>INDEX('I-Baremo_Depósitos_Lapesa'!$C:$C,MATCH($E636,'I-Baremo_Depósitos_Lapesa'!$B:$B,0),1)</f>
        <v>4556</v>
      </c>
      <c r="K636" s="78">
        <f t="shared" si="102"/>
        <v>6508.5714285714294</v>
      </c>
      <c r="L636" s="122">
        <f>INDEX('I-Baremo_VA_Lapesa'!$D$5:$K$66,MATCH($E636,'I-Baremo_VA_Lapesa'!$C$5:$C$66,0),MATCH($G636,'I-Baremo_VA_Lapesa'!$D$4:$K$4,0))</f>
        <v>0</v>
      </c>
      <c r="M636" s="123">
        <f t="shared" si="103"/>
        <v>0</v>
      </c>
      <c r="N636" s="113" cm="1">
        <f t="array" ref="N636">IF(AND($H636&lt;=4800,$I636&lt;=560),0,SUMPRODUCT(--($I636&gt;'I-Baremo_Regulación_Lapesa'!$B$4:$B$8),--($I636&lt;='I-Baremo_Regulación_Lapesa'!$C$4:$C$8),'I-Baremo_Regulación_Lapesa'!$D$4:$D$8))</f>
        <v>357</v>
      </c>
      <c r="O636" s="78">
        <f t="shared" si="104"/>
        <v>510.00000000000006</v>
      </c>
      <c r="P636" s="112">
        <f t="shared" si="105"/>
        <v>4913</v>
      </c>
      <c r="Q636" s="74">
        <f t="shared" si="106"/>
        <v>7018.5714285714294</v>
      </c>
      <c r="R636" s="113">
        <f>INDEX('I-Baremo_Legalización'!$D$4:$D$100,MATCH($E636,'I-Baremo_Legalización'!$C$4:$C$100,0),1)</f>
        <v>1257.25</v>
      </c>
      <c r="S636" s="113" cm="1">
        <f t="array" ref="S636">+INDEX('I-Baremo_Acuerdo_Marco'!$F$2:$F$221,MATCH($C636&amp;$E636&amp;$G636,'I-Baremo_Acuerdo_Marco'!$C$2:$C$221&amp;'I-Baremo_Acuerdo_Marco'!$D$2:$D$221&amp;'I-Baremo_Acuerdo_Marco'!$E$2:$E$221,0))</f>
        <v>10797.985000000001</v>
      </c>
      <c r="T636" s="112">
        <f t="shared" si="111"/>
        <v>16968.235000000001</v>
      </c>
      <c r="U636" s="116">
        <f t="shared" si="107"/>
        <v>19073.806428571428</v>
      </c>
      <c r="V636" s="74" t="str">
        <f t="shared" si="108"/>
        <v>EnterradoC193,2</v>
      </c>
      <c r="W636" s="148">
        <f>+IF(AND($C636='C-Aux_CA'!$C$7,$D636='C-Aux_CA'!$C$5,$I636&gt;='C-Aux_CA'!$C$14,$H636&gt;='C-Aux_CA'!$C$15),1,0)</f>
        <v>0</v>
      </c>
      <c r="X636" s="148">
        <f t="shared" si="109"/>
        <v>1</v>
      </c>
      <c r="Y636" s="151" cm="1">
        <f t="array" ref="Y636">IF(W636=0,0,SUMPRODUCT(--($T636&gt;='C-BaremoVectorial'!$T$4:$T$1101),--(1=$W$4:$W$1101)))</f>
        <v>0</v>
      </c>
      <c r="Z636" s="151">
        <f t="shared" si="110"/>
        <v>0</v>
      </c>
      <c r="AA636" s="151" cm="1">
        <f t="array" ref="AA636">IF($W636=0,0,SUMPRODUCT(--(1=$W$4:$W$1101),--($U636&gt;='C-BaremoVectorial'!$U$4:$U$1101)))</f>
        <v>0</v>
      </c>
      <c r="AB636" s="21"/>
      <c r="AC636" s="21"/>
      <c r="AD636" s="21"/>
    </row>
    <row r="637" spans="1:30" ht="14.5" x14ac:dyDescent="0.35">
      <c r="A637" s="73">
        <f t="shared" ref="A637:A661" si="112">+A636+1</f>
        <v>195</v>
      </c>
      <c r="B637" s="79" t="s">
        <v>59</v>
      </c>
      <c r="C637" s="79" t="s">
        <v>8245</v>
      </c>
      <c r="D637" s="79" t="s">
        <v>15</v>
      </c>
      <c r="E637" s="79" t="s">
        <v>8288</v>
      </c>
      <c r="F637" s="183">
        <v>1</v>
      </c>
      <c r="G637" s="79" t="s">
        <v>8293</v>
      </c>
      <c r="H637" s="78">
        <v>6650</v>
      </c>
      <c r="I637" s="74" cm="1">
        <f t="array" ref="I637">+INDEX('I-Gasificación'!$G$5:$G$1100,MATCH($C637&amp;$D637&amp;$E637&amp;$G637,'I-Gasificación'!$C$5:$C$1100&amp;'I-Gasificación'!$D$5:$D$1100&amp;'I-Gasificación'!$E$5:$E$1100&amp;'I-Gasificación'!$F$5:$F$1100,0))</f>
        <v>254.8</v>
      </c>
      <c r="J637" s="112">
        <f>INDEX('I-Baremo_Depósitos_Lapesa'!$C:$C,MATCH($E637,'I-Baremo_Depósitos_Lapesa'!$B:$B,0),1)</f>
        <v>5146</v>
      </c>
      <c r="K637" s="78">
        <f t="shared" si="102"/>
        <v>7351.4285714285716</v>
      </c>
      <c r="L637" s="122">
        <f>INDEX('I-Baremo_VA_Lapesa'!$D$5:$K$66,MATCH($E637,'I-Baremo_VA_Lapesa'!$C$5:$C$66,0),MATCH($G637,'I-Baremo_VA_Lapesa'!$D$4:$K$4,0))</f>
        <v>0</v>
      </c>
      <c r="M637" s="123">
        <f t="shared" si="103"/>
        <v>0</v>
      </c>
      <c r="N637" s="113" cm="1">
        <f t="array" ref="N637">IF(AND($H637&lt;=4800,$I637&lt;=560),0,SUMPRODUCT(--($I637&gt;'I-Baremo_Regulación_Lapesa'!$B$4:$B$8),--($I637&lt;='I-Baremo_Regulación_Lapesa'!$C$4:$C$8),'I-Baremo_Regulación_Lapesa'!$D$4:$D$8))</f>
        <v>357</v>
      </c>
      <c r="O637" s="78">
        <f t="shared" si="104"/>
        <v>510.00000000000006</v>
      </c>
      <c r="P637" s="112">
        <f t="shared" si="105"/>
        <v>5503</v>
      </c>
      <c r="Q637" s="74">
        <f t="shared" si="106"/>
        <v>7861.4285714285716</v>
      </c>
      <c r="R637" s="113">
        <f>INDEX('I-Baremo_Legalización'!$D$4:$D$100,MATCH($E637,'I-Baremo_Legalización'!$C$4:$C$100,0),1)</f>
        <v>1257.25</v>
      </c>
      <c r="S637" s="113" cm="1">
        <f t="array" ref="S637">+INDEX('I-Baremo_Acuerdo_Marco'!$F$2:$F$221,MATCH($C637&amp;$E637&amp;$G637,'I-Baremo_Acuerdo_Marco'!$C$2:$C$221&amp;'I-Baremo_Acuerdo_Marco'!$D$2:$D$221&amp;'I-Baremo_Acuerdo_Marco'!$E$2:$E$221,0))</f>
        <v>12836.285000000002</v>
      </c>
      <c r="T637" s="112">
        <f t="shared" si="111"/>
        <v>19596.535000000003</v>
      </c>
      <c r="U637" s="116">
        <f t="shared" si="107"/>
        <v>21954.963571428576</v>
      </c>
      <c r="V637" s="74" t="str">
        <f t="shared" si="108"/>
        <v>EnterradoC254,8</v>
      </c>
      <c r="W637" s="148">
        <f>+IF(AND($C637='C-Aux_CA'!$C$7,$D637='C-Aux_CA'!$C$5,$I637&gt;='C-Aux_CA'!$C$14,$H637&gt;='C-Aux_CA'!$C$15),1,0)</f>
        <v>0</v>
      </c>
      <c r="X637" s="148">
        <f t="shared" si="109"/>
        <v>1</v>
      </c>
      <c r="Y637" s="151" cm="1">
        <f t="array" ref="Y637">IF(W637=0,0,SUMPRODUCT(--($T637&gt;='C-BaremoVectorial'!$T$4:$T$1101),--(1=$W$4:$W$1101)))</f>
        <v>0</v>
      </c>
      <c r="Z637" s="151">
        <f t="shared" si="110"/>
        <v>0</v>
      </c>
      <c r="AA637" s="151" cm="1">
        <f t="array" ref="AA637">IF($W637=0,0,SUMPRODUCT(--(1=$W$4:$W$1101),--($U637&gt;='C-BaremoVectorial'!$U$4:$U$1101)))</f>
        <v>0</v>
      </c>
      <c r="AB637" s="21"/>
      <c r="AC637" s="21"/>
      <c r="AD637" s="21"/>
    </row>
    <row r="638" spans="1:30" ht="14.5" x14ac:dyDescent="0.35">
      <c r="A638" s="73">
        <f t="shared" si="112"/>
        <v>196</v>
      </c>
      <c r="B638" s="79" t="s">
        <v>59</v>
      </c>
      <c r="C638" s="79" t="s">
        <v>8245</v>
      </c>
      <c r="D638" s="79" t="s">
        <v>15</v>
      </c>
      <c r="E638" s="79" t="s">
        <v>8289</v>
      </c>
      <c r="F638" s="183">
        <v>1</v>
      </c>
      <c r="G638" s="79" t="s">
        <v>8293</v>
      </c>
      <c r="H638" s="78">
        <v>8334</v>
      </c>
      <c r="I638" s="74" cm="1">
        <f t="array" ref="I638">+INDEX('I-Gasificación'!$G$5:$G$1100,MATCH($C638&amp;$D638&amp;$E638&amp;$G638,'I-Gasificación'!$C$5:$C$1100&amp;'I-Gasificación'!$D$5:$D$1100&amp;'I-Gasificación'!$E$5:$E$1100&amp;'I-Gasificación'!$F$5:$F$1100,0))</f>
        <v>317.8</v>
      </c>
      <c r="J638" s="112">
        <f>INDEX('I-Baremo_Depósitos_Lapesa'!$C:$C,MATCH($E638,'I-Baremo_Depósitos_Lapesa'!$B:$B,0),1)</f>
        <v>6249</v>
      </c>
      <c r="K638" s="78">
        <f t="shared" si="102"/>
        <v>8927.1428571428569</v>
      </c>
      <c r="L638" s="122">
        <f>INDEX('I-Baremo_VA_Lapesa'!$D$5:$K$66,MATCH($E638,'I-Baremo_VA_Lapesa'!$C$5:$C$66,0),MATCH($G638,'I-Baremo_VA_Lapesa'!$D$4:$K$4,0))</f>
        <v>0</v>
      </c>
      <c r="M638" s="123">
        <f t="shared" si="103"/>
        <v>0</v>
      </c>
      <c r="N638" s="113" cm="1">
        <f t="array" ref="N638">IF(AND($H638&lt;=4800,$I638&lt;=560),0,SUMPRODUCT(--($I638&gt;'I-Baremo_Regulación_Lapesa'!$B$4:$B$8),--($I638&lt;='I-Baremo_Regulación_Lapesa'!$C$4:$C$8),'I-Baremo_Regulación_Lapesa'!$D$4:$D$8))</f>
        <v>357</v>
      </c>
      <c r="O638" s="78">
        <f t="shared" si="104"/>
        <v>510.00000000000006</v>
      </c>
      <c r="P638" s="112">
        <f t="shared" si="105"/>
        <v>6606</v>
      </c>
      <c r="Q638" s="74">
        <f t="shared" si="106"/>
        <v>9437.1428571428569</v>
      </c>
      <c r="R638" s="113">
        <f>INDEX('I-Baremo_Legalización'!$D$4:$D$100,MATCH($E638,'I-Baremo_Legalización'!$C$4:$C$100,0),1)</f>
        <v>1257.25</v>
      </c>
      <c r="S638" s="113" cm="1">
        <f t="array" ref="S638">+INDEX('I-Baremo_Acuerdo_Marco'!$F$2:$F$221,MATCH($C638&amp;$E638&amp;$G638,'I-Baremo_Acuerdo_Marco'!$C$2:$C$221&amp;'I-Baremo_Acuerdo_Marco'!$D$2:$D$221&amp;'I-Baremo_Acuerdo_Marco'!$E$2:$E$221,0))</f>
        <v>14496.185000000001</v>
      </c>
      <c r="T638" s="112">
        <f t="shared" si="111"/>
        <v>22359.435000000001</v>
      </c>
      <c r="U638" s="116">
        <f t="shared" si="107"/>
        <v>25190.57785714286</v>
      </c>
      <c r="V638" s="74" t="str">
        <f t="shared" si="108"/>
        <v>EnterradoC317,8</v>
      </c>
      <c r="W638" s="148">
        <f>+IF(AND($C638='C-Aux_CA'!$C$7,$D638='C-Aux_CA'!$C$5,$I638&gt;='C-Aux_CA'!$C$14,$H638&gt;='C-Aux_CA'!$C$15),1,0)</f>
        <v>0</v>
      </c>
      <c r="X638" s="148">
        <f t="shared" si="109"/>
        <v>1</v>
      </c>
      <c r="Y638" s="151" cm="1">
        <f t="array" ref="Y638">IF(W638=0,0,SUMPRODUCT(--($T638&gt;='C-BaremoVectorial'!$T$4:$T$1101),--(1=$W$4:$W$1101)))</f>
        <v>0</v>
      </c>
      <c r="Z638" s="151">
        <f t="shared" si="110"/>
        <v>0</v>
      </c>
      <c r="AA638" s="151" cm="1">
        <f t="array" ref="AA638">IF($W638=0,0,SUMPRODUCT(--(1=$W$4:$W$1101),--($U638&gt;='C-BaremoVectorial'!$U$4:$U$1101)))</f>
        <v>0</v>
      </c>
      <c r="AB638" s="21"/>
      <c r="AC638" s="21"/>
      <c r="AD638" s="21"/>
    </row>
    <row r="639" spans="1:30" ht="14.5" x14ac:dyDescent="0.35">
      <c r="A639" s="73">
        <f t="shared" si="112"/>
        <v>197</v>
      </c>
      <c r="B639" s="79" t="s">
        <v>59</v>
      </c>
      <c r="C639" s="79" t="s">
        <v>8245</v>
      </c>
      <c r="D639" s="79" t="s">
        <v>15</v>
      </c>
      <c r="E639" s="79" t="s">
        <v>8290</v>
      </c>
      <c r="F639" s="183">
        <v>1</v>
      </c>
      <c r="G639" s="79" t="s">
        <v>8293</v>
      </c>
      <c r="H639" s="78">
        <v>10000</v>
      </c>
      <c r="I639" s="74" cm="1">
        <f t="array" ref="I639">+INDEX('I-Gasificación'!$G$5:$G$1100,MATCH($C639&amp;$D639&amp;$E639&amp;$G639,'I-Gasificación'!$C$5:$C$1100&amp;'I-Gasificación'!$D$5:$D$1100&amp;'I-Gasificación'!$E$5:$E$1100&amp;'I-Gasificación'!$F$5:$F$1100,0))</f>
        <v>308</v>
      </c>
      <c r="J639" s="112">
        <f>INDEX('I-Baremo_Depósitos_Lapesa'!$C:$C,MATCH($E639,'I-Baremo_Depósitos_Lapesa'!$B:$B,0),1)</f>
        <v>8774</v>
      </c>
      <c r="K639" s="78">
        <f t="shared" si="102"/>
        <v>12534.285714285716</v>
      </c>
      <c r="L639" s="122">
        <f>INDEX('I-Baremo_VA_Lapesa'!$D$5:$K$66,MATCH($E639,'I-Baremo_VA_Lapesa'!$C$5:$C$66,0),MATCH($G639,'I-Baremo_VA_Lapesa'!$D$4:$K$4,0))</f>
        <v>0</v>
      </c>
      <c r="M639" s="123">
        <f t="shared" si="103"/>
        <v>0</v>
      </c>
      <c r="N639" s="113" cm="1">
        <f t="array" ref="N639">IF(AND($H639&lt;=4800,$I639&lt;=560),0,SUMPRODUCT(--($I639&gt;'I-Baremo_Regulación_Lapesa'!$B$4:$B$8),--($I639&lt;='I-Baremo_Regulación_Lapesa'!$C$4:$C$8),'I-Baremo_Regulación_Lapesa'!$D$4:$D$8))</f>
        <v>357</v>
      </c>
      <c r="O639" s="78">
        <f t="shared" si="104"/>
        <v>510.00000000000006</v>
      </c>
      <c r="P639" s="112">
        <f t="shared" si="105"/>
        <v>9131</v>
      </c>
      <c r="Q639" s="74">
        <f t="shared" si="106"/>
        <v>13044.285714285716</v>
      </c>
      <c r="R639" s="113">
        <f>INDEX('I-Baremo_Legalización'!$D$4:$D$100,MATCH($E639,'I-Baremo_Legalización'!$C$4:$C$100,0),1)</f>
        <v>1257.25</v>
      </c>
      <c r="S639" s="113" cm="1">
        <f t="array" ref="S639">+INDEX('I-Baremo_Acuerdo_Marco'!$F$2:$F$221,MATCH($C639&amp;$E639&amp;$G639,'I-Baremo_Acuerdo_Marco'!$C$2:$C$221&amp;'I-Baremo_Acuerdo_Marco'!$D$2:$D$221&amp;'I-Baremo_Acuerdo_Marco'!$E$2:$E$221,0))</f>
        <v>14331.185000000001</v>
      </c>
      <c r="T639" s="112">
        <f t="shared" si="111"/>
        <v>24719.435000000001</v>
      </c>
      <c r="U639" s="116">
        <f t="shared" si="107"/>
        <v>28632.720714285715</v>
      </c>
      <c r="V639" s="74" t="str">
        <f t="shared" si="108"/>
        <v>EnterradoC308</v>
      </c>
      <c r="W639" s="148">
        <f>+IF(AND($C639='C-Aux_CA'!$C$7,$D639='C-Aux_CA'!$C$5,$I639&gt;='C-Aux_CA'!$C$14,$H639&gt;='C-Aux_CA'!$C$15),1,0)</f>
        <v>0</v>
      </c>
      <c r="X639" s="148">
        <f t="shared" si="109"/>
        <v>1</v>
      </c>
      <c r="Y639" s="151" cm="1">
        <f t="array" ref="Y639">IF(W639=0,0,SUMPRODUCT(--($T639&gt;='C-BaremoVectorial'!$T$4:$T$1101),--(1=$W$4:$W$1101)))</f>
        <v>0</v>
      </c>
      <c r="Z639" s="151">
        <f t="shared" si="110"/>
        <v>0</v>
      </c>
      <c r="AA639" s="151" cm="1">
        <f t="array" ref="AA639">IF($W639=0,0,SUMPRODUCT(--(1=$W$4:$W$1101),--($U639&gt;='C-BaremoVectorial'!$U$4:$U$1101)))</f>
        <v>0</v>
      </c>
      <c r="AB639" s="21"/>
      <c r="AC639" s="21"/>
      <c r="AD639" s="21"/>
    </row>
    <row r="640" spans="1:30" ht="14.5" x14ac:dyDescent="0.35">
      <c r="A640" s="73">
        <f t="shared" si="112"/>
        <v>198</v>
      </c>
      <c r="B640" s="79" t="s">
        <v>59</v>
      </c>
      <c r="C640" s="79" t="s">
        <v>8245</v>
      </c>
      <c r="D640" s="79" t="s">
        <v>15</v>
      </c>
      <c r="E640" s="79" t="s">
        <v>60</v>
      </c>
      <c r="F640" s="183">
        <v>1</v>
      </c>
      <c r="G640" s="79" t="s">
        <v>8293</v>
      </c>
      <c r="H640" s="78">
        <v>13000</v>
      </c>
      <c r="I640" s="74" cm="1">
        <f t="array" ref="I640">+INDEX('I-Gasificación'!$G$5:$G$1100,MATCH($C640&amp;$D640&amp;$E640&amp;$G640,'I-Gasificación'!$C$5:$C$1100&amp;'I-Gasificación'!$D$5:$D$1100&amp;'I-Gasificación'!$E$5:$E$1100&amp;'I-Gasificación'!$F$5:$F$1100,0))</f>
        <v>406</v>
      </c>
      <c r="J640" s="112">
        <f>INDEX('I-Baremo_Depósitos_Lapesa'!$C:$C,MATCH($E640,'I-Baremo_Depósitos_Lapesa'!$B:$B,0),1)</f>
        <v>10707</v>
      </c>
      <c r="K640" s="78">
        <f t="shared" si="102"/>
        <v>15295.714285714286</v>
      </c>
      <c r="L640" s="122">
        <f>INDEX('I-Baremo_VA_Lapesa'!$D$5:$K$66,MATCH($E640,'I-Baremo_VA_Lapesa'!$C$5:$C$66,0),MATCH($G640,'I-Baremo_VA_Lapesa'!$D$4:$K$4,0))</f>
        <v>0</v>
      </c>
      <c r="M640" s="123">
        <f t="shared" si="103"/>
        <v>0</v>
      </c>
      <c r="N640" s="113" cm="1">
        <f t="array" ref="N640">IF(AND($H640&lt;=4800,$I640&lt;=560),0,SUMPRODUCT(--($I640&gt;'I-Baremo_Regulación_Lapesa'!$B$4:$B$8),--($I640&lt;='I-Baremo_Regulación_Lapesa'!$C$4:$C$8),'I-Baremo_Regulación_Lapesa'!$D$4:$D$8))</f>
        <v>357</v>
      </c>
      <c r="O640" s="78">
        <f t="shared" si="104"/>
        <v>510.00000000000006</v>
      </c>
      <c r="P640" s="112">
        <f t="shared" si="105"/>
        <v>11064</v>
      </c>
      <c r="Q640" s="74">
        <f t="shared" si="106"/>
        <v>15805.714285714286</v>
      </c>
      <c r="R640" s="113">
        <f>INDEX('I-Baremo_Legalización'!$D$4:$D$100,MATCH($E640,'I-Baremo_Legalización'!$C$4:$C$100,0),1)</f>
        <v>1257.25</v>
      </c>
      <c r="S640" s="113" cm="1">
        <f t="array" ref="S640">+INDEX('I-Baremo_Acuerdo_Marco'!$F$2:$F$221,MATCH($C640&amp;$E640&amp;$G640,'I-Baremo_Acuerdo_Marco'!$C$2:$C$221&amp;'I-Baremo_Acuerdo_Marco'!$D$2:$D$221&amp;'I-Baremo_Acuerdo_Marco'!$E$2:$E$221,0))</f>
        <v>14949.231000000002</v>
      </c>
      <c r="T640" s="112">
        <f t="shared" si="111"/>
        <v>27270.481</v>
      </c>
      <c r="U640" s="116">
        <f t="shared" si="107"/>
        <v>32012.19528571429</v>
      </c>
      <c r="V640" s="74" t="str">
        <f t="shared" si="108"/>
        <v>EnterradoC406</v>
      </c>
      <c r="W640" s="148">
        <f>+IF(AND($C640='C-Aux_CA'!$C$7,$D640='C-Aux_CA'!$C$5,$I640&gt;='C-Aux_CA'!$C$14,$H640&gt;='C-Aux_CA'!$C$15),1,0)</f>
        <v>0</v>
      </c>
      <c r="X640" s="148">
        <f t="shared" si="109"/>
        <v>1</v>
      </c>
      <c r="Y640" s="151" cm="1">
        <f t="array" ref="Y640">IF(W640=0,0,SUMPRODUCT(--($T640&gt;='C-BaremoVectorial'!$T$4:$T$1101),--(1=$W$4:$W$1101)))</f>
        <v>0</v>
      </c>
      <c r="Z640" s="151">
        <f t="shared" si="110"/>
        <v>0</v>
      </c>
      <c r="AA640" s="151" cm="1">
        <f t="array" ref="AA640">IF($W640=0,0,SUMPRODUCT(--(1=$W$4:$W$1101),--($U640&gt;='C-BaremoVectorial'!$U$4:$U$1101)))</f>
        <v>0</v>
      </c>
      <c r="AB640" s="21"/>
      <c r="AC640" s="21"/>
      <c r="AD640" s="21"/>
    </row>
    <row r="641" spans="1:30" ht="14.5" x14ac:dyDescent="0.35">
      <c r="A641" s="73">
        <f t="shared" si="112"/>
        <v>199</v>
      </c>
      <c r="B641" s="79" t="s">
        <v>59</v>
      </c>
      <c r="C641" s="79" t="s">
        <v>8245</v>
      </c>
      <c r="D641" s="79" t="s">
        <v>15</v>
      </c>
      <c r="E641" s="79" t="s">
        <v>61</v>
      </c>
      <c r="F641" s="183">
        <v>1</v>
      </c>
      <c r="G641" s="79" t="s">
        <v>8293</v>
      </c>
      <c r="H641" s="78">
        <v>16000</v>
      </c>
      <c r="I641" s="74" cm="1">
        <f t="array" ref="I641">+INDEX('I-Gasificación'!$G$5:$G$1100,MATCH($C641&amp;$D641&amp;$E641&amp;$G641,'I-Gasificación'!$C$5:$C$1100&amp;'I-Gasificación'!$D$5:$D$1100&amp;'I-Gasificación'!$E$5:$E$1100&amp;'I-Gasificación'!$F$5:$F$1100,0))</f>
        <v>490</v>
      </c>
      <c r="J641" s="112">
        <f>INDEX('I-Baremo_Depósitos_Lapesa'!$C:$C,MATCH($E641,'I-Baremo_Depósitos_Lapesa'!$B:$B,0),1)</f>
        <v>12871</v>
      </c>
      <c r="K641" s="78">
        <f t="shared" si="102"/>
        <v>18387.142857142859</v>
      </c>
      <c r="L641" s="122">
        <f>INDEX('I-Baremo_VA_Lapesa'!$D$5:$K$66,MATCH($E641,'I-Baremo_VA_Lapesa'!$C$5:$C$66,0),MATCH($G641,'I-Baremo_VA_Lapesa'!$D$4:$K$4,0))</f>
        <v>0</v>
      </c>
      <c r="M641" s="123">
        <f t="shared" si="103"/>
        <v>0</v>
      </c>
      <c r="N641" s="113" cm="1">
        <f t="array" ref="N641">IF(AND($H641&lt;=4800,$I641&lt;=560),0,SUMPRODUCT(--($I641&gt;'I-Baremo_Regulación_Lapesa'!$B$4:$B$8),--($I641&lt;='I-Baremo_Regulación_Lapesa'!$C$4:$C$8),'I-Baremo_Regulación_Lapesa'!$D$4:$D$8))</f>
        <v>357</v>
      </c>
      <c r="O641" s="78">
        <f t="shared" si="104"/>
        <v>510.00000000000006</v>
      </c>
      <c r="P641" s="112">
        <f t="shared" si="105"/>
        <v>13228</v>
      </c>
      <c r="Q641" s="74">
        <f t="shared" si="106"/>
        <v>18897.142857142859</v>
      </c>
      <c r="R641" s="113">
        <f>INDEX('I-Baremo_Legalización'!$D$4:$D$100,MATCH($E641,'I-Baremo_Legalización'!$C$4:$C$100,0),1)</f>
        <v>2038.3500000000001</v>
      </c>
      <c r="S641" s="113" cm="1">
        <f t="array" ref="S641">+INDEX('I-Baremo_Acuerdo_Marco'!$F$2:$F$221,MATCH($C641&amp;$E641&amp;$G641,'I-Baremo_Acuerdo_Marco'!$C$2:$C$221&amp;'I-Baremo_Acuerdo_Marco'!$D$2:$D$221&amp;'I-Baremo_Acuerdo_Marco'!$E$2:$E$221,0))</f>
        <v>17875.781000000003</v>
      </c>
      <c r="T641" s="112">
        <f t="shared" si="111"/>
        <v>33142.131000000001</v>
      </c>
      <c r="U641" s="116">
        <f t="shared" si="107"/>
        <v>38811.273857142864</v>
      </c>
      <c r="V641" s="74" t="str">
        <f t="shared" si="108"/>
        <v>EnterradoC490</v>
      </c>
      <c r="W641" s="148">
        <f>+IF(AND($C641='C-Aux_CA'!$C$7,$D641='C-Aux_CA'!$C$5,$I641&gt;='C-Aux_CA'!$C$14,$H641&gt;='C-Aux_CA'!$C$15),1,0)</f>
        <v>0</v>
      </c>
      <c r="X641" s="148">
        <f t="shared" si="109"/>
        <v>1</v>
      </c>
      <c r="Y641" s="151" cm="1">
        <f t="array" ref="Y641">IF(W641=0,0,SUMPRODUCT(--($T641&gt;='C-BaremoVectorial'!$T$4:$T$1101),--(1=$W$4:$W$1101)))</f>
        <v>0</v>
      </c>
      <c r="Z641" s="151">
        <f t="shared" si="110"/>
        <v>0</v>
      </c>
      <c r="AA641" s="151" cm="1">
        <f t="array" ref="AA641">IF($W641=0,0,SUMPRODUCT(--(1=$W$4:$W$1101),--($U641&gt;='C-BaremoVectorial'!$U$4:$U$1101)))</f>
        <v>0</v>
      </c>
      <c r="AB641" s="21"/>
      <c r="AC641" s="21"/>
      <c r="AD641" s="21"/>
    </row>
    <row r="642" spans="1:30" ht="14.5" x14ac:dyDescent="0.35">
      <c r="A642" s="73">
        <f t="shared" si="112"/>
        <v>200</v>
      </c>
      <c r="B642" s="79" t="s">
        <v>59</v>
      </c>
      <c r="C642" s="79" t="s">
        <v>8245</v>
      </c>
      <c r="D642" s="79" t="s">
        <v>15</v>
      </c>
      <c r="E642" s="79" t="s">
        <v>62</v>
      </c>
      <c r="F642" s="183">
        <v>1</v>
      </c>
      <c r="G642" s="79" t="s">
        <v>8293</v>
      </c>
      <c r="H642" s="78">
        <v>19000</v>
      </c>
      <c r="I642" s="74" cm="1">
        <f t="array" ref="I642">+INDEX('I-Gasificación'!$G$5:$G$1100,MATCH($C642&amp;$D642&amp;$E642&amp;$G642,'I-Gasificación'!$C$5:$C$1100&amp;'I-Gasificación'!$D$5:$D$1100&amp;'I-Gasificación'!$E$5:$E$1100&amp;'I-Gasificación'!$F$5:$F$1100,0))</f>
        <v>574</v>
      </c>
      <c r="J642" s="112">
        <f>INDEX('I-Baremo_Depósitos_Lapesa'!$C:$C,MATCH($E642,'I-Baremo_Depósitos_Lapesa'!$B:$B,0),1)</f>
        <v>14192</v>
      </c>
      <c r="K642" s="78">
        <f t="shared" si="102"/>
        <v>20274.285714285714</v>
      </c>
      <c r="L642" s="122">
        <f>INDEX('I-Baremo_VA_Lapesa'!$D$5:$K$66,MATCH($E642,'I-Baremo_VA_Lapesa'!$C$5:$C$66,0),MATCH($G642,'I-Baremo_VA_Lapesa'!$D$4:$K$4,0))</f>
        <v>0</v>
      </c>
      <c r="M642" s="123">
        <f t="shared" si="103"/>
        <v>0</v>
      </c>
      <c r="N642" s="113" cm="1">
        <f t="array" ref="N642">IF(AND($H642&lt;=4800,$I642&lt;=560),0,SUMPRODUCT(--($I642&gt;'I-Baremo_Regulación_Lapesa'!$B$4:$B$8),--($I642&lt;='I-Baremo_Regulación_Lapesa'!$C$4:$C$8),'I-Baremo_Regulación_Lapesa'!$D$4:$D$8))</f>
        <v>357</v>
      </c>
      <c r="O642" s="78">
        <f t="shared" si="104"/>
        <v>510.00000000000006</v>
      </c>
      <c r="P642" s="112">
        <f t="shared" si="105"/>
        <v>14549</v>
      </c>
      <c r="Q642" s="74">
        <f t="shared" si="106"/>
        <v>20784.285714285714</v>
      </c>
      <c r="R642" s="113">
        <f>INDEX('I-Baremo_Legalización'!$D$4:$D$100,MATCH($E642,'I-Baremo_Legalización'!$C$4:$C$100,0),1)</f>
        <v>2038.3500000000001</v>
      </c>
      <c r="S642" s="113" cm="1">
        <f t="array" ref="S642">+INDEX('I-Baremo_Acuerdo_Marco'!$F$2:$F$221,MATCH($C642&amp;$E642&amp;$G642,'I-Baremo_Acuerdo_Marco'!$C$2:$C$221&amp;'I-Baremo_Acuerdo_Marco'!$D$2:$D$221&amp;'I-Baremo_Acuerdo_Marco'!$E$2:$E$221,0))</f>
        <v>19492.571999999996</v>
      </c>
      <c r="T642" s="112">
        <f t="shared" si="111"/>
        <v>36079.921999999991</v>
      </c>
      <c r="U642" s="116">
        <f t="shared" si="107"/>
        <v>42315.207714285709</v>
      </c>
      <c r="V642" s="74" t="str">
        <f t="shared" si="108"/>
        <v>EnterradoC574</v>
      </c>
      <c r="W642" s="148">
        <f>+IF(AND($C642='C-Aux_CA'!$C$7,$D642='C-Aux_CA'!$C$5,$I642&gt;='C-Aux_CA'!$C$14,$H642&gt;='C-Aux_CA'!$C$15),1,0)</f>
        <v>0</v>
      </c>
      <c r="X642" s="148">
        <f t="shared" si="109"/>
        <v>1</v>
      </c>
      <c r="Y642" s="151" cm="1">
        <f t="array" ref="Y642">IF(W642=0,0,SUMPRODUCT(--($T642&gt;='C-BaremoVectorial'!$T$4:$T$1101),--(1=$W$4:$W$1101)))</f>
        <v>0</v>
      </c>
      <c r="Z642" s="151">
        <f t="shared" si="110"/>
        <v>0</v>
      </c>
      <c r="AA642" s="151" cm="1">
        <f t="array" ref="AA642">IF($W642=0,0,SUMPRODUCT(--(1=$W$4:$W$1101),--($U642&gt;='C-BaremoVectorial'!$U$4:$U$1101)))</f>
        <v>0</v>
      </c>
      <c r="AB642" s="21"/>
      <c r="AC642" s="21"/>
      <c r="AD642" s="21"/>
    </row>
    <row r="643" spans="1:30" ht="14.5" x14ac:dyDescent="0.35">
      <c r="A643" s="73">
        <f t="shared" si="112"/>
        <v>201</v>
      </c>
      <c r="B643" s="79" t="s">
        <v>59</v>
      </c>
      <c r="C643" s="79" t="s">
        <v>8245</v>
      </c>
      <c r="D643" s="79" t="s">
        <v>15</v>
      </c>
      <c r="E643" s="79" t="s">
        <v>63</v>
      </c>
      <c r="F643" s="183">
        <v>1</v>
      </c>
      <c r="G643" s="79" t="s">
        <v>8293</v>
      </c>
      <c r="H643" s="78">
        <v>22000</v>
      </c>
      <c r="I643" s="74" cm="1">
        <f t="array" ref="I643">+INDEX('I-Gasificación'!$G$5:$G$1100,MATCH($C643&amp;$D643&amp;$E643&amp;$G643,'I-Gasificación'!$C$5:$C$1100&amp;'I-Gasificación'!$D$5:$D$1100&amp;'I-Gasificación'!$E$5:$E$1100&amp;'I-Gasificación'!$F$5:$F$1100,0))</f>
        <v>658</v>
      </c>
      <c r="J643" s="112">
        <f>INDEX('I-Baremo_Depósitos_Lapesa'!$C:$C,MATCH($E643,'I-Baremo_Depósitos_Lapesa'!$B:$B,0),1)</f>
        <v>19301</v>
      </c>
      <c r="K643" s="78">
        <f t="shared" si="102"/>
        <v>27572.857142857145</v>
      </c>
      <c r="L643" s="122">
        <f>INDEX('I-Baremo_VA_Lapesa'!$D$5:$K$66,MATCH($E643,'I-Baremo_VA_Lapesa'!$C$5:$C$66,0),MATCH($G643,'I-Baremo_VA_Lapesa'!$D$4:$K$4,0))</f>
        <v>0</v>
      </c>
      <c r="M643" s="123">
        <f t="shared" si="103"/>
        <v>0</v>
      </c>
      <c r="N643" s="113" cm="1">
        <f t="array" ref="N643">IF(AND($H643&lt;=4800,$I643&lt;=560),0,SUMPRODUCT(--($I643&gt;'I-Baremo_Regulación_Lapesa'!$B$4:$B$8),--($I643&lt;='I-Baremo_Regulación_Lapesa'!$C$4:$C$8),'I-Baremo_Regulación_Lapesa'!$D$4:$D$8))</f>
        <v>357</v>
      </c>
      <c r="O643" s="78">
        <f t="shared" si="104"/>
        <v>510.00000000000006</v>
      </c>
      <c r="P643" s="112">
        <f t="shared" si="105"/>
        <v>19658</v>
      </c>
      <c r="Q643" s="74">
        <f t="shared" si="106"/>
        <v>28082.857142857145</v>
      </c>
      <c r="R643" s="113">
        <f>INDEX('I-Baremo_Legalización'!$D$4:$D$100,MATCH($E643,'I-Baremo_Legalización'!$C$4:$C$100,0),1)</f>
        <v>2038.3500000000001</v>
      </c>
      <c r="S643" s="113" cm="1">
        <f t="array" ref="S643">+INDEX('I-Baremo_Acuerdo_Marco'!$F$2:$F$221,MATCH($C643&amp;$E643&amp;$G643,'I-Baremo_Acuerdo_Marco'!$C$2:$C$221&amp;'I-Baremo_Acuerdo_Marco'!$D$2:$D$221&amp;'I-Baremo_Acuerdo_Marco'!$E$2:$E$221,0))</f>
        <v>21080.696037940008</v>
      </c>
      <c r="T643" s="112">
        <f t="shared" si="111"/>
        <v>42777.046037940003</v>
      </c>
      <c r="U643" s="116">
        <f t="shared" si="107"/>
        <v>51201.903180797148</v>
      </c>
      <c r="V643" s="74" t="str">
        <f t="shared" si="108"/>
        <v>EnterradoC658</v>
      </c>
      <c r="W643" s="148">
        <f>+IF(AND($C643='C-Aux_CA'!$C$7,$D643='C-Aux_CA'!$C$5,$I643&gt;='C-Aux_CA'!$C$14,$H643&gt;='C-Aux_CA'!$C$15),1,0)</f>
        <v>0</v>
      </c>
      <c r="X643" s="148">
        <f t="shared" si="109"/>
        <v>1</v>
      </c>
      <c r="Y643" s="151" cm="1">
        <f t="array" ref="Y643">IF(W643=0,0,SUMPRODUCT(--($T643&gt;='C-BaremoVectorial'!$T$4:$T$1101),--(1=$W$4:$W$1101)))</f>
        <v>0</v>
      </c>
      <c r="Z643" s="151">
        <f t="shared" si="110"/>
        <v>0</v>
      </c>
      <c r="AA643" s="151" cm="1">
        <f t="array" ref="AA643">IF($W643=0,0,SUMPRODUCT(--(1=$W$4:$W$1101),--($U643&gt;='C-BaremoVectorial'!$U$4:$U$1101)))</f>
        <v>0</v>
      </c>
      <c r="AB643" s="21"/>
      <c r="AC643" s="21"/>
      <c r="AD643" s="21"/>
    </row>
    <row r="644" spans="1:30" ht="14.5" x14ac:dyDescent="0.35">
      <c r="A644" s="73">
        <f t="shared" si="112"/>
        <v>202</v>
      </c>
      <c r="B644" s="79" t="s">
        <v>59</v>
      </c>
      <c r="C644" s="79" t="s">
        <v>8245</v>
      </c>
      <c r="D644" s="79" t="s">
        <v>15</v>
      </c>
      <c r="E644" s="79" t="s">
        <v>64</v>
      </c>
      <c r="F644" s="183">
        <v>1</v>
      </c>
      <c r="G644" s="79" t="s">
        <v>8293</v>
      </c>
      <c r="H644" s="78">
        <v>24000</v>
      </c>
      <c r="I644" s="74" cm="1">
        <f t="array" ref="I644">+INDEX('I-Gasificación'!$G$5:$G$1100,MATCH($C644&amp;$D644&amp;$E644&amp;$G644,'I-Gasificación'!$C$5:$C$1100&amp;'I-Gasificación'!$D$5:$D$1100&amp;'I-Gasificación'!$E$5:$E$1100&amp;'I-Gasificación'!$F$5:$F$1100,0))</f>
        <v>630</v>
      </c>
      <c r="J644" s="112">
        <f>INDEX('I-Baremo_Depósitos_Lapesa'!$C:$C,MATCH($E644,'I-Baremo_Depósitos_Lapesa'!$B:$B,0),1)</f>
        <v>20828</v>
      </c>
      <c r="K644" s="78">
        <f t="shared" si="102"/>
        <v>29754.285714285717</v>
      </c>
      <c r="L644" s="122">
        <f>INDEX('I-Baremo_VA_Lapesa'!$D$5:$K$66,MATCH($E644,'I-Baremo_VA_Lapesa'!$C$5:$C$66,0),MATCH($G644,'I-Baremo_VA_Lapesa'!$D$4:$K$4,0))</f>
        <v>0</v>
      </c>
      <c r="M644" s="123">
        <f t="shared" si="103"/>
        <v>0</v>
      </c>
      <c r="N644" s="113" cm="1">
        <f t="array" ref="N644">IF(AND($H644&lt;=4800,$I644&lt;=560),0,SUMPRODUCT(--($I644&gt;'I-Baremo_Regulación_Lapesa'!$B$4:$B$8),--($I644&lt;='I-Baremo_Regulación_Lapesa'!$C$4:$C$8),'I-Baremo_Regulación_Lapesa'!$D$4:$D$8))</f>
        <v>357</v>
      </c>
      <c r="O644" s="78">
        <f t="shared" si="104"/>
        <v>510.00000000000006</v>
      </c>
      <c r="P644" s="112">
        <f t="shared" si="105"/>
        <v>21185</v>
      </c>
      <c r="Q644" s="74">
        <f t="shared" si="106"/>
        <v>30264.285714285717</v>
      </c>
      <c r="R644" s="113">
        <f>INDEX('I-Baremo_Legalización'!$D$4:$D$100,MATCH($E644,'I-Baremo_Legalización'!$C$4:$C$100,0),1)</f>
        <v>2038.3500000000001</v>
      </c>
      <c r="S644" s="113" cm="1">
        <f t="array" ref="S644">+INDEX('I-Baremo_Acuerdo_Marco'!$F$2:$F$221,MATCH($C644&amp;$E644&amp;$G644,'I-Baremo_Acuerdo_Marco'!$C$2:$C$221&amp;'I-Baremo_Acuerdo_Marco'!$D$2:$D$221&amp;'I-Baremo_Acuerdo_Marco'!$E$2:$E$221,0))</f>
        <v>20695.141802940001</v>
      </c>
      <c r="T644" s="112">
        <f t="shared" si="111"/>
        <v>43918.49180294</v>
      </c>
      <c r="U644" s="116">
        <f t="shared" si="107"/>
        <v>52997.777517225717</v>
      </c>
      <c r="V644" s="74" t="str">
        <f t="shared" si="108"/>
        <v>EnterradoC630</v>
      </c>
      <c r="W644" s="148">
        <f>+IF(AND($C644='C-Aux_CA'!$C$7,$D644='C-Aux_CA'!$C$5,$I644&gt;='C-Aux_CA'!$C$14,$H644&gt;='C-Aux_CA'!$C$15),1,0)</f>
        <v>0</v>
      </c>
      <c r="X644" s="148">
        <f t="shared" si="109"/>
        <v>1</v>
      </c>
      <c r="Y644" s="151" cm="1">
        <f t="array" ref="Y644">IF(W644=0,0,SUMPRODUCT(--($T644&gt;='C-BaremoVectorial'!$T$4:$T$1101),--(1=$W$4:$W$1101)))</f>
        <v>0</v>
      </c>
      <c r="Z644" s="151">
        <f t="shared" si="110"/>
        <v>0</v>
      </c>
      <c r="AA644" s="151" cm="1">
        <f t="array" ref="AA644">IF($W644=0,0,SUMPRODUCT(--(1=$W$4:$W$1101),--($U644&gt;='C-BaremoVectorial'!$U$4:$U$1101)))</f>
        <v>0</v>
      </c>
      <c r="AB644" s="21"/>
      <c r="AC644" s="21"/>
      <c r="AD644" s="21"/>
    </row>
    <row r="645" spans="1:30" ht="14.5" x14ac:dyDescent="0.35">
      <c r="A645" s="73">
        <f t="shared" si="112"/>
        <v>203</v>
      </c>
      <c r="B645" s="79" t="s">
        <v>59</v>
      </c>
      <c r="C645" s="79" t="s">
        <v>8245</v>
      </c>
      <c r="D645" s="79" t="s">
        <v>15</v>
      </c>
      <c r="E645" s="79" t="s">
        <v>65</v>
      </c>
      <c r="F645" s="183">
        <v>1</v>
      </c>
      <c r="G645" s="79" t="s">
        <v>8293</v>
      </c>
      <c r="H645" s="78">
        <v>29000</v>
      </c>
      <c r="I645" s="74" cm="1">
        <f t="array" ref="I645">+INDEX('I-Gasificación'!$G$5:$G$1100,MATCH($C645&amp;$D645&amp;$E645&amp;$G645,'I-Gasificación'!$C$5:$C$1100&amp;'I-Gasificación'!$D$5:$D$1100&amp;'I-Gasificación'!$E$5:$E$1100&amp;'I-Gasificación'!$F$5:$F$1100,0))</f>
        <v>756</v>
      </c>
      <c r="J645" s="112">
        <f>INDEX('I-Baremo_Depósitos_Lapesa'!$C:$C,MATCH($E645,'I-Baremo_Depósitos_Lapesa'!$B:$B,0),1)</f>
        <v>23405</v>
      </c>
      <c r="K645" s="78">
        <f t="shared" si="102"/>
        <v>33435.71428571429</v>
      </c>
      <c r="L645" s="122">
        <f>INDEX('I-Baremo_VA_Lapesa'!$D$5:$K$66,MATCH($E645,'I-Baremo_VA_Lapesa'!$C$5:$C$66,0),MATCH($G645,'I-Baremo_VA_Lapesa'!$D$4:$K$4,0))</f>
        <v>0</v>
      </c>
      <c r="M645" s="123">
        <f t="shared" si="103"/>
        <v>0</v>
      </c>
      <c r="N645" s="113" cm="1">
        <f t="array" ref="N645">IF(AND($H645&lt;=4800,$I645&lt;=560),0,SUMPRODUCT(--($I645&gt;'I-Baremo_Regulación_Lapesa'!$B$4:$B$8),--($I645&lt;='I-Baremo_Regulación_Lapesa'!$C$4:$C$8),'I-Baremo_Regulación_Lapesa'!$D$4:$D$8))</f>
        <v>357</v>
      </c>
      <c r="O645" s="78">
        <f t="shared" si="104"/>
        <v>510.00000000000006</v>
      </c>
      <c r="P645" s="112">
        <f t="shared" si="105"/>
        <v>23762</v>
      </c>
      <c r="Q645" s="74">
        <f t="shared" si="106"/>
        <v>33945.71428571429</v>
      </c>
      <c r="R645" s="113">
        <f>INDEX('I-Baremo_Legalización'!$D$4:$D$100,MATCH($E645,'I-Baremo_Legalización'!$C$4:$C$100,0),1)</f>
        <v>2038.3500000000001</v>
      </c>
      <c r="S645" s="113" cm="1">
        <f t="array" ref="S645">+INDEX('I-Baremo_Acuerdo_Marco'!$F$2:$F$221,MATCH($C645&amp;$E645&amp;$G645,'I-Baremo_Acuerdo_Marco'!$C$2:$C$221&amp;'I-Baremo_Acuerdo_Marco'!$D$2:$D$221&amp;'I-Baremo_Acuerdo_Marco'!$E$2:$E$221,0))</f>
        <v>22734.456827940005</v>
      </c>
      <c r="T645" s="112">
        <f t="shared" si="111"/>
        <v>48534.806827940003</v>
      </c>
      <c r="U645" s="116">
        <f t="shared" si="107"/>
        <v>58718.521113654293</v>
      </c>
      <c r="V645" s="74" t="str">
        <f t="shared" si="108"/>
        <v>EnterradoC756</v>
      </c>
      <c r="W645" s="148">
        <f>+IF(AND($C645='C-Aux_CA'!$C$7,$D645='C-Aux_CA'!$C$5,$I645&gt;='C-Aux_CA'!$C$14,$H645&gt;='C-Aux_CA'!$C$15),1,0)</f>
        <v>0</v>
      </c>
      <c r="X645" s="148">
        <f t="shared" si="109"/>
        <v>1</v>
      </c>
      <c r="Y645" s="151" cm="1">
        <f t="array" ref="Y645">IF(W645=0,0,SUMPRODUCT(--($T645&gt;='C-BaremoVectorial'!$T$4:$T$1101),--(1=$W$4:$W$1101)))</f>
        <v>0</v>
      </c>
      <c r="Z645" s="151">
        <f t="shared" si="110"/>
        <v>0</v>
      </c>
      <c r="AA645" s="151" cm="1">
        <f t="array" ref="AA645">IF($W645=0,0,SUMPRODUCT(--(1=$W$4:$W$1101),--($U645&gt;='C-BaremoVectorial'!$U$4:$U$1101)))</f>
        <v>0</v>
      </c>
      <c r="AB645" s="21"/>
      <c r="AC645" s="21"/>
      <c r="AD645" s="21"/>
    </row>
    <row r="646" spans="1:30" ht="14.5" x14ac:dyDescent="0.35">
      <c r="A646" s="73">
        <f t="shared" si="112"/>
        <v>204</v>
      </c>
      <c r="B646" s="79" t="s">
        <v>59</v>
      </c>
      <c r="C646" s="79" t="s">
        <v>8245</v>
      </c>
      <c r="D646" s="79" t="s">
        <v>15</v>
      </c>
      <c r="E646" s="79" t="s">
        <v>66</v>
      </c>
      <c r="F646" s="183">
        <v>1</v>
      </c>
      <c r="G646" s="79" t="s">
        <v>8293</v>
      </c>
      <c r="H646" s="78">
        <v>34000</v>
      </c>
      <c r="I646" s="74" cm="1">
        <f t="array" ref="I646">+INDEX('I-Gasificación'!$G$5:$G$1100,MATCH($C646&amp;$D646&amp;$E646&amp;$G646,'I-Gasificación'!$C$5:$C$1100&amp;'I-Gasificación'!$D$5:$D$1100&amp;'I-Gasificación'!$E$5:$E$1100&amp;'I-Gasificación'!$F$5:$F$1100,0))</f>
        <v>868</v>
      </c>
      <c r="J646" s="112">
        <f>INDEX('I-Baremo_Depósitos_Lapesa'!$C:$C,MATCH($E646,'I-Baremo_Depósitos_Lapesa'!$B:$B,0),1)</f>
        <v>25629</v>
      </c>
      <c r="K646" s="78">
        <f t="shared" ref="K646:K709" si="113">+J646/70%</f>
        <v>36612.857142857145</v>
      </c>
      <c r="L646" s="122">
        <f>INDEX('I-Baremo_VA_Lapesa'!$D$5:$K$66,MATCH($E646,'I-Baremo_VA_Lapesa'!$C$5:$C$66,0),MATCH($G646,'I-Baremo_VA_Lapesa'!$D$4:$K$4,0))</f>
        <v>0</v>
      </c>
      <c r="M646" s="123">
        <f t="shared" ref="M646:M709" si="114">+L646/70%</f>
        <v>0</v>
      </c>
      <c r="N646" s="113" cm="1">
        <f t="array" ref="N646">IF(AND($H646&lt;=4800,$I646&lt;=560),0,SUMPRODUCT(--($I646&gt;'I-Baremo_Regulación_Lapesa'!$B$4:$B$8),--($I646&lt;='I-Baremo_Regulación_Lapesa'!$C$4:$C$8),'I-Baremo_Regulación_Lapesa'!$D$4:$D$8))</f>
        <v>357</v>
      </c>
      <c r="O646" s="78">
        <f t="shared" ref="O646:O709" si="115">+N646/70%</f>
        <v>510.00000000000006</v>
      </c>
      <c r="P646" s="112">
        <f t="shared" ref="P646:P709" si="116">+J646+L646+N646</f>
        <v>25986</v>
      </c>
      <c r="Q646" s="74">
        <f t="shared" ref="Q646:Q709" si="117">+K646+M646+O646</f>
        <v>37122.857142857145</v>
      </c>
      <c r="R646" s="113">
        <f>INDEX('I-Baremo_Legalización'!$D$4:$D$100,MATCH($E646,'I-Baremo_Legalización'!$C$4:$C$100,0),1)</f>
        <v>2038.3500000000001</v>
      </c>
      <c r="S646" s="113" cm="1">
        <f t="array" ref="S646">+INDEX('I-Baremo_Acuerdo_Marco'!$F$2:$F$221,MATCH($C646&amp;$E646&amp;$G646,'I-Baremo_Acuerdo_Marco'!$C$2:$C$221&amp;'I-Baremo_Acuerdo_Marco'!$D$2:$D$221&amp;'I-Baremo_Acuerdo_Marco'!$E$2:$E$221,0))</f>
        <v>24771.616320439993</v>
      </c>
      <c r="T646" s="112">
        <f t="shared" si="111"/>
        <v>52795.966320439991</v>
      </c>
      <c r="U646" s="116">
        <f t="shared" ref="U646:U709" si="118">+K646+M646+O646+R646+S646</f>
        <v>63932.823463297136</v>
      </c>
      <c r="V646" s="74" t="str">
        <f t="shared" ref="V646:V709" si="119">+C646&amp;D646&amp;I646</f>
        <v>EnterradoC868</v>
      </c>
      <c r="W646" s="148">
        <f>+IF(AND($C646='C-Aux_CA'!$C$7,$D646='C-Aux_CA'!$C$5,$I646&gt;='C-Aux_CA'!$C$14,$H646&gt;='C-Aux_CA'!$C$15),1,0)</f>
        <v>0</v>
      </c>
      <c r="X646" s="148">
        <f t="shared" ref="X646:X709" si="120">COUNTIFS($I$5:$I$1099,$I646,$H$5:$H$1099,$H646,$D$5:$D$1099,$D646,$C$5:$C$1099,$C646)</f>
        <v>1</v>
      </c>
      <c r="Y646" s="151" cm="1">
        <f t="array" ref="Y646">IF(W646=0,0,SUMPRODUCT(--($T646&gt;='C-BaremoVectorial'!$T$4:$T$1101),--(1=$W$4:$W$1101)))</f>
        <v>0</v>
      </c>
      <c r="Z646" s="151">
        <f t="shared" ref="Z646:Z709" si="121">+Y646-AA646</f>
        <v>0</v>
      </c>
      <c r="AA646" s="151" cm="1">
        <f t="array" ref="AA646">IF($W646=0,0,SUMPRODUCT(--(1=$W$4:$W$1101),--($U646&gt;='C-BaremoVectorial'!$U$4:$U$1101)))</f>
        <v>0</v>
      </c>
      <c r="AB646" s="21"/>
      <c r="AC646" s="21"/>
      <c r="AD646" s="21"/>
    </row>
    <row r="647" spans="1:30" ht="14.5" x14ac:dyDescent="0.35">
      <c r="A647" s="73">
        <f t="shared" si="112"/>
        <v>205</v>
      </c>
      <c r="B647" s="79" t="s">
        <v>59</v>
      </c>
      <c r="C647" s="79" t="s">
        <v>8245</v>
      </c>
      <c r="D647" s="79" t="s">
        <v>15</v>
      </c>
      <c r="E647" s="79" t="s">
        <v>67</v>
      </c>
      <c r="F647" s="183">
        <v>1</v>
      </c>
      <c r="G647" s="79" t="s">
        <v>8293</v>
      </c>
      <c r="H647" s="78">
        <v>33000</v>
      </c>
      <c r="I647" s="74" cm="1">
        <f t="array" ref="I647">+INDEX('I-Gasificación'!$G$5:$G$1100,MATCH($C647&amp;$D647&amp;$E647&amp;$G647,'I-Gasificación'!$C$5:$C$1100&amp;'I-Gasificación'!$D$5:$D$1100&amp;'I-Gasificación'!$E$5:$E$1100&amp;'I-Gasificación'!$F$5:$F$1100,0))</f>
        <v>700</v>
      </c>
      <c r="J647" s="112">
        <f>INDEX('I-Baremo_Depósitos_Lapesa'!$C:$C,MATCH($E647,'I-Baremo_Depósitos_Lapesa'!$B:$B,0),1)</f>
        <v>34557</v>
      </c>
      <c r="K647" s="78">
        <f t="shared" si="113"/>
        <v>49367.142857142862</v>
      </c>
      <c r="L647" s="122">
        <f>INDEX('I-Baremo_VA_Lapesa'!$D$5:$K$66,MATCH($E647,'I-Baremo_VA_Lapesa'!$C$5:$C$66,0),MATCH($G647,'I-Baremo_VA_Lapesa'!$D$4:$K$4,0))</f>
        <v>0</v>
      </c>
      <c r="M647" s="123">
        <f t="shared" si="114"/>
        <v>0</v>
      </c>
      <c r="N647" s="113" cm="1">
        <f t="array" ref="N647">IF(AND($H647&lt;=4800,$I647&lt;=560),0,SUMPRODUCT(--($I647&gt;'I-Baremo_Regulación_Lapesa'!$B$4:$B$8),--($I647&lt;='I-Baremo_Regulación_Lapesa'!$C$4:$C$8),'I-Baremo_Regulación_Lapesa'!$D$4:$D$8))</f>
        <v>357</v>
      </c>
      <c r="O647" s="78">
        <f t="shared" si="115"/>
        <v>510.00000000000006</v>
      </c>
      <c r="P647" s="112">
        <f t="shared" si="116"/>
        <v>34914</v>
      </c>
      <c r="Q647" s="74">
        <f t="shared" si="117"/>
        <v>49877.142857142862</v>
      </c>
      <c r="R647" s="113">
        <f>INDEX('I-Baremo_Legalización'!$D$4:$D$100,MATCH($E647,'I-Baremo_Legalización'!$C$4:$C$100,0),1)</f>
        <v>2038.3500000000001</v>
      </c>
      <c r="S647" s="113" cm="1">
        <f t="array" ref="S647">+INDEX('I-Baremo_Acuerdo_Marco'!$F$2:$F$221,MATCH($C647&amp;$E647&amp;$G647,'I-Baremo_Acuerdo_Marco'!$C$2:$C$221&amp;'I-Baremo_Acuerdo_Marco'!$D$2:$D$221&amp;'I-Baremo_Acuerdo_Marco'!$E$2:$E$221,0))</f>
        <v>22148.330435440002</v>
      </c>
      <c r="T647" s="112">
        <f t="shared" si="111"/>
        <v>59100.680435440001</v>
      </c>
      <c r="U647" s="116">
        <f t="shared" si="118"/>
        <v>74063.823292582863</v>
      </c>
      <c r="V647" s="74" t="str">
        <f t="shared" si="119"/>
        <v>EnterradoC700</v>
      </c>
      <c r="W647" s="148">
        <f>+IF(AND($C647='C-Aux_CA'!$C$7,$D647='C-Aux_CA'!$C$5,$I647&gt;='C-Aux_CA'!$C$14,$H647&gt;='C-Aux_CA'!$C$15),1,0)</f>
        <v>0</v>
      </c>
      <c r="X647" s="148">
        <f t="shared" si="120"/>
        <v>1</v>
      </c>
      <c r="Y647" s="151" cm="1">
        <f t="array" ref="Y647">IF(W647=0,0,SUMPRODUCT(--($T647&gt;='C-BaremoVectorial'!$T$4:$T$1101),--(1=$W$4:$W$1101)))</f>
        <v>0</v>
      </c>
      <c r="Z647" s="151">
        <f t="shared" si="121"/>
        <v>0</v>
      </c>
      <c r="AA647" s="151" cm="1">
        <f t="array" ref="AA647">IF($W647=0,0,SUMPRODUCT(--(1=$W$4:$W$1101),--($U647&gt;='C-BaremoVectorial'!$U$4:$U$1101)))</f>
        <v>0</v>
      </c>
      <c r="AB647" s="21"/>
      <c r="AC647" s="21"/>
      <c r="AD647" s="21"/>
    </row>
    <row r="648" spans="1:30" ht="14.5" x14ac:dyDescent="0.35">
      <c r="A648" s="73">
        <f t="shared" si="112"/>
        <v>206</v>
      </c>
      <c r="B648" s="79" t="s">
        <v>59</v>
      </c>
      <c r="C648" s="79" t="s">
        <v>8245</v>
      </c>
      <c r="D648" s="79" t="s">
        <v>15</v>
      </c>
      <c r="E648" s="79" t="s">
        <v>68</v>
      </c>
      <c r="F648" s="183">
        <v>1</v>
      </c>
      <c r="G648" s="79" t="s">
        <v>8293</v>
      </c>
      <c r="H648" s="78">
        <v>50000</v>
      </c>
      <c r="I648" s="74" cm="1">
        <f t="array" ref="I648">+INDEX('I-Gasificación'!$G$5:$G$1100,MATCH($C648&amp;$D648&amp;$E648&amp;$G648,'I-Gasificación'!$C$5:$C$1100&amp;'I-Gasificación'!$D$5:$D$1100&amp;'I-Gasificación'!$E$5:$E$1100&amp;'I-Gasificación'!$F$5:$F$1100,0))</f>
        <v>1022</v>
      </c>
      <c r="J648" s="112">
        <f>INDEX('I-Baremo_Depósitos_Lapesa'!$C:$C,MATCH($E648,'I-Baremo_Depósitos_Lapesa'!$B:$B,0),1)</f>
        <v>44952</v>
      </c>
      <c r="K648" s="78">
        <f t="shared" si="113"/>
        <v>64217.142857142862</v>
      </c>
      <c r="L648" s="122">
        <f>INDEX('I-Baremo_VA_Lapesa'!$D$5:$K$66,MATCH($E648,'I-Baremo_VA_Lapesa'!$C$5:$C$66,0),MATCH($G648,'I-Baremo_VA_Lapesa'!$D$4:$K$4,0))</f>
        <v>0</v>
      </c>
      <c r="M648" s="123">
        <f t="shared" si="114"/>
        <v>0</v>
      </c>
      <c r="N648" s="113" cm="1">
        <f t="array" ref="N648">IF(AND($H648&lt;=4800,$I648&lt;=560),0,SUMPRODUCT(--($I648&gt;'I-Baremo_Regulación_Lapesa'!$B$4:$B$8),--($I648&lt;='I-Baremo_Regulación_Lapesa'!$C$4:$C$8),'I-Baremo_Regulación_Lapesa'!$D$4:$D$8))</f>
        <v>357</v>
      </c>
      <c r="O648" s="78">
        <f t="shared" si="115"/>
        <v>510.00000000000006</v>
      </c>
      <c r="P648" s="112">
        <f t="shared" si="116"/>
        <v>45309</v>
      </c>
      <c r="Q648" s="74">
        <f t="shared" si="117"/>
        <v>64727.142857142862</v>
      </c>
      <c r="R648" s="113">
        <f>INDEX('I-Baremo_Legalización'!$D$4:$D$100,MATCH($E648,'I-Baremo_Legalización'!$C$4:$C$100,0),1)</f>
        <v>2038.3500000000001</v>
      </c>
      <c r="S648" s="113" cm="1">
        <f t="array" ref="S648">+INDEX('I-Baremo_Acuerdo_Marco'!$F$2:$F$221,MATCH($C648&amp;$E648&amp;$G648,'I-Baremo_Acuerdo_Marco'!$C$2:$C$221&amp;'I-Baremo_Acuerdo_Marco'!$D$2:$D$221&amp;'I-Baremo_Acuerdo_Marco'!$E$2:$E$221,0))</f>
        <v>27915.136150440005</v>
      </c>
      <c r="T648" s="112">
        <f t="shared" ref="T648:T711" si="122">+J648+L648+N648+R648+S648</f>
        <v>75262.486150440003</v>
      </c>
      <c r="U648" s="116">
        <f t="shared" si="118"/>
        <v>94680.629007582873</v>
      </c>
      <c r="V648" s="74" t="str">
        <f t="shared" si="119"/>
        <v>EnterradoC1022</v>
      </c>
      <c r="W648" s="148">
        <f>+IF(AND($C648='C-Aux_CA'!$C$7,$D648='C-Aux_CA'!$C$5,$I648&gt;='C-Aux_CA'!$C$14,$H648&gt;='C-Aux_CA'!$C$15),1,0)</f>
        <v>0</v>
      </c>
      <c r="X648" s="148">
        <f t="shared" si="120"/>
        <v>1</v>
      </c>
      <c r="Y648" s="151" cm="1">
        <f t="array" ref="Y648">IF(W648=0,0,SUMPRODUCT(--($T648&gt;='C-BaremoVectorial'!$T$4:$T$1101),--(1=$W$4:$W$1101)))</f>
        <v>0</v>
      </c>
      <c r="Z648" s="151">
        <f t="shared" si="121"/>
        <v>0</v>
      </c>
      <c r="AA648" s="151" cm="1">
        <f t="array" ref="AA648">IF($W648=0,0,SUMPRODUCT(--(1=$W$4:$W$1101),--($U648&gt;='C-BaremoVectorial'!$U$4:$U$1101)))</f>
        <v>0</v>
      </c>
      <c r="AB648" s="21"/>
      <c r="AC648" s="21"/>
      <c r="AD648" s="21"/>
    </row>
    <row r="649" spans="1:30" ht="14.5" x14ac:dyDescent="0.35">
      <c r="A649" s="73">
        <f t="shared" si="112"/>
        <v>207</v>
      </c>
      <c r="B649" s="79" t="s">
        <v>59</v>
      </c>
      <c r="C649" s="79" t="s">
        <v>8245</v>
      </c>
      <c r="D649" s="79" t="s">
        <v>15</v>
      </c>
      <c r="E649" s="79" t="s">
        <v>69</v>
      </c>
      <c r="F649" s="183">
        <v>1</v>
      </c>
      <c r="G649" s="79" t="s">
        <v>8293</v>
      </c>
      <c r="H649" s="78">
        <v>59000</v>
      </c>
      <c r="I649" s="74" cm="1">
        <f t="array" ref="I649">+INDEX('I-Gasificación'!$G$5:$G$1100,MATCH($C649&amp;$D649&amp;$E649&amp;$G649,'I-Gasificación'!$C$5:$C$1100&amp;'I-Gasificación'!$D$5:$D$1100&amp;'I-Gasificación'!$E$5:$E$1100&amp;'I-Gasificación'!$F$5:$F$1100,0))</f>
        <v>1218</v>
      </c>
      <c r="J649" s="112">
        <f>INDEX('I-Baremo_Depósitos_Lapesa'!$C:$C,MATCH($E649,'I-Baremo_Depósitos_Lapesa'!$B:$B,0),1)</f>
        <v>54823</v>
      </c>
      <c r="K649" s="78">
        <f t="shared" si="113"/>
        <v>78318.571428571435</v>
      </c>
      <c r="L649" s="122">
        <f>INDEX('I-Baremo_VA_Lapesa'!$D$5:$K$66,MATCH($E649,'I-Baremo_VA_Lapesa'!$C$5:$C$66,0),MATCH($G649,'I-Baremo_VA_Lapesa'!$D$4:$K$4,0))</f>
        <v>0</v>
      </c>
      <c r="M649" s="123">
        <f t="shared" si="114"/>
        <v>0</v>
      </c>
      <c r="N649" s="113" cm="1">
        <f t="array" ref="N649">IF(AND($H649&lt;=4800,$I649&lt;=560),0,SUMPRODUCT(--($I649&gt;'I-Baremo_Regulación_Lapesa'!$B$4:$B$8),--($I649&lt;='I-Baremo_Regulación_Lapesa'!$C$4:$C$8),'I-Baremo_Regulación_Lapesa'!$D$4:$D$8))</f>
        <v>357</v>
      </c>
      <c r="O649" s="78">
        <f t="shared" si="115"/>
        <v>510.00000000000006</v>
      </c>
      <c r="P649" s="112">
        <f t="shared" si="116"/>
        <v>55180</v>
      </c>
      <c r="Q649" s="74">
        <f t="shared" si="117"/>
        <v>78828.571428571435</v>
      </c>
      <c r="R649" s="113">
        <f>INDEX('I-Baremo_Legalización'!$D$4:$D$100,MATCH($E649,'I-Baremo_Legalización'!$C$4:$C$100,0),1)</f>
        <v>2038.3500000000001</v>
      </c>
      <c r="S649" s="113" cm="1">
        <f t="array" ref="S649">+INDEX('I-Baremo_Acuerdo_Marco'!$F$2:$F$221,MATCH($C649&amp;$E649&amp;$G649,'I-Baremo_Acuerdo_Marco'!$C$2:$C$221&amp;'I-Baremo_Acuerdo_Marco'!$D$2:$D$221&amp;'I-Baremo_Acuerdo_Marco'!$E$2:$E$221,0))</f>
        <v>34285.534608600006</v>
      </c>
      <c r="T649" s="112">
        <f t="shared" si="122"/>
        <v>91503.884608599998</v>
      </c>
      <c r="U649" s="116">
        <f t="shared" si="118"/>
        <v>115152.45603717145</v>
      </c>
      <c r="V649" s="74" t="str">
        <f t="shared" si="119"/>
        <v>EnterradoC1218</v>
      </c>
      <c r="W649" s="148">
        <f>+IF(AND($C649='C-Aux_CA'!$C$7,$D649='C-Aux_CA'!$C$5,$I649&gt;='C-Aux_CA'!$C$14,$H649&gt;='C-Aux_CA'!$C$15),1,0)</f>
        <v>0</v>
      </c>
      <c r="X649" s="148">
        <f t="shared" si="120"/>
        <v>1</v>
      </c>
      <c r="Y649" s="151" cm="1">
        <f t="array" ref="Y649">IF(W649=0,0,SUMPRODUCT(--($T649&gt;='C-BaremoVectorial'!$T$4:$T$1101),--(1=$W$4:$W$1101)))</f>
        <v>0</v>
      </c>
      <c r="Z649" s="151">
        <f t="shared" si="121"/>
        <v>0</v>
      </c>
      <c r="AA649" s="151" cm="1">
        <f t="array" ref="AA649">IF($W649=0,0,SUMPRODUCT(--(1=$W$4:$W$1101),--($U649&gt;='C-BaremoVectorial'!$U$4:$U$1101)))</f>
        <v>0</v>
      </c>
      <c r="AB649" s="21"/>
      <c r="AC649" s="21"/>
      <c r="AD649" s="21"/>
    </row>
    <row r="650" spans="1:30" ht="14.5" x14ac:dyDescent="0.35">
      <c r="A650" s="73">
        <f t="shared" si="112"/>
        <v>208</v>
      </c>
      <c r="B650" s="79" t="s">
        <v>59</v>
      </c>
      <c r="C650" s="79" t="s">
        <v>8245</v>
      </c>
      <c r="D650" s="79" t="s">
        <v>15</v>
      </c>
      <c r="E650" s="79" t="s">
        <v>70</v>
      </c>
      <c r="F650" s="183">
        <v>1</v>
      </c>
      <c r="G650" s="79" t="s">
        <v>8293</v>
      </c>
      <c r="H650" s="78">
        <v>50000</v>
      </c>
      <c r="I650" s="74" cm="1">
        <f t="array" ref="I650">+INDEX('I-Gasificación'!$G$5:$G$1100,MATCH($C650&amp;$D650&amp;$E650&amp;$G650,'I-Gasificación'!$C$5:$C$1100&amp;'I-Gasificación'!$D$5:$D$1100&amp;'I-Gasificación'!$E$5:$E$1100&amp;'I-Gasificación'!$F$5:$F$1100,0))</f>
        <v>952</v>
      </c>
      <c r="J650" s="112">
        <f>INDEX('I-Baremo_Depósitos_Lapesa'!$C:$C,MATCH($E650,'I-Baremo_Depósitos_Lapesa'!$B:$B,0),1)</f>
        <v>45851</v>
      </c>
      <c r="K650" s="78">
        <f t="shared" si="113"/>
        <v>65501.428571428572</v>
      </c>
      <c r="L650" s="122">
        <f>INDEX('I-Baremo_VA_Lapesa'!$D$5:$K$66,MATCH($E650,'I-Baremo_VA_Lapesa'!$C$5:$C$66,0),MATCH($G650,'I-Baremo_VA_Lapesa'!$D$4:$K$4,0))</f>
        <v>0</v>
      </c>
      <c r="M650" s="123">
        <f t="shared" si="114"/>
        <v>0</v>
      </c>
      <c r="N650" s="113" cm="1">
        <f t="array" ref="N650">IF(AND($H650&lt;=4800,$I650&lt;=560),0,SUMPRODUCT(--($I650&gt;'I-Baremo_Regulación_Lapesa'!$B$4:$B$8),--($I650&lt;='I-Baremo_Regulación_Lapesa'!$C$4:$C$8),'I-Baremo_Regulación_Lapesa'!$D$4:$D$8))</f>
        <v>357</v>
      </c>
      <c r="O650" s="78">
        <f t="shared" si="115"/>
        <v>510.00000000000006</v>
      </c>
      <c r="P650" s="112">
        <f t="shared" si="116"/>
        <v>46208</v>
      </c>
      <c r="Q650" s="74">
        <f t="shared" si="117"/>
        <v>66011.42857142858</v>
      </c>
      <c r="R650" s="113">
        <f>INDEX('I-Baremo_Legalización'!$D$4:$D$100,MATCH($E650,'I-Baremo_Legalización'!$C$4:$C$100,0),1)</f>
        <v>2038.3500000000001</v>
      </c>
      <c r="S650" s="113" cm="1">
        <f t="array" ref="S650">+INDEX('I-Baremo_Acuerdo_Marco'!$F$2:$F$221,MATCH($C650&amp;$E650&amp;$G650,'I-Baremo_Acuerdo_Marco'!$C$2:$C$221&amp;'I-Baremo_Acuerdo_Marco'!$D$2:$D$221&amp;'I-Baremo_Acuerdo_Marco'!$E$2:$E$221,0))</f>
        <v>24010.863470439999</v>
      </c>
      <c r="T650" s="112">
        <f t="shared" si="122"/>
        <v>72257.213470439994</v>
      </c>
      <c r="U650" s="116">
        <f t="shared" si="118"/>
        <v>92060.642041868588</v>
      </c>
      <c r="V650" s="74" t="str">
        <f t="shared" si="119"/>
        <v>EnterradoC952</v>
      </c>
      <c r="W650" s="148">
        <f>+IF(AND($C650='C-Aux_CA'!$C$7,$D650='C-Aux_CA'!$C$5,$I650&gt;='C-Aux_CA'!$C$14,$H650&gt;='C-Aux_CA'!$C$15),1,0)</f>
        <v>0</v>
      </c>
      <c r="X650" s="148">
        <f t="shared" si="120"/>
        <v>1</v>
      </c>
      <c r="Y650" s="151" cm="1">
        <f t="array" ref="Y650">IF(W650=0,0,SUMPRODUCT(--($T650&gt;='C-BaremoVectorial'!$T$4:$T$1101),--(1=$W$4:$W$1101)))</f>
        <v>0</v>
      </c>
      <c r="Z650" s="151">
        <f t="shared" si="121"/>
        <v>0</v>
      </c>
      <c r="AA650" s="151" cm="1">
        <f t="array" ref="AA650">IF($W650=0,0,SUMPRODUCT(--(1=$W$4:$W$1101),--($U650&gt;='C-BaremoVectorial'!$U$4:$U$1101)))</f>
        <v>0</v>
      </c>
      <c r="AB650" s="21"/>
      <c r="AC650" s="21"/>
      <c r="AD650" s="21"/>
    </row>
    <row r="651" spans="1:30" ht="14.5" x14ac:dyDescent="0.35">
      <c r="A651" s="73">
        <f t="shared" si="112"/>
        <v>209</v>
      </c>
      <c r="B651" s="79" t="s">
        <v>59</v>
      </c>
      <c r="C651" s="79" t="s">
        <v>8245</v>
      </c>
      <c r="D651" s="79" t="s">
        <v>15</v>
      </c>
      <c r="E651" s="79" t="s">
        <v>71</v>
      </c>
      <c r="F651" s="183">
        <v>2</v>
      </c>
      <c r="G651" s="79" t="s">
        <v>8293</v>
      </c>
      <c r="H651" s="78">
        <f>2*13000</f>
        <v>26000</v>
      </c>
      <c r="I651" s="74" cm="1">
        <f t="array" ref="I651">+INDEX('I-Gasificación'!$G$5:$G$1100,MATCH($C651&amp;$D651&amp;$E651&amp;$G651,'I-Gasificación'!$C$5:$C$1100&amp;'I-Gasificación'!$D$5:$D$1100&amp;'I-Gasificación'!$E$5:$E$1100&amp;'I-Gasificación'!$F$5:$F$1100,0))</f>
        <v>812</v>
      </c>
      <c r="J651" s="112">
        <f>INDEX('I-Baremo_Depósitos_Lapesa'!$C:$C,MATCH($E651,'I-Baremo_Depósitos_Lapesa'!$B:$B,0),1)</f>
        <v>21414</v>
      </c>
      <c r="K651" s="78">
        <f t="shared" si="113"/>
        <v>30591.428571428572</v>
      </c>
      <c r="L651" s="122">
        <f>INDEX('I-Baremo_VA_Lapesa'!$D$5:$K$66,MATCH($E651,'I-Baremo_VA_Lapesa'!$C$5:$C$66,0),MATCH($G651,'I-Baremo_VA_Lapesa'!$D$4:$K$4,0))</f>
        <v>0</v>
      </c>
      <c r="M651" s="123">
        <f t="shared" si="114"/>
        <v>0</v>
      </c>
      <c r="N651" s="113" cm="1">
        <f t="array" ref="N651">IF(AND($H651&lt;=4800,$I651&lt;=560),0,SUMPRODUCT(--($I651&gt;'I-Baremo_Regulación_Lapesa'!$B$4:$B$8),--($I651&lt;='I-Baremo_Regulación_Lapesa'!$C$4:$C$8),'I-Baremo_Regulación_Lapesa'!$D$4:$D$8))</f>
        <v>357</v>
      </c>
      <c r="O651" s="78">
        <f t="shared" si="115"/>
        <v>510.00000000000006</v>
      </c>
      <c r="P651" s="112">
        <f t="shared" si="116"/>
        <v>21771</v>
      </c>
      <c r="Q651" s="74">
        <f t="shared" si="117"/>
        <v>31101.428571428572</v>
      </c>
      <c r="R651" s="113">
        <f>INDEX('I-Baremo_Legalización'!$D$4:$D$100,MATCH($E651,'I-Baremo_Legalización'!$C$4:$C$100,0),1)</f>
        <v>2038.3500000000001</v>
      </c>
      <c r="S651" s="113" cm="1">
        <f t="array" ref="S651">+INDEX('I-Baremo_Acuerdo_Marco'!$F$2:$F$221,MATCH($C651&amp;$E651&amp;$G651,'I-Baremo_Acuerdo_Marco'!$C$2:$C$221&amp;'I-Baremo_Acuerdo_Marco'!$D$2:$D$221&amp;'I-Baremo_Acuerdo_Marco'!$E$2:$E$221,0))</f>
        <v>23808.892057940004</v>
      </c>
      <c r="T651" s="112">
        <f t="shared" si="122"/>
        <v>47618.242057940006</v>
      </c>
      <c r="U651" s="116">
        <f t="shared" si="118"/>
        <v>56948.670629368571</v>
      </c>
      <c r="V651" s="74" t="str">
        <f t="shared" si="119"/>
        <v>EnterradoC812</v>
      </c>
      <c r="W651" s="148">
        <f>+IF(AND($C651='C-Aux_CA'!$C$7,$D651='C-Aux_CA'!$C$5,$I651&gt;='C-Aux_CA'!$C$14,$H651&gt;='C-Aux_CA'!$C$15),1,0)</f>
        <v>0</v>
      </c>
      <c r="X651" s="148">
        <f t="shared" si="120"/>
        <v>1</v>
      </c>
      <c r="Y651" s="151" cm="1">
        <f t="array" ref="Y651">IF(W651=0,0,SUMPRODUCT(--($T651&gt;='C-BaremoVectorial'!$T$4:$T$1101),--(1=$W$4:$W$1101)))</f>
        <v>0</v>
      </c>
      <c r="Z651" s="151">
        <f t="shared" si="121"/>
        <v>0</v>
      </c>
      <c r="AA651" s="151" cm="1">
        <f t="array" ref="AA651">IF($W651=0,0,SUMPRODUCT(--(1=$W$4:$W$1101),--($U651&gt;='C-BaremoVectorial'!$U$4:$U$1101)))</f>
        <v>0</v>
      </c>
      <c r="AB651" s="21"/>
      <c r="AC651" s="21"/>
      <c r="AD651" s="21"/>
    </row>
    <row r="652" spans="1:30" ht="14.5" x14ac:dyDescent="0.35">
      <c r="A652" s="73">
        <f t="shared" si="112"/>
        <v>210</v>
      </c>
      <c r="B652" s="79" t="s">
        <v>59</v>
      </c>
      <c r="C652" s="79" t="s">
        <v>8245</v>
      </c>
      <c r="D652" s="79" t="s">
        <v>15</v>
      </c>
      <c r="E652" s="79" t="s">
        <v>72</v>
      </c>
      <c r="F652" s="183">
        <v>2</v>
      </c>
      <c r="G652" s="79" t="s">
        <v>8293</v>
      </c>
      <c r="H652" s="78">
        <f>2*16000</f>
        <v>32000</v>
      </c>
      <c r="I652" s="74" cm="1">
        <f t="array" ref="I652">+INDEX('I-Gasificación'!$G$5:$G$1100,MATCH($C652&amp;$D652&amp;$E652&amp;$G652,'I-Gasificación'!$C$5:$C$1100&amp;'I-Gasificación'!$D$5:$D$1100&amp;'I-Gasificación'!$E$5:$E$1100&amp;'I-Gasificación'!$F$5:$F$1100,0))</f>
        <v>980</v>
      </c>
      <c r="J652" s="112">
        <f>INDEX('I-Baremo_Depósitos_Lapesa'!$C:$C,MATCH($E652,'I-Baremo_Depósitos_Lapesa'!$B:$B,0),1)</f>
        <v>25742</v>
      </c>
      <c r="K652" s="78">
        <f t="shared" si="113"/>
        <v>36774.285714285717</v>
      </c>
      <c r="L652" s="122">
        <f>INDEX('I-Baremo_VA_Lapesa'!$D$5:$K$66,MATCH($E652,'I-Baremo_VA_Lapesa'!$C$5:$C$66,0),MATCH($G652,'I-Baremo_VA_Lapesa'!$D$4:$K$4,0))</f>
        <v>0</v>
      </c>
      <c r="M652" s="123">
        <f t="shared" si="114"/>
        <v>0</v>
      </c>
      <c r="N652" s="113" cm="1">
        <f t="array" ref="N652">IF(AND($H652&lt;=4800,$I652&lt;=560),0,SUMPRODUCT(--($I652&gt;'I-Baremo_Regulación_Lapesa'!$B$4:$B$8),--($I652&lt;='I-Baremo_Regulación_Lapesa'!$C$4:$C$8),'I-Baremo_Regulación_Lapesa'!$D$4:$D$8))</f>
        <v>357</v>
      </c>
      <c r="O652" s="78">
        <f t="shared" si="115"/>
        <v>510.00000000000006</v>
      </c>
      <c r="P652" s="112">
        <f t="shared" si="116"/>
        <v>26099</v>
      </c>
      <c r="Q652" s="74">
        <f t="shared" si="117"/>
        <v>37284.285714285717</v>
      </c>
      <c r="R652" s="113">
        <f>INDEX('I-Baremo_Legalización'!$D$4:$D$100,MATCH($E652,'I-Baremo_Legalización'!$C$4:$C$100,0),1)</f>
        <v>2038.3500000000001</v>
      </c>
      <c r="S652" s="113" cm="1">
        <f t="array" ref="S652">+INDEX('I-Baremo_Acuerdo_Marco'!$F$2:$F$221,MATCH($C652&amp;$E652&amp;$G652,'I-Baremo_Acuerdo_Marco'!$C$2:$C$221&amp;'I-Baremo_Acuerdo_Marco'!$D$2:$D$221&amp;'I-Baremo_Acuerdo_Marco'!$E$2:$E$221,0))</f>
        <v>26358.881340439995</v>
      </c>
      <c r="T652" s="112">
        <f t="shared" si="122"/>
        <v>54496.23134043999</v>
      </c>
      <c r="U652" s="116">
        <f t="shared" si="118"/>
        <v>65681.517054725715</v>
      </c>
      <c r="V652" s="74" t="str">
        <f t="shared" si="119"/>
        <v>EnterradoC980</v>
      </c>
      <c r="W652" s="148">
        <f>+IF(AND($C652='C-Aux_CA'!$C$7,$D652='C-Aux_CA'!$C$5,$I652&gt;='C-Aux_CA'!$C$14,$H652&gt;='C-Aux_CA'!$C$15),1,0)</f>
        <v>0</v>
      </c>
      <c r="X652" s="148">
        <f t="shared" si="120"/>
        <v>1</v>
      </c>
      <c r="Y652" s="151" cm="1">
        <f t="array" ref="Y652">IF(W652=0,0,SUMPRODUCT(--($T652&gt;='C-BaremoVectorial'!$T$4:$T$1101),--(1=$W$4:$W$1101)))</f>
        <v>0</v>
      </c>
      <c r="Z652" s="151">
        <f t="shared" si="121"/>
        <v>0</v>
      </c>
      <c r="AA652" s="151" cm="1">
        <f t="array" ref="AA652">IF($W652=0,0,SUMPRODUCT(--(1=$W$4:$W$1101),--($U652&gt;='C-BaremoVectorial'!$U$4:$U$1101)))</f>
        <v>0</v>
      </c>
      <c r="AB652" s="21"/>
      <c r="AC652" s="21"/>
      <c r="AD652" s="21"/>
    </row>
    <row r="653" spans="1:30" ht="14.5" x14ac:dyDescent="0.35">
      <c r="A653" s="73">
        <f t="shared" si="112"/>
        <v>211</v>
      </c>
      <c r="B653" s="79" t="s">
        <v>59</v>
      </c>
      <c r="C653" s="79" t="s">
        <v>8245</v>
      </c>
      <c r="D653" s="79" t="s">
        <v>15</v>
      </c>
      <c r="E653" s="79" t="s">
        <v>73</v>
      </c>
      <c r="F653" s="183">
        <v>2</v>
      </c>
      <c r="G653" s="79" t="s">
        <v>8293</v>
      </c>
      <c r="H653" s="78">
        <f>2*19000</f>
        <v>38000</v>
      </c>
      <c r="I653" s="74" cm="1">
        <f t="array" ref="I653">+INDEX('I-Gasificación'!$G$5:$G$1100,MATCH($C653&amp;$D653&amp;$E653&amp;$G653,'I-Gasificación'!$C$5:$C$1100&amp;'I-Gasificación'!$D$5:$D$1100&amp;'I-Gasificación'!$E$5:$E$1100&amp;'I-Gasificación'!$F$5:$F$1100,0))</f>
        <v>1148</v>
      </c>
      <c r="J653" s="112">
        <f>INDEX('I-Baremo_Depósitos_Lapesa'!$C:$C,MATCH($E653,'I-Baremo_Depósitos_Lapesa'!$B:$B,0),1)</f>
        <v>28384</v>
      </c>
      <c r="K653" s="78">
        <f t="shared" si="113"/>
        <v>40548.571428571428</v>
      </c>
      <c r="L653" s="122">
        <f>INDEX('I-Baremo_VA_Lapesa'!$D$5:$K$66,MATCH($E653,'I-Baremo_VA_Lapesa'!$C$5:$C$66,0),MATCH($G653,'I-Baremo_VA_Lapesa'!$D$4:$K$4,0))</f>
        <v>0</v>
      </c>
      <c r="M653" s="123">
        <f t="shared" si="114"/>
        <v>0</v>
      </c>
      <c r="N653" s="113" cm="1">
        <f t="array" ref="N653">IF(AND($H653&lt;=4800,$I653&lt;=560),0,SUMPRODUCT(--($I653&gt;'I-Baremo_Regulación_Lapesa'!$B$4:$B$8),--($I653&lt;='I-Baremo_Regulación_Lapesa'!$C$4:$C$8),'I-Baremo_Regulación_Lapesa'!$D$4:$D$8))</f>
        <v>357</v>
      </c>
      <c r="O653" s="78">
        <f t="shared" si="115"/>
        <v>510.00000000000006</v>
      </c>
      <c r="P653" s="112">
        <f t="shared" si="116"/>
        <v>28741</v>
      </c>
      <c r="Q653" s="74">
        <f t="shared" si="117"/>
        <v>41058.571428571428</v>
      </c>
      <c r="R653" s="113">
        <f>INDEX('I-Baremo_Legalización'!$D$4:$D$100,MATCH($E653,'I-Baremo_Legalización'!$C$4:$C$100,0),1)</f>
        <v>2038.3500000000001</v>
      </c>
      <c r="S653" s="113" cm="1">
        <f t="array" ref="S653">+INDEX('I-Baremo_Acuerdo_Marco'!$F$2:$F$221,MATCH($C653&amp;$E653&amp;$G653,'I-Baremo_Acuerdo_Marco'!$C$2:$C$221&amp;'I-Baremo_Acuerdo_Marco'!$D$2:$D$221&amp;'I-Baremo_Acuerdo_Marco'!$E$2:$E$221,0))</f>
        <v>28946.290780440002</v>
      </c>
      <c r="T653" s="112">
        <f t="shared" si="122"/>
        <v>59725.640780440001</v>
      </c>
      <c r="U653" s="116">
        <f t="shared" si="118"/>
        <v>72043.212209011428</v>
      </c>
      <c r="V653" s="74" t="str">
        <f t="shared" si="119"/>
        <v>EnterradoC1148</v>
      </c>
      <c r="W653" s="148">
        <f>+IF(AND($C653='C-Aux_CA'!$C$7,$D653='C-Aux_CA'!$C$5,$I653&gt;='C-Aux_CA'!$C$14,$H653&gt;='C-Aux_CA'!$C$15),1,0)</f>
        <v>0</v>
      </c>
      <c r="X653" s="148">
        <f t="shared" si="120"/>
        <v>1</v>
      </c>
      <c r="Y653" s="151" cm="1">
        <f t="array" ref="Y653">IF(W653=0,0,SUMPRODUCT(--($T653&gt;='C-BaremoVectorial'!$T$4:$T$1101),--(1=$W$4:$W$1101)))</f>
        <v>0</v>
      </c>
      <c r="Z653" s="151">
        <f t="shared" si="121"/>
        <v>0</v>
      </c>
      <c r="AA653" s="151" cm="1">
        <f t="array" ref="AA653">IF($W653=0,0,SUMPRODUCT(--(1=$W$4:$W$1101),--($U653&gt;='C-BaremoVectorial'!$U$4:$U$1101)))</f>
        <v>0</v>
      </c>
      <c r="AB653" s="21"/>
      <c r="AC653" s="21"/>
      <c r="AD653" s="21"/>
    </row>
    <row r="654" spans="1:30" ht="14.5" x14ac:dyDescent="0.35">
      <c r="A654" s="73">
        <f t="shared" si="112"/>
        <v>212</v>
      </c>
      <c r="B654" s="79" t="s">
        <v>59</v>
      </c>
      <c r="C654" s="79" t="s">
        <v>8245</v>
      </c>
      <c r="D654" s="79" t="s">
        <v>15</v>
      </c>
      <c r="E654" s="79" t="s">
        <v>74</v>
      </c>
      <c r="F654" s="183">
        <v>2</v>
      </c>
      <c r="G654" s="79" t="s">
        <v>8293</v>
      </c>
      <c r="H654" s="78">
        <f>2*22000</f>
        <v>44000</v>
      </c>
      <c r="I654" s="74" cm="1">
        <f t="array" ref="I654">+INDEX('I-Gasificación'!$G$5:$G$1100,MATCH($C654&amp;$D654&amp;$E654&amp;$G654,'I-Gasificación'!$C$5:$C$1100&amp;'I-Gasificación'!$D$5:$D$1100&amp;'I-Gasificación'!$E$5:$E$1100&amp;'I-Gasificación'!$F$5:$F$1100,0))</f>
        <v>1316</v>
      </c>
      <c r="J654" s="112">
        <f>INDEX('I-Baremo_Depósitos_Lapesa'!$C:$C,MATCH($E654,'I-Baremo_Depósitos_Lapesa'!$B:$B,0),1)</f>
        <v>38602</v>
      </c>
      <c r="K654" s="78">
        <f t="shared" si="113"/>
        <v>55145.71428571429</v>
      </c>
      <c r="L654" s="122">
        <f>INDEX('I-Baremo_VA_Lapesa'!$D$5:$K$66,MATCH($E654,'I-Baremo_VA_Lapesa'!$C$5:$C$66,0),MATCH($G654,'I-Baremo_VA_Lapesa'!$D$4:$K$4,0))</f>
        <v>0</v>
      </c>
      <c r="M654" s="123">
        <f t="shared" si="114"/>
        <v>0</v>
      </c>
      <c r="N654" s="113" cm="1">
        <f t="array" ref="N654">IF(AND($H654&lt;=4800,$I654&lt;=560),0,SUMPRODUCT(--($I654&gt;'I-Baremo_Regulación_Lapesa'!$B$4:$B$8),--($I654&lt;='I-Baremo_Regulación_Lapesa'!$C$4:$C$8),'I-Baremo_Regulación_Lapesa'!$D$4:$D$8))</f>
        <v>357</v>
      </c>
      <c r="O654" s="78">
        <f t="shared" si="115"/>
        <v>510.00000000000006</v>
      </c>
      <c r="P654" s="112">
        <f t="shared" si="116"/>
        <v>38959</v>
      </c>
      <c r="Q654" s="74">
        <f t="shared" si="117"/>
        <v>55655.71428571429</v>
      </c>
      <c r="R654" s="113">
        <f>INDEX('I-Baremo_Legalización'!$D$4:$D$100,MATCH($E654,'I-Baremo_Legalización'!$C$4:$C$100,0),1)</f>
        <v>2038.3500000000001</v>
      </c>
      <c r="S654" s="113" cm="1">
        <f t="array" ref="S654">+INDEX('I-Baremo_Acuerdo_Marco'!$F$2:$F$221,MATCH($C654&amp;$E654&amp;$G654,'I-Baremo_Acuerdo_Marco'!$C$2:$C$221&amp;'I-Baremo_Acuerdo_Marco'!$D$2:$D$221&amp;'I-Baremo_Acuerdo_Marco'!$E$2:$E$221,0))</f>
        <v>31518.98821544</v>
      </c>
      <c r="T654" s="112">
        <f t="shared" si="122"/>
        <v>72516.338215440002</v>
      </c>
      <c r="U654" s="116">
        <f t="shared" si="118"/>
        <v>89213.052501154292</v>
      </c>
      <c r="V654" s="74" t="str">
        <f t="shared" si="119"/>
        <v>EnterradoC1316</v>
      </c>
      <c r="W654" s="148">
        <f>+IF(AND($C654='C-Aux_CA'!$C$7,$D654='C-Aux_CA'!$C$5,$I654&gt;='C-Aux_CA'!$C$14,$H654&gt;='C-Aux_CA'!$C$15),1,0)</f>
        <v>0</v>
      </c>
      <c r="X654" s="148">
        <f t="shared" si="120"/>
        <v>1</v>
      </c>
      <c r="Y654" s="151" cm="1">
        <f t="array" ref="Y654">IF(W654=0,0,SUMPRODUCT(--($T654&gt;='C-BaremoVectorial'!$T$4:$T$1101),--(1=$W$4:$W$1101)))</f>
        <v>0</v>
      </c>
      <c r="Z654" s="151">
        <f t="shared" si="121"/>
        <v>0</v>
      </c>
      <c r="AA654" s="151" cm="1">
        <f t="array" ref="AA654">IF($W654=0,0,SUMPRODUCT(--(1=$W$4:$W$1101),--($U654&gt;='C-BaremoVectorial'!$U$4:$U$1101)))</f>
        <v>0</v>
      </c>
      <c r="AB654" s="21"/>
      <c r="AC654" s="21"/>
      <c r="AD654" s="21"/>
    </row>
    <row r="655" spans="1:30" ht="14.5" x14ac:dyDescent="0.35">
      <c r="A655" s="73">
        <f t="shared" si="112"/>
        <v>213</v>
      </c>
      <c r="B655" s="79" t="s">
        <v>59</v>
      </c>
      <c r="C655" s="79" t="s">
        <v>8245</v>
      </c>
      <c r="D655" s="79" t="s">
        <v>15</v>
      </c>
      <c r="E655" s="79" t="s">
        <v>75</v>
      </c>
      <c r="F655" s="183">
        <v>2</v>
      </c>
      <c r="G655" s="79" t="s">
        <v>8293</v>
      </c>
      <c r="H655" s="78">
        <f>2*24000</f>
        <v>48000</v>
      </c>
      <c r="I655" s="74" cm="1">
        <f t="array" ref="I655">+INDEX('I-Gasificación'!$G$5:$G$1100,MATCH($C655&amp;$D655&amp;$E655&amp;$G655,'I-Gasificación'!$C$5:$C$1100&amp;'I-Gasificación'!$D$5:$D$1100&amp;'I-Gasificación'!$E$5:$E$1100&amp;'I-Gasificación'!$F$5:$F$1100,0))</f>
        <v>1260</v>
      </c>
      <c r="J655" s="112">
        <f>INDEX('I-Baremo_Depósitos_Lapesa'!$C:$C,MATCH($E655,'I-Baremo_Depósitos_Lapesa'!$B:$B,0),1)</f>
        <v>41656</v>
      </c>
      <c r="K655" s="78">
        <f t="shared" si="113"/>
        <v>59508.571428571435</v>
      </c>
      <c r="L655" s="122">
        <f>INDEX('I-Baremo_VA_Lapesa'!$D$5:$K$66,MATCH($E655,'I-Baremo_VA_Lapesa'!$C$5:$C$66,0),MATCH($G655,'I-Baremo_VA_Lapesa'!$D$4:$K$4,0))</f>
        <v>0</v>
      </c>
      <c r="M655" s="123">
        <f t="shared" si="114"/>
        <v>0</v>
      </c>
      <c r="N655" s="113" cm="1">
        <f t="array" ref="N655">IF(AND($H655&lt;=4800,$I655&lt;=560),0,SUMPRODUCT(--($I655&gt;'I-Baremo_Regulación_Lapesa'!$B$4:$B$8),--($I655&lt;='I-Baremo_Regulación_Lapesa'!$C$4:$C$8),'I-Baremo_Regulación_Lapesa'!$D$4:$D$8))</f>
        <v>357</v>
      </c>
      <c r="O655" s="78">
        <f t="shared" si="115"/>
        <v>510.00000000000006</v>
      </c>
      <c r="P655" s="112">
        <f t="shared" si="116"/>
        <v>42013</v>
      </c>
      <c r="Q655" s="74">
        <f t="shared" si="117"/>
        <v>60018.571428571435</v>
      </c>
      <c r="R655" s="113">
        <f>INDEX('I-Baremo_Legalización'!$D$4:$D$100,MATCH($E655,'I-Baremo_Legalización'!$C$4:$C$100,0),1)</f>
        <v>2038.3500000000001</v>
      </c>
      <c r="S655" s="113" cm="1">
        <f t="array" ref="S655">+INDEX('I-Baremo_Acuerdo_Marco'!$F$2:$F$221,MATCH($C655&amp;$E655&amp;$G655,'I-Baremo_Acuerdo_Marco'!$C$2:$C$221&amp;'I-Baremo_Acuerdo_Marco'!$D$2:$D$221&amp;'I-Baremo_Acuerdo_Marco'!$E$2:$E$221,0))</f>
        <v>31127.763315440003</v>
      </c>
      <c r="T655" s="112">
        <f t="shared" si="122"/>
        <v>75179.113315440001</v>
      </c>
      <c r="U655" s="116">
        <f t="shared" si="118"/>
        <v>93184.684744011436</v>
      </c>
      <c r="V655" s="74" t="str">
        <f t="shared" si="119"/>
        <v>EnterradoC1260</v>
      </c>
      <c r="W655" s="148">
        <f>+IF(AND($C655='C-Aux_CA'!$C$7,$D655='C-Aux_CA'!$C$5,$I655&gt;='C-Aux_CA'!$C$14,$H655&gt;='C-Aux_CA'!$C$15),1,0)</f>
        <v>0</v>
      </c>
      <c r="X655" s="148">
        <f t="shared" si="120"/>
        <v>1</v>
      </c>
      <c r="Y655" s="151" cm="1">
        <f t="array" ref="Y655">IF(W655=0,0,SUMPRODUCT(--($T655&gt;='C-BaremoVectorial'!$T$4:$T$1101),--(1=$W$4:$W$1101)))</f>
        <v>0</v>
      </c>
      <c r="Z655" s="151">
        <f t="shared" si="121"/>
        <v>0</v>
      </c>
      <c r="AA655" s="151" cm="1">
        <f t="array" ref="AA655">IF($W655=0,0,SUMPRODUCT(--(1=$W$4:$W$1101),--($U655&gt;='C-BaremoVectorial'!$U$4:$U$1101)))</f>
        <v>0</v>
      </c>
      <c r="AB655" s="21"/>
      <c r="AC655" s="21"/>
      <c r="AD655" s="21"/>
    </row>
    <row r="656" spans="1:30" ht="14.5" x14ac:dyDescent="0.35">
      <c r="A656" s="73">
        <f t="shared" si="112"/>
        <v>214</v>
      </c>
      <c r="B656" s="79" t="s">
        <v>59</v>
      </c>
      <c r="C656" s="79" t="s">
        <v>8245</v>
      </c>
      <c r="D656" s="79" t="s">
        <v>15</v>
      </c>
      <c r="E656" s="79" t="s">
        <v>76</v>
      </c>
      <c r="F656" s="183">
        <v>2</v>
      </c>
      <c r="G656" s="79" t="s">
        <v>8293</v>
      </c>
      <c r="H656" s="78">
        <f>2*29000</f>
        <v>58000</v>
      </c>
      <c r="I656" s="74" cm="1">
        <f t="array" ref="I656">+INDEX('I-Gasificación'!$G$5:$G$1100,MATCH($C656&amp;$D656&amp;$E656&amp;$G656,'I-Gasificación'!$C$5:$C$1100&amp;'I-Gasificación'!$D$5:$D$1100&amp;'I-Gasificación'!$E$5:$E$1100&amp;'I-Gasificación'!$F$5:$F$1100,0))</f>
        <v>1512</v>
      </c>
      <c r="J656" s="112">
        <f>INDEX('I-Baremo_Depósitos_Lapesa'!$C:$C,MATCH($E656,'I-Baremo_Depósitos_Lapesa'!$B:$B,0),1)</f>
        <v>46810</v>
      </c>
      <c r="K656" s="78">
        <f t="shared" si="113"/>
        <v>66871.42857142858</v>
      </c>
      <c r="L656" s="122">
        <f>INDEX('I-Baremo_VA_Lapesa'!$D$5:$K$66,MATCH($E656,'I-Baremo_VA_Lapesa'!$C$5:$C$66,0),MATCH($G656,'I-Baremo_VA_Lapesa'!$D$4:$K$4,0))</f>
        <v>0</v>
      </c>
      <c r="M656" s="123">
        <f t="shared" si="114"/>
        <v>0</v>
      </c>
      <c r="N656" s="113" cm="1">
        <f t="array" ref="N656">IF(AND($H656&lt;=4800,$I656&lt;=560),0,SUMPRODUCT(--($I656&gt;'I-Baremo_Regulación_Lapesa'!$B$4:$B$8),--($I656&lt;='I-Baremo_Regulación_Lapesa'!$C$4:$C$8),'I-Baremo_Regulación_Lapesa'!$D$4:$D$8))</f>
        <v>1650</v>
      </c>
      <c r="O656" s="78">
        <f t="shared" si="115"/>
        <v>2357.1428571428573</v>
      </c>
      <c r="P656" s="112">
        <f t="shared" si="116"/>
        <v>48460</v>
      </c>
      <c r="Q656" s="74">
        <f t="shared" si="117"/>
        <v>69228.571428571435</v>
      </c>
      <c r="R656" s="113">
        <f>INDEX('I-Baremo_Legalización'!$D$4:$D$100,MATCH($E656,'I-Baremo_Legalización'!$C$4:$C$100,0),1)</f>
        <v>2038.3500000000001</v>
      </c>
      <c r="S656" s="113" cm="1">
        <f t="array" ref="S656">+INDEX('I-Baremo_Acuerdo_Marco'!$F$2:$F$221,MATCH($C656&amp;$E656&amp;$G656,'I-Baremo_Acuerdo_Marco'!$C$2:$C$221&amp;'I-Baremo_Acuerdo_Marco'!$D$2:$D$221&amp;'I-Baremo_Acuerdo_Marco'!$E$2:$E$221,0))</f>
        <v>34400.915340440006</v>
      </c>
      <c r="T656" s="112">
        <f t="shared" si="122"/>
        <v>84899.265340440004</v>
      </c>
      <c r="U656" s="116">
        <f t="shared" si="118"/>
        <v>105667.83676901145</v>
      </c>
      <c r="V656" s="74" t="str">
        <f t="shared" si="119"/>
        <v>EnterradoC1512</v>
      </c>
      <c r="W656" s="148">
        <f>+IF(AND($C656='C-Aux_CA'!$C$7,$D656='C-Aux_CA'!$C$5,$I656&gt;='C-Aux_CA'!$C$14,$H656&gt;='C-Aux_CA'!$C$15),1,0)</f>
        <v>0</v>
      </c>
      <c r="X656" s="148">
        <f t="shared" si="120"/>
        <v>1</v>
      </c>
      <c r="Y656" s="151" cm="1">
        <f t="array" ref="Y656">IF(W656=0,0,SUMPRODUCT(--($T656&gt;='C-BaremoVectorial'!$T$4:$T$1101),--(1=$W$4:$W$1101)))</f>
        <v>0</v>
      </c>
      <c r="Z656" s="151">
        <f t="shared" si="121"/>
        <v>0</v>
      </c>
      <c r="AA656" s="151" cm="1">
        <f t="array" ref="AA656">IF($W656=0,0,SUMPRODUCT(--(1=$W$4:$W$1101),--($U656&gt;='C-BaremoVectorial'!$U$4:$U$1101)))</f>
        <v>0</v>
      </c>
      <c r="AB656" s="21"/>
      <c r="AC656" s="21"/>
      <c r="AD656" s="21"/>
    </row>
    <row r="657" spans="1:30" ht="14.5" x14ac:dyDescent="0.35">
      <c r="A657" s="73">
        <f t="shared" si="112"/>
        <v>215</v>
      </c>
      <c r="B657" s="79" t="s">
        <v>59</v>
      </c>
      <c r="C657" s="79" t="s">
        <v>8245</v>
      </c>
      <c r="D657" s="79" t="s">
        <v>15</v>
      </c>
      <c r="E657" s="79" t="s">
        <v>77</v>
      </c>
      <c r="F657" s="183">
        <v>2</v>
      </c>
      <c r="G657" s="79" t="s">
        <v>8293</v>
      </c>
      <c r="H657" s="78">
        <f>2*34000</f>
        <v>68000</v>
      </c>
      <c r="I657" s="74" cm="1">
        <f t="array" ref="I657">+INDEX('I-Gasificación'!$G$5:$G$1100,MATCH($C657&amp;$D657&amp;$E657&amp;$G657,'I-Gasificación'!$C$5:$C$1100&amp;'I-Gasificación'!$D$5:$D$1100&amp;'I-Gasificación'!$E$5:$E$1100&amp;'I-Gasificación'!$F$5:$F$1100,0))</f>
        <v>1736</v>
      </c>
      <c r="J657" s="112">
        <f>INDEX('I-Baremo_Depósitos_Lapesa'!$C:$C,MATCH($E657,'I-Baremo_Depósitos_Lapesa'!$B:$B,0),1)</f>
        <v>51258</v>
      </c>
      <c r="K657" s="78">
        <f t="shared" si="113"/>
        <v>73225.71428571429</v>
      </c>
      <c r="L657" s="122">
        <f>INDEX('I-Baremo_VA_Lapesa'!$D$5:$K$66,MATCH($E657,'I-Baremo_VA_Lapesa'!$C$5:$C$66,0),MATCH($G657,'I-Baremo_VA_Lapesa'!$D$4:$K$4,0))</f>
        <v>0</v>
      </c>
      <c r="M657" s="123">
        <f t="shared" si="114"/>
        <v>0</v>
      </c>
      <c r="N657" s="113" cm="1">
        <f t="array" ref="N657">IF(AND($H657&lt;=4800,$I657&lt;=560),0,SUMPRODUCT(--($I657&gt;'I-Baremo_Regulación_Lapesa'!$B$4:$B$8),--($I657&lt;='I-Baremo_Regulación_Lapesa'!$C$4:$C$8),'I-Baremo_Regulación_Lapesa'!$D$4:$D$8))</f>
        <v>1650</v>
      </c>
      <c r="O657" s="78">
        <f t="shared" si="115"/>
        <v>2357.1428571428573</v>
      </c>
      <c r="P657" s="112">
        <f t="shared" si="116"/>
        <v>52908</v>
      </c>
      <c r="Q657" s="74">
        <f t="shared" si="117"/>
        <v>75582.857142857145</v>
      </c>
      <c r="R657" s="113">
        <f>INDEX('I-Baremo_Legalización'!$D$4:$D$100,MATCH($E657,'I-Baremo_Legalización'!$C$4:$C$100,0),1)</f>
        <v>2038.3500000000001</v>
      </c>
      <c r="S657" s="113" cm="1">
        <f t="array" ref="S657">+INDEX('I-Baremo_Acuerdo_Marco'!$F$2:$F$221,MATCH($C657&amp;$E657&amp;$G657,'I-Baremo_Acuerdo_Marco'!$C$2:$C$221&amp;'I-Baremo_Acuerdo_Marco'!$D$2:$D$221&amp;'I-Baremo_Acuerdo_Marco'!$E$2:$E$221,0))</f>
        <v>42315.296596100023</v>
      </c>
      <c r="T657" s="112">
        <f t="shared" si="122"/>
        <v>97261.646596100021</v>
      </c>
      <c r="U657" s="116">
        <f t="shared" si="118"/>
        <v>119936.50373895717</v>
      </c>
      <c r="V657" s="74" t="str">
        <f t="shared" si="119"/>
        <v>EnterradoC1736</v>
      </c>
      <c r="W657" s="148">
        <f>+IF(AND($C657='C-Aux_CA'!$C$7,$D657='C-Aux_CA'!$C$5,$I657&gt;='C-Aux_CA'!$C$14,$H657&gt;='C-Aux_CA'!$C$15),1,0)</f>
        <v>0</v>
      </c>
      <c r="X657" s="148">
        <f t="shared" si="120"/>
        <v>1</v>
      </c>
      <c r="Y657" s="151" cm="1">
        <f t="array" ref="Y657">IF(W657=0,0,SUMPRODUCT(--($T657&gt;='C-BaremoVectorial'!$T$4:$T$1101),--(1=$W$4:$W$1101)))</f>
        <v>0</v>
      </c>
      <c r="Z657" s="151">
        <f t="shared" si="121"/>
        <v>0</v>
      </c>
      <c r="AA657" s="151" cm="1">
        <f t="array" ref="AA657">IF($W657=0,0,SUMPRODUCT(--(1=$W$4:$W$1101),--($U657&gt;='C-BaremoVectorial'!$U$4:$U$1101)))</f>
        <v>0</v>
      </c>
      <c r="AB657" s="21"/>
      <c r="AC657" s="21"/>
      <c r="AD657" s="21"/>
    </row>
    <row r="658" spans="1:30" ht="14.5" x14ac:dyDescent="0.35">
      <c r="A658" s="73">
        <f t="shared" si="112"/>
        <v>216</v>
      </c>
      <c r="B658" s="79" t="s">
        <v>59</v>
      </c>
      <c r="C658" s="79" t="s">
        <v>8245</v>
      </c>
      <c r="D658" s="79" t="s">
        <v>15</v>
      </c>
      <c r="E658" s="79" t="s">
        <v>78</v>
      </c>
      <c r="F658" s="183">
        <v>2</v>
      </c>
      <c r="G658" s="79" t="s">
        <v>8293</v>
      </c>
      <c r="H658" s="78">
        <f>2*33000</f>
        <v>66000</v>
      </c>
      <c r="I658" s="74" cm="1">
        <f t="array" ref="I658">+INDEX('I-Gasificación'!$G$5:$G$1100,MATCH($C658&amp;$D658&amp;$E658&amp;$G658,'I-Gasificación'!$C$5:$C$1100&amp;'I-Gasificación'!$D$5:$D$1100&amp;'I-Gasificación'!$E$5:$E$1100&amp;'I-Gasificación'!$F$5:$F$1100,0))</f>
        <v>1400</v>
      </c>
      <c r="J658" s="112">
        <f>INDEX('I-Baremo_Depósitos_Lapesa'!$C:$C,MATCH($E658,'I-Baremo_Depósitos_Lapesa'!$B:$B,0),1)</f>
        <v>69114</v>
      </c>
      <c r="K658" s="78">
        <f t="shared" si="113"/>
        <v>98734.285714285725</v>
      </c>
      <c r="L658" s="122">
        <f>INDEX('I-Baremo_VA_Lapesa'!$D$5:$K$66,MATCH($E658,'I-Baremo_VA_Lapesa'!$C$5:$C$66,0),MATCH($G658,'I-Baremo_VA_Lapesa'!$D$4:$K$4,0))</f>
        <v>0</v>
      </c>
      <c r="M658" s="123">
        <f t="shared" si="114"/>
        <v>0</v>
      </c>
      <c r="N658" s="113" cm="1">
        <f t="array" ref="N658">IF(AND($H658&lt;=4800,$I658&lt;=560),0,SUMPRODUCT(--($I658&gt;'I-Baremo_Regulación_Lapesa'!$B$4:$B$8),--($I658&lt;='I-Baremo_Regulación_Lapesa'!$C$4:$C$8),'I-Baremo_Regulación_Lapesa'!$D$4:$D$8))</f>
        <v>357</v>
      </c>
      <c r="O658" s="78">
        <f t="shared" si="115"/>
        <v>510.00000000000006</v>
      </c>
      <c r="P658" s="112">
        <f t="shared" si="116"/>
        <v>69471</v>
      </c>
      <c r="Q658" s="74">
        <f t="shared" si="117"/>
        <v>99244.285714285725</v>
      </c>
      <c r="R658" s="113">
        <f>INDEX('I-Baremo_Legalización'!$D$4:$D$100,MATCH($E658,'I-Baremo_Legalización'!$C$4:$C$100,0),1)</f>
        <v>3215.3500000000004</v>
      </c>
      <c r="S658" s="113" cm="1">
        <f t="array" ref="S658">+INDEX('I-Baremo_Acuerdo_Marco'!$F$2:$F$221,MATCH($C658&amp;$E658&amp;$G658,'I-Baremo_Acuerdo_Marco'!$C$2:$C$221&amp;'I-Baremo_Acuerdo_Marco'!$D$2:$D$221&amp;'I-Baremo_Acuerdo_Marco'!$E$2:$E$221,0))</f>
        <v>38490.401896100011</v>
      </c>
      <c r="T658" s="112">
        <f t="shared" si="122"/>
        <v>111176.75189610002</v>
      </c>
      <c r="U658" s="116">
        <f t="shared" si="118"/>
        <v>140950.03761038574</v>
      </c>
      <c r="V658" s="74" t="str">
        <f t="shared" si="119"/>
        <v>EnterradoC1400</v>
      </c>
      <c r="W658" s="148">
        <f>+IF(AND($C658='C-Aux_CA'!$C$7,$D658='C-Aux_CA'!$C$5,$I658&gt;='C-Aux_CA'!$C$14,$H658&gt;='C-Aux_CA'!$C$15),1,0)</f>
        <v>0</v>
      </c>
      <c r="X658" s="148">
        <f t="shared" si="120"/>
        <v>1</v>
      </c>
      <c r="Y658" s="151" cm="1">
        <f t="array" ref="Y658">IF(W658=0,0,SUMPRODUCT(--($T658&gt;='C-BaremoVectorial'!$T$4:$T$1101),--(1=$W$4:$W$1101)))</f>
        <v>0</v>
      </c>
      <c r="Z658" s="151">
        <f t="shared" si="121"/>
        <v>0</v>
      </c>
      <c r="AA658" s="151" cm="1">
        <f t="array" ref="AA658">IF($W658=0,0,SUMPRODUCT(--(1=$W$4:$W$1101),--($U658&gt;='C-BaremoVectorial'!$U$4:$U$1101)))</f>
        <v>0</v>
      </c>
      <c r="AB658" s="21"/>
      <c r="AC658" s="21"/>
      <c r="AD658" s="21"/>
    </row>
    <row r="659" spans="1:30" ht="14.5" x14ac:dyDescent="0.35">
      <c r="A659" s="73">
        <f t="shared" si="112"/>
        <v>217</v>
      </c>
      <c r="B659" s="79" t="s">
        <v>59</v>
      </c>
      <c r="C659" s="79" t="s">
        <v>8245</v>
      </c>
      <c r="D659" s="79" t="s">
        <v>15</v>
      </c>
      <c r="E659" s="79" t="s">
        <v>79</v>
      </c>
      <c r="F659" s="183">
        <v>2</v>
      </c>
      <c r="G659" s="79" t="s">
        <v>8293</v>
      </c>
      <c r="H659" s="78">
        <f>2*50000</f>
        <v>100000</v>
      </c>
      <c r="I659" s="74" cm="1">
        <f t="array" ref="I659">+INDEX('I-Gasificación'!$G$5:$G$1100,MATCH($C659&amp;$D659&amp;$E659&amp;$G659,'I-Gasificación'!$C$5:$C$1100&amp;'I-Gasificación'!$D$5:$D$1100&amp;'I-Gasificación'!$E$5:$E$1100&amp;'I-Gasificación'!$F$5:$F$1100,0))</f>
        <v>2044</v>
      </c>
      <c r="J659" s="112">
        <f>INDEX('I-Baremo_Depósitos_Lapesa'!$C:$C,MATCH($E659,'I-Baremo_Depósitos_Lapesa'!$B:$B,0),1)</f>
        <v>89904</v>
      </c>
      <c r="K659" s="78">
        <f t="shared" si="113"/>
        <v>128434.28571428572</v>
      </c>
      <c r="L659" s="122">
        <f>INDEX('I-Baremo_VA_Lapesa'!$D$5:$K$66,MATCH($E659,'I-Baremo_VA_Lapesa'!$C$5:$C$66,0),MATCH($G659,'I-Baremo_VA_Lapesa'!$D$4:$K$4,0))</f>
        <v>0</v>
      </c>
      <c r="M659" s="123">
        <f t="shared" si="114"/>
        <v>0</v>
      </c>
      <c r="N659" s="113" cm="1">
        <f t="array" ref="N659">IF(AND($H659&lt;=4800,$I659&lt;=560),0,SUMPRODUCT(--($I659&gt;'I-Baremo_Regulación_Lapesa'!$B$4:$B$8),--($I659&lt;='I-Baremo_Regulación_Lapesa'!$C$4:$C$8),'I-Baremo_Regulación_Lapesa'!$D$4:$D$8))</f>
        <v>1650</v>
      </c>
      <c r="O659" s="78">
        <f t="shared" si="115"/>
        <v>2357.1428571428573</v>
      </c>
      <c r="P659" s="112">
        <f t="shared" si="116"/>
        <v>91554</v>
      </c>
      <c r="Q659" s="74">
        <f t="shared" si="117"/>
        <v>130791.42857142858</v>
      </c>
      <c r="R659" s="113">
        <f>INDEX('I-Baremo_Legalización'!$D$4:$D$100,MATCH($E659,'I-Baremo_Legalización'!$C$4:$C$100,0),1)</f>
        <v>3215.3500000000004</v>
      </c>
      <c r="S659" s="113" cm="1">
        <f t="array" ref="S659">+INDEX('I-Baremo_Acuerdo_Marco'!$F$2:$F$221,MATCH($C659&amp;$E659&amp;$G659,'I-Baremo_Acuerdo_Marco'!$C$2:$C$221&amp;'I-Baremo_Acuerdo_Marco'!$D$2:$D$221&amp;'I-Baremo_Acuerdo_Marco'!$E$2:$E$221,0))</f>
        <v>49925.668926100007</v>
      </c>
      <c r="T659" s="112">
        <f t="shared" si="122"/>
        <v>144695.01892610002</v>
      </c>
      <c r="U659" s="116">
        <f t="shared" si="118"/>
        <v>183932.4474975286</v>
      </c>
      <c r="V659" s="74" t="str">
        <f t="shared" si="119"/>
        <v>EnterradoC2044</v>
      </c>
      <c r="W659" s="148">
        <f>+IF(AND($C659='C-Aux_CA'!$C$7,$D659='C-Aux_CA'!$C$5,$I659&gt;='C-Aux_CA'!$C$14,$H659&gt;='C-Aux_CA'!$C$15),1,0)</f>
        <v>0</v>
      </c>
      <c r="X659" s="148">
        <f t="shared" si="120"/>
        <v>1</v>
      </c>
      <c r="Y659" s="151" cm="1">
        <f t="array" ref="Y659">IF(W659=0,0,SUMPRODUCT(--($T659&gt;='C-BaremoVectorial'!$T$4:$T$1101),--(1=$W$4:$W$1101)))</f>
        <v>0</v>
      </c>
      <c r="Z659" s="151">
        <f t="shared" si="121"/>
        <v>0</v>
      </c>
      <c r="AA659" s="151" cm="1">
        <f t="array" ref="AA659">IF($W659=0,0,SUMPRODUCT(--(1=$W$4:$W$1101),--($U659&gt;='C-BaremoVectorial'!$U$4:$U$1101)))</f>
        <v>0</v>
      </c>
      <c r="AB659" s="21"/>
      <c r="AC659" s="21"/>
      <c r="AD659" s="21"/>
    </row>
    <row r="660" spans="1:30" ht="14.5" x14ac:dyDescent="0.35">
      <c r="A660" s="73">
        <f t="shared" si="112"/>
        <v>218</v>
      </c>
      <c r="B660" s="79" t="s">
        <v>59</v>
      </c>
      <c r="C660" s="79" t="s">
        <v>8245</v>
      </c>
      <c r="D660" s="79" t="s">
        <v>15</v>
      </c>
      <c r="E660" s="79" t="s">
        <v>80</v>
      </c>
      <c r="F660" s="183">
        <v>2</v>
      </c>
      <c r="G660" s="79" t="s">
        <v>8293</v>
      </c>
      <c r="H660" s="78">
        <f>2*59000</f>
        <v>118000</v>
      </c>
      <c r="I660" s="74" cm="1">
        <f t="array" ref="I660">+INDEX('I-Gasificación'!$G$5:$G$1100,MATCH($C660&amp;$D660&amp;$E660&amp;$G660,'I-Gasificación'!$C$5:$C$1100&amp;'I-Gasificación'!$D$5:$D$1100&amp;'I-Gasificación'!$E$5:$E$1100&amp;'I-Gasificación'!$F$5:$F$1100,0))</f>
        <v>2436</v>
      </c>
      <c r="J660" s="112">
        <f>INDEX('I-Baremo_Depósitos_Lapesa'!$C:$C,MATCH($E660,'I-Baremo_Depósitos_Lapesa'!$B:$B,0),1)</f>
        <v>109646</v>
      </c>
      <c r="K660" s="78">
        <f t="shared" si="113"/>
        <v>156637.14285714287</v>
      </c>
      <c r="L660" s="122">
        <f>INDEX('I-Baremo_VA_Lapesa'!$D$5:$K$66,MATCH($E660,'I-Baremo_VA_Lapesa'!$C$5:$C$66,0),MATCH($G660,'I-Baremo_VA_Lapesa'!$D$4:$K$4,0))</f>
        <v>0</v>
      </c>
      <c r="M660" s="123">
        <f t="shared" si="114"/>
        <v>0</v>
      </c>
      <c r="N660" s="113" cm="1">
        <f t="array" ref="N660">IF(AND($H660&lt;=4800,$I660&lt;=560),0,SUMPRODUCT(--($I660&gt;'I-Baremo_Regulación_Lapesa'!$B$4:$B$8),--($I660&lt;='I-Baremo_Regulación_Lapesa'!$C$4:$C$8),'I-Baremo_Regulación_Lapesa'!$D$4:$D$8))</f>
        <v>1760</v>
      </c>
      <c r="O660" s="78">
        <f t="shared" si="115"/>
        <v>2514.2857142857142</v>
      </c>
      <c r="P660" s="112">
        <f t="shared" si="116"/>
        <v>111406</v>
      </c>
      <c r="Q660" s="74">
        <f t="shared" si="117"/>
        <v>159151.42857142858</v>
      </c>
      <c r="R660" s="113">
        <f>INDEX('I-Baremo_Legalización'!$D$4:$D$100,MATCH($E660,'I-Baremo_Legalización'!$C$4:$C$100,0),1)</f>
        <v>3215.3500000000004</v>
      </c>
      <c r="S660" s="113" cm="1">
        <f t="array" ref="S660">+INDEX('I-Baremo_Acuerdo_Marco'!$F$2:$F$221,MATCH($C660&amp;$E660&amp;$G660,'I-Baremo_Acuerdo_Marco'!$C$2:$C$221&amp;'I-Baremo_Acuerdo_Marco'!$D$2:$D$221&amp;'I-Baremo_Acuerdo_Marco'!$E$2:$E$221,0))</f>
        <v>55579.593851100006</v>
      </c>
      <c r="T660" s="112">
        <f t="shared" si="122"/>
        <v>170200.94385110002</v>
      </c>
      <c r="U660" s="116">
        <f t="shared" si="118"/>
        <v>217946.3724225286</v>
      </c>
      <c r="V660" s="74" t="str">
        <f t="shared" si="119"/>
        <v>EnterradoC2436</v>
      </c>
      <c r="W660" s="148">
        <f>+IF(AND($C660='C-Aux_CA'!$C$7,$D660='C-Aux_CA'!$C$5,$I660&gt;='C-Aux_CA'!$C$14,$H660&gt;='C-Aux_CA'!$C$15),1,0)</f>
        <v>0</v>
      </c>
      <c r="X660" s="148">
        <f t="shared" si="120"/>
        <v>1</v>
      </c>
      <c r="Y660" s="151" cm="1">
        <f t="array" ref="Y660">IF(W660=0,0,SUMPRODUCT(--($T660&gt;='C-BaremoVectorial'!$T$4:$T$1101),--(1=$W$4:$W$1101)))</f>
        <v>0</v>
      </c>
      <c r="Z660" s="151">
        <f t="shared" si="121"/>
        <v>0</v>
      </c>
      <c r="AA660" s="151" cm="1">
        <f t="array" ref="AA660">IF($W660=0,0,SUMPRODUCT(--(1=$W$4:$W$1101),--($U660&gt;='C-BaremoVectorial'!$U$4:$U$1101)))</f>
        <v>0</v>
      </c>
      <c r="AB660" s="21"/>
      <c r="AC660" s="21"/>
      <c r="AD660" s="21"/>
    </row>
    <row r="661" spans="1:30" ht="14.5" x14ac:dyDescent="0.35">
      <c r="A661" s="73">
        <f t="shared" si="112"/>
        <v>219</v>
      </c>
      <c r="B661" s="79" t="s">
        <v>59</v>
      </c>
      <c r="C661" s="79" t="s">
        <v>8245</v>
      </c>
      <c r="D661" s="79" t="s">
        <v>15</v>
      </c>
      <c r="E661" s="79" t="s">
        <v>81</v>
      </c>
      <c r="F661" s="183">
        <v>2</v>
      </c>
      <c r="G661" s="79" t="s">
        <v>8293</v>
      </c>
      <c r="H661" s="78">
        <f>2*50000</f>
        <v>100000</v>
      </c>
      <c r="I661" s="74" cm="1">
        <f t="array" ref="I661">+INDEX('I-Gasificación'!$G$5:$G$1100,MATCH($C661&amp;$D661&amp;$E661&amp;$G661,'I-Gasificación'!$C$5:$C$1100&amp;'I-Gasificación'!$D$5:$D$1100&amp;'I-Gasificación'!$E$5:$E$1100&amp;'I-Gasificación'!$F$5:$F$1100,0))</f>
        <v>1904</v>
      </c>
      <c r="J661" s="112">
        <f>INDEX('I-Baremo_Depósitos_Lapesa'!$C:$C,MATCH($E661,'I-Baremo_Depósitos_Lapesa'!$B:$B,0),1)</f>
        <v>91702</v>
      </c>
      <c r="K661" s="78">
        <f t="shared" si="113"/>
        <v>131002.85714285714</v>
      </c>
      <c r="L661" s="122">
        <f>INDEX('I-Baremo_VA_Lapesa'!$D$5:$K$66,MATCH($E661,'I-Baremo_VA_Lapesa'!$C$5:$C$66,0),MATCH($G661,'I-Baremo_VA_Lapesa'!$D$4:$K$4,0))</f>
        <v>0</v>
      </c>
      <c r="M661" s="123">
        <f t="shared" si="114"/>
        <v>0</v>
      </c>
      <c r="N661" s="113" cm="1">
        <f t="array" ref="N661">IF(AND($H661&lt;=4800,$I661&lt;=560),0,SUMPRODUCT(--($I661&gt;'I-Baremo_Regulación_Lapesa'!$B$4:$B$8),--($I661&lt;='I-Baremo_Regulación_Lapesa'!$C$4:$C$8),'I-Baremo_Regulación_Lapesa'!$D$4:$D$8))</f>
        <v>1650</v>
      </c>
      <c r="O661" s="78">
        <f t="shared" si="115"/>
        <v>2357.1428571428573</v>
      </c>
      <c r="P661" s="112">
        <f t="shared" si="116"/>
        <v>93352</v>
      </c>
      <c r="Q661" s="74">
        <f t="shared" si="117"/>
        <v>133360</v>
      </c>
      <c r="R661" s="113">
        <f>INDEX('I-Baremo_Legalización'!$D$4:$D$100,MATCH($E661,'I-Baremo_Legalización'!$C$4:$C$100,0),1)</f>
        <v>3215.3500000000004</v>
      </c>
      <c r="S661" s="113" cm="1">
        <f t="array" ref="S661">+INDEX('I-Baremo_Acuerdo_Marco'!$F$2:$F$221,MATCH($C661&amp;$E661&amp;$G661,'I-Baremo_Acuerdo_Marco'!$C$2:$C$221&amp;'I-Baremo_Acuerdo_Marco'!$D$2:$D$221&amp;'I-Baremo_Acuerdo_Marco'!$E$2:$E$221,0))</f>
        <v>42751.116376100006</v>
      </c>
      <c r="T661" s="112">
        <f t="shared" si="122"/>
        <v>139318.46637610003</v>
      </c>
      <c r="U661" s="116">
        <f t="shared" si="118"/>
        <v>179326.46637610003</v>
      </c>
      <c r="V661" s="74" t="str">
        <f t="shared" si="119"/>
        <v>EnterradoC1904</v>
      </c>
      <c r="W661" s="148">
        <f>+IF(AND($C661='C-Aux_CA'!$C$7,$D661='C-Aux_CA'!$C$5,$I661&gt;='C-Aux_CA'!$C$14,$H661&gt;='C-Aux_CA'!$C$15),1,0)</f>
        <v>0</v>
      </c>
      <c r="X661" s="148">
        <f t="shared" si="120"/>
        <v>1</v>
      </c>
      <c r="Y661" s="151" cm="1">
        <f t="array" ref="Y661">IF(W661=0,0,SUMPRODUCT(--($T661&gt;='C-BaremoVectorial'!$T$4:$T$1101),--(1=$W$4:$W$1101)))</f>
        <v>0</v>
      </c>
      <c r="Z661" s="151">
        <f t="shared" si="121"/>
        <v>0</v>
      </c>
      <c r="AA661" s="151" cm="1">
        <f t="array" ref="AA661">IF($W661=0,0,SUMPRODUCT(--(1=$W$4:$W$1101),--($U661&gt;='C-BaremoVectorial'!$U$4:$U$1101)))</f>
        <v>0</v>
      </c>
      <c r="AB661" s="21"/>
      <c r="AC661" s="21"/>
      <c r="AD661" s="21"/>
    </row>
    <row r="662" spans="1:30" ht="14.5" x14ac:dyDescent="0.35">
      <c r="A662" s="73">
        <v>1</v>
      </c>
      <c r="B662" s="79" t="s">
        <v>20</v>
      </c>
      <c r="C662" s="79" t="s">
        <v>8244</v>
      </c>
      <c r="D662" s="79" t="s">
        <v>16</v>
      </c>
      <c r="E662" s="79" t="s">
        <v>21</v>
      </c>
      <c r="F662" s="183">
        <v>1</v>
      </c>
      <c r="G662" s="79" t="s">
        <v>8293</v>
      </c>
      <c r="H662" s="78">
        <v>1000</v>
      </c>
      <c r="I662" s="74" cm="1">
        <f t="array" ref="I662">+INDEX('I-Gasificación'!$G$5:$G$1100,MATCH($C662&amp;$D662&amp;$E662&amp;$G662,'I-Gasificación'!$C$5:$C$1100&amp;'I-Gasificación'!$D$5:$D$1100&amp;'I-Gasificación'!$E$5:$E$1100&amp;'I-Gasificación'!$F$5:$F$1100,0))</f>
        <v>47.6</v>
      </c>
      <c r="J662" s="112">
        <f>INDEX('I-Baremo_Depósitos_Lapesa'!$C:$C,MATCH($E662,'I-Baremo_Depósitos_Lapesa'!$B:$B,0),1)</f>
        <v>1895</v>
      </c>
      <c r="K662" s="78">
        <f t="shared" si="113"/>
        <v>2707.1428571428573</v>
      </c>
      <c r="L662" s="122">
        <f>INDEX('I-Baremo_VA_Lapesa'!$D$5:$K$66,MATCH($E662,'I-Baremo_VA_Lapesa'!$C$5:$C$66,0),MATCH($G662,'I-Baremo_VA_Lapesa'!$D$4:$K$4,0))</f>
        <v>0</v>
      </c>
      <c r="M662" s="123">
        <f t="shared" si="114"/>
        <v>0</v>
      </c>
      <c r="N662" s="113" cm="1">
        <f t="array" ref="N662">IF(AND($H662&lt;=4800,$I662&lt;=560),0,SUMPRODUCT(--($I662&gt;'I-Baremo_Regulación_Lapesa'!$B$4:$B$8),--($I662&lt;='I-Baremo_Regulación_Lapesa'!$C$4:$C$8),'I-Baremo_Regulación_Lapesa'!$D$4:$D$8))</f>
        <v>0</v>
      </c>
      <c r="O662" s="78">
        <f t="shared" si="115"/>
        <v>0</v>
      </c>
      <c r="P662" s="112">
        <f t="shared" si="116"/>
        <v>1895</v>
      </c>
      <c r="Q662" s="74">
        <f t="shared" si="117"/>
        <v>2707.1428571428573</v>
      </c>
      <c r="R662" s="113">
        <f>INDEX('I-Baremo_Legalización'!$D$4:$D$100,MATCH($E662,'I-Baremo_Legalización'!$C$4:$C$100,0),1)</f>
        <v>1257.25</v>
      </c>
      <c r="S662" s="113" cm="1">
        <f t="array" ref="S662">+INDEX('I-Baremo_Acuerdo_Marco'!$F$2:$F$221,MATCH($C662&amp;$E662&amp;$G662,'I-Baremo_Acuerdo_Marco'!$C$2:$C$221&amp;'I-Baremo_Acuerdo_Marco'!$D$2:$D$221&amp;'I-Baremo_Acuerdo_Marco'!$E$2:$E$221,0))</f>
        <v>4206.7849999999999</v>
      </c>
      <c r="T662" s="112">
        <f t="shared" si="122"/>
        <v>7359.0349999999999</v>
      </c>
      <c r="U662" s="116">
        <f t="shared" si="118"/>
        <v>8171.1778571428567</v>
      </c>
      <c r="V662" s="74" t="str">
        <f t="shared" si="119"/>
        <v>AéreoD47,6</v>
      </c>
      <c r="W662" s="148">
        <f>+IF(AND($C662='C-Aux_CA'!$C$7,$D662='C-Aux_CA'!$C$5,$I662&gt;='C-Aux_CA'!$C$14,$H662&gt;='C-Aux_CA'!$C$15),1,0)</f>
        <v>0</v>
      </c>
      <c r="X662" s="148">
        <f t="shared" si="120"/>
        <v>1</v>
      </c>
      <c r="Y662" s="151" cm="1">
        <f t="array" ref="Y662">IF(W662=0,0,SUMPRODUCT(--($T662&gt;='C-BaremoVectorial'!$T$4:$T$1101),--(1=$W$4:$W$1101)))</f>
        <v>0</v>
      </c>
      <c r="Z662" s="151">
        <f t="shared" si="121"/>
        <v>0</v>
      </c>
      <c r="AA662" s="151" cm="1">
        <f t="array" ref="AA662">IF($W662=0,0,SUMPRODUCT(--(1=$W$4:$W$1101),--($U662&gt;='C-BaremoVectorial'!$U$4:$U$1101)))</f>
        <v>0</v>
      </c>
      <c r="AB662" s="21"/>
      <c r="AC662" s="21"/>
      <c r="AD662" s="21"/>
    </row>
    <row r="663" spans="1:30" ht="14.5" x14ac:dyDescent="0.35">
      <c r="A663" s="73">
        <f>+A662+1</f>
        <v>2</v>
      </c>
      <c r="B663" s="79" t="s">
        <v>20</v>
      </c>
      <c r="C663" s="79" t="s">
        <v>8244</v>
      </c>
      <c r="D663" s="79" t="s">
        <v>16</v>
      </c>
      <c r="E663" s="79" t="s">
        <v>22</v>
      </c>
      <c r="F663" s="183">
        <v>1</v>
      </c>
      <c r="G663" s="79" t="s">
        <v>8293</v>
      </c>
      <c r="H663" s="78">
        <v>1450</v>
      </c>
      <c r="I663" s="74" cm="1">
        <f t="array" ref="I663">+INDEX('I-Gasificación'!$G$5:$G$1100,MATCH($C663&amp;$D663&amp;$E663&amp;$G663,'I-Gasificación'!$C$5:$C$1100&amp;'I-Gasificación'!$D$5:$D$1100&amp;'I-Gasificación'!$E$5:$E$1100&amp;'I-Gasificación'!$F$5:$F$1100,0))</f>
        <v>61.600000000000009</v>
      </c>
      <c r="J663" s="112">
        <f>INDEX('I-Baremo_Depósitos_Lapesa'!$C:$C,MATCH($E663,'I-Baremo_Depósitos_Lapesa'!$B:$B,0),1)</f>
        <v>2436</v>
      </c>
      <c r="K663" s="78">
        <f t="shared" si="113"/>
        <v>3480</v>
      </c>
      <c r="L663" s="122">
        <f>INDEX('I-Baremo_VA_Lapesa'!$D$5:$K$66,MATCH($E663,'I-Baremo_VA_Lapesa'!$C$5:$C$66,0),MATCH($G663,'I-Baremo_VA_Lapesa'!$D$4:$K$4,0))</f>
        <v>0</v>
      </c>
      <c r="M663" s="123">
        <f t="shared" si="114"/>
        <v>0</v>
      </c>
      <c r="N663" s="113" cm="1">
        <f t="array" ref="N663">IF(AND($H663&lt;=4800,$I663&lt;=560),0,SUMPRODUCT(--($I663&gt;'I-Baremo_Regulación_Lapesa'!$B$4:$B$8),--($I663&lt;='I-Baremo_Regulación_Lapesa'!$C$4:$C$8),'I-Baremo_Regulación_Lapesa'!$D$4:$D$8))</f>
        <v>0</v>
      </c>
      <c r="O663" s="78">
        <f t="shared" si="115"/>
        <v>0</v>
      </c>
      <c r="P663" s="112">
        <f t="shared" si="116"/>
        <v>2436</v>
      </c>
      <c r="Q663" s="74">
        <f t="shared" si="117"/>
        <v>3480</v>
      </c>
      <c r="R663" s="113">
        <f>INDEX('I-Baremo_Legalización'!$D$4:$D$100,MATCH($E663,'I-Baremo_Legalización'!$C$4:$C$100,0),1)</f>
        <v>1257.25</v>
      </c>
      <c r="S663" s="113" cm="1">
        <f t="array" ref="S663">+INDEX('I-Baremo_Acuerdo_Marco'!$F$2:$F$221,MATCH($C663&amp;$E663&amp;$G663,'I-Baremo_Acuerdo_Marco'!$C$2:$C$221&amp;'I-Baremo_Acuerdo_Marco'!$D$2:$D$221&amp;'I-Baremo_Acuerdo_Marco'!$E$2:$E$221,0))</f>
        <v>4647.8850000000011</v>
      </c>
      <c r="T663" s="112">
        <f t="shared" si="122"/>
        <v>8341.135000000002</v>
      </c>
      <c r="U663" s="116">
        <f t="shared" si="118"/>
        <v>9385.135000000002</v>
      </c>
      <c r="V663" s="74" t="str">
        <f t="shared" si="119"/>
        <v>AéreoD61,6</v>
      </c>
      <c r="W663" s="148">
        <f>+IF(AND($C663='C-Aux_CA'!$C$7,$D663='C-Aux_CA'!$C$5,$I663&gt;='C-Aux_CA'!$C$14,$H663&gt;='C-Aux_CA'!$C$15),1,0)</f>
        <v>0</v>
      </c>
      <c r="X663" s="148">
        <f t="shared" si="120"/>
        <v>1</v>
      </c>
      <c r="Y663" s="151" cm="1">
        <f t="array" ref="Y663">IF(W663=0,0,SUMPRODUCT(--($T663&gt;='C-BaremoVectorial'!$T$4:$T$1101),--(1=$W$4:$W$1101)))</f>
        <v>0</v>
      </c>
      <c r="Z663" s="151">
        <f t="shared" si="121"/>
        <v>0</v>
      </c>
      <c r="AA663" s="151" cm="1">
        <f t="array" ref="AA663">IF($W663=0,0,SUMPRODUCT(--(1=$W$4:$W$1101),--($U663&gt;='C-BaremoVectorial'!$U$4:$U$1101)))</f>
        <v>0</v>
      </c>
      <c r="AB663" s="21"/>
      <c r="AC663" s="21"/>
      <c r="AD663" s="21"/>
    </row>
    <row r="664" spans="1:30" ht="14.5" x14ac:dyDescent="0.35">
      <c r="A664" s="73">
        <f t="shared" ref="A664:A727" si="123">+A663+1</f>
        <v>3</v>
      </c>
      <c r="B664" s="79" t="s">
        <v>20</v>
      </c>
      <c r="C664" s="79" t="s">
        <v>8244</v>
      </c>
      <c r="D664" s="79" t="s">
        <v>16</v>
      </c>
      <c r="E664" s="79" t="s">
        <v>23</v>
      </c>
      <c r="F664" s="183">
        <v>1</v>
      </c>
      <c r="G664" s="79" t="s">
        <v>8293</v>
      </c>
      <c r="H664" s="78">
        <v>2450</v>
      </c>
      <c r="I664" s="74" cm="1">
        <f t="array" ref="I664">+INDEX('I-Gasificación'!$G$5:$G$1100,MATCH($C664&amp;$D664&amp;$E664&amp;$G664,'I-Gasificación'!$C$5:$C$1100&amp;'I-Gasificación'!$D$5:$D$1100&amp;'I-Gasificación'!$E$5:$E$1100&amp;'I-Gasificación'!$F$5:$F$1100,0))</f>
        <v>91</v>
      </c>
      <c r="J664" s="112">
        <f>INDEX('I-Baremo_Depósitos_Lapesa'!$C:$C,MATCH($E664,'I-Baremo_Depósitos_Lapesa'!$B:$B,0),1)</f>
        <v>2778</v>
      </c>
      <c r="K664" s="78">
        <f t="shared" si="113"/>
        <v>3968.5714285714289</v>
      </c>
      <c r="L664" s="122">
        <f>INDEX('I-Baremo_VA_Lapesa'!$D$5:$K$66,MATCH($E664,'I-Baremo_VA_Lapesa'!$C$5:$C$66,0),MATCH($G664,'I-Baremo_VA_Lapesa'!$D$4:$K$4,0))</f>
        <v>0</v>
      </c>
      <c r="M664" s="123">
        <f t="shared" si="114"/>
        <v>0</v>
      </c>
      <c r="N664" s="113" cm="1">
        <f t="array" ref="N664">IF(AND($H664&lt;=4800,$I664&lt;=560),0,SUMPRODUCT(--($I664&gt;'I-Baremo_Regulación_Lapesa'!$B$4:$B$8),--($I664&lt;='I-Baremo_Regulación_Lapesa'!$C$4:$C$8),'I-Baremo_Regulación_Lapesa'!$D$4:$D$8))</f>
        <v>0</v>
      </c>
      <c r="O664" s="78">
        <f t="shared" si="115"/>
        <v>0</v>
      </c>
      <c r="P664" s="112">
        <f t="shared" si="116"/>
        <v>2778</v>
      </c>
      <c r="Q664" s="74">
        <f t="shared" si="117"/>
        <v>3968.5714285714289</v>
      </c>
      <c r="R664" s="113">
        <f>INDEX('I-Baremo_Legalización'!$D$4:$D$100,MATCH($E664,'I-Baremo_Legalización'!$C$4:$C$100,0),1)</f>
        <v>1257.25</v>
      </c>
      <c r="S664" s="113" cm="1">
        <f t="array" ref="S664">+INDEX('I-Baremo_Acuerdo_Marco'!$F$2:$F$221,MATCH($C664&amp;$E664&amp;$G664,'I-Baremo_Acuerdo_Marco'!$C$2:$C$221&amp;'I-Baremo_Acuerdo_Marco'!$D$2:$D$221&amp;'I-Baremo_Acuerdo_Marco'!$E$2:$E$221,0))</f>
        <v>5061.4850000000006</v>
      </c>
      <c r="T664" s="112">
        <f t="shared" si="122"/>
        <v>9096.7350000000006</v>
      </c>
      <c r="U664" s="116">
        <f t="shared" si="118"/>
        <v>10287.30642857143</v>
      </c>
      <c r="V664" s="74" t="str">
        <f t="shared" si="119"/>
        <v>AéreoD91</v>
      </c>
      <c r="W664" s="148">
        <f>+IF(AND($C664='C-Aux_CA'!$C$7,$D664='C-Aux_CA'!$C$5,$I664&gt;='C-Aux_CA'!$C$14,$H664&gt;='C-Aux_CA'!$C$15),1,0)</f>
        <v>0</v>
      </c>
      <c r="X664" s="148">
        <f t="shared" si="120"/>
        <v>1</v>
      </c>
      <c r="Y664" s="151" cm="1">
        <f t="array" ref="Y664">IF(W664=0,0,SUMPRODUCT(--($T664&gt;='C-BaremoVectorial'!$T$4:$T$1101),--(1=$W$4:$W$1101)))</f>
        <v>0</v>
      </c>
      <c r="Z664" s="151">
        <f t="shared" si="121"/>
        <v>0</v>
      </c>
      <c r="AA664" s="151" cm="1">
        <f t="array" ref="AA664">IF($W664=0,0,SUMPRODUCT(--(1=$W$4:$W$1101),--($U664&gt;='C-BaremoVectorial'!$U$4:$U$1101)))</f>
        <v>0</v>
      </c>
      <c r="AB664" s="21"/>
      <c r="AC664" s="21"/>
      <c r="AD664" s="21"/>
    </row>
    <row r="665" spans="1:30" ht="14.5" x14ac:dyDescent="0.35">
      <c r="A665" s="73">
        <f t="shared" si="123"/>
        <v>4</v>
      </c>
      <c r="B665" s="79" t="s">
        <v>20</v>
      </c>
      <c r="C665" s="79" t="s">
        <v>8244</v>
      </c>
      <c r="D665" s="79" t="s">
        <v>16</v>
      </c>
      <c r="E665" s="79" t="s">
        <v>24</v>
      </c>
      <c r="F665" s="183">
        <v>1</v>
      </c>
      <c r="G665" s="79" t="s">
        <v>8293</v>
      </c>
      <c r="H665" s="78">
        <v>4000</v>
      </c>
      <c r="I665" s="74" cm="1">
        <f t="array" ref="I665">+INDEX('I-Gasificación'!$G$5:$G$1100,MATCH($C665&amp;$D665&amp;$E665&amp;$G665,'I-Gasificación'!$C$5:$C$1100&amp;'I-Gasificación'!$D$5:$D$1100&amp;'I-Gasificación'!$E$5:$E$1100&amp;'I-Gasificación'!$F$5:$F$1100,0))</f>
        <v>137.20000000000002</v>
      </c>
      <c r="J665" s="112">
        <f>INDEX('I-Baremo_Depósitos_Lapesa'!$C:$C,MATCH($E665,'I-Baremo_Depósitos_Lapesa'!$B:$B,0),1)</f>
        <v>3766</v>
      </c>
      <c r="K665" s="78">
        <f t="shared" si="113"/>
        <v>5380</v>
      </c>
      <c r="L665" s="122">
        <f>INDEX('I-Baremo_VA_Lapesa'!$D$5:$K$66,MATCH($E665,'I-Baremo_VA_Lapesa'!$C$5:$C$66,0),MATCH($G665,'I-Baremo_VA_Lapesa'!$D$4:$K$4,0))</f>
        <v>0</v>
      </c>
      <c r="M665" s="123">
        <f t="shared" si="114"/>
        <v>0</v>
      </c>
      <c r="N665" s="113" cm="1">
        <f t="array" ref="N665">IF(AND($H665&lt;=4800,$I665&lt;=560),0,SUMPRODUCT(--($I665&gt;'I-Baremo_Regulación_Lapesa'!$B$4:$B$8),--($I665&lt;='I-Baremo_Regulación_Lapesa'!$C$4:$C$8),'I-Baremo_Regulación_Lapesa'!$D$4:$D$8))</f>
        <v>0</v>
      </c>
      <c r="O665" s="78">
        <f t="shared" si="115"/>
        <v>0</v>
      </c>
      <c r="P665" s="112">
        <f t="shared" si="116"/>
        <v>3766</v>
      </c>
      <c r="Q665" s="74">
        <f t="shared" si="117"/>
        <v>5380</v>
      </c>
      <c r="R665" s="113">
        <f>INDEX('I-Baremo_Legalización'!$D$4:$D$100,MATCH($E665,'I-Baremo_Legalización'!$C$4:$C$100,0),1)</f>
        <v>1257.25</v>
      </c>
      <c r="S665" s="113" cm="1">
        <f t="array" ref="S665">+INDEX('I-Baremo_Acuerdo_Marco'!$F$2:$F$221,MATCH($C665&amp;$E665&amp;$G665,'I-Baremo_Acuerdo_Marco'!$C$2:$C$221&amp;'I-Baremo_Acuerdo_Marco'!$D$2:$D$221&amp;'I-Baremo_Acuerdo_Marco'!$E$2:$E$221,0))</f>
        <v>5647.7850000000008</v>
      </c>
      <c r="T665" s="112">
        <f t="shared" si="122"/>
        <v>10671.035</v>
      </c>
      <c r="U665" s="116">
        <f t="shared" si="118"/>
        <v>12285.035</v>
      </c>
      <c r="V665" s="74" t="str">
        <f t="shared" si="119"/>
        <v>AéreoD137,2</v>
      </c>
      <c r="W665" s="148">
        <f>+IF(AND($C665='C-Aux_CA'!$C$7,$D665='C-Aux_CA'!$C$5,$I665&gt;='C-Aux_CA'!$C$14,$H665&gt;='C-Aux_CA'!$C$15),1,0)</f>
        <v>1</v>
      </c>
      <c r="X665" s="148">
        <f t="shared" si="120"/>
        <v>1</v>
      </c>
      <c r="Y665" s="151" cm="1">
        <f t="array" ref="Y665">IF(W665=0,0,SUMPRODUCT(--($T665&gt;='C-BaremoVectorial'!$T$4:$T$1101),--(1=$W$4:$W$1101)))</f>
        <v>1</v>
      </c>
      <c r="Z665" s="151">
        <f t="shared" si="121"/>
        <v>0</v>
      </c>
      <c r="AA665" s="151" cm="1">
        <f t="array" ref="AA665">IF($W665=0,0,SUMPRODUCT(--(1=$W$4:$W$1101),--($U665&gt;='C-BaremoVectorial'!$U$4:$U$1101)))</f>
        <v>1</v>
      </c>
      <c r="AB665" s="21"/>
      <c r="AC665" s="21"/>
      <c r="AD665" s="21"/>
    </row>
    <row r="666" spans="1:30" ht="14.5" x14ac:dyDescent="0.35">
      <c r="A666" s="73">
        <f t="shared" si="123"/>
        <v>5</v>
      </c>
      <c r="B666" s="79" t="s">
        <v>20</v>
      </c>
      <c r="C666" s="79" t="s">
        <v>8244</v>
      </c>
      <c r="D666" s="79" t="s">
        <v>16</v>
      </c>
      <c r="E666" s="79" t="s">
        <v>25</v>
      </c>
      <c r="F666" s="183">
        <v>1</v>
      </c>
      <c r="G666" s="79" t="s">
        <v>8293</v>
      </c>
      <c r="H666" s="78">
        <v>4880</v>
      </c>
      <c r="I666" s="74" cm="1">
        <f t="array" ref="I666">+INDEX('I-Gasificación'!$G$5:$G$1100,MATCH($C666&amp;$D666&amp;$E666&amp;$G666,'I-Gasificación'!$C$5:$C$1100&amp;'I-Gasificación'!$D$5:$D$1100&amp;'I-Gasificación'!$E$5:$E$1100&amp;'I-Gasificación'!$F$5:$F$1100,0))</f>
        <v>165.20000000000002</v>
      </c>
      <c r="J666" s="112">
        <f>INDEX('I-Baremo_Depósitos_Lapesa'!$C:$C,MATCH($E666,'I-Baremo_Depósitos_Lapesa'!$B:$B,0),1)</f>
        <v>4424</v>
      </c>
      <c r="K666" s="78">
        <f t="shared" si="113"/>
        <v>6320</v>
      </c>
      <c r="L666" s="122">
        <f>INDEX('I-Baremo_VA_Lapesa'!$D$5:$K$66,MATCH($E666,'I-Baremo_VA_Lapesa'!$C$5:$C$66,0),MATCH($G666,'I-Baremo_VA_Lapesa'!$D$4:$K$4,0))</f>
        <v>0</v>
      </c>
      <c r="M666" s="123">
        <f t="shared" si="114"/>
        <v>0</v>
      </c>
      <c r="N666" s="113" cm="1">
        <f t="array" ref="N666">IF(AND($H666&lt;=4800,$I666&lt;=560),0,SUMPRODUCT(--($I666&gt;'I-Baremo_Regulación_Lapesa'!$B$4:$B$8),--($I666&lt;='I-Baremo_Regulación_Lapesa'!$C$4:$C$8),'I-Baremo_Regulación_Lapesa'!$D$4:$D$8))</f>
        <v>357</v>
      </c>
      <c r="O666" s="78">
        <f t="shared" si="115"/>
        <v>510.00000000000006</v>
      </c>
      <c r="P666" s="112">
        <f t="shared" si="116"/>
        <v>4781</v>
      </c>
      <c r="Q666" s="74">
        <f t="shared" si="117"/>
        <v>6830</v>
      </c>
      <c r="R666" s="113">
        <f>INDEX('I-Baremo_Legalización'!$D$4:$D$100,MATCH($E666,'I-Baremo_Legalización'!$C$4:$C$100,0),1)</f>
        <v>1257.25</v>
      </c>
      <c r="S666" s="113" cm="1">
        <f t="array" ref="S666">+INDEX('I-Baremo_Acuerdo_Marco'!$F$2:$F$221,MATCH($C666&amp;$E666&amp;$G666,'I-Baremo_Acuerdo_Marco'!$C$2:$C$221&amp;'I-Baremo_Acuerdo_Marco'!$D$2:$D$221&amp;'I-Baremo_Acuerdo_Marco'!$E$2:$E$221,0))</f>
        <v>5963.4850000000006</v>
      </c>
      <c r="T666" s="112">
        <f t="shared" si="122"/>
        <v>12001.735000000001</v>
      </c>
      <c r="U666" s="116">
        <f t="shared" si="118"/>
        <v>14050.735000000001</v>
      </c>
      <c r="V666" s="74" t="str">
        <f t="shared" si="119"/>
        <v>AéreoD165,2</v>
      </c>
      <c r="W666" s="148">
        <f>+IF(AND($C666='C-Aux_CA'!$C$7,$D666='C-Aux_CA'!$C$5,$I666&gt;='C-Aux_CA'!$C$14,$H666&gt;='C-Aux_CA'!$C$15),1,0)</f>
        <v>1</v>
      </c>
      <c r="X666" s="148">
        <f t="shared" si="120"/>
        <v>1</v>
      </c>
      <c r="Y666" s="151" cm="1">
        <f t="array" ref="Y666">IF(W666=0,0,SUMPRODUCT(--($T666&gt;='C-BaremoVectorial'!$T$4:$T$1101),--(1=$W$4:$W$1101)))</f>
        <v>2</v>
      </c>
      <c r="Z666" s="151">
        <f t="shared" si="121"/>
        <v>0</v>
      </c>
      <c r="AA666" s="151" cm="1">
        <f t="array" ref="AA666">IF($W666=0,0,SUMPRODUCT(--(1=$W$4:$W$1101),--($U666&gt;='C-BaremoVectorial'!$U$4:$U$1101)))</f>
        <v>2</v>
      </c>
      <c r="AB666" s="21"/>
      <c r="AC666" s="21"/>
      <c r="AD666" s="21"/>
    </row>
    <row r="667" spans="1:30" ht="14.5" x14ac:dyDescent="0.35">
      <c r="A667" s="73">
        <f t="shared" si="123"/>
        <v>6</v>
      </c>
      <c r="B667" s="79" t="s">
        <v>20</v>
      </c>
      <c r="C667" s="79" t="s">
        <v>8244</v>
      </c>
      <c r="D667" s="79" t="s">
        <v>16</v>
      </c>
      <c r="E667" s="79" t="s">
        <v>26</v>
      </c>
      <c r="F667" s="183">
        <v>1</v>
      </c>
      <c r="G667" s="79" t="s">
        <v>8293</v>
      </c>
      <c r="H667" s="78">
        <v>6650</v>
      </c>
      <c r="I667" s="74" cm="1">
        <f t="array" ref="I667">+INDEX('I-Gasificación'!$G$5:$G$1100,MATCH($C667&amp;$D667&amp;$E667&amp;$G667,'I-Gasificación'!$C$5:$C$1100&amp;'I-Gasificación'!$D$5:$D$1100&amp;'I-Gasificación'!$E$5:$E$1100&amp;'I-Gasificación'!$F$5:$F$1100,0))</f>
        <v>218.4</v>
      </c>
      <c r="J667" s="112">
        <f>INDEX('I-Baremo_Depósitos_Lapesa'!$C:$C,MATCH($E667,'I-Baremo_Depósitos_Lapesa'!$B:$B,0),1)</f>
        <v>5057</v>
      </c>
      <c r="K667" s="78">
        <f t="shared" si="113"/>
        <v>7224.2857142857147</v>
      </c>
      <c r="L667" s="122">
        <f>INDEX('I-Baremo_VA_Lapesa'!$D$5:$K$66,MATCH($E667,'I-Baremo_VA_Lapesa'!$C$5:$C$66,0),MATCH($G667,'I-Baremo_VA_Lapesa'!$D$4:$K$4,0))</f>
        <v>0</v>
      </c>
      <c r="M667" s="123">
        <f t="shared" si="114"/>
        <v>0</v>
      </c>
      <c r="N667" s="113" cm="1">
        <f t="array" ref="N667">IF(AND($H667&lt;=4800,$I667&lt;=560),0,SUMPRODUCT(--($I667&gt;'I-Baremo_Regulación_Lapesa'!$B$4:$B$8),--($I667&lt;='I-Baremo_Regulación_Lapesa'!$C$4:$C$8),'I-Baremo_Regulación_Lapesa'!$D$4:$D$8))</f>
        <v>357</v>
      </c>
      <c r="O667" s="78">
        <f t="shared" si="115"/>
        <v>510.00000000000006</v>
      </c>
      <c r="P667" s="112">
        <f t="shared" si="116"/>
        <v>5414</v>
      </c>
      <c r="Q667" s="74">
        <f t="shared" si="117"/>
        <v>7734.2857142857147</v>
      </c>
      <c r="R667" s="113">
        <f>INDEX('I-Baremo_Legalización'!$D$4:$D$100,MATCH($E667,'I-Baremo_Legalización'!$C$4:$C$100,0),1)</f>
        <v>1257.25</v>
      </c>
      <c r="S667" s="113" cm="1">
        <f t="array" ref="S667">+INDEX('I-Baremo_Acuerdo_Marco'!$F$2:$F$221,MATCH($C667&amp;$E667&amp;$G667,'I-Baremo_Acuerdo_Marco'!$C$2:$C$221&amp;'I-Baremo_Acuerdo_Marco'!$D$2:$D$221&amp;'I-Baremo_Acuerdo_Marco'!$E$2:$E$221,0))</f>
        <v>7087.6850000000013</v>
      </c>
      <c r="T667" s="112">
        <f t="shared" si="122"/>
        <v>13758.935000000001</v>
      </c>
      <c r="U667" s="116">
        <f t="shared" si="118"/>
        <v>16079.220714285715</v>
      </c>
      <c r="V667" s="74" t="str">
        <f t="shared" si="119"/>
        <v>AéreoD218,4</v>
      </c>
      <c r="W667" s="148">
        <f>+IF(AND($C667='C-Aux_CA'!$C$7,$D667='C-Aux_CA'!$C$5,$I667&gt;='C-Aux_CA'!$C$14,$H667&gt;='C-Aux_CA'!$C$15),1,0)</f>
        <v>1</v>
      </c>
      <c r="X667" s="148">
        <f t="shared" si="120"/>
        <v>1</v>
      </c>
      <c r="Y667" s="151" cm="1">
        <f t="array" ref="Y667">IF(W667=0,0,SUMPRODUCT(--($T667&gt;='C-BaremoVectorial'!$T$4:$T$1101),--(1=$W$4:$W$1101)))</f>
        <v>3</v>
      </c>
      <c r="Z667" s="151">
        <f t="shared" si="121"/>
        <v>0</v>
      </c>
      <c r="AA667" s="151" cm="1">
        <f t="array" ref="AA667">IF($W667=0,0,SUMPRODUCT(--(1=$W$4:$W$1101),--($U667&gt;='C-BaremoVectorial'!$U$4:$U$1101)))</f>
        <v>3</v>
      </c>
      <c r="AB667" s="21"/>
      <c r="AC667" s="21"/>
      <c r="AD667" s="21"/>
    </row>
    <row r="668" spans="1:30" ht="14.5" x14ac:dyDescent="0.35">
      <c r="A668" s="73">
        <f t="shared" si="123"/>
        <v>7</v>
      </c>
      <c r="B668" s="79" t="s">
        <v>20</v>
      </c>
      <c r="C668" s="79" t="s">
        <v>8244</v>
      </c>
      <c r="D668" s="79" t="s">
        <v>16</v>
      </c>
      <c r="E668" s="79" t="s">
        <v>27</v>
      </c>
      <c r="F668" s="183">
        <v>1</v>
      </c>
      <c r="G668" s="79" t="s">
        <v>8293</v>
      </c>
      <c r="H668" s="78">
        <v>8334</v>
      </c>
      <c r="I668" s="74" cm="1">
        <f t="array" ref="I668">+INDEX('I-Gasificación'!$G$5:$G$1100,MATCH($C668&amp;$D668&amp;$E668&amp;$G668,'I-Gasificación'!$C$5:$C$1100&amp;'I-Gasificación'!$D$5:$D$1100&amp;'I-Gasificación'!$E$5:$E$1100&amp;'I-Gasificación'!$F$5:$F$1100,0))</f>
        <v>273</v>
      </c>
      <c r="J668" s="112">
        <f>INDEX('I-Baremo_Depósitos_Lapesa'!$C:$C,MATCH($E668,'I-Baremo_Depósitos_Lapesa'!$B:$B,0),1)</f>
        <v>6078</v>
      </c>
      <c r="K668" s="78">
        <f t="shared" si="113"/>
        <v>8682.8571428571431</v>
      </c>
      <c r="L668" s="122">
        <f>INDEX('I-Baremo_VA_Lapesa'!$D$5:$K$66,MATCH($E668,'I-Baremo_VA_Lapesa'!$C$5:$C$66,0),MATCH($G668,'I-Baremo_VA_Lapesa'!$D$4:$K$4,0))</f>
        <v>0</v>
      </c>
      <c r="M668" s="123">
        <f t="shared" si="114"/>
        <v>0</v>
      </c>
      <c r="N668" s="113" cm="1">
        <f t="array" ref="N668">IF(AND($H668&lt;=4800,$I668&lt;=560),0,SUMPRODUCT(--($I668&gt;'I-Baremo_Regulación_Lapesa'!$B$4:$B$8),--($I668&lt;='I-Baremo_Regulación_Lapesa'!$C$4:$C$8),'I-Baremo_Regulación_Lapesa'!$D$4:$D$8))</f>
        <v>357</v>
      </c>
      <c r="O668" s="78">
        <f t="shared" si="115"/>
        <v>510.00000000000006</v>
      </c>
      <c r="P668" s="112">
        <f t="shared" si="116"/>
        <v>6435</v>
      </c>
      <c r="Q668" s="74">
        <f t="shared" si="117"/>
        <v>9192.8571428571431</v>
      </c>
      <c r="R668" s="113">
        <f>INDEX('I-Baremo_Legalización'!$D$4:$D$100,MATCH($E668,'I-Baremo_Legalización'!$C$4:$C$100,0),1)</f>
        <v>1257.25</v>
      </c>
      <c r="S668" s="113" cm="1">
        <f t="array" ref="S668">+INDEX('I-Baremo_Acuerdo_Marco'!$F$2:$F$221,MATCH($C668&amp;$E668&amp;$G668,'I-Baremo_Acuerdo_Marco'!$C$2:$C$221&amp;'I-Baremo_Acuerdo_Marco'!$D$2:$D$221&amp;'I-Baremo_Acuerdo_Marco'!$E$2:$E$221,0))</f>
        <v>7424.2850000000008</v>
      </c>
      <c r="T668" s="112">
        <f t="shared" si="122"/>
        <v>15116.535</v>
      </c>
      <c r="U668" s="116">
        <f t="shared" si="118"/>
        <v>17874.392142857145</v>
      </c>
      <c r="V668" s="74" t="str">
        <f t="shared" si="119"/>
        <v>AéreoD273</v>
      </c>
      <c r="W668" s="148">
        <f>+IF(AND($C668='C-Aux_CA'!$C$7,$D668='C-Aux_CA'!$C$5,$I668&gt;='C-Aux_CA'!$C$14,$H668&gt;='C-Aux_CA'!$C$15),1,0)</f>
        <v>1</v>
      </c>
      <c r="X668" s="148">
        <f t="shared" si="120"/>
        <v>1</v>
      </c>
      <c r="Y668" s="151" cm="1">
        <f t="array" ref="Y668">IF(W668=0,0,SUMPRODUCT(--($T668&gt;='C-BaremoVectorial'!$T$4:$T$1101),--(1=$W$4:$W$1101)))</f>
        <v>4</v>
      </c>
      <c r="Z668" s="151">
        <f t="shared" si="121"/>
        <v>0</v>
      </c>
      <c r="AA668" s="151" cm="1">
        <f t="array" ref="AA668">IF($W668=0,0,SUMPRODUCT(--(1=$W$4:$W$1101),--($U668&gt;='C-BaremoVectorial'!$U$4:$U$1101)))</f>
        <v>4</v>
      </c>
      <c r="AB668" s="21"/>
      <c r="AC668" s="21"/>
      <c r="AD668" s="21"/>
    </row>
    <row r="669" spans="1:30" ht="14.5" x14ac:dyDescent="0.35">
      <c r="A669" s="73">
        <f t="shared" si="123"/>
        <v>8</v>
      </c>
      <c r="B669" s="79" t="s">
        <v>20</v>
      </c>
      <c r="C669" s="79" t="s">
        <v>8244</v>
      </c>
      <c r="D669" s="79" t="s">
        <v>16</v>
      </c>
      <c r="E669" s="79" t="s">
        <v>28</v>
      </c>
      <c r="F669" s="183">
        <v>1</v>
      </c>
      <c r="G669" s="79" t="s">
        <v>8293</v>
      </c>
      <c r="H669" s="78">
        <v>10000</v>
      </c>
      <c r="I669" s="74" cm="1">
        <f t="array" ref="I669">+INDEX('I-Gasificación'!$G$5:$G$1100,MATCH($C669&amp;$D669&amp;$E669&amp;$G669,'I-Gasificación'!$C$5:$C$1100&amp;'I-Gasificación'!$D$5:$D$1100&amp;'I-Gasificación'!$E$5:$E$1100&amp;'I-Gasificación'!$F$5:$F$1100,0))</f>
        <v>266</v>
      </c>
      <c r="J669" s="112">
        <f>INDEX('I-Baremo_Depósitos_Lapesa'!$C:$C,MATCH($E669,'I-Baremo_Depósitos_Lapesa'!$B:$B,0),1)</f>
        <v>8595</v>
      </c>
      <c r="K669" s="78">
        <f t="shared" si="113"/>
        <v>12278.571428571429</v>
      </c>
      <c r="L669" s="122">
        <f>INDEX('I-Baremo_VA_Lapesa'!$D$5:$K$66,MATCH($E669,'I-Baremo_VA_Lapesa'!$C$5:$C$66,0),MATCH($G669,'I-Baremo_VA_Lapesa'!$D$4:$K$4,0))</f>
        <v>0</v>
      </c>
      <c r="M669" s="123">
        <f t="shared" si="114"/>
        <v>0</v>
      </c>
      <c r="N669" s="113" cm="1">
        <f t="array" ref="N669">IF(AND($H669&lt;=4800,$I669&lt;=560),0,SUMPRODUCT(--($I669&gt;'I-Baremo_Regulación_Lapesa'!$B$4:$B$8),--($I669&lt;='I-Baremo_Regulación_Lapesa'!$C$4:$C$8),'I-Baremo_Regulación_Lapesa'!$D$4:$D$8))</f>
        <v>357</v>
      </c>
      <c r="O669" s="78">
        <f t="shared" si="115"/>
        <v>510.00000000000006</v>
      </c>
      <c r="P669" s="112">
        <f t="shared" si="116"/>
        <v>8952</v>
      </c>
      <c r="Q669" s="74">
        <f t="shared" si="117"/>
        <v>12788.571428571429</v>
      </c>
      <c r="R669" s="113">
        <f>INDEX('I-Baremo_Legalización'!$D$4:$D$100,MATCH($E669,'I-Baremo_Legalización'!$C$4:$C$100,0),1)</f>
        <v>1257.25</v>
      </c>
      <c r="S669" s="113" cm="1">
        <f t="array" ref="S669">+INDEX('I-Baremo_Acuerdo_Marco'!$F$2:$F$221,MATCH($C669&amp;$E669&amp;$G669,'I-Baremo_Acuerdo_Marco'!$C$2:$C$221&amp;'I-Baremo_Acuerdo_Marco'!$D$2:$D$221&amp;'I-Baremo_Acuerdo_Marco'!$E$2:$E$221,0))</f>
        <v>8052.3850000000011</v>
      </c>
      <c r="T669" s="112">
        <f t="shared" si="122"/>
        <v>18261.635000000002</v>
      </c>
      <c r="U669" s="116">
        <f t="shared" si="118"/>
        <v>22098.20642857143</v>
      </c>
      <c r="V669" s="74" t="str">
        <f t="shared" si="119"/>
        <v>AéreoD266</v>
      </c>
      <c r="W669" s="148">
        <f>+IF(AND($C669='C-Aux_CA'!$C$7,$D669='C-Aux_CA'!$C$5,$I669&gt;='C-Aux_CA'!$C$14,$H669&gt;='C-Aux_CA'!$C$15),1,0)</f>
        <v>1</v>
      </c>
      <c r="X669" s="148">
        <f t="shared" si="120"/>
        <v>1</v>
      </c>
      <c r="Y669" s="151" cm="1">
        <f t="array" ref="Y669">IF(W669=0,0,SUMPRODUCT(--($T669&gt;='C-BaremoVectorial'!$T$4:$T$1101),--(1=$W$4:$W$1101)))</f>
        <v>5</v>
      </c>
      <c r="Z669" s="151">
        <f t="shared" si="121"/>
        <v>0</v>
      </c>
      <c r="AA669" s="151" cm="1">
        <f t="array" ref="AA669">IF($W669=0,0,SUMPRODUCT(--(1=$W$4:$W$1101),--($U669&gt;='C-BaremoVectorial'!$U$4:$U$1101)))</f>
        <v>5</v>
      </c>
      <c r="AB669" s="21"/>
      <c r="AC669" s="21"/>
      <c r="AD669" s="21"/>
    </row>
    <row r="670" spans="1:30" ht="14.5" x14ac:dyDescent="0.35">
      <c r="A670" s="73">
        <f t="shared" si="123"/>
        <v>9</v>
      </c>
      <c r="B670" s="79" t="s">
        <v>20</v>
      </c>
      <c r="C670" s="79" t="s">
        <v>8244</v>
      </c>
      <c r="D670" s="79" t="s">
        <v>16</v>
      </c>
      <c r="E670" s="79" t="s">
        <v>29</v>
      </c>
      <c r="F670" s="183">
        <v>1</v>
      </c>
      <c r="G670" s="79" t="s">
        <v>8293</v>
      </c>
      <c r="H670" s="78">
        <v>13000</v>
      </c>
      <c r="I670" s="74" cm="1">
        <f t="array" ref="I670">+INDEX('I-Gasificación'!$G$5:$G$1100,MATCH($C670&amp;$D670&amp;$E670&amp;$G670,'I-Gasificación'!$C$5:$C$1100&amp;'I-Gasificación'!$D$5:$D$1100&amp;'I-Gasificación'!$E$5:$E$1100&amp;'I-Gasificación'!$F$5:$F$1100,0))</f>
        <v>350</v>
      </c>
      <c r="J670" s="112">
        <f>INDEX('I-Baremo_Depósitos_Lapesa'!$C:$C,MATCH($E670,'I-Baremo_Depósitos_Lapesa'!$B:$B,0),1)</f>
        <v>10510</v>
      </c>
      <c r="K670" s="78">
        <f t="shared" si="113"/>
        <v>15014.285714285716</v>
      </c>
      <c r="L670" s="122">
        <f>INDEX('I-Baremo_VA_Lapesa'!$D$5:$K$66,MATCH($E670,'I-Baremo_VA_Lapesa'!$C$5:$C$66,0),MATCH($G670,'I-Baremo_VA_Lapesa'!$D$4:$K$4,0))</f>
        <v>0</v>
      </c>
      <c r="M670" s="123">
        <f t="shared" si="114"/>
        <v>0</v>
      </c>
      <c r="N670" s="113" cm="1">
        <f t="array" ref="N670">IF(AND($H670&lt;=4800,$I670&lt;=560),0,SUMPRODUCT(--($I670&gt;'I-Baremo_Regulación_Lapesa'!$B$4:$B$8),--($I670&lt;='I-Baremo_Regulación_Lapesa'!$C$4:$C$8),'I-Baremo_Regulación_Lapesa'!$D$4:$D$8))</f>
        <v>357</v>
      </c>
      <c r="O670" s="78">
        <f t="shared" si="115"/>
        <v>510.00000000000006</v>
      </c>
      <c r="P670" s="112">
        <f t="shared" si="116"/>
        <v>10867</v>
      </c>
      <c r="Q670" s="74">
        <f t="shared" si="117"/>
        <v>15524.285714285716</v>
      </c>
      <c r="R670" s="113">
        <f>INDEX('I-Baremo_Legalización'!$D$4:$D$100,MATCH($E670,'I-Baremo_Legalización'!$C$4:$C$100,0),1)</f>
        <v>1257.25</v>
      </c>
      <c r="S670" s="113" cm="1">
        <f t="array" ref="S670">+INDEX('I-Baremo_Acuerdo_Marco'!$F$2:$F$221,MATCH($C670&amp;$E670&amp;$G670,'I-Baremo_Acuerdo_Marco'!$C$2:$C$221&amp;'I-Baremo_Acuerdo_Marco'!$D$2:$D$221&amp;'I-Baremo_Acuerdo_Marco'!$E$2:$E$221,0))</f>
        <v>8648.5850000000009</v>
      </c>
      <c r="T670" s="112">
        <f t="shared" si="122"/>
        <v>20772.834999999999</v>
      </c>
      <c r="U670" s="116">
        <f t="shared" si="118"/>
        <v>25430.120714285717</v>
      </c>
      <c r="V670" s="74" t="str">
        <f t="shared" si="119"/>
        <v>AéreoD350</v>
      </c>
      <c r="W670" s="148">
        <f>+IF(AND($C670='C-Aux_CA'!$C$7,$D670='C-Aux_CA'!$C$5,$I670&gt;='C-Aux_CA'!$C$14,$H670&gt;='C-Aux_CA'!$C$15),1,0)</f>
        <v>1</v>
      </c>
      <c r="X670" s="148">
        <f t="shared" si="120"/>
        <v>1</v>
      </c>
      <c r="Y670" s="151" cm="1">
        <f t="array" ref="Y670">IF(W670=0,0,SUMPRODUCT(--($T670&gt;='C-BaremoVectorial'!$T$4:$T$1101),--(1=$W$4:$W$1101)))</f>
        <v>6</v>
      </c>
      <c r="Z670" s="151">
        <f t="shared" si="121"/>
        <v>0</v>
      </c>
      <c r="AA670" s="151" cm="1">
        <f t="array" ref="AA670">IF($W670=0,0,SUMPRODUCT(--(1=$W$4:$W$1101),--($U670&gt;='C-BaremoVectorial'!$U$4:$U$1101)))</f>
        <v>6</v>
      </c>
      <c r="AB670" s="21"/>
      <c r="AC670" s="21"/>
      <c r="AD670" s="21"/>
    </row>
    <row r="671" spans="1:30" ht="14.5" x14ac:dyDescent="0.35">
      <c r="A671" s="73">
        <f t="shared" si="123"/>
        <v>10</v>
      </c>
      <c r="B671" s="79" t="s">
        <v>20</v>
      </c>
      <c r="C671" s="79" t="s">
        <v>8244</v>
      </c>
      <c r="D671" s="79" t="s">
        <v>16</v>
      </c>
      <c r="E671" s="79" t="s">
        <v>30</v>
      </c>
      <c r="F671" s="183">
        <v>1</v>
      </c>
      <c r="G671" s="79" t="s">
        <v>8293</v>
      </c>
      <c r="H671" s="78">
        <v>16000</v>
      </c>
      <c r="I671" s="74" cm="1">
        <f t="array" ref="I671">+INDEX('I-Gasificación'!$G$5:$G$1100,MATCH($C671&amp;$D671&amp;$E671&amp;$G671,'I-Gasificación'!$C$5:$C$1100&amp;'I-Gasificación'!$D$5:$D$1100&amp;'I-Gasificación'!$E$5:$E$1100&amp;'I-Gasificación'!$F$5:$F$1100,0))</f>
        <v>420</v>
      </c>
      <c r="J671" s="112">
        <f>INDEX('I-Baremo_Depósitos_Lapesa'!$C:$C,MATCH($E671,'I-Baremo_Depósitos_Lapesa'!$B:$B,0),1)</f>
        <v>12792</v>
      </c>
      <c r="K671" s="78">
        <f t="shared" si="113"/>
        <v>18274.285714285714</v>
      </c>
      <c r="L671" s="122">
        <f>INDEX('I-Baremo_VA_Lapesa'!$D$5:$K$66,MATCH($E671,'I-Baremo_VA_Lapesa'!$C$5:$C$66,0),MATCH($G671,'I-Baremo_VA_Lapesa'!$D$4:$K$4,0))</f>
        <v>0</v>
      </c>
      <c r="M671" s="123">
        <f t="shared" si="114"/>
        <v>0</v>
      </c>
      <c r="N671" s="113" cm="1">
        <f t="array" ref="N671">IF(AND($H671&lt;=4800,$I671&lt;=560),0,SUMPRODUCT(--($I671&gt;'I-Baremo_Regulación_Lapesa'!$B$4:$B$8),--($I671&lt;='I-Baremo_Regulación_Lapesa'!$C$4:$C$8),'I-Baremo_Regulación_Lapesa'!$D$4:$D$8))</f>
        <v>357</v>
      </c>
      <c r="O671" s="78">
        <f t="shared" si="115"/>
        <v>510.00000000000006</v>
      </c>
      <c r="P671" s="112">
        <f t="shared" si="116"/>
        <v>13149</v>
      </c>
      <c r="Q671" s="74">
        <f t="shared" si="117"/>
        <v>18784.285714285714</v>
      </c>
      <c r="R671" s="113">
        <f>INDEX('I-Baremo_Legalización'!$D$4:$D$100,MATCH($E671,'I-Baremo_Legalización'!$C$4:$C$100,0),1)</f>
        <v>2038.3500000000001</v>
      </c>
      <c r="S671" s="113" cm="1">
        <f t="array" ref="S671">+INDEX('I-Baremo_Acuerdo_Marco'!$F$2:$F$221,MATCH($C671&amp;$E671&amp;$G671,'I-Baremo_Acuerdo_Marco'!$C$2:$C$221&amp;'I-Baremo_Acuerdo_Marco'!$D$2:$D$221&amp;'I-Baremo_Acuerdo_Marco'!$E$2:$E$221,0))</f>
        <v>9757.0110000000004</v>
      </c>
      <c r="T671" s="112">
        <f t="shared" si="122"/>
        <v>24944.361000000001</v>
      </c>
      <c r="U671" s="116">
        <f t="shared" si="118"/>
        <v>30579.646714285715</v>
      </c>
      <c r="V671" s="74" t="str">
        <f t="shared" si="119"/>
        <v>AéreoD420</v>
      </c>
      <c r="W671" s="148">
        <f>+IF(AND($C671='C-Aux_CA'!$C$7,$D671='C-Aux_CA'!$C$5,$I671&gt;='C-Aux_CA'!$C$14,$H671&gt;='C-Aux_CA'!$C$15),1,0)</f>
        <v>1</v>
      </c>
      <c r="X671" s="148">
        <f t="shared" si="120"/>
        <v>1</v>
      </c>
      <c r="Y671" s="151" cm="1">
        <f t="array" ref="Y671">IF(W671=0,0,SUMPRODUCT(--($T671&gt;='C-BaremoVectorial'!$T$4:$T$1101),--(1=$W$4:$W$1101)))</f>
        <v>9</v>
      </c>
      <c r="Z671" s="151">
        <f t="shared" si="121"/>
        <v>1</v>
      </c>
      <c r="AA671" s="151" cm="1">
        <f t="array" ref="AA671">IF($W671=0,0,SUMPRODUCT(--(1=$W$4:$W$1101),--($U671&gt;='C-BaremoVectorial'!$U$4:$U$1101)))</f>
        <v>8</v>
      </c>
      <c r="AB671" s="21"/>
      <c r="AC671" s="21"/>
      <c r="AD671" s="21"/>
    </row>
    <row r="672" spans="1:30" ht="14.5" x14ac:dyDescent="0.35">
      <c r="A672" s="73">
        <f t="shared" si="123"/>
        <v>11</v>
      </c>
      <c r="B672" s="79" t="s">
        <v>20</v>
      </c>
      <c r="C672" s="79" t="s">
        <v>8244</v>
      </c>
      <c r="D672" s="79" t="s">
        <v>16</v>
      </c>
      <c r="E672" s="79" t="s">
        <v>31</v>
      </c>
      <c r="F672" s="183">
        <v>1</v>
      </c>
      <c r="G672" s="79" t="s">
        <v>8293</v>
      </c>
      <c r="H672" s="78">
        <v>19000</v>
      </c>
      <c r="I672" s="74" cm="1">
        <f t="array" ref="I672">+INDEX('I-Gasificación'!$G$5:$G$1100,MATCH($C672&amp;$D672&amp;$E672&amp;$G672,'I-Gasificación'!$C$5:$C$1100&amp;'I-Gasificación'!$D$5:$D$1100&amp;'I-Gasificación'!$E$5:$E$1100&amp;'I-Gasificación'!$F$5:$F$1100,0))</f>
        <v>490</v>
      </c>
      <c r="J672" s="112">
        <f>INDEX('I-Baremo_Depósitos_Lapesa'!$C:$C,MATCH($E672,'I-Baremo_Depósitos_Lapesa'!$B:$B,0),1)</f>
        <v>13916</v>
      </c>
      <c r="K672" s="78">
        <f t="shared" si="113"/>
        <v>19880</v>
      </c>
      <c r="L672" s="122">
        <f>INDEX('I-Baremo_VA_Lapesa'!$D$5:$K$66,MATCH($E672,'I-Baremo_VA_Lapesa'!$C$5:$C$66,0),MATCH($G672,'I-Baremo_VA_Lapesa'!$D$4:$K$4,0))</f>
        <v>0</v>
      </c>
      <c r="M672" s="123">
        <f t="shared" si="114"/>
        <v>0</v>
      </c>
      <c r="N672" s="113" cm="1">
        <f t="array" ref="N672">IF(AND($H672&lt;=4800,$I672&lt;=560),0,SUMPRODUCT(--($I672&gt;'I-Baremo_Regulación_Lapesa'!$B$4:$B$8),--($I672&lt;='I-Baremo_Regulación_Lapesa'!$C$4:$C$8),'I-Baremo_Regulación_Lapesa'!$D$4:$D$8))</f>
        <v>357</v>
      </c>
      <c r="O672" s="78">
        <f t="shared" si="115"/>
        <v>510.00000000000006</v>
      </c>
      <c r="P672" s="112">
        <f t="shared" si="116"/>
        <v>14273</v>
      </c>
      <c r="Q672" s="74">
        <f t="shared" si="117"/>
        <v>20390</v>
      </c>
      <c r="R672" s="113">
        <f>INDEX('I-Baremo_Legalización'!$D$4:$D$100,MATCH($E672,'I-Baremo_Legalización'!$C$4:$C$100,0),1)</f>
        <v>2038.3500000000001</v>
      </c>
      <c r="S672" s="113" cm="1">
        <f t="array" ref="S672">+INDEX('I-Baremo_Acuerdo_Marco'!$F$2:$F$221,MATCH($C672&amp;$E672&amp;$G672,'I-Baremo_Acuerdo_Marco'!$C$2:$C$221&amp;'I-Baremo_Acuerdo_Marco'!$D$2:$D$221&amp;'I-Baremo_Acuerdo_Marco'!$E$2:$E$221,0))</f>
        <v>11217.811000000002</v>
      </c>
      <c r="T672" s="112">
        <f t="shared" si="122"/>
        <v>27529.161</v>
      </c>
      <c r="U672" s="116">
        <f t="shared" si="118"/>
        <v>33646.161</v>
      </c>
      <c r="V672" s="74" t="str">
        <f t="shared" si="119"/>
        <v>AéreoD490</v>
      </c>
      <c r="W672" s="148">
        <f>+IF(AND($C672='C-Aux_CA'!$C$7,$D672='C-Aux_CA'!$C$5,$I672&gt;='C-Aux_CA'!$C$14,$H672&gt;='C-Aux_CA'!$C$15),1,0)</f>
        <v>1</v>
      </c>
      <c r="X672" s="148">
        <f t="shared" si="120"/>
        <v>1</v>
      </c>
      <c r="Y672" s="151" cm="1">
        <f t="array" ref="Y672">IF(W672=0,0,SUMPRODUCT(--($T672&gt;='C-BaremoVectorial'!$T$4:$T$1101),--(1=$W$4:$W$1101)))</f>
        <v>11</v>
      </c>
      <c r="Z672" s="151">
        <f t="shared" si="121"/>
        <v>1</v>
      </c>
      <c r="AA672" s="151" cm="1">
        <f t="array" ref="AA672">IF($W672=0,0,SUMPRODUCT(--(1=$W$4:$W$1101),--($U672&gt;='C-BaremoVectorial'!$U$4:$U$1101)))</f>
        <v>10</v>
      </c>
      <c r="AB672" s="21"/>
      <c r="AC672" s="21"/>
      <c r="AD672" s="21"/>
    </row>
    <row r="673" spans="1:30" ht="14.5" x14ac:dyDescent="0.35">
      <c r="A673" s="73">
        <f t="shared" si="123"/>
        <v>12</v>
      </c>
      <c r="B673" s="79" t="s">
        <v>20</v>
      </c>
      <c r="C673" s="79" t="s">
        <v>8244</v>
      </c>
      <c r="D673" s="79" t="s">
        <v>16</v>
      </c>
      <c r="E673" s="79" t="s">
        <v>32</v>
      </c>
      <c r="F673" s="183">
        <v>1</v>
      </c>
      <c r="G673" s="79" t="s">
        <v>8293</v>
      </c>
      <c r="H673" s="78">
        <v>22000</v>
      </c>
      <c r="I673" s="74" cm="1">
        <f t="array" ref="I673">+INDEX('I-Gasificación'!$G$5:$G$1100,MATCH($C673&amp;$D673&amp;$E673&amp;$G673,'I-Gasificación'!$C$5:$C$1100&amp;'I-Gasificación'!$D$5:$D$1100&amp;'I-Gasificación'!$E$5:$E$1100&amp;'I-Gasificación'!$F$5:$F$1100,0))</f>
        <v>560</v>
      </c>
      <c r="J673" s="112">
        <f>INDEX('I-Baremo_Depósitos_Lapesa'!$C:$C,MATCH($E673,'I-Baremo_Depósitos_Lapesa'!$B:$B,0),1)</f>
        <v>17932</v>
      </c>
      <c r="K673" s="78">
        <f t="shared" si="113"/>
        <v>25617.142857142859</v>
      </c>
      <c r="L673" s="122">
        <f>INDEX('I-Baremo_VA_Lapesa'!$D$5:$K$66,MATCH($E673,'I-Baremo_VA_Lapesa'!$C$5:$C$66,0),MATCH($G673,'I-Baremo_VA_Lapesa'!$D$4:$K$4,0))</f>
        <v>0</v>
      </c>
      <c r="M673" s="123">
        <f t="shared" si="114"/>
        <v>0</v>
      </c>
      <c r="N673" s="113" cm="1">
        <f t="array" ref="N673">IF(AND($H673&lt;=4800,$I673&lt;=560),0,SUMPRODUCT(--($I673&gt;'I-Baremo_Regulación_Lapesa'!$B$4:$B$8),--($I673&lt;='I-Baremo_Regulación_Lapesa'!$C$4:$C$8),'I-Baremo_Regulación_Lapesa'!$D$4:$D$8))</f>
        <v>357</v>
      </c>
      <c r="O673" s="78">
        <f t="shared" si="115"/>
        <v>510.00000000000006</v>
      </c>
      <c r="P673" s="112">
        <f t="shared" si="116"/>
        <v>18289</v>
      </c>
      <c r="Q673" s="74">
        <f t="shared" si="117"/>
        <v>26127.142857142859</v>
      </c>
      <c r="R673" s="113">
        <f>INDEX('I-Baremo_Legalización'!$D$4:$D$100,MATCH($E673,'I-Baremo_Legalización'!$C$4:$C$100,0),1)</f>
        <v>2038.3500000000001</v>
      </c>
      <c r="S673" s="113" cm="1">
        <f t="array" ref="S673">+INDEX('I-Baremo_Acuerdo_Marco'!$F$2:$F$221,MATCH($C673&amp;$E673&amp;$G673,'I-Baremo_Acuerdo_Marco'!$C$2:$C$221&amp;'I-Baremo_Acuerdo_Marco'!$D$2:$D$221&amp;'I-Baremo_Acuerdo_Marco'!$E$2:$E$221,0))</f>
        <v>11990.011</v>
      </c>
      <c r="T673" s="112">
        <f t="shared" si="122"/>
        <v>32317.360999999997</v>
      </c>
      <c r="U673" s="116">
        <f t="shared" si="118"/>
        <v>40155.503857142859</v>
      </c>
      <c r="V673" s="74" t="str">
        <f t="shared" si="119"/>
        <v>AéreoD560</v>
      </c>
      <c r="W673" s="148">
        <f>+IF(AND($C673='C-Aux_CA'!$C$7,$D673='C-Aux_CA'!$C$5,$I673&gt;='C-Aux_CA'!$C$14,$H673&gt;='C-Aux_CA'!$C$15),1,0)</f>
        <v>1</v>
      </c>
      <c r="X673" s="148">
        <f t="shared" si="120"/>
        <v>1</v>
      </c>
      <c r="Y673" s="151" cm="1">
        <f t="array" ref="Y673">IF(W673=0,0,SUMPRODUCT(--($T673&gt;='C-BaremoVectorial'!$T$4:$T$1101),--(1=$W$4:$W$1101)))</f>
        <v>13</v>
      </c>
      <c r="Z673" s="151">
        <f t="shared" si="121"/>
        <v>0</v>
      </c>
      <c r="AA673" s="151" cm="1">
        <f t="array" ref="AA673">IF($W673=0,0,SUMPRODUCT(--(1=$W$4:$W$1101),--($U673&gt;='C-BaremoVectorial'!$U$4:$U$1101)))</f>
        <v>13</v>
      </c>
      <c r="AB673" s="21"/>
      <c r="AC673" s="21"/>
      <c r="AD673" s="21"/>
    </row>
    <row r="674" spans="1:30" ht="14.5" x14ac:dyDescent="0.35">
      <c r="A674" s="73">
        <f t="shared" si="123"/>
        <v>13</v>
      </c>
      <c r="B674" s="79" t="s">
        <v>20</v>
      </c>
      <c r="C674" s="79" t="s">
        <v>8244</v>
      </c>
      <c r="D674" s="79" t="s">
        <v>16</v>
      </c>
      <c r="E674" s="79" t="s">
        <v>33</v>
      </c>
      <c r="F674" s="183">
        <v>1</v>
      </c>
      <c r="G674" s="79" t="s">
        <v>8293</v>
      </c>
      <c r="H674" s="78">
        <v>24000</v>
      </c>
      <c r="I674" s="74" cm="1">
        <f t="array" ref="I674">+INDEX('I-Gasificación'!$G$5:$G$1100,MATCH($C674&amp;$D674&amp;$E674&amp;$G674,'I-Gasificación'!$C$5:$C$1100&amp;'I-Gasificación'!$D$5:$D$1100&amp;'I-Gasificación'!$E$5:$E$1100&amp;'I-Gasificación'!$F$5:$F$1100,0))</f>
        <v>546</v>
      </c>
      <c r="J674" s="112">
        <f>INDEX('I-Baremo_Depósitos_Lapesa'!$C:$C,MATCH($E674,'I-Baremo_Depósitos_Lapesa'!$B:$B,0),1)</f>
        <v>20449</v>
      </c>
      <c r="K674" s="78">
        <f t="shared" si="113"/>
        <v>29212.857142857145</v>
      </c>
      <c r="L674" s="122">
        <f>INDEX('I-Baremo_VA_Lapesa'!$D$5:$K$66,MATCH($E674,'I-Baremo_VA_Lapesa'!$C$5:$C$66,0),MATCH($G674,'I-Baremo_VA_Lapesa'!$D$4:$K$4,0))</f>
        <v>0</v>
      </c>
      <c r="M674" s="123">
        <f t="shared" si="114"/>
        <v>0</v>
      </c>
      <c r="N674" s="113" cm="1">
        <f t="array" ref="N674">IF(AND($H674&lt;=4800,$I674&lt;=560),0,SUMPRODUCT(--($I674&gt;'I-Baremo_Regulación_Lapesa'!$B$4:$B$8),--($I674&lt;='I-Baremo_Regulación_Lapesa'!$C$4:$C$8),'I-Baremo_Regulación_Lapesa'!$D$4:$D$8))</f>
        <v>357</v>
      </c>
      <c r="O674" s="78">
        <f t="shared" si="115"/>
        <v>510.00000000000006</v>
      </c>
      <c r="P674" s="112">
        <f t="shared" si="116"/>
        <v>20806</v>
      </c>
      <c r="Q674" s="74">
        <f t="shared" si="117"/>
        <v>29722.857142857145</v>
      </c>
      <c r="R674" s="113">
        <f>INDEX('I-Baremo_Legalización'!$D$4:$D$100,MATCH($E674,'I-Baremo_Legalización'!$C$4:$C$100,0),1)</f>
        <v>2038.3500000000001</v>
      </c>
      <c r="S674" s="113" cm="1">
        <f t="array" ref="S674">+INDEX('I-Baremo_Acuerdo_Marco'!$F$2:$F$221,MATCH($C674&amp;$E674&amp;$G674,'I-Baremo_Acuerdo_Marco'!$C$2:$C$221&amp;'I-Baremo_Acuerdo_Marco'!$D$2:$D$221&amp;'I-Baremo_Acuerdo_Marco'!$E$2:$E$221,0))</f>
        <v>12177.011</v>
      </c>
      <c r="T674" s="112">
        <f t="shared" si="122"/>
        <v>35021.360999999997</v>
      </c>
      <c r="U674" s="116">
        <f t="shared" si="118"/>
        <v>43938.218142857142</v>
      </c>
      <c r="V674" s="74" t="str">
        <f t="shared" si="119"/>
        <v>AéreoD546</v>
      </c>
      <c r="W674" s="148">
        <f>+IF(AND($C674='C-Aux_CA'!$C$7,$D674='C-Aux_CA'!$C$5,$I674&gt;='C-Aux_CA'!$C$14,$H674&gt;='C-Aux_CA'!$C$15),1,0)</f>
        <v>1</v>
      </c>
      <c r="X674" s="148">
        <f t="shared" si="120"/>
        <v>1</v>
      </c>
      <c r="Y674" s="151" cm="1">
        <f t="array" ref="Y674">IF(W674=0,0,SUMPRODUCT(--($T674&gt;='C-BaremoVectorial'!$T$4:$T$1101),--(1=$W$4:$W$1101)))</f>
        <v>16</v>
      </c>
      <c r="Z674" s="151">
        <f t="shared" si="121"/>
        <v>1</v>
      </c>
      <c r="AA674" s="151" cm="1">
        <f t="array" ref="AA674">IF($W674=0,0,SUMPRODUCT(--(1=$W$4:$W$1101),--($U674&gt;='C-BaremoVectorial'!$U$4:$U$1101)))</f>
        <v>15</v>
      </c>
      <c r="AB674" s="21"/>
      <c r="AC674" s="21"/>
      <c r="AD674" s="21"/>
    </row>
    <row r="675" spans="1:30" ht="14.5" x14ac:dyDescent="0.35">
      <c r="A675" s="73">
        <f t="shared" si="123"/>
        <v>14</v>
      </c>
      <c r="B675" s="79" t="s">
        <v>20</v>
      </c>
      <c r="C675" s="79" t="s">
        <v>8244</v>
      </c>
      <c r="D675" s="79" t="s">
        <v>16</v>
      </c>
      <c r="E675" s="79" t="s">
        <v>34</v>
      </c>
      <c r="F675" s="183">
        <v>1</v>
      </c>
      <c r="G675" s="79" t="s">
        <v>8293</v>
      </c>
      <c r="H675" s="78">
        <v>29000</v>
      </c>
      <c r="I675" s="74" cm="1">
        <f t="array" ref="I675">+INDEX('I-Gasificación'!$G$5:$G$1100,MATCH($C675&amp;$D675&amp;$E675&amp;$G675,'I-Gasificación'!$C$5:$C$1100&amp;'I-Gasificación'!$D$5:$D$1100&amp;'I-Gasificación'!$E$5:$E$1100&amp;'I-Gasificación'!$F$5:$F$1100,0))</f>
        <v>644</v>
      </c>
      <c r="J675" s="112">
        <f>INDEX('I-Baremo_Depósitos_Lapesa'!$C:$C,MATCH($E675,'I-Baremo_Depósitos_Lapesa'!$B:$B,0),1)</f>
        <v>22724</v>
      </c>
      <c r="K675" s="78">
        <f t="shared" si="113"/>
        <v>32462.857142857145</v>
      </c>
      <c r="L675" s="122">
        <f>INDEX('I-Baremo_VA_Lapesa'!$D$5:$K$66,MATCH($E675,'I-Baremo_VA_Lapesa'!$C$5:$C$66,0),MATCH($G675,'I-Baremo_VA_Lapesa'!$D$4:$K$4,0))</f>
        <v>0</v>
      </c>
      <c r="M675" s="123">
        <f t="shared" si="114"/>
        <v>0</v>
      </c>
      <c r="N675" s="113" cm="1">
        <f t="array" ref="N675">IF(AND($H675&lt;=4800,$I675&lt;=560),0,SUMPRODUCT(--($I675&gt;'I-Baremo_Regulación_Lapesa'!$B$4:$B$8),--($I675&lt;='I-Baremo_Regulación_Lapesa'!$C$4:$C$8),'I-Baremo_Regulación_Lapesa'!$D$4:$D$8))</f>
        <v>357</v>
      </c>
      <c r="O675" s="78">
        <f t="shared" si="115"/>
        <v>510.00000000000006</v>
      </c>
      <c r="P675" s="112">
        <f t="shared" si="116"/>
        <v>23081</v>
      </c>
      <c r="Q675" s="74">
        <f t="shared" si="117"/>
        <v>32972.857142857145</v>
      </c>
      <c r="R675" s="113">
        <f>INDEX('I-Baremo_Legalización'!$D$4:$D$100,MATCH($E675,'I-Baremo_Legalización'!$C$4:$C$100,0),1)</f>
        <v>2038.3500000000001</v>
      </c>
      <c r="S675" s="113" cm="1">
        <f t="array" ref="S675">+INDEX('I-Baremo_Acuerdo_Marco'!$F$2:$F$221,MATCH($C675&amp;$E675&amp;$G675,'I-Baremo_Acuerdo_Marco'!$C$2:$C$221&amp;'I-Baremo_Acuerdo_Marco'!$D$2:$D$221&amp;'I-Baremo_Acuerdo_Marco'!$E$2:$E$221,0))</f>
        <v>12862.311000000002</v>
      </c>
      <c r="T675" s="112">
        <f t="shared" si="122"/>
        <v>37981.661</v>
      </c>
      <c r="U675" s="116">
        <f t="shared" si="118"/>
        <v>47873.518142857145</v>
      </c>
      <c r="V675" s="74" t="str">
        <f t="shared" si="119"/>
        <v>AéreoD644</v>
      </c>
      <c r="W675" s="148">
        <f>+IF(AND($C675='C-Aux_CA'!$C$7,$D675='C-Aux_CA'!$C$5,$I675&gt;='C-Aux_CA'!$C$14,$H675&gt;='C-Aux_CA'!$C$15),1,0)</f>
        <v>1</v>
      </c>
      <c r="X675" s="148">
        <f t="shared" si="120"/>
        <v>1</v>
      </c>
      <c r="Y675" s="151" cm="1">
        <f t="array" ref="Y675">IF(W675=0,0,SUMPRODUCT(--($T675&gt;='C-BaremoVectorial'!$T$4:$T$1101),--(1=$W$4:$W$1101)))</f>
        <v>20</v>
      </c>
      <c r="Z675" s="151">
        <f t="shared" si="121"/>
        <v>1</v>
      </c>
      <c r="AA675" s="151" cm="1">
        <f t="array" ref="AA675">IF($W675=0,0,SUMPRODUCT(--(1=$W$4:$W$1101),--($U675&gt;='C-BaremoVectorial'!$U$4:$U$1101)))</f>
        <v>19</v>
      </c>
      <c r="AB675" s="21"/>
      <c r="AC675" s="21"/>
      <c r="AD675" s="21"/>
    </row>
    <row r="676" spans="1:30" ht="14.5" x14ac:dyDescent="0.35">
      <c r="A676" s="73">
        <f t="shared" si="123"/>
        <v>15</v>
      </c>
      <c r="B676" s="79" t="s">
        <v>20</v>
      </c>
      <c r="C676" s="79" t="s">
        <v>8244</v>
      </c>
      <c r="D676" s="79" t="s">
        <v>16</v>
      </c>
      <c r="E676" s="79" t="s">
        <v>35</v>
      </c>
      <c r="F676" s="183">
        <v>1</v>
      </c>
      <c r="G676" s="79" t="s">
        <v>8293</v>
      </c>
      <c r="H676" s="78">
        <v>34000</v>
      </c>
      <c r="I676" s="74" cm="1">
        <f t="array" ref="I676">+INDEX('I-Gasificación'!$G$5:$G$1100,MATCH($C676&amp;$D676&amp;$E676&amp;$G676,'I-Gasificación'!$C$5:$C$1100&amp;'I-Gasificación'!$D$5:$D$1100&amp;'I-Gasificación'!$E$5:$E$1100&amp;'I-Gasificación'!$F$5:$F$1100,0))</f>
        <v>742</v>
      </c>
      <c r="J676" s="112">
        <f>INDEX('I-Baremo_Depósitos_Lapesa'!$C:$C,MATCH($E676,'I-Baremo_Depósitos_Lapesa'!$B:$B,0),1)</f>
        <v>25239</v>
      </c>
      <c r="K676" s="78">
        <f t="shared" si="113"/>
        <v>36055.71428571429</v>
      </c>
      <c r="L676" s="122">
        <f>INDEX('I-Baremo_VA_Lapesa'!$D$5:$K$66,MATCH($E676,'I-Baremo_VA_Lapesa'!$C$5:$C$66,0),MATCH($G676,'I-Baremo_VA_Lapesa'!$D$4:$K$4,0))</f>
        <v>0</v>
      </c>
      <c r="M676" s="123">
        <f t="shared" si="114"/>
        <v>0</v>
      </c>
      <c r="N676" s="113" cm="1">
        <f t="array" ref="N676">IF(AND($H676&lt;=4800,$I676&lt;=560),0,SUMPRODUCT(--($I676&gt;'I-Baremo_Regulación_Lapesa'!$B$4:$B$8),--($I676&lt;='I-Baremo_Regulación_Lapesa'!$C$4:$C$8),'I-Baremo_Regulación_Lapesa'!$D$4:$D$8))</f>
        <v>357</v>
      </c>
      <c r="O676" s="78">
        <f t="shared" si="115"/>
        <v>510.00000000000006</v>
      </c>
      <c r="P676" s="112">
        <f t="shared" si="116"/>
        <v>25596</v>
      </c>
      <c r="Q676" s="74">
        <f t="shared" si="117"/>
        <v>36565.71428571429</v>
      </c>
      <c r="R676" s="113">
        <f>INDEX('I-Baremo_Legalización'!$D$4:$D$100,MATCH($E676,'I-Baremo_Legalización'!$C$4:$C$100,0),1)</f>
        <v>2038.3500000000001</v>
      </c>
      <c r="S676" s="113" cm="1">
        <f t="array" ref="S676">+INDEX('I-Baremo_Acuerdo_Marco'!$F$2:$F$221,MATCH($C676&amp;$E676&amp;$G676,'I-Baremo_Acuerdo_Marco'!$C$2:$C$221&amp;'I-Baremo_Acuerdo_Marco'!$D$2:$D$221&amp;'I-Baremo_Acuerdo_Marco'!$E$2:$E$221,0))</f>
        <v>13246.211000000001</v>
      </c>
      <c r="T676" s="112">
        <f t="shared" si="122"/>
        <v>40880.561000000002</v>
      </c>
      <c r="U676" s="116">
        <f t="shared" si="118"/>
        <v>51850.275285714291</v>
      </c>
      <c r="V676" s="74" t="str">
        <f t="shared" si="119"/>
        <v>AéreoD742</v>
      </c>
      <c r="W676" s="148">
        <f>+IF(AND($C676='C-Aux_CA'!$C$7,$D676='C-Aux_CA'!$C$5,$I676&gt;='C-Aux_CA'!$C$14,$H676&gt;='C-Aux_CA'!$C$15),1,0)</f>
        <v>1</v>
      </c>
      <c r="X676" s="148">
        <f t="shared" si="120"/>
        <v>1</v>
      </c>
      <c r="Y676" s="151" cm="1">
        <f t="array" ref="Y676">IF(W676=0,0,SUMPRODUCT(--($T676&gt;='C-BaremoVectorial'!$T$4:$T$1101),--(1=$W$4:$W$1101)))</f>
        <v>24</v>
      </c>
      <c r="Z676" s="151">
        <f t="shared" si="121"/>
        <v>2</v>
      </c>
      <c r="AA676" s="151" cm="1">
        <f t="array" ref="AA676">IF($W676=0,0,SUMPRODUCT(--(1=$W$4:$W$1101),--($U676&gt;='C-BaremoVectorial'!$U$4:$U$1101)))</f>
        <v>22</v>
      </c>
      <c r="AB676" s="21"/>
      <c r="AC676" s="21"/>
      <c r="AD676" s="21"/>
    </row>
    <row r="677" spans="1:30" ht="14.5" x14ac:dyDescent="0.35">
      <c r="A677" s="73">
        <f t="shared" si="123"/>
        <v>16</v>
      </c>
      <c r="B677" s="79" t="s">
        <v>20</v>
      </c>
      <c r="C677" s="79" t="s">
        <v>8244</v>
      </c>
      <c r="D677" s="79" t="s">
        <v>16</v>
      </c>
      <c r="E677" s="79" t="s">
        <v>36</v>
      </c>
      <c r="F677" s="183">
        <v>1</v>
      </c>
      <c r="G677" s="79" t="s">
        <v>8293</v>
      </c>
      <c r="H677" s="78">
        <v>33000</v>
      </c>
      <c r="I677" s="74" cm="1">
        <f t="array" ref="I677">+INDEX('I-Gasificación'!$G$5:$G$1100,MATCH($C677&amp;$D677&amp;$E677&amp;$G677,'I-Gasificación'!$C$5:$C$1100&amp;'I-Gasificación'!$D$5:$D$1100&amp;'I-Gasificación'!$E$5:$E$1100&amp;'I-Gasificación'!$F$5:$F$1100,0))</f>
        <v>602</v>
      </c>
      <c r="J677" s="112">
        <f>INDEX('I-Baremo_Depósitos_Lapesa'!$C:$C,MATCH($E677,'I-Baremo_Depósitos_Lapesa'!$B:$B,0),1)</f>
        <v>33708</v>
      </c>
      <c r="K677" s="78">
        <f t="shared" si="113"/>
        <v>48154.285714285717</v>
      </c>
      <c r="L677" s="122">
        <f>INDEX('I-Baremo_VA_Lapesa'!$D$5:$K$66,MATCH($E677,'I-Baremo_VA_Lapesa'!$C$5:$C$66,0),MATCH($G677,'I-Baremo_VA_Lapesa'!$D$4:$K$4,0))</f>
        <v>0</v>
      </c>
      <c r="M677" s="123">
        <f t="shared" si="114"/>
        <v>0</v>
      </c>
      <c r="N677" s="113" cm="1">
        <f t="array" ref="N677">IF(AND($H677&lt;=4800,$I677&lt;=560),0,SUMPRODUCT(--($I677&gt;'I-Baremo_Regulación_Lapesa'!$B$4:$B$8),--($I677&lt;='I-Baremo_Regulación_Lapesa'!$C$4:$C$8),'I-Baremo_Regulación_Lapesa'!$D$4:$D$8))</f>
        <v>357</v>
      </c>
      <c r="O677" s="78">
        <f t="shared" si="115"/>
        <v>510.00000000000006</v>
      </c>
      <c r="P677" s="112">
        <f t="shared" si="116"/>
        <v>34065</v>
      </c>
      <c r="Q677" s="74">
        <f t="shared" si="117"/>
        <v>48664.285714285717</v>
      </c>
      <c r="R677" s="113">
        <f>INDEX('I-Baremo_Legalización'!$D$4:$D$100,MATCH($E677,'I-Baremo_Legalización'!$C$4:$C$100,0),1)</f>
        <v>2038.3500000000001</v>
      </c>
      <c r="S677" s="113" cm="1">
        <f t="array" ref="S677">+INDEX('I-Baremo_Acuerdo_Marco'!$F$2:$F$221,MATCH($C677&amp;$E677&amp;$G677,'I-Baremo_Acuerdo_Marco'!$C$2:$C$221&amp;'I-Baremo_Acuerdo_Marco'!$D$2:$D$221&amp;'I-Baremo_Acuerdo_Marco'!$E$2:$E$221,0))</f>
        <v>15043.611000000001</v>
      </c>
      <c r="T677" s="112">
        <f t="shared" si="122"/>
        <v>51146.960999999996</v>
      </c>
      <c r="U677" s="116">
        <f t="shared" si="118"/>
        <v>65746.24671428572</v>
      </c>
      <c r="V677" s="74" t="str">
        <f t="shared" si="119"/>
        <v>AéreoD602</v>
      </c>
      <c r="W677" s="148">
        <f>+IF(AND($C677='C-Aux_CA'!$C$7,$D677='C-Aux_CA'!$C$5,$I677&gt;='C-Aux_CA'!$C$14,$H677&gt;='C-Aux_CA'!$C$15),1,0)</f>
        <v>1</v>
      </c>
      <c r="X677" s="148">
        <f t="shared" si="120"/>
        <v>1</v>
      </c>
      <c r="Y677" s="151" cm="1">
        <f t="array" ref="Y677">IF(W677=0,0,SUMPRODUCT(--($T677&gt;='C-BaremoVectorial'!$T$4:$T$1101),--(1=$W$4:$W$1101)))</f>
        <v>35</v>
      </c>
      <c r="Z677" s="151">
        <f t="shared" si="121"/>
        <v>0</v>
      </c>
      <c r="AA677" s="151" cm="1">
        <f t="array" ref="AA677">IF($W677=0,0,SUMPRODUCT(--(1=$W$4:$W$1101),--($U677&gt;='C-BaremoVectorial'!$U$4:$U$1101)))</f>
        <v>35</v>
      </c>
      <c r="AB677" s="21"/>
      <c r="AC677" s="21"/>
      <c r="AD677" s="21"/>
    </row>
    <row r="678" spans="1:30" ht="14.5" x14ac:dyDescent="0.35">
      <c r="A678" s="73">
        <f t="shared" si="123"/>
        <v>17</v>
      </c>
      <c r="B678" s="79" t="s">
        <v>20</v>
      </c>
      <c r="C678" s="79" t="s">
        <v>8244</v>
      </c>
      <c r="D678" s="79" t="s">
        <v>16</v>
      </c>
      <c r="E678" s="79" t="s">
        <v>37</v>
      </c>
      <c r="F678" s="183">
        <v>1</v>
      </c>
      <c r="G678" s="79" t="s">
        <v>8293</v>
      </c>
      <c r="H678" s="78">
        <v>50000</v>
      </c>
      <c r="I678" s="74" cm="1">
        <f t="array" ref="I678">+INDEX('I-Gasificación'!$G$5:$G$1100,MATCH($C678&amp;$D678&amp;$E678&amp;$G678,'I-Gasificación'!$C$5:$C$1100&amp;'I-Gasificación'!$D$5:$D$1100&amp;'I-Gasificación'!$E$5:$E$1100&amp;'I-Gasificación'!$F$5:$F$1100,0))</f>
        <v>882</v>
      </c>
      <c r="J678" s="112">
        <f>INDEX('I-Baremo_Depósitos_Lapesa'!$C:$C,MATCH($E678,'I-Baremo_Depósitos_Lapesa'!$B:$B,0),1)</f>
        <v>44444</v>
      </c>
      <c r="K678" s="78">
        <f t="shared" si="113"/>
        <v>63491.428571428572</v>
      </c>
      <c r="L678" s="122">
        <f>INDEX('I-Baremo_VA_Lapesa'!$D$5:$K$66,MATCH($E678,'I-Baremo_VA_Lapesa'!$C$5:$C$66,0),MATCH($G678,'I-Baremo_VA_Lapesa'!$D$4:$K$4,0))</f>
        <v>0</v>
      </c>
      <c r="M678" s="123">
        <f t="shared" si="114"/>
        <v>0</v>
      </c>
      <c r="N678" s="113" cm="1">
        <f t="array" ref="N678">IF(AND($H678&lt;=4800,$I678&lt;=560),0,SUMPRODUCT(--($I678&gt;'I-Baremo_Regulación_Lapesa'!$B$4:$B$8),--($I678&lt;='I-Baremo_Regulación_Lapesa'!$C$4:$C$8),'I-Baremo_Regulación_Lapesa'!$D$4:$D$8))</f>
        <v>357</v>
      </c>
      <c r="O678" s="78">
        <f t="shared" si="115"/>
        <v>510.00000000000006</v>
      </c>
      <c r="P678" s="112">
        <f t="shared" si="116"/>
        <v>44801</v>
      </c>
      <c r="Q678" s="74">
        <f t="shared" si="117"/>
        <v>64001.428571428572</v>
      </c>
      <c r="R678" s="113">
        <f>INDEX('I-Baremo_Legalización'!$D$4:$D$100,MATCH($E678,'I-Baremo_Legalización'!$C$4:$C$100,0),1)</f>
        <v>2038.3500000000001</v>
      </c>
      <c r="S678" s="113" cm="1">
        <f t="array" ref="S678">+INDEX('I-Baremo_Acuerdo_Marco'!$F$2:$F$221,MATCH($C678&amp;$E678&amp;$G678,'I-Baremo_Acuerdo_Marco'!$C$2:$C$221&amp;'I-Baremo_Acuerdo_Marco'!$D$2:$D$221&amp;'I-Baremo_Acuerdo_Marco'!$E$2:$E$221,0))</f>
        <v>16060.011000000002</v>
      </c>
      <c r="T678" s="112">
        <f t="shared" si="122"/>
        <v>62899.361000000004</v>
      </c>
      <c r="U678" s="116">
        <f t="shared" si="118"/>
        <v>82099.78957142857</v>
      </c>
      <c r="V678" s="74" t="str">
        <f t="shared" si="119"/>
        <v>AéreoD882</v>
      </c>
      <c r="W678" s="148">
        <f>+IF(AND($C678='C-Aux_CA'!$C$7,$D678='C-Aux_CA'!$C$5,$I678&gt;='C-Aux_CA'!$C$14,$H678&gt;='C-Aux_CA'!$C$15),1,0)</f>
        <v>1</v>
      </c>
      <c r="X678" s="148">
        <f t="shared" si="120"/>
        <v>1</v>
      </c>
      <c r="Y678" s="151" cm="1">
        <f t="array" ref="Y678">IF(W678=0,0,SUMPRODUCT(--($T678&gt;='C-BaremoVectorial'!$T$4:$T$1101),--(1=$W$4:$W$1101)))</f>
        <v>50</v>
      </c>
      <c r="Z678" s="151">
        <f t="shared" si="121"/>
        <v>-1</v>
      </c>
      <c r="AA678" s="151" cm="1">
        <f t="array" ref="AA678">IF($W678=0,0,SUMPRODUCT(--(1=$W$4:$W$1101),--($U678&gt;='C-BaremoVectorial'!$U$4:$U$1101)))</f>
        <v>51</v>
      </c>
      <c r="AB678" s="21"/>
      <c r="AC678" s="21"/>
      <c r="AD678" s="21"/>
    </row>
    <row r="679" spans="1:30" ht="14.5" x14ac:dyDescent="0.35">
      <c r="A679" s="73">
        <f t="shared" si="123"/>
        <v>18</v>
      </c>
      <c r="B679" s="79" t="s">
        <v>20</v>
      </c>
      <c r="C679" s="79" t="s">
        <v>8244</v>
      </c>
      <c r="D679" s="79" t="s">
        <v>16</v>
      </c>
      <c r="E679" s="79" t="s">
        <v>38</v>
      </c>
      <c r="F679" s="183">
        <v>1</v>
      </c>
      <c r="G679" s="79" t="s">
        <v>8293</v>
      </c>
      <c r="H679" s="78">
        <v>59000</v>
      </c>
      <c r="I679" s="74" cm="1">
        <f t="array" ref="I679">+INDEX('I-Gasificación'!$G$5:$G$1100,MATCH($C679&amp;$D679&amp;$E679&amp;$G679,'I-Gasificación'!$C$5:$C$1100&amp;'I-Gasificación'!$D$5:$D$1100&amp;'I-Gasificación'!$E$5:$E$1100&amp;'I-Gasificación'!$F$5:$F$1100,0))</f>
        <v>1050</v>
      </c>
      <c r="J679" s="112">
        <f>INDEX('I-Baremo_Depósitos_Lapesa'!$C:$C,MATCH($E679,'I-Baremo_Depósitos_Lapesa'!$B:$B,0),1)</f>
        <v>54246</v>
      </c>
      <c r="K679" s="78">
        <f t="shared" si="113"/>
        <v>77494.285714285725</v>
      </c>
      <c r="L679" s="122">
        <f>INDEX('I-Baremo_VA_Lapesa'!$D$5:$K$66,MATCH($E679,'I-Baremo_VA_Lapesa'!$C$5:$C$66,0),MATCH($G679,'I-Baremo_VA_Lapesa'!$D$4:$K$4,0))</f>
        <v>0</v>
      </c>
      <c r="M679" s="123">
        <f t="shared" si="114"/>
        <v>0</v>
      </c>
      <c r="N679" s="113" cm="1">
        <f t="array" ref="N679">IF(AND($H679&lt;=4800,$I679&lt;=560),0,SUMPRODUCT(--($I679&gt;'I-Baremo_Regulación_Lapesa'!$B$4:$B$8),--($I679&lt;='I-Baremo_Regulación_Lapesa'!$C$4:$C$8),'I-Baremo_Regulación_Lapesa'!$D$4:$D$8))</f>
        <v>357</v>
      </c>
      <c r="O679" s="78">
        <f t="shared" si="115"/>
        <v>510.00000000000006</v>
      </c>
      <c r="P679" s="112">
        <f t="shared" si="116"/>
        <v>54603</v>
      </c>
      <c r="Q679" s="74">
        <f t="shared" si="117"/>
        <v>78004.285714285725</v>
      </c>
      <c r="R679" s="113">
        <f>INDEX('I-Baremo_Legalización'!$D$4:$D$100,MATCH($E679,'I-Baremo_Legalización'!$C$4:$C$100,0),1)</f>
        <v>2038.3500000000001</v>
      </c>
      <c r="S679" s="113" cm="1">
        <f t="array" ref="S679">+INDEX('I-Baremo_Acuerdo_Marco'!$F$2:$F$221,MATCH($C679&amp;$E679&amp;$G679,'I-Baremo_Acuerdo_Marco'!$C$2:$C$221&amp;'I-Baremo_Acuerdo_Marco'!$D$2:$D$221&amp;'I-Baremo_Acuerdo_Marco'!$E$2:$E$221,0))</f>
        <v>18048.811000000002</v>
      </c>
      <c r="T679" s="112">
        <f t="shared" si="122"/>
        <v>74690.160999999993</v>
      </c>
      <c r="U679" s="116">
        <f t="shared" si="118"/>
        <v>98091.446714285732</v>
      </c>
      <c r="V679" s="74" t="str">
        <f t="shared" si="119"/>
        <v>AéreoD1050</v>
      </c>
      <c r="W679" s="148">
        <f>+IF(AND($C679='C-Aux_CA'!$C$7,$D679='C-Aux_CA'!$C$5,$I679&gt;='C-Aux_CA'!$C$14,$H679&gt;='C-Aux_CA'!$C$15),1,0)</f>
        <v>1</v>
      </c>
      <c r="X679" s="148">
        <f t="shared" si="120"/>
        <v>1</v>
      </c>
      <c r="Y679" s="151" cm="1">
        <f t="array" ref="Y679">IF(W679=0,0,SUMPRODUCT(--($T679&gt;='C-BaremoVectorial'!$T$4:$T$1101),--(1=$W$4:$W$1101)))</f>
        <v>70</v>
      </c>
      <c r="Z679" s="151">
        <f t="shared" si="121"/>
        <v>-5</v>
      </c>
      <c r="AA679" s="151" cm="1">
        <f t="array" ref="AA679">IF($W679=0,0,SUMPRODUCT(--(1=$W$4:$W$1101),--($U679&gt;='C-BaremoVectorial'!$U$4:$U$1101)))</f>
        <v>75</v>
      </c>
      <c r="AB679" s="21"/>
      <c r="AC679" s="21"/>
      <c r="AD679" s="21"/>
    </row>
    <row r="680" spans="1:30" ht="14.5" x14ac:dyDescent="0.35">
      <c r="A680" s="73">
        <f t="shared" si="123"/>
        <v>19</v>
      </c>
      <c r="B680" s="79" t="s">
        <v>20</v>
      </c>
      <c r="C680" s="79" t="s">
        <v>8244</v>
      </c>
      <c r="D680" s="79" t="s">
        <v>16</v>
      </c>
      <c r="E680" s="79" t="s">
        <v>39</v>
      </c>
      <c r="F680" s="183">
        <v>1</v>
      </c>
      <c r="G680" s="79" t="s">
        <v>8293</v>
      </c>
      <c r="H680" s="78">
        <v>50000</v>
      </c>
      <c r="I680" s="74" cm="1">
        <f t="array" ref="I680">+INDEX('I-Gasificación'!$G$5:$G$1100,MATCH($C680&amp;$D680&amp;$E680&amp;$G680,'I-Gasificación'!$C$5:$C$1100&amp;'I-Gasificación'!$D$5:$D$1100&amp;'I-Gasificación'!$E$5:$E$1100&amp;'I-Gasificación'!$F$5:$F$1100,0))</f>
        <v>812</v>
      </c>
      <c r="J680" s="112">
        <f>INDEX('I-Baremo_Depósitos_Lapesa'!$C:$C,MATCH($E680,'I-Baremo_Depósitos_Lapesa'!$B:$B,0),1)</f>
        <v>45432</v>
      </c>
      <c r="K680" s="78">
        <f t="shared" si="113"/>
        <v>64902.857142857145</v>
      </c>
      <c r="L680" s="122">
        <f>INDEX('I-Baremo_VA_Lapesa'!$D$5:$K$66,MATCH($E680,'I-Baremo_VA_Lapesa'!$C$5:$C$66,0),MATCH($G680,'I-Baremo_VA_Lapesa'!$D$4:$K$4,0))</f>
        <v>0</v>
      </c>
      <c r="M680" s="123">
        <f t="shared" si="114"/>
        <v>0</v>
      </c>
      <c r="N680" s="113" cm="1">
        <f t="array" ref="N680">IF(AND($H680&lt;=4800,$I680&lt;=560),0,SUMPRODUCT(--($I680&gt;'I-Baremo_Regulación_Lapesa'!$B$4:$B$8),--($I680&lt;='I-Baremo_Regulación_Lapesa'!$C$4:$C$8),'I-Baremo_Regulación_Lapesa'!$D$4:$D$8))</f>
        <v>357</v>
      </c>
      <c r="O680" s="78">
        <f t="shared" si="115"/>
        <v>510.00000000000006</v>
      </c>
      <c r="P680" s="112">
        <f t="shared" si="116"/>
        <v>45789</v>
      </c>
      <c r="Q680" s="74">
        <f t="shared" si="117"/>
        <v>65412.857142857145</v>
      </c>
      <c r="R680" s="113">
        <f>INDEX('I-Baremo_Legalización'!$D$4:$D$100,MATCH($E680,'I-Baremo_Legalización'!$C$4:$C$100,0),1)</f>
        <v>2038.3500000000001</v>
      </c>
      <c r="S680" s="113" cm="1">
        <f t="array" ref="S680">+INDEX('I-Baremo_Acuerdo_Marco'!$F$2:$F$221,MATCH($C680&amp;$E680&amp;$G680,'I-Baremo_Acuerdo_Marco'!$C$2:$C$221&amp;'I-Baremo_Acuerdo_Marco'!$D$2:$D$221&amp;'I-Baremo_Acuerdo_Marco'!$E$2:$E$221,0))</f>
        <v>17427.311000000002</v>
      </c>
      <c r="T680" s="112">
        <f t="shared" si="122"/>
        <v>65254.661</v>
      </c>
      <c r="U680" s="116">
        <f t="shared" si="118"/>
        <v>84878.518142857152</v>
      </c>
      <c r="V680" s="74" t="str">
        <f t="shared" si="119"/>
        <v>AéreoD812</v>
      </c>
      <c r="W680" s="148">
        <f>+IF(AND($C680='C-Aux_CA'!$C$7,$D680='C-Aux_CA'!$C$5,$I680&gt;='C-Aux_CA'!$C$14,$H680&gt;='C-Aux_CA'!$C$15),1,0)</f>
        <v>1</v>
      </c>
      <c r="X680" s="148">
        <f t="shared" si="120"/>
        <v>1</v>
      </c>
      <c r="Y680" s="151" cm="1">
        <f t="array" ref="Y680">IF(W680=0,0,SUMPRODUCT(--($T680&gt;='C-BaremoVectorial'!$T$4:$T$1101),--(1=$W$4:$W$1101)))</f>
        <v>54</v>
      </c>
      <c r="Z680" s="151">
        <f t="shared" si="121"/>
        <v>-2</v>
      </c>
      <c r="AA680" s="151" cm="1">
        <f t="array" ref="AA680">IF($W680=0,0,SUMPRODUCT(--(1=$W$4:$W$1101),--($U680&gt;='C-BaremoVectorial'!$U$4:$U$1101)))</f>
        <v>56</v>
      </c>
      <c r="AB680" s="21"/>
      <c r="AC680" s="21"/>
      <c r="AD680" s="21"/>
    </row>
    <row r="681" spans="1:30" ht="14.5" x14ac:dyDescent="0.35">
      <c r="A681" s="73">
        <f t="shared" si="123"/>
        <v>20</v>
      </c>
      <c r="B681" s="79" t="s">
        <v>20</v>
      </c>
      <c r="C681" s="79" t="s">
        <v>8244</v>
      </c>
      <c r="D681" s="79" t="s">
        <v>16</v>
      </c>
      <c r="E681" s="79" t="s">
        <v>40</v>
      </c>
      <c r="F681" s="183">
        <v>1</v>
      </c>
      <c r="G681" s="79" t="s">
        <v>8293</v>
      </c>
      <c r="H681" s="78">
        <v>69000</v>
      </c>
      <c r="I681" s="74" cm="1">
        <f t="array" ref="I681">+INDEX('I-Gasificación'!$G$5:$G$1100,MATCH($C681&amp;$D681&amp;$E681&amp;$G681,'I-Gasificación'!$C$5:$C$1100&amp;'I-Gasificación'!$D$5:$D$1100&amp;'I-Gasificación'!$E$5:$E$1100&amp;'I-Gasificación'!$F$5:$F$1100,0))</f>
        <v>1218</v>
      </c>
      <c r="J681" s="112">
        <f>INDEX('I-Baremo_Depósitos_Lapesa'!$C:$C,MATCH($E681,'I-Baremo_Depósitos_Lapesa'!$B:$B,0),1)</f>
        <v>67147</v>
      </c>
      <c r="K681" s="78">
        <f t="shared" si="113"/>
        <v>95924.285714285725</v>
      </c>
      <c r="L681" s="122">
        <f>INDEX('I-Baremo_VA_Lapesa'!$D$5:$K$66,MATCH($E681,'I-Baremo_VA_Lapesa'!$C$5:$C$66,0),MATCH($G681,'I-Baremo_VA_Lapesa'!$D$4:$K$4,0))</f>
        <v>0</v>
      </c>
      <c r="M681" s="123">
        <f t="shared" si="114"/>
        <v>0</v>
      </c>
      <c r="N681" s="113" cm="1">
        <f t="array" ref="N681">IF(AND($H681&lt;=4800,$I681&lt;=560),0,SUMPRODUCT(--($I681&gt;'I-Baremo_Regulación_Lapesa'!$B$4:$B$8),--($I681&lt;='I-Baremo_Regulación_Lapesa'!$C$4:$C$8),'I-Baremo_Regulación_Lapesa'!$D$4:$D$8))</f>
        <v>357</v>
      </c>
      <c r="O681" s="78">
        <f t="shared" si="115"/>
        <v>510.00000000000006</v>
      </c>
      <c r="P681" s="112">
        <f t="shared" si="116"/>
        <v>67504</v>
      </c>
      <c r="Q681" s="74">
        <f t="shared" si="117"/>
        <v>96434.285714285725</v>
      </c>
      <c r="R681" s="113">
        <f>INDEX('I-Baremo_Legalización'!$D$4:$D$100,MATCH($E681,'I-Baremo_Legalización'!$C$4:$C$100,0),1)</f>
        <v>3215.3500000000004</v>
      </c>
      <c r="S681" s="113" cm="1">
        <f t="array" ref="S681">+INDEX('I-Baremo_Acuerdo_Marco'!$F$2:$F$221,MATCH($C681&amp;$E681&amp;$G681,'I-Baremo_Acuerdo_Marco'!$C$2:$C$221&amp;'I-Baremo_Acuerdo_Marco'!$D$2:$D$221&amp;'I-Baremo_Acuerdo_Marco'!$E$2:$E$221,0))</f>
        <v>18048.811000000002</v>
      </c>
      <c r="T681" s="112">
        <f t="shared" si="122"/>
        <v>88768.161000000007</v>
      </c>
      <c r="U681" s="116">
        <f t="shared" si="118"/>
        <v>117698.44671428573</v>
      </c>
      <c r="V681" s="74" t="str">
        <f t="shared" si="119"/>
        <v>AéreoD1218</v>
      </c>
      <c r="W681" s="148">
        <f>+IF(AND($C681='C-Aux_CA'!$C$7,$D681='C-Aux_CA'!$C$5,$I681&gt;='C-Aux_CA'!$C$14,$H681&gt;='C-Aux_CA'!$C$15),1,0)</f>
        <v>1</v>
      </c>
      <c r="X681" s="148">
        <f t="shared" si="120"/>
        <v>1</v>
      </c>
      <c r="Y681" s="151" cm="1">
        <f t="array" ref="Y681">IF(W681=0,0,SUMPRODUCT(--($T681&gt;='C-BaremoVectorial'!$T$4:$T$1101),--(1=$W$4:$W$1101)))</f>
        <v>100</v>
      </c>
      <c r="Z681" s="151">
        <f t="shared" si="121"/>
        <v>-5</v>
      </c>
      <c r="AA681" s="151" cm="1">
        <f t="array" ref="AA681">IF($W681=0,0,SUMPRODUCT(--(1=$W$4:$W$1101),--($U681&gt;='C-BaremoVectorial'!$U$4:$U$1101)))</f>
        <v>105</v>
      </c>
      <c r="AB681" s="21"/>
      <c r="AC681" s="21"/>
      <c r="AD681" s="21"/>
    </row>
    <row r="682" spans="1:30" ht="14.5" x14ac:dyDescent="0.35">
      <c r="A682" s="73">
        <f t="shared" si="123"/>
        <v>21</v>
      </c>
      <c r="B682" s="79" t="s">
        <v>20</v>
      </c>
      <c r="C682" s="79" t="s">
        <v>8244</v>
      </c>
      <c r="D682" s="79" t="s">
        <v>16</v>
      </c>
      <c r="E682" s="79" t="s">
        <v>41</v>
      </c>
      <c r="F682" s="183">
        <v>2</v>
      </c>
      <c r="G682" s="79" t="s">
        <v>8293</v>
      </c>
      <c r="H682" s="78">
        <f>2*13000</f>
        <v>26000</v>
      </c>
      <c r="I682" s="74" cm="1">
        <f t="array" ref="I682">+INDEX('I-Gasificación'!$G$5:$G$1100,MATCH($C682&amp;$D682&amp;$E682&amp;$G682,'I-Gasificación'!$C$5:$C$1100&amp;'I-Gasificación'!$D$5:$D$1100&amp;'I-Gasificación'!$E$5:$E$1100&amp;'I-Gasificación'!$F$5:$F$1100,0))</f>
        <v>700</v>
      </c>
      <c r="J682" s="112">
        <f>INDEX('I-Baremo_Depósitos_Lapesa'!$C:$C,MATCH($E682,'I-Baremo_Depósitos_Lapesa'!$B:$B,0),1)</f>
        <v>21020</v>
      </c>
      <c r="K682" s="78">
        <f t="shared" si="113"/>
        <v>30028.571428571431</v>
      </c>
      <c r="L682" s="122">
        <f>INDEX('I-Baremo_VA_Lapesa'!$D$5:$K$66,MATCH($E682,'I-Baremo_VA_Lapesa'!$C$5:$C$66,0),MATCH($G682,'I-Baremo_VA_Lapesa'!$D$4:$K$4,0))</f>
        <v>0</v>
      </c>
      <c r="M682" s="123">
        <f t="shared" si="114"/>
        <v>0</v>
      </c>
      <c r="N682" s="113" cm="1">
        <f t="array" ref="N682">IF(AND($H682&lt;=4800,$I682&lt;=560),0,SUMPRODUCT(--($I682&gt;'I-Baremo_Regulación_Lapesa'!$B$4:$B$8),--($I682&lt;='I-Baremo_Regulación_Lapesa'!$C$4:$C$8),'I-Baremo_Regulación_Lapesa'!$D$4:$D$8))</f>
        <v>357</v>
      </c>
      <c r="O682" s="78">
        <f t="shared" si="115"/>
        <v>510.00000000000006</v>
      </c>
      <c r="P682" s="112">
        <f t="shared" si="116"/>
        <v>21377</v>
      </c>
      <c r="Q682" s="74">
        <f t="shared" si="117"/>
        <v>30538.571428571431</v>
      </c>
      <c r="R682" s="113">
        <f>INDEX('I-Baremo_Legalización'!$D$4:$D$100,MATCH($E682,'I-Baremo_Legalización'!$C$4:$C$100,0),1)</f>
        <v>2038.3500000000001</v>
      </c>
      <c r="S682" s="113" cm="1">
        <f t="array" ref="S682">+INDEX('I-Baremo_Acuerdo_Marco'!$F$2:$F$221,MATCH($C682&amp;$E682&amp;$G682,'I-Baremo_Acuerdo_Marco'!$C$2:$C$221&amp;'I-Baremo_Acuerdo_Marco'!$D$2:$D$221&amp;'I-Baremo_Acuerdo_Marco'!$E$2:$E$221,0))</f>
        <v>13852.311000000002</v>
      </c>
      <c r="T682" s="112">
        <f t="shared" si="122"/>
        <v>37267.661</v>
      </c>
      <c r="U682" s="116">
        <f t="shared" si="118"/>
        <v>46429.232428571428</v>
      </c>
      <c r="V682" s="74" t="str">
        <f t="shared" si="119"/>
        <v>AéreoD700</v>
      </c>
      <c r="W682" s="148">
        <f>+IF(AND($C682='C-Aux_CA'!$C$7,$D682='C-Aux_CA'!$C$5,$I682&gt;='C-Aux_CA'!$C$14,$H682&gt;='C-Aux_CA'!$C$15),1,0)</f>
        <v>1</v>
      </c>
      <c r="X682" s="148">
        <f t="shared" si="120"/>
        <v>1</v>
      </c>
      <c r="Y682" s="151" cm="1">
        <f t="array" ref="Y682">IF(W682=0,0,SUMPRODUCT(--($T682&gt;='C-BaremoVectorial'!$T$4:$T$1101),--(1=$W$4:$W$1101)))</f>
        <v>19</v>
      </c>
      <c r="Z682" s="151">
        <f t="shared" si="121"/>
        <v>2</v>
      </c>
      <c r="AA682" s="151" cm="1">
        <f t="array" ref="AA682">IF($W682=0,0,SUMPRODUCT(--(1=$W$4:$W$1101),--($U682&gt;='C-BaremoVectorial'!$U$4:$U$1101)))</f>
        <v>17</v>
      </c>
      <c r="AB682" s="21"/>
      <c r="AC682" s="21"/>
      <c r="AD682" s="21"/>
    </row>
    <row r="683" spans="1:30" ht="14.5" x14ac:dyDescent="0.35">
      <c r="A683" s="73">
        <f t="shared" si="123"/>
        <v>22</v>
      </c>
      <c r="B683" s="79" t="s">
        <v>20</v>
      </c>
      <c r="C683" s="79" t="s">
        <v>8244</v>
      </c>
      <c r="D683" s="79" t="s">
        <v>16</v>
      </c>
      <c r="E683" s="79" t="s">
        <v>42</v>
      </c>
      <c r="F683" s="183">
        <v>2</v>
      </c>
      <c r="G683" s="79" t="s">
        <v>8293</v>
      </c>
      <c r="H683" s="78">
        <f>2*16000</f>
        <v>32000</v>
      </c>
      <c r="I683" s="74" cm="1">
        <f t="array" ref="I683">+INDEX('I-Gasificación'!$G$5:$G$1100,MATCH($C683&amp;$D683&amp;$E683&amp;$G683,'I-Gasificación'!$C$5:$C$1100&amp;'I-Gasificación'!$D$5:$D$1100&amp;'I-Gasificación'!$E$5:$E$1100&amp;'I-Gasificación'!$F$5:$F$1100,0))</f>
        <v>840</v>
      </c>
      <c r="J683" s="112">
        <f>INDEX('I-Baremo_Depósitos_Lapesa'!$C:$C,MATCH($E683,'I-Baremo_Depósitos_Lapesa'!$B:$B,0),1)</f>
        <v>25584</v>
      </c>
      <c r="K683" s="78">
        <f t="shared" si="113"/>
        <v>36548.571428571428</v>
      </c>
      <c r="L683" s="122">
        <f>INDEX('I-Baremo_VA_Lapesa'!$D$5:$K$66,MATCH($E683,'I-Baremo_VA_Lapesa'!$C$5:$C$66,0),MATCH($G683,'I-Baremo_VA_Lapesa'!$D$4:$K$4,0))</f>
        <v>0</v>
      </c>
      <c r="M683" s="123">
        <f t="shared" si="114"/>
        <v>0</v>
      </c>
      <c r="N683" s="113" cm="1">
        <f t="array" ref="N683">IF(AND($H683&lt;=4800,$I683&lt;=560),0,SUMPRODUCT(--($I683&gt;'I-Baremo_Regulación_Lapesa'!$B$4:$B$8),--($I683&lt;='I-Baremo_Regulación_Lapesa'!$C$4:$C$8),'I-Baremo_Regulación_Lapesa'!$D$4:$D$8))</f>
        <v>357</v>
      </c>
      <c r="O683" s="78">
        <f t="shared" si="115"/>
        <v>510.00000000000006</v>
      </c>
      <c r="P683" s="112">
        <f t="shared" si="116"/>
        <v>25941</v>
      </c>
      <c r="Q683" s="74">
        <f t="shared" si="117"/>
        <v>37058.571428571428</v>
      </c>
      <c r="R683" s="113">
        <f>INDEX('I-Baremo_Legalización'!$D$4:$D$100,MATCH($E683,'I-Baremo_Legalización'!$C$4:$C$100,0),1)</f>
        <v>2038.3500000000001</v>
      </c>
      <c r="S683" s="113" cm="1">
        <f t="array" ref="S683">+INDEX('I-Baremo_Acuerdo_Marco'!$F$2:$F$221,MATCH($C683&amp;$E683&amp;$G683,'I-Baremo_Acuerdo_Marco'!$C$2:$C$221&amp;'I-Baremo_Acuerdo_Marco'!$D$2:$D$221&amp;'I-Baremo_Acuerdo_Marco'!$E$2:$E$221,0))</f>
        <v>14488.111000000001</v>
      </c>
      <c r="T683" s="112">
        <f t="shared" si="122"/>
        <v>42467.460999999996</v>
      </c>
      <c r="U683" s="116">
        <f t="shared" si="118"/>
        <v>53585.032428571431</v>
      </c>
      <c r="V683" s="74" t="str">
        <f t="shared" si="119"/>
        <v>AéreoD840</v>
      </c>
      <c r="W683" s="148">
        <f>+IF(AND($C683='C-Aux_CA'!$C$7,$D683='C-Aux_CA'!$C$5,$I683&gt;='C-Aux_CA'!$C$14,$H683&gt;='C-Aux_CA'!$C$15),1,0)</f>
        <v>1</v>
      </c>
      <c r="X683" s="148">
        <f t="shared" si="120"/>
        <v>1</v>
      </c>
      <c r="Y683" s="151" cm="1">
        <f t="array" ref="Y683">IF(W683=0,0,SUMPRODUCT(--($T683&gt;='C-BaremoVectorial'!$T$4:$T$1101),--(1=$W$4:$W$1101)))</f>
        <v>26</v>
      </c>
      <c r="Z683" s="151">
        <f t="shared" si="121"/>
        <v>1</v>
      </c>
      <c r="AA683" s="151" cm="1">
        <f t="array" ref="AA683">IF($W683=0,0,SUMPRODUCT(--(1=$W$4:$W$1101),--($U683&gt;='C-BaremoVectorial'!$U$4:$U$1101)))</f>
        <v>25</v>
      </c>
      <c r="AB683" s="21"/>
      <c r="AC683" s="21"/>
      <c r="AD683" s="21"/>
    </row>
    <row r="684" spans="1:30" ht="14.5" x14ac:dyDescent="0.35">
      <c r="A684" s="73">
        <f t="shared" si="123"/>
        <v>23</v>
      </c>
      <c r="B684" s="79" t="s">
        <v>20</v>
      </c>
      <c r="C684" s="79" t="s">
        <v>8244</v>
      </c>
      <c r="D684" s="79" t="s">
        <v>16</v>
      </c>
      <c r="E684" s="79" t="s">
        <v>43</v>
      </c>
      <c r="F684" s="183">
        <v>2</v>
      </c>
      <c r="G684" s="79" t="s">
        <v>8293</v>
      </c>
      <c r="H684" s="78">
        <f>2*19000</f>
        <v>38000</v>
      </c>
      <c r="I684" s="74" cm="1">
        <f t="array" ref="I684">+INDEX('I-Gasificación'!$G$5:$G$1100,MATCH($C684&amp;$D684&amp;$E684&amp;$G684,'I-Gasificación'!$C$5:$C$1100&amp;'I-Gasificación'!$D$5:$D$1100&amp;'I-Gasificación'!$E$5:$E$1100&amp;'I-Gasificación'!$F$5:$F$1100,0))</f>
        <v>980</v>
      </c>
      <c r="J684" s="112">
        <f>INDEX('I-Baremo_Depósitos_Lapesa'!$C:$C,MATCH($E684,'I-Baremo_Depósitos_Lapesa'!$B:$B,0),1)</f>
        <v>27832</v>
      </c>
      <c r="K684" s="78">
        <f t="shared" si="113"/>
        <v>39760</v>
      </c>
      <c r="L684" s="122">
        <f>INDEX('I-Baremo_VA_Lapesa'!$D$5:$K$66,MATCH($E684,'I-Baremo_VA_Lapesa'!$C$5:$C$66,0),MATCH($G684,'I-Baremo_VA_Lapesa'!$D$4:$K$4,0))</f>
        <v>0</v>
      </c>
      <c r="M684" s="123">
        <f t="shared" si="114"/>
        <v>0</v>
      </c>
      <c r="N684" s="113" cm="1">
        <f t="array" ref="N684">IF(AND($H684&lt;=4800,$I684&lt;=560),0,SUMPRODUCT(--($I684&gt;'I-Baremo_Regulación_Lapesa'!$B$4:$B$8),--($I684&lt;='I-Baremo_Regulación_Lapesa'!$C$4:$C$8),'I-Baremo_Regulación_Lapesa'!$D$4:$D$8))</f>
        <v>357</v>
      </c>
      <c r="O684" s="78">
        <f t="shared" si="115"/>
        <v>510.00000000000006</v>
      </c>
      <c r="P684" s="112">
        <f t="shared" si="116"/>
        <v>28189</v>
      </c>
      <c r="Q684" s="74">
        <f t="shared" si="117"/>
        <v>40270</v>
      </c>
      <c r="R684" s="113">
        <f>INDEX('I-Baremo_Legalización'!$D$4:$D$100,MATCH($E684,'I-Baremo_Legalización'!$C$4:$C$100,0),1)</f>
        <v>2038.3500000000001</v>
      </c>
      <c r="S684" s="113" cm="1">
        <f t="array" ref="S684">+INDEX('I-Baremo_Acuerdo_Marco'!$F$2:$F$221,MATCH($C684&amp;$E684&amp;$G684,'I-Baremo_Acuerdo_Marco'!$C$2:$C$221&amp;'I-Baremo_Acuerdo_Marco'!$D$2:$D$221&amp;'I-Baremo_Acuerdo_Marco'!$E$2:$E$221,0))</f>
        <v>17435.011000000002</v>
      </c>
      <c r="T684" s="112">
        <f t="shared" si="122"/>
        <v>47662.361000000004</v>
      </c>
      <c r="U684" s="116">
        <f t="shared" si="118"/>
        <v>59743.361000000004</v>
      </c>
      <c r="V684" s="74" t="str">
        <f t="shared" si="119"/>
        <v>AéreoD980</v>
      </c>
      <c r="W684" s="148">
        <f>+IF(AND($C684='C-Aux_CA'!$C$7,$D684='C-Aux_CA'!$C$5,$I684&gt;='C-Aux_CA'!$C$14,$H684&gt;='C-Aux_CA'!$C$15),1,0)</f>
        <v>1</v>
      </c>
      <c r="X684" s="148">
        <f t="shared" si="120"/>
        <v>1</v>
      </c>
      <c r="Y684" s="151" cm="1">
        <f t="array" ref="Y684">IF(W684=0,0,SUMPRODUCT(--($T684&gt;='C-BaremoVectorial'!$T$4:$T$1101),--(1=$W$4:$W$1101)))</f>
        <v>33</v>
      </c>
      <c r="Z684" s="151">
        <f t="shared" si="121"/>
        <v>3</v>
      </c>
      <c r="AA684" s="151" cm="1">
        <f t="array" ref="AA684">IF($W684=0,0,SUMPRODUCT(--(1=$W$4:$W$1101),--($U684&gt;='C-BaremoVectorial'!$U$4:$U$1101)))</f>
        <v>30</v>
      </c>
      <c r="AB684" s="21"/>
      <c r="AC684" s="21"/>
      <c r="AD684" s="21"/>
    </row>
    <row r="685" spans="1:30" ht="14.5" x14ac:dyDescent="0.35">
      <c r="A685" s="73">
        <f t="shared" si="123"/>
        <v>24</v>
      </c>
      <c r="B685" s="79" t="s">
        <v>20</v>
      </c>
      <c r="C685" s="79" t="s">
        <v>8244</v>
      </c>
      <c r="D685" s="79" t="s">
        <v>16</v>
      </c>
      <c r="E685" s="79" t="s">
        <v>44</v>
      </c>
      <c r="F685" s="183">
        <v>2</v>
      </c>
      <c r="G685" s="79" t="s">
        <v>8293</v>
      </c>
      <c r="H685" s="78">
        <f>2*22000</f>
        <v>44000</v>
      </c>
      <c r="I685" s="74" cm="1">
        <f t="array" ref="I685">+INDEX('I-Gasificación'!$G$5:$G$1100,MATCH($C685&amp;$D685&amp;$E685&amp;$G685,'I-Gasificación'!$C$5:$C$1100&amp;'I-Gasificación'!$D$5:$D$1100&amp;'I-Gasificación'!$E$5:$E$1100&amp;'I-Gasificación'!$F$5:$F$1100,0))</f>
        <v>1120</v>
      </c>
      <c r="J685" s="112">
        <f>INDEX('I-Baremo_Depósitos_Lapesa'!$C:$C,MATCH($E685,'I-Baremo_Depósitos_Lapesa'!$B:$B,0),1)</f>
        <v>35864</v>
      </c>
      <c r="K685" s="78">
        <f t="shared" si="113"/>
        <v>51234.285714285717</v>
      </c>
      <c r="L685" s="122">
        <f>INDEX('I-Baremo_VA_Lapesa'!$D$5:$K$66,MATCH($E685,'I-Baremo_VA_Lapesa'!$C$5:$C$66,0),MATCH($G685,'I-Baremo_VA_Lapesa'!$D$4:$K$4,0))</f>
        <v>0</v>
      </c>
      <c r="M685" s="123">
        <f t="shared" si="114"/>
        <v>0</v>
      </c>
      <c r="N685" s="113" cm="1">
        <f t="array" ref="N685">IF(AND($H685&lt;=4800,$I685&lt;=560),0,SUMPRODUCT(--($I685&gt;'I-Baremo_Regulación_Lapesa'!$B$4:$B$8),--($I685&lt;='I-Baremo_Regulación_Lapesa'!$C$4:$C$8),'I-Baremo_Regulación_Lapesa'!$D$4:$D$8))</f>
        <v>357</v>
      </c>
      <c r="O685" s="78">
        <f t="shared" si="115"/>
        <v>510.00000000000006</v>
      </c>
      <c r="P685" s="112">
        <f t="shared" si="116"/>
        <v>36221</v>
      </c>
      <c r="Q685" s="74">
        <f t="shared" si="117"/>
        <v>51744.285714285717</v>
      </c>
      <c r="R685" s="113">
        <f>INDEX('I-Baremo_Legalización'!$D$4:$D$100,MATCH($E685,'I-Baremo_Legalización'!$C$4:$C$100,0),1)</f>
        <v>2038.3500000000001</v>
      </c>
      <c r="S685" s="113" cm="1">
        <f t="array" ref="S685">+INDEX('I-Baremo_Acuerdo_Marco'!$F$2:$F$221,MATCH($C685&amp;$E685&amp;$G685,'I-Baremo_Acuerdo_Marco'!$C$2:$C$221&amp;'I-Baremo_Acuerdo_Marco'!$D$2:$D$221&amp;'I-Baremo_Acuerdo_Marco'!$E$2:$E$221,0))</f>
        <v>18981.611000000001</v>
      </c>
      <c r="T685" s="112">
        <f t="shared" si="122"/>
        <v>57240.960999999996</v>
      </c>
      <c r="U685" s="116">
        <f t="shared" si="118"/>
        <v>72764.24671428572</v>
      </c>
      <c r="V685" s="74" t="str">
        <f t="shared" si="119"/>
        <v>AéreoD1120</v>
      </c>
      <c r="W685" s="148">
        <f>+IF(AND($C685='C-Aux_CA'!$C$7,$D685='C-Aux_CA'!$C$5,$I685&gt;='C-Aux_CA'!$C$14,$H685&gt;='C-Aux_CA'!$C$15),1,0)</f>
        <v>1</v>
      </c>
      <c r="X685" s="148">
        <f t="shared" si="120"/>
        <v>1</v>
      </c>
      <c r="Y685" s="151" cm="1">
        <f t="array" ref="Y685">IF(W685=0,0,SUMPRODUCT(--($T685&gt;='C-BaremoVectorial'!$T$4:$T$1101),--(1=$W$4:$W$1101)))</f>
        <v>43</v>
      </c>
      <c r="Z685" s="151">
        <f t="shared" si="121"/>
        <v>1</v>
      </c>
      <c r="AA685" s="151" cm="1">
        <f t="array" ref="AA685">IF($W685=0,0,SUMPRODUCT(--(1=$W$4:$W$1101),--($U685&gt;='C-BaremoVectorial'!$U$4:$U$1101)))</f>
        <v>42</v>
      </c>
      <c r="AB685" s="21"/>
      <c r="AC685" s="21"/>
      <c r="AD685" s="21"/>
    </row>
    <row r="686" spans="1:30" ht="14.5" x14ac:dyDescent="0.35">
      <c r="A686" s="73">
        <f t="shared" si="123"/>
        <v>25</v>
      </c>
      <c r="B686" s="79" t="s">
        <v>20</v>
      </c>
      <c r="C686" s="79" t="s">
        <v>8244</v>
      </c>
      <c r="D686" s="79" t="s">
        <v>16</v>
      </c>
      <c r="E686" s="79" t="s">
        <v>45</v>
      </c>
      <c r="F686" s="183">
        <v>2</v>
      </c>
      <c r="G686" s="79" t="s">
        <v>8293</v>
      </c>
      <c r="H686" s="78">
        <f>2*24000</f>
        <v>48000</v>
      </c>
      <c r="I686" s="74" cm="1">
        <f t="array" ref="I686">+INDEX('I-Gasificación'!$G$5:$G$1100,MATCH($C686&amp;$D686&amp;$E686&amp;$G686,'I-Gasificación'!$C$5:$C$1100&amp;'I-Gasificación'!$D$5:$D$1100&amp;'I-Gasificación'!$E$5:$E$1100&amp;'I-Gasificación'!$F$5:$F$1100,0))</f>
        <v>1092</v>
      </c>
      <c r="J686" s="112">
        <f>INDEX('I-Baremo_Depósitos_Lapesa'!$C:$C,MATCH($E686,'I-Baremo_Depósitos_Lapesa'!$B:$B,0),1)</f>
        <v>40898</v>
      </c>
      <c r="K686" s="78">
        <f t="shared" si="113"/>
        <v>58425.71428571429</v>
      </c>
      <c r="L686" s="122">
        <f>INDEX('I-Baremo_VA_Lapesa'!$D$5:$K$66,MATCH($E686,'I-Baremo_VA_Lapesa'!$C$5:$C$66,0),MATCH($G686,'I-Baremo_VA_Lapesa'!$D$4:$K$4,0))</f>
        <v>0</v>
      </c>
      <c r="M686" s="123">
        <f t="shared" si="114"/>
        <v>0</v>
      </c>
      <c r="N686" s="113" cm="1">
        <f t="array" ref="N686">IF(AND($H686&lt;=4800,$I686&lt;=560),0,SUMPRODUCT(--($I686&gt;'I-Baremo_Regulación_Lapesa'!$B$4:$B$8),--($I686&lt;='I-Baremo_Regulación_Lapesa'!$C$4:$C$8),'I-Baremo_Regulación_Lapesa'!$D$4:$D$8))</f>
        <v>357</v>
      </c>
      <c r="O686" s="78">
        <f t="shared" si="115"/>
        <v>510.00000000000006</v>
      </c>
      <c r="P686" s="112">
        <f t="shared" si="116"/>
        <v>41255</v>
      </c>
      <c r="Q686" s="74">
        <f t="shared" si="117"/>
        <v>58935.71428571429</v>
      </c>
      <c r="R686" s="113">
        <f>INDEX('I-Baremo_Legalización'!$D$4:$D$100,MATCH($E686,'I-Baremo_Legalización'!$C$4:$C$100,0),1)</f>
        <v>2038.3500000000001</v>
      </c>
      <c r="S686" s="113" cm="1">
        <f t="array" ref="S686">+INDEX('I-Baremo_Acuerdo_Marco'!$F$2:$F$221,MATCH($C686&amp;$E686&amp;$G686,'I-Baremo_Acuerdo_Marco'!$C$2:$C$221&amp;'I-Baremo_Acuerdo_Marco'!$D$2:$D$221&amp;'I-Baremo_Acuerdo_Marco'!$E$2:$E$221,0))</f>
        <v>19519.510999999999</v>
      </c>
      <c r="T686" s="112">
        <f t="shared" si="122"/>
        <v>62812.860999999997</v>
      </c>
      <c r="U686" s="116">
        <f t="shared" si="118"/>
        <v>80493.575285714294</v>
      </c>
      <c r="V686" s="74" t="str">
        <f t="shared" si="119"/>
        <v>AéreoD1092</v>
      </c>
      <c r="W686" s="148">
        <f>+IF(AND($C686='C-Aux_CA'!$C$7,$D686='C-Aux_CA'!$C$5,$I686&gt;='C-Aux_CA'!$C$14,$H686&gt;='C-Aux_CA'!$C$15),1,0)</f>
        <v>1</v>
      </c>
      <c r="X686" s="148">
        <f t="shared" si="120"/>
        <v>1</v>
      </c>
      <c r="Y686" s="151" cm="1">
        <f t="array" ref="Y686">IF(W686=0,0,SUMPRODUCT(--($T686&gt;='C-BaremoVectorial'!$T$4:$T$1101),--(1=$W$4:$W$1101)))</f>
        <v>49</v>
      </c>
      <c r="Z686" s="151">
        <f t="shared" si="121"/>
        <v>1</v>
      </c>
      <c r="AA686" s="151" cm="1">
        <f t="array" ref="AA686">IF($W686=0,0,SUMPRODUCT(--(1=$W$4:$W$1101),--($U686&gt;='C-BaremoVectorial'!$U$4:$U$1101)))</f>
        <v>48</v>
      </c>
      <c r="AB686" s="21"/>
      <c r="AC686" s="21"/>
      <c r="AD686" s="21"/>
    </row>
    <row r="687" spans="1:30" ht="14.5" x14ac:dyDescent="0.35">
      <c r="A687" s="73">
        <f t="shared" si="123"/>
        <v>26</v>
      </c>
      <c r="B687" s="79" t="s">
        <v>20</v>
      </c>
      <c r="C687" s="79" t="s">
        <v>8244</v>
      </c>
      <c r="D687" s="79" t="s">
        <v>16</v>
      </c>
      <c r="E687" s="79" t="s">
        <v>46</v>
      </c>
      <c r="F687" s="183">
        <v>2</v>
      </c>
      <c r="G687" s="79" t="s">
        <v>8293</v>
      </c>
      <c r="H687" s="78">
        <f>2*29000</f>
        <v>58000</v>
      </c>
      <c r="I687" s="74" cm="1">
        <f t="array" ref="I687">+INDEX('I-Gasificación'!$G$5:$G$1100,MATCH($C687&amp;$D687&amp;$E687&amp;$G687,'I-Gasificación'!$C$5:$C$1100&amp;'I-Gasificación'!$D$5:$D$1100&amp;'I-Gasificación'!$E$5:$E$1100&amp;'I-Gasificación'!$F$5:$F$1100,0))</f>
        <v>1288</v>
      </c>
      <c r="J687" s="112">
        <f>INDEX('I-Baremo_Depósitos_Lapesa'!$C:$C,MATCH($E687,'I-Baremo_Depósitos_Lapesa'!$B:$B,0),1)</f>
        <v>45448</v>
      </c>
      <c r="K687" s="78">
        <f t="shared" si="113"/>
        <v>64925.71428571429</v>
      </c>
      <c r="L687" s="122">
        <f>INDEX('I-Baremo_VA_Lapesa'!$D$5:$K$66,MATCH($E687,'I-Baremo_VA_Lapesa'!$C$5:$C$66,0),MATCH($G687,'I-Baremo_VA_Lapesa'!$D$4:$K$4,0))</f>
        <v>0</v>
      </c>
      <c r="M687" s="123">
        <f t="shared" si="114"/>
        <v>0</v>
      </c>
      <c r="N687" s="113" cm="1">
        <f t="array" ref="N687">IF(AND($H687&lt;=4800,$I687&lt;=560),0,SUMPRODUCT(--($I687&gt;'I-Baremo_Regulación_Lapesa'!$B$4:$B$8),--($I687&lt;='I-Baremo_Regulación_Lapesa'!$C$4:$C$8),'I-Baremo_Regulación_Lapesa'!$D$4:$D$8))</f>
        <v>357</v>
      </c>
      <c r="O687" s="78">
        <f t="shared" si="115"/>
        <v>510.00000000000006</v>
      </c>
      <c r="P687" s="112">
        <f t="shared" si="116"/>
        <v>45805</v>
      </c>
      <c r="Q687" s="74">
        <f t="shared" si="117"/>
        <v>65435.71428571429</v>
      </c>
      <c r="R687" s="113">
        <f>INDEX('I-Baremo_Legalización'!$D$4:$D$100,MATCH($E687,'I-Baremo_Legalización'!$C$4:$C$100,0),1)</f>
        <v>2038.3500000000001</v>
      </c>
      <c r="S687" s="113" cm="1">
        <f t="array" ref="S687">+INDEX('I-Baremo_Acuerdo_Marco'!$F$2:$F$221,MATCH($C687&amp;$E687&amp;$G687,'I-Baremo_Acuerdo_Marco'!$C$2:$C$221&amp;'I-Baremo_Acuerdo_Marco'!$D$2:$D$221&amp;'I-Baremo_Acuerdo_Marco'!$E$2:$E$221,0))</f>
        <v>20737.210999999999</v>
      </c>
      <c r="T687" s="112">
        <f t="shared" si="122"/>
        <v>68580.561000000002</v>
      </c>
      <c r="U687" s="116">
        <f t="shared" si="118"/>
        <v>88211.275285714291</v>
      </c>
      <c r="V687" s="74" t="str">
        <f t="shared" si="119"/>
        <v>AéreoD1288</v>
      </c>
      <c r="W687" s="148">
        <f>+IF(AND($C687='C-Aux_CA'!$C$7,$D687='C-Aux_CA'!$C$5,$I687&gt;='C-Aux_CA'!$C$14,$H687&gt;='C-Aux_CA'!$C$15),1,0)</f>
        <v>1</v>
      </c>
      <c r="X687" s="148">
        <f t="shared" si="120"/>
        <v>1</v>
      </c>
      <c r="Y687" s="151" cm="1">
        <f t="array" ref="Y687">IF(W687=0,0,SUMPRODUCT(--($T687&gt;='C-BaremoVectorial'!$T$4:$T$1101),--(1=$W$4:$W$1101)))</f>
        <v>60</v>
      </c>
      <c r="Z687" s="151">
        <f t="shared" si="121"/>
        <v>-2</v>
      </c>
      <c r="AA687" s="151" cm="1">
        <f t="array" ref="AA687">IF($W687=0,0,SUMPRODUCT(--(1=$W$4:$W$1101),--($U687&gt;='C-BaremoVectorial'!$U$4:$U$1101)))</f>
        <v>62</v>
      </c>
      <c r="AB687" s="21"/>
      <c r="AC687" s="21"/>
      <c r="AD687" s="21"/>
    </row>
    <row r="688" spans="1:30" ht="14.5" x14ac:dyDescent="0.35">
      <c r="A688" s="73">
        <f t="shared" si="123"/>
        <v>27</v>
      </c>
      <c r="B688" s="79" t="s">
        <v>20</v>
      </c>
      <c r="C688" s="79" t="s">
        <v>8244</v>
      </c>
      <c r="D688" s="79" t="s">
        <v>16</v>
      </c>
      <c r="E688" s="79" t="s">
        <v>47</v>
      </c>
      <c r="F688" s="183">
        <v>2</v>
      </c>
      <c r="G688" s="79" t="s">
        <v>8293</v>
      </c>
      <c r="H688" s="78">
        <f>2*34000</f>
        <v>68000</v>
      </c>
      <c r="I688" s="74" cm="1">
        <f t="array" ref="I688">+INDEX('I-Gasificación'!$G$5:$G$1100,MATCH($C688&amp;$D688&amp;$E688&amp;$G688,'I-Gasificación'!$C$5:$C$1100&amp;'I-Gasificación'!$D$5:$D$1100&amp;'I-Gasificación'!$E$5:$E$1100&amp;'I-Gasificación'!$F$5:$F$1100,0))</f>
        <v>1484</v>
      </c>
      <c r="J688" s="112">
        <f>INDEX('I-Baremo_Depósitos_Lapesa'!$C:$C,MATCH($E688,'I-Baremo_Depósitos_Lapesa'!$B:$B,0),1)</f>
        <v>50478</v>
      </c>
      <c r="K688" s="78">
        <f t="shared" si="113"/>
        <v>72111.42857142858</v>
      </c>
      <c r="L688" s="122">
        <f>INDEX('I-Baremo_VA_Lapesa'!$D$5:$K$66,MATCH($E688,'I-Baremo_VA_Lapesa'!$C$5:$C$66,0),MATCH($G688,'I-Baremo_VA_Lapesa'!$D$4:$K$4,0))</f>
        <v>0</v>
      </c>
      <c r="M688" s="123">
        <f t="shared" si="114"/>
        <v>0</v>
      </c>
      <c r="N688" s="113" cm="1">
        <f t="array" ref="N688">IF(AND($H688&lt;=4800,$I688&lt;=560),0,SUMPRODUCT(--($I688&gt;'I-Baremo_Regulación_Lapesa'!$B$4:$B$8),--($I688&lt;='I-Baremo_Regulación_Lapesa'!$C$4:$C$8),'I-Baremo_Regulación_Lapesa'!$D$4:$D$8))</f>
        <v>1650</v>
      </c>
      <c r="O688" s="78">
        <f t="shared" si="115"/>
        <v>2357.1428571428573</v>
      </c>
      <c r="P688" s="112">
        <f t="shared" si="116"/>
        <v>52128</v>
      </c>
      <c r="Q688" s="74">
        <f t="shared" si="117"/>
        <v>74468.571428571435</v>
      </c>
      <c r="R688" s="113">
        <f>INDEX('I-Baremo_Legalización'!$D$4:$D$100,MATCH($E688,'I-Baremo_Legalización'!$C$4:$C$100,0),1)</f>
        <v>3215.3500000000004</v>
      </c>
      <c r="S688" s="113" cm="1">
        <f t="array" ref="S688">+INDEX('I-Baremo_Acuerdo_Marco'!$F$2:$F$221,MATCH($C688&amp;$E688&amp;$G688,'I-Baremo_Acuerdo_Marco'!$C$2:$C$221&amp;'I-Baremo_Acuerdo_Marco'!$D$2:$D$221&amp;'I-Baremo_Acuerdo_Marco'!$E$2:$E$221,0))</f>
        <v>24701.831000000002</v>
      </c>
      <c r="T688" s="112">
        <f t="shared" si="122"/>
        <v>80045.180999999997</v>
      </c>
      <c r="U688" s="116">
        <f t="shared" si="118"/>
        <v>102385.75242857145</v>
      </c>
      <c r="V688" s="74" t="str">
        <f t="shared" si="119"/>
        <v>AéreoD1484</v>
      </c>
      <c r="W688" s="148">
        <f>+IF(AND($C688='C-Aux_CA'!$C$7,$D688='C-Aux_CA'!$C$5,$I688&gt;='C-Aux_CA'!$C$14,$H688&gt;='C-Aux_CA'!$C$15),1,0)</f>
        <v>1</v>
      </c>
      <c r="X688" s="148">
        <f t="shared" si="120"/>
        <v>1</v>
      </c>
      <c r="Y688" s="151" cm="1">
        <f t="array" ref="Y688">IF(W688=0,0,SUMPRODUCT(--($T688&gt;='C-BaremoVectorial'!$T$4:$T$1101),--(1=$W$4:$W$1101)))</f>
        <v>82</v>
      </c>
      <c r="Z688" s="151">
        <f t="shared" si="121"/>
        <v>0</v>
      </c>
      <c r="AA688" s="151" cm="1">
        <f t="array" ref="AA688">IF($W688=0,0,SUMPRODUCT(--(1=$W$4:$W$1101),--($U688&gt;='C-BaremoVectorial'!$U$4:$U$1101)))</f>
        <v>82</v>
      </c>
      <c r="AB688" s="21"/>
      <c r="AC688" s="21"/>
      <c r="AD688" s="21"/>
    </row>
    <row r="689" spans="1:30" ht="14.5" x14ac:dyDescent="0.35">
      <c r="A689" s="73">
        <f t="shared" si="123"/>
        <v>28</v>
      </c>
      <c r="B689" s="79" t="s">
        <v>20</v>
      </c>
      <c r="C689" s="79" t="s">
        <v>8244</v>
      </c>
      <c r="D689" s="79" t="s">
        <v>16</v>
      </c>
      <c r="E689" s="79" t="s">
        <v>48</v>
      </c>
      <c r="F689" s="183">
        <v>2</v>
      </c>
      <c r="G689" s="79" t="s">
        <v>8293</v>
      </c>
      <c r="H689" s="78">
        <f>2*33000</f>
        <v>66000</v>
      </c>
      <c r="I689" s="74" cm="1">
        <f t="array" ref="I689">+INDEX('I-Gasificación'!$G$5:$G$1100,MATCH($C689&amp;$D689&amp;$E689&amp;$G689,'I-Gasificación'!$C$5:$C$1100&amp;'I-Gasificación'!$D$5:$D$1100&amp;'I-Gasificación'!$E$5:$E$1100&amp;'I-Gasificación'!$F$5:$F$1100,0))</f>
        <v>1204</v>
      </c>
      <c r="J689" s="112">
        <f>INDEX('I-Baremo_Depósitos_Lapesa'!$C:$C,MATCH($E689,'I-Baremo_Depósitos_Lapesa'!$B:$B,0),1)</f>
        <v>67416</v>
      </c>
      <c r="K689" s="78">
        <f t="shared" si="113"/>
        <v>96308.571428571435</v>
      </c>
      <c r="L689" s="122">
        <f>INDEX('I-Baremo_VA_Lapesa'!$D$5:$K$66,MATCH($E689,'I-Baremo_VA_Lapesa'!$C$5:$C$66,0),MATCH($G689,'I-Baremo_VA_Lapesa'!$D$4:$K$4,0))</f>
        <v>0</v>
      </c>
      <c r="M689" s="123">
        <f t="shared" si="114"/>
        <v>0</v>
      </c>
      <c r="N689" s="113" cm="1">
        <f t="array" ref="N689">IF(AND($H689&lt;=4800,$I689&lt;=560),0,SUMPRODUCT(--($I689&gt;'I-Baremo_Regulación_Lapesa'!$B$4:$B$8),--($I689&lt;='I-Baremo_Regulación_Lapesa'!$C$4:$C$8),'I-Baremo_Regulación_Lapesa'!$D$4:$D$8))</f>
        <v>357</v>
      </c>
      <c r="O689" s="78">
        <f t="shared" si="115"/>
        <v>510.00000000000006</v>
      </c>
      <c r="P689" s="112">
        <f t="shared" si="116"/>
        <v>67773</v>
      </c>
      <c r="Q689" s="74">
        <f t="shared" si="117"/>
        <v>96818.571428571435</v>
      </c>
      <c r="R689" s="113">
        <f>INDEX('I-Baremo_Legalización'!$D$4:$D$100,MATCH($E689,'I-Baremo_Legalización'!$C$4:$C$100,0),1)</f>
        <v>3215.3500000000004</v>
      </c>
      <c r="S689" s="113" cm="1">
        <f t="array" ref="S689">+INDEX('I-Baremo_Acuerdo_Marco'!$F$2:$F$221,MATCH($C689&amp;$E689&amp;$G689,'I-Baremo_Acuerdo_Marco'!$C$2:$C$221&amp;'I-Baremo_Acuerdo_Marco'!$D$2:$D$221&amp;'I-Baremo_Acuerdo_Marco'!$E$2:$E$221,0))</f>
        <v>23877.931</v>
      </c>
      <c r="T689" s="112">
        <f t="shared" si="122"/>
        <v>94866.281000000003</v>
      </c>
      <c r="U689" s="116">
        <f t="shared" si="118"/>
        <v>123911.85242857144</v>
      </c>
      <c r="V689" s="74" t="str">
        <f t="shared" si="119"/>
        <v>AéreoD1204</v>
      </c>
      <c r="W689" s="148">
        <f>+IF(AND($C689='C-Aux_CA'!$C$7,$D689='C-Aux_CA'!$C$5,$I689&gt;='C-Aux_CA'!$C$14,$H689&gt;='C-Aux_CA'!$C$15),1,0)</f>
        <v>1</v>
      </c>
      <c r="X689" s="148">
        <f t="shared" si="120"/>
        <v>1</v>
      </c>
      <c r="Y689" s="151" cm="1">
        <f t="array" ref="Y689">IF(W689=0,0,SUMPRODUCT(--($T689&gt;='C-BaremoVectorial'!$T$4:$T$1101),--(1=$W$4:$W$1101)))</f>
        <v>114</v>
      </c>
      <c r="Z689" s="151">
        <f t="shared" si="121"/>
        <v>-1</v>
      </c>
      <c r="AA689" s="151" cm="1">
        <f t="array" ref="AA689">IF($W689=0,0,SUMPRODUCT(--(1=$W$4:$W$1101),--($U689&gt;='C-BaremoVectorial'!$U$4:$U$1101)))</f>
        <v>115</v>
      </c>
      <c r="AB689" s="21"/>
      <c r="AC689" s="21"/>
      <c r="AD689" s="21"/>
    </row>
    <row r="690" spans="1:30" ht="14.5" x14ac:dyDescent="0.35">
      <c r="A690" s="73">
        <f t="shared" si="123"/>
        <v>29</v>
      </c>
      <c r="B690" s="79" t="s">
        <v>20</v>
      </c>
      <c r="C690" s="79" t="s">
        <v>8244</v>
      </c>
      <c r="D690" s="79" t="s">
        <v>16</v>
      </c>
      <c r="E690" s="79" t="s">
        <v>49</v>
      </c>
      <c r="F690" s="183">
        <v>2</v>
      </c>
      <c r="G690" s="79" t="s">
        <v>8293</v>
      </c>
      <c r="H690" s="78">
        <f>2*50000</f>
        <v>100000</v>
      </c>
      <c r="I690" s="74" cm="1">
        <f t="array" ref="I690">+INDEX('I-Gasificación'!$G$5:$G$1100,MATCH($C690&amp;$D690&amp;$E690&amp;$G690,'I-Gasificación'!$C$5:$C$1100&amp;'I-Gasificación'!$D$5:$D$1100&amp;'I-Gasificación'!$E$5:$E$1100&amp;'I-Gasificación'!$F$5:$F$1100,0))</f>
        <v>1764</v>
      </c>
      <c r="J690" s="112">
        <f>INDEX('I-Baremo_Depósitos_Lapesa'!$C:$C,MATCH($E690,'I-Baremo_Depósitos_Lapesa'!$B:$B,0),1)</f>
        <v>88888</v>
      </c>
      <c r="K690" s="78">
        <f t="shared" si="113"/>
        <v>126982.85714285714</v>
      </c>
      <c r="L690" s="122">
        <f>INDEX('I-Baremo_VA_Lapesa'!$D$5:$K$66,MATCH($E690,'I-Baremo_VA_Lapesa'!$C$5:$C$66,0),MATCH($G690,'I-Baremo_VA_Lapesa'!$D$4:$K$4,0))</f>
        <v>0</v>
      </c>
      <c r="M690" s="123">
        <f t="shared" si="114"/>
        <v>0</v>
      </c>
      <c r="N690" s="113" cm="1">
        <f t="array" ref="N690">IF(AND($H690&lt;=4800,$I690&lt;=560),0,SUMPRODUCT(--($I690&gt;'I-Baremo_Regulación_Lapesa'!$B$4:$B$8),--($I690&lt;='I-Baremo_Regulación_Lapesa'!$C$4:$C$8),'I-Baremo_Regulación_Lapesa'!$D$4:$D$8))</f>
        <v>1650</v>
      </c>
      <c r="O690" s="78">
        <f t="shared" si="115"/>
        <v>2357.1428571428573</v>
      </c>
      <c r="P690" s="112">
        <f t="shared" si="116"/>
        <v>90538</v>
      </c>
      <c r="Q690" s="74">
        <f t="shared" si="117"/>
        <v>129340</v>
      </c>
      <c r="R690" s="113">
        <f>INDEX('I-Baremo_Legalización'!$D$4:$D$100,MATCH($E690,'I-Baremo_Legalización'!$C$4:$C$100,0),1)</f>
        <v>3215.3500000000004</v>
      </c>
      <c r="S690" s="113" cm="1">
        <f t="array" ref="S690">+INDEX('I-Baremo_Acuerdo_Marco'!$F$2:$F$221,MATCH($C690&amp;$E690&amp;$G690,'I-Baremo_Acuerdo_Marco'!$C$2:$C$221&amp;'I-Baremo_Acuerdo_Marco'!$D$2:$D$221&amp;'I-Baremo_Acuerdo_Marco'!$E$2:$E$221,0))</f>
        <v>28041.431</v>
      </c>
      <c r="T690" s="112">
        <f t="shared" si="122"/>
        <v>121794.781</v>
      </c>
      <c r="U690" s="116">
        <f t="shared" si="118"/>
        <v>160596.78100000002</v>
      </c>
      <c r="V690" s="74" t="str">
        <f t="shared" si="119"/>
        <v>AéreoD1764</v>
      </c>
      <c r="W690" s="148">
        <f>+IF(AND($C690='C-Aux_CA'!$C$7,$D690='C-Aux_CA'!$C$5,$I690&gt;='C-Aux_CA'!$C$14,$H690&gt;='C-Aux_CA'!$C$15),1,0)</f>
        <v>1</v>
      </c>
      <c r="X690" s="148">
        <f t="shared" si="120"/>
        <v>1</v>
      </c>
      <c r="Y690" s="151" cm="1">
        <f t="array" ref="Y690">IF(W690=0,0,SUMPRODUCT(--($T690&gt;='C-BaremoVectorial'!$T$4:$T$1101),--(1=$W$4:$W$1101)))</f>
        <v>147</v>
      </c>
      <c r="Z690" s="151">
        <f t="shared" si="121"/>
        <v>-1</v>
      </c>
      <c r="AA690" s="151" cm="1">
        <f t="array" ref="AA690">IF($W690=0,0,SUMPRODUCT(--(1=$W$4:$W$1101),--($U690&gt;='C-BaremoVectorial'!$U$4:$U$1101)))</f>
        <v>148</v>
      </c>
      <c r="AB690" s="21"/>
      <c r="AC690" s="21"/>
      <c r="AD690" s="21"/>
    </row>
    <row r="691" spans="1:30" ht="14.5" x14ac:dyDescent="0.35">
      <c r="A691" s="73">
        <f t="shared" si="123"/>
        <v>30</v>
      </c>
      <c r="B691" s="79" t="s">
        <v>20</v>
      </c>
      <c r="C691" s="79" t="s">
        <v>8244</v>
      </c>
      <c r="D691" s="79" t="s">
        <v>16</v>
      </c>
      <c r="E691" s="79" t="s">
        <v>50</v>
      </c>
      <c r="F691" s="183">
        <v>2</v>
      </c>
      <c r="G691" s="79" t="s">
        <v>8293</v>
      </c>
      <c r="H691" s="78">
        <f>2*59000</f>
        <v>118000</v>
      </c>
      <c r="I691" s="74" cm="1">
        <f t="array" ref="I691">+INDEX('I-Gasificación'!$G$5:$G$1100,MATCH($C691&amp;$D691&amp;$E691&amp;$G691,'I-Gasificación'!$C$5:$C$1100&amp;'I-Gasificación'!$D$5:$D$1100&amp;'I-Gasificación'!$E$5:$E$1100&amp;'I-Gasificación'!$F$5:$F$1100,0))</f>
        <v>2100</v>
      </c>
      <c r="J691" s="112">
        <f>INDEX('I-Baremo_Depósitos_Lapesa'!$C:$C,MATCH($E691,'I-Baremo_Depósitos_Lapesa'!$B:$B,0),1)</f>
        <v>108492</v>
      </c>
      <c r="K691" s="78">
        <f t="shared" si="113"/>
        <v>154988.57142857145</v>
      </c>
      <c r="L691" s="122">
        <f>INDEX('I-Baremo_VA_Lapesa'!$D$5:$K$66,MATCH($E691,'I-Baremo_VA_Lapesa'!$C$5:$C$66,0),MATCH($G691,'I-Baremo_VA_Lapesa'!$D$4:$K$4,0))</f>
        <v>0</v>
      </c>
      <c r="M691" s="123">
        <f t="shared" si="114"/>
        <v>0</v>
      </c>
      <c r="N691" s="113" cm="1">
        <f t="array" ref="N691">IF(AND($H691&lt;=4800,$I691&lt;=560),0,SUMPRODUCT(--($I691&gt;'I-Baremo_Regulación_Lapesa'!$B$4:$B$8),--($I691&lt;='I-Baremo_Regulación_Lapesa'!$C$4:$C$8),'I-Baremo_Regulación_Lapesa'!$D$4:$D$8))</f>
        <v>1650</v>
      </c>
      <c r="O691" s="78">
        <f t="shared" si="115"/>
        <v>2357.1428571428573</v>
      </c>
      <c r="P691" s="112">
        <f t="shared" si="116"/>
        <v>110142</v>
      </c>
      <c r="Q691" s="74">
        <f t="shared" si="117"/>
        <v>157345.71428571432</v>
      </c>
      <c r="R691" s="113">
        <f>INDEX('I-Baremo_Legalización'!$D$4:$D$100,MATCH($E691,'I-Baremo_Legalización'!$C$4:$C$100,0),1)</f>
        <v>3215.3500000000004</v>
      </c>
      <c r="S691" s="113" cm="1">
        <f t="array" ref="S691">+INDEX('I-Baremo_Acuerdo_Marco'!$F$2:$F$221,MATCH($C691&amp;$E691&amp;$G691,'I-Baremo_Acuerdo_Marco'!$C$2:$C$221&amp;'I-Baremo_Acuerdo_Marco'!$D$2:$D$221&amp;'I-Baremo_Acuerdo_Marco'!$E$2:$E$221,0))</f>
        <v>30941.031000000003</v>
      </c>
      <c r="T691" s="112">
        <f t="shared" si="122"/>
        <v>144298.38099999999</v>
      </c>
      <c r="U691" s="116">
        <f t="shared" si="118"/>
        <v>191502.09528571431</v>
      </c>
      <c r="V691" s="74" t="str">
        <f t="shared" si="119"/>
        <v>AéreoD2100</v>
      </c>
      <c r="W691" s="148">
        <f>+IF(AND($C691='C-Aux_CA'!$C$7,$D691='C-Aux_CA'!$C$5,$I691&gt;='C-Aux_CA'!$C$14,$H691&gt;='C-Aux_CA'!$C$15),1,0)</f>
        <v>1</v>
      </c>
      <c r="X691" s="148">
        <f t="shared" si="120"/>
        <v>1</v>
      </c>
      <c r="Y691" s="151" cm="1">
        <f t="array" ref="Y691">IF(W691=0,0,SUMPRODUCT(--($T691&gt;='C-BaremoVectorial'!$T$4:$T$1101),--(1=$W$4:$W$1101)))</f>
        <v>158</v>
      </c>
      <c r="Z691" s="151">
        <f t="shared" si="121"/>
        <v>-2</v>
      </c>
      <c r="AA691" s="151" cm="1">
        <f t="array" ref="AA691">IF($W691=0,0,SUMPRODUCT(--(1=$W$4:$W$1101),--($U691&gt;='C-BaremoVectorial'!$U$4:$U$1101)))</f>
        <v>160</v>
      </c>
      <c r="AB691" s="21"/>
      <c r="AC691" s="21"/>
      <c r="AD691" s="21"/>
    </row>
    <row r="692" spans="1:30" ht="14.5" x14ac:dyDescent="0.35">
      <c r="A692" s="73">
        <f t="shared" si="123"/>
        <v>31</v>
      </c>
      <c r="B692" s="79" t="s">
        <v>20</v>
      </c>
      <c r="C692" s="79" t="s">
        <v>8244</v>
      </c>
      <c r="D692" s="79" t="s">
        <v>16</v>
      </c>
      <c r="E692" s="79" t="s">
        <v>51</v>
      </c>
      <c r="F692" s="183">
        <v>2</v>
      </c>
      <c r="G692" s="79" t="s">
        <v>8293</v>
      </c>
      <c r="H692" s="78">
        <f>2*50000</f>
        <v>100000</v>
      </c>
      <c r="I692" s="74" cm="1">
        <f t="array" ref="I692">+INDEX('I-Gasificación'!$G$5:$G$1100,MATCH($C692&amp;$D692&amp;$E692&amp;$G692,'I-Gasificación'!$C$5:$C$1100&amp;'I-Gasificación'!$D$5:$D$1100&amp;'I-Gasificación'!$E$5:$E$1100&amp;'I-Gasificación'!$F$5:$F$1100,0))</f>
        <v>1624</v>
      </c>
      <c r="J692" s="112">
        <f>INDEX('I-Baremo_Depósitos_Lapesa'!$C:$C,MATCH($E692,'I-Baremo_Depósitos_Lapesa'!$B:$B,0),1)</f>
        <v>90864</v>
      </c>
      <c r="K692" s="78">
        <f t="shared" si="113"/>
        <v>129805.71428571429</v>
      </c>
      <c r="L692" s="122">
        <f>INDEX('I-Baremo_VA_Lapesa'!$D$5:$K$66,MATCH($E692,'I-Baremo_VA_Lapesa'!$C$5:$C$66,0),MATCH($G692,'I-Baremo_VA_Lapesa'!$D$4:$K$4,0))</f>
        <v>0</v>
      </c>
      <c r="M692" s="123">
        <f t="shared" si="114"/>
        <v>0</v>
      </c>
      <c r="N692" s="113" cm="1">
        <f t="array" ref="N692">IF(AND($H692&lt;=4800,$I692&lt;=560),0,SUMPRODUCT(--($I692&gt;'I-Baremo_Regulación_Lapesa'!$B$4:$B$8),--($I692&lt;='I-Baremo_Regulación_Lapesa'!$C$4:$C$8),'I-Baremo_Regulación_Lapesa'!$D$4:$D$8))</f>
        <v>1650</v>
      </c>
      <c r="O692" s="78">
        <f t="shared" si="115"/>
        <v>2357.1428571428573</v>
      </c>
      <c r="P692" s="112">
        <f t="shared" si="116"/>
        <v>92514</v>
      </c>
      <c r="Q692" s="74">
        <f t="shared" si="117"/>
        <v>132162.85714285716</v>
      </c>
      <c r="R692" s="113">
        <f>INDEX('I-Baremo_Legalización'!$D$4:$D$100,MATCH($E692,'I-Baremo_Legalización'!$C$4:$C$100,0),1)</f>
        <v>3215.3500000000004</v>
      </c>
      <c r="S692" s="113" cm="1">
        <f t="array" ref="S692">+INDEX('I-Baremo_Acuerdo_Marco'!$F$2:$F$221,MATCH($C692&amp;$E692&amp;$G692,'I-Baremo_Acuerdo_Marco'!$C$2:$C$221&amp;'I-Baremo_Acuerdo_Marco'!$D$2:$D$221&amp;'I-Baremo_Acuerdo_Marco'!$E$2:$E$221,0))</f>
        <v>28379.131000000001</v>
      </c>
      <c r="T692" s="112">
        <f t="shared" si="122"/>
        <v>124108.481</v>
      </c>
      <c r="U692" s="116">
        <f t="shared" si="118"/>
        <v>163757.33814285716</v>
      </c>
      <c r="V692" s="74" t="str">
        <f t="shared" si="119"/>
        <v>AéreoD1624</v>
      </c>
      <c r="W692" s="148">
        <f>+IF(AND($C692='C-Aux_CA'!$C$7,$D692='C-Aux_CA'!$C$5,$I692&gt;='C-Aux_CA'!$C$14,$H692&gt;='C-Aux_CA'!$C$15),1,0)</f>
        <v>1</v>
      </c>
      <c r="X692" s="148">
        <f t="shared" si="120"/>
        <v>1</v>
      </c>
      <c r="Y692" s="151" cm="1">
        <f t="array" ref="Y692">IF(W692=0,0,SUMPRODUCT(--($T692&gt;='C-BaremoVectorial'!$T$4:$T$1101),--(1=$W$4:$W$1101)))</f>
        <v>149</v>
      </c>
      <c r="Z692" s="151">
        <f t="shared" si="121"/>
        <v>-1</v>
      </c>
      <c r="AA692" s="151" cm="1">
        <f t="array" ref="AA692">IF($W692=0,0,SUMPRODUCT(--(1=$W$4:$W$1101),--($U692&gt;='C-BaremoVectorial'!$U$4:$U$1101)))</f>
        <v>150</v>
      </c>
      <c r="AB692" s="21"/>
      <c r="AC692" s="21"/>
      <c r="AD692" s="21"/>
    </row>
    <row r="693" spans="1:30" ht="14.5" x14ac:dyDescent="0.35">
      <c r="A693" s="73">
        <f t="shared" si="123"/>
        <v>32</v>
      </c>
      <c r="B693" s="79" t="s">
        <v>20</v>
      </c>
      <c r="C693" s="79" t="s">
        <v>8244</v>
      </c>
      <c r="D693" s="79" t="s">
        <v>16</v>
      </c>
      <c r="E693" s="79" t="s">
        <v>52</v>
      </c>
      <c r="F693" s="183">
        <v>2</v>
      </c>
      <c r="G693" s="79" t="s">
        <v>8293</v>
      </c>
      <c r="H693" s="78">
        <f>2*69000</f>
        <v>138000</v>
      </c>
      <c r="I693" s="74" cm="1">
        <f t="array" ref="I693">+INDEX('I-Gasificación'!$G$5:$G$1100,MATCH($C693&amp;$D693&amp;$E693&amp;$G693,'I-Gasificación'!$C$5:$C$1100&amp;'I-Gasificación'!$D$5:$D$1100&amp;'I-Gasificación'!$E$5:$E$1100&amp;'I-Gasificación'!$F$5:$F$1100,0))</f>
        <v>2436</v>
      </c>
      <c r="J693" s="112">
        <f>INDEX('I-Baremo_Depósitos_Lapesa'!$C:$C,MATCH($E693,'I-Baremo_Depósitos_Lapesa'!$B:$B,0),1)</f>
        <v>134294</v>
      </c>
      <c r="K693" s="78">
        <f t="shared" si="113"/>
        <v>191848.57142857145</v>
      </c>
      <c r="L693" s="122">
        <f>INDEX('I-Baremo_VA_Lapesa'!$D$5:$K$66,MATCH($E693,'I-Baremo_VA_Lapesa'!$C$5:$C$66,0),MATCH($G693,'I-Baremo_VA_Lapesa'!$D$4:$K$4,0))</f>
        <v>0</v>
      </c>
      <c r="M693" s="123">
        <f t="shared" si="114"/>
        <v>0</v>
      </c>
      <c r="N693" s="113" cm="1">
        <f t="array" ref="N693">IF(AND($H693&lt;=4800,$I693&lt;=560),0,SUMPRODUCT(--($I693&gt;'I-Baremo_Regulación_Lapesa'!$B$4:$B$8),--($I693&lt;='I-Baremo_Regulación_Lapesa'!$C$4:$C$8),'I-Baremo_Regulación_Lapesa'!$D$4:$D$8))</f>
        <v>1760</v>
      </c>
      <c r="O693" s="78">
        <f t="shared" si="115"/>
        <v>2514.2857142857142</v>
      </c>
      <c r="P693" s="112">
        <f t="shared" si="116"/>
        <v>136054</v>
      </c>
      <c r="Q693" s="74">
        <f t="shared" si="117"/>
        <v>194362.85714285716</v>
      </c>
      <c r="R693" s="113">
        <f>INDEX('I-Baremo_Legalización'!$D$4:$D$100,MATCH($E693,'I-Baremo_Legalización'!$C$4:$C$100,0),1)</f>
        <v>3215.3500000000004</v>
      </c>
      <c r="S693" s="113" cm="1">
        <f t="array" ref="S693">+INDEX('I-Baremo_Acuerdo_Marco'!$F$2:$F$221,MATCH($C693&amp;$E693&amp;$G693,'I-Baremo_Acuerdo_Marco'!$C$2:$C$221&amp;'I-Baremo_Acuerdo_Marco'!$D$2:$D$221&amp;'I-Baremo_Acuerdo_Marco'!$E$2:$E$221,0))</f>
        <v>28489.131000000001</v>
      </c>
      <c r="T693" s="112">
        <f t="shared" si="122"/>
        <v>167758.481</v>
      </c>
      <c r="U693" s="116">
        <f t="shared" si="118"/>
        <v>226067.33814285716</v>
      </c>
      <c r="V693" s="74" t="str">
        <f t="shared" si="119"/>
        <v>AéreoD2436</v>
      </c>
      <c r="W693" s="148">
        <f>+IF(AND($C693='C-Aux_CA'!$C$7,$D693='C-Aux_CA'!$C$5,$I693&gt;='C-Aux_CA'!$C$14,$H693&gt;='C-Aux_CA'!$C$15),1,0)</f>
        <v>1</v>
      </c>
      <c r="X693" s="148">
        <f t="shared" si="120"/>
        <v>1</v>
      </c>
      <c r="Y693" s="151" cm="1">
        <f t="array" ref="Y693">IF(W693=0,0,SUMPRODUCT(--($T693&gt;='C-BaremoVectorial'!$T$4:$T$1101),--(1=$W$4:$W$1101)))</f>
        <v>169</v>
      </c>
      <c r="Z693" s="151">
        <f t="shared" si="121"/>
        <v>-2</v>
      </c>
      <c r="AA693" s="151" cm="1">
        <f t="array" ref="AA693">IF($W693=0,0,SUMPRODUCT(--(1=$W$4:$W$1101),--($U693&gt;='C-BaremoVectorial'!$U$4:$U$1101)))</f>
        <v>171</v>
      </c>
      <c r="AB693" s="21"/>
      <c r="AC693" s="21"/>
      <c r="AD693" s="21"/>
    </row>
    <row r="694" spans="1:30" ht="14.5" x14ac:dyDescent="0.35">
      <c r="A694" s="73">
        <f t="shared" si="123"/>
        <v>33</v>
      </c>
      <c r="B694" s="79" t="s">
        <v>8272</v>
      </c>
      <c r="C694" s="79" t="s">
        <v>8244</v>
      </c>
      <c r="D694" s="79" t="s">
        <v>16</v>
      </c>
      <c r="E694" s="79" t="s">
        <v>21</v>
      </c>
      <c r="F694" s="183">
        <v>1</v>
      </c>
      <c r="G694" s="79" t="s">
        <v>8294</v>
      </c>
      <c r="H694" s="78">
        <v>1000</v>
      </c>
      <c r="I694" s="74" cm="1">
        <f t="array" ref="I694">+INDEX('I-Gasificación'!$G$5:$G$1100,MATCH($C694&amp;$D694&amp;$E694&amp;$G694,'I-Gasificación'!$C$5:$C$1100&amp;'I-Gasificación'!$D$5:$D$1100&amp;'I-Gasificación'!$E$5:$E$1100&amp;'I-Gasificación'!$F$5:$F$1100,0))</f>
        <v>187.6</v>
      </c>
      <c r="J694" s="112">
        <f>INDEX('I-Baremo_Depósitos_Lapesa'!$C:$C,MATCH($E694,'I-Baremo_Depósitos_Lapesa'!$B:$B,0),1)</f>
        <v>1895</v>
      </c>
      <c r="K694" s="78">
        <f t="shared" si="113"/>
        <v>2707.1428571428573</v>
      </c>
      <c r="L694" s="122">
        <f>INDEX('I-Baremo_VA_Lapesa'!$D$5:$K$66,MATCH($E694,'I-Baremo_VA_Lapesa'!$C$5:$C$66,0),MATCH($G694,'I-Baremo_VA_Lapesa'!$D$4:$K$4,0))</f>
        <v>12901</v>
      </c>
      <c r="M694" s="123">
        <f t="shared" si="114"/>
        <v>18430</v>
      </c>
      <c r="N694" s="113" cm="1">
        <f t="array" ref="N694">IF(AND($H694&lt;=4800,$I694&lt;=560),0,SUMPRODUCT(--($I694&gt;'I-Baremo_Regulación_Lapesa'!$B$4:$B$8),--($I694&lt;='I-Baremo_Regulación_Lapesa'!$C$4:$C$8),'I-Baremo_Regulación_Lapesa'!$D$4:$D$8))</f>
        <v>0</v>
      </c>
      <c r="O694" s="78">
        <f t="shared" si="115"/>
        <v>0</v>
      </c>
      <c r="P694" s="112">
        <f t="shared" si="116"/>
        <v>14796</v>
      </c>
      <c r="Q694" s="74">
        <f t="shared" si="117"/>
        <v>21137.142857142859</v>
      </c>
      <c r="R694" s="113">
        <f>INDEX('I-Baremo_Legalización'!$D$4:$D$100,MATCH($E694,'I-Baremo_Legalización'!$C$4:$C$100,0),1)</f>
        <v>1257.25</v>
      </c>
      <c r="S694" s="113" cm="1">
        <f t="array" ref="S694">+INDEX('I-Baremo_Acuerdo_Marco'!$F$2:$F$221,MATCH($C694&amp;$E694&amp;$G694,'I-Baremo_Acuerdo_Marco'!$C$2:$C$221&amp;'I-Baremo_Acuerdo_Marco'!$D$2:$D$221&amp;'I-Baremo_Acuerdo_Marco'!$E$2:$E$221,0))</f>
        <v>5384.8850000000011</v>
      </c>
      <c r="T694" s="112">
        <f t="shared" si="122"/>
        <v>21438.135000000002</v>
      </c>
      <c r="U694" s="116">
        <f t="shared" si="118"/>
        <v>27779.277857142861</v>
      </c>
      <c r="V694" s="74" t="str">
        <f t="shared" si="119"/>
        <v>AéreoD187,6</v>
      </c>
      <c r="W694" s="148">
        <f>+IF(AND($C694='C-Aux_CA'!$C$7,$D694='C-Aux_CA'!$C$5,$I694&gt;='C-Aux_CA'!$C$14,$H694&gt;='C-Aux_CA'!$C$15),1,0)</f>
        <v>0</v>
      </c>
      <c r="X694" s="148">
        <f t="shared" si="120"/>
        <v>1</v>
      </c>
      <c r="Y694" s="151" cm="1">
        <f t="array" ref="Y694">IF(W694=0,0,SUMPRODUCT(--($T694&gt;='C-BaremoVectorial'!$T$4:$T$1101),--(1=$W$4:$W$1101)))</f>
        <v>0</v>
      </c>
      <c r="Z694" s="151">
        <f t="shared" si="121"/>
        <v>0</v>
      </c>
      <c r="AA694" s="151" cm="1">
        <f t="array" ref="AA694">IF($W694=0,0,SUMPRODUCT(--(1=$W$4:$W$1101),--($U694&gt;='C-BaremoVectorial'!$U$4:$U$1101)))</f>
        <v>0</v>
      </c>
      <c r="AB694" s="21"/>
      <c r="AC694" s="21"/>
      <c r="AD694" s="21"/>
    </row>
    <row r="695" spans="1:30" ht="14.5" x14ac:dyDescent="0.35">
      <c r="A695" s="73">
        <f t="shared" si="123"/>
        <v>34</v>
      </c>
      <c r="B695" s="79" t="s">
        <v>8272</v>
      </c>
      <c r="C695" s="79" t="s">
        <v>8244</v>
      </c>
      <c r="D695" s="79" t="s">
        <v>16</v>
      </c>
      <c r="E695" s="79" t="s">
        <v>22</v>
      </c>
      <c r="F695" s="183">
        <v>1</v>
      </c>
      <c r="G695" s="79" t="s">
        <v>8294</v>
      </c>
      <c r="H695" s="78">
        <v>1450</v>
      </c>
      <c r="I695" s="74" cm="1">
        <f t="array" ref="I695">+INDEX('I-Gasificación'!$G$5:$G$1100,MATCH($C695&amp;$D695&amp;$E695&amp;$G695,'I-Gasificación'!$C$5:$C$1100&amp;'I-Gasificación'!$D$5:$D$1100&amp;'I-Gasificación'!$E$5:$E$1100&amp;'I-Gasificación'!$F$5:$F$1100,0))</f>
        <v>201.60000000000002</v>
      </c>
      <c r="J695" s="112">
        <f>INDEX('I-Baremo_Depósitos_Lapesa'!$C:$C,MATCH($E695,'I-Baremo_Depósitos_Lapesa'!$B:$B,0),1)</f>
        <v>2436</v>
      </c>
      <c r="K695" s="78">
        <f t="shared" si="113"/>
        <v>3480</v>
      </c>
      <c r="L695" s="122">
        <f>INDEX('I-Baremo_VA_Lapesa'!$D$5:$K$66,MATCH($E695,'I-Baremo_VA_Lapesa'!$C$5:$C$66,0),MATCH($G695,'I-Baremo_VA_Lapesa'!$D$4:$K$4,0))</f>
        <v>12901</v>
      </c>
      <c r="M695" s="123">
        <f t="shared" si="114"/>
        <v>18430</v>
      </c>
      <c r="N695" s="113" cm="1">
        <f t="array" ref="N695">IF(AND($H695&lt;=4800,$I695&lt;=560),0,SUMPRODUCT(--($I695&gt;'I-Baremo_Regulación_Lapesa'!$B$4:$B$8),--($I695&lt;='I-Baremo_Regulación_Lapesa'!$C$4:$C$8),'I-Baremo_Regulación_Lapesa'!$D$4:$D$8))</f>
        <v>0</v>
      </c>
      <c r="O695" s="78">
        <f t="shared" si="115"/>
        <v>0</v>
      </c>
      <c r="P695" s="112">
        <f t="shared" si="116"/>
        <v>15337</v>
      </c>
      <c r="Q695" s="74">
        <f t="shared" si="117"/>
        <v>21910</v>
      </c>
      <c r="R695" s="113">
        <f>INDEX('I-Baremo_Legalización'!$D$4:$D$100,MATCH($E695,'I-Baremo_Legalización'!$C$4:$C$100,0),1)</f>
        <v>1257.25</v>
      </c>
      <c r="S695" s="113" cm="1">
        <f t="array" ref="S695">+INDEX('I-Baremo_Acuerdo_Marco'!$F$2:$F$221,MATCH($C695&amp;$E695&amp;$G695,'I-Baremo_Acuerdo_Marco'!$C$2:$C$221&amp;'I-Baremo_Acuerdo_Marco'!$D$2:$D$221&amp;'I-Baremo_Acuerdo_Marco'!$E$2:$E$221,0))</f>
        <v>5825.9850000000006</v>
      </c>
      <c r="T695" s="112">
        <f t="shared" si="122"/>
        <v>22420.235000000001</v>
      </c>
      <c r="U695" s="116">
        <f t="shared" si="118"/>
        <v>28993.235000000001</v>
      </c>
      <c r="V695" s="74" t="str">
        <f t="shared" si="119"/>
        <v>AéreoD201,6</v>
      </c>
      <c r="W695" s="148">
        <f>+IF(AND($C695='C-Aux_CA'!$C$7,$D695='C-Aux_CA'!$C$5,$I695&gt;='C-Aux_CA'!$C$14,$H695&gt;='C-Aux_CA'!$C$15),1,0)</f>
        <v>0</v>
      </c>
      <c r="X695" s="148">
        <f t="shared" si="120"/>
        <v>1</v>
      </c>
      <c r="Y695" s="151" cm="1">
        <f t="array" ref="Y695">IF(W695=0,0,SUMPRODUCT(--($T695&gt;='C-BaremoVectorial'!$T$4:$T$1101),--(1=$W$4:$W$1101)))</f>
        <v>0</v>
      </c>
      <c r="Z695" s="151">
        <f t="shared" si="121"/>
        <v>0</v>
      </c>
      <c r="AA695" s="151" cm="1">
        <f t="array" ref="AA695">IF($W695=0,0,SUMPRODUCT(--(1=$W$4:$W$1101),--($U695&gt;='C-BaremoVectorial'!$U$4:$U$1101)))</f>
        <v>0</v>
      </c>
      <c r="AB695" s="21"/>
      <c r="AC695" s="21"/>
      <c r="AD695" s="21"/>
    </row>
    <row r="696" spans="1:30" ht="14.5" x14ac:dyDescent="0.35">
      <c r="A696" s="73">
        <f t="shared" si="123"/>
        <v>35</v>
      </c>
      <c r="B696" s="79" t="s">
        <v>8272</v>
      </c>
      <c r="C696" s="79" t="s">
        <v>8244</v>
      </c>
      <c r="D696" s="79" t="s">
        <v>16</v>
      </c>
      <c r="E696" s="79" t="s">
        <v>23</v>
      </c>
      <c r="F696" s="183">
        <v>1</v>
      </c>
      <c r="G696" s="79" t="s">
        <v>8294</v>
      </c>
      <c r="H696" s="78">
        <v>2450</v>
      </c>
      <c r="I696" s="74" cm="1">
        <f t="array" ref="I696">+INDEX('I-Gasificación'!$G$5:$G$1100,MATCH($C696&amp;$D696&amp;$E696&amp;$G696,'I-Gasificación'!$C$5:$C$1100&amp;'I-Gasificación'!$D$5:$D$1100&amp;'I-Gasificación'!$E$5:$E$1100&amp;'I-Gasificación'!$F$5:$F$1100,0))</f>
        <v>231</v>
      </c>
      <c r="J696" s="112">
        <f>INDEX('I-Baremo_Depósitos_Lapesa'!$C:$C,MATCH($E696,'I-Baremo_Depósitos_Lapesa'!$B:$B,0),1)</f>
        <v>2778</v>
      </c>
      <c r="K696" s="78">
        <f t="shared" si="113"/>
        <v>3968.5714285714289</v>
      </c>
      <c r="L696" s="122">
        <f>INDEX('I-Baremo_VA_Lapesa'!$D$5:$K$66,MATCH($E696,'I-Baremo_VA_Lapesa'!$C$5:$C$66,0),MATCH($G696,'I-Baremo_VA_Lapesa'!$D$4:$K$4,0))</f>
        <v>12901</v>
      </c>
      <c r="M696" s="123">
        <f t="shared" si="114"/>
        <v>18430</v>
      </c>
      <c r="N696" s="113" cm="1">
        <f t="array" ref="N696">IF(AND($H696&lt;=4800,$I696&lt;=560),0,SUMPRODUCT(--($I696&gt;'I-Baremo_Regulación_Lapesa'!$B$4:$B$8),--($I696&lt;='I-Baremo_Regulación_Lapesa'!$C$4:$C$8),'I-Baremo_Regulación_Lapesa'!$D$4:$D$8))</f>
        <v>0</v>
      </c>
      <c r="O696" s="78">
        <f t="shared" si="115"/>
        <v>0</v>
      </c>
      <c r="P696" s="112">
        <f t="shared" si="116"/>
        <v>15679</v>
      </c>
      <c r="Q696" s="74">
        <f t="shared" si="117"/>
        <v>22398.571428571428</v>
      </c>
      <c r="R696" s="113">
        <f>INDEX('I-Baremo_Legalización'!$D$4:$D$100,MATCH($E696,'I-Baremo_Legalización'!$C$4:$C$100,0),1)</f>
        <v>1257.25</v>
      </c>
      <c r="S696" s="113" cm="1">
        <f t="array" ref="S696">+INDEX('I-Baremo_Acuerdo_Marco'!$F$2:$F$221,MATCH($C696&amp;$E696&amp;$G696,'I-Baremo_Acuerdo_Marco'!$C$2:$C$221&amp;'I-Baremo_Acuerdo_Marco'!$D$2:$D$221&amp;'I-Baremo_Acuerdo_Marco'!$E$2:$E$221,0))</f>
        <v>6239.5850000000009</v>
      </c>
      <c r="T696" s="112">
        <f t="shared" si="122"/>
        <v>23175.834999999999</v>
      </c>
      <c r="U696" s="116">
        <f t="shared" si="118"/>
        <v>29895.406428571427</v>
      </c>
      <c r="V696" s="74" t="str">
        <f t="shared" si="119"/>
        <v>AéreoD231</v>
      </c>
      <c r="W696" s="148">
        <f>+IF(AND($C696='C-Aux_CA'!$C$7,$D696='C-Aux_CA'!$C$5,$I696&gt;='C-Aux_CA'!$C$14,$H696&gt;='C-Aux_CA'!$C$15),1,0)</f>
        <v>1</v>
      </c>
      <c r="X696" s="148">
        <f t="shared" si="120"/>
        <v>1</v>
      </c>
      <c r="Y696" s="151" cm="1">
        <f t="array" ref="Y696">IF(W696=0,0,SUMPRODUCT(--($T696&gt;='C-BaremoVectorial'!$T$4:$T$1101),--(1=$W$4:$W$1101)))</f>
        <v>7</v>
      </c>
      <c r="Z696" s="151">
        <f t="shared" si="121"/>
        <v>0</v>
      </c>
      <c r="AA696" s="151" cm="1">
        <f t="array" ref="AA696">IF($W696=0,0,SUMPRODUCT(--(1=$W$4:$W$1101),--($U696&gt;='C-BaremoVectorial'!$U$4:$U$1101)))</f>
        <v>7</v>
      </c>
      <c r="AB696" s="21"/>
      <c r="AC696" s="21"/>
      <c r="AD696" s="21"/>
    </row>
    <row r="697" spans="1:30" ht="14.5" x14ac:dyDescent="0.35">
      <c r="A697" s="73">
        <f t="shared" si="123"/>
        <v>36</v>
      </c>
      <c r="B697" s="79" t="s">
        <v>8272</v>
      </c>
      <c r="C697" s="79" t="s">
        <v>8244</v>
      </c>
      <c r="D697" s="79" t="s">
        <v>16</v>
      </c>
      <c r="E697" s="79" t="s">
        <v>24</v>
      </c>
      <c r="F697" s="183">
        <v>1</v>
      </c>
      <c r="G697" s="79" t="s">
        <v>8294</v>
      </c>
      <c r="H697" s="78">
        <v>4000</v>
      </c>
      <c r="I697" s="74" cm="1">
        <f t="array" ref="I697">+INDEX('I-Gasificación'!$G$5:$G$1100,MATCH($C697&amp;$D697&amp;$E697&amp;$G697,'I-Gasificación'!$C$5:$C$1100&amp;'I-Gasificación'!$D$5:$D$1100&amp;'I-Gasificación'!$E$5:$E$1100&amp;'I-Gasificación'!$F$5:$F$1100,0))</f>
        <v>277.20000000000005</v>
      </c>
      <c r="J697" s="112">
        <f>INDEX('I-Baremo_Depósitos_Lapesa'!$C:$C,MATCH($E697,'I-Baremo_Depósitos_Lapesa'!$B:$B,0),1)</f>
        <v>3766</v>
      </c>
      <c r="K697" s="78">
        <f t="shared" si="113"/>
        <v>5380</v>
      </c>
      <c r="L697" s="122">
        <f>INDEX('I-Baremo_VA_Lapesa'!$D$5:$K$66,MATCH($E697,'I-Baremo_VA_Lapesa'!$C$5:$C$66,0),MATCH($G697,'I-Baremo_VA_Lapesa'!$D$4:$K$4,0))</f>
        <v>12901</v>
      </c>
      <c r="M697" s="123">
        <f t="shared" si="114"/>
        <v>18430</v>
      </c>
      <c r="N697" s="113" cm="1">
        <f t="array" ref="N697">IF(AND($H697&lt;=4800,$I697&lt;=560),0,SUMPRODUCT(--($I697&gt;'I-Baremo_Regulación_Lapesa'!$B$4:$B$8),--($I697&lt;='I-Baremo_Regulación_Lapesa'!$C$4:$C$8),'I-Baremo_Regulación_Lapesa'!$D$4:$D$8))</f>
        <v>0</v>
      </c>
      <c r="O697" s="78">
        <f t="shared" si="115"/>
        <v>0</v>
      </c>
      <c r="P697" s="112">
        <f t="shared" si="116"/>
        <v>16667</v>
      </c>
      <c r="Q697" s="74">
        <f t="shared" si="117"/>
        <v>23810</v>
      </c>
      <c r="R697" s="113">
        <f>INDEX('I-Baremo_Legalización'!$D$4:$D$100,MATCH($E697,'I-Baremo_Legalización'!$C$4:$C$100,0),1)</f>
        <v>1257.25</v>
      </c>
      <c r="S697" s="113" cm="1">
        <f t="array" ref="S697">+INDEX('I-Baremo_Acuerdo_Marco'!$F$2:$F$221,MATCH($C697&amp;$E697&amp;$G697,'I-Baremo_Acuerdo_Marco'!$C$2:$C$221&amp;'I-Baremo_Acuerdo_Marco'!$D$2:$D$221&amp;'I-Baremo_Acuerdo_Marco'!$E$2:$E$221,0))</f>
        <v>6825.8850000000011</v>
      </c>
      <c r="T697" s="112">
        <f t="shared" si="122"/>
        <v>24750.135000000002</v>
      </c>
      <c r="U697" s="116">
        <f t="shared" si="118"/>
        <v>31893.135000000002</v>
      </c>
      <c r="V697" s="74" t="str">
        <f t="shared" si="119"/>
        <v>AéreoD277,2</v>
      </c>
      <c r="W697" s="148">
        <f>+IF(AND($C697='C-Aux_CA'!$C$7,$D697='C-Aux_CA'!$C$5,$I697&gt;='C-Aux_CA'!$C$14,$H697&gt;='C-Aux_CA'!$C$15),1,0)</f>
        <v>1</v>
      </c>
      <c r="X697" s="148">
        <f t="shared" si="120"/>
        <v>1</v>
      </c>
      <c r="Y697" s="151" cm="1">
        <f t="array" ref="Y697">IF(W697=0,0,SUMPRODUCT(--($T697&gt;='C-BaremoVectorial'!$T$4:$T$1101),--(1=$W$4:$W$1101)))</f>
        <v>8</v>
      </c>
      <c r="Z697" s="151">
        <f t="shared" si="121"/>
        <v>-1</v>
      </c>
      <c r="AA697" s="151" cm="1">
        <f t="array" ref="AA697">IF($W697=0,0,SUMPRODUCT(--(1=$W$4:$W$1101),--($U697&gt;='C-BaremoVectorial'!$U$4:$U$1101)))</f>
        <v>9</v>
      </c>
      <c r="AB697" s="21"/>
      <c r="AC697" s="21"/>
      <c r="AD697" s="21"/>
    </row>
    <row r="698" spans="1:30" ht="14.5" x14ac:dyDescent="0.35">
      <c r="A698" s="73">
        <f t="shared" si="123"/>
        <v>37</v>
      </c>
      <c r="B698" s="79" t="s">
        <v>8273</v>
      </c>
      <c r="C698" s="79" t="s">
        <v>8244</v>
      </c>
      <c r="D698" s="79" t="s">
        <v>16</v>
      </c>
      <c r="E698" s="79" t="s">
        <v>25</v>
      </c>
      <c r="F698" s="183">
        <v>1</v>
      </c>
      <c r="G698" s="79" t="s">
        <v>8294</v>
      </c>
      <c r="H698" s="78">
        <v>4880</v>
      </c>
      <c r="I698" s="74" cm="1">
        <f t="array" ref="I698">+INDEX('I-Gasificación'!$G$5:$G$1100,MATCH($C698&amp;$D698&amp;$E698&amp;$G698,'I-Gasificación'!$C$5:$C$1100&amp;'I-Gasificación'!$D$5:$D$1100&amp;'I-Gasificación'!$E$5:$E$1100&amp;'I-Gasificación'!$F$5:$F$1100,0))</f>
        <v>305.20000000000005</v>
      </c>
      <c r="J698" s="112">
        <f>INDEX('I-Baremo_Depósitos_Lapesa'!$C:$C,MATCH($E698,'I-Baremo_Depósitos_Lapesa'!$B:$B,0),1)</f>
        <v>4424</v>
      </c>
      <c r="K698" s="78">
        <f t="shared" si="113"/>
        <v>6320</v>
      </c>
      <c r="L698" s="122">
        <f>INDEX('I-Baremo_VA_Lapesa'!$D$5:$K$66,MATCH($E698,'I-Baremo_VA_Lapesa'!$C$5:$C$66,0),MATCH($G698,'I-Baremo_VA_Lapesa'!$D$4:$K$4,0))</f>
        <v>12901</v>
      </c>
      <c r="M698" s="123">
        <f t="shared" si="114"/>
        <v>18430</v>
      </c>
      <c r="N698" s="113" cm="1">
        <f t="array" ref="N698">IF(AND($H698&lt;=4800,$I698&lt;=560),0,SUMPRODUCT(--($I698&gt;'I-Baremo_Regulación_Lapesa'!$B$4:$B$8),--($I698&lt;='I-Baremo_Regulación_Lapesa'!$C$4:$C$8),'I-Baremo_Regulación_Lapesa'!$D$4:$D$8))</f>
        <v>357</v>
      </c>
      <c r="O698" s="78">
        <f t="shared" si="115"/>
        <v>510.00000000000006</v>
      </c>
      <c r="P698" s="112">
        <f t="shared" si="116"/>
        <v>17682</v>
      </c>
      <c r="Q698" s="74">
        <f t="shared" si="117"/>
        <v>25260</v>
      </c>
      <c r="R698" s="113">
        <f>INDEX('I-Baremo_Legalización'!$D$4:$D$100,MATCH($E698,'I-Baremo_Legalización'!$C$4:$C$100,0),1)</f>
        <v>1257.25</v>
      </c>
      <c r="S698" s="113" cm="1">
        <f t="array" ref="S698">+INDEX('I-Baremo_Acuerdo_Marco'!$F$2:$F$221,MATCH($C698&amp;$E698&amp;$G698,'I-Baremo_Acuerdo_Marco'!$C$2:$C$221&amp;'I-Baremo_Acuerdo_Marco'!$D$2:$D$221&amp;'I-Baremo_Acuerdo_Marco'!$E$2:$E$221,0))</f>
        <v>7141.5850000000009</v>
      </c>
      <c r="T698" s="112">
        <f t="shared" si="122"/>
        <v>26080.834999999999</v>
      </c>
      <c r="U698" s="116">
        <f t="shared" si="118"/>
        <v>33658.834999999999</v>
      </c>
      <c r="V698" s="74" t="str">
        <f t="shared" si="119"/>
        <v>AéreoD305,2</v>
      </c>
      <c r="W698" s="148">
        <f>+IF(AND($C698='C-Aux_CA'!$C$7,$D698='C-Aux_CA'!$C$5,$I698&gt;='C-Aux_CA'!$C$14,$H698&gt;='C-Aux_CA'!$C$15),1,0)</f>
        <v>1</v>
      </c>
      <c r="X698" s="148">
        <f t="shared" si="120"/>
        <v>1</v>
      </c>
      <c r="Y698" s="151" cm="1">
        <f t="array" ref="Y698">IF(W698=0,0,SUMPRODUCT(--($T698&gt;='C-BaremoVectorial'!$T$4:$T$1101),--(1=$W$4:$W$1101)))</f>
        <v>10</v>
      </c>
      <c r="Z698" s="151">
        <f t="shared" si="121"/>
        <v>-1</v>
      </c>
      <c r="AA698" s="151" cm="1">
        <f t="array" ref="AA698">IF($W698=0,0,SUMPRODUCT(--(1=$W$4:$W$1101),--($U698&gt;='C-BaremoVectorial'!$U$4:$U$1101)))</f>
        <v>11</v>
      </c>
      <c r="AB698" s="21"/>
      <c r="AC698" s="21"/>
      <c r="AD698" s="21"/>
    </row>
    <row r="699" spans="1:30" ht="14.5" x14ac:dyDescent="0.35">
      <c r="A699" s="73">
        <f t="shared" si="123"/>
        <v>38</v>
      </c>
      <c r="B699" s="79" t="s">
        <v>8274</v>
      </c>
      <c r="C699" s="79" t="s">
        <v>8244</v>
      </c>
      <c r="D699" s="79" t="s">
        <v>16</v>
      </c>
      <c r="E699" s="79" t="s">
        <v>26</v>
      </c>
      <c r="F699" s="183">
        <v>1</v>
      </c>
      <c r="G699" s="79" t="s">
        <v>8295</v>
      </c>
      <c r="H699" s="78">
        <v>6650</v>
      </c>
      <c r="I699" s="74" cm="1">
        <f t="array" ref="I699">+INDEX('I-Gasificación'!$G$5:$G$1100,MATCH($C699&amp;$D699&amp;$E699&amp;$G699,'I-Gasificación'!$C$5:$C$1100&amp;'I-Gasificación'!$D$5:$D$1100&amp;'I-Gasificación'!$E$5:$E$1100&amp;'I-Gasificación'!$F$5:$F$1100,0))</f>
        <v>680.4</v>
      </c>
      <c r="J699" s="112">
        <f>INDEX('I-Baremo_Depósitos_Lapesa'!$C:$C,MATCH($E699,'I-Baremo_Depósitos_Lapesa'!$B:$B,0),1)</f>
        <v>5057</v>
      </c>
      <c r="K699" s="78">
        <f t="shared" si="113"/>
        <v>7224.2857142857147</v>
      </c>
      <c r="L699" s="122">
        <f>INDEX('I-Baremo_VA_Lapesa'!$D$5:$K$66,MATCH($E699,'I-Baremo_VA_Lapesa'!$C$5:$C$66,0),MATCH($G699,'I-Baremo_VA_Lapesa'!$D$4:$K$4,0))</f>
        <v>15282</v>
      </c>
      <c r="M699" s="123">
        <f t="shared" si="114"/>
        <v>21831.428571428572</v>
      </c>
      <c r="N699" s="113" cm="1">
        <f t="array" ref="N699">IF(AND($H699&lt;=4800,$I699&lt;=560),0,SUMPRODUCT(--($I699&gt;'I-Baremo_Regulación_Lapesa'!$B$4:$B$8),--($I699&lt;='I-Baremo_Regulación_Lapesa'!$C$4:$C$8),'I-Baremo_Regulación_Lapesa'!$D$4:$D$8))</f>
        <v>357</v>
      </c>
      <c r="O699" s="78">
        <f t="shared" si="115"/>
        <v>510.00000000000006</v>
      </c>
      <c r="P699" s="112">
        <f t="shared" si="116"/>
        <v>20696</v>
      </c>
      <c r="Q699" s="74">
        <f t="shared" si="117"/>
        <v>29565.714285714286</v>
      </c>
      <c r="R699" s="113">
        <f>INDEX('I-Baremo_Legalización'!$D$4:$D$100,MATCH($E699,'I-Baremo_Legalización'!$C$4:$C$100,0),1)</f>
        <v>1257.25</v>
      </c>
      <c r="S699" s="113" cm="1">
        <f t="array" ref="S699">+INDEX('I-Baremo_Acuerdo_Marco'!$F$2:$F$221,MATCH($C699&amp;$E699&amp;$G699,'I-Baremo_Acuerdo_Marco'!$C$2:$C$221&amp;'I-Baremo_Acuerdo_Marco'!$D$2:$D$221&amp;'I-Baremo_Acuerdo_Marco'!$E$2:$E$221,0))</f>
        <v>8265.7850000000017</v>
      </c>
      <c r="T699" s="112">
        <f t="shared" si="122"/>
        <v>30219.035000000003</v>
      </c>
      <c r="U699" s="116">
        <f t="shared" si="118"/>
        <v>39088.749285714286</v>
      </c>
      <c r="V699" s="74" t="str">
        <f t="shared" si="119"/>
        <v>AéreoD680,4</v>
      </c>
      <c r="W699" s="148">
        <f>+IF(AND($C699='C-Aux_CA'!$C$7,$D699='C-Aux_CA'!$C$5,$I699&gt;='C-Aux_CA'!$C$14,$H699&gt;='C-Aux_CA'!$C$15),1,0)</f>
        <v>1</v>
      </c>
      <c r="X699" s="148">
        <f t="shared" si="120"/>
        <v>1</v>
      </c>
      <c r="Y699" s="151" cm="1">
        <f t="array" ref="Y699">IF(W699=0,0,SUMPRODUCT(--($T699&gt;='C-BaremoVectorial'!$T$4:$T$1101),--(1=$W$4:$W$1101)))</f>
        <v>12</v>
      </c>
      <c r="Z699" s="151">
        <f t="shared" si="121"/>
        <v>0</v>
      </c>
      <c r="AA699" s="151" cm="1">
        <f t="array" ref="AA699">IF($W699=0,0,SUMPRODUCT(--(1=$W$4:$W$1101),--($U699&gt;='C-BaremoVectorial'!$U$4:$U$1101)))</f>
        <v>12</v>
      </c>
      <c r="AB699" s="21"/>
      <c r="AC699" s="21"/>
      <c r="AD699" s="21"/>
    </row>
    <row r="700" spans="1:30" ht="14.5" x14ac:dyDescent="0.35">
      <c r="A700" s="73">
        <f t="shared" si="123"/>
        <v>39</v>
      </c>
      <c r="B700" s="79" t="s">
        <v>8274</v>
      </c>
      <c r="C700" s="79" t="s">
        <v>8244</v>
      </c>
      <c r="D700" s="79" t="s">
        <v>16</v>
      </c>
      <c r="E700" s="79" t="s">
        <v>27</v>
      </c>
      <c r="F700" s="183">
        <v>1</v>
      </c>
      <c r="G700" s="79" t="s">
        <v>8295</v>
      </c>
      <c r="H700" s="78">
        <v>8334</v>
      </c>
      <c r="I700" s="74" cm="1">
        <f t="array" ref="I700">+INDEX('I-Gasificación'!$G$5:$G$1100,MATCH($C700&amp;$D700&amp;$E700&amp;$G700,'I-Gasificación'!$C$5:$C$1100&amp;'I-Gasificación'!$D$5:$D$1100&amp;'I-Gasificación'!$E$5:$E$1100&amp;'I-Gasificación'!$F$5:$F$1100,0))</f>
        <v>735</v>
      </c>
      <c r="J700" s="112">
        <f>INDEX('I-Baremo_Depósitos_Lapesa'!$C:$C,MATCH($E700,'I-Baremo_Depósitos_Lapesa'!$B:$B,0),1)</f>
        <v>6078</v>
      </c>
      <c r="K700" s="78">
        <f t="shared" si="113"/>
        <v>8682.8571428571431</v>
      </c>
      <c r="L700" s="122">
        <f>INDEX('I-Baremo_VA_Lapesa'!$D$5:$K$66,MATCH($E700,'I-Baremo_VA_Lapesa'!$C$5:$C$66,0),MATCH($G700,'I-Baremo_VA_Lapesa'!$D$4:$K$4,0))</f>
        <v>15282</v>
      </c>
      <c r="M700" s="123">
        <f t="shared" si="114"/>
        <v>21831.428571428572</v>
      </c>
      <c r="N700" s="113" cm="1">
        <f t="array" ref="N700">IF(AND($H700&lt;=4800,$I700&lt;=560),0,SUMPRODUCT(--($I700&gt;'I-Baremo_Regulación_Lapesa'!$B$4:$B$8),--($I700&lt;='I-Baremo_Regulación_Lapesa'!$C$4:$C$8),'I-Baremo_Regulación_Lapesa'!$D$4:$D$8))</f>
        <v>357</v>
      </c>
      <c r="O700" s="78">
        <f t="shared" si="115"/>
        <v>510.00000000000006</v>
      </c>
      <c r="P700" s="112">
        <f t="shared" si="116"/>
        <v>21717</v>
      </c>
      <c r="Q700" s="74">
        <f t="shared" si="117"/>
        <v>31024.285714285717</v>
      </c>
      <c r="R700" s="113">
        <f>INDEX('I-Baremo_Legalización'!$D$4:$D$100,MATCH($E700,'I-Baremo_Legalización'!$C$4:$C$100,0),1)</f>
        <v>1257.25</v>
      </c>
      <c r="S700" s="113" cm="1">
        <f t="array" ref="S700">+INDEX('I-Baremo_Acuerdo_Marco'!$F$2:$F$221,MATCH($C700&amp;$E700&amp;$G700,'I-Baremo_Acuerdo_Marco'!$C$2:$C$221&amp;'I-Baremo_Acuerdo_Marco'!$D$2:$D$221&amp;'I-Baremo_Acuerdo_Marco'!$E$2:$E$221,0))</f>
        <v>9387.7850000000017</v>
      </c>
      <c r="T700" s="112">
        <f t="shared" si="122"/>
        <v>32362.035000000003</v>
      </c>
      <c r="U700" s="116">
        <f t="shared" si="118"/>
        <v>41669.320714285721</v>
      </c>
      <c r="V700" s="74" t="str">
        <f t="shared" si="119"/>
        <v>AéreoD735</v>
      </c>
      <c r="W700" s="148">
        <f>+IF(AND($C700='C-Aux_CA'!$C$7,$D700='C-Aux_CA'!$C$5,$I700&gt;='C-Aux_CA'!$C$14,$H700&gt;='C-Aux_CA'!$C$15),1,0)</f>
        <v>1</v>
      </c>
      <c r="X700" s="148">
        <f t="shared" si="120"/>
        <v>1</v>
      </c>
      <c r="Y700" s="151" cm="1">
        <f t="array" ref="Y700">IF(W700=0,0,SUMPRODUCT(--($T700&gt;='C-BaremoVectorial'!$T$4:$T$1101),--(1=$W$4:$W$1101)))</f>
        <v>14</v>
      </c>
      <c r="Z700" s="151">
        <f t="shared" si="121"/>
        <v>0</v>
      </c>
      <c r="AA700" s="151" cm="1">
        <f t="array" ref="AA700">IF($W700=0,0,SUMPRODUCT(--(1=$W$4:$W$1101),--($U700&gt;='C-BaremoVectorial'!$U$4:$U$1101)))</f>
        <v>14</v>
      </c>
      <c r="AB700" s="21"/>
      <c r="AC700" s="21"/>
      <c r="AD700" s="21"/>
    </row>
    <row r="701" spans="1:30" ht="14.5" x14ac:dyDescent="0.35">
      <c r="A701" s="73">
        <f t="shared" si="123"/>
        <v>40</v>
      </c>
      <c r="B701" s="79" t="s">
        <v>8274</v>
      </c>
      <c r="C701" s="79" t="s">
        <v>8244</v>
      </c>
      <c r="D701" s="79" t="s">
        <v>16</v>
      </c>
      <c r="E701" s="79" t="s">
        <v>28</v>
      </c>
      <c r="F701" s="183">
        <v>1</v>
      </c>
      <c r="G701" s="79" t="s">
        <v>8295</v>
      </c>
      <c r="H701" s="78">
        <v>10000</v>
      </c>
      <c r="I701" s="74" cm="1">
        <f t="array" ref="I701">+INDEX('I-Gasificación'!$G$5:$G$1100,MATCH($C701&amp;$D701&amp;$E701&amp;$G701,'I-Gasificación'!$C$5:$C$1100&amp;'I-Gasificación'!$D$5:$D$1100&amp;'I-Gasificación'!$E$5:$E$1100&amp;'I-Gasificación'!$F$5:$F$1100,0))</f>
        <v>728</v>
      </c>
      <c r="J701" s="112">
        <f>INDEX('I-Baremo_Depósitos_Lapesa'!$C:$C,MATCH($E701,'I-Baremo_Depósitos_Lapesa'!$B:$B,0),1)</f>
        <v>8595</v>
      </c>
      <c r="K701" s="78">
        <f t="shared" si="113"/>
        <v>12278.571428571429</v>
      </c>
      <c r="L701" s="122">
        <f>INDEX('I-Baremo_VA_Lapesa'!$D$5:$K$66,MATCH($E701,'I-Baremo_VA_Lapesa'!$C$5:$C$66,0),MATCH($G701,'I-Baremo_VA_Lapesa'!$D$4:$K$4,0))</f>
        <v>16054</v>
      </c>
      <c r="M701" s="123">
        <f t="shared" si="114"/>
        <v>22934.285714285717</v>
      </c>
      <c r="N701" s="113" cm="1">
        <f t="array" ref="N701">IF(AND($H701&lt;=4800,$I701&lt;=560),0,SUMPRODUCT(--($I701&gt;'I-Baremo_Regulación_Lapesa'!$B$4:$B$8),--($I701&lt;='I-Baremo_Regulación_Lapesa'!$C$4:$C$8),'I-Baremo_Regulación_Lapesa'!$D$4:$D$8))</f>
        <v>357</v>
      </c>
      <c r="O701" s="78">
        <f t="shared" si="115"/>
        <v>510.00000000000006</v>
      </c>
      <c r="P701" s="112">
        <f t="shared" si="116"/>
        <v>25006</v>
      </c>
      <c r="Q701" s="74">
        <f t="shared" si="117"/>
        <v>35722.857142857145</v>
      </c>
      <c r="R701" s="113">
        <f>INDEX('I-Baremo_Legalización'!$D$4:$D$100,MATCH($E701,'I-Baremo_Legalización'!$C$4:$C$100,0),1)</f>
        <v>1257.25</v>
      </c>
      <c r="S701" s="113" cm="1">
        <f t="array" ref="S701">+INDEX('I-Baremo_Acuerdo_Marco'!$F$2:$F$221,MATCH($C701&amp;$E701&amp;$G701,'I-Baremo_Acuerdo_Marco'!$C$2:$C$221&amp;'I-Baremo_Acuerdo_Marco'!$D$2:$D$221&amp;'I-Baremo_Acuerdo_Marco'!$E$2:$E$221,0))</f>
        <v>10015.885000000002</v>
      </c>
      <c r="T701" s="112">
        <f t="shared" si="122"/>
        <v>36279.135000000002</v>
      </c>
      <c r="U701" s="116">
        <f t="shared" si="118"/>
        <v>46995.992142857147</v>
      </c>
      <c r="V701" s="74" t="str">
        <f t="shared" si="119"/>
        <v>AéreoD728</v>
      </c>
      <c r="W701" s="148">
        <f>+IF(AND($C701='C-Aux_CA'!$C$7,$D701='C-Aux_CA'!$C$5,$I701&gt;='C-Aux_CA'!$C$14,$H701&gt;='C-Aux_CA'!$C$15),1,0)</f>
        <v>1</v>
      </c>
      <c r="X701" s="148">
        <f t="shared" si="120"/>
        <v>1</v>
      </c>
      <c r="Y701" s="151" cm="1">
        <f t="array" ref="Y701">IF(W701=0,0,SUMPRODUCT(--($T701&gt;='C-BaremoVectorial'!$T$4:$T$1101),--(1=$W$4:$W$1101)))</f>
        <v>17</v>
      </c>
      <c r="Z701" s="151">
        <f t="shared" si="121"/>
        <v>-1</v>
      </c>
      <c r="AA701" s="151" cm="1">
        <f t="array" ref="AA701">IF($W701=0,0,SUMPRODUCT(--(1=$W$4:$W$1101),--($U701&gt;='C-BaremoVectorial'!$U$4:$U$1101)))</f>
        <v>18</v>
      </c>
      <c r="AB701" s="21"/>
      <c r="AC701" s="21"/>
      <c r="AD701" s="21"/>
    </row>
    <row r="702" spans="1:30" ht="14.5" x14ac:dyDescent="0.35">
      <c r="A702" s="73">
        <f t="shared" si="123"/>
        <v>41</v>
      </c>
      <c r="B702" s="79" t="s">
        <v>8274</v>
      </c>
      <c r="C702" s="79" t="s">
        <v>8244</v>
      </c>
      <c r="D702" s="79" t="s">
        <v>16</v>
      </c>
      <c r="E702" s="79" t="s">
        <v>29</v>
      </c>
      <c r="F702" s="183">
        <v>1</v>
      </c>
      <c r="G702" s="79" t="s">
        <v>8295</v>
      </c>
      <c r="H702" s="78">
        <v>13000</v>
      </c>
      <c r="I702" s="74" cm="1">
        <f t="array" ref="I702">+INDEX('I-Gasificación'!$G$5:$G$1100,MATCH($C702&amp;$D702&amp;$E702&amp;$G702,'I-Gasificación'!$C$5:$C$1100&amp;'I-Gasificación'!$D$5:$D$1100&amp;'I-Gasificación'!$E$5:$E$1100&amp;'I-Gasificación'!$F$5:$F$1100,0))</f>
        <v>812</v>
      </c>
      <c r="J702" s="112">
        <f>INDEX('I-Baremo_Depósitos_Lapesa'!$C:$C,MATCH($E702,'I-Baremo_Depósitos_Lapesa'!$B:$B,0),1)</f>
        <v>10510</v>
      </c>
      <c r="K702" s="78">
        <f t="shared" si="113"/>
        <v>15014.285714285716</v>
      </c>
      <c r="L702" s="122">
        <f>INDEX('I-Baremo_VA_Lapesa'!$D$5:$K$66,MATCH($E702,'I-Baremo_VA_Lapesa'!$C$5:$C$66,0),MATCH($G702,'I-Baremo_VA_Lapesa'!$D$4:$K$4,0))</f>
        <v>16054</v>
      </c>
      <c r="M702" s="123">
        <f t="shared" si="114"/>
        <v>22934.285714285717</v>
      </c>
      <c r="N702" s="113" cm="1">
        <f t="array" ref="N702">IF(AND($H702&lt;=4800,$I702&lt;=560),0,SUMPRODUCT(--($I702&gt;'I-Baremo_Regulación_Lapesa'!$B$4:$B$8),--($I702&lt;='I-Baremo_Regulación_Lapesa'!$C$4:$C$8),'I-Baremo_Regulación_Lapesa'!$D$4:$D$8))</f>
        <v>357</v>
      </c>
      <c r="O702" s="78">
        <f t="shared" si="115"/>
        <v>510.00000000000006</v>
      </c>
      <c r="P702" s="112">
        <f t="shared" si="116"/>
        <v>26921</v>
      </c>
      <c r="Q702" s="74">
        <f t="shared" si="117"/>
        <v>38458.571428571435</v>
      </c>
      <c r="R702" s="113">
        <f>INDEX('I-Baremo_Legalización'!$D$4:$D$100,MATCH($E702,'I-Baremo_Legalización'!$C$4:$C$100,0),1)</f>
        <v>1257.25</v>
      </c>
      <c r="S702" s="113" cm="1">
        <f t="array" ref="S702">+INDEX('I-Baremo_Acuerdo_Marco'!$F$2:$F$221,MATCH($C702&amp;$E702&amp;$G702,'I-Baremo_Acuerdo_Marco'!$C$2:$C$221&amp;'I-Baremo_Acuerdo_Marco'!$D$2:$D$221&amp;'I-Baremo_Acuerdo_Marco'!$E$2:$E$221,0))</f>
        <v>10612.085000000001</v>
      </c>
      <c r="T702" s="112">
        <f t="shared" si="122"/>
        <v>38790.334999999999</v>
      </c>
      <c r="U702" s="116">
        <f t="shared" si="118"/>
        <v>50327.906428571434</v>
      </c>
      <c r="V702" s="74" t="str">
        <f t="shared" si="119"/>
        <v>AéreoD812</v>
      </c>
      <c r="W702" s="148">
        <f>+IF(AND($C702='C-Aux_CA'!$C$7,$D702='C-Aux_CA'!$C$5,$I702&gt;='C-Aux_CA'!$C$14,$H702&gt;='C-Aux_CA'!$C$15),1,0)</f>
        <v>1</v>
      </c>
      <c r="X702" s="148">
        <f t="shared" si="120"/>
        <v>1</v>
      </c>
      <c r="Y702" s="151" cm="1">
        <f t="array" ref="Y702">IF(W702=0,0,SUMPRODUCT(--($T702&gt;='C-BaremoVectorial'!$T$4:$T$1101),--(1=$W$4:$W$1101)))</f>
        <v>21</v>
      </c>
      <c r="Z702" s="151">
        <f t="shared" si="121"/>
        <v>0</v>
      </c>
      <c r="AA702" s="151" cm="1">
        <f t="array" ref="AA702">IF($W702=0,0,SUMPRODUCT(--(1=$W$4:$W$1101),--($U702&gt;='C-BaremoVectorial'!$U$4:$U$1101)))</f>
        <v>21</v>
      </c>
      <c r="AB702" s="21"/>
      <c r="AC702" s="21"/>
      <c r="AD702" s="21"/>
    </row>
    <row r="703" spans="1:30" ht="14.5" x14ac:dyDescent="0.35">
      <c r="A703" s="73">
        <f t="shared" si="123"/>
        <v>42</v>
      </c>
      <c r="B703" s="79" t="s">
        <v>8274</v>
      </c>
      <c r="C703" s="79" t="s">
        <v>8244</v>
      </c>
      <c r="D703" s="79" t="s">
        <v>16</v>
      </c>
      <c r="E703" s="79" t="s">
        <v>30</v>
      </c>
      <c r="F703" s="183">
        <v>1</v>
      </c>
      <c r="G703" s="79" t="s">
        <v>8295</v>
      </c>
      <c r="H703" s="78">
        <v>16000</v>
      </c>
      <c r="I703" s="74" cm="1">
        <f t="array" ref="I703">+INDEX('I-Gasificación'!$G$5:$G$1100,MATCH($C703&amp;$D703&amp;$E703&amp;$G703,'I-Gasificación'!$C$5:$C$1100&amp;'I-Gasificación'!$D$5:$D$1100&amp;'I-Gasificación'!$E$5:$E$1100&amp;'I-Gasificación'!$F$5:$F$1100,0))</f>
        <v>882</v>
      </c>
      <c r="J703" s="112">
        <f>INDEX('I-Baremo_Depósitos_Lapesa'!$C:$C,MATCH($E703,'I-Baremo_Depósitos_Lapesa'!$B:$B,0),1)</f>
        <v>12792</v>
      </c>
      <c r="K703" s="78">
        <f t="shared" si="113"/>
        <v>18274.285714285714</v>
      </c>
      <c r="L703" s="122">
        <f>INDEX('I-Baremo_VA_Lapesa'!$D$5:$K$66,MATCH($E703,'I-Baremo_VA_Lapesa'!$C$5:$C$66,0),MATCH($G703,'I-Baremo_VA_Lapesa'!$D$4:$K$4,0))</f>
        <v>16054</v>
      </c>
      <c r="M703" s="123">
        <f t="shared" si="114"/>
        <v>22934.285714285717</v>
      </c>
      <c r="N703" s="113" cm="1">
        <f t="array" ref="N703">IF(AND($H703&lt;=4800,$I703&lt;=560),0,SUMPRODUCT(--($I703&gt;'I-Baremo_Regulación_Lapesa'!$B$4:$B$8),--($I703&lt;='I-Baremo_Regulación_Lapesa'!$C$4:$C$8),'I-Baremo_Regulación_Lapesa'!$D$4:$D$8))</f>
        <v>357</v>
      </c>
      <c r="O703" s="78">
        <f t="shared" si="115"/>
        <v>510.00000000000006</v>
      </c>
      <c r="P703" s="112">
        <f t="shared" si="116"/>
        <v>29203</v>
      </c>
      <c r="Q703" s="74">
        <f t="shared" si="117"/>
        <v>41718.571428571435</v>
      </c>
      <c r="R703" s="113">
        <f>INDEX('I-Baremo_Legalización'!$D$4:$D$100,MATCH($E703,'I-Baremo_Legalización'!$C$4:$C$100,0),1)</f>
        <v>2038.3500000000001</v>
      </c>
      <c r="S703" s="113" cm="1">
        <f t="array" ref="S703">+INDEX('I-Baremo_Acuerdo_Marco'!$F$2:$F$221,MATCH($C703&amp;$E703&amp;$G703,'I-Baremo_Acuerdo_Marco'!$C$2:$C$221&amp;'I-Baremo_Acuerdo_Marco'!$D$2:$D$221&amp;'I-Baremo_Acuerdo_Marco'!$E$2:$E$221,0))</f>
        <v>11720.511</v>
      </c>
      <c r="T703" s="112">
        <f t="shared" si="122"/>
        <v>42961.860999999997</v>
      </c>
      <c r="U703" s="116">
        <f t="shared" si="118"/>
        <v>55477.432428571432</v>
      </c>
      <c r="V703" s="74" t="str">
        <f t="shared" si="119"/>
        <v>AéreoD882</v>
      </c>
      <c r="W703" s="148">
        <f>+IF(AND($C703='C-Aux_CA'!$C$7,$D703='C-Aux_CA'!$C$5,$I703&gt;='C-Aux_CA'!$C$14,$H703&gt;='C-Aux_CA'!$C$15),1,0)</f>
        <v>1</v>
      </c>
      <c r="X703" s="148">
        <f t="shared" si="120"/>
        <v>1</v>
      </c>
      <c r="Y703" s="151" cm="1">
        <f t="array" ref="Y703">IF(W703=0,0,SUMPRODUCT(--($T703&gt;='C-BaremoVectorial'!$T$4:$T$1101),--(1=$W$4:$W$1101)))</f>
        <v>27</v>
      </c>
      <c r="Z703" s="151">
        <f t="shared" si="121"/>
        <v>1</v>
      </c>
      <c r="AA703" s="151" cm="1">
        <f t="array" ref="AA703">IF($W703=0,0,SUMPRODUCT(--(1=$W$4:$W$1101),--($U703&gt;='C-BaremoVectorial'!$U$4:$U$1101)))</f>
        <v>26</v>
      </c>
      <c r="AB703" s="21"/>
      <c r="AC703" s="21"/>
      <c r="AD703" s="21"/>
    </row>
    <row r="704" spans="1:30" ht="14.5" x14ac:dyDescent="0.35">
      <c r="A704" s="73">
        <f t="shared" si="123"/>
        <v>43</v>
      </c>
      <c r="B704" s="79" t="s">
        <v>8274</v>
      </c>
      <c r="C704" s="79" t="s">
        <v>8244</v>
      </c>
      <c r="D704" s="79" t="s">
        <v>16</v>
      </c>
      <c r="E704" s="79" t="s">
        <v>31</v>
      </c>
      <c r="F704" s="183">
        <v>1</v>
      </c>
      <c r="G704" s="79" t="s">
        <v>8295</v>
      </c>
      <c r="H704" s="78">
        <v>19000</v>
      </c>
      <c r="I704" s="74" cm="1">
        <f t="array" ref="I704">+INDEX('I-Gasificación'!$G$5:$G$1100,MATCH($C704&amp;$D704&amp;$E704&amp;$G704,'I-Gasificación'!$C$5:$C$1100&amp;'I-Gasificación'!$D$5:$D$1100&amp;'I-Gasificación'!$E$5:$E$1100&amp;'I-Gasificación'!$F$5:$F$1100,0))</f>
        <v>952</v>
      </c>
      <c r="J704" s="112">
        <f>INDEX('I-Baremo_Depósitos_Lapesa'!$C:$C,MATCH($E704,'I-Baremo_Depósitos_Lapesa'!$B:$B,0),1)</f>
        <v>13916</v>
      </c>
      <c r="K704" s="78">
        <f t="shared" si="113"/>
        <v>19880</v>
      </c>
      <c r="L704" s="122">
        <f>INDEX('I-Baremo_VA_Lapesa'!$D$5:$K$66,MATCH($E704,'I-Baremo_VA_Lapesa'!$C$5:$C$66,0),MATCH($G704,'I-Baremo_VA_Lapesa'!$D$4:$K$4,0))</f>
        <v>16054</v>
      </c>
      <c r="M704" s="123">
        <f t="shared" si="114"/>
        <v>22934.285714285717</v>
      </c>
      <c r="N704" s="113" cm="1">
        <f t="array" ref="N704">IF(AND($H704&lt;=4800,$I704&lt;=560),0,SUMPRODUCT(--($I704&gt;'I-Baremo_Regulación_Lapesa'!$B$4:$B$8),--($I704&lt;='I-Baremo_Regulación_Lapesa'!$C$4:$C$8),'I-Baremo_Regulación_Lapesa'!$D$4:$D$8))</f>
        <v>357</v>
      </c>
      <c r="O704" s="78">
        <f t="shared" si="115"/>
        <v>510.00000000000006</v>
      </c>
      <c r="P704" s="112">
        <f t="shared" si="116"/>
        <v>30327</v>
      </c>
      <c r="Q704" s="74">
        <f t="shared" si="117"/>
        <v>43324.285714285717</v>
      </c>
      <c r="R704" s="113">
        <f>INDEX('I-Baremo_Legalización'!$D$4:$D$100,MATCH($E704,'I-Baremo_Legalización'!$C$4:$C$100,0),1)</f>
        <v>2038.3500000000001</v>
      </c>
      <c r="S704" s="113" cm="1">
        <f t="array" ref="S704">+INDEX('I-Baremo_Acuerdo_Marco'!$F$2:$F$221,MATCH($C704&amp;$E704&amp;$G704,'I-Baremo_Acuerdo_Marco'!$C$2:$C$221&amp;'I-Baremo_Acuerdo_Marco'!$D$2:$D$221&amp;'I-Baremo_Acuerdo_Marco'!$E$2:$E$221,0))</f>
        <v>13181.311000000002</v>
      </c>
      <c r="T704" s="112">
        <f t="shared" si="122"/>
        <v>45546.661</v>
      </c>
      <c r="U704" s="116">
        <f t="shared" si="118"/>
        <v>58543.946714285717</v>
      </c>
      <c r="V704" s="74" t="str">
        <f t="shared" si="119"/>
        <v>AéreoD952</v>
      </c>
      <c r="W704" s="148">
        <f>+IF(AND($C704='C-Aux_CA'!$C$7,$D704='C-Aux_CA'!$C$5,$I704&gt;='C-Aux_CA'!$C$14,$H704&gt;='C-Aux_CA'!$C$15),1,0)</f>
        <v>1</v>
      </c>
      <c r="X704" s="148">
        <f t="shared" si="120"/>
        <v>1</v>
      </c>
      <c r="Y704" s="151" cm="1">
        <f t="array" ref="Y704">IF(W704=0,0,SUMPRODUCT(--($T704&gt;='C-BaremoVectorial'!$T$4:$T$1101),--(1=$W$4:$W$1101)))</f>
        <v>29</v>
      </c>
      <c r="Z704" s="151">
        <f t="shared" si="121"/>
        <v>0</v>
      </c>
      <c r="AA704" s="151" cm="1">
        <f t="array" ref="AA704">IF($W704=0,0,SUMPRODUCT(--(1=$W$4:$W$1101),--($U704&gt;='C-BaremoVectorial'!$U$4:$U$1101)))</f>
        <v>29</v>
      </c>
      <c r="AB704" s="21"/>
      <c r="AC704" s="21"/>
      <c r="AD704" s="21"/>
    </row>
    <row r="705" spans="1:30" ht="14.5" x14ac:dyDescent="0.35">
      <c r="A705" s="73">
        <f t="shared" si="123"/>
        <v>44</v>
      </c>
      <c r="B705" s="79" t="s">
        <v>8274</v>
      </c>
      <c r="C705" s="79" t="s">
        <v>8244</v>
      </c>
      <c r="D705" s="79" t="s">
        <v>16</v>
      </c>
      <c r="E705" s="79" t="s">
        <v>32</v>
      </c>
      <c r="F705" s="183">
        <v>1</v>
      </c>
      <c r="G705" s="79" t="s">
        <v>8295</v>
      </c>
      <c r="H705" s="78">
        <v>22000</v>
      </c>
      <c r="I705" s="74" cm="1">
        <f t="array" ref="I705">+INDEX('I-Gasificación'!$G$5:$G$1100,MATCH($C705&amp;$D705&amp;$E705&amp;$G705,'I-Gasificación'!$C$5:$C$1100&amp;'I-Gasificación'!$D$5:$D$1100&amp;'I-Gasificación'!$E$5:$E$1100&amp;'I-Gasificación'!$F$5:$F$1100,0))</f>
        <v>1022</v>
      </c>
      <c r="J705" s="112">
        <f>INDEX('I-Baremo_Depósitos_Lapesa'!$C:$C,MATCH($E705,'I-Baremo_Depósitos_Lapesa'!$B:$B,0),1)</f>
        <v>17932</v>
      </c>
      <c r="K705" s="78">
        <f t="shared" si="113"/>
        <v>25617.142857142859</v>
      </c>
      <c r="L705" s="122">
        <f>INDEX('I-Baremo_VA_Lapesa'!$D$5:$K$66,MATCH($E705,'I-Baremo_VA_Lapesa'!$C$5:$C$66,0),MATCH($G705,'I-Baremo_VA_Lapesa'!$D$4:$K$4,0))</f>
        <v>12787</v>
      </c>
      <c r="M705" s="123">
        <f t="shared" si="114"/>
        <v>18267.142857142859</v>
      </c>
      <c r="N705" s="113" cm="1">
        <f t="array" ref="N705">IF(AND($H705&lt;=4800,$I705&lt;=560),0,SUMPRODUCT(--($I705&gt;'I-Baremo_Regulación_Lapesa'!$B$4:$B$8),--($I705&lt;='I-Baremo_Regulación_Lapesa'!$C$4:$C$8),'I-Baremo_Regulación_Lapesa'!$D$4:$D$8))</f>
        <v>357</v>
      </c>
      <c r="O705" s="78">
        <f t="shared" si="115"/>
        <v>510.00000000000006</v>
      </c>
      <c r="P705" s="112">
        <f t="shared" si="116"/>
        <v>31076</v>
      </c>
      <c r="Q705" s="74">
        <f t="shared" si="117"/>
        <v>44394.285714285717</v>
      </c>
      <c r="R705" s="113">
        <f>INDEX('I-Baremo_Legalización'!$D$4:$D$100,MATCH($E705,'I-Baremo_Legalización'!$C$4:$C$100,0),1)</f>
        <v>2038.3500000000001</v>
      </c>
      <c r="S705" s="113" cm="1">
        <f t="array" ref="S705">+INDEX('I-Baremo_Acuerdo_Marco'!$F$2:$F$221,MATCH($C705&amp;$E705&amp;$G705,'I-Baremo_Acuerdo_Marco'!$C$2:$C$221&amp;'I-Baremo_Acuerdo_Marco'!$D$2:$D$221&amp;'I-Baremo_Acuerdo_Marco'!$E$2:$E$221,0))</f>
        <v>13953.511000000002</v>
      </c>
      <c r="T705" s="112">
        <f t="shared" si="122"/>
        <v>47067.861000000004</v>
      </c>
      <c r="U705" s="116">
        <f t="shared" si="118"/>
        <v>60386.146714285715</v>
      </c>
      <c r="V705" s="74" t="str">
        <f t="shared" si="119"/>
        <v>AéreoD1022</v>
      </c>
      <c r="W705" s="148">
        <f>+IF(AND($C705='C-Aux_CA'!$C$7,$D705='C-Aux_CA'!$C$5,$I705&gt;='C-Aux_CA'!$C$14,$H705&gt;='C-Aux_CA'!$C$15),1,0)</f>
        <v>1</v>
      </c>
      <c r="X705" s="148">
        <f t="shared" si="120"/>
        <v>1</v>
      </c>
      <c r="Y705" s="151" cm="1">
        <f t="array" ref="Y705">IF(W705=0,0,SUMPRODUCT(--($T705&gt;='C-BaremoVectorial'!$T$4:$T$1101),--(1=$W$4:$W$1101)))</f>
        <v>31</v>
      </c>
      <c r="Z705" s="151">
        <f t="shared" si="121"/>
        <v>0</v>
      </c>
      <c r="AA705" s="151" cm="1">
        <f t="array" ref="AA705">IF($W705=0,0,SUMPRODUCT(--(1=$W$4:$W$1101),--($U705&gt;='C-BaremoVectorial'!$U$4:$U$1101)))</f>
        <v>31</v>
      </c>
      <c r="AB705" s="21"/>
      <c r="AC705" s="21"/>
      <c r="AD705" s="21"/>
    </row>
    <row r="706" spans="1:30" ht="14.5" x14ac:dyDescent="0.35">
      <c r="A706" s="73">
        <f t="shared" si="123"/>
        <v>45</v>
      </c>
      <c r="B706" s="79" t="s">
        <v>8274</v>
      </c>
      <c r="C706" s="79" t="s">
        <v>8244</v>
      </c>
      <c r="D706" s="79" t="s">
        <v>16</v>
      </c>
      <c r="E706" s="79" t="s">
        <v>33</v>
      </c>
      <c r="F706" s="183">
        <v>1</v>
      </c>
      <c r="G706" s="79" t="s">
        <v>8295</v>
      </c>
      <c r="H706" s="78">
        <v>24000</v>
      </c>
      <c r="I706" s="74" cm="1">
        <f t="array" ref="I706">+INDEX('I-Gasificación'!$G$5:$G$1100,MATCH($C706&amp;$D706&amp;$E706&amp;$G706,'I-Gasificación'!$C$5:$C$1100&amp;'I-Gasificación'!$D$5:$D$1100&amp;'I-Gasificación'!$E$5:$E$1100&amp;'I-Gasificación'!$F$5:$F$1100,0))</f>
        <v>1008</v>
      </c>
      <c r="J706" s="112">
        <f>INDEX('I-Baremo_Depósitos_Lapesa'!$C:$C,MATCH($E706,'I-Baremo_Depósitos_Lapesa'!$B:$B,0),1)</f>
        <v>20449</v>
      </c>
      <c r="K706" s="78">
        <f t="shared" si="113"/>
        <v>29212.857142857145</v>
      </c>
      <c r="L706" s="122">
        <f>INDEX('I-Baremo_VA_Lapesa'!$D$5:$K$66,MATCH($E706,'I-Baremo_VA_Lapesa'!$C$5:$C$66,0),MATCH($G706,'I-Baremo_VA_Lapesa'!$D$4:$K$4,0))</f>
        <v>16411</v>
      </c>
      <c r="M706" s="123">
        <f t="shared" si="114"/>
        <v>23444.285714285717</v>
      </c>
      <c r="N706" s="113" cm="1">
        <f t="array" ref="N706">IF(AND($H706&lt;=4800,$I706&lt;=560),0,SUMPRODUCT(--($I706&gt;'I-Baremo_Regulación_Lapesa'!$B$4:$B$8),--($I706&lt;='I-Baremo_Regulación_Lapesa'!$C$4:$C$8),'I-Baremo_Regulación_Lapesa'!$D$4:$D$8))</f>
        <v>357</v>
      </c>
      <c r="O706" s="78">
        <f t="shared" si="115"/>
        <v>510.00000000000006</v>
      </c>
      <c r="P706" s="112">
        <f t="shared" si="116"/>
        <v>37217</v>
      </c>
      <c r="Q706" s="74">
        <f t="shared" si="117"/>
        <v>53167.142857142862</v>
      </c>
      <c r="R706" s="113">
        <f>INDEX('I-Baremo_Legalización'!$D$4:$D$100,MATCH($E706,'I-Baremo_Legalización'!$C$4:$C$100,0),1)</f>
        <v>2038.3500000000001</v>
      </c>
      <c r="S706" s="113" cm="1">
        <f t="array" ref="S706">+INDEX('I-Baremo_Acuerdo_Marco'!$F$2:$F$221,MATCH($C706&amp;$E706&amp;$G706,'I-Baremo_Acuerdo_Marco'!$C$2:$C$221&amp;'I-Baremo_Acuerdo_Marco'!$D$2:$D$221&amp;'I-Baremo_Acuerdo_Marco'!$E$2:$E$221,0))</f>
        <v>14140.511000000002</v>
      </c>
      <c r="T706" s="112">
        <f t="shared" si="122"/>
        <v>53395.861000000004</v>
      </c>
      <c r="U706" s="116">
        <f t="shared" si="118"/>
        <v>69346.003857142859</v>
      </c>
      <c r="V706" s="74" t="str">
        <f t="shared" si="119"/>
        <v>AéreoD1008</v>
      </c>
      <c r="W706" s="148">
        <f>+IF(AND($C706='C-Aux_CA'!$C$7,$D706='C-Aux_CA'!$C$5,$I706&gt;='C-Aux_CA'!$C$14,$H706&gt;='C-Aux_CA'!$C$15),1,0)</f>
        <v>1</v>
      </c>
      <c r="X706" s="148">
        <f t="shared" si="120"/>
        <v>1</v>
      </c>
      <c r="Y706" s="151" cm="1">
        <f t="array" ref="Y706">IF(W706=0,0,SUMPRODUCT(--($T706&gt;='C-BaremoVectorial'!$T$4:$T$1101),--(1=$W$4:$W$1101)))</f>
        <v>38</v>
      </c>
      <c r="Z706" s="151">
        <f t="shared" si="121"/>
        <v>1</v>
      </c>
      <c r="AA706" s="151" cm="1">
        <f t="array" ref="AA706">IF($W706=0,0,SUMPRODUCT(--(1=$W$4:$W$1101),--($U706&gt;='C-BaremoVectorial'!$U$4:$U$1101)))</f>
        <v>37</v>
      </c>
      <c r="AB706" s="21"/>
      <c r="AC706" s="21"/>
      <c r="AD706" s="21"/>
    </row>
    <row r="707" spans="1:30" ht="14.5" x14ac:dyDescent="0.35">
      <c r="A707" s="73">
        <f t="shared" si="123"/>
        <v>46</v>
      </c>
      <c r="B707" s="79" t="s">
        <v>8274</v>
      </c>
      <c r="C707" s="79" t="s">
        <v>8244</v>
      </c>
      <c r="D707" s="79" t="s">
        <v>16</v>
      </c>
      <c r="E707" s="79" t="s">
        <v>34</v>
      </c>
      <c r="F707" s="183">
        <v>1</v>
      </c>
      <c r="G707" s="79" t="s">
        <v>8295</v>
      </c>
      <c r="H707" s="78">
        <v>29000</v>
      </c>
      <c r="I707" s="74" cm="1">
        <f t="array" ref="I707">+INDEX('I-Gasificación'!$G$5:$G$1100,MATCH($C707&amp;$D707&amp;$E707&amp;$G707,'I-Gasificación'!$C$5:$C$1100&amp;'I-Gasificación'!$D$5:$D$1100&amp;'I-Gasificación'!$E$5:$E$1100&amp;'I-Gasificación'!$F$5:$F$1100,0))</f>
        <v>1106</v>
      </c>
      <c r="J707" s="112">
        <f>INDEX('I-Baremo_Depósitos_Lapesa'!$C:$C,MATCH($E707,'I-Baremo_Depósitos_Lapesa'!$B:$B,0),1)</f>
        <v>22724</v>
      </c>
      <c r="K707" s="78">
        <f t="shared" si="113"/>
        <v>32462.857142857145</v>
      </c>
      <c r="L707" s="122">
        <f>INDEX('I-Baremo_VA_Lapesa'!$D$5:$K$66,MATCH($E707,'I-Baremo_VA_Lapesa'!$C$5:$C$66,0),MATCH($G707,'I-Baremo_VA_Lapesa'!$D$4:$K$4,0))</f>
        <v>16411</v>
      </c>
      <c r="M707" s="123">
        <f t="shared" si="114"/>
        <v>23444.285714285717</v>
      </c>
      <c r="N707" s="113" cm="1">
        <f t="array" ref="N707">IF(AND($H707&lt;=4800,$I707&lt;=560),0,SUMPRODUCT(--($I707&gt;'I-Baremo_Regulación_Lapesa'!$B$4:$B$8),--($I707&lt;='I-Baremo_Regulación_Lapesa'!$C$4:$C$8),'I-Baremo_Regulación_Lapesa'!$D$4:$D$8))</f>
        <v>357</v>
      </c>
      <c r="O707" s="78">
        <f t="shared" si="115"/>
        <v>510.00000000000006</v>
      </c>
      <c r="P707" s="112">
        <f t="shared" si="116"/>
        <v>39492</v>
      </c>
      <c r="Q707" s="74">
        <f t="shared" si="117"/>
        <v>56417.142857142862</v>
      </c>
      <c r="R707" s="113">
        <f>INDEX('I-Baremo_Legalización'!$D$4:$D$100,MATCH($E707,'I-Baremo_Legalización'!$C$4:$C$100,0),1)</f>
        <v>2038.3500000000001</v>
      </c>
      <c r="S707" s="113" cm="1">
        <f t="array" ref="S707">+INDEX('I-Baremo_Acuerdo_Marco'!$F$2:$F$221,MATCH($C707&amp;$E707&amp;$G707,'I-Baremo_Acuerdo_Marco'!$C$2:$C$221&amp;'I-Baremo_Acuerdo_Marco'!$D$2:$D$221&amp;'I-Baremo_Acuerdo_Marco'!$E$2:$E$221,0))</f>
        <v>14825.811000000002</v>
      </c>
      <c r="T707" s="112">
        <f t="shared" si="122"/>
        <v>56356.161</v>
      </c>
      <c r="U707" s="116">
        <f t="shared" si="118"/>
        <v>73281.303857142862</v>
      </c>
      <c r="V707" s="74" t="str">
        <f t="shared" si="119"/>
        <v>AéreoD1106</v>
      </c>
      <c r="W707" s="148">
        <f>+IF(AND($C707='C-Aux_CA'!$C$7,$D707='C-Aux_CA'!$C$5,$I707&gt;='C-Aux_CA'!$C$14,$H707&gt;='C-Aux_CA'!$C$15),1,0)</f>
        <v>1</v>
      </c>
      <c r="X707" s="148">
        <f t="shared" si="120"/>
        <v>1</v>
      </c>
      <c r="Y707" s="151" cm="1">
        <f t="array" ref="Y707">IF(W707=0,0,SUMPRODUCT(--($T707&gt;='C-BaremoVectorial'!$T$4:$T$1101),--(1=$W$4:$W$1101)))</f>
        <v>42</v>
      </c>
      <c r="Z707" s="151">
        <f t="shared" si="121"/>
        <v>-1</v>
      </c>
      <c r="AA707" s="151" cm="1">
        <f t="array" ref="AA707">IF($W707=0,0,SUMPRODUCT(--(1=$W$4:$W$1101),--($U707&gt;='C-BaremoVectorial'!$U$4:$U$1101)))</f>
        <v>43</v>
      </c>
      <c r="AB707" s="21"/>
      <c r="AC707" s="21"/>
      <c r="AD707" s="21"/>
    </row>
    <row r="708" spans="1:30" ht="14.5" x14ac:dyDescent="0.35">
      <c r="A708" s="73">
        <f t="shared" si="123"/>
        <v>47</v>
      </c>
      <c r="B708" s="79" t="s">
        <v>8274</v>
      </c>
      <c r="C708" s="79" t="s">
        <v>8244</v>
      </c>
      <c r="D708" s="79" t="s">
        <v>16</v>
      </c>
      <c r="E708" s="79" t="s">
        <v>35</v>
      </c>
      <c r="F708" s="183">
        <v>1</v>
      </c>
      <c r="G708" s="79" t="s">
        <v>8295</v>
      </c>
      <c r="H708" s="78">
        <v>34000</v>
      </c>
      <c r="I708" s="74" cm="1">
        <f t="array" ref="I708">+INDEX('I-Gasificación'!$G$5:$G$1100,MATCH($C708&amp;$D708&amp;$E708&amp;$G708,'I-Gasificación'!$C$5:$C$1100&amp;'I-Gasificación'!$D$5:$D$1100&amp;'I-Gasificación'!$E$5:$E$1100&amp;'I-Gasificación'!$F$5:$F$1100,0))</f>
        <v>1204</v>
      </c>
      <c r="J708" s="112">
        <f>INDEX('I-Baremo_Depósitos_Lapesa'!$C:$C,MATCH($E708,'I-Baremo_Depósitos_Lapesa'!$B:$B,0),1)</f>
        <v>25239</v>
      </c>
      <c r="K708" s="78">
        <f t="shared" si="113"/>
        <v>36055.71428571429</v>
      </c>
      <c r="L708" s="122">
        <f>INDEX('I-Baremo_VA_Lapesa'!$D$5:$K$66,MATCH($E708,'I-Baremo_VA_Lapesa'!$C$5:$C$66,0),MATCH($G708,'I-Baremo_VA_Lapesa'!$D$4:$K$4,0))</f>
        <v>12787</v>
      </c>
      <c r="M708" s="123">
        <f t="shared" si="114"/>
        <v>18267.142857142859</v>
      </c>
      <c r="N708" s="113" cm="1">
        <f t="array" ref="N708">IF(AND($H708&lt;=4800,$I708&lt;=560),0,SUMPRODUCT(--($I708&gt;'I-Baremo_Regulación_Lapesa'!$B$4:$B$8),--($I708&lt;='I-Baremo_Regulación_Lapesa'!$C$4:$C$8),'I-Baremo_Regulación_Lapesa'!$D$4:$D$8))</f>
        <v>357</v>
      </c>
      <c r="O708" s="78">
        <f t="shared" si="115"/>
        <v>510.00000000000006</v>
      </c>
      <c r="P708" s="112">
        <f t="shared" si="116"/>
        <v>38383</v>
      </c>
      <c r="Q708" s="74">
        <f t="shared" si="117"/>
        <v>54832.857142857145</v>
      </c>
      <c r="R708" s="113">
        <f>INDEX('I-Baremo_Legalización'!$D$4:$D$100,MATCH($E708,'I-Baremo_Legalización'!$C$4:$C$100,0),1)</f>
        <v>2038.3500000000001</v>
      </c>
      <c r="S708" s="113" cm="1">
        <f t="array" ref="S708">+INDEX('I-Baremo_Acuerdo_Marco'!$F$2:$F$221,MATCH($C708&amp;$E708&amp;$G708,'I-Baremo_Acuerdo_Marco'!$C$2:$C$221&amp;'I-Baremo_Acuerdo_Marco'!$D$2:$D$221&amp;'I-Baremo_Acuerdo_Marco'!$E$2:$E$221,0))</f>
        <v>18731.911</v>
      </c>
      <c r="T708" s="112">
        <f t="shared" si="122"/>
        <v>59153.260999999999</v>
      </c>
      <c r="U708" s="116">
        <f t="shared" si="118"/>
        <v>75603.118142857144</v>
      </c>
      <c r="V708" s="74" t="str">
        <f t="shared" si="119"/>
        <v>AéreoD1204</v>
      </c>
      <c r="W708" s="148">
        <f>+IF(AND($C708='C-Aux_CA'!$C$7,$D708='C-Aux_CA'!$C$5,$I708&gt;='C-Aux_CA'!$C$14,$H708&gt;='C-Aux_CA'!$C$15),1,0)</f>
        <v>1</v>
      </c>
      <c r="X708" s="148">
        <f t="shared" si="120"/>
        <v>1</v>
      </c>
      <c r="Y708" s="151" cm="1">
        <f t="array" ref="Y708">IF(W708=0,0,SUMPRODUCT(--($T708&gt;='C-BaremoVectorial'!$T$4:$T$1101),--(1=$W$4:$W$1101)))</f>
        <v>44</v>
      </c>
      <c r="Z708" s="151">
        <f t="shared" si="121"/>
        <v>0</v>
      </c>
      <c r="AA708" s="151" cm="1">
        <f t="array" ref="AA708">IF($W708=0,0,SUMPRODUCT(--(1=$W$4:$W$1101),--($U708&gt;='C-BaremoVectorial'!$U$4:$U$1101)))</f>
        <v>44</v>
      </c>
      <c r="AB708" s="21"/>
      <c r="AC708" s="21"/>
      <c r="AD708" s="21"/>
    </row>
    <row r="709" spans="1:30" ht="14.5" x14ac:dyDescent="0.35">
      <c r="A709" s="73">
        <f t="shared" si="123"/>
        <v>48</v>
      </c>
      <c r="B709" s="79" t="s">
        <v>8274</v>
      </c>
      <c r="C709" s="79" t="s">
        <v>8244</v>
      </c>
      <c r="D709" s="79" t="s">
        <v>16</v>
      </c>
      <c r="E709" s="79" t="s">
        <v>36</v>
      </c>
      <c r="F709" s="183">
        <v>1</v>
      </c>
      <c r="G709" s="79" t="s">
        <v>8295</v>
      </c>
      <c r="H709" s="78">
        <v>33000</v>
      </c>
      <c r="I709" s="74" cm="1">
        <f t="array" ref="I709">+INDEX('I-Gasificación'!$G$5:$G$1100,MATCH($C709&amp;$D709&amp;$E709&amp;$G709,'I-Gasificación'!$C$5:$C$1100&amp;'I-Gasificación'!$D$5:$D$1100&amp;'I-Gasificación'!$E$5:$E$1100&amp;'I-Gasificación'!$F$5:$F$1100,0))</f>
        <v>1064</v>
      </c>
      <c r="J709" s="112">
        <f>INDEX('I-Baremo_Depósitos_Lapesa'!$C:$C,MATCH($E709,'I-Baremo_Depósitos_Lapesa'!$B:$B,0),1)</f>
        <v>33708</v>
      </c>
      <c r="K709" s="78">
        <f t="shared" si="113"/>
        <v>48154.285714285717</v>
      </c>
      <c r="L709" s="122">
        <f>INDEX('I-Baremo_VA_Lapesa'!$D$5:$K$66,MATCH($E709,'I-Baremo_VA_Lapesa'!$C$5:$C$66,0),MATCH($G709,'I-Baremo_VA_Lapesa'!$D$4:$K$4,0))</f>
        <v>12787</v>
      </c>
      <c r="M709" s="123">
        <f t="shared" si="114"/>
        <v>18267.142857142859</v>
      </c>
      <c r="N709" s="113" cm="1">
        <f t="array" ref="N709">IF(AND($H709&lt;=4800,$I709&lt;=560),0,SUMPRODUCT(--($I709&gt;'I-Baremo_Regulación_Lapesa'!$B$4:$B$8),--($I709&lt;='I-Baremo_Regulación_Lapesa'!$C$4:$C$8),'I-Baremo_Regulación_Lapesa'!$D$4:$D$8))</f>
        <v>357</v>
      </c>
      <c r="O709" s="78">
        <f t="shared" si="115"/>
        <v>510.00000000000006</v>
      </c>
      <c r="P709" s="112">
        <f t="shared" si="116"/>
        <v>46852</v>
      </c>
      <c r="Q709" s="74">
        <f t="shared" si="117"/>
        <v>66931.42857142858</v>
      </c>
      <c r="R709" s="113">
        <f>INDEX('I-Baremo_Legalización'!$D$4:$D$100,MATCH($E709,'I-Baremo_Legalización'!$C$4:$C$100,0),1)</f>
        <v>2038.3500000000001</v>
      </c>
      <c r="S709" s="113" cm="1">
        <f t="array" ref="S709">+INDEX('I-Baremo_Acuerdo_Marco'!$F$2:$F$221,MATCH($C709&amp;$E709&amp;$G709,'I-Baremo_Acuerdo_Marco'!$C$2:$C$221&amp;'I-Baremo_Acuerdo_Marco'!$D$2:$D$221&amp;'I-Baremo_Acuerdo_Marco'!$E$2:$E$221,0))</f>
        <v>20528.210999999999</v>
      </c>
      <c r="T709" s="112">
        <f t="shared" si="122"/>
        <v>69418.561000000002</v>
      </c>
      <c r="U709" s="116">
        <f t="shared" si="118"/>
        <v>89497.989571428581</v>
      </c>
      <c r="V709" s="74" t="str">
        <f t="shared" si="119"/>
        <v>AéreoD1064</v>
      </c>
      <c r="W709" s="148">
        <f>+IF(AND($C709='C-Aux_CA'!$C$7,$D709='C-Aux_CA'!$C$5,$I709&gt;='C-Aux_CA'!$C$14,$H709&gt;='C-Aux_CA'!$C$15),1,0)</f>
        <v>1</v>
      </c>
      <c r="X709" s="148">
        <f t="shared" si="120"/>
        <v>1</v>
      </c>
      <c r="Y709" s="151" cm="1">
        <f t="array" ref="Y709">IF(W709=0,0,SUMPRODUCT(--($T709&gt;='C-BaremoVectorial'!$T$4:$T$1101),--(1=$W$4:$W$1101)))</f>
        <v>62</v>
      </c>
      <c r="Z709" s="151">
        <f t="shared" si="121"/>
        <v>-1</v>
      </c>
      <c r="AA709" s="151" cm="1">
        <f t="array" ref="AA709">IF($W709=0,0,SUMPRODUCT(--(1=$W$4:$W$1101),--($U709&gt;='C-BaremoVectorial'!$U$4:$U$1101)))</f>
        <v>63</v>
      </c>
      <c r="AB709" s="21"/>
      <c r="AC709" s="21"/>
      <c r="AD709" s="21"/>
    </row>
    <row r="710" spans="1:30" ht="14.5" x14ac:dyDescent="0.35">
      <c r="A710" s="73">
        <f t="shared" si="123"/>
        <v>49</v>
      </c>
      <c r="B710" s="79" t="s">
        <v>8274</v>
      </c>
      <c r="C710" s="79" t="s">
        <v>8244</v>
      </c>
      <c r="D710" s="79" t="s">
        <v>16</v>
      </c>
      <c r="E710" s="79" t="s">
        <v>37</v>
      </c>
      <c r="F710" s="183">
        <v>1</v>
      </c>
      <c r="G710" s="79" t="s">
        <v>8295</v>
      </c>
      <c r="H710" s="78">
        <v>50000</v>
      </c>
      <c r="I710" s="74" cm="1">
        <f t="array" ref="I710">+INDEX('I-Gasificación'!$G$5:$G$1100,MATCH($C710&amp;$D710&amp;$E710&amp;$G710,'I-Gasificación'!$C$5:$C$1100&amp;'I-Gasificación'!$D$5:$D$1100&amp;'I-Gasificación'!$E$5:$E$1100&amp;'I-Gasificación'!$F$5:$F$1100,0))</f>
        <v>1344</v>
      </c>
      <c r="J710" s="112">
        <f>INDEX('I-Baremo_Depósitos_Lapesa'!$C:$C,MATCH($E710,'I-Baremo_Depósitos_Lapesa'!$B:$B,0),1)</f>
        <v>44444</v>
      </c>
      <c r="K710" s="78">
        <f t="shared" ref="K710:K773" si="124">+J710/70%</f>
        <v>63491.428571428572</v>
      </c>
      <c r="L710" s="122">
        <f>INDEX('I-Baremo_VA_Lapesa'!$D$5:$K$66,MATCH($E710,'I-Baremo_VA_Lapesa'!$C$5:$C$66,0),MATCH($G710,'I-Baremo_VA_Lapesa'!$D$4:$K$4,0))</f>
        <v>12787</v>
      </c>
      <c r="M710" s="123">
        <f t="shared" ref="M710:M773" si="125">+L710/70%</f>
        <v>18267.142857142859</v>
      </c>
      <c r="N710" s="113" cm="1">
        <f t="array" ref="N710">IF(AND($H710&lt;=4800,$I710&lt;=560),0,SUMPRODUCT(--($I710&gt;'I-Baremo_Regulación_Lapesa'!$B$4:$B$8),--($I710&lt;='I-Baremo_Regulación_Lapesa'!$C$4:$C$8),'I-Baremo_Regulación_Lapesa'!$D$4:$D$8))</f>
        <v>357</v>
      </c>
      <c r="O710" s="78">
        <f t="shared" ref="O710:O773" si="126">+N710/70%</f>
        <v>510.00000000000006</v>
      </c>
      <c r="P710" s="112">
        <f t="shared" ref="P710:P773" si="127">+J710+L710+N710</f>
        <v>57588</v>
      </c>
      <c r="Q710" s="74">
        <f t="shared" ref="Q710:Q773" si="128">+K710+M710+O710</f>
        <v>82268.571428571435</v>
      </c>
      <c r="R710" s="113">
        <f>INDEX('I-Baremo_Legalización'!$D$4:$D$100,MATCH($E710,'I-Baremo_Legalización'!$C$4:$C$100,0),1)</f>
        <v>2038.3500000000001</v>
      </c>
      <c r="S710" s="113" cm="1">
        <f t="array" ref="S710">+INDEX('I-Baremo_Acuerdo_Marco'!$F$2:$F$221,MATCH($C710&amp;$E710&amp;$G710,'I-Baremo_Acuerdo_Marco'!$C$2:$C$221&amp;'I-Baremo_Acuerdo_Marco'!$D$2:$D$221&amp;'I-Baremo_Acuerdo_Marco'!$E$2:$E$221,0))</f>
        <v>21545.710999999999</v>
      </c>
      <c r="T710" s="112">
        <f t="shared" si="122"/>
        <v>81172.061000000002</v>
      </c>
      <c r="U710" s="116">
        <f t="shared" ref="U710:U773" si="129">+K710+M710+O710+R710+S710</f>
        <v>105852.63242857144</v>
      </c>
      <c r="V710" s="74" t="str">
        <f t="shared" ref="V710:V773" si="130">+C710&amp;D710&amp;I710</f>
        <v>AéreoD1344</v>
      </c>
      <c r="W710" s="148">
        <f>+IF(AND($C710='C-Aux_CA'!$C$7,$D710='C-Aux_CA'!$C$5,$I710&gt;='C-Aux_CA'!$C$14,$H710&gt;='C-Aux_CA'!$C$15),1,0)</f>
        <v>1</v>
      </c>
      <c r="X710" s="148">
        <f t="shared" ref="X710:X773" si="131">COUNTIFS($I$5:$I$1099,$I710,$H$5:$H$1099,$H710,$D$5:$D$1099,$D710,$C$5:$C$1099,$C710)</f>
        <v>1</v>
      </c>
      <c r="Y710" s="151" cm="1">
        <f t="array" ref="Y710">IF(W710=0,0,SUMPRODUCT(--($T710&gt;='C-BaremoVectorial'!$T$4:$T$1101),--(1=$W$4:$W$1101)))</f>
        <v>85</v>
      </c>
      <c r="Z710" s="151">
        <f t="shared" ref="Z710:Z773" si="132">+Y710-AA710</f>
        <v>-2</v>
      </c>
      <c r="AA710" s="151" cm="1">
        <f t="array" ref="AA710">IF($W710=0,0,SUMPRODUCT(--(1=$W$4:$W$1101),--($U710&gt;='C-BaremoVectorial'!$U$4:$U$1101)))</f>
        <v>87</v>
      </c>
      <c r="AB710" s="21"/>
      <c r="AC710" s="21"/>
      <c r="AD710" s="21"/>
    </row>
    <row r="711" spans="1:30" ht="14.5" x14ac:dyDescent="0.35">
      <c r="A711" s="73">
        <f t="shared" si="123"/>
        <v>50</v>
      </c>
      <c r="B711" s="79" t="s">
        <v>8274</v>
      </c>
      <c r="C711" s="79" t="s">
        <v>8244</v>
      </c>
      <c r="D711" s="79" t="s">
        <v>16</v>
      </c>
      <c r="E711" s="79" t="s">
        <v>38</v>
      </c>
      <c r="F711" s="183">
        <v>1</v>
      </c>
      <c r="G711" s="79" t="s">
        <v>8295</v>
      </c>
      <c r="H711" s="78">
        <v>59000</v>
      </c>
      <c r="I711" s="74" cm="1">
        <f t="array" ref="I711">+INDEX('I-Gasificación'!$G$5:$G$1100,MATCH($C711&amp;$D711&amp;$E711&amp;$G711,'I-Gasificación'!$C$5:$C$1100&amp;'I-Gasificación'!$D$5:$D$1100&amp;'I-Gasificación'!$E$5:$E$1100&amp;'I-Gasificación'!$F$5:$F$1100,0))</f>
        <v>1512</v>
      </c>
      <c r="J711" s="112">
        <f>INDEX('I-Baremo_Depósitos_Lapesa'!$C:$C,MATCH($E711,'I-Baremo_Depósitos_Lapesa'!$B:$B,0),1)</f>
        <v>54246</v>
      </c>
      <c r="K711" s="78">
        <f t="shared" si="124"/>
        <v>77494.285714285725</v>
      </c>
      <c r="L711" s="122">
        <f>INDEX('I-Baremo_VA_Lapesa'!$D$5:$K$66,MATCH($E711,'I-Baremo_VA_Lapesa'!$C$5:$C$66,0),MATCH($G711,'I-Baremo_VA_Lapesa'!$D$4:$K$4,0))</f>
        <v>12787</v>
      </c>
      <c r="M711" s="123">
        <f t="shared" si="125"/>
        <v>18267.142857142859</v>
      </c>
      <c r="N711" s="113" cm="1">
        <f t="array" ref="N711">IF(AND($H711&lt;=4800,$I711&lt;=560),0,SUMPRODUCT(--($I711&gt;'I-Baremo_Regulación_Lapesa'!$B$4:$B$8),--($I711&lt;='I-Baremo_Regulación_Lapesa'!$C$4:$C$8),'I-Baremo_Regulación_Lapesa'!$D$4:$D$8))</f>
        <v>1650</v>
      </c>
      <c r="O711" s="78">
        <f t="shared" si="126"/>
        <v>2357.1428571428573</v>
      </c>
      <c r="P711" s="112">
        <f t="shared" si="127"/>
        <v>68683</v>
      </c>
      <c r="Q711" s="74">
        <f t="shared" si="128"/>
        <v>98118.571428571435</v>
      </c>
      <c r="R711" s="113">
        <f>INDEX('I-Baremo_Legalización'!$D$4:$D$100,MATCH($E711,'I-Baremo_Legalización'!$C$4:$C$100,0),1)</f>
        <v>2038.3500000000001</v>
      </c>
      <c r="S711" s="113" cm="1">
        <f t="array" ref="S711">+INDEX('I-Baremo_Acuerdo_Marco'!$F$2:$F$221,MATCH($C711&amp;$E711&amp;$G711,'I-Baremo_Acuerdo_Marco'!$C$2:$C$221&amp;'I-Baremo_Acuerdo_Marco'!$D$2:$D$221&amp;'I-Baremo_Acuerdo_Marco'!$E$2:$E$221,0))</f>
        <v>23534.510999999999</v>
      </c>
      <c r="T711" s="112">
        <f t="shared" si="122"/>
        <v>94255.861000000004</v>
      </c>
      <c r="U711" s="116">
        <f t="shared" si="129"/>
        <v>123691.43242857144</v>
      </c>
      <c r="V711" s="74" t="str">
        <f t="shared" si="130"/>
        <v>AéreoD1512</v>
      </c>
      <c r="W711" s="148">
        <f>+IF(AND($C711='C-Aux_CA'!$C$7,$D711='C-Aux_CA'!$C$5,$I711&gt;='C-Aux_CA'!$C$14,$H711&gt;='C-Aux_CA'!$C$15),1,0)</f>
        <v>1</v>
      </c>
      <c r="X711" s="148">
        <f t="shared" si="131"/>
        <v>1</v>
      </c>
      <c r="Y711" s="151" cm="1">
        <f t="array" ref="Y711">IF(W711=0,0,SUMPRODUCT(--($T711&gt;='C-BaremoVectorial'!$T$4:$T$1101),--(1=$W$4:$W$1101)))</f>
        <v>113</v>
      </c>
      <c r="Z711" s="151">
        <f t="shared" si="132"/>
        <v>-1</v>
      </c>
      <c r="AA711" s="151" cm="1">
        <f t="array" ref="AA711">IF($W711=0,0,SUMPRODUCT(--(1=$W$4:$W$1101),--($U711&gt;='C-BaremoVectorial'!$U$4:$U$1101)))</f>
        <v>114</v>
      </c>
      <c r="AB711" s="21"/>
      <c r="AC711" s="21"/>
      <c r="AD711" s="21"/>
    </row>
    <row r="712" spans="1:30" ht="14.5" x14ac:dyDescent="0.35">
      <c r="A712" s="73">
        <f t="shared" si="123"/>
        <v>51</v>
      </c>
      <c r="B712" s="79" t="s">
        <v>8274</v>
      </c>
      <c r="C712" s="79" t="s">
        <v>8244</v>
      </c>
      <c r="D712" s="79" t="s">
        <v>16</v>
      </c>
      <c r="E712" s="79" t="s">
        <v>39</v>
      </c>
      <c r="F712" s="183">
        <v>1</v>
      </c>
      <c r="G712" s="79" t="s">
        <v>8295</v>
      </c>
      <c r="H712" s="78">
        <v>50000</v>
      </c>
      <c r="I712" s="74" cm="1">
        <f t="array" ref="I712">+INDEX('I-Gasificación'!$G$5:$G$1100,MATCH($C712&amp;$D712&amp;$E712&amp;$G712,'I-Gasificación'!$C$5:$C$1100&amp;'I-Gasificación'!$D$5:$D$1100&amp;'I-Gasificación'!$E$5:$E$1100&amp;'I-Gasificación'!$F$5:$F$1100,0))</f>
        <v>1274</v>
      </c>
      <c r="J712" s="112">
        <f>INDEX('I-Baremo_Depósitos_Lapesa'!$C:$C,MATCH($E712,'I-Baremo_Depósitos_Lapesa'!$B:$B,0),1)</f>
        <v>45432</v>
      </c>
      <c r="K712" s="78">
        <f t="shared" si="124"/>
        <v>64902.857142857145</v>
      </c>
      <c r="L712" s="122">
        <f>INDEX('I-Baremo_VA_Lapesa'!$D$5:$K$66,MATCH($E712,'I-Baremo_VA_Lapesa'!$C$5:$C$66,0),MATCH($G712,'I-Baremo_VA_Lapesa'!$D$4:$K$4,0))</f>
        <v>12787</v>
      </c>
      <c r="M712" s="123">
        <f t="shared" si="125"/>
        <v>18267.142857142859</v>
      </c>
      <c r="N712" s="113" cm="1">
        <f t="array" ref="N712">IF(AND($H712&lt;=4800,$I712&lt;=560),0,SUMPRODUCT(--($I712&gt;'I-Baremo_Regulación_Lapesa'!$B$4:$B$8),--($I712&lt;='I-Baremo_Regulación_Lapesa'!$C$4:$C$8),'I-Baremo_Regulación_Lapesa'!$D$4:$D$8))</f>
        <v>357</v>
      </c>
      <c r="O712" s="78">
        <f t="shared" si="126"/>
        <v>510.00000000000006</v>
      </c>
      <c r="P712" s="112">
        <f t="shared" si="127"/>
        <v>58576</v>
      </c>
      <c r="Q712" s="74">
        <f t="shared" si="128"/>
        <v>83680</v>
      </c>
      <c r="R712" s="113">
        <f>INDEX('I-Baremo_Legalización'!$D$4:$D$100,MATCH($E712,'I-Baremo_Legalización'!$C$4:$C$100,0),1)</f>
        <v>2038.3500000000001</v>
      </c>
      <c r="S712" s="113" cm="1">
        <f t="array" ref="S712">+INDEX('I-Baremo_Acuerdo_Marco'!$F$2:$F$221,MATCH($C712&amp;$E712&amp;$G712,'I-Baremo_Acuerdo_Marco'!$C$2:$C$221&amp;'I-Baremo_Acuerdo_Marco'!$D$2:$D$221&amp;'I-Baremo_Acuerdo_Marco'!$E$2:$E$221,0))</f>
        <v>22913.010999999999</v>
      </c>
      <c r="T712" s="112">
        <f t="shared" ref="T712:T775" si="133">+J712+L712+N712+R712+S712</f>
        <v>83527.361000000004</v>
      </c>
      <c r="U712" s="116">
        <f t="shared" si="129"/>
        <v>108631.361</v>
      </c>
      <c r="V712" s="74" t="str">
        <f t="shared" si="130"/>
        <v>AéreoD1274</v>
      </c>
      <c r="W712" s="148">
        <f>+IF(AND($C712='C-Aux_CA'!$C$7,$D712='C-Aux_CA'!$C$5,$I712&gt;='C-Aux_CA'!$C$14,$H712&gt;='C-Aux_CA'!$C$15),1,0)</f>
        <v>1</v>
      </c>
      <c r="X712" s="148">
        <f t="shared" si="131"/>
        <v>1</v>
      </c>
      <c r="Y712" s="151" cm="1">
        <f t="array" ref="Y712">IF(W712=0,0,SUMPRODUCT(--($T712&gt;='C-BaremoVectorial'!$T$4:$T$1101),--(1=$W$4:$W$1101)))</f>
        <v>90</v>
      </c>
      <c r="Z712" s="151">
        <f t="shared" si="132"/>
        <v>0</v>
      </c>
      <c r="AA712" s="151" cm="1">
        <f t="array" ref="AA712">IF($W712=0,0,SUMPRODUCT(--(1=$W$4:$W$1101),--($U712&gt;='C-BaremoVectorial'!$U$4:$U$1101)))</f>
        <v>90</v>
      </c>
      <c r="AB712" s="21"/>
      <c r="AC712" s="21"/>
      <c r="AD712" s="21"/>
    </row>
    <row r="713" spans="1:30" ht="14.5" x14ac:dyDescent="0.35">
      <c r="A713" s="73">
        <f t="shared" si="123"/>
        <v>52</v>
      </c>
      <c r="B713" s="79" t="s">
        <v>8274</v>
      </c>
      <c r="C713" s="79" t="s">
        <v>8244</v>
      </c>
      <c r="D713" s="79" t="s">
        <v>16</v>
      </c>
      <c r="E713" s="79" t="s">
        <v>40</v>
      </c>
      <c r="F713" s="183">
        <v>1</v>
      </c>
      <c r="G713" s="79" t="s">
        <v>8295</v>
      </c>
      <c r="H713" s="78">
        <v>69000</v>
      </c>
      <c r="I713" s="74" cm="1">
        <f t="array" ref="I713">+INDEX('I-Gasificación'!$G$5:$G$1100,MATCH($C713&amp;$D713&amp;$E713&amp;$G713,'I-Gasificación'!$C$5:$C$1100&amp;'I-Gasificación'!$D$5:$D$1100&amp;'I-Gasificación'!$E$5:$E$1100&amp;'I-Gasificación'!$F$5:$F$1100,0))</f>
        <v>1680</v>
      </c>
      <c r="J713" s="112">
        <f>INDEX('I-Baremo_Depósitos_Lapesa'!$C:$C,MATCH($E713,'I-Baremo_Depósitos_Lapesa'!$B:$B,0),1)</f>
        <v>67147</v>
      </c>
      <c r="K713" s="78">
        <f t="shared" si="124"/>
        <v>95924.285714285725</v>
      </c>
      <c r="L713" s="122">
        <f>INDEX('I-Baremo_VA_Lapesa'!$D$5:$K$66,MATCH($E713,'I-Baremo_VA_Lapesa'!$C$5:$C$66,0),MATCH($G713,'I-Baremo_VA_Lapesa'!$D$4:$K$4,0))</f>
        <v>12787</v>
      </c>
      <c r="M713" s="123">
        <f t="shared" si="125"/>
        <v>18267.142857142859</v>
      </c>
      <c r="N713" s="113" cm="1">
        <f t="array" ref="N713">IF(AND($H713&lt;=4800,$I713&lt;=560),0,SUMPRODUCT(--($I713&gt;'I-Baremo_Regulación_Lapesa'!$B$4:$B$8),--($I713&lt;='I-Baremo_Regulación_Lapesa'!$C$4:$C$8),'I-Baremo_Regulación_Lapesa'!$D$4:$D$8))</f>
        <v>1650</v>
      </c>
      <c r="O713" s="78">
        <f t="shared" si="126"/>
        <v>2357.1428571428573</v>
      </c>
      <c r="P713" s="112">
        <f t="shared" si="127"/>
        <v>81584</v>
      </c>
      <c r="Q713" s="74">
        <f t="shared" si="128"/>
        <v>116548.57142857143</v>
      </c>
      <c r="R713" s="113">
        <f>INDEX('I-Baremo_Legalización'!$D$4:$D$100,MATCH($E713,'I-Baremo_Legalización'!$C$4:$C$100,0),1)</f>
        <v>3215.3500000000004</v>
      </c>
      <c r="S713" s="113" cm="1">
        <f t="array" ref="S713">+INDEX('I-Baremo_Acuerdo_Marco'!$F$2:$F$221,MATCH($C713&amp;$E713&amp;$G713,'I-Baremo_Acuerdo_Marco'!$C$2:$C$221&amp;'I-Baremo_Acuerdo_Marco'!$D$2:$D$221&amp;'I-Baremo_Acuerdo_Marco'!$E$2:$E$221,0))</f>
        <v>24013.010999999999</v>
      </c>
      <c r="T713" s="112">
        <f t="shared" si="133"/>
        <v>108812.361</v>
      </c>
      <c r="U713" s="116">
        <f t="shared" si="129"/>
        <v>143776.93242857145</v>
      </c>
      <c r="V713" s="74" t="str">
        <f t="shared" si="130"/>
        <v>AéreoD1680</v>
      </c>
      <c r="W713" s="148">
        <f>+IF(AND($C713='C-Aux_CA'!$C$7,$D713='C-Aux_CA'!$C$5,$I713&gt;='C-Aux_CA'!$C$14,$H713&gt;='C-Aux_CA'!$C$15),1,0)</f>
        <v>1</v>
      </c>
      <c r="X713" s="148">
        <f t="shared" si="131"/>
        <v>1</v>
      </c>
      <c r="Y713" s="151" cm="1">
        <f t="array" ref="Y713">IF(W713=0,0,SUMPRODUCT(--($T713&gt;='C-BaremoVectorial'!$T$4:$T$1101),--(1=$W$4:$W$1101)))</f>
        <v>132</v>
      </c>
      <c r="Z713" s="151">
        <f t="shared" si="132"/>
        <v>-2</v>
      </c>
      <c r="AA713" s="151" cm="1">
        <f t="array" ref="AA713">IF($W713=0,0,SUMPRODUCT(--(1=$W$4:$W$1101),--($U713&gt;='C-BaremoVectorial'!$U$4:$U$1101)))</f>
        <v>134</v>
      </c>
      <c r="AB713" s="21"/>
      <c r="AC713" s="21"/>
      <c r="AD713" s="21"/>
    </row>
    <row r="714" spans="1:30" ht="14.5" x14ac:dyDescent="0.35">
      <c r="A714" s="73">
        <f t="shared" si="123"/>
        <v>53</v>
      </c>
      <c r="B714" s="79" t="s">
        <v>8275</v>
      </c>
      <c r="C714" s="79" t="s">
        <v>8244</v>
      </c>
      <c r="D714" s="79" t="s">
        <v>16</v>
      </c>
      <c r="E714" s="79" t="s">
        <v>41</v>
      </c>
      <c r="F714" s="183">
        <v>2</v>
      </c>
      <c r="G714" s="79" t="s">
        <v>8298</v>
      </c>
      <c r="H714" s="78">
        <f>2*13000</f>
        <v>26000</v>
      </c>
      <c r="I714" s="74" cm="1">
        <f t="array" ref="I714">+INDEX('I-Gasificación'!$G$5:$G$1100,MATCH($C714&amp;$D714&amp;$E714&amp;$G714,'I-Gasificación'!$C$5:$C$1100&amp;'I-Gasificación'!$D$5:$D$1100&amp;'I-Gasificación'!$E$5:$E$1100&amp;'I-Gasificación'!$F$5:$F$1100,0))</f>
        <v>1624</v>
      </c>
      <c r="J714" s="112">
        <f>INDEX('I-Baremo_Depósitos_Lapesa'!$C:$C,MATCH($E714,'I-Baremo_Depósitos_Lapesa'!$B:$B,0),1)</f>
        <v>21020</v>
      </c>
      <c r="K714" s="78">
        <f t="shared" si="124"/>
        <v>30028.571428571431</v>
      </c>
      <c r="L714" s="122">
        <f>INDEX('I-Baremo_VA_Lapesa'!$D$5:$K$66,MATCH($E714,'I-Baremo_VA_Lapesa'!$C$5:$C$66,0),MATCH($G714,'I-Baremo_VA_Lapesa'!$D$4:$K$4,0))</f>
        <v>25574</v>
      </c>
      <c r="M714" s="123">
        <f t="shared" si="125"/>
        <v>36534.285714285717</v>
      </c>
      <c r="N714" s="113" cm="1">
        <f t="array" ref="N714">IF(AND($H714&lt;=4800,$I714&lt;=560),0,SUMPRODUCT(--($I714&gt;'I-Baremo_Regulación_Lapesa'!$B$4:$B$8),--($I714&lt;='I-Baremo_Regulación_Lapesa'!$C$4:$C$8),'I-Baremo_Regulación_Lapesa'!$D$4:$D$8))</f>
        <v>1650</v>
      </c>
      <c r="O714" s="78">
        <f t="shared" si="126"/>
        <v>2357.1428571428573</v>
      </c>
      <c r="P714" s="112">
        <f t="shared" si="127"/>
        <v>48244</v>
      </c>
      <c r="Q714" s="74">
        <f t="shared" si="128"/>
        <v>68920</v>
      </c>
      <c r="R714" s="113">
        <f>INDEX('I-Baremo_Legalización'!$D$4:$D$100,MATCH($E714,'I-Baremo_Legalización'!$C$4:$C$100,0),1)</f>
        <v>2038.3500000000001</v>
      </c>
      <c r="S714" s="113" cm="1">
        <f t="array" ref="S714">+INDEX('I-Baremo_Acuerdo_Marco'!$F$2:$F$221,MATCH($C714&amp;$E714&amp;$G714,'I-Baremo_Acuerdo_Marco'!$C$2:$C$221&amp;'I-Baremo_Acuerdo_Marco'!$D$2:$D$221&amp;'I-Baremo_Acuerdo_Marco'!$E$2:$E$221,0))</f>
        <v>20909.911</v>
      </c>
      <c r="T714" s="112">
        <f t="shared" si="133"/>
        <v>71192.260999999999</v>
      </c>
      <c r="U714" s="116">
        <f t="shared" si="129"/>
        <v>91868.260999999999</v>
      </c>
      <c r="V714" s="74" t="str">
        <f t="shared" si="130"/>
        <v>AéreoD1624</v>
      </c>
      <c r="W714" s="148">
        <f>+IF(AND($C714='C-Aux_CA'!$C$7,$D714='C-Aux_CA'!$C$5,$I714&gt;='C-Aux_CA'!$C$14,$H714&gt;='C-Aux_CA'!$C$15),1,0)</f>
        <v>1</v>
      </c>
      <c r="X714" s="148">
        <f t="shared" si="131"/>
        <v>1</v>
      </c>
      <c r="Y714" s="151" cm="1">
        <f t="array" ref="Y714">IF(W714=0,0,SUMPRODUCT(--($T714&gt;='C-BaremoVectorial'!$T$4:$T$1101),--(1=$W$4:$W$1101)))</f>
        <v>64</v>
      </c>
      <c r="Z714" s="151">
        <f t="shared" si="132"/>
        <v>-2</v>
      </c>
      <c r="AA714" s="151" cm="1">
        <f t="array" ref="AA714">IF($W714=0,0,SUMPRODUCT(--(1=$W$4:$W$1101),--($U714&gt;='C-BaremoVectorial'!$U$4:$U$1101)))</f>
        <v>66</v>
      </c>
      <c r="AB714" s="21"/>
      <c r="AC714" s="21"/>
      <c r="AD714" s="21"/>
    </row>
    <row r="715" spans="1:30" ht="14.5" x14ac:dyDescent="0.35">
      <c r="A715" s="73">
        <f t="shared" si="123"/>
        <v>54</v>
      </c>
      <c r="B715" s="79" t="s">
        <v>8275</v>
      </c>
      <c r="C715" s="79" t="s">
        <v>8244</v>
      </c>
      <c r="D715" s="79" t="s">
        <v>16</v>
      </c>
      <c r="E715" s="79" t="s">
        <v>42</v>
      </c>
      <c r="F715" s="183">
        <v>2</v>
      </c>
      <c r="G715" s="79" t="s">
        <v>8298</v>
      </c>
      <c r="H715" s="78">
        <f>2*16000</f>
        <v>32000</v>
      </c>
      <c r="I715" s="74" cm="1">
        <f t="array" ref="I715">+INDEX('I-Gasificación'!$G$5:$G$1100,MATCH($C715&amp;$D715&amp;$E715&amp;$G715,'I-Gasificación'!$C$5:$C$1100&amp;'I-Gasificación'!$D$5:$D$1100&amp;'I-Gasificación'!$E$5:$E$1100&amp;'I-Gasificación'!$F$5:$F$1100,0))</f>
        <v>1764</v>
      </c>
      <c r="J715" s="112">
        <f>INDEX('I-Baremo_Depósitos_Lapesa'!$C:$C,MATCH($E715,'I-Baremo_Depósitos_Lapesa'!$B:$B,0),1)</f>
        <v>25584</v>
      </c>
      <c r="K715" s="78">
        <f t="shared" si="124"/>
        <v>36548.571428571428</v>
      </c>
      <c r="L715" s="122">
        <f>INDEX('I-Baremo_VA_Lapesa'!$D$5:$K$66,MATCH($E715,'I-Baremo_VA_Lapesa'!$C$5:$C$66,0),MATCH($G715,'I-Baremo_VA_Lapesa'!$D$4:$K$4,0))</f>
        <v>25574</v>
      </c>
      <c r="M715" s="123">
        <f t="shared" si="125"/>
        <v>36534.285714285717</v>
      </c>
      <c r="N715" s="113" cm="1">
        <f t="array" ref="N715">IF(AND($H715&lt;=4800,$I715&lt;=560),0,SUMPRODUCT(--($I715&gt;'I-Baremo_Regulación_Lapesa'!$B$4:$B$8),--($I715&lt;='I-Baremo_Regulación_Lapesa'!$C$4:$C$8),'I-Baremo_Regulación_Lapesa'!$D$4:$D$8))</f>
        <v>1650</v>
      </c>
      <c r="O715" s="78">
        <f t="shared" si="126"/>
        <v>2357.1428571428573</v>
      </c>
      <c r="P715" s="112">
        <f t="shared" si="127"/>
        <v>52808</v>
      </c>
      <c r="Q715" s="74">
        <f t="shared" si="128"/>
        <v>75440</v>
      </c>
      <c r="R715" s="113">
        <f>INDEX('I-Baremo_Legalización'!$D$4:$D$100,MATCH($E715,'I-Baremo_Legalización'!$C$4:$C$100,0),1)</f>
        <v>2038.3500000000001</v>
      </c>
      <c r="S715" s="113" cm="1">
        <f t="array" ref="S715">+INDEX('I-Baremo_Acuerdo_Marco'!$F$2:$F$221,MATCH($C715&amp;$E715&amp;$G715,'I-Baremo_Acuerdo_Marco'!$C$2:$C$221&amp;'I-Baremo_Acuerdo_Marco'!$D$2:$D$221&amp;'I-Baremo_Acuerdo_Marco'!$E$2:$E$221,0))</f>
        <v>22095.710999999999</v>
      </c>
      <c r="T715" s="112">
        <f t="shared" si="133"/>
        <v>76942.061000000002</v>
      </c>
      <c r="U715" s="116">
        <f t="shared" si="129"/>
        <v>99574.061000000002</v>
      </c>
      <c r="V715" s="74" t="str">
        <f t="shared" si="130"/>
        <v>AéreoD1764</v>
      </c>
      <c r="W715" s="148">
        <f>+IF(AND($C715='C-Aux_CA'!$C$7,$D715='C-Aux_CA'!$C$5,$I715&gt;='C-Aux_CA'!$C$14,$H715&gt;='C-Aux_CA'!$C$15),1,0)</f>
        <v>1</v>
      </c>
      <c r="X715" s="148">
        <f t="shared" si="131"/>
        <v>1</v>
      </c>
      <c r="Y715" s="151" cm="1">
        <f t="array" ref="Y715">IF(W715=0,0,SUMPRODUCT(--($T715&gt;='C-BaremoVectorial'!$T$4:$T$1101),--(1=$W$4:$W$1101)))</f>
        <v>76</v>
      </c>
      <c r="Z715" s="151">
        <f t="shared" si="132"/>
        <v>0</v>
      </c>
      <c r="AA715" s="151" cm="1">
        <f t="array" ref="AA715">IF($W715=0,0,SUMPRODUCT(--(1=$W$4:$W$1101),--($U715&gt;='C-BaremoVectorial'!$U$4:$U$1101)))</f>
        <v>76</v>
      </c>
      <c r="AB715" s="21"/>
      <c r="AC715" s="21"/>
      <c r="AD715" s="21"/>
    </row>
    <row r="716" spans="1:30" ht="14.5" x14ac:dyDescent="0.35">
      <c r="A716" s="73">
        <f t="shared" si="123"/>
        <v>55</v>
      </c>
      <c r="B716" s="79" t="s">
        <v>8275</v>
      </c>
      <c r="C716" s="79" t="s">
        <v>8244</v>
      </c>
      <c r="D716" s="79" t="s">
        <v>16</v>
      </c>
      <c r="E716" s="79" t="s">
        <v>43</v>
      </c>
      <c r="F716" s="183">
        <v>2</v>
      </c>
      <c r="G716" s="79" t="s">
        <v>8298</v>
      </c>
      <c r="H716" s="78">
        <f>2*19000</f>
        <v>38000</v>
      </c>
      <c r="I716" s="74" cm="1">
        <f t="array" ref="I716">+INDEX('I-Gasificación'!$G$5:$G$1100,MATCH($C716&amp;$D716&amp;$E716&amp;$G716,'I-Gasificación'!$C$5:$C$1100&amp;'I-Gasificación'!$D$5:$D$1100&amp;'I-Gasificación'!$E$5:$E$1100&amp;'I-Gasificación'!$F$5:$F$1100,0))</f>
        <v>1904</v>
      </c>
      <c r="J716" s="112">
        <f>INDEX('I-Baremo_Depósitos_Lapesa'!$C:$C,MATCH($E716,'I-Baremo_Depósitos_Lapesa'!$B:$B,0),1)</f>
        <v>27832</v>
      </c>
      <c r="K716" s="78">
        <f t="shared" si="124"/>
        <v>39760</v>
      </c>
      <c r="L716" s="122">
        <f>INDEX('I-Baremo_VA_Lapesa'!$D$5:$K$66,MATCH($E716,'I-Baremo_VA_Lapesa'!$C$5:$C$66,0),MATCH($G716,'I-Baremo_VA_Lapesa'!$D$4:$K$4,0))</f>
        <v>25574</v>
      </c>
      <c r="M716" s="123">
        <f t="shared" si="125"/>
        <v>36534.285714285717</v>
      </c>
      <c r="N716" s="113" cm="1">
        <f t="array" ref="N716">IF(AND($H716&lt;=4800,$I716&lt;=560),0,SUMPRODUCT(--($I716&gt;'I-Baremo_Regulación_Lapesa'!$B$4:$B$8),--($I716&lt;='I-Baremo_Regulación_Lapesa'!$C$4:$C$8),'I-Baremo_Regulación_Lapesa'!$D$4:$D$8))</f>
        <v>1650</v>
      </c>
      <c r="O716" s="78">
        <f t="shared" si="126"/>
        <v>2357.1428571428573</v>
      </c>
      <c r="P716" s="112">
        <f t="shared" si="127"/>
        <v>55056</v>
      </c>
      <c r="Q716" s="74">
        <f t="shared" si="128"/>
        <v>78651.428571428565</v>
      </c>
      <c r="R716" s="113">
        <f>INDEX('I-Baremo_Legalización'!$D$4:$D$100,MATCH($E716,'I-Baremo_Legalización'!$C$4:$C$100,0),1)</f>
        <v>2038.3500000000001</v>
      </c>
      <c r="S716" s="113" cm="1">
        <f t="array" ref="S716">+INDEX('I-Baremo_Acuerdo_Marco'!$F$2:$F$221,MATCH($C716&amp;$E716&amp;$G716,'I-Baremo_Acuerdo_Marco'!$C$2:$C$221&amp;'I-Baremo_Acuerdo_Marco'!$D$2:$D$221&amp;'I-Baremo_Acuerdo_Marco'!$E$2:$E$221,0))</f>
        <v>25017.311000000002</v>
      </c>
      <c r="T716" s="112">
        <f t="shared" si="133"/>
        <v>82111.660999999993</v>
      </c>
      <c r="U716" s="116">
        <f t="shared" si="129"/>
        <v>105707.08957142857</v>
      </c>
      <c r="V716" s="74" t="str">
        <f t="shared" si="130"/>
        <v>AéreoD1904</v>
      </c>
      <c r="W716" s="148">
        <f>+IF(AND($C716='C-Aux_CA'!$C$7,$D716='C-Aux_CA'!$C$5,$I716&gt;='C-Aux_CA'!$C$14,$H716&gt;='C-Aux_CA'!$C$15),1,0)</f>
        <v>1</v>
      </c>
      <c r="X716" s="148">
        <f t="shared" si="131"/>
        <v>1</v>
      </c>
      <c r="Y716" s="151" cm="1">
        <f t="array" ref="Y716">IF(W716=0,0,SUMPRODUCT(--($T716&gt;='C-BaremoVectorial'!$T$4:$T$1101),--(1=$W$4:$W$1101)))</f>
        <v>86</v>
      </c>
      <c r="Z716" s="151">
        <f t="shared" si="132"/>
        <v>0</v>
      </c>
      <c r="AA716" s="151" cm="1">
        <f t="array" ref="AA716">IF($W716=0,0,SUMPRODUCT(--(1=$W$4:$W$1101),--($U716&gt;='C-BaremoVectorial'!$U$4:$U$1101)))</f>
        <v>86</v>
      </c>
      <c r="AB716" s="21"/>
      <c r="AC716" s="21"/>
      <c r="AD716" s="21"/>
    </row>
    <row r="717" spans="1:30" ht="14.5" x14ac:dyDescent="0.35">
      <c r="A717" s="73">
        <f t="shared" si="123"/>
        <v>56</v>
      </c>
      <c r="B717" s="79" t="s">
        <v>8275</v>
      </c>
      <c r="C717" s="79" t="s">
        <v>8244</v>
      </c>
      <c r="D717" s="79" t="s">
        <v>16</v>
      </c>
      <c r="E717" s="79" t="s">
        <v>44</v>
      </c>
      <c r="F717" s="183">
        <v>2</v>
      </c>
      <c r="G717" s="79" t="s">
        <v>8298</v>
      </c>
      <c r="H717" s="78">
        <f>2*22000</f>
        <v>44000</v>
      </c>
      <c r="I717" s="74" cm="1">
        <f t="array" ref="I717">+INDEX('I-Gasificación'!$G$5:$G$1100,MATCH($C717&amp;$D717&amp;$E717&amp;$G717,'I-Gasificación'!$C$5:$C$1100&amp;'I-Gasificación'!$D$5:$D$1100&amp;'I-Gasificación'!$E$5:$E$1100&amp;'I-Gasificación'!$F$5:$F$1100,0))</f>
        <v>2044</v>
      </c>
      <c r="J717" s="112">
        <f>INDEX('I-Baremo_Depósitos_Lapesa'!$C:$C,MATCH($E717,'I-Baremo_Depósitos_Lapesa'!$B:$B,0),1)</f>
        <v>35864</v>
      </c>
      <c r="K717" s="78">
        <f t="shared" si="124"/>
        <v>51234.285714285717</v>
      </c>
      <c r="L717" s="122">
        <f>INDEX('I-Baremo_VA_Lapesa'!$D$5:$K$66,MATCH($E717,'I-Baremo_VA_Lapesa'!$C$5:$C$66,0),MATCH($G717,'I-Baremo_VA_Lapesa'!$D$4:$K$4,0))</f>
        <v>25574</v>
      </c>
      <c r="M717" s="123">
        <f t="shared" si="125"/>
        <v>36534.285714285717</v>
      </c>
      <c r="N717" s="113" cm="1">
        <f t="array" ref="N717">IF(AND($H717&lt;=4800,$I717&lt;=560),0,SUMPRODUCT(--($I717&gt;'I-Baremo_Regulación_Lapesa'!$B$4:$B$8),--($I717&lt;='I-Baremo_Regulación_Lapesa'!$C$4:$C$8),'I-Baremo_Regulación_Lapesa'!$D$4:$D$8))</f>
        <v>1650</v>
      </c>
      <c r="O717" s="78">
        <f t="shared" si="126"/>
        <v>2357.1428571428573</v>
      </c>
      <c r="P717" s="112">
        <f t="shared" si="127"/>
        <v>63088</v>
      </c>
      <c r="Q717" s="74">
        <f t="shared" si="128"/>
        <v>90125.71428571429</v>
      </c>
      <c r="R717" s="113">
        <f>INDEX('I-Baremo_Legalización'!$D$4:$D$100,MATCH($E717,'I-Baremo_Legalización'!$C$4:$C$100,0),1)</f>
        <v>2038.3500000000001</v>
      </c>
      <c r="S717" s="113" cm="1">
        <f t="array" ref="S717">+INDEX('I-Baremo_Acuerdo_Marco'!$F$2:$F$221,MATCH($C717&amp;$E717&amp;$G717,'I-Baremo_Acuerdo_Marco'!$C$2:$C$221&amp;'I-Baremo_Acuerdo_Marco'!$D$2:$D$221&amp;'I-Baremo_Acuerdo_Marco'!$E$2:$E$221,0))</f>
        <v>26561.710999999999</v>
      </c>
      <c r="T717" s="112">
        <f t="shared" si="133"/>
        <v>91688.061000000002</v>
      </c>
      <c r="U717" s="116">
        <f t="shared" si="129"/>
        <v>118725.77528571429</v>
      </c>
      <c r="V717" s="74" t="str">
        <f t="shared" si="130"/>
        <v>AéreoD2044</v>
      </c>
      <c r="W717" s="148">
        <f>+IF(AND($C717='C-Aux_CA'!$C$7,$D717='C-Aux_CA'!$C$5,$I717&gt;='C-Aux_CA'!$C$14,$H717&gt;='C-Aux_CA'!$C$15),1,0)</f>
        <v>1</v>
      </c>
      <c r="X717" s="148">
        <f t="shared" si="131"/>
        <v>1</v>
      </c>
      <c r="Y717" s="151" cm="1">
        <f t="array" ref="Y717">IF(W717=0,0,SUMPRODUCT(--($T717&gt;='C-BaremoVectorial'!$T$4:$T$1101),--(1=$W$4:$W$1101)))</f>
        <v>107</v>
      </c>
      <c r="Z717" s="151">
        <f t="shared" si="132"/>
        <v>0</v>
      </c>
      <c r="AA717" s="151" cm="1">
        <f t="array" ref="AA717">IF($W717=0,0,SUMPRODUCT(--(1=$W$4:$W$1101),--($U717&gt;='C-BaremoVectorial'!$U$4:$U$1101)))</f>
        <v>107</v>
      </c>
      <c r="AB717" s="21"/>
      <c r="AC717" s="21"/>
      <c r="AD717" s="21"/>
    </row>
    <row r="718" spans="1:30" ht="14.5" x14ac:dyDescent="0.35">
      <c r="A718" s="73">
        <f t="shared" si="123"/>
        <v>57</v>
      </c>
      <c r="B718" s="79" t="s">
        <v>8275</v>
      </c>
      <c r="C718" s="79" t="s">
        <v>8244</v>
      </c>
      <c r="D718" s="79" t="s">
        <v>16</v>
      </c>
      <c r="E718" s="79" t="s">
        <v>45</v>
      </c>
      <c r="F718" s="183">
        <v>2</v>
      </c>
      <c r="G718" s="79" t="s">
        <v>8298</v>
      </c>
      <c r="H718" s="78">
        <f>2*24000</f>
        <v>48000</v>
      </c>
      <c r="I718" s="74" cm="1">
        <f t="array" ref="I718">+INDEX('I-Gasificación'!$G$5:$G$1100,MATCH($C718&amp;$D718&amp;$E718&amp;$G718,'I-Gasificación'!$C$5:$C$1100&amp;'I-Gasificación'!$D$5:$D$1100&amp;'I-Gasificación'!$E$5:$E$1100&amp;'I-Gasificación'!$F$5:$F$1100,0))</f>
        <v>2016</v>
      </c>
      <c r="J718" s="112">
        <f>INDEX('I-Baremo_Depósitos_Lapesa'!$C:$C,MATCH($E718,'I-Baremo_Depósitos_Lapesa'!$B:$B,0),1)</f>
        <v>40898</v>
      </c>
      <c r="K718" s="78">
        <f t="shared" si="124"/>
        <v>58425.71428571429</v>
      </c>
      <c r="L718" s="122">
        <f>INDEX('I-Baremo_VA_Lapesa'!$D$5:$K$66,MATCH($E718,'I-Baremo_VA_Lapesa'!$C$5:$C$66,0),MATCH($G718,'I-Baremo_VA_Lapesa'!$D$4:$K$4,0))</f>
        <v>25574</v>
      </c>
      <c r="M718" s="123">
        <f t="shared" si="125"/>
        <v>36534.285714285717</v>
      </c>
      <c r="N718" s="113" cm="1">
        <f t="array" ref="N718">IF(AND($H718&lt;=4800,$I718&lt;=560),0,SUMPRODUCT(--($I718&gt;'I-Baremo_Regulación_Lapesa'!$B$4:$B$8),--($I718&lt;='I-Baremo_Regulación_Lapesa'!$C$4:$C$8),'I-Baremo_Regulación_Lapesa'!$D$4:$D$8))</f>
        <v>1650</v>
      </c>
      <c r="O718" s="78">
        <f t="shared" si="126"/>
        <v>2357.1428571428573</v>
      </c>
      <c r="P718" s="112">
        <f t="shared" si="127"/>
        <v>68122</v>
      </c>
      <c r="Q718" s="74">
        <f t="shared" si="128"/>
        <v>97317.142857142855</v>
      </c>
      <c r="R718" s="113">
        <f>INDEX('I-Baremo_Legalización'!$D$4:$D$100,MATCH($E718,'I-Baremo_Legalización'!$C$4:$C$100,0),1)</f>
        <v>2038.3500000000001</v>
      </c>
      <c r="S718" s="113" cm="1">
        <f t="array" ref="S718">+INDEX('I-Baremo_Acuerdo_Marco'!$F$2:$F$221,MATCH($C718&amp;$E718&amp;$G718,'I-Baremo_Acuerdo_Marco'!$C$2:$C$221&amp;'I-Baremo_Acuerdo_Marco'!$D$2:$D$221&amp;'I-Baremo_Acuerdo_Marco'!$E$2:$E$221,0))</f>
        <v>26935.710999999999</v>
      </c>
      <c r="T718" s="112">
        <f t="shared" si="133"/>
        <v>97096.061000000002</v>
      </c>
      <c r="U718" s="116">
        <f t="shared" si="129"/>
        <v>126291.20385714286</v>
      </c>
      <c r="V718" s="74" t="str">
        <f t="shared" si="130"/>
        <v>AéreoD2016</v>
      </c>
      <c r="W718" s="148">
        <f>+IF(AND($C718='C-Aux_CA'!$C$7,$D718='C-Aux_CA'!$C$5,$I718&gt;='C-Aux_CA'!$C$14,$H718&gt;='C-Aux_CA'!$C$15),1,0)</f>
        <v>1</v>
      </c>
      <c r="X718" s="148">
        <f t="shared" si="131"/>
        <v>1</v>
      </c>
      <c r="Y718" s="151" cm="1">
        <f t="array" ref="Y718">IF(W718=0,0,SUMPRODUCT(--($T718&gt;='C-BaremoVectorial'!$T$4:$T$1101),--(1=$W$4:$W$1101)))</f>
        <v>117</v>
      </c>
      <c r="Z718" s="151">
        <f t="shared" si="132"/>
        <v>-1</v>
      </c>
      <c r="AA718" s="151" cm="1">
        <f t="array" ref="AA718">IF($W718=0,0,SUMPRODUCT(--(1=$W$4:$W$1101),--($U718&gt;='C-BaremoVectorial'!$U$4:$U$1101)))</f>
        <v>118</v>
      </c>
      <c r="AB718" s="21"/>
      <c r="AC718" s="21"/>
      <c r="AD718" s="21"/>
    </row>
    <row r="719" spans="1:30" ht="14.5" x14ac:dyDescent="0.35">
      <c r="A719" s="73">
        <f t="shared" si="123"/>
        <v>58</v>
      </c>
      <c r="B719" s="79" t="s">
        <v>8275</v>
      </c>
      <c r="C719" s="79" t="s">
        <v>8244</v>
      </c>
      <c r="D719" s="79" t="s">
        <v>16</v>
      </c>
      <c r="E719" s="79" t="s">
        <v>46</v>
      </c>
      <c r="F719" s="183">
        <v>2</v>
      </c>
      <c r="G719" s="79" t="s">
        <v>8298</v>
      </c>
      <c r="H719" s="78">
        <f>2*29000</f>
        <v>58000</v>
      </c>
      <c r="I719" s="74" cm="1">
        <f t="array" ref="I719">+INDEX('I-Gasificación'!$G$5:$G$1100,MATCH($C719&amp;$D719&amp;$E719&amp;$G719,'I-Gasificación'!$C$5:$C$1100&amp;'I-Gasificación'!$D$5:$D$1100&amp;'I-Gasificación'!$E$5:$E$1100&amp;'I-Gasificación'!$F$5:$F$1100,0))</f>
        <v>2212</v>
      </c>
      <c r="J719" s="112">
        <f>INDEX('I-Baremo_Depósitos_Lapesa'!$C:$C,MATCH($E719,'I-Baremo_Depósitos_Lapesa'!$B:$B,0),1)</f>
        <v>45448</v>
      </c>
      <c r="K719" s="78">
        <f t="shared" si="124"/>
        <v>64925.71428571429</v>
      </c>
      <c r="L719" s="122">
        <f>INDEX('I-Baremo_VA_Lapesa'!$D$5:$K$66,MATCH($E719,'I-Baremo_VA_Lapesa'!$C$5:$C$66,0),MATCH($G719,'I-Baremo_VA_Lapesa'!$D$4:$K$4,0))</f>
        <v>25574</v>
      </c>
      <c r="M719" s="123">
        <f t="shared" si="125"/>
        <v>36534.285714285717</v>
      </c>
      <c r="N719" s="113" cm="1">
        <f t="array" ref="N719">IF(AND($H719&lt;=4800,$I719&lt;=560),0,SUMPRODUCT(--($I719&gt;'I-Baremo_Regulación_Lapesa'!$B$4:$B$8),--($I719&lt;='I-Baremo_Regulación_Lapesa'!$C$4:$C$8),'I-Baremo_Regulación_Lapesa'!$D$4:$D$8))</f>
        <v>1760</v>
      </c>
      <c r="O719" s="78">
        <f t="shared" si="126"/>
        <v>2514.2857142857142</v>
      </c>
      <c r="P719" s="112">
        <f t="shared" si="127"/>
        <v>72782</v>
      </c>
      <c r="Q719" s="74">
        <f t="shared" si="128"/>
        <v>103974.28571428571</v>
      </c>
      <c r="R719" s="113">
        <f>INDEX('I-Baremo_Legalización'!$D$4:$D$100,MATCH($E719,'I-Baremo_Legalización'!$C$4:$C$100,0),1)</f>
        <v>2038.3500000000001</v>
      </c>
      <c r="S719" s="113" cm="1">
        <f t="array" ref="S719">+INDEX('I-Baremo_Acuerdo_Marco'!$F$2:$F$221,MATCH($C719&amp;$E719&amp;$G719,'I-Baremo_Acuerdo_Marco'!$C$2:$C$221&amp;'I-Baremo_Acuerdo_Marco'!$D$2:$D$221&amp;'I-Baremo_Acuerdo_Marco'!$E$2:$E$221,0))</f>
        <v>28306.311000000002</v>
      </c>
      <c r="T719" s="112">
        <f t="shared" si="133"/>
        <v>103126.66100000001</v>
      </c>
      <c r="U719" s="116">
        <f t="shared" si="129"/>
        <v>134318.9467142857</v>
      </c>
      <c r="V719" s="74" t="str">
        <f t="shared" si="130"/>
        <v>AéreoD2212</v>
      </c>
      <c r="W719" s="148">
        <f>+IF(AND($C719='C-Aux_CA'!$C$7,$D719='C-Aux_CA'!$C$5,$I719&gt;='C-Aux_CA'!$C$14,$H719&gt;='C-Aux_CA'!$C$15),1,0)</f>
        <v>1</v>
      </c>
      <c r="X719" s="148">
        <f t="shared" si="131"/>
        <v>1</v>
      </c>
      <c r="Y719" s="151" cm="1">
        <f t="array" ref="Y719">IF(W719=0,0,SUMPRODUCT(--($T719&gt;='C-BaremoVectorial'!$T$4:$T$1101),--(1=$W$4:$W$1101)))</f>
        <v>125</v>
      </c>
      <c r="Z719" s="151">
        <f t="shared" si="132"/>
        <v>-1</v>
      </c>
      <c r="AA719" s="151" cm="1">
        <f t="array" ref="AA719">IF($W719=0,0,SUMPRODUCT(--(1=$W$4:$W$1101),--($U719&gt;='C-BaremoVectorial'!$U$4:$U$1101)))</f>
        <v>126</v>
      </c>
      <c r="AB719" s="21"/>
      <c r="AC719" s="21"/>
      <c r="AD719" s="21"/>
    </row>
    <row r="720" spans="1:30" ht="14.5" x14ac:dyDescent="0.35">
      <c r="A720" s="73">
        <f t="shared" si="123"/>
        <v>59</v>
      </c>
      <c r="B720" s="79" t="s">
        <v>8275</v>
      </c>
      <c r="C720" s="79" t="s">
        <v>8244</v>
      </c>
      <c r="D720" s="79" t="s">
        <v>16</v>
      </c>
      <c r="E720" s="79" t="s">
        <v>47</v>
      </c>
      <c r="F720" s="183">
        <v>2</v>
      </c>
      <c r="G720" s="79" t="s">
        <v>8298</v>
      </c>
      <c r="H720" s="78">
        <f>2*34000</f>
        <v>68000</v>
      </c>
      <c r="I720" s="74" cm="1">
        <f t="array" ref="I720">+INDEX('I-Gasificación'!$G$5:$G$1100,MATCH($C720&amp;$D720&amp;$E720&amp;$G720,'I-Gasificación'!$C$5:$C$1100&amp;'I-Gasificación'!$D$5:$D$1100&amp;'I-Gasificación'!$E$5:$E$1100&amp;'I-Gasificación'!$F$5:$F$1100,0))</f>
        <v>2408</v>
      </c>
      <c r="J720" s="112">
        <f>INDEX('I-Baremo_Depósitos_Lapesa'!$C:$C,MATCH($E720,'I-Baremo_Depósitos_Lapesa'!$B:$B,0),1)</f>
        <v>50478</v>
      </c>
      <c r="K720" s="78">
        <f t="shared" si="124"/>
        <v>72111.42857142858</v>
      </c>
      <c r="L720" s="122">
        <f>INDEX('I-Baremo_VA_Lapesa'!$D$5:$K$66,MATCH($E720,'I-Baremo_VA_Lapesa'!$C$5:$C$66,0),MATCH($G720,'I-Baremo_VA_Lapesa'!$D$4:$K$4,0))</f>
        <v>25574</v>
      </c>
      <c r="M720" s="123">
        <f t="shared" si="125"/>
        <v>36534.285714285717</v>
      </c>
      <c r="N720" s="113" cm="1">
        <f t="array" ref="N720">IF(AND($H720&lt;=4800,$I720&lt;=560),0,SUMPRODUCT(--($I720&gt;'I-Baremo_Regulación_Lapesa'!$B$4:$B$8),--($I720&lt;='I-Baremo_Regulación_Lapesa'!$C$4:$C$8),'I-Baremo_Regulación_Lapesa'!$D$4:$D$8))</f>
        <v>1760</v>
      </c>
      <c r="O720" s="78">
        <f t="shared" si="126"/>
        <v>2514.2857142857142</v>
      </c>
      <c r="P720" s="112">
        <f t="shared" si="127"/>
        <v>77812</v>
      </c>
      <c r="Q720" s="74">
        <f t="shared" si="128"/>
        <v>111160</v>
      </c>
      <c r="R720" s="113">
        <f>INDEX('I-Baremo_Legalización'!$D$4:$D$100,MATCH($E720,'I-Baremo_Legalización'!$C$4:$C$100,0),1)</f>
        <v>3215.3500000000004</v>
      </c>
      <c r="S720" s="113" cm="1">
        <f t="array" ref="S720">+INDEX('I-Baremo_Acuerdo_Marco'!$F$2:$F$221,MATCH($C720&amp;$E720&amp;$G720,'I-Baremo_Acuerdo_Marco'!$C$2:$C$221&amp;'I-Baremo_Acuerdo_Marco'!$D$2:$D$221&amp;'I-Baremo_Acuerdo_Marco'!$E$2:$E$221,0))</f>
        <v>36895.331000000006</v>
      </c>
      <c r="T720" s="112">
        <f t="shared" si="133"/>
        <v>117922.68100000001</v>
      </c>
      <c r="U720" s="116">
        <f t="shared" si="129"/>
        <v>151270.68100000001</v>
      </c>
      <c r="V720" s="74" t="str">
        <f t="shared" si="130"/>
        <v>AéreoD2408</v>
      </c>
      <c r="W720" s="148">
        <f>+IF(AND($C720='C-Aux_CA'!$C$7,$D720='C-Aux_CA'!$C$5,$I720&gt;='C-Aux_CA'!$C$14,$H720&gt;='C-Aux_CA'!$C$15),1,0)</f>
        <v>1</v>
      </c>
      <c r="X720" s="148">
        <f t="shared" si="131"/>
        <v>1</v>
      </c>
      <c r="Y720" s="151" cm="1">
        <f t="array" ref="Y720">IF(W720=0,0,SUMPRODUCT(--($T720&gt;='C-BaremoVectorial'!$T$4:$T$1101),--(1=$W$4:$W$1101)))</f>
        <v>143</v>
      </c>
      <c r="Z720" s="151">
        <f t="shared" si="132"/>
        <v>3</v>
      </c>
      <c r="AA720" s="151" cm="1">
        <f t="array" ref="AA720">IF($W720=0,0,SUMPRODUCT(--(1=$W$4:$W$1101),--($U720&gt;='C-BaremoVectorial'!$U$4:$U$1101)))</f>
        <v>140</v>
      </c>
      <c r="AB720" s="21"/>
      <c r="AC720" s="21"/>
      <c r="AD720" s="21"/>
    </row>
    <row r="721" spans="1:30" ht="14.5" x14ac:dyDescent="0.35">
      <c r="A721" s="73">
        <f t="shared" si="123"/>
        <v>60</v>
      </c>
      <c r="B721" s="79" t="s">
        <v>8275</v>
      </c>
      <c r="C721" s="79" t="s">
        <v>8244</v>
      </c>
      <c r="D721" s="79" t="s">
        <v>16</v>
      </c>
      <c r="E721" s="79" t="s">
        <v>48</v>
      </c>
      <c r="F721" s="183">
        <v>2</v>
      </c>
      <c r="G721" s="79" t="s">
        <v>8298</v>
      </c>
      <c r="H721" s="78">
        <f>2*33000</f>
        <v>66000</v>
      </c>
      <c r="I721" s="74" cm="1">
        <f t="array" ref="I721">+INDEX('I-Gasificación'!$G$5:$G$1100,MATCH($C721&amp;$D721&amp;$E721&amp;$G721,'I-Gasificación'!$C$5:$C$1100&amp;'I-Gasificación'!$D$5:$D$1100&amp;'I-Gasificación'!$E$5:$E$1100&amp;'I-Gasificación'!$F$5:$F$1100,0))</f>
        <v>2128</v>
      </c>
      <c r="J721" s="112">
        <f>INDEX('I-Baremo_Depósitos_Lapesa'!$C:$C,MATCH($E721,'I-Baremo_Depósitos_Lapesa'!$B:$B,0),1)</f>
        <v>67416</v>
      </c>
      <c r="K721" s="78">
        <f t="shared" si="124"/>
        <v>96308.571428571435</v>
      </c>
      <c r="L721" s="122">
        <f>INDEX('I-Baremo_VA_Lapesa'!$D$5:$K$66,MATCH($E721,'I-Baremo_VA_Lapesa'!$C$5:$C$66,0),MATCH($G721,'I-Baremo_VA_Lapesa'!$D$4:$K$4,0))</f>
        <v>25574</v>
      </c>
      <c r="M721" s="123">
        <f t="shared" si="125"/>
        <v>36534.285714285717</v>
      </c>
      <c r="N721" s="113" cm="1">
        <f t="array" ref="N721">IF(AND($H721&lt;=4800,$I721&lt;=560),0,SUMPRODUCT(--($I721&gt;'I-Baremo_Regulación_Lapesa'!$B$4:$B$8),--($I721&lt;='I-Baremo_Regulación_Lapesa'!$C$4:$C$8),'I-Baremo_Regulación_Lapesa'!$D$4:$D$8))</f>
        <v>1760</v>
      </c>
      <c r="O721" s="78">
        <f t="shared" si="126"/>
        <v>2514.2857142857142</v>
      </c>
      <c r="P721" s="112">
        <f t="shared" si="127"/>
        <v>94750</v>
      </c>
      <c r="Q721" s="74">
        <f t="shared" si="128"/>
        <v>135357.14285714287</v>
      </c>
      <c r="R721" s="113">
        <f>INDEX('I-Baremo_Legalización'!$D$4:$D$100,MATCH($E721,'I-Baremo_Legalización'!$C$4:$C$100,0),1)</f>
        <v>3215.3500000000004</v>
      </c>
      <c r="S721" s="113" cm="1">
        <f t="array" ref="S721">+INDEX('I-Baremo_Acuerdo_Marco'!$F$2:$F$221,MATCH($C721&amp;$E721&amp;$G721,'I-Baremo_Acuerdo_Marco'!$C$2:$C$221&amp;'I-Baremo_Acuerdo_Marco'!$D$2:$D$221&amp;'I-Baremo_Acuerdo_Marco'!$E$2:$E$221,0))</f>
        <v>40487.931000000004</v>
      </c>
      <c r="T721" s="112">
        <f t="shared" si="133"/>
        <v>138453.28100000002</v>
      </c>
      <c r="U721" s="116">
        <f t="shared" si="129"/>
        <v>179060.42385714289</v>
      </c>
      <c r="V721" s="74" t="str">
        <f t="shared" si="130"/>
        <v>AéreoD2128</v>
      </c>
      <c r="W721" s="148">
        <f>+IF(AND($C721='C-Aux_CA'!$C$7,$D721='C-Aux_CA'!$C$5,$I721&gt;='C-Aux_CA'!$C$14,$H721&gt;='C-Aux_CA'!$C$15),1,0)</f>
        <v>1</v>
      </c>
      <c r="X721" s="148">
        <f t="shared" si="131"/>
        <v>1</v>
      </c>
      <c r="Y721" s="151" cm="1">
        <f t="array" ref="Y721">IF(W721=0,0,SUMPRODUCT(--($T721&gt;='C-BaremoVectorial'!$T$4:$T$1101),--(1=$W$4:$W$1101)))</f>
        <v>156</v>
      </c>
      <c r="Z721" s="151">
        <f t="shared" si="132"/>
        <v>0</v>
      </c>
      <c r="AA721" s="151" cm="1">
        <f t="array" ref="AA721">IF($W721=0,0,SUMPRODUCT(--(1=$W$4:$W$1101),--($U721&gt;='C-BaremoVectorial'!$U$4:$U$1101)))</f>
        <v>156</v>
      </c>
      <c r="AB721" s="21"/>
      <c r="AC721" s="21"/>
      <c r="AD721" s="21"/>
    </row>
    <row r="722" spans="1:30" ht="14.5" x14ac:dyDescent="0.35">
      <c r="A722" s="73">
        <f t="shared" si="123"/>
        <v>61</v>
      </c>
      <c r="B722" s="79" t="s">
        <v>8275</v>
      </c>
      <c r="C722" s="79" t="s">
        <v>8244</v>
      </c>
      <c r="D722" s="79" t="s">
        <v>16</v>
      </c>
      <c r="E722" s="79" t="s">
        <v>49</v>
      </c>
      <c r="F722" s="183">
        <v>2</v>
      </c>
      <c r="G722" s="79" t="s">
        <v>8298</v>
      </c>
      <c r="H722" s="78">
        <f>2*50000</f>
        <v>100000</v>
      </c>
      <c r="I722" s="74" cm="1">
        <f t="array" ref="I722">+INDEX('I-Gasificación'!$G$5:$G$1100,MATCH($C722&amp;$D722&amp;$E722&amp;$G722,'I-Gasificación'!$C$5:$C$1100&amp;'I-Gasificación'!$D$5:$D$1100&amp;'I-Gasificación'!$E$5:$E$1100&amp;'I-Gasificación'!$F$5:$F$1100,0))</f>
        <v>2688</v>
      </c>
      <c r="J722" s="112">
        <f>INDEX('I-Baremo_Depósitos_Lapesa'!$C:$C,MATCH($E722,'I-Baremo_Depósitos_Lapesa'!$B:$B,0),1)</f>
        <v>88888</v>
      </c>
      <c r="K722" s="78">
        <f t="shared" si="124"/>
        <v>126982.85714285714</v>
      </c>
      <c r="L722" s="122">
        <f>INDEX('I-Baremo_VA_Lapesa'!$D$5:$K$66,MATCH($E722,'I-Baremo_VA_Lapesa'!$C$5:$C$66,0),MATCH($G722,'I-Baremo_VA_Lapesa'!$D$4:$K$4,0))</f>
        <v>25574</v>
      </c>
      <c r="M722" s="123">
        <f t="shared" si="125"/>
        <v>36534.285714285717</v>
      </c>
      <c r="N722" s="113" cm="1">
        <f t="array" ref="N722">IF(AND($H722&lt;=4800,$I722&lt;=560),0,SUMPRODUCT(--($I722&gt;'I-Baremo_Regulación_Lapesa'!$B$4:$B$8),--($I722&lt;='I-Baremo_Regulación_Lapesa'!$C$4:$C$8),'I-Baremo_Regulación_Lapesa'!$D$4:$D$8))</f>
        <v>1760</v>
      </c>
      <c r="O722" s="78">
        <f t="shared" si="126"/>
        <v>2514.2857142857142</v>
      </c>
      <c r="P722" s="112">
        <f t="shared" si="127"/>
        <v>116222</v>
      </c>
      <c r="Q722" s="74">
        <f t="shared" si="128"/>
        <v>166031.42857142858</v>
      </c>
      <c r="R722" s="113">
        <f>INDEX('I-Baremo_Legalización'!$D$4:$D$100,MATCH($E722,'I-Baremo_Legalización'!$C$4:$C$100,0),1)</f>
        <v>3215.3500000000004</v>
      </c>
      <c r="S722" s="113" cm="1">
        <f t="array" ref="S722">+INDEX('I-Baremo_Acuerdo_Marco'!$F$2:$F$221,MATCH($C722&amp;$E722&amp;$G722,'I-Baremo_Acuerdo_Marco'!$C$2:$C$221&amp;'I-Baremo_Acuerdo_Marco'!$D$2:$D$221&amp;'I-Baremo_Acuerdo_Marco'!$E$2:$E$221,0))</f>
        <v>42522.931000000004</v>
      </c>
      <c r="T722" s="112">
        <f t="shared" si="133"/>
        <v>161960.28100000002</v>
      </c>
      <c r="U722" s="116">
        <f t="shared" si="129"/>
        <v>211769.7095714286</v>
      </c>
      <c r="V722" s="74" t="str">
        <f t="shared" si="130"/>
        <v>AéreoD2688</v>
      </c>
      <c r="W722" s="148">
        <f>+IF(AND($C722='C-Aux_CA'!$C$7,$D722='C-Aux_CA'!$C$5,$I722&gt;='C-Aux_CA'!$C$14,$H722&gt;='C-Aux_CA'!$C$15),1,0)</f>
        <v>1</v>
      </c>
      <c r="X722" s="148">
        <f t="shared" si="131"/>
        <v>1</v>
      </c>
      <c r="Y722" s="151" cm="1">
        <f t="array" ref="Y722">IF(W722=0,0,SUMPRODUCT(--($T722&gt;='C-BaremoVectorial'!$T$4:$T$1101),--(1=$W$4:$W$1101)))</f>
        <v>167</v>
      </c>
      <c r="Z722" s="151">
        <f t="shared" si="132"/>
        <v>0</v>
      </c>
      <c r="AA722" s="151" cm="1">
        <f t="array" ref="AA722">IF($W722=0,0,SUMPRODUCT(--(1=$W$4:$W$1101),--($U722&gt;='C-BaremoVectorial'!$U$4:$U$1101)))</f>
        <v>167</v>
      </c>
      <c r="AB722" s="21"/>
      <c r="AC722" s="21"/>
      <c r="AD722" s="21"/>
    </row>
    <row r="723" spans="1:30" ht="14.5" x14ac:dyDescent="0.35">
      <c r="A723" s="73">
        <f t="shared" si="123"/>
        <v>62</v>
      </c>
      <c r="B723" s="79" t="s">
        <v>8275</v>
      </c>
      <c r="C723" s="79" t="s">
        <v>8244</v>
      </c>
      <c r="D723" s="79" t="s">
        <v>16</v>
      </c>
      <c r="E723" s="79" t="s">
        <v>50</v>
      </c>
      <c r="F723" s="183">
        <v>2</v>
      </c>
      <c r="G723" s="79" t="s">
        <v>8298</v>
      </c>
      <c r="H723" s="78">
        <f>2*59000</f>
        <v>118000</v>
      </c>
      <c r="I723" s="74" cm="1">
        <f t="array" ref="I723">+INDEX('I-Gasificación'!$G$5:$G$1100,MATCH($C723&amp;$D723&amp;$E723&amp;$G723,'I-Gasificación'!$C$5:$C$1100&amp;'I-Gasificación'!$D$5:$D$1100&amp;'I-Gasificación'!$E$5:$E$1100&amp;'I-Gasificación'!$F$5:$F$1100,0))</f>
        <v>3024</v>
      </c>
      <c r="J723" s="112">
        <f>INDEX('I-Baremo_Depósitos_Lapesa'!$C:$C,MATCH($E723,'I-Baremo_Depósitos_Lapesa'!$B:$B,0),1)</f>
        <v>108492</v>
      </c>
      <c r="K723" s="78">
        <f t="shared" si="124"/>
        <v>154988.57142857145</v>
      </c>
      <c r="L723" s="122">
        <f>INDEX('I-Baremo_VA_Lapesa'!$D$5:$K$66,MATCH($E723,'I-Baremo_VA_Lapesa'!$C$5:$C$66,0),MATCH($G723,'I-Baremo_VA_Lapesa'!$D$4:$K$4,0))</f>
        <v>25574</v>
      </c>
      <c r="M723" s="123">
        <f t="shared" si="125"/>
        <v>36534.285714285717</v>
      </c>
      <c r="N723" s="113" cm="1">
        <f t="array" ref="N723">IF(AND($H723&lt;=4800,$I723&lt;=560),0,SUMPRODUCT(--($I723&gt;'I-Baremo_Regulación_Lapesa'!$B$4:$B$8),--($I723&lt;='I-Baremo_Regulación_Lapesa'!$C$4:$C$8),'I-Baremo_Regulación_Lapesa'!$D$4:$D$8))</f>
        <v>1760</v>
      </c>
      <c r="O723" s="78">
        <f t="shared" si="126"/>
        <v>2514.2857142857142</v>
      </c>
      <c r="P723" s="112">
        <f t="shared" si="127"/>
        <v>135826</v>
      </c>
      <c r="Q723" s="74">
        <f t="shared" si="128"/>
        <v>194037.14285714287</v>
      </c>
      <c r="R723" s="113">
        <f>INDEX('I-Baremo_Legalización'!$D$4:$D$100,MATCH($E723,'I-Baremo_Legalización'!$C$4:$C$100,0),1)</f>
        <v>3215.3500000000004</v>
      </c>
      <c r="S723" s="113" cm="1">
        <f t="array" ref="S723">+INDEX('I-Baremo_Acuerdo_Marco'!$F$2:$F$221,MATCH($C723&amp;$E723&amp;$G723,'I-Baremo_Acuerdo_Marco'!$C$2:$C$221&amp;'I-Baremo_Acuerdo_Marco'!$D$2:$D$221&amp;'I-Baremo_Acuerdo_Marco'!$E$2:$E$221,0))</f>
        <v>46500.531000000003</v>
      </c>
      <c r="T723" s="112">
        <f t="shared" si="133"/>
        <v>185541.88099999999</v>
      </c>
      <c r="U723" s="116">
        <f t="shared" si="129"/>
        <v>243753.02385714289</v>
      </c>
      <c r="V723" s="74" t="str">
        <f t="shared" si="130"/>
        <v>AéreoD3024</v>
      </c>
      <c r="W723" s="148">
        <f>+IF(AND($C723='C-Aux_CA'!$C$7,$D723='C-Aux_CA'!$C$5,$I723&gt;='C-Aux_CA'!$C$14,$H723&gt;='C-Aux_CA'!$C$15),1,0)</f>
        <v>1</v>
      </c>
      <c r="X723" s="148">
        <f t="shared" si="131"/>
        <v>1</v>
      </c>
      <c r="Y723" s="151" cm="1">
        <f t="array" ref="Y723">IF(W723=0,0,SUMPRODUCT(--($T723&gt;='C-BaremoVectorial'!$T$4:$T$1101),--(1=$W$4:$W$1101)))</f>
        <v>177</v>
      </c>
      <c r="Z723" s="151">
        <f t="shared" si="132"/>
        <v>0</v>
      </c>
      <c r="AA723" s="151" cm="1">
        <f t="array" ref="AA723">IF($W723=0,0,SUMPRODUCT(--(1=$W$4:$W$1101),--($U723&gt;='C-BaremoVectorial'!$U$4:$U$1101)))</f>
        <v>177</v>
      </c>
      <c r="AB723" s="21"/>
      <c r="AC723" s="21"/>
      <c r="AD723" s="21"/>
    </row>
    <row r="724" spans="1:30" ht="14.5" x14ac:dyDescent="0.35">
      <c r="A724" s="73">
        <f t="shared" si="123"/>
        <v>63</v>
      </c>
      <c r="B724" s="79" t="s">
        <v>8275</v>
      </c>
      <c r="C724" s="79" t="s">
        <v>8244</v>
      </c>
      <c r="D724" s="79" t="s">
        <v>16</v>
      </c>
      <c r="E724" s="79" t="s">
        <v>51</v>
      </c>
      <c r="F724" s="183">
        <v>2</v>
      </c>
      <c r="G724" s="79" t="s">
        <v>8298</v>
      </c>
      <c r="H724" s="78">
        <f>2*50000</f>
        <v>100000</v>
      </c>
      <c r="I724" s="74" cm="1">
        <f t="array" ref="I724">+INDEX('I-Gasificación'!$G$5:$G$1100,MATCH($C724&amp;$D724&amp;$E724&amp;$G724,'I-Gasificación'!$C$5:$C$1100&amp;'I-Gasificación'!$D$5:$D$1100&amp;'I-Gasificación'!$E$5:$E$1100&amp;'I-Gasificación'!$F$5:$F$1100,0))</f>
        <v>2548</v>
      </c>
      <c r="J724" s="112">
        <f>INDEX('I-Baremo_Depósitos_Lapesa'!$C:$C,MATCH($E724,'I-Baremo_Depósitos_Lapesa'!$B:$B,0),1)</f>
        <v>90864</v>
      </c>
      <c r="K724" s="78">
        <f t="shared" si="124"/>
        <v>129805.71428571429</v>
      </c>
      <c r="L724" s="122">
        <f>INDEX('I-Baremo_VA_Lapesa'!$D$5:$K$66,MATCH($E724,'I-Baremo_VA_Lapesa'!$C$5:$C$66,0),MATCH($G724,'I-Baremo_VA_Lapesa'!$D$4:$K$4,0))</f>
        <v>25574</v>
      </c>
      <c r="M724" s="123">
        <f t="shared" si="125"/>
        <v>36534.285714285717</v>
      </c>
      <c r="N724" s="113" cm="1">
        <f t="array" ref="N724">IF(AND($H724&lt;=4800,$I724&lt;=560),0,SUMPRODUCT(--($I724&gt;'I-Baremo_Regulación_Lapesa'!$B$4:$B$8),--($I724&lt;='I-Baremo_Regulación_Lapesa'!$C$4:$C$8),'I-Baremo_Regulación_Lapesa'!$D$4:$D$8))</f>
        <v>1760</v>
      </c>
      <c r="O724" s="78">
        <f t="shared" si="126"/>
        <v>2514.2857142857142</v>
      </c>
      <c r="P724" s="112">
        <f t="shared" si="127"/>
        <v>118198</v>
      </c>
      <c r="Q724" s="74">
        <f t="shared" si="128"/>
        <v>168854.28571428571</v>
      </c>
      <c r="R724" s="113">
        <f>INDEX('I-Baremo_Legalización'!$D$4:$D$100,MATCH($E724,'I-Baremo_Legalización'!$C$4:$C$100,0),1)</f>
        <v>3215.3500000000004</v>
      </c>
      <c r="S724" s="113" cm="1">
        <f t="array" ref="S724">+INDEX('I-Baremo_Acuerdo_Marco'!$F$2:$F$221,MATCH($C724&amp;$E724&amp;$G724,'I-Baremo_Acuerdo_Marco'!$C$2:$C$221&amp;'I-Baremo_Acuerdo_Marco'!$D$2:$D$221&amp;'I-Baremo_Acuerdo_Marco'!$E$2:$E$221,0))</f>
        <v>45257.531000000003</v>
      </c>
      <c r="T724" s="112">
        <f t="shared" si="133"/>
        <v>166670.88099999999</v>
      </c>
      <c r="U724" s="116">
        <f t="shared" si="129"/>
        <v>217327.16671428573</v>
      </c>
      <c r="V724" s="74" t="str">
        <f t="shared" si="130"/>
        <v>AéreoD2548</v>
      </c>
      <c r="W724" s="148">
        <f>+IF(AND($C724='C-Aux_CA'!$C$7,$D724='C-Aux_CA'!$C$5,$I724&gt;='C-Aux_CA'!$C$14,$H724&gt;='C-Aux_CA'!$C$15),1,0)</f>
        <v>1</v>
      </c>
      <c r="X724" s="148">
        <f t="shared" si="131"/>
        <v>1</v>
      </c>
      <c r="Y724" s="151" cm="1">
        <f t="array" ref="Y724">IF(W724=0,0,SUMPRODUCT(--($T724&gt;='C-BaremoVectorial'!$T$4:$T$1101),--(1=$W$4:$W$1101)))</f>
        <v>168</v>
      </c>
      <c r="Z724" s="151">
        <f t="shared" si="132"/>
        <v>0</v>
      </c>
      <c r="AA724" s="151" cm="1">
        <f t="array" ref="AA724">IF($W724=0,0,SUMPRODUCT(--(1=$W$4:$W$1101),--($U724&gt;='C-BaremoVectorial'!$U$4:$U$1101)))</f>
        <v>168</v>
      </c>
      <c r="AB724" s="21"/>
      <c r="AC724" s="21"/>
      <c r="AD724" s="21"/>
    </row>
    <row r="725" spans="1:30" ht="14.5" x14ac:dyDescent="0.35">
      <c r="A725" s="73">
        <f t="shared" si="123"/>
        <v>64</v>
      </c>
      <c r="B725" s="79" t="s">
        <v>8275</v>
      </c>
      <c r="C725" s="79" t="s">
        <v>8244</v>
      </c>
      <c r="D725" s="79" t="s">
        <v>16</v>
      </c>
      <c r="E725" s="79" t="s">
        <v>52</v>
      </c>
      <c r="F725" s="183">
        <v>2</v>
      </c>
      <c r="G725" s="79" t="s">
        <v>8298</v>
      </c>
      <c r="H725" s="78">
        <f>2*69000</f>
        <v>138000</v>
      </c>
      <c r="I725" s="74" cm="1">
        <f t="array" ref="I725">+INDEX('I-Gasificación'!$G$5:$G$1100,MATCH($C725&amp;$D725&amp;$E725&amp;$G725,'I-Gasificación'!$C$5:$C$1100&amp;'I-Gasificación'!$D$5:$D$1100&amp;'I-Gasificación'!$E$5:$E$1100&amp;'I-Gasificación'!$F$5:$F$1100,0))</f>
        <v>3360</v>
      </c>
      <c r="J725" s="112">
        <f>INDEX('I-Baremo_Depósitos_Lapesa'!$C:$C,MATCH($E725,'I-Baremo_Depósitos_Lapesa'!$B:$B,0),1)</f>
        <v>134294</v>
      </c>
      <c r="K725" s="78">
        <f t="shared" si="124"/>
        <v>191848.57142857145</v>
      </c>
      <c r="L725" s="122">
        <f>INDEX('I-Baremo_VA_Lapesa'!$D$5:$K$66,MATCH($E725,'I-Baremo_VA_Lapesa'!$C$5:$C$66,0),MATCH($G725,'I-Baremo_VA_Lapesa'!$D$4:$K$4,0))</f>
        <v>25574</v>
      </c>
      <c r="M725" s="123">
        <f t="shared" si="125"/>
        <v>36534.285714285717</v>
      </c>
      <c r="N725" s="113" cm="1">
        <f t="array" ref="N725">IF(AND($H725&lt;=4800,$I725&lt;=560),0,SUMPRODUCT(--($I725&gt;'I-Baremo_Regulación_Lapesa'!$B$4:$B$8),--($I725&lt;='I-Baremo_Regulación_Lapesa'!$C$4:$C$8),'I-Baremo_Regulación_Lapesa'!$D$4:$D$8))</f>
        <v>1760</v>
      </c>
      <c r="O725" s="78">
        <f t="shared" si="126"/>
        <v>2514.2857142857142</v>
      </c>
      <c r="P725" s="112">
        <f t="shared" si="127"/>
        <v>161628</v>
      </c>
      <c r="Q725" s="74">
        <f t="shared" si="128"/>
        <v>230897.14285714287</v>
      </c>
      <c r="R725" s="113">
        <f>INDEX('I-Baremo_Legalización'!$D$4:$D$100,MATCH($E725,'I-Baremo_Legalización'!$C$4:$C$100,0),1)</f>
        <v>3215.3500000000004</v>
      </c>
      <c r="S725" s="113" cm="1">
        <f t="array" ref="S725">+INDEX('I-Baremo_Acuerdo_Marco'!$F$2:$F$221,MATCH($C725&amp;$E725&amp;$G725,'I-Baremo_Acuerdo_Marco'!$C$2:$C$221&amp;'I-Baremo_Acuerdo_Marco'!$D$2:$D$221&amp;'I-Baremo_Acuerdo_Marco'!$E$2:$E$221,0))</f>
        <v>45257.531000000003</v>
      </c>
      <c r="T725" s="112">
        <f t="shared" si="133"/>
        <v>210100.88099999999</v>
      </c>
      <c r="U725" s="116">
        <f t="shared" si="129"/>
        <v>279370.02385714289</v>
      </c>
      <c r="V725" s="74" t="str">
        <f t="shared" si="130"/>
        <v>AéreoD3360</v>
      </c>
      <c r="W725" s="148">
        <f>+IF(AND($C725='C-Aux_CA'!$C$7,$D725='C-Aux_CA'!$C$5,$I725&gt;='C-Aux_CA'!$C$14,$H725&gt;='C-Aux_CA'!$C$15),1,0)</f>
        <v>1</v>
      </c>
      <c r="X725" s="148">
        <f t="shared" si="131"/>
        <v>1</v>
      </c>
      <c r="Y725" s="151" cm="1">
        <f t="array" ref="Y725">IF(W725=0,0,SUMPRODUCT(--($T725&gt;='C-BaremoVectorial'!$T$4:$T$1101),--(1=$W$4:$W$1101)))</f>
        <v>182</v>
      </c>
      <c r="Z725" s="151">
        <f t="shared" si="132"/>
        <v>0</v>
      </c>
      <c r="AA725" s="151" cm="1">
        <f t="array" ref="AA725">IF($W725=0,0,SUMPRODUCT(--(1=$W$4:$W$1101),--($U725&gt;='C-BaremoVectorial'!$U$4:$U$1101)))</f>
        <v>182</v>
      </c>
      <c r="AB725" s="21"/>
      <c r="AC725" s="21"/>
      <c r="AD725" s="21"/>
    </row>
    <row r="726" spans="1:30" ht="14.5" x14ac:dyDescent="0.35">
      <c r="A726" s="73">
        <f t="shared" si="123"/>
        <v>65</v>
      </c>
      <c r="B726" s="79" t="s">
        <v>8276</v>
      </c>
      <c r="C726" s="79" t="s">
        <v>8244</v>
      </c>
      <c r="D726" s="79" t="s">
        <v>16</v>
      </c>
      <c r="E726" s="79" t="s">
        <v>26</v>
      </c>
      <c r="F726" s="183">
        <v>1</v>
      </c>
      <c r="G726" s="79" t="s">
        <v>8296</v>
      </c>
      <c r="H726" s="78">
        <v>6650</v>
      </c>
      <c r="I726" s="74" cm="1">
        <f t="array" ref="I726">+INDEX('I-Gasificación'!$G$5:$G$1100,MATCH($C726&amp;$D726&amp;$E726&amp;$G726,'I-Gasificación'!$C$5:$C$1100&amp;'I-Gasificación'!$D$5:$D$1100&amp;'I-Gasificación'!$E$5:$E$1100&amp;'I-Gasificación'!$F$5:$F$1100,0))</f>
        <v>1156.4000000000001</v>
      </c>
      <c r="J726" s="112">
        <f>INDEX('I-Baremo_Depósitos_Lapesa'!$C:$C,MATCH($E726,'I-Baremo_Depósitos_Lapesa'!$B:$B,0),1)</f>
        <v>5057</v>
      </c>
      <c r="K726" s="78">
        <f t="shared" si="124"/>
        <v>7224.2857142857147</v>
      </c>
      <c r="L726" s="122">
        <f>INDEX('I-Baremo_VA_Lapesa'!$D$5:$K$66,MATCH($E726,'I-Baremo_VA_Lapesa'!$C$5:$C$66,0),MATCH($G726,'I-Baremo_VA_Lapesa'!$D$4:$K$4,0))</f>
        <v>19737</v>
      </c>
      <c r="M726" s="123">
        <f t="shared" si="125"/>
        <v>28195.714285714286</v>
      </c>
      <c r="N726" s="113" cm="1">
        <f t="array" ref="N726">IF(AND($H726&lt;=4800,$I726&lt;=560),0,SUMPRODUCT(--($I726&gt;'I-Baremo_Regulación_Lapesa'!$B$4:$B$8),--($I726&lt;='I-Baremo_Regulación_Lapesa'!$C$4:$C$8),'I-Baremo_Regulación_Lapesa'!$D$4:$D$8))</f>
        <v>357</v>
      </c>
      <c r="O726" s="78">
        <f t="shared" si="126"/>
        <v>510.00000000000006</v>
      </c>
      <c r="P726" s="112">
        <f t="shared" si="127"/>
        <v>25151</v>
      </c>
      <c r="Q726" s="74">
        <f t="shared" si="128"/>
        <v>35930</v>
      </c>
      <c r="R726" s="113">
        <f>INDEX('I-Baremo_Legalización'!$D$4:$D$100,MATCH($E726,'I-Baremo_Legalización'!$C$4:$C$100,0),1)</f>
        <v>1257.25</v>
      </c>
      <c r="S726" s="113" cm="1">
        <f t="array" ref="S726">+INDEX('I-Baremo_Acuerdo_Marco'!$F$2:$F$221,MATCH($C726&amp;$E726&amp;$G726,'I-Baremo_Acuerdo_Marco'!$C$2:$C$221&amp;'I-Baremo_Acuerdo_Marco'!$D$2:$D$221&amp;'I-Baremo_Acuerdo_Marco'!$E$2:$E$221,0))</f>
        <v>8265.7850000000017</v>
      </c>
      <c r="T726" s="112">
        <f t="shared" si="133"/>
        <v>34674.035000000003</v>
      </c>
      <c r="U726" s="116">
        <f t="shared" si="129"/>
        <v>45453.035000000003</v>
      </c>
      <c r="V726" s="74" t="str">
        <f t="shared" si="130"/>
        <v>AéreoD1156,4</v>
      </c>
      <c r="W726" s="148">
        <f>+IF(AND($C726='C-Aux_CA'!$C$7,$D726='C-Aux_CA'!$C$5,$I726&gt;='C-Aux_CA'!$C$14,$H726&gt;='C-Aux_CA'!$C$15),1,0)</f>
        <v>1</v>
      </c>
      <c r="X726" s="148">
        <f t="shared" si="131"/>
        <v>1</v>
      </c>
      <c r="Y726" s="151" cm="1">
        <f t="array" ref="Y726">IF(W726=0,0,SUMPRODUCT(--($T726&gt;='C-BaremoVectorial'!$T$4:$T$1101),--(1=$W$4:$W$1101)))</f>
        <v>15</v>
      </c>
      <c r="Z726" s="151">
        <f t="shared" si="132"/>
        <v>-1</v>
      </c>
      <c r="AA726" s="151" cm="1">
        <f t="array" ref="AA726">IF($W726=0,0,SUMPRODUCT(--(1=$W$4:$W$1101),--($U726&gt;='C-BaremoVectorial'!$U$4:$U$1101)))</f>
        <v>16</v>
      </c>
      <c r="AB726" s="21"/>
      <c r="AC726" s="21"/>
      <c r="AD726" s="21"/>
    </row>
    <row r="727" spans="1:30" ht="14.5" x14ac:dyDescent="0.35">
      <c r="A727" s="73">
        <f t="shared" si="123"/>
        <v>66</v>
      </c>
      <c r="B727" s="79" t="s">
        <v>8276</v>
      </c>
      <c r="C727" s="79" t="s">
        <v>8244</v>
      </c>
      <c r="D727" s="79" t="s">
        <v>16</v>
      </c>
      <c r="E727" s="79" t="s">
        <v>27</v>
      </c>
      <c r="F727" s="183">
        <v>1</v>
      </c>
      <c r="G727" s="79" t="s">
        <v>8296</v>
      </c>
      <c r="H727" s="78">
        <v>8334</v>
      </c>
      <c r="I727" s="74" cm="1">
        <f t="array" ref="I727">+INDEX('I-Gasificación'!$G$5:$G$1100,MATCH($C727&amp;$D727&amp;$E727&amp;$G727,'I-Gasificación'!$C$5:$C$1100&amp;'I-Gasificación'!$D$5:$D$1100&amp;'I-Gasificación'!$E$5:$E$1100&amp;'I-Gasificación'!$F$5:$F$1100,0))</f>
        <v>1211</v>
      </c>
      <c r="J727" s="112">
        <f>INDEX('I-Baremo_Depósitos_Lapesa'!$C:$C,MATCH($E727,'I-Baremo_Depósitos_Lapesa'!$B:$B,0),1)</f>
        <v>6078</v>
      </c>
      <c r="K727" s="78">
        <f t="shared" si="124"/>
        <v>8682.8571428571431</v>
      </c>
      <c r="L727" s="122">
        <f>INDEX('I-Baremo_VA_Lapesa'!$D$5:$K$66,MATCH($E727,'I-Baremo_VA_Lapesa'!$C$5:$C$66,0),MATCH($G727,'I-Baremo_VA_Lapesa'!$D$4:$K$4,0))</f>
        <v>19737</v>
      </c>
      <c r="M727" s="123">
        <f t="shared" si="125"/>
        <v>28195.714285714286</v>
      </c>
      <c r="N727" s="113" cm="1">
        <f t="array" ref="N727">IF(AND($H727&lt;=4800,$I727&lt;=560),0,SUMPRODUCT(--($I727&gt;'I-Baremo_Regulación_Lapesa'!$B$4:$B$8),--($I727&lt;='I-Baremo_Regulación_Lapesa'!$C$4:$C$8),'I-Baremo_Regulación_Lapesa'!$D$4:$D$8))</f>
        <v>357</v>
      </c>
      <c r="O727" s="78">
        <f t="shared" si="126"/>
        <v>510.00000000000006</v>
      </c>
      <c r="P727" s="112">
        <f t="shared" si="127"/>
        <v>26172</v>
      </c>
      <c r="Q727" s="74">
        <f t="shared" si="128"/>
        <v>37388.571428571428</v>
      </c>
      <c r="R727" s="113">
        <f>INDEX('I-Baremo_Legalización'!$D$4:$D$100,MATCH($E727,'I-Baremo_Legalización'!$C$4:$C$100,0),1)</f>
        <v>1257.25</v>
      </c>
      <c r="S727" s="113" cm="1">
        <f t="array" ref="S727">+INDEX('I-Baremo_Acuerdo_Marco'!$F$2:$F$221,MATCH($C727&amp;$E727&amp;$G727,'I-Baremo_Acuerdo_Marco'!$C$2:$C$221&amp;'I-Baremo_Acuerdo_Marco'!$D$2:$D$221&amp;'I-Baremo_Acuerdo_Marco'!$E$2:$E$221,0))</f>
        <v>9387.7850000000017</v>
      </c>
      <c r="T727" s="112">
        <f t="shared" si="133"/>
        <v>36817.035000000003</v>
      </c>
      <c r="U727" s="116">
        <f t="shared" si="129"/>
        <v>48033.606428571431</v>
      </c>
      <c r="V727" s="74" t="str">
        <f t="shared" si="130"/>
        <v>AéreoD1211</v>
      </c>
      <c r="W727" s="148">
        <f>+IF(AND($C727='C-Aux_CA'!$C$7,$D727='C-Aux_CA'!$C$5,$I727&gt;='C-Aux_CA'!$C$14,$H727&gt;='C-Aux_CA'!$C$15),1,0)</f>
        <v>1</v>
      </c>
      <c r="X727" s="148">
        <f t="shared" si="131"/>
        <v>1</v>
      </c>
      <c r="Y727" s="151" cm="1">
        <f t="array" ref="Y727">IF(W727=0,0,SUMPRODUCT(--($T727&gt;='C-BaremoVectorial'!$T$4:$T$1101),--(1=$W$4:$W$1101)))</f>
        <v>18</v>
      </c>
      <c r="Z727" s="151">
        <f t="shared" si="132"/>
        <v>-2</v>
      </c>
      <c r="AA727" s="151" cm="1">
        <f t="array" ref="AA727">IF($W727=0,0,SUMPRODUCT(--(1=$W$4:$W$1101),--($U727&gt;='C-BaremoVectorial'!$U$4:$U$1101)))</f>
        <v>20</v>
      </c>
      <c r="AB727" s="21"/>
      <c r="AC727" s="21"/>
      <c r="AD727" s="21"/>
    </row>
    <row r="728" spans="1:30" ht="14.5" x14ac:dyDescent="0.35">
      <c r="A728" s="73">
        <f t="shared" ref="A728:A791" si="134">+A727+1</f>
        <v>67</v>
      </c>
      <c r="B728" s="79" t="s">
        <v>8276</v>
      </c>
      <c r="C728" s="79" t="s">
        <v>8244</v>
      </c>
      <c r="D728" s="79" t="s">
        <v>16</v>
      </c>
      <c r="E728" s="79" t="s">
        <v>28</v>
      </c>
      <c r="F728" s="183">
        <v>1</v>
      </c>
      <c r="G728" s="79" t="s">
        <v>8296</v>
      </c>
      <c r="H728" s="78">
        <v>10000</v>
      </c>
      <c r="I728" s="74" cm="1">
        <f t="array" ref="I728">+INDEX('I-Gasificación'!$G$5:$G$1100,MATCH($C728&amp;$D728&amp;$E728&amp;$G728,'I-Gasificación'!$C$5:$C$1100&amp;'I-Gasificación'!$D$5:$D$1100&amp;'I-Gasificación'!$E$5:$E$1100&amp;'I-Gasificación'!$F$5:$F$1100,0))</f>
        <v>1204</v>
      </c>
      <c r="J728" s="112">
        <f>INDEX('I-Baremo_Depósitos_Lapesa'!$C:$C,MATCH($E728,'I-Baremo_Depósitos_Lapesa'!$B:$B,0),1)</f>
        <v>8595</v>
      </c>
      <c r="K728" s="78">
        <f t="shared" si="124"/>
        <v>12278.571428571429</v>
      </c>
      <c r="L728" s="122">
        <f>INDEX('I-Baremo_VA_Lapesa'!$D$5:$K$66,MATCH($E728,'I-Baremo_VA_Lapesa'!$C$5:$C$66,0),MATCH($G728,'I-Baremo_VA_Lapesa'!$D$4:$K$4,0))</f>
        <v>20509</v>
      </c>
      <c r="M728" s="123">
        <f t="shared" si="125"/>
        <v>29298.571428571431</v>
      </c>
      <c r="N728" s="113" cm="1">
        <f t="array" ref="N728">IF(AND($H728&lt;=4800,$I728&lt;=560),0,SUMPRODUCT(--($I728&gt;'I-Baremo_Regulación_Lapesa'!$B$4:$B$8),--($I728&lt;='I-Baremo_Regulación_Lapesa'!$C$4:$C$8),'I-Baremo_Regulación_Lapesa'!$D$4:$D$8))</f>
        <v>357</v>
      </c>
      <c r="O728" s="78">
        <f t="shared" si="126"/>
        <v>510.00000000000006</v>
      </c>
      <c r="P728" s="112">
        <f t="shared" si="127"/>
        <v>29461</v>
      </c>
      <c r="Q728" s="74">
        <f t="shared" si="128"/>
        <v>42087.142857142862</v>
      </c>
      <c r="R728" s="113">
        <f>INDEX('I-Baremo_Legalización'!$D$4:$D$100,MATCH($E728,'I-Baremo_Legalización'!$C$4:$C$100,0),1)</f>
        <v>1257.25</v>
      </c>
      <c r="S728" s="113" cm="1">
        <f t="array" ref="S728">+INDEX('I-Baremo_Acuerdo_Marco'!$F$2:$F$221,MATCH($C728&amp;$E728&amp;$G728,'I-Baremo_Acuerdo_Marco'!$C$2:$C$221&amp;'I-Baremo_Acuerdo_Marco'!$D$2:$D$221&amp;'I-Baremo_Acuerdo_Marco'!$E$2:$E$221,0))</f>
        <v>10015.885000000002</v>
      </c>
      <c r="T728" s="112">
        <f t="shared" si="133"/>
        <v>40734.135000000002</v>
      </c>
      <c r="U728" s="116">
        <f t="shared" si="129"/>
        <v>53360.277857142864</v>
      </c>
      <c r="V728" s="74" t="str">
        <f t="shared" si="130"/>
        <v>AéreoD1204</v>
      </c>
      <c r="W728" s="148">
        <f>+IF(AND($C728='C-Aux_CA'!$C$7,$D728='C-Aux_CA'!$C$5,$I728&gt;='C-Aux_CA'!$C$14,$H728&gt;='C-Aux_CA'!$C$15),1,0)</f>
        <v>1</v>
      </c>
      <c r="X728" s="148">
        <f t="shared" si="131"/>
        <v>1</v>
      </c>
      <c r="Y728" s="151" cm="1">
        <f t="array" ref="Y728">IF(W728=0,0,SUMPRODUCT(--($T728&gt;='C-BaremoVectorial'!$T$4:$T$1101),--(1=$W$4:$W$1101)))</f>
        <v>23</v>
      </c>
      <c r="Z728" s="151">
        <f t="shared" si="132"/>
        <v>-1</v>
      </c>
      <c r="AA728" s="151" cm="1">
        <f t="array" ref="AA728">IF($W728=0,0,SUMPRODUCT(--(1=$W$4:$W$1101),--($U728&gt;='C-BaremoVectorial'!$U$4:$U$1101)))</f>
        <v>24</v>
      </c>
      <c r="AB728" s="21"/>
      <c r="AC728" s="21"/>
      <c r="AD728" s="21"/>
    </row>
    <row r="729" spans="1:30" ht="14.5" x14ac:dyDescent="0.35">
      <c r="A729" s="73">
        <f t="shared" si="134"/>
        <v>68</v>
      </c>
      <c r="B729" s="79" t="s">
        <v>8276</v>
      </c>
      <c r="C729" s="79" t="s">
        <v>8244</v>
      </c>
      <c r="D729" s="79" t="s">
        <v>16</v>
      </c>
      <c r="E729" s="79" t="s">
        <v>29</v>
      </c>
      <c r="F729" s="183">
        <v>1</v>
      </c>
      <c r="G729" s="79" t="s">
        <v>8296</v>
      </c>
      <c r="H729" s="78">
        <v>13000</v>
      </c>
      <c r="I729" s="74" cm="1">
        <f t="array" ref="I729">+INDEX('I-Gasificación'!$G$5:$G$1100,MATCH($C729&amp;$D729&amp;$E729&amp;$G729,'I-Gasificación'!$C$5:$C$1100&amp;'I-Gasificación'!$D$5:$D$1100&amp;'I-Gasificación'!$E$5:$E$1100&amp;'I-Gasificación'!$F$5:$F$1100,0))</f>
        <v>1288</v>
      </c>
      <c r="J729" s="112">
        <f>INDEX('I-Baremo_Depósitos_Lapesa'!$C:$C,MATCH($E729,'I-Baremo_Depósitos_Lapesa'!$B:$B,0),1)</f>
        <v>10510</v>
      </c>
      <c r="K729" s="78">
        <f t="shared" si="124"/>
        <v>15014.285714285716</v>
      </c>
      <c r="L729" s="122">
        <f>INDEX('I-Baremo_VA_Lapesa'!$D$5:$K$66,MATCH($E729,'I-Baremo_VA_Lapesa'!$C$5:$C$66,0),MATCH($G729,'I-Baremo_VA_Lapesa'!$D$4:$K$4,0))</f>
        <v>20509</v>
      </c>
      <c r="M729" s="123">
        <f t="shared" si="125"/>
        <v>29298.571428571431</v>
      </c>
      <c r="N729" s="113" cm="1">
        <f t="array" ref="N729">IF(AND($H729&lt;=4800,$I729&lt;=560),0,SUMPRODUCT(--($I729&gt;'I-Baremo_Regulación_Lapesa'!$B$4:$B$8),--($I729&lt;='I-Baremo_Regulación_Lapesa'!$C$4:$C$8),'I-Baremo_Regulación_Lapesa'!$D$4:$D$8))</f>
        <v>357</v>
      </c>
      <c r="O729" s="78">
        <f t="shared" si="126"/>
        <v>510.00000000000006</v>
      </c>
      <c r="P729" s="112">
        <f t="shared" si="127"/>
        <v>31376</v>
      </c>
      <c r="Q729" s="74">
        <f t="shared" si="128"/>
        <v>44822.857142857145</v>
      </c>
      <c r="R729" s="113">
        <f>INDEX('I-Baremo_Legalización'!$D$4:$D$100,MATCH($E729,'I-Baremo_Legalización'!$C$4:$C$100,0),1)</f>
        <v>1257.25</v>
      </c>
      <c r="S729" s="113" cm="1">
        <f t="array" ref="S729">+INDEX('I-Baremo_Acuerdo_Marco'!$F$2:$F$221,MATCH($C729&amp;$E729&amp;$G729,'I-Baremo_Acuerdo_Marco'!$C$2:$C$221&amp;'I-Baremo_Acuerdo_Marco'!$D$2:$D$221&amp;'I-Baremo_Acuerdo_Marco'!$E$2:$E$221,0))</f>
        <v>10612.085000000001</v>
      </c>
      <c r="T729" s="112">
        <f t="shared" si="133"/>
        <v>43245.334999999999</v>
      </c>
      <c r="U729" s="116">
        <f t="shared" si="129"/>
        <v>56692.192142857144</v>
      </c>
      <c r="V729" s="74" t="str">
        <f t="shared" si="130"/>
        <v>AéreoD1288</v>
      </c>
      <c r="W729" s="148">
        <f>+IF(AND($C729='C-Aux_CA'!$C$7,$D729='C-Aux_CA'!$C$5,$I729&gt;='C-Aux_CA'!$C$14,$H729&gt;='C-Aux_CA'!$C$15),1,0)</f>
        <v>1</v>
      </c>
      <c r="X729" s="148">
        <f t="shared" si="131"/>
        <v>1</v>
      </c>
      <c r="Y729" s="151" cm="1">
        <f t="array" ref="Y729">IF(W729=0,0,SUMPRODUCT(--($T729&gt;='C-BaremoVectorial'!$T$4:$T$1101),--(1=$W$4:$W$1101)))</f>
        <v>28</v>
      </c>
      <c r="Z729" s="151">
        <f t="shared" si="132"/>
        <v>0</v>
      </c>
      <c r="AA729" s="151" cm="1">
        <f t="array" ref="AA729">IF($W729=0,0,SUMPRODUCT(--(1=$W$4:$W$1101),--($U729&gt;='C-BaremoVectorial'!$U$4:$U$1101)))</f>
        <v>28</v>
      </c>
      <c r="AB729" s="21"/>
      <c r="AC729" s="21"/>
      <c r="AD729" s="21"/>
    </row>
    <row r="730" spans="1:30" ht="14.5" x14ac:dyDescent="0.35">
      <c r="A730" s="73">
        <f t="shared" si="134"/>
        <v>69</v>
      </c>
      <c r="B730" s="79" t="s">
        <v>8276</v>
      </c>
      <c r="C730" s="79" t="s">
        <v>8244</v>
      </c>
      <c r="D730" s="79" t="s">
        <v>16</v>
      </c>
      <c r="E730" s="79" t="s">
        <v>30</v>
      </c>
      <c r="F730" s="183">
        <v>1</v>
      </c>
      <c r="G730" s="79" t="s">
        <v>8296</v>
      </c>
      <c r="H730" s="78">
        <v>16000</v>
      </c>
      <c r="I730" s="74" cm="1">
        <f t="array" ref="I730">+INDEX('I-Gasificación'!$G$5:$G$1100,MATCH($C730&amp;$D730&amp;$E730&amp;$G730,'I-Gasificación'!$C$5:$C$1100&amp;'I-Gasificación'!$D$5:$D$1100&amp;'I-Gasificación'!$E$5:$E$1100&amp;'I-Gasificación'!$F$5:$F$1100,0))</f>
        <v>1358</v>
      </c>
      <c r="J730" s="112">
        <f>INDEX('I-Baremo_Depósitos_Lapesa'!$C:$C,MATCH($E730,'I-Baremo_Depósitos_Lapesa'!$B:$B,0),1)</f>
        <v>12792</v>
      </c>
      <c r="K730" s="78">
        <f t="shared" si="124"/>
        <v>18274.285714285714</v>
      </c>
      <c r="L730" s="122">
        <f>INDEX('I-Baremo_VA_Lapesa'!$D$5:$K$66,MATCH($E730,'I-Baremo_VA_Lapesa'!$C$5:$C$66,0),MATCH($G730,'I-Baremo_VA_Lapesa'!$D$4:$K$4,0))</f>
        <v>20509</v>
      </c>
      <c r="M730" s="123">
        <f t="shared" si="125"/>
        <v>29298.571428571431</v>
      </c>
      <c r="N730" s="113" cm="1">
        <f t="array" ref="N730">IF(AND($H730&lt;=4800,$I730&lt;=560),0,SUMPRODUCT(--($I730&gt;'I-Baremo_Regulación_Lapesa'!$B$4:$B$8),--($I730&lt;='I-Baremo_Regulación_Lapesa'!$C$4:$C$8),'I-Baremo_Regulación_Lapesa'!$D$4:$D$8))</f>
        <v>357</v>
      </c>
      <c r="O730" s="78">
        <f t="shared" si="126"/>
        <v>510.00000000000006</v>
      </c>
      <c r="P730" s="112">
        <f t="shared" si="127"/>
        <v>33658</v>
      </c>
      <c r="Q730" s="74">
        <f t="shared" si="128"/>
        <v>48082.857142857145</v>
      </c>
      <c r="R730" s="113">
        <f>INDEX('I-Baremo_Legalización'!$D$4:$D$100,MATCH($E730,'I-Baremo_Legalización'!$C$4:$C$100,0),1)</f>
        <v>2038.3500000000001</v>
      </c>
      <c r="S730" s="113" cm="1">
        <f t="array" ref="S730">+INDEX('I-Baremo_Acuerdo_Marco'!$F$2:$F$221,MATCH($C730&amp;$E730&amp;$G730,'I-Baremo_Acuerdo_Marco'!$C$2:$C$221&amp;'I-Baremo_Acuerdo_Marco'!$D$2:$D$221&amp;'I-Baremo_Acuerdo_Marco'!$E$2:$E$221,0))</f>
        <v>11720.511</v>
      </c>
      <c r="T730" s="112">
        <f t="shared" si="133"/>
        <v>47416.860999999997</v>
      </c>
      <c r="U730" s="116">
        <f t="shared" si="129"/>
        <v>61841.718142857142</v>
      </c>
      <c r="V730" s="74" t="str">
        <f t="shared" si="130"/>
        <v>AéreoD1358</v>
      </c>
      <c r="W730" s="148">
        <f>+IF(AND($C730='C-Aux_CA'!$C$7,$D730='C-Aux_CA'!$C$5,$I730&gt;='C-Aux_CA'!$C$14,$H730&gt;='C-Aux_CA'!$C$15),1,0)</f>
        <v>1</v>
      </c>
      <c r="X730" s="148">
        <f t="shared" si="131"/>
        <v>1</v>
      </c>
      <c r="Y730" s="151" cm="1">
        <f t="array" ref="Y730">IF(W730=0,0,SUMPRODUCT(--($T730&gt;='C-BaremoVectorial'!$T$4:$T$1101),--(1=$W$4:$W$1101)))</f>
        <v>32</v>
      </c>
      <c r="Z730" s="151">
        <f t="shared" si="132"/>
        <v>-1</v>
      </c>
      <c r="AA730" s="151" cm="1">
        <f t="array" ref="AA730">IF($W730=0,0,SUMPRODUCT(--(1=$W$4:$W$1101),--($U730&gt;='C-BaremoVectorial'!$U$4:$U$1101)))</f>
        <v>33</v>
      </c>
      <c r="AB730" s="21"/>
      <c r="AC730" s="21"/>
      <c r="AD730" s="21"/>
    </row>
    <row r="731" spans="1:30" ht="14.5" x14ac:dyDescent="0.35">
      <c r="A731" s="73">
        <f t="shared" si="134"/>
        <v>70</v>
      </c>
      <c r="B731" s="79" t="s">
        <v>8276</v>
      </c>
      <c r="C731" s="79" t="s">
        <v>8244</v>
      </c>
      <c r="D731" s="79" t="s">
        <v>16</v>
      </c>
      <c r="E731" s="79" t="s">
        <v>31</v>
      </c>
      <c r="F731" s="183">
        <v>1</v>
      </c>
      <c r="G731" s="79" t="s">
        <v>8296</v>
      </c>
      <c r="H731" s="78">
        <v>19000</v>
      </c>
      <c r="I731" s="74" cm="1">
        <f t="array" ref="I731">+INDEX('I-Gasificación'!$G$5:$G$1100,MATCH($C731&amp;$D731&amp;$E731&amp;$G731,'I-Gasificación'!$C$5:$C$1100&amp;'I-Gasificación'!$D$5:$D$1100&amp;'I-Gasificación'!$E$5:$E$1100&amp;'I-Gasificación'!$F$5:$F$1100,0))</f>
        <v>1428</v>
      </c>
      <c r="J731" s="112">
        <f>INDEX('I-Baremo_Depósitos_Lapesa'!$C:$C,MATCH($E731,'I-Baremo_Depósitos_Lapesa'!$B:$B,0),1)</f>
        <v>13916</v>
      </c>
      <c r="K731" s="78">
        <f t="shared" si="124"/>
        <v>19880</v>
      </c>
      <c r="L731" s="122">
        <f>INDEX('I-Baremo_VA_Lapesa'!$D$5:$K$66,MATCH($E731,'I-Baremo_VA_Lapesa'!$C$5:$C$66,0),MATCH($G731,'I-Baremo_VA_Lapesa'!$D$4:$K$4,0))</f>
        <v>20509</v>
      </c>
      <c r="M731" s="123">
        <f t="shared" si="125"/>
        <v>29298.571428571431</v>
      </c>
      <c r="N731" s="113" cm="1">
        <f t="array" ref="N731">IF(AND($H731&lt;=4800,$I731&lt;=560),0,SUMPRODUCT(--($I731&gt;'I-Baremo_Regulación_Lapesa'!$B$4:$B$8),--($I731&lt;='I-Baremo_Regulación_Lapesa'!$C$4:$C$8),'I-Baremo_Regulación_Lapesa'!$D$4:$D$8))</f>
        <v>1650</v>
      </c>
      <c r="O731" s="78">
        <f t="shared" si="126"/>
        <v>2357.1428571428573</v>
      </c>
      <c r="P731" s="112">
        <f t="shared" si="127"/>
        <v>36075</v>
      </c>
      <c r="Q731" s="74">
        <f t="shared" si="128"/>
        <v>51535.71428571429</v>
      </c>
      <c r="R731" s="113">
        <f>INDEX('I-Baremo_Legalización'!$D$4:$D$100,MATCH($E731,'I-Baremo_Legalización'!$C$4:$C$100,0),1)</f>
        <v>2038.3500000000001</v>
      </c>
      <c r="S731" s="113" cm="1">
        <f t="array" ref="S731">+INDEX('I-Baremo_Acuerdo_Marco'!$F$2:$F$221,MATCH($C731&amp;$E731&amp;$G731,'I-Baremo_Acuerdo_Marco'!$C$2:$C$221&amp;'I-Baremo_Acuerdo_Marco'!$D$2:$D$221&amp;'I-Baremo_Acuerdo_Marco'!$E$2:$E$221,0))</f>
        <v>13181.311000000002</v>
      </c>
      <c r="T731" s="112">
        <f t="shared" si="133"/>
        <v>51294.661</v>
      </c>
      <c r="U731" s="116">
        <f t="shared" si="129"/>
        <v>66755.375285714283</v>
      </c>
      <c r="V731" s="74" t="str">
        <f t="shared" si="130"/>
        <v>AéreoD1428</v>
      </c>
      <c r="W731" s="148">
        <f>+IF(AND($C731='C-Aux_CA'!$C$7,$D731='C-Aux_CA'!$C$5,$I731&gt;='C-Aux_CA'!$C$14,$H731&gt;='C-Aux_CA'!$C$15),1,0)</f>
        <v>1</v>
      </c>
      <c r="X731" s="148">
        <f t="shared" si="131"/>
        <v>1</v>
      </c>
      <c r="Y731" s="151" cm="1">
        <f t="array" ref="Y731">IF(W731=0,0,SUMPRODUCT(--($T731&gt;='C-BaremoVectorial'!$T$4:$T$1101),--(1=$W$4:$W$1101)))</f>
        <v>36</v>
      </c>
      <c r="Z731" s="151">
        <f t="shared" si="132"/>
        <v>0</v>
      </c>
      <c r="AA731" s="151" cm="1">
        <f t="array" ref="AA731">IF($W731=0,0,SUMPRODUCT(--(1=$W$4:$W$1101),--($U731&gt;='C-BaremoVectorial'!$U$4:$U$1101)))</f>
        <v>36</v>
      </c>
      <c r="AB731" s="21"/>
      <c r="AC731" s="21"/>
      <c r="AD731" s="21"/>
    </row>
    <row r="732" spans="1:30" ht="14.5" x14ac:dyDescent="0.35">
      <c r="A732" s="73">
        <f t="shared" si="134"/>
        <v>71</v>
      </c>
      <c r="B732" s="79" t="s">
        <v>8276</v>
      </c>
      <c r="C732" s="79" t="s">
        <v>8244</v>
      </c>
      <c r="D732" s="79" t="s">
        <v>16</v>
      </c>
      <c r="E732" s="79" t="s">
        <v>32</v>
      </c>
      <c r="F732" s="183">
        <v>1</v>
      </c>
      <c r="G732" s="79" t="s">
        <v>8296</v>
      </c>
      <c r="H732" s="78">
        <v>22000</v>
      </c>
      <c r="I732" s="74" cm="1">
        <f t="array" ref="I732">+INDEX('I-Gasificación'!$G$5:$G$1100,MATCH($C732&amp;$D732&amp;$E732&amp;$G732,'I-Gasificación'!$C$5:$C$1100&amp;'I-Gasificación'!$D$5:$D$1100&amp;'I-Gasificación'!$E$5:$E$1100&amp;'I-Gasificación'!$F$5:$F$1100,0))</f>
        <v>1498</v>
      </c>
      <c r="J732" s="112">
        <f>INDEX('I-Baremo_Depósitos_Lapesa'!$C:$C,MATCH($E732,'I-Baremo_Depósitos_Lapesa'!$B:$B,0),1)</f>
        <v>17932</v>
      </c>
      <c r="K732" s="78">
        <f t="shared" si="124"/>
        <v>25617.142857142859</v>
      </c>
      <c r="L732" s="122">
        <f>INDEX('I-Baremo_VA_Lapesa'!$D$5:$K$66,MATCH($E732,'I-Baremo_VA_Lapesa'!$C$5:$C$66,0),MATCH($G732,'I-Baremo_VA_Lapesa'!$D$4:$K$4,0))</f>
        <v>19761</v>
      </c>
      <c r="M732" s="123">
        <f t="shared" si="125"/>
        <v>28230</v>
      </c>
      <c r="N732" s="113" cm="1">
        <f t="array" ref="N732">IF(AND($H732&lt;=4800,$I732&lt;=560),0,SUMPRODUCT(--($I732&gt;'I-Baremo_Regulación_Lapesa'!$B$4:$B$8),--($I732&lt;='I-Baremo_Regulación_Lapesa'!$C$4:$C$8),'I-Baremo_Regulación_Lapesa'!$D$4:$D$8))</f>
        <v>1650</v>
      </c>
      <c r="O732" s="78">
        <f t="shared" si="126"/>
        <v>2357.1428571428573</v>
      </c>
      <c r="P732" s="112">
        <f t="shared" si="127"/>
        <v>39343</v>
      </c>
      <c r="Q732" s="74">
        <f t="shared" si="128"/>
        <v>56204.28571428571</v>
      </c>
      <c r="R732" s="113">
        <f>INDEX('I-Baremo_Legalización'!$D$4:$D$100,MATCH($E732,'I-Baremo_Legalización'!$C$4:$C$100,0),1)</f>
        <v>2038.3500000000001</v>
      </c>
      <c r="S732" s="113" cm="1">
        <f t="array" ref="S732">+INDEX('I-Baremo_Acuerdo_Marco'!$F$2:$F$221,MATCH($C732&amp;$E732&amp;$G732,'I-Baremo_Acuerdo_Marco'!$C$2:$C$221&amp;'I-Baremo_Acuerdo_Marco'!$D$2:$D$221&amp;'I-Baremo_Acuerdo_Marco'!$E$2:$E$221,0))</f>
        <v>13953.511000000002</v>
      </c>
      <c r="T732" s="112">
        <f t="shared" si="133"/>
        <v>55334.861000000004</v>
      </c>
      <c r="U732" s="116">
        <f t="shared" si="129"/>
        <v>72196.146714285715</v>
      </c>
      <c r="V732" s="74" t="str">
        <f t="shared" si="130"/>
        <v>AéreoD1498</v>
      </c>
      <c r="W732" s="148">
        <f>+IF(AND($C732='C-Aux_CA'!$C$7,$D732='C-Aux_CA'!$C$5,$I732&gt;='C-Aux_CA'!$C$14,$H732&gt;='C-Aux_CA'!$C$15),1,0)</f>
        <v>1</v>
      </c>
      <c r="X732" s="148">
        <f t="shared" si="131"/>
        <v>1</v>
      </c>
      <c r="Y732" s="151" cm="1">
        <f t="array" ref="Y732">IF(W732=0,0,SUMPRODUCT(--($T732&gt;='C-BaremoVectorial'!$T$4:$T$1101),--(1=$W$4:$W$1101)))</f>
        <v>40</v>
      </c>
      <c r="Z732" s="151">
        <f t="shared" si="132"/>
        <v>0</v>
      </c>
      <c r="AA732" s="151" cm="1">
        <f t="array" ref="AA732">IF($W732=0,0,SUMPRODUCT(--(1=$W$4:$W$1101),--($U732&gt;='C-BaremoVectorial'!$U$4:$U$1101)))</f>
        <v>40</v>
      </c>
      <c r="AB732" s="21"/>
      <c r="AC732" s="21"/>
      <c r="AD732" s="21"/>
    </row>
    <row r="733" spans="1:30" ht="14.5" x14ac:dyDescent="0.35">
      <c r="A733" s="73">
        <f t="shared" si="134"/>
        <v>72</v>
      </c>
      <c r="B733" s="79" t="s">
        <v>8276</v>
      </c>
      <c r="C733" s="79" t="s">
        <v>8244</v>
      </c>
      <c r="D733" s="79" t="s">
        <v>16</v>
      </c>
      <c r="E733" s="79" t="s">
        <v>33</v>
      </c>
      <c r="F733" s="183">
        <v>1</v>
      </c>
      <c r="G733" s="79" t="s">
        <v>8296</v>
      </c>
      <c r="H733" s="78">
        <v>24000</v>
      </c>
      <c r="I733" s="74" cm="1">
        <f t="array" ref="I733">+INDEX('I-Gasificación'!$G$5:$G$1100,MATCH($C733&amp;$D733&amp;$E733&amp;$G733,'I-Gasificación'!$C$5:$C$1100&amp;'I-Gasificación'!$D$5:$D$1100&amp;'I-Gasificación'!$E$5:$E$1100&amp;'I-Gasificación'!$F$5:$F$1100,0))</f>
        <v>1484</v>
      </c>
      <c r="J733" s="112">
        <f>INDEX('I-Baremo_Depósitos_Lapesa'!$C:$C,MATCH($E733,'I-Baremo_Depósitos_Lapesa'!$B:$B,0),1)</f>
        <v>20449</v>
      </c>
      <c r="K733" s="78">
        <f t="shared" si="124"/>
        <v>29212.857142857145</v>
      </c>
      <c r="L733" s="122">
        <f>INDEX('I-Baremo_VA_Lapesa'!$D$5:$K$66,MATCH($E733,'I-Baremo_VA_Lapesa'!$C$5:$C$66,0),MATCH($G733,'I-Baremo_VA_Lapesa'!$D$4:$K$4,0))</f>
        <v>21020</v>
      </c>
      <c r="M733" s="123">
        <f t="shared" si="125"/>
        <v>30028.571428571431</v>
      </c>
      <c r="N733" s="113" cm="1">
        <f t="array" ref="N733">IF(AND($H733&lt;=4800,$I733&lt;=560),0,SUMPRODUCT(--($I733&gt;'I-Baremo_Regulación_Lapesa'!$B$4:$B$8),--($I733&lt;='I-Baremo_Regulación_Lapesa'!$C$4:$C$8),'I-Baremo_Regulación_Lapesa'!$D$4:$D$8))</f>
        <v>1650</v>
      </c>
      <c r="O733" s="78">
        <f t="shared" si="126"/>
        <v>2357.1428571428573</v>
      </c>
      <c r="P733" s="112">
        <f t="shared" si="127"/>
        <v>43119</v>
      </c>
      <c r="Q733" s="74">
        <f t="shared" si="128"/>
        <v>61598.571428571435</v>
      </c>
      <c r="R733" s="113">
        <f>INDEX('I-Baremo_Legalización'!$D$4:$D$100,MATCH($E733,'I-Baremo_Legalización'!$C$4:$C$100,0),1)</f>
        <v>2038.3500000000001</v>
      </c>
      <c r="S733" s="113" cm="1">
        <f t="array" ref="S733">+INDEX('I-Baremo_Acuerdo_Marco'!$F$2:$F$221,MATCH($C733&amp;$E733&amp;$G733,'I-Baremo_Acuerdo_Marco'!$C$2:$C$221&amp;'I-Baremo_Acuerdo_Marco'!$D$2:$D$221&amp;'I-Baremo_Acuerdo_Marco'!$E$2:$E$221,0))</f>
        <v>14140.511000000002</v>
      </c>
      <c r="T733" s="112">
        <f t="shared" si="133"/>
        <v>59297.861000000004</v>
      </c>
      <c r="U733" s="116">
        <f t="shared" si="129"/>
        <v>77777.432428571439</v>
      </c>
      <c r="V733" s="74" t="str">
        <f t="shared" si="130"/>
        <v>AéreoD1484</v>
      </c>
      <c r="W733" s="148">
        <f>+IF(AND($C733='C-Aux_CA'!$C$7,$D733='C-Aux_CA'!$C$5,$I733&gt;='C-Aux_CA'!$C$14,$H733&gt;='C-Aux_CA'!$C$15),1,0)</f>
        <v>1</v>
      </c>
      <c r="X733" s="148">
        <f t="shared" si="131"/>
        <v>1</v>
      </c>
      <c r="Y733" s="151" cm="1">
        <f t="array" ref="Y733">IF(W733=0,0,SUMPRODUCT(--($T733&gt;='C-BaremoVectorial'!$T$4:$T$1101),--(1=$W$4:$W$1101)))</f>
        <v>45</v>
      </c>
      <c r="Z733" s="151">
        <f t="shared" si="132"/>
        <v>-2</v>
      </c>
      <c r="AA733" s="151" cm="1">
        <f t="array" ref="AA733">IF($W733=0,0,SUMPRODUCT(--(1=$W$4:$W$1101),--($U733&gt;='C-BaremoVectorial'!$U$4:$U$1101)))</f>
        <v>47</v>
      </c>
      <c r="AB733" s="21"/>
      <c r="AC733" s="21"/>
      <c r="AD733" s="21"/>
    </row>
    <row r="734" spans="1:30" ht="14.5" x14ac:dyDescent="0.35">
      <c r="A734" s="73">
        <f t="shared" si="134"/>
        <v>73</v>
      </c>
      <c r="B734" s="79" t="s">
        <v>8276</v>
      </c>
      <c r="C734" s="79" t="s">
        <v>8244</v>
      </c>
      <c r="D734" s="79" t="s">
        <v>16</v>
      </c>
      <c r="E734" s="79" t="s">
        <v>34</v>
      </c>
      <c r="F734" s="183">
        <v>1</v>
      </c>
      <c r="G734" s="79" t="s">
        <v>8296</v>
      </c>
      <c r="H734" s="78">
        <v>29000</v>
      </c>
      <c r="I734" s="74" cm="1">
        <f t="array" ref="I734">+INDEX('I-Gasificación'!$G$5:$G$1100,MATCH($C734&amp;$D734&amp;$E734&amp;$G734,'I-Gasificación'!$C$5:$C$1100&amp;'I-Gasificación'!$D$5:$D$1100&amp;'I-Gasificación'!$E$5:$E$1100&amp;'I-Gasificación'!$F$5:$F$1100,0))</f>
        <v>1582</v>
      </c>
      <c r="J734" s="112">
        <f>INDEX('I-Baremo_Depósitos_Lapesa'!$C:$C,MATCH($E734,'I-Baremo_Depósitos_Lapesa'!$B:$B,0),1)</f>
        <v>22724</v>
      </c>
      <c r="K734" s="78">
        <f t="shared" si="124"/>
        <v>32462.857142857145</v>
      </c>
      <c r="L734" s="122">
        <f>INDEX('I-Baremo_VA_Lapesa'!$D$5:$K$66,MATCH($E734,'I-Baremo_VA_Lapesa'!$C$5:$C$66,0),MATCH($G734,'I-Baremo_VA_Lapesa'!$D$4:$K$4,0))</f>
        <v>21020</v>
      </c>
      <c r="M734" s="123">
        <f t="shared" si="125"/>
        <v>30028.571428571431</v>
      </c>
      <c r="N734" s="113" cm="1">
        <f t="array" ref="N734">IF(AND($H734&lt;=4800,$I734&lt;=560),0,SUMPRODUCT(--($I734&gt;'I-Baremo_Regulación_Lapesa'!$B$4:$B$8),--($I734&lt;='I-Baremo_Regulación_Lapesa'!$C$4:$C$8),'I-Baremo_Regulación_Lapesa'!$D$4:$D$8))</f>
        <v>1650</v>
      </c>
      <c r="O734" s="78">
        <f t="shared" si="126"/>
        <v>2357.1428571428573</v>
      </c>
      <c r="P734" s="112">
        <f t="shared" si="127"/>
        <v>45394</v>
      </c>
      <c r="Q734" s="74">
        <f t="shared" si="128"/>
        <v>64848.571428571435</v>
      </c>
      <c r="R734" s="113">
        <f>INDEX('I-Baremo_Legalización'!$D$4:$D$100,MATCH($E734,'I-Baremo_Legalización'!$C$4:$C$100,0),1)</f>
        <v>2038.3500000000001</v>
      </c>
      <c r="S734" s="113" cm="1">
        <f t="array" ref="S734">+INDEX('I-Baremo_Acuerdo_Marco'!$F$2:$F$221,MATCH($C734&amp;$E734&amp;$G734,'I-Baremo_Acuerdo_Marco'!$C$2:$C$221&amp;'I-Baremo_Acuerdo_Marco'!$D$2:$D$221&amp;'I-Baremo_Acuerdo_Marco'!$E$2:$E$221,0))</f>
        <v>14825.811000000002</v>
      </c>
      <c r="T734" s="112">
        <f t="shared" si="133"/>
        <v>62258.161</v>
      </c>
      <c r="U734" s="116">
        <f t="shared" si="129"/>
        <v>81712.732428571442</v>
      </c>
      <c r="V734" s="74" t="str">
        <f t="shared" si="130"/>
        <v>AéreoD1582</v>
      </c>
      <c r="W734" s="148">
        <f>+IF(AND($C734='C-Aux_CA'!$C$7,$D734='C-Aux_CA'!$C$5,$I734&gt;='C-Aux_CA'!$C$14,$H734&gt;='C-Aux_CA'!$C$15),1,0)</f>
        <v>1</v>
      </c>
      <c r="X734" s="148">
        <f t="shared" si="131"/>
        <v>1</v>
      </c>
      <c r="Y734" s="151" cm="1">
        <f t="array" ref="Y734">IF(W734=0,0,SUMPRODUCT(--($T734&gt;='C-BaremoVectorial'!$T$4:$T$1101),--(1=$W$4:$W$1101)))</f>
        <v>48</v>
      </c>
      <c r="Z734" s="151">
        <f t="shared" si="132"/>
        <v>-2</v>
      </c>
      <c r="AA734" s="151" cm="1">
        <f t="array" ref="AA734">IF($W734=0,0,SUMPRODUCT(--(1=$W$4:$W$1101),--($U734&gt;='C-BaremoVectorial'!$U$4:$U$1101)))</f>
        <v>50</v>
      </c>
      <c r="AB734" s="21"/>
      <c r="AC734" s="21"/>
      <c r="AD734" s="21"/>
    </row>
    <row r="735" spans="1:30" ht="14.5" x14ac:dyDescent="0.35">
      <c r="A735" s="73">
        <f t="shared" si="134"/>
        <v>74</v>
      </c>
      <c r="B735" s="79" t="s">
        <v>8276</v>
      </c>
      <c r="C735" s="79" t="s">
        <v>8244</v>
      </c>
      <c r="D735" s="79" t="s">
        <v>16</v>
      </c>
      <c r="E735" s="79" t="s">
        <v>35</v>
      </c>
      <c r="F735" s="183">
        <v>1</v>
      </c>
      <c r="G735" s="79" t="s">
        <v>8296</v>
      </c>
      <c r="H735" s="78">
        <v>34000</v>
      </c>
      <c r="I735" s="74" cm="1">
        <f t="array" ref="I735">+INDEX('I-Gasificación'!$G$5:$G$1100,MATCH($C735&amp;$D735&amp;$E735&amp;$G735,'I-Gasificación'!$C$5:$C$1100&amp;'I-Gasificación'!$D$5:$D$1100&amp;'I-Gasificación'!$E$5:$E$1100&amp;'I-Gasificación'!$F$5:$F$1100,0))</f>
        <v>1680</v>
      </c>
      <c r="J735" s="112">
        <f>INDEX('I-Baremo_Depósitos_Lapesa'!$C:$C,MATCH($E735,'I-Baremo_Depósitos_Lapesa'!$B:$B,0),1)</f>
        <v>25239</v>
      </c>
      <c r="K735" s="78">
        <f t="shared" si="124"/>
        <v>36055.71428571429</v>
      </c>
      <c r="L735" s="122">
        <f>INDEX('I-Baremo_VA_Lapesa'!$D$5:$K$66,MATCH($E735,'I-Baremo_VA_Lapesa'!$C$5:$C$66,0),MATCH($G735,'I-Baremo_VA_Lapesa'!$D$4:$K$4,0))</f>
        <v>16351</v>
      </c>
      <c r="M735" s="123">
        <f t="shared" si="125"/>
        <v>23358.571428571431</v>
      </c>
      <c r="N735" s="113" cm="1">
        <f t="array" ref="N735">IF(AND($H735&lt;=4800,$I735&lt;=560),0,SUMPRODUCT(--($I735&gt;'I-Baremo_Regulación_Lapesa'!$B$4:$B$8),--($I735&lt;='I-Baremo_Regulación_Lapesa'!$C$4:$C$8),'I-Baremo_Regulación_Lapesa'!$D$4:$D$8))</f>
        <v>1650</v>
      </c>
      <c r="O735" s="78">
        <f t="shared" si="126"/>
        <v>2357.1428571428573</v>
      </c>
      <c r="P735" s="112">
        <f t="shared" si="127"/>
        <v>43240</v>
      </c>
      <c r="Q735" s="74">
        <f t="shared" si="128"/>
        <v>61771.42857142858</v>
      </c>
      <c r="R735" s="113">
        <f>INDEX('I-Baremo_Legalización'!$D$4:$D$100,MATCH($E735,'I-Baremo_Legalización'!$C$4:$C$100,0),1)</f>
        <v>2038.3500000000001</v>
      </c>
      <c r="S735" s="113" cm="1">
        <f t="array" ref="S735">+INDEX('I-Baremo_Acuerdo_Marco'!$F$2:$F$221,MATCH($C735&amp;$E735&amp;$G735,'I-Baremo_Acuerdo_Marco'!$C$2:$C$221&amp;'I-Baremo_Acuerdo_Marco'!$D$2:$D$221&amp;'I-Baremo_Acuerdo_Marco'!$E$2:$E$221,0))</f>
        <v>18973.911</v>
      </c>
      <c r="T735" s="112">
        <f t="shared" si="133"/>
        <v>64252.260999999999</v>
      </c>
      <c r="U735" s="116">
        <f t="shared" si="129"/>
        <v>82783.689571428578</v>
      </c>
      <c r="V735" s="74" t="str">
        <f t="shared" si="130"/>
        <v>AéreoD1680</v>
      </c>
      <c r="W735" s="148">
        <f>+IF(AND($C735='C-Aux_CA'!$C$7,$D735='C-Aux_CA'!$C$5,$I735&gt;='C-Aux_CA'!$C$14,$H735&gt;='C-Aux_CA'!$C$15),1,0)</f>
        <v>1</v>
      </c>
      <c r="X735" s="148">
        <f t="shared" si="131"/>
        <v>1</v>
      </c>
      <c r="Y735" s="151" cm="1">
        <f t="array" ref="Y735">IF(W735=0,0,SUMPRODUCT(--($T735&gt;='C-BaremoVectorial'!$T$4:$T$1101),--(1=$W$4:$W$1101)))</f>
        <v>52</v>
      </c>
      <c r="Z735" s="151">
        <f t="shared" si="132"/>
        <v>0</v>
      </c>
      <c r="AA735" s="151" cm="1">
        <f t="array" ref="AA735">IF($W735=0,0,SUMPRODUCT(--(1=$W$4:$W$1101),--($U735&gt;='C-BaremoVectorial'!$U$4:$U$1101)))</f>
        <v>52</v>
      </c>
      <c r="AB735" s="21"/>
      <c r="AC735" s="21"/>
      <c r="AD735" s="21"/>
    </row>
    <row r="736" spans="1:30" ht="14.5" x14ac:dyDescent="0.35">
      <c r="A736" s="73">
        <f t="shared" si="134"/>
        <v>75</v>
      </c>
      <c r="B736" s="79" t="s">
        <v>8276</v>
      </c>
      <c r="C736" s="79" t="s">
        <v>8244</v>
      </c>
      <c r="D736" s="79" t="s">
        <v>16</v>
      </c>
      <c r="E736" s="79" t="s">
        <v>36</v>
      </c>
      <c r="F736" s="183">
        <v>1</v>
      </c>
      <c r="G736" s="79" t="s">
        <v>8296</v>
      </c>
      <c r="H736" s="78">
        <v>33000</v>
      </c>
      <c r="I736" s="74" cm="1">
        <f t="array" ref="I736">+INDEX('I-Gasificación'!$G$5:$G$1100,MATCH($C736&amp;$D736&amp;$E736&amp;$G736,'I-Gasificación'!$C$5:$C$1100&amp;'I-Gasificación'!$D$5:$D$1100&amp;'I-Gasificación'!$E$5:$E$1100&amp;'I-Gasificación'!$F$5:$F$1100,0))</f>
        <v>1540</v>
      </c>
      <c r="J736" s="112">
        <f>INDEX('I-Baremo_Depósitos_Lapesa'!$C:$C,MATCH($E736,'I-Baremo_Depósitos_Lapesa'!$B:$B,0),1)</f>
        <v>33708</v>
      </c>
      <c r="K736" s="78">
        <f t="shared" si="124"/>
        <v>48154.285714285717</v>
      </c>
      <c r="L736" s="122">
        <f>INDEX('I-Baremo_VA_Lapesa'!$D$5:$K$66,MATCH($E736,'I-Baremo_VA_Lapesa'!$C$5:$C$66,0),MATCH($G736,'I-Baremo_VA_Lapesa'!$D$4:$K$4,0))</f>
        <v>16351</v>
      </c>
      <c r="M736" s="123">
        <f t="shared" si="125"/>
        <v>23358.571428571431</v>
      </c>
      <c r="N736" s="113" cm="1">
        <f t="array" ref="N736">IF(AND($H736&lt;=4800,$I736&lt;=560),0,SUMPRODUCT(--($I736&gt;'I-Baremo_Regulación_Lapesa'!$B$4:$B$8),--($I736&lt;='I-Baremo_Regulación_Lapesa'!$C$4:$C$8),'I-Baremo_Regulación_Lapesa'!$D$4:$D$8))</f>
        <v>1650</v>
      </c>
      <c r="O736" s="78">
        <f t="shared" si="126"/>
        <v>2357.1428571428573</v>
      </c>
      <c r="P736" s="112">
        <f t="shared" si="127"/>
        <v>51709</v>
      </c>
      <c r="Q736" s="74">
        <f t="shared" si="128"/>
        <v>73870</v>
      </c>
      <c r="R736" s="113">
        <f>INDEX('I-Baremo_Legalización'!$D$4:$D$100,MATCH($E736,'I-Baremo_Legalización'!$C$4:$C$100,0),1)</f>
        <v>2038.3500000000001</v>
      </c>
      <c r="S736" s="113" cm="1">
        <f t="array" ref="S736">+INDEX('I-Baremo_Acuerdo_Marco'!$F$2:$F$221,MATCH($C736&amp;$E736&amp;$G736,'I-Baremo_Acuerdo_Marco'!$C$2:$C$221&amp;'I-Baremo_Acuerdo_Marco'!$D$2:$D$221&amp;'I-Baremo_Acuerdo_Marco'!$E$2:$E$221,0))</f>
        <v>20528.210999999999</v>
      </c>
      <c r="T736" s="112">
        <f t="shared" si="133"/>
        <v>74275.561000000002</v>
      </c>
      <c r="U736" s="116">
        <f t="shared" si="129"/>
        <v>96436.561000000002</v>
      </c>
      <c r="V736" s="74" t="str">
        <f t="shared" si="130"/>
        <v>AéreoD1540</v>
      </c>
      <c r="W736" s="148">
        <f>+IF(AND($C736='C-Aux_CA'!$C$7,$D736='C-Aux_CA'!$C$5,$I736&gt;='C-Aux_CA'!$C$14,$H736&gt;='C-Aux_CA'!$C$15),1,0)</f>
        <v>1</v>
      </c>
      <c r="X736" s="148">
        <f t="shared" si="131"/>
        <v>1</v>
      </c>
      <c r="Y736" s="151" cm="1">
        <f t="array" ref="Y736">IF(W736=0,0,SUMPRODUCT(--($T736&gt;='C-BaremoVectorial'!$T$4:$T$1101),--(1=$W$4:$W$1101)))</f>
        <v>69</v>
      </c>
      <c r="Z736" s="151">
        <f t="shared" si="132"/>
        <v>-4</v>
      </c>
      <c r="AA736" s="151" cm="1">
        <f t="array" ref="AA736">IF($W736=0,0,SUMPRODUCT(--(1=$W$4:$W$1101),--($U736&gt;='C-BaremoVectorial'!$U$4:$U$1101)))</f>
        <v>73</v>
      </c>
      <c r="AB736" s="21"/>
      <c r="AC736" s="21"/>
      <c r="AD736" s="21"/>
    </row>
    <row r="737" spans="1:30" ht="14.5" x14ac:dyDescent="0.35">
      <c r="A737" s="73">
        <f t="shared" si="134"/>
        <v>76</v>
      </c>
      <c r="B737" s="79" t="s">
        <v>8276</v>
      </c>
      <c r="C737" s="79" t="s">
        <v>8244</v>
      </c>
      <c r="D737" s="79" t="s">
        <v>16</v>
      </c>
      <c r="E737" s="79" t="s">
        <v>37</v>
      </c>
      <c r="F737" s="183">
        <v>1</v>
      </c>
      <c r="G737" s="79" t="s">
        <v>8296</v>
      </c>
      <c r="H737" s="78">
        <v>50000</v>
      </c>
      <c r="I737" s="74" cm="1">
        <f t="array" ref="I737">+INDEX('I-Gasificación'!$G$5:$G$1100,MATCH($C737&amp;$D737&amp;$E737&amp;$G737,'I-Gasificación'!$C$5:$C$1100&amp;'I-Gasificación'!$D$5:$D$1100&amp;'I-Gasificación'!$E$5:$E$1100&amp;'I-Gasificación'!$F$5:$F$1100,0))</f>
        <v>1820</v>
      </c>
      <c r="J737" s="112">
        <f>INDEX('I-Baremo_Depósitos_Lapesa'!$C:$C,MATCH($E737,'I-Baremo_Depósitos_Lapesa'!$B:$B,0),1)</f>
        <v>44444</v>
      </c>
      <c r="K737" s="78">
        <f t="shared" si="124"/>
        <v>63491.428571428572</v>
      </c>
      <c r="L737" s="122">
        <f>INDEX('I-Baremo_VA_Lapesa'!$D$5:$K$66,MATCH($E737,'I-Baremo_VA_Lapesa'!$C$5:$C$66,0),MATCH($G737,'I-Baremo_VA_Lapesa'!$D$4:$K$4,0))</f>
        <v>16351</v>
      </c>
      <c r="M737" s="123">
        <f t="shared" si="125"/>
        <v>23358.571428571431</v>
      </c>
      <c r="N737" s="113" cm="1">
        <f t="array" ref="N737">IF(AND($H737&lt;=4800,$I737&lt;=560),0,SUMPRODUCT(--($I737&gt;'I-Baremo_Regulación_Lapesa'!$B$4:$B$8),--($I737&lt;='I-Baremo_Regulación_Lapesa'!$C$4:$C$8),'I-Baremo_Regulación_Lapesa'!$D$4:$D$8))</f>
        <v>1650</v>
      </c>
      <c r="O737" s="78">
        <f t="shared" si="126"/>
        <v>2357.1428571428573</v>
      </c>
      <c r="P737" s="112">
        <f t="shared" si="127"/>
        <v>62445</v>
      </c>
      <c r="Q737" s="74">
        <f t="shared" si="128"/>
        <v>89207.142857142855</v>
      </c>
      <c r="R737" s="113">
        <f>INDEX('I-Baremo_Legalización'!$D$4:$D$100,MATCH($E737,'I-Baremo_Legalización'!$C$4:$C$100,0),1)</f>
        <v>2038.3500000000001</v>
      </c>
      <c r="S737" s="113" cm="1">
        <f t="array" ref="S737">+INDEX('I-Baremo_Acuerdo_Marco'!$F$2:$F$221,MATCH($C737&amp;$E737&amp;$G737,'I-Baremo_Acuerdo_Marco'!$C$2:$C$221&amp;'I-Baremo_Acuerdo_Marco'!$D$2:$D$221&amp;'I-Baremo_Acuerdo_Marco'!$E$2:$E$221,0))</f>
        <v>21545.710999999999</v>
      </c>
      <c r="T737" s="112">
        <f t="shared" si="133"/>
        <v>86029.061000000002</v>
      </c>
      <c r="U737" s="116">
        <f t="shared" si="129"/>
        <v>112791.20385714286</v>
      </c>
      <c r="V737" s="74" t="str">
        <f t="shared" si="130"/>
        <v>AéreoD1820</v>
      </c>
      <c r="W737" s="148">
        <f>+IF(AND($C737='C-Aux_CA'!$C$7,$D737='C-Aux_CA'!$C$5,$I737&gt;='C-Aux_CA'!$C$14,$H737&gt;='C-Aux_CA'!$C$15),1,0)</f>
        <v>1</v>
      </c>
      <c r="X737" s="148">
        <f t="shared" si="131"/>
        <v>1</v>
      </c>
      <c r="Y737" s="151" cm="1">
        <f t="array" ref="Y737">IF(W737=0,0,SUMPRODUCT(--($T737&gt;='C-BaremoVectorial'!$T$4:$T$1101),--(1=$W$4:$W$1101)))</f>
        <v>94</v>
      </c>
      <c r="Z737" s="151">
        <f t="shared" si="132"/>
        <v>-4</v>
      </c>
      <c r="AA737" s="151" cm="1">
        <f t="array" ref="AA737">IF($W737=0,0,SUMPRODUCT(--(1=$W$4:$W$1101),--($U737&gt;='C-BaremoVectorial'!$U$4:$U$1101)))</f>
        <v>98</v>
      </c>
      <c r="AB737" s="21"/>
      <c r="AC737" s="21"/>
      <c r="AD737" s="21"/>
    </row>
    <row r="738" spans="1:30" ht="14.5" x14ac:dyDescent="0.35">
      <c r="A738" s="73">
        <f t="shared" si="134"/>
        <v>77</v>
      </c>
      <c r="B738" s="79" t="s">
        <v>8276</v>
      </c>
      <c r="C738" s="79" t="s">
        <v>8244</v>
      </c>
      <c r="D738" s="79" t="s">
        <v>16</v>
      </c>
      <c r="E738" s="79" t="s">
        <v>38</v>
      </c>
      <c r="F738" s="183">
        <v>1</v>
      </c>
      <c r="G738" s="79" t="s">
        <v>8296</v>
      </c>
      <c r="H738" s="78">
        <v>59000</v>
      </c>
      <c r="I738" s="74" cm="1">
        <f t="array" ref="I738">+INDEX('I-Gasificación'!$G$5:$G$1100,MATCH($C738&amp;$D738&amp;$E738&amp;$G738,'I-Gasificación'!$C$5:$C$1100&amp;'I-Gasificación'!$D$5:$D$1100&amp;'I-Gasificación'!$E$5:$E$1100&amp;'I-Gasificación'!$F$5:$F$1100,0))</f>
        <v>1988</v>
      </c>
      <c r="J738" s="112">
        <f>INDEX('I-Baremo_Depósitos_Lapesa'!$C:$C,MATCH($E738,'I-Baremo_Depósitos_Lapesa'!$B:$B,0),1)</f>
        <v>54246</v>
      </c>
      <c r="K738" s="78">
        <f t="shared" si="124"/>
        <v>77494.285714285725</v>
      </c>
      <c r="L738" s="122">
        <f>INDEX('I-Baremo_VA_Lapesa'!$D$5:$K$66,MATCH($E738,'I-Baremo_VA_Lapesa'!$C$5:$C$66,0),MATCH($G738,'I-Baremo_VA_Lapesa'!$D$4:$K$4,0))</f>
        <v>16351</v>
      </c>
      <c r="M738" s="123">
        <f t="shared" si="125"/>
        <v>23358.571428571431</v>
      </c>
      <c r="N738" s="113" cm="1">
        <f t="array" ref="N738">IF(AND($H738&lt;=4800,$I738&lt;=560),0,SUMPRODUCT(--($I738&gt;'I-Baremo_Regulación_Lapesa'!$B$4:$B$8),--($I738&lt;='I-Baremo_Regulación_Lapesa'!$C$4:$C$8),'I-Baremo_Regulación_Lapesa'!$D$4:$D$8))</f>
        <v>1650</v>
      </c>
      <c r="O738" s="78">
        <f t="shared" si="126"/>
        <v>2357.1428571428573</v>
      </c>
      <c r="P738" s="112">
        <f t="shared" si="127"/>
        <v>72247</v>
      </c>
      <c r="Q738" s="74">
        <f t="shared" si="128"/>
        <v>103210.00000000001</v>
      </c>
      <c r="R738" s="113">
        <f>INDEX('I-Baremo_Legalización'!$D$4:$D$100,MATCH($E738,'I-Baremo_Legalización'!$C$4:$C$100,0),1)</f>
        <v>2038.3500000000001</v>
      </c>
      <c r="S738" s="113" cm="1">
        <f t="array" ref="S738">+INDEX('I-Baremo_Acuerdo_Marco'!$F$2:$F$221,MATCH($C738&amp;$E738&amp;$G738,'I-Baremo_Acuerdo_Marco'!$C$2:$C$221&amp;'I-Baremo_Acuerdo_Marco'!$D$2:$D$221&amp;'I-Baremo_Acuerdo_Marco'!$E$2:$E$221,0))</f>
        <v>23534.510999999999</v>
      </c>
      <c r="T738" s="112">
        <f t="shared" si="133"/>
        <v>97819.861000000004</v>
      </c>
      <c r="U738" s="116">
        <f t="shared" si="129"/>
        <v>128782.86100000002</v>
      </c>
      <c r="V738" s="74" t="str">
        <f t="shared" si="130"/>
        <v>AéreoD1988</v>
      </c>
      <c r="W738" s="148">
        <f>+IF(AND($C738='C-Aux_CA'!$C$7,$D738='C-Aux_CA'!$C$5,$I738&gt;='C-Aux_CA'!$C$14,$H738&gt;='C-Aux_CA'!$C$15),1,0)</f>
        <v>1</v>
      </c>
      <c r="X738" s="148">
        <f t="shared" si="131"/>
        <v>1</v>
      </c>
      <c r="Y738" s="151" cm="1">
        <f t="array" ref="Y738">IF(W738=0,0,SUMPRODUCT(--($T738&gt;='C-BaremoVectorial'!$T$4:$T$1101),--(1=$W$4:$W$1101)))</f>
        <v>120</v>
      </c>
      <c r="Z738" s="151">
        <f t="shared" si="132"/>
        <v>0</v>
      </c>
      <c r="AA738" s="151" cm="1">
        <f t="array" ref="AA738">IF($W738=0,0,SUMPRODUCT(--(1=$W$4:$W$1101),--($U738&gt;='C-BaremoVectorial'!$U$4:$U$1101)))</f>
        <v>120</v>
      </c>
      <c r="AB738" s="21"/>
      <c r="AC738" s="21"/>
      <c r="AD738" s="21"/>
    </row>
    <row r="739" spans="1:30" ht="14.5" x14ac:dyDescent="0.35">
      <c r="A739" s="73">
        <f t="shared" si="134"/>
        <v>78</v>
      </c>
      <c r="B739" s="79" t="s">
        <v>8276</v>
      </c>
      <c r="C739" s="79" t="s">
        <v>8244</v>
      </c>
      <c r="D739" s="79" t="s">
        <v>16</v>
      </c>
      <c r="E739" s="79" t="s">
        <v>39</v>
      </c>
      <c r="F739" s="183">
        <v>1</v>
      </c>
      <c r="G739" s="79" t="s">
        <v>8296</v>
      </c>
      <c r="H739" s="78">
        <v>50000</v>
      </c>
      <c r="I739" s="74" cm="1">
        <f t="array" ref="I739">+INDEX('I-Gasificación'!$G$5:$G$1100,MATCH($C739&amp;$D739&amp;$E739&amp;$G739,'I-Gasificación'!$C$5:$C$1100&amp;'I-Gasificación'!$D$5:$D$1100&amp;'I-Gasificación'!$E$5:$E$1100&amp;'I-Gasificación'!$F$5:$F$1100,0))</f>
        <v>1750</v>
      </c>
      <c r="J739" s="112">
        <f>INDEX('I-Baremo_Depósitos_Lapesa'!$C:$C,MATCH($E739,'I-Baremo_Depósitos_Lapesa'!$B:$B,0),1)</f>
        <v>45432</v>
      </c>
      <c r="K739" s="78">
        <f t="shared" si="124"/>
        <v>64902.857142857145</v>
      </c>
      <c r="L739" s="122">
        <f>INDEX('I-Baremo_VA_Lapesa'!$D$5:$K$66,MATCH($E739,'I-Baremo_VA_Lapesa'!$C$5:$C$66,0),MATCH($G739,'I-Baremo_VA_Lapesa'!$D$4:$K$4,0))</f>
        <v>16351</v>
      </c>
      <c r="M739" s="123">
        <f t="shared" si="125"/>
        <v>23358.571428571431</v>
      </c>
      <c r="N739" s="113" cm="1">
        <f t="array" ref="N739">IF(AND($H739&lt;=4800,$I739&lt;=560),0,SUMPRODUCT(--($I739&gt;'I-Baremo_Regulación_Lapesa'!$B$4:$B$8),--($I739&lt;='I-Baremo_Regulación_Lapesa'!$C$4:$C$8),'I-Baremo_Regulación_Lapesa'!$D$4:$D$8))</f>
        <v>1650</v>
      </c>
      <c r="O739" s="78">
        <f t="shared" si="126"/>
        <v>2357.1428571428573</v>
      </c>
      <c r="P739" s="112">
        <f t="shared" si="127"/>
        <v>63433</v>
      </c>
      <c r="Q739" s="74">
        <f t="shared" si="128"/>
        <v>90618.571428571435</v>
      </c>
      <c r="R739" s="113">
        <f>INDEX('I-Baremo_Legalización'!$D$4:$D$100,MATCH($E739,'I-Baremo_Legalización'!$C$4:$C$100,0),1)</f>
        <v>2038.3500000000001</v>
      </c>
      <c r="S739" s="113" cm="1">
        <f t="array" ref="S739">+INDEX('I-Baremo_Acuerdo_Marco'!$F$2:$F$221,MATCH($C739&amp;$E739&amp;$G739,'I-Baremo_Acuerdo_Marco'!$C$2:$C$221&amp;'I-Baremo_Acuerdo_Marco'!$D$2:$D$221&amp;'I-Baremo_Acuerdo_Marco'!$E$2:$E$221,0))</f>
        <v>22913.010999999999</v>
      </c>
      <c r="T739" s="112">
        <f t="shared" si="133"/>
        <v>88384.361000000004</v>
      </c>
      <c r="U739" s="116">
        <f t="shared" si="129"/>
        <v>115569.93242857144</v>
      </c>
      <c r="V739" s="74" t="str">
        <f t="shared" si="130"/>
        <v>AéreoD1750</v>
      </c>
      <c r="W739" s="148">
        <f>+IF(AND($C739='C-Aux_CA'!$C$7,$D739='C-Aux_CA'!$C$5,$I739&gt;='C-Aux_CA'!$C$14,$H739&gt;='C-Aux_CA'!$C$15),1,0)</f>
        <v>1</v>
      </c>
      <c r="X739" s="148">
        <f t="shared" si="131"/>
        <v>1</v>
      </c>
      <c r="Y739" s="151" cm="1">
        <f t="array" ref="Y739">IF(W739=0,0,SUMPRODUCT(--($T739&gt;='C-BaremoVectorial'!$T$4:$T$1101),--(1=$W$4:$W$1101)))</f>
        <v>99</v>
      </c>
      <c r="Z739" s="151">
        <f t="shared" si="132"/>
        <v>-1</v>
      </c>
      <c r="AA739" s="151" cm="1">
        <f t="array" ref="AA739">IF($W739=0,0,SUMPRODUCT(--(1=$W$4:$W$1101),--($U739&gt;='C-BaremoVectorial'!$U$4:$U$1101)))</f>
        <v>100</v>
      </c>
      <c r="AB739" s="21"/>
      <c r="AC739" s="21"/>
      <c r="AD739" s="21"/>
    </row>
    <row r="740" spans="1:30" ht="14.5" x14ac:dyDescent="0.35">
      <c r="A740" s="73">
        <f t="shared" si="134"/>
        <v>79</v>
      </c>
      <c r="B740" s="79" t="s">
        <v>8276</v>
      </c>
      <c r="C740" s="79" t="s">
        <v>8244</v>
      </c>
      <c r="D740" s="79" t="s">
        <v>16</v>
      </c>
      <c r="E740" s="79" t="s">
        <v>40</v>
      </c>
      <c r="F740" s="183">
        <v>1</v>
      </c>
      <c r="G740" s="79" t="s">
        <v>8296</v>
      </c>
      <c r="H740" s="78">
        <v>69000</v>
      </c>
      <c r="I740" s="74" cm="1">
        <f t="array" ref="I740">+INDEX('I-Gasificación'!$G$5:$G$1100,MATCH($C740&amp;$D740&amp;$E740&amp;$G740,'I-Gasificación'!$C$5:$C$1100&amp;'I-Gasificación'!$D$5:$D$1100&amp;'I-Gasificación'!$E$5:$E$1100&amp;'I-Gasificación'!$F$5:$F$1100,0))</f>
        <v>2156</v>
      </c>
      <c r="J740" s="112">
        <f>INDEX('I-Baremo_Depósitos_Lapesa'!$C:$C,MATCH($E740,'I-Baremo_Depósitos_Lapesa'!$B:$B,0),1)</f>
        <v>67147</v>
      </c>
      <c r="K740" s="78">
        <f t="shared" si="124"/>
        <v>95924.285714285725</v>
      </c>
      <c r="L740" s="122">
        <f>INDEX('I-Baremo_VA_Lapesa'!$D$5:$K$66,MATCH($E740,'I-Baremo_VA_Lapesa'!$C$5:$C$66,0),MATCH($G740,'I-Baremo_VA_Lapesa'!$D$4:$K$4,0))</f>
        <v>16351</v>
      </c>
      <c r="M740" s="123">
        <f t="shared" si="125"/>
        <v>23358.571428571431</v>
      </c>
      <c r="N740" s="113" cm="1">
        <f t="array" ref="N740">IF(AND($H740&lt;=4800,$I740&lt;=560),0,SUMPRODUCT(--($I740&gt;'I-Baremo_Regulación_Lapesa'!$B$4:$B$8),--($I740&lt;='I-Baremo_Regulación_Lapesa'!$C$4:$C$8),'I-Baremo_Regulación_Lapesa'!$D$4:$D$8))</f>
        <v>1760</v>
      </c>
      <c r="O740" s="78">
        <f t="shared" si="126"/>
        <v>2514.2857142857142</v>
      </c>
      <c r="P740" s="112">
        <f t="shared" si="127"/>
        <v>85258</v>
      </c>
      <c r="Q740" s="74">
        <f t="shared" si="128"/>
        <v>121797.14285714287</v>
      </c>
      <c r="R740" s="113">
        <f>INDEX('I-Baremo_Legalización'!$D$4:$D$100,MATCH($E740,'I-Baremo_Legalización'!$C$4:$C$100,0),1)</f>
        <v>3215.3500000000004</v>
      </c>
      <c r="S740" s="113" cm="1">
        <f t="array" ref="S740">+INDEX('I-Baremo_Acuerdo_Marco'!$F$2:$F$221,MATCH($C740&amp;$E740&amp;$G740,'I-Baremo_Acuerdo_Marco'!$C$2:$C$221&amp;'I-Baremo_Acuerdo_Marco'!$D$2:$D$221&amp;'I-Baremo_Acuerdo_Marco'!$E$2:$E$221,0))</f>
        <v>24013.010999999999</v>
      </c>
      <c r="T740" s="112">
        <f t="shared" si="133"/>
        <v>112486.361</v>
      </c>
      <c r="U740" s="116">
        <f t="shared" si="129"/>
        <v>149025.50385714287</v>
      </c>
      <c r="V740" s="74" t="str">
        <f t="shared" si="130"/>
        <v>AéreoD2156</v>
      </c>
      <c r="W740" s="148">
        <f>+IF(AND($C740='C-Aux_CA'!$C$7,$D740='C-Aux_CA'!$C$5,$I740&gt;='C-Aux_CA'!$C$14,$H740&gt;='C-Aux_CA'!$C$15),1,0)</f>
        <v>1</v>
      </c>
      <c r="X740" s="148">
        <f t="shared" si="131"/>
        <v>1</v>
      </c>
      <c r="Y740" s="151" cm="1">
        <f t="array" ref="Y740">IF(W740=0,0,SUMPRODUCT(--($T740&gt;='C-BaremoVectorial'!$T$4:$T$1101),--(1=$W$4:$W$1101)))</f>
        <v>138</v>
      </c>
      <c r="Z740" s="151">
        <f t="shared" si="132"/>
        <v>-1</v>
      </c>
      <c r="AA740" s="151" cm="1">
        <f t="array" ref="AA740">IF($W740=0,0,SUMPRODUCT(--(1=$W$4:$W$1101),--($U740&gt;='C-BaremoVectorial'!$U$4:$U$1101)))</f>
        <v>139</v>
      </c>
      <c r="AB740" s="21"/>
      <c r="AC740" s="21"/>
      <c r="AD740" s="21"/>
    </row>
    <row r="741" spans="1:30" ht="14.5" x14ac:dyDescent="0.35">
      <c r="A741" s="73">
        <f t="shared" si="134"/>
        <v>80</v>
      </c>
      <c r="B741" s="79" t="s">
        <v>8277</v>
      </c>
      <c r="C741" s="79" t="s">
        <v>8244</v>
      </c>
      <c r="D741" s="79" t="s">
        <v>16</v>
      </c>
      <c r="E741" s="79" t="s">
        <v>41</v>
      </c>
      <c r="F741" s="183">
        <v>2</v>
      </c>
      <c r="G741" s="79" t="s">
        <v>8299</v>
      </c>
      <c r="H741" s="78">
        <f>2*13000</f>
        <v>26000</v>
      </c>
      <c r="I741" s="74" cm="1">
        <f t="array" ref="I741">+INDEX('I-Gasificación'!$G$5:$G$1100,MATCH($C741&amp;$D741&amp;$E741&amp;$G741,'I-Gasificación'!$C$5:$C$1100&amp;'I-Gasificación'!$D$5:$D$1100&amp;'I-Gasificación'!$E$5:$E$1100&amp;'I-Gasificación'!$F$5:$F$1100,0))</f>
        <v>2576</v>
      </c>
      <c r="J741" s="112">
        <f>INDEX('I-Baremo_Depósitos_Lapesa'!$C:$C,MATCH($E741,'I-Baremo_Depósitos_Lapesa'!$B:$B,0),1)</f>
        <v>21020</v>
      </c>
      <c r="K741" s="78">
        <f t="shared" si="124"/>
        <v>30028.571428571431</v>
      </c>
      <c r="L741" s="122">
        <f>INDEX('I-Baremo_VA_Lapesa'!$D$5:$K$66,MATCH($E741,'I-Baremo_VA_Lapesa'!$C$5:$C$66,0),MATCH($G741,'I-Baremo_VA_Lapesa'!$D$4:$K$4,0))</f>
        <v>32702</v>
      </c>
      <c r="M741" s="123">
        <f t="shared" si="125"/>
        <v>46717.142857142862</v>
      </c>
      <c r="N741" s="113" cm="1">
        <f t="array" ref="N741">IF(AND($H741&lt;=4800,$I741&lt;=560),0,SUMPRODUCT(--($I741&gt;'I-Baremo_Regulación_Lapesa'!$B$4:$B$8),--($I741&lt;='I-Baremo_Regulación_Lapesa'!$C$4:$C$8),'I-Baremo_Regulación_Lapesa'!$D$4:$D$8))</f>
        <v>1760</v>
      </c>
      <c r="O741" s="78">
        <f t="shared" si="126"/>
        <v>2514.2857142857142</v>
      </c>
      <c r="P741" s="112">
        <f t="shared" si="127"/>
        <v>55482</v>
      </c>
      <c r="Q741" s="74">
        <f t="shared" si="128"/>
        <v>79260</v>
      </c>
      <c r="R741" s="113">
        <f>INDEX('I-Baremo_Legalización'!$D$4:$D$100,MATCH($E741,'I-Baremo_Legalización'!$C$4:$C$100,0),1)</f>
        <v>2038.3500000000001</v>
      </c>
      <c r="S741" s="113" cm="1">
        <f t="array" ref="S741">+INDEX('I-Baremo_Acuerdo_Marco'!$F$2:$F$221,MATCH($C741&amp;$E741&amp;$G741,'I-Baremo_Acuerdo_Marco'!$C$2:$C$221&amp;'I-Baremo_Acuerdo_Marco'!$D$2:$D$221&amp;'I-Baremo_Acuerdo_Marco'!$E$2:$E$221,0))</f>
        <v>20909.911</v>
      </c>
      <c r="T741" s="112">
        <f t="shared" si="133"/>
        <v>78430.260999999999</v>
      </c>
      <c r="U741" s="116">
        <f t="shared" si="129"/>
        <v>102208.261</v>
      </c>
      <c r="V741" s="74" t="str">
        <f t="shared" si="130"/>
        <v>AéreoD2576</v>
      </c>
      <c r="W741" s="148">
        <f>+IF(AND($C741='C-Aux_CA'!$C$7,$D741='C-Aux_CA'!$C$5,$I741&gt;='C-Aux_CA'!$C$14,$H741&gt;='C-Aux_CA'!$C$15),1,0)</f>
        <v>1</v>
      </c>
      <c r="X741" s="148">
        <f t="shared" si="131"/>
        <v>1</v>
      </c>
      <c r="Y741" s="151" cm="1">
        <f t="array" ref="Y741">IF(W741=0,0,SUMPRODUCT(--($T741&gt;='C-BaremoVectorial'!$T$4:$T$1101),--(1=$W$4:$W$1101)))</f>
        <v>78</v>
      </c>
      <c r="Z741" s="151">
        <f t="shared" si="132"/>
        <v>-3</v>
      </c>
      <c r="AA741" s="151" cm="1">
        <f t="array" ref="AA741">IF($W741=0,0,SUMPRODUCT(--(1=$W$4:$W$1101),--($U741&gt;='C-BaremoVectorial'!$U$4:$U$1101)))</f>
        <v>81</v>
      </c>
      <c r="AB741" s="21"/>
      <c r="AC741" s="21"/>
      <c r="AD741" s="21"/>
    </row>
    <row r="742" spans="1:30" ht="14.5" x14ac:dyDescent="0.35">
      <c r="A742" s="73">
        <f t="shared" si="134"/>
        <v>81</v>
      </c>
      <c r="B742" s="79" t="s">
        <v>8277</v>
      </c>
      <c r="C742" s="79" t="s">
        <v>8244</v>
      </c>
      <c r="D742" s="79" t="s">
        <v>16</v>
      </c>
      <c r="E742" s="79" t="s">
        <v>42</v>
      </c>
      <c r="F742" s="183">
        <v>2</v>
      </c>
      <c r="G742" s="79" t="s">
        <v>8299</v>
      </c>
      <c r="H742" s="78">
        <f>2*16000</f>
        <v>32000</v>
      </c>
      <c r="I742" s="74" cm="1">
        <f t="array" ref="I742">+INDEX('I-Gasificación'!$G$5:$G$1100,MATCH($C742&amp;$D742&amp;$E742&amp;$G742,'I-Gasificación'!$C$5:$C$1100&amp;'I-Gasificación'!$D$5:$D$1100&amp;'I-Gasificación'!$E$5:$E$1100&amp;'I-Gasificación'!$F$5:$F$1100,0))</f>
        <v>2716</v>
      </c>
      <c r="J742" s="112">
        <f>INDEX('I-Baremo_Depósitos_Lapesa'!$C:$C,MATCH($E742,'I-Baremo_Depósitos_Lapesa'!$B:$B,0),1)</f>
        <v>25584</v>
      </c>
      <c r="K742" s="78">
        <f t="shared" si="124"/>
        <v>36548.571428571428</v>
      </c>
      <c r="L742" s="122">
        <f>INDEX('I-Baremo_VA_Lapesa'!$D$5:$K$66,MATCH($E742,'I-Baremo_VA_Lapesa'!$C$5:$C$66,0),MATCH($G742,'I-Baremo_VA_Lapesa'!$D$4:$K$4,0))</f>
        <v>32702</v>
      </c>
      <c r="M742" s="123">
        <f t="shared" si="125"/>
        <v>46717.142857142862</v>
      </c>
      <c r="N742" s="113" cm="1">
        <f t="array" ref="N742">IF(AND($H742&lt;=4800,$I742&lt;=560),0,SUMPRODUCT(--($I742&gt;'I-Baremo_Regulación_Lapesa'!$B$4:$B$8),--($I742&lt;='I-Baremo_Regulación_Lapesa'!$C$4:$C$8),'I-Baremo_Regulación_Lapesa'!$D$4:$D$8))</f>
        <v>1760</v>
      </c>
      <c r="O742" s="78">
        <f t="shared" si="126"/>
        <v>2514.2857142857142</v>
      </c>
      <c r="P742" s="112">
        <f t="shared" si="127"/>
        <v>60046</v>
      </c>
      <c r="Q742" s="74">
        <f t="shared" si="128"/>
        <v>85780</v>
      </c>
      <c r="R742" s="113">
        <f>INDEX('I-Baremo_Legalización'!$D$4:$D$100,MATCH($E742,'I-Baremo_Legalización'!$C$4:$C$100,0),1)</f>
        <v>2038.3500000000001</v>
      </c>
      <c r="S742" s="113" cm="1">
        <f t="array" ref="S742">+INDEX('I-Baremo_Acuerdo_Marco'!$F$2:$F$221,MATCH($C742&amp;$E742&amp;$G742,'I-Baremo_Acuerdo_Marco'!$C$2:$C$221&amp;'I-Baremo_Acuerdo_Marco'!$D$2:$D$221&amp;'I-Baremo_Acuerdo_Marco'!$E$2:$E$221,0))</f>
        <v>22095.710999999999</v>
      </c>
      <c r="T742" s="112">
        <f t="shared" si="133"/>
        <v>84180.061000000002</v>
      </c>
      <c r="U742" s="116">
        <f t="shared" si="129"/>
        <v>109914.061</v>
      </c>
      <c r="V742" s="74" t="str">
        <f t="shared" si="130"/>
        <v>AéreoD2716</v>
      </c>
      <c r="W742" s="148">
        <f>+IF(AND($C742='C-Aux_CA'!$C$7,$D742='C-Aux_CA'!$C$5,$I742&gt;='C-Aux_CA'!$C$14,$H742&gt;='C-Aux_CA'!$C$15),1,0)</f>
        <v>1</v>
      </c>
      <c r="X742" s="148">
        <f t="shared" si="131"/>
        <v>1</v>
      </c>
      <c r="Y742" s="151" cm="1">
        <f t="array" ref="Y742">IF(W742=0,0,SUMPRODUCT(--($T742&gt;='C-BaremoVectorial'!$T$4:$T$1101),--(1=$W$4:$W$1101)))</f>
        <v>91</v>
      </c>
      <c r="Z742" s="151">
        <f t="shared" si="132"/>
        <v>-1</v>
      </c>
      <c r="AA742" s="151" cm="1">
        <f t="array" ref="AA742">IF($W742=0,0,SUMPRODUCT(--(1=$W$4:$W$1101),--($U742&gt;='C-BaremoVectorial'!$U$4:$U$1101)))</f>
        <v>92</v>
      </c>
      <c r="AB742" s="21"/>
      <c r="AC742" s="21"/>
      <c r="AD742" s="21"/>
    </row>
    <row r="743" spans="1:30" ht="14.5" x14ac:dyDescent="0.35">
      <c r="A743" s="73">
        <f t="shared" si="134"/>
        <v>82</v>
      </c>
      <c r="B743" s="79" t="s">
        <v>8277</v>
      </c>
      <c r="C743" s="79" t="s">
        <v>8244</v>
      </c>
      <c r="D743" s="79" t="s">
        <v>16</v>
      </c>
      <c r="E743" s="79" t="s">
        <v>43</v>
      </c>
      <c r="F743" s="183">
        <v>2</v>
      </c>
      <c r="G743" s="79" t="s">
        <v>8299</v>
      </c>
      <c r="H743" s="78">
        <f>2*19000</f>
        <v>38000</v>
      </c>
      <c r="I743" s="74" cm="1">
        <f t="array" ref="I743">+INDEX('I-Gasificación'!$G$5:$G$1100,MATCH($C743&amp;$D743&amp;$E743&amp;$G743,'I-Gasificación'!$C$5:$C$1100&amp;'I-Gasificación'!$D$5:$D$1100&amp;'I-Gasificación'!$E$5:$E$1100&amp;'I-Gasificación'!$F$5:$F$1100,0))</f>
        <v>2856</v>
      </c>
      <c r="J743" s="112">
        <f>INDEX('I-Baremo_Depósitos_Lapesa'!$C:$C,MATCH($E743,'I-Baremo_Depósitos_Lapesa'!$B:$B,0),1)</f>
        <v>27832</v>
      </c>
      <c r="K743" s="78">
        <f t="shared" si="124"/>
        <v>39760</v>
      </c>
      <c r="L743" s="122">
        <f>INDEX('I-Baremo_VA_Lapesa'!$D$5:$K$66,MATCH($E743,'I-Baremo_VA_Lapesa'!$C$5:$C$66,0),MATCH($G743,'I-Baremo_VA_Lapesa'!$D$4:$K$4,0))</f>
        <v>32702</v>
      </c>
      <c r="M743" s="123">
        <f t="shared" si="125"/>
        <v>46717.142857142862</v>
      </c>
      <c r="N743" s="113" cm="1">
        <f t="array" ref="N743">IF(AND($H743&lt;=4800,$I743&lt;=560),0,SUMPRODUCT(--($I743&gt;'I-Baremo_Regulación_Lapesa'!$B$4:$B$8),--($I743&lt;='I-Baremo_Regulación_Lapesa'!$C$4:$C$8),'I-Baremo_Regulación_Lapesa'!$D$4:$D$8))</f>
        <v>1760</v>
      </c>
      <c r="O743" s="78">
        <f t="shared" si="126"/>
        <v>2514.2857142857142</v>
      </c>
      <c r="P743" s="112">
        <f t="shared" si="127"/>
        <v>62294</v>
      </c>
      <c r="Q743" s="74">
        <f t="shared" si="128"/>
        <v>88991.42857142858</v>
      </c>
      <c r="R743" s="113">
        <f>INDEX('I-Baremo_Legalización'!$D$4:$D$100,MATCH($E743,'I-Baremo_Legalización'!$C$4:$C$100,0),1)</f>
        <v>2038.3500000000001</v>
      </c>
      <c r="S743" s="113" cm="1">
        <f t="array" ref="S743">+INDEX('I-Baremo_Acuerdo_Marco'!$F$2:$F$221,MATCH($C743&amp;$E743&amp;$G743,'I-Baremo_Acuerdo_Marco'!$C$2:$C$221&amp;'I-Baremo_Acuerdo_Marco'!$D$2:$D$221&amp;'I-Baremo_Acuerdo_Marco'!$E$2:$E$221,0))</f>
        <v>25017.311000000002</v>
      </c>
      <c r="T743" s="112">
        <f t="shared" si="133"/>
        <v>89349.660999999993</v>
      </c>
      <c r="U743" s="116">
        <f t="shared" si="129"/>
        <v>116047.08957142859</v>
      </c>
      <c r="V743" s="74" t="str">
        <f t="shared" si="130"/>
        <v>AéreoD2856</v>
      </c>
      <c r="W743" s="148">
        <f>+IF(AND($C743='C-Aux_CA'!$C$7,$D743='C-Aux_CA'!$C$5,$I743&gt;='C-Aux_CA'!$C$14,$H743&gt;='C-Aux_CA'!$C$15),1,0)</f>
        <v>1</v>
      </c>
      <c r="X743" s="148">
        <f t="shared" si="131"/>
        <v>1</v>
      </c>
      <c r="Y743" s="151" cm="1">
        <f t="array" ref="Y743">IF(W743=0,0,SUMPRODUCT(--($T743&gt;='C-BaremoVectorial'!$T$4:$T$1101),--(1=$W$4:$W$1101)))</f>
        <v>101</v>
      </c>
      <c r="Z743" s="151">
        <f t="shared" si="132"/>
        <v>0</v>
      </c>
      <c r="AA743" s="151" cm="1">
        <f t="array" ref="AA743">IF($W743=0,0,SUMPRODUCT(--(1=$W$4:$W$1101),--($U743&gt;='C-BaremoVectorial'!$U$4:$U$1101)))</f>
        <v>101</v>
      </c>
      <c r="AB743" s="21"/>
      <c r="AC743" s="21"/>
      <c r="AD743" s="21"/>
    </row>
    <row r="744" spans="1:30" ht="14.5" x14ac:dyDescent="0.35">
      <c r="A744" s="73">
        <f t="shared" si="134"/>
        <v>83</v>
      </c>
      <c r="B744" s="79" t="s">
        <v>8277</v>
      </c>
      <c r="C744" s="79" t="s">
        <v>8244</v>
      </c>
      <c r="D744" s="79" t="s">
        <v>16</v>
      </c>
      <c r="E744" s="79" t="s">
        <v>44</v>
      </c>
      <c r="F744" s="183">
        <v>2</v>
      </c>
      <c r="G744" s="79" t="s">
        <v>8299</v>
      </c>
      <c r="H744" s="78">
        <f>2*22000</f>
        <v>44000</v>
      </c>
      <c r="I744" s="74" cm="1">
        <f t="array" ref="I744">+INDEX('I-Gasificación'!$G$5:$G$1100,MATCH($C744&amp;$D744&amp;$E744&amp;$G744,'I-Gasificación'!$C$5:$C$1100&amp;'I-Gasificación'!$D$5:$D$1100&amp;'I-Gasificación'!$E$5:$E$1100&amp;'I-Gasificación'!$F$5:$F$1100,0))</f>
        <v>2996</v>
      </c>
      <c r="J744" s="112">
        <f>INDEX('I-Baremo_Depósitos_Lapesa'!$C:$C,MATCH($E744,'I-Baremo_Depósitos_Lapesa'!$B:$B,0),1)</f>
        <v>35864</v>
      </c>
      <c r="K744" s="78">
        <f t="shared" si="124"/>
        <v>51234.285714285717</v>
      </c>
      <c r="L744" s="122">
        <f>INDEX('I-Baremo_VA_Lapesa'!$D$5:$K$66,MATCH($E744,'I-Baremo_VA_Lapesa'!$C$5:$C$66,0),MATCH($G744,'I-Baremo_VA_Lapesa'!$D$4:$K$4,0))</f>
        <v>32702</v>
      </c>
      <c r="M744" s="123">
        <f t="shared" si="125"/>
        <v>46717.142857142862</v>
      </c>
      <c r="N744" s="113" cm="1">
        <f t="array" ref="N744">IF(AND($H744&lt;=4800,$I744&lt;=560),0,SUMPRODUCT(--($I744&gt;'I-Baremo_Regulación_Lapesa'!$B$4:$B$8),--($I744&lt;='I-Baremo_Regulación_Lapesa'!$C$4:$C$8),'I-Baremo_Regulación_Lapesa'!$D$4:$D$8))</f>
        <v>1760</v>
      </c>
      <c r="O744" s="78">
        <f t="shared" si="126"/>
        <v>2514.2857142857142</v>
      </c>
      <c r="P744" s="112">
        <f t="shared" si="127"/>
        <v>70326</v>
      </c>
      <c r="Q744" s="74">
        <f t="shared" si="128"/>
        <v>100465.71428571429</v>
      </c>
      <c r="R744" s="113">
        <f>INDEX('I-Baremo_Legalización'!$D$4:$D$100,MATCH($E744,'I-Baremo_Legalización'!$C$4:$C$100,0),1)</f>
        <v>2038.3500000000001</v>
      </c>
      <c r="S744" s="113" cm="1">
        <f t="array" ref="S744">+INDEX('I-Baremo_Acuerdo_Marco'!$F$2:$F$221,MATCH($C744&amp;$E744&amp;$G744,'I-Baremo_Acuerdo_Marco'!$C$2:$C$221&amp;'I-Baremo_Acuerdo_Marco'!$D$2:$D$221&amp;'I-Baremo_Acuerdo_Marco'!$E$2:$E$221,0))</f>
        <v>26561.710999999999</v>
      </c>
      <c r="T744" s="112">
        <f t="shared" si="133"/>
        <v>98926.061000000002</v>
      </c>
      <c r="U744" s="116">
        <f t="shared" si="129"/>
        <v>129065.77528571429</v>
      </c>
      <c r="V744" s="74" t="str">
        <f t="shared" si="130"/>
        <v>AéreoD2996</v>
      </c>
      <c r="W744" s="148">
        <f>+IF(AND($C744='C-Aux_CA'!$C$7,$D744='C-Aux_CA'!$C$5,$I744&gt;='C-Aux_CA'!$C$14,$H744&gt;='C-Aux_CA'!$C$15),1,0)</f>
        <v>1</v>
      </c>
      <c r="X744" s="148">
        <f t="shared" si="131"/>
        <v>1</v>
      </c>
      <c r="Y744" s="151" cm="1">
        <f t="array" ref="Y744">IF(W744=0,0,SUMPRODUCT(--($T744&gt;='C-BaremoVectorial'!$T$4:$T$1101),--(1=$W$4:$W$1101)))</f>
        <v>121</v>
      </c>
      <c r="Z744" s="151">
        <f t="shared" si="132"/>
        <v>0</v>
      </c>
      <c r="AA744" s="151" cm="1">
        <f t="array" ref="AA744">IF($W744=0,0,SUMPRODUCT(--(1=$W$4:$W$1101),--($U744&gt;='C-BaremoVectorial'!$U$4:$U$1101)))</f>
        <v>121</v>
      </c>
      <c r="AB744" s="21"/>
      <c r="AC744" s="21"/>
      <c r="AD744" s="21"/>
    </row>
    <row r="745" spans="1:30" ht="14.5" x14ac:dyDescent="0.35">
      <c r="A745" s="73">
        <f t="shared" si="134"/>
        <v>84</v>
      </c>
      <c r="B745" s="79" t="s">
        <v>8277</v>
      </c>
      <c r="C745" s="79" t="s">
        <v>8244</v>
      </c>
      <c r="D745" s="79" t="s">
        <v>16</v>
      </c>
      <c r="E745" s="79" t="s">
        <v>45</v>
      </c>
      <c r="F745" s="183">
        <v>2</v>
      </c>
      <c r="G745" s="79" t="s">
        <v>8299</v>
      </c>
      <c r="H745" s="78">
        <f>2*24000</f>
        <v>48000</v>
      </c>
      <c r="I745" s="74" cm="1">
        <f t="array" ref="I745">+INDEX('I-Gasificación'!$G$5:$G$1100,MATCH($C745&amp;$D745&amp;$E745&amp;$G745,'I-Gasificación'!$C$5:$C$1100&amp;'I-Gasificación'!$D$5:$D$1100&amp;'I-Gasificación'!$E$5:$E$1100&amp;'I-Gasificación'!$F$5:$F$1100,0))</f>
        <v>2968</v>
      </c>
      <c r="J745" s="112">
        <f>INDEX('I-Baremo_Depósitos_Lapesa'!$C:$C,MATCH($E745,'I-Baremo_Depósitos_Lapesa'!$B:$B,0),1)</f>
        <v>40898</v>
      </c>
      <c r="K745" s="78">
        <f t="shared" si="124"/>
        <v>58425.71428571429</v>
      </c>
      <c r="L745" s="122">
        <f>INDEX('I-Baremo_VA_Lapesa'!$D$5:$K$66,MATCH($E745,'I-Baremo_VA_Lapesa'!$C$5:$C$66,0),MATCH($G745,'I-Baremo_VA_Lapesa'!$D$4:$K$4,0))</f>
        <v>32702</v>
      </c>
      <c r="M745" s="123">
        <f t="shared" si="125"/>
        <v>46717.142857142862</v>
      </c>
      <c r="N745" s="113" cm="1">
        <f t="array" ref="N745">IF(AND($H745&lt;=4800,$I745&lt;=560),0,SUMPRODUCT(--($I745&gt;'I-Baremo_Regulación_Lapesa'!$B$4:$B$8),--($I745&lt;='I-Baremo_Regulación_Lapesa'!$C$4:$C$8),'I-Baremo_Regulación_Lapesa'!$D$4:$D$8))</f>
        <v>1760</v>
      </c>
      <c r="O745" s="78">
        <f t="shared" si="126"/>
        <v>2514.2857142857142</v>
      </c>
      <c r="P745" s="112">
        <f t="shared" si="127"/>
        <v>75360</v>
      </c>
      <c r="Q745" s="74">
        <f t="shared" si="128"/>
        <v>107657.14285714287</v>
      </c>
      <c r="R745" s="113">
        <f>INDEX('I-Baremo_Legalización'!$D$4:$D$100,MATCH($E745,'I-Baremo_Legalización'!$C$4:$C$100,0),1)</f>
        <v>2038.3500000000001</v>
      </c>
      <c r="S745" s="113" cm="1">
        <f t="array" ref="S745">+INDEX('I-Baremo_Acuerdo_Marco'!$F$2:$F$221,MATCH($C745&amp;$E745&amp;$G745,'I-Baremo_Acuerdo_Marco'!$C$2:$C$221&amp;'I-Baremo_Acuerdo_Marco'!$D$2:$D$221&amp;'I-Baremo_Acuerdo_Marco'!$E$2:$E$221,0))</f>
        <v>26935.710999999999</v>
      </c>
      <c r="T745" s="112">
        <f t="shared" si="133"/>
        <v>104334.061</v>
      </c>
      <c r="U745" s="116">
        <f t="shared" si="129"/>
        <v>136631.20385714289</v>
      </c>
      <c r="V745" s="74" t="str">
        <f t="shared" si="130"/>
        <v>AéreoD2968</v>
      </c>
      <c r="W745" s="148">
        <f>+IF(AND($C745='C-Aux_CA'!$C$7,$D745='C-Aux_CA'!$C$5,$I745&gt;='C-Aux_CA'!$C$14,$H745&gt;='C-Aux_CA'!$C$15),1,0)</f>
        <v>1</v>
      </c>
      <c r="X745" s="148">
        <f t="shared" si="131"/>
        <v>1</v>
      </c>
      <c r="Y745" s="151" cm="1">
        <f t="array" ref="Y745">IF(W745=0,0,SUMPRODUCT(--($T745&gt;='C-BaremoVectorial'!$T$4:$T$1101),--(1=$W$4:$W$1101)))</f>
        <v>129</v>
      </c>
      <c r="Z745" s="151">
        <f t="shared" si="132"/>
        <v>0</v>
      </c>
      <c r="AA745" s="151" cm="1">
        <f t="array" ref="AA745">IF($W745=0,0,SUMPRODUCT(--(1=$W$4:$W$1101),--($U745&gt;='C-BaremoVectorial'!$U$4:$U$1101)))</f>
        <v>129</v>
      </c>
      <c r="AB745" s="21"/>
      <c r="AC745" s="21"/>
      <c r="AD745" s="21"/>
    </row>
    <row r="746" spans="1:30" ht="14.5" x14ac:dyDescent="0.35">
      <c r="A746" s="73">
        <f t="shared" si="134"/>
        <v>85</v>
      </c>
      <c r="B746" s="79" t="s">
        <v>8277</v>
      </c>
      <c r="C746" s="79" t="s">
        <v>8244</v>
      </c>
      <c r="D746" s="79" t="s">
        <v>16</v>
      </c>
      <c r="E746" s="79" t="s">
        <v>46</v>
      </c>
      <c r="F746" s="183">
        <v>2</v>
      </c>
      <c r="G746" s="79" t="s">
        <v>8299</v>
      </c>
      <c r="H746" s="78">
        <f>2*29000</f>
        <v>58000</v>
      </c>
      <c r="I746" s="74" cm="1">
        <f t="array" ref="I746">+INDEX('I-Gasificación'!$G$5:$G$1100,MATCH($C746&amp;$D746&amp;$E746&amp;$G746,'I-Gasificación'!$C$5:$C$1100&amp;'I-Gasificación'!$D$5:$D$1100&amp;'I-Gasificación'!$E$5:$E$1100&amp;'I-Gasificación'!$F$5:$F$1100,0))</f>
        <v>3164</v>
      </c>
      <c r="J746" s="112">
        <f>INDEX('I-Baremo_Depósitos_Lapesa'!$C:$C,MATCH($E746,'I-Baremo_Depósitos_Lapesa'!$B:$B,0),1)</f>
        <v>45448</v>
      </c>
      <c r="K746" s="78">
        <f t="shared" si="124"/>
        <v>64925.71428571429</v>
      </c>
      <c r="L746" s="122">
        <f>INDEX('I-Baremo_VA_Lapesa'!$D$5:$K$66,MATCH($E746,'I-Baremo_VA_Lapesa'!$C$5:$C$66,0),MATCH($G746,'I-Baremo_VA_Lapesa'!$D$4:$K$4,0))</f>
        <v>32702</v>
      </c>
      <c r="M746" s="123">
        <f t="shared" si="125"/>
        <v>46717.142857142862</v>
      </c>
      <c r="N746" s="113" cm="1">
        <f t="array" ref="N746">IF(AND($H746&lt;=4800,$I746&lt;=560),0,SUMPRODUCT(--($I746&gt;'I-Baremo_Regulación_Lapesa'!$B$4:$B$8),--($I746&lt;='I-Baremo_Regulación_Lapesa'!$C$4:$C$8),'I-Baremo_Regulación_Lapesa'!$D$4:$D$8))</f>
        <v>1760</v>
      </c>
      <c r="O746" s="78">
        <f t="shared" si="126"/>
        <v>2514.2857142857142</v>
      </c>
      <c r="P746" s="112">
        <f t="shared" si="127"/>
        <v>79910</v>
      </c>
      <c r="Q746" s="74">
        <f t="shared" si="128"/>
        <v>114157.14285714287</v>
      </c>
      <c r="R746" s="113">
        <f>INDEX('I-Baremo_Legalización'!$D$4:$D$100,MATCH($E746,'I-Baremo_Legalización'!$C$4:$C$100,0),1)</f>
        <v>2038.3500000000001</v>
      </c>
      <c r="S746" s="113" cm="1">
        <f t="array" ref="S746">+INDEX('I-Baremo_Acuerdo_Marco'!$F$2:$F$221,MATCH($C746&amp;$E746&amp;$G746,'I-Baremo_Acuerdo_Marco'!$C$2:$C$221&amp;'I-Baremo_Acuerdo_Marco'!$D$2:$D$221&amp;'I-Baremo_Acuerdo_Marco'!$E$2:$E$221,0))</f>
        <v>28306.311000000002</v>
      </c>
      <c r="T746" s="112">
        <f t="shared" si="133"/>
        <v>110254.66100000001</v>
      </c>
      <c r="U746" s="116">
        <f t="shared" si="129"/>
        <v>144501.80385714286</v>
      </c>
      <c r="V746" s="74" t="str">
        <f t="shared" si="130"/>
        <v>AéreoD3164</v>
      </c>
      <c r="W746" s="148">
        <f>+IF(AND($C746='C-Aux_CA'!$C$7,$D746='C-Aux_CA'!$C$5,$I746&gt;='C-Aux_CA'!$C$14,$H746&gt;='C-Aux_CA'!$C$15),1,0)</f>
        <v>1</v>
      </c>
      <c r="X746" s="148">
        <f t="shared" si="131"/>
        <v>1</v>
      </c>
      <c r="Y746" s="151" cm="1">
        <f t="array" ref="Y746">IF(W746=0,0,SUMPRODUCT(--($T746&gt;='C-BaremoVectorial'!$T$4:$T$1101),--(1=$W$4:$W$1101)))</f>
        <v>134</v>
      </c>
      <c r="Z746" s="151">
        <f t="shared" si="132"/>
        <v>-1</v>
      </c>
      <c r="AA746" s="151" cm="1">
        <f t="array" ref="AA746">IF($W746=0,0,SUMPRODUCT(--(1=$W$4:$W$1101),--($U746&gt;='C-BaremoVectorial'!$U$4:$U$1101)))</f>
        <v>135</v>
      </c>
      <c r="AB746" s="21"/>
      <c r="AC746" s="21"/>
      <c r="AD746" s="21"/>
    </row>
    <row r="747" spans="1:30" ht="14.5" x14ac:dyDescent="0.35">
      <c r="A747" s="73">
        <f t="shared" si="134"/>
        <v>86</v>
      </c>
      <c r="B747" s="79" t="s">
        <v>8277</v>
      </c>
      <c r="C747" s="79" t="s">
        <v>8244</v>
      </c>
      <c r="D747" s="79" t="s">
        <v>16</v>
      </c>
      <c r="E747" s="79" t="s">
        <v>47</v>
      </c>
      <c r="F747" s="183">
        <v>2</v>
      </c>
      <c r="G747" s="79" t="s">
        <v>8299</v>
      </c>
      <c r="H747" s="78">
        <f>2*34000</f>
        <v>68000</v>
      </c>
      <c r="I747" s="74" cm="1">
        <f t="array" ref="I747">+INDEX('I-Gasificación'!$G$5:$G$1100,MATCH($C747&amp;$D747&amp;$E747&amp;$G747,'I-Gasificación'!$C$5:$C$1100&amp;'I-Gasificación'!$D$5:$D$1100&amp;'I-Gasificación'!$E$5:$E$1100&amp;'I-Gasificación'!$F$5:$F$1100,0))</f>
        <v>3360</v>
      </c>
      <c r="J747" s="112">
        <f>INDEX('I-Baremo_Depósitos_Lapesa'!$C:$C,MATCH($E747,'I-Baremo_Depósitos_Lapesa'!$B:$B,0),1)</f>
        <v>50478</v>
      </c>
      <c r="K747" s="78">
        <f t="shared" si="124"/>
        <v>72111.42857142858</v>
      </c>
      <c r="L747" s="122">
        <f>INDEX('I-Baremo_VA_Lapesa'!$D$5:$K$66,MATCH($E747,'I-Baremo_VA_Lapesa'!$C$5:$C$66,0),MATCH($G747,'I-Baremo_VA_Lapesa'!$D$4:$K$4,0))</f>
        <v>32702</v>
      </c>
      <c r="M747" s="123">
        <f t="shared" si="125"/>
        <v>46717.142857142862</v>
      </c>
      <c r="N747" s="113" cm="1">
        <f t="array" ref="N747">IF(AND($H747&lt;=4800,$I747&lt;=560),0,SUMPRODUCT(--($I747&gt;'I-Baremo_Regulación_Lapesa'!$B$4:$B$8),--($I747&lt;='I-Baremo_Regulación_Lapesa'!$C$4:$C$8),'I-Baremo_Regulación_Lapesa'!$D$4:$D$8))</f>
        <v>1760</v>
      </c>
      <c r="O747" s="78">
        <f t="shared" si="126"/>
        <v>2514.2857142857142</v>
      </c>
      <c r="P747" s="112">
        <f t="shared" si="127"/>
        <v>84940</v>
      </c>
      <c r="Q747" s="74">
        <f t="shared" si="128"/>
        <v>121342.85714285716</v>
      </c>
      <c r="R747" s="113">
        <f>INDEX('I-Baremo_Legalización'!$D$4:$D$100,MATCH($E747,'I-Baremo_Legalización'!$C$4:$C$100,0),1)</f>
        <v>3215.3500000000004</v>
      </c>
      <c r="S747" s="113" cm="1">
        <f t="array" ref="S747">+INDEX('I-Baremo_Acuerdo_Marco'!$F$2:$F$221,MATCH($C747&amp;$E747&amp;$G747,'I-Baremo_Acuerdo_Marco'!$C$2:$C$221&amp;'I-Baremo_Acuerdo_Marco'!$D$2:$D$221&amp;'I-Baremo_Acuerdo_Marco'!$E$2:$E$221,0))</f>
        <v>36895.331000000006</v>
      </c>
      <c r="T747" s="112">
        <f t="shared" si="133"/>
        <v>125050.68100000001</v>
      </c>
      <c r="U747" s="116">
        <f t="shared" si="129"/>
        <v>161453.53814285717</v>
      </c>
      <c r="V747" s="74" t="str">
        <f t="shared" si="130"/>
        <v>AéreoD3360</v>
      </c>
      <c r="W747" s="148">
        <f>+IF(AND($C747='C-Aux_CA'!$C$7,$D747='C-Aux_CA'!$C$5,$I747&gt;='C-Aux_CA'!$C$14,$H747&gt;='C-Aux_CA'!$C$15),1,0)</f>
        <v>1</v>
      </c>
      <c r="X747" s="148">
        <f t="shared" si="131"/>
        <v>1</v>
      </c>
      <c r="Y747" s="151" cm="1">
        <f t="array" ref="Y747">IF(W747=0,0,SUMPRODUCT(--($T747&gt;='C-BaremoVectorial'!$T$4:$T$1101),--(1=$W$4:$W$1101)))</f>
        <v>150</v>
      </c>
      <c r="Z747" s="151">
        <f t="shared" si="132"/>
        <v>1</v>
      </c>
      <c r="AA747" s="151" cm="1">
        <f t="array" ref="AA747">IF($W747=0,0,SUMPRODUCT(--(1=$W$4:$W$1101),--($U747&gt;='C-BaremoVectorial'!$U$4:$U$1101)))</f>
        <v>149</v>
      </c>
      <c r="AB747" s="21"/>
      <c r="AC747" s="21"/>
      <c r="AD747" s="21"/>
    </row>
    <row r="748" spans="1:30" ht="14.5" x14ac:dyDescent="0.35">
      <c r="A748" s="73">
        <f t="shared" si="134"/>
        <v>87</v>
      </c>
      <c r="B748" s="79" t="s">
        <v>8277</v>
      </c>
      <c r="C748" s="79" t="s">
        <v>8244</v>
      </c>
      <c r="D748" s="79" t="s">
        <v>16</v>
      </c>
      <c r="E748" s="79" t="s">
        <v>48</v>
      </c>
      <c r="F748" s="183">
        <v>2</v>
      </c>
      <c r="G748" s="79" t="s">
        <v>8299</v>
      </c>
      <c r="H748" s="78">
        <f>2*33000</f>
        <v>66000</v>
      </c>
      <c r="I748" s="74" cm="1">
        <f t="array" ref="I748">+INDEX('I-Gasificación'!$G$5:$G$1100,MATCH($C748&amp;$D748&amp;$E748&amp;$G748,'I-Gasificación'!$C$5:$C$1100&amp;'I-Gasificación'!$D$5:$D$1100&amp;'I-Gasificación'!$E$5:$E$1100&amp;'I-Gasificación'!$F$5:$F$1100,0))</f>
        <v>3080</v>
      </c>
      <c r="J748" s="112">
        <f>INDEX('I-Baremo_Depósitos_Lapesa'!$C:$C,MATCH($E748,'I-Baremo_Depósitos_Lapesa'!$B:$B,0),1)</f>
        <v>67416</v>
      </c>
      <c r="K748" s="78">
        <f t="shared" si="124"/>
        <v>96308.571428571435</v>
      </c>
      <c r="L748" s="122">
        <f>INDEX('I-Baremo_VA_Lapesa'!$D$5:$K$66,MATCH($E748,'I-Baremo_VA_Lapesa'!$C$5:$C$66,0),MATCH($G748,'I-Baremo_VA_Lapesa'!$D$4:$K$4,0))</f>
        <v>32702</v>
      </c>
      <c r="M748" s="123">
        <f t="shared" si="125"/>
        <v>46717.142857142862</v>
      </c>
      <c r="N748" s="113" cm="1">
        <f t="array" ref="N748">IF(AND($H748&lt;=4800,$I748&lt;=560),0,SUMPRODUCT(--($I748&gt;'I-Baremo_Regulación_Lapesa'!$B$4:$B$8),--($I748&lt;='I-Baremo_Regulación_Lapesa'!$C$4:$C$8),'I-Baremo_Regulación_Lapesa'!$D$4:$D$8))</f>
        <v>1760</v>
      </c>
      <c r="O748" s="78">
        <f t="shared" si="126"/>
        <v>2514.2857142857142</v>
      </c>
      <c r="P748" s="112">
        <f t="shared" si="127"/>
        <v>101878</v>
      </c>
      <c r="Q748" s="74">
        <f t="shared" si="128"/>
        <v>145540</v>
      </c>
      <c r="R748" s="113">
        <f>INDEX('I-Baremo_Legalización'!$D$4:$D$100,MATCH($E748,'I-Baremo_Legalización'!$C$4:$C$100,0),1)</f>
        <v>3215.3500000000004</v>
      </c>
      <c r="S748" s="113" cm="1">
        <f t="array" ref="S748">+INDEX('I-Baremo_Acuerdo_Marco'!$F$2:$F$221,MATCH($C748&amp;$E748&amp;$G748,'I-Baremo_Acuerdo_Marco'!$C$2:$C$221&amp;'I-Baremo_Acuerdo_Marco'!$D$2:$D$221&amp;'I-Baremo_Acuerdo_Marco'!$E$2:$E$221,0))</f>
        <v>40487.931000000004</v>
      </c>
      <c r="T748" s="112">
        <f t="shared" si="133"/>
        <v>145581.28100000002</v>
      </c>
      <c r="U748" s="116">
        <f t="shared" si="129"/>
        <v>189243.28100000002</v>
      </c>
      <c r="V748" s="74" t="str">
        <f t="shared" si="130"/>
        <v>AéreoD3080</v>
      </c>
      <c r="W748" s="148">
        <f>+IF(AND($C748='C-Aux_CA'!$C$7,$D748='C-Aux_CA'!$C$5,$I748&gt;='C-Aux_CA'!$C$14,$H748&gt;='C-Aux_CA'!$C$15),1,0)</f>
        <v>1</v>
      </c>
      <c r="X748" s="148">
        <f t="shared" si="131"/>
        <v>1</v>
      </c>
      <c r="Y748" s="151" cm="1">
        <f t="array" ref="Y748">IF(W748=0,0,SUMPRODUCT(--($T748&gt;='C-BaremoVectorial'!$T$4:$T$1101),--(1=$W$4:$W$1101)))</f>
        <v>159</v>
      </c>
      <c r="Z748" s="151">
        <f t="shared" si="132"/>
        <v>1</v>
      </c>
      <c r="AA748" s="151" cm="1">
        <f t="array" ref="AA748">IF($W748=0,0,SUMPRODUCT(--(1=$W$4:$W$1101),--($U748&gt;='C-BaremoVectorial'!$U$4:$U$1101)))</f>
        <v>158</v>
      </c>
      <c r="AB748" s="21"/>
      <c r="AC748" s="21"/>
      <c r="AD748" s="21"/>
    </row>
    <row r="749" spans="1:30" ht="14.5" x14ac:dyDescent="0.35">
      <c r="A749" s="73">
        <f t="shared" si="134"/>
        <v>88</v>
      </c>
      <c r="B749" s="79" t="s">
        <v>8277</v>
      </c>
      <c r="C749" s="79" t="s">
        <v>8244</v>
      </c>
      <c r="D749" s="79" t="s">
        <v>16</v>
      </c>
      <c r="E749" s="79" t="s">
        <v>49</v>
      </c>
      <c r="F749" s="183">
        <v>2</v>
      </c>
      <c r="G749" s="79" t="s">
        <v>8299</v>
      </c>
      <c r="H749" s="78">
        <f>2*50000</f>
        <v>100000</v>
      </c>
      <c r="I749" s="74" cm="1">
        <f t="array" ref="I749">+INDEX('I-Gasificación'!$G$5:$G$1100,MATCH($C749&amp;$D749&amp;$E749&amp;$G749,'I-Gasificación'!$C$5:$C$1100&amp;'I-Gasificación'!$D$5:$D$1100&amp;'I-Gasificación'!$E$5:$E$1100&amp;'I-Gasificación'!$F$5:$F$1100,0))</f>
        <v>3640</v>
      </c>
      <c r="J749" s="112">
        <f>INDEX('I-Baremo_Depósitos_Lapesa'!$C:$C,MATCH($E749,'I-Baremo_Depósitos_Lapesa'!$B:$B,0),1)</f>
        <v>88888</v>
      </c>
      <c r="K749" s="78">
        <f t="shared" si="124"/>
        <v>126982.85714285714</v>
      </c>
      <c r="L749" s="122">
        <f>INDEX('I-Baremo_VA_Lapesa'!$D$5:$K$66,MATCH($E749,'I-Baremo_VA_Lapesa'!$C$5:$C$66,0),MATCH($G749,'I-Baremo_VA_Lapesa'!$D$4:$K$4,0))</f>
        <v>32702</v>
      </c>
      <c r="M749" s="123">
        <f t="shared" si="125"/>
        <v>46717.142857142862</v>
      </c>
      <c r="N749" s="113" cm="1">
        <f t="array" ref="N749">IF(AND($H749&lt;=4800,$I749&lt;=560),0,SUMPRODUCT(--($I749&gt;'I-Baremo_Regulación_Lapesa'!$B$4:$B$8),--($I749&lt;='I-Baremo_Regulación_Lapesa'!$C$4:$C$8),'I-Baremo_Regulación_Lapesa'!$D$4:$D$8))</f>
        <v>1760</v>
      </c>
      <c r="O749" s="78">
        <f t="shared" si="126"/>
        <v>2514.2857142857142</v>
      </c>
      <c r="P749" s="112">
        <f t="shared" si="127"/>
        <v>123350</v>
      </c>
      <c r="Q749" s="74">
        <f t="shared" si="128"/>
        <v>176214.28571428571</v>
      </c>
      <c r="R749" s="113">
        <f>INDEX('I-Baremo_Legalización'!$D$4:$D$100,MATCH($E749,'I-Baremo_Legalización'!$C$4:$C$100,0),1)</f>
        <v>3215.3500000000004</v>
      </c>
      <c r="S749" s="113" cm="1">
        <f t="array" ref="S749">+INDEX('I-Baremo_Acuerdo_Marco'!$F$2:$F$221,MATCH($C749&amp;$E749&amp;$G749,'I-Baremo_Acuerdo_Marco'!$C$2:$C$221&amp;'I-Baremo_Acuerdo_Marco'!$D$2:$D$221&amp;'I-Baremo_Acuerdo_Marco'!$E$2:$E$221,0))</f>
        <v>42522.931000000004</v>
      </c>
      <c r="T749" s="112">
        <f t="shared" si="133"/>
        <v>169088.28100000002</v>
      </c>
      <c r="U749" s="116">
        <f t="shared" si="129"/>
        <v>221952.56671428573</v>
      </c>
      <c r="V749" s="74" t="str">
        <f t="shared" si="130"/>
        <v>AéreoD3640</v>
      </c>
      <c r="W749" s="148">
        <f>+IF(AND($C749='C-Aux_CA'!$C$7,$D749='C-Aux_CA'!$C$5,$I749&gt;='C-Aux_CA'!$C$14,$H749&gt;='C-Aux_CA'!$C$15),1,0)</f>
        <v>1</v>
      </c>
      <c r="X749" s="148">
        <f t="shared" si="131"/>
        <v>1</v>
      </c>
      <c r="Y749" s="151" cm="1">
        <f t="array" ref="Y749">IF(W749=0,0,SUMPRODUCT(--($T749&gt;='C-BaremoVectorial'!$T$4:$T$1101),--(1=$W$4:$W$1101)))</f>
        <v>171</v>
      </c>
      <c r="Z749" s="151">
        <f t="shared" si="132"/>
        <v>1</v>
      </c>
      <c r="AA749" s="151" cm="1">
        <f t="array" ref="AA749">IF($W749=0,0,SUMPRODUCT(--(1=$W$4:$W$1101),--($U749&gt;='C-BaremoVectorial'!$U$4:$U$1101)))</f>
        <v>170</v>
      </c>
      <c r="AB749" s="21"/>
      <c r="AC749" s="21"/>
      <c r="AD749" s="21"/>
    </row>
    <row r="750" spans="1:30" ht="14.5" x14ac:dyDescent="0.35">
      <c r="A750" s="73">
        <f t="shared" si="134"/>
        <v>89</v>
      </c>
      <c r="B750" s="79" t="s">
        <v>8277</v>
      </c>
      <c r="C750" s="79" t="s">
        <v>8244</v>
      </c>
      <c r="D750" s="79" t="s">
        <v>16</v>
      </c>
      <c r="E750" s="79" t="s">
        <v>50</v>
      </c>
      <c r="F750" s="183">
        <v>2</v>
      </c>
      <c r="G750" s="79" t="s">
        <v>8299</v>
      </c>
      <c r="H750" s="78">
        <f>2*59000</f>
        <v>118000</v>
      </c>
      <c r="I750" s="74" cm="1">
        <f t="array" ref="I750">+INDEX('I-Gasificación'!$G$5:$G$1100,MATCH($C750&amp;$D750&amp;$E750&amp;$G750,'I-Gasificación'!$C$5:$C$1100&amp;'I-Gasificación'!$D$5:$D$1100&amp;'I-Gasificación'!$E$5:$E$1100&amp;'I-Gasificación'!$F$5:$F$1100,0))</f>
        <v>3976</v>
      </c>
      <c r="J750" s="112">
        <f>INDEX('I-Baremo_Depósitos_Lapesa'!$C:$C,MATCH($E750,'I-Baremo_Depósitos_Lapesa'!$B:$B,0),1)</f>
        <v>108492</v>
      </c>
      <c r="K750" s="78">
        <f t="shared" si="124"/>
        <v>154988.57142857145</v>
      </c>
      <c r="L750" s="122">
        <f>INDEX('I-Baremo_VA_Lapesa'!$D$5:$K$66,MATCH($E750,'I-Baremo_VA_Lapesa'!$C$5:$C$66,0),MATCH($G750,'I-Baremo_VA_Lapesa'!$D$4:$K$4,0))</f>
        <v>32702</v>
      </c>
      <c r="M750" s="123">
        <f t="shared" si="125"/>
        <v>46717.142857142862</v>
      </c>
      <c r="N750" s="113" cm="1">
        <f t="array" ref="N750">IF(AND($H750&lt;=4800,$I750&lt;=560),0,SUMPRODUCT(--($I750&gt;'I-Baremo_Regulación_Lapesa'!$B$4:$B$8),--($I750&lt;='I-Baremo_Regulación_Lapesa'!$C$4:$C$8),'I-Baremo_Regulación_Lapesa'!$D$4:$D$8))</f>
        <v>1760</v>
      </c>
      <c r="O750" s="78">
        <f t="shared" si="126"/>
        <v>2514.2857142857142</v>
      </c>
      <c r="P750" s="112">
        <f t="shared" si="127"/>
        <v>142954</v>
      </c>
      <c r="Q750" s="74">
        <f t="shared" si="128"/>
        <v>204220.00000000003</v>
      </c>
      <c r="R750" s="113">
        <f>INDEX('I-Baremo_Legalización'!$D$4:$D$100,MATCH($E750,'I-Baremo_Legalización'!$C$4:$C$100,0),1)</f>
        <v>3215.3500000000004</v>
      </c>
      <c r="S750" s="113" cm="1">
        <f t="array" ref="S750">+INDEX('I-Baremo_Acuerdo_Marco'!$F$2:$F$221,MATCH($C750&amp;$E750&amp;$G750,'I-Baremo_Acuerdo_Marco'!$C$2:$C$221&amp;'I-Baremo_Acuerdo_Marco'!$D$2:$D$221&amp;'I-Baremo_Acuerdo_Marco'!$E$2:$E$221,0))</f>
        <v>46500.531000000003</v>
      </c>
      <c r="T750" s="112">
        <f t="shared" si="133"/>
        <v>192669.88099999999</v>
      </c>
      <c r="U750" s="116">
        <f t="shared" si="129"/>
        <v>253935.88100000005</v>
      </c>
      <c r="V750" s="74" t="str">
        <f t="shared" si="130"/>
        <v>AéreoD3976</v>
      </c>
      <c r="W750" s="148">
        <f>+IF(AND($C750='C-Aux_CA'!$C$7,$D750='C-Aux_CA'!$C$5,$I750&gt;='C-Aux_CA'!$C$14,$H750&gt;='C-Aux_CA'!$C$15),1,0)</f>
        <v>1</v>
      </c>
      <c r="X750" s="148">
        <f t="shared" si="131"/>
        <v>1</v>
      </c>
      <c r="Y750" s="151" cm="1">
        <f t="array" ref="Y750">IF(W750=0,0,SUMPRODUCT(--($T750&gt;='C-BaremoVectorial'!$T$4:$T$1101),--(1=$W$4:$W$1101)))</f>
        <v>178</v>
      </c>
      <c r="Z750" s="151">
        <f t="shared" si="132"/>
        <v>0</v>
      </c>
      <c r="AA750" s="151" cm="1">
        <f t="array" ref="AA750">IF($W750=0,0,SUMPRODUCT(--(1=$W$4:$W$1101),--($U750&gt;='C-BaremoVectorial'!$U$4:$U$1101)))</f>
        <v>178</v>
      </c>
      <c r="AB750" s="21"/>
      <c r="AC750" s="21"/>
      <c r="AD750" s="21"/>
    </row>
    <row r="751" spans="1:30" ht="14.5" x14ac:dyDescent="0.35">
      <c r="A751" s="73">
        <f t="shared" si="134"/>
        <v>90</v>
      </c>
      <c r="B751" s="79" t="s">
        <v>8277</v>
      </c>
      <c r="C751" s="79" t="s">
        <v>8244</v>
      </c>
      <c r="D751" s="79" t="s">
        <v>16</v>
      </c>
      <c r="E751" s="79" t="s">
        <v>51</v>
      </c>
      <c r="F751" s="183">
        <v>2</v>
      </c>
      <c r="G751" s="79" t="s">
        <v>8299</v>
      </c>
      <c r="H751" s="78">
        <f>2*50000</f>
        <v>100000</v>
      </c>
      <c r="I751" s="74" cm="1">
        <f t="array" ref="I751">+INDEX('I-Gasificación'!$G$5:$G$1100,MATCH($C751&amp;$D751&amp;$E751&amp;$G751,'I-Gasificación'!$C$5:$C$1100&amp;'I-Gasificación'!$D$5:$D$1100&amp;'I-Gasificación'!$E$5:$E$1100&amp;'I-Gasificación'!$F$5:$F$1100,0))</f>
        <v>3500</v>
      </c>
      <c r="J751" s="112">
        <f>INDEX('I-Baremo_Depósitos_Lapesa'!$C:$C,MATCH($E751,'I-Baremo_Depósitos_Lapesa'!$B:$B,0),1)</f>
        <v>90864</v>
      </c>
      <c r="K751" s="78">
        <f t="shared" si="124"/>
        <v>129805.71428571429</v>
      </c>
      <c r="L751" s="122">
        <f>INDEX('I-Baremo_VA_Lapesa'!$D$5:$K$66,MATCH($E751,'I-Baremo_VA_Lapesa'!$C$5:$C$66,0),MATCH($G751,'I-Baremo_VA_Lapesa'!$D$4:$K$4,0))</f>
        <v>32702</v>
      </c>
      <c r="M751" s="123">
        <f t="shared" si="125"/>
        <v>46717.142857142862</v>
      </c>
      <c r="N751" s="113" cm="1">
        <f t="array" ref="N751">IF(AND($H751&lt;=4800,$I751&lt;=560),0,SUMPRODUCT(--($I751&gt;'I-Baremo_Regulación_Lapesa'!$B$4:$B$8),--($I751&lt;='I-Baremo_Regulación_Lapesa'!$C$4:$C$8),'I-Baremo_Regulación_Lapesa'!$D$4:$D$8))</f>
        <v>1760</v>
      </c>
      <c r="O751" s="78">
        <f t="shared" si="126"/>
        <v>2514.2857142857142</v>
      </c>
      <c r="P751" s="112">
        <f t="shared" si="127"/>
        <v>125326</v>
      </c>
      <c r="Q751" s="74">
        <f t="shared" si="128"/>
        <v>179037.14285714287</v>
      </c>
      <c r="R751" s="113">
        <f>INDEX('I-Baremo_Legalización'!$D$4:$D$100,MATCH($E751,'I-Baremo_Legalización'!$C$4:$C$100,0),1)</f>
        <v>3215.3500000000004</v>
      </c>
      <c r="S751" s="113" cm="1">
        <f t="array" ref="S751">+INDEX('I-Baremo_Acuerdo_Marco'!$F$2:$F$221,MATCH($C751&amp;$E751&amp;$G751,'I-Baremo_Acuerdo_Marco'!$C$2:$C$221&amp;'I-Baremo_Acuerdo_Marco'!$D$2:$D$221&amp;'I-Baremo_Acuerdo_Marco'!$E$2:$E$221,0))</f>
        <v>45257.531000000003</v>
      </c>
      <c r="T751" s="112">
        <f t="shared" si="133"/>
        <v>173798.88099999999</v>
      </c>
      <c r="U751" s="116">
        <f t="shared" si="129"/>
        <v>227510.02385714289</v>
      </c>
      <c r="V751" s="74" t="str">
        <f t="shared" si="130"/>
        <v>AéreoD3500</v>
      </c>
      <c r="W751" s="148">
        <f>+IF(AND($C751='C-Aux_CA'!$C$7,$D751='C-Aux_CA'!$C$5,$I751&gt;='C-Aux_CA'!$C$14,$H751&gt;='C-Aux_CA'!$C$15),1,0)</f>
        <v>1</v>
      </c>
      <c r="X751" s="148">
        <f t="shared" si="131"/>
        <v>1</v>
      </c>
      <c r="Y751" s="151" cm="1">
        <f t="array" ref="Y751">IF(W751=0,0,SUMPRODUCT(--($T751&gt;='C-BaremoVectorial'!$T$4:$T$1101),--(1=$W$4:$W$1101)))</f>
        <v>173</v>
      </c>
      <c r="Z751" s="151">
        <f t="shared" si="132"/>
        <v>0</v>
      </c>
      <c r="AA751" s="151" cm="1">
        <f t="array" ref="AA751">IF($W751=0,0,SUMPRODUCT(--(1=$W$4:$W$1101),--($U751&gt;='C-BaremoVectorial'!$U$4:$U$1101)))</f>
        <v>173</v>
      </c>
      <c r="AB751" s="21"/>
      <c r="AC751" s="21"/>
      <c r="AD751" s="21"/>
    </row>
    <row r="752" spans="1:30" ht="14.5" x14ac:dyDescent="0.35">
      <c r="A752" s="73">
        <f t="shared" si="134"/>
        <v>91</v>
      </c>
      <c r="B752" s="79" t="s">
        <v>8277</v>
      </c>
      <c r="C752" s="79" t="s">
        <v>8244</v>
      </c>
      <c r="D752" s="79" t="s">
        <v>16</v>
      </c>
      <c r="E752" s="79" t="s">
        <v>52</v>
      </c>
      <c r="F752" s="183">
        <v>2</v>
      </c>
      <c r="G752" s="79" t="s">
        <v>8299</v>
      </c>
      <c r="H752" s="78">
        <f>2*69000</f>
        <v>138000</v>
      </c>
      <c r="I752" s="74" cm="1">
        <f t="array" ref="I752">+INDEX('I-Gasificación'!$G$5:$G$1100,MATCH($C752&amp;$D752&amp;$E752&amp;$G752,'I-Gasificación'!$C$5:$C$1100&amp;'I-Gasificación'!$D$5:$D$1100&amp;'I-Gasificación'!$E$5:$E$1100&amp;'I-Gasificación'!$F$5:$F$1100,0))</f>
        <v>4312</v>
      </c>
      <c r="J752" s="112">
        <f>INDEX('I-Baremo_Depósitos_Lapesa'!$C:$C,MATCH($E752,'I-Baremo_Depósitos_Lapesa'!$B:$B,0),1)</f>
        <v>134294</v>
      </c>
      <c r="K752" s="78">
        <f t="shared" si="124"/>
        <v>191848.57142857145</v>
      </c>
      <c r="L752" s="122">
        <f>INDEX('I-Baremo_VA_Lapesa'!$D$5:$K$66,MATCH($E752,'I-Baremo_VA_Lapesa'!$C$5:$C$66,0),MATCH($G752,'I-Baremo_VA_Lapesa'!$D$4:$K$4,0))</f>
        <v>32702</v>
      </c>
      <c r="M752" s="123">
        <f t="shared" si="125"/>
        <v>46717.142857142862</v>
      </c>
      <c r="N752" s="113" cm="1">
        <f t="array" ref="N752">IF(AND($H752&lt;=4800,$I752&lt;=560),0,SUMPRODUCT(--($I752&gt;'I-Baremo_Regulación_Lapesa'!$B$4:$B$8),--($I752&lt;='I-Baremo_Regulación_Lapesa'!$C$4:$C$8),'I-Baremo_Regulación_Lapesa'!$D$4:$D$8))</f>
        <v>3820</v>
      </c>
      <c r="O752" s="78">
        <f t="shared" si="126"/>
        <v>5457.1428571428578</v>
      </c>
      <c r="P752" s="112">
        <f t="shared" si="127"/>
        <v>170816</v>
      </c>
      <c r="Q752" s="74">
        <f t="shared" si="128"/>
        <v>244022.85714285719</v>
      </c>
      <c r="R752" s="113">
        <f>INDEX('I-Baremo_Legalización'!$D$4:$D$100,MATCH($E752,'I-Baremo_Legalización'!$C$4:$C$100,0),1)</f>
        <v>3215.3500000000004</v>
      </c>
      <c r="S752" s="113" cm="1">
        <f t="array" ref="S752">+INDEX('I-Baremo_Acuerdo_Marco'!$F$2:$F$221,MATCH($C752&amp;$E752&amp;$G752,'I-Baremo_Acuerdo_Marco'!$C$2:$C$221&amp;'I-Baremo_Acuerdo_Marco'!$D$2:$D$221&amp;'I-Baremo_Acuerdo_Marco'!$E$2:$E$221,0))</f>
        <v>45257.531000000003</v>
      </c>
      <c r="T752" s="112">
        <f t="shared" si="133"/>
        <v>219288.88099999999</v>
      </c>
      <c r="U752" s="116">
        <f t="shared" si="129"/>
        <v>292495.73814285721</v>
      </c>
      <c r="V752" s="74" t="str">
        <f t="shared" si="130"/>
        <v>AéreoD4312</v>
      </c>
      <c r="W752" s="148">
        <f>+IF(AND($C752='C-Aux_CA'!$C$7,$D752='C-Aux_CA'!$C$5,$I752&gt;='C-Aux_CA'!$C$14,$H752&gt;='C-Aux_CA'!$C$15),1,0)</f>
        <v>1</v>
      </c>
      <c r="X752" s="148">
        <f t="shared" si="131"/>
        <v>1</v>
      </c>
      <c r="Y752" s="151" cm="1">
        <f t="array" ref="Y752">IF(W752=0,0,SUMPRODUCT(--($T752&gt;='C-BaremoVectorial'!$T$4:$T$1101),--(1=$W$4:$W$1101)))</f>
        <v>183</v>
      </c>
      <c r="Z752" s="151">
        <f t="shared" si="132"/>
        <v>0</v>
      </c>
      <c r="AA752" s="151" cm="1">
        <f t="array" ref="AA752">IF($W752=0,0,SUMPRODUCT(--(1=$W$4:$W$1101),--($U752&gt;='C-BaremoVectorial'!$U$4:$U$1101)))</f>
        <v>183</v>
      </c>
      <c r="AB752" s="21"/>
      <c r="AC752" s="21"/>
      <c r="AD752" s="21"/>
    </row>
    <row r="753" spans="1:30" ht="14.5" x14ac:dyDescent="0.35">
      <c r="A753" s="73">
        <f t="shared" si="134"/>
        <v>92</v>
      </c>
      <c r="B753" s="79" t="s">
        <v>8278</v>
      </c>
      <c r="C753" s="79" t="s">
        <v>8244</v>
      </c>
      <c r="D753" s="79" t="s">
        <v>16</v>
      </c>
      <c r="E753" s="79" t="s">
        <v>26</v>
      </c>
      <c r="F753" s="183">
        <v>1</v>
      </c>
      <c r="G753" s="79" t="s">
        <v>8297</v>
      </c>
      <c r="H753" s="78">
        <v>6650</v>
      </c>
      <c r="I753" s="74" cm="1">
        <f t="array" ref="I753">+INDEX('I-Gasificación'!$G$5:$G$1100,MATCH($C753&amp;$D753&amp;$E753&amp;$G753,'I-Gasificación'!$C$5:$C$1100&amp;'I-Gasificación'!$D$5:$D$1100&amp;'I-Gasificación'!$E$5:$E$1100&amp;'I-Gasificación'!$F$5:$F$1100,0))</f>
        <v>1618.4</v>
      </c>
      <c r="J753" s="112">
        <f>INDEX('I-Baremo_Depósitos_Lapesa'!$C:$C,MATCH($E753,'I-Baremo_Depósitos_Lapesa'!$B:$B,0),1)</f>
        <v>5057</v>
      </c>
      <c r="K753" s="78">
        <f t="shared" si="124"/>
        <v>7224.2857142857147</v>
      </c>
      <c r="L753" s="122">
        <f>INDEX('I-Baremo_VA_Lapesa'!$D$5:$K$66,MATCH($E753,'I-Baremo_VA_Lapesa'!$C$5:$C$66,0),MATCH($G753,'I-Baremo_VA_Lapesa'!$D$4:$K$4,0))</f>
        <v>23895</v>
      </c>
      <c r="M753" s="123">
        <f t="shared" si="125"/>
        <v>34135.71428571429</v>
      </c>
      <c r="N753" s="113" cm="1">
        <f t="array" ref="N753">IF(AND($H753&lt;=4800,$I753&lt;=560),0,SUMPRODUCT(--($I753&gt;'I-Baremo_Regulación_Lapesa'!$B$4:$B$8),--($I753&lt;='I-Baremo_Regulación_Lapesa'!$C$4:$C$8),'I-Baremo_Regulación_Lapesa'!$D$4:$D$8))</f>
        <v>1650</v>
      </c>
      <c r="O753" s="78">
        <f t="shared" si="126"/>
        <v>2357.1428571428573</v>
      </c>
      <c r="P753" s="112">
        <f t="shared" si="127"/>
        <v>30602</v>
      </c>
      <c r="Q753" s="74">
        <f t="shared" si="128"/>
        <v>43717.142857142862</v>
      </c>
      <c r="R753" s="113">
        <f>INDEX('I-Baremo_Legalización'!$D$4:$D$100,MATCH($E753,'I-Baremo_Legalización'!$C$4:$C$100,0),1)</f>
        <v>1257.25</v>
      </c>
      <c r="S753" s="113" cm="1">
        <f t="array" ref="S753">+INDEX('I-Baremo_Acuerdo_Marco'!$F$2:$F$221,MATCH($C753&amp;$E753&amp;$G753,'I-Baremo_Acuerdo_Marco'!$C$2:$C$221&amp;'I-Baremo_Acuerdo_Marco'!$D$2:$D$221&amp;'I-Baremo_Acuerdo_Marco'!$E$2:$E$221,0))</f>
        <v>8265.7850000000017</v>
      </c>
      <c r="T753" s="112">
        <f t="shared" si="133"/>
        <v>40125.035000000003</v>
      </c>
      <c r="U753" s="116">
        <f t="shared" si="129"/>
        <v>53240.177857142866</v>
      </c>
      <c r="V753" s="74" t="str">
        <f t="shared" si="130"/>
        <v>AéreoD1618,4</v>
      </c>
      <c r="W753" s="148">
        <f>+IF(AND($C753='C-Aux_CA'!$C$7,$D753='C-Aux_CA'!$C$5,$I753&gt;='C-Aux_CA'!$C$14,$H753&gt;='C-Aux_CA'!$C$15),1,0)</f>
        <v>1</v>
      </c>
      <c r="X753" s="148">
        <f t="shared" si="131"/>
        <v>1</v>
      </c>
      <c r="Y753" s="151" cm="1">
        <f t="array" ref="Y753">IF(W753=0,0,SUMPRODUCT(--($T753&gt;='C-BaremoVectorial'!$T$4:$T$1101),--(1=$W$4:$W$1101)))</f>
        <v>22</v>
      </c>
      <c r="Z753" s="151">
        <f t="shared" si="132"/>
        <v>-1</v>
      </c>
      <c r="AA753" s="151" cm="1">
        <f t="array" ref="AA753">IF($W753=0,0,SUMPRODUCT(--(1=$W$4:$W$1101),--($U753&gt;='C-BaremoVectorial'!$U$4:$U$1101)))</f>
        <v>23</v>
      </c>
      <c r="AB753" s="21"/>
      <c r="AC753" s="21"/>
      <c r="AD753" s="21"/>
    </row>
    <row r="754" spans="1:30" ht="14.5" x14ac:dyDescent="0.35">
      <c r="A754" s="73">
        <f t="shared" si="134"/>
        <v>93</v>
      </c>
      <c r="B754" s="79" t="s">
        <v>8278</v>
      </c>
      <c r="C754" s="79" t="s">
        <v>8244</v>
      </c>
      <c r="D754" s="79" t="s">
        <v>16</v>
      </c>
      <c r="E754" s="79" t="s">
        <v>27</v>
      </c>
      <c r="F754" s="183">
        <v>1</v>
      </c>
      <c r="G754" s="79" t="s">
        <v>8297</v>
      </c>
      <c r="H754" s="78">
        <v>8334</v>
      </c>
      <c r="I754" s="74" cm="1">
        <f t="array" ref="I754">+INDEX('I-Gasificación'!$G$5:$G$1100,MATCH($C754&amp;$D754&amp;$E754&amp;$G754,'I-Gasificación'!$C$5:$C$1100&amp;'I-Gasificación'!$D$5:$D$1100&amp;'I-Gasificación'!$E$5:$E$1100&amp;'I-Gasificación'!$F$5:$F$1100,0))</f>
        <v>1673</v>
      </c>
      <c r="J754" s="112">
        <f>INDEX('I-Baremo_Depósitos_Lapesa'!$C:$C,MATCH($E754,'I-Baremo_Depósitos_Lapesa'!$B:$B,0),1)</f>
        <v>6078</v>
      </c>
      <c r="K754" s="78">
        <f t="shared" si="124"/>
        <v>8682.8571428571431</v>
      </c>
      <c r="L754" s="122">
        <f>INDEX('I-Baremo_VA_Lapesa'!$D$5:$K$66,MATCH($E754,'I-Baremo_VA_Lapesa'!$C$5:$C$66,0),MATCH($G754,'I-Baremo_VA_Lapesa'!$D$4:$K$4,0))</f>
        <v>23895</v>
      </c>
      <c r="M754" s="123">
        <f t="shared" si="125"/>
        <v>34135.71428571429</v>
      </c>
      <c r="N754" s="113" cm="1">
        <f t="array" ref="N754">IF(AND($H754&lt;=4800,$I754&lt;=560),0,SUMPRODUCT(--($I754&gt;'I-Baremo_Regulación_Lapesa'!$B$4:$B$8),--($I754&lt;='I-Baremo_Regulación_Lapesa'!$C$4:$C$8),'I-Baremo_Regulación_Lapesa'!$D$4:$D$8))</f>
        <v>1650</v>
      </c>
      <c r="O754" s="78">
        <f t="shared" si="126"/>
        <v>2357.1428571428573</v>
      </c>
      <c r="P754" s="112">
        <f t="shared" si="127"/>
        <v>31623</v>
      </c>
      <c r="Q754" s="74">
        <f t="shared" si="128"/>
        <v>45175.71428571429</v>
      </c>
      <c r="R754" s="113">
        <f>INDEX('I-Baremo_Legalización'!$D$4:$D$100,MATCH($E754,'I-Baremo_Legalización'!$C$4:$C$100,0),1)</f>
        <v>1257.25</v>
      </c>
      <c r="S754" s="113" cm="1">
        <f t="array" ref="S754">+INDEX('I-Baremo_Acuerdo_Marco'!$F$2:$F$221,MATCH($C754&amp;$E754&amp;$G754,'I-Baremo_Acuerdo_Marco'!$C$2:$C$221&amp;'I-Baremo_Acuerdo_Marco'!$D$2:$D$221&amp;'I-Baremo_Acuerdo_Marco'!$E$2:$E$221,0))</f>
        <v>9387.7850000000017</v>
      </c>
      <c r="T754" s="112">
        <f t="shared" si="133"/>
        <v>42268.035000000003</v>
      </c>
      <c r="U754" s="116">
        <f t="shared" si="129"/>
        <v>55820.749285714293</v>
      </c>
      <c r="V754" s="74" t="str">
        <f t="shared" si="130"/>
        <v>AéreoD1673</v>
      </c>
      <c r="W754" s="148">
        <f>+IF(AND($C754='C-Aux_CA'!$C$7,$D754='C-Aux_CA'!$C$5,$I754&gt;='C-Aux_CA'!$C$14,$H754&gt;='C-Aux_CA'!$C$15),1,0)</f>
        <v>1</v>
      </c>
      <c r="X754" s="148">
        <f t="shared" si="131"/>
        <v>1</v>
      </c>
      <c r="Y754" s="151" cm="1">
        <f t="array" ref="Y754">IF(W754=0,0,SUMPRODUCT(--($T754&gt;='C-BaremoVectorial'!$T$4:$T$1101),--(1=$W$4:$W$1101)))</f>
        <v>25</v>
      </c>
      <c r="Z754" s="151">
        <f t="shared" si="132"/>
        <v>-2</v>
      </c>
      <c r="AA754" s="151" cm="1">
        <f t="array" ref="AA754">IF($W754=0,0,SUMPRODUCT(--(1=$W$4:$W$1101),--($U754&gt;='C-BaremoVectorial'!$U$4:$U$1101)))</f>
        <v>27</v>
      </c>
      <c r="AB754" s="21"/>
      <c r="AC754" s="21"/>
      <c r="AD754" s="21"/>
    </row>
    <row r="755" spans="1:30" ht="14.5" x14ac:dyDescent="0.35">
      <c r="A755" s="73">
        <f t="shared" si="134"/>
        <v>94</v>
      </c>
      <c r="B755" s="79" t="s">
        <v>8278</v>
      </c>
      <c r="C755" s="79" t="s">
        <v>8244</v>
      </c>
      <c r="D755" s="79" t="s">
        <v>16</v>
      </c>
      <c r="E755" s="79" t="s">
        <v>28</v>
      </c>
      <c r="F755" s="183">
        <v>1</v>
      </c>
      <c r="G755" s="79" t="s">
        <v>8297</v>
      </c>
      <c r="H755" s="78">
        <v>10000</v>
      </c>
      <c r="I755" s="74" cm="1">
        <f t="array" ref="I755">+INDEX('I-Gasificación'!$G$5:$G$1100,MATCH($C755&amp;$D755&amp;$E755&amp;$G755,'I-Gasificación'!$C$5:$C$1100&amp;'I-Gasificación'!$D$5:$D$1100&amp;'I-Gasificación'!$E$5:$E$1100&amp;'I-Gasificación'!$F$5:$F$1100,0))</f>
        <v>1666</v>
      </c>
      <c r="J755" s="112">
        <f>INDEX('I-Baremo_Depósitos_Lapesa'!$C:$C,MATCH($E755,'I-Baremo_Depósitos_Lapesa'!$B:$B,0),1)</f>
        <v>8595</v>
      </c>
      <c r="K755" s="78">
        <f t="shared" si="124"/>
        <v>12278.571428571429</v>
      </c>
      <c r="L755" s="122">
        <f>INDEX('I-Baremo_VA_Lapesa'!$D$5:$K$66,MATCH($E755,'I-Baremo_VA_Lapesa'!$C$5:$C$66,0),MATCH($G755,'I-Baremo_VA_Lapesa'!$D$4:$K$4,0))</f>
        <v>24667</v>
      </c>
      <c r="M755" s="123">
        <f t="shared" si="125"/>
        <v>35238.571428571428</v>
      </c>
      <c r="N755" s="113" cm="1">
        <f t="array" ref="N755">IF(AND($H755&lt;=4800,$I755&lt;=560),0,SUMPRODUCT(--($I755&gt;'I-Baremo_Regulación_Lapesa'!$B$4:$B$8),--($I755&lt;='I-Baremo_Regulación_Lapesa'!$C$4:$C$8),'I-Baremo_Regulación_Lapesa'!$D$4:$D$8))</f>
        <v>1650</v>
      </c>
      <c r="O755" s="78">
        <f t="shared" si="126"/>
        <v>2357.1428571428573</v>
      </c>
      <c r="P755" s="112">
        <f t="shared" si="127"/>
        <v>34912</v>
      </c>
      <c r="Q755" s="74">
        <f t="shared" si="128"/>
        <v>49874.28571428571</v>
      </c>
      <c r="R755" s="113">
        <f>INDEX('I-Baremo_Legalización'!$D$4:$D$100,MATCH($E755,'I-Baremo_Legalización'!$C$4:$C$100,0),1)</f>
        <v>1257.25</v>
      </c>
      <c r="S755" s="113" cm="1">
        <f t="array" ref="S755">+INDEX('I-Baremo_Acuerdo_Marco'!$F$2:$F$221,MATCH($C755&amp;$E755&amp;$G755,'I-Baremo_Acuerdo_Marco'!$C$2:$C$221&amp;'I-Baremo_Acuerdo_Marco'!$D$2:$D$221&amp;'I-Baremo_Acuerdo_Marco'!$E$2:$E$221,0))</f>
        <v>10015.885000000002</v>
      </c>
      <c r="T755" s="112">
        <f t="shared" si="133"/>
        <v>46185.135000000002</v>
      </c>
      <c r="U755" s="116">
        <f t="shared" si="129"/>
        <v>61147.420714285712</v>
      </c>
      <c r="V755" s="74" t="str">
        <f t="shared" si="130"/>
        <v>AéreoD1666</v>
      </c>
      <c r="W755" s="148">
        <f>+IF(AND($C755='C-Aux_CA'!$C$7,$D755='C-Aux_CA'!$C$5,$I755&gt;='C-Aux_CA'!$C$14,$H755&gt;='C-Aux_CA'!$C$15),1,0)</f>
        <v>1</v>
      </c>
      <c r="X755" s="148">
        <f t="shared" si="131"/>
        <v>1</v>
      </c>
      <c r="Y755" s="151" cm="1">
        <f t="array" ref="Y755">IF(W755=0,0,SUMPRODUCT(--($T755&gt;='C-BaremoVectorial'!$T$4:$T$1101),--(1=$W$4:$W$1101)))</f>
        <v>30</v>
      </c>
      <c r="Z755" s="151">
        <f t="shared" si="132"/>
        <v>-2</v>
      </c>
      <c r="AA755" s="151" cm="1">
        <f t="array" ref="AA755">IF($W755=0,0,SUMPRODUCT(--(1=$W$4:$W$1101),--($U755&gt;='C-BaremoVectorial'!$U$4:$U$1101)))</f>
        <v>32</v>
      </c>
      <c r="AB755" s="21"/>
      <c r="AC755" s="21"/>
      <c r="AD755" s="21"/>
    </row>
    <row r="756" spans="1:30" ht="14.5" x14ac:dyDescent="0.35">
      <c r="A756" s="73">
        <f t="shared" si="134"/>
        <v>95</v>
      </c>
      <c r="B756" s="79" t="s">
        <v>8278</v>
      </c>
      <c r="C756" s="79" t="s">
        <v>8244</v>
      </c>
      <c r="D756" s="79" t="s">
        <v>16</v>
      </c>
      <c r="E756" s="79" t="s">
        <v>29</v>
      </c>
      <c r="F756" s="183">
        <v>1</v>
      </c>
      <c r="G756" s="79" t="s">
        <v>8297</v>
      </c>
      <c r="H756" s="78">
        <v>13000</v>
      </c>
      <c r="I756" s="74" cm="1">
        <f t="array" ref="I756">+INDEX('I-Gasificación'!$G$5:$G$1100,MATCH($C756&amp;$D756&amp;$E756&amp;$G756,'I-Gasificación'!$C$5:$C$1100&amp;'I-Gasificación'!$D$5:$D$1100&amp;'I-Gasificación'!$E$5:$E$1100&amp;'I-Gasificación'!$F$5:$F$1100,0))</f>
        <v>1750</v>
      </c>
      <c r="J756" s="112">
        <f>INDEX('I-Baremo_Depósitos_Lapesa'!$C:$C,MATCH($E756,'I-Baremo_Depósitos_Lapesa'!$B:$B,0),1)</f>
        <v>10510</v>
      </c>
      <c r="K756" s="78">
        <f t="shared" si="124"/>
        <v>15014.285714285716</v>
      </c>
      <c r="L756" s="122">
        <f>INDEX('I-Baremo_VA_Lapesa'!$D$5:$K$66,MATCH($E756,'I-Baremo_VA_Lapesa'!$C$5:$C$66,0),MATCH($G756,'I-Baremo_VA_Lapesa'!$D$4:$K$4,0))</f>
        <v>24667</v>
      </c>
      <c r="M756" s="123">
        <f t="shared" si="125"/>
        <v>35238.571428571428</v>
      </c>
      <c r="N756" s="113" cm="1">
        <f t="array" ref="N756">IF(AND($H756&lt;=4800,$I756&lt;=560),0,SUMPRODUCT(--($I756&gt;'I-Baremo_Regulación_Lapesa'!$B$4:$B$8),--($I756&lt;='I-Baremo_Regulación_Lapesa'!$C$4:$C$8),'I-Baremo_Regulación_Lapesa'!$D$4:$D$8))</f>
        <v>1650</v>
      </c>
      <c r="O756" s="78">
        <f t="shared" si="126"/>
        <v>2357.1428571428573</v>
      </c>
      <c r="P756" s="112">
        <f t="shared" si="127"/>
        <v>36827</v>
      </c>
      <c r="Q756" s="74">
        <f t="shared" si="128"/>
        <v>52610</v>
      </c>
      <c r="R756" s="113">
        <f>INDEX('I-Baremo_Legalización'!$D$4:$D$100,MATCH($E756,'I-Baremo_Legalización'!$C$4:$C$100,0),1)</f>
        <v>1257.25</v>
      </c>
      <c r="S756" s="113" cm="1">
        <f t="array" ref="S756">+INDEX('I-Baremo_Acuerdo_Marco'!$F$2:$F$221,MATCH($C756&amp;$E756&amp;$G756,'I-Baremo_Acuerdo_Marco'!$C$2:$C$221&amp;'I-Baremo_Acuerdo_Marco'!$D$2:$D$221&amp;'I-Baremo_Acuerdo_Marco'!$E$2:$E$221,0))</f>
        <v>10612.085000000001</v>
      </c>
      <c r="T756" s="112">
        <f t="shared" si="133"/>
        <v>48696.334999999999</v>
      </c>
      <c r="U756" s="116">
        <f t="shared" si="129"/>
        <v>64479.334999999999</v>
      </c>
      <c r="V756" s="74" t="str">
        <f t="shared" si="130"/>
        <v>AéreoD1750</v>
      </c>
      <c r="W756" s="148">
        <f>+IF(AND($C756='C-Aux_CA'!$C$7,$D756='C-Aux_CA'!$C$5,$I756&gt;='C-Aux_CA'!$C$14,$H756&gt;='C-Aux_CA'!$C$15),1,0)</f>
        <v>1</v>
      </c>
      <c r="X756" s="148">
        <f t="shared" si="131"/>
        <v>1</v>
      </c>
      <c r="Y756" s="151" cm="1">
        <f t="array" ref="Y756">IF(W756=0,0,SUMPRODUCT(--($T756&gt;='C-BaremoVectorial'!$T$4:$T$1101),--(1=$W$4:$W$1101)))</f>
        <v>34</v>
      </c>
      <c r="Z756" s="151">
        <f t="shared" si="132"/>
        <v>0</v>
      </c>
      <c r="AA756" s="151" cm="1">
        <f t="array" ref="AA756">IF($W756=0,0,SUMPRODUCT(--(1=$W$4:$W$1101),--($U756&gt;='C-BaremoVectorial'!$U$4:$U$1101)))</f>
        <v>34</v>
      </c>
      <c r="AB756" s="21"/>
      <c r="AC756" s="21"/>
      <c r="AD756" s="21"/>
    </row>
    <row r="757" spans="1:30" ht="14.5" x14ac:dyDescent="0.35">
      <c r="A757" s="73">
        <f t="shared" si="134"/>
        <v>96</v>
      </c>
      <c r="B757" s="79" t="s">
        <v>8278</v>
      </c>
      <c r="C757" s="79" t="s">
        <v>8244</v>
      </c>
      <c r="D757" s="79" t="s">
        <v>16</v>
      </c>
      <c r="E757" s="79" t="s">
        <v>30</v>
      </c>
      <c r="F757" s="183">
        <v>1</v>
      </c>
      <c r="G757" s="79" t="s">
        <v>8297</v>
      </c>
      <c r="H757" s="78">
        <v>16000</v>
      </c>
      <c r="I757" s="74" cm="1">
        <f t="array" ref="I757">+INDEX('I-Gasificación'!$G$5:$G$1100,MATCH($C757&amp;$D757&amp;$E757&amp;$G757,'I-Gasificación'!$C$5:$C$1100&amp;'I-Gasificación'!$D$5:$D$1100&amp;'I-Gasificación'!$E$5:$E$1100&amp;'I-Gasificación'!$F$5:$F$1100,0))</f>
        <v>1820</v>
      </c>
      <c r="J757" s="112">
        <f>INDEX('I-Baremo_Depósitos_Lapesa'!$C:$C,MATCH($E757,'I-Baremo_Depósitos_Lapesa'!$B:$B,0),1)</f>
        <v>12792</v>
      </c>
      <c r="K757" s="78">
        <f t="shared" si="124"/>
        <v>18274.285714285714</v>
      </c>
      <c r="L757" s="122">
        <f>INDEX('I-Baremo_VA_Lapesa'!$D$5:$K$66,MATCH($E757,'I-Baremo_VA_Lapesa'!$C$5:$C$66,0),MATCH($G757,'I-Baremo_VA_Lapesa'!$D$4:$K$4,0))</f>
        <v>24667</v>
      </c>
      <c r="M757" s="123">
        <f t="shared" si="125"/>
        <v>35238.571428571428</v>
      </c>
      <c r="N757" s="113" cm="1">
        <f t="array" ref="N757">IF(AND($H757&lt;=4800,$I757&lt;=560),0,SUMPRODUCT(--($I757&gt;'I-Baremo_Regulación_Lapesa'!$B$4:$B$8),--($I757&lt;='I-Baremo_Regulación_Lapesa'!$C$4:$C$8),'I-Baremo_Regulación_Lapesa'!$D$4:$D$8))</f>
        <v>1650</v>
      </c>
      <c r="O757" s="78">
        <f t="shared" si="126"/>
        <v>2357.1428571428573</v>
      </c>
      <c r="P757" s="112">
        <f t="shared" si="127"/>
        <v>39109</v>
      </c>
      <c r="Q757" s="74">
        <f t="shared" si="128"/>
        <v>55870</v>
      </c>
      <c r="R757" s="113">
        <f>INDEX('I-Baremo_Legalización'!$D$4:$D$100,MATCH($E757,'I-Baremo_Legalización'!$C$4:$C$100,0),1)</f>
        <v>2038.3500000000001</v>
      </c>
      <c r="S757" s="113" cm="1">
        <f t="array" ref="S757">+INDEX('I-Baremo_Acuerdo_Marco'!$F$2:$F$221,MATCH($C757&amp;$E757&amp;$G757,'I-Baremo_Acuerdo_Marco'!$C$2:$C$221&amp;'I-Baremo_Acuerdo_Marco'!$D$2:$D$221&amp;'I-Baremo_Acuerdo_Marco'!$E$2:$E$221,0))</f>
        <v>11720.511</v>
      </c>
      <c r="T757" s="112">
        <f t="shared" si="133"/>
        <v>52867.860999999997</v>
      </c>
      <c r="U757" s="116">
        <f t="shared" si="129"/>
        <v>69628.861000000004</v>
      </c>
      <c r="V757" s="74" t="str">
        <f t="shared" si="130"/>
        <v>AéreoD1820</v>
      </c>
      <c r="W757" s="148">
        <f>+IF(AND($C757='C-Aux_CA'!$C$7,$D757='C-Aux_CA'!$C$5,$I757&gt;='C-Aux_CA'!$C$14,$H757&gt;='C-Aux_CA'!$C$15),1,0)</f>
        <v>1</v>
      </c>
      <c r="X757" s="148">
        <f t="shared" si="131"/>
        <v>1</v>
      </c>
      <c r="Y757" s="151" cm="1">
        <f t="array" ref="Y757">IF(W757=0,0,SUMPRODUCT(--($T757&gt;='C-BaremoVectorial'!$T$4:$T$1101),--(1=$W$4:$W$1101)))</f>
        <v>37</v>
      </c>
      <c r="Z757" s="151">
        <f t="shared" si="132"/>
        <v>-1</v>
      </c>
      <c r="AA757" s="151" cm="1">
        <f t="array" ref="AA757">IF($W757=0,0,SUMPRODUCT(--(1=$W$4:$W$1101),--($U757&gt;='C-BaremoVectorial'!$U$4:$U$1101)))</f>
        <v>38</v>
      </c>
      <c r="AB757" s="21"/>
      <c r="AC757" s="21"/>
      <c r="AD757" s="21"/>
    </row>
    <row r="758" spans="1:30" ht="14.5" x14ac:dyDescent="0.35">
      <c r="A758" s="73">
        <f t="shared" si="134"/>
        <v>97</v>
      </c>
      <c r="B758" s="79" t="s">
        <v>8278</v>
      </c>
      <c r="C758" s="79" t="s">
        <v>8244</v>
      </c>
      <c r="D758" s="79" t="s">
        <v>16</v>
      </c>
      <c r="E758" s="79" t="s">
        <v>31</v>
      </c>
      <c r="F758" s="183">
        <v>1</v>
      </c>
      <c r="G758" s="79" t="s">
        <v>8297</v>
      </c>
      <c r="H758" s="78">
        <v>19000</v>
      </c>
      <c r="I758" s="74" cm="1">
        <f t="array" ref="I758">+INDEX('I-Gasificación'!$G$5:$G$1100,MATCH($C758&amp;$D758&amp;$E758&amp;$G758,'I-Gasificación'!$C$5:$C$1100&amp;'I-Gasificación'!$D$5:$D$1100&amp;'I-Gasificación'!$E$5:$E$1100&amp;'I-Gasificación'!$F$5:$F$1100,0))</f>
        <v>1890</v>
      </c>
      <c r="J758" s="112">
        <f>INDEX('I-Baremo_Depósitos_Lapesa'!$C:$C,MATCH($E758,'I-Baremo_Depósitos_Lapesa'!$B:$B,0),1)</f>
        <v>13916</v>
      </c>
      <c r="K758" s="78">
        <f t="shared" si="124"/>
        <v>19880</v>
      </c>
      <c r="L758" s="122">
        <f>INDEX('I-Baremo_VA_Lapesa'!$D$5:$K$66,MATCH($E758,'I-Baremo_VA_Lapesa'!$C$5:$C$66,0),MATCH($G758,'I-Baremo_VA_Lapesa'!$D$4:$K$4,0))</f>
        <v>24667</v>
      </c>
      <c r="M758" s="123">
        <f t="shared" si="125"/>
        <v>35238.571428571428</v>
      </c>
      <c r="N758" s="113" cm="1">
        <f t="array" ref="N758">IF(AND($H758&lt;=4800,$I758&lt;=560),0,SUMPRODUCT(--($I758&gt;'I-Baremo_Regulación_Lapesa'!$B$4:$B$8),--($I758&lt;='I-Baremo_Regulación_Lapesa'!$C$4:$C$8),'I-Baremo_Regulación_Lapesa'!$D$4:$D$8))</f>
        <v>1650</v>
      </c>
      <c r="O758" s="78">
        <f t="shared" si="126"/>
        <v>2357.1428571428573</v>
      </c>
      <c r="P758" s="112">
        <f t="shared" si="127"/>
        <v>40233</v>
      </c>
      <c r="Q758" s="74">
        <f t="shared" si="128"/>
        <v>57475.714285714283</v>
      </c>
      <c r="R758" s="113">
        <f>INDEX('I-Baremo_Legalización'!$D$4:$D$100,MATCH($E758,'I-Baremo_Legalización'!$C$4:$C$100,0),1)</f>
        <v>2038.3500000000001</v>
      </c>
      <c r="S758" s="113" cm="1">
        <f t="array" ref="S758">+INDEX('I-Baremo_Acuerdo_Marco'!$F$2:$F$221,MATCH($C758&amp;$E758&amp;$G758,'I-Baremo_Acuerdo_Marco'!$C$2:$C$221&amp;'I-Baremo_Acuerdo_Marco'!$D$2:$D$221&amp;'I-Baremo_Acuerdo_Marco'!$E$2:$E$221,0))</f>
        <v>13181.311000000002</v>
      </c>
      <c r="T758" s="112">
        <f t="shared" si="133"/>
        <v>55452.661</v>
      </c>
      <c r="U758" s="116">
        <f t="shared" si="129"/>
        <v>72695.375285714283</v>
      </c>
      <c r="V758" s="74" t="str">
        <f t="shared" si="130"/>
        <v>AéreoD1890</v>
      </c>
      <c r="W758" s="148">
        <f>+IF(AND($C758='C-Aux_CA'!$C$7,$D758='C-Aux_CA'!$C$5,$I758&gt;='C-Aux_CA'!$C$14,$H758&gt;='C-Aux_CA'!$C$15),1,0)</f>
        <v>1</v>
      </c>
      <c r="X758" s="148">
        <f t="shared" si="131"/>
        <v>1</v>
      </c>
      <c r="Y758" s="151" cm="1">
        <f t="array" ref="Y758">IF(W758=0,0,SUMPRODUCT(--($T758&gt;='C-BaremoVectorial'!$T$4:$T$1101),--(1=$W$4:$W$1101)))</f>
        <v>41</v>
      </c>
      <c r="Z758" s="151">
        <f t="shared" si="132"/>
        <v>0</v>
      </c>
      <c r="AA758" s="151" cm="1">
        <f t="array" ref="AA758">IF($W758=0,0,SUMPRODUCT(--(1=$W$4:$W$1101),--($U758&gt;='C-BaremoVectorial'!$U$4:$U$1101)))</f>
        <v>41</v>
      </c>
      <c r="AB758" s="21"/>
      <c r="AC758" s="21"/>
      <c r="AD758" s="21"/>
    </row>
    <row r="759" spans="1:30" ht="14.5" x14ac:dyDescent="0.35">
      <c r="A759" s="73">
        <f t="shared" si="134"/>
        <v>98</v>
      </c>
      <c r="B759" s="79" t="s">
        <v>8278</v>
      </c>
      <c r="C759" s="79" t="s">
        <v>8244</v>
      </c>
      <c r="D759" s="79" t="s">
        <v>16</v>
      </c>
      <c r="E759" s="79" t="s">
        <v>32</v>
      </c>
      <c r="F759" s="183">
        <v>1</v>
      </c>
      <c r="G759" s="79" t="s">
        <v>8297</v>
      </c>
      <c r="H759" s="78">
        <v>22000</v>
      </c>
      <c r="I759" s="74" cm="1">
        <f t="array" ref="I759">+INDEX('I-Gasificación'!$G$5:$G$1100,MATCH($C759&amp;$D759&amp;$E759&amp;$G759,'I-Gasificación'!$C$5:$C$1100&amp;'I-Gasificación'!$D$5:$D$1100&amp;'I-Gasificación'!$E$5:$E$1100&amp;'I-Gasificación'!$F$5:$F$1100,0))</f>
        <v>1960</v>
      </c>
      <c r="J759" s="112">
        <f>INDEX('I-Baremo_Depósitos_Lapesa'!$C:$C,MATCH($E759,'I-Baremo_Depósitos_Lapesa'!$B:$B,0),1)</f>
        <v>17932</v>
      </c>
      <c r="K759" s="78">
        <f t="shared" si="124"/>
        <v>25617.142857142859</v>
      </c>
      <c r="L759" s="122">
        <f>INDEX('I-Baremo_VA_Lapesa'!$D$5:$K$66,MATCH($E759,'I-Baremo_VA_Lapesa'!$C$5:$C$66,0),MATCH($G759,'I-Baremo_VA_Lapesa'!$D$4:$K$4,0))</f>
        <v>19761</v>
      </c>
      <c r="M759" s="123">
        <f t="shared" si="125"/>
        <v>28230</v>
      </c>
      <c r="N759" s="113" cm="1">
        <f t="array" ref="N759">IF(AND($H759&lt;=4800,$I759&lt;=560),0,SUMPRODUCT(--($I759&gt;'I-Baremo_Regulación_Lapesa'!$B$4:$B$8),--($I759&lt;='I-Baremo_Regulación_Lapesa'!$C$4:$C$8),'I-Baremo_Regulación_Lapesa'!$D$4:$D$8))</f>
        <v>1650</v>
      </c>
      <c r="O759" s="78">
        <f t="shared" si="126"/>
        <v>2357.1428571428573</v>
      </c>
      <c r="P759" s="112">
        <f t="shared" si="127"/>
        <v>39343</v>
      </c>
      <c r="Q759" s="74">
        <f t="shared" si="128"/>
        <v>56204.28571428571</v>
      </c>
      <c r="R759" s="113">
        <f>INDEX('I-Baremo_Legalización'!$D$4:$D$100,MATCH($E759,'I-Baremo_Legalización'!$C$4:$C$100,0),1)</f>
        <v>2038.3500000000001</v>
      </c>
      <c r="S759" s="113" cm="1">
        <f t="array" ref="S759">+INDEX('I-Baremo_Acuerdo_Marco'!$F$2:$F$221,MATCH($C759&amp;$E759&amp;$G759,'I-Baremo_Acuerdo_Marco'!$C$2:$C$221&amp;'I-Baremo_Acuerdo_Marco'!$D$2:$D$221&amp;'I-Baremo_Acuerdo_Marco'!$E$2:$E$221,0))</f>
        <v>13953.511000000002</v>
      </c>
      <c r="T759" s="112">
        <f t="shared" si="133"/>
        <v>55334.861000000004</v>
      </c>
      <c r="U759" s="116">
        <f t="shared" si="129"/>
        <v>72196.146714285715</v>
      </c>
      <c r="V759" s="74" t="str">
        <f t="shared" si="130"/>
        <v>AéreoD1960</v>
      </c>
      <c r="W759" s="148">
        <f>+IF(AND($C759='C-Aux_CA'!$C$7,$D759='C-Aux_CA'!$C$5,$I759&gt;='C-Aux_CA'!$C$14,$H759&gt;='C-Aux_CA'!$C$15),1,0)</f>
        <v>1</v>
      </c>
      <c r="X759" s="148">
        <f t="shared" si="131"/>
        <v>1</v>
      </c>
      <c r="Y759" s="151" cm="1">
        <f t="array" ref="Y759">IF(W759=0,0,SUMPRODUCT(--($T759&gt;='C-BaremoVectorial'!$T$4:$T$1101),--(1=$W$4:$W$1101)))</f>
        <v>40</v>
      </c>
      <c r="Z759" s="151">
        <f t="shared" si="132"/>
        <v>0</v>
      </c>
      <c r="AA759" s="151" cm="1">
        <f t="array" ref="AA759">IF($W759=0,0,SUMPRODUCT(--(1=$W$4:$W$1101),--($U759&gt;='C-BaremoVectorial'!$U$4:$U$1101)))</f>
        <v>40</v>
      </c>
      <c r="AB759" s="21"/>
      <c r="AC759" s="21"/>
      <c r="AD759" s="21"/>
    </row>
    <row r="760" spans="1:30" ht="14.5" x14ac:dyDescent="0.35">
      <c r="A760" s="73">
        <f t="shared" si="134"/>
        <v>99</v>
      </c>
      <c r="B760" s="79" t="s">
        <v>8278</v>
      </c>
      <c r="C760" s="79" t="s">
        <v>8244</v>
      </c>
      <c r="D760" s="79" t="s">
        <v>16</v>
      </c>
      <c r="E760" s="79" t="s">
        <v>33</v>
      </c>
      <c r="F760" s="183">
        <v>1</v>
      </c>
      <c r="G760" s="79" t="s">
        <v>8297</v>
      </c>
      <c r="H760" s="78">
        <v>24000</v>
      </c>
      <c r="I760" s="74" cm="1">
        <f t="array" ref="I760">+INDEX('I-Gasificación'!$G$5:$G$1100,MATCH($C760&amp;$D760&amp;$E760&amp;$G760,'I-Gasificación'!$C$5:$C$1100&amp;'I-Gasificación'!$D$5:$D$1100&amp;'I-Gasificación'!$E$5:$E$1100&amp;'I-Gasificación'!$F$5:$F$1100,0))</f>
        <v>1946</v>
      </c>
      <c r="J760" s="112">
        <f>INDEX('I-Baremo_Depósitos_Lapesa'!$C:$C,MATCH($E760,'I-Baremo_Depósitos_Lapesa'!$B:$B,0),1)</f>
        <v>20449</v>
      </c>
      <c r="K760" s="78">
        <f t="shared" si="124"/>
        <v>29212.857142857145</v>
      </c>
      <c r="L760" s="122">
        <f>INDEX('I-Baremo_VA_Lapesa'!$D$5:$K$66,MATCH($E760,'I-Baremo_VA_Lapesa'!$C$5:$C$66,0),MATCH($G760,'I-Baremo_VA_Lapesa'!$D$4:$K$4,0))</f>
        <v>25024</v>
      </c>
      <c r="M760" s="123">
        <f t="shared" si="125"/>
        <v>35748.571428571428</v>
      </c>
      <c r="N760" s="113" cm="1">
        <f t="array" ref="N760">IF(AND($H760&lt;=4800,$I760&lt;=560),0,SUMPRODUCT(--($I760&gt;'I-Baremo_Regulación_Lapesa'!$B$4:$B$8),--($I760&lt;='I-Baremo_Regulación_Lapesa'!$C$4:$C$8),'I-Baremo_Regulación_Lapesa'!$D$4:$D$8))</f>
        <v>1650</v>
      </c>
      <c r="O760" s="78">
        <f t="shared" si="126"/>
        <v>2357.1428571428573</v>
      </c>
      <c r="P760" s="112">
        <f t="shared" si="127"/>
        <v>47123</v>
      </c>
      <c r="Q760" s="74">
        <f t="shared" si="128"/>
        <v>67318.571428571435</v>
      </c>
      <c r="R760" s="113">
        <f>INDEX('I-Baremo_Legalización'!$D$4:$D$100,MATCH($E760,'I-Baremo_Legalización'!$C$4:$C$100,0),1)</f>
        <v>2038.3500000000001</v>
      </c>
      <c r="S760" s="113" cm="1">
        <f t="array" ref="S760">+INDEX('I-Baremo_Acuerdo_Marco'!$F$2:$F$221,MATCH($C760&amp;$E760&amp;$G760,'I-Baremo_Acuerdo_Marco'!$C$2:$C$221&amp;'I-Baremo_Acuerdo_Marco'!$D$2:$D$221&amp;'I-Baremo_Acuerdo_Marco'!$E$2:$E$221,0))</f>
        <v>14140.511000000002</v>
      </c>
      <c r="T760" s="112">
        <f t="shared" si="133"/>
        <v>63301.861000000004</v>
      </c>
      <c r="U760" s="116">
        <f t="shared" si="129"/>
        <v>83497.432428571439</v>
      </c>
      <c r="V760" s="74" t="str">
        <f t="shared" si="130"/>
        <v>AéreoD1946</v>
      </c>
      <c r="W760" s="148">
        <f>+IF(AND($C760='C-Aux_CA'!$C$7,$D760='C-Aux_CA'!$C$5,$I760&gt;='C-Aux_CA'!$C$14,$H760&gt;='C-Aux_CA'!$C$15),1,0)</f>
        <v>1</v>
      </c>
      <c r="X760" s="148">
        <f t="shared" si="131"/>
        <v>1</v>
      </c>
      <c r="Y760" s="151" cm="1">
        <f t="array" ref="Y760">IF(W760=0,0,SUMPRODUCT(--($T760&gt;='C-BaremoVectorial'!$T$4:$T$1101),--(1=$W$4:$W$1101)))</f>
        <v>51</v>
      </c>
      <c r="Z760" s="151">
        <f t="shared" si="132"/>
        <v>-4</v>
      </c>
      <c r="AA760" s="151" cm="1">
        <f t="array" ref="AA760">IF($W760=0,0,SUMPRODUCT(--(1=$W$4:$W$1101),--($U760&gt;='C-BaremoVectorial'!$U$4:$U$1101)))</f>
        <v>55</v>
      </c>
      <c r="AB760" s="21"/>
      <c r="AC760" s="21"/>
      <c r="AD760" s="21"/>
    </row>
    <row r="761" spans="1:30" ht="14.5" x14ac:dyDescent="0.35">
      <c r="A761" s="73">
        <f t="shared" si="134"/>
        <v>100</v>
      </c>
      <c r="B761" s="79" t="s">
        <v>8278</v>
      </c>
      <c r="C761" s="79" t="s">
        <v>8244</v>
      </c>
      <c r="D761" s="79" t="s">
        <v>16</v>
      </c>
      <c r="E761" s="79" t="s">
        <v>34</v>
      </c>
      <c r="F761" s="183">
        <v>1</v>
      </c>
      <c r="G761" s="79" t="s">
        <v>8297</v>
      </c>
      <c r="H761" s="78">
        <v>29000</v>
      </c>
      <c r="I761" s="74" cm="1">
        <f t="array" ref="I761">+INDEX('I-Gasificación'!$G$5:$G$1100,MATCH($C761&amp;$D761&amp;$E761&amp;$G761,'I-Gasificación'!$C$5:$C$1100&amp;'I-Gasificación'!$D$5:$D$1100&amp;'I-Gasificación'!$E$5:$E$1100&amp;'I-Gasificación'!$F$5:$F$1100,0))</f>
        <v>2044</v>
      </c>
      <c r="J761" s="112">
        <f>INDEX('I-Baremo_Depósitos_Lapesa'!$C:$C,MATCH($E761,'I-Baremo_Depósitos_Lapesa'!$B:$B,0),1)</f>
        <v>22724</v>
      </c>
      <c r="K761" s="78">
        <f t="shared" si="124"/>
        <v>32462.857142857145</v>
      </c>
      <c r="L761" s="122">
        <f>INDEX('I-Baremo_VA_Lapesa'!$D$5:$K$66,MATCH($E761,'I-Baremo_VA_Lapesa'!$C$5:$C$66,0),MATCH($G761,'I-Baremo_VA_Lapesa'!$D$4:$K$4,0))</f>
        <v>25024</v>
      </c>
      <c r="M761" s="123">
        <f t="shared" si="125"/>
        <v>35748.571428571428</v>
      </c>
      <c r="N761" s="113" cm="1">
        <f t="array" ref="N761">IF(AND($H761&lt;=4800,$I761&lt;=560),0,SUMPRODUCT(--($I761&gt;'I-Baremo_Regulación_Lapesa'!$B$4:$B$8),--($I761&lt;='I-Baremo_Regulación_Lapesa'!$C$4:$C$8),'I-Baremo_Regulación_Lapesa'!$D$4:$D$8))</f>
        <v>1650</v>
      </c>
      <c r="O761" s="78">
        <f t="shared" si="126"/>
        <v>2357.1428571428573</v>
      </c>
      <c r="P761" s="112">
        <f t="shared" si="127"/>
        <v>49398</v>
      </c>
      <c r="Q761" s="74">
        <f t="shared" si="128"/>
        <v>70568.571428571435</v>
      </c>
      <c r="R761" s="113">
        <f>INDEX('I-Baremo_Legalización'!$D$4:$D$100,MATCH($E761,'I-Baremo_Legalización'!$C$4:$C$100,0),1)</f>
        <v>2038.3500000000001</v>
      </c>
      <c r="S761" s="113" cm="1">
        <f t="array" ref="S761">+INDEX('I-Baremo_Acuerdo_Marco'!$F$2:$F$221,MATCH($C761&amp;$E761&amp;$G761,'I-Baremo_Acuerdo_Marco'!$C$2:$C$221&amp;'I-Baremo_Acuerdo_Marco'!$D$2:$D$221&amp;'I-Baremo_Acuerdo_Marco'!$E$2:$E$221,0))</f>
        <v>14825.811000000002</v>
      </c>
      <c r="T761" s="112">
        <f t="shared" si="133"/>
        <v>66262.160999999993</v>
      </c>
      <c r="U761" s="116">
        <f t="shared" si="129"/>
        <v>87432.732428571442</v>
      </c>
      <c r="V761" s="74" t="str">
        <f t="shared" si="130"/>
        <v>AéreoD2044</v>
      </c>
      <c r="W761" s="148">
        <f>+IF(AND($C761='C-Aux_CA'!$C$7,$D761='C-Aux_CA'!$C$5,$I761&gt;='C-Aux_CA'!$C$14,$H761&gt;='C-Aux_CA'!$C$15),1,0)</f>
        <v>1</v>
      </c>
      <c r="X761" s="148">
        <f t="shared" si="131"/>
        <v>1</v>
      </c>
      <c r="Y761" s="151" cm="1">
        <f t="array" ref="Y761">IF(W761=0,0,SUMPRODUCT(--($T761&gt;='C-BaremoVectorial'!$T$4:$T$1101),--(1=$W$4:$W$1101)))</f>
        <v>56</v>
      </c>
      <c r="Z761" s="151">
        <f t="shared" si="132"/>
        <v>-2</v>
      </c>
      <c r="AA761" s="151" cm="1">
        <f t="array" ref="AA761">IF($W761=0,0,SUMPRODUCT(--(1=$W$4:$W$1101),--($U761&gt;='C-BaremoVectorial'!$U$4:$U$1101)))</f>
        <v>58</v>
      </c>
      <c r="AB761" s="21"/>
      <c r="AC761" s="21"/>
      <c r="AD761" s="21"/>
    </row>
    <row r="762" spans="1:30" ht="14.5" x14ac:dyDescent="0.35">
      <c r="A762" s="73">
        <f t="shared" si="134"/>
        <v>101</v>
      </c>
      <c r="B762" s="79" t="s">
        <v>8278</v>
      </c>
      <c r="C762" s="79" t="s">
        <v>8244</v>
      </c>
      <c r="D762" s="79" t="s">
        <v>16</v>
      </c>
      <c r="E762" s="79" t="s">
        <v>35</v>
      </c>
      <c r="F762" s="183">
        <v>1</v>
      </c>
      <c r="G762" s="79" t="s">
        <v>8297</v>
      </c>
      <c r="H762" s="78">
        <v>34000</v>
      </c>
      <c r="I762" s="74" cm="1">
        <f t="array" ref="I762">+INDEX('I-Gasificación'!$G$5:$G$1100,MATCH($C762&amp;$D762&amp;$E762&amp;$G762,'I-Gasificación'!$C$5:$C$1100&amp;'I-Gasificación'!$D$5:$D$1100&amp;'I-Gasificación'!$E$5:$E$1100&amp;'I-Gasificación'!$F$5:$F$1100,0))</f>
        <v>2142</v>
      </c>
      <c r="J762" s="112">
        <f>INDEX('I-Baremo_Depósitos_Lapesa'!$C:$C,MATCH($E762,'I-Baremo_Depósitos_Lapesa'!$B:$B,0),1)</f>
        <v>25239</v>
      </c>
      <c r="K762" s="78">
        <f t="shared" si="124"/>
        <v>36055.71428571429</v>
      </c>
      <c r="L762" s="122">
        <f>INDEX('I-Baremo_VA_Lapesa'!$D$5:$K$66,MATCH($E762,'I-Baremo_VA_Lapesa'!$C$5:$C$66,0),MATCH($G762,'I-Baremo_VA_Lapesa'!$D$4:$K$4,0))</f>
        <v>19761</v>
      </c>
      <c r="M762" s="123">
        <f t="shared" si="125"/>
        <v>28230</v>
      </c>
      <c r="N762" s="113" cm="1">
        <f t="array" ref="N762">IF(AND($H762&lt;=4800,$I762&lt;=560),0,SUMPRODUCT(--($I762&gt;'I-Baremo_Regulación_Lapesa'!$B$4:$B$8),--($I762&lt;='I-Baremo_Regulación_Lapesa'!$C$4:$C$8),'I-Baremo_Regulación_Lapesa'!$D$4:$D$8))</f>
        <v>1760</v>
      </c>
      <c r="O762" s="78">
        <f t="shared" si="126"/>
        <v>2514.2857142857142</v>
      </c>
      <c r="P762" s="112">
        <f t="shared" si="127"/>
        <v>46760</v>
      </c>
      <c r="Q762" s="74">
        <f t="shared" si="128"/>
        <v>66800</v>
      </c>
      <c r="R762" s="113">
        <f>INDEX('I-Baremo_Legalización'!$D$4:$D$100,MATCH($E762,'I-Baremo_Legalización'!$C$4:$C$100,0),1)</f>
        <v>2038.3500000000001</v>
      </c>
      <c r="S762" s="113" cm="1">
        <f t="array" ref="S762">+INDEX('I-Baremo_Acuerdo_Marco'!$F$2:$F$221,MATCH($C762&amp;$E762&amp;$G762,'I-Baremo_Acuerdo_Marco'!$C$2:$C$221&amp;'I-Baremo_Acuerdo_Marco'!$D$2:$D$221&amp;'I-Baremo_Acuerdo_Marco'!$E$2:$E$221,0))</f>
        <v>18731.911</v>
      </c>
      <c r="T762" s="112">
        <f t="shared" si="133"/>
        <v>67530.260999999999</v>
      </c>
      <c r="U762" s="116">
        <f t="shared" si="129"/>
        <v>87570.260999999999</v>
      </c>
      <c r="V762" s="74" t="str">
        <f t="shared" si="130"/>
        <v>AéreoD2142</v>
      </c>
      <c r="W762" s="148">
        <f>+IF(AND($C762='C-Aux_CA'!$C$7,$D762='C-Aux_CA'!$C$5,$I762&gt;='C-Aux_CA'!$C$14,$H762&gt;='C-Aux_CA'!$C$15),1,0)</f>
        <v>1</v>
      </c>
      <c r="X762" s="148">
        <f t="shared" si="131"/>
        <v>1</v>
      </c>
      <c r="Y762" s="151" cm="1">
        <f t="array" ref="Y762">IF(W762=0,0,SUMPRODUCT(--($T762&gt;='C-BaremoVectorial'!$T$4:$T$1101),--(1=$W$4:$W$1101)))</f>
        <v>58</v>
      </c>
      <c r="Z762" s="151">
        <f t="shared" si="132"/>
        <v>-1</v>
      </c>
      <c r="AA762" s="151" cm="1">
        <f t="array" ref="AA762">IF($W762=0,0,SUMPRODUCT(--(1=$W$4:$W$1101),--($U762&gt;='C-BaremoVectorial'!$U$4:$U$1101)))</f>
        <v>59</v>
      </c>
      <c r="AB762" s="21"/>
      <c r="AC762" s="21"/>
      <c r="AD762" s="21"/>
    </row>
    <row r="763" spans="1:30" ht="14.5" x14ac:dyDescent="0.35">
      <c r="A763" s="73">
        <f t="shared" si="134"/>
        <v>102</v>
      </c>
      <c r="B763" s="79" t="s">
        <v>8278</v>
      </c>
      <c r="C763" s="79" t="s">
        <v>8244</v>
      </c>
      <c r="D763" s="79" t="s">
        <v>16</v>
      </c>
      <c r="E763" s="79" t="s">
        <v>36</v>
      </c>
      <c r="F763" s="183">
        <v>1</v>
      </c>
      <c r="G763" s="79" t="s">
        <v>8297</v>
      </c>
      <c r="H763" s="78">
        <v>33000</v>
      </c>
      <c r="I763" s="74" cm="1">
        <f t="array" ref="I763">+INDEX('I-Gasificación'!$G$5:$G$1100,MATCH($C763&amp;$D763&amp;$E763&amp;$G763,'I-Gasificación'!$C$5:$C$1100&amp;'I-Gasificación'!$D$5:$D$1100&amp;'I-Gasificación'!$E$5:$E$1100&amp;'I-Gasificación'!$F$5:$F$1100,0))</f>
        <v>2002</v>
      </c>
      <c r="J763" s="112">
        <f>INDEX('I-Baremo_Depósitos_Lapesa'!$C:$C,MATCH($E763,'I-Baremo_Depósitos_Lapesa'!$B:$B,0),1)</f>
        <v>33708</v>
      </c>
      <c r="K763" s="78">
        <f t="shared" si="124"/>
        <v>48154.285714285717</v>
      </c>
      <c r="L763" s="122">
        <f>INDEX('I-Baremo_VA_Lapesa'!$D$5:$K$66,MATCH($E763,'I-Baremo_VA_Lapesa'!$C$5:$C$66,0),MATCH($G763,'I-Baremo_VA_Lapesa'!$D$4:$K$4,0))</f>
        <v>19761</v>
      </c>
      <c r="M763" s="123">
        <f t="shared" si="125"/>
        <v>28230</v>
      </c>
      <c r="N763" s="113" cm="1">
        <f t="array" ref="N763">IF(AND($H763&lt;=4800,$I763&lt;=560),0,SUMPRODUCT(--($I763&gt;'I-Baremo_Regulación_Lapesa'!$B$4:$B$8),--($I763&lt;='I-Baremo_Regulación_Lapesa'!$C$4:$C$8),'I-Baremo_Regulación_Lapesa'!$D$4:$D$8))</f>
        <v>1650</v>
      </c>
      <c r="O763" s="78">
        <f t="shared" si="126"/>
        <v>2357.1428571428573</v>
      </c>
      <c r="P763" s="112">
        <f t="shared" si="127"/>
        <v>55119</v>
      </c>
      <c r="Q763" s="74">
        <f t="shared" si="128"/>
        <v>78741.428571428565</v>
      </c>
      <c r="R763" s="113">
        <f>INDEX('I-Baremo_Legalización'!$D$4:$D$100,MATCH($E763,'I-Baremo_Legalización'!$C$4:$C$100,0),1)</f>
        <v>2038.3500000000001</v>
      </c>
      <c r="S763" s="113" cm="1">
        <f t="array" ref="S763">+INDEX('I-Baremo_Acuerdo_Marco'!$F$2:$F$221,MATCH($C763&amp;$E763&amp;$G763,'I-Baremo_Acuerdo_Marco'!$C$2:$C$221&amp;'I-Baremo_Acuerdo_Marco'!$D$2:$D$221&amp;'I-Baremo_Acuerdo_Marco'!$E$2:$E$221,0))</f>
        <v>20528.210999999999</v>
      </c>
      <c r="T763" s="112">
        <f t="shared" si="133"/>
        <v>77685.561000000002</v>
      </c>
      <c r="U763" s="116">
        <f t="shared" si="129"/>
        <v>101307.98957142857</v>
      </c>
      <c r="V763" s="74" t="str">
        <f t="shared" si="130"/>
        <v>AéreoD2002</v>
      </c>
      <c r="W763" s="148">
        <f>+IF(AND($C763='C-Aux_CA'!$C$7,$D763='C-Aux_CA'!$C$5,$I763&gt;='C-Aux_CA'!$C$14,$H763&gt;='C-Aux_CA'!$C$15),1,0)</f>
        <v>1</v>
      </c>
      <c r="X763" s="148">
        <f t="shared" si="131"/>
        <v>1</v>
      </c>
      <c r="Y763" s="151" cm="1">
        <f t="array" ref="Y763">IF(W763=0,0,SUMPRODUCT(--($T763&gt;='C-BaremoVectorial'!$T$4:$T$1101),--(1=$W$4:$W$1101)))</f>
        <v>77</v>
      </c>
      <c r="Z763" s="151">
        <f t="shared" si="132"/>
        <v>-2</v>
      </c>
      <c r="AA763" s="151" cm="1">
        <f t="array" ref="AA763">IF($W763=0,0,SUMPRODUCT(--(1=$W$4:$W$1101),--($U763&gt;='C-BaremoVectorial'!$U$4:$U$1101)))</f>
        <v>79</v>
      </c>
      <c r="AB763" s="21"/>
      <c r="AC763" s="21"/>
      <c r="AD763" s="21"/>
    </row>
    <row r="764" spans="1:30" ht="14.5" x14ac:dyDescent="0.35">
      <c r="A764" s="73">
        <f t="shared" si="134"/>
        <v>103</v>
      </c>
      <c r="B764" s="79" t="s">
        <v>8278</v>
      </c>
      <c r="C764" s="79" t="s">
        <v>8244</v>
      </c>
      <c r="D764" s="79" t="s">
        <v>16</v>
      </c>
      <c r="E764" s="79" t="s">
        <v>37</v>
      </c>
      <c r="F764" s="183">
        <v>1</v>
      </c>
      <c r="G764" s="79" t="s">
        <v>8297</v>
      </c>
      <c r="H764" s="78">
        <v>50000</v>
      </c>
      <c r="I764" s="74" cm="1">
        <f t="array" ref="I764">+INDEX('I-Gasificación'!$G$5:$G$1100,MATCH($C764&amp;$D764&amp;$E764&amp;$G764,'I-Gasificación'!$C$5:$C$1100&amp;'I-Gasificación'!$D$5:$D$1100&amp;'I-Gasificación'!$E$5:$E$1100&amp;'I-Gasificación'!$F$5:$F$1100,0))</f>
        <v>2282</v>
      </c>
      <c r="J764" s="112">
        <f>INDEX('I-Baremo_Depósitos_Lapesa'!$C:$C,MATCH($E764,'I-Baremo_Depósitos_Lapesa'!$B:$B,0),1)</f>
        <v>44444</v>
      </c>
      <c r="K764" s="78">
        <f t="shared" si="124"/>
        <v>63491.428571428572</v>
      </c>
      <c r="L764" s="122">
        <f>INDEX('I-Baremo_VA_Lapesa'!$D$5:$K$66,MATCH($E764,'I-Baremo_VA_Lapesa'!$C$5:$C$66,0),MATCH($G764,'I-Baremo_VA_Lapesa'!$D$4:$K$4,0))</f>
        <v>19761</v>
      </c>
      <c r="M764" s="123">
        <f t="shared" si="125"/>
        <v>28230</v>
      </c>
      <c r="N764" s="113" cm="1">
        <f t="array" ref="N764">IF(AND($H764&lt;=4800,$I764&lt;=560),0,SUMPRODUCT(--($I764&gt;'I-Baremo_Regulación_Lapesa'!$B$4:$B$8),--($I764&lt;='I-Baremo_Regulación_Lapesa'!$C$4:$C$8),'I-Baremo_Regulación_Lapesa'!$D$4:$D$8))</f>
        <v>1760</v>
      </c>
      <c r="O764" s="78">
        <f t="shared" si="126"/>
        <v>2514.2857142857142</v>
      </c>
      <c r="P764" s="112">
        <f t="shared" si="127"/>
        <v>65965</v>
      </c>
      <c r="Q764" s="74">
        <f t="shared" si="128"/>
        <v>94235.71428571429</v>
      </c>
      <c r="R764" s="113">
        <f>INDEX('I-Baremo_Legalización'!$D$4:$D$100,MATCH($E764,'I-Baremo_Legalización'!$C$4:$C$100,0),1)</f>
        <v>2038.3500000000001</v>
      </c>
      <c r="S764" s="113" cm="1">
        <f t="array" ref="S764">+INDEX('I-Baremo_Acuerdo_Marco'!$F$2:$F$221,MATCH($C764&amp;$E764&amp;$G764,'I-Baremo_Acuerdo_Marco'!$C$2:$C$221&amp;'I-Baremo_Acuerdo_Marco'!$D$2:$D$221&amp;'I-Baremo_Acuerdo_Marco'!$E$2:$E$221,0))</f>
        <v>21545.710999999999</v>
      </c>
      <c r="T764" s="112">
        <f t="shared" si="133"/>
        <v>89549.061000000002</v>
      </c>
      <c r="U764" s="116">
        <f t="shared" si="129"/>
        <v>117819.77528571429</v>
      </c>
      <c r="V764" s="74" t="str">
        <f t="shared" si="130"/>
        <v>AéreoD2282</v>
      </c>
      <c r="W764" s="148">
        <f>+IF(AND($C764='C-Aux_CA'!$C$7,$D764='C-Aux_CA'!$C$5,$I764&gt;='C-Aux_CA'!$C$14,$H764&gt;='C-Aux_CA'!$C$15),1,0)</f>
        <v>1</v>
      </c>
      <c r="X764" s="148">
        <f t="shared" si="131"/>
        <v>1</v>
      </c>
      <c r="Y764" s="151" cm="1">
        <f t="array" ref="Y764">IF(W764=0,0,SUMPRODUCT(--($T764&gt;='C-BaremoVectorial'!$T$4:$T$1101),--(1=$W$4:$W$1101)))</f>
        <v>102</v>
      </c>
      <c r="Z764" s="151">
        <f t="shared" si="132"/>
        <v>-4</v>
      </c>
      <c r="AA764" s="151" cm="1">
        <f t="array" ref="AA764">IF($W764=0,0,SUMPRODUCT(--(1=$W$4:$W$1101),--($U764&gt;='C-BaremoVectorial'!$U$4:$U$1101)))</f>
        <v>106</v>
      </c>
      <c r="AB764" s="21"/>
      <c r="AC764" s="21"/>
      <c r="AD764" s="21"/>
    </row>
    <row r="765" spans="1:30" ht="14.5" x14ac:dyDescent="0.35">
      <c r="A765" s="73">
        <f t="shared" si="134"/>
        <v>104</v>
      </c>
      <c r="B765" s="79" t="s">
        <v>8278</v>
      </c>
      <c r="C765" s="79" t="s">
        <v>8244</v>
      </c>
      <c r="D765" s="79" t="s">
        <v>16</v>
      </c>
      <c r="E765" s="79" t="s">
        <v>38</v>
      </c>
      <c r="F765" s="183">
        <v>1</v>
      </c>
      <c r="G765" s="79" t="s">
        <v>8297</v>
      </c>
      <c r="H765" s="78">
        <v>59000</v>
      </c>
      <c r="I765" s="74" cm="1">
        <f t="array" ref="I765">+INDEX('I-Gasificación'!$G$5:$G$1100,MATCH($C765&amp;$D765&amp;$E765&amp;$G765,'I-Gasificación'!$C$5:$C$1100&amp;'I-Gasificación'!$D$5:$D$1100&amp;'I-Gasificación'!$E$5:$E$1100&amp;'I-Gasificación'!$F$5:$F$1100,0))</f>
        <v>2450</v>
      </c>
      <c r="J765" s="112">
        <f>INDEX('I-Baremo_Depósitos_Lapesa'!$C:$C,MATCH($E765,'I-Baremo_Depósitos_Lapesa'!$B:$B,0),1)</f>
        <v>54246</v>
      </c>
      <c r="K765" s="78">
        <f t="shared" si="124"/>
        <v>77494.285714285725</v>
      </c>
      <c r="L765" s="122">
        <f>INDEX('I-Baremo_VA_Lapesa'!$D$5:$K$66,MATCH($E765,'I-Baremo_VA_Lapesa'!$C$5:$C$66,0),MATCH($G765,'I-Baremo_VA_Lapesa'!$D$4:$K$4,0))</f>
        <v>19761</v>
      </c>
      <c r="M765" s="123">
        <f t="shared" si="125"/>
        <v>28230</v>
      </c>
      <c r="N765" s="113" cm="1">
        <f t="array" ref="N765">IF(AND($H765&lt;=4800,$I765&lt;=560),0,SUMPRODUCT(--($I765&gt;'I-Baremo_Regulación_Lapesa'!$B$4:$B$8),--($I765&lt;='I-Baremo_Regulación_Lapesa'!$C$4:$C$8),'I-Baremo_Regulación_Lapesa'!$D$4:$D$8))</f>
        <v>1760</v>
      </c>
      <c r="O765" s="78">
        <f t="shared" si="126"/>
        <v>2514.2857142857142</v>
      </c>
      <c r="P765" s="112">
        <f t="shared" si="127"/>
        <v>75767</v>
      </c>
      <c r="Q765" s="74">
        <f t="shared" si="128"/>
        <v>108238.57142857143</v>
      </c>
      <c r="R765" s="113">
        <f>INDEX('I-Baremo_Legalización'!$D$4:$D$100,MATCH($E765,'I-Baremo_Legalización'!$C$4:$C$100,0),1)</f>
        <v>2038.3500000000001</v>
      </c>
      <c r="S765" s="113" cm="1">
        <f t="array" ref="S765">+INDEX('I-Baremo_Acuerdo_Marco'!$F$2:$F$221,MATCH($C765&amp;$E765&amp;$G765,'I-Baremo_Acuerdo_Marco'!$C$2:$C$221&amp;'I-Baremo_Acuerdo_Marco'!$D$2:$D$221&amp;'I-Baremo_Acuerdo_Marco'!$E$2:$E$221,0))</f>
        <v>23534.510999999999</v>
      </c>
      <c r="T765" s="112">
        <f t="shared" si="133"/>
        <v>101339.861</v>
      </c>
      <c r="U765" s="116">
        <f t="shared" si="129"/>
        <v>133811.43242857145</v>
      </c>
      <c r="V765" s="74" t="str">
        <f t="shared" si="130"/>
        <v>AéreoD2450</v>
      </c>
      <c r="W765" s="148">
        <f>+IF(AND($C765='C-Aux_CA'!$C$7,$D765='C-Aux_CA'!$C$5,$I765&gt;='C-Aux_CA'!$C$14,$H765&gt;='C-Aux_CA'!$C$15),1,0)</f>
        <v>1</v>
      </c>
      <c r="X765" s="148">
        <f t="shared" si="131"/>
        <v>1</v>
      </c>
      <c r="Y765" s="151" cm="1">
        <f t="array" ref="Y765">IF(W765=0,0,SUMPRODUCT(--($T765&gt;='C-BaremoVectorial'!$T$4:$T$1101),--(1=$W$4:$W$1101)))</f>
        <v>123</v>
      </c>
      <c r="Z765" s="151">
        <f t="shared" si="132"/>
        <v>-2</v>
      </c>
      <c r="AA765" s="151" cm="1">
        <f t="array" ref="AA765">IF($W765=0,0,SUMPRODUCT(--(1=$W$4:$W$1101),--($U765&gt;='C-BaremoVectorial'!$U$4:$U$1101)))</f>
        <v>125</v>
      </c>
      <c r="AB765" s="21"/>
      <c r="AC765" s="21"/>
      <c r="AD765" s="21"/>
    </row>
    <row r="766" spans="1:30" ht="14.5" x14ac:dyDescent="0.35">
      <c r="A766" s="73">
        <f t="shared" si="134"/>
        <v>105</v>
      </c>
      <c r="B766" s="79" t="s">
        <v>8278</v>
      </c>
      <c r="C766" s="79" t="s">
        <v>8244</v>
      </c>
      <c r="D766" s="79" t="s">
        <v>16</v>
      </c>
      <c r="E766" s="79" t="s">
        <v>39</v>
      </c>
      <c r="F766" s="183">
        <v>1</v>
      </c>
      <c r="G766" s="79" t="s">
        <v>8297</v>
      </c>
      <c r="H766" s="78">
        <v>50000</v>
      </c>
      <c r="I766" s="74" cm="1">
        <f t="array" ref="I766">+INDEX('I-Gasificación'!$G$5:$G$1100,MATCH($C766&amp;$D766&amp;$E766&amp;$G766,'I-Gasificación'!$C$5:$C$1100&amp;'I-Gasificación'!$D$5:$D$1100&amp;'I-Gasificación'!$E$5:$E$1100&amp;'I-Gasificación'!$F$5:$F$1100,0))</f>
        <v>2212</v>
      </c>
      <c r="J766" s="112">
        <f>INDEX('I-Baremo_Depósitos_Lapesa'!$C:$C,MATCH($E766,'I-Baremo_Depósitos_Lapesa'!$B:$B,0),1)</f>
        <v>45432</v>
      </c>
      <c r="K766" s="78">
        <f t="shared" si="124"/>
        <v>64902.857142857145</v>
      </c>
      <c r="L766" s="122">
        <f>INDEX('I-Baremo_VA_Lapesa'!$D$5:$K$66,MATCH($E766,'I-Baremo_VA_Lapesa'!$C$5:$C$66,0),MATCH($G766,'I-Baremo_VA_Lapesa'!$D$4:$K$4,0))</f>
        <v>19761</v>
      </c>
      <c r="M766" s="123">
        <f t="shared" si="125"/>
        <v>28230</v>
      </c>
      <c r="N766" s="113" cm="1">
        <f t="array" ref="N766">IF(AND($H766&lt;=4800,$I766&lt;=560),0,SUMPRODUCT(--($I766&gt;'I-Baremo_Regulación_Lapesa'!$B$4:$B$8),--($I766&lt;='I-Baremo_Regulación_Lapesa'!$C$4:$C$8),'I-Baremo_Regulación_Lapesa'!$D$4:$D$8))</f>
        <v>1760</v>
      </c>
      <c r="O766" s="78">
        <f t="shared" si="126"/>
        <v>2514.2857142857142</v>
      </c>
      <c r="P766" s="112">
        <f t="shared" si="127"/>
        <v>66953</v>
      </c>
      <c r="Q766" s="74">
        <f t="shared" si="128"/>
        <v>95647.142857142855</v>
      </c>
      <c r="R766" s="113">
        <f>INDEX('I-Baremo_Legalización'!$D$4:$D$100,MATCH($E766,'I-Baremo_Legalización'!$C$4:$C$100,0),1)</f>
        <v>2038.3500000000001</v>
      </c>
      <c r="S766" s="113" cm="1">
        <f t="array" ref="S766">+INDEX('I-Baremo_Acuerdo_Marco'!$F$2:$F$221,MATCH($C766&amp;$E766&amp;$G766,'I-Baremo_Acuerdo_Marco'!$C$2:$C$221&amp;'I-Baremo_Acuerdo_Marco'!$D$2:$D$221&amp;'I-Baremo_Acuerdo_Marco'!$E$2:$E$221,0))</f>
        <v>22913.010999999999</v>
      </c>
      <c r="T766" s="112">
        <f t="shared" si="133"/>
        <v>91904.361000000004</v>
      </c>
      <c r="U766" s="116">
        <f t="shared" si="129"/>
        <v>120598.50385714286</v>
      </c>
      <c r="V766" s="74" t="str">
        <f t="shared" si="130"/>
        <v>AéreoD2212</v>
      </c>
      <c r="W766" s="148">
        <f>+IF(AND($C766='C-Aux_CA'!$C$7,$D766='C-Aux_CA'!$C$5,$I766&gt;='C-Aux_CA'!$C$14,$H766&gt;='C-Aux_CA'!$C$15),1,0)</f>
        <v>1</v>
      </c>
      <c r="X766" s="148">
        <f t="shared" si="131"/>
        <v>1</v>
      </c>
      <c r="Y766" s="151" cm="1">
        <f t="array" ref="Y766">IF(W766=0,0,SUMPRODUCT(--($T766&gt;='C-BaremoVectorial'!$T$4:$T$1101),--(1=$W$4:$W$1101)))</f>
        <v>109</v>
      </c>
      <c r="Z766" s="151">
        <f t="shared" si="132"/>
        <v>-2</v>
      </c>
      <c r="AA766" s="151" cm="1">
        <f t="array" ref="AA766">IF($W766=0,0,SUMPRODUCT(--(1=$W$4:$W$1101),--($U766&gt;='C-BaremoVectorial'!$U$4:$U$1101)))</f>
        <v>111</v>
      </c>
      <c r="AB766" s="21"/>
      <c r="AC766" s="21"/>
      <c r="AD766" s="21"/>
    </row>
    <row r="767" spans="1:30" ht="14.5" x14ac:dyDescent="0.35">
      <c r="A767" s="73">
        <f t="shared" si="134"/>
        <v>106</v>
      </c>
      <c r="B767" s="79" t="s">
        <v>8278</v>
      </c>
      <c r="C767" s="79" t="s">
        <v>8244</v>
      </c>
      <c r="D767" s="79" t="s">
        <v>16</v>
      </c>
      <c r="E767" s="79" t="s">
        <v>40</v>
      </c>
      <c r="F767" s="183">
        <v>1</v>
      </c>
      <c r="G767" s="79" t="s">
        <v>8297</v>
      </c>
      <c r="H767" s="78">
        <v>69000</v>
      </c>
      <c r="I767" s="74" cm="1">
        <f t="array" ref="I767">+INDEX('I-Gasificación'!$G$5:$G$1100,MATCH($C767&amp;$D767&amp;$E767&amp;$G767,'I-Gasificación'!$C$5:$C$1100&amp;'I-Gasificación'!$D$5:$D$1100&amp;'I-Gasificación'!$E$5:$E$1100&amp;'I-Gasificación'!$F$5:$F$1100,0))</f>
        <v>2618</v>
      </c>
      <c r="J767" s="112">
        <f>INDEX('I-Baremo_Depósitos_Lapesa'!$C:$C,MATCH($E767,'I-Baremo_Depósitos_Lapesa'!$B:$B,0),1)</f>
        <v>67147</v>
      </c>
      <c r="K767" s="78">
        <f t="shared" si="124"/>
        <v>95924.285714285725</v>
      </c>
      <c r="L767" s="122">
        <f>INDEX('I-Baremo_VA_Lapesa'!$D$5:$K$66,MATCH($E767,'I-Baremo_VA_Lapesa'!$C$5:$C$66,0),MATCH($G767,'I-Baremo_VA_Lapesa'!$D$4:$K$4,0))</f>
        <v>19761</v>
      </c>
      <c r="M767" s="123">
        <f t="shared" si="125"/>
        <v>28230</v>
      </c>
      <c r="N767" s="113" cm="1">
        <f t="array" ref="N767">IF(AND($H767&lt;=4800,$I767&lt;=560),0,SUMPRODUCT(--($I767&gt;'I-Baremo_Regulación_Lapesa'!$B$4:$B$8),--($I767&lt;='I-Baremo_Regulación_Lapesa'!$C$4:$C$8),'I-Baremo_Regulación_Lapesa'!$D$4:$D$8))</f>
        <v>1760</v>
      </c>
      <c r="O767" s="78">
        <f t="shared" si="126"/>
        <v>2514.2857142857142</v>
      </c>
      <c r="P767" s="112">
        <f t="shared" si="127"/>
        <v>88668</v>
      </c>
      <c r="Q767" s="74">
        <f t="shared" si="128"/>
        <v>126668.57142857143</v>
      </c>
      <c r="R767" s="113">
        <f>INDEX('I-Baremo_Legalización'!$D$4:$D$100,MATCH($E767,'I-Baremo_Legalización'!$C$4:$C$100,0),1)</f>
        <v>3215.3500000000004</v>
      </c>
      <c r="S767" s="113" cm="1">
        <f t="array" ref="S767">+INDEX('I-Baremo_Acuerdo_Marco'!$F$2:$F$221,MATCH($C767&amp;$E767&amp;$G767,'I-Baremo_Acuerdo_Marco'!$C$2:$C$221&amp;'I-Baremo_Acuerdo_Marco'!$D$2:$D$221&amp;'I-Baremo_Acuerdo_Marco'!$E$2:$E$221,0))</f>
        <v>23534.510999999999</v>
      </c>
      <c r="T767" s="112">
        <f t="shared" si="133"/>
        <v>115417.861</v>
      </c>
      <c r="U767" s="116">
        <f t="shared" si="129"/>
        <v>153418.43242857145</v>
      </c>
      <c r="V767" s="74" t="str">
        <f t="shared" si="130"/>
        <v>AéreoD2618</v>
      </c>
      <c r="W767" s="148">
        <f>+IF(AND($C767='C-Aux_CA'!$C$7,$D767='C-Aux_CA'!$C$5,$I767&gt;='C-Aux_CA'!$C$14,$H767&gt;='C-Aux_CA'!$C$15),1,0)</f>
        <v>1</v>
      </c>
      <c r="X767" s="148">
        <f t="shared" si="131"/>
        <v>1</v>
      </c>
      <c r="Y767" s="151" cm="1">
        <f t="array" ref="Y767">IF(W767=0,0,SUMPRODUCT(--($T767&gt;='C-BaremoVectorial'!$T$4:$T$1101),--(1=$W$4:$W$1101)))</f>
        <v>140</v>
      </c>
      <c r="Z767" s="151">
        <f t="shared" si="132"/>
        <v>-2</v>
      </c>
      <c r="AA767" s="151" cm="1">
        <f t="array" ref="AA767">IF($W767=0,0,SUMPRODUCT(--(1=$W$4:$W$1101),--($U767&gt;='C-BaremoVectorial'!$U$4:$U$1101)))</f>
        <v>142</v>
      </c>
      <c r="AB767" s="21"/>
      <c r="AC767" s="21"/>
      <c r="AD767" s="21"/>
    </row>
    <row r="768" spans="1:30" ht="14.5" x14ac:dyDescent="0.35">
      <c r="A768" s="73">
        <f t="shared" si="134"/>
        <v>107</v>
      </c>
      <c r="B768" s="79" t="s">
        <v>8279</v>
      </c>
      <c r="C768" s="79" t="s">
        <v>8244</v>
      </c>
      <c r="D768" s="79" t="s">
        <v>16</v>
      </c>
      <c r="E768" s="79" t="s">
        <v>41</v>
      </c>
      <c r="F768" s="183">
        <v>2</v>
      </c>
      <c r="G768" s="79" t="s">
        <v>8300</v>
      </c>
      <c r="H768" s="78">
        <f>2*13000</f>
        <v>26000</v>
      </c>
      <c r="I768" s="74" cm="1">
        <f t="array" ref="I768">+INDEX('I-Gasificación'!$G$5:$G$1100,MATCH($C768&amp;$D768&amp;$E768&amp;$G768,'I-Gasificación'!$C$5:$C$1100&amp;'I-Gasificación'!$D$5:$D$1100&amp;'I-Gasificación'!$E$5:$E$1100&amp;'I-Gasificación'!$F$5:$F$1100,0))</f>
        <v>3500</v>
      </c>
      <c r="J768" s="112">
        <f>INDEX('I-Baremo_Depósitos_Lapesa'!$C:$C,MATCH($E768,'I-Baremo_Depósitos_Lapesa'!$B:$B,0),1)</f>
        <v>21020</v>
      </c>
      <c r="K768" s="78">
        <f t="shared" si="124"/>
        <v>30028.571428571431</v>
      </c>
      <c r="L768" s="122">
        <f>INDEX('I-Baremo_VA_Lapesa'!$D$5:$K$66,MATCH($E768,'I-Baremo_VA_Lapesa'!$C$5:$C$66,0),MATCH($G768,'I-Baremo_VA_Lapesa'!$D$4:$K$4,0))</f>
        <v>39522</v>
      </c>
      <c r="M768" s="123">
        <f t="shared" si="125"/>
        <v>56460</v>
      </c>
      <c r="N768" s="113" cm="1">
        <f t="array" ref="N768">IF(AND($H768&lt;=4800,$I768&lt;=560),0,SUMPRODUCT(--($I768&gt;'I-Baremo_Regulación_Lapesa'!$B$4:$B$8),--($I768&lt;='I-Baremo_Regulación_Lapesa'!$C$4:$C$8),'I-Baremo_Regulación_Lapesa'!$D$4:$D$8))</f>
        <v>1760</v>
      </c>
      <c r="O768" s="78">
        <f t="shared" si="126"/>
        <v>2514.2857142857142</v>
      </c>
      <c r="P768" s="112">
        <f t="shared" si="127"/>
        <v>62302</v>
      </c>
      <c r="Q768" s="74">
        <f t="shared" si="128"/>
        <v>89002.857142857145</v>
      </c>
      <c r="R768" s="113">
        <f>INDEX('I-Baremo_Legalización'!$D$4:$D$100,MATCH($E768,'I-Baremo_Legalización'!$C$4:$C$100,0),1)</f>
        <v>2038.3500000000001</v>
      </c>
      <c r="S768" s="113" cm="1">
        <f t="array" ref="S768">+INDEX('I-Baremo_Acuerdo_Marco'!$F$2:$F$221,MATCH($C768&amp;$E768&amp;$G768,'I-Baremo_Acuerdo_Marco'!$C$2:$C$221&amp;'I-Baremo_Acuerdo_Marco'!$D$2:$D$221&amp;'I-Baremo_Acuerdo_Marco'!$E$2:$E$221,0))</f>
        <v>20909.911</v>
      </c>
      <c r="T768" s="112">
        <f t="shared" si="133"/>
        <v>85250.260999999999</v>
      </c>
      <c r="U768" s="116">
        <f t="shared" si="129"/>
        <v>111951.11814285716</v>
      </c>
      <c r="V768" s="74" t="str">
        <f t="shared" si="130"/>
        <v>AéreoD3500</v>
      </c>
      <c r="W768" s="148">
        <f>+IF(AND($C768='C-Aux_CA'!$C$7,$D768='C-Aux_CA'!$C$5,$I768&gt;='C-Aux_CA'!$C$14,$H768&gt;='C-Aux_CA'!$C$15),1,0)</f>
        <v>1</v>
      </c>
      <c r="X768" s="148">
        <f t="shared" si="131"/>
        <v>1</v>
      </c>
      <c r="Y768" s="151" cm="1">
        <f t="array" ref="Y768">IF(W768=0,0,SUMPRODUCT(--($T768&gt;='C-BaremoVectorial'!$T$4:$T$1101),--(1=$W$4:$W$1101)))</f>
        <v>92</v>
      </c>
      <c r="Z768" s="151">
        <f t="shared" si="132"/>
        <v>-3</v>
      </c>
      <c r="AA768" s="151" cm="1">
        <f t="array" ref="AA768">IF($W768=0,0,SUMPRODUCT(--(1=$W$4:$W$1101),--($U768&gt;='C-BaremoVectorial'!$U$4:$U$1101)))</f>
        <v>95</v>
      </c>
      <c r="AB768" s="21"/>
      <c r="AC768" s="21"/>
      <c r="AD768" s="21"/>
    </row>
    <row r="769" spans="1:30" ht="14.5" x14ac:dyDescent="0.35">
      <c r="A769" s="73">
        <f t="shared" si="134"/>
        <v>108</v>
      </c>
      <c r="B769" s="79" t="s">
        <v>8279</v>
      </c>
      <c r="C769" s="79" t="s">
        <v>8244</v>
      </c>
      <c r="D769" s="79" t="s">
        <v>16</v>
      </c>
      <c r="E769" s="79" t="s">
        <v>42</v>
      </c>
      <c r="F769" s="183">
        <v>2</v>
      </c>
      <c r="G769" s="79" t="s">
        <v>8300</v>
      </c>
      <c r="H769" s="78">
        <f>2*16000</f>
        <v>32000</v>
      </c>
      <c r="I769" s="74" cm="1">
        <f t="array" ref="I769">+INDEX('I-Gasificación'!$G$5:$G$1100,MATCH($C769&amp;$D769&amp;$E769&amp;$G769,'I-Gasificación'!$C$5:$C$1100&amp;'I-Gasificación'!$D$5:$D$1100&amp;'I-Gasificación'!$E$5:$E$1100&amp;'I-Gasificación'!$F$5:$F$1100,0))</f>
        <v>3640</v>
      </c>
      <c r="J769" s="112">
        <f>INDEX('I-Baremo_Depósitos_Lapesa'!$C:$C,MATCH($E769,'I-Baremo_Depósitos_Lapesa'!$B:$B,0),1)</f>
        <v>25584</v>
      </c>
      <c r="K769" s="78">
        <f t="shared" si="124"/>
        <v>36548.571428571428</v>
      </c>
      <c r="L769" s="122">
        <f>INDEX('I-Baremo_VA_Lapesa'!$D$5:$K$66,MATCH($E769,'I-Baremo_VA_Lapesa'!$C$5:$C$66,0),MATCH($G769,'I-Baremo_VA_Lapesa'!$D$4:$K$4,0))</f>
        <v>39522</v>
      </c>
      <c r="M769" s="123">
        <f t="shared" si="125"/>
        <v>56460</v>
      </c>
      <c r="N769" s="113" cm="1">
        <f t="array" ref="N769">IF(AND($H769&lt;=4800,$I769&lt;=560),0,SUMPRODUCT(--($I769&gt;'I-Baremo_Regulación_Lapesa'!$B$4:$B$8),--($I769&lt;='I-Baremo_Regulación_Lapesa'!$C$4:$C$8),'I-Baremo_Regulación_Lapesa'!$D$4:$D$8))</f>
        <v>1760</v>
      </c>
      <c r="O769" s="78">
        <f t="shared" si="126"/>
        <v>2514.2857142857142</v>
      </c>
      <c r="P769" s="112">
        <f t="shared" si="127"/>
        <v>66866</v>
      </c>
      <c r="Q769" s="74">
        <f t="shared" si="128"/>
        <v>95522.85714285713</v>
      </c>
      <c r="R769" s="113">
        <f>INDEX('I-Baremo_Legalización'!$D$4:$D$100,MATCH($E769,'I-Baremo_Legalización'!$C$4:$C$100,0),1)</f>
        <v>2038.3500000000001</v>
      </c>
      <c r="S769" s="113" cm="1">
        <f t="array" ref="S769">+INDEX('I-Baremo_Acuerdo_Marco'!$F$2:$F$221,MATCH($C769&amp;$E769&amp;$G769,'I-Baremo_Acuerdo_Marco'!$C$2:$C$221&amp;'I-Baremo_Acuerdo_Marco'!$D$2:$D$221&amp;'I-Baremo_Acuerdo_Marco'!$E$2:$E$221,0))</f>
        <v>22095.710999999999</v>
      </c>
      <c r="T769" s="112">
        <f t="shared" si="133"/>
        <v>91000.061000000002</v>
      </c>
      <c r="U769" s="116">
        <f t="shared" si="129"/>
        <v>119656.91814285713</v>
      </c>
      <c r="V769" s="74" t="str">
        <f t="shared" si="130"/>
        <v>AéreoD3640</v>
      </c>
      <c r="W769" s="148">
        <f>+IF(AND($C769='C-Aux_CA'!$C$7,$D769='C-Aux_CA'!$C$5,$I769&gt;='C-Aux_CA'!$C$14,$H769&gt;='C-Aux_CA'!$C$15),1,0)</f>
        <v>1</v>
      </c>
      <c r="X769" s="148">
        <f t="shared" si="131"/>
        <v>1</v>
      </c>
      <c r="Y769" s="151" cm="1">
        <f t="array" ref="Y769">IF(W769=0,0,SUMPRODUCT(--($T769&gt;='C-BaremoVectorial'!$T$4:$T$1101),--(1=$W$4:$W$1101)))</f>
        <v>106</v>
      </c>
      <c r="Z769" s="151">
        <f t="shared" si="132"/>
        <v>-3</v>
      </c>
      <c r="AA769" s="151" cm="1">
        <f t="array" ref="AA769">IF($W769=0,0,SUMPRODUCT(--(1=$W$4:$W$1101),--($U769&gt;='C-BaremoVectorial'!$U$4:$U$1101)))</f>
        <v>109</v>
      </c>
      <c r="AB769" s="21"/>
      <c r="AC769" s="21"/>
      <c r="AD769" s="21"/>
    </row>
    <row r="770" spans="1:30" ht="14.5" x14ac:dyDescent="0.35">
      <c r="A770" s="73">
        <f t="shared" si="134"/>
        <v>109</v>
      </c>
      <c r="B770" s="79" t="s">
        <v>8279</v>
      </c>
      <c r="C770" s="79" t="s">
        <v>8244</v>
      </c>
      <c r="D770" s="79" t="s">
        <v>16</v>
      </c>
      <c r="E770" s="79" t="s">
        <v>43</v>
      </c>
      <c r="F770" s="183">
        <v>2</v>
      </c>
      <c r="G770" s="79" t="s">
        <v>8300</v>
      </c>
      <c r="H770" s="78">
        <f>2*19000</f>
        <v>38000</v>
      </c>
      <c r="I770" s="74" cm="1">
        <f t="array" ref="I770">+INDEX('I-Gasificación'!$G$5:$G$1100,MATCH($C770&amp;$D770&amp;$E770&amp;$G770,'I-Gasificación'!$C$5:$C$1100&amp;'I-Gasificación'!$D$5:$D$1100&amp;'I-Gasificación'!$E$5:$E$1100&amp;'I-Gasificación'!$F$5:$F$1100,0))</f>
        <v>3780</v>
      </c>
      <c r="J770" s="112">
        <f>INDEX('I-Baremo_Depósitos_Lapesa'!$C:$C,MATCH($E770,'I-Baremo_Depósitos_Lapesa'!$B:$B,0),1)</f>
        <v>27832</v>
      </c>
      <c r="K770" s="78">
        <f t="shared" si="124"/>
        <v>39760</v>
      </c>
      <c r="L770" s="122">
        <f>INDEX('I-Baremo_VA_Lapesa'!$D$5:$K$66,MATCH($E770,'I-Baremo_VA_Lapesa'!$C$5:$C$66,0),MATCH($G770,'I-Baremo_VA_Lapesa'!$D$4:$K$4,0))</f>
        <v>39522</v>
      </c>
      <c r="M770" s="123">
        <f t="shared" si="125"/>
        <v>56460</v>
      </c>
      <c r="N770" s="113" cm="1">
        <f t="array" ref="N770">IF(AND($H770&lt;=4800,$I770&lt;=560),0,SUMPRODUCT(--($I770&gt;'I-Baremo_Regulación_Lapesa'!$B$4:$B$8),--($I770&lt;='I-Baremo_Regulación_Lapesa'!$C$4:$C$8),'I-Baremo_Regulación_Lapesa'!$D$4:$D$8))</f>
        <v>1760</v>
      </c>
      <c r="O770" s="78">
        <f t="shared" si="126"/>
        <v>2514.2857142857142</v>
      </c>
      <c r="P770" s="112">
        <f t="shared" si="127"/>
        <v>69114</v>
      </c>
      <c r="Q770" s="74">
        <f t="shared" si="128"/>
        <v>98734.28571428571</v>
      </c>
      <c r="R770" s="113">
        <f>INDEX('I-Baremo_Legalización'!$D$4:$D$100,MATCH($E770,'I-Baremo_Legalización'!$C$4:$C$100,0),1)</f>
        <v>2038.3500000000001</v>
      </c>
      <c r="S770" s="113" cm="1">
        <f t="array" ref="S770">+INDEX('I-Baremo_Acuerdo_Marco'!$F$2:$F$221,MATCH($C770&amp;$E770&amp;$G770,'I-Baremo_Acuerdo_Marco'!$C$2:$C$221&amp;'I-Baremo_Acuerdo_Marco'!$D$2:$D$221&amp;'I-Baremo_Acuerdo_Marco'!$E$2:$E$221,0))</f>
        <v>25017.311000000002</v>
      </c>
      <c r="T770" s="112">
        <f t="shared" si="133"/>
        <v>96169.661000000007</v>
      </c>
      <c r="U770" s="116">
        <f t="shared" si="129"/>
        <v>125789.94671428572</v>
      </c>
      <c r="V770" s="74" t="str">
        <f t="shared" si="130"/>
        <v>AéreoD3780</v>
      </c>
      <c r="W770" s="148">
        <f>+IF(AND($C770='C-Aux_CA'!$C$7,$D770='C-Aux_CA'!$C$5,$I770&gt;='C-Aux_CA'!$C$14,$H770&gt;='C-Aux_CA'!$C$15),1,0)</f>
        <v>1</v>
      </c>
      <c r="X770" s="148">
        <f t="shared" si="131"/>
        <v>1</v>
      </c>
      <c r="Y770" s="151" cm="1">
        <f t="array" ref="Y770">IF(W770=0,0,SUMPRODUCT(--($T770&gt;='C-BaremoVectorial'!$T$4:$T$1101),--(1=$W$4:$W$1101)))</f>
        <v>116</v>
      </c>
      <c r="Z770" s="151">
        <f t="shared" si="132"/>
        <v>-1</v>
      </c>
      <c r="AA770" s="151" cm="1">
        <f t="array" ref="AA770">IF($W770=0,0,SUMPRODUCT(--(1=$W$4:$W$1101),--($U770&gt;='C-BaremoVectorial'!$U$4:$U$1101)))</f>
        <v>117</v>
      </c>
      <c r="AB770" s="21"/>
      <c r="AC770" s="21"/>
      <c r="AD770" s="21"/>
    </row>
    <row r="771" spans="1:30" ht="14.5" x14ac:dyDescent="0.35">
      <c r="A771" s="73">
        <f t="shared" si="134"/>
        <v>110</v>
      </c>
      <c r="B771" s="79" t="s">
        <v>8279</v>
      </c>
      <c r="C771" s="79" t="s">
        <v>8244</v>
      </c>
      <c r="D771" s="79" t="s">
        <v>16</v>
      </c>
      <c r="E771" s="79" t="s">
        <v>44</v>
      </c>
      <c r="F771" s="183">
        <v>2</v>
      </c>
      <c r="G771" s="79" t="s">
        <v>8300</v>
      </c>
      <c r="H771" s="78">
        <f>2*22000</f>
        <v>44000</v>
      </c>
      <c r="I771" s="74" cm="1">
        <f t="array" ref="I771">+INDEX('I-Gasificación'!$G$5:$G$1100,MATCH($C771&amp;$D771&amp;$E771&amp;$G771,'I-Gasificación'!$C$5:$C$1100&amp;'I-Gasificación'!$D$5:$D$1100&amp;'I-Gasificación'!$E$5:$E$1100&amp;'I-Gasificación'!$F$5:$F$1100,0))</f>
        <v>3920</v>
      </c>
      <c r="J771" s="112">
        <f>INDEX('I-Baremo_Depósitos_Lapesa'!$C:$C,MATCH($E771,'I-Baremo_Depósitos_Lapesa'!$B:$B,0),1)</f>
        <v>35864</v>
      </c>
      <c r="K771" s="78">
        <f t="shared" si="124"/>
        <v>51234.285714285717</v>
      </c>
      <c r="L771" s="122">
        <f>INDEX('I-Baremo_VA_Lapesa'!$D$5:$K$66,MATCH($E771,'I-Baremo_VA_Lapesa'!$C$5:$C$66,0),MATCH($G771,'I-Baremo_VA_Lapesa'!$D$4:$K$4,0))</f>
        <v>39522</v>
      </c>
      <c r="M771" s="123">
        <f t="shared" si="125"/>
        <v>56460</v>
      </c>
      <c r="N771" s="113" cm="1">
        <f t="array" ref="N771">IF(AND($H771&lt;=4800,$I771&lt;=560),0,SUMPRODUCT(--($I771&gt;'I-Baremo_Regulación_Lapesa'!$B$4:$B$8),--($I771&lt;='I-Baremo_Regulación_Lapesa'!$C$4:$C$8),'I-Baremo_Regulación_Lapesa'!$D$4:$D$8))</f>
        <v>1760</v>
      </c>
      <c r="O771" s="78">
        <f t="shared" si="126"/>
        <v>2514.2857142857142</v>
      </c>
      <c r="P771" s="112">
        <f t="shared" si="127"/>
        <v>77146</v>
      </c>
      <c r="Q771" s="74">
        <f t="shared" si="128"/>
        <v>110208.57142857142</v>
      </c>
      <c r="R771" s="113">
        <f>INDEX('I-Baremo_Legalización'!$D$4:$D$100,MATCH($E771,'I-Baremo_Legalización'!$C$4:$C$100,0),1)</f>
        <v>2038.3500000000001</v>
      </c>
      <c r="S771" s="113" cm="1">
        <f t="array" ref="S771">+INDEX('I-Baremo_Acuerdo_Marco'!$F$2:$F$221,MATCH($C771&amp;$E771&amp;$G771,'I-Baremo_Acuerdo_Marco'!$C$2:$C$221&amp;'I-Baremo_Acuerdo_Marco'!$D$2:$D$221&amp;'I-Baremo_Acuerdo_Marco'!$E$2:$E$221,0))</f>
        <v>26561.710999999999</v>
      </c>
      <c r="T771" s="112">
        <f t="shared" si="133"/>
        <v>105746.061</v>
      </c>
      <c r="U771" s="116">
        <f t="shared" si="129"/>
        <v>138808.63242857144</v>
      </c>
      <c r="V771" s="74" t="str">
        <f t="shared" si="130"/>
        <v>AéreoD3920</v>
      </c>
      <c r="W771" s="148">
        <f>+IF(AND($C771='C-Aux_CA'!$C$7,$D771='C-Aux_CA'!$C$5,$I771&gt;='C-Aux_CA'!$C$14,$H771&gt;='C-Aux_CA'!$C$15),1,0)</f>
        <v>1</v>
      </c>
      <c r="X771" s="148">
        <f t="shared" si="131"/>
        <v>1</v>
      </c>
      <c r="Y771" s="151" cm="1">
        <f t="array" ref="Y771">IF(W771=0,0,SUMPRODUCT(--($T771&gt;='C-BaremoVectorial'!$T$4:$T$1101),--(1=$W$4:$W$1101)))</f>
        <v>130</v>
      </c>
      <c r="Z771" s="151">
        <f t="shared" si="132"/>
        <v>-1</v>
      </c>
      <c r="AA771" s="151" cm="1">
        <f t="array" ref="AA771">IF($W771=0,0,SUMPRODUCT(--(1=$W$4:$W$1101),--($U771&gt;='C-BaremoVectorial'!$U$4:$U$1101)))</f>
        <v>131</v>
      </c>
      <c r="AB771" s="21"/>
      <c r="AC771" s="21"/>
      <c r="AD771" s="21"/>
    </row>
    <row r="772" spans="1:30" ht="14.5" x14ac:dyDescent="0.35">
      <c r="A772" s="73">
        <f t="shared" si="134"/>
        <v>111</v>
      </c>
      <c r="B772" s="79" t="s">
        <v>8279</v>
      </c>
      <c r="C772" s="79" t="s">
        <v>8244</v>
      </c>
      <c r="D772" s="79" t="s">
        <v>16</v>
      </c>
      <c r="E772" s="79" t="s">
        <v>45</v>
      </c>
      <c r="F772" s="183">
        <v>2</v>
      </c>
      <c r="G772" s="79" t="s">
        <v>8300</v>
      </c>
      <c r="H772" s="78">
        <f>2*24000</f>
        <v>48000</v>
      </c>
      <c r="I772" s="74" cm="1">
        <f t="array" ref="I772">+INDEX('I-Gasificación'!$G$5:$G$1100,MATCH($C772&amp;$D772&amp;$E772&amp;$G772,'I-Gasificación'!$C$5:$C$1100&amp;'I-Gasificación'!$D$5:$D$1100&amp;'I-Gasificación'!$E$5:$E$1100&amp;'I-Gasificación'!$F$5:$F$1100,0))</f>
        <v>3892</v>
      </c>
      <c r="J772" s="112">
        <f>INDEX('I-Baremo_Depósitos_Lapesa'!$C:$C,MATCH($E772,'I-Baremo_Depósitos_Lapesa'!$B:$B,0),1)</f>
        <v>40898</v>
      </c>
      <c r="K772" s="78">
        <f t="shared" si="124"/>
        <v>58425.71428571429</v>
      </c>
      <c r="L772" s="122">
        <f>INDEX('I-Baremo_VA_Lapesa'!$D$5:$K$66,MATCH($E772,'I-Baremo_VA_Lapesa'!$C$5:$C$66,0),MATCH($G772,'I-Baremo_VA_Lapesa'!$D$4:$K$4,0))</f>
        <v>39522</v>
      </c>
      <c r="M772" s="123">
        <f t="shared" si="125"/>
        <v>56460</v>
      </c>
      <c r="N772" s="113" cm="1">
        <f t="array" ref="N772">IF(AND($H772&lt;=4800,$I772&lt;=560),0,SUMPRODUCT(--($I772&gt;'I-Baremo_Regulación_Lapesa'!$B$4:$B$8),--($I772&lt;='I-Baremo_Regulación_Lapesa'!$C$4:$C$8),'I-Baremo_Regulación_Lapesa'!$D$4:$D$8))</f>
        <v>1760</v>
      </c>
      <c r="O772" s="78">
        <f t="shared" si="126"/>
        <v>2514.2857142857142</v>
      </c>
      <c r="P772" s="112">
        <f t="shared" si="127"/>
        <v>82180</v>
      </c>
      <c r="Q772" s="74">
        <f t="shared" si="128"/>
        <v>117400</v>
      </c>
      <c r="R772" s="113">
        <f>INDEX('I-Baremo_Legalización'!$D$4:$D$100,MATCH($E772,'I-Baremo_Legalización'!$C$4:$C$100,0),1)</f>
        <v>2038.3500000000001</v>
      </c>
      <c r="S772" s="113" cm="1">
        <f t="array" ref="S772">+INDEX('I-Baremo_Acuerdo_Marco'!$F$2:$F$221,MATCH($C772&amp;$E772&amp;$G772,'I-Baremo_Acuerdo_Marco'!$C$2:$C$221&amp;'I-Baremo_Acuerdo_Marco'!$D$2:$D$221&amp;'I-Baremo_Acuerdo_Marco'!$E$2:$E$221,0))</f>
        <v>26935.710999999999</v>
      </c>
      <c r="T772" s="112">
        <f t="shared" si="133"/>
        <v>111154.061</v>
      </c>
      <c r="U772" s="116">
        <f t="shared" si="129"/>
        <v>146374.06100000002</v>
      </c>
      <c r="V772" s="74" t="str">
        <f t="shared" si="130"/>
        <v>AéreoD3892</v>
      </c>
      <c r="W772" s="148">
        <f>+IF(AND($C772='C-Aux_CA'!$C$7,$D772='C-Aux_CA'!$C$5,$I772&gt;='C-Aux_CA'!$C$14,$H772&gt;='C-Aux_CA'!$C$15),1,0)</f>
        <v>1</v>
      </c>
      <c r="X772" s="148">
        <f t="shared" si="131"/>
        <v>1</v>
      </c>
      <c r="Y772" s="151" cm="1">
        <f t="array" ref="Y772">IF(W772=0,0,SUMPRODUCT(--($T772&gt;='C-BaremoVectorial'!$T$4:$T$1101),--(1=$W$4:$W$1101)))</f>
        <v>135</v>
      </c>
      <c r="Z772" s="151">
        <f t="shared" si="132"/>
        <v>-2</v>
      </c>
      <c r="AA772" s="151" cm="1">
        <f t="array" ref="AA772">IF($W772=0,0,SUMPRODUCT(--(1=$W$4:$W$1101),--($U772&gt;='C-BaremoVectorial'!$U$4:$U$1101)))</f>
        <v>137</v>
      </c>
      <c r="AB772" s="21"/>
      <c r="AC772" s="21"/>
      <c r="AD772" s="21"/>
    </row>
    <row r="773" spans="1:30" ht="14.5" x14ac:dyDescent="0.35">
      <c r="A773" s="73">
        <f t="shared" si="134"/>
        <v>112</v>
      </c>
      <c r="B773" s="79" t="s">
        <v>8279</v>
      </c>
      <c r="C773" s="79" t="s">
        <v>8244</v>
      </c>
      <c r="D773" s="79" t="s">
        <v>16</v>
      </c>
      <c r="E773" s="79" t="s">
        <v>46</v>
      </c>
      <c r="F773" s="183">
        <v>2</v>
      </c>
      <c r="G773" s="79" t="s">
        <v>8300</v>
      </c>
      <c r="H773" s="78">
        <f>2*29000</f>
        <v>58000</v>
      </c>
      <c r="I773" s="74" cm="1">
        <f t="array" ref="I773">+INDEX('I-Gasificación'!$G$5:$G$1100,MATCH($C773&amp;$D773&amp;$E773&amp;$G773,'I-Gasificación'!$C$5:$C$1100&amp;'I-Gasificación'!$D$5:$D$1100&amp;'I-Gasificación'!$E$5:$E$1100&amp;'I-Gasificación'!$F$5:$F$1100,0))</f>
        <v>4088</v>
      </c>
      <c r="J773" s="112">
        <f>INDEX('I-Baremo_Depósitos_Lapesa'!$C:$C,MATCH($E773,'I-Baremo_Depósitos_Lapesa'!$B:$B,0),1)</f>
        <v>45448</v>
      </c>
      <c r="K773" s="78">
        <f t="shared" si="124"/>
        <v>64925.71428571429</v>
      </c>
      <c r="L773" s="122">
        <f>INDEX('I-Baremo_VA_Lapesa'!$D$5:$K$66,MATCH($E773,'I-Baremo_VA_Lapesa'!$C$5:$C$66,0),MATCH($G773,'I-Baremo_VA_Lapesa'!$D$4:$K$4,0))</f>
        <v>39522</v>
      </c>
      <c r="M773" s="123">
        <f t="shared" si="125"/>
        <v>56460</v>
      </c>
      <c r="N773" s="113" cm="1">
        <f t="array" ref="N773">IF(AND($H773&lt;=4800,$I773&lt;=560),0,SUMPRODUCT(--($I773&gt;'I-Baremo_Regulación_Lapesa'!$B$4:$B$8),--($I773&lt;='I-Baremo_Regulación_Lapesa'!$C$4:$C$8),'I-Baremo_Regulación_Lapesa'!$D$4:$D$8))</f>
        <v>1760</v>
      </c>
      <c r="O773" s="78">
        <f t="shared" si="126"/>
        <v>2514.2857142857142</v>
      </c>
      <c r="P773" s="112">
        <f t="shared" si="127"/>
        <v>86730</v>
      </c>
      <c r="Q773" s="74">
        <f t="shared" si="128"/>
        <v>123900</v>
      </c>
      <c r="R773" s="113">
        <f>INDEX('I-Baremo_Legalización'!$D$4:$D$100,MATCH($E773,'I-Baremo_Legalización'!$C$4:$C$100,0),1)</f>
        <v>2038.3500000000001</v>
      </c>
      <c r="S773" s="113" cm="1">
        <f t="array" ref="S773">+INDEX('I-Baremo_Acuerdo_Marco'!$F$2:$F$221,MATCH($C773&amp;$E773&amp;$G773,'I-Baremo_Acuerdo_Marco'!$C$2:$C$221&amp;'I-Baremo_Acuerdo_Marco'!$D$2:$D$221&amp;'I-Baremo_Acuerdo_Marco'!$E$2:$E$221,0))</f>
        <v>28306.311000000002</v>
      </c>
      <c r="T773" s="112">
        <f t="shared" si="133"/>
        <v>117074.66100000001</v>
      </c>
      <c r="U773" s="116">
        <f t="shared" si="129"/>
        <v>154244.66100000002</v>
      </c>
      <c r="V773" s="74" t="str">
        <f t="shared" si="130"/>
        <v>AéreoD4088</v>
      </c>
      <c r="W773" s="148">
        <f>+IF(AND($C773='C-Aux_CA'!$C$7,$D773='C-Aux_CA'!$C$5,$I773&gt;='C-Aux_CA'!$C$14,$H773&gt;='C-Aux_CA'!$C$15),1,0)</f>
        <v>1</v>
      </c>
      <c r="X773" s="148">
        <f t="shared" si="131"/>
        <v>1</v>
      </c>
      <c r="Y773" s="151" cm="1">
        <f t="array" ref="Y773">IF(W773=0,0,SUMPRODUCT(--($T773&gt;='C-BaremoVectorial'!$T$4:$T$1101),--(1=$W$4:$W$1101)))</f>
        <v>142</v>
      </c>
      <c r="Z773" s="151">
        <f t="shared" si="132"/>
        <v>-1</v>
      </c>
      <c r="AA773" s="151" cm="1">
        <f t="array" ref="AA773">IF($W773=0,0,SUMPRODUCT(--(1=$W$4:$W$1101),--($U773&gt;='C-BaremoVectorial'!$U$4:$U$1101)))</f>
        <v>143</v>
      </c>
      <c r="AB773" s="21"/>
      <c r="AC773" s="21"/>
      <c r="AD773" s="21"/>
    </row>
    <row r="774" spans="1:30" ht="14.5" x14ac:dyDescent="0.35">
      <c r="A774" s="73">
        <f t="shared" si="134"/>
        <v>113</v>
      </c>
      <c r="B774" s="79" t="s">
        <v>8279</v>
      </c>
      <c r="C774" s="79" t="s">
        <v>8244</v>
      </c>
      <c r="D774" s="79" t="s">
        <v>16</v>
      </c>
      <c r="E774" s="79" t="s">
        <v>47</v>
      </c>
      <c r="F774" s="183">
        <v>2</v>
      </c>
      <c r="G774" s="79" t="s">
        <v>8300</v>
      </c>
      <c r="H774" s="78">
        <f>2*34000</f>
        <v>68000</v>
      </c>
      <c r="I774" s="74" cm="1">
        <f t="array" ref="I774">+INDEX('I-Gasificación'!$G$5:$G$1100,MATCH($C774&amp;$D774&amp;$E774&amp;$G774,'I-Gasificación'!$C$5:$C$1100&amp;'I-Gasificación'!$D$5:$D$1100&amp;'I-Gasificación'!$E$5:$E$1100&amp;'I-Gasificación'!$F$5:$F$1100,0))</f>
        <v>4284</v>
      </c>
      <c r="J774" s="112">
        <f>INDEX('I-Baremo_Depósitos_Lapesa'!$C:$C,MATCH($E774,'I-Baremo_Depósitos_Lapesa'!$B:$B,0),1)</f>
        <v>50478</v>
      </c>
      <c r="K774" s="78">
        <f t="shared" ref="K774:K837" si="135">+J774/70%</f>
        <v>72111.42857142858</v>
      </c>
      <c r="L774" s="122">
        <f>INDEX('I-Baremo_VA_Lapesa'!$D$5:$K$66,MATCH($E774,'I-Baremo_VA_Lapesa'!$C$5:$C$66,0),MATCH($G774,'I-Baremo_VA_Lapesa'!$D$4:$K$4,0))</f>
        <v>39522</v>
      </c>
      <c r="M774" s="123">
        <f t="shared" ref="M774:M837" si="136">+L774/70%</f>
        <v>56460</v>
      </c>
      <c r="N774" s="113" cm="1">
        <f t="array" ref="N774">IF(AND($H774&lt;=4800,$I774&lt;=560),0,SUMPRODUCT(--($I774&gt;'I-Baremo_Regulación_Lapesa'!$B$4:$B$8),--($I774&lt;='I-Baremo_Regulación_Lapesa'!$C$4:$C$8),'I-Baremo_Regulación_Lapesa'!$D$4:$D$8))</f>
        <v>3820</v>
      </c>
      <c r="O774" s="78">
        <f t="shared" ref="O774:O837" si="137">+N774/70%</f>
        <v>5457.1428571428578</v>
      </c>
      <c r="P774" s="112">
        <f t="shared" ref="P774:P837" si="138">+J774+L774+N774</f>
        <v>93820</v>
      </c>
      <c r="Q774" s="74">
        <f t="shared" ref="Q774:Q837" si="139">+K774+M774+O774</f>
        <v>134028.57142857145</v>
      </c>
      <c r="R774" s="113">
        <f>INDEX('I-Baremo_Legalización'!$D$4:$D$100,MATCH($E774,'I-Baremo_Legalización'!$C$4:$C$100,0),1)</f>
        <v>3215.3500000000004</v>
      </c>
      <c r="S774" s="113" cm="1">
        <f t="array" ref="S774">+INDEX('I-Baremo_Acuerdo_Marco'!$F$2:$F$221,MATCH($C774&amp;$E774&amp;$G774,'I-Baremo_Acuerdo_Marco'!$C$2:$C$221&amp;'I-Baremo_Acuerdo_Marco'!$D$2:$D$221&amp;'I-Baremo_Acuerdo_Marco'!$E$2:$E$221,0))</f>
        <v>36895.331000000006</v>
      </c>
      <c r="T774" s="112">
        <f t="shared" si="133"/>
        <v>133930.68100000001</v>
      </c>
      <c r="U774" s="116">
        <f t="shared" ref="U774:U837" si="140">+K774+M774+O774+R774+S774</f>
        <v>174139.25242857146</v>
      </c>
      <c r="V774" s="74" t="str">
        <f t="shared" ref="V774:V837" si="141">+C774&amp;D774&amp;I774</f>
        <v>AéreoD4284</v>
      </c>
      <c r="W774" s="148">
        <f>+IF(AND($C774='C-Aux_CA'!$C$7,$D774='C-Aux_CA'!$C$5,$I774&gt;='C-Aux_CA'!$C$14,$H774&gt;='C-Aux_CA'!$C$15),1,0)</f>
        <v>1</v>
      </c>
      <c r="X774" s="148">
        <f t="shared" ref="X774:X837" si="142">COUNTIFS($I$5:$I$1099,$I774,$H$5:$H$1099,$H774,$D$5:$D$1099,$D774,$C$5:$C$1099,$C774)</f>
        <v>1</v>
      </c>
      <c r="Y774" s="151" cm="1">
        <f t="array" ref="Y774">IF(W774=0,0,SUMPRODUCT(--($T774&gt;='C-BaremoVectorial'!$T$4:$T$1101),--(1=$W$4:$W$1101)))</f>
        <v>154</v>
      </c>
      <c r="Z774" s="151">
        <f t="shared" ref="Z774:Z837" si="143">+Y774-AA774</f>
        <v>0</v>
      </c>
      <c r="AA774" s="151" cm="1">
        <f t="array" ref="AA774">IF($W774=0,0,SUMPRODUCT(--(1=$W$4:$W$1101),--($U774&gt;='C-BaremoVectorial'!$U$4:$U$1101)))</f>
        <v>154</v>
      </c>
      <c r="AB774" s="21"/>
      <c r="AC774" s="21"/>
      <c r="AD774" s="21"/>
    </row>
    <row r="775" spans="1:30" ht="14.5" x14ac:dyDescent="0.35">
      <c r="A775" s="73">
        <f t="shared" si="134"/>
        <v>114</v>
      </c>
      <c r="B775" s="79" t="s">
        <v>8279</v>
      </c>
      <c r="C775" s="79" t="s">
        <v>8244</v>
      </c>
      <c r="D775" s="79" t="s">
        <v>16</v>
      </c>
      <c r="E775" s="79" t="s">
        <v>48</v>
      </c>
      <c r="F775" s="183">
        <v>2</v>
      </c>
      <c r="G775" s="79" t="s">
        <v>8300</v>
      </c>
      <c r="H775" s="78">
        <f>2*33000</f>
        <v>66000</v>
      </c>
      <c r="I775" s="74" cm="1">
        <f t="array" ref="I775">+INDEX('I-Gasificación'!$G$5:$G$1100,MATCH($C775&amp;$D775&amp;$E775&amp;$G775,'I-Gasificación'!$C$5:$C$1100&amp;'I-Gasificación'!$D$5:$D$1100&amp;'I-Gasificación'!$E$5:$E$1100&amp;'I-Gasificación'!$F$5:$F$1100,0))</f>
        <v>4004</v>
      </c>
      <c r="J775" s="112">
        <f>INDEX('I-Baremo_Depósitos_Lapesa'!$C:$C,MATCH($E775,'I-Baremo_Depósitos_Lapesa'!$B:$B,0),1)</f>
        <v>67416</v>
      </c>
      <c r="K775" s="78">
        <f t="shared" si="135"/>
        <v>96308.571428571435</v>
      </c>
      <c r="L775" s="122">
        <f>INDEX('I-Baremo_VA_Lapesa'!$D$5:$K$66,MATCH($E775,'I-Baremo_VA_Lapesa'!$C$5:$C$66,0),MATCH($G775,'I-Baremo_VA_Lapesa'!$D$4:$K$4,0))</f>
        <v>39522</v>
      </c>
      <c r="M775" s="123">
        <f t="shared" si="136"/>
        <v>56460</v>
      </c>
      <c r="N775" s="113" cm="1">
        <f t="array" ref="N775">IF(AND($H775&lt;=4800,$I775&lt;=560),0,SUMPRODUCT(--($I775&gt;'I-Baremo_Regulación_Lapesa'!$B$4:$B$8),--($I775&lt;='I-Baremo_Regulación_Lapesa'!$C$4:$C$8),'I-Baremo_Regulación_Lapesa'!$D$4:$D$8))</f>
        <v>1760</v>
      </c>
      <c r="O775" s="78">
        <f t="shared" si="137"/>
        <v>2514.2857142857142</v>
      </c>
      <c r="P775" s="112">
        <f t="shared" si="138"/>
        <v>108698</v>
      </c>
      <c r="Q775" s="74">
        <f t="shared" si="139"/>
        <v>155282.85714285713</v>
      </c>
      <c r="R775" s="113">
        <f>INDEX('I-Baremo_Legalización'!$D$4:$D$100,MATCH($E775,'I-Baremo_Legalización'!$C$4:$C$100,0),1)</f>
        <v>3215.3500000000004</v>
      </c>
      <c r="S775" s="113" cm="1">
        <f t="array" ref="S775">+INDEX('I-Baremo_Acuerdo_Marco'!$F$2:$F$221,MATCH($C775&amp;$E775&amp;$G775,'I-Baremo_Acuerdo_Marco'!$C$2:$C$221&amp;'I-Baremo_Acuerdo_Marco'!$D$2:$D$221&amp;'I-Baremo_Acuerdo_Marco'!$E$2:$E$221,0))</f>
        <v>40487.931000000004</v>
      </c>
      <c r="T775" s="112">
        <f t="shared" si="133"/>
        <v>152401.28100000002</v>
      </c>
      <c r="U775" s="116">
        <f t="shared" si="140"/>
        <v>198986.13814285715</v>
      </c>
      <c r="V775" s="74" t="str">
        <f t="shared" si="141"/>
        <v>AéreoD4004</v>
      </c>
      <c r="W775" s="148">
        <f>+IF(AND($C775='C-Aux_CA'!$C$7,$D775='C-Aux_CA'!$C$5,$I775&gt;='C-Aux_CA'!$C$14,$H775&gt;='C-Aux_CA'!$C$15),1,0)</f>
        <v>1</v>
      </c>
      <c r="X775" s="148">
        <f t="shared" si="142"/>
        <v>1</v>
      </c>
      <c r="Y775" s="151" cm="1">
        <f t="array" ref="Y775">IF(W775=0,0,SUMPRODUCT(--($T775&gt;='C-BaremoVectorial'!$T$4:$T$1101),--(1=$W$4:$W$1101)))</f>
        <v>164</v>
      </c>
      <c r="Z775" s="151">
        <f t="shared" si="143"/>
        <v>0</v>
      </c>
      <c r="AA775" s="151" cm="1">
        <f t="array" ref="AA775">IF($W775=0,0,SUMPRODUCT(--(1=$W$4:$W$1101),--($U775&gt;='C-BaremoVectorial'!$U$4:$U$1101)))</f>
        <v>164</v>
      </c>
      <c r="AB775" s="21"/>
      <c r="AC775" s="21"/>
      <c r="AD775" s="21"/>
    </row>
    <row r="776" spans="1:30" ht="14.5" x14ac:dyDescent="0.35">
      <c r="A776" s="73">
        <f t="shared" si="134"/>
        <v>115</v>
      </c>
      <c r="B776" s="79" t="s">
        <v>8279</v>
      </c>
      <c r="C776" s="79" t="s">
        <v>8244</v>
      </c>
      <c r="D776" s="79" t="s">
        <v>16</v>
      </c>
      <c r="E776" s="79" t="s">
        <v>49</v>
      </c>
      <c r="F776" s="183">
        <v>2</v>
      </c>
      <c r="G776" s="79" t="s">
        <v>8300</v>
      </c>
      <c r="H776" s="78">
        <f>2*50000</f>
        <v>100000</v>
      </c>
      <c r="I776" s="74" cm="1">
        <f t="array" ref="I776">+INDEX('I-Gasificación'!$G$5:$G$1100,MATCH($C776&amp;$D776&amp;$E776&amp;$G776,'I-Gasificación'!$C$5:$C$1100&amp;'I-Gasificación'!$D$5:$D$1100&amp;'I-Gasificación'!$E$5:$E$1100&amp;'I-Gasificación'!$F$5:$F$1100,0))</f>
        <v>4564</v>
      </c>
      <c r="J776" s="112">
        <f>INDEX('I-Baremo_Depósitos_Lapesa'!$C:$C,MATCH($E776,'I-Baremo_Depósitos_Lapesa'!$B:$B,0),1)</f>
        <v>88888</v>
      </c>
      <c r="K776" s="78">
        <f t="shared" si="135"/>
        <v>126982.85714285714</v>
      </c>
      <c r="L776" s="122">
        <f>INDEX('I-Baremo_VA_Lapesa'!$D$5:$K$66,MATCH($E776,'I-Baremo_VA_Lapesa'!$C$5:$C$66,0),MATCH($G776,'I-Baremo_VA_Lapesa'!$D$4:$K$4,0))</f>
        <v>39522</v>
      </c>
      <c r="M776" s="123">
        <f t="shared" si="136"/>
        <v>56460</v>
      </c>
      <c r="N776" s="113" cm="1">
        <f t="array" ref="N776">IF(AND($H776&lt;=4800,$I776&lt;=560),0,SUMPRODUCT(--($I776&gt;'I-Baremo_Regulación_Lapesa'!$B$4:$B$8),--($I776&lt;='I-Baremo_Regulación_Lapesa'!$C$4:$C$8),'I-Baremo_Regulación_Lapesa'!$D$4:$D$8))</f>
        <v>3820</v>
      </c>
      <c r="O776" s="78">
        <f t="shared" si="137"/>
        <v>5457.1428571428578</v>
      </c>
      <c r="P776" s="112">
        <f t="shared" si="138"/>
        <v>132230</v>
      </c>
      <c r="Q776" s="74">
        <f t="shared" si="139"/>
        <v>188900.00000000003</v>
      </c>
      <c r="R776" s="113">
        <f>INDEX('I-Baremo_Legalización'!$D$4:$D$100,MATCH($E776,'I-Baremo_Legalización'!$C$4:$C$100,0),1)</f>
        <v>3215.3500000000004</v>
      </c>
      <c r="S776" s="113" cm="1">
        <f t="array" ref="S776">+INDEX('I-Baremo_Acuerdo_Marco'!$F$2:$F$221,MATCH($C776&amp;$E776&amp;$G776,'I-Baremo_Acuerdo_Marco'!$C$2:$C$221&amp;'I-Baremo_Acuerdo_Marco'!$D$2:$D$221&amp;'I-Baremo_Acuerdo_Marco'!$E$2:$E$221,0))</f>
        <v>42522.931000000004</v>
      </c>
      <c r="T776" s="112">
        <f t="shared" ref="T776:T839" si="144">+J776+L776+N776+R776+S776</f>
        <v>177968.28100000002</v>
      </c>
      <c r="U776" s="116">
        <f t="shared" si="140"/>
        <v>234638.28100000005</v>
      </c>
      <c r="V776" s="74" t="str">
        <f t="shared" si="141"/>
        <v>AéreoD4564</v>
      </c>
      <c r="W776" s="148">
        <f>+IF(AND($C776='C-Aux_CA'!$C$7,$D776='C-Aux_CA'!$C$5,$I776&gt;='C-Aux_CA'!$C$14,$H776&gt;='C-Aux_CA'!$C$15),1,0)</f>
        <v>1</v>
      </c>
      <c r="X776" s="148">
        <f t="shared" si="142"/>
        <v>1</v>
      </c>
      <c r="Y776" s="151" cm="1">
        <f t="array" ref="Y776">IF(W776=0,0,SUMPRODUCT(--($T776&gt;='C-BaremoVectorial'!$T$4:$T$1101),--(1=$W$4:$W$1101)))</f>
        <v>175</v>
      </c>
      <c r="Z776" s="151">
        <f t="shared" si="143"/>
        <v>0</v>
      </c>
      <c r="AA776" s="151" cm="1">
        <f t="array" ref="AA776">IF($W776=0,0,SUMPRODUCT(--(1=$W$4:$W$1101),--($U776&gt;='C-BaremoVectorial'!$U$4:$U$1101)))</f>
        <v>175</v>
      </c>
      <c r="AB776" s="21"/>
      <c r="AC776" s="21"/>
      <c r="AD776" s="21"/>
    </row>
    <row r="777" spans="1:30" ht="14.5" x14ac:dyDescent="0.35">
      <c r="A777" s="73">
        <f t="shared" si="134"/>
        <v>116</v>
      </c>
      <c r="B777" s="79" t="s">
        <v>8279</v>
      </c>
      <c r="C777" s="79" t="s">
        <v>8244</v>
      </c>
      <c r="D777" s="79" t="s">
        <v>16</v>
      </c>
      <c r="E777" s="79" t="s">
        <v>50</v>
      </c>
      <c r="F777" s="183">
        <v>2</v>
      </c>
      <c r="G777" s="79" t="s">
        <v>8300</v>
      </c>
      <c r="H777" s="78">
        <f>2*59000</f>
        <v>118000</v>
      </c>
      <c r="I777" s="74" cm="1">
        <f t="array" ref="I777">+INDEX('I-Gasificación'!$G$5:$G$1100,MATCH($C777&amp;$D777&amp;$E777&amp;$G777,'I-Gasificación'!$C$5:$C$1100&amp;'I-Gasificación'!$D$5:$D$1100&amp;'I-Gasificación'!$E$5:$E$1100&amp;'I-Gasificación'!$F$5:$F$1100,0))</f>
        <v>4900</v>
      </c>
      <c r="J777" s="112">
        <f>INDEX('I-Baremo_Depósitos_Lapesa'!$C:$C,MATCH($E777,'I-Baremo_Depósitos_Lapesa'!$B:$B,0),1)</f>
        <v>108492</v>
      </c>
      <c r="K777" s="78">
        <f t="shared" si="135"/>
        <v>154988.57142857145</v>
      </c>
      <c r="L777" s="122">
        <f>INDEX('I-Baremo_VA_Lapesa'!$D$5:$K$66,MATCH($E777,'I-Baremo_VA_Lapesa'!$C$5:$C$66,0),MATCH($G777,'I-Baremo_VA_Lapesa'!$D$4:$K$4,0))</f>
        <v>39522</v>
      </c>
      <c r="M777" s="123">
        <f t="shared" si="136"/>
        <v>56460</v>
      </c>
      <c r="N777" s="113" cm="1">
        <f t="array" ref="N777">IF(AND($H777&lt;=4800,$I777&lt;=560),0,SUMPRODUCT(--($I777&gt;'I-Baremo_Regulación_Lapesa'!$B$4:$B$8),--($I777&lt;='I-Baremo_Regulación_Lapesa'!$C$4:$C$8),'I-Baremo_Regulación_Lapesa'!$D$4:$D$8))</f>
        <v>3820</v>
      </c>
      <c r="O777" s="78">
        <f t="shared" si="137"/>
        <v>5457.1428571428578</v>
      </c>
      <c r="P777" s="112">
        <f t="shared" si="138"/>
        <v>151834</v>
      </c>
      <c r="Q777" s="74">
        <f t="shared" si="139"/>
        <v>216905.71428571432</v>
      </c>
      <c r="R777" s="113">
        <f>INDEX('I-Baremo_Legalización'!$D$4:$D$100,MATCH($E777,'I-Baremo_Legalización'!$C$4:$C$100,0),1)</f>
        <v>3215.3500000000004</v>
      </c>
      <c r="S777" s="113" cm="1">
        <f t="array" ref="S777">+INDEX('I-Baremo_Acuerdo_Marco'!$F$2:$F$221,MATCH($C777&amp;$E777&amp;$G777,'I-Baremo_Acuerdo_Marco'!$C$2:$C$221&amp;'I-Baremo_Acuerdo_Marco'!$D$2:$D$221&amp;'I-Baremo_Acuerdo_Marco'!$E$2:$E$221,0))</f>
        <v>46500.531000000003</v>
      </c>
      <c r="T777" s="112">
        <f t="shared" si="144"/>
        <v>201549.88099999999</v>
      </c>
      <c r="U777" s="116">
        <f t="shared" si="140"/>
        <v>266621.59528571431</v>
      </c>
      <c r="V777" s="74" t="str">
        <f t="shared" si="141"/>
        <v>AéreoD4900</v>
      </c>
      <c r="W777" s="148">
        <f>+IF(AND($C777='C-Aux_CA'!$C$7,$D777='C-Aux_CA'!$C$5,$I777&gt;='C-Aux_CA'!$C$14,$H777&gt;='C-Aux_CA'!$C$15),1,0)</f>
        <v>1</v>
      </c>
      <c r="X777" s="148">
        <f t="shared" si="142"/>
        <v>1</v>
      </c>
      <c r="Y777" s="151" cm="1">
        <f t="array" ref="Y777">IF(W777=0,0,SUMPRODUCT(--($T777&gt;='C-BaremoVectorial'!$T$4:$T$1101),--(1=$W$4:$W$1101)))</f>
        <v>181</v>
      </c>
      <c r="Z777" s="151">
        <f t="shared" si="143"/>
        <v>0</v>
      </c>
      <c r="AA777" s="151" cm="1">
        <f t="array" ref="AA777">IF($W777=0,0,SUMPRODUCT(--(1=$W$4:$W$1101),--($U777&gt;='C-BaremoVectorial'!$U$4:$U$1101)))</f>
        <v>181</v>
      </c>
      <c r="AB777" s="21"/>
      <c r="AC777" s="21"/>
      <c r="AD777" s="21"/>
    </row>
    <row r="778" spans="1:30" ht="14.5" x14ac:dyDescent="0.35">
      <c r="A778" s="73">
        <f t="shared" si="134"/>
        <v>117</v>
      </c>
      <c r="B778" s="79" t="s">
        <v>8279</v>
      </c>
      <c r="C778" s="79" t="s">
        <v>8244</v>
      </c>
      <c r="D778" s="79" t="s">
        <v>16</v>
      </c>
      <c r="E778" s="79" t="s">
        <v>51</v>
      </c>
      <c r="F778" s="183">
        <v>2</v>
      </c>
      <c r="G778" s="79" t="s">
        <v>8300</v>
      </c>
      <c r="H778" s="78">
        <f>2*50000</f>
        <v>100000</v>
      </c>
      <c r="I778" s="74" cm="1">
        <f t="array" ref="I778">+INDEX('I-Gasificación'!$G$5:$G$1100,MATCH($C778&amp;$D778&amp;$E778&amp;$G778,'I-Gasificación'!$C$5:$C$1100&amp;'I-Gasificación'!$D$5:$D$1100&amp;'I-Gasificación'!$E$5:$E$1100&amp;'I-Gasificación'!$F$5:$F$1100,0))</f>
        <v>4424</v>
      </c>
      <c r="J778" s="112">
        <f>INDEX('I-Baremo_Depósitos_Lapesa'!$C:$C,MATCH($E778,'I-Baremo_Depósitos_Lapesa'!$B:$B,0),1)</f>
        <v>90864</v>
      </c>
      <c r="K778" s="78">
        <f t="shared" si="135"/>
        <v>129805.71428571429</v>
      </c>
      <c r="L778" s="122">
        <f>INDEX('I-Baremo_VA_Lapesa'!$D$5:$K$66,MATCH($E778,'I-Baremo_VA_Lapesa'!$C$5:$C$66,0),MATCH($G778,'I-Baremo_VA_Lapesa'!$D$4:$K$4,0))</f>
        <v>39522</v>
      </c>
      <c r="M778" s="123">
        <f t="shared" si="136"/>
        <v>56460</v>
      </c>
      <c r="N778" s="113" cm="1">
        <f t="array" ref="N778">IF(AND($H778&lt;=4800,$I778&lt;=560),0,SUMPRODUCT(--($I778&gt;'I-Baremo_Regulación_Lapesa'!$B$4:$B$8),--($I778&lt;='I-Baremo_Regulación_Lapesa'!$C$4:$C$8),'I-Baremo_Regulación_Lapesa'!$D$4:$D$8))</f>
        <v>3820</v>
      </c>
      <c r="O778" s="78">
        <f t="shared" si="137"/>
        <v>5457.1428571428578</v>
      </c>
      <c r="P778" s="112">
        <f t="shared" si="138"/>
        <v>134206</v>
      </c>
      <c r="Q778" s="74">
        <f t="shared" si="139"/>
        <v>191722.85714285716</v>
      </c>
      <c r="R778" s="113">
        <f>INDEX('I-Baremo_Legalización'!$D$4:$D$100,MATCH($E778,'I-Baremo_Legalización'!$C$4:$C$100,0),1)</f>
        <v>3215.3500000000004</v>
      </c>
      <c r="S778" s="113" cm="1">
        <f t="array" ref="S778">+INDEX('I-Baremo_Acuerdo_Marco'!$F$2:$F$221,MATCH($C778&amp;$E778&amp;$G778,'I-Baremo_Acuerdo_Marco'!$C$2:$C$221&amp;'I-Baremo_Acuerdo_Marco'!$D$2:$D$221&amp;'I-Baremo_Acuerdo_Marco'!$E$2:$E$221,0))</f>
        <v>45257.531000000003</v>
      </c>
      <c r="T778" s="112">
        <f t="shared" si="144"/>
        <v>182678.88099999999</v>
      </c>
      <c r="U778" s="116">
        <f t="shared" si="140"/>
        <v>240195.73814285715</v>
      </c>
      <c r="V778" s="74" t="str">
        <f t="shared" si="141"/>
        <v>AéreoD4424</v>
      </c>
      <c r="W778" s="148">
        <f>+IF(AND($C778='C-Aux_CA'!$C$7,$D778='C-Aux_CA'!$C$5,$I778&gt;='C-Aux_CA'!$C$14,$H778&gt;='C-Aux_CA'!$C$15),1,0)</f>
        <v>1</v>
      </c>
      <c r="X778" s="148">
        <f t="shared" si="142"/>
        <v>1</v>
      </c>
      <c r="Y778" s="151" cm="1">
        <f t="array" ref="Y778">IF(W778=0,0,SUMPRODUCT(--($T778&gt;='C-BaremoVectorial'!$T$4:$T$1101),--(1=$W$4:$W$1101)))</f>
        <v>176</v>
      </c>
      <c r="Z778" s="151">
        <f t="shared" si="143"/>
        <v>0</v>
      </c>
      <c r="AA778" s="151" cm="1">
        <f t="array" ref="AA778">IF($W778=0,0,SUMPRODUCT(--(1=$W$4:$W$1101),--($U778&gt;='C-BaremoVectorial'!$U$4:$U$1101)))</f>
        <v>176</v>
      </c>
      <c r="AB778" s="21"/>
      <c r="AC778" s="21"/>
      <c r="AD778" s="21"/>
    </row>
    <row r="779" spans="1:30" ht="14.5" x14ac:dyDescent="0.35">
      <c r="A779" s="73">
        <f t="shared" si="134"/>
        <v>118</v>
      </c>
      <c r="B779" s="79" t="s">
        <v>8279</v>
      </c>
      <c r="C779" s="79" t="s">
        <v>8244</v>
      </c>
      <c r="D779" s="79" t="s">
        <v>16</v>
      </c>
      <c r="E779" s="79" t="s">
        <v>52</v>
      </c>
      <c r="F779" s="183">
        <v>2</v>
      </c>
      <c r="G779" s="79" t="s">
        <v>8300</v>
      </c>
      <c r="H779" s="78">
        <f>2*69000</f>
        <v>138000</v>
      </c>
      <c r="I779" s="74" cm="1">
        <f t="array" ref="I779">+INDEX('I-Gasificación'!$G$5:$G$1100,MATCH($C779&amp;$D779&amp;$E779&amp;$G779,'I-Gasificación'!$C$5:$C$1100&amp;'I-Gasificación'!$D$5:$D$1100&amp;'I-Gasificación'!$E$5:$E$1100&amp;'I-Gasificación'!$F$5:$F$1100,0))</f>
        <v>5236</v>
      </c>
      <c r="J779" s="112">
        <f>INDEX('I-Baremo_Depósitos_Lapesa'!$C:$C,MATCH($E779,'I-Baremo_Depósitos_Lapesa'!$B:$B,0),1)</f>
        <v>134294</v>
      </c>
      <c r="K779" s="78">
        <f t="shared" si="135"/>
        <v>191848.57142857145</v>
      </c>
      <c r="L779" s="122">
        <f>INDEX('I-Baremo_VA_Lapesa'!$D$5:$K$66,MATCH($E779,'I-Baremo_VA_Lapesa'!$C$5:$C$66,0),MATCH($G779,'I-Baremo_VA_Lapesa'!$D$4:$K$4,0))</f>
        <v>39522</v>
      </c>
      <c r="M779" s="123">
        <f t="shared" si="136"/>
        <v>56460</v>
      </c>
      <c r="N779" s="113" cm="1">
        <f t="array" ref="N779">IF(AND($H779&lt;=4800,$I779&lt;=560),0,SUMPRODUCT(--($I779&gt;'I-Baremo_Regulación_Lapesa'!$B$4:$B$8),--($I779&lt;='I-Baremo_Regulación_Lapesa'!$C$4:$C$8),'I-Baremo_Regulación_Lapesa'!$D$4:$D$8))</f>
        <v>3820</v>
      </c>
      <c r="O779" s="78">
        <f t="shared" si="137"/>
        <v>5457.1428571428578</v>
      </c>
      <c r="P779" s="112">
        <f t="shared" si="138"/>
        <v>177636</v>
      </c>
      <c r="Q779" s="74">
        <f t="shared" si="139"/>
        <v>253765.71428571432</v>
      </c>
      <c r="R779" s="113">
        <f>INDEX('I-Baremo_Legalización'!$D$4:$D$100,MATCH($E779,'I-Baremo_Legalización'!$C$4:$C$100,0),1)</f>
        <v>3215.3500000000004</v>
      </c>
      <c r="S779" s="113" cm="1">
        <f t="array" ref="S779">+INDEX('I-Baremo_Acuerdo_Marco'!$F$2:$F$221,MATCH($C779&amp;$E779&amp;$G779,'I-Baremo_Acuerdo_Marco'!$C$2:$C$221&amp;'I-Baremo_Acuerdo_Marco'!$D$2:$D$221&amp;'I-Baremo_Acuerdo_Marco'!$E$2:$E$221,0))</f>
        <v>45257.531000000003</v>
      </c>
      <c r="T779" s="112">
        <f t="shared" si="144"/>
        <v>226108.88099999999</v>
      </c>
      <c r="U779" s="116">
        <f t="shared" si="140"/>
        <v>302238.59528571431</v>
      </c>
      <c r="V779" s="74" t="str">
        <f t="shared" si="141"/>
        <v>AéreoD5236</v>
      </c>
      <c r="W779" s="148">
        <f>+IF(AND($C779='C-Aux_CA'!$C$7,$D779='C-Aux_CA'!$C$5,$I779&gt;='C-Aux_CA'!$C$14,$H779&gt;='C-Aux_CA'!$C$15),1,0)</f>
        <v>1</v>
      </c>
      <c r="X779" s="148">
        <f t="shared" si="142"/>
        <v>1</v>
      </c>
      <c r="Y779" s="151" cm="1">
        <f t="array" ref="Y779">IF(W779=0,0,SUMPRODUCT(--($T779&gt;='C-BaremoVectorial'!$T$4:$T$1101),--(1=$W$4:$W$1101)))</f>
        <v>184</v>
      </c>
      <c r="Z779" s="151">
        <f t="shared" si="143"/>
        <v>0</v>
      </c>
      <c r="AA779" s="151" cm="1">
        <f t="array" ref="AA779">IF($W779=0,0,SUMPRODUCT(--(1=$W$4:$W$1101),--($U779&gt;='C-BaremoVectorial'!$U$4:$U$1101)))</f>
        <v>184</v>
      </c>
      <c r="AB779" s="21"/>
      <c r="AC779" s="21"/>
      <c r="AD779" s="21"/>
    </row>
    <row r="780" spans="1:30" ht="14.5" x14ac:dyDescent="0.35">
      <c r="A780" s="73">
        <f t="shared" si="134"/>
        <v>119</v>
      </c>
      <c r="B780" s="79" t="s">
        <v>8280</v>
      </c>
      <c r="C780" s="79" t="s">
        <v>8244</v>
      </c>
      <c r="D780" s="79" t="s">
        <v>16</v>
      </c>
      <c r="E780" s="79" t="s">
        <v>41</v>
      </c>
      <c r="F780" s="183">
        <v>2</v>
      </c>
      <c r="G780" s="79" t="s">
        <v>8295</v>
      </c>
      <c r="H780" s="78">
        <f>2*13000</f>
        <v>26000</v>
      </c>
      <c r="I780" s="74" cm="1">
        <f t="array" ref="I780">+INDEX('I-Gasificación'!$G$5:$G$1100,MATCH($C780&amp;$D780&amp;$E780&amp;$G780,'I-Gasificación'!$C$5:$C$1100&amp;'I-Gasificación'!$D$5:$D$1100&amp;'I-Gasificación'!$E$5:$E$1100&amp;'I-Gasificación'!$F$5:$F$1100,0))</f>
        <v>1162</v>
      </c>
      <c r="J780" s="112">
        <f>INDEX('I-Baremo_Depósitos_Lapesa'!$C:$C,MATCH($E780,'I-Baremo_Depósitos_Lapesa'!$B:$B,0),1)</f>
        <v>21020</v>
      </c>
      <c r="K780" s="78">
        <f t="shared" si="135"/>
        <v>30028.571428571431</v>
      </c>
      <c r="L780" s="122">
        <f>INDEX('I-Baremo_VA_Lapesa'!$D$5:$K$66,MATCH($E780,'I-Baremo_VA_Lapesa'!$C$5:$C$66,0),MATCH($G780,'I-Baremo_VA_Lapesa'!$D$4:$K$4,0))</f>
        <v>12787</v>
      </c>
      <c r="M780" s="123">
        <f t="shared" si="136"/>
        <v>18267.142857142859</v>
      </c>
      <c r="N780" s="113" cm="1">
        <f t="array" ref="N780">IF(AND($H780&lt;=4800,$I780&lt;=560),0,SUMPRODUCT(--($I780&gt;'I-Baremo_Regulación_Lapesa'!$B$4:$B$8),--($I780&lt;='I-Baremo_Regulación_Lapesa'!$C$4:$C$8),'I-Baremo_Regulación_Lapesa'!$D$4:$D$8))</f>
        <v>357</v>
      </c>
      <c r="O780" s="78">
        <f t="shared" si="137"/>
        <v>510.00000000000006</v>
      </c>
      <c r="P780" s="112">
        <f t="shared" si="138"/>
        <v>34164</v>
      </c>
      <c r="Q780" s="74">
        <f t="shared" si="139"/>
        <v>48805.71428571429</v>
      </c>
      <c r="R780" s="113">
        <f>INDEX('I-Baremo_Legalización'!$D$4:$D$100,MATCH($E780,'I-Baremo_Legalización'!$C$4:$C$100,0),1)</f>
        <v>2038.3500000000001</v>
      </c>
      <c r="S780" s="113" cm="1">
        <f t="array" ref="S780">+INDEX('I-Baremo_Acuerdo_Marco'!$F$2:$F$221,MATCH($C780&amp;$E780&amp;$G780,'I-Baremo_Acuerdo_Marco'!$C$2:$C$221&amp;'I-Baremo_Acuerdo_Marco'!$D$2:$D$221&amp;'I-Baremo_Acuerdo_Marco'!$E$2:$E$221,0))</f>
        <v>25095.411</v>
      </c>
      <c r="T780" s="112">
        <f t="shared" si="144"/>
        <v>61297.760999999999</v>
      </c>
      <c r="U780" s="116">
        <f t="shared" si="140"/>
        <v>75939.475285714288</v>
      </c>
      <c r="V780" s="74" t="str">
        <f t="shared" si="141"/>
        <v>AéreoD1162</v>
      </c>
      <c r="W780" s="148">
        <f>+IF(AND($C780='C-Aux_CA'!$C$7,$D780='C-Aux_CA'!$C$5,$I780&gt;='C-Aux_CA'!$C$14,$H780&gt;='C-Aux_CA'!$C$15),1,0)</f>
        <v>1</v>
      </c>
      <c r="X780" s="148">
        <f t="shared" si="142"/>
        <v>1</v>
      </c>
      <c r="Y780" s="151" cm="1">
        <f t="array" ref="Y780">IF(W780=0,0,SUMPRODUCT(--($T780&gt;='C-BaremoVectorial'!$T$4:$T$1101),--(1=$W$4:$W$1101)))</f>
        <v>47</v>
      </c>
      <c r="Z780" s="151">
        <f t="shared" si="143"/>
        <v>1</v>
      </c>
      <c r="AA780" s="151" cm="1">
        <f t="array" ref="AA780">IF($W780=0,0,SUMPRODUCT(--(1=$W$4:$W$1101),--($U780&gt;='C-BaremoVectorial'!$U$4:$U$1101)))</f>
        <v>46</v>
      </c>
      <c r="AB780" s="21"/>
      <c r="AC780" s="21"/>
      <c r="AD780" s="21"/>
    </row>
    <row r="781" spans="1:30" ht="14.5" x14ac:dyDescent="0.35">
      <c r="A781" s="73">
        <f t="shared" si="134"/>
        <v>120</v>
      </c>
      <c r="B781" s="79" t="s">
        <v>8280</v>
      </c>
      <c r="C781" s="79" t="s">
        <v>8244</v>
      </c>
      <c r="D781" s="79" t="s">
        <v>16</v>
      </c>
      <c r="E781" s="79" t="s">
        <v>42</v>
      </c>
      <c r="F781" s="183">
        <v>2</v>
      </c>
      <c r="G781" s="79" t="s">
        <v>8295</v>
      </c>
      <c r="H781" s="78">
        <f>2*16000</f>
        <v>32000</v>
      </c>
      <c r="I781" s="74" cm="1">
        <f t="array" ref="I781">+INDEX('I-Gasificación'!$G$5:$G$1100,MATCH($C781&amp;$D781&amp;$E781&amp;$G781,'I-Gasificación'!$C$5:$C$1100&amp;'I-Gasificación'!$D$5:$D$1100&amp;'I-Gasificación'!$E$5:$E$1100&amp;'I-Gasificación'!$F$5:$F$1100,0))</f>
        <v>1302</v>
      </c>
      <c r="J781" s="112">
        <f>INDEX('I-Baremo_Depósitos_Lapesa'!$C:$C,MATCH($E781,'I-Baremo_Depósitos_Lapesa'!$B:$B,0),1)</f>
        <v>25584</v>
      </c>
      <c r="K781" s="78">
        <f t="shared" si="135"/>
        <v>36548.571428571428</v>
      </c>
      <c r="L781" s="122">
        <f>INDEX('I-Baremo_VA_Lapesa'!$D$5:$K$66,MATCH($E781,'I-Baremo_VA_Lapesa'!$C$5:$C$66,0),MATCH($G781,'I-Baremo_VA_Lapesa'!$D$4:$K$4,0))</f>
        <v>12787</v>
      </c>
      <c r="M781" s="123">
        <f t="shared" si="136"/>
        <v>18267.142857142859</v>
      </c>
      <c r="N781" s="113" cm="1">
        <f t="array" ref="N781">IF(AND($H781&lt;=4800,$I781&lt;=560),0,SUMPRODUCT(--($I781&gt;'I-Baremo_Regulación_Lapesa'!$B$4:$B$8),--($I781&lt;='I-Baremo_Regulación_Lapesa'!$C$4:$C$8),'I-Baremo_Regulación_Lapesa'!$D$4:$D$8))</f>
        <v>357</v>
      </c>
      <c r="O781" s="78">
        <f t="shared" si="137"/>
        <v>510.00000000000006</v>
      </c>
      <c r="P781" s="112">
        <f t="shared" si="138"/>
        <v>38728</v>
      </c>
      <c r="Q781" s="74">
        <f t="shared" si="139"/>
        <v>55325.71428571429</v>
      </c>
      <c r="R781" s="113">
        <f>INDEX('I-Baremo_Legalización'!$D$4:$D$100,MATCH($E781,'I-Baremo_Legalización'!$C$4:$C$100,0),1)</f>
        <v>2038.3500000000001</v>
      </c>
      <c r="S781" s="113" cm="1">
        <f t="array" ref="S781">+INDEX('I-Baremo_Acuerdo_Marco'!$F$2:$F$221,MATCH($C781&amp;$E781&amp;$G781,'I-Baremo_Acuerdo_Marco'!$C$2:$C$221&amp;'I-Baremo_Acuerdo_Marco'!$D$2:$D$221&amp;'I-Baremo_Acuerdo_Marco'!$E$2:$E$221,0))</f>
        <v>25734.510999999999</v>
      </c>
      <c r="T781" s="112">
        <f t="shared" si="144"/>
        <v>66500.861000000004</v>
      </c>
      <c r="U781" s="116">
        <f t="shared" si="140"/>
        <v>83098.575285714294</v>
      </c>
      <c r="V781" s="74" t="str">
        <f t="shared" si="141"/>
        <v>AéreoD1302</v>
      </c>
      <c r="W781" s="148">
        <f>+IF(AND($C781='C-Aux_CA'!$C$7,$D781='C-Aux_CA'!$C$5,$I781&gt;='C-Aux_CA'!$C$14,$H781&gt;='C-Aux_CA'!$C$15),1,0)</f>
        <v>1</v>
      </c>
      <c r="X781" s="148">
        <f t="shared" si="142"/>
        <v>1</v>
      </c>
      <c r="Y781" s="151" cm="1">
        <f t="array" ref="Y781">IF(W781=0,0,SUMPRODUCT(--($T781&gt;='C-BaremoVectorial'!$T$4:$T$1101),--(1=$W$4:$W$1101)))</f>
        <v>57</v>
      </c>
      <c r="Z781" s="151">
        <f t="shared" si="143"/>
        <v>3</v>
      </c>
      <c r="AA781" s="151" cm="1">
        <f t="array" ref="AA781">IF($W781=0,0,SUMPRODUCT(--(1=$W$4:$W$1101),--($U781&gt;='C-BaremoVectorial'!$U$4:$U$1101)))</f>
        <v>54</v>
      </c>
      <c r="AB781" s="21"/>
      <c r="AC781" s="21"/>
      <c r="AD781" s="21"/>
    </row>
    <row r="782" spans="1:30" ht="14.5" x14ac:dyDescent="0.35">
      <c r="A782" s="73">
        <f t="shared" si="134"/>
        <v>121</v>
      </c>
      <c r="B782" s="79" t="s">
        <v>8280</v>
      </c>
      <c r="C782" s="79" t="s">
        <v>8244</v>
      </c>
      <c r="D782" s="79" t="s">
        <v>16</v>
      </c>
      <c r="E782" s="79" t="s">
        <v>43</v>
      </c>
      <c r="F782" s="183">
        <v>2</v>
      </c>
      <c r="G782" s="79" t="s">
        <v>8295</v>
      </c>
      <c r="H782" s="78">
        <f>2*19000</f>
        <v>38000</v>
      </c>
      <c r="I782" s="74" cm="1">
        <f t="array" ref="I782">+INDEX('I-Gasificación'!$G$5:$G$1100,MATCH($C782&amp;$D782&amp;$E782&amp;$G782,'I-Gasificación'!$C$5:$C$1100&amp;'I-Gasificación'!$D$5:$D$1100&amp;'I-Gasificación'!$E$5:$E$1100&amp;'I-Gasificación'!$F$5:$F$1100,0))</f>
        <v>1442</v>
      </c>
      <c r="J782" s="112">
        <f>INDEX('I-Baremo_Depósitos_Lapesa'!$C:$C,MATCH($E782,'I-Baremo_Depósitos_Lapesa'!$B:$B,0),1)</f>
        <v>27832</v>
      </c>
      <c r="K782" s="78">
        <f t="shared" si="135"/>
        <v>39760</v>
      </c>
      <c r="L782" s="122">
        <f>INDEX('I-Baremo_VA_Lapesa'!$D$5:$K$66,MATCH($E782,'I-Baremo_VA_Lapesa'!$C$5:$C$66,0),MATCH($G782,'I-Baremo_VA_Lapesa'!$D$4:$K$4,0))</f>
        <v>12787</v>
      </c>
      <c r="M782" s="123">
        <f t="shared" si="136"/>
        <v>18267.142857142859</v>
      </c>
      <c r="N782" s="113" cm="1">
        <f t="array" ref="N782">IF(AND($H782&lt;=4800,$I782&lt;=560),0,SUMPRODUCT(--($I782&gt;'I-Baremo_Regulación_Lapesa'!$B$4:$B$8),--($I782&lt;='I-Baremo_Regulación_Lapesa'!$C$4:$C$8),'I-Baremo_Regulación_Lapesa'!$D$4:$D$8))</f>
        <v>1650</v>
      </c>
      <c r="O782" s="78">
        <f t="shared" si="137"/>
        <v>2357.1428571428573</v>
      </c>
      <c r="P782" s="112">
        <f t="shared" si="138"/>
        <v>42269</v>
      </c>
      <c r="Q782" s="74">
        <f t="shared" si="139"/>
        <v>60384.28571428571</v>
      </c>
      <c r="R782" s="113">
        <f>INDEX('I-Baremo_Legalización'!$D$4:$D$100,MATCH($E782,'I-Baremo_Legalización'!$C$4:$C$100,0),1)</f>
        <v>2038.3500000000001</v>
      </c>
      <c r="S782" s="113" cm="1">
        <f t="array" ref="S782">+INDEX('I-Baremo_Acuerdo_Marco'!$F$2:$F$221,MATCH($C782&amp;$E782&amp;$G782,'I-Baremo_Acuerdo_Marco'!$C$2:$C$221&amp;'I-Baremo_Acuerdo_Marco'!$D$2:$D$221&amp;'I-Baremo_Acuerdo_Marco'!$E$2:$E$221,0))</f>
        <v>28681.411</v>
      </c>
      <c r="T782" s="112">
        <f t="shared" si="144"/>
        <v>72988.760999999999</v>
      </c>
      <c r="U782" s="116">
        <f t="shared" si="140"/>
        <v>91104.046714285709</v>
      </c>
      <c r="V782" s="74" t="str">
        <f t="shared" si="141"/>
        <v>AéreoD1442</v>
      </c>
      <c r="W782" s="148">
        <f>+IF(AND($C782='C-Aux_CA'!$C$7,$D782='C-Aux_CA'!$C$5,$I782&gt;='C-Aux_CA'!$C$14,$H782&gt;='C-Aux_CA'!$C$15),1,0)</f>
        <v>1</v>
      </c>
      <c r="X782" s="148">
        <f t="shared" si="142"/>
        <v>1</v>
      </c>
      <c r="Y782" s="151" cm="1">
        <f t="array" ref="Y782">IF(W782=0,0,SUMPRODUCT(--($T782&gt;='C-BaremoVectorial'!$T$4:$T$1101),--(1=$W$4:$W$1101)))</f>
        <v>67</v>
      </c>
      <c r="Z782" s="151">
        <f t="shared" si="143"/>
        <v>2</v>
      </c>
      <c r="AA782" s="151" cm="1">
        <f t="array" ref="AA782">IF($W782=0,0,SUMPRODUCT(--(1=$W$4:$W$1101),--($U782&gt;='C-BaremoVectorial'!$U$4:$U$1101)))</f>
        <v>65</v>
      </c>
      <c r="AB782" s="21"/>
      <c r="AC782" s="21"/>
      <c r="AD782" s="21"/>
    </row>
    <row r="783" spans="1:30" ht="14.5" x14ac:dyDescent="0.35">
      <c r="A783" s="73">
        <f t="shared" si="134"/>
        <v>122</v>
      </c>
      <c r="B783" s="79" t="s">
        <v>8280</v>
      </c>
      <c r="C783" s="79" t="s">
        <v>8244</v>
      </c>
      <c r="D783" s="79" t="s">
        <v>16</v>
      </c>
      <c r="E783" s="79" t="s">
        <v>44</v>
      </c>
      <c r="F783" s="183">
        <v>2</v>
      </c>
      <c r="G783" s="79" t="s">
        <v>8295</v>
      </c>
      <c r="H783" s="78">
        <f>2*22000</f>
        <v>44000</v>
      </c>
      <c r="I783" s="74" cm="1">
        <f t="array" ref="I783">+INDEX('I-Gasificación'!$G$5:$G$1100,MATCH($C783&amp;$D783&amp;$E783&amp;$G783,'I-Gasificación'!$C$5:$C$1100&amp;'I-Gasificación'!$D$5:$D$1100&amp;'I-Gasificación'!$E$5:$E$1100&amp;'I-Gasificación'!$F$5:$F$1100,0))</f>
        <v>1582</v>
      </c>
      <c r="J783" s="112">
        <f>INDEX('I-Baremo_Depósitos_Lapesa'!$C:$C,MATCH($E783,'I-Baremo_Depósitos_Lapesa'!$B:$B,0),1)</f>
        <v>35864</v>
      </c>
      <c r="K783" s="78">
        <f t="shared" si="135"/>
        <v>51234.285714285717</v>
      </c>
      <c r="L783" s="122">
        <f>INDEX('I-Baremo_VA_Lapesa'!$D$5:$K$66,MATCH($E783,'I-Baremo_VA_Lapesa'!$C$5:$C$66,0),MATCH($G783,'I-Baremo_VA_Lapesa'!$D$4:$K$4,0))</f>
        <v>12787</v>
      </c>
      <c r="M783" s="123">
        <f t="shared" si="136"/>
        <v>18267.142857142859</v>
      </c>
      <c r="N783" s="113" cm="1">
        <f t="array" ref="N783">IF(AND($H783&lt;=4800,$I783&lt;=560),0,SUMPRODUCT(--($I783&gt;'I-Baremo_Regulación_Lapesa'!$B$4:$B$8),--($I783&lt;='I-Baremo_Regulación_Lapesa'!$C$4:$C$8),'I-Baremo_Regulación_Lapesa'!$D$4:$D$8))</f>
        <v>1650</v>
      </c>
      <c r="O783" s="78">
        <f t="shared" si="137"/>
        <v>2357.1428571428573</v>
      </c>
      <c r="P783" s="112">
        <f t="shared" si="138"/>
        <v>50301</v>
      </c>
      <c r="Q783" s="74">
        <f t="shared" si="139"/>
        <v>71858.571428571435</v>
      </c>
      <c r="R783" s="113">
        <f>INDEX('I-Baremo_Legalización'!$D$4:$D$100,MATCH($E783,'I-Baremo_Legalización'!$C$4:$C$100,0),1)</f>
        <v>2038.3500000000001</v>
      </c>
      <c r="S783" s="113" cm="1">
        <f t="array" ref="S783">+INDEX('I-Baremo_Acuerdo_Marco'!$F$2:$F$221,MATCH($C783&amp;$E783&amp;$G783,'I-Baremo_Acuerdo_Marco'!$C$2:$C$221&amp;'I-Baremo_Acuerdo_Marco'!$D$2:$D$221&amp;'I-Baremo_Acuerdo_Marco'!$E$2:$E$221,0))</f>
        <v>30229.111000000001</v>
      </c>
      <c r="T783" s="112">
        <f t="shared" si="144"/>
        <v>82568.460999999996</v>
      </c>
      <c r="U783" s="116">
        <f t="shared" si="140"/>
        <v>104126.03242857145</v>
      </c>
      <c r="V783" s="74" t="str">
        <f t="shared" si="141"/>
        <v>AéreoD1582</v>
      </c>
      <c r="W783" s="148">
        <f>+IF(AND($C783='C-Aux_CA'!$C$7,$D783='C-Aux_CA'!$C$5,$I783&gt;='C-Aux_CA'!$C$14,$H783&gt;='C-Aux_CA'!$C$15),1,0)</f>
        <v>1</v>
      </c>
      <c r="X783" s="148">
        <f t="shared" si="142"/>
        <v>1</v>
      </c>
      <c r="Y783" s="151" cm="1">
        <f t="array" ref="Y783">IF(W783=0,0,SUMPRODUCT(--($T783&gt;='C-BaremoVectorial'!$T$4:$T$1101),--(1=$W$4:$W$1101)))</f>
        <v>88</v>
      </c>
      <c r="Z783" s="151">
        <f t="shared" si="143"/>
        <v>3</v>
      </c>
      <c r="AA783" s="151" cm="1">
        <f t="array" ref="AA783">IF($W783=0,0,SUMPRODUCT(--(1=$W$4:$W$1101),--($U783&gt;='C-BaremoVectorial'!$U$4:$U$1101)))</f>
        <v>85</v>
      </c>
      <c r="AB783" s="21"/>
      <c r="AC783" s="21"/>
      <c r="AD783" s="21"/>
    </row>
    <row r="784" spans="1:30" ht="14.5" x14ac:dyDescent="0.35">
      <c r="A784" s="73">
        <f t="shared" si="134"/>
        <v>123</v>
      </c>
      <c r="B784" s="79" t="s">
        <v>8280</v>
      </c>
      <c r="C784" s="79" t="s">
        <v>8244</v>
      </c>
      <c r="D784" s="79" t="s">
        <v>16</v>
      </c>
      <c r="E784" s="79" t="s">
        <v>45</v>
      </c>
      <c r="F784" s="183">
        <v>2</v>
      </c>
      <c r="G784" s="79" t="s">
        <v>8295</v>
      </c>
      <c r="H784" s="78">
        <f>2*24000</f>
        <v>48000</v>
      </c>
      <c r="I784" s="74" cm="1">
        <f t="array" ref="I784">+INDEX('I-Gasificación'!$G$5:$G$1100,MATCH($C784&amp;$D784&amp;$E784&amp;$G784,'I-Gasificación'!$C$5:$C$1100&amp;'I-Gasificación'!$D$5:$D$1100&amp;'I-Gasificación'!$E$5:$E$1100&amp;'I-Gasificación'!$F$5:$F$1100,0))</f>
        <v>1554</v>
      </c>
      <c r="J784" s="112">
        <f>INDEX('I-Baremo_Depósitos_Lapesa'!$C:$C,MATCH($E784,'I-Baremo_Depósitos_Lapesa'!$B:$B,0),1)</f>
        <v>40898</v>
      </c>
      <c r="K784" s="78">
        <f t="shared" si="135"/>
        <v>58425.71428571429</v>
      </c>
      <c r="L784" s="122">
        <f>INDEX('I-Baremo_VA_Lapesa'!$D$5:$K$66,MATCH($E784,'I-Baremo_VA_Lapesa'!$C$5:$C$66,0),MATCH($G784,'I-Baremo_VA_Lapesa'!$D$4:$K$4,0))</f>
        <v>12787</v>
      </c>
      <c r="M784" s="123">
        <f t="shared" si="136"/>
        <v>18267.142857142859</v>
      </c>
      <c r="N784" s="113" cm="1">
        <f t="array" ref="N784">IF(AND($H784&lt;=4800,$I784&lt;=560),0,SUMPRODUCT(--($I784&gt;'I-Baremo_Regulación_Lapesa'!$B$4:$B$8),--($I784&lt;='I-Baremo_Regulación_Lapesa'!$C$4:$C$8),'I-Baremo_Regulación_Lapesa'!$D$4:$D$8))</f>
        <v>1650</v>
      </c>
      <c r="O784" s="78">
        <f t="shared" si="137"/>
        <v>2357.1428571428573</v>
      </c>
      <c r="P784" s="112">
        <f t="shared" si="138"/>
        <v>55335</v>
      </c>
      <c r="Q784" s="74">
        <f t="shared" si="139"/>
        <v>79050</v>
      </c>
      <c r="R784" s="113">
        <f>INDEX('I-Baremo_Legalización'!$D$4:$D$100,MATCH($E784,'I-Baremo_Legalización'!$C$4:$C$100,0),1)</f>
        <v>2038.3500000000001</v>
      </c>
      <c r="S784" s="113" cm="1">
        <f t="array" ref="S784">+INDEX('I-Baremo_Acuerdo_Marco'!$F$2:$F$221,MATCH($C784&amp;$E784&amp;$G784,'I-Baremo_Acuerdo_Marco'!$C$2:$C$221&amp;'I-Baremo_Acuerdo_Marco'!$D$2:$D$221&amp;'I-Baremo_Acuerdo_Marco'!$E$2:$E$221,0))</f>
        <v>30767.011000000002</v>
      </c>
      <c r="T784" s="112">
        <f t="shared" si="144"/>
        <v>88140.361000000004</v>
      </c>
      <c r="U784" s="116">
        <f t="shared" si="140"/>
        <v>111855.361</v>
      </c>
      <c r="V784" s="74" t="str">
        <f t="shared" si="141"/>
        <v>AéreoD1554</v>
      </c>
      <c r="W784" s="148">
        <f>+IF(AND($C784='C-Aux_CA'!$C$7,$D784='C-Aux_CA'!$C$5,$I784&gt;='C-Aux_CA'!$C$14,$H784&gt;='C-Aux_CA'!$C$15),1,0)</f>
        <v>1</v>
      </c>
      <c r="X784" s="148">
        <f t="shared" si="142"/>
        <v>1</v>
      </c>
      <c r="Y784" s="151" cm="1">
        <f t="array" ref="Y784">IF(W784=0,0,SUMPRODUCT(--($T784&gt;='C-BaremoVectorial'!$T$4:$T$1101),--(1=$W$4:$W$1101)))</f>
        <v>98</v>
      </c>
      <c r="Z784" s="151">
        <f t="shared" si="143"/>
        <v>4</v>
      </c>
      <c r="AA784" s="151" cm="1">
        <f t="array" ref="AA784">IF($W784=0,0,SUMPRODUCT(--(1=$W$4:$W$1101),--($U784&gt;='C-BaremoVectorial'!$U$4:$U$1101)))</f>
        <v>94</v>
      </c>
      <c r="AB784" s="21"/>
      <c r="AC784" s="21"/>
      <c r="AD784" s="21"/>
    </row>
    <row r="785" spans="1:30" ht="14.5" x14ac:dyDescent="0.35">
      <c r="A785" s="73">
        <f t="shared" si="134"/>
        <v>124</v>
      </c>
      <c r="B785" s="79" t="s">
        <v>8280</v>
      </c>
      <c r="C785" s="79" t="s">
        <v>8244</v>
      </c>
      <c r="D785" s="79" t="s">
        <v>16</v>
      </c>
      <c r="E785" s="79" t="s">
        <v>46</v>
      </c>
      <c r="F785" s="183">
        <v>2</v>
      </c>
      <c r="G785" s="79" t="s">
        <v>8295</v>
      </c>
      <c r="H785" s="78">
        <f>2*29000</f>
        <v>58000</v>
      </c>
      <c r="I785" s="74" cm="1">
        <f t="array" ref="I785">+INDEX('I-Gasificación'!$G$5:$G$1100,MATCH($C785&amp;$D785&amp;$E785&amp;$G785,'I-Gasificación'!$C$5:$C$1100&amp;'I-Gasificación'!$D$5:$D$1100&amp;'I-Gasificación'!$E$5:$E$1100&amp;'I-Gasificación'!$F$5:$F$1100,0))</f>
        <v>1750</v>
      </c>
      <c r="J785" s="112">
        <f>INDEX('I-Baremo_Depósitos_Lapesa'!$C:$C,MATCH($E785,'I-Baremo_Depósitos_Lapesa'!$B:$B,0),1)</f>
        <v>45448</v>
      </c>
      <c r="K785" s="78">
        <f t="shared" si="135"/>
        <v>64925.71428571429</v>
      </c>
      <c r="L785" s="122">
        <f>INDEX('I-Baremo_VA_Lapesa'!$D$5:$K$66,MATCH($E785,'I-Baremo_VA_Lapesa'!$C$5:$C$66,0),MATCH($G785,'I-Baremo_VA_Lapesa'!$D$4:$K$4,0))</f>
        <v>12787</v>
      </c>
      <c r="M785" s="123">
        <f t="shared" si="136"/>
        <v>18267.142857142859</v>
      </c>
      <c r="N785" s="113" cm="1">
        <f t="array" ref="N785">IF(AND($H785&lt;=4800,$I785&lt;=560),0,SUMPRODUCT(--($I785&gt;'I-Baremo_Regulación_Lapesa'!$B$4:$B$8),--($I785&lt;='I-Baremo_Regulación_Lapesa'!$C$4:$C$8),'I-Baremo_Regulación_Lapesa'!$D$4:$D$8))</f>
        <v>1650</v>
      </c>
      <c r="O785" s="78">
        <f t="shared" si="137"/>
        <v>2357.1428571428573</v>
      </c>
      <c r="P785" s="112">
        <f t="shared" si="138"/>
        <v>59885</v>
      </c>
      <c r="Q785" s="74">
        <f t="shared" si="139"/>
        <v>85550</v>
      </c>
      <c r="R785" s="113">
        <f>INDEX('I-Baremo_Legalización'!$D$4:$D$100,MATCH($E785,'I-Baremo_Legalización'!$C$4:$C$100,0),1)</f>
        <v>2038.3500000000001</v>
      </c>
      <c r="S785" s="113" cm="1">
        <f t="array" ref="S785">+INDEX('I-Baremo_Acuerdo_Marco'!$F$2:$F$221,MATCH($C785&amp;$E785&amp;$G785,'I-Baremo_Acuerdo_Marco'!$C$2:$C$221&amp;'I-Baremo_Acuerdo_Marco'!$D$2:$D$221&amp;'I-Baremo_Acuerdo_Marco'!$E$2:$E$221,0))</f>
        <v>31984.710999999999</v>
      </c>
      <c r="T785" s="112">
        <f t="shared" si="144"/>
        <v>93908.061000000002</v>
      </c>
      <c r="U785" s="116">
        <f t="shared" si="140"/>
        <v>119573.061</v>
      </c>
      <c r="V785" s="74" t="str">
        <f t="shared" si="141"/>
        <v>AéreoD1750</v>
      </c>
      <c r="W785" s="148">
        <f>+IF(AND($C785='C-Aux_CA'!$C$7,$D785='C-Aux_CA'!$C$5,$I785&gt;='C-Aux_CA'!$C$14,$H785&gt;='C-Aux_CA'!$C$15),1,0)</f>
        <v>1</v>
      </c>
      <c r="X785" s="148">
        <f t="shared" si="142"/>
        <v>1</v>
      </c>
      <c r="Y785" s="151" cm="1">
        <f t="array" ref="Y785">IF(W785=0,0,SUMPRODUCT(--($T785&gt;='C-BaremoVectorial'!$T$4:$T$1101),--(1=$W$4:$W$1101)))</f>
        <v>112</v>
      </c>
      <c r="Z785" s="151">
        <f t="shared" si="143"/>
        <v>4</v>
      </c>
      <c r="AA785" s="151" cm="1">
        <f t="array" ref="AA785">IF($W785=0,0,SUMPRODUCT(--(1=$W$4:$W$1101),--($U785&gt;='C-BaremoVectorial'!$U$4:$U$1101)))</f>
        <v>108</v>
      </c>
      <c r="AB785" s="21"/>
      <c r="AC785" s="21"/>
      <c r="AD785" s="21"/>
    </row>
    <row r="786" spans="1:30" ht="14.5" x14ac:dyDescent="0.35">
      <c r="A786" s="73">
        <f t="shared" si="134"/>
        <v>125</v>
      </c>
      <c r="B786" s="79" t="s">
        <v>8280</v>
      </c>
      <c r="C786" s="79" t="s">
        <v>8244</v>
      </c>
      <c r="D786" s="79" t="s">
        <v>16</v>
      </c>
      <c r="E786" s="79" t="s">
        <v>47</v>
      </c>
      <c r="F786" s="183">
        <v>2</v>
      </c>
      <c r="G786" s="79" t="s">
        <v>8295</v>
      </c>
      <c r="H786" s="78">
        <f>2*34000</f>
        <v>68000</v>
      </c>
      <c r="I786" s="74" cm="1">
        <f t="array" ref="I786">+INDEX('I-Gasificación'!$G$5:$G$1100,MATCH($C786&amp;$D786&amp;$E786&amp;$G786,'I-Gasificación'!$C$5:$C$1100&amp;'I-Gasificación'!$D$5:$D$1100&amp;'I-Gasificación'!$E$5:$E$1100&amp;'I-Gasificación'!$F$5:$F$1100,0))</f>
        <v>1946</v>
      </c>
      <c r="J786" s="112">
        <f>INDEX('I-Baremo_Depósitos_Lapesa'!$C:$C,MATCH($E786,'I-Baremo_Depósitos_Lapesa'!$B:$B,0),1)</f>
        <v>50478</v>
      </c>
      <c r="K786" s="78">
        <f t="shared" si="135"/>
        <v>72111.42857142858</v>
      </c>
      <c r="L786" s="122">
        <f>INDEX('I-Baremo_VA_Lapesa'!$D$5:$K$66,MATCH($E786,'I-Baremo_VA_Lapesa'!$C$5:$C$66,0),MATCH($G786,'I-Baremo_VA_Lapesa'!$D$4:$K$4,0))</f>
        <v>12787</v>
      </c>
      <c r="M786" s="123">
        <f t="shared" si="136"/>
        <v>18267.142857142859</v>
      </c>
      <c r="N786" s="113" cm="1">
        <f t="array" ref="N786">IF(AND($H786&lt;=4800,$I786&lt;=560),0,SUMPRODUCT(--($I786&gt;'I-Baremo_Regulación_Lapesa'!$B$4:$B$8),--($I786&lt;='I-Baremo_Regulación_Lapesa'!$C$4:$C$8),'I-Baremo_Regulación_Lapesa'!$D$4:$D$8))</f>
        <v>1650</v>
      </c>
      <c r="O786" s="78">
        <f t="shared" si="137"/>
        <v>2357.1428571428573</v>
      </c>
      <c r="P786" s="112">
        <f t="shared" si="138"/>
        <v>64915</v>
      </c>
      <c r="Q786" s="74">
        <f t="shared" si="139"/>
        <v>92735.71428571429</v>
      </c>
      <c r="R786" s="113">
        <f>INDEX('I-Baremo_Legalización'!$D$4:$D$100,MATCH($E786,'I-Baremo_Legalización'!$C$4:$C$100,0),1)</f>
        <v>3215.3500000000004</v>
      </c>
      <c r="S786" s="113" cm="1">
        <f t="array" ref="S786">+INDEX('I-Baremo_Acuerdo_Marco'!$F$2:$F$221,MATCH($C786&amp;$E786&amp;$G786,'I-Baremo_Acuerdo_Marco'!$C$2:$C$221&amp;'I-Baremo_Acuerdo_Marco'!$D$2:$D$221&amp;'I-Baremo_Acuerdo_Marco'!$E$2:$E$221,0))</f>
        <v>35948.231</v>
      </c>
      <c r="T786" s="112">
        <f t="shared" si="144"/>
        <v>104078.58100000001</v>
      </c>
      <c r="U786" s="116">
        <f t="shared" si="140"/>
        <v>131899.2952857143</v>
      </c>
      <c r="V786" s="74" t="str">
        <f t="shared" si="141"/>
        <v>AéreoD1946</v>
      </c>
      <c r="W786" s="148">
        <f>+IF(AND($C786='C-Aux_CA'!$C$7,$D786='C-Aux_CA'!$C$5,$I786&gt;='C-Aux_CA'!$C$14,$H786&gt;='C-Aux_CA'!$C$15),1,0)</f>
        <v>1</v>
      </c>
      <c r="X786" s="148">
        <f t="shared" si="142"/>
        <v>1</v>
      </c>
      <c r="Y786" s="151" cm="1">
        <f t="array" ref="Y786">IF(W786=0,0,SUMPRODUCT(--($T786&gt;='C-BaremoVectorial'!$T$4:$T$1101),--(1=$W$4:$W$1101)))</f>
        <v>127</v>
      </c>
      <c r="Z786" s="151">
        <f t="shared" si="143"/>
        <v>4</v>
      </c>
      <c r="AA786" s="151" cm="1">
        <f t="array" ref="AA786">IF($W786=0,0,SUMPRODUCT(--(1=$W$4:$W$1101),--($U786&gt;='C-BaremoVectorial'!$U$4:$U$1101)))</f>
        <v>123</v>
      </c>
      <c r="AB786" s="21"/>
      <c r="AC786" s="21"/>
      <c r="AD786" s="21"/>
    </row>
    <row r="787" spans="1:30" ht="14.5" x14ac:dyDescent="0.35">
      <c r="A787" s="73">
        <f t="shared" si="134"/>
        <v>126</v>
      </c>
      <c r="B787" s="79" t="s">
        <v>8280</v>
      </c>
      <c r="C787" s="79" t="s">
        <v>8244</v>
      </c>
      <c r="D787" s="79" t="s">
        <v>16</v>
      </c>
      <c r="E787" s="79" t="s">
        <v>48</v>
      </c>
      <c r="F787" s="183">
        <v>2</v>
      </c>
      <c r="G787" s="79" t="s">
        <v>8295</v>
      </c>
      <c r="H787" s="78">
        <f>2*33000</f>
        <v>66000</v>
      </c>
      <c r="I787" s="74" cm="1">
        <f t="array" ref="I787">+INDEX('I-Gasificación'!$G$5:$G$1100,MATCH($C787&amp;$D787&amp;$E787&amp;$G787,'I-Gasificación'!$C$5:$C$1100&amp;'I-Gasificación'!$D$5:$D$1100&amp;'I-Gasificación'!$E$5:$E$1100&amp;'I-Gasificación'!$F$5:$F$1100,0))</f>
        <v>1666</v>
      </c>
      <c r="J787" s="112">
        <f>INDEX('I-Baremo_Depósitos_Lapesa'!$C:$C,MATCH($E787,'I-Baremo_Depósitos_Lapesa'!$B:$B,0),1)</f>
        <v>67416</v>
      </c>
      <c r="K787" s="78">
        <f t="shared" si="135"/>
        <v>96308.571428571435</v>
      </c>
      <c r="L787" s="122">
        <f>INDEX('I-Baremo_VA_Lapesa'!$D$5:$K$66,MATCH($E787,'I-Baremo_VA_Lapesa'!$C$5:$C$66,0),MATCH($G787,'I-Baremo_VA_Lapesa'!$D$4:$K$4,0))</f>
        <v>12787</v>
      </c>
      <c r="M787" s="123">
        <f t="shared" si="136"/>
        <v>18267.142857142859</v>
      </c>
      <c r="N787" s="113" cm="1">
        <f t="array" ref="N787">IF(AND($H787&lt;=4800,$I787&lt;=560),0,SUMPRODUCT(--($I787&gt;'I-Baremo_Regulación_Lapesa'!$B$4:$B$8),--($I787&lt;='I-Baremo_Regulación_Lapesa'!$C$4:$C$8),'I-Baremo_Regulación_Lapesa'!$D$4:$D$8))</f>
        <v>1650</v>
      </c>
      <c r="O787" s="78">
        <f t="shared" si="137"/>
        <v>2357.1428571428573</v>
      </c>
      <c r="P787" s="112">
        <f t="shared" si="138"/>
        <v>81853</v>
      </c>
      <c r="Q787" s="74">
        <f t="shared" si="139"/>
        <v>116932.85714285714</v>
      </c>
      <c r="R787" s="113">
        <f>INDEX('I-Baremo_Legalización'!$D$4:$D$100,MATCH($E787,'I-Baremo_Legalización'!$C$4:$C$100,0),1)</f>
        <v>3215.3500000000004</v>
      </c>
      <c r="S787" s="113" cm="1">
        <f t="array" ref="S787">+INDEX('I-Baremo_Acuerdo_Marco'!$F$2:$F$221,MATCH($C787&amp;$E787&amp;$G787,'I-Baremo_Acuerdo_Marco'!$C$2:$C$221&amp;'I-Baremo_Acuerdo_Marco'!$D$2:$D$221&amp;'I-Baremo_Acuerdo_Marco'!$E$2:$E$221,0))</f>
        <v>35124.330999999998</v>
      </c>
      <c r="T787" s="112">
        <f t="shared" si="144"/>
        <v>120192.68100000001</v>
      </c>
      <c r="U787" s="116">
        <f t="shared" si="140"/>
        <v>155272.53814285714</v>
      </c>
      <c r="V787" s="74" t="str">
        <f t="shared" si="141"/>
        <v>AéreoD1666</v>
      </c>
      <c r="W787" s="148">
        <f>+IF(AND($C787='C-Aux_CA'!$C$7,$D787='C-Aux_CA'!$C$5,$I787&gt;='C-Aux_CA'!$C$14,$H787&gt;='C-Aux_CA'!$C$15),1,0)</f>
        <v>1</v>
      </c>
      <c r="X787" s="148">
        <f t="shared" si="142"/>
        <v>1</v>
      </c>
      <c r="Y787" s="151" cm="1">
        <f t="array" ref="Y787">IF(W787=0,0,SUMPRODUCT(--($T787&gt;='C-BaremoVectorial'!$T$4:$T$1101),--(1=$W$4:$W$1101)))</f>
        <v>145</v>
      </c>
      <c r="Z787" s="151">
        <f t="shared" si="143"/>
        <v>1</v>
      </c>
      <c r="AA787" s="151" cm="1">
        <f t="array" ref="AA787">IF($W787=0,0,SUMPRODUCT(--(1=$W$4:$W$1101),--($U787&gt;='C-BaremoVectorial'!$U$4:$U$1101)))</f>
        <v>144</v>
      </c>
      <c r="AB787" s="21"/>
      <c r="AC787" s="21"/>
      <c r="AD787" s="21"/>
    </row>
    <row r="788" spans="1:30" ht="14.5" x14ac:dyDescent="0.35">
      <c r="A788" s="73">
        <f t="shared" si="134"/>
        <v>127</v>
      </c>
      <c r="B788" s="79" t="s">
        <v>8280</v>
      </c>
      <c r="C788" s="79" t="s">
        <v>8244</v>
      </c>
      <c r="D788" s="79" t="s">
        <v>16</v>
      </c>
      <c r="E788" s="79" t="s">
        <v>49</v>
      </c>
      <c r="F788" s="183">
        <v>2</v>
      </c>
      <c r="G788" s="79" t="s">
        <v>8295</v>
      </c>
      <c r="H788" s="78">
        <f>2*50000</f>
        <v>100000</v>
      </c>
      <c r="I788" s="74" cm="1">
        <f t="array" ref="I788">+INDEX('I-Gasificación'!$G$5:$G$1100,MATCH($C788&amp;$D788&amp;$E788&amp;$G788,'I-Gasificación'!$C$5:$C$1100&amp;'I-Gasificación'!$D$5:$D$1100&amp;'I-Gasificación'!$E$5:$E$1100&amp;'I-Gasificación'!$F$5:$F$1100,0))</f>
        <v>2226</v>
      </c>
      <c r="J788" s="112">
        <f>INDEX('I-Baremo_Depósitos_Lapesa'!$C:$C,MATCH($E788,'I-Baremo_Depósitos_Lapesa'!$B:$B,0),1)</f>
        <v>88888</v>
      </c>
      <c r="K788" s="78">
        <f t="shared" si="135"/>
        <v>126982.85714285714</v>
      </c>
      <c r="L788" s="122">
        <f>INDEX('I-Baremo_VA_Lapesa'!$D$5:$K$66,MATCH($E788,'I-Baremo_VA_Lapesa'!$C$5:$C$66,0),MATCH($G788,'I-Baremo_VA_Lapesa'!$D$4:$K$4,0))</f>
        <v>12787</v>
      </c>
      <c r="M788" s="123">
        <f t="shared" si="136"/>
        <v>18267.142857142859</v>
      </c>
      <c r="N788" s="113" cm="1">
        <f t="array" ref="N788">IF(AND($H788&lt;=4800,$I788&lt;=560),0,SUMPRODUCT(--($I788&gt;'I-Baremo_Regulación_Lapesa'!$B$4:$B$8),--($I788&lt;='I-Baremo_Regulación_Lapesa'!$C$4:$C$8),'I-Baremo_Regulación_Lapesa'!$D$4:$D$8))</f>
        <v>1760</v>
      </c>
      <c r="O788" s="78">
        <f t="shared" si="137"/>
        <v>2514.2857142857142</v>
      </c>
      <c r="P788" s="112">
        <f t="shared" si="138"/>
        <v>103435</v>
      </c>
      <c r="Q788" s="74">
        <f t="shared" si="139"/>
        <v>147764.28571428571</v>
      </c>
      <c r="R788" s="113">
        <f>INDEX('I-Baremo_Legalización'!$D$4:$D$100,MATCH($E788,'I-Baremo_Legalización'!$C$4:$C$100,0),1)</f>
        <v>3215.3500000000004</v>
      </c>
      <c r="S788" s="113" cm="1">
        <f t="array" ref="S788">+INDEX('I-Baremo_Acuerdo_Marco'!$F$2:$F$221,MATCH($C788&amp;$E788&amp;$G788,'I-Baremo_Acuerdo_Marco'!$C$2:$C$221&amp;'I-Baremo_Acuerdo_Marco'!$D$2:$D$221&amp;'I-Baremo_Acuerdo_Marco'!$E$2:$E$221,0))</f>
        <v>39287.831000000006</v>
      </c>
      <c r="T788" s="112">
        <f t="shared" si="144"/>
        <v>145938.18100000001</v>
      </c>
      <c r="U788" s="116">
        <f t="shared" si="140"/>
        <v>190267.46671428572</v>
      </c>
      <c r="V788" s="74" t="str">
        <f t="shared" si="141"/>
        <v>AéreoD2226</v>
      </c>
      <c r="W788" s="148">
        <f>+IF(AND($C788='C-Aux_CA'!$C$7,$D788='C-Aux_CA'!$C$5,$I788&gt;='C-Aux_CA'!$C$14,$H788&gt;='C-Aux_CA'!$C$15),1,0)</f>
        <v>1</v>
      </c>
      <c r="X788" s="148">
        <f t="shared" si="142"/>
        <v>1</v>
      </c>
      <c r="Y788" s="151" cm="1">
        <f t="array" ref="Y788">IF(W788=0,0,SUMPRODUCT(--($T788&gt;='C-BaremoVectorial'!$T$4:$T$1101),--(1=$W$4:$W$1101)))</f>
        <v>160</v>
      </c>
      <c r="Z788" s="151">
        <f t="shared" si="143"/>
        <v>1</v>
      </c>
      <c r="AA788" s="151" cm="1">
        <f t="array" ref="AA788">IF($W788=0,0,SUMPRODUCT(--(1=$W$4:$W$1101),--($U788&gt;='C-BaremoVectorial'!$U$4:$U$1101)))</f>
        <v>159</v>
      </c>
      <c r="AB788" s="21"/>
      <c r="AC788" s="21"/>
      <c r="AD788" s="21"/>
    </row>
    <row r="789" spans="1:30" ht="14.5" x14ac:dyDescent="0.35">
      <c r="A789" s="73">
        <f t="shared" si="134"/>
        <v>128</v>
      </c>
      <c r="B789" s="79" t="s">
        <v>8280</v>
      </c>
      <c r="C789" s="79" t="s">
        <v>8244</v>
      </c>
      <c r="D789" s="79" t="s">
        <v>16</v>
      </c>
      <c r="E789" s="79" t="s">
        <v>50</v>
      </c>
      <c r="F789" s="183">
        <v>2</v>
      </c>
      <c r="G789" s="79" t="s">
        <v>8295</v>
      </c>
      <c r="H789" s="78">
        <f>2*59000</f>
        <v>118000</v>
      </c>
      <c r="I789" s="74" cm="1">
        <f t="array" ref="I789">+INDEX('I-Gasificación'!$G$5:$G$1100,MATCH($C789&amp;$D789&amp;$E789&amp;$G789,'I-Gasificación'!$C$5:$C$1100&amp;'I-Gasificación'!$D$5:$D$1100&amp;'I-Gasificación'!$E$5:$E$1100&amp;'I-Gasificación'!$F$5:$F$1100,0))</f>
        <v>2562</v>
      </c>
      <c r="J789" s="112">
        <f>INDEX('I-Baremo_Depósitos_Lapesa'!$C:$C,MATCH($E789,'I-Baremo_Depósitos_Lapesa'!$B:$B,0),1)</f>
        <v>108492</v>
      </c>
      <c r="K789" s="78">
        <f t="shared" si="135"/>
        <v>154988.57142857145</v>
      </c>
      <c r="L789" s="122">
        <f>INDEX('I-Baremo_VA_Lapesa'!$D$5:$K$66,MATCH($E789,'I-Baremo_VA_Lapesa'!$C$5:$C$66,0),MATCH($G789,'I-Baremo_VA_Lapesa'!$D$4:$K$4,0))</f>
        <v>12787</v>
      </c>
      <c r="M789" s="123">
        <f t="shared" si="136"/>
        <v>18267.142857142859</v>
      </c>
      <c r="N789" s="113" cm="1">
        <f t="array" ref="N789">IF(AND($H789&lt;=4800,$I789&lt;=560),0,SUMPRODUCT(--($I789&gt;'I-Baremo_Regulación_Lapesa'!$B$4:$B$8),--($I789&lt;='I-Baremo_Regulación_Lapesa'!$C$4:$C$8),'I-Baremo_Regulación_Lapesa'!$D$4:$D$8))</f>
        <v>1760</v>
      </c>
      <c r="O789" s="78">
        <f t="shared" si="137"/>
        <v>2514.2857142857142</v>
      </c>
      <c r="P789" s="112">
        <f t="shared" si="138"/>
        <v>123039</v>
      </c>
      <c r="Q789" s="74">
        <f t="shared" si="139"/>
        <v>175770.00000000003</v>
      </c>
      <c r="R789" s="113">
        <f>INDEX('I-Baremo_Legalización'!$D$4:$D$100,MATCH($E789,'I-Baremo_Legalización'!$C$4:$C$100,0),1)</f>
        <v>3215.3500000000004</v>
      </c>
      <c r="S789" s="113" cm="1">
        <f t="array" ref="S789">+INDEX('I-Baremo_Acuerdo_Marco'!$F$2:$F$221,MATCH($C789&amp;$E789&amp;$G789,'I-Baremo_Acuerdo_Marco'!$C$2:$C$221&amp;'I-Baremo_Acuerdo_Marco'!$D$2:$D$221&amp;'I-Baremo_Acuerdo_Marco'!$E$2:$E$221,0))</f>
        <v>42187.431000000004</v>
      </c>
      <c r="T789" s="112">
        <f t="shared" si="144"/>
        <v>168441.78100000002</v>
      </c>
      <c r="U789" s="116">
        <f t="shared" si="140"/>
        <v>221172.78100000005</v>
      </c>
      <c r="V789" s="74" t="str">
        <f t="shared" si="141"/>
        <v>AéreoD2562</v>
      </c>
      <c r="W789" s="148">
        <f>+IF(AND($C789='C-Aux_CA'!$C$7,$D789='C-Aux_CA'!$C$5,$I789&gt;='C-Aux_CA'!$C$14,$H789&gt;='C-Aux_CA'!$C$15),1,0)</f>
        <v>1</v>
      </c>
      <c r="X789" s="148">
        <f t="shared" si="142"/>
        <v>1</v>
      </c>
      <c r="Y789" s="151" cm="1">
        <f t="array" ref="Y789">IF(W789=0,0,SUMPRODUCT(--($T789&gt;='C-BaremoVectorial'!$T$4:$T$1101),--(1=$W$4:$W$1101)))</f>
        <v>170</v>
      </c>
      <c r="Z789" s="151">
        <f t="shared" si="143"/>
        <v>1</v>
      </c>
      <c r="AA789" s="151" cm="1">
        <f t="array" ref="AA789">IF($W789=0,0,SUMPRODUCT(--(1=$W$4:$W$1101),--($U789&gt;='C-BaremoVectorial'!$U$4:$U$1101)))</f>
        <v>169</v>
      </c>
      <c r="AB789" s="21"/>
      <c r="AC789" s="21"/>
      <c r="AD789" s="21"/>
    </row>
    <row r="790" spans="1:30" ht="14.5" x14ac:dyDescent="0.35">
      <c r="A790" s="73">
        <f t="shared" si="134"/>
        <v>129</v>
      </c>
      <c r="B790" s="79" t="s">
        <v>8280</v>
      </c>
      <c r="C790" s="79" t="s">
        <v>8244</v>
      </c>
      <c r="D790" s="79" t="s">
        <v>16</v>
      </c>
      <c r="E790" s="79" t="s">
        <v>51</v>
      </c>
      <c r="F790" s="183">
        <v>2</v>
      </c>
      <c r="G790" s="79" t="s">
        <v>8295</v>
      </c>
      <c r="H790" s="78">
        <f>2*50000</f>
        <v>100000</v>
      </c>
      <c r="I790" s="74" cm="1">
        <f t="array" ref="I790">+INDEX('I-Gasificación'!$G$5:$G$1100,MATCH($C790&amp;$D790&amp;$E790&amp;$G790,'I-Gasificación'!$C$5:$C$1100&amp;'I-Gasificación'!$D$5:$D$1100&amp;'I-Gasificación'!$E$5:$E$1100&amp;'I-Gasificación'!$F$5:$F$1100,0))</f>
        <v>2086</v>
      </c>
      <c r="J790" s="112">
        <f>INDEX('I-Baremo_Depósitos_Lapesa'!$C:$C,MATCH($E790,'I-Baremo_Depósitos_Lapesa'!$B:$B,0),1)</f>
        <v>90864</v>
      </c>
      <c r="K790" s="78">
        <f t="shared" si="135"/>
        <v>129805.71428571429</v>
      </c>
      <c r="L790" s="122">
        <f>INDEX('I-Baremo_VA_Lapesa'!$D$5:$K$66,MATCH($E790,'I-Baremo_VA_Lapesa'!$C$5:$C$66,0),MATCH($G790,'I-Baremo_VA_Lapesa'!$D$4:$K$4,0))</f>
        <v>12787</v>
      </c>
      <c r="M790" s="123">
        <f t="shared" si="136"/>
        <v>18267.142857142859</v>
      </c>
      <c r="N790" s="113" cm="1">
        <f t="array" ref="N790">IF(AND($H790&lt;=4800,$I790&lt;=560),0,SUMPRODUCT(--($I790&gt;'I-Baremo_Regulación_Lapesa'!$B$4:$B$8),--($I790&lt;='I-Baremo_Regulación_Lapesa'!$C$4:$C$8),'I-Baremo_Regulación_Lapesa'!$D$4:$D$8))</f>
        <v>1650</v>
      </c>
      <c r="O790" s="78">
        <f t="shared" si="137"/>
        <v>2357.1428571428573</v>
      </c>
      <c r="P790" s="112">
        <f t="shared" si="138"/>
        <v>105301</v>
      </c>
      <c r="Q790" s="74">
        <f t="shared" si="139"/>
        <v>150430.00000000003</v>
      </c>
      <c r="R790" s="113">
        <f>INDEX('I-Baremo_Legalización'!$D$4:$D$100,MATCH($E790,'I-Baremo_Legalización'!$C$4:$C$100,0),1)</f>
        <v>3215.3500000000004</v>
      </c>
      <c r="S790" s="113" cm="1">
        <f t="array" ref="S790">+INDEX('I-Baremo_Acuerdo_Marco'!$F$2:$F$221,MATCH($C790&amp;$E790&amp;$G790,'I-Baremo_Acuerdo_Marco'!$C$2:$C$221&amp;'I-Baremo_Acuerdo_Marco'!$D$2:$D$221&amp;'I-Baremo_Acuerdo_Marco'!$E$2:$E$221,0))</f>
        <v>39625.531000000003</v>
      </c>
      <c r="T790" s="112">
        <f t="shared" si="144"/>
        <v>148141.88099999999</v>
      </c>
      <c r="U790" s="116">
        <f t="shared" si="140"/>
        <v>193270.88100000005</v>
      </c>
      <c r="V790" s="74" t="str">
        <f t="shared" si="141"/>
        <v>AéreoD2086</v>
      </c>
      <c r="W790" s="148">
        <f>+IF(AND($C790='C-Aux_CA'!$C$7,$D790='C-Aux_CA'!$C$5,$I790&gt;='C-Aux_CA'!$C$14,$H790&gt;='C-Aux_CA'!$C$15),1,0)</f>
        <v>1</v>
      </c>
      <c r="X790" s="148">
        <f t="shared" si="142"/>
        <v>1</v>
      </c>
      <c r="Y790" s="151" cm="1">
        <f t="array" ref="Y790">IF(W790=0,0,SUMPRODUCT(--($T790&gt;='C-BaremoVectorial'!$T$4:$T$1101),--(1=$W$4:$W$1101)))</f>
        <v>161</v>
      </c>
      <c r="Z790" s="151">
        <f t="shared" si="143"/>
        <v>0</v>
      </c>
      <c r="AA790" s="151" cm="1">
        <f t="array" ref="AA790">IF($W790=0,0,SUMPRODUCT(--(1=$W$4:$W$1101),--($U790&gt;='C-BaremoVectorial'!$U$4:$U$1101)))</f>
        <v>161</v>
      </c>
      <c r="AB790" s="21"/>
      <c r="AC790" s="21"/>
      <c r="AD790" s="21"/>
    </row>
    <row r="791" spans="1:30" ht="14.5" x14ac:dyDescent="0.35">
      <c r="A791" s="73">
        <f t="shared" si="134"/>
        <v>130</v>
      </c>
      <c r="B791" s="79" t="s">
        <v>8280</v>
      </c>
      <c r="C791" s="79" t="s">
        <v>8244</v>
      </c>
      <c r="D791" s="79" t="s">
        <v>16</v>
      </c>
      <c r="E791" s="79" t="s">
        <v>52</v>
      </c>
      <c r="F791" s="183">
        <v>2</v>
      </c>
      <c r="G791" s="79" t="s">
        <v>8295</v>
      </c>
      <c r="H791" s="78">
        <f>2*69000</f>
        <v>138000</v>
      </c>
      <c r="I791" s="74" cm="1">
        <f t="array" ref="I791">+INDEX('I-Gasificación'!$G$5:$G$1100,MATCH($C791&amp;$D791&amp;$E791&amp;$G791,'I-Gasificación'!$C$5:$C$1100&amp;'I-Gasificación'!$D$5:$D$1100&amp;'I-Gasificación'!$E$5:$E$1100&amp;'I-Gasificación'!$F$5:$F$1100,0))</f>
        <v>2898</v>
      </c>
      <c r="J791" s="112">
        <f>INDEX('I-Baremo_Depósitos_Lapesa'!$C:$C,MATCH($E791,'I-Baremo_Depósitos_Lapesa'!$B:$B,0),1)</f>
        <v>134294</v>
      </c>
      <c r="K791" s="78">
        <f t="shared" si="135"/>
        <v>191848.57142857145</v>
      </c>
      <c r="L791" s="122">
        <f>INDEX('I-Baremo_VA_Lapesa'!$D$5:$K$66,MATCH($E791,'I-Baremo_VA_Lapesa'!$C$5:$C$66,0),MATCH($G791,'I-Baremo_VA_Lapesa'!$D$4:$K$4,0))</f>
        <v>12787</v>
      </c>
      <c r="M791" s="123">
        <f t="shared" si="136"/>
        <v>18267.142857142859</v>
      </c>
      <c r="N791" s="113" cm="1">
        <f t="array" ref="N791">IF(AND($H791&lt;=4800,$I791&lt;=560),0,SUMPRODUCT(--($I791&gt;'I-Baremo_Regulación_Lapesa'!$B$4:$B$8),--($I791&lt;='I-Baremo_Regulación_Lapesa'!$C$4:$C$8),'I-Baremo_Regulación_Lapesa'!$D$4:$D$8))</f>
        <v>1760</v>
      </c>
      <c r="O791" s="78">
        <f t="shared" si="137"/>
        <v>2514.2857142857142</v>
      </c>
      <c r="P791" s="112">
        <f t="shared" si="138"/>
        <v>148841</v>
      </c>
      <c r="Q791" s="74">
        <f t="shared" si="139"/>
        <v>212630.00000000003</v>
      </c>
      <c r="R791" s="113">
        <f>INDEX('I-Baremo_Legalización'!$D$4:$D$100,MATCH($E791,'I-Baremo_Legalización'!$C$4:$C$100,0),1)</f>
        <v>3215.3500000000004</v>
      </c>
      <c r="S791" s="113" cm="1">
        <f t="array" ref="S791">+INDEX('I-Baremo_Acuerdo_Marco'!$F$2:$F$221,MATCH($C791&amp;$E791&amp;$G791,'I-Baremo_Acuerdo_Marco'!$C$2:$C$221&amp;'I-Baremo_Acuerdo_Marco'!$D$2:$D$221&amp;'I-Baremo_Acuerdo_Marco'!$E$2:$E$221,0))</f>
        <v>42187.431000000004</v>
      </c>
      <c r="T791" s="112">
        <f t="shared" si="144"/>
        <v>194243.78100000002</v>
      </c>
      <c r="U791" s="116">
        <f t="shared" si="140"/>
        <v>258032.78100000005</v>
      </c>
      <c r="V791" s="74" t="str">
        <f t="shared" si="141"/>
        <v>AéreoD2898</v>
      </c>
      <c r="W791" s="148">
        <f>+IF(AND($C791='C-Aux_CA'!$C$7,$D791='C-Aux_CA'!$C$5,$I791&gt;='C-Aux_CA'!$C$14,$H791&gt;='C-Aux_CA'!$C$15),1,0)</f>
        <v>1</v>
      </c>
      <c r="X791" s="148">
        <f t="shared" si="142"/>
        <v>1</v>
      </c>
      <c r="Y791" s="151" cm="1">
        <f t="array" ref="Y791">IF(W791=0,0,SUMPRODUCT(--($T791&gt;='C-BaremoVectorial'!$T$4:$T$1101),--(1=$W$4:$W$1101)))</f>
        <v>179</v>
      </c>
      <c r="Z791" s="151">
        <f t="shared" si="143"/>
        <v>0</v>
      </c>
      <c r="AA791" s="151" cm="1">
        <f t="array" ref="AA791">IF($W791=0,0,SUMPRODUCT(--(1=$W$4:$W$1101),--($U791&gt;='C-BaremoVectorial'!$U$4:$U$1101)))</f>
        <v>179</v>
      </c>
      <c r="AB791" s="21"/>
      <c r="AC791" s="21"/>
      <c r="AD791" s="21"/>
    </row>
    <row r="792" spans="1:30" ht="14.5" x14ac:dyDescent="0.35">
      <c r="A792" s="73">
        <f t="shared" ref="A792:A855" si="145">+A791+1</f>
        <v>131</v>
      </c>
      <c r="B792" s="79" t="s">
        <v>8281</v>
      </c>
      <c r="C792" s="79" t="s">
        <v>8244</v>
      </c>
      <c r="D792" s="79" t="s">
        <v>16</v>
      </c>
      <c r="E792" s="79" t="s">
        <v>41</v>
      </c>
      <c r="F792" s="183">
        <v>2</v>
      </c>
      <c r="G792" s="79" t="s">
        <v>8296</v>
      </c>
      <c r="H792" s="78">
        <f>2*13000</f>
        <v>26000</v>
      </c>
      <c r="I792" s="74" cm="1">
        <f t="array" ref="I792">+INDEX('I-Gasificación'!$G$5:$G$1100,MATCH($C792&amp;$D792&amp;$E792&amp;$G792,'I-Gasificación'!$C$5:$C$1100&amp;'I-Gasificación'!$D$5:$D$1100&amp;'I-Gasificación'!$E$5:$E$1100&amp;'I-Gasificación'!$F$5:$F$1100,0))</f>
        <v>1638</v>
      </c>
      <c r="J792" s="112">
        <f>INDEX('I-Baremo_Depósitos_Lapesa'!$C:$C,MATCH($E792,'I-Baremo_Depósitos_Lapesa'!$B:$B,0),1)</f>
        <v>21020</v>
      </c>
      <c r="K792" s="78">
        <f t="shared" si="135"/>
        <v>30028.571428571431</v>
      </c>
      <c r="L792" s="122">
        <f>INDEX('I-Baremo_VA_Lapesa'!$D$5:$K$66,MATCH($E792,'I-Baremo_VA_Lapesa'!$C$5:$C$66,0),MATCH($G792,'I-Baremo_VA_Lapesa'!$D$4:$K$4,0))</f>
        <v>16351</v>
      </c>
      <c r="M792" s="123">
        <f t="shared" si="136"/>
        <v>23358.571428571431</v>
      </c>
      <c r="N792" s="113" cm="1">
        <f t="array" ref="N792">IF(AND($H792&lt;=4800,$I792&lt;=560),0,SUMPRODUCT(--($I792&gt;'I-Baremo_Regulación_Lapesa'!$B$4:$B$8),--($I792&lt;='I-Baremo_Regulación_Lapesa'!$C$4:$C$8),'I-Baremo_Regulación_Lapesa'!$D$4:$D$8))</f>
        <v>1650</v>
      </c>
      <c r="O792" s="78">
        <f t="shared" si="137"/>
        <v>2357.1428571428573</v>
      </c>
      <c r="P792" s="112">
        <f t="shared" si="138"/>
        <v>39021</v>
      </c>
      <c r="Q792" s="74">
        <f t="shared" si="139"/>
        <v>55744.285714285717</v>
      </c>
      <c r="R792" s="113">
        <f>INDEX('I-Baremo_Legalización'!$D$4:$D$100,MATCH($E792,'I-Baremo_Legalización'!$C$4:$C$100,0),1)</f>
        <v>2038.3500000000001</v>
      </c>
      <c r="S792" s="113" cm="1">
        <f t="array" ref="S792">+INDEX('I-Baremo_Acuerdo_Marco'!$F$2:$F$221,MATCH($C792&amp;$E792&amp;$G792,'I-Baremo_Acuerdo_Marco'!$C$2:$C$221&amp;'I-Baremo_Acuerdo_Marco'!$D$2:$D$221&amp;'I-Baremo_Acuerdo_Marco'!$E$2:$E$221,0))</f>
        <v>25095.411</v>
      </c>
      <c r="T792" s="112">
        <f t="shared" si="144"/>
        <v>66154.760999999999</v>
      </c>
      <c r="U792" s="116">
        <f t="shared" si="140"/>
        <v>82878.046714285709</v>
      </c>
      <c r="V792" s="74" t="str">
        <f t="shared" si="141"/>
        <v>AéreoD1638</v>
      </c>
      <c r="W792" s="148">
        <f>+IF(AND($C792='C-Aux_CA'!$C$7,$D792='C-Aux_CA'!$C$5,$I792&gt;='C-Aux_CA'!$C$14,$H792&gt;='C-Aux_CA'!$C$15),1,0)</f>
        <v>1</v>
      </c>
      <c r="X792" s="148">
        <f t="shared" si="142"/>
        <v>1</v>
      </c>
      <c r="Y792" s="151" cm="1">
        <f t="array" ref="Y792">IF(W792=0,0,SUMPRODUCT(--($T792&gt;='C-BaremoVectorial'!$T$4:$T$1101),--(1=$W$4:$W$1101)))</f>
        <v>55</v>
      </c>
      <c r="Z792" s="151">
        <f t="shared" si="143"/>
        <v>2</v>
      </c>
      <c r="AA792" s="151" cm="1">
        <f t="array" ref="AA792">IF($W792=0,0,SUMPRODUCT(--(1=$W$4:$W$1101),--($U792&gt;='C-BaremoVectorial'!$U$4:$U$1101)))</f>
        <v>53</v>
      </c>
      <c r="AB792" s="21"/>
      <c r="AC792" s="21"/>
      <c r="AD792" s="21"/>
    </row>
    <row r="793" spans="1:30" ht="14.5" x14ac:dyDescent="0.35">
      <c r="A793" s="73">
        <f t="shared" si="145"/>
        <v>132</v>
      </c>
      <c r="B793" s="79" t="s">
        <v>8281</v>
      </c>
      <c r="C793" s="79" t="s">
        <v>8244</v>
      </c>
      <c r="D793" s="79" t="s">
        <v>16</v>
      </c>
      <c r="E793" s="79" t="s">
        <v>42</v>
      </c>
      <c r="F793" s="183">
        <v>2</v>
      </c>
      <c r="G793" s="79" t="s">
        <v>8296</v>
      </c>
      <c r="H793" s="78">
        <f>2*16000</f>
        <v>32000</v>
      </c>
      <c r="I793" s="74" cm="1">
        <f t="array" ref="I793">+INDEX('I-Gasificación'!$G$5:$G$1100,MATCH($C793&amp;$D793&amp;$E793&amp;$G793,'I-Gasificación'!$C$5:$C$1100&amp;'I-Gasificación'!$D$5:$D$1100&amp;'I-Gasificación'!$E$5:$E$1100&amp;'I-Gasificación'!$F$5:$F$1100,0))</f>
        <v>1778</v>
      </c>
      <c r="J793" s="112">
        <f>INDEX('I-Baremo_Depósitos_Lapesa'!$C:$C,MATCH($E793,'I-Baremo_Depósitos_Lapesa'!$B:$B,0),1)</f>
        <v>25584</v>
      </c>
      <c r="K793" s="78">
        <f t="shared" si="135"/>
        <v>36548.571428571428</v>
      </c>
      <c r="L793" s="122">
        <f>INDEX('I-Baremo_VA_Lapesa'!$D$5:$K$66,MATCH($E793,'I-Baremo_VA_Lapesa'!$C$5:$C$66,0),MATCH($G793,'I-Baremo_VA_Lapesa'!$D$4:$K$4,0))</f>
        <v>16351</v>
      </c>
      <c r="M793" s="123">
        <f t="shared" si="136"/>
        <v>23358.571428571431</v>
      </c>
      <c r="N793" s="113" cm="1">
        <f t="array" ref="N793">IF(AND($H793&lt;=4800,$I793&lt;=560),0,SUMPRODUCT(--($I793&gt;'I-Baremo_Regulación_Lapesa'!$B$4:$B$8),--($I793&lt;='I-Baremo_Regulación_Lapesa'!$C$4:$C$8),'I-Baremo_Regulación_Lapesa'!$D$4:$D$8))</f>
        <v>1650</v>
      </c>
      <c r="O793" s="78">
        <f t="shared" si="137"/>
        <v>2357.1428571428573</v>
      </c>
      <c r="P793" s="112">
        <f t="shared" si="138"/>
        <v>43585</v>
      </c>
      <c r="Q793" s="74">
        <f t="shared" si="139"/>
        <v>62264.28571428571</v>
      </c>
      <c r="R793" s="113">
        <f>INDEX('I-Baremo_Legalización'!$D$4:$D$100,MATCH($E793,'I-Baremo_Legalización'!$C$4:$C$100,0),1)</f>
        <v>2038.3500000000001</v>
      </c>
      <c r="S793" s="113" cm="1">
        <f t="array" ref="S793">+INDEX('I-Baremo_Acuerdo_Marco'!$F$2:$F$221,MATCH($C793&amp;$E793&amp;$G793,'I-Baremo_Acuerdo_Marco'!$C$2:$C$221&amp;'I-Baremo_Acuerdo_Marco'!$D$2:$D$221&amp;'I-Baremo_Acuerdo_Marco'!$E$2:$E$221,0))</f>
        <v>25734.510999999999</v>
      </c>
      <c r="T793" s="112">
        <f t="shared" si="144"/>
        <v>71357.861000000004</v>
      </c>
      <c r="U793" s="116">
        <f t="shared" si="140"/>
        <v>90037.146714285715</v>
      </c>
      <c r="V793" s="74" t="str">
        <f t="shared" si="141"/>
        <v>AéreoD1778</v>
      </c>
      <c r="W793" s="148">
        <f>+IF(AND($C793='C-Aux_CA'!$C$7,$D793='C-Aux_CA'!$C$5,$I793&gt;='C-Aux_CA'!$C$14,$H793&gt;='C-Aux_CA'!$C$15),1,0)</f>
        <v>1</v>
      </c>
      <c r="X793" s="148">
        <f t="shared" si="142"/>
        <v>1</v>
      </c>
      <c r="Y793" s="151" cm="1">
        <f t="array" ref="Y793">IF(W793=0,0,SUMPRODUCT(--($T793&gt;='C-BaremoVectorial'!$T$4:$T$1101),--(1=$W$4:$W$1101)))</f>
        <v>65</v>
      </c>
      <c r="Z793" s="151">
        <f t="shared" si="143"/>
        <v>1</v>
      </c>
      <c r="AA793" s="151" cm="1">
        <f t="array" ref="AA793">IF($W793=0,0,SUMPRODUCT(--(1=$W$4:$W$1101),--($U793&gt;='C-BaremoVectorial'!$U$4:$U$1101)))</f>
        <v>64</v>
      </c>
      <c r="AB793" s="21"/>
      <c r="AC793" s="21"/>
      <c r="AD793" s="21"/>
    </row>
    <row r="794" spans="1:30" ht="14.5" x14ac:dyDescent="0.35">
      <c r="A794" s="73">
        <f t="shared" si="145"/>
        <v>133</v>
      </c>
      <c r="B794" s="79" t="s">
        <v>8281</v>
      </c>
      <c r="C794" s="79" t="s">
        <v>8244</v>
      </c>
      <c r="D794" s="79" t="s">
        <v>16</v>
      </c>
      <c r="E794" s="79" t="s">
        <v>43</v>
      </c>
      <c r="F794" s="183">
        <v>2</v>
      </c>
      <c r="G794" s="79" t="s">
        <v>8296</v>
      </c>
      <c r="H794" s="78">
        <f>2*19000</f>
        <v>38000</v>
      </c>
      <c r="I794" s="74" cm="1">
        <f t="array" ref="I794">+INDEX('I-Gasificación'!$G$5:$G$1100,MATCH($C794&amp;$D794&amp;$E794&amp;$G794,'I-Gasificación'!$C$5:$C$1100&amp;'I-Gasificación'!$D$5:$D$1100&amp;'I-Gasificación'!$E$5:$E$1100&amp;'I-Gasificación'!$F$5:$F$1100,0))</f>
        <v>1918</v>
      </c>
      <c r="J794" s="112">
        <f>INDEX('I-Baremo_Depósitos_Lapesa'!$C:$C,MATCH($E794,'I-Baremo_Depósitos_Lapesa'!$B:$B,0),1)</f>
        <v>27832</v>
      </c>
      <c r="K794" s="78">
        <f t="shared" si="135"/>
        <v>39760</v>
      </c>
      <c r="L794" s="122">
        <f>INDEX('I-Baremo_VA_Lapesa'!$D$5:$K$66,MATCH($E794,'I-Baremo_VA_Lapesa'!$C$5:$C$66,0),MATCH($G794,'I-Baremo_VA_Lapesa'!$D$4:$K$4,0))</f>
        <v>16351</v>
      </c>
      <c r="M794" s="123">
        <f t="shared" si="136"/>
        <v>23358.571428571431</v>
      </c>
      <c r="N794" s="113" cm="1">
        <f t="array" ref="N794">IF(AND($H794&lt;=4800,$I794&lt;=560),0,SUMPRODUCT(--($I794&gt;'I-Baremo_Regulación_Lapesa'!$B$4:$B$8),--($I794&lt;='I-Baremo_Regulación_Lapesa'!$C$4:$C$8),'I-Baremo_Regulación_Lapesa'!$D$4:$D$8))</f>
        <v>1650</v>
      </c>
      <c r="O794" s="78">
        <f t="shared" si="137"/>
        <v>2357.1428571428573</v>
      </c>
      <c r="P794" s="112">
        <f t="shared" si="138"/>
        <v>45833</v>
      </c>
      <c r="Q794" s="74">
        <f t="shared" si="139"/>
        <v>65475.71428571429</v>
      </c>
      <c r="R794" s="113">
        <f>INDEX('I-Baremo_Legalización'!$D$4:$D$100,MATCH($E794,'I-Baremo_Legalización'!$C$4:$C$100,0),1)</f>
        <v>2038.3500000000001</v>
      </c>
      <c r="S794" s="113" cm="1">
        <f t="array" ref="S794">+INDEX('I-Baremo_Acuerdo_Marco'!$F$2:$F$221,MATCH($C794&amp;$E794&amp;$G794,'I-Baremo_Acuerdo_Marco'!$C$2:$C$221&amp;'I-Baremo_Acuerdo_Marco'!$D$2:$D$221&amp;'I-Baremo_Acuerdo_Marco'!$E$2:$E$221,0))</f>
        <v>28681.411</v>
      </c>
      <c r="T794" s="112">
        <f t="shared" si="144"/>
        <v>76552.760999999999</v>
      </c>
      <c r="U794" s="116">
        <f t="shared" si="140"/>
        <v>96195.475285714288</v>
      </c>
      <c r="V794" s="74" t="str">
        <f t="shared" si="141"/>
        <v>AéreoD1918</v>
      </c>
      <c r="W794" s="148">
        <f>+IF(AND($C794='C-Aux_CA'!$C$7,$D794='C-Aux_CA'!$C$5,$I794&gt;='C-Aux_CA'!$C$14,$H794&gt;='C-Aux_CA'!$C$15),1,0)</f>
        <v>1</v>
      </c>
      <c r="X794" s="148">
        <f t="shared" si="142"/>
        <v>1</v>
      </c>
      <c r="Y794" s="151" cm="1">
        <f t="array" ref="Y794">IF(W794=0,0,SUMPRODUCT(--($T794&gt;='C-BaremoVectorial'!$T$4:$T$1101),--(1=$W$4:$W$1101)))</f>
        <v>75</v>
      </c>
      <c r="Z794" s="151">
        <f t="shared" si="143"/>
        <v>5</v>
      </c>
      <c r="AA794" s="151" cm="1">
        <f t="array" ref="AA794">IF($W794=0,0,SUMPRODUCT(--(1=$W$4:$W$1101),--($U794&gt;='C-BaremoVectorial'!$U$4:$U$1101)))</f>
        <v>70</v>
      </c>
      <c r="AB794" s="21"/>
      <c r="AC794" s="21"/>
      <c r="AD794" s="21"/>
    </row>
    <row r="795" spans="1:30" ht="14.5" x14ac:dyDescent="0.35">
      <c r="A795" s="73">
        <f t="shared" si="145"/>
        <v>134</v>
      </c>
      <c r="B795" s="79" t="s">
        <v>8281</v>
      </c>
      <c r="C795" s="79" t="s">
        <v>8244</v>
      </c>
      <c r="D795" s="79" t="s">
        <v>16</v>
      </c>
      <c r="E795" s="79" t="s">
        <v>44</v>
      </c>
      <c r="F795" s="183">
        <v>2</v>
      </c>
      <c r="G795" s="79" t="s">
        <v>8296</v>
      </c>
      <c r="H795" s="78">
        <f>2*22000</f>
        <v>44000</v>
      </c>
      <c r="I795" s="74" cm="1">
        <f t="array" ref="I795">+INDEX('I-Gasificación'!$G$5:$G$1100,MATCH($C795&amp;$D795&amp;$E795&amp;$G795,'I-Gasificación'!$C$5:$C$1100&amp;'I-Gasificación'!$D$5:$D$1100&amp;'I-Gasificación'!$E$5:$E$1100&amp;'I-Gasificación'!$F$5:$F$1100,0))</f>
        <v>2058</v>
      </c>
      <c r="J795" s="112">
        <f>INDEX('I-Baremo_Depósitos_Lapesa'!$C:$C,MATCH($E795,'I-Baremo_Depósitos_Lapesa'!$B:$B,0),1)</f>
        <v>35864</v>
      </c>
      <c r="K795" s="78">
        <f t="shared" si="135"/>
        <v>51234.285714285717</v>
      </c>
      <c r="L795" s="122">
        <f>INDEX('I-Baremo_VA_Lapesa'!$D$5:$K$66,MATCH($E795,'I-Baremo_VA_Lapesa'!$C$5:$C$66,0),MATCH($G795,'I-Baremo_VA_Lapesa'!$D$4:$K$4,0))</f>
        <v>16351</v>
      </c>
      <c r="M795" s="123">
        <f t="shared" si="136"/>
        <v>23358.571428571431</v>
      </c>
      <c r="N795" s="113" cm="1">
        <f t="array" ref="N795">IF(AND($H795&lt;=4800,$I795&lt;=560),0,SUMPRODUCT(--($I795&gt;'I-Baremo_Regulación_Lapesa'!$B$4:$B$8),--($I795&lt;='I-Baremo_Regulación_Lapesa'!$C$4:$C$8),'I-Baremo_Regulación_Lapesa'!$D$4:$D$8))</f>
        <v>1650</v>
      </c>
      <c r="O795" s="78">
        <f t="shared" si="137"/>
        <v>2357.1428571428573</v>
      </c>
      <c r="P795" s="112">
        <f t="shared" si="138"/>
        <v>53865</v>
      </c>
      <c r="Q795" s="74">
        <f t="shared" si="139"/>
        <v>76950</v>
      </c>
      <c r="R795" s="113">
        <f>INDEX('I-Baremo_Legalización'!$D$4:$D$100,MATCH($E795,'I-Baremo_Legalización'!$C$4:$C$100,0),1)</f>
        <v>2038.3500000000001</v>
      </c>
      <c r="S795" s="113" cm="1">
        <f t="array" ref="S795">+INDEX('I-Baremo_Acuerdo_Marco'!$F$2:$F$221,MATCH($C795&amp;$E795&amp;$G795,'I-Baremo_Acuerdo_Marco'!$C$2:$C$221&amp;'I-Baremo_Acuerdo_Marco'!$D$2:$D$221&amp;'I-Baremo_Acuerdo_Marco'!$E$2:$E$221,0))</f>
        <v>30229.111000000001</v>
      </c>
      <c r="T795" s="112">
        <f t="shared" si="144"/>
        <v>86132.460999999996</v>
      </c>
      <c r="U795" s="116">
        <f t="shared" si="140"/>
        <v>109217.46100000001</v>
      </c>
      <c r="V795" s="74" t="str">
        <f t="shared" si="141"/>
        <v>AéreoD2058</v>
      </c>
      <c r="W795" s="148">
        <f>+IF(AND($C795='C-Aux_CA'!$C$7,$D795='C-Aux_CA'!$C$5,$I795&gt;='C-Aux_CA'!$C$14,$H795&gt;='C-Aux_CA'!$C$15),1,0)</f>
        <v>1</v>
      </c>
      <c r="X795" s="148">
        <f t="shared" si="142"/>
        <v>1</v>
      </c>
      <c r="Y795" s="151" cm="1">
        <f t="array" ref="Y795">IF(W795=0,0,SUMPRODUCT(--($T795&gt;='C-BaremoVectorial'!$T$4:$T$1101),--(1=$W$4:$W$1101)))</f>
        <v>95</v>
      </c>
      <c r="Z795" s="151">
        <f t="shared" si="143"/>
        <v>4</v>
      </c>
      <c r="AA795" s="151" cm="1">
        <f t="array" ref="AA795">IF($W795=0,0,SUMPRODUCT(--(1=$W$4:$W$1101),--($U795&gt;='C-BaremoVectorial'!$U$4:$U$1101)))</f>
        <v>91</v>
      </c>
      <c r="AB795" s="21"/>
      <c r="AC795" s="21"/>
      <c r="AD795" s="21"/>
    </row>
    <row r="796" spans="1:30" ht="14.5" x14ac:dyDescent="0.35">
      <c r="A796" s="73">
        <f t="shared" si="145"/>
        <v>135</v>
      </c>
      <c r="B796" s="79" t="s">
        <v>8281</v>
      </c>
      <c r="C796" s="79" t="s">
        <v>8244</v>
      </c>
      <c r="D796" s="79" t="s">
        <v>16</v>
      </c>
      <c r="E796" s="79" t="s">
        <v>45</v>
      </c>
      <c r="F796" s="183">
        <v>2</v>
      </c>
      <c r="G796" s="79" t="s">
        <v>8296</v>
      </c>
      <c r="H796" s="78">
        <f>2*24000</f>
        <v>48000</v>
      </c>
      <c r="I796" s="74" cm="1">
        <f t="array" ref="I796">+INDEX('I-Gasificación'!$G$5:$G$1100,MATCH($C796&amp;$D796&amp;$E796&amp;$G796,'I-Gasificación'!$C$5:$C$1100&amp;'I-Gasificación'!$D$5:$D$1100&amp;'I-Gasificación'!$E$5:$E$1100&amp;'I-Gasificación'!$F$5:$F$1100,0))</f>
        <v>2030</v>
      </c>
      <c r="J796" s="112">
        <f>INDEX('I-Baremo_Depósitos_Lapesa'!$C:$C,MATCH($E796,'I-Baremo_Depósitos_Lapesa'!$B:$B,0),1)</f>
        <v>40898</v>
      </c>
      <c r="K796" s="78">
        <f t="shared" si="135"/>
        <v>58425.71428571429</v>
      </c>
      <c r="L796" s="122">
        <f>INDEX('I-Baremo_VA_Lapesa'!$D$5:$K$66,MATCH($E796,'I-Baremo_VA_Lapesa'!$C$5:$C$66,0),MATCH($G796,'I-Baremo_VA_Lapesa'!$D$4:$K$4,0))</f>
        <v>16351</v>
      </c>
      <c r="M796" s="123">
        <f t="shared" si="136"/>
        <v>23358.571428571431</v>
      </c>
      <c r="N796" s="113" cm="1">
        <f t="array" ref="N796">IF(AND($H796&lt;=4800,$I796&lt;=560),0,SUMPRODUCT(--($I796&gt;'I-Baremo_Regulación_Lapesa'!$B$4:$B$8),--($I796&lt;='I-Baremo_Regulación_Lapesa'!$C$4:$C$8),'I-Baremo_Regulación_Lapesa'!$D$4:$D$8))</f>
        <v>1650</v>
      </c>
      <c r="O796" s="78">
        <f t="shared" si="137"/>
        <v>2357.1428571428573</v>
      </c>
      <c r="P796" s="112">
        <f t="shared" si="138"/>
        <v>58899</v>
      </c>
      <c r="Q796" s="74">
        <f t="shared" si="139"/>
        <v>84141.42857142858</v>
      </c>
      <c r="R796" s="113">
        <f>INDEX('I-Baremo_Legalización'!$D$4:$D$100,MATCH($E796,'I-Baremo_Legalización'!$C$4:$C$100,0),1)</f>
        <v>2038.3500000000001</v>
      </c>
      <c r="S796" s="113" cm="1">
        <f t="array" ref="S796">+INDEX('I-Baremo_Acuerdo_Marco'!$F$2:$F$221,MATCH($C796&amp;$E796&amp;$G796,'I-Baremo_Acuerdo_Marco'!$C$2:$C$221&amp;'I-Baremo_Acuerdo_Marco'!$D$2:$D$221&amp;'I-Baremo_Acuerdo_Marco'!$E$2:$E$221,0))</f>
        <v>30767.011000000002</v>
      </c>
      <c r="T796" s="112">
        <f t="shared" si="144"/>
        <v>91704.361000000004</v>
      </c>
      <c r="U796" s="116">
        <f t="shared" si="140"/>
        <v>116946.78957142858</v>
      </c>
      <c r="V796" s="74" t="str">
        <f t="shared" si="141"/>
        <v>AéreoD2030</v>
      </c>
      <c r="W796" s="148">
        <f>+IF(AND($C796='C-Aux_CA'!$C$7,$D796='C-Aux_CA'!$C$5,$I796&gt;='C-Aux_CA'!$C$14,$H796&gt;='C-Aux_CA'!$C$15),1,0)</f>
        <v>1</v>
      </c>
      <c r="X796" s="148">
        <f t="shared" si="142"/>
        <v>1</v>
      </c>
      <c r="Y796" s="151" cm="1">
        <f t="array" ref="Y796">IF(W796=0,0,SUMPRODUCT(--($T796&gt;='C-BaremoVectorial'!$T$4:$T$1101),--(1=$W$4:$W$1101)))</f>
        <v>108</v>
      </c>
      <c r="Z796" s="151">
        <f t="shared" si="143"/>
        <v>4</v>
      </c>
      <c r="AA796" s="151" cm="1">
        <f t="array" ref="AA796">IF($W796=0,0,SUMPRODUCT(--(1=$W$4:$W$1101),--($U796&gt;='C-BaremoVectorial'!$U$4:$U$1101)))</f>
        <v>104</v>
      </c>
      <c r="AB796" s="21"/>
      <c r="AC796" s="21"/>
      <c r="AD796" s="21"/>
    </row>
    <row r="797" spans="1:30" ht="14.5" x14ac:dyDescent="0.35">
      <c r="A797" s="73">
        <f t="shared" si="145"/>
        <v>136</v>
      </c>
      <c r="B797" s="79" t="s">
        <v>8281</v>
      </c>
      <c r="C797" s="79" t="s">
        <v>8244</v>
      </c>
      <c r="D797" s="79" t="s">
        <v>16</v>
      </c>
      <c r="E797" s="79" t="s">
        <v>46</v>
      </c>
      <c r="F797" s="183">
        <v>2</v>
      </c>
      <c r="G797" s="79" t="s">
        <v>8296</v>
      </c>
      <c r="H797" s="78">
        <f>2*29000</f>
        <v>58000</v>
      </c>
      <c r="I797" s="74" cm="1">
        <f t="array" ref="I797">+INDEX('I-Gasificación'!$G$5:$G$1100,MATCH($C797&amp;$D797&amp;$E797&amp;$G797,'I-Gasificación'!$C$5:$C$1100&amp;'I-Gasificación'!$D$5:$D$1100&amp;'I-Gasificación'!$E$5:$E$1100&amp;'I-Gasificación'!$F$5:$F$1100,0))</f>
        <v>2226</v>
      </c>
      <c r="J797" s="112">
        <f>INDEX('I-Baremo_Depósitos_Lapesa'!$C:$C,MATCH($E797,'I-Baremo_Depósitos_Lapesa'!$B:$B,0),1)</f>
        <v>45448</v>
      </c>
      <c r="K797" s="78">
        <f t="shared" si="135"/>
        <v>64925.71428571429</v>
      </c>
      <c r="L797" s="122">
        <f>INDEX('I-Baremo_VA_Lapesa'!$D$5:$K$66,MATCH($E797,'I-Baremo_VA_Lapesa'!$C$5:$C$66,0),MATCH($G797,'I-Baremo_VA_Lapesa'!$D$4:$K$4,0))</f>
        <v>16351</v>
      </c>
      <c r="M797" s="123">
        <f t="shared" si="136"/>
        <v>23358.571428571431</v>
      </c>
      <c r="N797" s="113" cm="1">
        <f t="array" ref="N797">IF(AND($H797&lt;=4800,$I797&lt;=560),0,SUMPRODUCT(--($I797&gt;'I-Baremo_Regulación_Lapesa'!$B$4:$B$8),--($I797&lt;='I-Baremo_Regulación_Lapesa'!$C$4:$C$8),'I-Baremo_Regulación_Lapesa'!$D$4:$D$8))</f>
        <v>1760</v>
      </c>
      <c r="O797" s="78">
        <f t="shared" si="137"/>
        <v>2514.2857142857142</v>
      </c>
      <c r="P797" s="112">
        <f t="shared" si="138"/>
        <v>63559</v>
      </c>
      <c r="Q797" s="74">
        <f t="shared" si="139"/>
        <v>90798.571428571435</v>
      </c>
      <c r="R797" s="113">
        <f>INDEX('I-Baremo_Legalización'!$D$4:$D$100,MATCH($E797,'I-Baremo_Legalización'!$C$4:$C$100,0),1)</f>
        <v>2038.3500000000001</v>
      </c>
      <c r="S797" s="113" cm="1">
        <f t="array" ref="S797">+INDEX('I-Baremo_Acuerdo_Marco'!$F$2:$F$221,MATCH($C797&amp;$E797&amp;$G797,'I-Baremo_Acuerdo_Marco'!$C$2:$C$221&amp;'I-Baremo_Acuerdo_Marco'!$D$2:$D$221&amp;'I-Baremo_Acuerdo_Marco'!$E$2:$E$221,0))</f>
        <v>31984.710999999999</v>
      </c>
      <c r="T797" s="112">
        <f t="shared" si="144"/>
        <v>97582.061000000002</v>
      </c>
      <c r="U797" s="116">
        <f t="shared" si="140"/>
        <v>124821.63242857144</v>
      </c>
      <c r="V797" s="74" t="str">
        <f t="shared" si="141"/>
        <v>AéreoD2226</v>
      </c>
      <c r="W797" s="148">
        <f>+IF(AND($C797='C-Aux_CA'!$C$7,$D797='C-Aux_CA'!$C$5,$I797&gt;='C-Aux_CA'!$C$14,$H797&gt;='C-Aux_CA'!$C$15),1,0)</f>
        <v>1</v>
      </c>
      <c r="X797" s="148">
        <f t="shared" si="142"/>
        <v>1</v>
      </c>
      <c r="Y797" s="151" cm="1">
        <f t="array" ref="Y797">IF(W797=0,0,SUMPRODUCT(--($T797&gt;='C-BaremoVectorial'!$T$4:$T$1101),--(1=$W$4:$W$1101)))</f>
        <v>119</v>
      </c>
      <c r="Z797" s="151">
        <f t="shared" si="143"/>
        <v>3</v>
      </c>
      <c r="AA797" s="151" cm="1">
        <f t="array" ref="AA797">IF($W797=0,0,SUMPRODUCT(--(1=$W$4:$W$1101),--($U797&gt;='C-BaremoVectorial'!$U$4:$U$1101)))</f>
        <v>116</v>
      </c>
      <c r="AB797" s="21"/>
      <c r="AC797" s="21"/>
      <c r="AD797" s="21"/>
    </row>
    <row r="798" spans="1:30" ht="14.5" x14ac:dyDescent="0.35">
      <c r="A798" s="73">
        <f t="shared" si="145"/>
        <v>137</v>
      </c>
      <c r="B798" s="79" t="s">
        <v>8281</v>
      </c>
      <c r="C798" s="79" t="s">
        <v>8244</v>
      </c>
      <c r="D798" s="79" t="s">
        <v>16</v>
      </c>
      <c r="E798" s="79" t="s">
        <v>47</v>
      </c>
      <c r="F798" s="183">
        <v>2</v>
      </c>
      <c r="G798" s="79" t="s">
        <v>8296</v>
      </c>
      <c r="H798" s="78">
        <f>2*34000</f>
        <v>68000</v>
      </c>
      <c r="I798" s="74" cm="1">
        <f t="array" ref="I798">+INDEX('I-Gasificación'!$G$5:$G$1100,MATCH($C798&amp;$D798&amp;$E798&amp;$G798,'I-Gasificación'!$C$5:$C$1100&amp;'I-Gasificación'!$D$5:$D$1100&amp;'I-Gasificación'!$E$5:$E$1100&amp;'I-Gasificación'!$F$5:$F$1100,0))</f>
        <v>2422</v>
      </c>
      <c r="J798" s="112">
        <f>INDEX('I-Baremo_Depósitos_Lapesa'!$C:$C,MATCH($E798,'I-Baremo_Depósitos_Lapesa'!$B:$B,0),1)</f>
        <v>50478</v>
      </c>
      <c r="K798" s="78">
        <f t="shared" si="135"/>
        <v>72111.42857142858</v>
      </c>
      <c r="L798" s="122">
        <f>INDEX('I-Baremo_VA_Lapesa'!$D$5:$K$66,MATCH($E798,'I-Baremo_VA_Lapesa'!$C$5:$C$66,0),MATCH($G798,'I-Baremo_VA_Lapesa'!$D$4:$K$4,0))</f>
        <v>16351</v>
      </c>
      <c r="M798" s="123">
        <f t="shared" si="136"/>
        <v>23358.571428571431</v>
      </c>
      <c r="N798" s="113" cm="1">
        <f t="array" ref="N798">IF(AND($H798&lt;=4800,$I798&lt;=560),0,SUMPRODUCT(--($I798&gt;'I-Baremo_Regulación_Lapesa'!$B$4:$B$8),--($I798&lt;='I-Baremo_Regulación_Lapesa'!$C$4:$C$8),'I-Baremo_Regulación_Lapesa'!$D$4:$D$8))</f>
        <v>1760</v>
      </c>
      <c r="O798" s="78">
        <f t="shared" si="137"/>
        <v>2514.2857142857142</v>
      </c>
      <c r="P798" s="112">
        <f t="shared" si="138"/>
        <v>68589</v>
      </c>
      <c r="Q798" s="74">
        <f t="shared" si="139"/>
        <v>97984.285714285725</v>
      </c>
      <c r="R798" s="113">
        <f>INDEX('I-Baremo_Legalización'!$D$4:$D$100,MATCH($E798,'I-Baremo_Legalización'!$C$4:$C$100,0),1)</f>
        <v>3215.3500000000004</v>
      </c>
      <c r="S798" s="113" cm="1">
        <f t="array" ref="S798">+INDEX('I-Baremo_Acuerdo_Marco'!$F$2:$F$221,MATCH($C798&amp;$E798&amp;$G798,'I-Baremo_Acuerdo_Marco'!$C$2:$C$221&amp;'I-Baremo_Acuerdo_Marco'!$D$2:$D$221&amp;'I-Baremo_Acuerdo_Marco'!$E$2:$E$221,0))</f>
        <v>35948.231</v>
      </c>
      <c r="T798" s="112">
        <f t="shared" si="144"/>
        <v>107752.58100000001</v>
      </c>
      <c r="U798" s="116">
        <f t="shared" si="140"/>
        <v>137147.86671428574</v>
      </c>
      <c r="V798" s="74" t="str">
        <f t="shared" si="141"/>
        <v>AéreoD2422</v>
      </c>
      <c r="W798" s="148">
        <f>+IF(AND($C798='C-Aux_CA'!$C$7,$D798='C-Aux_CA'!$C$5,$I798&gt;='C-Aux_CA'!$C$14,$H798&gt;='C-Aux_CA'!$C$15),1,0)</f>
        <v>1</v>
      </c>
      <c r="X798" s="148">
        <f t="shared" si="142"/>
        <v>1</v>
      </c>
      <c r="Y798" s="151" cm="1">
        <f t="array" ref="Y798">IF(W798=0,0,SUMPRODUCT(--($T798&gt;='C-BaremoVectorial'!$T$4:$T$1101),--(1=$W$4:$W$1101)))</f>
        <v>131</v>
      </c>
      <c r="Z798" s="151">
        <f t="shared" si="143"/>
        <v>1</v>
      </c>
      <c r="AA798" s="151" cm="1">
        <f t="array" ref="AA798">IF($W798=0,0,SUMPRODUCT(--(1=$W$4:$W$1101),--($U798&gt;='C-BaremoVectorial'!$U$4:$U$1101)))</f>
        <v>130</v>
      </c>
      <c r="AB798" s="21"/>
      <c r="AC798" s="21"/>
      <c r="AD798" s="21"/>
    </row>
    <row r="799" spans="1:30" ht="14.5" x14ac:dyDescent="0.35">
      <c r="A799" s="73">
        <f t="shared" si="145"/>
        <v>138</v>
      </c>
      <c r="B799" s="79" t="s">
        <v>8281</v>
      </c>
      <c r="C799" s="79" t="s">
        <v>8244</v>
      </c>
      <c r="D799" s="79" t="s">
        <v>16</v>
      </c>
      <c r="E799" s="79" t="s">
        <v>48</v>
      </c>
      <c r="F799" s="183">
        <v>2</v>
      </c>
      <c r="G799" s="79" t="s">
        <v>8296</v>
      </c>
      <c r="H799" s="78">
        <f>2*33000</f>
        <v>66000</v>
      </c>
      <c r="I799" s="74" cm="1">
        <f t="array" ref="I799">+INDEX('I-Gasificación'!$G$5:$G$1100,MATCH($C799&amp;$D799&amp;$E799&amp;$G799,'I-Gasificación'!$C$5:$C$1100&amp;'I-Gasificación'!$D$5:$D$1100&amp;'I-Gasificación'!$E$5:$E$1100&amp;'I-Gasificación'!$F$5:$F$1100,0))</f>
        <v>2142</v>
      </c>
      <c r="J799" s="112">
        <f>INDEX('I-Baremo_Depósitos_Lapesa'!$C:$C,MATCH($E799,'I-Baremo_Depósitos_Lapesa'!$B:$B,0),1)</f>
        <v>67416</v>
      </c>
      <c r="K799" s="78">
        <f t="shared" si="135"/>
        <v>96308.571428571435</v>
      </c>
      <c r="L799" s="122">
        <f>INDEX('I-Baremo_VA_Lapesa'!$D$5:$K$66,MATCH($E799,'I-Baremo_VA_Lapesa'!$C$5:$C$66,0),MATCH($G799,'I-Baremo_VA_Lapesa'!$D$4:$K$4,0))</f>
        <v>16351</v>
      </c>
      <c r="M799" s="123">
        <f t="shared" si="136"/>
        <v>23358.571428571431</v>
      </c>
      <c r="N799" s="113" cm="1">
        <f t="array" ref="N799">IF(AND($H799&lt;=4800,$I799&lt;=560),0,SUMPRODUCT(--($I799&gt;'I-Baremo_Regulación_Lapesa'!$B$4:$B$8),--($I799&lt;='I-Baremo_Regulación_Lapesa'!$C$4:$C$8),'I-Baremo_Regulación_Lapesa'!$D$4:$D$8))</f>
        <v>1760</v>
      </c>
      <c r="O799" s="78">
        <f t="shared" si="137"/>
        <v>2514.2857142857142</v>
      </c>
      <c r="P799" s="112">
        <f t="shared" si="138"/>
        <v>85527</v>
      </c>
      <c r="Q799" s="74">
        <f t="shared" si="139"/>
        <v>122181.42857142858</v>
      </c>
      <c r="R799" s="113">
        <f>INDEX('I-Baremo_Legalización'!$D$4:$D$100,MATCH($E799,'I-Baremo_Legalización'!$C$4:$C$100,0),1)</f>
        <v>3215.3500000000004</v>
      </c>
      <c r="S799" s="113" cm="1">
        <f t="array" ref="S799">+INDEX('I-Baremo_Acuerdo_Marco'!$F$2:$F$221,MATCH($C799&amp;$E799&amp;$G799,'I-Baremo_Acuerdo_Marco'!$C$2:$C$221&amp;'I-Baremo_Acuerdo_Marco'!$D$2:$D$221&amp;'I-Baremo_Acuerdo_Marco'!$E$2:$E$221,0))</f>
        <v>35124.330999999998</v>
      </c>
      <c r="T799" s="112">
        <f t="shared" si="144"/>
        <v>123866.68100000001</v>
      </c>
      <c r="U799" s="116">
        <f t="shared" si="140"/>
        <v>160521.10957142859</v>
      </c>
      <c r="V799" s="74" t="str">
        <f t="shared" si="141"/>
        <v>AéreoD2142</v>
      </c>
      <c r="W799" s="148">
        <f>+IF(AND($C799='C-Aux_CA'!$C$7,$D799='C-Aux_CA'!$C$5,$I799&gt;='C-Aux_CA'!$C$14,$H799&gt;='C-Aux_CA'!$C$15),1,0)</f>
        <v>1</v>
      </c>
      <c r="X799" s="148">
        <f t="shared" si="142"/>
        <v>1</v>
      </c>
      <c r="Y799" s="151" cm="1">
        <f t="array" ref="Y799">IF(W799=0,0,SUMPRODUCT(--($T799&gt;='C-BaremoVectorial'!$T$4:$T$1101),--(1=$W$4:$W$1101)))</f>
        <v>148</v>
      </c>
      <c r="Z799" s="151">
        <f t="shared" si="143"/>
        <v>1</v>
      </c>
      <c r="AA799" s="151" cm="1">
        <f t="array" ref="AA799">IF($W799=0,0,SUMPRODUCT(--(1=$W$4:$W$1101),--($U799&gt;='C-BaremoVectorial'!$U$4:$U$1101)))</f>
        <v>147</v>
      </c>
      <c r="AB799" s="21"/>
      <c r="AC799" s="21"/>
      <c r="AD799" s="21"/>
    </row>
    <row r="800" spans="1:30" ht="14.5" x14ac:dyDescent="0.35">
      <c r="A800" s="73">
        <f t="shared" si="145"/>
        <v>139</v>
      </c>
      <c r="B800" s="79" t="s">
        <v>8281</v>
      </c>
      <c r="C800" s="79" t="s">
        <v>8244</v>
      </c>
      <c r="D800" s="79" t="s">
        <v>16</v>
      </c>
      <c r="E800" s="79" t="s">
        <v>49</v>
      </c>
      <c r="F800" s="183">
        <v>2</v>
      </c>
      <c r="G800" s="79" t="s">
        <v>8296</v>
      </c>
      <c r="H800" s="78">
        <f>2*50000</f>
        <v>100000</v>
      </c>
      <c r="I800" s="74" cm="1">
        <f t="array" ref="I800">+INDEX('I-Gasificación'!$G$5:$G$1100,MATCH($C800&amp;$D800&amp;$E800&amp;$G800,'I-Gasificación'!$C$5:$C$1100&amp;'I-Gasificación'!$D$5:$D$1100&amp;'I-Gasificación'!$E$5:$E$1100&amp;'I-Gasificación'!$F$5:$F$1100,0))</f>
        <v>2702</v>
      </c>
      <c r="J800" s="112">
        <f>INDEX('I-Baremo_Depósitos_Lapesa'!$C:$C,MATCH($E800,'I-Baremo_Depósitos_Lapesa'!$B:$B,0),1)</f>
        <v>88888</v>
      </c>
      <c r="K800" s="78">
        <f t="shared" si="135"/>
        <v>126982.85714285714</v>
      </c>
      <c r="L800" s="122">
        <f>INDEX('I-Baremo_VA_Lapesa'!$D$5:$K$66,MATCH($E800,'I-Baremo_VA_Lapesa'!$C$5:$C$66,0),MATCH($G800,'I-Baremo_VA_Lapesa'!$D$4:$K$4,0))</f>
        <v>16351</v>
      </c>
      <c r="M800" s="123">
        <f t="shared" si="136"/>
        <v>23358.571428571431</v>
      </c>
      <c r="N800" s="113" cm="1">
        <f t="array" ref="N800">IF(AND($H800&lt;=4800,$I800&lt;=560),0,SUMPRODUCT(--($I800&gt;'I-Baremo_Regulación_Lapesa'!$B$4:$B$8),--($I800&lt;='I-Baremo_Regulación_Lapesa'!$C$4:$C$8),'I-Baremo_Regulación_Lapesa'!$D$4:$D$8))</f>
        <v>1760</v>
      </c>
      <c r="O800" s="78">
        <f t="shared" si="137"/>
        <v>2514.2857142857142</v>
      </c>
      <c r="P800" s="112">
        <f t="shared" si="138"/>
        <v>106999</v>
      </c>
      <c r="Q800" s="74">
        <f t="shared" si="139"/>
        <v>152855.71428571429</v>
      </c>
      <c r="R800" s="113">
        <f>INDEX('I-Baremo_Legalización'!$D$4:$D$100,MATCH($E800,'I-Baremo_Legalización'!$C$4:$C$100,0),1)</f>
        <v>3215.3500000000004</v>
      </c>
      <c r="S800" s="113" cm="1">
        <f t="array" ref="S800">+INDEX('I-Baremo_Acuerdo_Marco'!$F$2:$F$221,MATCH($C800&amp;$E800&amp;$G800,'I-Baremo_Acuerdo_Marco'!$C$2:$C$221&amp;'I-Baremo_Acuerdo_Marco'!$D$2:$D$221&amp;'I-Baremo_Acuerdo_Marco'!$E$2:$E$221,0))</f>
        <v>39287.831000000006</v>
      </c>
      <c r="T800" s="112">
        <f t="shared" si="144"/>
        <v>149502.18100000001</v>
      </c>
      <c r="U800" s="116">
        <f t="shared" si="140"/>
        <v>195358.8952857143</v>
      </c>
      <c r="V800" s="74" t="str">
        <f t="shared" si="141"/>
        <v>AéreoD2702</v>
      </c>
      <c r="W800" s="148">
        <f>+IF(AND($C800='C-Aux_CA'!$C$7,$D800='C-Aux_CA'!$C$5,$I800&gt;='C-Aux_CA'!$C$14,$H800&gt;='C-Aux_CA'!$C$15),1,0)</f>
        <v>1</v>
      </c>
      <c r="X800" s="148">
        <f t="shared" si="142"/>
        <v>1</v>
      </c>
      <c r="Y800" s="151" cm="1">
        <f t="array" ref="Y800">IF(W800=0,0,SUMPRODUCT(--($T800&gt;='C-BaremoVectorial'!$T$4:$T$1101),--(1=$W$4:$W$1101)))</f>
        <v>162</v>
      </c>
      <c r="Z800" s="151">
        <f t="shared" si="143"/>
        <v>0</v>
      </c>
      <c r="AA800" s="151" cm="1">
        <f t="array" ref="AA800">IF($W800=0,0,SUMPRODUCT(--(1=$W$4:$W$1101),--($U800&gt;='C-BaremoVectorial'!$U$4:$U$1101)))</f>
        <v>162</v>
      </c>
      <c r="AB800" s="21"/>
      <c r="AC800" s="21"/>
      <c r="AD800" s="21"/>
    </row>
    <row r="801" spans="1:30" ht="14.5" x14ac:dyDescent="0.35">
      <c r="A801" s="73">
        <f t="shared" si="145"/>
        <v>140</v>
      </c>
      <c r="B801" s="79" t="s">
        <v>8281</v>
      </c>
      <c r="C801" s="79" t="s">
        <v>8244</v>
      </c>
      <c r="D801" s="79" t="s">
        <v>16</v>
      </c>
      <c r="E801" s="79" t="s">
        <v>50</v>
      </c>
      <c r="F801" s="183">
        <v>2</v>
      </c>
      <c r="G801" s="79" t="s">
        <v>8296</v>
      </c>
      <c r="H801" s="78">
        <f>2*59000</f>
        <v>118000</v>
      </c>
      <c r="I801" s="74" cm="1">
        <f t="array" ref="I801">+INDEX('I-Gasificación'!$G$5:$G$1100,MATCH($C801&amp;$D801&amp;$E801&amp;$G801,'I-Gasificación'!$C$5:$C$1100&amp;'I-Gasificación'!$D$5:$D$1100&amp;'I-Gasificación'!$E$5:$E$1100&amp;'I-Gasificación'!$F$5:$F$1100,0))</f>
        <v>3038</v>
      </c>
      <c r="J801" s="112">
        <f>INDEX('I-Baremo_Depósitos_Lapesa'!$C:$C,MATCH($E801,'I-Baremo_Depósitos_Lapesa'!$B:$B,0),1)</f>
        <v>108492</v>
      </c>
      <c r="K801" s="78">
        <f t="shared" si="135"/>
        <v>154988.57142857145</v>
      </c>
      <c r="L801" s="122">
        <f>INDEX('I-Baremo_VA_Lapesa'!$D$5:$K$66,MATCH($E801,'I-Baremo_VA_Lapesa'!$C$5:$C$66,0),MATCH($G801,'I-Baremo_VA_Lapesa'!$D$4:$K$4,0))</f>
        <v>16351</v>
      </c>
      <c r="M801" s="123">
        <f t="shared" si="136"/>
        <v>23358.571428571431</v>
      </c>
      <c r="N801" s="113" cm="1">
        <f t="array" ref="N801">IF(AND($H801&lt;=4800,$I801&lt;=560),0,SUMPRODUCT(--($I801&gt;'I-Baremo_Regulación_Lapesa'!$B$4:$B$8),--($I801&lt;='I-Baremo_Regulación_Lapesa'!$C$4:$C$8),'I-Baremo_Regulación_Lapesa'!$D$4:$D$8))</f>
        <v>1760</v>
      </c>
      <c r="O801" s="78">
        <f t="shared" si="137"/>
        <v>2514.2857142857142</v>
      </c>
      <c r="P801" s="112">
        <f t="shared" si="138"/>
        <v>126603</v>
      </c>
      <c r="Q801" s="74">
        <f t="shared" si="139"/>
        <v>180861.42857142858</v>
      </c>
      <c r="R801" s="113">
        <f>INDEX('I-Baremo_Legalización'!$D$4:$D$100,MATCH($E801,'I-Baremo_Legalización'!$C$4:$C$100,0),1)</f>
        <v>3215.3500000000004</v>
      </c>
      <c r="S801" s="113" cm="1">
        <f t="array" ref="S801">+INDEX('I-Baremo_Acuerdo_Marco'!$F$2:$F$221,MATCH($C801&amp;$E801&amp;$G801,'I-Baremo_Acuerdo_Marco'!$C$2:$C$221&amp;'I-Baremo_Acuerdo_Marco'!$D$2:$D$221&amp;'I-Baremo_Acuerdo_Marco'!$E$2:$E$221,0))</f>
        <v>42187.431000000004</v>
      </c>
      <c r="T801" s="112">
        <f t="shared" si="144"/>
        <v>172005.78100000002</v>
      </c>
      <c r="U801" s="116">
        <f t="shared" si="140"/>
        <v>226264.2095714286</v>
      </c>
      <c r="V801" s="74" t="str">
        <f t="shared" si="141"/>
        <v>AéreoD3038</v>
      </c>
      <c r="W801" s="148">
        <f>+IF(AND($C801='C-Aux_CA'!$C$7,$D801='C-Aux_CA'!$C$5,$I801&gt;='C-Aux_CA'!$C$14,$H801&gt;='C-Aux_CA'!$C$15),1,0)</f>
        <v>1</v>
      </c>
      <c r="X801" s="148">
        <f t="shared" si="142"/>
        <v>1</v>
      </c>
      <c r="Y801" s="151" cm="1">
        <f t="array" ref="Y801">IF(W801=0,0,SUMPRODUCT(--($T801&gt;='C-BaremoVectorial'!$T$4:$T$1101),--(1=$W$4:$W$1101)))</f>
        <v>172</v>
      </c>
      <c r="Z801" s="151">
        <f t="shared" si="143"/>
        <v>0</v>
      </c>
      <c r="AA801" s="151" cm="1">
        <f t="array" ref="AA801">IF($W801=0,0,SUMPRODUCT(--(1=$W$4:$W$1101),--($U801&gt;='C-BaremoVectorial'!$U$4:$U$1101)))</f>
        <v>172</v>
      </c>
      <c r="AB801" s="21"/>
      <c r="AC801" s="21"/>
      <c r="AD801" s="21"/>
    </row>
    <row r="802" spans="1:30" ht="14.5" x14ac:dyDescent="0.35">
      <c r="A802" s="73">
        <f t="shared" si="145"/>
        <v>141</v>
      </c>
      <c r="B802" s="79" t="s">
        <v>8281</v>
      </c>
      <c r="C802" s="79" t="s">
        <v>8244</v>
      </c>
      <c r="D802" s="79" t="s">
        <v>16</v>
      </c>
      <c r="E802" s="79" t="s">
        <v>51</v>
      </c>
      <c r="F802" s="183">
        <v>2</v>
      </c>
      <c r="G802" s="79" t="s">
        <v>8296</v>
      </c>
      <c r="H802" s="78">
        <f>2*50000</f>
        <v>100000</v>
      </c>
      <c r="I802" s="74" cm="1">
        <f t="array" ref="I802">+INDEX('I-Gasificación'!$G$5:$G$1100,MATCH($C802&amp;$D802&amp;$E802&amp;$G802,'I-Gasificación'!$C$5:$C$1100&amp;'I-Gasificación'!$D$5:$D$1100&amp;'I-Gasificación'!$E$5:$E$1100&amp;'I-Gasificación'!$F$5:$F$1100,0))</f>
        <v>2562</v>
      </c>
      <c r="J802" s="112">
        <f>INDEX('I-Baremo_Depósitos_Lapesa'!$C:$C,MATCH($E802,'I-Baremo_Depósitos_Lapesa'!$B:$B,0),1)</f>
        <v>90864</v>
      </c>
      <c r="K802" s="78">
        <f t="shared" si="135"/>
        <v>129805.71428571429</v>
      </c>
      <c r="L802" s="122">
        <f>INDEX('I-Baremo_VA_Lapesa'!$D$5:$K$66,MATCH($E802,'I-Baremo_VA_Lapesa'!$C$5:$C$66,0),MATCH($G802,'I-Baremo_VA_Lapesa'!$D$4:$K$4,0))</f>
        <v>16351</v>
      </c>
      <c r="M802" s="123">
        <f t="shared" si="136"/>
        <v>23358.571428571431</v>
      </c>
      <c r="N802" s="113" cm="1">
        <f t="array" ref="N802">IF(AND($H802&lt;=4800,$I802&lt;=560),0,SUMPRODUCT(--($I802&gt;'I-Baremo_Regulación_Lapesa'!$B$4:$B$8),--($I802&lt;='I-Baremo_Regulación_Lapesa'!$C$4:$C$8),'I-Baremo_Regulación_Lapesa'!$D$4:$D$8))</f>
        <v>1760</v>
      </c>
      <c r="O802" s="78">
        <f t="shared" si="137"/>
        <v>2514.2857142857142</v>
      </c>
      <c r="P802" s="112">
        <f t="shared" si="138"/>
        <v>108975</v>
      </c>
      <c r="Q802" s="74">
        <f t="shared" si="139"/>
        <v>155678.57142857142</v>
      </c>
      <c r="R802" s="113">
        <f>INDEX('I-Baremo_Legalización'!$D$4:$D$100,MATCH($E802,'I-Baremo_Legalización'!$C$4:$C$100,0),1)</f>
        <v>3215.3500000000004</v>
      </c>
      <c r="S802" s="113" cm="1">
        <f t="array" ref="S802">+INDEX('I-Baremo_Acuerdo_Marco'!$F$2:$F$221,MATCH($C802&amp;$E802&amp;$G802,'I-Baremo_Acuerdo_Marco'!$C$2:$C$221&amp;'I-Baremo_Acuerdo_Marco'!$D$2:$D$221&amp;'I-Baremo_Acuerdo_Marco'!$E$2:$E$221,0))</f>
        <v>39625.531000000003</v>
      </c>
      <c r="T802" s="112">
        <f t="shared" si="144"/>
        <v>151815.88099999999</v>
      </c>
      <c r="U802" s="116">
        <f t="shared" si="140"/>
        <v>198519.45242857141</v>
      </c>
      <c r="V802" s="74" t="str">
        <f t="shared" si="141"/>
        <v>AéreoD2562</v>
      </c>
      <c r="W802" s="148">
        <f>+IF(AND($C802='C-Aux_CA'!$C$7,$D802='C-Aux_CA'!$C$5,$I802&gt;='C-Aux_CA'!$C$14,$H802&gt;='C-Aux_CA'!$C$15),1,0)</f>
        <v>1</v>
      </c>
      <c r="X802" s="148">
        <f t="shared" si="142"/>
        <v>1</v>
      </c>
      <c r="Y802" s="151" cm="1">
        <f t="array" ref="Y802">IF(W802=0,0,SUMPRODUCT(--($T802&gt;='C-BaremoVectorial'!$T$4:$T$1101),--(1=$W$4:$W$1101)))</f>
        <v>163</v>
      </c>
      <c r="Z802" s="151">
        <f t="shared" si="143"/>
        <v>0</v>
      </c>
      <c r="AA802" s="151" cm="1">
        <f t="array" ref="AA802">IF($W802=0,0,SUMPRODUCT(--(1=$W$4:$W$1101),--($U802&gt;='C-BaremoVectorial'!$U$4:$U$1101)))</f>
        <v>163</v>
      </c>
      <c r="AB802" s="21"/>
      <c r="AC802" s="21"/>
      <c r="AD802" s="21"/>
    </row>
    <row r="803" spans="1:30" ht="14.5" x14ac:dyDescent="0.35">
      <c r="A803" s="73">
        <f t="shared" si="145"/>
        <v>142</v>
      </c>
      <c r="B803" s="79" t="s">
        <v>8281</v>
      </c>
      <c r="C803" s="79" t="s">
        <v>8244</v>
      </c>
      <c r="D803" s="79" t="s">
        <v>16</v>
      </c>
      <c r="E803" s="79" t="s">
        <v>52</v>
      </c>
      <c r="F803" s="183">
        <v>2</v>
      </c>
      <c r="G803" s="79" t="s">
        <v>8296</v>
      </c>
      <c r="H803" s="78">
        <f>2*69000</f>
        <v>138000</v>
      </c>
      <c r="I803" s="74" cm="1">
        <f t="array" ref="I803">+INDEX('I-Gasificación'!$G$5:$G$1100,MATCH($C803&amp;$D803&amp;$E803&amp;$G803,'I-Gasificación'!$C$5:$C$1100&amp;'I-Gasificación'!$D$5:$D$1100&amp;'I-Gasificación'!$E$5:$E$1100&amp;'I-Gasificación'!$F$5:$F$1100,0))</f>
        <v>3374</v>
      </c>
      <c r="J803" s="112">
        <f>INDEX('I-Baremo_Depósitos_Lapesa'!$C:$C,MATCH($E803,'I-Baremo_Depósitos_Lapesa'!$B:$B,0),1)</f>
        <v>134294</v>
      </c>
      <c r="K803" s="78">
        <f t="shared" si="135"/>
        <v>191848.57142857145</v>
      </c>
      <c r="L803" s="122">
        <f>INDEX('I-Baremo_VA_Lapesa'!$D$5:$K$66,MATCH($E803,'I-Baremo_VA_Lapesa'!$C$5:$C$66,0),MATCH($G803,'I-Baremo_VA_Lapesa'!$D$4:$K$4,0))</f>
        <v>16351</v>
      </c>
      <c r="M803" s="123">
        <f t="shared" si="136"/>
        <v>23358.571428571431</v>
      </c>
      <c r="N803" s="113" cm="1">
        <f t="array" ref="N803">IF(AND($H803&lt;=4800,$I803&lt;=560),0,SUMPRODUCT(--($I803&gt;'I-Baremo_Regulación_Lapesa'!$B$4:$B$8),--($I803&lt;='I-Baremo_Regulación_Lapesa'!$C$4:$C$8),'I-Baremo_Regulación_Lapesa'!$D$4:$D$8))</f>
        <v>1760</v>
      </c>
      <c r="O803" s="78">
        <f t="shared" si="137"/>
        <v>2514.2857142857142</v>
      </c>
      <c r="P803" s="112">
        <f t="shared" si="138"/>
        <v>152405</v>
      </c>
      <c r="Q803" s="74">
        <f t="shared" si="139"/>
        <v>217721.42857142858</v>
      </c>
      <c r="R803" s="113">
        <f>INDEX('I-Baremo_Legalización'!$D$4:$D$100,MATCH($E803,'I-Baremo_Legalización'!$C$4:$C$100,0),1)</f>
        <v>3215.3500000000004</v>
      </c>
      <c r="S803" s="113" cm="1">
        <f t="array" ref="S803">+INDEX('I-Baremo_Acuerdo_Marco'!$F$2:$F$221,MATCH($C803&amp;$E803&amp;$G803,'I-Baremo_Acuerdo_Marco'!$C$2:$C$221&amp;'I-Baremo_Acuerdo_Marco'!$D$2:$D$221&amp;'I-Baremo_Acuerdo_Marco'!$E$2:$E$221,0))</f>
        <v>42187.431000000004</v>
      </c>
      <c r="T803" s="112">
        <f t="shared" si="144"/>
        <v>197807.78100000002</v>
      </c>
      <c r="U803" s="116">
        <f t="shared" si="140"/>
        <v>263124.2095714286</v>
      </c>
      <c r="V803" s="74" t="str">
        <f t="shared" si="141"/>
        <v>AéreoD3374</v>
      </c>
      <c r="W803" s="148">
        <f>+IF(AND($C803='C-Aux_CA'!$C$7,$D803='C-Aux_CA'!$C$5,$I803&gt;='C-Aux_CA'!$C$14,$H803&gt;='C-Aux_CA'!$C$15),1,0)</f>
        <v>1</v>
      </c>
      <c r="X803" s="148">
        <f t="shared" si="142"/>
        <v>1</v>
      </c>
      <c r="Y803" s="151" cm="1">
        <f t="array" ref="Y803">IF(W803=0,0,SUMPRODUCT(--($T803&gt;='C-BaremoVectorial'!$T$4:$T$1101),--(1=$W$4:$W$1101)))</f>
        <v>180</v>
      </c>
      <c r="Z803" s="151">
        <f t="shared" si="143"/>
        <v>0</v>
      </c>
      <c r="AA803" s="151" cm="1">
        <f t="array" ref="AA803">IF($W803=0,0,SUMPRODUCT(--(1=$W$4:$W$1101),--($U803&gt;='C-BaremoVectorial'!$U$4:$U$1101)))</f>
        <v>180</v>
      </c>
      <c r="AB803" s="21"/>
      <c r="AC803" s="21"/>
      <c r="AD803" s="21"/>
    </row>
    <row r="804" spans="1:30" ht="14.5" x14ac:dyDescent="0.35">
      <c r="A804" s="73">
        <f t="shared" si="145"/>
        <v>143</v>
      </c>
      <c r="B804" s="79" t="s">
        <v>8282</v>
      </c>
      <c r="C804" s="79" t="s">
        <v>8244</v>
      </c>
      <c r="D804" s="79" t="s">
        <v>16</v>
      </c>
      <c r="E804" s="79" t="s">
        <v>41</v>
      </c>
      <c r="F804" s="183">
        <v>2</v>
      </c>
      <c r="G804" s="79" t="s">
        <v>8297</v>
      </c>
      <c r="H804" s="78">
        <f>2*13000</f>
        <v>26000</v>
      </c>
      <c r="I804" s="74" cm="1">
        <f t="array" ref="I804">+INDEX('I-Gasificación'!$G$5:$G$1100,MATCH($C804&amp;$D804&amp;$E804&amp;$G804,'I-Gasificación'!$C$5:$C$1100&amp;'I-Gasificación'!$D$5:$D$1100&amp;'I-Gasificación'!$E$5:$E$1100&amp;'I-Gasificación'!$F$5:$F$1100,0))</f>
        <v>2100</v>
      </c>
      <c r="J804" s="112">
        <f>INDEX('I-Baremo_Depósitos_Lapesa'!$C:$C,MATCH($E804,'I-Baremo_Depósitos_Lapesa'!$B:$B,0),1)</f>
        <v>21020</v>
      </c>
      <c r="K804" s="78">
        <f t="shared" si="135"/>
        <v>30028.571428571431</v>
      </c>
      <c r="L804" s="122">
        <f>INDEX('I-Baremo_VA_Lapesa'!$D$5:$K$66,MATCH($E804,'I-Baremo_VA_Lapesa'!$C$5:$C$66,0),MATCH($G804,'I-Baremo_VA_Lapesa'!$D$4:$K$4,0))</f>
        <v>19761</v>
      </c>
      <c r="M804" s="123">
        <f t="shared" si="136"/>
        <v>28230</v>
      </c>
      <c r="N804" s="113" cm="1">
        <f t="array" ref="N804">IF(AND($H804&lt;=4800,$I804&lt;=560),0,SUMPRODUCT(--($I804&gt;'I-Baremo_Regulación_Lapesa'!$B$4:$B$8),--($I804&lt;='I-Baremo_Regulación_Lapesa'!$C$4:$C$8),'I-Baremo_Regulación_Lapesa'!$D$4:$D$8))</f>
        <v>1650</v>
      </c>
      <c r="O804" s="78">
        <f t="shared" si="137"/>
        <v>2357.1428571428573</v>
      </c>
      <c r="P804" s="112">
        <f t="shared" si="138"/>
        <v>42431</v>
      </c>
      <c r="Q804" s="74">
        <f t="shared" si="139"/>
        <v>60615.71428571429</v>
      </c>
      <c r="R804" s="113">
        <f>INDEX('I-Baremo_Legalización'!$D$4:$D$100,MATCH($E804,'I-Baremo_Legalización'!$C$4:$C$100,0),1)</f>
        <v>2038.3500000000001</v>
      </c>
      <c r="S804" s="113" cm="1">
        <f t="array" ref="S804">+INDEX('I-Baremo_Acuerdo_Marco'!$F$2:$F$221,MATCH($C804&amp;$E804&amp;$G804,'I-Baremo_Acuerdo_Marco'!$C$2:$C$221&amp;'I-Baremo_Acuerdo_Marco'!$D$2:$D$221&amp;'I-Baremo_Acuerdo_Marco'!$E$2:$E$221,0))</f>
        <v>25095.411</v>
      </c>
      <c r="T804" s="112">
        <f t="shared" si="144"/>
        <v>69564.760999999999</v>
      </c>
      <c r="U804" s="116">
        <f t="shared" si="140"/>
        <v>87749.475285714288</v>
      </c>
      <c r="V804" s="74" t="str">
        <f t="shared" si="141"/>
        <v>AéreoD2100</v>
      </c>
      <c r="W804" s="148">
        <f>+IF(AND($C804='C-Aux_CA'!$C$7,$D804='C-Aux_CA'!$C$5,$I804&gt;='C-Aux_CA'!$C$14,$H804&gt;='C-Aux_CA'!$C$15),1,0)</f>
        <v>1</v>
      </c>
      <c r="X804" s="148">
        <f t="shared" si="142"/>
        <v>1</v>
      </c>
      <c r="Y804" s="151" cm="1">
        <f t="array" ref="Y804">IF(W804=0,0,SUMPRODUCT(--($T804&gt;='C-BaremoVectorial'!$T$4:$T$1101),--(1=$W$4:$W$1101)))</f>
        <v>63</v>
      </c>
      <c r="Z804" s="151">
        <f t="shared" si="143"/>
        <v>3</v>
      </c>
      <c r="AA804" s="151" cm="1">
        <f t="array" ref="AA804">IF($W804=0,0,SUMPRODUCT(--(1=$W$4:$W$1101),--($U804&gt;='C-BaremoVectorial'!$U$4:$U$1101)))</f>
        <v>60</v>
      </c>
      <c r="AB804" s="21"/>
      <c r="AC804" s="21"/>
      <c r="AD804" s="21"/>
    </row>
    <row r="805" spans="1:30" ht="14.5" x14ac:dyDescent="0.35">
      <c r="A805" s="73">
        <f t="shared" si="145"/>
        <v>144</v>
      </c>
      <c r="B805" s="79" t="s">
        <v>8282</v>
      </c>
      <c r="C805" s="79" t="s">
        <v>8244</v>
      </c>
      <c r="D805" s="79" t="s">
        <v>16</v>
      </c>
      <c r="E805" s="79" t="s">
        <v>42</v>
      </c>
      <c r="F805" s="183">
        <v>2</v>
      </c>
      <c r="G805" s="79" t="s">
        <v>8297</v>
      </c>
      <c r="H805" s="78">
        <f>2*16000</f>
        <v>32000</v>
      </c>
      <c r="I805" s="74" cm="1">
        <f t="array" ref="I805">+INDEX('I-Gasificación'!$G$5:$G$1100,MATCH($C805&amp;$D805&amp;$E805&amp;$G805,'I-Gasificación'!$C$5:$C$1100&amp;'I-Gasificación'!$D$5:$D$1100&amp;'I-Gasificación'!$E$5:$E$1100&amp;'I-Gasificación'!$F$5:$F$1100,0))</f>
        <v>2240</v>
      </c>
      <c r="J805" s="112">
        <f>INDEX('I-Baremo_Depósitos_Lapesa'!$C:$C,MATCH($E805,'I-Baremo_Depósitos_Lapesa'!$B:$B,0),1)</f>
        <v>25584</v>
      </c>
      <c r="K805" s="78">
        <f t="shared" si="135"/>
        <v>36548.571428571428</v>
      </c>
      <c r="L805" s="122">
        <f>INDEX('I-Baremo_VA_Lapesa'!$D$5:$K$66,MATCH($E805,'I-Baremo_VA_Lapesa'!$C$5:$C$66,0),MATCH($G805,'I-Baremo_VA_Lapesa'!$D$4:$K$4,0))</f>
        <v>19761</v>
      </c>
      <c r="M805" s="123">
        <f t="shared" si="136"/>
        <v>28230</v>
      </c>
      <c r="N805" s="113" cm="1">
        <f t="array" ref="N805">IF(AND($H805&lt;=4800,$I805&lt;=560),0,SUMPRODUCT(--($I805&gt;'I-Baremo_Regulación_Lapesa'!$B$4:$B$8),--($I805&lt;='I-Baremo_Regulación_Lapesa'!$C$4:$C$8),'I-Baremo_Regulación_Lapesa'!$D$4:$D$8))</f>
        <v>1760</v>
      </c>
      <c r="O805" s="78">
        <f t="shared" si="137"/>
        <v>2514.2857142857142</v>
      </c>
      <c r="P805" s="112">
        <f t="shared" si="138"/>
        <v>47105</v>
      </c>
      <c r="Q805" s="74">
        <f t="shared" si="139"/>
        <v>67292.857142857145</v>
      </c>
      <c r="R805" s="113">
        <f>INDEX('I-Baremo_Legalización'!$D$4:$D$100,MATCH($E805,'I-Baremo_Legalización'!$C$4:$C$100,0),1)</f>
        <v>2038.3500000000001</v>
      </c>
      <c r="S805" s="113" cm="1">
        <f t="array" ref="S805">+INDEX('I-Baremo_Acuerdo_Marco'!$F$2:$F$221,MATCH($C805&amp;$E805&amp;$G805,'I-Baremo_Acuerdo_Marco'!$C$2:$C$221&amp;'I-Baremo_Acuerdo_Marco'!$D$2:$D$221&amp;'I-Baremo_Acuerdo_Marco'!$E$2:$E$221,0))</f>
        <v>25734.510999999999</v>
      </c>
      <c r="T805" s="112">
        <f t="shared" si="144"/>
        <v>74877.861000000004</v>
      </c>
      <c r="U805" s="116">
        <f t="shared" si="140"/>
        <v>95065.718142857149</v>
      </c>
      <c r="V805" s="74" t="str">
        <f t="shared" si="141"/>
        <v>AéreoD2240</v>
      </c>
      <c r="W805" s="148">
        <f>+IF(AND($C805='C-Aux_CA'!$C$7,$D805='C-Aux_CA'!$C$5,$I805&gt;='C-Aux_CA'!$C$14,$H805&gt;='C-Aux_CA'!$C$15),1,0)</f>
        <v>1</v>
      </c>
      <c r="X805" s="148">
        <f t="shared" si="142"/>
        <v>1</v>
      </c>
      <c r="Y805" s="151" cm="1">
        <f t="array" ref="Y805">IF(W805=0,0,SUMPRODUCT(--($T805&gt;='C-BaremoVectorial'!$T$4:$T$1101),--(1=$W$4:$W$1101)))</f>
        <v>71</v>
      </c>
      <c r="Z805" s="151">
        <f t="shared" si="143"/>
        <v>2</v>
      </c>
      <c r="AA805" s="151" cm="1">
        <f t="array" ref="AA805">IF($W805=0,0,SUMPRODUCT(--(1=$W$4:$W$1101),--($U805&gt;='C-BaremoVectorial'!$U$4:$U$1101)))</f>
        <v>69</v>
      </c>
      <c r="AB805" s="21"/>
      <c r="AC805" s="21"/>
      <c r="AD805" s="21"/>
    </row>
    <row r="806" spans="1:30" ht="14.5" x14ac:dyDescent="0.35">
      <c r="A806" s="73">
        <f t="shared" si="145"/>
        <v>145</v>
      </c>
      <c r="B806" s="79" t="s">
        <v>8282</v>
      </c>
      <c r="C806" s="79" t="s">
        <v>8244</v>
      </c>
      <c r="D806" s="79" t="s">
        <v>16</v>
      </c>
      <c r="E806" s="79" t="s">
        <v>43</v>
      </c>
      <c r="F806" s="183">
        <v>2</v>
      </c>
      <c r="G806" s="79" t="s">
        <v>8297</v>
      </c>
      <c r="H806" s="78">
        <f>2*19000</f>
        <v>38000</v>
      </c>
      <c r="I806" s="74" cm="1">
        <f t="array" ref="I806">+INDEX('I-Gasificación'!$G$5:$G$1100,MATCH($C806&amp;$D806&amp;$E806&amp;$G806,'I-Gasificación'!$C$5:$C$1100&amp;'I-Gasificación'!$D$5:$D$1100&amp;'I-Gasificación'!$E$5:$E$1100&amp;'I-Gasificación'!$F$5:$F$1100,0))</f>
        <v>2380</v>
      </c>
      <c r="J806" s="112">
        <f>INDEX('I-Baremo_Depósitos_Lapesa'!$C:$C,MATCH($E806,'I-Baremo_Depósitos_Lapesa'!$B:$B,0),1)</f>
        <v>27832</v>
      </c>
      <c r="K806" s="78">
        <f t="shared" si="135"/>
        <v>39760</v>
      </c>
      <c r="L806" s="122">
        <f>INDEX('I-Baremo_VA_Lapesa'!$D$5:$K$66,MATCH($E806,'I-Baremo_VA_Lapesa'!$C$5:$C$66,0),MATCH($G806,'I-Baremo_VA_Lapesa'!$D$4:$K$4,0))</f>
        <v>19761</v>
      </c>
      <c r="M806" s="123">
        <f t="shared" si="136"/>
        <v>28230</v>
      </c>
      <c r="N806" s="113" cm="1">
        <f t="array" ref="N806">IF(AND($H806&lt;=4800,$I806&lt;=560),0,SUMPRODUCT(--($I806&gt;'I-Baremo_Regulación_Lapesa'!$B$4:$B$8),--($I806&lt;='I-Baremo_Regulación_Lapesa'!$C$4:$C$8),'I-Baremo_Regulación_Lapesa'!$D$4:$D$8))</f>
        <v>1760</v>
      </c>
      <c r="O806" s="78">
        <f t="shared" si="137"/>
        <v>2514.2857142857142</v>
      </c>
      <c r="P806" s="112">
        <f t="shared" si="138"/>
        <v>49353</v>
      </c>
      <c r="Q806" s="74">
        <f t="shared" si="139"/>
        <v>70504.28571428571</v>
      </c>
      <c r="R806" s="113">
        <f>INDEX('I-Baremo_Legalización'!$D$4:$D$100,MATCH($E806,'I-Baremo_Legalización'!$C$4:$C$100,0),1)</f>
        <v>2038.3500000000001</v>
      </c>
      <c r="S806" s="113" cm="1">
        <f t="array" ref="S806">+INDEX('I-Baremo_Acuerdo_Marco'!$F$2:$F$221,MATCH($C806&amp;$E806&amp;$G806,'I-Baremo_Acuerdo_Marco'!$C$2:$C$221&amp;'I-Baremo_Acuerdo_Marco'!$D$2:$D$221&amp;'I-Baremo_Acuerdo_Marco'!$E$2:$E$221,0))</f>
        <v>28681.411</v>
      </c>
      <c r="T806" s="112">
        <f t="shared" si="144"/>
        <v>80072.760999999999</v>
      </c>
      <c r="U806" s="116">
        <f t="shared" si="140"/>
        <v>101224.04671428571</v>
      </c>
      <c r="V806" s="74" t="str">
        <f t="shared" si="141"/>
        <v>AéreoD2380</v>
      </c>
      <c r="W806" s="148">
        <f>+IF(AND($C806='C-Aux_CA'!$C$7,$D806='C-Aux_CA'!$C$5,$I806&gt;='C-Aux_CA'!$C$14,$H806&gt;='C-Aux_CA'!$C$15),1,0)</f>
        <v>1</v>
      </c>
      <c r="X806" s="148">
        <f t="shared" si="142"/>
        <v>1</v>
      </c>
      <c r="Y806" s="151" cm="1">
        <f t="array" ref="Y806">IF(W806=0,0,SUMPRODUCT(--($T806&gt;='C-BaremoVectorial'!$T$4:$T$1101),--(1=$W$4:$W$1101)))</f>
        <v>83</v>
      </c>
      <c r="Z806" s="151">
        <f t="shared" si="143"/>
        <v>5</v>
      </c>
      <c r="AA806" s="151" cm="1">
        <f t="array" ref="AA806">IF($W806=0,0,SUMPRODUCT(--(1=$W$4:$W$1101),--($U806&gt;='C-BaremoVectorial'!$U$4:$U$1101)))</f>
        <v>78</v>
      </c>
      <c r="AB806" s="21"/>
      <c r="AC806" s="21"/>
      <c r="AD806" s="21"/>
    </row>
    <row r="807" spans="1:30" ht="14.5" x14ac:dyDescent="0.35">
      <c r="A807" s="73">
        <f t="shared" si="145"/>
        <v>146</v>
      </c>
      <c r="B807" s="79" t="s">
        <v>8282</v>
      </c>
      <c r="C807" s="79" t="s">
        <v>8244</v>
      </c>
      <c r="D807" s="79" t="s">
        <v>16</v>
      </c>
      <c r="E807" s="79" t="s">
        <v>44</v>
      </c>
      <c r="F807" s="183">
        <v>2</v>
      </c>
      <c r="G807" s="79" t="s">
        <v>8297</v>
      </c>
      <c r="H807" s="78">
        <f>2*22000</f>
        <v>44000</v>
      </c>
      <c r="I807" s="74" cm="1">
        <f t="array" ref="I807">+INDEX('I-Gasificación'!$G$5:$G$1100,MATCH($C807&amp;$D807&amp;$E807&amp;$G807,'I-Gasificación'!$C$5:$C$1100&amp;'I-Gasificación'!$D$5:$D$1100&amp;'I-Gasificación'!$E$5:$E$1100&amp;'I-Gasificación'!$F$5:$F$1100,0))</f>
        <v>2520</v>
      </c>
      <c r="J807" s="112">
        <f>INDEX('I-Baremo_Depósitos_Lapesa'!$C:$C,MATCH($E807,'I-Baremo_Depósitos_Lapesa'!$B:$B,0),1)</f>
        <v>35864</v>
      </c>
      <c r="K807" s="78">
        <f t="shared" si="135"/>
        <v>51234.285714285717</v>
      </c>
      <c r="L807" s="122">
        <f>INDEX('I-Baremo_VA_Lapesa'!$D$5:$K$66,MATCH($E807,'I-Baremo_VA_Lapesa'!$C$5:$C$66,0),MATCH($G807,'I-Baremo_VA_Lapesa'!$D$4:$K$4,0))</f>
        <v>19761</v>
      </c>
      <c r="M807" s="123">
        <f t="shared" si="136"/>
        <v>28230</v>
      </c>
      <c r="N807" s="113" cm="1">
        <f t="array" ref="N807">IF(AND($H807&lt;=4800,$I807&lt;=560),0,SUMPRODUCT(--($I807&gt;'I-Baremo_Regulación_Lapesa'!$B$4:$B$8),--($I807&lt;='I-Baremo_Regulación_Lapesa'!$C$4:$C$8),'I-Baremo_Regulación_Lapesa'!$D$4:$D$8))</f>
        <v>1760</v>
      </c>
      <c r="O807" s="78">
        <f t="shared" si="137"/>
        <v>2514.2857142857142</v>
      </c>
      <c r="P807" s="112">
        <f t="shared" si="138"/>
        <v>57385</v>
      </c>
      <c r="Q807" s="74">
        <f t="shared" si="139"/>
        <v>81978.57142857142</v>
      </c>
      <c r="R807" s="113">
        <f>INDEX('I-Baremo_Legalización'!$D$4:$D$100,MATCH($E807,'I-Baremo_Legalización'!$C$4:$C$100,0),1)</f>
        <v>2038.3500000000001</v>
      </c>
      <c r="S807" s="113" cm="1">
        <f t="array" ref="S807">+INDEX('I-Baremo_Acuerdo_Marco'!$F$2:$F$221,MATCH($C807&amp;$E807&amp;$G807,'I-Baremo_Acuerdo_Marco'!$C$2:$C$221&amp;'I-Baremo_Acuerdo_Marco'!$D$2:$D$221&amp;'I-Baremo_Acuerdo_Marco'!$E$2:$E$221,0))</f>
        <v>30229.111000000001</v>
      </c>
      <c r="T807" s="112">
        <f t="shared" si="144"/>
        <v>89652.460999999996</v>
      </c>
      <c r="U807" s="116">
        <f t="shared" si="140"/>
        <v>114246.03242857143</v>
      </c>
      <c r="V807" s="74" t="str">
        <f t="shared" si="141"/>
        <v>AéreoD2520</v>
      </c>
      <c r="W807" s="148">
        <f>+IF(AND($C807='C-Aux_CA'!$C$7,$D807='C-Aux_CA'!$C$5,$I807&gt;='C-Aux_CA'!$C$14,$H807&gt;='C-Aux_CA'!$C$15),1,0)</f>
        <v>1</v>
      </c>
      <c r="X807" s="148">
        <f t="shared" si="142"/>
        <v>1</v>
      </c>
      <c r="Y807" s="151" cm="1">
        <f t="array" ref="Y807">IF(W807=0,0,SUMPRODUCT(--($T807&gt;='C-BaremoVectorial'!$T$4:$T$1101),--(1=$W$4:$W$1101)))</f>
        <v>103</v>
      </c>
      <c r="Z807" s="151">
        <f t="shared" si="143"/>
        <v>4</v>
      </c>
      <c r="AA807" s="151" cm="1">
        <f t="array" ref="AA807">IF($W807=0,0,SUMPRODUCT(--(1=$W$4:$W$1101),--($U807&gt;='C-BaremoVectorial'!$U$4:$U$1101)))</f>
        <v>99</v>
      </c>
      <c r="AB807" s="21"/>
      <c r="AC807" s="21"/>
      <c r="AD807" s="21"/>
    </row>
    <row r="808" spans="1:30" ht="14.5" x14ac:dyDescent="0.35">
      <c r="A808" s="73">
        <f t="shared" si="145"/>
        <v>147</v>
      </c>
      <c r="B808" s="79" t="s">
        <v>8282</v>
      </c>
      <c r="C808" s="79" t="s">
        <v>8244</v>
      </c>
      <c r="D808" s="79" t="s">
        <v>16</v>
      </c>
      <c r="E808" s="79" t="s">
        <v>45</v>
      </c>
      <c r="F808" s="183">
        <v>2</v>
      </c>
      <c r="G808" s="79" t="s">
        <v>8297</v>
      </c>
      <c r="H808" s="78">
        <f>2*24000</f>
        <v>48000</v>
      </c>
      <c r="I808" s="74" cm="1">
        <f t="array" ref="I808">+INDEX('I-Gasificación'!$G$5:$G$1100,MATCH($C808&amp;$D808&amp;$E808&amp;$G808,'I-Gasificación'!$C$5:$C$1100&amp;'I-Gasificación'!$D$5:$D$1100&amp;'I-Gasificación'!$E$5:$E$1100&amp;'I-Gasificación'!$F$5:$F$1100,0))</f>
        <v>2492</v>
      </c>
      <c r="J808" s="112">
        <f>INDEX('I-Baremo_Depósitos_Lapesa'!$C:$C,MATCH($E808,'I-Baremo_Depósitos_Lapesa'!$B:$B,0),1)</f>
        <v>40898</v>
      </c>
      <c r="K808" s="78">
        <f t="shared" si="135"/>
        <v>58425.71428571429</v>
      </c>
      <c r="L808" s="122">
        <f>INDEX('I-Baremo_VA_Lapesa'!$D$5:$K$66,MATCH($E808,'I-Baremo_VA_Lapesa'!$C$5:$C$66,0),MATCH($G808,'I-Baremo_VA_Lapesa'!$D$4:$K$4,0))</f>
        <v>19761</v>
      </c>
      <c r="M808" s="123">
        <f t="shared" si="136"/>
        <v>28230</v>
      </c>
      <c r="N808" s="113" cm="1">
        <f t="array" ref="N808">IF(AND($H808&lt;=4800,$I808&lt;=560),0,SUMPRODUCT(--($I808&gt;'I-Baremo_Regulación_Lapesa'!$B$4:$B$8),--($I808&lt;='I-Baremo_Regulación_Lapesa'!$C$4:$C$8),'I-Baremo_Regulación_Lapesa'!$D$4:$D$8))</f>
        <v>1760</v>
      </c>
      <c r="O808" s="78">
        <f t="shared" si="137"/>
        <v>2514.2857142857142</v>
      </c>
      <c r="P808" s="112">
        <f t="shared" si="138"/>
        <v>62419</v>
      </c>
      <c r="Q808" s="74">
        <f t="shared" si="139"/>
        <v>89170</v>
      </c>
      <c r="R808" s="113">
        <f>INDEX('I-Baremo_Legalización'!$D$4:$D$100,MATCH($E808,'I-Baremo_Legalización'!$C$4:$C$100,0),1)</f>
        <v>2038.3500000000001</v>
      </c>
      <c r="S808" s="113" cm="1">
        <f t="array" ref="S808">+INDEX('I-Baremo_Acuerdo_Marco'!$F$2:$F$221,MATCH($C808&amp;$E808&amp;$G808,'I-Baremo_Acuerdo_Marco'!$C$2:$C$221&amp;'I-Baremo_Acuerdo_Marco'!$D$2:$D$221&amp;'I-Baremo_Acuerdo_Marco'!$E$2:$E$221,0))</f>
        <v>30767.011000000002</v>
      </c>
      <c r="T808" s="112">
        <f t="shared" si="144"/>
        <v>95224.361000000004</v>
      </c>
      <c r="U808" s="116">
        <f t="shared" si="140"/>
        <v>121975.361</v>
      </c>
      <c r="V808" s="74" t="str">
        <f t="shared" si="141"/>
        <v>AéreoD2492</v>
      </c>
      <c r="W808" s="148">
        <f>+IF(AND($C808='C-Aux_CA'!$C$7,$D808='C-Aux_CA'!$C$5,$I808&gt;='C-Aux_CA'!$C$14,$H808&gt;='C-Aux_CA'!$C$15),1,0)</f>
        <v>1</v>
      </c>
      <c r="X808" s="148">
        <f t="shared" si="142"/>
        <v>1</v>
      </c>
      <c r="Y808" s="151" cm="1">
        <f t="array" ref="Y808">IF(W808=0,0,SUMPRODUCT(--($T808&gt;='C-BaremoVectorial'!$T$4:$T$1101),--(1=$W$4:$W$1101)))</f>
        <v>115</v>
      </c>
      <c r="Z808" s="151">
        <f t="shared" si="143"/>
        <v>3</v>
      </c>
      <c r="AA808" s="151" cm="1">
        <f t="array" ref="AA808">IF($W808=0,0,SUMPRODUCT(--(1=$W$4:$W$1101),--($U808&gt;='C-BaremoVectorial'!$U$4:$U$1101)))</f>
        <v>112</v>
      </c>
      <c r="AB808" s="21"/>
      <c r="AC808" s="21"/>
      <c r="AD808" s="21"/>
    </row>
    <row r="809" spans="1:30" ht="14.5" x14ac:dyDescent="0.35">
      <c r="A809" s="73">
        <f t="shared" si="145"/>
        <v>148</v>
      </c>
      <c r="B809" s="79" t="s">
        <v>8282</v>
      </c>
      <c r="C809" s="79" t="s">
        <v>8244</v>
      </c>
      <c r="D809" s="79" t="s">
        <v>16</v>
      </c>
      <c r="E809" s="79" t="s">
        <v>46</v>
      </c>
      <c r="F809" s="183">
        <v>2</v>
      </c>
      <c r="G809" s="79" t="s">
        <v>8297</v>
      </c>
      <c r="H809" s="78">
        <f>2*29000</f>
        <v>58000</v>
      </c>
      <c r="I809" s="74" cm="1">
        <f t="array" ref="I809">+INDEX('I-Gasificación'!$G$5:$G$1100,MATCH($C809&amp;$D809&amp;$E809&amp;$G809,'I-Gasificación'!$C$5:$C$1100&amp;'I-Gasificación'!$D$5:$D$1100&amp;'I-Gasificación'!$E$5:$E$1100&amp;'I-Gasificación'!$F$5:$F$1100,0))</f>
        <v>2688</v>
      </c>
      <c r="J809" s="112">
        <f>INDEX('I-Baremo_Depósitos_Lapesa'!$C:$C,MATCH($E809,'I-Baremo_Depósitos_Lapesa'!$B:$B,0),1)</f>
        <v>45448</v>
      </c>
      <c r="K809" s="78">
        <f t="shared" si="135"/>
        <v>64925.71428571429</v>
      </c>
      <c r="L809" s="122">
        <f>INDEX('I-Baremo_VA_Lapesa'!$D$5:$K$66,MATCH($E809,'I-Baremo_VA_Lapesa'!$C$5:$C$66,0),MATCH($G809,'I-Baremo_VA_Lapesa'!$D$4:$K$4,0))</f>
        <v>19761</v>
      </c>
      <c r="M809" s="123">
        <f t="shared" si="136"/>
        <v>28230</v>
      </c>
      <c r="N809" s="113" cm="1">
        <f t="array" ref="N809">IF(AND($H809&lt;=4800,$I809&lt;=560),0,SUMPRODUCT(--($I809&gt;'I-Baremo_Regulación_Lapesa'!$B$4:$B$8),--($I809&lt;='I-Baremo_Regulación_Lapesa'!$C$4:$C$8),'I-Baremo_Regulación_Lapesa'!$D$4:$D$8))</f>
        <v>1760</v>
      </c>
      <c r="O809" s="78">
        <f t="shared" si="137"/>
        <v>2514.2857142857142</v>
      </c>
      <c r="P809" s="112">
        <f t="shared" si="138"/>
        <v>66969</v>
      </c>
      <c r="Q809" s="74">
        <f t="shared" si="139"/>
        <v>95670</v>
      </c>
      <c r="R809" s="113">
        <f>INDEX('I-Baremo_Legalización'!$D$4:$D$100,MATCH($E809,'I-Baremo_Legalización'!$C$4:$C$100,0),1)</f>
        <v>2038.3500000000001</v>
      </c>
      <c r="S809" s="113" cm="1">
        <f t="array" ref="S809">+INDEX('I-Baremo_Acuerdo_Marco'!$F$2:$F$221,MATCH($C809&amp;$E809&amp;$G809,'I-Baremo_Acuerdo_Marco'!$C$2:$C$221&amp;'I-Baremo_Acuerdo_Marco'!$D$2:$D$221&amp;'I-Baremo_Acuerdo_Marco'!$E$2:$E$221,0))</f>
        <v>31984.710999999999</v>
      </c>
      <c r="T809" s="112">
        <f t="shared" si="144"/>
        <v>100992.061</v>
      </c>
      <c r="U809" s="116">
        <f t="shared" si="140"/>
        <v>129693.061</v>
      </c>
      <c r="V809" s="74" t="str">
        <f t="shared" si="141"/>
        <v>AéreoD2688</v>
      </c>
      <c r="W809" s="148">
        <f>+IF(AND($C809='C-Aux_CA'!$C$7,$D809='C-Aux_CA'!$C$5,$I809&gt;='C-Aux_CA'!$C$14,$H809&gt;='C-Aux_CA'!$C$15),1,0)</f>
        <v>1</v>
      </c>
      <c r="X809" s="148">
        <f t="shared" si="142"/>
        <v>1</v>
      </c>
      <c r="Y809" s="151" cm="1">
        <f t="array" ref="Y809">IF(W809=0,0,SUMPRODUCT(--($T809&gt;='C-BaremoVectorial'!$T$4:$T$1101),--(1=$W$4:$W$1101)))</f>
        <v>122</v>
      </c>
      <c r="Z809" s="151">
        <f t="shared" si="143"/>
        <v>0</v>
      </c>
      <c r="AA809" s="151" cm="1">
        <f t="array" ref="AA809">IF($W809=0,0,SUMPRODUCT(--(1=$W$4:$W$1101),--($U809&gt;='C-BaremoVectorial'!$U$4:$U$1101)))</f>
        <v>122</v>
      </c>
      <c r="AB809" s="21"/>
      <c r="AC809" s="21"/>
      <c r="AD809" s="21"/>
    </row>
    <row r="810" spans="1:30" ht="14.5" x14ac:dyDescent="0.35">
      <c r="A810" s="73">
        <f t="shared" si="145"/>
        <v>149</v>
      </c>
      <c r="B810" s="79" t="s">
        <v>8282</v>
      </c>
      <c r="C810" s="79" t="s">
        <v>8244</v>
      </c>
      <c r="D810" s="79" t="s">
        <v>16</v>
      </c>
      <c r="E810" s="79" t="s">
        <v>47</v>
      </c>
      <c r="F810" s="183">
        <v>2</v>
      </c>
      <c r="G810" s="79" t="s">
        <v>8297</v>
      </c>
      <c r="H810" s="78">
        <f>2*34000</f>
        <v>68000</v>
      </c>
      <c r="I810" s="74" cm="1">
        <f t="array" ref="I810">+INDEX('I-Gasificación'!$G$5:$G$1100,MATCH($C810&amp;$D810&amp;$E810&amp;$G810,'I-Gasificación'!$C$5:$C$1100&amp;'I-Gasificación'!$D$5:$D$1100&amp;'I-Gasificación'!$E$5:$E$1100&amp;'I-Gasificación'!$F$5:$F$1100,0))</f>
        <v>2884</v>
      </c>
      <c r="J810" s="112">
        <f>INDEX('I-Baremo_Depósitos_Lapesa'!$C:$C,MATCH($E810,'I-Baremo_Depósitos_Lapesa'!$B:$B,0),1)</f>
        <v>50478</v>
      </c>
      <c r="K810" s="78">
        <f t="shared" si="135"/>
        <v>72111.42857142858</v>
      </c>
      <c r="L810" s="122">
        <f>INDEX('I-Baremo_VA_Lapesa'!$D$5:$K$66,MATCH($E810,'I-Baremo_VA_Lapesa'!$C$5:$C$66,0),MATCH($G810,'I-Baremo_VA_Lapesa'!$D$4:$K$4,0))</f>
        <v>19761</v>
      </c>
      <c r="M810" s="123">
        <f t="shared" si="136"/>
        <v>28230</v>
      </c>
      <c r="N810" s="113" cm="1">
        <f t="array" ref="N810">IF(AND($H810&lt;=4800,$I810&lt;=560),0,SUMPRODUCT(--($I810&gt;'I-Baremo_Regulación_Lapesa'!$B$4:$B$8),--($I810&lt;='I-Baremo_Regulación_Lapesa'!$C$4:$C$8),'I-Baremo_Regulación_Lapesa'!$D$4:$D$8))</f>
        <v>1760</v>
      </c>
      <c r="O810" s="78">
        <f t="shared" si="137"/>
        <v>2514.2857142857142</v>
      </c>
      <c r="P810" s="112">
        <f t="shared" si="138"/>
        <v>71999</v>
      </c>
      <c r="Q810" s="74">
        <f t="shared" si="139"/>
        <v>102855.71428571429</v>
      </c>
      <c r="R810" s="113">
        <f>INDEX('I-Baremo_Legalización'!$D$4:$D$100,MATCH($E810,'I-Baremo_Legalización'!$C$4:$C$100,0),1)</f>
        <v>3215.3500000000004</v>
      </c>
      <c r="S810" s="113" cm="1">
        <f t="array" ref="S810">+INDEX('I-Baremo_Acuerdo_Marco'!$F$2:$F$221,MATCH($C810&amp;$E810&amp;$G810,'I-Baremo_Acuerdo_Marco'!$C$2:$C$221&amp;'I-Baremo_Acuerdo_Marco'!$D$2:$D$221&amp;'I-Baremo_Acuerdo_Marco'!$E$2:$E$221,0))</f>
        <v>35948.231</v>
      </c>
      <c r="T810" s="112">
        <f t="shared" si="144"/>
        <v>111162.58100000001</v>
      </c>
      <c r="U810" s="116">
        <f t="shared" si="140"/>
        <v>142019.2952857143</v>
      </c>
      <c r="V810" s="74" t="str">
        <f t="shared" si="141"/>
        <v>AéreoD2884</v>
      </c>
      <c r="W810" s="148">
        <f>+IF(AND($C810='C-Aux_CA'!$C$7,$D810='C-Aux_CA'!$C$5,$I810&gt;='C-Aux_CA'!$C$14,$H810&gt;='C-Aux_CA'!$C$15),1,0)</f>
        <v>1</v>
      </c>
      <c r="X810" s="148">
        <f t="shared" si="142"/>
        <v>1</v>
      </c>
      <c r="Y810" s="151" cm="1">
        <f t="array" ref="Y810">IF(W810=0,0,SUMPRODUCT(--($T810&gt;='C-BaremoVectorial'!$T$4:$T$1101),--(1=$W$4:$W$1101)))</f>
        <v>136</v>
      </c>
      <c r="Z810" s="151">
        <f t="shared" si="143"/>
        <v>4</v>
      </c>
      <c r="AA810" s="151" cm="1">
        <f t="array" ref="AA810">IF($W810=0,0,SUMPRODUCT(--(1=$W$4:$W$1101),--($U810&gt;='C-BaremoVectorial'!$U$4:$U$1101)))</f>
        <v>132</v>
      </c>
      <c r="AB810" s="21"/>
      <c r="AC810" s="21"/>
      <c r="AD810" s="21"/>
    </row>
    <row r="811" spans="1:30" ht="14.5" x14ac:dyDescent="0.35">
      <c r="A811" s="73">
        <f t="shared" si="145"/>
        <v>150</v>
      </c>
      <c r="B811" s="79" t="s">
        <v>8282</v>
      </c>
      <c r="C811" s="79" t="s">
        <v>8244</v>
      </c>
      <c r="D811" s="79" t="s">
        <v>16</v>
      </c>
      <c r="E811" s="79" t="s">
        <v>48</v>
      </c>
      <c r="F811" s="183">
        <v>2</v>
      </c>
      <c r="G811" s="79" t="s">
        <v>8297</v>
      </c>
      <c r="H811" s="78">
        <f>2*33000</f>
        <v>66000</v>
      </c>
      <c r="I811" s="74" cm="1">
        <f t="array" ref="I811">+INDEX('I-Gasificación'!$G$5:$G$1100,MATCH($C811&amp;$D811&amp;$E811&amp;$G811,'I-Gasificación'!$C$5:$C$1100&amp;'I-Gasificación'!$D$5:$D$1100&amp;'I-Gasificación'!$E$5:$E$1100&amp;'I-Gasificación'!$F$5:$F$1100,0))</f>
        <v>2604</v>
      </c>
      <c r="J811" s="112">
        <f>INDEX('I-Baremo_Depósitos_Lapesa'!$C:$C,MATCH($E811,'I-Baremo_Depósitos_Lapesa'!$B:$B,0),1)</f>
        <v>67416</v>
      </c>
      <c r="K811" s="78">
        <f t="shared" si="135"/>
        <v>96308.571428571435</v>
      </c>
      <c r="L811" s="122">
        <f>INDEX('I-Baremo_VA_Lapesa'!$D$5:$K$66,MATCH($E811,'I-Baremo_VA_Lapesa'!$C$5:$C$66,0),MATCH($G811,'I-Baremo_VA_Lapesa'!$D$4:$K$4,0))</f>
        <v>19761</v>
      </c>
      <c r="M811" s="123">
        <f t="shared" si="136"/>
        <v>28230</v>
      </c>
      <c r="N811" s="113" cm="1">
        <f t="array" ref="N811">IF(AND($H811&lt;=4800,$I811&lt;=560),0,SUMPRODUCT(--($I811&gt;'I-Baremo_Regulación_Lapesa'!$B$4:$B$8),--($I811&lt;='I-Baremo_Regulación_Lapesa'!$C$4:$C$8),'I-Baremo_Regulación_Lapesa'!$D$4:$D$8))</f>
        <v>1760</v>
      </c>
      <c r="O811" s="78">
        <f t="shared" si="137"/>
        <v>2514.2857142857142</v>
      </c>
      <c r="P811" s="112">
        <f t="shared" si="138"/>
        <v>88937</v>
      </c>
      <c r="Q811" s="74">
        <f t="shared" si="139"/>
        <v>127052.85714285714</v>
      </c>
      <c r="R811" s="113">
        <f>INDEX('I-Baremo_Legalización'!$D$4:$D$100,MATCH($E811,'I-Baremo_Legalización'!$C$4:$C$100,0),1)</f>
        <v>3215.3500000000004</v>
      </c>
      <c r="S811" s="113" cm="1">
        <f t="array" ref="S811">+INDEX('I-Baremo_Acuerdo_Marco'!$F$2:$F$221,MATCH($C811&amp;$E811&amp;$G811,'I-Baremo_Acuerdo_Marco'!$C$2:$C$221&amp;'I-Baremo_Acuerdo_Marco'!$D$2:$D$221&amp;'I-Baremo_Acuerdo_Marco'!$E$2:$E$221,0))</f>
        <v>35124.330999999998</v>
      </c>
      <c r="T811" s="112">
        <f t="shared" si="144"/>
        <v>127276.68100000001</v>
      </c>
      <c r="U811" s="116">
        <f t="shared" si="140"/>
        <v>165392.53814285714</v>
      </c>
      <c r="V811" s="74" t="str">
        <f t="shared" si="141"/>
        <v>AéreoD2604</v>
      </c>
      <c r="W811" s="148">
        <f>+IF(AND($C811='C-Aux_CA'!$C$7,$D811='C-Aux_CA'!$C$5,$I811&gt;='C-Aux_CA'!$C$14,$H811&gt;='C-Aux_CA'!$C$15),1,0)</f>
        <v>1</v>
      </c>
      <c r="X811" s="148">
        <f t="shared" si="142"/>
        <v>1</v>
      </c>
      <c r="Y811" s="151" cm="1">
        <f t="array" ref="Y811">IF(W811=0,0,SUMPRODUCT(--($T811&gt;='C-BaremoVectorial'!$T$4:$T$1101),--(1=$W$4:$W$1101)))</f>
        <v>151</v>
      </c>
      <c r="Z811" s="151">
        <f t="shared" si="143"/>
        <v>0</v>
      </c>
      <c r="AA811" s="151" cm="1">
        <f t="array" ref="AA811">IF($W811=0,0,SUMPRODUCT(--(1=$W$4:$W$1101),--($U811&gt;='C-BaremoVectorial'!$U$4:$U$1101)))</f>
        <v>151</v>
      </c>
      <c r="AB811" s="21"/>
      <c r="AC811" s="21"/>
      <c r="AD811" s="21"/>
    </row>
    <row r="812" spans="1:30" ht="14.5" x14ac:dyDescent="0.35">
      <c r="A812" s="73">
        <f t="shared" si="145"/>
        <v>151</v>
      </c>
      <c r="B812" s="79" t="s">
        <v>8282</v>
      </c>
      <c r="C812" s="79" t="s">
        <v>8244</v>
      </c>
      <c r="D812" s="79" t="s">
        <v>16</v>
      </c>
      <c r="E812" s="79" t="s">
        <v>49</v>
      </c>
      <c r="F812" s="183">
        <v>2</v>
      </c>
      <c r="G812" s="79" t="s">
        <v>8297</v>
      </c>
      <c r="H812" s="78">
        <f>2*50000</f>
        <v>100000</v>
      </c>
      <c r="I812" s="74" cm="1">
        <f t="array" ref="I812">+INDEX('I-Gasificación'!$G$5:$G$1100,MATCH($C812&amp;$D812&amp;$E812&amp;$G812,'I-Gasificación'!$C$5:$C$1100&amp;'I-Gasificación'!$D$5:$D$1100&amp;'I-Gasificación'!$E$5:$E$1100&amp;'I-Gasificación'!$F$5:$F$1100,0))</f>
        <v>3164</v>
      </c>
      <c r="J812" s="112">
        <f>INDEX('I-Baremo_Depósitos_Lapesa'!$C:$C,MATCH($E812,'I-Baremo_Depósitos_Lapesa'!$B:$B,0),1)</f>
        <v>88888</v>
      </c>
      <c r="K812" s="78">
        <f t="shared" si="135"/>
        <v>126982.85714285714</v>
      </c>
      <c r="L812" s="122">
        <f>INDEX('I-Baremo_VA_Lapesa'!$D$5:$K$66,MATCH($E812,'I-Baremo_VA_Lapesa'!$C$5:$C$66,0),MATCH($G812,'I-Baremo_VA_Lapesa'!$D$4:$K$4,0))</f>
        <v>19761</v>
      </c>
      <c r="M812" s="123">
        <f t="shared" si="136"/>
        <v>28230</v>
      </c>
      <c r="N812" s="113" cm="1">
        <f t="array" ref="N812">IF(AND($H812&lt;=4800,$I812&lt;=560),0,SUMPRODUCT(--($I812&gt;'I-Baremo_Regulación_Lapesa'!$B$4:$B$8),--($I812&lt;='I-Baremo_Regulación_Lapesa'!$C$4:$C$8),'I-Baremo_Regulación_Lapesa'!$D$4:$D$8))</f>
        <v>1760</v>
      </c>
      <c r="O812" s="78">
        <f t="shared" si="137"/>
        <v>2514.2857142857142</v>
      </c>
      <c r="P812" s="112">
        <f t="shared" si="138"/>
        <v>110409</v>
      </c>
      <c r="Q812" s="74">
        <f t="shared" si="139"/>
        <v>157727.14285714287</v>
      </c>
      <c r="R812" s="113">
        <f>INDEX('I-Baremo_Legalización'!$D$4:$D$100,MATCH($E812,'I-Baremo_Legalización'!$C$4:$C$100,0),1)</f>
        <v>3215.3500000000004</v>
      </c>
      <c r="S812" s="113" cm="1">
        <f t="array" ref="S812">+INDEX('I-Baremo_Acuerdo_Marco'!$F$2:$F$221,MATCH($C812&amp;$E812&amp;$G812,'I-Baremo_Acuerdo_Marco'!$C$2:$C$221&amp;'I-Baremo_Acuerdo_Marco'!$D$2:$D$221&amp;'I-Baremo_Acuerdo_Marco'!$E$2:$E$221,0))</f>
        <v>39287.831000000006</v>
      </c>
      <c r="T812" s="112">
        <f t="shared" si="144"/>
        <v>152912.18100000001</v>
      </c>
      <c r="U812" s="116">
        <f t="shared" si="140"/>
        <v>200230.32385714288</v>
      </c>
      <c r="V812" s="74" t="str">
        <f t="shared" si="141"/>
        <v>AéreoD3164</v>
      </c>
      <c r="W812" s="148">
        <f>+IF(AND($C812='C-Aux_CA'!$C$7,$D812='C-Aux_CA'!$C$5,$I812&gt;='C-Aux_CA'!$C$14,$H812&gt;='C-Aux_CA'!$C$15),1,0)</f>
        <v>1</v>
      </c>
      <c r="X812" s="148">
        <f t="shared" si="142"/>
        <v>1</v>
      </c>
      <c r="Y812" s="151" cm="1">
        <f t="array" ref="Y812">IF(W812=0,0,SUMPRODUCT(--($T812&gt;='C-BaremoVectorial'!$T$4:$T$1101),--(1=$W$4:$W$1101)))</f>
        <v>165</v>
      </c>
      <c r="Z812" s="151">
        <f t="shared" si="143"/>
        <v>0</v>
      </c>
      <c r="AA812" s="151" cm="1">
        <f t="array" ref="AA812">IF($W812=0,0,SUMPRODUCT(--(1=$W$4:$W$1101),--($U812&gt;='C-BaremoVectorial'!$U$4:$U$1101)))</f>
        <v>165</v>
      </c>
      <c r="AB812" s="21"/>
      <c r="AC812" s="21"/>
      <c r="AD812" s="21"/>
    </row>
    <row r="813" spans="1:30" ht="14.5" x14ac:dyDescent="0.35">
      <c r="A813" s="73">
        <f t="shared" si="145"/>
        <v>152</v>
      </c>
      <c r="B813" s="79" t="s">
        <v>8282</v>
      </c>
      <c r="C813" s="79" t="s">
        <v>8244</v>
      </c>
      <c r="D813" s="79" t="s">
        <v>16</v>
      </c>
      <c r="E813" s="79" t="s">
        <v>50</v>
      </c>
      <c r="F813" s="183">
        <v>2</v>
      </c>
      <c r="G813" s="79" t="s">
        <v>8297</v>
      </c>
      <c r="H813" s="78">
        <f>2*59000</f>
        <v>118000</v>
      </c>
      <c r="I813" s="74" cm="1">
        <f t="array" ref="I813">+INDEX('I-Gasificación'!$G$5:$G$1100,MATCH($C813&amp;$D813&amp;$E813&amp;$G813,'I-Gasificación'!$C$5:$C$1100&amp;'I-Gasificación'!$D$5:$D$1100&amp;'I-Gasificación'!$E$5:$E$1100&amp;'I-Gasificación'!$F$5:$F$1100,0))</f>
        <v>3500</v>
      </c>
      <c r="J813" s="112">
        <f>INDEX('I-Baremo_Depósitos_Lapesa'!$C:$C,MATCH($E813,'I-Baremo_Depósitos_Lapesa'!$B:$B,0),1)</f>
        <v>108492</v>
      </c>
      <c r="K813" s="78">
        <f t="shared" si="135"/>
        <v>154988.57142857145</v>
      </c>
      <c r="L813" s="122">
        <f>INDEX('I-Baremo_VA_Lapesa'!$D$5:$K$66,MATCH($E813,'I-Baremo_VA_Lapesa'!$C$5:$C$66,0),MATCH($G813,'I-Baremo_VA_Lapesa'!$D$4:$K$4,0))</f>
        <v>19761</v>
      </c>
      <c r="M813" s="123">
        <f t="shared" si="136"/>
        <v>28230</v>
      </c>
      <c r="N813" s="113" cm="1">
        <f t="array" ref="N813">IF(AND($H813&lt;=4800,$I813&lt;=560),0,SUMPRODUCT(--($I813&gt;'I-Baremo_Regulación_Lapesa'!$B$4:$B$8),--($I813&lt;='I-Baremo_Regulación_Lapesa'!$C$4:$C$8),'I-Baremo_Regulación_Lapesa'!$D$4:$D$8))</f>
        <v>1760</v>
      </c>
      <c r="O813" s="78">
        <f t="shared" si="137"/>
        <v>2514.2857142857142</v>
      </c>
      <c r="P813" s="112">
        <f t="shared" si="138"/>
        <v>130013</v>
      </c>
      <c r="Q813" s="74">
        <f t="shared" si="139"/>
        <v>185732.85714285716</v>
      </c>
      <c r="R813" s="113">
        <f>INDEX('I-Baremo_Legalización'!$D$4:$D$100,MATCH($E813,'I-Baremo_Legalización'!$C$4:$C$100,0),1)</f>
        <v>3215.3500000000004</v>
      </c>
      <c r="S813" s="113" cm="1">
        <f t="array" ref="S813">+INDEX('I-Baremo_Acuerdo_Marco'!$F$2:$F$221,MATCH($C813&amp;$E813&amp;$G813,'I-Baremo_Acuerdo_Marco'!$C$2:$C$221&amp;'I-Baremo_Acuerdo_Marco'!$D$2:$D$221&amp;'I-Baremo_Acuerdo_Marco'!$E$2:$E$221,0))</f>
        <v>42187.431000000004</v>
      </c>
      <c r="T813" s="112">
        <f t="shared" si="144"/>
        <v>175415.78100000002</v>
      </c>
      <c r="U813" s="116">
        <f t="shared" si="140"/>
        <v>231135.63814285718</v>
      </c>
      <c r="V813" s="74" t="str">
        <f t="shared" si="141"/>
        <v>AéreoD3500</v>
      </c>
      <c r="W813" s="148">
        <f>+IF(AND($C813='C-Aux_CA'!$C$7,$D813='C-Aux_CA'!$C$5,$I813&gt;='C-Aux_CA'!$C$14,$H813&gt;='C-Aux_CA'!$C$15),1,0)</f>
        <v>1</v>
      </c>
      <c r="X813" s="148">
        <f t="shared" si="142"/>
        <v>1</v>
      </c>
      <c r="Y813" s="151" cm="1">
        <f t="array" ref="Y813">IF(W813=0,0,SUMPRODUCT(--($T813&gt;='C-BaremoVectorial'!$T$4:$T$1101),--(1=$W$4:$W$1101)))</f>
        <v>174</v>
      </c>
      <c r="Z813" s="151">
        <f t="shared" si="143"/>
        <v>0</v>
      </c>
      <c r="AA813" s="151" cm="1">
        <f t="array" ref="AA813">IF($W813=0,0,SUMPRODUCT(--(1=$W$4:$W$1101),--($U813&gt;='C-BaremoVectorial'!$U$4:$U$1101)))</f>
        <v>174</v>
      </c>
      <c r="AB813" s="21"/>
      <c r="AC813" s="21"/>
      <c r="AD813" s="21"/>
    </row>
    <row r="814" spans="1:30" ht="14.5" x14ac:dyDescent="0.35">
      <c r="A814" s="73">
        <f t="shared" si="145"/>
        <v>153</v>
      </c>
      <c r="B814" s="79" t="s">
        <v>8282</v>
      </c>
      <c r="C814" s="79" t="s">
        <v>8244</v>
      </c>
      <c r="D814" s="79" t="s">
        <v>16</v>
      </c>
      <c r="E814" s="79" t="s">
        <v>51</v>
      </c>
      <c r="F814" s="183">
        <v>2</v>
      </c>
      <c r="G814" s="79" t="s">
        <v>8297</v>
      </c>
      <c r="H814" s="78">
        <f>2*50000</f>
        <v>100000</v>
      </c>
      <c r="I814" s="74" cm="1">
        <f t="array" ref="I814">+INDEX('I-Gasificación'!$G$5:$G$1100,MATCH($C814&amp;$D814&amp;$E814&amp;$G814,'I-Gasificación'!$C$5:$C$1100&amp;'I-Gasificación'!$D$5:$D$1100&amp;'I-Gasificación'!$E$5:$E$1100&amp;'I-Gasificación'!$F$5:$F$1100,0))</f>
        <v>3024</v>
      </c>
      <c r="J814" s="112">
        <f>INDEX('I-Baremo_Depósitos_Lapesa'!$C:$C,MATCH($E814,'I-Baremo_Depósitos_Lapesa'!$B:$B,0),1)</f>
        <v>90864</v>
      </c>
      <c r="K814" s="78">
        <f t="shared" si="135"/>
        <v>129805.71428571429</v>
      </c>
      <c r="L814" s="122">
        <f>INDEX('I-Baremo_VA_Lapesa'!$D$5:$K$66,MATCH($E814,'I-Baremo_VA_Lapesa'!$C$5:$C$66,0),MATCH($G814,'I-Baremo_VA_Lapesa'!$D$4:$K$4,0))</f>
        <v>19761</v>
      </c>
      <c r="M814" s="123">
        <f t="shared" si="136"/>
        <v>28230</v>
      </c>
      <c r="N814" s="113" cm="1">
        <f t="array" ref="N814">IF(AND($H814&lt;=4800,$I814&lt;=560),0,SUMPRODUCT(--($I814&gt;'I-Baremo_Regulación_Lapesa'!$B$4:$B$8),--($I814&lt;='I-Baremo_Regulación_Lapesa'!$C$4:$C$8),'I-Baremo_Regulación_Lapesa'!$D$4:$D$8))</f>
        <v>1760</v>
      </c>
      <c r="O814" s="78">
        <f t="shared" si="137"/>
        <v>2514.2857142857142</v>
      </c>
      <c r="P814" s="112">
        <f t="shared" si="138"/>
        <v>112385</v>
      </c>
      <c r="Q814" s="74">
        <f t="shared" si="139"/>
        <v>160550</v>
      </c>
      <c r="R814" s="113">
        <f>INDEX('I-Baremo_Legalización'!$D$4:$D$100,MATCH($E814,'I-Baremo_Legalización'!$C$4:$C$100,0),1)</f>
        <v>3215.3500000000004</v>
      </c>
      <c r="S814" s="113" cm="1">
        <f t="array" ref="S814">+INDEX('I-Baremo_Acuerdo_Marco'!$F$2:$F$221,MATCH($C814&amp;$E814&amp;$G814,'I-Baremo_Acuerdo_Marco'!$C$2:$C$221&amp;'I-Baremo_Acuerdo_Marco'!$D$2:$D$221&amp;'I-Baremo_Acuerdo_Marco'!$E$2:$E$221,0))</f>
        <v>39625.531000000003</v>
      </c>
      <c r="T814" s="112">
        <f t="shared" si="144"/>
        <v>155225.88099999999</v>
      </c>
      <c r="U814" s="116">
        <f t="shared" si="140"/>
        <v>203390.88099999999</v>
      </c>
      <c r="V814" s="74" t="str">
        <f t="shared" si="141"/>
        <v>AéreoD3024</v>
      </c>
      <c r="W814" s="148">
        <f>+IF(AND($C814='C-Aux_CA'!$C$7,$D814='C-Aux_CA'!$C$5,$I814&gt;='C-Aux_CA'!$C$14,$H814&gt;='C-Aux_CA'!$C$15),1,0)</f>
        <v>1</v>
      </c>
      <c r="X814" s="148">
        <f t="shared" si="142"/>
        <v>1</v>
      </c>
      <c r="Y814" s="151" cm="1">
        <f t="array" ref="Y814">IF(W814=0,0,SUMPRODUCT(--($T814&gt;='C-BaremoVectorial'!$T$4:$T$1101),--(1=$W$4:$W$1101)))</f>
        <v>166</v>
      </c>
      <c r="Z814" s="151">
        <f t="shared" si="143"/>
        <v>0</v>
      </c>
      <c r="AA814" s="151" cm="1">
        <f t="array" ref="AA814">IF($W814=0,0,SUMPRODUCT(--(1=$W$4:$W$1101),--($U814&gt;='C-BaremoVectorial'!$U$4:$U$1101)))</f>
        <v>166</v>
      </c>
      <c r="AB814" s="21"/>
      <c r="AC814" s="21"/>
      <c r="AD814" s="21"/>
    </row>
    <row r="815" spans="1:30" ht="14.5" x14ac:dyDescent="0.35">
      <c r="A815" s="73">
        <f t="shared" si="145"/>
        <v>154</v>
      </c>
      <c r="B815" s="79" t="s">
        <v>8269</v>
      </c>
      <c r="C815" s="79" t="s">
        <v>8244</v>
      </c>
      <c r="D815" s="79" t="s">
        <v>16</v>
      </c>
      <c r="E815" s="79" t="s">
        <v>29</v>
      </c>
      <c r="F815" s="183">
        <v>1</v>
      </c>
      <c r="G815" s="79" t="s">
        <v>8298</v>
      </c>
      <c r="H815" s="78">
        <v>13000</v>
      </c>
      <c r="I815" s="74" cm="1">
        <f t="array" ref="I815">+INDEX('I-Gasificación'!$G$5:$G$1100,MATCH($C815&amp;$D815&amp;$E815&amp;$G815,'I-Gasificación'!$C$5:$C$1100&amp;'I-Gasificación'!$D$5:$D$1100&amp;'I-Gasificación'!$E$5:$E$1100&amp;'I-Gasificación'!$F$5:$F$1100,0))</f>
        <v>1274</v>
      </c>
      <c r="J815" s="112">
        <f>INDEX('I-Baremo_Depósitos_Lapesa'!$C:$C,MATCH($E815,'I-Baremo_Depósitos_Lapesa'!$B:$B,0),1)</f>
        <v>10510</v>
      </c>
      <c r="K815" s="78">
        <f t="shared" si="135"/>
        <v>15014.285714285716</v>
      </c>
      <c r="L815" s="122">
        <f>INDEX('I-Baremo_VA_Lapesa'!$D$5:$K$66,MATCH($E815,'I-Baremo_VA_Lapesa'!$C$5:$C$66,0),MATCH($G815,'I-Baremo_VA_Lapesa'!$D$4:$K$4,0))</f>
        <v>25574</v>
      </c>
      <c r="M815" s="123">
        <f t="shared" si="136"/>
        <v>36534.285714285717</v>
      </c>
      <c r="N815" s="113" cm="1">
        <f t="array" ref="N815">IF(AND($H815&lt;=4800,$I815&lt;=560),0,SUMPRODUCT(--($I815&gt;'I-Baremo_Regulación_Lapesa'!$B$4:$B$8),--($I815&lt;='I-Baremo_Regulación_Lapesa'!$C$4:$C$8),'I-Baremo_Regulación_Lapesa'!$D$4:$D$8))</f>
        <v>357</v>
      </c>
      <c r="O815" s="78">
        <f t="shared" si="137"/>
        <v>510.00000000000006</v>
      </c>
      <c r="P815" s="112">
        <f t="shared" si="138"/>
        <v>36441</v>
      </c>
      <c r="Q815" s="74">
        <f t="shared" si="139"/>
        <v>52058.571428571435</v>
      </c>
      <c r="R815" s="113">
        <f>INDEX('I-Baremo_Legalización'!$D$4:$D$100,MATCH($E815,'I-Baremo_Legalización'!$C$4:$C$100,0),1)</f>
        <v>1257.25</v>
      </c>
      <c r="S815" s="113" cm="1">
        <f t="array" ref="S815">+INDEX('I-Baremo_Acuerdo_Marco'!$F$2:$F$221,MATCH($C815&amp;$E815&amp;$G815,'I-Baremo_Acuerdo_Marco'!$C$2:$C$221&amp;'I-Baremo_Acuerdo_Marco'!$D$2:$D$221&amp;'I-Baremo_Acuerdo_Marco'!$E$2:$E$221,0))</f>
        <v>22538.285</v>
      </c>
      <c r="T815" s="112">
        <f t="shared" si="144"/>
        <v>60236.535000000003</v>
      </c>
      <c r="U815" s="116">
        <f t="shared" si="140"/>
        <v>75854.106428571438</v>
      </c>
      <c r="V815" s="74" t="str">
        <f t="shared" si="141"/>
        <v>AéreoD1274</v>
      </c>
      <c r="W815" s="148">
        <f>+IF(AND($C815='C-Aux_CA'!$C$7,$D815='C-Aux_CA'!$C$5,$I815&gt;='C-Aux_CA'!$C$14,$H815&gt;='C-Aux_CA'!$C$15),1,0)</f>
        <v>1</v>
      </c>
      <c r="X815" s="148">
        <f t="shared" si="142"/>
        <v>1</v>
      </c>
      <c r="Y815" s="151" cm="1">
        <f t="array" ref="Y815">IF(W815=0,0,SUMPRODUCT(--($T815&gt;='C-BaremoVectorial'!$T$4:$T$1101),--(1=$W$4:$W$1101)))</f>
        <v>46</v>
      </c>
      <c r="Z815" s="151">
        <f t="shared" si="143"/>
        <v>1</v>
      </c>
      <c r="AA815" s="151" cm="1">
        <f t="array" ref="AA815">IF($W815=0,0,SUMPRODUCT(--(1=$W$4:$W$1101),--($U815&gt;='C-BaremoVectorial'!$U$4:$U$1101)))</f>
        <v>45</v>
      </c>
      <c r="AB815" s="21"/>
      <c r="AC815" s="21"/>
      <c r="AD815" s="21"/>
    </row>
    <row r="816" spans="1:30" ht="14.5" x14ac:dyDescent="0.35">
      <c r="A816" s="73">
        <f t="shared" si="145"/>
        <v>155</v>
      </c>
      <c r="B816" s="79" t="s">
        <v>8269</v>
      </c>
      <c r="C816" s="79" t="s">
        <v>8244</v>
      </c>
      <c r="D816" s="79" t="s">
        <v>16</v>
      </c>
      <c r="E816" s="79" t="s">
        <v>30</v>
      </c>
      <c r="F816" s="183">
        <v>1</v>
      </c>
      <c r="G816" s="79" t="s">
        <v>8298</v>
      </c>
      <c r="H816" s="78">
        <v>16000</v>
      </c>
      <c r="I816" s="74" cm="1">
        <f t="array" ref="I816">+INDEX('I-Gasificación'!$G$5:$G$1100,MATCH($C816&amp;$D816&amp;$E816&amp;$G816,'I-Gasificación'!$C$5:$C$1100&amp;'I-Gasificación'!$D$5:$D$1100&amp;'I-Gasificación'!$E$5:$E$1100&amp;'I-Gasificación'!$F$5:$F$1100,0))</f>
        <v>1344</v>
      </c>
      <c r="J816" s="112">
        <f>INDEX('I-Baremo_Depósitos_Lapesa'!$C:$C,MATCH($E816,'I-Baremo_Depósitos_Lapesa'!$B:$B,0),1)</f>
        <v>12792</v>
      </c>
      <c r="K816" s="78">
        <f t="shared" si="135"/>
        <v>18274.285714285714</v>
      </c>
      <c r="L816" s="122">
        <f>INDEX('I-Baremo_VA_Lapesa'!$D$5:$K$66,MATCH($E816,'I-Baremo_VA_Lapesa'!$C$5:$C$66,0),MATCH($G816,'I-Baremo_VA_Lapesa'!$D$4:$K$4,0))</f>
        <v>25574</v>
      </c>
      <c r="M816" s="123">
        <f t="shared" si="136"/>
        <v>36534.285714285717</v>
      </c>
      <c r="N816" s="113" cm="1">
        <f t="array" ref="N816">IF(AND($H816&lt;=4800,$I816&lt;=560),0,SUMPRODUCT(--($I816&gt;'I-Baremo_Regulación_Lapesa'!$B$4:$B$8),--($I816&lt;='I-Baremo_Regulación_Lapesa'!$C$4:$C$8),'I-Baremo_Regulación_Lapesa'!$D$4:$D$8))</f>
        <v>357</v>
      </c>
      <c r="O816" s="78">
        <f t="shared" si="137"/>
        <v>510.00000000000006</v>
      </c>
      <c r="P816" s="112">
        <f t="shared" si="138"/>
        <v>38723</v>
      </c>
      <c r="Q816" s="74">
        <f t="shared" si="139"/>
        <v>55318.571428571435</v>
      </c>
      <c r="R816" s="113">
        <f>INDEX('I-Baremo_Legalización'!$D$4:$D$100,MATCH($E816,'I-Baremo_Legalización'!$C$4:$C$100,0),1)</f>
        <v>2038.3500000000001</v>
      </c>
      <c r="S816" s="113" cm="1">
        <f t="array" ref="S816">+INDEX('I-Baremo_Acuerdo_Marco'!$F$2:$F$221,MATCH($C816&amp;$E816&amp;$G816,'I-Baremo_Acuerdo_Marco'!$C$2:$C$221&amp;'I-Baremo_Acuerdo_Marco'!$D$2:$D$221&amp;'I-Baremo_Acuerdo_Marco'!$E$2:$E$221,0))</f>
        <v>23646.710999999999</v>
      </c>
      <c r="T816" s="112">
        <f t="shared" si="144"/>
        <v>64408.061000000002</v>
      </c>
      <c r="U816" s="116">
        <f t="shared" si="140"/>
        <v>81003.632428571436</v>
      </c>
      <c r="V816" s="74" t="str">
        <f t="shared" si="141"/>
        <v>AéreoD1344</v>
      </c>
      <c r="W816" s="148">
        <f>+IF(AND($C816='C-Aux_CA'!$C$7,$D816='C-Aux_CA'!$C$5,$I816&gt;='C-Aux_CA'!$C$14,$H816&gt;='C-Aux_CA'!$C$15),1,0)</f>
        <v>1</v>
      </c>
      <c r="X816" s="148">
        <f t="shared" si="142"/>
        <v>1</v>
      </c>
      <c r="Y816" s="151" cm="1">
        <f t="array" ref="Y816">IF(W816=0,0,SUMPRODUCT(--($T816&gt;='C-BaremoVectorial'!$T$4:$T$1101),--(1=$W$4:$W$1101)))</f>
        <v>53</v>
      </c>
      <c r="Z816" s="151">
        <f t="shared" si="143"/>
        <v>4</v>
      </c>
      <c r="AA816" s="151" cm="1">
        <f t="array" ref="AA816">IF($W816=0,0,SUMPRODUCT(--(1=$W$4:$W$1101),--($U816&gt;='C-BaremoVectorial'!$U$4:$U$1101)))</f>
        <v>49</v>
      </c>
      <c r="AB816" s="21"/>
      <c r="AC816" s="21"/>
      <c r="AD816" s="21"/>
    </row>
    <row r="817" spans="1:30" ht="14.5" x14ac:dyDescent="0.35">
      <c r="A817" s="73">
        <f t="shared" si="145"/>
        <v>156</v>
      </c>
      <c r="B817" s="79" t="s">
        <v>8269</v>
      </c>
      <c r="C817" s="79" t="s">
        <v>8244</v>
      </c>
      <c r="D817" s="79" t="s">
        <v>16</v>
      </c>
      <c r="E817" s="79" t="s">
        <v>31</v>
      </c>
      <c r="F817" s="183">
        <v>1</v>
      </c>
      <c r="G817" s="79" t="s">
        <v>8298</v>
      </c>
      <c r="H817" s="78">
        <v>19000</v>
      </c>
      <c r="I817" s="74" cm="1">
        <f t="array" ref="I817">+INDEX('I-Gasificación'!$G$5:$G$1100,MATCH($C817&amp;$D817&amp;$E817&amp;$G817,'I-Gasificación'!$C$5:$C$1100&amp;'I-Gasificación'!$D$5:$D$1100&amp;'I-Gasificación'!$E$5:$E$1100&amp;'I-Gasificación'!$F$5:$F$1100,0))</f>
        <v>1414</v>
      </c>
      <c r="J817" s="112">
        <f>INDEX('I-Baremo_Depósitos_Lapesa'!$C:$C,MATCH($E817,'I-Baremo_Depósitos_Lapesa'!$B:$B,0),1)</f>
        <v>13916</v>
      </c>
      <c r="K817" s="78">
        <f t="shared" si="135"/>
        <v>19880</v>
      </c>
      <c r="L817" s="122">
        <f>INDEX('I-Baremo_VA_Lapesa'!$D$5:$K$66,MATCH($E817,'I-Baremo_VA_Lapesa'!$C$5:$C$66,0),MATCH($G817,'I-Baremo_VA_Lapesa'!$D$4:$K$4,0))</f>
        <v>25574</v>
      </c>
      <c r="M817" s="123">
        <f t="shared" si="136"/>
        <v>36534.285714285717</v>
      </c>
      <c r="N817" s="113" cm="1">
        <f t="array" ref="N817">IF(AND($H817&lt;=4800,$I817&lt;=560),0,SUMPRODUCT(--($I817&gt;'I-Baremo_Regulación_Lapesa'!$B$4:$B$8),--($I817&lt;='I-Baremo_Regulación_Lapesa'!$C$4:$C$8),'I-Baremo_Regulación_Lapesa'!$D$4:$D$8))</f>
        <v>1650</v>
      </c>
      <c r="O817" s="78">
        <f t="shared" si="137"/>
        <v>2357.1428571428573</v>
      </c>
      <c r="P817" s="112">
        <f t="shared" si="138"/>
        <v>41140</v>
      </c>
      <c r="Q817" s="74">
        <f t="shared" si="139"/>
        <v>58771.428571428572</v>
      </c>
      <c r="R817" s="113">
        <f>INDEX('I-Baremo_Legalización'!$D$4:$D$100,MATCH($E817,'I-Baremo_Legalización'!$C$4:$C$100,0),1)</f>
        <v>2038.3500000000001</v>
      </c>
      <c r="S817" s="113" cm="1">
        <f t="array" ref="S817">+INDEX('I-Baremo_Acuerdo_Marco'!$F$2:$F$221,MATCH($C817&amp;$E817&amp;$G817,'I-Baremo_Acuerdo_Marco'!$C$2:$C$221&amp;'I-Baremo_Acuerdo_Marco'!$D$2:$D$221&amp;'I-Baremo_Acuerdo_Marco'!$E$2:$E$221,0))</f>
        <v>25107.510999999999</v>
      </c>
      <c r="T817" s="112">
        <f t="shared" si="144"/>
        <v>68285.861000000004</v>
      </c>
      <c r="U817" s="116">
        <f t="shared" si="140"/>
        <v>85917.28957142857</v>
      </c>
      <c r="V817" s="74" t="str">
        <f t="shared" si="141"/>
        <v>AéreoD1414</v>
      </c>
      <c r="W817" s="148">
        <f>+IF(AND($C817='C-Aux_CA'!$C$7,$D817='C-Aux_CA'!$C$5,$I817&gt;='C-Aux_CA'!$C$14,$H817&gt;='C-Aux_CA'!$C$15),1,0)</f>
        <v>1</v>
      </c>
      <c r="X817" s="148">
        <f t="shared" si="142"/>
        <v>1</v>
      </c>
      <c r="Y817" s="151" cm="1">
        <f t="array" ref="Y817">IF(W817=0,0,SUMPRODUCT(--($T817&gt;='C-BaremoVectorial'!$T$4:$T$1101),--(1=$W$4:$W$1101)))</f>
        <v>59</v>
      </c>
      <c r="Z817" s="151">
        <f t="shared" si="143"/>
        <v>2</v>
      </c>
      <c r="AA817" s="151" cm="1">
        <f t="array" ref="AA817">IF($W817=0,0,SUMPRODUCT(--(1=$W$4:$W$1101),--($U817&gt;='C-BaremoVectorial'!$U$4:$U$1101)))</f>
        <v>57</v>
      </c>
      <c r="AB817" s="21"/>
      <c r="AC817" s="21"/>
      <c r="AD817" s="21"/>
    </row>
    <row r="818" spans="1:30" ht="14.5" x14ac:dyDescent="0.35">
      <c r="A818" s="73">
        <f t="shared" si="145"/>
        <v>157</v>
      </c>
      <c r="B818" s="79" t="s">
        <v>8269</v>
      </c>
      <c r="C818" s="79" t="s">
        <v>8244</v>
      </c>
      <c r="D818" s="79" t="s">
        <v>16</v>
      </c>
      <c r="E818" s="79" t="s">
        <v>32</v>
      </c>
      <c r="F818" s="183">
        <v>1</v>
      </c>
      <c r="G818" s="79" t="s">
        <v>8298</v>
      </c>
      <c r="H818" s="78">
        <v>22000</v>
      </c>
      <c r="I818" s="74" cm="1">
        <f t="array" ref="I818">+INDEX('I-Gasificación'!$G$5:$G$1100,MATCH($C818&amp;$D818&amp;$E818&amp;$G818,'I-Gasificación'!$C$5:$C$1100&amp;'I-Gasificación'!$D$5:$D$1100&amp;'I-Gasificación'!$E$5:$E$1100&amp;'I-Gasificación'!$F$5:$F$1100,0))</f>
        <v>1484</v>
      </c>
      <c r="J818" s="112">
        <f>INDEX('I-Baremo_Depósitos_Lapesa'!$C:$C,MATCH($E818,'I-Baremo_Depósitos_Lapesa'!$B:$B,0),1)</f>
        <v>17932</v>
      </c>
      <c r="K818" s="78">
        <f t="shared" si="135"/>
        <v>25617.142857142859</v>
      </c>
      <c r="L818" s="122">
        <f>INDEX('I-Baremo_VA_Lapesa'!$D$5:$K$66,MATCH($E818,'I-Baremo_VA_Lapesa'!$C$5:$C$66,0),MATCH($G818,'I-Baremo_VA_Lapesa'!$D$4:$K$4,0))</f>
        <v>25574</v>
      </c>
      <c r="M818" s="123">
        <f t="shared" si="136"/>
        <v>36534.285714285717</v>
      </c>
      <c r="N818" s="113" cm="1">
        <f t="array" ref="N818">IF(AND($H818&lt;=4800,$I818&lt;=560),0,SUMPRODUCT(--($I818&gt;'I-Baremo_Regulación_Lapesa'!$B$4:$B$8),--($I818&lt;='I-Baremo_Regulación_Lapesa'!$C$4:$C$8),'I-Baremo_Regulación_Lapesa'!$D$4:$D$8))</f>
        <v>1650</v>
      </c>
      <c r="O818" s="78">
        <f t="shared" si="137"/>
        <v>2357.1428571428573</v>
      </c>
      <c r="P818" s="112">
        <f t="shared" si="138"/>
        <v>45156</v>
      </c>
      <c r="Q818" s="74">
        <f t="shared" si="139"/>
        <v>64508.571428571435</v>
      </c>
      <c r="R818" s="113">
        <f>INDEX('I-Baremo_Legalización'!$D$4:$D$100,MATCH($E818,'I-Baremo_Legalización'!$C$4:$C$100,0),1)</f>
        <v>2038.3500000000001</v>
      </c>
      <c r="S818" s="113" cm="1">
        <f t="array" ref="S818">+INDEX('I-Baremo_Acuerdo_Marco'!$F$2:$F$221,MATCH($C818&amp;$E818&amp;$G818,'I-Baremo_Acuerdo_Marco'!$C$2:$C$221&amp;'I-Baremo_Acuerdo_Marco'!$D$2:$D$221&amp;'I-Baremo_Acuerdo_Marco'!$E$2:$E$221,0))</f>
        <v>25879.710999999999</v>
      </c>
      <c r="T818" s="112">
        <f t="shared" si="144"/>
        <v>73074.061000000002</v>
      </c>
      <c r="U818" s="116">
        <f t="shared" si="140"/>
        <v>92426.632428571436</v>
      </c>
      <c r="V818" s="74" t="str">
        <f t="shared" si="141"/>
        <v>AéreoD1484</v>
      </c>
      <c r="W818" s="148">
        <f>+IF(AND($C818='C-Aux_CA'!$C$7,$D818='C-Aux_CA'!$C$5,$I818&gt;='C-Aux_CA'!$C$14,$H818&gt;='C-Aux_CA'!$C$15),1,0)</f>
        <v>1</v>
      </c>
      <c r="X818" s="148">
        <f t="shared" si="142"/>
        <v>1</v>
      </c>
      <c r="Y818" s="151" cm="1">
        <f t="array" ref="Y818">IF(W818=0,0,SUMPRODUCT(--($T818&gt;='C-BaremoVectorial'!$T$4:$T$1101),--(1=$W$4:$W$1101)))</f>
        <v>68</v>
      </c>
      <c r="Z818" s="151">
        <f t="shared" si="143"/>
        <v>1</v>
      </c>
      <c r="AA818" s="151" cm="1">
        <f t="array" ref="AA818">IF($W818=0,0,SUMPRODUCT(--(1=$W$4:$W$1101),--($U818&gt;='C-BaremoVectorial'!$U$4:$U$1101)))</f>
        <v>67</v>
      </c>
      <c r="AB818" s="21"/>
      <c r="AC818" s="21"/>
      <c r="AD818" s="21"/>
    </row>
    <row r="819" spans="1:30" ht="14.5" x14ac:dyDescent="0.35">
      <c r="A819" s="73">
        <f t="shared" si="145"/>
        <v>158</v>
      </c>
      <c r="B819" s="79" t="s">
        <v>8269</v>
      </c>
      <c r="C819" s="79" t="s">
        <v>8244</v>
      </c>
      <c r="D819" s="79" t="s">
        <v>16</v>
      </c>
      <c r="E819" s="79" t="s">
        <v>33</v>
      </c>
      <c r="F819" s="183">
        <v>1</v>
      </c>
      <c r="G819" s="79" t="s">
        <v>8298</v>
      </c>
      <c r="H819" s="78">
        <v>24000</v>
      </c>
      <c r="I819" s="74" cm="1">
        <f t="array" ref="I819">+INDEX('I-Gasificación'!$G$5:$G$1100,MATCH($C819&amp;$D819&amp;$E819&amp;$G819,'I-Gasificación'!$C$5:$C$1100&amp;'I-Gasificación'!$D$5:$D$1100&amp;'I-Gasificación'!$E$5:$E$1100&amp;'I-Gasificación'!$F$5:$F$1100,0))</f>
        <v>1470</v>
      </c>
      <c r="J819" s="112">
        <f>INDEX('I-Baremo_Depósitos_Lapesa'!$C:$C,MATCH($E819,'I-Baremo_Depósitos_Lapesa'!$B:$B,0),1)</f>
        <v>20449</v>
      </c>
      <c r="K819" s="78">
        <f t="shared" si="135"/>
        <v>29212.857142857145</v>
      </c>
      <c r="L819" s="122">
        <f>INDEX('I-Baremo_VA_Lapesa'!$D$5:$K$66,MATCH($E819,'I-Baremo_VA_Lapesa'!$C$5:$C$66,0),MATCH($G819,'I-Baremo_VA_Lapesa'!$D$4:$K$4,0))</f>
        <v>25574</v>
      </c>
      <c r="M819" s="123">
        <f t="shared" si="136"/>
        <v>36534.285714285717</v>
      </c>
      <c r="N819" s="113" cm="1">
        <f t="array" ref="N819">IF(AND($H819&lt;=4800,$I819&lt;=560),0,SUMPRODUCT(--($I819&gt;'I-Baremo_Regulación_Lapesa'!$B$4:$B$8),--($I819&lt;='I-Baremo_Regulación_Lapesa'!$C$4:$C$8),'I-Baremo_Regulación_Lapesa'!$D$4:$D$8))</f>
        <v>1650</v>
      </c>
      <c r="O819" s="78">
        <f t="shared" si="137"/>
        <v>2357.1428571428573</v>
      </c>
      <c r="P819" s="112">
        <f t="shared" si="138"/>
        <v>47673</v>
      </c>
      <c r="Q819" s="74">
        <f t="shared" si="139"/>
        <v>68104.285714285725</v>
      </c>
      <c r="R819" s="113">
        <f>INDEX('I-Baremo_Legalización'!$D$4:$D$100,MATCH($E819,'I-Baremo_Legalización'!$C$4:$C$100,0),1)</f>
        <v>2038.3500000000001</v>
      </c>
      <c r="S819" s="113" cm="1">
        <f t="array" ref="S819">+INDEX('I-Baremo_Acuerdo_Marco'!$F$2:$F$221,MATCH($C819&amp;$E819&amp;$G819,'I-Baremo_Acuerdo_Marco'!$C$2:$C$221&amp;'I-Baremo_Acuerdo_Marco'!$D$2:$D$221&amp;'I-Baremo_Acuerdo_Marco'!$E$2:$E$221,0))</f>
        <v>26066.710999999999</v>
      </c>
      <c r="T819" s="112">
        <f t="shared" si="144"/>
        <v>75778.061000000002</v>
      </c>
      <c r="U819" s="116">
        <f t="shared" si="140"/>
        <v>96209.346714285726</v>
      </c>
      <c r="V819" s="74" t="str">
        <f t="shared" si="141"/>
        <v>AéreoD1470</v>
      </c>
      <c r="W819" s="148">
        <f>+IF(AND($C819='C-Aux_CA'!$C$7,$D819='C-Aux_CA'!$C$5,$I819&gt;='C-Aux_CA'!$C$14,$H819&gt;='C-Aux_CA'!$C$15),1,0)</f>
        <v>1</v>
      </c>
      <c r="X819" s="148">
        <f t="shared" si="142"/>
        <v>1</v>
      </c>
      <c r="Y819" s="151" cm="1">
        <f t="array" ref="Y819">IF(W819=0,0,SUMPRODUCT(--($T819&gt;='C-BaremoVectorial'!$T$4:$T$1101),--(1=$W$4:$W$1101)))</f>
        <v>74</v>
      </c>
      <c r="Z819" s="151">
        <f t="shared" si="143"/>
        <v>3</v>
      </c>
      <c r="AA819" s="151" cm="1">
        <f t="array" ref="AA819">IF($W819=0,0,SUMPRODUCT(--(1=$W$4:$W$1101),--($U819&gt;='C-BaremoVectorial'!$U$4:$U$1101)))</f>
        <v>71</v>
      </c>
      <c r="AB819" s="21"/>
      <c r="AC819" s="21"/>
      <c r="AD819" s="21"/>
    </row>
    <row r="820" spans="1:30" ht="14.5" x14ac:dyDescent="0.35">
      <c r="A820" s="73">
        <f t="shared" si="145"/>
        <v>159</v>
      </c>
      <c r="B820" s="79" t="s">
        <v>8269</v>
      </c>
      <c r="C820" s="79" t="s">
        <v>8244</v>
      </c>
      <c r="D820" s="79" t="s">
        <v>16</v>
      </c>
      <c r="E820" s="79" t="s">
        <v>34</v>
      </c>
      <c r="F820" s="183">
        <v>1</v>
      </c>
      <c r="G820" s="79" t="s">
        <v>8298</v>
      </c>
      <c r="H820" s="78">
        <v>29000</v>
      </c>
      <c r="I820" s="74" cm="1">
        <f t="array" ref="I820">+INDEX('I-Gasificación'!$G$5:$G$1100,MATCH($C820&amp;$D820&amp;$E820&amp;$G820,'I-Gasificación'!$C$5:$C$1100&amp;'I-Gasificación'!$D$5:$D$1100&amp;'I-Gasificación'!$E$5:$E$1100&amp;'I-Gasificación'!$F$5:$F$1100,0))</f>
        <v>1568</v>
      </c>
      <c r="J820" s="112">
        <f>INDEX('I-Baremo_Depósitos_Lapesa'!$C:$C,MATCH($E820,'I-Baremo_Depósitos_Lapesa'!$B:$B,0),1)</f>
        <v>22724</v>
      </c>
      <c r="K820" s="78">
        <f t="shared" si="135"/>
        <v>32462.857142857145</v>
      </c>
      <c r="L820" s="122">
        <f>INDEX('I-Baremo_VA_Lapesa'!$D$5:$K$66,MATCH($E820,'I-Baremo_VA_Lapesa'!$C$5:$C$66,0),MATCH($G820,'I-Baremo_VA_Lapesa'!$D$4:$K$4,0))</f>
        <v>25574</v>
      </c>
      <c r="M820" s="123">
        <f t="shared" si="136"/>
        <v>36534.285714285717</v>
      </c>
      <c r="N820" s="113" cm="1">
        <f t="array" ref="N820">IF(AND($H820&lt;=4800,$I820&lt;=560),0,SUMPRODUCT(--($I820&gt;'I-Baremo_Regulación_Lapesa'!$B$4:$B$8),--($I820&lt;='I-Baremo_Regulación_Lapesa'!$C$4:$C$8),'I-Baremo_Regulación_Lapesa'!$D$4:$D$8))</f>
        <v>1650</v>
      </c>
      <c r="O820" s="78">
        <f t="shared" si="137"/>
        <v>2357.1428571428573</v>
      </c>
      <c r="P820" s="112">
        <f t="shared" si="138"/>
        <v>49948</v>
      </c>
      <c r="Q820" s="74">
        <f t="shared" si="139"/>
        <v>71354.285714285725</v>
      </c>
      <c r="R820" s="113">
        <f>INDEX('I-Baremo_Legalización'!$D$4:$D$100,MATCH($E820,'I-Baremo_Legalización'!$C$4:$C$100,0),1)</f>
        <v>2038.3500000000001</v>
      </c>
      <c r="S820" s="113" cm="1">
        <f t="array" ref="S820">+INDEX('I-Baremo_Acuerdo_Marco'!$F$2:$F$221,MATCH($C820&amp;$E820&amp;$G820,'I-Baremo_Acuerdo_Marco'!$C$2:$C$221&amp;'I-Baremo_Acuerdo_Marco'!$D$2:$D$221&amp;'I-Baremo_Acuerdo_Marco'!$E$2:$E$221,0))</f>
        <v>26752.010999999999</v>
      </c>
      <c r="T820" s="112">
        <f t="shared" si="144"/>
        <v>78738.361000000004</v>
      </c>
      <c r="U820" s="116">
        <f t="shared" si="140"/>
        <v>100144.64671428573</v>
      </c>
      <c r="V820" s="74" t="str">
        <f t="shared" si="141"/>
        <v>AéreoD1568</v>
      </c>
      <c r="W820" s="148">
        <f>+IF(AND($C820='C-Aux_CA'!$C$7,$D820='C-Aux_CA'!$C$5,$I820&gt;='C-Aux_CA'!$C$14,$H820&gt;='C-Aux_CA'!$C$15),1,0)</f>
        <v>1</v>
      </c>
      <c r="X820" s="148">
        <f t="shared" si="142"/>
        <v>1</v>
      </c>
      <c r="Y820" s="151" cm="1">
        <f t="array" ref="Y820">IF(W820=0,0,SUMPRODUCT(--($T820&gt;='C-BaremoVectorial'!$T$4:$T$1101),--(1=$W$4:$W$1101)))</f>
        <v>79</v>
      </c>
      <c r="Z820" s="151">
        <f t="shared" si="143"/>
        <v>2</v>
      </c>
      <c r="AA820" s="151" cm="1">
        <f t="array" ref="AA820">IF($W820=0,0,SUMPRODUCT(--(1=$W$4:$W$1101),--($U820&gt;='C-BaremoVectorial'!$U$4:$U$1101)))</f>
        <v>77</v>
      </c>
      <c r="AB820" s="21"/>
      <c r="AC820" s="21"/>
      <c r="AD820" s="21"/>
    </row>
    <row r="821" spans="1:30" ht="14.5" x14ac:dyDescent="0.35">
      <c r="A821" s="73">
        <f t="shared" si="145"/>
        <v>160</v>
      </c>
      <c r="B821" s="79" t="s">
        <v>8269</v>
      </c>
      <c r="C821" s="79" t="s">
        <v>8244</v>
      </c>
      <c r="D821" s="79" t="s">
        <v>16</v>
      </c>
      <c r="E821" s="79" t="s">
        <v>35</v>
      </c>
      <c r="F821" s="183">
        <v>1</v>
      </c>
      <c r="G821" s="79" t="s">
        <v>8298</v>
      </c>
      <c r="H821" s="78">
        <v>34000</v>
      </c>
      <c r="I821" s="74" cm="1">
        <f t="array" ref="I821">+INDEX('I-Gasificación'!$G$5:$G$1100,MATCH($C821&amp;$D821&amp;$E821&amp;$G821,'I-Gasificación'!$C$5:$C$1100&amp;'I-Gasificación'!$D$5:$D$1100&amp;'I-Gasificación'!$E$5:$E$1100&amp;'I-Gasificación'!$F$5:$F$1100,0))</f>
        <v>1666</v>
      </c>
      <c r="J821" s="112">
        <f>INDEX('I-Baremo_Depósitos_Lapesa'!$C:$C,MATCH($E821,'I-Baremo_Depósitos_Lapesa'!$B:$B,0),1)</f>
        <v>25239</v>
      </c>
      <c r="K821" s="78">
        <f t="shared" si="135"/>
        <v>36055.71428571429</v>
      </c>
      <c r="L821" s="122">
        <f>INDEX('I-Baremo_VA_Lapesa'!$D$5:$K$66,MATCH($E821,'I-Baremo_VA_Lapesa'!$C$5:$C$66,0),MATCH($G821,'I-Baremo_VA_Lapesa'!$D$4:$K$4,0))</f>
        <v>25574</v>
      </c>
      <c r="M821" s="123">
        <f t="shared" si="136"/>
        <v>36534.285714285717</v>
      </c>
      <c r="N821" s="113" cm="1">
        <f t="array" ref="N821">IF(AND($H821&lt;=4800,$I821&lt;=560),0,SUMPRODUCT(--($I821&gt;'I-Baremo_Regulación_Lapesa'!$B$4:$B$8),--($I821&lt;='I-Baremo_Regulación_Lapesa'!$C$4:$C$8),'I-Baremo_Regulación_Lapesa'!$D$4:$D$8))</f>
        <v>1650</v>
      </c>
      <c r="O821" s="78">
        <f t="shared" si="137"/>
        <v>2357.1428571428573</v>
      </c>
      <c r="P821" s="112">
        <f t="shared" si="138"/>
        <v>52463</v>
      </c>
      <c r="Q821" s="74">
        <f t="shared" si="139"/>
        <v>74947.142857142855</v>
      </c>
      <c r="R821" s="113">
        <f>INDEX('I-Baremo_Legalización'!$D$4:$D$100,MATCH($E821,'I-Baremo_Legalización'!$C$4:$C$100,0),1)</f>
        <v>2038.3500000000001</v>
      </c>
      <c r="S821" s="113" cm="1">
        <f t="array" ref="S821">+INDEX('I-Baremo_Acuerdo_Marco'!$F$2:$F$221,MATCH($C821&amp;$E821&amp;$G821,'I-Baremo_Acuerdo_Marco'!$C$2:$C$221&amp;'I-Baremo_Acuerdo_Marco'!$D$2:$D$221&amp;'I-Baremo_Acuerdo_Marco'!$E$2:$E$221,0))</f>
        <v>25172.411</v>
      </c>
      <c r="T821" s="112">
        <f t="shared" si="144"/>
        <v>79673.760999999999</v>
      </c>
      <c r="U821" s="116">
        <f t="shared" si="140"/>
        <v>102157.90385714287</v>
      </c>
      <c r="V821" s="74" t="str">
        <f t="shared" si="141"/>
        <v>AéreoD1666</v>
      </c>
      <c r="W821" s="148">
        <f>+IF(AND($C821='C-Aux_CA'!$C$7,$D821='C-Aux_CA'!$C$5,$I821&gt;='C-Aux_CA'!$C$14,$H821&gt;='C-Aux_CA'!$C$15),1,0)</f>
        <v>1</v>
      </c>
      <c r="X821" s="148">
        <f t="shared" si="142"/>
        <v>1</v>
      </c>
      <c r="Y821" s="151" cm="1">
        <f t="array" ref="Y821">IF(W821=0,0,SUMPRODUCT(--($T821&gt;='C-BaremoVectorial'!$T$4:$T$1101),--(1=$W$4:$W$1101)))</f>
        <v>80</v>
      </c>
      <c r="Z821" s="151">
        <f t="shared" si="143"/>
        <v>0</v>
      </c>
      <c r="AA821" s="151" cm="1">
        <f t="array" ref="AA821">IF($W821=0,0,SUMPRODUCT(--(1=$W$4:$W$1101),--($U821&gt;='C-BaremoVectorial'!$U$4:$U$1101)))</f>
        <v>80</v>
      </c>
      <c r="AB821" s="21"/>
      <c r="AC821" s="21"/>
      <c r="AD821" s="21"/>
    </row>
    <row r="822" spans="1:30" ht="14.5" x14ac:dyDescent="0.35">
      <c r="A822" s="73">
        <f t="shared" si="145"/>
        <v>161</v>
      </c>
      <c r="B822" s="79" t="s">
        <v>8269</v>
      </c>
      <c r="C822" s="79" t="s">
        <v>8244</v>
      </c>
      <c r="D822" s="79" t="s">
        <v>16</v>
      </c>
      <c r="E822" s="79" t="s">
        <v>36</v>
      </c>
      <c r="F822" s="183">
        <v>1</v>
      </c>
      <c r="G822" s="79" t="s">
        <v>8298</v>
      </c>
      <c r="H822" s="78">
        <v>33000</v>
      </c>
      <c r="I822" s="74" cm="1">
        <f t="array" ref="I822">+INDEX('I-Gasificación'!$G$5:$G$1100,MATCH($C822&amp;$D822&amp;$E822&amp;$G822,'I-Gasificación'!$C$5:$C$1100&amp;'I-Gasificación'!$D$5:$D$1100&amp;'I-Gasificación'!$E$5:$E$1100&amp;'I-Gasificación'!$F$5:$F$1100,0))</f>
        <v>1526</v>
      </c>
      <c r="J822" s="112">
        <f>INDEX('I-Baremo_Depósitos_Lapesa'!$C:$C,MATCH($E822,'I-Baremo_Depósitos_Lapesa'!$B:$B,0),1)</f>
        <v>33708</v>
      </c>
      <c r="K822" s="78">
        <f t="shared" si="135"/>
        <v>48154.285714285717</v>
      </c>
      <c r="L822" s="122">
        <f>INDEX('I-Baremo_VA_Lapesa'!$D$5:$K$66,MATCH($E822,'I-Baremo_VA_Lapesa'!$C$5:$C$66,0),MATCH($G822,'I-Baremo_VA_Lapesa'!$D$4:$K$4,0))</f>
        <v>25574</v>
      </c>
      <c r="M822" s="123">
        <f t="shared" si="136"/>
        <v>36534.285714285717</v>
      </c>
      <c r="N822" s="113" cm="1">
        <f t="array" ref="N822">IF(AND($H822&lt;=4800,$I822&lt;=560),0,SUMPRODUCT(--($I822&gt;'I-Baremo_Regulación_Lapesa'!$B$4:$B$8),--($I822&lt;='I-Baremo_Regulación_Lapesa'!$C$4:$C$8),'I-Baremo_Regulación_Lapesa'!$D$4:$D$8))</f>
        <v>1650</v>
      </c>
      <c r="O822" s="78">
        <f t="shared" si="137"/>
        <v>2357.1428571428573</v>
      </c>
      <c r="P822" s="112">
        <f t="shared" si="138"/>
        <v>60932</v>
      </c>
      <c r="Q822" s="74">
        <f t="shared" si="139"/>
        <v>87045.71428571429</v>
      </c>
      <c r="R822" s="113">
        <f>INDEX('I-Baremo_Legalización'!$D$4:$D$100,MATCH($E822,'I-Baremo_Legalización'!$C$4:$C$100,0),1)</f>
        <v>2038.3500000000001</v>
      </c>
      <c r="S822" s="113" cm="1">
        <f t="array" ref="S822">+INDEX('I-Baremo_Acuerdo_Marco'!$F$2:$F$221,MATCH($C822&amp;$E822&amp;$G822,'I-Baremo_Acuerdo_Marco'!$C$2:$C$221&amp;'I-Baremo_Acuerdo_Marco'!$D$2:$D$221&amp;'I-Baremo_Acuerdo_Marco'!$E$2:$E$221,0))</f>
        <v>26969.811000000002</v>
      </c>
      <c r="T822" s="112">
        <f t="shared" si="144"/>
        <v>89940.160999999993</v>
      </c>
      <c r="U822" s="116">
        <f t="shared" si="140"/>
        <v>116053.8752857143</v>
      </c>
      <c r="V822" s="74" t="str">
        <f t="shared" si="141"/>
        <v>AéreoD1526</v>
      </c>
      <c r="W822" s="148">
        <f>+IF(AND($C822='C-Aux_CA'!$C$7,$D822='C-Aux_CA'!$C$5,$I822&gt;='C-Aux_CA'!$C$14,$H822&gt;='C-Aux_CA'!$C$15),1,0)</f>
        <v>1</v>
      </c>
      <c r="X822" s="148">
        <f t="shared" si="142"/>
        <v>1</v>
      </c>
      <c r="Y822" s="151" cm="1">
        <f t="array" ref="Y822">IF(W822=0,0,SUMPRODUCT(--($T822&gt;='C-BaremoVectorial'!$T$4:$T$1101),--(1=$W$4:$W$1101)))</f>
        <v>105</v>
      </c>
      <c r="Z822" s="151">
        <f t="shared" si="143"/>
        <v>3</v>
      </c>
      <c r="AA822" s="151" cm="1">
        <f t="array" ref="AA822">IF($W822=0,0,SUMPRODUCT(--(1=$W$4:$W$1101),--($U822&gt;='C-BaremoVectorial'!$U$4:$U$1101)))</f>
        <v>102</v>
      </c>
      <c r="AB822" s="21"/>
      <c r="AC822" s="21"/>
      <c r="AD822" s="21"/>
    </row>
    <row r="823" spans="1:30" ht="14.5" x14ac:dyDescent="0.35">
      <c r="A823" s="73">
        <f t="shared" si="145"/>
        <v>162</v>
      </c>
      <c r="B823" s="79" t="s">
        <v>8269</v>
      </c>
      <c r="C823" s="79" t="s">
        <v>8244</v>
      </c>
      <c r="D823" s="79" t="s">
        <v>16</v>
      </c>
      <c r="E823" s="79" t="s">
        <v>37</v>
      </c>
      <c r="F823" s="183">
        <v>1</v>
      </c>
      <c r="G823" s="79" t="s">
        <v>8298</v>
      </c>
      <c r="H823" s="78">
        <v>50000</v>
      </c>
      <c r="I823" s="74" cm="1">
        <f t="array" ref="I823">+INDEX('I-Gasificación'!$G$5:$G$1100,MATCH($C823&amp;$D823&amp;$E823&amp;$G823,'I-Gasificación'!$C$5:$C$1100&amp;'I-Gasificación'!$D$5:$D$1100&amp;'I-Gasificación'!$E$5:$E$1100&amp;'I-Gasificación'!$F$5:$F$1100,0))</f>
        <v>1806</v>
      </c>
      <c r="J823" s="112">
        <f>INDEX('I-Baremo_Depósitos_Lapesa'!$C:$C,MATCH($E823,'I-Baremo_Depósitos_Lapesa'!$B:$B,0),1)</f>
        <v>44444</v>
      </c>
      <c r="K823" s="78">
        <f t="shared" si="135"/>
        <v>63491.428571428572</v>
      </c>
      <c r="L823" s="122">
        <f>INDEX('I-Baremo_VA_Lapesa'!$D$5:$K$66,MATCH($E823,'I-Baremo_VA_Lapesa'!$C$5:$C$66,0),MATCH($G823,'I-Baremo_VA_Lapesa'!$D$4:$K$4,0))</f>
        <v>25574</v>
      </c>
      <c r="M823" s="123">
        <f t="shared" si="136"/>
        <v>36534.285714285717</v>
      </c>
      <c r="N823" s="113" cm="1">
        <f t="array" ref="N823">IF(AND($H823&lt;=4800,$I823&lt;=560),0,SUMPRODUCT(--($I823&gt;'I-Baremo_Regulación_Lapesa'!$B$4:$B$8),--($I823&lt;='I-Baremo_Regulación_Lapesa'!$C$4:$C$8),'I-Baremo_Regulación_Lapesa'!$D$4:$D$8))</f>
        <v>1650</v>
      </c>
      <c r="O823" s="78">
        <f t="shared" si="137"/>
        <v>2357.1428571428573</v>
      </c>
      <c r="P823" s="112">
        <f t="shared" si="138"/>
        <v>71668</v>
      </c>
      <c r="Q823" s="74">
        <f t="shared" si="139"/>
        <v>102382.85714285714</v>
      </c>
      <c r="R823" s="113">
        <f>INDEX('I-Baremo_Legalización'!$D$4:$D$100,MATCH($E823,'I-Baremo_Legalización'!$C$4:$C$100,0),1)</f>
        <v>2038.3500000000001</v>
      </c>
      <c r="S823" s="113" cm="1">
        <f t="array" ref="S823">+INDEX('I-Baremo_Acuerdo_Marco'!$F$2:$F$221,MATCH($C823&amp;$E823&amp;$G823,'I-Baremo_Acuerdo_Marco'!$C$2:$C$221&amp;'I-Baremo_Acuerdo_Marco'!$D$2:$D$221&amp;'I-Baremo_Acuerdo_Marco'!$E$2:$E$221,0))</f>
        <v>27986.210999999999</v>
      </c>
      <c r="T823" s="112">
        <f t="shared" si="144"/>
        <v>101692.561</v>
      </c>
      <c r="U823" s="116">
        <f t="shared" si="140"/>
        <v>132407.41814285715</v>
      </c>
      <c r="V823" s="74" t="str">
        <f t="shared" si="141"/>
        <v>AéreoD1806</v>
      </c>
      <c r="W823" s="148">
        <f>+IF(AND($C823='C-Aux_CA'!$C$7,$D823='C-Aux_CA'!$C$5,$I823&gt;='C-Aux_CA'!$C$14,$H823&gt;='C-Aux_CA'!$C$15),1,0)</f>
        <v>1</v>
      </c>
      <c r="X823" s="148">
        <f t="shared" si="142"/>
        <v>1</v>
      </c>
      <c r="Y823" s="151" cm="1">
        <f t="array" ref="Y823">IF(W823=0,0,SUMPRODUCT(--($T823&gt;='C-BaremoVectorial'!$T$4:$T$1101),--(1=$W$4:$W$1101)))</f>
        <v>124</v>
      </c>
      <c r="Z823" s="151">
        <f t="shared" si="143"/>
        <v>0</v>
      </c>
      <c r="AA823" s="151" cm="1">
        <f t="array" ref="AA823">IF($W823=0,0,SUMPRODUCT(--(1=$W$4:$W$1101),--($U823&gt;='C-BaremoVectorial'!$U$4:$U$1101)))</f>
        <v>124</v>
      </c>
      <c r="AB823" s="21"/>
      <c r="AC823" s="21"/>
      <c r="AD823" s="21"/>
    </row>
    <row r="824" spans="1:30" ht="14.5" x14ac:dyDescent="0.35">
      <c r="A824" s="73">
        <f t="shared" si="145"/>
        <v>163</v>
      </c>
      <c r="B824" s="79" t="s">
        <v>8269</v>
      </c>
      <c r="C824" s="79" t="s">
        <v>8244</v>
      </c>
      <c r="D824" s="79" t="s">
        <v>16</v>
      </c>
      <c r="E824" s="79" t="s">
        <v>38</v>
      </c>
      <c r="F824" s="183">
        <v>1</v>
      </c>
      <c r="G824" s="79" t="s">
        <v>8298</v>
      </c>
      <c r="H824" s="78">
        <v>59000</v>
      </c>
      <c r="I824" s="74" cm="1">
        <f t="array" ref="I824">+INDEX('I-Gasificación'!$G$5:$G$1100,MATCH($C824&amp;$D824&amp;$E824&amp;$G824,'I-Gasificación'!$C$5:$C$1100&amp;'I-Gasificación'!$D$5:$D$1100&amp;'I-Gasificación'!$E$5:$E$1100&amp;'I-Gasificación'!$F$5:$F$1100,0))</f>
        <v>1974</v>
      </c>
      <c r="J824" s="112">
        <f>INDEX('I-Baremo_Depósitos_Lapesa'!$C:$C,MATCH($E824,'I-Baremo_Depósitos_Lapesa'!$B:$B,0),1)</f>
        <v>54246</v>
      </c>
      <c r="K824" s="78">
        <f t="shared" si="135"/>
        <v>77494.285714285725</v>
      </c>
      <c r="L824" s="122">
        <f>INDEX('I-Baremo_VA_Lapesa'!$D$5:$K$66,MATCH($E824,'I-Baremo_VA_Lapesa'!$C$5:$C$66,0),MATCH($G824,'I-Baremo_VA_Lapesa'!$D$4:$K$4,0))</f>
        <v>25574</v>
      </c>
      <c r="M824" s="123">
        <f t="shared" si="136"/>
        <v>36534.285714285717</v>
      </c>
      <c r="N824" s="113" cm="1">
        <f t="array" ref="N824">IF(AND($H824&lt;=4800,$I824&lt;=560),0,SUMPRODUCT(--($I824&gt;'I-Baremo_Regulación_Lapesa'!$B$4:$B$8),--($I824&lt;='I-Baremo_Regulación_Lapesa'!$C$4:$C$8),'I-Baremo_Regulación_Lapesa'!$D$4:$D$8))</f>
        <v>1650</v>
      </c>
      <c r="O824" s="78">
        <f t="shared" si="137"/>
        <v>2357.1428571428573</v>
      </c>
      <c r="P824" s="112">
        <f t="shared" si="138"/>
        <v>81470</v>
      </c>
      <c r="Q824" s="74">
        <f t="shared" si="139"/>
        <v>116385.7142857143</v>
      </c>
      <c r="R824" s="113">
        <f>INDEX('I-Baremo_Legalización'!$D$4:$D$100,MATCH($E824,'I-Baremo_Legalización'!$C$4:$C$100,0),1)</f>
        <v>2038.3500000000001</v>
      </c>
      <c r="S824" s="113" cm="1">
        <f t="array" ref="S824">+INDEX('I-Baremo_Acuerdo_Marco'!$F$2:$F$221,MATCH($C824&amp;$E824&amp;$G824,'I-Baremo_Acuerdo_Marco'!$C$2:$C$221&amp;'I-Baremo_Acuerdo_Marco'!$D$2:$D$221&amp;'I-Baremo_Acuerdo_Marco'!$E$2:$E$221,0))</f>
        <v>29975.011000000002</v>
      </c>
      <c r="T824" s="112">
        <f t="shared" si="144"/>
        <v>113483.361</v>
      </c>
      <c r="U824" s="116">
        <f t="shared" si="140"/>
        <v>148399.07528571432</v>
      </c>
      <c r="V824" s="74" t="str">
        <f t="shared" si="141"/>
        <v>AéreoD1974</v>
      </c>
      <c r="W824" s="148">
        <f>+IF(AND($C824='C-Aux_CA'!$C$7,$D824='C-Aux_CA'!$C$5,$I824&gt;='C-Aux_CA'!$C$14,$H824&gt;='C-Aux_CA'!$C$15),1,0)</f>
        <v>1</v>
      </c>
      <c r="X824" s="148">
        <f t="shared" si="142"/>
        <v>1</v>
      </c>
      <c r="Y824" s="151" cm="1">
        <f t="array" ref="Y824">IF(W824=0,0,SUMPRODUCT(--($T824&gt;='C-BaremoVectorial'!$T$4:$T$1101),--(1=$W$4:$W$1101)))</f>
        <v>139</v>
      </c>
      <c r="Z824" s="151">
        <f t="shared" si="143"/>
        <v>1</v>
      </c>
      <c r="AA824" s="151" cm="1">
        <f t="array" ref="AA824">IF($W824=0,0,SUMPRODUCT(--(1=$W$4:$W$1101),--($U824&gt;='C-BaremoVectorial'!$U$4:$U$1101)))</f>
        <v>138</v>
      </c>
      <c r="AB824" s="21"/>
      <c r="AC824" s="21"/>
      <c r="AD824" s="21"/>
    </row>
    <row r="825" spans="1:30" ht="14.5" x14ac:dyDescent="0.35">
      <c r="A825" s="73">
        <f t="shared" si="145"/>
        <v>164</v>
      </c>
      <c r="B825" s="79" t="s">
        <v>8269</v>
      </c>
      <c r="C825" s="79" t="s">
        <v>8244</v>
      </c>
      <c r="D825" s="79" t="s">
        <v>16</v>
      </c>
      <c r="E825" s="79" t="s">
        <v>39</v>
      </c>
      <c r="F825" s="183">
        <v>1</v>
      </c>
      <c r="G825" s="79" t="s">
        <v>8298</v>
      </c>
      <c r="H825" s="78">
        <v>50000</v>
      </c>
      <c r="I825" s="74" cm="1">
        <f t="array" ref="I825">+INDEX('I-Gasificación'!$G$5:$G$1100,MATCH($C825&amp;$D825&amp;$E825&amp;$G825,'I-Gasificación'!$C$5:$C$1100&amp;'I-Gasificación'!$D$5:$D$1100&amp;'I-Gasificación'!$E$5:$E$1100&amp;'I-Gasificación'!$F$5:$F$1100,0))</f>
        <v>1736</v>
      </c>
      <c r="J825" s="112">
        <f>INDEX('I-Baremo_Depósitos_Lapesa'!$C:$C,MATCH($E825,'I-Baremo_Depósitos_Lapesa'!$B:$B,0),1)</f>
        <v>45432</v>
      </c>
      <c r="K825" s="78">
        <f t="shared" si="135"/>
        <v>64902.857142857145</v>
      </c>
      <c r="L825" s="122">
        <f>INDEX('I-Baremo_VA_Lapesa'!$D$5:$K$66,MATCH($E825,'I-Baremo_VA_Lapesa'!$C$5:$C$66,0),MATCH($G825,'I-Baremo_VA_Lapesa'!$D$4:$K$4,0))</f>
        <v>25574</v>
      </c>
      <c r="M825" s="123">
        <f t="shared" si="136"/>
        <v>36534.285714285717</v>
      </c>
      <c r="N825" s="113" cm="1">
        <f t="array" ref="N825">IF(AND($H825&lt;=4800,$I825&lt;=560),0,SUMPRODUCT(--($I825&gt;'I-Baremo_Regulación_Lapesa'!$B$4:$B$8),--($I825&lt;='I-Baremo_Regulación_Lapesa'!$C$4:$C$8),'I-Baremo_Regulación_Lapesa'!$D$4:$D$8))</f>
        <v>1650</v>
      </c>
      <c r="O825" s="78">
        <f t="shared" si="137"/>
        <v>2357.1428571428573</v>
      </c>
      <c r="P825" s="112">
        <f t="shared" si="138"/>
        <v>72656</v>
      </c>
      <c r="Q825" s="74">
        <f t="shared" si="139"/>
        <v>103794.28571428572</v>
      </c>
      <c r="R825" s="113">
        <f>INDEX('I-Baremo_Legalización'!$D$4:$D$100,MATCH($E825,'I-Baremo_Legalización'!$C$4:$C$100,0),1)</f>
        <v>2038.3500000000001</v>
      </c>
      <c r="S825" s="113" cm="1">
        <f t="array" ref="S825">+INDEX('I-Baremo_Acuerdo_Marco'!$F$2:$F$221,MATCH($C825&amp;$E825&amp;$G825,'I-Baremo_Acuerdo_Marco'!$C$2:$C$221&amp;'I-Baremo_Acuerdo_Marco'!$D$2:$D$221&amp;'I-Baremo_Acuerdo_Marco'!$E$2:$E$221,0))</f>
        <v>29532.811000000002</v>
      </c>
      <c r="T825" s="112">
        <f t="shared" si="144"/>
        <v>104227.16100000001</v>
      </c>
      <c r="U825" s="116">
        <f t="shared" si="140"/>
        <v>135365.44671428573</v>
      </c>
      <c r="V825" s="74" t="str">
        <f t="shared" si="141"/>
        <v>AéreoD1736</v>
      </c>
      <c r="W825" s="148">
        <f>+IF(AND($C825='C-Aux_CA'!$C$7,$D825='C-Aux_CA'!$C$5,$I825&gt;='C-Aux_CA'!$C$14,$H825&gt;='C-Aux_CA'!$C$15),1,0)</f>
        <v>1</v>
      </c>
      <c r="X825" s="148">
        <f t="shared" si="142"/>
        <v>1</v>
      </c>
      <c r="Y825" s="151" cm="1">
        <f t="array" ref="Y825">IF(W825=0,0,SUMPRODUCT(--($T825&gt;='C-BaremoVectorial'!$T$4:$T$1101),--(1=$W$4:$W$1101)))</f>
        <v>128</v>
      </c>
      <c r="Z825" s="151">
        <f t="shared" si="143"/>
        <v>1</v>
      </c>
      <c r="AA825" s="151" cm="1">
        <f t="array" ref="AA825">IF($W825=0,0,SUMPRODUCT(--(1=$W$4:$W$1101),--($U825&gt;='C-BaremoVectorial'!$U$4:$U$1101)))</f>
        <v>127</v>
      </c>
      <c r="AB825" s="21"/>
      <c r="AC825" s="21"/>
      <c r="AD825" s="21"/>
    </row>
    <row r="826" spans="1:30" ht="14.5" x14ac:dyDescent="0.35">
      <c r="A826" s="73">
        <f t="shared" si="145"/>
        <v>165</v>
      </c>
      <c r="B826" s="79" t="s">
        <v>8269</v>
      </c>
      <c r="C826" s="79" t="s">
        <v>8244</v>
      </c>
      <c r="D826" s="79" t="s">
        <v>16</v>
      </c>
      <c r="E826" s="79" t="s">
        <v>40</v>
      </c>
      <c r="F826" s="183">
        <v>1</v>
      </c>
      <c r="G826" s="79" t="s">
        <v>8298</v>
      </c>
      <c r="H826" s="78">
        <v>69000</v>
      </c>
      <c r="I826" s="74" cm="1">
        <f t="array" ref="I826">+INDEX('I-Gasificación'!$G$5:$G$1100,MATCH($C826&amp;$D826&amp;$E826&amp;$G826,'I-Gasificación'!$C$5:$C$1100&amp;'I-Gasificación'!$D$5:$D$1100&amp;'I-Gasificación'!$E$5:$E$1100&amp;'I-Gasificación'!$F$5:$F$1100,0))</f>
        <v>2142</v>
      </c>
      <c r="J826" s="112">
        <f>INDEX('I-Baremo_Depósitos_Lapesa'!$C:$C,MATCH($E826,'I-Baremo_Depósitos_Lapesa'!$B:$B,0),1)</f>
        <v>67147</v>
      </c>
      <c r="K826" s="78">
        <f t="shared" si="135"/>
        <v>95924.285714285725</v>
      </c>
      <c r="L826" s="122">
        <f>INDEX('I-Baremo_VA_Lapesa'!$D$5:$K$66,MATCH($E826,'I-Baremo_VA_Lapesa'!$C$5:$C$66,0),MATCH($G826,'I-Baremo_VA_Lapesa'!$D$4:$K$4,0))</f>
        <v>25574</v>
      </c>
      <c r="M826" s="123">
        <f t="shared" si="136"/>
        <v>36534.285714285717</v>
      </c>
      <c r="N826" s="113" cm="1">
        <f t="array" ref="N826">IF(AND($H826&lt;=4800,$I826&lt;=560),0,SUMPRODUCT(--($I826&gt;'I-Baremo_Regulación_Lapesa'!$B$4:$B$8),--($I826&lt;='I-Baremo_Regulación_Lapesa'!$C$4:$C$8),'I-Baremo_Regulación_Lapesa'!$D$4:$D$8))</f>
        <v>1760</v>
      </c>
      <c r="O826" s="78">
        <f t="shared" si="137"/>
        <v>2514.2857142857142</v>
      </c>
      <c r="P826" s="112">
        <f t="shared" si="138"/>
        <v>94481</v>
      </c>
      <c r="Q826" s="74">
        <f t="shared" si="139"/>
        <v>134972.85714285716</v>
      </c>
      <c r="R826" s="113">
        <f>INDEX('I-Baremo_Legalización'!$D$4:$D$100,MATCH($E826,'I-Baremo_Legalización'!$C$4:$C$100,0),1)</f>
        <v>3215.3500000000004</v>
      </c>
      <c r="S826" s="113" cm="1">
        <f t="array" ref="S826">+INDEX('I-Baremo_Acuerdo_Marco'!$F$2:$F$221,MATCH($C826&amp;$E826&amp;$G826,'I-Baremo_Acuerdo_Marco'!$C$2:$C$221&amp;'I-Baremo_Acuerdo_Marco'!$D$2:$D$221&amp;'I-Baremo_Acuerdo_Marco'!$E$2:$E$221,0))</f>
        <v>29975.011000000002</v>
      </c>
      <c r="T826" s="112">
        <f t="shared" si="144"/>
        <v>127671.361</v>
      </c>
      <c r="U826" s="116">
        <f t="shared" si="140"/>
        <v>168163.21814285716</v>
      </c>
      <c r="V826" s="74" t="str">
        <f t="shared" si="141"/>
        <v>AéreoD2142</v>
      </c>
      <c r="W826" s="148">
        <f>+IF(AND($C826='C-Aux_CA'!$C$7,$D826='C-Aux_CA'!$C$5,$I826&gt;='C-Aux_CA'!$C$14,$H826&gt;='C-Aux_CA'!$C$15),1,0)</f>
        <v>1</v>
      </c>
      <c r="X826" s="148">
        <f t="shared" si="142"/>
        <v>1</v>
      </c>
      <c r="Y826" s="151" cm="1">
        <f t="array" ref="Y826">IF(W826=0,0,SUMPRODUCT(--($T826&gt;='C-BaremoVectorial'!$T$4:$T$1101),--(1=$W$4:$W$1101)))</f>
        <v>153</v>
      </c>
      <c r="Z826" s="151">
        <f t="shared" si="143"/>
        <v>1</v>
      </c>
      <c r="AA826" s="151" cm="1">
        <f t="array" ref="AA826">IF($W826=0,0,SUMPRODUCT(--(1=$W$4:$W$1101),--($U826&gt;='C-BaremoVectorial'!$U$4:$U$1101)))</f>
        <v>152</v>
      </c>
      <c r="AB826" s="21"/>
      <c r="AC826" s="21"/>
      <c r="AD826" s="21"/>
    </row>
    <row r="827" spans="1:30" ht="14.5" x14ac:dyDescent="0.35">
      <c r="A827" s="73">
        <f t="shared" si="145"/>
        <v>166</v>
      </c>
      <c r="B827" s="79" t="s">
        <v>8270</v>
      </c>
      <c r="C827" s="79" t="s">
        <v>8244</v>
      </c>
      <c r="D827" s="79" t="s">
        <v>16</v>
      </c>
      <c r="E827" s="79" t="s">
        <v>29</v>
      </c>
      <c r="F827" s="183">
        <v>1</v>
      </c>
      <c r="G827" s="79" t="s">
        <v>8299</v>
      </c>
      <c r="H827" s="78">
        <v>13000</v>
      </c>
      <c r="I827" s="74" cm="1">
        <f t="array" ref="I827">+INDEX('I-Gasificación'!$G$5:$G$1100,MATCH($C827&amp;$D827&amp;$E827&amp;$G827,'I-Gasificación'!$C$5:$C$1100&amp;'I-Gasificación'!$D$5:$D$1100&amp;'I-Gasificación'!$E$5:$E$1100&amp;'I-Gasificación'!$F$5:$F$1100,0))</f>
        <v>2226</v>
      </c>
      <c r="J827" s="112">
        <f>INDEX('I-Baremo_Depósitos_Lapesa'!$C:$C,MATCH($E827,'I-Baremo_Depósitos_Lapesa'!$B:$B,0),1)</f>
        <v>10510</v>
      </c>
      <c r="K827" s="78">
        <f t="shared" si="135"/>
        <v>15014.285714285716</v>
      </c>
      <c r="L827" s="122">
        <f>INDEX('I-Baremo_VA_Lapesa'!$D$5:$K$66,MATCH($E827,'I-Baremo_VA_Lapesa'!$C$5:$C$66,0),MATCH($G827,'I-Baremo_VA_Lapesa'!$D$4:$K$4,0))</f>
        <v>32702</v>
      </c>
      <c r="M827" s="123">
        <f t="shared" si="136"/>
        <v>46717.142857142862</v>
      </c>
      <c r="N827" s="113" cm="1">
        <f t="array" ref="N827">IF(AND($H827&lt;=4800,$I827&lt;=560),0,SUMPRODUCT(--($I827&gt;'I-Baremo_Regulación_Lapesa'!$B$4:$B$8),--($I827&lt;='I-Baremo_Regulación_Lapesa'!$C$4:$C$8),'I-Baremo_Regulación_Lapesa'!$D$4:$D$8))</f>
        <v>1760</v>
      </c>
      <c r="O827" s="78">
        <f t="shared" si="137"/>
        <v>2514.2857142857142</v>
      </c>
      <c r="P827" s="112">
        <f t="shared" si="138"/>
        <v>44972</v>
      </c>
      <c r="Q827" s="74">
        <f t="shared" si="139"/>
        <v>64245.714285714297</v>
      </c>
      <c r="R827" s="113">
        <f>INDEX('I-Baremo_Legalización'!$D$4:$D$100,MATCH($E827,'I-Baremo_Legalización'!$C$4:$C$100,0),1)</f>
        <v>1257.25</v>
      </c>
      <c r="S827" s="113" cm="1">
        <f t="array" ref="S827">+INDEX('I-Baremo_Acuerdo_Marco'!$F$2:$F$221,MATCH($C827&amp;$E827&amp;$G827,'I-Baremo_Acuerdo_Marco'!$C$2:$C$221&amp;'I-Baremo_Acuerdo_Marco'!$D$2:$D$221&amp;'I-Baremo_Acuerdo_Marco'!$E$2:$E$221,0))</f>
        <v>22538.285</v>
      </c>
      <c r="T827" s="112">
        <f t="shared" si="144"/>
        <v>68767.535000000003</v>
      </c>
      <c r="U827" s="116">
        <f t="shared" si="140"/>
        <v>88041.249285714293</v>
      </c>
      <c r="V827" s="74" t="str">
        <f t="shared" si="141"/>
        <v>AéreoD2226</v>
      </c>
      <c r="W827" s="148">
        <f>+IF(AND($C827='C-Aux_CA'!$C$7,$D827='C-Aux_CA'!$C$5,$I827&gt;='C-Aux_CA'!$C$14,$H827&gt;='C-Aux_CA'!$C$15),1,0)</f>
        <v>1</v>
      </c>
      <c r="X827" s="148">
        <f t="shared" si="142"/>
        <v>1</v>
      </c>
      <c r="Y827" s="151" cm="1">
        <f t="array" ref="Y827">IF(W827=0,0,SUMPRODUCT(--($T827&gt;='C-BaremoVectorial'!$T$4:$T$1101),--(1=$W$4:$W$1101)))</f>
        <v>61</v>
      </c>
      <c r="Z827" s="151">
        <f t="shared" si="143"/>
        <v>0</v>
      </c>
      <c r="AA827" s="151" cm="1">
        <f t="array" ref="AA827">IF($W827=0,0,SUMPRODUCT(--(1=$W$4:$W$1101),--($U827&gt;='C-BaremoVectorial'!$U$4:$U$1101)))</f>
        <v>61</v>
      </c>
      <c r="AB827" s="21"/>
      <c r="AC827" s="21"/>
      <c r="AD827" s="21"/>
    </row>
    <row r="828" spans="1:30" ht="14.5" x14ac:dyDescent="0.35">
      <c r="A828" s="73">
        <f t="shared" si="145"/>
        <v>167</v>
      </c>
      <c r="B828" s="79" t="s">
        <v>8270</v>
      </c>
      <c r="C828" s="79" t="s">
        <v>8244</v>
      </c>
      <c r="D828" s="79" t="s">
        <v>16</v>
      </c>
      <c r="E828" s="79" t="s">
        <v>30</v>
      </c>
      <c r="F828" s="183">
        <v>1</v>
      </c>
      <c r="G828" s="79" t="s">
        <v>8299</v>
      </c>
      <c r="H828" s="78">
        <v>16000</v>
      </c>
      <c r="I828" s="74" cm="1">
        <f t="array" ref="I828">+INDEX('I-Gasificación'!$G$5:$G$1100,MATCH($C828&amp;$D828&amp;$E828&amp;$G828,'I-Gasificación'!$C$5:$C$1100&amp;'I-Gasificación'!$D$5:$D$1100&amp;'I-Gasificación'!$E$5:$E$1100&amp;'I-Gasificación'!$F$5:$F$1100,0))</f>
        <v>2296</v>
      </c>
      <c r="J828" s="112">
        <f>INDEX('I-Baremo_Depósitos_Lapesa'!$C:$C,MATCH($E828,'I-Baremo_Depósitos_Lapesa'!$B:$B,0),1)</f>
        <v>12792</v>
      </c>
      <c r="K828" s="78">
        <f t="shared" si="135"/>
        <v>18274.285714285714</v>
      </c>
      <c r="L828" s="122">
        <f>INDEX('I-Baremo_VA_Lapesa'!$D$5:$K$66,MATCH($E828,'I-Baremo_VA_Lapesa'!$C$5:$C$66,0),MATCH($G828,'I-Baremo_VA_Lapesa'!$D$4:$K$4,0))</f>
        <v>32702</v>
      </c>
      <c r="M828" s="123">
        <f t="shared" si="136"/>
        <v>46717.142857142862</v>
      </c>
      <c r="N828" s="113" cm="1">
        <f t="array" ref="N828">IF(AND($H828&lt;=4800,$I828&lt;=560),0,SUMPRODUCT(--($I828&gt;'I-Baremo_Regulación_Lapesa'!$B$4:$B$8),--($I828&lt;='I-Baremo_Regulación_Lapesa'!$C$4:$C$8),'I-Baremo_Regulación_Lapesa'!$D$4:$D$8))</f>
        <v>1760</v>
      </c>
      <c r="O828" s="78">
        <f t="shared" si="137"/>
        <v>2514.2857142857142</v>
      </c>
      <c r="P828" s="112">
        <f t="shared" si="138"/>
        <v>47254</v>
      </c>
      <c r="Q828" s="74">
        <f t="shared" si="139"/>
        <v>67505.71428571429</v>
      </c>
      <c r="R828" s="113">
        <f>INDEX('I-Baremo_Legalización'!$D$4:$D$100,MATCH($E828,'I-Baremo_Legalización'!$C$4:$C$100,0),1)</f>
        <v>2038.3500000000001</v>
      </c>
      <c r="S828" s="113" cm="1">
        <f t="array" ref="S828">+INDEX('I-Baremo_Acuerdo_Marco'!$F$2:$F$221,MATCH($C828&amp;$E828&amp;$G828,'I-Baremo_Acuerdo_Marco'!$C$2:$C$221&amp;'I-Baremo_Acuerdo_Marco'!$D$2:$D$221&amp;'I-Baremo_Acuerdo_Marco'!$E$2:$E$221,0))</f>
        <v>23646.710999999999</v>
      </c>
      <c r="T828" s="112">
        <f t="shared" si="144"/>
        <v>72939.061000000002</v>
      </c>
      <c r="U828" s="116">
        <f t="shared" si="140"/>
        <v>93190.775285714291</v>
      </c>
      <c r="V828" s="74" t="str">
        <f t="shared" si="141"/>
        <v>AéreoD2296</v>
      </c>
      <c r="W828" s="148">
        <f>+IF(AND($C828='C-Aux_CA'!$C$7,$D828='C-Aux_CA'!$C$5,$I828&gt;='C-Aux_CA'!$C$14,$H828&gt;='C-Aux_CA'!$C$15),1,0)</f>
        <v>1</v>
      </c>
      <c r="X828" s="148">
        <f t="shared" si="142"/>
        <v>1</v>
      </c>
      <c r="Y828" s="151" cm="1">
        <f t="array" ref="Y828">IF(W828=0,0,SUMPRODUCT(--($T828&gt;='C-BaremoVectorial'!$T$4:$T$1101),--(1=$W$4:$W$1101)))</f>
        <v>66</v>
      </c>
      <c r="Z828" s="151">
        <f t="shared" si="143"/>
        <v>-2</v>
      </c>
      <c r="AA828" s="151" cm="1">
        <f t="array" ref="AA828">IF($W828=0,0,SUMPRODUCT(--(1=$W$4:$W$1101),--($U828&gt;='C-BaremoVectorial'!$U$4:$U$1101)))</f>
        <v>68</v>
      </c>
      <c r="AB828" s="21"/>
      <c r="AC828" s="21"/>
      <c r="AD828" s="21"/>
    </row>
    <row r="829" spans="1:30" ht="14.5" x14ac:dyDescent="0.35">
      <c r="A829" s="73">
        <f t="shared" si="145"/>
        <v>168</v>
      </c>
      <c r="B829" s="79" t="s">
        <v>8270</v>
      </c>
      <c r="C829" s="79" t="s">
        <v>8244</v>
      </c>
      <c r="D829" s="79" t="s">
        <v>16</v>
      </c>
      <c r="E829" s="79" t="s">
        <v>31</v>
      </c>
      <c r="F829" s="183">
        <v>1</v>
      </c>
      <c r="G829" s="79" t="s">
        <v>8299</v>
      </c>
      <c r="H829" s="78">
        <v>19000</v>
      </c>
      <c r="I829" s="74" cm="1">
        <f t="array" ref="I829">+INDEX('I-Gasificación'!$G$5:$G$1100,MATCH($C829&amp;$D829&amp;$E829&amp;$G829,'I-Gasificación'!$C$5:$C$1100&amp;'I-Gasificación'!$D$5:$D$1100&amp;'I-Gasificación'!$E$5:$E$1100&amp;'I-Gasificación'!$F$5:$F$1100,0))</f>
        <v>2366</v>
      </c>
      <c r="J829" s="112">
        <f>INDEX('I-Baremo_Depósitos_Lapesa'!$C:$C,MATCH($E829,'I-Baremo_Depósitos_Lapesa'!$B:$B,0),1)</f>
        <v>13916</v>
      </c>
      <c r="K829" s="78">
        <f t="shared" si="135"/>
        <v>19880</v>
      </c>
      <c r="L829" s="122">
        <f>INDEX('I-Baremo_VA_Lapesa'!$D$5:$K$66,MATCH($E829,'I-Baremo_VA_Lapesa'!$C$5:$C$66,0),MATCH($G829,'I-Baremo_VA_Lapesa'!$D$4:$K$4,0))</f>
        <v>32702</v>
      </c>
      <c r="M829" s="123">
        <f t="shared" si="136"/>
        <v>46717.142857142862</v>
      </c>
      <c r="N829" s="113" cm="1">
        <f t="array" ref="N829">IF(AND($H829&lt;=4800,$I829&lt;=560),0,SUMPRODUCT(--($I829&gt;'I-Baremo_Regulación_Lapesa'!$B$4:$B$8),--($I829&lt;='I-Baremo_Regulación_Lapesa'!$C$4:$C$8),'I-Baremo_Regulación_Lapesa'!$D$4:$D$8))</f>
        <v>1760</v>
      </c>
      <c r="O829" s="78">
        <f t="shared" si="137"/>
        <v>2514.2857142857142</v>
      </c>
      <c r="P829" s="112">
        <f t="shared" si="138"/>
        <v>48378</v>
      </c>
      <c r="Q829" s="74">
        <f t="shared" si="139"/>
        <v>69111.42857142858</v>
      </c>
      <c r="R829" s="113">
        <f>INDEX('I-Baremo_Legalización'!$D$4:$D$100,MATCH($E829,'I-Baremo_Legalización'!$C$4:$C$100,0),1)</f>
        <v>2038.3500000000001</v>
      </c>
      <c r="S829" s="113" cm="1">
        <f t="array" ref="S829">+INDEX('I-Baremo_Acuerdo_Marco'!$F$2:$F$221,MATCH($C829&amp;$E829&amp;$G829,'I-Baremo_Acuerdo_Marco'!$C$2:$C$221&amp;'I-Baremo_Acuerdo_Marco'!$D$2:$D$221&amp;'I-Baremo_Acuerdo_Marco'!$E$2:$E$221,0))</f>
        <v>25107.510999999999</v>
      </c>
      <c r="T829" s="112">
        <f t="shared" si="144"/>
        <v>75523.861000000004</v>
      </c>
      <c r="U829" s="116">
        <f t="shared" si="140"/>
        <v>96257.289571428584</v>
      </c>
      <c r="V829" s="74" t="str">
        <f t="shared" si="141"/>
        <v>AéreoD2366</v>
      </c>
      <c r="W829" s="148">
        <f>+IF(AND($C829='C-Aux_CA'!$C$7,$D829='C-Aux_CA'!$C$5,$I829&gt;='C-Aux_CA'!$C$14,$H829&gt;='C-Aux_CA'!$C$15),1,0)</f>
        <v>1</v>
      </c>
      <c r="X829" s="148">
        <f t="shared" si="142"/>
        <v>1</v>
      </c>
      <c r="Y829" s="151" cm="1">
        <f t="array" ref="Y829">IF(W829=0,0,SUMPRODUCT(--($T829&gt;='C-BaremoVectorial'!$T$4:$T$1101),--(1=$W$4:$W$1101)))</f>
        <v>72</v>
      </c>
      <c r="Z829" s="151">
        <f t="shared" si="143"/>
        <v>0</v>
      </c>
      <c r="AA829" s="151" cm="1">
        <f t="array" ref="AA829">IF($W829=0,0,SUMPRODUCT(--(1=$W$4:$W$1101),--($U829&gt;='C-BaremoVectorial'!$U$4:$U$1101)))</f>
        <v>72</v>
      </c>
      <c r="AB829" s="21"/>
      <c r="AC829" s="21"/>
      <c r="AD829" s="21"/>
    </row>
    <row r="830" spans="1:30" ht="14.5" x14ac:dyDescent="0.35">
      <c r="A830" s="73">
        <f t="shared" si="145"/>
        <v>169</v>
      </c>
      <c r="B830" s="79" t="s">
        <v>8270</v>
      </c>
      <c r="C830" s="79" t="s">
        <v>8244</v>
      </c>
      <c r="D830" s="79" t="s">
        <v>16</v>
      </c>
      <c r="E830" s="79" t="s">
        <v>32</v>
      </c>
      <c r="F830" s="183">
        <v>1</v>
      </c>
      <c r="G830" s="79" t="s">
        <v>8299</v>
      </c>
      <c r="H830" s="78">
        <v>22000</v>
      </c>
      <c r="I830" s="74" cm="1">
        <f t="array" ref="I830">+INDEX('I-Gasificación'!$G$5:$G$1100,MATCH($C830&amp;$D830&amp;$E830&amp;$G830,'I-Gasificación'!$C$5:$C$1100&amp;'I-Gasificación'!$D$5:$D$1100&amp;'I-Gasificación'!$E$5:$E$1100&amp;'I-Gasificación'!$F$5:$F$1100,0))</f>
        <v>2436</v>
      </c>
      <c r="J830" s="112">
        <f>INDEX('I-Baremo_Depósitos_Lapesa'!$C:$C,MATCH($E830,'I-Baremo_Depósitos_Lapesa'!$B:$B,0),1)</f>
        <v>17932</v>
      </c>
      <c r="K830" s="78">
        <f t="shared" si="135"/>
        <v>25617.142857142859</v>
      </c>
      <c r="L830" s="122">
        <f>INDEX('I-Baremo_VA_Lapesa'!$D$5:$K$66,MATCH($E830,'I-Baremo_VA_Lapesa'!$C$5:$C$66,0),MATCH($G830,'I-Baremo_VA_Lapesa'!$D$4:$K$4,0))</f>
        <v>32702</v>
      </c>
      <c r="M830" s="123">
        <f t="shared" si="136"/>
        <v>46717.142857142862</v>
      </c>
      <c r="N830" s="113" cm="1">
        <f t="array" ref="N830">IF(AND($H830&lt;=4800,$I830&lt;=560),0,SUMPRODUCT(--($I830&gt;'I-Baremo_Regulación_Lapesa'!$B$4:$B$8),--($I830&lt;='I-Baremo_Regulación_Lapesa'!$C$4:$C$8),'I-Baremo_Regulación_Lapesa'!$D$4:$D$8))</f>
        <v>1760</v>
      </c>
      <c r="O830" s="78">
        <f t="shared" si="137"/>
        <v>2514.2857142857142</v>
      </c>
      <c r="P830" s="112">
        <f t="shared" si="138"/>
        <v>52394</v>
      </c>
      <c r="Q830" s="74">
        <f t="shared" si="139"/>
        <v>74848.571428571435</v>
      </c>
      <c r="R830" s="113">
        <f>INDEX('I-Baremo_Legalización'!$D$4:$D$100,MATCH($E830,'I-Baremo_Legalización'!$C$4:$C$100,0),1)</f>
        <v>2038.3500000000001</v>
      </c>
      <c r="S830" s="113" cm="1">
        <f t="array" ref="S830">+INDEX('I-Baremo_Acuerdo_Marco'!$F$2:$F$221,MATCH($C830&amp;$E830&amp;$G830,'I-Baremo_Acuerdo_Marco'!$C$2:$C$221&amp;'I-Baremo_Acuerdo_Marco'!$D$2:$D$221&amp;'I-Baremo_Acuerdo_Marco'!$E$2:$E$221,0))</f>
        <v>25879.710999999999</v>
      </c>
      <c r="T830" s="112">
        <f t="shared" si="144"/>
        <v>80312.061000000002</v>
      </c>
      <c r="U830" s="116">
        <f t="shared" si="140"/>
        <v>102766.63242857144</v>
      </c>
      <c r="V830" s="74" t="str">
        <f t="shared" si="141"/>
        <v>AéreoD2436</v>
      </c>
      <c r="W830" s="148">
        <f>+IF(AND($C830='C-Aux_CA'!$C$7,$D830='C-Aux_CA'!$C$5,$I830&gt;='C-Aux_CA'!$C$14,$H830&gt;='C-Aux_CA'!$C$15),1,0)</f>
        <v>1</v>
      </c>
      <c r="X830" s="148">
        <f t="shared" si="142"/>
        <v>1</v>
      </c>
      <c r="Y830" s="151" cm="1">
        <f t="array" ref="Y830">IF(W830=0,0,SUMPRODUCT(--($T830&gt;='C-BaremoVectorial'!$T$4:$T$1101),--(1=$W$4:$W$1101)))</f>
        <v>84</v>
      </c>
      <c r="Z830" s="151">
        <f t="shared" si="143"/>
        <v>1</v>
      </c>
      <c r="AA830" s="151" cm="1">
        <f t="array" ref="AA830">IF($W830=0,0,SUMPRODUCT(--(1=$W$4:$W$1101),--($U830&gt;='C-BaremoVectorial'!$U$4:$U$1101)))</f>
        <v>83</v>
      </c>
      <c r="AB830" s="21"/>
      <c r="AC830" s="21"/>
      <c r="AD830" s="21"/>
    </row>
    <row r="831" spans="1:30" ht="14.5" x14ac:dyDescent="0.35">
      <c r="A831" s="73">
        <f t="shared" si="145"/>
        <v>170</v>
      </c>
      <c r="B831" s="79" t="s">
        <v>8270</v>
      </c>
      <c r="C831" s="79" t="s">
        <v>8244</v>
      </c>
      <c r="D831" s="79" t="s">
        <v>16</v>
      </c>
      <c r="E831" s="79" t="s">
        <v>33</v>
      </c>
      <c r="F831" s="183">
        <v>1</v>
      </c>
      <c r="G831" s="79" t="s">
        <v>8299</v>
      </c>
      <c r="H831" s="78">
        <v>24000</v>
      </c>
      <c r="I831" s="74" cm="1">
        <f t="array" ref="I831">+INDEX('I-Gasificación'!$G$5:$G$1100,MATCH($C831&amp;$D831&amp;$E831&amp;$G831,'I-Gasificación'!$C$5:$C$1100&amp;'I-Gasificación'!$D$5:$D$1100&amp;'I-Gasificación'!$E$5:$E$1100&amp;'I-Gasificación'!$F$5:$F$1100,0))</f>
        <v>2422</v>
      </c>
      <c r="J831" s="112">
        <f>INDEX('I-Baremo_Depósitos_Lapesa'!$C:$C,MATCH($E831,'I-Baremo_Depósitos_Lapesa'!$B:$B,0),1)</f>
        <v>20449</v>
      </c>
      <c r="K831" s="78">
        <f t="shared" si="135"/>
        <v>29212.857142857145</v>
      </c>
      <c r="L831" s="122">
        <f>INDEX('I-Baremo_VA_Lapesa'!$D$5:$K$66,MATCH($E831,'I-Baremo_VA_Lapesa'!$C$5:$C$66,0),MATCH($G831,'I-Baremo_VA_Lapesa'!$D$4:$K$4,0))</f>
        <v>32702</v>
      </c>
      <c r="M831" s="123">
        <f t="shared" si="136"/>
        <v>46717.142857142862</v>
      </c>
      <c r="N831" s="113" cm="1">
        <f t="array" ref="N831">IF(AND($H831&lt;=4800,$I831&lt;=560),0,SUMPRODUCT(--($I831&gt;'I-Baremo_Regulación_Lapesa'!$B$4:$B$8),--($I831&lt;='I-Baremo_Regulación_Lapesa'!$C$4:$C$8),'I-Baremo_Regulación_Lapesa'!$D$4:$D$8))</f>
        <v>1760</v>
      </c>
      <c r="O831" s="78">
        <f t="shared" si="137"/>
        <v>2514.2857142857142</v>
      </c>
      <c r="P831" s="112">
        <f t="shared" si="138"/>
        <v>54911</v>
      </c>
      <c r="Q831" s="74">
        <f t="shared" si="139"/>
        <v>78444.28571428571</v>
      </c>
      <c r="R831" s="113">
        <f>INDEX('I-Baremo_Legalización'!$D$4:$D$100,MATCH($E831,'I-Baremo_Legalización'!$C$4:$C$100,0),1)</f>
        <v>2038.3500000000001</v>
      </c>
      <c r="S831" s="113" cm="1">
        <f t="array" ref="S831">+INDEX('I-Baremo_Acuerdo_Marco'!$F$2:$F$221,MATCH($C831&amp;$E831&amp;$G831,'I-Baremo_Acuerdo_Marco'!$C$2:$C$221&amp;'I-Baremo_Acuerdo_Marco'!$D$2:$D$221&amp;'I-Baremo_Acuerdo_Marco'!$E$2:$E$221,0))</f>
        <v>26066.710999999999</v>
      </c>
      <c r="T831" s="112">
        <f t="shared" si="144"/>
        <v>83016.061000000002</v>
      </c>
      <c r="U831" s="116">
        <f t="shared" si="140"/>
        <v>106549.34671428571</v>
      </c>
      <c r="V831" s="74" t="str">
        <f t="shared" si="141"/>
        <v>AéreoD2422</v>
      </c>
      <c r="W831" s="148">
        <f>+IF(AND($C831='C-Aux_CA'!$C$7,$D831='C-Aux_CA'!$C$5,$I831&gt;='C-Aux_CA'!$C$14,$H831&gt;='C-Aux_CA'!$C$15),1,0)</f>
        <v>1</v>
      </c>
      <c r="X831" s="148">
        <f t="shared" si="142"/>
        <v>1</v>
      </c>
      <c r="Y831" s="151" cm="1">
        <f t="array" ref="Y831">IF(W831=0,0,SUMPRODUCT(--($T831&gt;='C-BaremoVectorial'!$T$4:$T$1101),--(1=$W$4:$W$1101)))</f>
        <v>89</v>
      </c>
      <c r="Z831" s="151">
        <f t="shared" si="143"/>
        <v>0</v>
      </c>
      <c r="AA831" s="151" cm="1">
        <f t="array" ref="AA831">IF($W831=0,0,SUMPRODUCT(--(1=$W$4:$W$1101),--($U831&gt;='C-BaremoVectorial'!$U$4:$U$1101)))</f>
        <v>89</v>
      </c>
      <c r="AB831" s="21"/>
      <c r="AC831" s="21"/>
      <c r="AD831" s="21"/>
    </row>
    <row r="832" spans="1:30" ht="14.5" x14ac:dyDescent="0.35">
      <c r="A832" s="73">
        <f t="shared" si="145"/>
        <v>171</v>
      </c>
      <c r="B832" s="79" t="s">
        <v>8270</v>
      </c>
      <c r="C832" s="79" t="s">
        <v>8244</v>
      </c>
      <c r="D832" s="79" t="s">
        <v>16</v>
      </c>
      <c r="E832" s="79" t="s">
        <v>34</v>
      </c>
      <c r="F832" s="183">
        <v>1</v>
      </c>
      <c r="G832" s="79" t="s">
        <v>8299</v>
      </c>
      <c r="H832" s="78">
        <v>29000</v>
      </c>
      <c r="I832" s="74" cm="1">
        <f t="array" ref="I832">+INDEX('I-Gasificación'!$G$5:$G$1100,MATCH($C832&amp;$D832&amp;$E832&amp;$G832,'I-Gasificación'!$C$5:$C$1100&amp;'I-Gasificación'!$D$5:$D$1100&amp;'I-Gasificación'!$E$5:$E$1100&amp;'I-Gasificación'!$F$5:$F$1100,0))</f>
        <v>2520</v>
      </c>
      <c r="J832" s="112">
        <f>INDEX('I-Baremo_Depósitos_Lapesa'!$C:$C,MATCH($E832,'I-Baremo_Depósitos_Lapesa'!$B:$B,0),1)</f>
        <v>22724</v>
      </c>
      <c r="K832" s="78">
        <f t="shared" si="135"/>
        <v>32462.857142857145</v>
      </c>
      <c r="L832" s="122">
        <f>INDEX('I-Baremo_VA_Lapesa'!$D$5:$K$66,MATCH($E832,'I-Baremo_VA_Lapesa'!$C$5:$C$66,0),MATCH($G832,'I-Baremo_VA_Lapesa'!$D$4:$K$4,0))</f>
        <v>32702</v>
      </c>
      <c r="M832" s="123">
        <f t="shared" si="136"/>
        <v>46717.142857142862</v>
      </c>
      <c r="N832" s="113" cm="1">
        <f t="array" ref="N832">IF(AND($H832&lt;=4800,$I832&lt;=560),0,SUMPRODUCT(--($I832&gt;'I-Baremo_Regulación_Lapesa'!$B$4:$B$8),--($I832&lt;='I-Baremo_Regulación_Lapesa'!$C$4:$C$8),'I-Baremo_Regulación_Lapesa'!$D$4:$D$8))</f>
        <v>1760</v>
      </c>
      <c r="O832" s="78">
        <f t="shared" si="137"/>
        <v>2514.2857142857142</v>
      </c>
      <c r="P832" s="112">
        <f t="shared" si="138"/>
        <v>57186</v>
      </c>
      <c r="Q832" s="74">
        <f t="shared" si="139"/>
        <v>81694.28571428571</v>
      </c>
      <c r="R832" s="113">
        <f>INDEX('I-Baremo_Legalización'!$D$4:$D$100,MATCH($E832,'I-Baremo_Legalización'!$C$4:$C$100,0),1)</f>
        <v>2038.3500000000001</v>
      </c>
      <c r="S832" s="113" cm="1">
        <f t="array" ref="S832">+INDEX('I-Baremo_Acuerdo_Marco'!$F$2:$F$221,MATCH($C832&amp;$E832&amp;$G832,'I-Baremo_Acuerdo_Marco'!$C$2:$C$221&amp;'I-Baremo_Acuerdo_Marco'!$D$2:$D$221&amp;'I-Baremo_Acuerdo_Marco'!$E$2:$E$221,0))</f>
        <v>26752.010999999999</v>
      </c>
      <c r="T832" s="112">
        <f t="shared" si="144"/>
        <v>85976.361000000004</v>
      </c>
      <c r="U832" s="116">
        <f t="shared" si="140"/>
        <v>110484.64671428571</v>
      </c>
      <c r="V832" s="74" t="str">
        <f t="shared" si="141"/>
        <v>AéreoD2520</v>
      </c>
      <c r="W832" s="148">
        <f>+IF(AND($C832='C-Aux_CA'!$C$7,$D832='C-Aux_CA'!$C$5,$I832&gt;='C-Aux_CA'!$C$14,$H832&gt;='C-Aux_CA'!$C$15),1,0)</f>
        <v>1</v>
      </c>
      <c r="X832" s="148">
        <f t="shared" si="142"/>
        <v>1</v>
      </c>
      <c r="Y832" s="151" cm="1">
        <f t="array" ref="Y832">IF(W832=0,0,SUMPRODUCT(--($T832&gt;='C-BaremoVectorial'!$T$4:$T$1101),--(1=$W$4:$W$1101)))</f>
        <v>93</v>
      </c>
      <c r="Z832" s="151">
        <f t="shared" si="143"/>
        <v>0</v>
      </c>
      <c r="AA832" s="151" cm="1">
        <f t="array" ref="AA832">IF($W832=0,0,SUMPRODUCT(--(1=$W$4:$W$1101),--($U832&gt;='C-BaremoVectorial'!$U$4:$U$1101)))</f>
        <v>93</v>
      </c>
      <c r="AB832" s="21"/>
      <c r="AC832" s="21"/>
      <c r="AD832" s="21"/>
    </row>
    <row r="833" spans="1:30" ht="14.5" x14ac:dyDescent="0.35">
      <c r="A833" s="73">
        <f t="shared" si="145"/>
        <v>172</v>
      </c>
      <c r="B833" s="79" t="s">
        <v>8270</v>
      </c>
      <c r="C833" s="79" t="s">
        <v>8244</v>
      </c>
      <c r="D833" s="79" t="s">
        <v>16</v>
      </c>
      <c r="E833" s="79" t="s">
        <v>35</v>
      </c>
      <c r="F833" s="183">
        <v>1</v>
      </c>
      <c r="G833" s="79" t="s">
        <v>8299</v>
      </c>
      <c r="H833" s="78">
        <v>34000</v>
      </c>
      <c r="I833" s="74" cm="1">
        <f t="array" ref="I833">+INDEX('I-Gasificación'!$G$5:$G$1100,MATCH($C833&amp;$D833&amp;$E833&amp;$G833,'I-Gasificación'!$C$5:$C$1100&amp;'I-Gasificación'!$D$5:$D$1100&amp;'I-Gasificación'!$E$5:$E$1100&amp;'I-Gasificación'!$F$5:$F$1100,0))</f>
        <v>2618</v>
      </c>
      <c r="J833" s="112">
        <f>INDEX('I-Baremo_Depósitos_Lapesa'!$C:$C,MATCH($E833,'I-Baremo_Depósitos_Lapesa'!$B:$B,0),1)</f>
        <v>25239</v>
      </c>
      <c r="K833" s="78">
        <f t="shared" si="135"/>
        <v>36055.71428571429</v>
      </c>
      <c r="L833" s="122">
        <f>INDEX('I-Baremo_VA_Lapesa'!$D$5:$K$66,MATCH($E833,'I-Baremo_VA_Lapesa'!$C$5:$C$66,0),MATCH($G833,'I-Baremo_VA_Lapesa'!$D$4:$K$4,0))</f>
        <v>32702</v>
      </c>
      <c r="M833" s="123">
        <f t="shared" si="136"/>
        <v>46717.142857142862</v>
      </c>
      <c r="N833" s="113" cm="1">
        <f t="array" ref="N833">IF(AND($H833&lt;=4800,$I833&lt;=560),0,SUMPRODUCT(--($I833&gt;'I-Baremo_Regulación_Lapesa'!$B$4:$B$8),--($I833&lt;='I-Baremo_Regulación_Lapesa'!$C$4:$C$8),'I-Baremo_Regulación_Lapesa'!$D$4:$D$8))</f>
        <v>1760</v>
      </c>
      <c r="O833" s="78">
        <f t="shared" si="137"/>
        <v>2514.2857142857142</v>
      </c>
      <c r="P833" s="112">
        <f t="shared" si="138"/>
        <v>59701</v>
      </c>
      <c r="Q833" s="74">
        <f t="shared" si="139"/>
        <v>85287.14285714287</v>
      </c>
      <c r="R833" s="113">
        <f>INDEX('I-Baremo_Legalización'!$D$4:$D$100,MATCH($E833,'I-Baremo_Legalización'!$C$4:$C$100,0),1)</f>
        <v>2038.3500000000001</v>
      </c>
      <c r="S833" s="113" cm="1">
        <f t="array" ref="S833">+INDEX('I-Baremo_Acuerdo_Marco'!$F$2:$F$221,MATCH($C833&amp;$E833&amp;$G833,'I-Baremo_Acuerdo_Marco'!$C$2:$C$221&amp;'I-Baremo_Acuerdo_Marco'!$D$2:$D$221&amp;'I-Baremo_Acuerdo_Marco'!$E$2:$E$221,0))</f>
        <v>25172.411</v>
      </c>
      <c r="T833" s="112">
        <f t="shared" si="144"/>
        <v>86911.760999999999</v>
      </c>
      <c r="U833" s="116">
        <f t="shared" si="140"/>
        <v>112497.90385714287</v>
      </c>
      <c r="V833" s="74" t="str">
        <f t="shared" si="141"/>
        <v>AéreoD2618</v>
      </c>
      <c r="W833" s="148">
        <f>+IF(AND($C833='C-Aux_CA'!$C$7,$D833='C-Aux_CA'!$C$5,$I833&gt;='C-Aux_CA'!$C$14,$H833&gt;='C-Aux_CA'!$C$15),1,0)</f>
        <v>1</v>
      </c>
      <c r="X833" s="148">
        <f t="shared" si="142"/>
        <v>1</v>
      </c>
      <c r="Y833" s="151" cm="1">
        <f t="array" ref="Y833">IF(W833=0,0,SUMPRODUCT(--($T833&gt;='C-BaremoVectorial'!$T$4:$T$1101),--(1=$W$4:$W$1101)))</f>
        <v>96</v>
      </c>
      <c r="Z833" s="151">
        <f t="shared" si="143"/>
        <v>0</v>
      </c>
      <c r="AA833" s="151" cm="1">
        <f t="array" ref="AA833">IF($W833=0,0,SUMPRODUCT(--(1=$W$4:$W$1101),--($U833&gt;='C-BaremoVectorial'!$U$4:$U$1101)))</f>
        <v>96</v>
      </c>
      <c r="AB833" s="21"/>
      <c r="AC833" s="21"/>
      <c r="AD833" s="21"/>
    </row>
    <row r="834" spans="1:30" ht="14.5" x14ac:dyDescent="0.35">
      <c r="A834" s="73">
        <f t="shared" si="145"/>
        <v>173</v>
      </c>
      <c r="B834" s="79" t="s">
        <v>8270</v>
      </c>
      <c r="C834" s="79" t="s">
        <v>8244</v>
      </c>
      <c r="D834" s="79" t="s">
        <v>16</v>
      </c>
      <c r="E834" s="79" t="s">
        <v>36</v>
      </c>
      <c r="F834" s="183">
        <v>1</v>
      </c>
      <c r="G834" s="79" t="s">
        <v>8299</v>
      </c>
      <c r="H834" s="78">
        <v>33000</v>
      </c>
      <c r="I834" s="74" cm="1">
        <f t="array" ref="I834">+INDEX('I-Gasificación'!$G$5:$G$1100,MATCH($C834&amp;$D834&amp;$E834&amp;$G834,'I-Gasificación'!$C$5:$C$1100&amp;'I-Gasificación'!$D$5:$D$1100&amp;'I-Gasificación'!$E$5:$E$1100&amp;'I-Gasificación'!$F$5:$F$1100,0))</f>
        <v>2478</v>
      </c>
      <c r="J834" s="112">
        <f>INDEX('I-Baremo_Depósitos_Lapesa'!$C:$C,MATCH($E834,'I-Baremo_Depósitos_Lapesa'!$B:$B,0),1)</f>
        <v>33708</v>
      </c>
      <c r="K834" s="78">
        <f t="shared" si="135"/>
        <v>48154.285714285717</v>
      </c>
      <c r="L834" s="122">
        <f>INDEX('I-Baremo_VA_Lapesa'!$D$5:$K$66,MATCH($E834,'I-Baremo_VA_Lapesa'!$C$5:$C$66,0),MATCH($G834,'I-Baremo_VA_Lapesa'!$D$4:$K$4,0))</f>
        <v>32702</v>
      </c>
      <c r="M834" s="123">
        <f t="shared" si="136"/>
        <v>46717.142857142862</v>
      </c>
      <c r="N834" s="113" cm="1">
        <f t="array" ref="N834">IF(AND($H834&lt;=4800,$I834&lt;=560),0,SUMPRODUCT(--($I834&gt;'I-Baremo_Regulación_Lapesa'!$B$4:$B$8),--($I834&lt;='I-Baremo_Regulación_Lapesa'!$C$4:$C$8),'I-Baremo_Regulación_Lapesa'!$D$4:$D$8))</f>
        <v>1760</v>
      </c>
      <c r="O834" s="78">
        <f t="shared" si="137"/>
        <v>2514.2857142857142</v>
      </c>
      <c r="P834" s="112">
        <f t="shared" si="138"/>
        <v>68170</v>
      </c>
      <c r="Q834" s="74">
        <f t="shared" si="139"/>
        <v>97385.71428571429</v>
      </c>
      <c r="R834" s="113">
        <f>INDEX('I-Baremo_Legalización'!$D$4:$D$100,MATCH($E834,'I-Baremo_Legalización'!$C$4:$C$100,0),1)</f>
        <v>2038.3500000000001</v>
      </c>
      <c r="S834" s="113" cm="1">
        <f t="array" ref="S834">+INDEX('I-Baremo_Acuerdo_Marco'!$F$2:$F$221,MATCH($C834&amp;$E834&amp;$G834,'I-Baremo_Acuerdo_Marco'!$C$2:$C$221&amp;'I-Baremo_Acuerdo_Marco'!$D$2:$D$221&amp;'I-Baremo_Acuerdo_Marco'!$E$2:$E$221,0))</f>
        <v>26969.811000000002</v>
      </c>
      <c r="T834" s="112">
        <f t="shared" si="144"/>
        <v>97178.161000000007</v>
      </c>
      <c r="U834" s="116">
        <f t="shared" si="140"/>
        <v>126393.8752857143</v>
      </c>
      <c r="V834" s="74" t="str">
        <f t="shared" si="141"/>
        <v>AéreoD2478</v>
      </c>
      <c r="W834" s="148">
        <f>+IF(AND($C834='C-Aux_CA'!$C$7,$D834='C-Aux_CA'!$C$5,$I834&gt;='C-Aux_CA'!$C$14,$H834&gt;='C-Aux_CA'!$C$15),1,0)</f>
        <v>1</v>
      </c>
      <c r="X834" s="148">
        <f t="shared" si="142"/>
        <v>1</v>
      </c>
      <c r="Y834" s="151" cm="1">
        <f t="array" ref="Y834">IF(W834=0,0,SUMPRODUCT(--($T834&gt;='C-BaremoVectorial'!$T$4:$T$1101),--(1=$W$4:$W$1101)))</f>
        <v>118</v>
      </c>
      <c r="Z834" s="151">
        <f t="shared" si="143"/>
        <v>-1</v>
      </c>
      <c r="AA834" s="151" cm="1">
        <f t="array" ref="AA834">IF($W834=0,0,SUMPRODUCT(--(1=$W$4:$W$1101),--($U834&gt;='C-BaremoVectorial'!$U$4:$U$1101)))</f>
        <v>119</v>
      </c>
      <c r="AB834" s="21"/>
      <c r="AC834" s="21"/>
      <c r="AD834" s="21"/>
    </row>
    <row r="835" spans="1:30" ht="14.5" x14ac:dyDescent="0.35">
      <c r="A835" s="73">
        <f t="shared" si="145"/>
        <v>174</v>
      </c>
      <c r="B835" s="79" t="s">
        <v>8270</v>
      </c>
      <c r="C835" s="79" t="s">
        <v>8244</v>
      </c>
      <c r="D835" s="79" t="s">
        <v>16</v>
      </c>
      <c r="E835" s="79" t="s">
        <v>37</v>
      </c>
      <c r="F835" s="183">
        <v>1</v>
      </c>
      <c r="G835" s="79" t="s">
        <v>8299</v>
      </c>
      <c r="H835" s="78">
        <v>50000</v>
      </c>
      <c r="I835" s="74" cm="1">
        <f t="array" ref="I835">+INDEX('I-Gasificación'!$G$5:$G$1100,MATCH($C835&amp;$D835&amp;$E835&amp;$G835,'I-Gasificación'!$C$5:$C$1100&amp;'I-Gasificación'!$D$5:$D$1100&amp;'I-Gasificación'!$E$5:$E$1100&amp;'I-Gasificación'!$F$5:$F$1100,0))</f>
        <v>2758</v>
      </c>
      <c r="J835" s="112">
        <f>INDEX('I-Baremo_Depósitos_Lapesa'!$C:$C,MATCH($E835,'I-Baremo_Depósitos_Lapesa'!$B:$B,0),1)</f>
        <v>44444</v>
      </c>
      <c r="K835" s="78">
        <f t="shared" si="135"/>
        <v>63491.428571428572</v>
      </c>
      <c r="L835" s="122">
        <f>INDEX('I-Baremo_VA_Lapesa'!$D$5:$K$66,MATCH($E835,'I-Baremo_VA_Lapesa'!$C$5:$C$66,0),MATCH($G835,'I-Baremo_VA_Lapesa'!$D$4:$K$4,0))</f>
        <v>32702</v>
      </c>
      <c r="M835" s="123">
        <f t="shared" si="136"/>
        <v>46717.142857142862</v>
      </c>
      <c r="N835" s="113" cm="1">
        <f t="array" ref="N835">IF(AND($H835&lt;=4800,$I835&lt;=560),0,SUMPRODUCT(--($I835&gt;'I-Baremo_Regulación_Lapesa'!$B$4:$B$8),--($I835&lt;='I-Baremo_Regulación_Lapesa'!$C$4:$C$8),'I-Baremo_Regulación_Lapesa'!$D$4:$D$8))</f>
        <v>1760</v>
      </c>
      <c r="O835" s="78">
        <f t="shared" si="137"/>
        <v>2514.2857142857142</v>
      </c>
      <c r="P835" s="112">
        <f t="shared" si="138"/>
        <v>78906</v>
      </c>
      <c r="Q835" s="74">
        <f t="shared" si="139"/>
        <v>112722.85714285714</v>
      </c>
      <c r="R835" s="113">
        <f>INDEX('I-Baremo_Legalización'!$D$4:$D$100,MATCH($E835,'I-Baremo_Legalización'!$C$4:$C$100,0),1)</f>
        <v>2038.3500000000001</v>
      </c>
      <c r="S835" s="113" cm="1">
        <f t="array" ref="S835">+INDEX('I-Baremo_Acuerdo_Marco'!$F$2:$F$221,MATCH($C835&amp;$E835&amp;$G835,'I-Baremo_Acuerdo_Marco'!$C$2:$C$221&amp;'I-Baremo_Acuerdo_Marco'!$D$2:$D$221&amp;'I-Baremo_Acuerdo_Marco'!$E$2:$E$221,0))</f>
        <v>27986.210999999999</v>
      </c>
      <c r="T835" s="112">
        <f t="shared" si="144"/>
        <v>108930.561</v>
      </c>
      <c r="U835" s="116">
        <f t="shared" si="140"/>
        <v>142747.41814285715</v>
      </c>
      <c r="V835" s="74" t="str">
        <f t="shared" si="141"/>
        <v>AéreoD2758</v>
      </c>
      <c r="W835" s="148">
        <f>+IF(AND($C835='C-Aux_CA'!$C$7,$D835='C-Aux_CA'!$C$5,$I835&gt;='C-Aux_CA'!$C$14,$H835&gt;='C-Aux_CA'!$C$15),1,0)</f>
        <v>1</v>
      </c>
      <c r="X835" s="148">
        <f t="shared" si="142"/>
        <v>1</v>
      </c>
      <c r="Y835" s="151" cm="1">
        <f t="array" ref="Y835">IF(W835=0,0,SUMPRODUCT(--($T835&gt;='C-BaremoVectorial'!$T$4:$T$1101),--(1=$W$4:$W$1101)))</f>
        <v>133</v>
      </c>
      <c r="Z835" s="151">
        <f t="shared" si="143"/>
        <v>0</v>
      </c>
      <c r="AA835" s="151" cm="1">
        <f t="array" ref="AA835">IF($W835=0,0,SUMPRODUCT(--(1=$W$4:$W$1101),--($U835&gt;='C-BaremoVectorial'!$U$4:$U$1101)))</f>
        <v>133</v>
      </c>
      <c r="AB835" s="21"/>
      <c r="AC835" s="21"/>
      <c r="AD835" s="21"/>
    </row>
    <row r="836" spans="1:30" ht="14.5" x14ac:dyDescent="0.35">
      <c r="A836" s="73">
        <f t="shared" si="145"/>
        <v>175</v>
      </c>
      <c r="B836" s="79" t="s">
        <v>8270</v>
      </c>
      <c r="C836" s="79" t="s">
        <v>8244</v>
      </c>
      <c r="D836" s="79" t="s">
        <v>16</v>
      </c>
      <c r="E836" s="79" t="s">
        <v>38</v>
      </c>
      <c r="F836" s="183">
        <v>1</v>
      </c>
      <c r="G836" s="79" t="s">
        <v>8299</v>
      </c>
      <c r="H836" s="78">
        <v>59000</v>
      </c>
      <c r="I836" s="74" cm="1">
        <f t="array" ref="I836">+INDEX('I-Gasificación'!$G$5:$G$1100,MATCH($C836&amp;$D836&amp;$E836&amp;$G836,'I-Gasificación'!$C$5:$C$1100&amp;'I-Gasificación'!$D$5:$D$1100&amp;'I-Gasificación'!$E$5:$E$1100&amp;'I-Gasificación'!$F$5:$F$1100,0))</f>
        <v>2926</v>
      </c>
      <c r="J836" s="112">
        <f>INDEX('I-Baremo_Depósitos_Lapesa'!$C:$C,MATCH($E836,'I-Baremo_Depósitos_Lapesa'!$B:$B,0),1)</f>
        <v>54246</v>
      </c>
      <c r="K836" s="78">
        <f t="shared" si="135"/>
        <v>77494.285714285725</v>
      </c>
      <c r="L836" s="122">
        <f>INDEX('I-Baremo_VA_Lapesa'!$D$5:$K$66,MATCH($E836,'I-Baremo_VA_Lapesa'!$C$5:$C$66,0),MATCH($G836,'I-Baremo_VA_Lapesa'!$D$4:$K$4,0))</f>
        <v>32702</v>
      </c>
      <c r="M836" s="123">
        <f t="shared" si="136"/>
        <v>46717.142857142862</v>
      </c>
      <c r="N836" s="113" cm="1">
        <f t="array" ref="N836">IF(AND($H836&lt;=4800,$I836&lt;=560),0,SUMPRODUCT(--($I836&gt;'I-Baremo_Regulación_Lapesa'!$B$4:$B$8),--($I836&lt;='I-Baremo_Regulación_Lapesa'!$C$4:$C$8),'I-Baremo_Regulación_Lapesa'!$D$4:$D$8))</f>
        <v>1760</v>
      </c>
      <c r="O836" s="78">
        <f t="shared" si="137"/>
        <v>2514.2857142857142</v>
      </c>
      <c r="P836" s="112">
        <f t="shared" si="138"/>
        <v>88708</v>
      </c>
      <c r="Q836" s="74">
        <f t="shared" si="139"/>
        <v>126725.71428571429</v>
      </c>
      <c r="R836" s="113">
        <f>INDEX('I-Baremo_Legalización'!$D$4:$D$100,MATCH($E836,'I-Baremo_Legalización'!$C$4:$C$100,0),1)</f>
        <v>2038.3500000000001</v>
      </c>
      <c r="S836" s="113" cm="1">
        <f t="array" ref="S836">+INDEX('I-Baremo_Acuerdo_Marco'!$F$2:$F$221,MATCH($C836&amp;$E836&amp;$G836,'I-Baremo_Acuerdo_Marco'!$C$2:$C$221&amp;'I-Baremo_Acuerdo_Marco'!$D$2:$D$221&amp;'I-Baremo_Acuerdo_Marco'!$E$2:$E$221,0))</f>
        <v>29975.011000000002</v>
      </c>
      <c r="T836" s="112">
        <f t="shared" si="144"/>
        <v>120721.361</v>
      </c>
      <c r="U836" s="116">
        <f t="shared" si="140"/>
        <v>158739.07528571429</v>
      </c>
      <c r="V836" s="74" t="str">
        <f t="shared" si="141"/>
        <v>AéreoD2926</v>
      </c>
      <c r="W836" s="148">
        <f>+IF(AND($C836='C-Aux_CA'!$C$7,$D836='C-Aux_CA'!$C$5,$I836&gt;='C-Aux_CA'!$C$14,$H836&gt;='C-Aux_CA'!$C$15),1,0)</f>
        <v>1</v>
      </c>
      <c r="X836" s="148">
        <f t="shared" si="142"/>
        <v>1</v>
      </c>
      <c r="Y836" s="151" cm="1">
        <f t="array" ref="Y836">IF(W836=0,0,SUMPRODUCT(--($T836&gt;='C-BaremoVectorial'!$T$4:$T$1101),--(1=$W$4:$W$1101)))</f>
        <v>146</v>
      </c>
      <c r="Z836" s="151">
        <f t="shared" si="143"/>
        <v>0</v>
      </c>
      <c r="AA836" s="151" cm="1">
        <f t="array" ref="AA836">IF($W836=0,0,SUMPRODUCT(--(1=$W$4:$W$1101),--($U836&gt;='C-BaremoVectorial'!$U$4:$U$1101)))</f>
        <v>146</v>
      </c>
      <c r="AB836" s="21"/>
      <c r="AC836" s="21"/>
      <c r="AD836" s="21"/>
    </row>
    <row r="837" spans="1:30" ht="14.5" x14ac:dyDescent="0.35">
      <c r="A837" s="73">
        <f t="shared" si="145"/>
        <v>176</v>
      </c>
      <c r="B837" s="79" t="s">
        <v>8270</v>
      </c>
      <c r="C837" s="79" t="s">
        <v>8244</v>
      </c>
      <c r="D837" s="79" t="s">
        <v>16</v>
      </c>
      <c r="E837" s="79" t="s">
        <v>39</v>
      </c>
      <c r="F837" s="183">
        <v>1</v>
      </c>
      <c r="G837" s="79" t="s">
        <v>8299</v>
      </c>
      <c r="H837" s="78">
        <v>50000</v>
      </c>
      <c r="I837" s="74" cm="1">
        <f t="array" ref="I837">+INDEX('I-Gasificación'!$G$5:$G$1100,MATCH($C837&amp;$D837&amp;$E837&amp;$G837,'I-Gasificación'!$C$5:$C$1100&amp;'I-Gasificación'!$D$5:$D$1100&amp;'I-Gasificación'!$E$5:$E$1100&amp;'I-Gasificación'!$F$5:$F$1100,0))</f>
        <v>2688</v>
      </c>
      <c r="J837" s="112">
        <f>INDEX('I-Baremo_Depósitos_Lapesa'!$C:$C,MATCH($E837,'I-Baremo_Depósitos_Lapesa'!$B:$B,0),1)</f>
        <v>45432</v>
      </c>
      <c r="K837" s="78">
        <f t="shared" si="135"/>
        <v>64902.857142857145</v>
      </c>
      <c r="L837" s="122">
        <f>INDEX('I-Baremo_VA_Lapesa'!$D$5:$K$66,MATCH($E837,'I-Baremo_VA_Lapesa'!$C$5:$C$66,0),MATCH($G837,'I-Baremo_VA_Lapesa'!$D$4:$K$4,0))</f>
        <v>32702</v>
      </c>
      <c r="M837" s="123">
        <f t="shared" si="136"/>
        <v>46717.142857142862</v>
      </c>
      <c r="N837" s="113" cm="1">
        <f t="array" ref="N837">IF(AND($H837&lt;=4800,$I837&lt;=560),0,SUMPRODUCT(--($I837&gt;'I-Baremo_Regulación_Lapesa'!$B$4:$B$8),--($I837&lt;='I-Baremo_Regulación_Lapesa'!$C$4:$C$8),'I-Baremo_Regulación_Lapesa'!$D$4:$D$8))</f>
        <v>1760</v>
      </c>
      <c r="O837" s="78">
        <f t="shared" si="137"/>
        <v>2514.2857142857142</v>
      </c>
      <c r="P837" s="112">
        <f t="shared" si="138"/>
        <v>79894</v>
      </c>
      <c r="Q837" s="74">
        <f t="shared" si="139"/>
        <v>114134.28571428571</v>
      </c>
      <c r="R837" s="113">
        <f>INDEX('I-Baremo_Legalización'!$D$4:$D$100,MATCH($E837,'I-Baremo_Legalización'!$C$4:$C$100,0),1)</f>
        <v>2038.3500000000001</v>
      </c>
      <c r="S837" s="113" cm="1">
        <f t="array" ref="S837">+INDEX('I-Baremo_Acuerdo_Marco'!$F$2:$F$221,MATCH($C837&amp;$E837&amp;$G837,'I-Baremo_Acuerdo_Marco'!$C$2:$C$221&amp;'I-Baremo_Acuerdo_Marco'!$D$2:$D$221&amp;'I-Baremo_Acuerdo_Marco'!$E$2:$E$221,0))</f>
        <v>29532.811000000002</v>
      </c>
      <c r="T837" s="112">
        <f t="shared" si="144"/>
        <v>111465.16100000001</v>
      </c>
      <c r="U837" s="116">
        <f t="shared" si="140"/>
        <v>145705.4467142857</v>
      </c>
      <c r="V837" s="74" t="str">
        <f t="shared" si="141"/>
        <v>AéreoD2688</v>
      </c>
      <c r="W837" s="148">
        <f>+IF(AND($C837='C-Aux_CA'!$C$7,$D837='C-Aux_CA'!$C$5,$I837&gt;='C-Aux_CA'!$C$14,$H837&gt;='C-Aux_CA'!$C$15),1,0)</f>
        <v>1</v>
      </c>
      <c r="X837" s="148">
        <f t="shared" si="142"/>
        <v>1</v>
      </c>
      <c r="Y837" s="151" cm="1">
        <f t="array" ref="Y837">IF(W837=0,0,SUMPRODUCT(--($T837&gt;='C-BaremoVectorial'!$T$4:$T$1101),--(1=$W$4:$W$1101)))</f>
        <v>137</v>
      </c>
      <c r="Z837" s="151">
        <f t="shared" si="143"/>
        <v>1</v>
      </c>
      <c r="AA837" s="151" cm="1">
        <f t="array" ref="AA837">IF($W837=0,0,SUMPRODUCT(--(1=$W$4:$W$1101),--($U837&gt;='C-BaremoVectorial'!$U$4:$U$1101)))</f>
        <v>136</v>
      </c>
      <c r="AB837" s="21"/>
      <c r="AC837" s="21"/>
      <c r="AD837" s="21"/>
    </row>
    <row r="838" spans="1:30" ht="14.5" x14ac:dyDescent="0.35">
      <c r="A838" s="73">
        <f t="shared" si="145"/>
        <v>177</v>
      </c>
      <c r="B838" s="79" t="s">
        <v>8270</v>
      </c>
      <c r="C838" s="79" t="s">
        <v>8244</v>
      </c>
      <c r="D838" s="79" t="s">
        <v>16</v>
      </c>
      <c r="E838" s="79" t="s">
        <v>40</v>
      </c>
      <c r="F838" s="183">
        <v>1</v>
      </c>
      <c r="G838" s="79" t="s">
        <v>8299</v>
      </c>
      <c r="H838" s="78">
        <v>69000</v>
      </c>
      <c r="I838" s="74" cm="1">
        <f t="array" ref="I838">+INDEX('I-Gasificación'!$G$5:$G$1100,MATCH($C838&amp;$D838&amp;$E838&amp;$G838,'I-Gasificación'!$C$5:$C$1100&amp;'I-Gasificación'!$D$5:$D$1100&amp;'I-Gasificación'!$E$5:$E$1100&amp;'I-Gasificación'!$F$5:$F$1100,0))</f>
        <v>3094</v>
      </c>
      <c r="J838" s="112">
        <f>INDEX('I-Baremo_Depósitos_Lapesa'!$C:$C,MATCH($E838,'I-Baremo_Depósitos_Lapesa'!$B:$B,0),1)</f>
        <v>67147</v>
      </c>
      <c r="K838" s="78">
        <f t="shared" ref="K838:K901" si="146">+J838/70%</f>
        <v>95924.285714285725</v>
      </c>
      <c r="L838" s="122">
        <f>INDEX('I-Baremo_VA_Lapesa'!$D$5:$K$66,MATCH($E838,'I-Baremo_VA_Lapesa'!$C$5:$C$66,0),MATCH($G838,'I-Baremo_VA_Lapesa'!$D$4:$K$4,0))</f>
        <v>32702</v>
      </c>
      <c r="M838" s="123">
        <f t="shared" ref="M838:M901" si="147">+L838/70%</f>
        <v>46717.142857142862</v>
      </c>
      <c r="N838" s="113" cm="1">
        <f t="array" ref="N838">IF(AND($H838&lt;=4800,$I838&lt;=560),0,SUMPRODUCT(--($I838&gt;'I-Baremo_Regulación_Lapesa'!$B$4:$B$8),--($I838&lt;='I-Baremo_Regulación_Lapesa'!$C$4:$C$8),'I-Baremo_Regulación_Lapesa'!$D$4:$D$8))</f>
        <v>1760</v>
      </c>
      <c r="O838" s="78">
        <f t="shared" ref="O838:O901" si="148">+N838/70%</f>
        <v>2514.2857142857142</v>
      </c>
      <c r="P838" s="112">
        <f t="shared" ref="P838:P901" si="149">+J838+L838+N838</f>
        <v>101609</v>
      </c>
      <c r="Q838" s="74">
        <f t="shared" ref="Q838:Q901" si="150">+K838+M838+O838</f>
        <v>145155.71428571429</v>
      </c>
      <c r="R838" s="113">
        <f>INDEX('I-Baremo_Legalización'!$D$4:$D$100,MATCH($E838,'I-Baremo_Legalización'!$C$4:$C$100,0),1)</f>
        <v>3215.3500000000004</v>
      </c>
      <c r="S838" s="113" cm="1">
        <f t="array" ref="S838">+INDEX('I-Baremo_Acuerdo_Marco'!$F$2:$F$221,MATCH($C838&amp;$E838&amp;$G838,'I-Baremo_Acuerdo_Marco'!$C$2:$C$221&amp;'I-Baremo_Acuerdo_Marco'!$D$2:$D$221&amp;'I-Baremo_Acuerdo_Marco'!$E$2:$E$221,0))</f>
        <v>29975.011000000002</v>
      </c>
      <c r="T838" s="112">
        <f t="shared" si="144"/>
        <v>134799.361</v>
      </c>
      <c r="U838" s="116">
        <f t="shared" ref="U838:U901" si="151">+K838+M838+O838+R838+S838</f>
        <v>178346.07528571429</v>
      </c>
      <c r="V838" s="74" t="str">
        <f t="shared" ref="V838:V901" si="152">+C838&amp;D838&amp;I838</f>
        <v>AéreoD3094</v>
      </c>
      <c r="W838" s="148">
        <f>+IF(AND($C838='C-Aux_CA'!$C$7,$D838='C-Aux_CA'!$C$5,$I838&gt;='C-Aux_CA'!$C$14,$H838&gt;='C-Aux_CA'!$C$15),1,0)</f>
        <v>1</v>
      </c>
      <c r="X838" s="148">
        <f t="shared" ref="X838:X901" si="153">COUNTIFS($I$5:$I$1099,$I838,$H$5:$H$1099,$H838,$D$5:$D$1099,$D838,$C$5:$C$1099,$C838)</f>
        <v>1</v>
      </c>
      <c r="Y838" s="151" cm="1">
        <f t="array" ref="Y838">IF(W838=0,0,SUMPRODUCT(--($T838&gt;='C-BaremoVectorial'!$T$4:$T$1101),--(1=$W$4:$W$1101)))</f>
        <v>155</v>
      </c>
      <c r="Z838" s="151">
        <f t="shared" ref="Z838:Z901" si="154">+Y838-AA838</f>
        <v>0</v>
      </c>
      <c r="AA838" s="151" cm="1">
        <f t="array" ref="AA838">IF($W838=0,0,SUMPRODUCT(--(1=$W$4:$W$1101),--($U838&gt;='C-BaremoVectorial'!$U$4:$U$1101)))</f>
        <v>155</v>
      </c>
      <c r="AB838" s="21"/>
      <c r="AC838" s="21"/>
      <c r="AD838" s="21"/>
    </row>
    <row r="839" spans="1:30" ht="14.5" x14ac:dyDescent="0.35">
      <c r="A839" s="73">
        <f t="shared" si="145"/>
        <v>178</v>
      </c>
      <c r="B839" s="79" t="s">
        <v>8271</v>
      </c>
      <c r="C839" s="79" t="s">
        <v>8244</v>
      </c>
      <c r="D839" s="79" t="s">
        <v>16</v>
      </c>
      <c r="E839" s="79" t="s">
        <v>29</v>
      </c>
      <c r="F839" s="183">
        <v>1</v>
      </c>
      <c r="G839" s="79" t="s">
        <v>8300</v>
      </c>
      <c r="H839" s="78">
        <v>13000</v>
      </c>
      <c r="I839" s="74" cm="1">
        <f t="array" ref="I839">+INDEX('I-Gasificación'!$G$5:$G$1100,MATCH($C839&amp;$D839&amp;$E839&amp;$G839,'I-Gasificación'!$C$5:$C$1100&amp;'I-Gasificación'!$D$5:$D$1100&amp;'I-Gasificación'!$E$5:$E$1100&amp;'I-Gasificación'!$F$5:$F$1100,0))</f>
        <v>3150</v>
      </c>
      <c r="J839" s="112">
        <f>INDEX('I-Baremo_Depósitos_Lapesa'!$C:$C,MATCH($E839,'I-Baremo_Depósitos_Lapesa'!$B:$B,0),1)</f>
        <v>10510</v>
      </c>
      <c r="K839" s="78">
        <f t="shared" si="146"/>
        <v>15014.285714285716</v>
      </c>
      <c r="L839" s="122">
        <f>INDEX('I-Baremo_VA_Lapesa'!$D$5:$K$66,MATCH($E839,'I-Baremo_VA_Lapesa'!$C$5:$C$66,0),MATCH($G839,'I-Baremo_VA_Lapesa'!$D$4:$K$4,0))</f>
        <v>39522</v>
      </c>
      <c r="M839" s="123">
        <f t="shared" si="147"/>
        <v>56460</v>
      </c>
      <c r="N839" s="113" cm="1">
        <f t="array" ref="N839">IF(AND($H839&lt;=4800,$I839&lt;=560),0,SUMPRODUCT(--($I839&gt;'I-Baremo_Regulación_Lapesa'!$B$4:$B$8),--($I839&lt;='I-Baremo_Regulación_Lapesa'!$C$4:$C$8),'I-Baremo_Regulación_Lapesa'!$D$4:$D$8))</f>
        <v>1760</v>
      </c>
      <c r="O839" s="78">
        <f t="shared" si="148"/>
        <v>2514.2857142857142</v>
      </c>
      <c r="P839" s="112">
        <f t="shared" si="149"/>
        <v>51792</v>
      </c>
      <c r="Q839" s="74">
        <f t="shared" si="150"/>
        <v>73988.57142857142</v>
      </c>
      <c r="R839" s="113">
        <f>INDEX('I-Baremo_Legalización'!$D$4:$D$100,MATCH($E839,'I-Baremo_Legalización'!$C$4:$C$100,0),1)</f>
        <v>1257.25</v>
      </c>
      <c r="S839" s="113" cm="1">
        <f t="array" ref="S839">+INDEX('I-Baremo_Acuerdo_Marco'!$F$2:$F$221,MATCH($C839&amp;$E839&amp;$G839,'I-Baremo_Acuerdo_Marco'!$C$2:$C$221&amp;'I-Baremo_Acuerdo_Marco'!$D$2:$D$221&amp;'I-Baremo_Acuerdo_Marco'!$E$2:$E$221,0))</f>
        <v>22538.285</v>
      </c>
      <c r="T839" s="112">
        <f t="shared" si="144"/>
        <v>75587.535000000003</v>
      </c>
      <c r="U839" s="116">
        <f t="shared" si="151"/>
        <v>97784.106428571424</v>
      </c>
      <c r="V839" s="74" t="str">
        <f t="shared" si="152"/>
        <v>AéreoD3150</v>
      </c>
      <c r="W839" s="148">
        <f>+IF(AND($C839='C-Aux_CA'!$C$7,$D839='C-Aux_CA'!$C$5,$I839&gt;='C-Aux_CA'!$C$14,$H839&gt;='C-Aux_CA'!$C$15),1,0)</f>
        <v>1</v>
      </c>
      <c r="X839" s="148">
        <f t="shared" si="153"/>
        <v>1</v>
      </c>
      <c r="Y839" s="151" cm="1">
        <f t="array" ref="Y839">IF(W839=0,0,SUMPRODUCT(--($T839&gt;='C-BaremoVectorial'!$T$4:$T$1101),--(1=$W$4:$W$1101)))</f>
        <v>73</v>
      </c>
      <c r="Z839" s="151">
        <f t="shared" si="154"/>
        <v>-1</v>
      </c>
      <c r="AA839" s="151" cm="1">
        <f t="array" ref="AA839">IF($W839=0,0,SUMPRODUCT(--(1=$W$4:$W$1101),--($U839&gt;='C-BaremoVectorial'!$U$4:$U$1101)))</f>
        <v>74</v>
      </c>
      <c r="AB839" s="21"/>
      <c r="AC839" s="21"/>
      <c r="AD839" s="21"/>
    </row>
    <row r="840" spans="1:30" ht="14.5" x14ac:dyDescent="0.35">
      <c r="A840" s="73">
        <f t="shared" si="145"/>
        <v>179</v>
      </c>
      <c r="B840" s="79" t="s">
        <v>8271</v>
      </c>
      <c r="C840" s="79" t="s">
        <v>8244</v>
      </c>
      <c r="D840" s="79" t="s">
        <v>16</v>
      </c>
      <c r="E840" s="79" t="s">
        <v>30</v>
      </c>
      <c r="F840" s="183">
        <v>1</v>
      </c>
      <c r="G840" s="79" t="s">
        <v>8300</v>
      </c>
      <c r="H840" s="78">
        <v>16000</v>
      </c>
      <c r="I840" s="74" cm="1">
        <f t="array" ref="I840">+INDEX('I-Gasificación'!$G$5:$G$1100,MATCH($C840&amp;$D840&amp;$E840&amp;$G840,'I-Gasificación'!$C$5:$C$1100&amp;'I-Gasificación'!$D$5:$D$1100&amp;'I-Gasificación'!$E$5:$E$1100&amp;'I-Gasificación'!$F$5:$F$1100,0))</f>
        <v>3220</v>
      </c>
      <c r="J840" s="112">
        <f>INDEX('I-Baremo_Depósitos_Lapesa'!$C:$C,MATCH($E840,'I-Baremo_Depósitos_Lapesa'!$B:$B,0),1)</f>
        <v>12792</v>
      </c>
      <c r="K840" s="78">
        <f t="shared" si="146"/>
        <v>18274.285714285714</v>
      </c>
      <c r="L840" s="122">
        <f>INDEX('I-Baremo_VA_Lapesa'!$D$5:$K$66,MATCH($E840,'I-Baremo_VA_Lapesa'!$C$5:$C$66,0),MATCH($G840,'I-Baremo_VA_Lapesa'!$D$4:$K$4,0))</f>
        <v>39522</v>
      </c>
      <c r="M840" s="123">
        <f t="shared" si="147"/>
        <v>56460</v>
      </c>
      <c r="N840" s="113" cm="1">
        <f t="array" ref="N840">IF(AND($H840&lt;=4800,$I840&lt;=560),0,SUMPRODUCT(--($I840&gt;'I-Baremo_Regulación_Lapesa'!$B$4:$B$8),--($I840&lt;='I-Baremo_Regulación_Lapesa'!$C$4:$C$8),'I-Baremo_Regulación_Lapesa'!$D$4:$D$8))</f>
        <v>1760</v>
      </c>
      <c r="O840" s="78">
        <f t="shared" si="148"/>
        <v>2514.2857142857142</v>
      </c>
      <c r="P840" s="112">
        <f t="shared" si="149"/>
        <v>54074</v>
      </c>
      <c r="Q840" s="74">
        <f t="shared" si="150"/>
        <v>77248.57142857142</v>
      </c>
      <c r="R840" s="113">
        <f>INDEX('I-Baremo_Legalización'!$D$4:$D$100,MATCH($E840,'I-Baremo_Legalización'!$C$4:$C$100,0),1)</f>
        <v>2038.3500000000001</v>
      </c>
      <c r="S840" s="113" cm="1">
        <f t="array" ref="S840">+INDEX('I-Baremo_Acuerdo_Marco'!$F$2:$F$221,MATCH($C840&amp;$E840&amp;$G840,'I-Baremo_Acuerdo_Marco'!$C$2:$C$221&amp;'I-Baremo_Acuerdo_Marco'!$D$2:$D$221&amp;'I-Baremo_Acuerdo_Marco'!$E$2:$E$221,0))</f>
        <v>23646.710999999999</v>
      </c>
      <c r="T840" s="112">
        <f t="shared" ref="T840:T903" si="155">+J840+L840+N840+R840+S840</f>
        <v>79759.061000000002</v>
      </c>
      <c r="U840" s="116">
        <f t="shared" si="151"/>
        <v>102933.63242857142</v>
      </c>
      <c r="V840" s="74" t="str">
        <f t="shared" si="152"/>
        <v>AéreoD3220</v>
      </c>
      <c r="W840" s="148">
        <f>+IF(AND($C840='C-Aux_CA'!$C$7,$D840='C-Aux_CA'!$C$5,$I840&gt;='C-Aux_CA'!$C$14,$H840&gt;='C-Aux_CA'!$C$15),1,0)</f>
        <v>1</v>
      </c>
      <c r="X840" s="148">
        <f t="shared" si="153"/>
        <v>1</v>
      </c>
      <c r="Y840" s="151" cm="1">
        <f t="array" ref="Y840">IF(W840=0,0,SUMPRODUCT(--($T840&gt;='C-BaremoVectorial'!$T$4:$T$1101),--(1=$W$4:$W$1101)))</f>
        <v>81</v>
      </c>
      <c r="Z840" s="151">
        <f t="shared" si="154"/>
        <v>-3</v>
      </c>
      <c r="AA840" s="151" cm="1">
        <f t="array" ref="AA840">IF($W840=0,0,SUMPRODUCT(--(1=$W$4:$W$1101),--($U840&gt;='C-BaremoVectorial'!$U$4:$U$1101)))</f>
        <v>84</v>
      </c>
      <c r="AB840" s="21"/>
      <c r="AC840" s="21"/>
      <c r="AD840" s="21"/>
    </row>
    <row r="841" spans="1:30" ht="14.5" x14ac:dyDescent="0.35">
      <c r="A841" s="73">
        <f t="shared" si="145"/>
        <v>180</v>
      </c>
      <c r="B841" s="79" t="s">
        <v>8271</v>
      </c>
      <c r="C841" s="79" t="s">
        <v>8244</v>
      </c>
      <c r="D841" s="79" t="s">
        <v>16</v>
      </c>
      <c r="E841" s="79" t="s">
        <v>31</v>
      </c>
      <c r="F841" s="183">
        <v>1</v>
      </c>
      <c r="G841" s="79" t="s">
        <v>8300</v>
      </c>
      <c r="H841" s="78">
        <v>19000</v>
      </c>
      <c r="I841" s="74" cm="1">
        <f t="array" ref="I841">+INDEX('I-Gasificación'!$G$5:$G$1100,MATCH($C841&amp;$D841&amp;$E841&amp;$G841,'I-Gasificación'!$C$5:$C$1100&amp;'I-Gasificación'!$D$5:$D$1100&amp;'I-Gasificación'!$E$5:$E$1100&amp;'I-Gasificación'!$F$5:$F$1100,0))</f>
        <v>3290</v>
      </c>
      <c r="J841" s="112">
        <f>INDEX('I-Baremo_Depósitos_Lapesa'!$C:$C,MATCH($E841,'I-Baremo_Depósitos_Lapesa'!$B:$B,0),1)</f>
        <v>13916</v>
      </c>
      <c r="K841" s="78">
        <f t="shared" si="146"/>
        <v>19880</v>
      </c>
      <c r="L841" s="122">
        <f>INDEX('I-Baremo_VA_Lapesa'!$D$5:$K$66,MATCH($E841,'I-Baremo_VA_Lapesa'!$C$5:$C$66,0),MATCH($G841,'I-Baremo_VA_Lapesa'!$D$4:$K$4,0))</f>
        <v>39522</v>
      </c>
      <c r="M841" s="123">
        <f t="shared" si="147"/>
        <v>56460</v>
      </c>
      <c r="N841" s="113" cm="1">
        <f t="array" ref="N841">IF(AND($H841&lt;=4800,$I841&lt;=560),0,SUMPRODUCT(--($I841&gt;'I-Baremo_Regulación_Lapesa'!$B$4:$B$8),--($I841&lt;='I-Baremo_Regulación_Lapesa'!$C$4:$C$8),'I-Baremo_Regulación_Lapesa'!$D$4:$D$8))</f>
        <v>1760</v>
      </c>
      <c r="O841" s="78">
        <f t="shared" si="148"/>
        <v>2514.2857142857142</v>
      </c>
      <c r="P841" s="112">
        <f t="shared" si="149"/>
        <v>55198</v>
      </c>
      <c r="Q841" s="74">
        <f t="shared" si="150"/>
        <v>78854.28571428571</v>
      </c>
      <c r="R841" s="113">
        <f>INDEX('I-Baremo_Legalización'!$D$4:$D$100,MATCH($E841,'I-Baremo_Legalización'!$C$4:$C$100,0),1)</f>
        <v>2038.3500000000001</v>
      </c>
      <c r="S841" s="113" cm="1">
        <f t="array" ref="S841">+INDEX('I-Baremo_Acuerdo_Marco'!$F$2:$F$221,MATCH($C841&amp;$E841&amp;$G841,'I-Baremo_Acuerdo_Marco'!$C$2:$C$221&amp;'I-Baremo_Acuerdo_Marco'!$D$2:$D$221&amp;'I-Baremo_Acuerdo_Marco'!$E$2:$E$221,0))</f>
        <v>25107.510999999999</v>
      </c>
      <c r="T841" s="112">
        <f t="shared" si="155"/>
        <v>82343.861000000004</v>
      </c>
      <c r="U841" s="116">
        <f t="shared" si="151"/>
        <v>106000.14671428571</v>
      </c>
      <c r="V841" s="74" t="str">
        <f t="shared" si="152"/>
        <v>AéreoD3290</v>
      </c>
      <c r="W841" s="148">
        <f>+IF(AND($C841='C-Aux_CA'!$C$7,$D841='C-Aux_CA'!$C$5,$I841&gt;='C-Aux_CA'!$C$14,$H841&gt;='C-Aux_CA'!$C$15),1,0)</f>
        <v>1</v>
      </c>
      <c r="X841" s="148">
        <f t="shared" si="153"/>
        <v>1</v>
      </c>
      <c r="Y841" s="151" cm="1">
        <f t="array" ref="Y841">IF(W841=0,0,SUMPRODUCT(--($T841&gt;='C-BaremoVectorial'!$T$4:$T$1101),--(1=$W$4:$W$1101)))</f>
        <v>87</v>
      </c>
      <c r="Z841" s="151">
        <f t="shared" si="154"/>
        <v>-1</v>
      </c>
      <c r="AA841" s="151" cm="1">
        <f t="array" ref="AA841">IF($W841=0,0,SUMPRODUCT(--(1=$W$4:$W$1101),--($U841&gt;='C-BaremoVectorial'!$U$4:$U$1101)))</f>
        <v>88</v>
      </c>
      <c r="AB841" s="21"/>
      <c r="AC841" s="21"/>
      <c r="AD841" s="21"/>
    </row>
    <row r="842" spans="1:30" ht="14.5" x14ac:dyDescent="0.35">
      <c r="A842" s="73">
        <f t="shared" si="145"/>
        <v>181</v>
      </c>
      <c r="B842" s="79" t="s">
        <v>8271</v>
      </c>
      <c r="C842" s="79" t="s">
        <v>8244</v>
      </c>
      <c r="D842" s="79" t="s">
        <v>16</v>
      </c>
      <c r="E842" s="79" t="s">
        <v>32</v>
      </c>
      <c r="F842" s="183">
        <v>1</v>
      </c>
      <c r="G842" s="79" t="s">
        <v>8300</v>
      </c>
      <c r="H842" s="78">
        <v>22000</v>
      </c>
      <c r="I842" s="74" cm="1">
        <f t="array" ref="I842">+INDEX('I-Gasificación'!$G$5:$G$1100,MATCH($C842&amp;$D842&amp;$E842&amp;$G842,'I-Gasificación'!$C$5:$C$1100&amp;'I-Gasificación'!$D$5:$D$1100&amp;'I-Gasificación'!$E$5:$E$1100&amp;'I-Gasificación'!$F$5:$F$1100,0))</f>
        <v>3360</v>
      </c>
      <c r="J842" s="112">
        <f>INDEX('I-Baremo_Depósitos_Lapesa'!$C:$C,MATCH($E842,'I-Baremo_Depósitos_Lapesa'!$B:$B,0),1)</f>
        <v>17932</v>
      </c>
      <c r="K842" s="78">
        <f t="shared" si="146"/>
        <v>25617.142857142859</v>
      </c>
      <c r="L842" s="122">
        <f>INDEX('I-Baremo_VA_Lapesa'!$D$5:$K$66,MATCH($E842,'I-Baremo_VA_Lapesa'!$C$5:$C$66,0),MATCH($G842,'I-Baremo_VA_Lapesa'!$D$4:$K$4,0))</f>
        <v>39522</v>
      </c>
      <c r="M842" s="123">
        <f t="shared" si="147"/>
        <v>56460</v>
      </c>
      <c r="N842" s="113" cm="1">
        <f t="array" ref="N842">IF(AND($H842&lt;=4800,$I842&lt;=560),0,SUMPRODUCT(--($I842&gt;'I-Baremo_Regulación_Lapesa'!$B$4:$B$8),--($I842&lt;='I-Baremo_Regulación_Lapesa'!$C$4:$C$8),'I-Baremo_Regulación_Lapesa'!$D$4:$D$8))</f>
        <v>1760</v>
      </c>
      <c r="O842" s="78">
        <f t="shared" si="148"/>
        <v>2514.2857142857142</v>
      </c>
      <c r="P842" s="112">
        <f t="shared" si="149"/>
        <v>59214</v>
      </c>
      <c r="Q842" s="74">
        <f t="shared" si="150"/>
        <v>84591.428571428565</v>
      </c>
      <c r="R842" s="113">
        <f>INDEX('I-Baremo_Legalización'!$D$4:$D$100,MATCH($E842,'I-Baremo_Legalización'!$C$4:$C$100,0),1)</f>
        <v>2038.3500000000001</v>
      </c>
      <c r="S842" s="113" cm="1">
        <f t="array" ref="S842">+INDEX('I-Baremo_Acuerdo_Marco'!$F$2:$F$221,MATCH($C842&amp;$E842&amp;$G842,'I-Baremo_Acuerdo_Marco'!$C$2:$C$221&amp;'I-Baremo_Acuerdo_Marco'!$D$2:$D$221&amp;'I-Baremo_Acuerdo_Marco'!$E$2:$E$221,0))</f>
        <v>25879.710999999999</v>
      </c>
      <c r="T842" s="112">
        <f t="shared" si="155"/>
        <v>87132.061000000002</v>
      </c>
      <c r="U842" s="116">
        <f t="shared" si="151"/>
        <v>112509.48957142857</v>
      </c>
      <c r="V842" s="74" t="str">
        <f t="shared" si="152"/>
        <v>AéreoD3360</v>
      </c>
      <c r="W842" s="148">
        <f>+IF(AND($C842='C-Aux_CA'!$C$7,$D842='C-Aux_CA'!$C$5,$I842&gt;='C-Aux_CA'!$C$14,$H842&gt;='C-Aux_CA'!$C$15),1,0)</f>
        <v>1</v>
      </c>
      <c r="X842" s="148">
        <f t="shared" si="153"/>
        <v>1</v>
      </c>
      <c r="Y842" s="151" cm="1">
        <f t="array" ref="Y842">IF(W842=0,0,SUMPRODUCT(--($T842&gt;='C-BaremoVectorial'!$T$4:$T$1101),--(1=$W$4:$W$1101)))</f>
        <v>97</v>
      </c>
      <c r="Z842" s="151">
        <f t="shared" si="154"/>
        <v>0</v>
      </c>
      <c r="AA842" s="151" cm="1">
        <f t="array" ref="AA842">IF($W842=0,0,SUMPRODUCT(--(1=$W$4:$W$1101),--($U842&gt;='C-BaremoVectorial'!$U$4:$U$1101)))</f>
        <v>97</v>
      </c>
      <c r="AB842" s="21"/>
      <c r="AC842" s="21"/>
      <c r="AD842" s="21"/>
    </row>
    <row r="843" spans="1:30" ht="14.5" x14ac:dyDescent="0.35">
      <c r="A843" s="73">
        <f t="shared" si="145"/>
        <v>182</v>
      </c>
      <c r="B843" s="79" t="s">
        <v>8271</v>
      </c>
      <c r="C843" s="79" t="s">
        <v>8244</v>
      </c>
      <c r="D843" s="79" t="s">
        <v>16</v>
      </c>
      <c r="E843" s="79" t="s">
        <v>33</v>
      </c>
      <c r="F843" s="183">
        <v>1</v>
      </c>
      <c r="G843" s="79" t="s">
        <v>8300</v>
      </c>
      <c r="H843" s="78">
        <v>24000</v>
      </c>
      <c r="I843" s="74" cm="1">
        <f t="array" ref="I843">+INDEX('I-Gasificación'!$G$5:$G$1100,MATCH($C843&amp;$D843&amp;$E843&amp;$G843,'I-Gasificación'!$C$5:$C$1100&amp;'I-Gasificación'!$D$5:$D$1100&amp;'I-Gasificación'!$E$5:$E$1100&amp;'I-Gasificación'!$F$5:$F$1100,0))</f>
        <v>3346</v>
      </c>
      <c r="J843" s="112">
        <f>INDEX('I-Baremo_Depósitos_Lapesa'!$C:$C,MATCH($E843,'I-Baremo_Depósitos_Lapesa'!$B:$B,0),1)</f>
        <v>20449</v>
      </c>
      <c r="K843" s="78">
        <f t="shared" si="146"/>
        <v>29212.857142857145</v>
      </c>
      <c r="L843" s="122">
        <f>INDEX('I-Baremo_VA_Lapesa'!$D$5:$K$66,MATCH($E843,'I-Baremo_VA_Lapesa'!$C$5:$C$66,0),MATCH($G843,'I-Baremo_VA_Lapesa'!$D$4:$K$4,0))</f>
        <v>39522</v>
      </c>
      <c r="M843" s="123">
        <f t="shared" si="147"/>
        <v>56460</v>
      </c>
      <c r="N843" s="113" cm="1">
        <f t="array" ref="N843">IF(AND($H843&lt;=4800,$I843&lt;=560),0,SUMPRODUCT(--($I843&gt;'I-Baremo_Regulación_Lapesa'!$B$4:$B$8),--($I843&lt;='I-Baremo_Regulación_Lapesa'!$C$4:$C$8),'I-Baremo_Regulación_Lapesa'!$D$4:$D$8))</f>
        <v>1760</v>
      </c>
      <c r="O843" s="78">
        <f t="shared" si="148"/>
        <v>2514.2857142857142</v>
      </c>
      <c r="P843" s="112">
        <f t="shared" si="149"/>
        <v>61731</v>
      </c>
      <c r="Q843" s="74">
        <f t="shared" si="150"/>
        <v>88187.142857142855</v>
      </c>
      <c r="R843" s="113">
        <f>INDEX('I-Baremo_Legalización'!$D$4:$D$100,MATCH($E843,'I-Baremo_Legalización'!$C$4:$C$100,0),1)</f>
        <v>2038.3500000000001</v>
      </c>
      <c r="S843" s="113" cm="1">
        <f t="array" ref="S843">+INDEX('I-Baremo_Acuerdo_Marco'!$F$2:$F$221,MATCH($C843&amp;$E843&amp;$G843,'I-Baremo_Acuerdo_Marco'!$C$2:$C$221&amp;'I-Baremo_Acuerdo_Marco'!$D$2:$D$221&amp;'I-Baremo_Acuerdo_Marco'!$E$2:$E$221,0))</f>
        <v>26066.710999999999</v>
      </c>
      <c r="T843" s="112">
        <f t="shared" si="155"/>
        <v>89836.061000000002</v>
      </c>
      <c r="U843" s="116">
        <f t="shared" si="151"/>
        <v>116292.20385714286</v>
      </c>
      <c r="V843" s="74" t="str">
        <f t="shared" si="152"/>
        <v>AéreoD3346</v>
      </c>
      <c r="W843" s="148">
        <f>+IF(AND($C843='C-Aux_CA'!$C$7,$D843='C-Aux_CA'!$C$5,$I843&gt;='C-Aux_CA'!$C$14,$H843&gt;='C-Aux_CA'!$C$15),1,0)</f>
        <v>1</v>
      </c>
      <c r="X843" s="148">
        <f t="shared" si="153"/>
        <v>1</v>
      </c>
      <c r="Y843" s="151" cm="1">
        <f t="array" ref="Y843">IF(W843=0,0,SUMPRODUCT(--($T843&gt;='C-BaremoVectorial'!$T$4:$T$1101),--(1=$W$4:$W$1101)))</f>
        <v>104</v>
      </c>
      <c r="Z843" s="151">
        <f t="shared" si="154"/>
        <v>1</v>
      </c>
      <c r="AA843" s="151" cm="1">
        <f t="array" ref="AA843">IF($W843=0,0,SUMPRODUCT(--(1=$W$4:$W$1101),--($U843&gt;='C-BaremoVectorial'!$U$4:$U$1101)))</f>
        <v>103</v>
      </c>
      <c r="AB843" s="21"/>
      <c r="AC843" s="21"/>
      <c r="AD843" s="21"/>
    </row>
    <row r="844" spans="1:30" ht="14.5" x14ac:dyDescent="0.35">
      <c r="A844" s="73">
        <f t="shared" si="145"/>
        <v>183</v>
      </c>
      <c r="B844" s="79" t="s">
        <v>8271</v>
      </c>
      <c r="C844" s="79" t="s">
        <v>8244</v>
      </c>
      <c r="D844" s="79" t="s">
        <v>16</v>
      </c>
      <c r="E844" s="79" t="s">
        <v>34</v>
      </c>
      <c r="F844" s="183">
        <v>1</v>
      </c>
      <c r="G844" s="79" t="s">
        <v>8300</v>
      </c>
      <c r="H844" s="78">
        <v>29000</v>
      </c>
      <c r="I844" s="74" cm="1">
        <f t="array" ref="I844">+INDEX('I-Gasificación'!$G$5:$G$1100,MATCH($C844&amp;$D844&amp;$E844&amp;$G844,'I-Gasificación'!$C$5:$C$1100&amp;'I-Gasificación'!$D$5:$D$1100&amp;'I-Gasificación'!$E$5:$E$1100&amp;'I-Gasificación'!$F$5:$F$1100,0))</f>
        <v>3444</v>
      </c>
      <c r="J844" s="112">
        <f>INDEX('I-Baremo_Depósitos_Lapesa'!$C:$C,MATCH($E844,'I-Baremo_Depósitos_Lapesa'!$B:$B,0),1)</f>
        <v>22724</v>
      </c>
      <c r="K844" s="78">
        <f t="shared" si="146"/>
        <v>32462.857142857145</v>
      </c>
      <c r="L844" s="122">
        <f>INDEX('I-Baremo_VA_Lapesa'!$D$5:$K$66,MATCH($E844,'I-Baremo_VA_Lapesa'!$C$5:$C$66,0),MATCH($G844,'I-Baremo_VA_Lapesa'!$D$4:$K$4,0))</f>
        <v>39522</v>
      </c>
      <c r="M844" s="123">
        <f t="shared" si="147"/>
        <v>56460</v>
      </c>
      <c r="N844" s="113" cm="1">
        <f t="array" ref="N844">IF(AND($H844&lt;=4800,$I844&lt;=560),0,SUMPRODUCT(--($I844&gt;'I-Baremo_Regulación_Lapesa'!$B$4:$B$8),--($I844&lt;='I-Baremo_Regulación_Lapesa'!$C$4:$C$8),'I-Baremo_Regulación_Lapesa'!$D$4:$D$8))</f>
        <v>1760</v>
      </c>
      <c r="O844" s="78">
        <f t="shared" si="148"/>
        <v>2514.2857142857142</v>
      </c>
      <c r="P844" s="112">
        <f t="shared" si="149"/>
        <v>64006</v>
      </c>
      <c r="Q844" s="74">
        <f t="shared" si="150"/>
        <v>91437.142857142855</v>
      </c>
      <c r="R844" s="113">
        <f>INDEX('I-Baremo_Legalización'!$D$4:$D$100,MATCH($E844,'I-Baremo_Legalización'!$C$4:$C$100,0),1)</f>
        <v>2038.3500000000001</v>
      </c>
      <c r="S844" s="113" cm="1">
        <f t="array" ref="S844">+INDEX('I-Baremo_Acuerdo_Marco'!$F$2:$F$221,MATCH($C844&amp;$E844&amp;$G844,'I-Baremo_Acuerdo_Marco'!$C$2:$C$221&amp;'I-Baremo_Acuerdo_Marco'!$D$2:$D$221&amp;'I-Baremo_Acuerdo_Marco'!$E$2:$E$221,0))</f>
        <v>26752.010999999999</v>
      </c>
      <c r="T844" s="112">
        <f t="shared" si="155"/>
        <v>92796.361000000004</v>
      </c>
      <c r="U844" s="116">
        <f t="shared" si="151"/>
        <v>120227.50385714286</v>
      </c>
      <c r="V844" s="74" t="str">
        <f t="shared" si="152"/>
        <v>AéreoD3444</v>
      </c>
      <c r="W844" s="148">
        <f>+IF(AND($C844='C-Aux_CA'!$C$7,$D844='C-Aux_CA'!$C$5,$I844&gt;='C-Aux_CA'!$C$14,$H844&gt;='C-Aux_CA'!$C$15),1,0)</f>
        <v>1</v>
      </c>
      <c r="X844" s="148">
        <f t="shared" si="153"/>
        <v>1</v>
      </c>
      <c r="Y844" s="151" cm="1">
        <f t="array" ref="Y844">IF(W844=0,0,SUMPRODUCT(--($T844&gt;='C-BaremoVectorial'!$T$4:$T$1101),--(1=$W$4:$W$1101)))</f>
        <v>110</v>
      </c>
      <c r="Z844" s="151">
        <f t="shared" si="154"/>
        <v>0</v>
      </c>
      <c r="AA844" s="151" cm="1">
        <f t="array" ref="AA844">IF($W844=0,0,SUMPRODUCT(--(1=$W$4:$W$1101),--($U844&gt;='C-BaremoVectorial'!$U$4:$U$1101)))</f>
        <v>110</v>
      </c>
      <c r="AB844" s="21"/>
      <c r="AC844" s="21"/>
      <c r="AD844" s="21"/>
    </row>
    <row r="845" spans="1:30" ht="14.5" x14ac:dyDescent="0.35">
      <c r="A845" s="73">
        <f t="shared" si="145"/>
        <v>184</v>
      </c>
      <c r="B845" s="79" t="s">
        <v>8271</v>
      </c>
      <c r="C845" s="79" t="s">
        <v>8244</v>
      </c>
      <c r="D845" s="79" t="s">
        <v>16</v>
      </c>
      <c r="E845" s="79" t="s">
        <v>35</v>
      </c>
      <c r="F845" s="183">
        <v>1</v>
      </c>
      <c r="G845" s="79" t="s">
        <v>8300</v>
      </c>
      <c r="H845" s="78">
        <v>34000</v>
      </c>
      <c r="I845" s="74" cm="1">
        <f t="array" ref="I845">+INDEX('I-Gasificación'!$G$5:$G$1100,MATCH($C845&amp;$D845&amp;$E845&amp;$G845,'I-Gasificación'!$C$5:$C$1100&amp;'I-Gasificación'!$D$5:$D$1100&amp;'I-Gasificación'!$E$5:$E$1100&amp;'I-Gasificación'!$F$5:$F$1100,0))</f>
        <v>3542</v>
      </c>
      <c r="J845" s="112">
        <f>INDEX('I-Baremo_Depósitos_Lapesa'!$C:$C,MATCH($E845,'I-Baremo_Depósitos_Lapesa'!$B:$B,0),1)</f>
        <v>25239</v>
      </c>
      <c r="K845" s="78">
        <f t="shared" si="146"/>
        <v>36055.71428571429</v>
      </c>
      <c r="L845" s="122">
        <f>INDEX('I-Baremo_VA_Lapesa'!$D$5:$K$66,MATCH($E845,'I-Baremo_VA_Lapesa'!$C$5:$C$66,0),MATCH($G845,'I-Baremo_VA_Lapesa'!$D$4:$K$4,0))</f>
        <v>39522</v>
      </c>
      <c r="M845" s="123">
        <f t="shared" si="147"/>
        <v>56460</v>
      </c>
      <c r="N845" s="113" cm="1">
        <f t="array" ref="N845">IF(AND($H845&lt;=4800,$I845&lt;=560),0,SUMPRODUCT(--($I845&gt;'I-Baremo_Regulación_Lapesa'!$B$4:$B$8),--($I845&lt;='I-Baremo_Regulación_Lapesa'!$C$4:$C$8),'I-Baremo_Regulación_Lapesa'!$D$4:$D$8))</f>
        <v>1760</v>
      </c>
      <c r="O845" s="78">
        <f t="shared" si="148"/>
        <v>2514.2857142857142</v>
      </c>
      <c r="P845" s="112">
        <f t="shared" si="149"/>
        <v>66521</v>
      </c>
      <c r="Q845" s="74">
        <f t="shared" si="150"/>
        <v>95030</v>
      </c>
      <c r="R845" s="113">
        <f>INDEX('I-Baremo_Legalización'!$D$4:$D$100,MATCH($E845,'I-Baremo_Legalización'!$C$4:$C$100,0),1)</f>
        <v>2038.3500000000001</v>
      </c>
      <c r="S845" s="113" cm="1">
        <f t="array" ref="S845">+INDEX('I-Baremo_Acuerdo_Marco'!$F$2:$F$221,MATCH($C845&amp;$E845&amp;$G845,'I-Baremo_Acuerdo_Marco'!$C$2:$C$221&amp;'I-Baremo_Acuerdo_Marco'!$D$2:$D$221&amp;'I-Baremo_Acuerdo_Marco'!$E$2:$E$221,0))</f>
        <v>25172.411</v>
      </c>
      <c r="T845" s="112">
        <f t="shared" si="155"/>
        <v>93731.760999999999</v>
      </c>
      <c r="U845" s="116">
        <f t="shared" si="151"/>
        <v>122240.761</v>
      </c>
      <c r="V845" s="74" t="str">
        <f t="shared" si="152"/>
        <v>AéreoD3542</v>
      </c>
      <c r="W845" s="148">
        <f>+IF(AND($C845='C-Aux_CA'!$C$7,$D845='C-Aux_CA'!$C$5,$I845&gt;='C-Aux_CA'!$C$14,$H845&gt;='C-Aux_CA'!$C$15),1,0)</f>
        <v>1</v>
      </c>
      <c r="X845" s="148">
        <f t="shared" si="153"/>
        <v>1</v>
      </c>
      <c r="Y845" s="151" cm="1">
        <f t="array" ref="Y845">IF(W845=0,0,SUMPRODUCT(--($T845&gt;='C-BaremoVectorial'!$T$4:$T$1101),--(1=$W$4:$W$1101)))</f>
        <v>111</v>
      </c>
      <c r="Z845" s="151">
        <f t="shared" si="154"/>
        <v>-2</v>
      </c>
      <c r="AA845" s="151" cm="1">
        <f t="array" ref="AA845">IF($W845=0,0,SUMPRODUCT(--(1=$W$4:$W$1101),--($U845&gt;='C-BaremoVectorial'!$U$4:$U$1101)))</f>
        <v>113</v>
      </c>
      <c r="AB845" s="21"/>
      <c r="AC845" s="21"/>
      <c r="AD845" s="21"/>
    </row>
    <row r="846" spans="1:30" ht="14.5" x14ac:dyDescent="0.35">
      <c r="A846" s="73">
        <f t="shared" si="145"/>
        <v>185</v>
      </c>
      <c r="B846" s="79" t="s">
        <v>8271</v>
      </c>
      <c r="C846" s="79" t="s">
        <v>8244</v>
      </c>
      <c r="D846" s="79" t="s">
        <v>16</v>
      </c>
      <c r="E846" s="79" t="s">
        <v>36</v>
      </c>
      <c r="F846" s="183">
        <v>1</v>
      </c>
      <c r="G846" s="79" t="s">
        <v>8300</v>
      </c>
      <c r="H846" s="78">
        <v>33000</v>
      </c>
      <c r="I846" s="74" cm="1">
        <f t="array" ref="I846">+INDEX('I-Gasificación'!$G$5:$G$1100,MATCH($C846&amp;$D846&amp;$E846&amp;$G846,'I-Gasificación'!$C$5:$C$1100&amp;'I-Gasificación'!$D$5:$D$1100&amp;'I-Gasificación'!$E$5:$E$1100&amp;'I-Gasificación'!$F$5:$F$1100,0))</f>
        <v>3402</v>
      </c>
      <c r="J846" s="112">
        <f>INDEX('I-Baremo_Depósitos_Lapesa'!$C:$C,MATCH($E846,'I-Baremo_Depósitos_Lapesa'!$B:$B,0),1)</f>
        <v>33708</v>
      </c>
      <c r="K846" s="78">
        <f t="shared" si="146"/>
        <v>48154.285714285717</v>
      </c>
      <c r="L846" s="122">
        <f>INDEX('I-Baremo_VA_Lapesa'!$D$5:$K$66,MATCH($E846,'I-Baremo_VA_Lapesa'!$C$5:$C$66,0),MATCH($G846,'I-Baremo_VA_Lapesa'!$D$4:$K$4,0))</f>
        <v>39522</v>
      </c>
      <c r="M846" s="123">
        <f t="shared" si="147"/>
        <v>56460</v>
      </c>
      <c r="N846" s="113" cm="1">
        <f t="array" ref="N846">IF(AND($H846&lt;=4800,$I846&lt;=560),0,SUMPRODUCT(--($I846&gt;'I-Baremo_Regulación_Lapesa'!$B$4:$B$8),--($I846&lt;='I-Baremo_Regulación_Lapesa'!$C$4:$C$8),'I-Baremo_Regulación_Lapesa'!$D$4:$D$8))</f>
        <v>1760</v>
      </c>
      <c r="O846" s="78">
        <f t="shared" si="148"/>
        <v>2514.2857142857142</v>
      </c>
      <c r="P846" s="112">
        <f t="shared" si="149"/>
        <v>74990</v>
      </c>
      <c r="Q846" s="74">
        <f t="shared" si="150"/>
        <v>107128.57142857142</v>
      </c>
      <c r="R846" s="113">
        <f>INDEX('I-Baremo_Legalización'!$D$4:$D$100,MATCH($E846,'I-Baremo_Legalización'!$C$4:$C$100,0),1)</f>
        <v>2038.3500000000001</v>
      </c>
      <c r="S846" s="113" cm="1">
        <f t="array" ref="S846">+INDEX('I-Baremo_Acuerdo_Marco'!$F$2:$F$221,MATCH($C846&amp;$E846&amp;$G846,'I-Baremo_Acuerdo_Marco'!$C$2:$C$221&amp;'I-Baremo_Acuerdo_Marco'!$D$2:$D$221&amp;'I-Baremo_Acuerdo_Marco'!$E$2:$E$221,0))</f>
        <v>26969.811000000002</v>
      </c>
      <c r="T846" s="112">
        <f t="shared" si="155"/>
        <v>103998.16100000001</v>
      </c>
      <c r="U846" s="116">
        <f t="shared" si="151"/>
        <v>136136.73242857144</v>
      </c>
      <c r="V846" s="74" t="str">
        <f t="shared" si="152"/>
        <v>AéreoD3402</v>
      </c>
      <c r="W846" s="148">
        <f>+IF(AND($C846='C-Aux_CA'!$C$7,$D846='C-Aux_CA'!$C$5,$I846&gt;='C-Aux_CA'!$C$14,$H846&gt;='C-Aux_CA'!$C$15),1,0)</f>
        <v>1</v>
      </c>
      <c r="X846" s="148">
        <f t="shared" si="153"/>
        <v>1</v>
      </c>
      <c r="Y846" s="151" cm="1">
        <f t="array" ref="Y846">IF(W846=0,0,SUMPRODUCT(--($T846&gt;='C-BaremoVectorial'!$T$4:$T$1101),--(1=$W$4:$W$1101)))</f>
        <v>126</v>
      </c>
      <c r="Z846" s="151">
        <f t="shared" si="154"/>
        <v>-2</v>
      </c>
      <c r="AA846" s="151" cm="1">
        <f t="array" ref="AA846">IF($W846=0,0,SUMPRODUCT(--(1=$W$4:$W$1101),--($U846&gt;='C-BaremoVectorial'!$U$4:$U$1101)))</f>
        <v>128</v>
      </c>
      <c r="AB846" s="21"/>
      <c r="AC846" s="21"/>
      <c r="AD846" s="21"/>
    </row>
    <row r="847" spans="1:30" ht="14.5" x14ac:dyDescent="0.35">
      <c r="A847" s="73">
        <f t="shared" si="145"/>
        <v>186</v>
      </c>
      <c r="B847" s="79" t="s">
        <v>8271</v>
      </c>
      <c r="C847" s="79" t="s">
        <v>8244</v>
      </c>
      <c r="D847" s="79" t="s">
        <v>16</v>
      </c>
      <c r="E847" s="79" t="s">
        <v>37</v>
      </c>
      <c r="F847" s="183">
        <v>1</v>
      </c>
      <c r="G847" s="79" t="s">
        <v>8300</v>
      </c>
      <c r="H847" s="78">
        <v>50000</v>
      </c>
      <c r="I847" s="74" cm="1">
        <f t="array" ref="I847">+INDEX('I-Gasificación'!$G$5:$G$1100,MATCH($C847&amp;$D847&amp;$E847&amp;$G847,'I-Gasificación'!$C$5:$C$1100&amp;'I-Gasificación'!$D$5:$D$1100&amp;'I-Gasificación'!$E$5:$E$1100&amp;'I-Gasificación'!$F$5:$F$1100,0))</f>
        <v>3682</v>
      </c>
      <c r="J847" s="112">
        <f>INDEX('I-Baremo_Depósitos_Lapesa'!$C:$C,MATCH($E847,'I-Baremo_Depósitos_Lapesa'!$B:$B,0),1)</f>
        <v>44444</v>
      </c>
      <c r="K847" s="78">
        <f t="shared" si="146"/>
        <v>63491.428571428572</v>
      </c>
      <c r="L847" s="122">
        <f>INDEX('I-Baremo_VA_Lapesa'!$D$5:$K$66,MATCH($E847,'I-Baremo_VA_Lapesa'!$C$5:$C$66,0),MATCH($G847,'I-Baremo_VA_Lapesa'!$D$4:$K$4,0))</f>
        <v>39522</v>
      </c>
      <c r="M847" s="123">
        <f t="shared" si="147"/>
        <v>56460</v>
      </c>
      <c r="N847" s="113" cm="1">
        <f t="array" ref="N847">IF(AND($H847&lt;=4800,$I847&lt;=560),0,SUMPRODUCT(--($I847&gt;'I-Baremo_Regulación_Lapesa'!$B$4:$B$8),--($I847&lt;='I-Baremo_Regulación_Lapesa'!$C$4:$C$8),'I-Baremo_Regulación_Lapesa'!$D$4:$D$8))</f>
        <v>1760</v>
      </c>
      <c r="O847" s="78">
        <f t="shared" si="148"/>
        <v>2514.2857142857142</v>
      </c>
      <c r="P847" s="112">
        <f t="shared" si="149"/>
        <v>85726</v>
      </c>
      <c r="Q847" s="74">
        <f t="shared" si="150"/>
        <v>122465.71428571429</v>
      </c>
      <c r="R847" s="113">
        <f>INDEX('I-Baremo_Legalización'!$D$4:$D$100,MATCH($E847,'I-Baremo_Legalización'!$C$4:$C$100,0),1)</f>
        <v>2038.3500000000001</v>
      </c>
      <c r="S847" s="113" cm="1">
        <f t="array" ref="S847">+INDEX('I-Baremo_Acuerdo_Marco'!$F$2:$F$221,MATCH($C847&amp;$E847&amp;$G847,'I-Baremo_Acuerdo_Marco'!$C$2:$C$221&amp;'I-Baremo_Acuerdo_Marco'!$D$2:$D$221&amp;'I-Baremo_Acuerdo_Marco'!$E$2:$E$221,0))</f>
        <v>27986.210999999999</v>
      </c>
      <c r="T847" s="112">
        <f t="shared" si="155"/>
        <v>115750.561</v>
      </c>
      <c r="U847" s="116">
        <f t="shared" si="151"/>
        <v>152490.27528571431</v>
      </c>
      <c r="V847" s="74" t="str">
        <f t="shared" si="152"/>
        <v>AéreoD3682</v>
      </c>
      <c r="W847" s="148">
        <f>+IF(AND($C847='C-Aux_CA'!$C$7,$D847='C-Aux_CA'!$C$5,$I847&gt;='C-Aux_CA'!$C$14,$H847&gt;='C-Aux_CA'!$C$15),1,0)</f>
        <v>1</v>
      </c>
      <c r="X847" s="148">
        <f t="shared" si="153"/>
        <v>1</v>
      </c>
      <c r="Y847" s="151" cm="1">
        <f t="array" ref="Y847">IF(W847=0,0,SUMPRODUCT(--($T847&gt;='C-BaremoVectorial'!$T$4:$T$1101),--(1=$W$4:$W$1101)))</f>
        <v>141</v>
      </c>
      <c r="Z847" s="151">
        <f t="shared" si="154"/>
        <v>0</v>
      </c>
      <c r="AA847" s="151" cm="1">
        <f t="array" ref="AA847">IF($W847=0,0,SUMPRODUCT(--(1=$W$4:$W$1101),--($U847&gt;='C-BaremoVectorial'!$U$4:$U$1101)))</f>
        <v>141</v>
      </c>
      <c r="AB847" s="21"/>
      <c r="AC847" s="21"/>
      <c r="AD847" s="21"/>
    </row>
    <row r="848" spans="1:30" ht="14.5" x14ac:dyDescent="0.35">
      <c r="A848" s="73">
        <f t="shared" si="145"/>
        <v>187</v>
      </c>
      <c r="B848" s="79" t="s">
        <v>8271</v>
      </c>
      <c r="C848" s="79" t="s">
        <v>8244</v>
      </c>
      <c r="D848" s="79" t="s">
        <v>16</v>
      </c>
      <c r="E848" s="79" t="s">
        <v>38</v>
      </c>
      <c r="F848" s="183">
        <v>1</v>
      </c>
      <c r="G848" s="79" t="s">
        <v>8300</v>
      </c>
      <c r="H848" s="78">
        <v>59000</v>
      </c>
      <c r="I848" s="74" cm="1">
        <f t="array" ref="I848">+INDEX('I-Gasificación'!$G$5:$G$1100,MATCH($C848&amp;$D848&amp;$E848&amp;$G848,'I-Gasificación'!$C$5:$C$1100&amp;'I-Gasificación'!$D$5:$D$1100&amp;'I-Gasificación'!$E$5:$E$1100&amp;'I-Gasificación'!$F$5:$F$1100,0))</f>
        <v>3850</v>
      </c>
      <c r="J848" s="112">
        <f>INDEX('I-Baremo_Depósitos_Lapesa'!$C:$C,MATCH($E848,'I-Baremo_Depósitos_Lapesa'!$B:$B,0),1)</f>
        <v>54246</v>
      </c>
      <c r="K848" s="78">
        <f t="shared" si="146"/>
        <v>77494.285714285725</v>
      </c>
      <c r="L848" s="122">
        <f>INDEX('I-Baremo_VA_Lapesa'!$D$5:$K$66,MATCH($E848,'I-Baremo_VA_Lapesa'!$C$5:$C$66,0),MATCH($G848,'I-Baremo_VA_Lapesa'!$D$4:$K$4,0))</f>
        <v>39522</v>
      </c>
      <c r="M848" s="123">
        <f t="shared" si="147"/>
        <v>56460</v>
      </c>
      <c r="N848" s="113" cm="1">
        <f t="array" ref="N848">IF(AND($H848&lt;=4800,$I848&lt;=560),0,SUMPRODUCT(--($I848&gt;'I-Baremo_Regulación_Lapesa'!$B$4:$B$8),--($I848&lt;='I-Baremo_Regulación_Lapesa'!$C$4:$C$8),'I-Baremo_Regulación_Lapesa'!$D$4:$D$8))</f>
        <v>1760</v>
      </c>
      <c r="O848" s="78">
        <f t="shared" si="148"/>
        <v>2514.2857142857142</v>
      </c>
      <c r="P848" s="112">
        <f t="shared" si="149"/>
        <v>95528</v>
      </c>
      <c r="Q848" s="74">
        <f t="shared" si="150"/>
        <v>136468.57142857145</v>
      </c>
      <c r="R848" s="113">
        <f>INDEX('I-Baremo_Legalización'!$D$4:$D$100,MATCH($E848,'I-Baremo_Legalización'!$C$4:$C$100,0),1)</f>
        <v>2038.3500000000001</v>
      </c>
      <c r="S848" s="113" cm="1">
        <f t="array" ref="S848">+INDEX('I-Baremo_Acuerdo_Marco'!$F$2:$F$221,MATCH($C848&amp;$E848&amp;$G848,'I-Baremo_Acuerdo_Marco'!$C$2:$C$221&amp;'I-Baremo_Acuerdo_Marco'!$D$2:$D$221&amp;'I-Baremo_Acuerdo_Marco'!$E$2:$E$221,0))</f>
        <v>29975.011000000002</v>
      </c>
      <c r="T848" s="112">
        <f t="shared" si="155"/>
        <v>127541.361</v>
      </c>
      <c r="U848" s="116">
        <f t="shared" si="151"/>
        <v>168481.93242857145</v>
      </c>
      <c r="V848" s="74" t="str">
        <f t="shared" si="152"/>
        <v>AéreoD3850</v>
      </c>
      <c r="W848" s="148">
        <f>+IF(AND($C848='C-Aux_CA'!$C$7,$D848='C-Aux_CA'!$C$5,$I848&gt;='C-Aux_CA'!$C$14,$H848&gt;='C-Aux_CA'!$C$15),1,0)</f>
        <v>1</v>
      </c>
      <c r="X848" s="148">
        <f t="shared" si="153"/>
        <v>1</v>
      </c>
      <c r="Y848" s="151" cm="1">
        <f t="array" ref="Y848">IF(W848=0,0,SUMPRODUCT(--($T848&gt;='C-BaremoVectorial'!$T$4:$T$1101),--(1=$W$4:$W$1101)))</f>
        <v>152</v>
      </c>
      <c r="Z848" s="151">
        <f t="shared" si="154"/>
        <v>-1</v>
      </c>
      <c r="AA848" s="151" cm="1">
        <f t="array" ref="AA848">IF($W848=0,0,SUMPRODUCT(--(1=$W$4:$W$1101),--($U848&gt;='C-BaremoVectorial'!$U$4:$U$1101)))</f>
        <v>153</v>
      </c>
      <c r="AB848" s="21"/>
      <c r="AC848" s="21"/>
      <c r="AD848" s="21"/>
    </row>
    <row r="849" spans="1:30" ht="14.5" x14ac:dyDescent="0.35">
      <c r="A849" s="73">
        <f t="shared" si="145"/>
        <v>188</v>
      </c>
      <c r="B849" s="79" t="s">
        <v>8271</v>
      </c>
      <c r="C849" s="79" t="s">
        <v>8244</v>
      </c>
      <c r="D849" s="79" t="s">
        <v>16</v>
      </c>
      <c r="E849" s="79" t="s">
        <v>39</v>
      </c>
      <c r="F849" s="183">
        <v>1</v>
      </c>
      <c r="G849" s="79" t="s">
        <v>8300</v>
      </c>
      <c r="H849" s="78">
        <v>50000</v>
      </c>
      <c r="I849" s="74" cm="1">
        <f t="array" ref="I849">+INDEX('I-Gasificación'!$G$5:$G$1100,MATCH($C849&amp;$D849&amp;$E849&amp;$G849,'I-Gasificación'!$C$5:$C$1100&amp;'I-Gasificación'!$D$5:$D$1100&amp;'I-Gasificación'!$E$5:$E$1100&amp;'I-Gasificación'!$F$5:$F$1100,0))</f>
        <v>3612</v>
      </c>
      <c r="J849" s="112">
        <f>INDEX('I-Baremo_Depósitos_Lapesa'!$C:$C,MATCH($E849,'I-Baremo_Depósitos_Lapesa'!$B:$B,0),1)</f>
        <v>45432</v>
      </c>
      <c r="K849" s="78">
        <f t="shared" si="146"/>
        <v>64902.857142857145</v>
      </c>
      <c r="L849" s="122">
        <f>INDEX('I-Baremo_VA_Lapesa'!$D$5:$K$66,MATCH($E849,'I-Baremo_VA_Lapesa'!$C$5:$C$66,0),MATCH($G849,'I-Baremo_VA_Lapesa'!$D$4:$K$4,0))</f>
        <v>39522</v>
      </c>
      <c r="M849" s="123">
        <f t="shared" si="147"/>
        <v>56460</v>
      </c>
      <c r="N849" s="113" cm="1">
        <f t="array" ref="N849">IF(AND($H849&lt;=4800,$I849&lt;=560),0,SUMPRODUCT(--($I849&gt;'I-Baremo_Regulación_Lapesa'!$B$4:$B$8),--($I849&lt;='I-Baremo_Regulación_Lapesa'!$C$4:$C$8),'I-Baremo_Regulación_Lapesa'!$D$4:$D$8))</f>
        <v>1760</v>
      </c>
      <c r="O849" s="78">
        <f t="shared" si="148"/>
        <v>2514.2857142857142</v>
      </c>
      <c r="P849" s="112">
        <f t="shared" si="149"/>
        <v>86714</v>
      </c>
      <c r="Q849" s="74">
        <f t="shared" si="150"/>
        <v>123877.14285714286</v>
      </c>
      <c r="R849" s="113">
        <f>INDEX('I-Baremo_Legalización'!$D$4:$D$100,MATCH($E849,'I-Baremo_Legalización'!$C$4:$C$100,0),1)</f>
        <v>2038.3500000000001</v>
      </c>
      <c r="S849" s="113" cm="1">
        <f t="array" ref="S849">+INDEX('I-Baremo_Acuerdo_Marco'!$F$2:$F$221,MATCH($C849&amp;$E849&amp;$G849,'I-Baremo_Acuerdo_Marco'!$C$2:$C$221&amp;'I-Baremo_Acuerdo_Marco'!$D$2:$D$221&amp;'I-Baremo_Acuerdo_Marco'!$E$2:$E$221,0))</f>
        <v>29532.811000000002</v>
      </c>
      <c r="T849" s="112">
        <f t="shared" si="155"/>
        <v>118285.16100000001</v>
      </c>
      <c r="U849" s="116">
        <f t="shared" si="151"/>
        <v>155448.30385714286</v>
      </c>
      <c r="V849" s="74" t="str">
        <f t="shared" si="152"/>
        <v>AéreoD3612</v>
      </c>
      <c r="W849" s="148">
        <f>+IF(AND($C849='C-Aux_CA'!$C$7,$D849='C-Aux_CA'!$C$5,$I849&gt;='C-Aux_CA'!$C$14,$H849&gt;='C-Aux_CA'!$C$15),1,0)</f>
        <v>1</v>
      </c>
      <c r="X849" s="148">
        <f t="shared" si="153"/>
        <v>1</v>
      </c>
      <c r="Y849" s="151" cm="1">
        <f t="array" ref="Y849">IF(W849=0,0,SUMPRODUCT(--($T849&gt;='C-BaremoVectorial'!$T$4:$T$1101),--(1=$W$4:$W$1101)))</f>
        <v>144</v>
      </c>
      <c r="Z849" s="151">
        <f t="shared" si="154"/>
        <v>-1</v>
      </c>
      <c r="AA849" s="151" cm="1">
        <f t="array" ref="AA849">IF($W849=0,0,SUMPRODUCT(--(1=$W$4:$W$1101),--($U849&gt;='C-BaremoVectorial'!$U$4:$U$1101)))</f>
        <v>145</v>
      </c>
      <c r="AB849" s="21"/>
      <c r="AC849" s="21"/>
      <c r="AD849" s="21"/>
    </row>
    <row r="850" spans="1:30" ht="14.5" x14ac:dyDescent="0.35">
      <c r="A850" s="73">
        <f t="shared" si="145"/>
        <v>189</v>
      </c>
      <c r="B850" s="79" t="s">
        <v>8271</v>
      </c>
      <c r="C850" s="79" t="s">
        <v>8244</v>
      </c>
      <c r="D850" s="79" t="s">
        <v>16</v>
      </c>
      <c r="E850" s="79" t="s">
        <v>40</v>
      </c>
      <c r="F850" s="183">
        <v>1</v>
      </c>
      <c r="G850" s="79" t="s">
        <v>8300</v>
      </c>
      <c r="H850" s="78">
        <v>69000</v>
      </c>
      <c r="I850" s="74" cm="1">
        <f t="array" ref="I850">+INDEX('I-Gasificación'!$G$5:$G$1100,MATCH($C850&amp;$D850&amp;$E850&amp;$G850,'I-Gasificación'!$C$5:$C$1100&amp;'I-Gasificación'!$D$5:$D$1100&amp;'I-Gasificación'!$E$5:$E$1100&amp;'I-Gasificación'!$F$5:$F$1100,0))</f>
        <v>4018</v>
      </c>
      <c r="J850" s="112">
        <f>INDEX('I-Baremo_Depósitos_Lapesa'!$C:$C,MATCH($E850,'I-Baremo_Depósitos_Lapesa'!$B:$B,0),1)</f>
        <v>67147</v>
      </c>
      <c r="K850" s="78">
        <f t="shared" si="146"/>
        <v>95924.285714285725</v>
      </c>
      <c r="L850" s="122">
        <f>INDEX('I-Baremo_VA_Lapesa'!$D$5:$K$66,MATCH($E850,'I-Baremo_VA_Lapesa'!$C$5:$C$66,0),MATCH($G850,'I-Baremo_VA_Lapesa'!$D$4:$K$4,0))</f>
        <v>39522</v>
      </c>
      <c r="M850" s="123">
        <f t="shared" si="147"/>
        <v>56460</v>
      </c>
      <c r="N850" s="113" cm="1">
        <f t="array" ref="N850">IF(AND($H850&lt;=4800,$I850&lt;=560),0,SUMPRODUCT(--($I850&gt;'I-Baremo_Regulación_Lapesa'!$B$4:$B$8),--($I850&lt;='I-Baremo_Regulación_Lapesa'!$C$4:$C$8),'I-Baremo_Regulación_Lapesa'!$D$4:$D$8))</f>
        <v>1760</v>
      </c>
      <c r="O850" s="78">
        <f t="shared" si="148"/>
        <v>2514.2857142857142</v>
      </c>
      <c r="P850" s="112">
        <f t="shared" si="149"/>
        <v>108429</v>
      </c>
      <c r="Q850" s="74">
        <f t="shared" si="150"/>
        <v>154898.57142857145</v>
      </c>
      <c r="R850" s="113">
        <f>INDEX('I-Baremo_Legalización'!$D$4:$D$100,MATCH($E850,'I-Baremo_Legalización'!$C$4:$C$100,0),1)</f>
        <v>3215.3500000000004</v>
      </c>
      <c r="S850" s="113" cm="1">
        <f t="array" ref="S850">+INDEX('I-Baremo_Acuerdo_Marco'!$F$2:$F$221,MATCH($C850&amp;$E850&amp;$G850,'I-Baremo_Acuerdo_Marco'!$C$2:$C$221&amp;'I-Baremo_Acuerdo_Marco'!$D$2:$D$221&amp;'I-Baremo_Acuerdo_Marco'!$E$2:$E$221,0))</f>
        <v>29975.011000000002</v>
      </c>
      <c r="T850" s="112">
        <f t="shared" si="155"/>
        <v>141619.361</v>
      </c>
      <c r="U850" s="116">
        <f t="shared" si="151"/>
        <v>188088.93242857145</v>
      </c>
      <c r="V850" s="74" t="str">
        <f t="shared" si="152"/>
        <v>AéreoD4018</v>
      </c>
      <c r="W850" s="148">
        <f>+IF(AND($C850='C-Aux_CA'!$C$7,$D850='C-Aux_CA'!$C$5,$I850&gt;='C-Aux_CA'!$C$14,$H850&gt;='C-Aux_CA'!$C$15),1,0)</f>
        <v>1</v>
      </c>
      <c r="X850" s="148">
        <f t="shared" si="153"/>
        <v>1</v>
      </c>
      <c r="Y850" s="151" cm="1">
        <f t="array" ref="Y850">IF(W850=0,0,SUMPRODUCT(--($T850&gt;='C-BaremoVectorial'!$T$4:$T$1101),--(1=$W$4:$W$1101)))</f>
        <v>157</v>
      </c>
      <c r="Z850" s="151">
        <f t="shared" si="154"/>
        <v>0</v>
      </c>
      <c r="AA850" s="151" cm="1">
        <f t="array" ref="AA850">IF($W850=0,0,SUMPRODUCT(--(1=$W$4:$W$1101),--($U850&gt;='C-BaremoVectorial'!$U$4:$U$1101)))</f>
        <v>157</v>
      </c>
      <c r="AB850" s="21"/>
      <c r="AC850" s="21"/>
      <c r="AD850" s="21"/>
    </row>
    <row r="851" spans="1:30" ht="14.5" x14ac:dyDescent="0.35">
      <c r="A851" s="73">
        <f t="shared" si="145"/>
        <v>190</v>
      </c>
      <c r="B851" s="79" t="s">
        <v>59</v>
      </c>
      <c r="C851" s="79" t="s">
        <v>8245</v>
      </c>
      <c r="D851" s="79" t="s">
        <v>16</v>
      </c>
      <c r="E851" s="79" t="s">
        <v>8283</v>
      </c>
      <c r="F851" s="183">
        <v>1</v>
      </c>
      <c r="G851" s="79" t="s">
        <v>8293</v>
      </c>
      <c r="H851" s="78">
        <v>1000</v>
      </c>
      <c r="I851" s="74" cm="1">
        <f t="array" ref="I851">+INDEX('I-Gasificación'!$G$5:$G$1100,MATCH($C851&amp;$D851&amp;$E851&amp;$G851,'I-Gasificación'!$C$5:$C$1100&amp;'I-Gasificación'!$D$5:$D$1100&amp;'I-Gasificación'!$E$5:$E$1100&amp;'I-Gasificación'!$F$5:$F$1100,0))</f>
        <v>56</v>
      </c>
      <c r="J851" s="112">
        <f>INDEX('I-Baremo_Depósitos_Lapesa'!$C:$C,MATCH($E851,'I-Baremo_Depósitos_Lapesa'!$B:$B,0),1)</f>
        <v>1972</v>
      </c>
      <c r="K851" s="78">
        <f t="shared" si="146"/>
        <v>2817.1428571428573</v>
      </c>
      <c r="L851" s="122">
        <f>INDEX('I-Baremo_VA_Lapesa'!$D$5:$K$66,MATCH($E851,'I-Baremo_VA_Lapesa'!$C$5:$C$66,0),MATCH($G851,'I-Baremo_VA_Lapesa'!$D$4:$K$4,0))</f>
        <v>0</v>
      </c>
      <c r="M851" s="123">
        <f t="shared" si="147"/>
        <v>0</v>
      </c>
      <c r="N851" s="113" cm="1">
        <f t="array" ref="N851">IF(AND($H851&lt;=4800,$I851&lt;=560),0,SUMPRODUCT(--($I851&gt;'I-Baremo_Regulación_Lapesa'!$B$4:$B$8),--($I851&lt;='I-Baremo_Regulación_Lapesa'!$C$4:$C$8),'I-Baremo_Regulación_Lapesa'!$D$4:$D$8))</f>
        <v>0</v>
      </c>
      <c r="O851" s="78">
        <f t="shared" si="148"/>
        <v>0</v>
      </c>
      <c r="P851" s="112">
        <f t="shared" si="149"/>
        <v>1972</v>
      </c>
      <c r="Q851" s="74">
        <f t="shared" si="150"/>
        <v>2817.1428571428573</v>
      </c>
      <c r="R851" s="113">
        <f>INDEX('I-Baremo_Legalización'!$D$4:$D$100,MATCH($E851,'I-Baremo_Legalización'!$C$4:$C$100,0),1)</f>
        <v>1257.25</v>
      </c>
      <c r="S851" s="113" cm="1">
        <f t="array" ref="S851">+INDEX('I-Baremo_Acuerdo_Marco'!$F$2:$F$221,MATCH($C851&amp;$E851&amp;$G851,'I-Baremo_Acuerdo_Marco'!$C$2:$C$221&amp;'I-Baremo_Acuerdo_Marco'!$D$2:$D$221&amp;'I-Baremo_Acuerdo_Marco'!$E$2:$E$221,0))</f>
        <v>7023.8850000000011</v>
      </c>
      <c r="T851" s="112">
        <f t="shared" si="155"/>
        <v>10253.135000000002</v>
      </c>
      <c r="U851" s="116">
        <f t="shared" si="151"/>
        <v>11098.277857142859</v>
      </c>
      <c r="V851" s="74" t="str">
        <f t="shared" si="152"/>
        <v>EnterradoD56</v>
      </c>
      <c r="W851" s="148">
        <f>+IF(AND($C851='C-Aux_CA'!$C$7,$D851='C-Aux_CA'!$C$5,$I851&gt;='C-Aux_CA'!$C$14,$H851&gt;='C-Aux_CA'!$C$15),1,0)</f>
        <v>0</v>
      </c>
      <c r="X851" s="148">
        <f t="shared" si="153"/>
        <v>1</v>
      </c>
      <c r="Y851" s="151" cm="1">
        <f t="array" ref="Y851">IF(W851=0,0,SUMPRODUCT(--($T851&gt;='C-BaremoVectorial'!$T$4:$T$1101),--(1=$W$4:$W$1101)))</f>
        <v>0</v>
      </c>
      <c r="Z851" s="151">
        <f t="shared" si="154"/>
        <v>0</v>
      </c>
      <c r="AA851" s="151" cm="1">
        <f t="array" ref="AA851">IF($W851=0,0,SUMPRODUCT(--(1=$W$4:$W$1101),--($U851&gt;='C-BaremoVectorial'!$U$4:$U$1101)))</f>
        <v>0</v>
      </c>
      <c r="AB851" s="21"/>
      <c r="AC851" s="21"/>
      <c r="AD851" s="21"/>
    </row>
    <row r="852" spans="1:30" ht="14.5" x14ac:dyDescent="0.35">
      <c r="A852" s="73">
        <f t="shared" si="145"/>
        <v>191</v>
      </c>
      <c r="B852" s="79" t="s">
        <v>59</v>
      </c>
      <c r="C852" s="79" t="s">
        <v>8245</v>
      </c>
      <c r="D852" s="79" t="s">
        <v>16</v>
      </c>
      <c r="E852" s="79" t="s">
        <v>8284</v>
      </c>
      <c r="F852" s="183">
        <v>1</v>
      </c>
      <c r="G852" s="79" t="s">
        <v>8293</v>
      </c>
      <c r="H852" s="78">
        <v>1450</v>
      </c>
      <c r="I852" s="74" cm="1">
        <f t="array" ref="I852">+INDEX('I-Gasificación'!$G$5:$G$1100,MATCH($C852&amp;$D852&amp;$E852&amp;$G852,'I-Gasificación'!$C$5:$C$1100&amp;'I-Gasificación'!$D$5:$D$1100&amp;'I-Gasificación'!$E$5:$E$1100&amp;'I-Gasificación'!$F$5:$F$1100,0))</f>
        <v>71.400000000000006</v>
      </c>
      <c r="J852" s="112">
        <f>INDEX('I-Baremo_Depósitos_Lapesa'!$C:$C,MATCH($E852,'I-Baremo_Depósitos_Lapesa'!$B:$B,0),1)</f>
        <v>2523</v>
      </c>
      <c r="K852" s="78">
        <f t="shared" si="146"/>
        <v>3604.2857142857147</v>
      </c>
      <c r="L852" s="122">
        <f>INDEX('I-Baremo_VA_Lapesa'!$D$5:$K$66,MATCH($E852,'I-Baremo_VA_Lapesa'!$C$5:$C$66,0),MATCH($G852,'I-Baremo_VA_Lapesa'!$D$4:$K$4,0))</f>
        <v>0</v>
      </c>
      <c r="M852" s="123">
        <f t="shared" si="147"/>
        <v>0</v>
      </c>
      <c r="N852" s="113" cm="1">
        <f t="array" ref="N852">IF(AND($H852&lt;=4800,$I852&lt;=560),0,SUMPRODUCT(--($I852&gt;'I-Baremo_Regulación_Lapesa'!$B$4:$B$8),--($I852&lt;='I-Baremo_Regulación_Lapesa'!$C$4:$C$8),'I-Baremo_Regulación_Lapesa'!$D$4:$D$8))</f>
        <v>0</v>
      </c>
      <c r="O852" s="78">
        <f t="shared" si="148"/>
        <v>0</v>
      </c>
      <c r="P852" s="112">
        <f t="shared" si="149"/>
        <v>2523</v>
      </c>
      <c r="Q852" s="74">
        <f t="shared" si="150"/>
        <v>3604.2857142857147</v>
      </c>
      <c r="R852" s="113">
        <f>INDEX('I-Baremo_Legalización'!$D$4:$D$100,MATCH($E852,'I-Baremo_Legalización'!$C$4:$C$100,0),1)</f>
        <v>1257.25</v>
      </c>
      <c r="S852" s="113" cm="1">
        <f t="array" ref="S852">+INDEX('I-Baremo_Acuerdo_Marco'!$F$2:$F$221,MATCH($C852&amp;$E852&amp;$G852,'I-Baremo_Acuerdo_Marco'!$C$2:$C$221&amp;'I-Baremo_Acuerdo_Marco'!$D$2:$D$221&amp;'I-Baremo_Acuerdo_Marco'!$E$2:$E$221,0))</f>
        <v>7744.3850000000011</v>
      </c>
      <c r="T852" s="112">
        <f t="shared" si="155"/>
        <v>11524.635000000002</v>
      </c>
      <c r="U852" s="116">
        <f t="shared" si="151"/>
        <v>12605.920714285716</v>
      </c>
      <c r="V852" s="74" t="str">
        <f t="shared" si="152"/>
        <v>EnterradoD71,4</v>
      </c>
      <c r="W852" s="148">
        <f>+IF(AND($C852='C-Aux_CA'!$C$7,$D852='C-Aux_CA'!$C$5,$I852&gt;='C-Aux_CA'!$C$14,$H852&gt;='C-Aux_CA'!$C$15),1,0)</f>
        <v>0</v>
      </c>
      <c r="X852" s="148">
        <f t="shared" si="153"/>
        <v>1</v>
      </c>
      <c r="Y852" s="151" cm="1">
        <f t="array" ref="Y852">IF(W852=0,0,SUMPRODUCT(--($T852&gt;='C-BaremoVectorial'!$T$4:$T$1101),--(1=$W$4:$W$1101)))</f>
        <v>0</v>
      </c>
      <c r="Z852" s="151">
        <f t="shared" si="154"/>
        <v>0</v>
      </c>
      <c r="AA852" s="151" cm="1">
        <f t="array" ref="AA852">IF($W852=0,0,SUMPRODUCT(--(1=$W$4:$W$1101),--($U852&gt;='C-BaremoVectorial'!$U$4:$U$1101)))</f>
        <v>0</v>
      </c>
      <c r="AB852" s="21"/>
      <c r="AC852" s="21"/>
      <c r="AD852" s="21"/>
    </row>
    <row r="853" spans="1:30" ht="14.5" x14ac:dyDescent="0.35">
      <c r="A853" s="73">
        <f t="shared" si="145"/>
        <v>192</v>
      </c>
      <c r="B853" s="79" t="s">
        <v>59</v>
      </c>
      <c r="C853" s="79" t="s">
        <v>8245</v>
      </c>
      <c r="D853" s="79" t="s">
        <v>16</v>
      </c>
      <c r="E853" s="79" t="s">
        <v>8285</v>
      </c>
      <c r="F853" s="183">
        <v>1</v>
      </c>
      <c r="G853" s="79" t="s">
        <v>8293</v>
      </c>
      <c r="H853" s="78">
        <v>2450</v>
      </c>
      <c r="I853" s="74" cm="1">
        <f t="array" ref="I853">+INDEX('I-Gasificación'!$G$5:$G$1100,MATCH($C853&amp;$D853&amp;$E853&amp;$G853,'I-Gasificación'!$C$5:$C$1100&amp;'I-Gasificación'!$D$5:$D$1100&amp;'I-Gasificación'!$E$5:$E$1100&amp;'I-Gasificación'!$F$5:$F$1100,0))</f>
        <v>106.4</v>
      </c>
      <c r="J853" s="112">
        <f>INDEX('I-Baremo_Depósitos_Lapesa'!$C:$C,MATCH($E853,'I-Baremo_Depósitos_Lapesa'!$B:$B,0),1)</f>
        <v>2890</v>
      </c>
      <c r="K853" s="78">
        <f t="shared" si="146"/>
        <v>4128.5714285714284</v>
      </c>
      <c r="L853" s="122">
        <f>INDEX('I-Baremo_VA_Lapesa'!$D$5:$K$66,MATCH($E853,'I-Baremo_VA_Lapesa'!$C$5:$C$66,0),MATCH($G853,'I-Baremo_VA_Lapesa'!$D$4:$K$4,0))</f>
        <v>0</v>
      </c>
      <c r="M853" s="123">
        <f t="shared" si="147"/>
        <v>0</v>
      </c>
      <c r="N853" s="113" cm="1">
        <f t="array" ref="N853">IF(AND($H853&lt;=4800,$I853&lt;=560),0,SUMPRODUCT(--($I853&gt;'I-Baremo_Regulación_Lapesa'!$B$4:$B$8),--($I853&lt;='I-Baremo_Regulación_Lapesa'!$C$4:$C$8),'I-Baremo_Regulación_Lapesa'!$D$4:$D$8))</f>
        <v>0</v>
      </c>
      <c r="O853" s="78">
        <f t="shared" si="148"/>
        <v>0</v>
      </c>
      <c r="P853" s="112">
        <f t="shared" si="149"/>
        <v>2890</v>
      </c>
      <c r="Q853" s="74">
        <f t="shared" si="150"/>
        <v>4128.5714285714284</v>
      </c>
      <c r="R853" s="113">
        <f>INDEX('I-Baremo_Legalización'!$D$4:$D$100,MATCH($E853,'I-Baremo_Legalización'!$C$4:$C$100,0),1)</f>
        <v>1257.25</v>
      </c>
      <c r="S853" s="113" cm="1">
        <f t="array" ref="S853">+INDEX('I-Baremo_Acuerdo_Marco'!$F$2:$F$221,MATCH($C853&amp;$E853&amp;$G853,'I-Baremo_Acuerdo_Marco'!$C$2:$C$221&amp;'I-Baremo_Acuerdo_Marco'!$D$2:$D$221&amp;'I-Baremo_Acuerdo_Marco'!$E$2:$E$221,0))</f>
        <v>8483.5850000000009</v>
      </c>
      <c r="T853" s="112">
        <f t="shared" si="155"/>
        <v>12630.835000000001</v>
      </c>
      <c r="U853" s="116">
        <f t="shared" si="151"/>
        <v>13869.40642857143</v>
      </c>
      <c r="V853" s="74" t="str">
        <f t="shared" si="152"/>
        <v>EnterradoD106,4</v>
      </c>
      <c r="W853" s="148">
        <f>+IF(AND($C853='C-Aux_CA'!$C$7,$D853='C-Aux_CA'!$C$5,$I853&gt;='C-Aux_CA'!$C$14,$H853&gt;='C-Aux_CA'!$C$15),1,0)</f>
        <v>0</v>
      </c>
      <c r="X853" s="148">
        <f t="shared" si="153"/>
        <v>1</v>
      </c>
      <c r="Y853" s="151" cm="1">
        <f t="array" ref="Y853">IF(W853=0,0,SUMPRODUCT(--($T853&gt;='C-BaremoVectorial'!$T$4:$T$1101),--(1=$W$4:$W$1101)))</f>
        <v>0</v>
      </c>
      <c r="Z853" s="151">
        <f t="shared" si="154"/>
        <v>0</v>
      </c>
      <c r="AA853" s="151" cm="1">
        <f t="array" ref="AA853">IF($W853=0,0,SUMPRODUCT(--(1=$W$4:$W$1101),--($U853&gt;='C-BaremoVectorial'!$U$4:$U$1101)))</f>
        <v>0</v>
      </c>
      <c r="AB853" s="21"/>
      <c r="AC853" s="21"/>
      <c r="AD853" s="21"/>
    </row>
    <row r="854" spans="1:30" ht="14.5" x14ac:dyDescent="0.35">
      <c r="A854" s="73">
        <f t="shared" si="145"/>
        <v>193</v>
      </c>
      <c r="B854" s="79" t="s">
        <v>59</v>
      </c>
      <c r="C854" s="79" t="s">
        <v>8245</v>
      </c>
      <c r="D854" s="79" t="s">
        <v>16</v>
      </c>
      <c r="E854" s="79" t="s">
        <v>8286</v>
      </c>
      <c r="F854" s="183">
        <v>1</v>
      </c>
      <c r="G854" s="79" t="s">
        <v>8293</v>
      </c>
      <c r="H854" s="78">
        <v>4000</v>
      </c>
      <c r="I854" s="74" cm="1">
        <f t="array" ref="I854">+INDEX('I-Gasificación'!$G$5:$G$1100,MATCH($C854&amp;$D854&amp;$E854&amp;$G854,'I-Gasificación'!$C$5:$C$1100&amp;'I-Gasificación'!$D$5:$D$1100&amp;'I-Gasificación'!$E$5:$E$1100&amp;'I-Gasificación'!$F$5:$F$1100,0))</f>
        <v>161</v>
      </c>
      <c r="J854" s="112">
        <f>INDEX('I-Baremo_Depósitos_Lapesa'!$C:$C,MATCH($E854,'I-Baremo_Depósitos_Lapesa'!$B:$B,0),1)</f>
        <v>3899</v>
      </c>
      <c r="K854" s="78">
        <f t="shared" si="146"/>
        <v>5570</v>
      </c>
      <c r="L854" s="122">
        <f>INDEX('I-Baremo_VA_Lapesa'!$D$5:$K$66,MATCH($E854,'I-Baremo_VA_Lapesa'!$C$5:$C$66,0),MATCH($G854,'I-Baremo_VA_Lapesa'!$D$4:$K$4,0))</f>
        <v>0</v>
      </c>
      <c r="M854" s="123">
        <f t="shared" si="147"/>
        <v>0</v>
      </c>
      <c r="N854" s="113" cm="1">
        <f t="array" ref="N854">IF(AND($H854&lt;=4800,$I854&lt;=560),0,SUMPRODUCT(--($I854&gt;'I-Baremo_Regulación_Lapesa'!$B$4:$B$8),--($I854&lt;='I-Baremo_Regulación_Lapesa'!$C$4:$C$8),'I-Baremo_Regulación_Lapesa'!$D$4:$D$8))</f>
        <v>0</v>
      </c>
      <c r="O854" s="78">
        <f t="shared" si="148"/>
        <v>0</v>
      </c>
      <c r="P854" s="112">
        <f t="shared" si="149"/>
        <v>3899</v>
      </c>
      <c r="Q854" s="74">
        <f t="shared" si="150"/>
        <v>5570</v>
      </c>
      <c r="R854" s="113">
        <f>INDEX('I-Baremo_Legalización'!$D$4:$D$100,MATCH($E854,'I-Baremo_Legalización'!$C$4:$C$100,0),1)</f>
        <v>1257.25</v>
      </c>
      <c r="S854" s="113" cm="1">
        <f t="array" ref="S854">+INDEX('I-Baremo_Acuerdo_Marco'!$F$2:$F$221,MATCH($C854&amp;$E854&amp;$G854,'I-Baremo_Acuerdo_Marco'!$C$2:$C$221&amp;'I-Baremo_Acuerdo_Marco'!$D$2:$D$221&amp;'I-Baremo_Acuerdo_Marco'!$E$2:$E$221,0))</f>
        <v>9956.4850000000006</v>
      </c>
      <c r="T854" s="112">
        <f t="shared" si="155"/>
        <v>15112.735000000001</v>
      </c>
      <c r="U854" s="116">
        <f t="shared" si="151"/>
        <v>16783.735000000001</v>
      </c>
      <c r="V854" s="74" t="str">
        <f t="shared" si="152"/>
        <v>EnterradoD161</v>
      </c>
      <c r="W854" s="148">
        <f>+IF(AND($C854='C-Aux_CA'!$C$7,$D854='C-Aux_CA'!$C$5,$I854&gt;='C-Aux_CA'!$C$14,$H854&gt;='C-Aux_CA'!$C$15),1,0)</f>
        <v>0</v>
      </c>
      <c r="X854" s="148">
        <f t="shared" si="153"/>
        <v>1</v>
      </c>
      <c r="Y854" s="151" cm="1">
        <f t="array" ref="Y854">IF(W854=0,0,SUMPRODUCT(--($T854&gt;='C-BaremoVectorial'!$T$4:$T$1101),--(1=$W$4:$W$1101)))</f>
        <v>0</v>
      </c>
      <c r="Z854" s="151">
        <f t="shared" si="154"/>
        <v>0</v>
      </c>
      <c r="AA854" s="151" cm="1">
        <f t="array" ref="AA854">IF($W854=0,0,SUMPRODUCT(--(1=$W$4:$W$1101),--($U854&gt;='C-BaremoVectorial'!$U$4:$U$1101)))</f>
        <v>0</v>
      </c>
      <c r="AB854" s="21"/>
      <c r="AC854" s="21"/>
      <c r="AD854" s="21"/>
    </row>
    <row r="855" spans="1:30" ht="14.5" x14ac:dyDescent="0.35">
      <c r="A855" s="73">
        <f t="shared" si="145"/>
        <v>194</v>
      </c>
      <c r="B855" s="79" t="s">
        <v>59</v>
      </c>
      <c r="C855" s="79" t="s">
        <v>8245</v>
      </c>
      <c r="D855" s="79" t="s">
        <v>16</v>
      </c>
      <c r="E855" s="79" t="s">
        <v>8287</v>
      </c>
      <c r="F855" s="183">
        <v>1</v>
      </c>
      <c r="G855" s="79" t="s">
        <v>8293</v>
      </c>
      <c r="H855" s="78">
        <v>4880</v>
      </c>
      <c r="I855" s="74" cm="1">
        <f t="array" ref="I855">+INDEX('I-Gasificación'!$G$5:$G$1100,MATCH($C855&amp;$D855&amp;$E855&amp;$G855,'I-Gasificación'!$C$5:$C$1100&amp;'I-Gasificación'!$D$5:$D$1100&amp;'I-Gasificación'!$E$5:$E$1100&amp;'I-Gasificación'!$F$5:$F$1100,0))</f>
        <v>193.2</v>
      </c>
      <c r="J855" s="112">
        <f>INDEX('I-Baremo_Depósitos_Lapesa'!$C:$C,MATCH($E855,'I-Baremo_Depósitos_Lapesa'!$B:$B,0),1)</f>
        <v>4556</v>
      </c>
      <c r="K855" s="78">
        <f t="shared" si="146"/>
        <v>6508.5714285714294</v>
      </c>
      <c r="L855" s="122">
        <f>INDEX('I-Baremo_VA_Lapesa'!$D$5:$K$66,MATCH($E855,'I-Baremo_VA_Lapesa'!$C$5:$C$66,0),MATCH($G855,'I-Baremo_VA_Lapesa'!$D$4:$K$4,0))</f>
        <v>0</v>
      </c>
      <c r="M855" s="123">
        <f t="shared" si="147"/>
        <v>0</v>
      </c>
      <c r="N855" s="113" cm="1">
        <f t="array" ref="N855">IF(AND($H855&lt;=4800,$I855&lt;=560),0,SUMPRODUCT(--($I855&gt;'I-Baremo_Regulación_Lapesa'!$B$4:$B$8),--($I855&lt;='I-Baremo_Regulación_Lapesa'!$C$4:$C$8),'I-Baremo_Regulación_Lapesa'!$D$4:$D$8))</f>
        <v>357</v>
      </c>
      <c r="O855" s="78">
        <f t="shared" si="148"/>
        <v>510.00000000000006</v>
      </c>
      <c r="P855" s="112">
        <f t="shared" si="149"/>
        <v>4913</v>
      </c>
      <c r="Q855" s="74">
        <f t="shared" si="150"/>
        <v>7018.5714285714294</v>
      </c>
      <c r="R855" s="113">
        <f>INDEX('I-Baremo_Legalización'!$D$4:$D$100,MATCH($E855,'I-Baremo_Legalización'!$C$4:$C$100,0),1)</f>
        <v>1257.25</v>
      </c>
      <c r="S855" s="113" cm="1">
        <f t="array" ref="S855">+INDEX('I-Baremo_Acuerdo_Marco'!$F$2:$F$221,MATCH($C855&amp;$E855&amp;$G855,'I-Baremo_Acuerdo_Marco'!$C$2:$C$221&amp;'I-Baremo_Acuerdo_Marco'!$D$2:$D$221&amp;'I-Baremo_Acuerdo_Marco'!$E$2:$E$221,0))</f>
        <v>10797.985000000001</v>
      </c>
      <c r="T855" s="112">
        <f t="shared" si="155"/>
        <v>16968.235000000001</v>
      </c>
      <c r="U855" s="116">
        <f t="shared" si="151"/>
        <v>19073.806428571428</v>
      </c>
      <c r="V855" s="74" t="str">
        <f t="shared" si="152"/>
        <v>EnterradoD193,2</v>
      </c>
      <c r="W855" s="148">
        <f>+IF(AND($C855='C-Aux_CA'!$C$7,$D855='C-Aux_CA'!$C$5,$I855&gt;='C-Aux_CA'!$C$14,$H855&gt;='C-Aux_CA'!$C$15),1,0)</f>
        <v>0</v>
      </c>
      <c r="X855" s="148">
        <f t="shared" si="153"/>
        <v>1</v>
      </c>
      <c r="Y855" s="151" cm="1">
        <f t="array" ref="Y855">IF(W855=0,0,SUMPRODUCT(--($T855&gt;='C-BaremoVectorial'!$T$4:$T$1101),--(1=$W$4:$W$1101)))</f>
        <v>0</v>
      </c>
      <c r="Z855" s="151">
        <f t="shared" si="154"/>
        <v>0</v>
      </c>
      <c r="AA855" s="151" cm="1">
        <f t="array" ref="AA855">IF($W855=0,0,SUMPRODUCT(--(1=$W$4:$W$1101),--($U855&gt;='C-BaremoVectorial'!$U$4:$U$1101)))</f>
        <v>0</v>
      </c>
      <c r="AB855" s="21"/>
      <c r="AC855" s="21"/>
      <c r="AD855" s="21"/>
    </row>
    <row r="856" spans="1:30" ht="14.5" x14ac:dyDescent="0.35">
      <c r="A856" s="73">
        <f t="shared" ref="A856:A880" si="156">+A855+1</f>
        <v>195</v>
      </c>
      <c r="B856" s="79" t="s">
        <v>59</v>
      </c>
      <c r="C856" s="79" t="s">
        <v>8245</v>
      </c>
      <c r="D856" s="79" t="s">
        <v>16</v>
      </c>
      <c r="E856" s="79" t="s">
        <v>8288</v>
      </c>
      <c r="F856" s="183">
        <v>1</v>
      </c>
      <c r="G856" s="79" t="s">
        <v>8293</v>
      </c>
      <c r="H856" s="78">
        <v>6650</v>
      </c>
      <c r="I856" s="74" cm="1">
        <f t="array" ref="I856">+INDEX('I-Gasificación'!$G$5:$G$1100,MATCH($C856&amp;$D856&amp;$E856&amp;$G856,'I-Gasificación'!$C$5:$C$1100&amp;'I-Gasificación'!$D$5:$D$1100&amp;'I-Gasificación'!$E$5:$E$1100&amp;'I-Gasificación'!$F$5:$F$1100,0))</f>
        <v>254.8</v>
      </c>
      <c r="J856" s="112">
        <f>INDEX('I-Baremo_Depósitos_Lapesa'!$C:$C,MATCH($E856,'I-Baremo_Depósitos_Lapesa'!$B:$B,0),1)</f>
        <v>5146</v>
      </c>
      <c r="K856" s="78">
        <f t="shared" si="146"/>
        <v>7351.4285714285716</v>
      </c>
      <c r="L856" s="122">
        <f>INDEX('I-Baremo_VA_Lapesa'!$D$5:$K$66,MATCH($E856,'I-Baremo_VA_Lapesa'!$C$5:$C$66,0),MATCH($G856,'I-Baremo_VA_Lapesa'!$D$4:$K$4,0))</f>
        <v>0</v>
      </c>
      <c r="M856" s="123">
        <f t="shared" si="147"/>
        <v>0</v>
      </c>
      <c r="N856" s="113" cm="1">
        <f t="array" ref="N856">IF(AND($H856&lt;=4800,$I856&lt;=560),0,SUMPRODUCT(--($I856&gt;'I-Baremo_Regulación_Lapesa'!$B$4:$B$8),--($I856&lt;='I-Baremo_Regulación_Lapesa'!$C$4:$C$8),'I-Baremo_Regulación_Lapesa'!$D$4:$D$8))</f>
        <v>357</v>
      </c>
      <c r="O856" s="78">
        <f t="shared" si="148"/>
        <v>510.00000000000006</v>
      </c>
      <c r="P856" s="112">
        <f t="shared" si="149"/>
        <v>5503</v>
      </c>
      <c r="Q856" s="74">
        <f t="shared" si="150"/>
        <v>7861.4285714285716</v>
      </c>
      <c r="R856" s="113">
        <f>INDEX('I-Baremo_Legalización'!$D$4:$D$100,MATCH($E856,'I-Baremo_Legalización'!$C$4:$C$100,0),1)</f>
        <v>1257.25</v>
      </c>
      <c r="S856" s="113" cm="1">
        <f t="array" ref="S856">+INDEX('I-Baremo_Acuerdo_Marco'!$F$2:$F$221,MATCH($C856&amp;$E856&amp;$G856,'I-Baremo_Acuerdo_Marco'!$C$2:$C$221&amp;'I-Baremo_Acuerdo_Marco'!$D$2:$D$221&amp;'I-Baremo_Acuerdo_Marco'!$E$2:$E$221,0))</f>
        <v>12836.285000000002</v>
      </c>
      <c r="T856" s="112">
        <f t="shared" si="155"/>
        <v>19596.535000000003</v>
      </c>
      <c r="U856" s="116">
        <f t="shared" si="151"/>
        <v>21954.963571428576</v>
      </c>
      <c r="V856" s="74" t="str">
        <f t="shared" si="152"/>
        <v>EnterradoD254,8</v>
      </c>
      <c r="W856" s="148">
        <f>+IF(AND($C856='C-Aux_CA'!$C$7,$D856='C-Aux_CA'!$C$5,$I856&gt;='C-Aux_CA'!$C$14,$H856&gt;='C-Aux_CA'!$C$15),1,0)</f>
        <v>0</v>
      </c>
      <c r="X856" s="148">
        <f t="shared" si="153"/>
        <v>1</v>
      </c>
      <c r="Y856" s="151" cm="1">
        <f t="array" ref="Y856">IF(W856=0,0,SUMPRODUCT(--($T856&gt;='C-BaremoVectorial'!$T$4:$T$1101),--(1=$W$4:$W$1101)))</f>
        <v>0</v>
      </c>
      <c r="Z856" s="151">
        <f t="shared" si="154"/>
        <v>0</v>
      </c>
      <c r="AA856" s="151" cm="1">
        <f t="array" ref="AA856">IF($W856=0,0,SUMPRODUCT(--(1=$W$4:$W$1101),--($U856&gt;='C-BaremoVectorial'!$U$4:$U$1101)))</f>
        <v>0</v>
      </c>
      <c r="AB856" s="21"/>
      <c r="AC856" s="21"/>
      <c r="AD856" s="21"/>
    </row>
    <row r="857" spans="1:30" ht="14.5" x14ac:dyDescent="0.35">
      <c r="A857" s="73">
        <f t="shared" si="156"/>
        <v>196</v>
      </c>
      <c r="B857" s="79" t="s">
        <v>59</v>
      </c>
      <c r="C857" s="79" t="s">
        <v>8245</v>
      </c>
      <c r="D857" s="79" t="s">
        <v>16</v>
      </c>
      <c r="E857" s="79" t="s">
        <v>8289</v>
      </c>
      <c r="F857" s="183">
        <v>1</v>
      </c>
      <c r="G857" s="79" t="s">
        <v>8293</v>
      </c>
      <c r="H857" s="78">
        <v>8334</v>
      </c>
      <c r="I857" s="74" cm="1">
        <f t="array" ref="I857">+INDEX('I-Gasificación'!$G$5:$G$1100,MATCH($C857&amp;$D857&amp;$E857&amp;$G857,'I-Gasificación'!$C$5:$C$1100&amp;'I-Gasificación'!$D$5:$D$1100&amp;'I-Gasificación'!$E$5:$E$1100&amp;'I-Gasificación'!$F$5:$F$1100,0))</f>
        <v>317.8</v>
      </c>
      <c r="J857" s="112">
        <f>INDEX('I-Baremo_Depósitos_Lapesa'!$C:$C,MATCH($E857,'I-Baremo_Depósitos_Lapesa'!$B:$B,0),1)</f>
        <v>6249</v>
      </c>
      <c r="K857" s="78">
        <f t="shared" si="146"/>
        <v>8927.1428571428569</v>
      </c>
      <c r="L857" s="122">
        <f>INDEX('I-Baremo_VA_Lapesa'!$D$5:$K$66,MATCH($E857,'I-Baremo_VA_Lapesa'!$C$5:$C$66,0),MATCH($G857,'I-Baremo_VA_Lapesa'!$D$4:$K$4,0))</f>
        <v>0</v>
      </c>
      <c r="M857" s="123">
        <f t="shared" si="147"/>
        <v>0</v>
      </c>
      <c r="N857" s="113" cm="1">
        <f t="array" ref="N857">IF(AND($H857&lt;=4800,$I857&lt;=560),0,SUMPRODUCT(--($I857&gt;'I-Baremo_Regulación_Lapesa'!$B$4:$B$8),--($I857&lt;='I-Baremo_Regulación_Lapesa'!$C$4:$C$8),'I-Baremo_Regulación_Lapesa'!$D$4:$D$8))</f>
        <v>357</v>
      </c>
      <c r="O857" s="78">
        <f t="shared" si="148"/>
        <v>510.00000000000006</v>
      </c>
      <c r="P857" s="112">
        <f t="shared" si="149"/>
        <v>6606</v>
      </c>
      <c r="Q857" s="74">
        <f t="shared" si="150"/>
        <v>9437.1428571428569</v>
      </c>
      <c r="R857" s="113">
        <f>INDEX('I-Baremo_Legalización'!$D$4:$D$100,MATCH($E857,'I-Baremo_Legalización'!$C$4:$C$100,0),1)</f>
        <v>1257.25</v>
      </c>
      <c r="S857" s="113" cm="1">
        <f t="array" ref="S857">+INDEX('I-Baremo_Acuerdo_Marco'!$F$2:$F$221,MATCH($C857&amp;$E857&amp;$G857,'I-Baremo_Acuerdo_Marco'!$C$2:$C$221&amp;'I-Baremo_Acuerdo_Marco'!$D$2:$D$221&amp;'I-Baremo_Acuerdo_Marco'!$E$2:$E$221,0))</f>
        <v>14496.185000000001</v>
      </c>
      <c r="T857" s="112">
        <f t="shared" si="155"/>
        <v>22359.435000000001</v>
      </c>
      <c r="U857" s="116">
        <f t="shared" si="151"/>
        <v>25190.57785714286</v>
      </c>
      <c r="V857" s="74" t="str">
        <f t="shared" si="152"/>
        <v>EnterradoD317,8</v>
      </c>
      <c r="W857" s="148">
        <f>+IF(AND($C857='C-Aux_CA'!$C$7,$D857='C-Aux_CA'!$C$5,$I857&gt;='C-Aux_CA'!$C$14,$H857&gt;='C-Aux_CA'!$C$15),1,0)</f>
        <v>0</v>
      </c>
      <c r="X857" s="148">
        <f t="shared" si="153"/>
        <v>1</v>
      </c>
      <c r="Y857" s="151" cm="1">
        <f t="array" ref="Y857">IF(W857=0,0,SUMPRODUCT(--($T857&gt;='C-BaremoVectorial'!$T$4:$T$1101),--(1=$W$4:$W$1101)))</f>
        <v>0</v>
      </c>
      <c r="Z857" s="151">
        <f t="shared" si="154"/>
        <v>0</v>
      </c>
      <c r="AA857" s="151" cm="1">
        <f t="array" ref="AA857">IF($W857=0,0,SUMPRODUCT(--(1=$W$4:$W$1101),--($U857&gt;='C-BaremoVectorial'!$U$4:$U$1101)))</f>
        <v>0</v>
      </c>
      <c r="AB857" s="21"/>
      <c r="AC857" s="21"/>
      <c r="AD857" s="21"/>
    </row>
    <row r="858" spans="1:30" ht="14.5" x14ac:dyDescent="0.35">
      <c r="A858" s="73">
        <f t="shared" si="156"/>
        <v>197</v>
      </c>
      <c r="B858" s="79" t="s">
        <v>59</v>
      </c>
      <c r="C858" s="79" t="s">
        <v>8245</v>
      </c>
      <c r="D858" s="79" t="s">
        <v>16</v>
      </c>
      <c r="E858" s="79" t="s">
        <v>8290</v>
      </c>
      <c r="F858" s="183">
        <v>1</v>
      </c>
      <c r="G858" s="79" t="s">
        <v>8293</v>
      </c>
      <c r="H858" s="78">
        <v>10000</v>
      </c>
      <c r="I858" s="74" cm="1">
        <f t="array" ref="I858">+INDEX('I-Gasificación'!$G$5:$G$1100,MATCH($C858&amp;$D858&amp;$E858&amp;$G858,'I-Gasificación'!$C$5:$C$1100&amp;'I-Gasificación'!$D$5:$D$1100&amp;'I-Gasificación'!$E$5:$E$1100&amp;'I-Gasificación'!$F$5:$F$1100,0))</f>
        <v>308</v>
      </c>
      <c r="J858" s="112">
        <f>INDEX('I-Baremo_Depósitos_Lapesa'!$C:$C,MATCH($E858,'I-Baremo_Depósitos_Lapesa'!$B:$B,0),1)</f>
        <v>8774</v>
      </c>
      <c r="K858" s="78">
        <f t="shared" si="146"/>
        <v>12534.285714285716</v>
      </c>
      <c r="L858" s="122">
        <f>INDEX('I-Baremo_VA_Lapesa'!$D$5:$K$66,MATCH($E858,'I-Baremo_VA_Lapesa'!$C$5:$C$66,0),MATCH($G858,'I-Baremo_VA_Lapesa'!$D$4:$K$4,0))</f>
        <v>0</v>
      </c>
      <c r="M858" s="123">
        <f t="shared" si="147"/>
        <v>0</v>
      </c>
      <c r="N858" s="113" cm="1">
        <f t="array" ref="N858">IF(AND($H858&lt;=4800,$I858&lt;=560),0,SUMPRODUCT(--($I858&gt;'I-Baremo_Regulación_Lapesa'!$B$4:$B$8),--($I858&lt;='I-Baremo_Regulación_Lapesa'!$C$4:$C$8),'I-Baremo_Regulación_Lapesa'!$D$4:$D$8))</f>
        <v>357</v>
      </c>
      <c r="O858" s="78">
        <f t="shared" si="148"/>
        <v>510.00000000000006</v>
      </c>
      <c r="P858" s="112">
        <f t="shared" si="149"/>
        <v>9131</v>
      </c>
      <c r="Q858" s="74">
        <f t="shared" si="150"/>
        <v>13044.285714285716</v>
      </c>
      <c r="R858" s="113">
        <f>INDEX('I-Baremo_Legalización'!$D$4:$D$100,MATCH($E858,'I-Baremo_Legalización'!$C$4:$C$100,0),1)</f>
        <v>1257.25</v>
      </c>
      <c r="S858" s="113" cm="1">
        <f t="array" ref="S858">+INDEX('I-Baremo_Acuerdo_Marco'!$F$2:$F$221,MATCH($C858&amp;$E858&amp;$G858,'I-Baremo_Acuerdo_Marco'!$C$2:$C$221&amp;'I-Baremo_Acuerdo_Marco'!$D$2:$D$221&amp;'I-Baremo_Acuerdo_Marco'!$E$2:$E$221,0))</f>
        <v>14331.185000000001</v>
      </c>
      <c r="T858" s="112">
        <f t="shared" si="155"/>
        <v>24719.435000000001</v>
      </c>
      <c r="U858" s="116">
        <f t="shared" si="151"/>
        <v>28632.720714285715</v>
      </c>
      <c r="V858" s="74" t="str">
        <f t="shared" si="152"/>
        <v>EnterradoD308</v>
      </c>
      <c r="W858" s="148">
        <f>+IF(AND($C858='C-Aux_CA'!$C$7,$D858='C-Aux_CA'!$C$5,$I858&gt;='C-Aux_CA'!$C$14,$H858&gt;='C-Aux_CA'!$C$15),1,0)</f>
        <v>0</v>
      </c>
      <c r="X858" s="148">
        <f t="shared" si="153"/>
        <v>1</v>
      </c>
      <c r="Y858" s="151" cm="1">
        <f t="array" ref="Y858">IF(W858=0,0,SUMPRODUCT(--($T858&gt;='C-BaremoVectorial'!$T$4:$T$1101),--(1=$W$4:$W$1101)))</f>
        <v>0</v>
      </c>
      <c r="Z858" s="151">
        <f t="shared" si="154"/>
        <v>0</v>
      </c>
      <c r="AA858" s="151" cm="1">
        <f t="array" ref="AA858">IF($W858=0,0,SUMPRODUCT(--(1=$W$4:$W$1101),--($U858&gt;='C-BaremoVectorial'!$U$4:$U$1101)))</f>
        <v>0</v>
      </c>
      <c r="AB858" s="21"/>
      <c r="AC858" s="21"/>
      <c r="AD858" s="21"/>
    </row>
    <row r="859" spans="1:30" ht="14.5" x14ac:dyDescent="0.35">
      <c r="A859" s="73">
        <f t="shared" si="156"/>
        <v>198</v>
      </c>
      <c r="B859" s="79" t="s">
        <v>59</v>
      </c>
      <c r="C859" s="79" t="s">
        <v>8245</v>
      </c>
      <c r="D859" s="79" t="s">
        <v>16</v>
      </c>
      <c r="E859" s="79" t="s">
        <v>60</v>
      </c>
      <c r="F859" s="183">
        <v>1</v>
      </c>
      <c r="G859" s="79" t="s">
        <v>8293</v>
      </c>
      <c r="H859" s="78">
        <v>13000</v>
      </c>
      <c r="I859" s="74" cm="1">
        <f t="array" ref="I859">+INDEX('I-Gasificación'!$G$5:$G$1100,MATCH($C859&amp;$D859&amp;$E859&amp;$G859,'I-Gasificación'!$C$5:$C$1100&amp;'I-Gasificación'!$D$5:$D$1100&amp;'I-Gasificación'!$E$5:$E$1100&amp;'I-Gasificación'!$F$5:$F$1100,0))</f>
        <v>406</v>
      </c>
      <c r="J859" s="112">
        <f>INDEX('I-Baremo_Depósitos_Lapesa'!$C:$C,MATCH($E859,'I-Baremo_Depósitos_Lapesa'!$B:$B,0),1)</f>
        <v>10707</v>
      </c>
      <c r="K859" s="78">
        <f t="shared" si="146"/>
        <v>15295.714285714286</v>
      </c>
      <c r="L859" s="122">
        <f>INDEX('I-Baremo_VA_Lapesa'!$D$5:$K$66,MATCH($E859,'I-Baremo_VA_Lapesa'!$C$5:$C$66,0),MATCH($G859,'I-Baremo_VA_Lapesa'!$D$4:$K$4,0))</f>
        <v>0</v>
      </c>
      <c r="M859" s="123">
        <f t="shared" si="147"/>
        <v>0</v>
      </c>
      <c r="N859" s="113" cm="1">
        <f t="array" ref="N859">IF(AND($H859&lt;=4800,$I859&lt;=560),0,SUMPRODUCT(--($I859&gt;'I-Baremo_Regulación_Lapesa'!$B$4:$B$8),--($I859&lt;='I-Baremo_Regulación_Lapesa'!$C$4:$C$8),'I-Baremo_Regulación_Lapesa'!$D$4:$D$8))</f>
        <v>357</v>
      </c>
      <c r="O859" s="78">
        <f t="shared" si="148"/>
        <v>510.00000000000006</v>
      </c>
      <c r="P859" s="112">
        <f t="shared" si="149"/>
        <v>11064</v>
      </c>
      <c r="Q859" s="74">
        <f t="shared" si="150"/>
        <v>15805.714285714286</v>
      </c>
      <c r="R859" s="113">
        <f>INDEX('I-Baremo_Legalización'!$D$4:$D$100,MATCH($E859,'I-Baremo_Legalización'!$C$4:$C$100,0),1)</f>
        <v>1257.25</v>
      </c>
      <c r="S859" s="113" cm="1">
        <f t="array" ref="S859">+INDEX('I-Baremo_Acuerdo_Marco'!$F$2:$F$221,MATCH($C859&amp;$E859&amp;$G859,'I-Baremo_Acuerdo_Marco'!$C$2:$C$221&amp;'I-Baremo_Acuerdo_Marco'!$D$2:$D$221&amp;'I-Baremo_Acuerdo_Marco'!$E$2:$E$221,0))</f>
        <v>14949.231000000002</v>
      </c>
      <c r="T859" s="112">
        <f t="shared" si="155"/>
        <v>27270.481</v>
      </c>
      <c r="U859" s="116">
        <f t="shared" si="151"/>
        <v>32012.19528571429</v>
      </c>
      <c r="V859" s="74" t="str">
        <f t="shared" si="152"/>
        <v>EnterradoD406</v>
      </c>
      <c r="W859" s="148">
        <f>+IF(AND($C859='C-Aux_CA'!$C$7,$D859='C-Aux_CA'!$C$5,$I859&gt;='C-Aux_CA'!$C$14,$H859&gt;='C-Aux_CA'!$C$15),1,0)</f>
        <v>0</v>
      </c>
      <c r="X859" s="148">
        <f t="shared" si="153"/>
        <v>1</v>
      </c>
      <c r="Y859" s="151" cm="1">
        <f t="array" ref="Y859">IF(W859=0,0,SUMPRODUCT(--($T859&gt;='C-BaremoVectorial'!$T$4:$T$1101),--(1=$W$4:$W$1101)))</f>
        <v>0</v>
      </c>
      <c r="Z859" s="151">
        <f t="shared" si="154"/>
        <v>0</v>
      </c>
      <c r="AA859" s="151" cm="1">
        <f t="array" ref="AA859">IF($W859=0,0,SUMPRODUCT(--(1=$W$4:$W$1101),--($U859&gt;='C-BaremoVectorial'!$U$4:$U$1101)))</f>
        <v>0</v>
      </c>
      <c r="AB859" s="21"/>
      <c r="AC859" s="21"/>
      <c r="AD859" s="21"/>
    </row>
    <row r="860" spans="1:30" ht="14.5" x14ac:dyDescent="0.35">
      <c r="A860" s="73">
        <f t="shared" si="156"/>
        <v>199</v>
      </c>
      <c r="B860" s="79" t="s">
        <v>59</v>
      </c>
      <c r="C860" s="79" t="s">
        <v>8245</v>
      </c>
      <c r="D860" s="79" t="s">
        <v>16</v>
      </c>
      <c r="E860" s="79" t="s">
        <v>61</v>
      </c>
      <c r="F860" s="183">
        <v>1</v>
      </c>
      <c r="G860" s="79" t="s">
        <v>8293</v>
      </c>
      <c r="H860" s="78">
        <v>16000</v>
      </c>
      <c r="I860" s="74" cm="1">
        <f t="array" ref="I860">+INDEX('I-Gasificación'!$G$5:$G$1100,MATCH($C860&amp;$D860&amp;$E860&amp;$G860,'I-Gasificación'!$C$5:$C$1100&amp;'I-Gasificación'!$D$5:$D$1100&amp;'I-Gasificación'!$E$5:$E$1100&amp;'I-Gasificación'!$F$5:$F$1100,0))</f>
        <v>490</v>
      </c>
      <c r="J860" s="112">
        <f>INDEX('I-Baremo_Depósitos_Lapesa'!$C:$C,MATCH($E860,'I-Baremo_Depósitos_Lapesa'!$B:$B,0),1)</f>
        <v>12871</v>
      </c>
      <c r="K860" s="78">
        <f t="shared" si="146"/>
        <v>18387.142857142859</v>
      </c>
      <c r="L860" s="122">
        <f>INDEX('I-Baremo_VA_Lapesa'!$D$5:$K$66,MATCH($E860,'I-Baremo_VA_Lapesa'!$C$5:$C$66,0),MATCH($G860,'I-Baremo_VA_Lapesa'!$D$4:$K$4,0))</f>
        <v>0</v>
      </c>
      <c r="M860" s="123">
        <f t="shared" si="147"/>
        <v>0</v>
      </c>
      <c r="N860" s="113" cm="1">
        <f t="array" ref="N860">IF(AND($H860&lt;=4800,$I860&lt;=560),0,SUMPRODUCT(--($I860&gt;'I-Baremo_Regulación_Lapesa'!$B$4:$B$8),--($I860&lt;='I-Baremo_Regulación_Lapesa'!$C$4:$C$8),'I-Baremo_Regulación_Lapesa'!$D$4:$D$8))</f>
        <v>357</v>
      </c>
      <c r="O860" s="78">
        <f t="shared" si="148"/>
        <v>510.00000000000006</v>
      </c>
      <c r="P860" s="112">
        <f t="shared" si="149"/>
        <v>13228</v>
      </c>
      <c r="Q860" s="74">
        <f t="shared" si="150"/>
        <v>18897.142857142859</v>
      </c>
      <c r="R860" s="113">
        <f>INDEX('I-Baremo_Legalización'!$D$4:$D$100,MATCH($E860,'I-Baremo_Legalización'!$C$4:$C$100,0),1)</f>
        <v>2038.3500000000001</v>
      </c>
      <c r="S860" s="113" cm="1">
        <f t="array" ref="S860">+INDEX('I-Baremo_Acuerdo_Marco'!$F$2:$F$221,MATCH($C860&amp;$E860&amp;$G860,'I-Baremo_Acuerdo_Marco'!$C$2:$C$221&amp;'I-Baremo_Acuerdo_Marco'!$D$2:$D$221&amp;'I-Baremo_Acuerdo_Marco'!$E$2:$E$221,0))</f>
        <v>17875.781000000003</v>
      </c>
      <c r="T860" s="112">
        <f t="shared" si="155"/>
        <v>33142.131000000001</v>
      </c>
      <c r="U860" s="116">
        <f t="shared" si="151"/>
        <v>38811.273857142864</v>
      </c>
      <c r="V860" s="74" t="str">
        <f t="shared" si="152"/>
        <v>EnterradoD490</v>
      </c>
      <c r="W860" s="148">
        <f>+IF(AND($C860='C-Aux_CA'!$C$7,$D860='C-Aux_CA'!$C$5,$I860&gt;='C-Aux_CA'!$C$14,$H860&gt;='C-Aux_CA'!$C$15),1,0)</f>
        <v>0</v>
      </c>
      <c r="X860" s="148">
        <f t="shared" si="153"/>
        <v>1</v>
      </c>
      <c r="Y860" s="151" cm="1">
        <f t="array" ref="Y860">IF(W860=0,0,SUMPRODUCT(--($T860&gt;='C-BaremoVectorial'!$T$4:$T$1101),--(1=$W$4:$W$1101)))</f>
        <v>0</v>
      </c>
      <c r="Z860" s="151">
        <f t="shared" si="154"/>
        <v>0</v>
      </c>
      <c r="AA860" s="151" cm="1">
        <f t="array" ref="AA860">IF($W860=0,0,SUMPRODUCT(--(1=$W$4:$W$1101),--($U860&gt;='C-BaremoVectorial'!$U$4:$U$1101)))</f>
        <v>0</v>
      </c>
      <c r="AB860" s="21"/>
      <c r="AC860" s="21"/>
      <c r="AD860" s="21"/>
    </row>
    <row r="861" spans="1:30" ht="14.5" x14ac:dyDescent="0.35">
      <c r="A861" s="73">
        <f t="shared" si="156"/>
        <v>200</v>
      </c>
      <c r="B861" s="79" t="s">
        <v>59</v>
      </c>
      <c r="C861" s="79" t="s">
        <v>8245</v>
      </c>
      <c r="D861" s="79" t="s">
        <v>16</v>
      </c>
      <c r="E861" s="79" t="s">
        <v>62</v>
      </c>
      <c r="F861" s="183">
        <v>1</v>
      </c>
      <c r="G861" s="79" t="s">
        <v>8293</v>
      </c>
      <c r="H861" s="78">
        <v>19000</v>
      </c>
      <c r="I861" s="74" cm="1">
        <f t="array" ref="I861">+INDEX('I-Gasificación'!$G$5:$G$1100,MATCH($C861&amp;$D861&amp;$E861&amp;$G861,'I-Gasificación'!$C$5:$C$1100&amp;'I-Gasificación'!$D$5:$D$1100&amp;'I-Gasificación'!$E$5:$E$1100&amp;'I-Gasificación'!$F$5:$F$1100,0))</f>
        <v>574</v>
      </c>
      <c r="J861" s="112">
        <f>INDEX('I-Baremo_Depósitos_Lapesa'!$C:$C,MATCH($E861,'I-Baremo_Depósitos_Lapesa'!$B:$B,0),1)</f>
        <v>14192</v>
      </c>
      <c r="K861" s="78">
        <f t="shared" si="146"/>
        <v>20274.285714285714</v>
      </c>
      <c r="L861" s="122">
        <f>INDEX('I-Baremo_VA_Lapesa'!$D$5:$K$66,MATCH($E861,'I-Baremo_VA_Lapesa'!$C$5:$C$66,0),MATCH($G861,'I-Baremo_VA_Lapesa'!$D$4:$K$4,0))</f>
        <v>0</v>
      </c>
      <c r="M861" s="123">
        <f t="shared" si="147"/>
        <v>0</v>
      </c>
      <c r="N861" s="113" cm="1">
        <f t="array" ref="N861">IF(AND($H861&lt;=4800,$I861&lt;=560),0,SUMPRODUCT(--($I861&gt;'I-Baremo_Regulación_Lapesa'!$B$4:$B$8),--($I861&lt;='I-Baremo_Regulación_Lapesa'!$C$4:$C$8),'I-Baremo_Regulación_Lapesa'!$D$4:$D$8))</f>
        <v>357</v>
      </c>
      <c r="O861" s="78">
        <f t="shared" si="148"/>
        <v>510.00000000000006</v>
      </c>
      <c r="P861" s="112">
        <f t="shared" si="149"/>
        <v>14549</v>
      </c>
      <c r="Q861" s="74">
        <f t="shared" si="150"/>
        <v>20784.285714285714</v>
      </c>
      <c r="R861" s="113">
        <f>INDEX('I-Baremo_Legalización'!$D$4:$D$100,MATCH($E861,'I-Baremo_Legalización'!$C$4:$C$100,0),1)</f>
        <v>2038.3500000000001</v>
      </c>
      <c r="S861" s="113" cm="1">
        <f t="array" ref="S861">+INDEX('I-Baremo_Acuerdo_Marco'!$F$2:$F$221,MATCH($C861&amp;$E861&amp;$G861,'I-Baremo_Acuerdo_Marco'!$C$2:$C$221&amp;'I-Baremo_Acuerdo_Marco'!$D$2:$D$221&amp;'I-Baremo_Acuerdo_Marco'!$E$2:$E$221,0))</f>
        <v>19492.571999999996</v>
      </c>
      <c r="T861" s="112">
        <f t="shared" si="155"/>
        <v>36079.921999999991</v>
      </c>
      <c r="U861" s="116">
        <f t="shared" si="151"/>
        <v>42315.207714285709</v>
      </c>
      <c r="V861" s="74" t="str">
        <f t="shared" si="152"/>
        <v>EnterradoD574</v>
      </c>
      <c r="W861" s="148">
        <f>+IF(AND($C861='C-Aux_CA'!$C$7,$D861='C-Aux_CA'!$C$5,$I861&gt;='C-Aux_CA'!$C$14,$H861&gt;='C-Aux_CA'!$C$15),1,0)</f>
        <v>0</v>
      </c>
      <c r="X861" s="148">
        <f t="shared" si="153"/>
        <v>1</v>
      </c>
      <c r="Y861" s="151" cm="1">
        <f t="array" ref="Y861">IF(W861=0,0,SUMPRODUCT(--($T861&gt;='C-BaremoVectorial'!$T$4:$T$1101),--(1=$W$4:$W$1101)))</f>
        <v>0</v>
      </c>
      <c r="Z861" s="151">
        <f t="shared" si="154"/>
        <v>0</v>
      </c>
      <c r="AA861" s="151" cm="1">
        <f t="array" ref="AA861">IF($W861=0,0,SUMPRODUCT(--(1=$W$4:$W$1101),--($U861&gt;='C-BaremoVectorial'!$U$4:$U$1101)))</f>
        <v>0</v>
      </c>
      <c r="AB861" s="21"/>
      <c r="AC861" s="21"/>
      <c r="AD861" s="21"/>
    </row>
    <row r="862" spans="1:30" ht="14.5" x14ac:dyDescent="0.35">
      <c r="A862" s="73">
        <f t="shared" si="156"/>
        <v>201</v>
      </c>
      <c r="B862" s="79" t="s">
        <v>59</v>
      </c>
      <c r="C862" s="79" t="s">
        <v>8245</v>
      </c>
      <c r="D862" s="79" t="s">
        <v>16</v>
      </c>
      <c r="E862" s="79" t="s">
        <v>63</v>
      </c>
      <c r="F862" s="183">
        <v>1</v>
      </c>
      <c r="G862" s="79" t="s">
        <v>8293</v>
      </c>
      <c r="H862" s="78">
        <v>22000</v>
      </c>
      <c r="I862" s="74" cm="1">
        <f t="array" ref="I862">+INDEX('I-Gasificación'!$G$5:$G$1100,MATCH($C862&amp;$D862&amp;$E862&amp;$G862,'I-Gasificación'!$C$5:$C$1100&amp;'I-Gasificación'!$D$5:$D$1100&amp;'I-Gasificación'!$E$5:$E$1100&amp;'I-Gasificación'!$F$5:$F$1100,0))</f>
        <v>658</v>
      </c>
      <c r="J862" s="112">
        <f>INDEX('I-Baremo_Depósitos_Lapesa'!$C:$C,MATCH($E862,'I-Baremo_Depósitos_Lapesa'!$B:$B,0),1)</f>
        <v>19301</v>
      </c>
      <c r="K862" s="78">
        <f t="shared" si="146"/>
        <v>27572.857142857145</v>
      </c>
      <c r="L862" s="122">
        <f>INDEX('I-Baremo_VA_Lapesa'!$D$5:$K$66,MATCH($E862,'I-Baremo_VA_Lapesa'!$C$5:$C$66,0),MATCH($G862,'I-Baremo_VA_Lapesa'!$D$4:$K$4,0))</f>
        <v>0</v>
      </c>
      <c r="M862" s="123">
        <f t="shared" si="147"/>
        <v>0</v>
      </c>
      <c r="N862" s="113" cm="1">
        <f t="array" ref="N862">IF(AND($H862&lt;=4800,$I862&lt;=560),0,SUMPRODUCT(--($I862&gt;'I-Baremo_Regulación_Lapesa'!$B$4:$B$8),--($I862&lt;='I-Baremo_Regulación_Lapesa'!$C$4:$C$8),'I-Baremo_Regulación_Lapesa'!$D$4:$D$8))</f>
        <v>357</v>
      </c>
      <c r="O862" s="78">
        <f t="shared" si="148"/>
        <v>510.00000000000006</v>
      </c>
      <c r="P862" s="112">
        <f t="shared" si="149"/>
        <v>19658</v>
      </c>
      <c r="Q862" s="74">
        <f t="shared" si="150"/>
        <v>28082.857142857145</v>
      </c>
      <c r="R862" s="113">
        <f>INDEX('I-Baremo_Legalización'!$D$4:$D$100,MATCH($E862,'I-Baremo_Legalización'!$C$4:$C$100,0),1)</f>
        <v>2038.3500000000001</v>
      </c>
      <c r="S862" s="113" cm="1">
        <f t="array" ref="S862">+INDEX('I-Baremo_Acuerdo_Marco'!$F$2:$F$221,MATCH($C862&amp;$E862&amp;$G862,'I-Baremo_Acuerdo_Marco'!$C$2:$C$221&amp;'I-Baremo_Acuerdo_Marco'!$D$2:$D$221&amp;'I-Baremo_Acuerdo_Marco'!$E$2:$E$221,0))</f>
        <v>21080.696037940008</v>
      </c>
      <c r="T862" s="112">
        <f t="shared" si="155"/>
        <v>42777.046037940003</v>
      </c>
      <c r="U862" s="116">
        <f t="shared" si="151"/>
        <v>51201.903180797148</v>
      </c>
      <c r="V862" s="74" t="str">
        <f t="shared" si="152"/>
        <v>EnterradoD658</v>
      </c>
      <c r="W862" s="148">
        <f>+IF(AND($C862='C-Aux_CA'!$C$7,$D862='C-Aux_CA'!$C$5,$I862&gt;='C-Aux_CA'!$C$14,$H862&gt;='C-Aux_CA'!$C$15),1,0)</f>
        <v>0</v>
      </c>
      <c r="X862" s="148">
        <f t="shared" si="153"/>
        <v>1</v>
      </c>
      <c r="Y862" s="151" cm="1">
        <f t="array" ref="Y862">IF(W862=0,0,SUMPRODUCT(--($T862&gt;='C-BaremoVectorial'!$T$4:$T$1101),--(1=$W$4:$W$1101)))</f>
        <v>0</v>
      </c>
      <c r="Z862" s="151">
        <f t="shared" si="154"/>
        <v>0</v>
      </c>
      <c r="AA862" s="151" cm="1">
        <f t="array" ref="AA862">IF($W862=0,0,SUMPRODUCT(--(1=$W$4:$W$1101),--($U862&gt;='C-BaremoVectorial'!$U$4:$U$1101)))</f>
        <v>0</v>
      </c>
      <c r="AB862" s="21"/>
      <c r="AC862" s="21"/>
      <c r="AD862" s="21"/>
    </row>
    <row r="863" spans="1:30" ht="14.5" x14ac:dyDescent="0.35">
      <c r="A863" s="73">
        <f t="shared" si="156"/>
        <v>202</v>
      </c>
      <c r="B863" s="79" t="s">
        <v>59</v>
      </c>
      <c r="C863" s="79" t="s">
        <v>8245</v>
      </c>
      <c r="D863" s="79" t="s">
        <v>16</v>
      </c>
      <c r="E863" s="79" t="s">
        <v>64</v>
      </c>
      <c r="F863" s="183">
        <v>1</v>
      </c>
      <c r="G863" s="79" t="s">
        <v>8293</v>
      </c>
      <c r="H863" s="78">
        <v>24000</v>
      </c>
      <c r="I863" s="74" cm="1">
        <f t="array" ref="I863">+INDEX('I-Gasificación'!$G$5:$G$1100,MATCH($C863&amp;$D863&amp;$E863&amp;$G863,'I-Gasificación'!$C$5:$C$1100&amp;'I-Gasificación'!$D$5:$D$1100&amp;'I-Gasificación'!$E$5:$E$1100&amp;'I-Gasificación'!$F$5:$F$1100,0))</f>
        <v>630</v>
      </c>
      <c r="J863" s="112">
        <f>INDEX('I-Baremo_Depósitos_Lapesa'!$C:$C,MATCH($E863,'I-Baremo_Depósitos_Lapesa'!$B:$B,0),1)</f>
        <v>20828</v>
      </c>
      <c r="K863" s="78">
        <f t="shared" si="146"/>
        <v>29754.285714285717</v>
      </c>
      <c r="L863" s="122">
        <f>INDEX('I-Baremo_VA_Lapesa'!$D$5:$K$66,MATCH($E863,'I-Baremo_VA_Lapesa'!$C$5:$C$66,0),MATCH($G863,'I-Baremo_VA_Lapesa'!$D$4:$K$4,0))</f>
        <v>0</v>
      </c>
      <c r="M863" s="123">
        <f t="shared" si="147"/>
        <v>0</v>
      </c>
      <c r="N863" s="113" cm="1">
        <f t="array" ref="N863">IF(AND($H863&lt;=4800,$I863&lt;=560),0,SUMPRODUCT(--($I863&gt;'I-Baremo_Regulación_Lapesa'!$B$4:$B$8),--($I863&lt;='I-Baremo_Regulación_Lapesa'!$C$4:$C$8),'I-Baremo_Regulación_Lapesa'!$D$4:$D$8))</f>
        <v>357</v>
      </c>
      <c r="O863" s="78">
        <f t="shared" si="148"/>
        <v>510.00000000000006</v>
      </c>
      <c r="P863" s="112">
        <f t="shared" si="149"/>
        <v>21185</v>
      </c>
      <c r="Q863" s="74">
        <f t="shared" si="150"/>
        <v>30264.285714285717</v>
      </c>
      <c r="R863" s="113">
        <f>INDEX('I-Baremo_Legalización'!$D$4:$D$100,MATCH($E863,'I-Baremo_Legalización'!$C$4:$C$100,0),1)</f>
        <v>2038.3500000000001</v>
      </c>
      <c r="S863" s="113" cm="1">
        <f t="array" ref="S863">+INDEX('I-Baremo_Acuerdo_Marco'!$F$2:$F$221,MATCH($C863&amp;$E863&amp;$G863,'I-Baremo_Acuerdo_Marco'!$C$2:$C$221&amp;'I-Baremo_Acuerdo_Marco'!$D$2:$D$221&amp;'I-Baremo_Acuerdo_Marco'!$E$2:$E$221,0))</f>
        <v>20695.141802940001</v>
      </c>
      <c r="T863" s="112">
        <f t="shared" si="155"/>
        <v>43918.49180294</v>
      </c>
      <c r="U863" s="116">
        <f t="shared" si="151"/>
        <v>52997.777517225717</v>
      </c>
      <c r="V863" s="74" t="str">
        <f t="shared" si="152"/>
        <v>EnterradoD630</v>
      </c>
      <c r="W863" s="148">
        <f>+IF(AND($C863='C-Aux_CA'!$C$7,$D863='C-Aux_CA'!$C$5,$I863&gt;='C-Aux_CA'!$C$14,$H863&gt;='C-Aux_CA'!$C$15),1,0)</f>
        <v>0</v>
      </c>
      <c r="X863" s="148">
        <f t="shared" si="153"/>
        <v>1</v>
      </c>
      <c r="Y863" s="151" cm="1">
        <f t="array" ref="Y863">IF(W863=0,0,SUMPRODUCT(--($T863&gt;='C-BaremoVectorial'!$T$4:$T$1101),--(1=$W$4:$W$1101)))</f>
        <v>0</v>
      </c>
      <c r="Z863" s="151">
        <f t="shared" si="154"/>
        <v>0</v>
      </c>
      <c r="AA863" s="151" cm="1">
        <f t="array" ref="AA863">IF($W863=0,0,SUMPRODUCT(--(1=$W$4:$W$1101),--($U863&gt;='C-BaremoVectorial'!$U$4:$U$1101)))</f>
        <v>0</v>
      </c>
      <c r="AB863" s="21"/>
      <c r="AC863" s="21"/>
      <c r="AD863" s="21"/>
    </row>
    <row r="864" spans="1:30" ht="14.5" x14ac:dyDescent="0.35">
      <c r="A864" s="73">
        <f t="shared" si="156"/>
        <v>203</v>
      </c>
      <c r="B864" s="79" t="s">
        <v>59</v>
      </c>
      <c r="C864" s="79" t="s">
        <v>8245</v>
      </c>
      <c r="D864" s="79" t="s">
        <v>16</v>
      </c>
      <c r="E864" s="79" t="s">
        <v>65</v>
      </c>
      <c r="F864" s="183">
        <v>1</v>
      </c>
      <c r="G864" s="79" t="s">
        <v>8293</v>
      </c>
      <c r="H864" s="78">
        <v>29000</v>
      </c>
      <c r="I864" s="74" cm="1">
        <f t="array" ref="I864">+INDEX('I-Gasificación'!$G$5:$G$1100,MATCH($C864&amp;$D864&amp;$E864&amp;$G864,'I-Gasificación'!$C$5:$C$1100&amp;'I-Gasificación'!$D$5:$D$1100&amp;'I-Gasificación'!$E$5:$E$1100&amp;'I-Gasificación'!$F$5:$F$1100,0))</f>
        <v>756</v>
      </c>
      <c r="J864" s="112">
        <f>INDEX('I-Baremo_Depósitos_Lapesa'!$C:$C,MATCH($E864,'I-Baremo_Depósitos_Lapesa'!$B:$B,0),1)</f>
        <v>23405</v>
      </c>
      <c r="K864" s="78">
        <f t="shared" si="146"/>
        <v>33435.71428571429</v>
      </c>
      <c r="L864" s="122">
        <f>INDEX('I-Baremo_VA_Lapesa'!$D$5:$K$66,MATCH($E864,'I-Baremo_VA_Lapesa'!$C$5:$C$66,0),MATCH($G864,'I-Baremo_VA_Lapesa'!$D$4:$K$4,0))</f>
        <v>0</v>
      </c>
      <c r="M864" s="123">
        <f t="shared" si="147"/>
        <v>0</v>
      </c>
      <c r="N864" s="113" cm="1">
        <f t="array" ref="N864">IF(AND($H864&lt;=4800,$I864&lt;=560),0,SUMPRODUCT(--($I864&gt;'I-Baremo_Regulación_Lapesa'!$B$4:$B$8),--($I864&lt;='I-Baremo_Regulación_Lapesa'!$C$4:$C$8),'I-Baremo_Regulación_Lapesa'!$D$4:$D$8))</f>
        <v>357</v>
      </c>
      <c r="O864" s="78">
        <f t="shared" si="148"/>
        <v>510.00000000000006</v>
      </c>
      <c r="P864" s="112">
        <f t="shared" si="149"/>
        <v>23762</v>
      </c>
      <c r="Q864" s="74">
        <f t="shared" si="150"/>
        <v>33945.71428571429</v>
      </c>
      <c r="R864" s="113">
        <f>INDEX('I-Baremo_Legalización'!$D$4:$D$100,MATCH($E864,'I-Baremo_Legalización'!$C$4:$C$100,0),1)</f>
        <v>2038.3500000000001</v>
      </c>
      <c r="S864" s="113" cm="1">
        <f t="array" ref="S864">+INDEX('I-Baremo_Acuerdo_Marco'!$F$2:$F$221,MATCH($C864&amp;$E864&amp;$G864,'I-Baremo_Acuerdo_Marco'!$C$2:$C$221&amp;'I-Baremo_Acuerdo_Marco'!$D$2:$D$221&amp;'I-Baremo_Acuerdo_Marco'!$E$2:$E$221,0))</f>
        <v>22734.456827940005</v>
      </c>
      <c r="T864" s="112">
        <f t="shared" si="155"/>
        <v>48534.806827940003</v>
      </c>
      <c r="U864" s="116">
        <f t="shared" si="151"/>
        <v>58718.521113654293</v>
      </c>
      <c r="V864" s="74" t="str">
        <f t="shared" si="152"/>
        <v>EnterradoD756</v>
      </c>
      <c r="W864" s="148">
        <f>+IF(AND($C864='C-Aux_CA'!$C$7,$D864='C-Aux_CA'!$C$5,$I864&gt;='C-Aux_CA'!$C$14,$H864&gt;='C-Aux_CA'!$C$15),1,0)</f>
        <v>0</v>
      </c>
      <c r="X864" s="148">
        <f t="shared" si="153"/>
        <v>1</v>
      </c>
      <c r="Y864" s="151" cm="1">
        <f t="array" ref="Y864">IF(W864=0,0,SUMPRODUCT(--($T864&gt;='C-BaremoVectorial'!$T$4:$T$1101),--(1=$W$4:$W$1101)))</f>
        <v>0</v>
      </c>
      <c r="Z864" s="151">
        <f t="shared" si="154"/>
        <v>0</v>
      </c>
      <c r="AA864" s="151" cm="1">
        <f t="array" ref="AA864">IF($W864=0,0,SUMPRODUCT(--(1=$W$4:$W$1101),--($U864&gt;='C-BaremoVectorial'!$U$4:$U$1101)))</f>
        <v>0</v>
      </c>
      <c r="AB864" s="21"/>
      <c r="AC864" s="21"/>
      <c r="AD864" s="21"/>
    </row>
    <row r="865" spans="1:30" ht="14.5" x14ac:dyDescent="0.35">
      <c r="A865" s="73">
        <f t="shared" si="156"/>
        <v>204</v>
      </c>
      <c r="B865" s="79" t="s">
        <v>59</v>
      </c>
      <c r="C865" s="79" t="s">
        <v>8245</v>
      </c>
      <c r="D865" s="79" t="s">
        <v>16</v>
      </c>
      <c r="E865" s="79" t="s">
        <v>66</v>
      </c>
      <c r="F865" s="183">
        <v>1</v>
      </c>
      <c r="G865" s="79" t="s">
        <v>8293</v>
      </c>
      <c r="H865" s="78">
        <v>34000</v>
      </c>
      <c r="I865" s="74" cm="1">
        <f t="array" ref="I865">+INDEX('I-Gasificación'!$G$5:$G$1100,MATCH($C865&amp;$D865&amp;$E865&amp;$G865,'I-Gasificación'!$C$5:$C$1100&amp;'I-Gasificación'!$D$5:$D$1100&amp;'I-Gasificación'!$E$5:$E$1100&amp;'I-Gasificación'!$F$5:$F$1100,0))</f>
        <v>868</v>
      </c>
      <c r="J865" s="112">
        <f>INDEX('I-Baremo_Depósitos_Lapesa'!$C:$C,MATCH($E865,'I-Baremo_Depósitos_Lapesa'!$B:$B,0),1)</f>
        <v>25629</v>
      </c>
      <c r="K865" s="78">
        <f t="shared" si="146"/>
        <v>36612.857142857145</v>
      </c>
      <c r="L865" s="122">
        <f>INDEX('I-Baremo_VA_Lapesa'!$D$5:$K$66,MATCH($E865,'I-Baremo_VA_Lapesa'!$C$5:$C$66,0),MATCH($G865,'I-Baremo_VA_Lapesa'!$D$4:$K$4,0))</f>
        <v>0</v>
      </c>
      <c r="M865" s="123">
        <f t="shared" si="147"/>
        <v>0</v>
      </c>
      <c r="N865" s="113" cm="1">
        <f t="array" ref="N865">IF(AND($H865&lt;=4800,$I865&lt;=560),0,SUMPRODUCT(--($I865&gt;'I-Baremo_Regulación_Lapesa'!$B$4:$B$8),--($I865&lt;='I-Baremo_Regulación_Lapesa'!$C$4:$C$8),'I-Baremo_Regulación_Lapesa'!$D$4:$D$8))</f>
        <v>357</v>
      </c>
      <c r="O865" s="78">
        <f t="shared" si="148"/>
        <v>510.00000000000006</v>
      </c>
      <c r="P865" s="112">
        <f t="shared" si="149"/>
        <v>25986</v>
      </c>
      <c r="Q865" s="74">
        <f t="shared" si="150"/>
        <v>37122.857142857145</v>
      </c>
      <c r="R865" s="113">
        <f>INDEX('I-Baremo_Legalización'!$D$4:$D$100,MATCH($E865,'I-Baremo_Legalización'!$C$4:$C$100,0),1)</f>
        <v>2038.3500000000001</v>
      </c>
      <c r="S865" s="113" cm="1">
        <f t="array" ref="S865">+INDEX('I-Baremo_Acuerdo_Marco'!$F$2:$F$221,MATCH($C865&amp;$E865&amp;$G865,'I-Baremo_Acuerdo_Marco'!$C$2:$C$221&amp;'I-Baremo_Acuerdo_Marco'!$D$2:$D$221&amp;'I-Baremo_Acuerdo_Marco'!$E$2:$E$221,0))</f>
        <v>24771.616320439993</v>
      </c>
      <c r="T865" s="112">
        <f t="shared" si="155"/>
        <v>52795.966320439991</v>
      </c>
      <c r="U865" s="116">
        <f t="shared" si="151"/>
        <v>63932.823463297136</v>
      </c>
      <c r="V865" s="74" t="str">
        <f t="shared" si="152"/>
        <v>EnterradoD868</v>
      </c>
      <c r="W865" s="148">
        <f>+IF(AND($C865='C-Aux_CA'!$C$7,$D865='C-Aux_CA'!$C$5,$I865&gt;='C-Aux_CA'!$C$14,$H865&gt;='C-Aux_CA'!$C$15),1,0)</f>
        <v>0</v>
      </c>
      <c r="X865" s="148">
        <f t="shared" si="153"/>
        <v>1</v>
      </c>
      <c r="Y865" s="151" cm="1">
        <f t="array" ref="Y865">IF(W865=0,0,SUMPRODUCT(--($T865&gt;='C-BaremoVectorial'!$T$4:$T$1101),--(1=$W$4:$W$1101)))</f>
        <v>0</v>
      </c>
      <c r="Z865" s="151">
        <f t="shared" si="154"/>
        <v>0</v>
      </c>
      <c r="AA865" s="151" cm="1">
        <f t="array" ref="AA865">IF($W865=0,0,SUMPRODUCT(--(1=$W$4:$W$1101),--($U865&gt;='C-BaremoVectorial'!$U$4:$U$1101)))</f>
        <v>0</v>
      </c>
      <c r="AB865" s="21"/>
      <c r="AC865" s="21"/>
      <c r="AD865" s="21"/>
    </row>
    <row r="866" spans="1:30" ht="14.5" x14ac:dyDescent="0.35">
      <c r="A866" s="73">
        <f t="shared" si="156"/>
        <v>205</v>
      </c>
      <c r="B866" s="79" t="s">
        <v>59</v>
      </c>
      <c r="C866" s="79" t="s">
        <v>8245</v>
      </c>
      <c r="D866" s="79" t="s">
        <v>16</v>
      </c>
      <c r="E866" s="79" t="s">
        <v>67</v>
      </c>
      <c r="F866" s="183">
        <v>1</v>
      </c>
      <c r="G866" s="79" t="s">
        <v>8293</v>
      </c>
      <c r="H866" s="78">
        <v>33000</v>
      </c>
      <c r="I866" s="74" cm="1">
        <f t="array" ref="I866">+INDEX('I-Gasificación'!$G$5:$G$1100,MATCH($C866&amp;$D866&amp;$E866&amp;$G866,'I-Gasificación'!$C$5:$C$1100&amp;'I-Gasificación'!$D$5:$D$1100&amp;'I-Gasificación'!$E$5:$E$1100&amp;'I-Gasificación'!$F$5:$F$1100,0))</f>
        <v>700</v>
      </c>
      <c r="J866" s="112">
        <f>INDEX('I-Baremo_Depósitos_Lapesa'!$C:$C,MATCH($E866,'I-Baremo_Depósitos_Lapesa'!$B:$B,0),1)</f>
        <v>34557</v>
      </c>
      <c r="K866" s="78">
        <f t="shared" si="146"/>
        <v>49367.142857142862</v>
      </c>
      <c r="L866" s="122">
        <f>INDEX('I-Baremo_VA_Lapesa'!$D$5:$K$66,MATCH($E866,'I-Baremo_VA_Lapesa'!$C$5:$C$66,0),MATCH($G866,'I-Baremo_VA_Lapesa'!$D$4:$K$4,0))</f>
        <v>0</v>
      </c>
      <c r="M866" s="123">
        <f t="shared" si="147"/>
        <v>0</v>
      </c>
      <c r="N866" s="113" cm="1">
        <f t="array" ref="N866">IF(AND($H866&lt;=4800,$I866&lt;=560),0,SUMPRODUCT(--($I866&gt;'I-Baremo_Regulación_Lapesa'!$B$4:$B$8),--($I866&lt;='I-Baremo_Regulación_Lapesa'!$C$4:$C$8),'I-Baremo_Regulación_Lapesa'!$D$4:$D$8))</f>
        <v>357</v>
      </c>
      <c r="O866" s="78">
        <f t="shared" si="148"/>
        <v>510.00000000000006</v>
      </c>
      <c r="P866" s="112">
        <f t="shared" si="149"/>
        <v>34914</v>
      </c>
      <c r="Q866" s="74">
        <f t="shared" si="150"/>
        <v>49877.142857142862</v>
      </c>
      <c r="R866" s="113">
        <f>INDEX('I-Baremo_Legalización'!$D$4:$D$100,MATCH($E866,'I-Baremo_Legalización'!$C$4:$C$100,0),1)</f>
        <v>2038.3500000000001</v>
      </c>
      <c r="S866" s="113" cm="1">
        <f t="array" ref="S866">+INDEX('I-Baremo_Acuerdo_Marco'!$F$2:$F$221,MATCH($C866&amp;$E866&amp;$G866,'I-Baremo_Acuerdo_Marco'!$C$2:$C$221&amp;'I-Baremo_Acuerdo_Marco'!$D$2:$D$221&amp;'I-Baremo_Acuerdo_Marco'!$E$2:$E$221,0))</f>
        <v>22148.330435440002</v>
      </c>
      <c r="T866" s="112">
        <f t="shared" si="155"/>
        <v>59100.680435440001</v>
      </c>
      <c r="U866" s="116">
        <f t="shared" si="151"/>
        <v>74063.823292582863</v>
      </c>
      <c r="V866" s="74" t="str">
        <f t="shared" si="152"/>
        <v>EnterradoD700</v>
      </c>
      <c r="W866" s="148">
        <f>+IF(AND($C866='C-Aux_CA'!$C$7,$D866='C-Aux_CA'!$C$5,$I866&gt;='C-Aux_CA'!$C$14,$H866&gt;='C-Aux_CA'!$C$15),1,0)</f>
        <v>0</v>
      </c>
      <c r="X866" s="148">
        <f t="shared" si="153"/>
        <v>1</v>
      </c>
      <c r="Y866" s="151" cm="1">
        <f t="array" ref="Y866">IF(W866=0,0,SUMPRODUCT(--($T866&gt;='C-BaremoVectorial'!$T$4:$T$1101),--(1=$W$4:$W$1101)))</f>
        <v>0</v>
      </c>
      <c r="Z866" s="151">
        <f t="shared" si="154"/>
        <v>0</v>
      </c>
      <c r="AA866" s="151" cm="1">
        <f t="array" ref="AA866">IF($W866=0,0,SUMPRODUCT(--(1=$W$4:$W$1101),--($U866&gt;='C-BaremoVectorial'!$U$4:$U$1101)))</f>
        <v>0</v>
      </c>
      <c r="AB866" s="21"/>
      <c r="AC866" s="21"/>
      <c r="AD866" s="21"/>
    </row>
    <row r="867" spans="1:30" ht="14.5" x14ac:dyDescent="0.35">
      <c r="A867" s="73">
        <f t="shared" si="156"/>
        <v>206</v>
      </c>
      <c r="B867" s="79" t="s">
        <v>59</v>
      </c>
      <c r="C867" s="79" t="s">
        <v>8245</v>
      </c>
      <c r="D867" s="79" t="s">
        <v>16</v>
      </c>
      <c r="E867" s="79" t="s">
        <v>68</v>
      </c>
      <c r="F867" s="183">
        <v>1</v>
      </c>
      <c r="G867" s="79" t="s">
        <v>8293</v>
      </c>
      <c r="H867" s="78">
        <v>50000</v>
      </c>
      <c r="I867" s="74" cm="1">
        <f t="array" ref="I867">+INDEX('I-Gasificación'!$G$5:$G$1100,MATCH($C867&amp;$D867&amp;$E867&amp;$G867,'I-Gasificación'!$C$5:$C$1100&amp;'I-Gasificación'!$D$5:$D$1100&amp;'I-Gasificación'!$E$5:$E$1100&amp;'I-Gasificación'!$F$5:$F$1100,0))</f>
        <v>1022</v>
      </c>
      <c r="J867" s="112">
        <f>INDEX('I-Baremo_Depósitos_Lapesa'!$C:$C,MATCH($E867,'I-Baremo_Depósitos_Lapesa'!$B:$B,0),1)</f>
        <v>44952</v>
      </c>
      <c r="K867" s="78">
        <f t="shared" si="146"/>
        <v>64217.142857142862</v>
      </c>
      <c r="L867" s="122">
        <f>INDEX('I-Baremo_VA_Lapesa'!$D$5:$K$66,MATCH($E867,'I-Baremo_VA_Lapesa'!$C$5:$C$66,0),MATCH($G867,'I-Baremo_VA_Lapesa'!$D$4:$K$4,0))</f>
        <v>0</v>
      </c>
      <c r="M867" s="123">
        <f t="shared" si="147"/>
        <v>0</v>
      </c>
      <c r="N867" s="113" cm="1">
        <f t="array" ref="N867">IF(AND($H867&lt;=4800,$I867&lt;=560),0,SUMPRODUCT(--($I867&gt;'I-Baremo_Regulación_Lapesa'!$B$4:$B$8),--($I867&lt;='I-Baremo_Regulación_Lapesa'!$C$4:$C$8),'I-Baremo_Regulación_Lapesa'!$D$4:$D$8))</f>
        <v>357</v>
      </c>
      <c r="O867" s="78">
        <f t="shared" si="148"/>
        <v>510.00000000000006</v>
      </c>
      <c r="P867" s="112">
        <f t="shared" si="149"/>
        <v>45309</v>
      </c>
      <c r="Q867" s="74">
        <f t="shared" si="150"/>
        <v>64727.142857142862</v>
      </c>
      <c r="R867" s="113">
        <f>INDEX('I-Baremo_Legalización'!$D$4:$D$100,MATCH($E867,'I-Baremo_Legalización'!$C$4:$C$100,0),1)</f>
        <v>2038.3500000000001</v>
      </c>
      <c r="S867" s="113" cm="1">
        <f t="array" ref="S867">+INDEX('I-Baremo_Acuerdo_Marco'!$F$2:$F$221,MATCH($C867&amp;$E867&amp;$G867,'I-Baremo_Acuerdo_Marco'!$C$2:$C$221&amp;'I-Baremo_Acuerdo_Marco'!$D$2:$D$221&amp;'I-Baremo_Acuerdo_Marco'!$E$2:$E$221,0))</f>
        <v>27915.136150440005</v>
      </c>
      <c r="T867" s="112">
        <f t="shared" si="155"/>
        <v>75262.486150440003</v>
      </c>
      <c r="U867" s="116">
        <f t="shared" si="151"/>
        <v>94680.629007582873</v>
      </c>
      <c r="V867" s="74" t="str">
        <f t="shared" si="152"/>
        <v>EnterradoD1022</v>
      </c>
      <c r="W867" s="148">
        <f>+IF(AND($C867='C-Aux_CA'!$C$7,$D867='C-Aux_CA'!$C$5,$I867&gt;='C-Aux_CA'!$C$14,$H867&gt;='C-Aux_CA'!$C$15),1,0)</f>
        <v>0</v>
      </c>
      <c r="X867" s="148">
        <f t="shared" si="153"/>
        <v>1</v>
      </c>
      <c r="Y867" s="151" cm="1">
        <f t="array" ref="Y867">IF(W867=0,0,SUMPRODUCT(--($T867&gt;='C-BaremoVectorial'!$T$4:$T$1101),--(1=$W$4:$W$1101)))</f>
        <v>0</v>
      </c>
      <c r="Z867" s="151">
        <f t="shared" si="154"/>
        <v>0</v>
      </c>
      <c r="AA867" s="151" cm="1">
        <f t="array" ref="AA867">IF($W867=0,0,SUMPRODUCT(--(1=$W$4:$W$1101),--($U867&gt;='C-BaremoVectorial'!$U$4:$U$1101)))</f>
        <v>0</v>
      </c>
      <c r="AB867" s="21"/>
      <c r="AC867" s="21"/>
      <c r="AD867" s="21"/>
    </row>
    <row r="868" spans="1:30" ht="14.5" x14ac:dyDescent="0.35">
      <c r="A868" s="73">
        <f t="shared" si="156"/>
        <v>207</v>
      </c>
      <c r="B868" s="79" t="s">
        <v>59</v>
      </c>
      <c r="C868" s="79" t="s">
        <v>8245</v>
      </c>
      <c r="D868" s="79" t="s">
        <v>16</v>
      </c>
      <c r="E868" s="79" t="s">
        <v>69</v>
      </c>
      <c r="F868" s="183">
        <v>1</v>
      </c>
      <c r="G868" s="79" t="s">
        <v>8293</v>
      </c>
      <c r="H868" s="78">
        <v>59000</v>
      </c>
      <c r="I868" s="74" cm="1">
        <f t="array" ref="I868">+INDEX('I-Gasificación'!$G$5:$G$1100,MATCH($C868&amp;$D868&amp;$E868&amp;$G868,'I-Gasificación'!$C$5:$C$1100&amp;'I-Gasificación'!$D$5:$D$1100&amp;'I-Gasificación'!$E$5:$E$1100&amp;'I-Gasificación'!$F$5:$F$1100,0))</f>
        <v>1218</v>
      </c>
      <c r="J868" s="112">
        <f>INDEX('I-Baremo_Depósitos_Lapesa'!$C:$C,MATCH($E868,'I-Baremo_Depósitos_Lapesa'!$B:$B,0),1)</f>
        <v>54823</v>
      </c>
      <c r="K868" s="78">
        <f t="shared" si="146"/>
        <v>78318.571428571435</v>
      </c>
      <c r="L868" s="122">
        <f>INDEX('I-Baremo_VA_Lapesa'!$D$5:$K$66,MATCH($E868,'I-Baremo_VA_Lapesa'!$C$5:$C$66,0),MATCH($G868,'I-Baremo_VA_Lapesa'!$D$4:$K$4,0))</f>
        <v>0</v>
      </c>
      <c r="M868" s="123">
        <f t="shared" si="147"/>
        <v>0</v>
      </c>
      <c r="N868" s="113" cm="1">
        <f t="array" ref="N868">IF(AND($H868&lt;=4800,$I868&lt;=560),0,SUMPRODUCT(--($I868&gt;'I-Baremo_Regulación_Lapesa'!$B$4:$B$8),--($I868&lt;='I-Baremo_Regulación_Lapesa'!$C$4:$C$8),'I-Baremo_Regulación_Lapesa'!$D$4:$D$8))</f>
        <v>357</v>
      </c>
      <c r="O868" s="78">
        <f t="shared" si="148"/>
        <v>510.00000000000006</v>
      </c>
      <c r="P868" s="112">
        <f t="shared" si="149"/>
        <v>55180</v>
      </c>
      <c r="Q868" s="74">
        <f t="shared" si="150"/>
        <v>78828.571428571435</v>
      </c>
      <c r="R868" s="113">
        <f>INDEX('I-Baremo_Legalización'!$D$4:$D$100,MATCH($E868,'I-Baremo_Legalización'!$C$4:$C$100,0),1)</f>
        <v>2038.3500000000001</v>
      </c>
      <c r="S868" s="113" cm="1">
        <f t="array" ref="S868">+INDEX('I-Baremo_Acuerdo_Marco'!$F$2:$F$221,MATCH($C868&amp;$E868&amp;$G868,'I-Baremo_Acuerdo_Marco'!$C$2:$C$221&amp;'I-Baremo_Acuerdo_Marco'!$D$2:$D$221&amp;'I-Baremo_Acuerdo_Marco'!$E$2:$E$221,0))</f>
        <v>34285.534608600006</v>
      </c>
      <c r="T868" s="112">
        <f t="shared" si="155"/>
        <v>91503.884608599998</v>
      </c>
      <c r="U868" s="116">
        <f t="shared" si="151"/>
        <v>115152.45603717145</v>
      </c>
      <c r="V868" s="74" t="str">
        <f t="shared" si="152"/>
        <v>EnterradoD1218</v>
      </c>
      <c r="W868" s="148">
        <f>+IF(AND($C868='C-Aux_CA'!$C$7,$D868='C-Aux_CA'!$C$5,$I868&gt;='C-Aux_CA'!$C$14,$H868&gt;='C-Aux_CA'!$C$15),1,0)</f>
        <v>0</v>
      </c>
      <c r="X868" s="148">
        <f t="shared" si="153"/>
        <v>1</v>
      </c>
      <c r="Y868" s="151" cm="1">
        <f t="array" ref="Y868">IF(W868=0,0,SUMPRODUCT(--($T868&gt;='C-BaremoVectorial'!$T$4:$T$1101),--(1=$W$4:$W$1101)))</f>
        <v>0</v>
      </c>
      <c r="Z868" s="151">
        <f t="shared" si="154"/>
        <v>0</v>
      </c>
      <c r="AA868" s="151" cm="1">
        <f t="array" ref="AA868">IF($W868=0,0,SUMPRODUCT(--(1=$W$4:$W$1101),--($U868&gt;='C-BaremoVectorial'!$U$4:$U$1101)))</f>
        <v>0</v>
      </c>
      <c r="AB868" s="21"/>
      <c r="AC868" s="21"/>
      <c r="AD868" s="21"/>
    </row>
    <row r="869" spans="1:30" ht="14.5" x14ac:dyDescent="0.35">
      <c r="A869" s="73">
        <f t="shared" si="156"/>
        <v>208</v>
      </c>
      <c r="B869" s="79" t="s">
        <v>59</v>
      </c>
      <c r="C869" s="79" t="s">
        <v>8245</v>
      </c>
      <c r="D869" s="79" t="s">
        <v>16</v>
      </c>
      <c r="E869" s="79" t="s">
        <v>70</v>
      </c>
      <c r="F869" s="183">
        <v>1</v>
      </c>
      <c r="G869" s="79" t="s">
        <v>8293</v>
      </c>
      <c r="H869" s="78">
        <v>50000</v>
      </c>
      <c r="I869" s="74" cm="1">
        <f t="array" ref="I869">+INDEX('I-Gasificación'!$G$5:$G$1100,MATCH($C869&amp;$D869&amp;$E869&amp;$G869,'I-Gasificación'!$C$5:$C$1100&amp;'I-Gasificación'!$D$5:$D$1100&amp;'I-Gasificación'!$E$5:$E$1100&amp;'I-Gasificación'!$F$5:$F$1100,0))</f>
        <v>952</v>
      </c>
      <c r="J869" s="112">
        <f>INDEX('I-Baremo_Depósitos_Lapesa'!$C:$C,MATCH($E869,'I-Baremo_Depósitos_Lapesa'!$B:$B,0),1)</f>
        <v>45851</v>
      </c>
      <c r="K869" s="78">
        <f t="shared" si="146"/>
        <v>65501.428571428572</v>
      </c>
      <c r="L869" s="122">
        <f>INDEX('I-Baremo_VA_Lapesa'!$D$5:$K$66,MATCH($E869,'I-Baremo_VA_Lapesa'!$C$5:$C$66,0),MATCH($G869,'I-Baremo_VA_Lapesa'!$D$4:$K$4,0))</f>
        <v>0</v>
      </c>
      <c r="M869" s="123">
        <f t="shared" si="147"/>
        <v>0</v>
      </c>
      <c r="N869" s="113" cm="1">
        <f t="array" ref="N869">IF(AND($H869&lt;=4800,$I869&lt;=560),0,SUMPRODUCT(--($I869&gt;'I-Baremo_Regulación_Lapesa'!$B$4:$B$8),--($I869&lt;='I-Baremo_Regulación_Lapesa'!$C$4:$C$8),'I-Baremo_Regulación_Lapesa'!$D$4:$D$8))</f>
        <v>357</v>
      </c>
      <c r="O869" s="78">
        <f t="shared" si="148"/>
        <v>510.00000000000006</v>
      </c>
      <c r="P869" s="112">
        <f t="shared" si="149"/>
        <v>46208</v>
      </c>
      <c r="Q869" s="74">
        <f t="shared" si="150"/>
        <v>66011.42857142858</v>
      </c>
      <c r="R869" s="113">
        <f>INDEX('I-Baremo_Legalización'!$D$4:$D$100,MATCH($E869,'I-Baremo_Legalización'!$C$4:$C$100,0),1)</f>
        <v>2038.3500000000001</v>
      </c>
      <c r="S869" s="113" cm="1">
        <f t="array" ref="S869">+INDEX('I-Baremo_Acuerdo_Marco'!$F$2:$F$221,MATCH($C869&amp;$E869&amp;$G869,'I-Baremo_Acuerdo_Marco'!$C$2:$C$221&amp;'I-Baremo_Acuerdo_Marco'!$D$2:$D$221&amp;'I-Baremo_Acuerdo_Marco'!$E$2:$E$221,0))</f>
        <v>24010.863470439999</v>
      </c>
      <c r="T869" s="112">
        <f t="shared" si="155"/>
        <v>72257.213470439994</v>
      </c>
      <c r="U869" s="116">
        <f t="shared" si="151"/>
        <v>92060.642041868588</v>
      </c>
      <c r="V869" s="74" t="str">
        <f t="shared" si="152"/>
        <v>EnterradoD952</v>
      </c>
      <c r="W869" s="148">
        <f>+IF(AND($C869='C-Aux_CA'!$C$7,$D869='C-Aux_CA'!$C$5,$I869&gt;='C-Aux_CA'!$C$14,$H869&gt;='C-Aux_CA'!$C$15),1,0)</f>
        <v>0</v>
      </c>
      <c r="X869" s="148">
        <f t="shared" si="153"/>
        <v>1</v>
      </c>
      <c r="Y869" s="151" cm="1">
        <f t="array" ref="Y869">IF(W869=0,0,SUMPRODUCT(--($T869&gt;='C-BaremoVectorial'!$T$4:$T$1101),--(1=$W$4:$W$1101)))</f>
        <v>0</v>
      </c>
      <c r="Z869" s="151">
        <f t="shared" si="154"/>
        <v>0</v>
      </c>
      <c r="AA869" s="151" cm="1">
        <f t="array" ref="AA869">IF($W869=0,0,SUMPRODUCT(--(1=$W$4:$W$1101),--($U869&gt;='C-BaremoVectorial'!$U$4:$U$1101)))</f>
        <v>0</v>
      </c>
      <c r="AB869" s="21"/>
      <c r="AC869" s="21"/>
      <c r="AD869" s="21"/>
    </row>
    <row r="870" spans="1:30" ht="14.5" x14ac:dyDescent="0.35">
      <c r="A870" s="73">
        <f t="shared" si="156"/>
        <v>209</v>
      </c>
      <c r="B870" s="79" t="s">
        <v>59</v>
      </c>
      <c r="C870" s="79" t="s">
        <v>8245</v>
      </c>
      <c r="D870" s="79" t="s">
        <v>16</v>
      </c>
      <c r="E870" s="79" t="s">
        <v>71</v>
      </c>
      <c r="F870" s="183">
        <v>2</v>
      </c>
      <c r="G870" s="79" t="s">
        <v>8293</v>
      </c>
      <c r="H870" s="78">
        <f>2*13000</f>
        <v>26000</v>
      </c>
      <c r="I870" s="74" cm="1">
        <f t="array" ref="I870">+INDEX('I-Gasificación'!$G$5:$G$1100,MATCH($C870&amp;$D870&amp;$E870&amp;$G870,'I-Gasificación'!$C$5:$C$1100&amp;'I-Gasificación'!$D$5:$D$1100&amp;'I-Gasificación'!$E$5:$E$1100&amp;'I-Gasificación'!$F$5:$F$1100,0))</f>
        <v>812</v>
      </c>
      <c r="J870" s="112">
        <f>INDEX('I-Baremo_Depósitos_Lapesa'!$C:$C,MATCH($E870,'I-Baremo_Depósitos_Lapesa'!$B:$B,0),1)</f>
        <v>21414</v>
      </c>
      <c r="K870" s="78">
        <f t="shared" si="146"/>
        <v>30591.428571428572</v>
      </c>
      <c r="L870" s="122">
        <f>INDEX('I-Baremo_VA_Lapesa'!$D$5:$K$66,MATCH($E870,'I-Baremo_VA_Lapesa'!$C$5:$C$66,0),MATCH($G870,'I-Baremo_VA_Lapesa'!$D$4:$K$4,0))</f>
        <v>0</v>
      </c>
      <c r="M870" s="123">
        <f t="shared" si="147"/>
        <v>0</v>
      </c>
      <c r="N870" s="113" cm="1">
        <f t="array" ref="N870">IF(AND($H870&lt;=4800,$I870&lt;=560),0,SUMPRODUCT(--($I870&gt;'I-Baremo_Regulación_Lapesa'!$B$4:$B$8),--($I870&lt;='I-Baremo_Regulación_Lapesa'!$C$4:$C$8),'I-Baremo_Regulación_Lapesa'!$D$4:$D$8))</f>
        <v>357</v>
      </c>
      <c r="O870" s="78">
        <f t="shared" si="148"/>
        <v>510.00000000000006</v>
      </c>
      <c r="P870" s="112">
        <f t="shared" si="149"/>
        <v>21771</v>
      </c>
      <c r="Q870" s="74">
        <f t="shared" si="150"/>
        <v>31101.428571428572</v>
      </c>
      <c r="R870" s="113">
        <f>INDEX('I-Baremo_Legalización'!$D$4:$D$100,MATCH($E870,'I-Baremo_Legalización'!$C$4:$C$100,0),1)</f>
        <v>2038.3500000000001</v>
      </c>
      <c r="S870" s="113" cm="1">
        <f t="array" ref="S870">+INDEX('I-Baremo_Acuerdo_Marco'!$F$2:$F$221,MATCH($C870&amp;$E870&amp;$G870,'I-Baremo_Acuerdo_Marco'!$C$2:$C$221&amp;'I-Baremo_Acuerdo_Marco'!$D$2:$D$221&amp;'I-Baremo_Acuerdo_Marco'!$E$2:$E$221,0))</f>
        <v>23808.892057940004</v>
      </c>
      <c r="T870" s="112">
        <f t="shared" si="155"/>
        <v>47618.242057940006</v>
      </c>
      <c r="U870" s="116">
        <f t="shared" si="151"/>
        <v>56948.670629368571</v>
      </c>
      <c r="V870" s="74" t="str">
        <f t="shared" si="152"/>
        <v>EnterradoD812</v>
      </c>
      <c r="W870" s="148">
        <f>+IF(AND($C870='C-Aux_CA'!$C$7,$D870='C-Aux_CA'!$C$5,$I870&gt;='C-Aux_CA'!$C$14,$H870&gt;='C-Aux_CA'!$C$15),1,0)</f>
        <v>0</v>
      </c>
      <c r="X870" s="148">
        <f t="shared" si="153"/>
        <v>1</v>
      </c>
      <c r="Y870" s="151" cm="1">
        <f t="array" ref="Y870">IF(W870=0,0,SUMPRODUCT(--($T870&gt;='C-BaremoVectorial'!$T$4:$T$1101),--(1=$W$4:$W$1101)))</f>
        <v>0</v>
      </c>
      <c r="Z870" s="151">
        <f t="shared" si="154"/>
        <v>0</v>
      </c>
      <c r="AA870" s="151" cm="1">
        <f t="array" ref="AA870">IF($W870=0,0,SUMPRODUCT(--(1=$W$4:$W$1101),--($U870&gt;='C-BaremoVectorial'!$U$4:$U$1101)))</f>
        <v>0</v>
      </c>
      <c r="AB870" s="21"/>
      <c r="AC870" s="21"/>
      <c r="AD870" s="21"/>
    </row>
    <row r="871" spans="1:30" ht="14.5" x14ac:dyDescent="0.35">
      <c r="A871" s="73">
        <f t="shared" si="156"/>
        <v>210</v>
      </c>
      <c r="B871" s="79" t="s">
        <v>59</v>
      </c>
      <c r="C871" s="79" t="s">
        <v>8245</v>
      </c>
      <c r="D871" s="79" t="s">
        <v>16</v>
      </c>
      <c r="E871" s="79" t="s">
        <v>72</v>
      </c>
      <c r="F871" s="183">
        <v>2</v>
      </c>
      <c r="G871" s="79" t="s">
        <v>8293</v>
      </c>
      <c r="H871" s="78">
        <f>2*16000</f>
        <v>32000</v>
      </c>
      <c r="I871" s="74" cm="1">
        <f t="array" ref="I871">+INDEX('I-Gasificación'!$G$5:$G$1100,MATCH($C871&amp;$D871&amp;$E871&amp;$G871,'I-Gasificación'!$C$5:$C$1100&amp;'I-Gasificación'!$D$5:$D$1100&amp;'I-Gasificación'!$E$5:$E$1100&amp;'I-Gasificación'!$F$5:$F$1100,0))</f>
        <v>980</v>
      </c>
      <c r="J871" s="112">
        <f>INDEX('I-Baremo_Depósitos_Lapesa'!$C:$C,MATCH($E871,'I-Baremo_Depósitos_Lapesa'!$B:$B,0),1)</f>
        <v>25742</v>
      </c>
      <c r="K871" s="78">
        <f t="shared" si="146"/>
        <v>36774.285714285717</v>
      </c>
      <c r="L871" s="122">
        <f>INDEX('I-Baremo_VA_Lapesa'!$D$5:$K$66,MATCH($E871,'I-Baremo_VA_Lapesa'!$C$5:$C$66,0),MATCH($G871,'I-Baremo_VA_Lapesa'!$D$4:$K$4,0))</f>
        <v>0</v>
      </c>
      <c r="M871" s="123">
        <f t="shared" si="147"/>
        <v>0</v>
      </c>
      <c r="N871" s="113" cm="1">
        <f t="array" ref="N871">IF(AND($H871&lt;=4800,$I871&lt;=560),0,SUMPRODUCT(--($I871&gt;'I-Baremo_Regulación_Lapesa'!$B$4:$B$8),--($I871&lt;='I-Baremo_Regulación_Lapesa'!$C$4:$C$8),'I-Baremo_Regulación_Lapesa'!$D$4:$D$8))</f>
        <v>357</v>
      </c>
      <c r="O871" s="78">
        <f t="shared" si="148"/>
        <v>510.00000000000006</v>
      </c>
      <c r="P871" s="112">
        <f t="shared" si="149"/>
        <v>26099</v>
      </c>
      <c r="Q871" s="74">
        <f t="shared" si="150"/>
        <v>37284.285714285717</v>
      </c>
      <c r="R871" s="113">
        <f>INDEX('I-Baremo_Legalización'!$D$4:$D$100,MATCH($E871,'I-Baremo_Legalización'!$C$4:$C$100,0),1)</f>
        <v>2038.3500000000001</v>
      </c>
      <c r="S871" s="113" cm="1">
        <f t="array" ref="S871">+INDEX('I-Baremo_Acuerdo_Marco'!$F$2:$F$221,MATCH($C871&amp;$E871&amp;$G871,'I-Baremo_Acuerdo_Marco'!$C$2:$C$221&amp;'I-Baremo_Acuerdo_Marco'!$D$2:$D$221&amp;'I-Baremo_Acuerdo_Marco'!$E$2:$E$221,0))</f>
        <v>26358.881340439995</v>
      </c>
      <c r="T871" s="112">
        <f t="shared" si="155"/>
        <v>54496.23134043999</v>
      </c>
      <c r="U871" s="116">
        <f t="shared" si="151"/>
        <v>65681.517054725715</v>
      </c>
      <c r="V871" s="74" t="str">
        <f t="shared" si="152"/>
        <v>EnterradoD980</v>
      </c>
      <c r="W871" s="148">
        <f>+IF(AND($C871='C-Aux_CA'!$C$7,$D871='C-Aux_CA'!$C$5,$I871&gt;='C-Aux_CA'!$C$14,$H871&gt;='C-Aux_CA'!$C$15),1,0)</f>
        <v>0</v>
      </c>
      <c r="X871" s="148">
        <f t="shared" si="153"/>
        <v>1</v>
      </c>
      <c r="Y871" s="151" cm="1">
        <f t="array" ref="Y871">IF(W871=0,0,SUMPRODUCT(--($T871&gt;='C-BaremoVectorial'!$T$4:$T$1101),--(1=$W$4:$W$1101)))</f>
        <v>0</v>
      </c>
      <c r="Z871" s="151">
        <f t="shared" si="154"/>
        <v>0</v>
      </c>
      <c r="AA871" s="151" cm="1">
        <f t="array" ref="AA871">IF($W871=0,0,SUMPRODUCT(--(1=$W$4:$W$1101),--($U871&gt;='C-BaremoVectorial'!$U$4:$U$1101)))</f>
        <v>0</v>
      </c>
      <c r="AB871" s="21"/>
      <c r="AC871" s="21"/>
      <c r="AD871" s="21"/>
    </row>
    <row r="872" spans="1:30" ht="14.5" x14ac:dyDescent="0.35">
      <c r="A872" s="73">
        <f t="shared" si="156"/>
        <v>211</v>
      </c>
      <c r="B872" s="79" t="s">
        <v>59</v>
      </c>
      <c r="C872" s="79" t="s">
        <v>8245</v>
      </c>
      <c r="D872" s="79" t="s">
        <v>16</v>
      </c>
      <c r="E872" s="79" t="s">
        <v>73</v>
      </c>
      <c r="F872" s="183">
        <v>2</v>
      </c>
      <c r="G872" s="79" t="s">
        <v>8293</v>
      </c>
      <c r="H872" s="78">
        <f>2*19000</f>
        <v>38000</v>
      </c>
      <c r="I872" s="74" cm="1">
        <f t="array" ref="I872">+INDEX('I-Gasificación'!$G$5:$G$1100,MATCH($C872&amp;$D872&amp;$E872&amp;$G872,'I-Gasificación'!$C$5:$C$1100&amp;'I-Gasificación'!$D$5:$D$1100&amp;'I-Gasificación'!$E$5:$E$1100&amp;'I-Gasificación'!$F$5:$F$1100,0))</f>
        <v>1148</v>
      </c>
      <c r="J872" s="112">
        <f>INDEX('I-Baremo_Depósitos_Lapesa'!$C:$C,MATCH($E872,'I-Baremo_Depósitos_Lapesa'!$B:$B,0),1)</f>
        <v>28384</v>
      </c>
      <c r="K872" s="78">
        <f t="shared" si="146"/>
        <v>40548.571428571428</v>
      </c>
      <c r="L872" s="122">
        <f>INDEX('I-Baremo_VA_Lapesa'!$D$5:$K$66,MATCH($E872,'I-Baremo_VA_Lapesa'!$C$5:$C$66,0),MATCH($G872,'I-Baremo_VA_Lapesa'!$D$4:$K$4,0))</f>
        <v>0</v>
      </c>
      <c r="M872" s="123">
        <f t="shared" si="147"/>
        <v>0</v>
      </c>
      <c r="N872" s="113" cm="1">
        <f t="array" ref="N872">IF(AND($H872&lt;=4800,$I872&lt;=560),0,SUMPRODUCT(--($I872&gt;'I-Baremo_Regulación_Lapesa'!$B$4:$B$8),--($I872&lt;='I-Baremo_Regulación_Lapesa'!$C$4:$C$8),'I-Baremo_Regulación_Lapesa'!$D$4:$D$8))</f>
        <v>357</v>
      </c>
      <c r="O872" s="78">
        <f t="shared" si="148"/>
        <v>510.00000000000006</v>
      </c>
      <c r="P872" s="112">
        <f t="shared" si="149"/>
        <v>28741</v>
      </c>
      <c r="Q872" s="74">
        <f t="shared" si="150"/>
        <v>41058.571428571428</v>
      </c>
      <c r="R872" s="113">
        <f>INDEX('I-Baremo_Legalización'!$D$4:$D$100,MATCH($E872,'I-Baremo_Legalización'!$C$4:$C$100,0),1)</f>
        <v>2038.3500000000001</v>
      </c>
      <c r="S872" s="113" cm="1">
        <f t="array" ref="S872">+INDEX('I-Baremo_Acuerdo_Marco'!$F$2:$F$221,MATCH($C872&amp;$E872&amp;$G872,'I-Baremo_Acuerdo_Marco'!$C$2:$C$221&amp;'I-Baremo_Acuerdo_Marco'!$D$2:$D$221&amp;'I-Baremo_Acuerdo_Marco'!$E$2:$E$221,0))</f>
        <v>28946.290780440002</v>
      </c>
      <c r="T872" s="112">
        <f t="shared" si="155"/>
        <v>59725.640780440001</v>
      </c>
      <c r="U872" s="116">
        <f t="shared" si="151"/>
        <v>72043.212209011428</v>
      </c>
      <c r="V872" s="74" t="str">
        <f t="shared" si="152"/>
        <v>EnterradoD1148</v>
      </c>
      <c r="W872" s="148">
        <f>+IF(AND($C872='C-Aux_CA'!$C$7,$D872='C-Aux_CA'!$C$5,$I872&gt;='C-Aux_CA'!$C$14,$H872&gt;='C-Aux_CA'!$C$15),1,0)</f>
        <v>0</v>
      </c>
      <c r="X872" s="148">
        <f t="shared" si="153"/>
        <v>1</v>
      </c>
      <c r="Y872" s="151" cm="1">
        <f t="array" ref="Y872">IF(W872=0,0,SUMPRODUCT(--($T872&gt;='C-BaremoVectorial'!$T$4:$T$1101),--(1=$W$4:$W$1101)))</f>
        <v>0</v>
      </c>
      <c r="Z872" s="151">
        <f t="shared" si="154"/>
        <v>0</v>
      </c>
      <c r="AA872" s="151" cm="1">
        <f t="array" ref="AA872">IF($W872=0,0,SUMPRODUCT(--(1=$W$4:$W$1101),--($U872&gt;='C-BaremoVectorial'!$U$4:$U$1101)))</f>
        <v>0</v>
      </c>
      <c r="AB872" s="21"/>
      <c r="AC872" s="21"/>
      <c r="AD872" s="21"/>
    </row>
    <row r="873" spans="1:30" ht="14.5" x14ac:dyDescent="0.35">
      <c r="A873" s="73">
        <f t="shared" si="156"/>
        <v>212</v>
      </c>
      <c r="B873" s="79" t="s">
        <v>59</v>
      </c>
      <c r="C873" s="79" t="s">
        <v>8245</v>
      </c>
      <c r="D873" s="79" t="s">
        <v>16</v>
      </c>
      <c r="E873" s="79" t="s">
        <v>74</v>
      </c>
      <c r="F873" s="183">
        <v>2</v>
      </c>
      <c r="G873" s="79" t="s">
        <v>8293</v>
      </c>
      <c r="H873" s="78">
        <f>2*22000</f>
        <v>44000</v>
      </c>
      <c r="I873" s="74" cm="1">
        <f t="array" ref="I873">+INDEX('I-Gasificación'!$G$5:$G$1100,MATCH($C873&amp;$D873&amp;$E873&amp;$G873,'I-Gasificación'!$C$5:$C$1100&amp;'I-Gasificación'!$D$5:$D$1100&amp;'I-Gasificación'!$E$5:$E$1100&amp;'I-Gasificación'!$F$5:$F$1100,0))</f>
        <v>1316</v>
      </c>
      <c r="J873" s="112">
        <f>INDEX('I-Baremo_Depósitos_Lapesa'!$C:$C,MATCH($E873,'I-Baremo_Depósitos_Lapesa'!$B:$B,0),1)</f>
        <v>38602</v>
      </c>
      <c r="K873" s="78">
        <f t="shared" si="146"/>
        <v>55145.71428571429</v>
      </c>
      <c r="L873" s="122">
        <f>INDEX('I-Baremo_VA_Lapesa'!$D$5:$K$66,MATCH($E873,'I-Baremo_VA_Lapesa'!$C$5:$C$66,0),MATCH($G873,'I-Baremo_VA_Lapesa'!$D$4:$K$4,0))</f>
        <v>0</v>
      </c>
      <c r="M873" s="123">
        <f t="shared" si="147"/>
        <v>0</v>
      </c>
      <c r="N873" s="113" cm="1">
        <f t="array" ref="N873">IF(AND($H873&lt;=4800,$I873&lt;=560),0,SUMPRODUCT(--($I873&gt;'I-Baremo_Regulación_Lapesa'!$B$4:$B$8),--($I873&lt;='I-Baremo_Regulación_Lapesa'!$C$4:$C$8),'I-Baremo_Regulación_Lapesa'!$D$4:$D$8))</f>
        <v>357</v>
      </c>
      <c r="O873" s="78">
        <f t="shared" si="148"/>
        <v>510.00000000000006</v>
      </c>
      <c r="P873" s="112">
        <f t="shared" si="149"/>
        <v>38959</v>
      </c>
      <c r="Q873" s="74">
        <f t="shared" si="150"/>
        <v>55655.71428571429</v>
      </c>
      <c r="R873" s="113">
        <f>INDEX('I-Baremo_Legalización'!$D$4:$D$100,MATCH($E873,'I-Baremo_Legalización'!$C$4:$C$100,0),1)</f>
        <v>2038.3500000000001</v>
      </c>
      <c r="S873" s="113" cm="1">
        <f t="array" ref="S873">+INDEX('I-Baremo_Acuerdo_Marco'!$F$2:$F$221,MATCH($C873&amp;$E873&amp;$G873,'I-Baremo_Acuerdo_Marco'!$C$2:$C$221&amp;'I-Baremo_Acuerdo_Marco'!$D$2:$D$221&amp;'I-Baremo_Acuerdo_Marco'!$E$2:$E$221,0))</f>
        <v>31518.98821544</v>
      </c>
      <c r="T873" s="112">
        <f t="shared" si="155"/>
        <v>72516.338215440002</v>
      </c>
      <c r="U873" s="116">
        <f t="shared" si="151"/>
        <v>89213.052501154292</v>
      </c>
      <c r="V873" s="74" t="str">
        <f t="shared" si="152"/>
        <v>EnterradoD1316</v>
      </c>
      <c r="W873" s="148">
        <f>+IF(AND($C873='C-Aux_CA'!$C$7,$D873='C-Aux_CA'!$C$5,$I873&gt;='C-Aux_CA'!$C$14,$H873&gt;='C-Aux_CA'!$C$15),1,0)</f>
        <v>0</v>
      </c>
      <c r="X873" s="148">
        <f t="shared" si="153"/>
        <v>1</v>
      </c>
      <c r="Y873" s="151" cm="1">
        <f t="array" ref="Y873">IF(W873=0,0,SUMPRODUCT(--($T873&gt;='C-BaremoVectorial'!$T$4:$T$1101),--(1=$W$4:$W$1101)))</f>
        <v>0</v>
      </c>
      <c r="Z873" s="151">
        <f t="shared" si="154"/>
        <v>0</v>
      </c>
      <c r="AA873" s="151" cm="1">
        <f t="array" ref="AA873">IF($W873=0,0,SUMPRODUCT(--(1=$W$4:$W$1101),--($U873&gt;='C-BaremoVectorial'!$U$4:$U$1101)))</f>
        <v>0</v>
      </c>
      <c r="AB873" s="21"/>
      <c r="AC873" s="21"/>
      <c r="AD873" s="21"/>
    </row>
    <row r="874" spans="1:30" ht="14.5" x14ac:dyDescent="0.35">
      <c r="A874" s="73">
        <f t="shared" si="156"/>
        <v>213</v>
      </c>
      <c r="B874" s="79" t="s">
        <v>59</v>
      </c>
      <c r="C874" s="79" t="s">
        <v>8245</v>
      </c>
      <c r="D874" s="79" t="s">
        <v>16</v>
      </c>
      <c r="E874" s="79" t="s">
        <v>75</v>
      </c>
      <c r="F874" s="183">
        <v>2</v>
      </c>
      <c r="G874" s="79" t="s">
        <v>8293</v>
      </c>
      <c r="H874" s="78">
        <f>2*24000</f>
        <v>48000</v>
      </c>
      <c r="I874" s="74" cm="1">
        <f t="array" ref="I874">+INDEX('I-Gasificación'!$G$5:$G$1100,MATCH($C874&amp;$D874&amp;$E874&amp;$G874,'I-Gasificación'!$C$5:$C$1100&amp;'I-Gasificación'!$D$5:$D$1100&amp;'I-Gasificación'!$E$5:$E$1100&amp;'I-Gasificación'!$F$5:$F$1100,0))</f>
        <v>1260</v>
      </c>
      <c r="J874" s="112">
        <f>INDEX('I-Baremo_Depósitos_Lapesa'!$C:$C,MATCH($E874,'I-Baremo_Depósitos_Lapesa'!$B:$B,0),1)</f>
        <v>41656</v>
      </c>
      <c r="K874" s="78">
        <f t="shared" si="146"/>
        <v>59508.571428571435</v>
      </c>
      <c r="L874" s="122">
        <f>INDEX('I-Baremo_VA_Lapesa'!$D$5:$K$66,MATCH($E874,'I-Baremo_VA_Lapesa'!$C$5:$C$66,0),MATCH($G874,'I-Baremo_VA_Lapesa'!$D$4:$K$4,0))</f>
        <v>0</v>
      </c>
      <c r="M874" s="123">
        <f t="shared" si="147"/>
        <v>0</v>
      </c>
      <c r="N874" s="113" cm="1">
        <f t="array" ref="N874">IF(AND($H874&lt;=4800,$I874&lt;=560),0,SUMPRODUCT(--($I874&gt;'I-Baremo_Regulación_Lapesa'!$B$4:$B$8),--($I874&lt;='I-Baremo_Regulación_Lapesa'!$C$4:$C$8),'I-Baremo_Regulación_Lapesa'!$D$4:$D$8))</f>
        <v>357</v>
      </c>
      <c r="O874" s="78">
        <f t="shared" si="148"/>
        <v>510.00000000000006</v>
      </c>
      <c r="P874" s="112">
        <f t="shared" si="149"/>
        <v>42013</v>
      </c>
      <c r="Q874" s="74">
        <f t="shared" si="150"/>
        <v>60018.571428571435</v>
      </c>
      <c r="R874" s="113">
        <f>INDEX('I-Baremo_Legalización'!$D$4:$D$100,MATCH($E874,'I-Baremo_Legalización'!$C$4:$C$100,0),1)</f>
        <v>2038.3500000000001</v>
      </c>
      <c r="S874" s="113" cm="1">
        <f t="array" ref="S874">+INDEX('I-Baremo_Acuerdo_Marco'!$F$2:$F$221,MATCH($C874&amp;$E874&amp;$G874,'I-Baremo_Acuerdo_Marco'!$C$2:$C$221&amp;'I-Baremo_Acuerdo_Marco'!$D$2:$D$221&amp;'I-Baremo_Acuerdo_Marco'!$E$2:$E$221,0))</f>
        <v>31127.763315440003</v>
      </c>
      <c r="T874" s="112">
        <f t="shared" si="155"/>
        <v>75179.113315440001</v>
      </c>
      <c r="U874" s="116">
        <f t="shared" si="151"/>
        <v>93184.684744011436</v>
      </c>
      <c r="V874" s="74" t="str">
        <f t="shared" si="152"/>
        <v>EnterradoD1260</v>
      </c>
      <c r="W874" s="148">
        <f>+IF(AND($C874='C-Aux_CA'!$C$7,$D874='C-Aux_CA'!$C$5,$I874&gt;='C-Aux_CA'!$C$14,$H874&gt;='C-Aux_CA'!$C$15),1,0)</f>
        <v>0</v>
      </c>
      <c r="X874" s="148">
        <f t="shared" si="153"/>
        <v>1</v>
      </c>
      <c r="Y874" s="151" cm="1">
        <f t="array" ref="Y874">IF(W874=0,0,SUMPRODUCT(--($T874&gt;='C-BaremoVectorial'!$T$4:$T$1101),--(1=$W$4:$W$1101)))</f>
        <v>0</v>
      </c>
      <c r="Z874" s="151">
        <f t="shared" si="154"/>
        <v>0</v>
      </c>
      <c r="AA874" s="151" cm="1">
        <f t="array" ref="AA874">IF($W874=0,0,SUMPRODUCT(--(1=$W$4:$W$1101),--($U874&gt;='C-BaremoVectorial'!$U$4:$U$1101)))</f>
        <v>0</v>
      </c>
      <c r="AB874" s="21"/>
      <c r="AC874" s="21"/>
      <c r="AD874" s="21"/>
    </row>
    <row r="875" spans="1:30" ht="14.5" x14ac:dyDescent="0.35">
      <c r="A875" s="73">
        <f t="shared" si="156"/>
        <v>214</v>
      </c>
      <c r="B875" s="79" t="s">
        <v>59</v>
      </c>
      <c r="C875" s="79" t="s">
        <v>8245</v>
      </c>
      <c r="D875" s="79" t="s">
        <v>16</v>
      </c>
      <c r="E875" s="79" t="s">
        <v>76</v>
      </c>
      <c r="F875" s="183">
        <v>2</v>
      </c>
      <c r="G875" s="79" t="s">
        <v>8293</v>
      </c>
      <c r="H875" s="78">
        <f>2*29000</f>
        <v>58000</v>
      </c>
      <c r="I875" s="74" cm="1">
        <f t="array" ref="I875">+INDEX('I-Gasificación'!$G$5:$G$1100,MATCH($C875&amp;$D875&amp;$E875&amp;$G875,'I-Gasificación'!$C$5:$C$1100&amp;'I-Gasificación'!$D$5:$D$1100&amp;'I-Gasificación'!$E$5:$E$1100&amp;'I-Gasificación'!$F$5:$F$1100,0))</f>
        <v>1512</v>
      </c>
      <c r="J875" s="112">
        <f>INDEX('I-Baremo_Depósitos_Lapesa'!$C:$C,MATCH($E875,'I-Baremo_Depósitos_Lapesa'!$B:$B,0),1)</f>
        <v>46810</v>
      </c>
      <c r="K875" s="78">
        <f t="shared" si="146"/>
        <v>66871.42857142858</v>
      </c>
      <c r="L875" s="122">
        <f>INDEX('I-Baremo_VA_Lapesa'!$D$5:$K$66,MATCH($E875,'I-Baremo_VA_Lapesa'!$C$5:$C$66,0),MATCH($G875,'I-Baremo_VA_Lapesa'!$D$4:$K$4,0))</f>
        <v>0</v>
      </c>
      <c r="M875" s="123">
        <f t="shared" si="147"/>
        <v>0</v>
      </c>
      <c r="N875" s="113" cm="1">
        <f t="array" ref="N875">IF(AND($H875&lt;=4800,$I875&lt;=560),0,SUMPRODUCT(--($I875&gt;'I-Baremo_Regulación_Lapesa'!$B$4:$B$8),--($I875&lt;='I-Baremo_Regulación_Lapesa'!$C$4:$C$8),'I-Baremo_Regulación_Lapesa'!$D$4:$D$8))</f>
        <v>1650</v>
      </c>
      <c r="O875" s="78">
        <f t="shared" si="148"/>
        <v>2357.1428571428573</v>
      </c>
      <c r="P875" s="112">
        <f t="shared" si="149"/>
        <v>48460</v>
      </c>
      <c r="Q875" s="74">
        <f t="shared" si="150"/>
        <v>69228.571428571435</v>
      </c>
      <c r="R875" s="113">
        <f>INDEX('I-Baremo_Legalización'!$D$4:$D$100,MATCH($E875,'I-Baremo_Legalización'!$C$4:$C$100,0),1)</f>
        <v>2038.3500000000001</v>
      </c>
      <c r="S875" s="113" cm="1">
        <f t="array" ref="S875">+INDEX('I-Baremo_Acuerdo_Marco'!$F$2:$F$221,MATCH($C875&amp;$E875&amp;$G875,'I-Baremo_Acuerdo_Marco'!$C$2:$C$221&amp;'I-Baremo_Acuerdo_Marco'!$D$2:$D$221&amp;'I-Baremo_Acuerdo_Marco'!$E$2:$E$221,0))</f>
        <v>34400.915340440006</v>
      </c>
      <c r="T875" s="112">
        <f t="shared" si="155"/>
        <v>84899.265340440004</v>
      </c>
      <c r="U875" s="116">
        <f t="shared" si="151"/>
        <v>105667.83676901145</v>
      </c>
      <c r="V875" s="74" t="str">
        <f t="shared" si="152"/>
        <v>EnterradoD1512</v>
      </c>
      <c r="W875" s="148">
        <f>+IF(AND($C875='C-Aux_CA'!$C$7,$D875='C-Aux_CA'!$C$5,$I875&gt;='C-Aux_CA'!$C$14,$H875&gt;='C-Aux_CA'!$C$15),1,0)</f>
        <v>0</v>
      </c>
      <c r="X875" s="148">
        <f t="shared" si="153"/>
        <v>1</v>
      </c>
      <c r="Y875" s="151" cm="1">
        <f t="array" ref="Y875">IF(W875=0,0,SUMPRODUCT(--($T875&gt;='C-BaremoVectorial'!$T$4:$T$1101),--(1=$W$4:$W$1101)))</f>
        <v>0</v>
      </c>
      <c r="Z875" s="151">
        <f t="shared" si="154"/>
        <v>0</v>
      </c>
      <c r="AA875" s="151" cm="1">
        <f t="array" ref="AA875">IF($W875=0,0,SUMPRODUCT(--(1=$W$4:$W$1101),--($U875&gt;='C-BaremoVectorial'!$U$4:$U$1101)))</f>
        <v>0</v>
      </c>
      <c r="AB875" s="21"/>
      <c r="AC875" s="21"/>
      <c r="AD875" s="21"/>
    </row>
    <row r="876" spans="1:30" ht="14.5" x14ac:dyDescent="0.35">
      <c r="A876" s="73">
        <f t="shared" si="156"/>
        <v>215</v>
      </c>
      <c r="B876" s="79" t="s">
        <v>59</v>
      </c>
      <c r="C876" s="79" t="s">
        <v>8245</v>
      </c>
      <c r="D876" s="79" t="s">
        <v>16</v>
      </c>
      <c r="E876" s="79" t="s">
        <v>77</v>
      </c>
      <c r="F876" s="183">
        <v>2</v>
      </c>
      <c r="G876" s="79" t="s">
        <v>8293</v>
      </c>
      <c r="H876" s="78">
        <f>2*34000</f>
        <v>68000</v>
      </c>
      <c r="I876" s="74" cm="1">
        <f t="array" ref="I876">+INDEX('I-Gasificación'!$G$5:$G$1100,MATCH($C876&amp;$D876&amp;$E876&amp;$G876,'I-Gasificación'!$C$5:$C$1100&amp;'I-Gasificación'!$D$5:$D$1100&amp;'I-Gasificación'!$E$5:$E$1100&amp;'I-Gasificación'!$F$5:$F$1100,0))</f>
        <v>1736</v>
      </c>
      <c r="J876" s="112">
        <f>INDEX('I-Baremo_Depósitos_Lapesa'!$C:$C,MATCH($E876,'I-Baremo_Depósitos_Lapesa'!$B:$B,0),1)</f>
        <v>51258</v>
      </c>
      <c r="K876" s="78">
        <f t="shared" si="146"/>
        <v>73225.71428571429</v>
      </c>
      <c r="L876" s="122">
        <f>INDEX('I-Baremo_VA_Lapesa'!$D$5:$K$66,MATCH($E876,'I-Baremo_VA_Lapesa'!$C$5:$C$66,0),MATCH($G876,'I-Baremo_VA_Lapesa'!$D$4:$K$4,0))</f>
        <v>0</v>
      </c>
      <c r="M876" s="123">
        <f t="shared" si="147"/>
        <v>0</v>
      </c>
      <c r="N876" s="113" cm="1">
        <f t="array" ref="N876">IF(AND($H876&lt;=4800,$I876&lt;=560),0,SUMPRODUCT(--($I876&gt;'I-Baremo_Regulación_Lapesa'!$B$4:$B$8),--($I876&lt;='I-Baremo_Regulación_Lapesa'!$C$4:$C$8),'I-Baremo_Regulación_Lapesa'!$D$4:$D$8))</f>
        <v>1650</v>
      </c>
      <c r="O876" s="78">
        <f t="shared" si="148"/>
        <v>2357.1428571428573</v>
      </c>
      <c r="P876" s="112">
        <f t="shared" si="149"/>
        <v>52908</v>
      </c>
      <c r="Q876" s="74">
        <f t="shared" si="150"/>
        <v>75582.857142857145</v>
      </c>
      <c r="R876" s="113">
        <f>INDEX('I-Baremo_Legalización'!$D$4:$D$100,MATCH($E876,'I-Baremo_Legalización'!$C$4:$C$100,0),1)</f>
        <v>2038.3500000000001</v>
      </c>
      <c r="S876" s="113" cm="1">
        <f t="array" ref="S876">+INDEX('I-Baremo_Acuerdo_Marco'!$F$2:$F$221,MATCH($C876&amp;$E876&amp;$G876,'I-Baremo_Acuerdo_Marco'!$C$2:$C$221&amp;'I-Baremo_Acuerdo_Marco'!$D$2:$D$221&amp;'I-Baremo_Acuerdo_Marco'!$E$2:$E$221,0))</f>
        <v>42315.296596100023</v>
      </c>
      <c r="T876" s="112">
        <f t="shared" si="155"/>
        <v>97261.646596100021</v>
      </c>
      <c r="U876" s="116">
        <f t="shared" si="151"/>
        <v>119936.50373895717</v>
      </c>
      <c r="V876" s="74" t="str">
        <f t="shared" si="152"/>
        <v>EnterradoD1736</v>
      </c>
      <c r="W876" s="148">
        <f>+IF(AND($C876='C-Aux_CA'!$C$7,$D876='C-Aux_CA'!$C$5,$I876&gt;='C-Aux_CA'!$C$14,$H876&gt;='C-Aux_CA'!$C$15),1,0)</f>
        <v>0</v>
      </c>
      <c r="X876" s="148">
        <f t="shared" si="153"/>
        <v>1</v>
      </c>
      <c r="Y876" s="151" cm="1">
        <f t="array" ref="Y876">IF(W876=0,0,SUMPRODUCT(--($T876&gt;='C-BaremoVectorial'!$T$4:$T$1101),--(1=$W$4:$W$1101)))</f>
        <v>0</v>
      </c>
      <c r="Z876" s="151">
        <f t="shared" si="154"/>
        <v>0</v>
      </c>
      <c r="AA876" s="151" cm="1">
        <f t="array" ref="AA876">IF($W876=0,0,SUMPRODUCT(--(1=$W$4:$W$1101),--($U876&gt;='C-BaremoVectorial'!$U$4:$U$1101)))</f>
        <v>0</v>
      </c>
      <c r="AB876" s="21"/>
      <c r="AC876" s="21"/>
      <c r="AD876" s="21"/>
    </row>
    <row r="877" spans="1:30" ht="14.5" x14ac:dyDescent="0.35">
      <c r="A877" s="73">
        <f t="shared" si="156"/>
        <v>216</v>
      </c>
      <c r="B877" s="79" t="s">
        <v>59</v>
      </c>
      <c r="C877" s="79" t="s">
        <v>8245</v>
      </c>
      <c r="D877" s="79" t="s">
        <v>16</v>
      </c>
      <c r="E877" s="79" t="s">
        <v>78</v>
      </c>
      <c r="F877" s="183">
        <v>2</v>
      </c>
      <c r="G877" s="79" t="s">
        <v>8293</v>
      </c>
      <c r="H877" s="78">
        <f>2*33000</f>
        <v>66000</v>
      </c>
      <c r="I877" s="74" cm="1">
        <f t="array" ref="I877">+INDEX('I-Gasificación'!$G$5:$G$1100,MATCH($C877&amp;$D877&amp;$E877&amp;$G877,'I-Gasificación'!$C$5:$C$1100&amp;'I-Gasificación'!$D$5:$D$1100&amp;'I-Gasificación'!$E$5:$E$1100&amp;'I-Gasificación'!$F$5:$F$1100,0))</f>
        <v>1400</v>
      </c>
      <c r="J877" s="112">
        <f>INDEX('I-Baremo_Depósitos_Lapesa'!$C:$C,MATCH($E877,'I-Baremo_Depósitos_Lapesa'!$B:$B,0),1)</f>
        <v>69114</v>
      </c>
      <c r="K877" s="78">
        <f t="shared" si="146"/>
        <v>98734.285714285725</v>
      </c>
      <c r="L877" s="122">
        <f>INDEX('I-Baremo_VA_Lapesa'!$D$5:$K$66,MATCH($E877,'I-Baremo_VA_Lapesa'!$C$5:$C$66,0),MATCH($G877,'I-Baremo_VA_Lapesa'!$D$4:$K$4,0))</f>
        <v>0</v>
      </c>
      <c r="M877" s="123">
        <f t="shared" si="147"/>
        <v>0</v>
      </c>
      <c r="N877" s="113" cm="1">
        <f t="array" ref="N877">IF(AND($H877&lt;=4800,$I877&lt;=560),0,SUMPRODUCT(--($I877&gt;'I-Baremo_Regulación_Lapesa'!$B$4:$B$8),--($I877&lt;='I-Baremo_Regulación_Lapesa'!$C$4:$C$8),'I-Baremo_Regulación_Lapesa'!$D$4:$D$8))</f>
        <v>357</v>
      </c>
      <c r="O877" s="78">
        <f t="shared" si="148"/>
        <v>510.00000000000006</v>
      </c>
      <c r="P877" s="112">
        <f t="shared" si="149"/>
        <v>69471</v>
      </c>
      <c r="Q877" s="74">
        <f t="shared" si="150"/>
        <v>99244.285714285725</v>
      </c>
      <c r="R877" s="113">
        <f>INDEX('I-Baremo_Legalización'!$D$4:$D$100,MATCH($E877,'I-Baremo_Legalización'!$C$4:$C$100,0),1)</f>
        <v>3215.3500000000004</v>
      </c>
      <c r="S877" s="113" cm="1">
        <f t="array" ref="S877">+INDEX('I-Baremo_Acuerdo_Marco'!$F$2:$F$221,MATCH($C877&amp;$E877&amp;$G877,'I-Baremo_Acuerdo_Marco'!$C$2:$C$221&amp;'I-Baremo_Acuerdo_Marco'!$D$2:$D$221&amp;'I-Baremo_Acuerdo_Marco'!$E$2:$E$221,0))</f>
        <v>38490.401896100011</v>
      </c>
      <c r="T877" s="112">
        <f t="shared" si="155"/>
        <v>111176.75189610002</v>
      </c>
      <c r="U877" s="116">
        <f t="shared" si="151"/>
        <v>140950.03761038574</v>
      </c>
      <c r="V877" s="74" t="str">
        <f t="shared" si="152"/>
        <v>EnterradoD1400</v>
      </c>
      <c r="W877" s="148">
        <f>+IF(AND($C877='C-Aux_CA'!$C$7,$D877='C-Aux_CA'!$C$5,$I877&gt;='C-Aux_CA'!$C$14,$H877&gt;='C-Aux_CA'!$C$15),1,0)</f>
        <v>0</v>
      </c>
      <c r="X877" s="148">
        <f t="shared" si="153"/>
        <v>1</v>
      </c>
      <c r="Y877" s="151" cm="1">
        <f t="array" ref="Y877">IF(W877=0,0,SUMPRODUCT(--($T877&gt;='C-BaremoVectorial'!$T$4:$T$1101),--(1=$W$4:$W$1101)))</f>
        <v>0</v>
      </c>
      <c r="Z877" s="151">
        <f t="shared" si="154"/>
        <v>0</v>
      </c>
      <c r="AA877" s="151" cm="1">
        <f t="array" ref="AA877">IF($W877=0,0,SUMPRODUCT(--(1=$W$4:$W$1101),--($U877&gt;='C-BaremoVectorial'!$U$4:$U$1101)))</f>
        <v>0</v>
      </c>
      <c r="AB877" s="21"/>
      <c r="AC877" s="21"/>
      <c r="AD877" s="21"/>
    </row>
    <row r="878" spans="1:30" ht="14.5" x14ac:dyDescent="0.35">
      <c r="A878" s="73">
        <f t="shared" si="156"/>
        <v>217</v>
      </c>
      <c r="B878" s="79" t="s">
        <v>59</v>
      </c>
      <c r="C878" s="79" t="s">
        <v>8245</v>
      </c>
      <c r="D878" s="79" t="s">
        <v>16</v>
      </c>
      <c r="E878" s="79" t="s">
        <v>79</v>
      </c>
      <c r="F878" s="183">
        <v>2</v>
      </c>
      <c r="G878" s="79" t="s">
        <v>8293</v>
      </c>
      <c r="H878" s="78">
        <f>2*50000</f>
        <v>100000</v>
      </c>
      <c r="I878" s="74" cm="1">
        <f t="array" ref="I878">+INDEX('I-Gasificación'!$G$5:$G$1100,MATCH($C878&amp;$D878&amp;$E878&amp;$G878,'I-Gasificación'!$C$5:$C$1100&amp;'I-Gasificación'!$D$5:$D$1100&amp;'I-Gasificación'!$E$5:$E$1100&amp;'I-Gasificación'!$F$5:$F$1100,0))</f>
        <v>2044</v>
      </c>
      <c r="J878" s="112">
        <f>INDEX('I-Baremo_Depósitos_Lapesa'!$C:$C,MATCH($E878,'I-Baremo_Depósitos_Lapesa'!$B:$B,0),1)</f>
        <v>89904</v>
      </c>
      <c r="K878" s="78">
        <f t="shared" si="146"/>
        <v>128434.28571428572</v>
      </c>
      <c r="L878" s="122">
        <f>INDEX('I-Baremo_VA_Lapesa'!$D$5:$K$66,MATCH($E878,'I-Baremo_VA_Lapesa'!$C$5:$C$66,0),MATCH($G878,'I-Baremo_VA_Lapesa'!$D$4:$K$4,0))</f>
        <v>0</v>
      </c>
      <c r="M878" s="123">
        <f t="shared" si="147"/>
        <v>0</v>
      </c>
      <c r="N878" s="113" cm="1">
        <f t="array" ref="N878">IF(AND($H878&lt;=4800,$I878&lt;=560),0,SUMPRODUCT(--($I878&gt;'I-Baremo_Regulación_Lapesa'!$B$4:$B$8),--($I878&lt;='I-Baremo_Regulación_Lapesa'!$C$4:$C$8),'I-Baremo_Regulación_Lapesa'!$D$4:$D$8))</f>
        <v>1650</v>
      </c>
      <c r="O878" s="78">
        <f t="shared" si="148"/>
        <v>2357.1428571428573</v>
      </c>
      <c r="P878" s="112">
        <f t="shared" si="149"/>
        <v>91554</v>
      </c>
      <c r="Q878" s="74">
        <f t="shared" si="150"/>
        <v>130791.42857142858</v>
      </c>
      <c r="R878" s="113">
        <f>INDEX('I-Baremo_Legalización'!$D$4:$D$100,MATCH($E878,'I-Baremo_Legalización'!$C$4:$C$100,0),1)</f>
        <v>3215.3500000000004</v>
      </c>
      <c r="S878" s="113" cm="1">
        <f t="array" ref="S878">+INDEX('I-Baremo_Acuerdo_Marco'!$F$2:$F$221,MATCH($C878&amp;$E878&amp;$G878,'I-Baremo_Acuerdo_Marco'!$C$2:$C$221&amp;'I-Baremo_Acuerdo_Marco'!$D$2:$D$221&amp;'I-Baremo_Acuerdo_Marco'!$E$2:$E$221,0))</f>
        <v>49925.668926100007</v>
      </c>
      <c r="T878" s="112">
        <f t="shared" si="155"/>
        <v>144695.01892610002</v>
      </c>
      <c r="U878" s="116">
        <f t="shared" si="151"/>
        <v>183932.4474975286</v>
      </c>
      <c r="V878" s="74" t="str">
        <f t="shared" si="152"/>
        <v>EnterradoD2044</v>
      </c>
      <c r="W878" s="148">
        <f>+IF(AND($C878='C-Aux_CA'!$C$7,$D878='C-Aux_CA'!$C$5,$I878&gt;='C-Aux_CA'!$C$14,$H878&gt;='C-Aux_CA'!$C$15),1,0)</f>
        <v>0</v>
      </c>
      <c r="X878" s="148">
        <f t="shared" si="153"/>
        <v>1</v>
      </c>
      <c r="Y878" s="151" cm="1">
        <f t="array" ref="Y878">IF(W878=0,0,SUMPRODUCT(--($T878&gt;='C-BaremoVectorial'!$T$4:$T$1101),--(1=$W$4:$W$1101)))</f>
        <v>0</v>
      </c>
      <c r="Z878" s="151">
        <f t="shared" si="154"/>
        <v>0</v>
      </c>
      <c r="AA878" s="151" cm="1">
        <f t="array" ref="AA878">IF($W878=0,0,SUMPRODUCT(--(1=$W$4:$W$1101),--($U878&gt;='C-BaremoVectorial'!$U$4:$U$1101)))</f>
        <v>0</v>
      </c>
      <c r="AB878" s="21"/>
      <c r="AC878" s="21"/>
      <c r="AD878" s="21"/>
    </row>
    <row r="879" spans="1:30" ht="14.5" x14ac:dyDescent="0.35">
      <c r="A879" s="73">
        <f t="shared" si="156"/>
        <v>218</v>
      </c>
      <c r="B879" s="79" t="s">
        <v>59</v>
      </c>
      <c r="C879" s="79" t="s">
        <v>8245</v>
      </c>
      <c r="D879" s="79" t="s">
        <v>16</v>
      </c>
      <c r="E879" s="79" t="s">
        <v>80</v>
      </c>
      <c r="F879" s="183">
        <v>2</v>
      </c>
      <c r="G879" s="79" t="s">
        <v>8293</v>
      </c>
      <c r="H879" s="78">
        <f>2*59000</f>
        <v>118000</v>
      </c>
      <c r="I879" s="74" cm="1">
        <f t="array" ref="I879">+INDEX('I-Gasificación'!$G$5:$G$1100,MATCH($C879&amp;$D879&amp;$E879&amp;$G879,'I-Gasificación'!$C$5:$C$1100&amp;'I-Gasificación'!$D$5:$D$1100&amp;'I-Gasificación'!$E$5:$E$1100&amp;'I-Gasificación'!$F$5:$F$1100,0))</f>
        <v>2436</v>
      </c>
      <c r="J879" s="112">
        <f>INDEX('I-Baremo_Depósitos_Lapesa'!$C:$C,MATCH($E879,'I-Baremo_Depósitos_Lapesa'!$B:$B,0),1)</f>
        <v>109646</v>
      </c>
      <c r="K879" s="78">
        <f t="shared" si="146"/>
        <v>156637.14285714287</v>
      </c>
      <c r="L879" s="122">
        <f>INDEX('I-Baremo_VA_Lapesa'!$D$5:$K$66,MATCH($E879,'I-Baremo_VA_Lapesa'!$C$5:$C$66,0),MATCH($G879,'I-Baremo_VA_Lapesa'!$D$4:$K$4,0))</f>
        <v>0</v>
      </c>
      <c r="M879" s="123">
        <f t="shared" si="147"/>
        <v>0</v>
      </c>
      <c r="N879" s="113" cm="1">
        <f t="array" ref="N879">IF(AND($H879&lt;=4800,$I879&lt;=560),0,SUMPRODUCT(--($I879&gt;'I-Baremo_Regulación_Lapesa'!$B$4:$B$8),--($I879&lt;='I-Baremo_Regulación_Lapesa'!$C$4:$C$8),'I-Baremo_Regulación_Lapesa'!$D$4:$D$8))</f>
        <v>1760</v>
      </c>
      <c r="O879" s="78">
        <f t="shared" si="148"/>
        <v>2514.2857142857142</v>
      </c>
      <c r="P879" s="112">
        <f t="shared" si="149"/>
        <v>111406</v>
      </c>
      <c r="Q879" s="74">
        <f t="shared" si="150"/>
        <v>159151.42857142858</v>
      </c>
      <c r="R879" s="113">
        <f>INDEX('I-Baremo_Legalización'!$D$4:$D$100,MATCH($E879,'I-Baremo_Legalización'!$C$4:$C$100,0),1)</f>
        <v>3215.3500000000004</v>
      </c>
      <c r="S879" s="113" cm="1">
        <f t="array" ref="S879">+INDEX('I-Baremo_Acuerdo_Marco'!$F$2:$F$221,MATCH($C879&amp;$E879&amp;$G879,'I-Baremo_Acuerdo_Marco'!$C$2:$C$221&amp;'I-Baremo_Acuerdo_Marco'!$D$2:$D$221&amp;'I-Baremo_Acuerdo_Marco'!$E$2:$E$221,0))</f>
        <v>55579.593851100006</v>
      </c>
      <c r="T879" s="112">
        <f t="shared" si="155"/>
        <v>170200.94385110002</v>
      </c>
      <c r="U879" s="116">
        <f t="shared" si="151"/>
        <v>217946.3724225286</v>
      </c>
      <c r="V879" s="74" t="str">
        <f t="shared" si="152"/>
        <v>EnterradoD2436</v>
      </c>
      <c r="W879" s="148">
        <f>+IF(AND($C879='C-Aux_CA'!$C$7,$D879='C-Aux_CA'!$C$5,$I879&gt;='C-Aux_CA'!$C$14,$H879&gt;='C-Aux_CA'!$C$15),1,0)</f>
        <v>0</v>
      </c>
      <c r="X879" s="148">
        <f t="shared" si="153"/>
        <v>1</v>
      </c>
      <c r="Y879" s="151" cm="1">
        <f t="array" ref="Y879">IF(W879=0,0,SUMPRODUCT(--($T879&gt;='C-BaremoVectorial'!$T$4:$T$1101),--(1=$W$4:$W$1101)))</f>
        <v>0</v>
      </c>
      <c r="Z879" s="151">
        <f t="shared" si="154"/>
        <v>0</v>
      </c>
      <c r="AA879" s="151" cm="1">
        <f t="array" ref="AA879">IF($W879=0,0,SUMPRODUCT(--(1=$W$4:$W$1101),--($U879&gt;='C-BaremoVectorial'!$U$4:$U$1101)))</f>
        <v>0</v>
      </c>
      <c r="AB879" s="21"/>
      <c r="AC879" s="21"/>
      <c r="AD879" s="21"/>
    </row>
    <row r="880" spans="1:30" ht="14.5" x14ac:dyDescent="0.35">
      <c r="A880" s="73">
        <f t="shared" si="156"/>
        <v>219</v>
      </c>
      <c r="B880" s="79" t="s">
        <v>59</v>
      </c>
      <c r="C880" s="79" t="s">
        <v>8245</v>
      </c>
      <c r="D880" s="79" t="s">
        <v>16</v>
      </c>
      <c r="E880" s="79" t="s">
        <v>81</v>
      </c>
      <c r="F880" s="183">
        <v>2</v>
      </c>
      <c r="G880" s="79" t="s">
        <v>8293</v>
      </c>
      <c r="H880" s="78">
        <f>2*50000</f>
        <v>100000</v>
      </c>
      <c r="I880" s="74" cm="1">
        <f t="array" ref="I880">+INDEX('I-Gasificación'!$G$5:$G$1100,MATCH($C880&amp;$D880&amp;$E880&amp;$G880,'I-Gasificación'!$C$5:$C$1100&amp;'I-Gasificación'!$D$5:$D$1100&amp;'I-Gasificación'!$E$5:$E$1100&amp;'I-Gasificación'!$F$5:$F$1100,0))</f>
        <v>1904</v>
      </c>
      <c r="J880" s="112">
        <f>INDEX('I-Baremo_Depósitos_Lapesa'!$C:$C,MATCH($E880,'I-Baremo_Depósitos_Lapesa'!$B:$B,0),1)</f>
        <v>91702</v>
      </c>
      <c r="K880" s="78">
        <f t="shared" si="146"/>
        <v>131002.85714285714</v>
      </c>
      <c r="L880" s="122">
        <f>INDEX('I-Baremo_VA_Lapesa'!$D$5:$K$66,MATCH($E880,'I-Baremo_VA_Lapesa'!$C$5:$C$66,0),MATCH($G880,'I-Baremo_VA_Lapesa'!$D$4:$K$4,0))</f>
        <v>0</v>
      </c>
      <c r="M880" s="123">
        <f t="shared" si="147"/>
        <v>0</v>
      </c>
      <c r="N880" s="113" cm="1">
        <f t="array" ref="N880">IF(AND($H880&lt;=4800,$I880&lt;=560),0,SUMPRODUCT(--($I880&gt;'I-Baremo_Regulación_Lapesa'!$B$4:$B$8),--($I880&lt;='I-Baremo_Regulación_Lapesa'!$C$4:$C$8),'I-Baremo_Regulación_Lapesa'!$D$4:$D$8))</f>
        <v>1650</v>
      </c>
      <c r="O880" s="78">
        <f t="shared" si="148"/>
        <v>2357.1428571428573</v>
      </c>
      <c r="P880" s="112">
        <f t="shared" si="149"/>
        <v>93352</v>
      </c>
      <c r="Q880" s="74">
        <f t="shared" si="150"/>
        <v>133360</v>
      </c>
      <c r="R880" s="113">
        <f>INDEX('I-Baremo_Legalización'!$D$4:$D$100,MATCH($E880,'I-Baremo_Legalización'!$C$4:$C$100,0),1)</f>
        <v>3215.3500000000004</v>
      </c>
      <c r="S880" s="113" cm="1">
        <f t="array" ref="S880">+INDEX('I-Baremo_Acuerdo_Marco'!$F$2:$F$221,MATCH($C880&amp;$E880&amp;$G880,'I-Baremo_Acuerdo_Marco'!$C$2:$C$221&amp;'I-Baremo_Acuerdo_Marco'!$D$2:$D$221&amp;'I-Baremo_Acuerdo_Marco'!$E$2:$E$221,0))</f>
        <v>42751.116376100006</v>
      </c>
      <c r="T880" s="112">
        <f t="shared" si="155"/>
        <v>139318.46637610003</v>
      </c>
      <c r="U880" s="116">
        <f t="shared" si="151"/>
        <v>179326.46637610003</v>
      </c>
      <c r="V880" s="74" t="str">
        <f t="shared" si="152"/>
        <v>EnterradoD1904</v>
      </c>
      <c r="W880" s="148">
        <f>+IF(AND($C880='C-Aux_CA'!$C$7,$D880='C-Aux_CA'!$C$5,$I880&gt;='C-Aux_CA'!$C$14,$H880&gt;='C-Aux_CA'!$C$15),1,0)</f>
        <v>0</v>
      </c>
      <c r="X880" s="148">
        <f t="shared" si="153"/>
        <v>1</v>
      </c>
      <c r="Y880" s="151" cm="1">
        <f t="array" ref="Y880">IF(W880=0,0,SUMPRODUCT(--($T880&gt;='C-BaremoVectorial'!$T$4:$T$1101),--(1=$W$4:$W$1101)))</f>
        <v>0</v>
      </c>
      <c r="Z880" s="151">
        <f t="shared" si="154"/>
        <v>0</v>
      </c>
      <c r="AA880" s="151" cm="1">
        <f t="array" ref="AA880">IF($W880=0,0,SUMPRODUCT(--(1=$W$4:$W$1101),--($U880&gt;='C-BaremoVectorial'!$U$4:$U$1101)))</f>
        <v>0</v>
      </c>
      <c r="AB880" s="21"/>
      <c r="AC880" s="21"/>
      <c r="AD880" s="21"/>
    </row>
    <row r="881" spans="1:30" ht="14.5" x14ac:dyDescent="0.35">
      <c r="A881" s="73">
        <v>1</v>
      </c>
      <c r="B881" s="79" t="s">
        <v>20</v>
      </c>
      <c r="C881" s="79" t="s">
        <v>8244</v>
      </c>
      <c r="D881" s="79" t="s">
        <v>17</v>
      </c>
      <c r="E881" s="79" t="s">
        <v>21</v>
      </c>
      <c r="F881" s="183">
        <v>1</v>
      </c>
      <c r="G881" s="79" t="s">
        <v>8293</v>
      </c>
      <c r="H881" s="78">
        <v>1000</v>
      </c>
      <c r="I881" s="74" cm="1">
        <f t="array" ref="I881">+INDEX('I-Gasificación'!$G$5:$G$1100,MATCH($C881&amp;$D881&amp;$E881&amp;$G881,'I-Gasificación'!$C$5:$C$1100&amp;'I-Gasificación'!$D$5:$D$1100&amp;'I-Gasificación'!$E$5:$E$1100&amp;'I-Gasificación'!$F$5:$F$1100,0))</f>
        <v>32.199999999999996</v>
      </c>
      <c r="J881" s="112">
        <f>INDEX('I-Baremo_Depósitos_Lapesa'!$C:$C,MATCH($E881,'I-Baremo_Depósitos_Lapesa'!$B:$B,0),1)</f>
        <v>1895</v>
      </c>
      <c r="K881" s="78">
        <f t="shared" si="146"/>
        <v>2707.1428571428573</v>
      </c>
      <c r="L881" s="122">
        <f>INDEX('I-Baremo_VA_Lapesa'!$D$5:$K$66,MATCH($E881,'I-Baremo_VA_Lapesa'!$C$5:$C$66,0),MATCH($G881,'I-Baremo_VA_Lapesa'!$D$4:$K$4,0))</f>
        <v>0</v>
      </c>
      <c r="M881" s="123">
        <f t="shared" si="147"/>
        <v>0</v>
      </c>
      <c r="N881" s="113" cm="1">
        <f t="array" ref="N881">IF(AND($H881&lt;=4800,$I881&lt;=560),0,SUMPRODUCT(--($I881&gt;'I-Baremo_Regulación_Lapesa'!$B$4:$B$8),--($I881&lt;='I-Baremo_Regulación_Lapesa'!$C$4:$C$8),'I-Baremo_Regulación_Lapesa'!$D$4:$D$8))</f>
        <v>0</v>
      </c>
      <c r="O881" s="78">
        <f t="shared" si="148"/>
        <v>0</v>
      </c>
      <c r="P881" s="112">
        <f t="shared" si="149"/>
        <v>1895</v>
      </c>
      <c r="Q881" s="74">
        <f t="shared" si="150"/>
        <v>2707.1428571428573</v>
      </c>
      <c r="R881" s="113">
        <f>INDEX('I-Baremo_Legalización'!$D$4:$D$100,MATCH($E881,'I-Baremo_Legalización'!$C$4:$C$100,0),1)</f>
        <v>1257.25</v>
      </c>
      <c r="S881" s="113" cm="1">
        <f t="array" ref="S881">+INDEX('I-Baremo_Acuerdo_Marco'!$F$2:$F$221,MATCH($C881&amp;$E881&amp;$G881,'I-Baremo_Acuerdo_Marco'!$C$2:$C$221&amp;'I-Baremo_Acuerdo_Marco'!$D$2:$D$221&amp;'I-Baremo_Acuerdo_Marco'!$E$2:$E$221,0))</f>
        <v>4206.7849999999999</v>
      </c>
      <c r="T881" s="112">
        <f t="shared" si="155"/>
        <v>7359.0349999999999</v>
      </c>
      <c r="U881" s="116">
        <f t="shared" si="151"/>
        <v>8171.1778571428567</v>
      </c>
      <c r="V881" s="74" t="str">
        <f t="shared" si="152"/>
        <v>AéreoE32,2</v>
      </c>
      <c r="W881" s="148">
        <f>+IF(AND($C881='C-Aux_CA'!$C$7,$D881='C-Aux_CA'!$C$5,$I881&gt;='C-Aux_CA'!$C$14,$H881&gt;='C-Aux_CA'!$C$15),1,0)</f>
        <v>0</v>
      </c>
      <c r="X881" s="148">
        <f t="shared" si="153"/>
        <v>1</v>
      </c>
      <c r="Y881" s="151" cm="1">
        <f t="array" ref="Y881">IF(W881=0,0,SUMPRODUCT(--($T881&gt;='C-BaremoVectorial'!$T$4:$T$1101),--(1=$W$4:$W$1101)))</f>
        <v>0</v>
      </c>
      <c r="Z881" s="151">
        <f t="shared" si="154"/>
        <v>0</v>
      </c>
      <c r="AA881" s="151" cm="1">
        <f t="array" ref="AA881">IF($W881=0,0,SUMPRODUCT(--(1=$W$4:$W$1101),--($U881&gt;='C-BaremoVectorial'!$U$4:$U$1101)))</f>
        <v>0</v>
      </c>
      <c r="AB881" s="21"/>
      <c r="AC881" s="21"/>
      <c r="AD881" s="21"/>
    </row>
    <row r="882" spans="1:30" ht="14.5" x14ac:dyDescent="0.35">
      <c r="A882" s="73">
        <f>+A881+1</f>
        <v>2</v>
      </c>
      <c r="B882" s="79" t="s">
        <v>20</v>
      </c>
      <c r="C882" s="79" t="s">
        <v>8244</v>
      </c>
      <c r="D882" s="79" t="s">
        <v>17</v>
      </c>
      <c r="E882" s="79" t="s">
        <v>22</v>
      </c>
      <c r="F882" s="183">
        <v>1</v>
      </c>
      <c r="G882" s="79" t="s">
        <v>8293</v>
      </c>
      <c r="H882" s="78">
        <v>1450</v>
      </c>
      <c r="I882" s="74" cm="1">
        <f t="array" ref="I882">+INDEX('I-Gasificación'!$G$5:$G$1100,MATCH($C882&amp;$D882&amp;$E882&amp;$G882,'I-Gasificación'!$C$5:$C$1100&amp;'I-Gasificación'!$D$5:$D$1100&amp;'I-Gasificación'!$E$5:$E$1100&amp;'I-Gasificación'!$F$5:$F$1100,0))</f>
        <v>40.6</v>
      </c>
      <c r="J882" s="112">
        <f>INDEX('I-Baremo_Depósitos_Lapesa'!$C:$C,MATCH($E882,'I-Baremo_Depósitos_Lapesa'!$B:$B,0),1)</f>
        <v>2436</v>
      </c>
      <c r="K882" s="78">
        <f t="shared" si="146"/>
        <v>3480</v>
      </c>
      <c r="L882" s="122">
        <f>INDEX('I-Baremo_VA_Lapesa'!$D$5:$K$66,MATCH($E882,'I-Baremo_VA_Lapesa'!$C$5:$C$66,0),MATCH($G882,'I-Baremo_VA_Lapesa'!$D$4:$K$4,0))</f>
        <v>0</v>
      </c>
      <c r="M882" s="123">
        <f t="shared" si="147"/>
        <v>0</v>
      </c>
      <c r="N882" s="113" cm="1">
        <f t="array" ref="N882">IF(AND($H882&lt;=4800,$I882&lt;=560),0,SUMPRODUCT(--($I882&gt;'I-Baremo_Regulación_Lapesa'!$B$4:$B$8),--($I882&lt;='I-Baremo_Regulación_Lapesa'!$C$4:$C$8),'I-Baremo_Regulación_Lapesa'!$D$4:$D$8))</f>
        <v>0</v>
      </c>
      <c r="O882" s="78">
        <f t="shared" si="148"/>
        <v>0</v>
      </c>
      <c r="P882" s="112">
        <f t="shared" si="149"/>
        <v>2436</v>
      </c>
      <c r="Q882" s="74">
        <f t="shared" si="150"/>
        <v>3480</v>
      </c>
      <c r="R882" s="113">
        <f>INDEX('I-Baremo_Legalización'!$D$4:$D$100,MATCH($E882,'I-Baremo_Legalización'!$C$4:$C$100,0),1)</f>
        <v>1257.25</v>
      </c>
      <c r="S882" s="113" cm="1">
        <f t="array" ref="S882">+INDEX('I-Baremo_Acuerdo_Marco'!$F$2:$F$221,MATCH($C882&amp;$E882&amp;$G882,'I-Baremo_Acuerdo_Marco'!$C$2:$C$221&amp;'I-Baremo_Acuerdo_Marco'!$D$2:$D$221&amp;'I-Baremo_Acuerdo_Marco'!$E$2:$E$221,0))</f>
        <v>4647.8850000000011</v>
      </c>
      <c r="T882" s="112">
        <f t="shared" si="155"/>
        <v>8341.135000000002</v>
      </c>
      <c r="U882" s="116">
        <f t="shared" si="151"/>
        <v>9385.135000000002</v>
      </c>
      <c r="V882" s="74" t="str">
        <f t="shared" si="152"/>
        <v>AéreoE40,6</v>
      </c>
      <c r="W882" s="148">
        <f>+IF(AND($C882='C-Aux_CA'!$C$7,$D882='C-Aux_CA'!$C$5,$I882&gt;='C-Aux_CA'!$C$14,$H882&gt;='C-Aux_CA'!$C$15),1,0)</f>
        <v>0</v>
      </c>
      <c r="X882" s="148">
        <f t="shared" si="153"/>
        <v>1</v>
      </c>
      <c r="Y882" s="151" cm="1">
        <f t="array" ref="Y882">IF(W882=0,0,SUMPRODUCT(--($T882&gt;='C-BaremoVectorial'!$T$4:$T$1101),--(1=$W$4:$W$1101)))</f>
        <v>0</v>
      </c>
      <c r="Z882" s="151">
        <f t="shared" si="154"/>
        <v>0</v>
      </c>
      <c r="AA882" s="151" cm="1">
        <f t="array" ref="AA882">IF($W882=0,0,SUMPRODUCT(--(1=$W$4:$W$1101),--($U882&gt;='C-BaremoVectorial'!$U$4:$U$1101)))</f>
        <v>0</v>
      </c>
      <c r="AB882" s="21"/>
      <c r="AC882" s="21"/>
      <c r="AD882" s="21"/>
    </row>
    <row r="883" spans="1:30" ht="14.5" x14ac:dyDescent="0.35">
      <c r="A883" s="73">
        <f t="shared" ref="A883:A946" si="157">+A882+1</f>
        <v>3</v>
      </c>
      <c r="B883" s="79" t="s">
        <v>20</v>
      </c>
      <c r="C883" s="79" t="s">
        <v>8244</v>
      </c>
      <c r="D883" s="79" t="s">
        <v>17</v>
      </c>
      <c r="E883" s="79" t="s">
        <v>23</v>
      </c>
      <c r="F883" s="183">
        <v>1</v>
      </c>
      <c r="G883" s="79" t="s">
        <v>8293</v>
      </c>
      <c r="H883" s="78">
        <v>2450</v>
      </c>
      <c r="I883" s="74" cm="1">
        <f t="array" ref="I883">+INDEX('I-Gasificación'!$G$5:$G$1100,MATCH($C883&amp;$D883&amp;$E883&amp;$G883,'I-Gasificación'!$C$5:$C$1100&amp;'I-Gasificación'!$D$5:$D$1100&amp;'I-Gasificación'!$E$5:$E$1100&amp;'I-Gasificación'!$F$5:$F$1100,0))</f>
        <v>60.199999999999996</v>
      </c>
      <c r="J883" s="112">
        <f>INDEX('I-Baremo_Depósitos_Lapesa'!$C:$C,MATCH($E883,'I-Baremo_Depósitos_Lapesa'!$B:$B,0),1)</f>
        <v>2778</v>
      </c>
      <c r="K883" s="78">
        <f t="shared" si="146"/>
        <v>3968.5714285714289</v>
      </c>
      <c r="L883" s="122">
        <f>INDEX('I-Baremo_VA_Lapesa'!$D$5:$K$66,MATCH($E883,'I-Baremo_VA_Lapesa'!$C$5:$C$66,0),MATCH($G883,'I-Baremo_VA_Lapesa'!$D$4:$K$4,0))</f>
        <v>0</v>
      </c>
      <c r="M883" s="123">
        <f t="shared" si="147"/>
        <v>0</v>
      </c>
      <c r="N883" s="113" cm="1">
        <f t="array" ref="N883">IF(AND($H883&lt;=4800,$I883&lt;=560),0,SUMPRODUCT(--($I883&gt;'I-Baremo_Regulación_Lapesa'!$B$4:$B$8),--($I883&lt;='I-Baremo_Regulación_Lapesa'!$C$4:$C$8),'I-Baremo_Regulación_Lapesa'!$D$4:$D$8))</f>
        <v>0</v>
      </c>
      <c r="O883" s="78">
        <f t="shared" si="148"/>
        <v>0</v>
      </c>
      <c r="P883" s="112">
        <f t="shared" si="149"/>
        <v>2778</v>
      </c>
      <c r="Q883" s="74">
        <f t="shared" si="150"/>
        <v>3968.5714285714289</v>
      </c>
      <c r="R883" s="113">
        <f>INDEX('I-Baremo_Legalización'!$D$4:$D$100,MATCH($E883,'I-Baremo_Legalización'!$C$4:$C$100,0),1)</f>
        <v>1257.25</v>
      </c>
      <c r="S883" s="113" cm="1">
        <f t="array" ref="S883">+INDEX('I-Baremo_Acuerdo_Marco'!$F$2:$F$221,MATCH($C883&amp;$E883&amp;$G883,'I-Baremo_Acuerdo_Marco'!$C$2:$C$221&amp;'I-Baremo_Acuerdo_Marco'!$D$2:$D$221&amp;'I-Baremo_Acuerdo_Marco'!$E$2:$E$221,0))</f>
        <v>5061.4850000000006</v>
      </c>
      <c r="T883" s="112">
        <f t="shared" si="155"/>
        <v>9096.7350000000006</v>
      </c>
      <c r="U883" s="116">
        <f t="shared" si="151"/>
        <v>10287.30642857143</v>
      </c>
      <c r="V883" s="74" t="str">
        <f t="shared" si="152"/>
        <v>AéreoE60,2</v>
      </c>
      <c r="W883" s="148">
        <f>+IF(AND($C883='C-Aux_CA'!$C$7,$D883='C-Aux_CA'!$C$5,$I883&gt;='C-Aux_CA'!$C$14,$H883&gt;='C-Aux_CA'!$C$15),1,0)</f>
        <v>0</v>
      </c>
      <c r="X883" s="148">
        <f t="shared" si="153"/>
        <v>1</v>
      </c>
      <c r="Y883" s="151" cm="1">
        <f t="array" ref="Y883">IF(W883=0,0,SUMPRODUCT(--($T883&gt;='C-BaremoVectorial'!$T$4:$T$1101),--(1=$W$4:$W$1101)))</f>
        <v>0</v>
      </c>
      <c r="Z883" s="151">
        <f t="shared" si="154"/>
        <v>0</v>
      </c>
      <c r="AA883" s="151" cm="1">
        <f t="array" ref="AA883">IF($W883=0,0,SUMPRODUCT(--(1=$W$4:$W$1101),--($U883&gt;='C-BaremoVectorial'!$U$4:$U$1101)))</f>
        <v>0</v>
      </c>
      <c r="AB883" s="21"/>
      <c r="AC883" s="21"/>
      <c r="AD883" s="21"/>
    </row>
    <row r="884" spans="1:30" ht="14.5" x14ac:dyDescent="0.35">
      <c r="A884" s="73">
        <f t="shared" si="157"/>
        <v>4</v>
      </c>
      <c r="B884" s="79" t="s">
        <v>20</v>
      </c>
      <c r="C884" s="79" t="s">
        <v>8244</v>
      </c>
      <c r="D884" s="79" t="s">
        <v>17</v>
      </c>
      <c r="E884" s="79" t="s">
        <v>24</v>
      </c>
      <c r="F884" s="183">
        <v>1</v>
      </c>
      <c r="G884" s="79" t="s">
        <v>8293</v>
      </c>
      <c r="H884" s="78">
        <v>4000</v>
      </c>
      <c r="I884" s="74" cm="1">
        <f t="array" ref="I884">+INDEX('I-Gasificación'!$G$5:$G$1100,MATCH($C884&amp;$D884&amp;$E884&amp;$G884,'I-Gasificación'!$C$5:$C$1100&amp;'I-Gasificación'!$D$5:$D$1100&amp;'I-Gasificación'!$E$5:$E$1100&amp;'I-Gasificación'!$F$5:$F$1100,0))</f>
        <v>92.399999999999991</v>
      </c>
      <c r="J884" s="112">
        <f>INDEX('I-Baremo_Depósitos_Lapesa'!$C:$C,MATCH($E884,'I-Baremo_Depósitos_Lapesa'!$B:$B,0),1)</f>
        <v>3766</v>
      </c>
      <c r="K884" s="78">
        <f t="shared" si="146"/>
        <v>5380</v>
      </c>
      <c r="L884" s="122">
        <f>INDEX('I-Baremo_VA_Lapesa'!$D$5:$K$66,MATCH($E884,'I-Baremo_VA_Lapesa'!$C$5:$C$66,0),MATCH($G884,'I-Baremo_VA_Lapesa'!$D$4:$K$4,0))</f>
        <v>0</v>
      </c>
      <c r="M884" s="123">
        <f t="shared" si="147"/>
        <v>0</v>
      </c>
      <c r="N884" s="113" cm="1">
        <f t="array" ref="N884">IF(AND($H884&lt;=4800,$I884&lt;=560),0,SUMPRODUCT(--($I884&gt;'I-Baremo_Regulación_Lapesa'!$B$4:$B$8),--($I884&lt;='I-Baremo_Regulación_Lapesa'!$C$4:$C$8),'I-Baremo_Regulación_Lapesa'!$D$4:$D$8))</f>
        <v>0</v>
      </c>
      <c r="O884" s="78">
        <f t="shared" si="148"/>
        <v>0</v>
      </c>
      <c r="P884" s="112">
        <f t="shared" si="149"/>
        <v>3766</v>
      </c>
      <c r="Q884" s="74">
        <f t="shared" si="150"/>
        <v>5380</v>
      </c>
      <c r="R884" s="113">
        <f>INDEX('I-Baremo_Legalización'!$D$4:$D$100,MATCH($E884,'I-Baremo_Legalización'!$C$4:$C$100,0),1)</f>
        <v>1257.25</v>
      </c>
      <c r="S884" s="113" cm="1">
        <f t="array" ref="S884">+INDEX('I-Baremo_Acuerdo_Marco'!$F$2:$F$221,MATCH($C884&amp;$E884&amp;$G884,'I-Baremo_Acuerdo_Marco'!$C$2:$C$221&amp;'I-Baremo_Acuerdo_Marco'!$D$2:$D$221&amp;'I-Baremo_Acuerdo_Marco'!$E$2:$E$221,0))</f>
        <v>5647.7850000000008</v>
      </c>
      <c r="T884" s="112">
        <f t="shared" si="155"/>
        <v>10671.035</v>
      </c>
      <c r="U884" s="116">
        <f t="shared" si="151"/>
        <v>12285.035</v>
      </c>
      <c r="V884" s="74" t="str">
        <f t="shared" si="152"/>
        <v>AéreoE92,4</v>
      </c>
      <c r="W884" s="148">
        <f>+IF(AND($C884='C-Aux_CA'!$C$7,$D884='C-Aux_CA'!$C$5,$I884&gt;='C-Aux_CA'!$C$14,$H884&gt;='C-Aux_CA'!$C$15),1,0)</f>
        <v>0</v>
      </c>
      <c r="X884" s="148">
        <f t="shared" si="153"/>
        <v>1</v>
      </c>
      <c r="Y884" s="151" cm="1">
        <f t="array" ref="Y884">IF(W884=0,0,SUMPRODUCT(--($T884&gt;='C-BaremoVectorial'!$T$4:$T$1101),--(1=$W$4:$W$1101)))</f>
        <v>0</v>
      </c>
      <c r="Z884" s="151">
        <f t="shared" si="154"/>
        <v>0</v>
      </c>
      <c r="AA884" s="151" cm="1">
        <f t="array" ref="AA884">IF($W884=0,0,SUMPRODUCT(--(1=$W$4:$W$1101),--($U884&gt;='C-BaremoVectorial'!$U$4:$U$1101)))</f>
        <v>0</v>
      </c>
      <c r="AB884" s="21"/>
      <c r="AC884" s="21"/>
      <c r="AD884" s="21"/>
    </row>
    <row r="885" spans="1:30" ht="14.5" x14ac:dyDescent="0.35">
      <c r="A885" s="73">
        <f t="shared" si="157"/>
        <v>5</v>
      </c>
      <c r="B885" s="79" t="s">
        <v>20</v>
      </c>
      <c r="C885" s="79" t="s">
        <v>8244</v>
      </c>
      <c r="D885" s="79" t="s">
        <v>17</v>
      </c>
      <c r="E885" s="79" t="s">
        <v>25</v>
      </c>
      <c r="F885" s="183">
        <v>1</v>
      </c>
      <c r="G885" s="79" t="s">
        <v>8293</v>
      </c>
      <c r="H885" s="78">
        <v>4880</v>
      </c>
      <c r="I885" s="74" cm="1">
        <f t="array" ref="I885">+INDEX('I-Gasificación'!$G$5:$G$1100,MATCH($C885&amp;$D885&amp;$E885&amp;$G885,'I-Gasificación'!$C$5:$C$1100&amp;'I-Gasificación'!$D$5:$D$1100&amp;'I-Gasificación'!$E$5:$E$1100&amp;'I-Gasificación'!$F$5:$F$1100,0))</f>
        <v>110.60000000000001</v>
      </c>
      <c r="J885" s="112">
        <f>INDEX('I-Baremo_Depósitos_Lapesa'!$C:$C,MATCH($E885,'I-Baremo_Depósitos_Lapesa'!$B:$B,0),1)</f>
        <v>4424</v>
      </c>
      <c r="K885" s="78">
        <f t="shared" si="146"/>
        <v>6320</v>
      </c>
      <c r="L885" s="122">
        <f>INDEX('I-Baremo_VA_Lapesa'!$D$5:$K$66,MATCH($E885,'I-Baremo_VA_Lapesa'!$C$5:$C$66,0),MATCH($G885,'I-Baremo_VA_Lapesa'!$D$4:$K$4,0))</f>
        <v>0</v>
      </c>
      <c r="M885" s="123">
        <f t="shared" si="147"/>
        <v>0</v>
      </c>
      <c r="N885" s="113" cm="1">
        <f t="array" ref="N885">IF(AND($H885&lt;=4800,$I885&lt;=560),0,SUMPRODUCT(--($I885&gt;'I-Baremo_Regulación_Lapesa'!$B$4:$B$8),--($I885&lt;='I-Baremo_Regulación_Lapesa'!$C$4:$C$8),'I-Baremo_Regulación_Lapesa'!$D$4:$D$8))</f>
        <v>357</v>
      </c>
      <c r="O885" s="78">
        <f t="shared" si="148"/>
        <v>510.00000000000006</v>
      </c>
      <c r="P885" s="112">
        <f t="shared" si="149"/>
        <v>4781</v>
      </c>
      <c r="Q885" s="74">
        <f t="shared" si="150"/>
        <v>6830</v>
      </c>
      <c r="R885" s="113">
        <f>INDEX('I-Baremo_Legalización'!$D$4:$D$100,MATCH($E885,'I-Baremo_Legalización'!$C$4:$C$100,0),1)</f>
        <v>1257.25</v>
      </c>
      <c r="S885" s="113" cm="1">
        <f t="array" ref="S885">+INDEX('I-Baremo_Acuerdo_Marco'!$F$2:$F$221,MATCH($C885&amp;$E885&amp;$G885,'I-Baremo_Acuerdo_Marco'!$C$2:$C$221&amp;'I-Baremo_Acuerdo_Marco'!$D$2:$D$221&amp;'I-Baremo_Acuerdo_Marco'!$E$2:$E$221,0))</f>
        <v>5963.4850000000006</v>
      </c>
      <c r="T885" s="112">
        <f t="shared" si="155"/>
        <v>12001.735000000001</v>
      </c>
      <c r="U885" s="116">
        <f t="shared" si="151"/>
        <v>14050.735000000001</v>
      </c>
      <c r="V885" s="74" t="str">
        <f t="shared" si="152"/>
        <v>AéreoE110,6</v>
      </c>
      <c r="W885" s="148">
        <f>+IF(AND($C885='C-Aux_CA'!$C$7,$D885='C-Aux_CA'!$C$5,$I885&gt;='C-Aux_CA'!$C$14,$H885&gt;='C-Aux_CA'!$C$15),1,0)</f>
        <v>0</v>
      </c>
      <c r="X885" s="148">
        <f t="shared" si="153"/>
        <v>1</v>
      </c>
      <c r="Y885" s="151" cm="1">
        <f t="array" ref="Y885">IF(W885=0,0,SUMPRODUCT(--($T885&gt;='C-BaremoVectorial'!$T$4:$T$1101),--(1=$W$4:$W$1101)))</f>
        <v>0</v>
      </c>
      <c r="Z885" s="151">
        <f t="shared" si="154"/>
        <v>0</v>
      </c>
      <c r="AA885" s="151" cm="1">
        <f t="array" ref="AA885">IF($W885=0,0,SUMPRODUCT(--(1=$W$4:$W$1101),--($U885&gt;='C-BaremoVectorial'!$U$4:$U$1101)))</f>
        <v>0</v>
      </c>
      <c r="AB885" s="21"/>
      <c r="AC885" s="21"/>
      <c r="AD885" s="21"/>
    </row>
    <row r="886" spans="1:30" ht="14.5" x14ac:dyDescent="0.35">
      <c r="A886" s="73">
        <f t="shared" si="157"/>
        <v>6</v>
      </c>
      <c r="B886" s="79" t="s">
        <v>20</v>
      </c>
      <c r="C886" s="79" t="s">
        <v>8244</v>
      </c>
      <c r="D886" s="79" t="s">
        <v>17</v>
      </c>
      <c r="E886" s="79" t="s">
        <v>26</v>
      </c>
      <c r="F886" s="183">
        <v>1</v>
      </c>
      <c r="G886" s="79" t="s">
        <v>8293</v>
      </c>
      <c r="H886" s="78">
        <v>6650</v>
      </c>
      <c r="I886" s="74" cm="1">
        <f t="array" ref="I886">+INDEX('I-Gasificación'!$G$5:$G$1100,MATCH($C886&amp;$D886&amp;$E886&amp;$G886,'I-Gasificación'!$C$5:$C$1100&amp;'I-Gasificación'!$D$5:$D$1100&amp;'I-Gasificación'!$E$5:$E$1100&amp;'I-Gasificación'!$F$5:$F$1100,0))</f>
        <v>145.6</v>
      </c>
      <c r="J886" s="112">
        <f>INDEX('I-Baremo_Depósitos_Lapesa'!$C:$C,MATCH($E886,'I-Baremo_Depósitos_Lapesa'!$B:$B,0),1)</f>
        <v>5057</v>
      </c>
      <c r="K886" s="78">
        <f t="shared" si="146"/>
        <v>7224.2857142857147</v>
      </c>
      <c r="L886" s="122">
        <f>INDEX('I-Baremo_VA_Lapesa'!$D$5:$K$66,MATCH($E886,'I-Baremo_VA_Lapesa'!$C$5:$C$66,0),MATCH($G886,'I-Baremo_VA_Lapesa'!$D$4:$K$4,0))</f>
        <v>0</v>
      </c>
      <c r="M886" s="123">
        <f t="shared" si="147"/>
        <v>0</v>
      </c>
      <c r="N886" s="113" cm="1">
        <f t="array" ref="N886">IF(AND($H886&lt;=4800,$I886&lt;=560),0,SUMPRODUCT(--($I886&gt;'I-Baremo_Regulación_Lapesa'!$B$4:$B$8),--($I886&lt;='I-Baremo_Regulación_Lapesa'!$C$4:$C$8),'I-Baremo_Regulación_Lapesa'!$D$4:$D$8))</f>
        <v>357</v>
      </c>
      <c r="O886" s="78">
        <f t="shared" si="148"/>
        <v>510.00000000000006</v>
      </c>
      <c r="P886" s="112">
        <f t="shared" si="149"/>
        <v>5414</v>
      </c>
      <c r="Q886" s="74">
        <f t="shared" si="150"/>
        <v>7734.2857142857147</v>
      </c>
      <c r="R886" s="113">
        <f>INDEX('I-Baremo_Legalización'!$D$4:$D$100,MATCH($E886,'I-Baremo_Legalización'!$C$4:$C$100,0),1)</f>
        <v>1257.25</v>
      </c>
      <c r="S886" s="113" cm="1">
        <f t="array" ref="S886">+INDEX('I-Baremo_Acuerdo_Marco'!$F$2:$F$221,MATCH($C886&amp;$E886&amp;$G886,'I-Baremo_Acuerdo_Marco'!$C$2:$C$221&amp;'I-Baremo_Acuerdo_Marco'!$D$2:$D$221&amp;'I-Baremo_Acuerdo_Marco'!$E$2:$E$221,0))</f>
        <v>7087.6850000000013</v>
      </c>
      <c r="T886" s="112">
        <f t="shared" si="155"/>
        <v>13758.935000000001</v>
      </c>
      <c r="U886" s="116">
        <f t="shared" si="151"/>
        <v>16079.220714285715</v>
      </c>
      <c r="V886" s="74" t="str">
        <f t="shared" si="152"/>
        <v>AéreoE145,6</v>
      </c>
      <c r="W886" s="148">
        <f>+IF(AND($C886='C-Aux_CA'!$C$7,$D886='C-Aux_CA'!$C$5,$I886&gt;='C-Aux_CA'!$C$14,$H886&gt;='C-Aux_CA'!$C$15),1,0)</f>
        <v>0</v>
      </c>
      <c r="X886" s="148">
        <f t="shared" si="153"/>
        <v>1</v>
      </c>
      <c r="Y886" s="151" cm="1">
        <f t="array" ref="Y886">IF(W886=0,0,SUMPRODUCT(--($T886&gt;='C-BaremoVectorial'!$T$4:$T$1101),--(1=$W$4:$W$1101)))</f>
        <v>0</v>
      </c>
      <c r="Z886" s="151">
        <f t="shared" si="154"/>
        <v>0</v>
      </c>
      <c r="AA886" s="151" cm="1">
        <f t="array" ref="AA886">IF($W886=0,0,SUMPRODUCT(--(1=$W$4:$W$1101),--($U886&gt;='C-BaremoVectorial'!$U$4:$U$1101)))</f>
        <v>0</v>
      </c>
      <c r="AB886" s="21"/>
      <c r="AC886" s="21"/>
      <c r="AD886" s="21"/>
    </row>
    <row r="887" spans="1:30" ht="14.5" x14ac:dyDescent="0.35">
      <c r="A887" s="73">
        <f t="shared" si="157"/>
        <v>7</v>
      </c>
      <c r="B887" s="79" t="s">
        <v>20</v>
      </c>
      <c r="C887" s="79" t="s">
        <v>8244</v>
      </c>
      <c r="D887" s="79" t="s">
        <v>17</v>
      </c>
      <c r="E887" s="79" t="s">
        <v>27</v>
      </c>
      <c r="F887" s="183">
        <v>1</v>
      </c>
      <c r="G887" s="79" t="s">
        <v>8293</v>
      </c>
      <c r="H887" s="78">
        <v>8334</v>
      </c>
      <c r="I887" s="74" cm="1">
        <f t="array" ref="I887">+INDEX('I-Gasificación'!$G$5:$G$1100,MATCH($C887&amp;$D887&amp;$E887&amp;$G887,'I-Gasificación'!$C$5:$C$1100&amp;'I-Gasificación'!$D$5:$D$1100&amp;'I-Gasificación'!$E$5:$E$1100&amp;'I-Gasificación'!$F$5:$F$1100,0))</f>
        <v>182</v>
      </c>
      <c r="J887" s="112">
        <f>INDEX('I-Baremo_Depósitos_Lapesa'!$C:$C,MATCH($E887,'I-Baremo_Depósitos_Lapesa'!$B:$B,0),1)</f>
        <v>6078</v>
      </c>
      <c r="K887" s="78">
        <f t="shared" si="146"/>
        <v>8682.8571428571431</v>
      </c>
      <c r="L887" s="122">
        <f>INDEX('I-Baremo_VA_Lapesa'!$D$5:$K$66,MATCH($E887,'I-Baremo_VA_Lapesa'!$C$5:$C$66,0),MATCH($G887,'I-Baremo_VA_Lapesa'!$D$4:$K$4,0))</f>
        <v>0</v>
      </c>
      <c r="M887" s="123">
        <f t="shared" si="147"/>
        <v>0</v>
      </c>
      <c r="N887" s="113" cm="1">
        <f t="array" ref="N887">IF(AND($H887&lt;=4800,$I887&lt;=560),0,SUMPRODUCT(--($I887&gt;'I-Baremo_Regulación_Lapesa'!$B$4:$B$8),--($I887&lt;='I-Baremo_Regulación_Lapesa'!$C$4:$C$8),'I-Baremo_Regulación_Lapesa'!$D$4:$D$8))</f>
        <v>357</v>
      </c>
      <c r="O887" s="78">
        <f t="shared" si="148"/>
        <v>510.00000000000006</v>
      </c>
      <c r="P887" s="112">
        <f t="shared" si="149"/>
        <v>6435</v>
      </c>
      <c r="Q887" s="74">
        <f t="shared" si="150"/>
        <v>9192.8571428571431</v>
      </c>
      <c r="R887" s="113">
        <f>INDEX('I-Baremo_Legalización'!$D$4:$D$100,MATCH($E887,'I-Baremo_Legalización'!$C$4:$C$100,0),1)</f>
        <v>1257.25</v>
      </c>
      <c r="S887" s="113" cm="1">
        <f t="array" ref="S887">+INDEX('I-Baremo_Acuerdo_Marco'!$F$2:$F$221,MATCH($C887&amp;$E887&amp;$G887,'I-Baremo_Acuerdo_Marco'!$C$2:$C$221&amp;'I-Baremo_Acuerdo_Marco'!$D$2:$D$221&amp;'I-Baremo_Acuerdo_Marco'!$E$2:$E$221,0))</f>
        <v>7424.2850000000008</v>
      </c>
      <c r="T887" s="112">
        <f t="shared" si="155"/>
        <v>15116.535</v>
      </c>
      <c r="U887" s="116">
        <f t="shared" si="151"/>
        <v>17874.392142857145</v>
      </c>
      <c r="V887" s="74" t="str">
        <f t="shared" si="152"/>
        <v>AéreoE182</v>
      </c>
      <c r="W887" s="148">
        <f>+IF(AND($C887='C-Aux_CA'!$C$7,$D887='C-Aux_CA'!$C$5,$I887&gt;='C-Aux_CA'!$C$14,$H887&gt;='C-Aux_CA'!$C$15),1,0)</f>
        <v>0</v>
      </c>
      <c r="X887" s="148">
        <f t="shared" si="153"/>
        <v>1</v>
      </c>
      <c r="Y887" s="151" cm="1">
        <f t="array" ref="Y887">IF(W887=0,0,SUMPRODUCT(--($T887&gt;='C-BaremoVectorial'!$T$4:$T$1101),--(1=$W$4:$W$1101)))</f>
        <v>0</v>
      </c>
      <c r="Z887" s="151">
        <f t="shared" si="154"/>
        <v>0</v>
      </c>
      <c r="AA887" s="151" cm="1">
        <f t="array" ref="AA887">IF($W887=0,0,SUMPRODUCT(--(1=$W$4:$W$1101),--($U887&gt;='C-BaremoVectorial'!$U$4:$U$1101)))</f>
        <v>0</v>
      </c>
      <c r="AB887" s="21"/>
      <c r="AC887" s="21"/>
      <c r="AD887" s="21"/>
    </row>
    <row r="888" spans="1:30" ht="14.5" x14ac:dyDescent="0.35">
      <c r="A888" s="73">
        <f t="shared" si="157"/>
        <v>8</v>
      </c>
      <c r="B888" s="79" t="s">
        <v>20</v>
      </c>
      <c r="C888" s="79" t="s">
        <v>8244</v>
      </c>
      <c r="D888" s="79" t="s">
        <v>17</v>
      </c>
      <c r="E888" s="79" t="s">
        <v>28</v>
      </c>
      <c r="F888" s="183">
        <v>1</v>
      </c>
      <c r="G888" s="79" t="s">
        <v>8293</v>
      </c>
      <c r="H888" s="78">
        <v>10000</v>
      </c>
      <c r="I888" s="74" cm="1">
        <f t="array" ref="I888">+INDEX('I-Gasificación'!$G$5:$G$1100,MATCH($C888&amp;$D888&amp;$E888&amp;$G888,'I-Gasificación'!$C$5:$C$1100&amp;'I-Gasificación'!$D$5:$D$1100&amp;'I-Gasificación'!$E$5:$E$1100&amp;'I-Gasificación'!$F$5:$F$1100,0))</f>
        <v>182</v>
      </c>
      <c r="J888" s="112">
        <f>INDEX('I-Baremo_Depósitos_Lapesa'!$C:$C,MATCH($E888,'I-Baremo_Depósitos_Lapesa'!$B:$B,0),1)</f>
        <v>8595</v>
      </c>
      <c r="K888" s="78">
        <f t="shared" si="146"/>
        <v>12278.571428571429</v>
      </c>
      <c r="L888" s="122">
        <f>INDEX('I-Baremo_VA_Lapesa'!$D$5:$K$66,MATCH($E888,'I-Baremo_VA_Lapesa'!$C$5:$C$66,0),MATCH($G888,'I-Baremo_VA_Lapesa'!$D$4:$K$4,0))</f>
        <v>0</v>
      </c>
      <c r="M888" s="123">
        <f t="shared" si="147"/>
        <v>0</v>
      </c>
      <c r="N888" s="113" cm="1">
        <f t="array" ref="N888">IF(AND($H888&lt;=4800,$I888&lt;=560),0,SUMPRODUCT(--($I888&gt;'I-Baremo_Regulación_Lapesa'!$B$4:$B$8),--($I888&lt;='I-Baremo_Regulación_Lapesa'!$C$4:$C$8),'I-Baremo_Regulación_Lapesa'!$D$4:$D$8))</f>
        <v>357</v>
      </c>
      <c r="O888" s="78">
        <f t="shared" si="148"/>
        <v>510.00000000000006</v>
      </c>
      <c r="P888" s="112">
        <f t="shared" si="149"/>
        <v>8952</v>
      </c>
      <c r="Q888" s="74">
        <f t="shared" si="150"/>
        <v>12788.571428571429</v>
      </c>
      <c r="R888" s="113">
        <f>INDEX('I-Baremo_Legalización'!$D$4:$D$100,MATCH($E888,'I-Baremo_Legalización'!$C$4:$C$100,0),1)</f>
        <v>1257.25</v>
      </c>
      <c r="S888" s="113" cm="1">
        <f t="array" ref="S888">+INDEX('I-Baremo_Acuerdo_Marco'!$F$2:$F$221,MATCH($C888&amp;$E888&amp;$G888,'I-Baremo_Acuerdo_Marco'!$C$2:$C$221&amp;'I-Baremo_Acuerdo_Marco'!$D$2:$D$221&amp;'I-Baremo_Acuerdo_Marco'!$E$2:$E$221,0))</f>
        <v>8052.3850000000011</v>
      </c>
      <c r="T888" s="112">
        <f t="shared" si="155"/>
        <v>18261.635000000002</v>
      </c>
      <c r="U888" s="116">
        <f t="shared" si="151"/>
        <v>22098.20642857143</v>
      </c>
      <c r="V888" s="74" t="str">
        <f t="shared" si="152"/>
        <v>AéreoE182</v>
      </c>
      <c r="W888" s="148">
        <f>+IF(AND($C888='C-Aux_CA'!$C$7,$D888='C-Aux_CA'!$C$5,$I888&gt;='C-Aux_CA'!$C$14,$H888&gt;='C-Aux_CA'!$C$15),1,0)</f>
        <v>0</v>
      </c>
      <c r="X888" s="148">
        <f t="shared" si="153"/>
        <v>1</v>
      </c>
      <c r="Y888" s="151" cm="1">
        <f t="array" ref="Y888">IF(W888=0,0,SUMPRODUCT(--($T888&gt;='C-BaremoVectorial'!$T$4:$T$1101),--(1=$W$4:$W$1101)))</f>
        <v>0</v>
      </c>
      <c r="Z888" s="151">
        <f t="shared" si="154"/>
        <v>0</v>
      </c>
      <c r="AA888" s="151" cm="1">
        <f t="array" ref="AA888">IF($W888=0,0,SUMPRODUCT(--(1=$W$4:$W$1101),--($U888&gt;='C-BaremoVectorial'!$U$4:$U$1101)))</f>
        <v>0</v>
      </c>
      <c r="AB888" s="21"/>
      <c r="AC888" s="21"/>
      <c r="AD888" s="21"/>
    </row>
    <row r="889" spans="1:30" ht="14.5" x14ac:dyDescent="0.35">
      <c r="A889" s="73">
        <f t="shared" si="157"/>
        <v>9</v>
      </c>
      <c r="B889" s="79" t="s">
        <v>20</v>
      </c>
      <c r="C889" s="79" t="s">
        <v>8244</v>
      </c>
      <c r="D889" s="79" t="s">
        <v>17</v>
      </c>
      <c r="E889" s="79" t="s">
        <v>29</v>
      </c>
      <c r="F889" s="183">
        <v>1</v>
      </c>
      <c r="G889" s="79" t="s">
        <v>8293</v>
      </c>
      <c r="H889" s="78">
        <v>13000</v>
      </c>
      <c r="I889" s="74" cm="1">
        <f t="array" ref="I889">+INDEX('I-Gasificación'!$G$5:$G$1100,MATCH($C889&amp;$D889&amp;$E889&amp;$G889,'I-Gasificación'!$C$5:$C$1100&amp;'I-Gasificación'!$D$5:$D$1100&amp;'I-Gasificación'!$E$5:$E$1100&amp;'I-Gasificación'!$F$5:$F$1100,0))</f>
        <v>224</v>
      </c>
      <c r="J889" s="112">
        <f>INDEX('I-Baremo_Depósitos_Lapesa'!$C:$C,MATCH($E889,'I-Baremo_Depósitos_Lapesa'!$B:$B,0),1)</f>
        <v>10510</v>
      </c>
      <c r="K889" s="78">
        <f t="shared" si="146"/>
        <v>15014.285714285716</v>
      </c>
      <c r="L889" s="122">
        <f>INDEX('I-Baremo_VA_Lapesa'!$D$5:$K$66,MATCH($E889,'I-Baremo_VA_Lapesa'!$C$5:$C$66,0),MATCH($G889,'I-Baremo_VA_Lapesa'!$D$4:$K$4,0))</f>
        <v>0</v>
      </c>
      <c r="M889" s="123">
        <f t="shared" si="147"/>
        <v>0</v>
      </c>
      <c r="N889" s="113" cm="1">
        <f t="array" ref="N889">IF(AND($H889&lt;=4800,$I889&lt;=560),0,SUMPRODUCT(--($I889&gt;'I-Baremo_Regulación_Lapesa'!$B$4:$B$8),--($I889&lt;='I-Baremo_Regulación_Lapesa'!$C$4:$C$8),'I-Baremo_Regulación_Lapesa'!$D$4:$D$8))</f>
        <v>357</v>
      </c>
      <c r="O889" s="78">
        <f t="shared" si="148"/>
        <v>510.00000000000006</v>
      </c>
      <c r="P889" s="112">
        <f t="shared" si="149"/>
        <v>10867</v>
      </c>
      <c r="Q889" s="74">
        <f t="shared" si="150"/>
        <v>15524.285714285716</v>
      </c>
      <c r="R889" s="113">
        <f>INDEX('I-Baremo_Legalización'!$D$4:$D$100,MATCH($E889,'I-Baremo_Legalización'!$C$4:$C$100,0),1)</f>
        <v>1257.25</v>
      </c>
      <c r="S889" s="113" cm="1">
        <f t="array" ref="S889">+INDEX('I-Baremo_Acuerdo_Marco'!$F$2:$F$221,MATCH($C889&amp;$E889&amp;$G889,'I-Baremo_Acuerdo_Marco'!$C$2:$C$221&amp;'I-Baremo_Acuerdo_Marco'!$D$2:$D$221&amp;'I-Baremo_Acuerdo_Marco'!$E$2:$E$221,0))</f>
        <v>8648.5850000000009</v>
      </c>
      <c r="T889" s="112">
        <f t="shared" si="155"/>
        <v>20772.834999999999</v>
      </c>
      <c r="U889" s="116">
        <f t="shared" si="151"/>
        <v>25430.120714285717</v>
      </c>
      <c r="V889" s="74" t="str">
        <f t="shared" si="152"/>
        <v>AéreoE224</v>
      </c>
      <c r="W889" s="148">
        <f>+IF(AND($C889='C-Aux_CA'!$C$7,$D889='C-Aux_CA'!$C$5,$I889&gt;='C-Aux_CA'!$C$14,$H889&gt;='C-Aux_CA'!$C$15),1,0)</f>
        <v>0</v>
      </c>
      <c r="X889" s="148">
        <f t="shared" si="153"/>
        <v>1</v>
      </c>
      <c r="Y889" s="151" cm="1">
        <f t="array" ref="Y889">IF(W889=0,0,SUMPRODUCT(--($T889&gt;='C-BaremoVectorial'!$T$4:$T$1101),--(1=$W$4:$W$1101)))</f>
        <v>0</v>
      </c>
      <c r="Z889" s="151">
        <f t="shared" si="154"/>
        <v>0</v>
      </c>
      <c r="AA889" s="151" cm="1">
        <f t="array" ref="AA889">IF($W889=0,0,SUMPRODUCT(--(1=$W$4:$W$1101),--($U889&gt;='C-BaremoVectorial'!$U$4:$U$1101)))</f>
        <v>0</v>
      </c>
      <c r="AB889" s="21"/>
      <c r="AC889" s="21"/>
      <c r="AD889" s="21"/>
    </row>
    <row r="890" spans="1:30" ht="14.5" x14ac:dyDescent="0.35">
      <c r="A890" s="73">
        <f t="shared" si="157"/>
        <v>10</v>
      </c>
      <c r="B890" s="79" t="s">
        <v>20</v>
      </c>
      <c r="C890" s="79" t="s">
        <v>8244</v>
      </c>
      <c r="D890" s="79" t="s">
        <v>17</v>
      </c>
      <c r="E890" s="79" t="s">
        <v>30</v>
      </c>
      <c r="F890" s="183">
        <v>1</v>
      </c>
      <c r="G890" s="79" t="s">
        <v>8293</v>
      </c>
      <c r="H890" s="78">
        <v>16000</v>
      </c>
      <c r="I890" s="74" cm="1">
        <f t="array" ref="I890">+INDEX('I-Gasificación'!$G$5:$G$1100,MATCH($C890&amp;$D890&amp;$E890&amp;$G890,'I-Gasificación'!$C$5:$C$1100&amp;'I-Gasificación'!$D$5:$D$1100&amp;'I-Gasificación'!$E$5:$E$1100&amp;'I-Gasificación'!$F$5:$F$1100,0))</f>
        <v>280</v>
      </c>
      <c r="J890" s="112">
        <f>INDEX('I-Baremo_Depósitos_Lapesa'!$C:$C,MATCH($E890,'I-Baremo_Depósitos_Lapesa'!$B:$B,0),1)</f>
        <v>12792</v>
      </c>
      <c r="K890" s="78">
        <f t="shared" si="146"/>
        <v>18274.285714285714</v>
      </c>
      <c r="L890" s="122">
        <f>INDEX('I-Baremo_VA_Lapesa'!$D$5:$K$66,MATCH($E890,'I-Baremo_VA_Lapesa'!$C$5:$C$66,0),MATCH($G890,'I-Baremo_VA_Lapesa'!$D$4:$K$4,0))</f>
        <v>0</v>
      </c>
      <c r="M890" s="123">
        <f t="shared" si="147"/>
        <v>0</v>
      </c>
      <c r="N890" s="113" cm="1">
        <f t="array" ref="N890">IF(AND($H890&lt;=4800,$I890&lt;=560),0,SUMPRODUCT(--($I890&gt;'I-Baremo_Regulación_Lapesa'!$B$4:$B$8),--($I890&lt;='I-Baremo_Regulación_Lapesa'!$C$4:$C$8),'I-Baremo_Regulación_Lapesa'!$D$4:$D$8))</f>
        <v>357</v>
      </c>
      <c r="O890" s="78">
        <f t="shared" si="148"/>
        <v>510.00000000000006</v>
      </c>
      <c r="P890" s="112">
        <f t="shared" si="149"/>
        <v>13149</v>
      </c>
      <c r="Q890" s="74">
        <f t="shared" si="150"/>
        <v>18784.285714285714</v>
      </c>
      <c r="R890" s="113">
        <f>INDEX('I-Baremo_Legalización'!$D$4:$D$100,MATCH($E890,'I-Baremo_Legalización'!$C$4:$C$100,0),1)</f>
        <v>2038.3500000000001</v>
      </c>
      <c r="S890" s="113" cm="1">
        <f t="array" ref="S890">+INDEX('I-Baremo_Acuerdo_Marco'!$F$2:$F$221,MATCH($C890&amp;$E890&amp;$G890,'I-Baremo_Acuerdo_Marco'!$C$2:$C$221&amp;'I-Baremo_Acuerdo_Marco'!$D$2:$D$221&amp;'I-Baremo_Acuerdo_Marco'!$E$2:$E$221,0))</f>
        <v>9757.0110000000004</v>
      </c>
      <c r="T890" s="112">
        <f t="shared" si="155"/>
        <v>24944.361000000001</v>
      </c>
      <c r="U890" s="116">
        <f t="shared" si="151"/>
        <v>30579.646714285715</v>
      </c>
      <c r="V890" s="74" t="str">
        <f t="shared" si="152"/>
        <v>AéreoE280</v>
      </c>
      <c r="W890" s="148">
        <f>+IF(AND($C890='C-Aux_CA'!$C$7,$D890='C-Aux_CA'!$C$5,$I890&gt;='C-Aux_CA'!$C$14,$H890&gt;='C-Aux_CA'!$C$15),1,0)</f>
        <v>0</v>
      </c>
      <c r="X890" s="148">
        <f t="shared" si="153"/>
        <v>1</v>
      </c>
      <c r="Y890" s="151" cm="1">
        <f t="array" ref="Y890">IF(W890=0,0,SUMPRODUCT(--($T890&gt;='C-BaremoVectorial'!$T$4:$T$1101),--(1=$W$4:$W$1101)))</f>
        <v>0</v>
      </c>
      <c r="Z890" s="151">
        <f t="shared" si="154"/>
        <v>0</v>
      </c>
      <c r="AA890" s="151" cm="1">
        <f t="array" ref="AA890">IF($W890=0,0,SUMPRODUCT(--(1=$W$4:$W$1101),--($U890&gt;='C-BaremoVectorial'!$U$4:$U$1101)))</f>
        <v>0</v>
      </c>
      <c r="AB890" s="21"/>
      <c r="AC890" s="21"/>
      <c r="AD890" s="21"/>
    </row>
    <row r="891" spans="1:30" ht="14.5" x14ac:dyDescent="0.35">
      <c r="A891" s="73">
        <f t="shared" si="157"/>
        <v>11</v>
      </c>
      <c r="B891" s="79" t="s">
        <v>20</v>
      </c>
      <c r="C891" s="79" t="s">
        <v>8244</v>
      </c>
      <c r="D891" s="79" t="s">
        <v>17</v>
      </c>
      <c r="E891" s="79" t="s">
        <v>31</v>
      </c>
      <c r="F891" s="183">
        <v>1</v>
      </c>
      <c r="G891" s="79" t="s">
        <v>8293</v>
      </c>
      <c r="H891" s="78">
        <v>19000</v>
      </c>
      <c r="I891" s="74" cm="1">
        <f t="array" ref="I891">+INDEX('I-Gasificación'!$G$5:$G$1100,MATCH($C891&amp;$D891&amp;$E891&amp;$G891,'I-Gasificación'!$C$5:$C$1100&amp;'I-Gasificación'!$D$5:$D$1100&amp;'I-Gasificación'!$E$5:$E$1100&amp;'I-Gasificación'!$F$5:$F$1100,0))</f>
        <v>322</v>
      </c>
      <c r="J891" s="112">
        <f>INDEX('I-Baremo_Depósitos_Lapesa'!$C:$C,MATCH($E891,'I-Baremo_Depósitos_Lapesa'!$B:$B,0),1)</f>
        <v>13916</v>
      </c>
      <c r="K891" s="78">
        <f t="shared" si="146"/>
        <v>19880</v>
      </c>
      <c r="L891" s="122">
        <f>INDEX('I-Baremo_VA_Lapesa'!$D$5:$K$66,MATCH($E891,'I-Baremo_VA_Lapesa'!$C$5:$C$66,0),MATCH($G891,'I-Baremo_VA_Lapesa'!$D$4:$K$4,0))</f>
        <v>0</v>
      </c>
      <c r="M891" s="123">
        <f t="shared" si="147"/>
        <v>0</v>
      </c>
      <c r="N891" s="113" cm="1">
        <f t="array" ref="N891">IF(AND($H891&lt;=4800,$I891&lt;=560),0,SUMPRODUCT(--($I891&gt;'I-Baremo_Regulación_Lapesa'!$B$4:$B$8),--($I891&lt;='I-Baremo_Regulación_Lapesa'!$C$4:$C$8),'I-Baremo_Regulación_Lapesa'!$D$4:$D$8))</f>
        <v>357</v>
      </c>
      <c r="O891" s="78">
        <f t="shared" si="148"/>
        <v>510.00000000000006</v>
      </c>
      <c r="P891" s="112">
        <f t="shared" si="149"/>
        <v>14273</v>
      </c>
      <c r="Q891" s="74">
        <f t="shared" si="150"/>
        <v>20390</v>
      </c>
      <c r="R891" s="113">
        <f>INDEX('I-Baremo_Legalización'!$D$4:$D$100,MATCH($E891,'I-Baremo_Legalización'!$C$4:$C$100,0),1)</f>
        <v>2038.3500000000001</v>
      </c>
      <c r="S891" s="113" cm="1">
        <f t="array" ref="S891">+INDEX('I-Baremo_Acuerdo_Marco'!$F$2:$F$221,MATCH($C891&amp;$E891&amp;$G891,'I-Baremo_Acuerdo_Marco'!$C$2:$C$221&amp;'I-Baremo_Acuerdo_Marco'!$D$2:$D$221&amp;'I-Baremo_Acuerdo_Marco'!$E$2:$E$221,0))</f>
        <v>11217.811000000002</v>
      </c>
      <c r="T891" s="112">
        <f t="shared" si="155"/>
        <v>27529.161</v>
      </c>
      <c r="U891" s="116">
        <f t="shared" si="151"/>
        <v>33646.161</v>
      </c>
      <c r="V891" s="74" t="str">
        <f t="shared" si="152"/>
        <v>AéreoE322</v>
      </c>
      <c r="W891" s="148">
        <f>+IF(AND($C891='C-Aux_CA'!$C$7,$D891='C-Aux_CA'!$C$5,$I891&gt;='C-Aux_CA'!$C$14,$H891&gt;='C-Aux_CA'!$C$15),1,0)</f>
        <v>0</v>
      </c>
      <c r="X891" s="148">
        <f t="shared" si="153"/>
        <v>1</v>
      </c>
      <c r="Y891" s="151" cm="1">
        <f t="array" ref="Y891">IF(W891=0,0,SUMPRODUCT(--($T891&gt;='C-BaremoVectorial'!$T$4:$T$1101),--(1=$W$4:$W$1101)))</f>
        <v>0</v>
      </c>
      <c r="Z891" s="151">
        <f t="shared" si="154"/>
        <v>0</v>
      </c>
      <c r="AA891" s="151" cm="1">
        <f t="array" ref="AA891">IF($W891=0,0,SUMPRODUCT(--(1=$W$4:$W$1101),--($U891&gt;='C-BaremoVectorial'!$U$4:$U$1101)))</f>
        <v>0</v>
      </c>
      <c r="AB891" s="21"/>
      <c r="AC891" s="21"/>
      <c r="AD891" s="21"/>
    </row>
    <row r="892" spans="1:30" ht="14.5" x14ac:dyDescent="0.35">
      <c r="A892" s="73">
        <f t="shared" si="157"/>
        <v>12</v>
      </c>
      <c r="B892" s="79" t="s">
        <v>20</v>
      </c>
      <c r="C892" s="79" t="s">
        <v>8244</v>
      </c>
      <c r="D892" s="79" t="s">
        <v>17</v>
      </c>
      <c r="E892" s="79" t="s">
        <v>32</v>
      </c>
      <c r="F892" s="183">
        <v>1</v>
      </c>
      <c r="G892" s="79" t="s">
        <v>8293</v>
      </c>
      <c r="H892" s="78">
        <v>22000</v>
      </c>
      <c r="I892" s="74" cm="1">
        <f t="array" ref="I892">+INDEX('I-Gasificación'!$G$5:$G$1100,MATCH($C892&amp;$D892&amp;$E892&amp;$G892,'I-Gasificación'!$C$5:$C$1100&amp;'I-Gasificación'!$D$5:$D$1100&amp;'I-Gasificación'!$E$5:$E$1100&amp;'I-Gasificación'!$F$5:$F$1100,0))</f>
        <v>378</v>
      </c>
      <c r="J892" s="112">
        <f>INDEX('I-Baremo_Depósitos_Lapesa'!$C:$C,MATCH($E892,'I-Baremo_Depósitos_Lapesa'!$B:$B,0),1)</f>
        <v>17932</v>
      </c>
      <c r="K892" s="78">
        <f t="shared" si="146"/>
        <v>25617.142857142859</v>
      </c>
      <c r="L892" s="122">
        <f>INDEX('I-Baremo_VA_Lapesa'!$D$5:$K$66,MATCH($E892,'I-Baremo_VA_Lapesa'!$C$5:$C$66,0),MATCH($G892,'I-Baremo_VA_Lapesa'!$D$4:$K$4,0))</f>
        <v>0</v>
      </c>
      <c r="M892" s="123">
        <f t="shared" si="147"/>
        <v>0</v>
      </c>
      <c r="N892" s="113" cm="1">
        <f t="array" ref="N892">IF(AND($H892&lt;=4800,$I892&lt;=560),0,SUMPRODUCT(--($I892&gt;'I-Baremo_Regulación_Lapesa'!$B$4:$B$8),--($I892&lt;='I-Baremo_Regulación_Lapesa'!$C$4:$C$8),'I-Baremo_Regulación_Lapesa'!$D$4:$D$8))</f>
        <v>357</v>
      </c>
      <c r="O892" s="78">
        <f t="shared" si="148"/>
        <v>510.00000000000006</v>
      </c>
      <c r="P892" s="112">
        <f t="shared" si="149"/>
        <v>18289</v>
      </c>
      <c r="Q892" s="74">
        <f t="shared" si="150"/>
        <v>26127.142857142859</v>
      </c>
      <c r="R892" s="113">
        <f>INDEX('I-Baremo_Legalización'!$D$4:$D$100,MATCH($E892,'I-Baremo_Legalización'!$C$4:$C$100,0),1)</f>
        <v>2038.3500000000001</v>
      </c>
      <c r="S892" s="113" cm="1">
        <f t="array" ref="S892">+INDEX('I-Baremo_Acuerdo_Marco'!$F$2:$F$221,MATCH($C892&amp;$E892&amp;$G892,'I-Baremo_Acuerdo_Marco'!$C$2:$C$221&amp;'I-Baremo_Acuerdo_Marco'!$D$2:$D$221&amp;'I-Baremo_Acuerdo_Marco'!$E$2:$E$221,0))</f>
        <v>11990.011</v>
      </c>
      <c r="T892" s="112">
        <f t="shared" si="155"/>
        <v>32317.360999999997</v>
      </c>
      <c r="U892" s="116">
        <f t="shared" si="151"/>
        <v>40155.503857142859</v>
      </c>
      <c r="V892" s="74" t="str">
        <f t="shared" si="152"/>
        <v>AéreoE378</v>
      </c>
      <c r="W892" s="148">
        <f>+IF(AND($C892='C-Aux_CA'!$C$7,$D892='C-Aux_CA'!$C$5,$I892&gt;='C-Aux_CA'!$C$14,$H892&gt;='C-Aux_CA'!$C$15),1,0)</f>
        <v>0</v>
      </c>
      <c r="X892" s="148">
        <f t="shared" si="153"/>
        <v>1</v>
      </c>
      <c r="Y892" s="151" cm="1">
        <f t="array" ref="Y892">IF(W892=0,0,SUMPRODUCT(--($T892&gt;='C-BaremoVectorial'!$T$4:$T$1101),--(1=$W$4:$W$1101)))</f>
        <v>0</v>
      </c>
      <c r="Z892" s="151">
        <f t="shared" si="154"/>
        <v>0</v>
      </c>
      <c r="AA892" s="151" cm="1">
        <f t="array" ref="AA892">IF($W892=0,0,SUMPRODUCT(--(1=$W$4:$W$1101),--($U892&gt;='C-BaremoVectorial'!$U$4:$U$1101)))</f>
        <v>0</v>
      </c>
      <c r="AB892" s="21"/>
      <c r="AC892" s="21"/>
      <c r="AD892" s="21"/>
    </row>
    <row r="893" spans="1:30" ht="14.5" x14ac:dyDescent="0.35">
      <c r="A893" s="73">
        <f t="shared" si="157"/>
        <v>13</v>
      </c>
      <c r="B893" s="79" t="s">
        <v>20</v>
      </c>
      <c r="C893" s="79" t="s">
        <v>8244</v>
      </c>
      <c r="D893" s="79" t="s">
        <v>17</v>
      </c>
      <c r="E893" s="79" t="s">
        <v>33</v>
      </c>
      <c r="F893" s="183">
        <v>1</v>
      </c>
      <c r="G893" s="79" t="s">
        <v>8293</v>
      </c>
      <c r="H893" s="78">
        <v>24000</v>
      </c>
      <c r="I893" s="74" cm="1">
        <f t="array" ref="I893">+INDEX('I-Gasificación'!$G$5:$G$1100,MATCH($C893&amp;$D893&amp;$E893&amp;$G893,'I-Gasificación'!$C$5:$C$1100&amp;'I-Gasificación'!$D$5:$D$1100&amp;'I-Gasificación'!$E$5:$E$1100&amp;'I-Gasificación'!$F$5:$F$1100,0))</f>
        <v>364</v>
      </c>
      <c r="J893" s="112">
        <f>INDEX('I-Baremo_Depósitos_Lapesa'!$C:$C,MATCH($E893,'I-Baremo_Depósitos_Lapesa'!$B:$B,0),1)</f>
        <v>20449</v>
      </c>
      <c r="K893" s="78">
        <f t="shared" si="146"/>
        <v>29212.857142857145</v>
      </c>
      <c r="L893" s="122">
        <f>INDEX('I-Baremo_VA_Lapesa'!$D$5:$K$66,MATCH($E893,'I-Baremo_VA_Lapesa'!$C$5:$C$66,0),MATCH($G893,'I-Baremo_VA_Lapesa'!$D$4:$K$4,0))</f>
        <v>0</v>
      </c>
      <c r="M893" s="123">
        <f t="shared" si="147"/>
        <v>0</v>
      </c>
      <c r="N893" s="113" cm="1">
        <f t="array" ref="N893">IF(AND($H893&lt;=4800,$I893&lt;=560),0,SUMPRODUCT(--($I893&gt;'I-Baremo_Regulación_Lapesa'!$B$4:$B$8),--($I893&lt;='I-Baremo_Regulación_Lapesa'!$C$4:$C$8),'I-Baremo_Regulación_Lapesa'!$D$4:$D$8))</f>
        <v>357</v>
      </c>
      <c r="O893" s="78">
        <f t="shared" si="148"/>
        <v>510.00000000000006</v>
      </c>
      <c r="P893" s="112">
        <f t="shared" si="149"/>
        <v>20806</v>
      </c>
      <c r="Q893" s="74">
        <f t="shared" si="150"/>
        <v>29722.857142857145</v>
      </c>
      <c r="R893" s="113">
        <f>INDEX('I-Baremo_Legalización'!$D$4:$D$100,MATCH($E893,'I-Baremo_Legalización'!$C$4:$C$100,0),1)</f>
        <v>2038.3500000000001</v>
      </c>
      <c r="S893" s="113" cm="1">
        <f t="array" ref="S893">+INDEX('I-Baremo_Acuerdo_Marco'!$F$2:$F$221,MATCH($C893&amp;$E893&amp;$G893,'I-Baremo_Acuerdo_Marco'!$C$2:$C$221&amp;'I-Baremo_Acuerdo_Marco'!$D$2:$D$221&amp;'I-Baremo_Acuerdo_Marco'!$E$2:$E$221,0))</f>
        <v>12177.011</v>
      </c>
      <c r="T893" s="112">
        <f t="shared" si="155"/>
        <v>35021.360999999997</v>
      </c>
      <c r="U893" s="116">
        <f t="shared" si="151"/>
        <v>43938.218142857142</v>
      </c>
      <c r="V893" s="74" t="str">
        <f t="shared" si="152"/>
        <v>AéreoE364</v>
      </c>
      <c r="W893" s="148">
        <f>+IF(AND($C893='C-Aux_CA'!$C$7,$D893='C-Aux_CA'!$C$5,$I893&gt;='C-Aux_CA'!$C$14,$H893&gt;='C-Aux_CA'!$C$15),1,0)</f>
        <v>0</v>
      </c>
      <c r="X893" s="148">
        <f t="shared" si="153"/>
        <v>1</v>
      </c>
      <c r="Y893" s="151" cm="1">
        <f t="array" ref="Y893">IF(W893=0,0,SUMPRODUCT(--($T893&gt;='C-BaremoVectorial'!$T$4:$T$1101),--(1=$W$4:$W$1101)))</f>
        <v>0</v>
      </c>
      <c r="Z893" s="151">
        <f t="shared" si="154"/>
        <v>0</v>
      </c>
      <c r="AA893" s="151" cm="1">
        <f t="array" ref="AA893">IF($W893=0,0,SUMPRODUCT(--(1=$W$4:$W$1101),--($U893&gt;='C-BaremoVectorial'!$U$4:$U$1101)))</f>
        <v>0</v>
      </c>
      <c r="AB893" s="21"/>
      <c r="AC893" s="21"/>
      <c r="AD893" s="21"/>
    </row>
    <row r="894" spans="1:30" ht="14.5" x14ac:dyDescent="0.35">
      <c r="A894" s="73">
        <f t="shared" si="157"/>
        <v>14</v>
      </c>
      <c r="B894" s="79" t="s">
        <v>20</v>
      </c>
      <c r="C894" s="79" t="s">
        <v>8244</v>
      </c>
      <c r="D894" s="79" t="s">
        <v>17</v>
      </c>
      <c r="E894" s="79" t="s">
        <v>34</v>
      </c>
      <c r="F894" s="183">
        <v>1</v>
      </c>
      <c r="G894" s="79" t="s">
        <v>8293</v>
      </c>
      <c r="H894" s="78">
        <v>29000</v>
      </c>
      <c r="I894" s="74" cm="1">
        <f t="array" ref="I894">+INDEX('I-Gasificación'!$G$5:$G$1100,MATCH($C894&amp;$D894&amp;$E894&amp;$G894,'I-Gasificación'!$C$5:$C$1100&amp;'I-Gasificación'!$D$5:$D$1100&amp;'I-Gasificación'!$E$5:$E$1100&amp;'I-Gasificación'!$F$5:$F$1100,0))</f>
        <v>434</v>
      </c>
      <c r="J894" s="112">
        <f>INDEX('I-Baremo_Depósitos_Lapesa'!$C:$C,MATCH($E894,'I-Baremo_Depósitos_Lapesa'!$B:$B,0),1)</f>
        <v>22724</v>
      </c>
      <c r="K894" s="78">
        <f t="shared" si="146"/>
        <v>32462.857142857145</v>
      </c>
      <c r="L894" s="122">
        <f>INDEX('I-Baremo_VA_Lapesa'!$D$5:$K$66,MATCH($E894,'I-Baremo_VA_Lapesa'!$C$5:$C$66,0),MATCH($G894,'I-Baremo_VA_Lapesa'!$D$4:$K$4,0))</f>
        <v>0</v>
      </c>
      <c r="M894" s="123">
        <f t="shared" si="147"/>
        <v>0</v>
      </c>
      <c r="N894" s="113" cm="1">
        <f t="array" ref="N894">IF(AND($H894&lt;=4800,$I894&lt;=560),0,SUMPRODUCT(--($I894&gt;'I-Baremo_Regulación_Lapesa'!$B$4:$B$8),--($I894&lt;='I-Baremo_Regulación_Lapesa'!$C$4:$C$8),'I-Baremo_Regulación_Lapesa'!$D$4:$D$8))</f>
        <v>357</v>
      </c>
      <c r="O894" s="78">
        <f t="shared" si="148"/>
        <v>510.00000000000006</v>
      </c>
      <c r="P894" s="112">
        <f t="shared" si="149"/>
        <v>23081</v>
      </c>
      <c r="Q894" s="74">
        <f t="shared" si="150"/>
        <v>32972.857142857145</v>
      </c>
      <c r="R894" s="113">
        <f>INDEX('I-Baremo_Legalización'!$D$4:$D$100,MATCH($E894,'I-Baremo_Legalización'!$C$4:$C$100,0),1)</f>
        <v>2038.3500000000001</v>
      </c>
      <c r="S894" s="113" cm="1">
        <f t="array" ref="S894">+INDEX('I-Baremo_Acuerdo_Marco'!$F$2:$F$221,MATCH($C894&amp;$E894&amp;$G894,'I-Baremo_Acuerdo_Marco'!$C$2:$C$221&amp;'I-Baremo_Acuerdo_Marco'!$D$2:$D$221&amp;'I-Baremo_Acuerdo_Marco'!$E$2:$E$221,0))</f>
        <v>12862.311000000002</v>
      </c>
      <c r="T894" s="112">
        <f t="shared" si="155"/>
        <v>37981.661</v>
      </c>
      <c r="U894" s="116">
        <f t="shared" si="151"/>
        <v>47873.518142857145</v>
      </c>
      <c r="V894" s="74" t="str">
        <f t="shared" si="152"/>
        <v>AéreoE434</v>
      </c>
      <c r="W894" s="148">
        <f>+IF(AND($C894='C-Aux_CA'!$C$7,$D894='C-Aux_CA'!$C$5,$I894&gt;='C-Aux_CA'!$C$14,$H894&gt;='C-Aux_CA'!$C$15),1,0)</f>
        <v>0</v>
      </c>
      <c r="X894" s="148">
        <f t="shared" si="153"/>
        <v>1</v>
      </c>
      <c r="Y894" s="151" cm="1">
        <f t="array" ref="Y894">IF(W894=0,0,SUMPRODUCT(--($T894&gt;='C-BaremoVectorial'!$T$4:$T$1101),--(1=$W$4:$W$1101)))</f>
        <v>0</v>
      </c>
      <c r="Z894" s="151">
        <f t="shared" si="154"/>
        <v>0</v>
      </c>
      <c r="AA894" s="151" cm="1">
        <f t="array" ref="AA894">IF($W894=0,0,SUMPRODUCT(--(1=$W$4:$W$1101),--($U894&gt;='C-BaremoVectorial'!$U$4:$U$1101)))</f>
        <v>0</v>
      </c>
      <c r="AB894" s="21"/>
      <c r="AC894" s="21"/>
      <c r="AD894" s="21"/>
    </row>
    <row r="895" spans="1:30" ht="14.5" x14ac:dyDescent="0.35">
      <c r="A895" s="73">
        <f t="shared" si="157"/>
        <v>15</v>
      </c>
      <c r="B895" s="79" t="s">
        <v>20</v>
      </c>
      <c r="C895" s="79" t="s">
        <v>8244</v>
      </c>
      <c r="D895" s="79" t="s">
        <v>17</v>
      </c>
      <c r="E895" s="79" t="s">
        <v>35</v>
      </c>
      <c r="F895" s="183">
        <v>1</v>
      </c>
      <c r="G895" s="79" t="s">
        <v>8293</v>
      </c>
      <c r="H895" s="78">
        <v>34000</v>
      </c>
      <c r="I895" s="74" cm="1">
        <f t="array" ref="I895">+INDEX('I-Gasificación'!$G$5:$G$1100,MATCH($C895&amp;$D895&amp;$E895&amp;$G895,'I-Gasificación'!$C$5:$C$1100&amp;'I-Gasificación'!$D$5:$D$1100&amp;'I-Gasificación'!$E$5:$E$1100&amp;'I-Gasificación'!$F$5:$F$1100,0))</f>
        <v>490</v>
      </c>
      <c r="J895" s="112">
        <f>INDEX('I-Baremo_Depósitos_Lapesa'!$C:$C,MATCH($E895,'I-Baremo_Depósitos_Lapesa'!$B:$B,0),1)</f>
        <v>25239</v>
      </c>
      <c r="K895" s="78">
        <f t="shared" si="146"/>
        <v>36055.71428571429</v>
      </c>
      <c r="L895" s="122">
        <f>INDEX('I-Baremo_VA_Lapesa'!$D$5:$K$66,MATCH($E895,'I-Baremo_VA_Lapesa'!$C$5:$C$66,0),MATCH($G895,'I-Baremo_VA_Lapesa'!$D$4:$K$4,0))</f>
        <v>0</v>
      </c>
      <c r="M895" s="123">
        <f t="shared" si="147"/>
        <v>0</v>
      </c>
      <c r="N895" s="113" cm="1">
        <f t="array" ref="N895">IF(AND($H895&lt;=4800,$I895&lt;=560),0,SUMPRODUCT(--($I895&gt;'I-Baremo_Regulación_Lapesa'!$B$4:$B$8),--($I895&lt;='I-Baremo_Regulación_Lapesa'!$C$4:$C$8),'I-Baremo_Regulación_Lapesa'!$D$4:$D$8))</f>
        <v>357</v>
      </c>
      <c r="O895" s="78">
        <f t="shared" si="148"/>
        <v>510.00000000000006</v>
      </c>
      <c r="P895" s="112">
        <f t="shared" si="149"/>
        <v>25596</v>
      </c>
      <c r="Q895" s="74">
        <f t="shared" si="150"/>
        <v>36565.71428571429</v>
      </c>
      <c r="R895" s="113">
        <f>INDEX('I-Baremo_Legalización'!$D$4:$D$100,MATCH($E895,'I-Baremo_Legalización'!$C$4:$C$100,0),1)</f>
        <v>2038.3500000000001</v>
      </c>
      <c r="S895" s="113" cm="1">
        <f t="array" ref="S895">+INDEX('I-Baremo_Acuerdo_Marco'!$F$2:$F$221,MATCH($C895&amp;$E895&amp;$G895,'I-Baremo_Acuerdo_Marco'!$C$2:$C$221&amp;'I-Baremo_Acuerdo_Marco'!$D$2:$D$221&amp;'I-Baremo_Acuerdo_Marco'!$E$2:$E$221,0))</f>
        <v>13246.211000000001</v>
      </c>
      <c r="T895" s="112">
        <f t="shared" si="155"/>
        <v>40880.561000000002</v>
      </c>
      <c r="U895" s="116">
        <f t="shared" si="151"/>
        <v>51850.275285714291</v>
      </c>
      <c r="V895" s="74" t="str">
        <f t="shared" si="152"/>
        <v>AéreoE490</v>
      </c>
      <c r="W895" s="148">
        <f>+IF(AND($C895='C-Aux_CA'!$C$7,$D895='C-Aux_CA'!$C$5,$I895&gt;='C-Aux_CA'!$C$14,$H895&gt;='C-Aux_CA'!$C$15),1,0)</f>
        <v>0</v>
      </c>
      <c r="X895" s="148">
        <f t="shared" si="153"/>
        <v>1</v>
      </c>
      <c r="Y895" s="151" cm="1">
        <f t="array" ref="Y895">IF(W895=0,0,SUMPRODUCT(--($T895&gt;='C-BaremoVectorial'!$T$4:$T$1101),--(1=$W$4:$W$1101)))</f>
        <v>0</v>
      </c>
      <c r="Z895" s="151">
        <f t="shared" si="154"/>
        <v>0</v>
      </c>
      <c r="AA895" s="151" cm="1">
        <f t="array" ref="AA895">IF($W895=0,0,SUMPRODUCT(--(1=$W$4:$W$1101),--($U895&gt;='C-BaremoVectorial'!$U$4:$U$1101)))</f>
        <v>0</v>
      </c>
      <c r="AB895" s="21"/>
      <c r="AC895" s="21"/>
      <c r="AD895" s="21"/>
    </row>
    <row r="896" spans="1:30" ht="14.5" x14ac:dyDescent="0.35">
      <c r="A896" s="73">
        <f t="shared" si="157"/>
        <v>16</v>
      </c>
      <c r="B896" s="79" t="s">
        <v>20</v>
      </c>
      <c r="C896" s="79" t="s">
        <v>8244</v>
      </c>
      <c r="D896" s="79" t="s">
        <v>17</v>
      </c>
      <c r="E896" s="79" t="s">
        <v>36</v>
      </c>
      <c r="F896" s="183">
        <v>1</v>
      </c>
      <c r="G896" s="79" t="s">
        <v>8293</v>
      </c>
      <c r="H896" s="78">
        <v>33000</v>
      </c>
      <c r="I896" s="74" cm="1">
        <f t="array" ref="I896">+INDEX('I-Gasificación'!$G$5:$G$1100,MATCH($C896&amp;$D896&amp;$E896&amp;$G896,'I-Gasificación'!$C$5:$C$1100&amp;'I-Gasificación'!$D$5:$D$1100&amp;'I-Gasificación'!$E$5:$E$1100&amp;'I-Gasificación'!$F$5:$F$1100,0))</f>
        <v>406</v>
      </c>
      <c r="J896" s="112">
        <f>INDEX('I-Baremo_Depósitos_Lapesa'!$C:$C,MATCH($E896,'I-Baremo_Depósitos_Lapesa'!$B:$B,0),1)</f>
        <v>33708</v>
      </c>
      <c r="K896" s="78">
        <f t="shared" si="146"/>
        <v>48154.285714285717</v>
      </c>
      <c r="L896" s="122">
        <f>INDEX('I-Baremo_VA_Lapesa'!$D$5:$K$66,MATCH($E896,'I-Baremo_VA_Lapesa'!$C$5:$C$66,0),MATCH($G896,'I-Baremo_VA_Lapesa'!$D$4:$K$4,0))</f>
        <v>0</v>
      </c>
      <c r="M896" s="123">
        <f t="shared" si="147"/>
        <v>0</v>
      </c>
      <c r="N896" s="113" cm="1">
        <f t="array" ref="N896">IF(AND($H896&lt;=4800,$I896&lt;=560),0,SUMPRODUCT(--($I896&gt;'I-Baremo_Regulación_Lapesa'!$B$4:$B$8),--($I896&lt;='I-Baremo_Regulación_Lapesa'!$C$4:$C$8),'I-Baremo_Regulación_Lapesa'!$D$4:$D$8))</f>
        <v>357</v>
      </c>
      <c r="O896" s="78">
        <f t="shared" si="148"/>
        <v>510.00000000000006</v>
      </c>
      <c r="P896" s="112">
        <f t="shared" si="149"/>
        <v>34065</v>
      </c>
      <c r="Q896" s="74">
        <f t="shared" si="150"/>
        <v>48664.285714285717</v>
      </c>
      <c r="R896" s="113">
        <f>INDEX('I-Baremo_Legalización'!$D$4:$D$100,MATCH($E896,'I-Baremo_Legalización'!$C$4:$C$100,0),1)</f>
        <v>2038.3500000000001</v>
      </c>
      <c r="S896" s="113" cm="1">
        <f t="array" ref="S896">+INDEX('I-Baremo_Acuerdo_Marco'!$F$2:$F$221,MATCH($C896&amp;$E896&amp;$G896,'I-Baremo_Acuerdo_Marco'!$C$2:$C$221&amp;'I-Baremo_Acuerdo_Marco'!$D$2:$D$221&amp;'I-Baremo_Acuerdo_Marco'!$E$2:$E$221,0))</f>
        <v>15043.611000000001</v>
      </c>
      <c r="T896" s="112">
        <f t="shared" si="155"/>
        <v>51146.960999999996</v>
      </c>
      <c r="U896" s="116">
        <f t="shared" si="151"/>
        <v>65746.24671428572</v>
      </c>
      <c r="V896" s="74" t="str">
        <f t="shared" si="152"/>
        <v>AéreoE406</v>
      </c>
      <c r="W896" s="148">
        <f>+IF(AND($C896='C-Aux_CA'!$C$7,$D896='C-Aux_CA'!$C$5,$I896&gt;='C-Aux_CA'!$C$14,$H896&gt;='C-Aux_CA'!$C$15),1,0)</f>
        <v>0</v>
      </c>
      <c r="X896" s="148">
        <f t="shared" si="153"/>
        <v>1</v>
      </c>
      <c r="Y896" s="151" cm="1">
        <f t="array" ref="Y896">IF(W896=0,0,SUMPRODUCT(--($T896&gt;='C-BaremoVectorial'!$T$4:$T$1101),--(1=$W$4:$W$1101)))</f>
        <v>0</v>
      </c>
      <c r="Z896" s="151">
        <f t="shared" si="154"/>
        <v>0</v>
      </c>
      <c r="AA896" s="151" cm="1">
        <f t="array" ref="AA896">IF($W896=0,0,SUMPRODUCT(--(1=$W$4:$W$1101),--($U896&gt;='C-BaremoVectorial'!$U$4:$U$1101)))</f>
        <v>0</v>
      </c>
      <c r="AB896" s="21"/>
      <c r="AC896" s="21"/>
      <c r="AD896" s="21"/>
    </row>
    <row r="897" spans="1:30" ht="14.5" x14ac:dyDescent="0.35">
      <c r="A897" s="73">
        <f t="shared" si="157"/>
        <v>17</v>
      </c>
      <c r="B897" s="79" t="s">
        <v>20</v>
      </c>
      <c r="C897" s="79" t="s">
        <v>8244</v>
      </c>
      <c r="D897" s="79" t="s">
        <v>17</v>
      </c>
      <c r="E897" s="79" t="s">
        <v>37</v>
      </c>
      <c r="F897" s="183">
        <v>1</v>
      </c>
      <c r="G897" s="79" t="s">
        <v>8293</v>
      </c>
      <c r="H897" s="78">
        <v>50000</v>
      </c>
      <c r="I897" s="74" cm="1">
        <f t="array" ref="I897">+INDEX('I-Gasificación'!$G$5:$G$1100,MATCH($C897&amp;$D897&amp;$E897&amp;$G897,'I-Gasificación'!$C$5:$C$1100&amp;'I-Gasificación'!$D$5:$D$1100&amp;'I-Gasificación'!$E$5:$E$1100&amp;'I-Gasificación'!$F$5:$F$1100,0))</f>
        <v>588</v>
      </c>
      <c r="J897" s="112">
        <f>INDEX('I-Baremo_Depósitos_Lapesa'!$C:$C,MATCH($E897,'I-Baremo_Depósitos_Lapesa'!$B:$B,0),1)</f>
        <v>44444</v>
      </c>
      <c r="K897" s="78">
        <f t="shared" si="146"/>
        <v>63491.428571428572</v>
      </c>
      <c r="L897" s="122">
        <f>INDEX('I-Baremo_VA_Lapesa'!$D$5:$K$66,MATCH($E897,'I-Baremo_VA_Lapesa'!$C$5:$C$66,0),MATCH($G897,'I-Baremo_VA_Lapesa'!$D$4:$K$4,0))</f>
        <v>0</v>
      </c>
      <c r="M897" s="123">
        <f t="shared" si="147"/>
        <v>0</v>
      </c>
      <c r="N897" s="113" cm="1">
        <f t="array" ref="N897">IF(AND($H897&lt;=4800,$I897&lt;=560),0,SUMPRODUCT(--($I897&gt;'I-Baremo_Regulación_Lapesa'!$B$4:$B$8),--($I897&lt;='I-Baremo_Regulación_Lapesa'!$C$4:$C$8),'I-Baremo_Regulación_Lapesa'!$D$4:$D$8))</f>
        <v>357</v>
      </c>
      <c r="O897" s="78">
        <f t="shared" si="148"/>
        <v>510.00000000000006</v>
      </c>
      <c r="P897" s="112">
        <f t="shared" si="149"/>
        <v>44801</v>
      </c>
      <c r="Q897" s="74">
        <f t="shared" si="150"/>
        <v>64001.428571428572</v>
      </c>
      <c r="R897" s="113">
        <f>INDEX('I-Baremo_Legalización'!$D$4:$D$100,MATCH($E897,'I-Baremo_Legalización'!$C$4:$C$100,0),1)</f>
        <v>2038.3500000000001</v>
      </c>
      <c r="S897" s="113" cm="1">
        <f t="array" ref="S897">+INDEX('I-Baremo_Acuerdo_Marco'!$F$2:$F$221,MATCH($C897&amp;$E897&amp;$G897,'I-Baremo_Acuerdo_Marco'!$C$2:$C$221&amp;'I-Baremo_Acuerdo_Marco'!$D$2:$D$221&amp;'I-Baremo_Acuerdo_Marco'!$E$2:$E$221,0))</f>
        <v>16060.011000000002</v>
      </c>
      <c r="T897" s="112">
        <f t="shared" si="155"/>
        <v>62899.361000000004</v>
      </c>
      <c r="U897" s="116">
        <f t="shared" si="151"/>
        <v>82099.78957142857</v>
      </c>
      <c r="V897" s="74" t="str">
        <f t="shared" si="152"/>
        <v>AéreoE588</v>
      </c>
      <c r="W897" s="148">
        <f>+IF(AND($C897='C-Aux_CA'!$C$7,$D897='C-Aux_CA'!$C$5,$I897&gt;='C-Aux_CA'!$C$14,$H897&gt;='C-Aux_CA'!$C$15),1,0)</f>
        <v>0</v>
      </c>
      <c r="X897" s="148">
        <f t="shared" si="153"/>
        <v>1</v>
      </c>
      <c r="Y897" s="151" cm="1">
        <f t="array" ref="Y897">IF(W897=0,0,SUMPRODUCT(--($T897&gt;='C-BaremoVectorial'!$T$4:$T$1101),--(1=$W$4:$W$1101)))</f>
        <v>0</v>
      </c>
      <c r="Z897" s="151">
        <f t="shared" si="154"/>
        <v>0</v>
      </c>
      <c r="AA897" s="151" cm="1">
        <f t="array" ref="AA897">IF($W897=0,0,SUMPRODUCT(--(1=$W$4:$W$1101),--($U897&gt;='C-BaremoVectorial'!$U$4:$U$1101)))</f>
        <v>0</v>
      </c>
      <c r="AB897" s="21"/>
      <c r="AC897" s="21"/>
      <c r="AD897" s="21"/>
    </row>
    <row r="898" spans="1:30" ht="14.5" x14ac:dyDescent="0.35">
      <c r="A898" s="73">
        <f t="shared" si="157"/>
        <v>18</v>
      </c>
      <c r="B898" s="79" t="s">
        <v>20</v>
      </c>
      <c r="C898" s="79" t="s">
        <v>8244</v>
      </c>
      <c r="D898" s="79" t="s">
        <v>17</v>
      </c>
      <c r="E898" s="79" t="s">
        <v>38</v>
      </c>
      <c r="F898" s="183">
        <v>1</v>
      </c>
      <c r="G898" s="79" t="s">
        <v>8293</v>
      </c>
      <c r="H898" s="78">
        <v>59000</v>
      </c>
      <c r="I898" s="74" cm="1">
        <f t="array" ref="I898">+INDEX('I-Gasificación'!$G$5:$G$1100,MATCH($C898&amp;$D898&amp;$E898&amp;$G898,'I-Gasificación'!$C$5:$C$1100&amp;'I-Gasificación'!$D$5:$D$1100&amp;'I-Gasificación'!$E$5:$E$1100&amp;'I-Gasificación'!$F$5:$F$1100,0))</f>
        <v>700</v>
      </c>
      <c r="J898" s="112">
        <f>INDEX('I-Baremo_Depósitos_Lapesa'!$C:$C,MATCH($E898,'I-Baremo_Depósitos_Lapesa'!$B:$B,0),1)</f>
        <v>54246</v>
      </c>
      <c r="K898" s="78">
        <f t="shared" si="146"/>
        <v>77494.285714285725</v>
      </c>
      <c r="L898" s="122">
        <f>INDEX('I-Baremo_VA_Lapesa'!$D$5:$K$66,MATCH($E898,'I-Baremo_VA_Lapesa'!$C$5:$C$66,0),MATCH($G898,'I-Baremo_VA_Lapesa'!$D$4:$K$4,0))</f>
        <v>0</v>
      </c>
      <c r="M898" s="123">
        <f t="shared" si="147"/>
        <v>0</v>
      </c>
      <c r="N898" s="113" cm="1">
        <f t="array" ref="N898">IF(AND($H898&lt;=4800,$I898&lt;=560),0,SUMPRODUCT(--($I898&gt;'I-Baremo_Regulación_Lapesa'!$B$4:$B$8),--($I898&lt;='I-Baremo_Regulación_Lapesa'!$C$4:$C$8),'I-Baremo_Regulación_Lapesa'!$D$4:$D$8))</f>
        <v>357</v>
      </c>
      <c r="O898" s="78">
        <f t="shared" si="148"/>
        <v>510.00000000000006</v>
      </c>
      <c r="P898" s="112">
        <f t="shared" si="149"/>
        <v>54603</v>
      </c>
      <c r="Q898" s="74">
        <f t="shared" si="150"/>
        <v>78004.285714285725</v>
      </c>
      <c r="R898" s="113">
        <f>INDEX('I-Baremo_Legalización'!$D$4:$D$100,MATCH($E898,'I-Baremo_Legalización'!$C$4:$C$100,0),1)</f>
        <v>2038.3500000000001</v>
      </c>
      <c r="S898" s="113" cm="1">
        <f t="array" ref="S898">+INDEX('I-Baremo_Acuerdo_Marco'!$F$2:$F$221,MATCH($C898&amp;$E898&amp;$G898,'I-Baremo_Acuerdo_Marco'!$C$2:$C$221&amp;'I-Baremo_Acuerdo_Marco'!$D$2:$D$221&amp;'I-Baremo_Acuerdo_Marco'!$E$2:$E$221,0))</f>
        <v>18048.811000000002</v>
      </c>
      <c r="T898" s="112">
        <f t="shared" si="155"/>
        <v>74690.160999999993</v>
      </c>
      <c r="U898" s="116">
        <f t="shared" si="151"/>
        <v>98091.446714285732</v>
      </c>
      <c r="V898" s="74" t="str">
        <f t="shared" si="152"/>
        <v>AéreoE700</v>
      </c>
      <c r="W898" s="148">
        <f>+IF(AND($C898='C-Aux_CA'!$C$7,$D898='C-Aux_CA'!$C$5,$I898&gt;='C-Aux_CA'!$C$14,$H898&gt;='C-Aux_CA'!$C$15),1,0)</f>
        <v>0</v>
      </c>
      <c r="X898" s="148">
        <f t="shared" si="153"/>
        <v>1</v>
      </c>
      <c r="Y898" s="151" cm="1">
        <f t="array" ref="Y898">IF(W898=0,0,SUMPRODUCT(--($T898&gt;='C-BaremoVectorial'!$T$4:$T$1101),--(1=$W$4:$W$1101)))</f>
        <v>0</v>
      </c>
      <c r="Z898" s="151">
        <f t="shared" si="154"/>
        <v>0</v>
      </c>
      <c r="AA898" s="151" cm="1">
        <f t="array" ref="AA898">IF($W898=0,0,SUMPRODUCT(--(1=$W$4:$W$1101),--($U898&gt;='C-BaremoVectorial'!$U$4:$U$1101)))</f>
        <v>0</v>
      </c>
      <c r="AB898" s="21"/>
      <c r="AC898" s="21"/>
      <c r="AD898" s="21"/>
    </row>
    <row r="899" spans="1:30" ht="14.5" x14ac:dyDescent="0.35">
      <c r="A899" s="73">
        <f t="shared" si="157"/>
        <v>19</v>
      </c>
      <c r="B899" s="79" t="s">
        <v>20</v>
      </c>
      <c r="C899" s="79" t="s">
        <v>8244</v>
      </c>
      <c r="D899" s="79" t="s">
        <v>17</v>
      </c>
      <c r="E899" s="79" t="s">
        <v>39</v>
      </c>
      <c r="F899" s="183">
        <v>1</v>
      </c>
      <c r="G899" s="79" t="s">
        <v>8293</v>
      </c>
      <c r="H899" s="78">
        <v>50000</v>
      </c>
      <c r="I899" s="74" cm="1">
        <f t="array" ref="I899">+INDEX('I-Gasificación'!$G$5:$G$1100,MATCH($C899&amp;$D899&amp;$E899&amp;$G899,'I-Gasificación'!$C$5:$C$1100&amp;'I-Gasificación'!$D$5:$D$1100&amp;'I-Gasificación'!$E$5:$E$1100&amp;'I-Gasificación'!$F$5:$F$1100,0))</f>
        <v>546</v>
      </c>
      <c r="J899" s="112">
        <f>INDEX('I-Baremo_Depósitos_Lapesa'!$C:$C,MATCH($E899,'I-Baremo_Depósitos_Lapesa'!$B:$B,0),1)</f>
        <v>45432</v>
      </c>
      <c r="K899" s="78">
        <f t="shared" si="146"/>
        <v>64902.857142857145</v>
      </c>
      <c r="L899" s="122">
        <f>INDEX('I-Baremo_VA_Lapesa'!$D$5:$K$66,MATCH($E899,'I-Baremo_VA_Lapesa'!$C$5:$C$66,0),MATCH($G899,'I-Baremo_VA_Lapesa'!$D$4:$K$4,0))</f>
        <v>0</v>
      </c>
      <c r="M899" s="123">
        <f t="shared" si="147"/>
        <v>0</v>
      </c>
      <c r="N899" s="113" cm="1">
        <f t="array" ref="N899">IF(AND($H899&lt;=4800,$I899&lt;=560),0,SUMPRODUCT(--($I899&gt;'I-Baremo_Regulación_Lapesa'!$B$4:$B$8),--($I899&lt;='I-Baremo_Regulación_Lapesa'!$C$4:$C$8),'I-Baremo_Regulación_Lapesa'!$D$4:$D$8))</f>
        <v>357</v>
      </c>
      <c r="O899" s="78">
        <f t="shared" si="148"/>
        <v>510.00000000000006</v>
      </c>
      <c r="P899" s="112">
        <f t="shared" si="149"/>
        <v>45789</v>
      </c>
      <c r="Q899" s="74">
        <f t="shared" si="150"/>
        <v>65412.857142857145</v>
      </c>
      <c r="R899" s="113">
        <f>INDEX('I-Baremo_Legalización'!$D$4:$D$100,MATCH($E899,'I-Baremo_Legalización'!$C$4:$C$100,0),1)</f>
        <v>2038.3500000000001</v>
      </c>
      <c r="S899" s="113" cm="1">
        <f t="array" ref="S899">+INDEX('I-Baremo_Acuerdo_Marco'!$F$2:$F$221,MATCH($C899&amp;$E899&amp;$G899,'I-Baremo_Acuerdo_Marco'!$C$2:$C$221&amp;'I-Baremo_Acuerdo_Marco'!$D$2:$D$221&amp;'I-Baremo_Acuerdo_Marco'!$E$2:$E$221,0))</f>
        <v>17427.311000000002</v>
      </c>
      <c r="T899" s="112">
        <f t="shared" si="155"/>
        <v>65254.661</v>
      </c>
      <c r="U899" s="116">
        <f t="shared" si="151"/>
        <v>84878.518142857152</v>
      </c>
      <c r="V899" s="74" t="str">
        <f t="shared" si="152"/>
        <v>AéreoE546</v>
      </c>
      <c r="W899" s="148">
        <f>+IF(AND($C899='C-Aux_CA'!$C$7,$D899='C-Aux_CA'!$C$5,$I899&gt;='C-Aux_CA'!$C$14,$H899&gt;='C-Aux_CA'!$C$15),1,0)</f>
        <v>0</v>
      </c>
      <c r="X899" s="148">
        <f t="shared" si="153"/>
        <v>1</v>
      </c>
      <c r="Y899" s="151" cm="1">
        <f t="array" ref="Y899">IF(W899=0,0,SUMPRODUCT(--($T899&gt;='C-BaremoVectorial'!$T$4:$T$1101),--(1=$W$4:$W$1101)))</f>
        <v>0</v>
      </c>
      <c r="Z899" s="151">
        <f t="shared" si="154"/>
        <v>0</v>
      </c>
      <c r="AA899" s="151" cm="1">
        <f t="array" ref="AA899">IF($W899=0,0,SUMPRODUCT(--(1=$W$4:$W$1101),--($U899&gt;='C-BaremoVectorial'!$U$4:$U$1101)))</f>
        <v>0</v>
      </c>
      <c r="AB899" s="21"/>
      <c r="AC899" s="21"/>
      <c r="AD899" s="21"/>
    </row>
    <row r="900" spans="1:30" ht="14.5" x14ac:dyDescent="0.35">
      <c r="A900" s="73">
        <f t="shared" si="157"/>
        <v>20</v>
      </c>
      <c r="B900" s="79" t="s">
        <v>20</v>
      </c>
      <c r="C900" s="79" t="s">
        <v>8244</v>
      </c>
      <c r="D900" s="79" t="s">
        <v>17</v>
      </c>
      <c r="E900" s="79" t="s">
        <v>40</v>
      </c>
      <c r="F900" s="183">
        <v>1</v>
      </c>
      <c r="G900" s="79" t="s">
        <v>8293</v>
      </c>
      <c r="H900" s="78">
        <v>69000</v>
      </c>
      <c r="I900" s="74" cm="1">
        <f t="array" ref="I900">+INDEX('I-Gasificación'!$G$5:$G$1100,MATCH($C900&amp;$D900&amp;$E900&amp;$G900,'I-Gasificación'!$C$5:$C$1100&amp;'I-Gasificación'!$D$5:$D$1100&amp;'I-Gasificación'!$E$5:$E$1100&amp;'I-Gasificación'!$F$5:$F$1100,0))</f>
        <v>812</v>
      </c>
      <c r="J900" s="112">
        <f>INDEX('I-Baremo_Depósitos_Lapesa'!$C:$C,MATCH($E900,'I-Baremo_Depósitos_Lapesa'!$B:$B,0),1)</f>
        <v>67147</v>
      </c>
      <c r="K900" s="78">
        <f t="shared" si="146"/>
        <v>95924.285714285725</v>
      </c>
      <c r="L900" s="122">
        <f>INDEX('I-Baremo_VA_Lapesa'!$D$5:$K$66,MATCH($E900,'I-Baremo_VA_Lapesa'!$C$5:$C$66,0),MATCH($G900,'I-Baremo_VA_Lapesa'!$D$4:$K$4,0))</f>
        <v>0</v>
      </c>
      <c r="M900" s="123">
        <f t="shared" si="147"/>
        <v>0</v>
      </c>
      <c r="N900" s="113" cm="1">
        <f t="array" ref="N900">IF(AND($H900&lt;=4800,$I900&lt;=560),0,SUMPRODUCT(--($I900&gt;'I-Baremo_Regulación_Lapesa'!$B$4:$B$8),--($I900&lt;='I-Baremo_Regulación_Lapesa'!$C$4:$C$8),'I-Baremo_Regulación_Lapesa'!$D$4:$D$8))</f>
        <v>357</v>
      </c>
      <c r="O900" s="78">
        <f t="shared" si="148"/>
        <v>510.00000000000006</v>
      </c>
      <c r="P900" s="112">
        <f t="shared" si="149"/>
        <v>67504</v>
      </c>
      <c r="Q900" s="74">
        <f t="shared" si="150"/>
        <v>96434.285714285725</v>
      </c>
      <c r="R900" s="113">
        <f>INDEX('I-Baremo_Legalización'!$D$4:$D$100,MATCH($E900,'I-Baremo_Legalización'!$C$4:$C$100,0),1)</f>
        <v>3215.3500000000004</v>
      </c>
      <c r="S900" s="113" cm="1">
        <f t="array" ref="S900">+INDEX('I-Baremo_Acuerdo_Marco'!$F$2:$F$221,MATCH($C900&amp;$E900&amp;$G900,'I-Baremo_Acuerdo_Marco'!$C$2:$C$221&amp;'I-Baremo_Acuerdo_Marco'!$D$2:$D$221&amp;'I-Baremo_Acuerdo_Marco'!$E$2:$E$221,0))</f>
        <v>18048.811000000002</v>
      </c>
      <c r="T900" s="112">
        <f t="shared" si="155"/>
        <v>88768.161000000007</v>
      </c>
      <c r="U900" s="116">
        <f t="shared" si="151"/>
        <v>117698.44671428573</v>
      </c>
      <c r="V900" s="74" t="str">
        <f t="shared" si="152"/>
        <v>AéreoE812</v>
      </c>
      <c r="W900" s="148">
        <f>+IF(AND($C900='C-Aux_CA'!$C$7,$D900='C-Aux_CA'!$C$5,$I900&gt;='C-Aux_CA'!$C$14,$H900&gt;='C-Aux_CA'!$C$15),1,0)</f>
        <v>0</v>
      </c>
      <c r="X900" s="148">
        <f t="shared" si="153"/>
        <v>1</v>
      </c>
      <c r="Y900" s="151" cm="1">
        <f t="array" ref="Y900">IF(W900=0,0,SUMPRODUCT(--($T900&gt;='C-BaremoVectorial'!$T$4:$T$1101),--(1=$W$4:$W$1101)))</f>
        <v>0</v>
      </c>
      <c r="Z900" s="151">
        <f t="shared" si="154"/>
        <v>0</v>
      </c>
      <c r="AA900" s="151" cm="1">
        <f t="array" ref="AA900">IF($W900=0,0,SUMPRODUCT(--(1=$W$4:$W$1101),--($U900&gt;='C-BaremoVectorial'!$U$4:$U$1101)))</f>
        <v>0</v>
      </c>
      <c r="AB900" s="21"/>
      <c r="AC900" s="21"/>
      <c r="AD900" s="21"/>
    </row>
    <row r="901" spans="1:30" ht="14.5" x14ac:dyDescent="0.35">
      <c r="A901" s="73">
        <f t="shared" si="157"/>
        <v>21</v>
      </c>
      <c r="B901" s="79" t="s">
        <v>20</v>
      </c>
      <c r="C901" s="79" t="s">
        <v>8244</v>
      </c>
      <c r="D901" s="79" t="s">
        <v>17</v>
      </c>
      <c r="E901" s="79" t="s">
        <v>41</v>
      </c>
      <c r="F901" s="183">
        <v>2</v>
      </c>
      <c r="G901" s="79" t="s">
        <v>8293</v>
      </c>
      <c r="H901" s="78">
        <f>2*13000</f>
        <v>26000</v>
      </c>
      <c r="I901" s="74" cm="1">
        <f t="array" ref="I901">+INDEX('I-Gasificación'!$G$5:$G$1100,MATCH($C901&amp;$D901&amp;$E901&amp;$G901,'I-Gasificación'!$C$5:$C$1100&amp;'I-Gasificación'!$D$5:$D$1100&amp;'I-Gasificación'!$E$5:$E$1100&amp;'I-Gasificación'!$F$5:$F$1100,0))</f>
        <v>448</v>
      </c>
      <c r="J901" s="112">
        <f>INDEX('I-Baremo_Depósitos_Lapesa'!$C:$C,MATCH($E901,'I-Baremo_Depósitos_Lapesa'!$B:$B,0),1)</f>
        <v>21020</v>
      </c>
      <c r="K901" s="78">
        <f t="shared" si="146"/>
        <v>30028.571428571431</v>
      </c>
      <c r="L901" s="122">
        <f>INDEX('I-Baremo_VA_Lapesa'!$D$5:$K$66,MATCH($E901,'I-Baremo_VA_Lapesa'!$C$5:$C$66,0),MATCH($G901,'I-Baremo_VA_Lapesa'!$D$4:$K$4,0))</f>
        <v>0</v>
      </c>
      <c r="M901" s="123">
        <f t="shared" si="147"/>
        <v>0</v>
      </c>
      <c r="N901" s="113" cm="1">
        <f t="array" ref="N901">IF(AND($H901&lt;=4800,$I901&lt;=560),0,SUMPRODUCT(--($I901&gt;'I-Baremo_Regulación_Lapesa'!$B$4:$B$8),--($I901&lt;='I-Baremo_Regulación_Lapesa'!$C$4:$C$8),'I-Baremo_Regulación_Lapesa'!$D$4:$D$8))</f>
        <v>357</v>
      </c>
      <c r="O901" s="78">
        <f t="shared" si="148"/>
        <v>510.00000000000006</v>
      </c>
      <c r="P901" s="112">
        <f t="shared" si="149"/>
        <v>21377</v>
      </c>
      <c r="Q901" s="74">
        <f t="shared" si="150"/>
        <v>30538.571428571431</v>
      </c>
      <c r="R901" s="113">
        <f>INDEX('I-Baremo_Legalización'!$D$4:$D$100,MATCH($E901,'I-Baremo_Legalización'!$C$4:$C$100,0),1)</f>
        <v>2038.3500000000001</v>
      </c>
      <c r="S901" s="113" cm="1">
        <f t="array" ref="S901">+INDEX('I-Baremo_Acuerdo_Marco'!$F$2:$F$221,MATCH($C901&amp;$E901&amp;$G901,'I-Baremo_Acuerdo_Marco'!$C$2:$C$221&amp;'I-Baremo_Acuerdo_Marco'!$D$2:$D$221&amp;'I-Baremo_Acuerdo_Marco'!$E$2:$E$221,0))</f>
        <v>13852.311000000002</v>
      </c>
      <c r="T901" s="112">
        <f t="shared" si="155"/>
        <v>37267.661</v>
      </c>
      <c r="U901" s="116">
        <f t="shared" si="151"/>
        <v>46429.232428571428</v>
      </c>
      <c r="V901" s="74" t="str">
        <f t="shared" si="152"/>
        <v>AéreoE448</v>
      </c>
      <c r="W901" s="148">
        <f>+IF(AND($C901='C-Aux_CA'!$C$7,$D901='C-Aux_CA'!$C$5,$I901&gt;='C-Aux_CA'!$C$14,$H901&gt;='C-Aux_CA'!$C$15),1,0)</f>
        <v>0</v>
      </c>
      <c r="X901" s="148">
        <f t="shared" si="153"/>
        <v>1</v>
      </c>
      <c r="Y901" s="151" cm="1">
        <f t="array" ref="Y901">IF(W901=0,0,SUMPRODUCT(--($T901&gt;='C-BaremoVectorial'!$T$4:$T$1101),--(1=$W$4:$W$1101)))</f>
        <v>0</v>
      </c>
      <c r="Z901" s="151">
        <f t="shared" si="154"/>
        <v>0</v>
      </c>
      <c r="AA901" s="151" cm="1">
        <f t="array" ref="AA901">IF($W901=0,0,SUMPRODUCT(--(1=$W$4:$W$1101),--($U901&gt;='C-BaremoVectorial'!$U$4:$U$1101)))</f>
        <v>0</v>
      </c>
      <c r="AB901" s="21"/>
      <c r="AC901" s="21"/>
      <c r="AD901" s="21"/>
    </row>
    <row r="902" spans="1:30" ht="14.5" x14ac:dyDescent="0.35">
      <c r="A902" s="73">
        <f t="shared" si="157"/>
        <v>22</v>
      </c>
      <c r="B902" s="79" t="s">
        <v>20</v>
      </c>
      <c r="C902" s="79" t="s">
        <v>8244</v>
      </c>
      <c r="D902" s="79" t="s">
        <v>17</v>
      </c>
      <c r="E902" s="79" t="s">
        <v>42</v>
      </c>
      <c r="F902" s="183">
        <v>2</v>
      </c>
      <c r="G902" s="79" t="s">
        <v>8293</v>
      </c>
      <c r="H902" s="78">
        <f>2*16000</f>
        <v>32000</v>
      </c>
      <c r="I902" s="74" cm="1">
        <f t="array" ref="I902">+INDEX('I-Gasificación'!$G$5:$G$1100,MATCH($C902&amp;$D902&amp;$E902&amp;$G902,'I-Gasificación'!$C$5:$C$1100&amp;'I-Gasificación'!$D$5:$D$1100&amp;'I-Gasificación'!$E$5:$E$1100&amp;'I-Gasificación'!$F$5:$F$1100,0))</f>
        <v>560</v>
      </c>
      <c r="J902" s="112">
        <f>INDEX('I-Baremo_Depósitos_Lapesa'!$C:$C,MATCH($E902,'I-Baremo_Depósitos_Lapesa'!$B:$B,0),1)</f>
        <v>25584</v>
      </c>
      <c r="K902" s="78">
        <f t="shared" ref="K902:K965" si="158">+J902/70%</f>
        <v>36548.571428571428</v>
      </c>
      <c r="L902" s="122">
        <f>INDEX('I-Baremo_VA_Lapesa'!$D$5:$K$66,MATCH($E902,'I-Baremo_VA_Lapesa'!$C$5:$C$66,0),MATCH($G902,'I-Baremo_VA_Lapesa'!$D$4:$K$4,0))</f>
        <v>0</v>
      </c>
      <c r="M902" s="123">
        <f t="shared" ref="M902:M965" si="159">+L902/70%</f>
        <v>0</v>
      </c>
      <c r="N902" s="113" cm="1">
        <f t="array" ref="N902">IF(AND($H902&lt;=4800,$I902&lt;=560),0,SUMPRODUCT(--($I902&gt;'I-Baremo_Regulación_Lapesa'!$B$4:$B$8),--($I902&lt;='I-Baremo_Regulación_Lapesa'!$C$4:$C$8),'I-Baremo_Regulación_Lapesa'!$D$4:$D$8))</f>
        <v>357</v>
      </c>
      <c r="O902" s="78">
        <f t="shared" ref="O902:O965" si="160">+N902/70%</f>
        <v>510.00000000000006</v>
      </c>
      <c r="P902" s="112">
        <f t="shared" ref="P902:P965" si="161">+J902+L902+N902</f>
        <v>25941</v>
      </c>
      <c r="Q902" s="74">
        <f t="shared" ref="Q902:Q965" si="162">+K902+M902+O902</f>
        <v>37058.571428571428</v>
      </c>
      <c r="R902" s="113">
        <f>INDEX('I-Baremo_Legalización'!$D$4:$D$100,MATCH($E902,'I-Baremo_Legalización'!$C$4:$C$100,0),1)</f>
        <v>2038.3500000000001</v>
      </c>
      <c r="S902" s="113" cm="1">
        <f t="array" ref="S902">+INDEX('I-Baremo_Acuerdo_Marco'!$F$2:$F$221,MATCH($C902&amp;$E902&amp;$G902,'I-Baremo_Acuerdo_Marco'!$C$2:$C$221&amp;'I-Baremo_Acuerdo_Marco'!$D$2:$D$221&amp;'I-Baremo_Acuerdo_Marco'!$E$2:$E$221,0))</f>
        <v>14488.111000000001</v>
      </c>
      <c r="T902" s="112">
        <f t="shared" si="155"/>
        <v>42467.460999999996</v>
      </c>
      <c r="U902" s="116">
        <f t="shared" ref="U902:U965" si="163">+K902+M902+O902+R902+S902</f>
        <v>53585.032428571431</v>
      </c>
      <c r="V902" s="74" t="str">
        <f t="shared" ref="V902:V965" si="164">+C902&amp;D902&amp;I902</f>
        <v>AéreoE560</v>
      </c>
      <c r="W902" s="148">
        <f>+IF(AND($C902='C-Aux_CA'!$C$7,$D902='C-Aux_CA'!$C$5,$I902&gt;='C-Aux_CA'!$C$14,$H902&gt;='C-Aux_CA'!$C$15),1,0)</f>
        <v>0</v>
      </c>
      <c r="X902" s="148">
        <f t="shared" ref="X902:X965" si="165">COUNTIFS($I$5:$I$1099,$I902,$H$5:$H$1099,$H902,$D$5:$D$1099,$D902,$C$5:$C$1099,$C902)</f>
        <v>1</v>
      </c>
      <c r="Y902" s="151" cm="1">
        <f t="array" ref="Y902">IF(W902=0,0,SUMPRODUCT(--($T902&gt;='C-BaremoVectorial'!$T$4:$T$1101),--(1=$W$4:$W$1101)))</f>
        <v>0</v>
      </c>
      <c r="Z902" s="151">
        <f t="shared" ref="Z902:Z965" si="166">+Y902-AA902</f>
        <v>0</v>
      </c>
      <c r="AA902" s="151" cm="1">
        <f t="array" ref="AA902">IF($W902=0,0,SUMPRODUCT(--(1=$W$4:$W$1101),--($U902&gt;='C-BaremoVectorial'!$U$4:$U$1101)))</f>
        <v>0</v>
      </c>
      <c r="AB902" s="21"/>
      <c r="AC902" s="21"/>
      <c r="AD902" s="21"/>
    </row>
    <row r="903" spans="1:30" ht="14.5" x14ac:dyDescent="0.35">
      <c r="A903" s="73">
        <f t="shared" si="157"/>
        <v>23</v>
      </c>
      <c r="B903" s="79" t="s">
        <v>20</v>
      </c>
      <c r="C903" s="79" t="s">
        <v>8244</v>
      </c>
      <c r="D903" s="79" t="s">
        <v>17</v>
      </c>
      <c r="E903" s="79" t="s">
        <v>43</v>
      </c>
      <c r="F903" s="183">
        <v>2</v>
      </c>
      <c r="G903" s="79" t="s">
        <v>8293</v>
      </c>
      <c r="H903" s="78">
        <f>2*19000</f>
        <v>38000</v>
      </c>
      <c r="I903" s="74" cm="1">
        <f t="array" ref="I903">+INDEX('I-Gasificación'!$G$5:$G$1100,MATCH($C903&amp;$D903&amp;$E903&amp;$G903,'I-Gasificación'!$C$5:$C$1100&amp;'I-Gasificación'!$D$5:$D$1100&amp;'I-Gasificación'!$E$5:$E$1100&amp;'I-Gasificación'!$F$5:$F$1100,0))</f>
        <v>644</v>
      </c>
      <c r="J903" s="112">
        <f>INDEX('I-Baremo_Depósitos_Lapesa'!$C:$C,MATCH($E903,'I-Baremo_Depósitos_Lapesa'!$B:$B,0),1)</f>
        <v>27832</v>
      </c>
      <c r="K903" s="78">
        <f t="shared" si="158"/>
        <v>39760</v>
      </c>
      <c r="L903" s="122">
        <f>INDEX('I-Baremo_VA_Lapesa'!$D$5:$K$66,MATCH($E903,'I-Baremo_VA_Lapesa'!$C$5:$C$66,0),MATCH($G903,'I-Baremo_VA_Lapesa'!$D$4:$K$4,0))</f>
        <v>0</v>
      </c>
      <c r="M903" s="123">
        <f t="shared" si="159"/>
        <v>0</v>
      </c>
      <c r="N903" s="113" cm="1">
        <f t="array" ref="N903">IF(AND($H903&lt;=4800,$I903&lt;=560),0,SUMPRODUCT(--($I903&gt;'I-Baremo_Regulación_Lapesa'!$B$4:$B$8),--($I903&lt;='I-Baremo_Regulación_Lapesa'!$C$4:$C$8),'I-Baremo_Regulación_Lapesa'!$D$4:$D$8))</f>
        <v>357</v>
      </c>
      <c r="O903" s="78">
        <f t="shared" si="160"/>
        <v>510.00000000000006</v>
      </c>
      <c r="P903" s="112">
        <f t="shared" si="161"/>
        <v>28189</v>
      </c>
      <c r="Q903" s="74">
        <f t="shared" si="162"/>
        <v>40270</v>
      </c>
      <c r="R903" s="113">
        <f>INDEX('I-Baremo_Legalización'!$D$4:$D$100,MATCH($E903,'I-Baremo_Legalización'!$C$4:$C$100,0),1)</f>
        <v>2038.3500000000001</v>
      </c>
      <c r="S903" s="113" cm="1">
        <f t="array" ref="S903">+INDEX('I-Baremo_Acuerdo_Marco'!$F$2:$F$221,MATCH($C903&amp;$E903&amp;$G903,'I-Baremo_Acuerdo_Marco'!$C$2:$C$221&amp;'I-Baremo_Acuerdo_Marco'!$D$2:$D$221&amp;'I-Baremo_Acuerdo_Marco'!$E$2:$E$221,0))</f>
        <v>17435.011000000002</v>
      </c>
      <c r="T903" s="112">
        <f t="shared" si="155"/>
        <v>47662.361000000004</v>
      </c>
      <c r="U903" s="116">
        <f t="shared" si="163"/>
        <v>59743.361000000004</v>
      </c>
      <c r="V903" s="74" t="str">
        <f t="shared" si="164"/>
        <v>AéreoE644</v>
      </c>
      <c r="W903" s="148">
        <f>+IF(AND($C903='C-Aux_CA'!$C$7,$D903='C-Aux_CA'!$C$5,$I903&gt;='C-Aux_CA'!$C$14,$H903&gt;='C-Aux_CA'!$C$15),1,0)</f>
        <v>0</v>
      </c>
      <c r="X903" s="148">
        <f t="shared" si="165"/>
        <v>1</v>
      </c>
      <c r="Y903" s="151" cm="1">
        <f t="array" ref="Y903">IF(W903=0,0,SUMPRODUCT(--($T903&gt;='C-BaremoVectorial'!$T$4:$T$1101),--(1=$W$4:$W$1101)))</f>
        <v>0</v>
      </c>
      <c r="Z903" s="151">
        <f t="shared" si="166"/>
        <v>0</v>
      </c>
      <c r="AA903" s="151" cm="1">
        <f t="array" ref="AA903">IF($W903=0,0,SUMPRODUCT(--(1=$W$4:$W$1101),--($U903&gt;='C-BaremoVectorial'!$U$4:$U$1101)))</f>
        <v>0</v>
      </c>
      <c r="AB903" s="21"/>
      <c r="AC903" s="21"/>
      <c r="AD903" s="21"/>
    </row>
    <row r="904" spans="1:30" ht="14.5" x14ac:dyDescent="0.35">
      <c r="A904" s="73">
        <f t="shared" si="157"/>
        <v>24</v>
      </c>
      <c r="B904" s="79" t="s">
        <v>20</v>
      </c>
      <c r="C904" s="79" t="s">
        <v>8244</v>
      </c>
      <c r="D904" s="79" t="s">
        <v>17</v>
      </c>
      <c r="E904" s="79" t="s">
        <v>44</v>
      </c>
      <c r="F904" s="183">
        <v>2</v>
      </c>
      <c r="G904" s="79" t="s">
        <v>8293</v>
      </c>
      <c r="H904" s="78">
        <f>2*22000</f>
        <v>44000</v>
      </c>
      <c r="I904" s="74" cm="1">
        <f t="array" ref="I904">+INDEX('I-Gasificación'!$G$5:$G$1100,MATCH($C904&amp;$D904&amp;$E904&amp;$G904,'I-Gasificación'!$C$5:$C$1100&amp;'I-Gasificación'!$D$5:$D$1100&amp;'I-Gasificación'!$E$5:$E$1100&amp;'I-Gasificación'!$F$5:$F$1100,0))</f>
        <v>756</v>
      </c>
      <c r="J904" s="112">
        <f>INDEX('I-Baremo_Depósitos_Lapesa'!$C:$C,MATCH($E904,'I-Baremo_Depósitos_Lapesa'!$B:$B,0),1)</f>
        <v>35864</v>
      </c>
      <c r="K904" s="78">
        <f t="shared" si="158"/>
        <v>51234.285714285717</v>
      </c>
      <c r="L904" s="122">
        <f>INDEX('I-Baremo_VA_Lapesa'!$D$5:$K$66,MATCH($E904,'I-Baremo_VA_Lapesa'!$C$5:$C$66,0),MATCH($G904,'I-Baremo_VA_Lapesa'!$D$4:$K$4,0))</f>
        <v>0</v>
      </c>
      <c r="M904" s="123">
        <f t="shared" si="159"/>
        <v>0</v>
      </c>
      <c r="N904" s="113" cm="1">
        <f t="array" ref="N904">IF(AND($H904&lt;=4800,$I904&lt;=560),0,SUMPRODUCT(--($I904&gt;'I-Baremo_Regulación_Lapesa'!$B$4:$B$8),--($I904&lt;='I-Baremo_Regulación_Lapesa'!$C$4:$C$8),'I-Baremo_Regulación_Lapesa'!$D$4:$D$8))</f>
        <v>357</v>
      </c>
      <c r="O904" s="78">
        <f t="shared" si="160"/>
        <v>510.00000000000006</v>
      </c>
      <c r="P904" s="112">
        <f t="shared" si="161"/>
        <v>36221</v>
      </c>
      <c r="Q904" s="74">
        <f t="shared" si="162"/>
        <v>51744.285714285717</v>
      </c>
      <c r="R904" s="113">
        <f>INDEX('I-Baremo_Legalización'!$D$4:$D$100,MATCH($E904,'I-Baremo_Legalización'!$C$4:$C$100,0),1)</f>
        <v>2038.3500000000001</v>
      </c>
      <c r="S904" s="113" cm="1">
        <f t="array" ref="S904">+INDEX('I-Baremo_Acuerdo_Marco'!$F$2:$F$221,MATCH($C904&amp;$E904&amp;$G904,'I-Baremo_Acuerdo_Marco'!$C$2:$C$221&amp;'I-Baremo_Acuerdo_Marco'!$D$2:$D$221&amp;'I-Baremo_Acuerdo_Marco'!$E$2:$E$221,0))</f>
        <v>18981.611000000001</v>
      </c>
      <c r="T904" s="112">
        <f t="shared" ref="T904:T967" si="167">+J904+L904+N904+R904+S904</f>
        <v>57240.960999999996</v>
      </c>
      <c r="U904" s="116">
        <f t="shared" si="163"/>
        <v>72764.24671428572</v>
      </c>
      <c r="V904" s="74" t="str">
        <f t="shared" si="164"/>
        <v>AéreoE756</v>
      </c>
      <c r="W904" s="148">
        <f>+IF(AND($C904='C-Aux_CA'!$C$7,$D904='C-Aux_CA'!$C$5,$I904&gt;='C-Aux_CA'!$C$14,$H904&gt;='C-Aux_CA'!$C$15),1,0)</f>
        <v>0</v>
      </c>
      <c r="X904" s="148">
        <f t="shared" si="165"/>
        <v>1</v>
      </c>
      <c r="Y904" s="151" cm="1">
        <f t="array" ref="Y904">IF(W904=0,0,SUMPRODUCT(--($T904&gt;='C-BaremoVectorial'!$T$4:$T$1101),--(1=$W$4:$W$1101)))</f>
        <v>0</v>
      </c>
      <c r="Z904" s="151">
        <f t="shared" si="166"/>
        <v>0</v>
      </c>
      <c r="AA904" s="151" cm="1">
        <f t="array" ref="AA904">IF($W904=0,0,SUMPRODUCT(--(1=$W$4:$W$1101),--($U904&gt;='C-BaremoVectorial'!$U$4:$U$1101)))</f>
        <v>0</v>
      </c>
      <c r="AB904" s="21"/>
      <c r="AC904" s="21"/>
      <c r="AD904" s="21"/>
    </row>
    <row r="905" spans="1:30" ht="14.5" x14ac:dyDescent="0.35">
      <c r="A905" s="73">
        <f t="shared" si="157"/>
        <v>25</v>
      </c>
      <c r="B905" s="79" t="s">
        <v>20</v>
      </c>
      <c r="C905" s="79" t="s">
        <v>8244</v>
      </c>
      <c r="D905" s="79" t="s">
        <v>17</v>
      </c>
      <c r="E905" s="79" t="s">
        <v>45</v>
      </c>
      <c r="F905" s="183">
        <v>2</v>
      </c>
      <c r="G905" s="79" t="s">
        <v>8293</v>
      </c>
      <c r="H905" s="78">
        <f>2*24000</f>
        <v>48000</v>
      </c>
      <c r="I905" s="74" cm="1">
        <f t="array" ref="I905">+INDEX('I-Gasificación'!$G$5:$G$1100,MATCH($C905&amp;$D905&amp;$E905&amp;$G905,'I-Gasificación'!$C$5:$C$1100&amp;'I-Gasificación'!$D$5:$D$1100&amp;'I-Gasificación'!$E$5:$E$1100&amp;'I-Gasificación'!$F$5:$F$1100,0))</f>
        <v>728</v>
      </c>
      <c r="J905" s="112">
        <f>INDEX('I-Baremo_Depósitos_Lapesa'!$C:$C,MATCH($E905,'I-Baremo_Depósitos_Lapesa'!$B:$B,0),1)</f>
        <v>40898</v>
      </c>
      <c r="K905" s="78">
        <f t="shared" si="158"/>
        <v>58425.71428571429</v>
      </c>
      <c r="L905" s="122">
        <f>INDEX('I-Baremo_VA_Lapesa'!$D$5:$K$66,MATCH($E905,'I-Baremo_VA_Lapesa'!$C$5:$C$66,0),MATCH($G905,'I-Baremo_VA_Lapesa'!$D$4:$K$4,0))</f>
        <v>0</v>
      </c>
      <c r="M905" s="123">
        <f t="shared" si="159"/>
        <v>0</v>
      </c>
      <c r="N905" s="113" cm="1">
        <f t="array" ref="N905">IF(AND($H905&lt;=4800,$I905&lt;=560),0,SUMPRODUCT(--($I905&gt;'I-Baremo_Regulación_Lapesa'!$B$4:$B$8),--($I905&lt;='I-Baremo_Regulación_Lapesa'!$C$4:$C$8),'I-Baremo_Regulación_Lapesa'!$D$4:$D$8))</f>
        <v>357</v>
      </c>
      <c r="O905" s="78">
        <f t="shared" si="160"/>
        <v>510.00000000000006</v>
      </c>
      <c r="P905" s="112">
        <f t="shared" si="161"/>
        <v>41255</v>
      </c>
      <c r="Q905" s="74">
        <f t="shared" si="162"/>
        <v>58935.71428571429</v>
      </c>
      <c r="R905" s="113">
        <f>INDEX('I-Baremo_Legalización'!$D$4:$D$100,MATCH($E905,'I-Baremo_Legalización'!$C$4:$C$100,0),1)</f>
        <v>2038.3500000000001</v>
      </c>
      <c r="S905" s="113" cm="1">
        <f t="array" ref="S905">+INDEX('I-Baremo_Acuerdo_Marco'!$F$2:$F$221,MATCH($C905&amp;$E905&amp;$G905,'I-Baremo_Acuerdo_Marco'!$C$2:$C$221&amp;'I-Baremo_Acuerdo_Marco'!$D$2:$D$221&amp;'I-Baremo_Acuerdo_Marco'!$E$2:$E$221,0))</f>
        <v>19519.510999999999</v>
      </c>
      <c r="T905" s="112">
        <f t="shared" si="167"/>
        <v>62812.860999999997</v>
      </c>
      <c r="U905" s="116">
        <f t="shared" si="163"/>
        <v>80493.575285714294</v>
      </c>
      <c r="V905" s="74" t="str">
        <f t="shared" si="164"/>
        <v>AéreoE728</v>
      </c>
      <c r="W905" s="148">
        <f>+IF(AND($C905='C-Aux_CA'!$C$7,$D905='C-Aux_CA'!$C$5,$I905&gt;='C-Aux_CA'!$C$14,$H905&gt;='C-Aux_CA'!$C$15),1,0)</f>
        <v>0</v>
      </c>
      <c r="X905" s="148">
        <f t="shared" si="165"/>
        <v>1</v>
      </c>
      <c r="Y905" s="151" cm="1">
        <f t="array" ref="Y905">IF(W905=0,0,SUMPRODUCT(--($T905&gt;='C-BaremoVectorial'!$T$4:$T$1101),--(1=$W$4:$W$1101)))</f>
        <v>0</v>
      </c>
      <c r="Z905" s="151">
        <f t="shared" si="166"/>
        <v>0</v>
      </c>
      <c r="AA905" s="151" cm="1">
        <f t="array" ref="AA905">IF($W905=0,0,SUMPRODUCT(--(1=$W$4:$W$1101),--($U905&gt;='C-BaremoVectorial'!$U$4:$U$1101)))</f>
        <v>0</v>
      </c>
      <c r="AB905" s="21"/>
      <c r="AC905" s="21"/>
      <c r="AD905" s="21"/>
    </row>
    <row r="906" spans="1:30" ht="14.5" x14ac:dyDescent="0.35">
      <c r="A906" s="73">
        <f t="shared" si="157"/>
        <v>26</v>
      </c>
      <c r="B906" s="79" t="s">
        <v>20</v>
      </c>
      <c r="C906" s="79" t="s">
        <v>8244</v>
      </c>
      <c r="D906" s="79" t="s">
        <v>17</v>
      </c>
      <c r="E906" s="79" t="s">
        <v>46</v>
      </c>
      <c r="F906" s="183">
        <v>2</v>
      </c>
      <c r="G906" s="79" t="s">
        <v>8293</v>
      </c>
      <c r="H906" s="78">
        <f>2*29000</f>
        <v>58000</v>
      </c>
      <c r="I906" s="74" cm="1">
        <f t="array" ref="I906">+INDEX('I-Gasificación'!$G$5:$G$1100,MATCH($C906&amp;$D906&amp;$E906&amp;$G906,'I-Gasificación'!$C$5:$C$1100&amp;'I-Gasificación'!$D$5:$D$1100&amp;'I-Gasificación'!$E$5:$E$1100&amp;'I-Gasificación'!$F$5:$F$1100,0))</f>
        <v>868</v>
      </c>
      <c r="J906" s="112">
        <f>INDEX('I-Baremo_Depósitos_Lapesa'!$C:$C,MATCH($E906,'I-Baremo_Depósitos_Lapesa'!$B:$B,0),1)</f>
        <v>45448</v>
      </c>
      <c r="K906" s="78">
        <f t="shared" si="158"/>
        <v>64925.71428571429</v>
      </c>
      <c r="L906" s="122">
        <f>INDEX('I-Baremo_VA_Lapesa'!$D$5:$K$66,MATCH($E906,'I-Baremo_VA_Lapesa'!$C$5:$C$66,0),MATCH($G906,'I-Baremo_VA_Lapesa'!$D$4:$K$4,0))</f>
        <v>0</v>
      </c>
      <c r="M906" s="123">
        <f t="shared" si="159"/>
        <v>0</v>
      </c>
      <c r="N906" s="113" cm="1">
        <f t="array" ref="N906">IF(AND($H906&lt;=4800,$I906&lt;=560),0,SUMPRODUCT(--($I906&gt;'I-Baremo_Regulación_Lapesa'!$B$4:$B$8),--($I906&lt;='I-Baremo_Regulación_Lapesa'!$C$4:$C$8),'I-Baremo_Regulación_Lapesa'!$D$4:$D$8))</f>
        <v>357</v>
      </c>
      <c r="O906" s="78">
        <f t="shared" si="160"/>
        <v>510.00000000000006</v>
      </c>
      <c r="P906" s="112">
        <f t="shared" si="161"/>
        <v>45805</v>
      </c>
      <c r="Q906" s="74">
        <f t="shared" si="162"/>
        <v>65435.71428571429</v>
      </c>
      <c r="R906" s="113">
        <f>INDEX('I-Baremo_Legalización'!$D$4:$D$100,MATCH($E906,'I-Baremo_Legalización'!$C$4:$C$100,0),1)</f>
        <v>2038.3500000000001</v>
      </c>
      <c r="S906" s="113" cm="1">
        <f t="array" ref="S906">+INDEX('I-Baremo_Acuerdo_Marco'!$F$2:$F$221,MATCH($C906&amp;$E906&amp;$G906,'I-Baremo_Acuerdo_Marco'!$C$2:$C$221&amp;'I-Baremo_Acuerdo_Marco'!$D$2:$D$221&amp;'I-Baremo_Acuerdo_Marco'!$E$2:$E$221,0))</f>
        <v>20737.210999999999</v>
      </c>
      <c r="T906" s="112">
        <f t="shared" si="167"/>
        <v>68580.561000000002</v>
      </c>
      <c r="U906" s="116">
        <f t="shared" si="163"/>
        <v>88211.275285714291</v>
      </c>
      <c r="V906" s="74" t="str">
        <f t="shared" si="164"/>
        <v>AéreoE868</v>
      </c>
      <c r="W906" s="148">
        <f>+IF(AND($C906='C-Aux_CA'!$C$7,$D906='C-Aux_CA'!$C$5,$I906&gt;='C-Aux_CA'!$C$14,$H906&gt;='C-Aux_CA'!$C$15),1,0)</f>
        <v>0</v>
      </c>
      <c r="X906" s="148">
        <f t="shared" si="165"/>
        <v>1</v>
      </c>
      <c r="Y906" s="151" cm="1">
        <f t="array" ref="Y906">IF(W906=0,0,SUMPRODUCT(--($T906&gt;='C-BaremoVectorial'!$T$4:$T$1101),--(1=$W$4:$W$1101)))</f>
        <v>0</v>
      </c>
      <c r="Z906" s="151">
        <f t="shared" si="166"/>
        <v>0</v>
      </c>
      <c r="AA906" s="151" cm="1">
        <f t="array" ref="AA906">IF($W906=0,0,SUMPRODUCT(--(1=$W$4:$W$1101),--($U906&gt;='C-BaremoVectorial'!$U$4:$U$1101)))</f>
        <v>0</v>
      </c>
      <c r="AB906" s="21"/>
      <c r="AC906" s="21"/>
      <c r="AD906" s="21"/>
    </row>
    <row r="907" spans="1:30" ht="14.5" x14ac:dyDescent="0.35">
      <c r="A907" s="73">
        <f t="shared" si="157"/>
        <v>27</v>
      </c>
      <c r="B907" s="79" t="s">
        <v>20</v>
      </c>
      <c r="C907" s="79" t="s">
        <v>8244</v>
      </c>
      <c r="D907" s="79" t="s">
        <v>17</v>
      </c>
      <c r="E907" s="79" t="s">
        <v>47</v>
      </c>
      <c r="F907" s="183">
        <v>2</v>
      </c>
      <c r="G907" s="79" t="s">
        <v>8293</v>
      </c>
      <c r="H907" s="78">
        <f>2*34000</f>
        <v>68000</v>
      </c>
      <c r="I907" s="74" cm="1">
        <f t="array" ref="I907">+INDEX('I-Gasificación'!$G$5:$G$1100,MATCH($C907&amp;$D907&amp;$E907&amp;$G907,'I-Gasificación'!$C$5:$C$1100&amp;'I-Gasificación'!$D$5:$D$1100&amp;'I-Gasificación'!$E$5:$E$1100&amp;'I-Gasificación'!$F$5:$F$1100,0))</f>
        <v>980</v>
      </c>
      <c r="J907" s="112">
        <f>INDEX('I-Baremo_Depósitos_Lapesa'!$C:$C,MATCH($E907,'I-Baremo_Depósitos_Lapesa'!$B:$B,0),1)</f>
        <v>50478</v>
      </c>
      <c r="K907" s="78">
        <f t="shared" si="158"/>
        <v>72111.42857142858</v>
      </c>
      <c r="L907" s="122">
        <f>INDEX('I-Baremo_VA_Lapesa'!$D$5:$K$66,MATCH($E907,'I-Baremo_VA_Lapesa'!$C$5:$C$66,0),MATCH($G907,'I-Baremo_VA_Lapesa'!$D$4:$K$4,0))</f>
        <v>0</v>
      </c>
      <c r="M907" s="123">
        <f t="shared" si="159"/>
        <v>0</v>
      </c>
      <c r="N907" s="113" cm="1">
        <f t="array" ref="N907">IF(AND($H907&lt;=4800,$I907&lt;=560),0,SUMPRODUCT(--($I907&gt;'I-Baremo_Regulación_Lapesa'!$B$4:$B$8),--($I907&lt;='I-Baremo_Regulación_Lapesa'!$C$4:$C$8),'I-Baremo_Regulación_Lapesa'!$D$4:$D$8))</f>
        <v>357</v>
      </c>
      <c r="O907" s="78">
        <f t="shared" si="160"/>
        <v>510.00000000000006</v>
      </c>
      <c r="P907" s="112">
        <f t="shared" si="161"/>
        <v>50835</v>
      </c>
      <c r="Q907" s="74">
        <f t="shared" si="162"/>
        <v>72621.42857142858</v>
      </c>
      <c r="R907" s="113">
        <f>INDEX('I-Baremo_Legalización'!$D$4:$D$100,MATCH($E907,'I-Baremo_Legalización'!$C$4:$C$100,0),1)</f>
        <v>3215.3500000000004</v>
      </c>
      <c r="S907" s="113" cm="1">
        <f t="array" ref="S907">+INDEX('I-Baremo_Acuerdo_Marco'!$F$2:$F$221,MATCH($C907&amp;$E907&amp;$G907,'I-Baremo_Acuerdo_Marco'!$C$2:$C$221&amp;'I-Baremo_Acuerdo_Marco'!$D$2:$D$221&amp;'I-Baremo_Acuerdo_Marco'!$E$2:$E$221,0))</f>
        <v>24701.831000000002</v>
      </c>
      <c r="T907" s="112">
        <f t="shared" si="167"/>
        <v>78752.180999999997</v>
      </c>
      <c r="U907" s="116">
        <f t="shared" si="163"/>
        <v>100538.60957142859</v>
      </c>
      <c r="V907" s="74" t="str">
        <f t="shared" si="164"/>
        <v>AéreoE980</v>
      </c>
      <c r="W907" s="148">
        <f>+IF(AND($C907='C-Aux_CA'!$C$7,$D907='C-Aux_CA'!$C$5,$I907&gt;='C-Aux_CA'!$C$14,$H907&gt;='C-Aux_CA'!$C$15),1,0)</f>
        <v>0</v>
      </c>
      <c r="X907" s="148">
        <f t="shared" si="165"/>
        <v>1</v>
      </c>
      <c r="Y907" s="151" cm="1">
        <f t="array" ref="Y907">IF(W907=0,0,SUMPRODUCT(--($T907&gt;='C-BaremoVectorial'!$T$4:$T$1101),--(1=$W$4:$W$1101)))</f>
        <v>0</v>
      </c>
      <c r="Z907" s="151">
        <f t="shared" si="166"/>
        <v>0</v>
      </c>
      <c r="AA907" s="151" cm="1">
        <f t="array" ref="AA907">IF($W907=0,0,SUMPRODUCT(--(1=$W$4:$W$1101),--($U907&gt;='C-BaremoVectorial'!$U$4:$U$1101)))</f>
        <v>0</v>
      </c>
      <c r="AB907" s="21"/>
      <c r="AC907" s="21"/>
      <c r="AD907" s="21"/>
    </row>
    <row r="908" spans="1:30" ht="14.5" x14ac:dyDescent="0.35">
      <c r="A908" s="73">
        <f t="shared" si="157"/>
        <v>28</v>
      </c>
      <c r="B908" s="79" t="s">
        <v>20</v>
      </c>
      <c r="C908" s="79" t="s">
        <v>8244</v>
      </c>
      <c r="D908" s="79" t="s">
        <v>17</v>
      </c>
      <c r="E908" s="79" t="s">
        <v>48</v>
      </c>
      <c r="F908" s="183">
        <v>2</v>
      </c>
      <c r="G908" s="79" t="s">
        <v>8293</v>
      </c>
      <c r="H908" s="78">
        <f>2*33000</f>
        <v>66000</v>
      </c>
      <c r="I908" s="74" cm="1">
        <f t="array" ref="I908">+INDEX('I-Gasificación'!$G$5:$G$1100,MATCH($C908&amp;$D908&amp;$E908&amp;$G908,'I-Gasificación'!$C$5:$C$1100&amp;'I-Gasificación'!$D$5:$D$1100&amp;'I-Gasificación'!$E$5:$E$1100&amp;'I-Gasificación'!$F$5:$F$1100,0))</f>
        <v>812</v>
      </c>
      <c r="J908" s="112">
        <f>INDEX('I-Baremo_Depósitos_Lapesa'!$C:$C,MATCH($E908,'I-Baremo_Depósitos_Lapesa'!$B:$B,0),1)</f>
        <v>67416</v>
      </c>
      <c r="K908" s="78">
        <f t="shared" si="158"/>
        <v>96308.571428571435</v>
      </c>
      <c r="L908" s="122">
        <f>INDEX('I-Baremo_VA_Lapesa'!$D$5:$K$66,MATCH($E908,'I-Baremo_VA_Lapesa'!$C$5:$C$66,0),MATCH($G908,'I-Baremo_VA_Lapesa'!$D$4:$K$4,0))</f>
        <v>0</v>
      </c>
      <c r="M908" s="123">
        <f t="shared" si="159"/>
        <v>0</v>
      </c>
      <c r="N908" s="113" cm="1">
        <f t="array" ref="N908">IF(AND($H908&lt;=4800,$I908&lt;=560),0,SUMPRODUCT(--($I908&gt;'I-Baremo_Regulación_Lapesa'!$B$4:$B$8),--($I908&lt;='I-Baremo_Regulación_Lapesa'!$C$4:$C$8),'I-Baremo_Regulación_Lapesa'!$D$4:$D$8))</f>
        <v>357</v>
      </c>
      <c r="O908" s="78">
        <f t="shared" si="160"/>
        <v>510.00000000000006</v>
      </c>
      <c r="P908" s="112">
        <f t="shared" si="161"/>
        <v>67773</v>
      </c>
      <c r="Q908" s="74">
        <f t="shared" si="162"/>
        <v>96818.571428571435</v>
      </c>
      <c r="R908" s="113">
        <f>INDEX('I-Baremo_Legalización'!$D$4:$D$100,MATCH($E908,'I-Baremo_Legalización'!$C$4:$C$100,0),1)</f>
        <v>3215.3500000000004</v>
      </c>
      <c r="S908" s="113" cm="1">
        <f t="array" ref="S908">+INDEX('I-Baremo_Acuerdo_Marco'!$F$2:$F$221,MATCH($C908&amp;$E908&amp;$G908,'I-Baremo_Acuerdo_Marco'!$C$2:$C$221&amp;'I-Baremo_Acuerdo_Marco'!$D$2:$D$221&amp;'I-Baremo_Acuerdo_Marco'!$E$2:$E$221,0))</f>
        <v>23877.931</v>
      </c>
      <c r="T908" s="112">
        <f t="shared" si="167"/>
        <v>94866.281000000003</v>
      </c>
      <c r="U908" s="116">
        <f t="shared" si="163"/>
        <v>123911.85242857144</v>
      </c>
      <c r="V908" s="74" t="str">
        <f t="shared" si="164"/>
        <v>AéreoE812</v>
      </c>
      <c r="W908" s="148">
        <f>+IF(AND($C908='C-Aux_CA'!$C$7,$D908='C-Aux_CA'!$C$5,$I908&gt;='C-Aux_CA'!$C$14,$H908&gt;='C-Aux_CA'!$C$15),1,0)</f>
        <v>0</v>
      </c>
      <c r="X908" s="148">
        <f t="shared" si="165"/>
        <v>1</v>
      </c>
      <c r="Y908" s="151" cm="1">
        <f t="array" ref="Y908">IF(W908=0,0,SUMPRODUCT(--($T908&gt;='C-BaremoVectorial'!$T$4:$T$1101),--(1=$W$4:$W$1101)))</f>
        <v>0</v>
      </c>
      <c r="Z908" s="151">
        <f t="shared" si="166"/>
        <v>0</v>
      </c>
      <c r="AA908" s="151" cm="1">
        <f t="array" ref="AA908">IF($W908=0,0,SUMPRODUCT(--(1=$W$4:$W$1101),--($U908&gt;='C-BaremoVectorial'!$U$4:$U$1101)))</f>
        <v>0</v>
      </c>
      <c r="AB908" s="21"/>
      <c r="AC908" s="21"/>
      <c r="AD908" s="21"/>
    </row>
    <row r="909" spans="1:30" ht="14.5" x14ac:dyDescent="0.35">
      <c r="A909" s="73">
        <f t="shared" si="157"/>
        <v>29</v>
      </c>
      <c r="B909" s="79" t="s">
        <v>20</v>
      </c>
      <c r="C909" s="79" t="s">
        <v>8244</v>
      </c>
      <c r="D909" s="79" t="s">
        <v>17</v>
      </c>
      <c r="E909" s="79" t="s">
        <v>49</v>
      </c>
      <c r="F909" s="183">
        <v>2</v>
      </c>
      <c r="G909" s="79" t="s">
        <v>8293</v>
      </c>
      <c r="H909" s="78">
        <f>2*50000</f>
        <v>100000</v>
      </c>
      <c r="I909" s="74" cm="1">
        <f t="array" ref="I909">+INDEX('I-Gasificación'!$G$5:$G$1100,MATCH($C909&amp;$D909&amp;$E909&amp;$G909,'I-Gasificación'!$C$5:$C$1100&amp;'I-Gasificación'!$D$5:$D$1100&amp;'I-Gasificación'!$E$5:$E$1100&amp;'I-Gasificación'!$F$5:$F$1100,0))</f>
        <v>1176</v>
      </c>
      <c r="J909" s="112">
        <f>INDEX('I-Baremo_Depósitos_Lapesa'!$C:$C,MATCH($E909,'I-Baremo_Depósitos_Lapesa'!$B:$B,0),1)</f>
        <v>88888</v>
      </c>
      <c r="K909" s="78">
        <f t="shared" si="158"/>
        <v>126982.85714285714</v>
      </c>
      <c r="L909" s="122">
        <f>INDEX('I-Baremo_VA_Lapesa'!$D$5:$K$66,MATCH($E909,'I-Baremo_VA_Lapesa'!$C$5:$C$66,0),MATCH($G909,'I-Baremo_VA_Lapesa'!$D$4:$K$4,0))</f>
        <v>0</v>
      </c>
      <c r="M909" s="123">
        <f t="shared" si="159"/>
        <v>0</v>
      </c>
      <c r="N909" s="113" cm="1">
        <f t="array" ref="N909">IF(AND($H909&lt;=4800,$I909&lt;=560),0,SUMPRODUCT(--($I909&gt;'I-Baremo_Regulación_Lapesa'!$B$4:$B$8),--($I909&lt;='I-Baremo_Regulación_Lapesa'!$C$4:$C$8),'I-Baremo_Regulación_Lapesa'!$D$4:$D$8))</f>
        <v>357</v>
      </c>
      <c r="O909" s="78">
        <f t="shared" si="160"/>
        <v>510.00000000000006</v>
      </c>
      <c r="P909" s="112">
        <f t="shared" si="161"/>
        <v>89245</v>
      </c>
      <c r="Q909" s="74">
        <f t="shared" si="162"/>
        <v>127492.85714285714</v>
      </c>
      <c r="R909" s="113">
        <f>INDEX('I-Baremo_Legalización'!$D$4:$D$100,MATCH($E909,'I-Baremo_Legalización'!$C$4:$C$100,0),1)</f>
        <v>3215.3500000000004</v>
      </c>
      <c r="S909" s="113" cm="1">
        <f t="array" ref="S909">+INDEX('I-Baremo_Acuerdo_Marco'!$F$2:$F$221,MATCH($C909&amp;$E909&amp;$G909,'I-Baremo_Acuerdo_Marco'!$C$2:$C$221&amp;'I-Baremo_Acuerdo_Marco'!$D$2:$D$221&amp;'I-Baremo_Acuerdo_Marco'!$E$2:$E$221,0))</f>
        <v>28041.431</v>
      </c>
      <c r="T909" s="112">
        <f t="shared" si="167"/>
        <v>120501.781</v>
      </c>
      <c r="U909" s="116">
        <f t="shared" si="163"/>
        <v>158749.63814285715</v>
      </c>
      <c r="V909" s="74" t="str">
        <f t="shared" si="164"/>
        <v>AéreoE1176</v>
      </c>
      <c r="W909" s="148">
        <f>+IF(AND($C909='C-Aux_CA'!$C$7,$D909='C-Aux_CA'!$C$5,$I909&gt;='C-Aux_CA'!$C$14,$H909&gt;='C-Aux_CA'!$C$15),1,0)</f>
        <v>0</v>
      </c>
      <c r="X909" s="148">
        <f t="shared" si="165"/>
        <v>1</v>
      </c>
      <c r="Y909" s="151" cm="1">
        <f t="array" ref="Y909">IF(W909=0,0,SUMPRODUCT(--($T909&gt;='C-BaremoVectorial'!$T$4:$T$1101),--(1=$W$4:$W$1101)))</f>
        <v>0</v>
      </c>
      <c r="Z909" s="151">
        <f t="shared" si="166"/>
        <v>0</v>
      </c>
      <c r="AA909" s="151" cm="1">
        <f t="array" ref="AA909">IF($W909=0,0,SUMPRODUCT(--(1=$W$4:$W$1101),--($U909&gt;='C-BaremoVectorial'!$U$4:$U$1101)))</f>
        <v>0</v>
      </c>
      <c r="AB909" s="21"/>
      <c r="AC909" s="21"/>
      <c r="AD909" s="21"/>
    </row>
    <row r="910" spans="1:30" ht="14.5" x14ac:dyDescent="0.35">
      <c r="A910" s="73">
        <f t="shared" si="157"/>
        <v>30</v>
      </c>
      <c r="B910" s="79" t="s">
        <v>20</v>
      </c>
      <c r="C910" s="79" t="s">
        <v>8244</v>
      </c>
      <c r="D910" s="79" t="s">
        <v>17</v>
      </c>
      <c r="E910" s="79" t="s">
        <v>50</v>
      </c>
      <c r="F910" s="183">
        <v>2</v>
      </c>
      <c r="G910" s="79" t="s">
        <v>8293</v>
      </c>
      <c r="H910" s="78">
        <f>2*59000</f>
        <v>118000</v>
      </c>
      <c r="I910" s="74" cm="1">
        <f t="array" ref="I910">+INDEX('I-Gasificación'!$G$5:$G$1100,MATCH($C910&amp;$D910&amp;$E910&amp;$G910,'I-Gasificación'!$C$5:$C$1100&amp;'I-Gasificación'!$D$5:$D$1100&amp;'I-Gasificación'!$E$5:$E$1100&amp;'I-Gasificación'!$F$5:$F$1100,0))</f>
        <v>1400</v>
      </c>
      <c r="J910" s="112">
        <f>INDEX('I-Baremo_Depósitos_Lapesa'!$C:$C,MATCH($E910,'I-Baremo_Depósitos_Lapesa'!$B:$B,0),1)</f>
        <v>108492</v>
      </c>
      <c r="K910" s="78">
        <f t="shared" si="158"/>
        <v>154988.57142857145</v>
      </c>
      <c r="L910" s="122">
        <f>INDEX('I-Baremo_VA_Lapesa'!$D$5:$K$66,MATCH($E910,'I-Baremo_VA_Lapesa'!$C$5:$C$66,0),MATCH($G910,'I-Baremo_VA_Lapesa'!$D$4:$K$4,0))</f>
        <v>0</v>
      </c>
      <c r="M910" s="123">
        <f t="shared" si="159"/>
        <v>0</v>
      </c>
      <c r="N910" s="113" cm="1">
        <f t="array" ref="N910">IF(AND($H910&lt;=4800,$I910&lt;=560),0,SUMPRODUCT(--($I910&gt;'I-Baremo_Regulación_Lapesa'!$B$4:$B$8),--($I910&lt;='I-Baremo_Regulación_Lapesa'!$C$4:$C$8),'I-Baremo_Regulación_Lapesa'!$D$4:$D$8))</f>
        <v>357</v>
      </c>
      <c r="O910" s="78">
        <f t="shared" si="160"/>
        <v>510.00000000000006</v>
      </c>
      <c r="P910" s="112">
        <f t="shared" si="161"/>
        <v>108849</v>
      </c>
      <c r="Q910" s="74">
        <f t="shared" si="162"/>
        <v>155498.57142857145</v>
      </c>
      <c r="R910" s="113">
        <f>INDEX('I-Baremo_Legalización'!$D$4:$D$100,MATCH($E910,'I-Baremo_Legalización'!$C$4:$C$100,0),1)</f>
        <v>3215.3500000000004</v>
      </c>
      <c r="S910" s="113" cm="1">
        <f t="array" ref="S910">+INDEX('I-Baremo_Acuerdo_Marco'!$F$2:$F$221,MATCH($C910&amp;$E910&amp;$G910,'I-Baremo_Acuerdo_Marco'!$C$2:$C$221&amp;'I-Baremo_Acuerdo_Marco'!$D$2:$D$221&amp;'I-Baremo_Acuerdo_Marco'!$E$2:$E$221,0))</f>
        <v>30941.031000000003</v>
      </c>
      <c r="T910" s="112">
        <f t="shared" si="167"/>
        <v>143005.38099999999</v>
      </c>
      <c r="U910" s="116">
        <f t="shared" si="163"/>
        <v>189654.95242857147</v>
      </c>
      <c r="V910" s="74" t="str">
        <f t="shared" si="164"/>
        <v>AéreoE1400</v>
      </c>
      <c r="W910" s="148">
        <f>+IF(AND($C910='C-Aux_CA'!$C$7,$D910='C-Aux_CA'!$C$5,$I910&gt;='C-Aux_CA'!$C$14,$H910&gt;='C-Aux_CA'!$C$15),1,0)</f>
        <v>0</v>
      </c>
      <c r="X910" s="148">
        <f t="shared" si="165"/>
        <v>1</v>
      </c>
      <c r="Y910" s="151" cm="1">
        <f t="array" ref="Y910">IF(W910=0,0,SUMPRODUCT(--($T910&gt;='C-BaremoVectorial'!$T$4:$T$1101),--(1=$W$4:$W$1101)))</f>
        <v>0</v>
      </c>
      <c r="Z910" s="151">
        <f t="shared" si="166"/>
        <v>0</v>
      </c>
      <c r="AA910" s="151" cm="1">
        <f t="array" ref="AA910">IF($W910=0,0,SUMPRODUCT(--(1=$W$4:$W$1101),--($U910&gt;='C-BaremoVectorial'!$U$4:$U$1101)))</f>
        <v>0</v>
      </c>
      <c r="AB910" s="21"/>
      <c r="AC910" s="21"/>
      <c r="AD910" s="21"/>
    </row>
    <row r="911" spans="1:30" ht="14.5" x14ac:dyDescent="0.35">
      <c r="A911" s="73">
        <f t="shared" si="157"/>
        <v>31</v>
      </c>
      <c r="B911" s="79" t="s">
        <v>20</v>
      </c>
      <c r="C911" s="79" t="s">
        <v>8244</v>
      </c>
      <c r="D911" s="79" t="s">
        <v>17</v>
      </c>
      <c r="E911" s="79" t="s">
        <v>51</v>
      </c>
      <c r="F911" s="183">
        <v>2</v>
      </c>
      <c r="G911" s="79" t="s">
        <v>8293</v>
      </c>
      <c r="H911" s="78">
        <f>2*50000</f>
        <v>100000</v>
      </c>
      <c r="I911" s="74" cm="1">
        <f t="array" ref="I911">+INDEX('I-Gasificación'!$G$5:$G$1100,MATCH($C911&amp;$D911&amp;$E911&amp;$G911,'I-Gasificación'!$C$5:$C$1100&amp;'I-Gasificación'!$D$5:$D$1100&amp;'I-Gasificación'!$E$5:$E$1100&amp;'I-Gasificación'!$F$5:$F$1100,0))</f>
        <v>1092</v>
      </c>
      <c r="J911" s="112">
        <f>INDEX('I-Baremo_Depósitos_Lapesa'!$C:$C,MATCH($E911,'I-Baremo_Depósitos_Lapesa'!$B:$B,0),1)</f>
        <v>90864</v>
      </c>
      <c r="K911" s="78">
        <f t="shared" si="158"/>
        <v>129805.71428571429</v>
      </c>
      <c r="L911" s="122">
        <f>INDEX('I-Baremo_VA_Lapesa'!$D$5:$K$66,MATCH($E911,'I-Baremo_VA_Lapesa'!$C$5:$C$66,0),MATCH($G911,'I-Baremo_VA_Lapesa'!$D$4:$K$4,0))</f>
        <v>0</v>
      </c>
      <c r="M911" s="123">
        <f t="shared" si="159"/>
        <v>0</v>
      </c>
      <c r="N911" s="113" cm="1">
        <f t="array" ref="N911">IF(AND($H911&lt;=4800,$I911&lt;=560),0,SUMPRODUCT(--($I911&gt;'I-Baremo_Regulación_Lapesa'!$B$4:$B$8),--($I911&lt;='I-Baremo_Regulación_Lapesa'!$C$4:$C$8),'I-Baremo_Regulación_Lapesa'!$D$4:$D$8))</f>
        <v>357</v>
      </c>
      <c r="O911" s="78">
        <f t="shared" si="160"/>
        <v>510.00000000000006</v>
      </c>
      <c r="P911" s="112">
        <f t="shared" si="161"/>
        <v>91221</v>
      </c>
      <c r="Q911" s="74">
        <f t="shared" si="162"/>
        <v>130315.71428571429</v>
      </c>
      <c r="R911" s="113">
        <f>INDEX('I-Baremo_Legalización'!$D$4:$D$100,MATCH($E911,'I-Baremo_Legalización'!$C$4:$C$100,0),1)</f>
        <v>3215.3500000000004</v>
      </c>
      <c r="S911" s="113" cm="1">
        <f t="array" ref="S911">+INDEX('I-Baremo_Acuerdo_Marco'!$F$2:$F$221,MATCH($C911&amp;$E911&amp;$G911,'I-Baremo_Acuerdo_Marco'!$C$2:$C$221&amp;'I-Baremo_Acuerdo_Marco'!$D$2:$D$221&amp;'I-Baremo_Acuerdo_Marco'!$E$2:$E$221,0))</f>
        <v>28379.131000000001</v>
      </c>
      <c r="T911" s="112">
        <f t="shared" si="167"/>
        <v>122815.481</v>
      </c>
      <c r="U911" s="116">
        <f t="shared" si="163"/>
        <v>161910.19528571429</v>
      </c>
      <c r="V911" s="74" t="str">
        <f t="shared" si="164"/>
        <v>AéreoE1092</v>
      </c>
      <c r="W911" s="148">
        <f>+IF(AND($C911='C-Aux_CA'!$C$7,$D911='C-Aux_CA'!$C$5,$I911&gt;='C-Aux_CA'!$C$14,$H911&gt;='C-Aux_CA'!$C$15),1,0)</f>
        <v>0</v>
      </c>
      <c r="X911" s="148">
        <f t="shared" si="165"/>
        <v>1</v>
      </c>
      <c r="Y911" s="151" cm="1">
        <f t="array" ref="Y911">IF(W911=0,0,SUMPRODUCT(--($T911&gt;='C-BaremoVectorial'!$T$4:$T$1101),--(1=$W$4:$W$1101)))</f>
        <v>0</v>
      </c>
      <c r="Z911" s="151">
        <f t="shared" si="166"/>
        <v>0</v>
      </c>
      <c r="AA911" s="151" cm="1">
        <f t="array" ref="AA911">IF($W911=0,0,SUMPRODUCT(--(1=$W$4:$W$1101),--($U911&gt;='C-BaremoVectorial'!$U$4:$U$1101)))</f>
        <v>0</v>
      </c>
      <c r="AB911" s="21"/>
      <c r="AC911" s="21"/>
      <c r="AD911" s="21"/>
    </row>
    <row r="912" spans="1:30" ht="14.5" x14ac:dyDescent="0.35">
      <c r="A912" s="73">
        <f t="shared" si="157"/>
        <v>32</v>
      </c>
      <c r="B912" s="79" t="s">
        <v>20</v>
      </c>
      <c r="C912" s="79" t="s">
        <v>8244</v>
      </c>
      <c r="D912" s="79" t="s">
        <v>17</v>
      </c>
      <c r="E912" s="79" t="s">
        <v>52</v>
      </c>
      <c r="F912" s="183">
        <v>2</v>
      </c>
      <c r="G912" s="79" t="s">
        <v>8293</v>
      </c>
      <c r="H912" s="78">
        <f>2*69000</f>
        <v>138000</v>
      </c>
      <c r="I912" s="74" cm="1">
        <f t="array" ref="I912">+INDEX('I-Gasificación'!$G$5:$G$1100,MATCH($C912&amp;$D912&amp;$E912&amp;$G912,'I-Gasificación'!$C$5:$C$1100&amp;'I-Gasificación'!$D$5:$D$1100&amp;'I-Gasificación'!$E$5:$E$1100&amp;'I-Gasificación'!$F$5:$F$1100,0))</f>
        <v>1624</v>
      </c>
      <c r="J912" s="112">
        <f>INDEX('I-Baremo_Depósitos_Lapesa'!$C:$C,MATCH($E912,'I-Baremo_Depósitos_Lapesa'!$B:$B,0),1)</f>
        <v>134294</v>
      </c>
      <c r="K912" s="78">
        <f t="shared" si="158"/>
        <v>191848.57142857145</v>
      </c>
      <c r="L912" s="122">
        <f>INDEX('I-Baremo_VA_Lapesa'!$D$5:$K$66,MATCH($E912,'I-Baremo_VA_Lapesa'!$C$5:$C$66,0),MATCH($G912,'I-Baremo_VA_Lapesa'!$D$4:$K$4,0))</f>
        <v>0</v>
      </c>
      <c r="M912" s="123">
        <f t="shared" si="159"/>
        <v>0</v>
      </c>
      <c r="N912" s="113" cm="1">
        <f t="array" ref="N912">IF(AND($H912&lt;=4800,$I912&lt;=560),0,SUMPRODUCT(--($I912&gt;'I-Baremo_Regulación_Lapesa'!$B$4:$B$8),--($I912&lt;='I-Baremo_Regulación_Lapesa'!$C$4:$C$8),'I-Baremo_Regulación_Lapesa'!$D$4:$D$8))</f>
        <v>1650</v>
      </c>
      <c r="O912" s="78">
        <f t="shared" si="160"/>
        <v>2357.1428571428573</v>
      </c>
      <c r="P912" s="112">
        <f t="shared" si="161"/>
        <v>135944</v>
      </c>
      <c r="Q912" s="74">
        <f t="shared" si="162"/>
        <v>194205.71428571432</v>
      </c>
      <c r="R912" s="113">
        <f>INDEX('I-Baremo_Legalización'!$D$4:$D$100,MATCH($E912,'I-Baremo_Legalización'!$C$4:$C$100,0),1)</f>
        <v>3215.3500000000004</v>
      </c>
      <c r="S912" s="113" cm="1">
        <f t="array" ref="S912">+INDEX('I-Baremo_Acuerdo_Marco'!$F$2:$F$221,MATCH($C912&amp;$E912&amp;$G912,'I-Baremo_Acuerdo_Marco'!$C$2:$C$221&amp;'I-Baremo_Acuerdo_Marco'!$D$2:$D$221&amp;'I-Baremo_Acuerdo_Marco'!$E$2:$E$221,0))</f>
        <v>28489.131000000001</v>
      </c>
      <c r="T912" s="112">
        <f t="shared" si="167"/>
        <v>167648.481</v>
      </c>
      <c r="U912" s="116">
        <f t="shared" si="163"/>
        <v>225910.19528571432</v>
      </c>
      <c r="V912" s="74" t="str">
        <f t="shared" si="164"/>
        <v>AéreoE1624</v>
      </c>
      <c r="W912" s="148">
        <f>+IF(AND($C912='C-Aux_CA'!$C$7,$D912='C-Aux_CA'!$C$5,$I912&gt;='C-Aux_CA'!$C$14,$H912&gt;='C-Aux_CA'!$C$15),1,0)</f>
        <v>0</v>
      </c>
      <c r="X912" s="148">
        <f t="shared" si="165"/>
        <v>1</v>
      </c>
      <c r="Y912" s="151" cm="1">
        <f t="array" ref="Y912">IF(W912=0,0,SUMPRODUCT(--($T912&gt;='C-BaremoVectorial'!$T$4:$T$1101),--(1=$W$4:$W$1101)))</f>
        <v>0</v>
      </c>
      <c r="Z912" s="151">
        <f t="shared" si="166"/>
        <v>0</v>
      </c>
      <c r="AA912" s="151" cm="1">
        <f t="array" ref="AA912">IF($W912=0,0,SUMPRODUCT(--(1=$W$4:$W$1101),--($U912&gt;='C-BaremoVectorial'!$U$4:$U$1101)))</f>
        <v>0</v>
      </c>
      <c r="AB912" s="21"/>
      <c r="AC912" s="21"/>
      <c r="AD912" s="21"/>
    </row>
    <row r="913" spans="1:30" ht="14.5" x14ac:dyDescent="0.35">
      <c r="A913" s="73">
        <f t="shared" si="157"/>
        <v>33</v>
      </c>
      <c r="B913" s="79" t="s">
        <v>8272</v>
      </c>
      <c r="C913" s="79" t="s">
        <v>8244</v>
      </c>
      <c r="D913" s="79" t="s">
        <v>17</v>
      </c>
      <c r="E913" s="79" t="s">
        <v>21</v>
      </c>
      <c r="F913" s="183">
        <v>1</v>
      </c>
      <c r="G913" s="79" t="s">
        <v>8294</v>
      </c>
      <c r="H913" s="78">
        <v>1000</v>
      </c>
      <c r="I913" s="74" cm="1">
        <f t="array" ref="I913">+INDEX('I-Gasificación'!$G$5:$G$1100,MATCH($C913&amp;$D913&amp;$E913&amp;$G913,'I-Gasificación'!$C$5:$C$1100&amp;'I-Gasificación'!$D$5:$D$1100&amp;'I-Gasificación'!$E$5:$E$1100&amp;'I-Gasificación'!$F$5:$F$1100,0))</f>
        <v>46.199999999999996</v>
      </c>
      <c r="J913" s="112">
        <f>INDEX('I-Baremo_Depósitos_Lapesa'!$C:$C,MATCH($E913,'I-Baremo_Depósitos_Lapesa'!$B:$B,0),1)</f>
        <v>1895</v>
      </c>
      <c r="K913" s="78">
        <f t="shared" si="158"/>
        <v>2707.1428571428573</v>
      </c>
      <c r="L913" s="122">
        <f>INDEX('I-Baremo_VA_Lapesa'!$D$5:$K$66,MATCH($E913,'I-Baremo_VA_Lapesa'!$C$5:$C$66,0),MATCH($G913,'I-Baremo_VA_Lapesa'!$D$4:$K$4,0))</f>
        <v>12901</v>
      </c>
      <c r="M913" s="123">
        <f t="shared" si="159"/>
        <v>18430</v>
      </c>
      <c r="N913" s="113" cm="1">
        <f t="array" ref="N913">IF(AND($H913&lt;=4800,$I913&lt;=560),0,SUMPRODUCT(--($I913&gt;'I-Baremo_Regulación_Lapesa'!$B$4:$B$8),--($I913&lt;='I-Baremo_Regulación_Lapesa'!$C$4:$C$8),'I-Baremo_Regulación_Lapesa'!$D$4:$D$8))</f>
        <v>0</v>
      </c>
      <c r="O913" s="78">
        <f t="shared" si="160"/>
        <v>0</v>
      </c>
      <c r="P913" s="112">
        <f t="shared" si="161"/>
        <v>14796</v>
      </c>
      <c r="Q913" s="74">
        <f t="shared" si="162"/>
        <v>21137.142857142859</v>
      </c>
      <c r="R913" s="113">
        <f>INDEX('I-Baremo_Legalización'!$D$4:$D$100,MATCH($E913,'I-Baremo_Legalización'!$C$4:$C$100,0),1)</f>
        <v>1257.25</v>
      </c>
      <c r="S913" s="113" cm="1">
        <f t="array" ref="S913">+INDEX('I-Baremo_Acuerdo_Marco'!$F$2:$F$221,MATCH($C913&amp;$E913&amp;$G913,'I-Baremo_Acuerdo_Marco'!$C$2:$C$221&amp;'I-Baremo_Acuerdo_Marco'!$D$2:$D$221&amp;'I-Baremo_Acuerdo_Marco'!$E$2:$E$221,0))</f>
        <v>5384.8850000000011</v>
      </c>
      <c r="T913" s="112">
        <f t="shared" si="167"/>
        <v>21438.135000000002</v>
      </c>
      <c r="U913" s="116">
        <f t="shared" si="163"/>
        <v>27779.277857142861</v>
      </c>
      <c r="V913" s="74" t="str">
        <f t="shared" si="164"/>
        <v>AéreoE46,2</v>
      </c>
      <c r="W913" s="148">
        <f>+IF(AND($C913='C-Aux_CA'!$C$7,$D913='C-Aux_CA'!$C$5,$I913&gt;='C-Aux_CA'!$C$14,$H913&gt;='C-Aux_CA'!$C$15),1,0)</f>
        <v>0</v>
      </c>
      <c r="X913" s="148">
        <f t="shared" si="165"/>
        <v>1</v>
      </c>
      <c r="Y913" s="151" cm="1">
        <f t="array" ref="Y913">IF(W913=0,0,SUMPRODUCT(--($T913&gt;='C-BaremoVectorial'!$T$4:$T$1101),--(1=$W$4:$W$1101)))</f>
        <v>0</v>
      </c>
      <c r="Z913" s="151">
        <f t="shared" si="166"/>
        <v>0</v>
      </c>
      <c r="AA913" s="151" cm="1">
        <f t="array" ref="AA913">IF($W913=0,0,SUMPRODUCT(--(1=$W$4:$W$1101),--($U913&gt;='C-BaremoVectorial'!$U$4:$U$1101)))</f>
        <v>0</v>
      </c>
      <c r="AB913" s="21"/>
      <c r="AC913" s="21"/>
      <c r="AD913" s="21"/>
    </row>
    <row r="914" spans="1:30" ht="14.5" x14ac:dyDescent="0.35">
      <c r="A914" s="73">
        <f t="shared" si="157"/>
        <v>34</v>
      </c>
      <c r="B914" s="79" t="s">
        <v>8272</v>
      </c>
      <c r="C914" s="79" t="s">
        <v>8244</v>
      </c>
      <c r="D914" s="79" t="s">
        <v>17</v>
      </c>
      <c r="E914" s="79" t="s">
        <v>22</v>
      </c>
      <c r="F914" s="183">
        <v>1</v>
      </c>
      <c r="G914" s="79" t="s">
        <v>8294</v>
      </c>
      <c r="H914" s="78">
        <v>1450</v>
      </c>
      <c r="I914" s="74" cm="1">
        <f t="array" ref="I914">+INDEX('I-Gasificación'!$G$5:$G$1100,MATCH($C914&amp;$D914&amp;$E914&amp;$G914,'I-Gasificación'!$C$5:$C$1100&amp;'I-Gasificación'!$D$5:$D$1100&amp;'I-Gasificación'!$E$5:$E$1100&amp;'I-Gasificación'!$F$5:$F$1100,0))</f>
        <v>54.6</v>
      </c>
      <c r="J914" s="112">
        <f>INDEX('I-Baremo_Depósitos_Lapesa'!$C:$C,MATCH($E914,'I-Baremo_Depósitos_Lapesa'!$B:$B,0),1)</f>
        <v>2436</v>
      </c>
      <c r="K914" s="78">
        <f t="shared" si="158"/>
        <v>3480</v>
      </c>
      <c r="L914" s="122">
        <f>INDEX('I-Baremo_VA_Lapesa'!$D$5:$K$66,MATCH($E914,'I-Baremo_VA_Lapesa'!$C$5:$C$66,0),MATCH($G914,'I-Baremo_VA_Lapesa'!$D$4:$K$4,0))</f>
        <v>12901</v>
      </c>
      <c r="M914" s="123">
        <f t="shared" si="159"/>
        <v>18430</v>
      </c>
      <c r="N914" s="113" cm="1">
        <f t="array" ref="N914">IF(AND($H914&lt;=4800,$I914&lt;=560),0,SUMPRODUCT(--($I914&gt;'I-Baremo_Regulación_Lapesa'!$B$4:$B$8),--($I914&lt;='I-Baremo_Regulación_Lapesa'!$C$4:$C$8),'I-Baremo_Regulación_Lapesa'!$D$4:$D$8))</f>
        <v>0</v>
      </c>
      <c r="O914" s="78">
        <f t="shared" si="160"/>
        <v>0</v>
      </c>
      <c r="P914" s="112">
        <f t="shared" si="161"/>
        <v>15337</v>
      </c>
      <c r="Q914" s="74">
        <f t="shared" si="162"/>
        <v>21910</v>
      </c>
      <c r="R914" s="113">
        <f>INDEX('I-Baremo_Legalización'!$D$4:$D$100,MATCH($E914,'I-Baremo_Legalización'!$C$4:$C$100,0),1)</f>
        <v>1257.25</v>
      </c>
      <c r="S914" s="113" cm="1">
        <f t="array" ref="S914">+INDEX('I-Baremo_Acuerdo_Marco'!$F$2:$F$221,MATCH($C914&amp;$E914&amp;$G914,'I-Baremo_Acuerdo_Marco'!$C$2:$C$221&amp;'I-Baremo_Acuerdo_Marco'!$D$2:$D$221&amp;'I-Baremo_Acuerdo_Marco'!$E$2:$E$221,0))</f>
        <v>5825.9850000000006</v>
      </c>
      <c r="T914" s="112">
        <f t="shared" si="167"/>
        <v>22420.235000000001</v>
      </c>
      <c r="U914" s="116">
        <f t="shared" si="163"/>
        <v>28993.235000000001</v>
      </c>
      <c r="V914" s="74" t="str">
        <f t="shared" si="164"/>
        <v>AéreoE54,6</v>
      </c>
      <c r="W914" s="148">
        <f>+IF(AND($C914='C-Aux_CA'!$C$7,$D914='C-Aux_CA'!$C$5,$I914&gt;='C-Aux_CA'!$C$14,$H914&gt;='C-Aux_CA'!$C$15),1,0)</f>
        <v>0</v>
      </c>
      <c r="X914" s="148">
        <f t="shared" si="165"/>
        <v>1</v>
      </c>
      <c r="Y914" s="151" cm="1">
        <f t="array" ref="Y914">IF(W914=0,0,SUMPRODUCT(--($T914&gt;='C-BaremoVectorial'!$T$4:$T$1101),--(1=$W$4:$W$1101)))</f>
        <v>0</v>
      </c>
      <c r="Z914" s="151">
        <f t="shared" si="166"/>
        <v>0</v>
      </c>
      <c r="AA914" s="151" cm="1">
        <f t="array" ref="AA914">IF($W914=0,0,SUMPRODUCT(--(1=$W$4:$W$1101),--($U914&gt;='C-BaremoVectorial'!$U$4:$U$1101)))</f>
        <v>0</v>
      </c>
      <c r="AB914" s="21"/>
      <c r="AC914" s="21"/>
      <c r="AD914" s="21"/>
    </row>
    <row r="915" spans="1:30" ht="14.5" x14ac:dyDescent="0.35">
      <c r="A915" s="73">
        <f t="shared" si="157"/>
        <v>35</v>
      </c>
      <c r="B915" s="79" t="s">
        <v>8272</v>
      </c>
      <c r="C915" s="79" t="s">
        <v>8244</v>
      </c>
      <c r="D915" s="79" t="s">
        <v>17</v>
      </c>
      <c r="E915" s="79" t="s">
        <v>23</v>
      </c>
      <c r="F915" s="183">
        <v>1</v>
      </c>
      <c r="G915" s="79" t="s">
        <v>8294</v>
      </c>
      <c r="H915" s="78">
        <v>2450</v>
      </c>
      <c r="I915" s="74" cm="1">
        <f t="array" ref="I915">+INDEX('I-Gasificación'!$G$5:$G$1100,MATCH($C915&amp;$D915&amp;$E915&amp;$G915,'I-Gasificación'!$C$5:$C$1100&amp;'I-Gasificación'!$D$5:$D$1100&amp;'I-Gasificación'!$E$5:$E$1100&amp;'I-Gasificación'!$F$5:$F$1100,0))</f>
        <v>74.199999999999989</v>
      </c>
      <c r="J915" s="112">
        <f>INDEX('I-Baremo_Depósitos_Lapesa'!$C:$C,MATCH($E915,'I-Baremo_Depósitos_Lapesa'!$B:$B,0),1)</f>
        <v>2778</v>
      </c>
      <c r="K915" s="78">
        <f t="shared" si="158"/>
        <v>3968.5714285714289</v>
      </c>
      <c r="L915" s="122">
        <f>INDEX('I-Baremo_VA_Lapesa'!$D$5:$K$66,MATCH($E915,'I-Baremo_VA_Lapesa'!$C$5:$C$66,0),MATCH($G915,'I-Baremo_VA_Lapesa'!$D$4:$K$4,0))</f>
        <v>12901</v>
      </c>
      <c r="M915" s="123">
        <f t="shared" si="159"/>
        <v>18430</v>
      </c>
      <c r="N915" s="113" cm="1">
        <f t="array" ref="N915">IF(AND($H915&lt;=4800,$I915&lt;=560),0,SUMPRODUCT(--($I915&gt;'I-Baremo_Regulación_Lapesa'!$B$4:$B$8),--($I915&lt;='I-Baremo_Regulación_Lapesa'!$C$4:$C$8),'I-Baremo_Regulación_Lapesa'!$D$4:$D$8))</f>
        <v>0</v>
      </c>
      <c r="O915" s="78">
        <f t="shared" si="160"/>
        <v>0</v>
      </c>
      <c r="P915" s="112">
        <f t="shared" si="161"/>
        <v>15679</v>
      </c>
      <c r="Q915" s="74">
        <f t="shared" si="162"/>
        <v>22398.571428571428</v>
      </c>
      <c r="R915" s="113">
        <f>INDEX('I-Baremo_Legalización'!$D$4:$D$100,MATCH($E915,'I-Baremo_Legalización'!$C$4:$C$100,0),1)</f>
        <v>1257.25</v>
      </c>
      <c r="S915" s="113" cm="1">
        <f t="array" ref="S915">+INDEX('I-Baremo_Acuerdo_Marco'!$F$2:$F$221,MATCH($C915&amp;$E915&amp;$G915,'I-Baremo_Acuerdo_Marco'!$C$2:$C$221&amp;'I-Baremo_Acuerdo_Marco'!$D$2:$D$221&amp;'I-Baremo_Acuerdo_Marco'!$E$2:$E$221,0))</f>
        <v>6239.5850000000009</v>
      </c>
      <c r="T915" s="112">
        <f t="shared" si="167"/>
        <v>23175.834999999999</v>
      </c>
      <c r="U915" s="116">
        <f t="shared" si="163"/>
        <v>29895.406428571427</v>
      </c>
      <c r="V915" s="74" t="str">
        <f t="shared" si="164"/>
        <v>AéreoE74,2</v>
      </c>
      <c r="W915" s="148">
        <f>+IF(AND($C915='C-Aux_CA'!$C$7,$D915='C-Aux_CA'!$C$5,$I915&gt;='C-Aux_CA'!$C$14,$H915&gt;='C-Aux_CA'!$C$15),1,0)</f>
        <v>0</v>
      </c>
      <c r="X915" s="148">
        <f t="shared" si="165"/>
        <v>1</v>
      </c>
      <c r="Y915" s="151" cm="1">
        <f t="array" ref="Y915">IF(W915=0,0,SUMPRODUCT(--($T915&gt;='C-BaremoVectorial'!$T$4:$T$1101),--(1=$W$4:$W$1101)))</f>
        <v>0</v>
      </c>
      <c r="Z915" s="151">
        <f t="shared" si="166"/>
        <v>0</v>
      </c>
      <c r="AA915" s="151" cm="1">
        <f t="array" ref="AA915">IF($W915=0,0,SUMPRODUCT(--(1=$W$4:$W$1101),--($U915&gt;='C-BaremoVectorial'!$U$4:$U$1101)))</f>
        <v>0</v>
      </c>
      <c r="AB915" s="21"/>
      <c r="AC915" s="21"/>
      <c r="AD915" s="21"/>
    </row>
    <row r="916" spans="1:30" ht="14.5" x14ac:dyDescent="0.35">
      <c r="A916" s="73">
        <f t="shared" si="157"/>
        <v>36</v>
      </c>
      <c r="B916" s="79" t="s">
        <v>8272</v>
      </c>
      <c r="C916" s="79" t="s">
        <v>8244</v>
      </c>
      <c r="D916" s="79" t="s">
        <v>17</v>
      </c>
      <c r="E916" s="79" t="s">
        <v>24</v>
      </c>
      <c r="F916" s="183">
        <v>1</v>
      </c>
      <c r="G916" s="79" t="s">
        <v>8294</v>
      </c>
      <c r="H916" s="78">
        <v>4000</v>
      </c>
      <c r="I916" s="74" cm="1">
        <f t="array" ref="I916">+INDEX('I-Gasificación'!$G$5:$G$1100,MATCH($C916&amp;$D916&amp;$E916&amp;$G916,'I-Gasificación'!$C$5:$C$1100&amp;'I-Gasificación'!$D$5:$D$1100&amp;'I-Gasificación'!$E$5:$E$1100&amp;'I-Gasificación'!$F$5:$F$1100,0))</f>
        <v>106.39999999999999</v>
      </c>
      <c r="J916" s="112">
        <f>INDEX('I-Baremo_Depósitos_Lapesa'!$C:$C,MATCH($E916,'I-Baremo_Depósitos_Lapesa'!$B:$B,0),1)</f>
        <v>3766</v>
      </c>
      <c r="K916" s="78">
        <f t="shared" si="158"/>
        <v>5380</v>
      </c>
      <c r="L916" s="122">
        <f>INDEX('I-Baremo_VA_Lapesa'!$D$5:$K$66,MATCH($E916,'I-Baremo_VA_Lapesa'!$C$5:$C$66,0),MATCH($G916,'I-Baremo_VA_Lapesa'!$D$4:$K$4,0))</f>
        <v>12901</v>
      </c>
      <c r="M916" s="123">
        <f t="shared" si="159"/>
        <v>18430</v>
      </c>
      <c r="N916" s="113" cm="1">
        <f t="array" ref="N916">IF(AND($H916&lt;=4800,$I916&lt;=560),0,SUMPRODUCT(--($I916&gt;'I-Baremo_Regulación_Lapesa'!$B$4:$B$8),--($I916&lt;='I-Baremo_Regulación_Lapesa'!$C$4:$C$8),'I-Baremo_Regulación_Lapesa'!$D$4:$D$8))</f>
        <v>0</v>
      </c>
      <c r="O916" s="78">
        <f t="shared" si="160"/>
        <v>0</v>
      </c>
      <c r="P916" s="112">
        <f t="shared" si="161"/>
        <v>16667</v>
      </c>
      <c r="Q916" s="74">
        <f t="shared" si="162"/>
        <v>23810</v>
      </c>
      <c r="R916" s="113">
        <f>INDEX('I-Baremo_Legalización'!$D$4:$D$100,MATCH($E916,'I-Baremo_Legalización'!$C$4:$C$100,0),1)</f>
        <v>1257.25</v>
      </c>
      <c r="S916" s="113" cm="1">
        <f t="array" ref="S916">+INDEX('I-Baremo_Acuerdo_Marco'!$F$2:$F$221,MATCH($C916&amp;$E916&amp;$G916,'I-Baremo_Acuerdo_Marco'!$C$2:$C$221&amp;'I-Baremo_Acuerdo_Marco'!$D$2:$D$221&amp;'I-Baremo_Acuerdo_Marco'!$E$2:$E$221,0))</f>
        <v>6825.8850000000011</v>
      </c>
      <c r="T916" s="112">
        <f t="shared" si="167"/>
        <v>24750.135000000002</v>
      </c>
      <c r="U916" s="116">
        <f t="shared" si="163"/>
        <v>31893.135000000002</v>
      </c>
      <c r="V916" s="74" t="str">
        <f t="shared" si="164"/>
        <v>AéreoE106,4</v>
      </c>
      <c r="W916" s="148">
        <f>+IF(AND($C916='C-Aux_CA'!$C$7,$D916='C-Aux_CA'!$C$5,$I916&gt;='C-Aux_CA'!$C$14,$H916&gt;='C-Aux_CA'!$C$15),1,0)</f>
        <v>0</v>
      </c>
      <c r="X916" s="148">
        <f t="shared" si="165"/>
        <v>1</v>
      </c>
      <c r="Y916" s="151" cm="1">
        <f t="array" ref="Y916">IF(W916=0,0,SUMPRODUCT(--($T916&gt;='C-BaremoVectorial'!$T$4:$T$1101),--(1=$W$4:$W$1101)))</f>
        <v>0</v>
      </c>
      <c r="Z916" s="151">
        <f t="shared" si="166"/>
        <v>0</v>
      </c>
      <c r="AA916" s="151" cm="1">
        <f t="array" ref="AA916">IF($W916=0,0,SUMPRODUCT(--(1=$W$4:$W$1101),--($U916&gt;='C-BaremoVectorial'!$U$4:$U$1101)))</f>
        <v>0</v>
      </c>
      <c r="AB916" s="21"/>
      <c r="AC916" s="21"/>
      <c r="AD916" s="21"/>
    </row>
    <row r="917" spans="1:30" ht="14.5" x14ac:dyDescent="0.35">
      <c r="A917" s="73">
        <f t="shared" si="157"/>
        <v>37</v>
      </c>
      <c r="B917" s="79" t="s">
        <v>8273</v>
      </c>
      <c r="C917" s="79" t="s">
        <v>8244</v>
      </c>
      <c r="D917" s="79" t="s">
        <v>17</v>
      </c>
      <c r="E917" s="79" t="s">
        <v>25</v>
      </c>
      <c r="F917" s="183">
        <v>1</v>
      </c>
      <c r="G917" s="79" t="s">
        <v>8294</v>
      </c>
      <c r="H917" s="78">
        <v>4880</v>
      </c>
      <c r="I917" s="74" cm="1">
        <f t="array" ref="I917">+INDEX('I-Gasificación'!$G$5:$G$1100,MATCH($C917&amp;$D917&amp;$E917&amp;$G917,'I-Gasificación'!$C$5:$C$1100&amp;'I-Gasificación'!$D$5:$D$1100&amp;'I-Gasificación'!$E$5:$E$1100&amp;'I-Gasificación'!$F$5:$F$1100,0))</f>
        <v>124.60000000000001</v>
      </c>
      <c r="J917" s="112">
        <f>INDEX('I-Baremo_Depósitos_Lapesa'!$C:$C,MATCH($E917,'I-Baremo_Depósitos_Lapesa'!$B:$B,0),1)</f>
        <v>4424</v>
      </c>
      <c r="K917" s="78">
        <f t="shared" si="158"/>
        <v>6320</v>
      </c>
      <c r="L917" s="122">
        <f>INDEX('I-Baremo_VA_Lapesa'!$D$5:$K$66,MATCH($E917,'I-Baremo_VA_Lapesa'!$C$5:$C$66,0),MATCH($G917,'I-Baremo_VA_Lapesa'!$D$4:$K$4,0))</f>
        <v>12901</v>
      </c>
      <c r="M917" s="123">
        <f t="shared" si="159"/>
        <v>18430</v>
      </c>
      <c r="N917" s="113" cm="1">
        <f t="array" ref="N917">IF(AND($H917&lt;=4800,$I917&lt;=560),0,SUMPRODUCT(--($I917&gt;'I-Baremo_Regulación_Lapesa'!$B$4:$B$8),--($I917&lt;='I-Baremo_Regulación_Lapesa'!$C$4:$C$8),'I-Baremo_Regulación_Lapesa'!$D$4:$D$8))</f>
        <v>357</v>
      </c>
      <c r="O917" s="78">
        <f t="shared" si="160"/>
        <v>510.00000000000006</v>
      </c>
      <c r="P917" s="112">
        <f t="shared" si="161"/>
        <v>17682</v>
      </c>
      <c r="Q917" s="74">
        <f t="shared" si="162"/>
        <v>25260</v>
      </c>
      <c r="R917" s="113">
        <f>INDEX('I-Baremo_Legalización'!$D$4:$D$100,MATCH($E917,'I-Baremo_Legalización'!$C$4:$C$100,0),1)</f>
        <v>1257.25</v>
      </c>
      <c r="S917" s="113" cm="1">
        <f t="array" ref="S917">+INDEX('I-Baremo_Acuerdo_Marco'!$F$2:$F$221,MATCH($C917&amp;$E917&amp;$G917,'I-Baremo_Acuerdo_Marco'!$C$2:$C$221&amp;'I-Baremo_Acuerdo_Marco'!$D$2:$D$221&amp;'I-Baremo_Acuerdo_Marco'!$E$2:$E$221,0))</f>
        <v>7141.5850000000009</v>
      </c>
      <c r="T917" s="112">
        <f t="shared" si="167"/>
        <v>26080.834999999999</v>
      </c>
      <c r="U917" s="116">
        <f t="shared" si="163"/>
        <v>33658.834999999999</v>
      </c>
      <c r="V917" s="74" t="str">
        <f t="shared" si="164"/>
        <v>AéreoE124,6</v>
      </c>
      <c r="W917" s="148">
        <f>+IF(AND($C917='C-Aux_CA'!$C$7,$D917='C-Aux_CA'!$C$5,$I917&gt;='C-Aux_CA'!$C$14,$H917&gt;='C-Aux_CA'!$C$15),1,0)</f>
        <v>0</v>
      </c>
      <c r="X917" s="148">
        <f t="shared" si="165"/>
        <v>1</v>
      </c>
      <c r="Y917" s="151" cm="1">
        <f t="array" ref="Y917">IF(W917=0,0,SUMPRODUCT(--($T917&gt;='C-BaremoVectorial'!$T$4:$T$1101),--(1=$W$4:$W$1101)))</f>
        <v>0</v>
      </c>
      <c r="Z917" s="151">
        <f t="shared" si="166"/>
        <v>0</v>
      </c>
      <c r="AA917" s="151" cm="1">
        <f t="array" ref="AA917">IF($W917=0,0,SUMPRODUCT(--(1=$W$4:$W$1101),--($U917&gt;='C-BaremoVectorial'!$U$4:$U$1101)))</f>
        <v>0</v>
      </c>
      <c r="AB917" s="21"/>
      <c r="AC917" s="21"/>
      <c r="AD917" s="21"/>
    </row>
    <row r="918" spans="1:30" ht="14.5" x14ac:dyDescent="0.35">
      <c r="A918" s="73">
        <f t="shared" si="157"/>
        <v>38</v>
      </c>
      <c r="B918" s="79" t="s">
        <v>8274</v>
      </c>
      <c r="C918" s="79" t="s">
        <v>8244</v>
      </c>
      <c r="D918" s="79" t="s">
        <v>17</v>
      </c>
      <c r="E918" s="79" t="s">
        <v>26</v>
      </c>
      <c r="F918" s="183">
        <v>1</v>
      </c>
      <c r="G918" s="79" t="s">
        <v>8295</v>
      </c>
      <c r="H918" s="78">
        <v>6650</v>
      </c>
      <c r="I918" s="74" cm="1">
        <f t="array" ref="I918">+INDEX('I-Gasificación'!$G$5:$G$1100,MATCH($C918&amp;$D918&amp;$E918&amp;$G918,'I-Gasificación'!$C$5:$C$1100&amp;'I-Gasificación'!$D$5:$D$1100&amp;'I-Gasificación'!$E$5:$E$1100&amp;'I-Gasificación'!$F$5:$F$1100,0))</f>
        <v>201.6</v>
      </c>
      <c r="J918" s="112">
        <f>INDEX('I-Baremo_Depósitos_Lapesa'!$C:$C,MATCH($E918,'I-Baremo_Depósitos_Lapesa'!$B:$B,0),1)</f>
        <v>5057</v>
      </c>
      <c r="K918" s="78">
        <f t="shared" si="158"/>
        <v>7224.2857142857147</v>
      </c>
      <c r="L918" s="122">
        <f>INDEX('I-Baremo_VA_Lapesa'!$D$5:$K$66,MATCH($E918,'I-Baremo_VA_Lapesa'!$C$5:$C$66,0),MATCH($G918,'I-Baremo_VA_Lapesa'!$D$4:$K$4,0))</f>
        <v>15282</v>
      </c>
      <c r="M918" s="123">
        <f t="shared" si="159"/>
        <v>21831.428571428572</v>
      </c>
      <c r="N918" s="113" cm="1">
        <f t="array" ref="N918">IF(AND($H918&lt;=4800,$I918&lt;=560),0,SUMPRODUCT(--($I918&gt;'I-Baremo_Regulación_Lapesa'!$B$4:$B$8),--($I918&lt;='I-Baremo_Regulación_Lapesa'!$C$4:$C$8),'I-Baremo_Regulación_Lapesa'!$D$4:$D$8))</f>
        <v>357</v>
      </c>
      <c r="O918" s="78">
        <f t="shared" si="160"/>
        <v>510.00000000000006</v>
      </c>
      <c r="P918" s="112">
        <f t="shared" si="161"/>
        <v>20696</v>
      </c>
      <c r="Q918" s="74">
        <f t="shared" si="162"/>
        <v>29565.714285714286</v>
      </c>
      <c r="R918" s="113">
        <f>INDEX('I-Baremo_Legalización'!$D$4:$D$100,MATCH($E918,'I-Baremo_Legalización'!$C$4:$C$100,0),1)</f>
        <v>1257.25</v>
      </c>
      <c r="S918" s="113" cm="1">
        <f t="array" ref="S918">+INDEX('I-Baremo_Acuerdo_Marco'!$F$2:$F$221,MATCH($C918&amp;$E918&amp;$G918,'I-Baremo_Acuerdo_Marco'!$C$2:$C$221&amp;'I-Baremo_Acuerdo_Marco'!$D$2:$D$221&amp;'I-Baremo_Acuerdo_Marco'!$E$2:$E$221,0))</f>
        <v>8265.7850000000017</v>
      </c>
      <c r="T918" s="112">
        <f t="shared" si="167"/>
        <v>30219.035000000003</v>
      </c>
      <c r="U918" s="116">
        <f t="shared" si="163"/>
        <v>39088.749285714286</v>
      </c>
      <c r="V918" s="74" t="str">
        <f t="shared" si="164"/>
        <v>AéreoE201,6</v>
      </c>
      <c r="W918" s="148">
        <f>+IF(AND($C918='C-Aux_CA'!$C$7,$D918='C-Aux_CA'!$C$5,$I918&gt;='C-Aux_CA'!$C$14,$H918&gt;='C-Aux_CA'!$C$15),1,0)</f>
        <v>0</v>
      </c>
      <c r="X918" s="148">
        <f t="shared" si="165"/>
        <v>1</v>
      </c>
      <c r="Y918" s="151" cm="1">
        <f t="array" ref="Y918">IF(W918=0,0,SUMPRODUCT(--($T918&gt;='C-BaremoVectorial'!$T$4:$T$1101),--(1=$W$4:$W$1101)))</f>
        <v>0</v>
      </c>
      <c r="Z918" s="151">
        <f t="shared" si="166"/>
        <v>0</v>
      </c>
      <c r="AA918" s="151" cm="1">
        <f t="array" ref="AA918">IF($W918=0,0,SUMPRODUCT(--(1=$W$4:$W$1101),--($U918&gt;='C-BaremoVectorial'!$U$4:$U$1101)))</f>
        <v>0</v>
      </c>
      <c r="AB918" s="21"/>
      <c r="AC918" s="21"/>
      <c r="AD918" s="21"/>
    </row>
    <row r="919" spans="1:30" ht="14.5" x14ac:dyDescent="0.35">
      <c r="A919" s="73">
        <f t="shared" si="157"/>
        <v>39</v>
      </c>
      <c r="B919" s="79" t="s">
        <v>8274</v>
      </c>
      <c r="C919" s="79" t="s">
        <v>8244</v>
      </c>
      <c r="D919" s="79" t="s">
        <v>17</v>
      </c>
      <c r="E919" s="79" t="s">
        <v>27</v>
      </c>
      <c r="F919" s="183">
        <v>1</v>
      </c>
      <c r="G919" s="79" t="s">
        <v>8295</v>
      </c>
      <c r="H919" s="78">
        <v>8334</v>
      </c>
      <c r="I919" s="74" cm="1">
        <f t="array" ref="I919">+INDEX('I-Gasificación'!$G$5:$G$1100,MATCH($C919&amp;$D919&amp;$E919&amp;$G919,'I-Gasificación'!$C$5:$C$1100&amp;'I-Gasificación'!$D$5:$D$1100&amp;'I-Gasificación'!$E$5:$E$1100&amp;'I-Gasificación'!$F$5:$F$1100,0))</f>
        <v>238</v>
      </c>
      <c r="J919" s="112">
        <f>INDEX('I-Baremo_Depósitos_Lapesa'!$C:$C,MATCH($E919,'I-Baremo_Depósitos_Lapesa'!$B:$B,0),1)</f>
        <v>6078</v>
      </c>
      <c r="K919" s="78">
        <f t="shared" si="158"/>
        <v>8682.8571428571431</v>
      </c>
      <c r="L919" s="122">
        <f>INDEX('I-Baremo_VA_Lapesa'!$D$5:$K$66,MATCH($E919,'I-Baremo_VA_Lapesa'!$C$5:$C$66,0),MATCH($G919,'I-Baremo_VA_Lapesa'!$D$4:$K$4,0))</f>
        <v>15282</v>
      </c>
      <c r="M919" s="123">
        <f t="shared" si="159"/>
        <v>21831.428571428572</v>
      </c>
      <c r="N919" s="113" cm="1">
        <f t="array" ref="N919">IF(AND($H919&lt;=4800,$I919&lt;=560),0,SUMPRODUCT(--($I919&gt;'I-Baremo_Regulación_Lapesa'!$B$4:$B$8),--($I919&lt;='I-Baremo_Regulación_Lapesa'!$C$4:$C$8),'I-Baremo_Regulación_Lapesa'!$D$4:$D$8))</f>
        <v>357</v>
      </c>
      <c r="O919" s="78">
        <f t="shared" si="160"/>
        <v>510.00000000000006</v>
      </c>
      <c r="P919" s="112">
        <f t="shared" si="161"/>
        <v>21717</v>
      </c>
      <c r="Q919" s="74">
        <f t="shared" si="162"/>
        <v>31024.285714285717</v>
      </c>
      <c r="R919" s="113">
        <f>INDEX('I-Baremo_Legalización'!$D$4:$D$100,MATCH($E919,'I-Baremo_Legalización'!$C$4:$C$100,0),1)</f>
        <v>1257.25</v>
      </c>
      <c r="S919" s="113" cm="1">
        <f t="array" ref="S919">+INDEX('I-Baremo_Acuerdo_Marco'!$F$2:$F$221,MATCH($C919&amp;$E919&amp;$G919,'I-Baremo_Acuerdo_Marco'!$C$2:$C$221&amp;'I-Baremo_Acuerdo_Marco'!$D$2:$D$221&amp;'I-Baremo_Acuerdo_Marco'!$E$2:$E$221,0))</f>
        <v>9387.7850000000017</v>
      </c>
      <c r="T919" s="112">
        <f t="shared" si="167"/>
        <v>32362.035000000003</v>
      </c>
      <c r="U919" s="116">
        <f t="shared" si="163"/>
        <v>41669.320714285721</v>
      </c>
      <c r="V919" s="74" t="str">
        <f t="shared" si="164"/>
        <v>AéreoE238</v>
      </c>
      <c r="W919" s="148">
        <f>+IF(AND($C919='C-Aux_CA'!$C$7,$D919='C-Aux_CA'!$C$5,$I919&gt;='C-Aux_CA'!$C$14,$H919&gt;='C-Aux_CA'!$C$15),1,0)</f>
        <v>0</v>
      </c>
      <c r="X919" s="148">
        <f t="shared" si="165"/>
        <v>1</v>
      </c>
      <c r="Y919" s="151" cm="1">
        <f t="array" ref="Y919">IF(W919=0,0,SUMPRODUCT(--($T919&gt;='C-BaremoVectorial'!$T$4:$T$1101),--(1=$W$4:$W$1101)))</f>
        <v>0</v>
      </c>
      <c r="Z919" s="151">
        <f t="shared" si="166"/>
        <v>0</v>
      </c>
      <c r="AA919" s="151" cm="1">
        <f t="array" ref="AA919">IF($W919=0,0,SUMPRODUCT(--(1=$W$4:$W$1101),--($U919&gt;='C-BaremoVectorial'!$U$4:$U$1101)))</f>
        <v>0</v>
      </c>
      <c r="AB919" s="21"/>
      <c r="AC919" s="21"/>
      <c r="AD919" s="21"/>
    </row>
    <row r="920" spans="1:30" ht="14.5" x14ac:dyDescent="0.35">
      <c r="A920" s="73">
        <f t="shared" si="157"/>
        <v>40</v>
      </c>
      <c r="B920" s="79" t="s">
        <v>8274</v>
      </c>
      <c r="C920" s="79" t="s">
        <v>8244</v>
      </c>
      <c r="D920" s="79" t="s">
        <v>17</v>
      </c>
      <c r="E920" s="79" t="s">
        <v>28</v>
      </c>
      <c r="F920" s="183">
        <v>1</v>
      </c>
      <c r="G920" s="79" t="s">
        <v>8295</v>
      </c>
      <c r="H920" s="78">
        <v>10000</v>
      </c>
      <c r="I920" s="74" cm="1">
        <f t="array" ref="I920">+INDEX('I-Gasificación'!$G$5:$G$1100,MATCH($C920&amp;$D920&amp;$E920&amp;$G920,'I-Gasificación'!$C$5:$C$1100&amp;'I-Gasificación'!$D$5:$D$1100&amp;'I-Gasificación'!$E$5:$E$1100&amp;'I-Gasificación'!$F$5:$F$1100,0))</f>
        <v>238</v>
      </c>
      <c r="J920" s="112">
        <f>INDEX('I-Baremo_Depósitos_Lapesa'!$C:$C,MATCH($E920,'I-Baremo_Depósitos_Lapesa'!$B:$B,0),1)</f>
        <v>8595</v>
      </c>
      <c r="K920" s="78">
        <f t="shared" si="158"/>
        <v>12278.571428571429</v>
      </c>
      <c r="L920" s="122">
        <f>INDEX('I-Baremo_VA_Lapesa'!$D$5:$K$66,MATCH($E920,'I-Baremo_VA_Lapesa'!$C$5:$C$66,0),MATCH($G920,'I-Baremo_VA_Lapesa'!$D$4:$K$4,0))</f>
        <v>16054</v>
      </c>
      <c r="M920" s="123">
        <f t="shared" si="159"/>
        <v>22934.285714285717</v>
      </c>
      <c r="N920" s="113" cm="1">
        <f t="array" ref="N920">IF(AND($H920&lt;=4800,$I920&lt;=560),0,SUMPRODUCT(--($I920&gt;'I-Baremo_Regulación_Lapesa'!$B$4:$B$8),--($I920&lt;='I-Baremo_Regulación_Lapesa'!$C$4:$C$8),'I-Baremo_Regulación_Lapesa'!$D$4:$D$8))</f>
        <v>357</v>
      </c>
      <c r="O920" s="78">
        <f t="shared" si="160"/>
        <v>510.00000000000006</v>
      </c>
      <c r="P920" s="112">
        <f t="shared" si="161"/>
        <v>25006</v>
      </c>
      <c r="Q920" s="74">
        <f t="shared" si="162"/>
        <v>35722.857142857145</v>
      </c>
      <c r="R920" s="113">
        <f>INDEX('I-Baremo_Legalización'!$D$4:$D$100,MATCH($E920,'I-Baremo_Legalización'!$C$4:$C$100,0),1)</f>
        <v>1257.25</v>
      </c>
      <c r="S920" s="113" cm="1">
        <f t="array" ref="S920">+INDEX('I-Baremo_Acuerdo_Marco'!$F$2:$F$221,MATCH($C920&amp;$E920&amp;$G920,'I-Baremo_Acuerdo_Marco'!$C$2:$C$221&amp;'I-Baremo_Acuerdo_Marco'!$D$2:$D$221&amp;'I-Baremo_Acuerdo_Marco'!$E$2:$E$221,0))</f>
        <v>10015.885000000002</v>
      </c>
      <c r="T920" s="112">
        <f t="shared" si="167"/>
        <v>36279.135000000002</v>
      </c>
      <c r="U920" s="116">
        <f t="shared" si="163"/>
        <v>46995.992142857147</v>
      </c>
      <c r="V920" s="74" t="str">
        <f t="shared" si="164"/>
        <v>AéreoE238</v>
      </c>
      <c r="W920" s="148">
        <f>+IF(AND($C920='C-Aux_CA'!$C$7,$D920='C-Aux_CA'!$C$5,$I920&gt;='C-Aux_CA'!$C$14,$H920&gt;='C-Aux_CA'!$C$15),1,0)</f>
        <v>0</v>
      </c>
      <c r="X920" s="148">
        <f t="shared" si="165"/>
        <v>1</v>
      </c>
      <c r="Y920" s="151" cm="1">
        <f t="array" ref="Y920">IF(W920=0,0,SUMPRODUCT(--($T920&gt;='C-BaremoVectorial'!$T$4:$T$1101),--(1=$W$4:$W$1101)))</f>
        <v>0</v>
      </c>
      <c r="Z920" s="151">
        <f t="shared" si="166"/>
        <v>0</v>
      </c>
      <c r="AA920" s="151" cm="1">
        <f t="array" ref="AA920">IF($W920=0,0,SUMPRODUCT(--(1=$W$4:$W$1101),--($U920&gt;='C-BaremoVectorial'!$U$4:$U$1101)))</f>
        <v>0</v>
      </c>
      <c r="AB920" s="21"/>
      <c r="AC920" s="21"/>
      <c r="AD920" s="21"/>
    </row>
    <row r="921" spans="1:30" ht="14.5" x14ac:dyDescent="0.35">
      <c r="A921" s="73">
        <f t="shared" si="157"/>
        <v>41</v>
      </c>
      <c r="B921" s="79" t="s">
        <v>8274</v>
      </c>
      <c r="C921" s="79" t="s">
        <v>8244</v>
      </c>
      <c r="D921" s="79" t="s">
        <v>17</v>
      </c>
      <c r="E921" s="79" t="s">
        <v>29</v>
      </c>
      <c r="F921" s="183">
        <v>1</v>
      </c>
      <c r="G921" s="79" t="s">
        <v>8295</v>
      </c>
      <c r="H921" s="78">
        <v>13000</v>
      </c>
      <c r="I921" s="74" cm="1">
        <f t="array" ref="I921">+INDEX('I-Gasificación'!$G$5:$G$1100,MATCH($C921&amp;$D921&amp;$E921&amp;$G921,'I-Gasificación'!$C$5:$C$1100&amp;'I-Gasificación'!$D$5:$D$1100&amp;'I-Gasificación'!$E$5:$E$1100&amp;'I-Gasificación'!$F$5:$F$1100,0))</f>
        <v>280</v>
      </c>
      <c r="J921" s="112">
        <f>INDEX('I-Baremo_Depósitos_Lapesa'!$C:$C,MATCH($E921,'I-Baremo_Depósitos_Lapesa'!$B:$B,0),1)</f>
        <v>10510</v>
      </c>
      <c r="K921" s="78">
        <f t="shared" si="158"/>
        <v>15014.285714285716</v>
      </c>
      <c r="L921" s="122">
        <f>INDEX('I-Baremo_VA_Lapesa'!$D$5:$K$66,MATCH($E921,'I-Baremo_VA_Lapesa'!$C$5:$C$66,0),MATCH($G921,'I-Baremo_VA_Lapesa'!$D$4:$K$4,0))</f>
        <v>16054</v>
      </c>
      <c r="M921" s="123">
        <f t="shared" si="159"/>
        <v>22934.285714285717</v>
      </c>
      <c r="N921" s="113" cm="1">
        <f t="array" ref="N921">IF(AND($H921&lt;=4800,$I921&lt;=560),0,SUMPRODUCT(--($I921&gt;'I-Baremo_Regulación_Lapesa'!$B$4:$B$8),--($I921&lt;='I-Baremo_Regulación_Lapesa'!$C$4:$C$8),'I-Baremo_Regulación_Lapesa'!$D$4:$D$8))</f>
        <v>357</v>
      </c>
      <c r="O921" s="78">
        <f t="shared" si="160"/>
        <v>510.00000000000006</v>
      </c>
      <c r="P921" s="112">
        <f t="shared" si="161"/>
        <v>26921</v>
      </c>
      <c r="Q921" s="74">
        <f t="shared" si="162"/>
        <v>38458.571428571435</v>
      </c>
      <c r="R921" s="113">
        <f>INDEX('I-Baremo_Legalización'!$D$4:$D$100,MATCH($E921,'I-Baremo_Legalización'!$C$4:$C$100,0),1)</f>
        <v>1257.25</v>
      </c>
      <c r="S921" s="113" cm="1">
        <f t="array" ref="S921">+INDEX('I-Baremo_Acuerdo_Marco'!$F$2:$F$221,MATCH($C921&amp;$E921&amp;$G921,'I-Baremo_Acuerdo_Marco'!$C$2:$C$221&amp;'I-Baremo_Acuerdo_Marco'!$D$2:$D$221&amp;'I-Baremo_Acuerdo_Marco'!$E$2:$E$221,0))</f>
        <v>10612.085000000001</v>
      </c>
      <c r="T921" s="112">
        <f t="shared" si="167"/>
        <v>38790.334999999999</v>
      </c>
      <c r="U921" s="116">
        <f t="shared" si="163"/>
        <v>50327.906428571434</v>
      </c>
      <c r="V921" s="74" t="str">
        <f t="shared" si="164"/>
        <v>AéreoE280</v>
      </c>
      <c r="W921" s="148">
        <f>+IF(AND($C921='C-Aux_CA'!$C$7,$D921='C-Aux_CA'!$C$5,$I921&gt;='C-Aux_CA'!$C$14,$H921&gt;='C-Aux_CA'!$C$15),1,0)</f>
        <v>0</v>
      </c>
      <c r="X921" s="148">
        <f t="shared" si="165"/>
        <v>1</v>
      </c>
      <c r="Y921" s="151" cm="1">
        <f t="array" ref="Y921">IF(W921=0,0,SUMPRODUCT(--($T921&gt;='C-BaremoVectorial'!$T$4:$T$1101),--(1=$W$4:$W$1101)))</f>
        <v>0</v>
      </c>
      <c r="Z921" s="151">
        <f t="shared" si="166"/>
        <v>0</v>
      </c>
      <c r="AA921" s="151" cm="1">
        <f t="array" ref="AA921">IF($W921=0,0,SUMPRODUCT(--(1=$W$4:$W$1101),--($U921&gt;='C-BaremoVectorial'!$U$4:$U$1101)))</f>
        <v>0</v>
      </c>
      <c r="AB921" s="21"/>
      <c r="AC921" s="21"/>
      <c r="AD921" s="21"/>
    </row>
    <row r="922" spans="1:30" ht="14.5" x14ac:dyDescent="0.35">
      <c r="A922" s="73">
        <f t="shared" si="157"/>
        <v>42</v>
      </c>
      <c r="B922" s="79" t="s">
        <v>8274</v>
      </c>
      <c r="C922" s="79" t="s">
        <v>8244</v>
      </c>
      <c r="D922" s="79" t="s">
        <v>17</v>
      </c>
      <c r="E922" s="79" t="s">
        <v>30</v>
      </c>
      <c r="F922" s="183">
        <v>1</v>
      </c>
      <c r="G922" s="79" t="s">
        <v>8295</v>
      </c>
      <c r="H922" s="78">
        <v>16000</v>
      </c>
      <c r="I922" s="74" cm="1">
        <f t="array" ref="I922">+INDEX('I-Gasificación'!$G$5:$G$1100,MATCH($C922&amp;$D922&amp;$E922&amp;$G922,'I-Gasificación'!$C$5:$C$1100&amp;'I-Gasificación'!$D$5:$D$1100&amp;'I-Gasificación'!$E$5:$E$1100&amp;'I-Gasificación'!$F$5:$F$1100,0))</f>
        <v>336</v>
      </c>
      <c r="J922" s="112">
        <f>INDEX('I-Baremo_Depósitos_Lapesa'!$C:$C,MATCH($E922,'I-Baremo_Depósitos_Lapesa'!$B:$B,0),1)</f>
        <v>12792</v>
      </c>
      <c r="K922" s="78">
        <f t="shared" si="158"/>
        <v>18274.285714285714</v>
      </c>
      <c r="L922" s="122">
        <f>INDEX('I-Baremo_VA_Lapesa'!$D$5:$K$66,MATCH($E922,'I-Baremo_VA_Lapesa'!$C$5:$C$66,0),MATCH($G922,'I-Baremo_VA_Lapesa'!$D$4:$K$4,0))</f>
        <v>16054</v>
      </c>
      <c r="M922" s="123">
        <f t="shared" si="159"/>
        <v>22934.285714285717</v>
      </c>
      <c r="N922" s="113" cm="1">
        <f t="array" ref="N922">IF(AND($H922&lt;=4800,$I922&lt;=560),0,SUMPRODUCT(--($I922&gt;'I-Baremo_Regulación_Lapesa'!$B$4:$B$8),--($I922&lt;='I-Baremo_Regulación_Lapesa'!$C$4:$C$8),'I-Baremo_Regulación_Lapesa'!$D$4:$D$8))</f>
        <v>357</v>
      </c>
      <c r="O922" s="78">
        <f t="shared" si="160"/>
        <v>510.00000000000006</v>
      </c>
      <c r="P922" s="112">
        <f t="shared" si="161"/>
        <v>29203</v>
      </c>
      <c r="Q922" s="74">
        <f t="shared" si="162"/>
        <v>41718.571428571435</v>
      </c>
      <c r="R922" s="113">
        <f>INDEX('I-Baremo_Legalización'!$D$4:$D$100,MATCH($E922,'I-Baremo_Legalización'!$C$4:$C$100,0),1)</f>
        <v>2038.3500000000001</v>
      </c>
      <c r="S922" s="113" cm="1">
        <f t="array" ref="S922">+INDEX('I-Baremo_Acuerdo_Marco'!$F$2:$F$221,MATCH($C922&amp;$E922&amp;$G922,'I-Baremo_Acuerdo_Marco'!$C$2:$C$221&amp;'I-Baremo_Acuerdo_Marco'!$D$2:$D$221&amp;'I-Baremo_Acuerdo_Marco'!$E$2:$E$221,0))</f>
        <v>11720.511</v>
      </c>
      <c r="T922" s="112">
        <f t="shared" si="167"/>
        <v>42961.860999999997</v>
      </c>
      <c r="U922" s="116">
        <f t="shared" si="163"/>
        <v>55477.432428571432</v>
      </c>
      <c r="V922" s="74" t="str">
        <f t="shared" si="164"/>
        <v>AéreoE336</v>
      </c>
      <c r="W922" s="148">
        <f>+IF(AND($C922='C-Aux_CA'!$C$7,$D922='C-Aux_CA'!$C$5,$I922&gt;='C-Aux_CA'!$C$14,$H922&gt;='C-Aux_CA'!$C$15),1,0)</f>
        <v>0</v>
      </c>
      <c r="X922" s="148">
        <f t="shared" si="165"/>
        <v>1</v>
      </c>
      <c r="Y922" s="151" cm="1">
        <f t="array" ref="Y922">IF(W922=0,0,SUMPRODUCT(--($T922&gt;='C-BaremoVectorial'!$T$4:$T$1101),--(1=$W$4:$W$1101)))</f>
        <v>0</v>
      </c>
      <c r="Z922" s="151">
        <f t="shared" si="166"/>
        <v>0</v>
      </c>
      <c r="AA922" s="151" cm="1">
        <f t="array" ref="AA922">IF($W922=0,0,SUMPRODUCT(--(1=$W$4:$W$1101),--($U922&gt;='C-BaremoVectorial'!$U$4:$U$1101)))</f>
        <v>0</v>
      </c>
      <c r="AB922" s="21"/>
      <c r="AC922" s="21"/>
      <c r="AD922" s="21"/>
    </row>
    <row r="923" spans="1:30" ht="14.5" x14ac:dyDescent="0.35">
      <c r="A923" s="73">
        <f t="shared" si="157"/>
        <v>43</v>
      </c>
      <c r="B923" s="79" t="s">
        <v>8274</v>
      </c>
      <c r="C923" s="79" t="s">
        <v>8244</v>
      </c>
      <c r="D923" s="79" t="s">
        <v>17</v>
      </c>
      <c r="E923" s="79" t="s">
        <v>31</v>
      </c>
      <c r="F923" s="183">
        <v>1</v>
      </c>
      <c r="G923" s="79" t="s">
        <v>8295</v>
      </c>
      <c r="H923" s="78">
        <v>19000</v>
      </c>
      <c r="I923" s="74" cm="1">
        <f t="array" ref="I923">+INDEX('I-Gasificación'!$G$5:$G$1100,MATCH($C923&amp;$D923&amp;$E923&amp;$G923,'I-Gasificación'!$C$5:$C$1100&amp;'I-Gasificación'!$D$5:$D$1100&amp;'I-Gasificación'!$E$5:$E$1100&amp;'I-Gasificación'!$F$5:$F$1100,0))</f>
        <v>378</v>
      </c>
      <c r="J923" s="112">
        <f>INDEX('I-Baremo_Depósitos_Lapesa'!$C:$C,MATCH($E923,'I-Baremo_Depósitos_Lapesa'!$B:$B,0),1)</f>
        <v>13916</v>
      </c>
      <c r="K923" s="78">
        <f t="shared" si="158"/>
        <v>19880</v>
      </c>
      <c r="L923" s="122">
        <f>INDEX('I-Baremo_VA_Lapesa'!$D$5:$K$66,MATCH($E923,'I-Baremo_VA_Lapesa'!$C$5:$C$66,0),MATCH($G923,'I-Baremo_VA_Lapesa'!$D$4:$K$4,0))</f>
        <v>16054</v>
      </c>
      <c r="M923" s="123">
        <f t="shared" si="159"/>
        <v>22934.285714285717</v>
      </c>
      <c r="N923" s="113" cm="1">
        <f t="array" ref="N923">IF(AND($H923&lt;=4800,$I923&lt;=560),0,SUMPRODUCT(--($I923&gt;'I-Baremo_Regulación_Lapesa'!$B$4:$B$8),--($I923&lt;='I-Baremo_Regulación_Lapesa'!$C$4:$C$8),'I-Baremo_Regulación_Lapesa'!$D$4:$D$8))</f>
        <v>357</v>
      </c>
      <c r="O923" s="78">
        <f t="shared" si="160"/>
        <v>510.00000000000006</v>
      </c>
      <c r="P923" s="112">
        <f t="shared" si="161"/>
        <v>30327</v>
      </c>
      <c r="Q923" s="74">
        <f t="shared" si="162"/>
        <v>43324.285714285717</v>
      </c>
      <c r="R923" s="113">
        <f>INDEX('I-Baremo_Legalización'!$D$4:$D$100,MATCH($E923,'I-Baremo_Legalización'!$C$4:$C$100,0),1)</f>
        <v>2038.3500000000001</v>
      </c>
      <c r="S923" s="113" cm="1">
        <f t="array" ref="S923">+INDEX('I-Baremo_Acuerdo_Marco'!$F$2:$F$221,MATCH($C923&amp;$E923&amp;$G923,'I-Baremo_Acuerdo_Marco'!$C$2:$C$221&amp;'I-Baremo_Acuerdo_Marco'!$D$2:$D$221&amp;'I-Baremo_Acuerdo_Marco'!$E$2:$E$221,0))</f>
        <v>13181.311000000002</v>
      </c>
      <c r="T923" s="112">
        <f t="shared" si="167"/>
        <v>45546.661</v>
      </c>
      <c r="U923" s="116">
        <f t="shared" si="163"/>
        <v>58543.946714285717</v>
      </c>
      <c r="V923" s="74" t="str">
        <f t="shared" si="164"/>
        <v>AéreoE378</v>
      </c>
      <c r="W923" s="148">
        <f>+IF(AND($C923='C-Aux_CA'!$C$7,$D923='C-Aux_CA'!$C$5,$I923&gt;='C-Aux_CA'!$C$14,$H923&gt;='C-Aux_CA'!$C$15),1,0)</f>
        <v>0</v>
      </c>
      <c r="X923" s="148">
        <f t="shared" si="165"/>
        <v>1</v>
      </c>
      <c r="Y923" s="151" cm="1">
        <f t="array" ref="Y923">IF(W923=0,0,SUMPRODUCT(--($T923&gt;='C-BaremoVectorial'!$T$4:$T$1101),--(1=$W$4:$W$1101)))</f>
        <v>0</v>
      </c>
      <c r="Z923" s="151">
        <f t="shared" si="166"/>
        <v>0</v>
      </c>
      <c r="AA923" s="151" cm="1">
        <f t="array" ref="AA923">IF($W923=0,0,SUMPRODUCT(--(1=$W$4:$W$1101),--($U923&gt;='C-BaremoVectorial'!$U$4:$U$1101)))</f>
        <v>0</v>
      </c>
      <c r="AB923" s="21"/>
      <c r="AC923" s="21"/>
      <c r="AD923" s="21"/>
    </row>
    <row r="924" spans="1:30" ht="14.5" x14ac:dyDescent="0.35">
      <c r="A924" s="73">
        <f t="shared" si="157"/>
        <v>44</v>
      </c>
      <c r="B924" s="79" t="s">
        <v>8274</v>
      </c>
      <c r="C924" s="79" t="s">
        <v>8244</v>
      </c>
      <c r="D924" s="79" t="s">
        <v>17</v>
      </c>
      <c r="E924" s="79" t="s">
        <v>32</v>
      </c>
      <c r="F924" s="183">
        <v>1</v>
      </c>
      <c r="G924" s="79" t="s">
        <v>8295</v>
      </c>
      <c r="H924" s="78">
        <v>22000</v>
      </c>
      <c r="I924" s="74" cm="1">
        <f t="array" ref="I924">+INDEX('I-Gasificación'!$G$5:$G$1100,MATCH($C924&amp;$D924&amp;$E924&amp;$G924,'I-Gasificación'!$C$5:$C$1100&amp;'I-Gasificación'!$D$5:$D$1100&amp;'I-Gasificación'!$E$5:$E$1100&amp;'I-Gasificación'!$F$5:$F$1100,0))</f>
        <v>434</v>
      </c>
      <c r="J924" s="112">
        <f>INDEX('I-Baremo_Depósitos_Lapesa'!$C:$C,MATCH($E924,'I-Baremo_Depósitos_Lapesa'!$B:$B,0),1)</f>
        <v>17932</v>
      </c>
      <c r="K924" s="78">
        <f t="shared" si="158"/>
        <v>25617.142857142859</v>
      </c>
      <c r="L924" s="122">
        <f>INDEX('I-Baremo_VA_Lapesa'!$D$5:$K$66,MATCH($E924,'I-Baremo_VA_Lapesa'!$C$5:$C$66,0),MATCH($G924,'I-Baremo_VA_Lapesa'!$D$4:$K$4,0))</f>
        <v>12787</v>
      </c>
      <c r="M924" s="123">
        <f t="shared" si="159"/>
        <v>18267.142857142859</v>
      </c>
      <c r="N924" s="113" cm="1">
        <f t="array" ref="N924">IF(AND($H924&lt;=4800,$I924&lt;=560),0,SUMPRODUCT(--($I924&gt;'I-Baremo_Regulación_Lapesa'!$B$4:$B$8),--($I924&lt;='I-Baremo_Regulación_Lapesa'!$C$4:$C$8),'I-Baremo_Regulación_Lapesa'!$D$4:$D$8))</f>
        <v>357</v>
      </c>
      <c r="O924" s="78">
        <f t="shared" si="160"/>
        <v>510.00000000000006</v>
      </c>
      <c r="P924" s="112">
        <f t="shared" si="161"/>
        <v>31076</v>
      </c>
      <c r="Q924" s="74">
        <f t="shared" si="162"/>
        <v>44394.285714285717</v>
      </c>
      <c r="R924" s="113">
        <f>INDEX('I-Baremo_Legalización'!$D$4:$D$100,MATCH($E924,'I-Baremo_Legalización'!$C$4:$C$100,0),1)</f>
        <v>2038.3500000000001</v>
      </c>
      <c r="S924" s="113" cm="1">
        <f t="array" ref="S924">+INDEX('I-Baremo_Acuerdo_Marco'!$F$2:$F$221,MATCH($C924&amp;$E924&amp;$G924,'I-Baremo_Acuerdo_Marco'!$C$2:$C$221&amp;'I-Baremo_Acuerdo_Marco'!$D$2:$D$221&amp;'I-Baremo_Acuerdo_Marco'!$E$2:$E$221,0))</f>
        <v>13953.511000000002</v>
      </c>
      <c r="T924" s="112">
        <f t="shared" si="167"/>
        <v>47067.861000000004</v>
      </c>
      <c r="U924" s="116">
        <f t="shared" si="163"/>
        <v>60386.146714285715</v>
      </c>
      <c r="V924" s="74" t="str">
        <f t="shared" si="164"/>
        <v>AéreoE434</v>
      </c>
      <c r="W924" s="148">
        <f>+IF(AND($C924='C-Aux_CA'!$C$7,$D924='C-Aux_CA'!$C$5,$I924&gt;='C-Aux_CA'!$C$14,$H924&gt;='C-Aux_CA'!$C$15),1,0)</f>
        <v>0</v>
      </c>
      <c r="X924" s="148">
        <f t="shared" si="165"/>
        <v>1</v>
      </c>
      <c r="Y924" s="151" cm="1">
        <f t="array" ref="Y924">IF(W924=0,0,SUMPRODUCT(--($T924&gt;='C-BaremoVectorial'!$T$4:$T$1101),--(1=$W$4:$W$1101)))</f>
        <v>0</v>
      </c>
      <c r="Z924" s="151">
        <f t="shared" si="166"/>
        <v>0</v>
      </c>
      <c r="AA924" s="151" cm="1">
        <f t="array" ref="AA924">IF($W924=0,0,SUMPRODUCT(--(1=$W$4:$W$1101),--($U924&gt;='C-BaremoVectorial'!$U$4:$U$1101)))</f>
        <v>0</v>
      </c>
      <c r="AB924" s="21"/>
      <c r="AC924" s="21"/>
      <c r="AD924" s="21"/>
    </row>
    <row r="925" spans="1:30" ht="14.5" x14ac:dyDescent="0.35">
      <c r="A925" s="73">
        <f t="shared" si="157"/>
        <v>45</v>
      </c>
      <c r="B925" s="79" t="s">
        <v>8274</v>
      </c>
      <c r="C925" s="79" t="s">
        <v>8244</v>
      </c>
      <c r="D925" s="79" t="s">
        <v>17</v>
      </c>
      <c r="E925" s="79" t="s">
        <v>33</v>
      </c>
      <c r="F925" s="183">
        <v>1</v>
      </c>
      <c r="G925" s="79" t="s">
        <v>8295</v>
      </c>
      <c r="H925" s="78">
        <v>24000</v>
      </c>
      <c r="I925" s="74" cm="1">
        <f t="array" ref="I925">+INDEX('I-Gasificación'!$G$5:$G$1100,MATCH($C925&amp;$D925&amp;$E925&amp;$G925,'I-Gasificación'!$C$5:$C$1100&amp;'I-Gasificación'!$D$5:$D$1100&amp;'I-Gasificación'!$E$5:$E$1100&amp;'I-Gasificación'!$F$5:$F$1100,0))</f>
        <v>420</v>
      </c>
      <c r="J925" s="112">
        <f>INDEX('I-Baremo_Depósitos_Lapesa'!$C:$C,MATCH($E925,'I-Baremo_Depósitos_Lapesa'!$B:$B,0),1)</f>
        <v>20449</v>
      </c>
      <c r="K925" s="78">
        <f t="shared" si="158"/>
        <v>29212.857142857145</v>
      </c>
      <c r="L925" s="122">
        <f>INDEX('I-Baremo_VA_Lapesa'!$D$5:$K$66,MATCH($E925,'I-Baremo_VA_Lapesa'!$C$5:$C$66,0),MATCH($G925,'I-Baremo_VA_Lapesa'!$D$4:$K$4,0))</f>
        <v>16411</v>
      </c>
      <c r="M925" s="123">
        <f t="shared" si="159"/>
        <v>23444.285714285717</v>
      </c>
      <c r="N925" s="113" cm="1">
        <f t="array" ref="N925">IF(AND($H925&lt;=4800,$I925&lt;=560),0,SUMPRODUCT(--($I925&gt;'I-Baremo_Regulación_Lapesa'!$B$4:$B$8),--($I925&lt;='I-Baremo_Regulación_Lapesa'!$C$4:$C$8),'I-Baremo_Regulación_Lapesa'!$D$4:$D$8))</f>
        <v>357</v>
      </c>
      <c r="O925" s="78">
        <f t="shared" si="160"/>
        <v>510.00000000000006</v>
      </c>
      <c r="P925" s="112">
        <f t="shared" si="161"/>
        <v>37217</v>
      </c>
      <c r="Q925" s="74">
        <f t="shared" si="162"/>
        <v>53167.142857142862</v>
      </c>
      <c r="R925" s="113">
        <f>INDEX('I-Baremo_Legalización'!$D$4:$D$100,MATCH($E925,'I-Baremo_Legalización'!$C$4:$C$100,0),1)</f>
        <v>2038.3500000000001</v>
      </c>
      <c r="S925" s="113" cm="1">
        <f t="array" ref="S925">+INDEX('I-Baremo_Acuerdo_Marco'!$F$2:$F$221,MATCH($C925&amp;$E925&amp;$G925,'I-Baremo_Acuerdo_Marco'!$C$2:$C$221&amp;'I-Baremo_Acuerdo_Marco'!$D$2:$D$221&amp;'I-Baremo_Acuerdo_Marco'!$E$2:$E$221,0))</f>
        <v>14140.511000000002</v>
      </c>
      <c r="T925" s="112">
        <f t="shared" si="167"/>
        <v>53395.861000000004</v>
      </c>
      <c r="U925" s="116">
        <f t="shared" si="163"/>
        <v>69346.003857142859</v>
      </c>
      <c r="V925" s="74" t="str">
        <f t="shared" si="164"/>
        <v>AéreoE420</v>
      </c>
      <c r="W925" s="148">
        <f>+IF(AND($C925='C-Aux_CA'!$C$7,$D925='C-Aux_CA'!$C$5,$I925&gt;='C-Aux_CA'!$C$14,$H925&gt;='C-Aux_CA'!$C$15),1,0)</f>
        <v>0</v>
      </c>
      <c r="X925" s="148">
        <f t="shared" si="165"/>
        <v>1</v>
      </c>
      <c r="Y925" s="151" cm="1">
        <f t="array" ref="Y925">IF(W925=0,0,SUMPRODUCT(--($T925&gt;='C-BaremoVectorial'!$T$4:$T$1101),--(1=$W$4:$W$1101)))</f>
        <v>0</v>
      </c>
      <c r="Z925" s="151">
        <f t="shared" si="166"/>
        <v>0</v>
      </c>
      <c r="AA925" s="151" cm="1">
        <f t="array" ref="AA925">IF($W925=0,0,SUMPRODUCT(--(1=$W$4:$W$1101),--($U925&gt;='C-BaremoVectorial'!$U$4:$U$1101)))</f>
        <v>0</v>
      </c>
      <c r="AB925" s="21"/>
      <c r="AC925" s="21"/>
      <c r="AD925" s="21"/>
    </row>
    <row r="926" spans="1:30" ht="14.5" x14ac:dyDescent="0.35">
      <c r="A926" s="73">
        <f t="shared" si="157"/>
        <v>46</v>
      </c>
      <c r="B926" s="79" t="s">
        <v>8274</v>
      </c>
      <c r="C926" s="79" t="s">
        <v>8244</v>
      </c>
      <c r="D926" s="79" t="s">
        <v>17</v>
      </c>
      <c r="E926" s="79" t="s">
        <v>34</v>
      </c>
      <c r="F926" s="183">
        <v>1</v>
      </c>
      <c r="G926" s="79" t="s">
        <v>8295</v>
      </c>
      <c r="H926" s="78">
        <v>29000</v>
      </c>
      <c r="I926" s="74" cm="1">
        <f t="array" ref="I926">+INDEX('I-Gasificación'!$G$5:$G$1100,MATCH($C926&amp;$D926&amp;$E926&amp;$G926,'I-Gasificación'!$C$5:$C$1100&amp;'I-Gasificación'!$D$5:$D$1100&amp;'I-Gasificación'!$E$5:$E$1100&amp;'I-Gasificación'!$F$5:$F$1100,0))</f>
        <v>490</v>
      </c>
      <c r="J926" s="112">
        <f>INDEX('I-Baremo_Depósitos_Lapesa'!$C:$C,MATCH($E926,'I-Baremo_Depósitos_Lapesa'!$B:$B,0),1)</f>
        <v>22724</v>
      </c>
      <c r="K926" s="78">
        <f t="shared" si="158"/>
        <v>32462.857142857145</v>
      </c>
      <c r="L926" s="122">
        <f>INDEX('I-Baremo_VA_Lapesa'!$D$5:$K$66,MATCH($E926,'I-Baremo_VA_Lapesa'!$C$5:$C$66,0),MATCH($G926,'I-Baremo_VA_Lapesa'!$D$4:$K$4,0))</f>
        <v>16411</v>
      </c>
      <c r="M926" s="123">
        <f t="shared" si="159"/>
        <v>23444.285714285717</v>
      </c>
      <c r="N926" s="113" cm="1">
        <f t="array" ref="N926">IF(AND($H926&lt;=4800,$I926&lt;=560),0,SUMPRODUCT(--($I926&gt;'I-Baremo_Regulación_Lapesa'!$B$4:$B$8),--($I926&lt;='I-Baremo_Regulación_Lapesa'!$C$4:$C$8),'I-Baremo_Regulación_Lapesa'!$D$4:$D$8))</f>
        <v>357</v>
      </c>
      <c r="O926" s="78">
        <f t="shared" si="160"/>
        <v>510.00000000000006</v>
      </c>
      <c r="P926" s="112">
        <f t="shared" si="161"/>
        <v>39492</v>
      </c>
      <c r="Q926" s="74">
        <f t="shared" si="162"/>
        <v>56417.142857142862</v>
      </c>
      <c r="R926" s="113">
        <f>INDEX('I-Baremo_Legalización'!$D$4:$D$100,MATCH($E926,'I-Baremo_Legalización'!$C$4:$C$100,0),1)</f>
        <v>2038.3500000000001</v>
      </c>
      <c r="S926" s="113" cm="1">
        <f t="array" ref="S926">+INDEX('I-Baremo_Acuerdo_Marco'!$F$2:$F$221,MATCH($C926&amp;$E926&amp;$G926,'I-Baremo_Acuerdo_Marco'!$C$2:$C$221&amp;'I-Baremo_Acuerdo_Marco'!$D$2:$D$221&amp;'I-Baremo_Acuerdo_Marco'!$E$2:$E$221,0))</f>
        <v>14825.811000000002</v>
      </c>
      <c r="T926" s="112">
        <f t="shared" si="167"/>
        <v>56356.161</v>
      </c>
      <c r="U926" s="116">
        <f t="shared" si="163"/>
        <v>73281.303857142862</v>
      </c>
      <c r="V926" s="74" t="str">
        <f t="shared" si="164"/>
        <v>AéreoE490</v>
      </c>
      <c r="W926" s="148">
        <f>+IF(AND($C926='C-Aux_CA'!$C$7,$D926='C-Aux_CA'!$C$5,$I926&gt;='C-Aux_CA'!$C$14,$H926&gt;='C-Aux_CA'!$C$15),1,0)</f>
        <v>0</v>
      </c>
      <c r="X926" s="148">
        <f t="shared" si="165"/>
        <v>1</v>
      </c>
      <c r="Y926" s="151" cm="1">
        <f t="array" ref="Y926">IF(W926=0,0,SUMPRODUCT(--($T926&gt;='C-BaremoVectorial'!$T$4:$T$1101),--(1=$W$4:$W$1101)))</f>
        <v>0</v>
      </c>
      <c r="Z926" s="151">
        <f t="shared" si="166"/>
        <v>0</v>
      </c>
      <c r="AA926" s="151" cm="1">
        <f t="array" ref="AA926">IF($W926=0,0,SUMPRODUCT(--(1=$W$4:$W$1101),--($U926&gt;='C-BaremoVectorial'!$U$4:$U$1101)))</f>
        <v>0</v>
      </c>
      <c r="AB926" s="21"/>
      <c r="AC926" s="21"/>
      <c r="AD926" s="21"/>
    </row>
    <row r="927" spans="1:30" ht="14.5" x14ac:dyDescent="0.35">
      <c r="A927" s="73">
        <f t="shared" si="157"/>
        <v>47</v>
      </c>
      <c r="B927" s="79" t="s">
        <v>8274</v>
      </c>
      <c r="C927" s="79" t="s">
        <v>8244</v>
      </c>
      <c r="D927" s="79" t="s">
        <v>17</v>
      </c>
      <c r="E927" s="79" t="s">
        <v>35</v>
      </c>
      <c r="F927" s="183">
        <v>1</v>
      </c>
      <c r="G927" s="79" t="s">
        <v>8295</v>
      </c>
      <c r="H927" s="78">
        <v>34000</v>
      </c>
      <c r="I927" s="74" cm="1">
        <f t="array" ref="I927">+INDEX('I-Gasificación'!$G$5:$G$1100,MATCH($C927&amp;$D927&amp;$E927&amp;$G927,'I-Gasificación'!$C$5:$C$1100&amp;'I-Gasificación'!$D$5:$D$1100&amp;'I-Gasificación'!$E$5:$E$1100&amp;'I-Gasificación'!$F$5:$F$1100,0))</f>
        <v>546</v>
      </c>
      <c r="J927" s="112">
        <f>INDEX('I-Baremo_Depósitos_Lapesa'!$C:$C,MATCH($E927,'I-Baremo_Depósitos_Lapesa'!$B:$B,0),1)</f>
        <v>25239</v>
      </c>
      <c r="K927" s="78">
        <f t="shared" si="158"/>
        <v>36055.71428571429</v>
      </c>
      <c r="L927" s="122">
        <f>INDEX('I-Baremo_VA_Lapesa'!$D$5:$K$66,MATCH($E927,'I-Baremo_VA_Lapesa'!$C$5:$C$66,0),MATCH($G927,'I-Baremo_VA_Lapesa'!$D$4:$K$4,0))</f>
        <v>12787</v>
      </c>
      <c r="M927" s="123">
        <f t="shared" si="159"/>
        <v>18267.142857142859</v>
      </c>
      <c r="N927" s="113" cm="1">
        <f t="array" ref="N927">IF(AND($H927&lt;=4800,$I927&lt;=560),0,SUMPRODUCT(--($I927&gt;'I-Baremo_Regulación_Lapesa'!$B$4:$B$8),--($I927&lt;='I-Baremo_Regulación_Lapesa'!$C$4:$C$8),'I-Baremo_Regulación_Lapesa'!$D$4:$D$8))</f>
        <v>357</v>
      </c>
      <c r="O927" s="78">
        <f t="shared" si="160"/>
        <v>510.00000000000006</v>
      </c>
      <c r="P927" s="112">
        <f t="shared" si="161"/>
        <v>38383</v>
      </c>
      <c r="Q927" s="74">
        <f t="shared" si="162"/>
        <v>54832.857142857145</v>
      </c>
      <c r="R927" s="113">
        <f>INDEX('I-Baremo_Legalización'!$D$4:$D$100,MATCH($E927,'I-Baremo_Legalización'!$C$4:$C$100,0),1)</f>
        <v>2038.3500000000001</v>
      </c>
      <c r="S927" s="113" cm="1">
        <f t="array" ref="S927">+INDEX('I-Baremo_Acuerdo_Marco'!$F$2:$F$221,MATCH($C927&amp;$E927&amp;$G927,'I-Baremo_Acuerdo_Marco'!$C$2:$C$221&amp;'I-Baremo_Acuerdo_Marco'!$D$2:$D$221&amp;'I-Baremo_Acuerdo_Marco'!$E$2:$E$221,0))</f>
        <v>18731.911</v>
      </c>
      <c r="T927" s="112">
        <f t="shared" si="167"/>
        <v>59153.260999999999</v>
      </c>
      <c r="U927" s="116">
        <f t="shared" si="163"/>
        <v>75603.118142857144</v>
      </c>
      <c r="V927" s="74" t="str">
        <f t="shared" si="164"/>
        <v>AéreoE546</v>
      </c>
      <c r="W927" s="148">
        <f>+IF(AND($C927='C-Aux_CA'!$C$7,$D927='C-Aux_CA'!$C$5,$I927&gt;='C-Aux_CA'!$C$14,$H927&gt;='C-Aux_CA'!$C$15),1,0)</f>
        <v>0</v>
      </c>
      <c r="X927" s="148">
        <f t="shared" si="165"/>
        <v>1</v>
      </c>
      <c r="Y927" s="151" cm="1">
        <f t="array" ref="Y927">IF(W927=0,0,SUMPRODUCT(--($T927&gt;='C-BaremoVectorial'!$T$4:$T$1101),--(1=$W$4:$W$1101)))</f>
        <v>0</v>
      </c>
      <c r="Z927" s="151">
        <f t="shared" si="166"/>
        <v>0</v>
      </c>
      <c r="AA927" s="151" cm="1">
        <f t="array" ref="AA927">IF($W927=0,0,SUMPRODUCT(--(1=$W$4:$W$1101),--($U927&gt;='C-BaremoVectorial'!$U$4:$U$1101)))</f>
        <v>0</v>
      </c>
      <c r="AB927" s="21"/>
      <c r="AC927" s="21"/>
      <c r="AD927" s="21"/>
    </row>
    <row r="928" spans="1:30" ht="14.5" x14ac:dyDescent="0.35">
      <c r="A928" s="73">
        <f t="shared" si="157"/>
        <v>48</v>
      </c>
      <c r="B928" s="79" t="s">
        <v>8274</v>
      </c>
      <c r="C928" s="79" t="s">
        <v>8244</v>
      </c>
      <c r="D928" s="79" t="s">
        <v>17</v>
      </c>
      <c r="E928" s="79" t="s">
        <v>36</v>
      </c>
      <c r="F928" s="183">
        <v>1</v>
      </c>
      <c r="G928" s="79" t="s">
        <v>8295</v>
      </c>
      <c r="H928" s="78">
        <v>33000</v>
      </c>
      <c r="I928" s="74" cm="1">
        <f t="array" ref="I928">+INDEX('I-Gasificación'!$G$5:$G$1100,MATCH($C928&amp;$D928&amp;$E928&amp;$G928,'I-Gasificación'!$C$5:$C$1100&amp;'I-Gasificación'!$D$5:$D$1100&amp;'I-Gasificación'!$E$5:$E$1100&amp;'I-Gasificación'!$F$5:$F$1100,0))</f>
        <v>462</v>
      </c>
      <c r="J928" s="112">
        <f>INDEX('I-Baremo_Depósitos_Lapesa'!$C:$C,MATCH($E928,'I-Baremo_Depósitos_Lapesa'!$B:$B,0),1)</f>
        <v>33708</v>
      </c>
      <c r="K928" s="78">
        <f t="shared" si="158"/>
        <v>48154.285714285717</v>
      </c>
      <c r="L928" s="122">
        <f>INDEX('I-Baremo_VA_Lapesa'!$D$5:$K$66,MATCH($E928,'I-Baremo_VA_Lapesa'!$C$5:$C$66,0),MATCH($G928,'I-Baremo_VA_Lapesa'!$D$4:$K$4,0))</f>
        <v>12787</v>
      </c>
      <c r="M928" s="123">
        <f t="shared" si="159"/>
        <v>18267.142857142859</v>
      </c>
      <c r="N928" s="113" cm="1">
        <f t="array" ref="N928">IF(AND($H928&lt;=4800,$I928&lt;=560),0,SUMPRODUCT(--($I928&gt;'I-Baremo_Regulación_Lapesa'!$B$4:$B$8),--($I928&lt;='I-Baremo_Regulación_Lapesa'!$C$4:$C$8),'I-Baremo_Regulación_Lapesa'!$D$4:$D$8))</f>
        <v>357</v>
      </c>
      <c r="O928" s="78">
        <f t="shared" si="160"/>
        <v>510.00000000000006</v>
      </c>
      <c r="P928" s="112">
        <f t="shared" si="161"/>
        <v>46852</v>
      </c>
      <c r="Q928" s="74">
        <f t="shared" si="162"/>
        <v>66931.42857142858</v>
      </c>
      <c r="R928" s="113">
        <f>INDEX('I-Baremo_Legalización'!$D$4:$D$100,MATCH($E928,'I-Baremo_Legalización'!$C$4:$C$100,0),1)</f>
        <v>2038.3500000000001</v>
      </c>
      <c r="S928" s="113" cm="1">
        <f t="array" ref="S928">+INDEX('I-Baremo_Acuerdo_Marco'!$F$2:$F$221,MATCH($C928&amp;$E928&amp;$G928,'I-Baremo_Acuerdo_Marco'!$C$2:$C$221&amp;'I-Baremo_Acuerdo_Marco'!$D$2:$D$221&amp;'I-Baremo_Acuerdo_Marco'!$E$2:$E$221,0))</f>
        <v>20528.210999999999</v>
      </c>
      <c r="T928" s="112">
        <f t="shared" si="167"/>
        <v>69418.561000000002</v>
      </c>
      <c r="U928" s="116">
        <f t="shared" si="163"/>
        <v>89497.989571428581</v>
      </c>
      <c r="V928" s="74" t="str">
        <f t="shared" si="164"/>
        <v>AéreoE462</v>
      </c>
      <c r="W928" s="148">
        <f>+IF(AND($C928='C-Aux_CA'!$C$7,$D928='C-Aux_CA'!$C$5,$I928&gt;='C-Aux_CA'!$C$14,$H928&gt;='C-Aux_CA'!$C$15),1,0)</f>
        <v>0</v>
      </c>
      <c r="X928" s="148">
        <f t="shared" si="165"/>
        <v>1</v>
      </c>
      <c r="Y928" s="151" cm="1">
        <f t="array" ref="Y928">IF(W928=0,0,SUMPRODUCT(--($T928&gt;='C-BaremoVectorial'!$T$4:$T$1101),--(1=$W$4:$W$1101)))</f>
        <v>0</v>
      </c>
      <c r="Z928" s="151">
        <f t="shared" si="166"/>
        <v>0</v>
      </c>
      <c r="AA928" s="151" cm="1">
        <f t="array" ref="AA928">IF($W928=0,0,SUMPRODUCT(--(1=$W$4:$W$1101),--($U928&gt;='C-BaremoVectorial'!$U$4:$U$1101)))</f>
        <v>0</v>
      </c>
      <c r="AB928" s="21"/>
      <c r="AC928" s="21"/>
      <c r="AD928" s="21"/>
    </row>
    <row r="929" spans="1:30" ht="14.5" x14ac:dyDescent="0.35">
      <c r="A929" s="73">
        <f t="shared" si="157"/>
        <v>49</v>
      </c>
      <c r="B929" s="79" t="s">
        <v>8274</v>
      </c>
      <c r="C929" s="79" t="s">
        <v>8244</v>
      </c>
      <c r="D929" s="79" t="s">
        <v>17</v>
      </c>
      <c r="E929" s="79" t="s">
        <v>37</v>
      </c>
      <c r="F929" s="183">
        <v>1</v>
      </c>
      <c r="G929" s="79" t="s">
        <v>8295</v>
      </c>
      <c r="H929" s="78">
        <v>50000</v>
      </c>
      <c r="I929" s="74" cm="1">
        <f t="array" ref="I929">+INDEX('I-Gasificación'!$G$5:$G$1100,MATCH($C929&amp;$D929&amp;$E929&amp;$G929,'I-Gasificación'!$C$5:$C$1100&amp;'I-Gasificación'!$D$5:$D$1100&amp;'I-Gasificación'!$E$5:$E$1100&amp;'I-Gasificación'!$F$5:$F$1100,0))</f>
        <v>644</v>
      </c>
      <c r="J929" s="112">
        <f>INDEX('I-Baremo_Depósitos_Lapesa'!$C:$C,MATCH($E929,'I-Baremo_Depósitos_Lapesa'!$B:$B,0),1)</f>
        <v>44444</v>
      </c>
      <c r="K929" s="78">
        <f t="shared" si="158"/>
        <v>63491.428571428572</v>
      </c>
      <c r="L929" s="122">
        <f>INDEX('I-Baremo_VA_Lapesa'!$D$5:$K$66,MATCH($E929,'I-Baremo_VA_Lapesa'!$C$5:$C$66,0),MATCH($G929,'I-Baremo_VA_Lapesa'!$D$4:$K$4,0))</f>
        <v>12787</v>
      </c>
      <c r="M929" s="123">
        <f t="shared" si="159"/>
        <v>18267.142857142859</v>
      </c>
      <c r="N929" s="113" cm="1">
        <f t="array" ref="N929">IF(AND($H929&lt;=4800,$I929&lt;=560),0,SUMPRODUCT(--($I929&gt;'I-Baremo_Regulación_Lapesa'!$B$4:$B$8),--($I929&lt;='I-Baremo_Regulación_Lapesa'!$C$4:$C$8),'I-Baremo_Regulación_Lapesa'!$D$4:$D$8))</f>
        <v>357</v>
      </c>
      <c r="O929" s="78">
        <f t="shared" si="160"/>
        <v>510.00000000000006</v>
      </c>
      <c r="P929" s="112">
        <f t="shared" si="161"/>
        <v>57588</v>
      </c>
      <c r="Q929" s="74">
        <f t="shared" si="162"/>
        <v>82268.571428571435</v>
      </c>
      <c r="R929" s="113">
        <f>INDEX('I-Baremo_Legalización'!$D$4:$D$100,MATCH($E929,'I-Baremo_Legalización'!$C$4:$C$100,0),1)</f>
        <v>2038.3500000000001</v>
      </c>
      <c r="S929" s="113" cm="1">
        <f t="array" ref="S929">+INDEX('I-Baremo_Acuerdo_Marco'!$F$2:$F$221,MATCH($C929&amp;$E929&amp;$G929,'I-Baremo_Acuerdo_Marco'!$C$2:$C$221&amp;'I-Baremo_Acuerdo_Marco'!$D$2:$D$221&amp;'I-Baremo_Acuerdo_Marco'!$E$2:$E$221,0))</f>
        <v>21545.710999999999</v>
      </c>
      <c r="T929" s="112">
        <f t="shared" si="167"/>
        <v>81172.061000000002</v>
      </c>
      <c r="U929" s="116">
        <f t="shared" si="163"/>
        <v>105852.63242857144</v>
      </c>
      <c r="V929" s="74" t="str">
        <f t="shared" si="164"/>
        <v>AéreoE644</v>
      </c>
      <c r="W929" s="148">
        <f>+IF(AND($C929='C-Aux_CA'!$C$7,$D929='C-Aux_CA'!$C$5,$I929&gt;='C-Aux_CA'!$C$14,$H929&gt;='C-Aux_CA'!$C$15),1,0)</f>
        <v>0</v>
      </c>
      <c r="X929" s="148">
        <f t="shared" si="165"/>
        <v>1</v>
      </c>
      <c r="Y929" s="151" cm="1">
        <f t="array" ref="Y929">IF(W929=0,0,SUMPRODUCT(--($T929&gt;='C-BaremoVectorial'!$T$4:$T$1101),--(1=$W$4:$W$1101)))</f>
        <v>0</v>
      </c>
      <c r="Z929" s="151">
        <f t="shared" si="166"/>
        <v>0</v>
      </c>
      <c r="AA929" s="151" cm="1">
        <f t="array" ref="AA929">IF($W929=0,0,SUMPRODUCT(--(1=$W$4:$W$1101),--($U929&gt;='C-BaremoVectorial'!$U$4:$U$1101)))</f>
        <v>0</v>
      </c>
      <c r="AB929" s="21"/>
      <c r="AC929" s="21"/>
      <c r="AD929" s="21"/>
    </row>
    <row r="930" spans="1:30" ht="14.5" x14ac:dyDescent="0.35">
      <c r="A930" s="73">
        <f t="shared" si="157"/>
        <v>50</v>
      </c>
      <c r="B930" s="79" t="s">
        <v>8274</v>
      </c>
      <c r="C930" s="79" t="s">
        <v>8244</v>
      </c>
      <c r="D930" s="79" t="s">
        <v>17</v>
      </c>
      <c r="E930" s="79" t="s">
        <v>38</v>
      </c>
      <c r="F930" s="183">
        <v>1</v>
      </c>
      <c r="G930" s="79" t="s">
        <v>8295</v>
      </c>
      <c r="H930" s="78">
        <v>59000</v>
      </c>
      <c r="I930" s="74" cm="1">
        <f t="array" ref="I930">+INDEX('I-Gasificación'!$G$5:$G$1100,MATCH($C930&amp;$D930&amp;$E930&amp;$G930,'I-Gasificación'!$C$5:$C$1100&amp;'I-Gasificación'!$D$5:$D$1100&amp;'I-Gasificación'!$E$5:$E$1100&amp;'I-Gasificación'!$F$5:$F$1100,0))</f>
        <v>756</v>
      </c>
      <c r="J930" s="112">
        <f>INDEX('I-Baremo_Depósitos_Lapesa'!$C:$C,MATCH($E930,'I-Baremo_Depósitos_Lapesa'!$B:$B,0),1)</f>
        <v>54246</v>
      </c>
      <c r="K930" s="78">
        <f t="shared" si="158"/>
        <v>77494.285714285725</v>
      </c>
      <c r="L930" s="122">
        <f>INDEX('I-Baremo_VA_Lapesa'!$D$5:$K$66,MATCH($E930,'I-Baremo_VA_Lapesa'!$C$5:$C$66,0),MATCH($G930,'I-Baremo_VA_Lapesa'!$D$4:$K$4,0))</f>
        <v>12787</v>
      </c>
      <c r="M930" s="123">
        <f t="shared" si="159"/>
        <v>18267.142857142859</v>
      </c>
      <c r="N930" s="113" cm="1">
        <f t="array" ref="N930">IF(AND($H930&lt;=4800,$I930&lt;=560),0,SUMPRODUCT(--($I930&gt;'I-Baremo_Regulación_Lapesa'!$B$4:$B$8),--($I930&lt;='I-Baremo_Regulación_Lapesa'!$C$4:$C$8),'I-Baremo_Regulación_Lapesa'!$D$4:$D$8))</f>
        <v>357</v>
      </c>
      <c r="O930" s="78">
        <f t="shared" si="160"/>
        <v>510.00000000000006</v>
      </c>
      <c r="P930" s="112">
        <f t="shared" si="161"/>
        <v>67390</v>
      </c>
      <c r="Q930" s="74">
        <f t="shared" si="162"/>
        <v>96271.42857142858</v>
      </c>
      <c r="R930" s="113">
        <f>INDEX('I-Baremo_Legalización'!$D$4:$D$100,MATCH($E930,'I-Baremo_Legalización'!$C$4:$C$100,0),1)</f>
        <v>2038.3500000000001</v>
      </c>
      <c r="S930" s="113" cm="1">
        <f t="array" ref="S930">+INDEX('I-Baremo_Acuerdo_Marco'!$F$2:$F$221,MATCH($C930&amp;$E930&amp;$G930,'I-Baremo_Acuerdo_Marco'!$C$2:$C$221&amp;'I-Baremo_Acuerdo_Marco'!$D$2:$D$221&amp;'I-Baremo_Acuerdo_Marco'!$E$2:$E$221,0))</f>
        <v>23534.510999999999</v>
      </c>
      <c r="T930" s="112">
        <f t="shared" si="167"/>
        <v>92962.861000000004</v>
      </c>
      <c r="U930" s="116">
        <f t="shared" si="163"/>
        <v>121844.28957142858</v>
      </c>
      <c r="V930" s="74" t="str">
        <f t="shared" si="164"/>
        <v>AéreoE756</v>
      </c>
      <c r="W930" s="148">
        <f>+IF(AND($C930='C-Aux_CA'!$C$7,$D930='C-Aux_CA'!$C$5,$I930&gt;='C-Aux_CA'!$C$14,$H930&gt;='C-Aux_CA'!$C$15),1,0)</f>
        <v>0</v>
      </c>
      <c r="X930" s="148">
        <f t="shared" si="165"/>
        <v>1</v>
      </c>
      <c r="Y930" s="151" cm="1">
        <f t="array" ref="Y930">IF(W930=0,0,SUMPRODUCT(--($T930&gt;='C-BaremoVectorial'!$T$4:$T$1101),--(1=$W$4:$W$1101)))</f>
        <v>0</v>
      </c>
      <c r="Z930" s="151">
        <f t="shared" si="166"/>
        <v>0</v>
      </c>
      <c r="AA930" s="151" cm="1">
        <f t="array" ref="AA930">IF($W930=0,0,SUMPRODUCT(--(1=$W$4:$W$1101),--($U930&gt;='C-BaremoVectorial'!$U$4:$U$1101)))</f>
        <v>0</v>
      </c>
      <c r="AB930" s="21"/>
      <c r="AC930" s="21"/>
      <c r="AD930" s="21"/>
    </row>
    <row r="931" spans="1:30" ht="14.5" x14ac:dyDescent="0.35">
      <c r="A931" s="73">
        <f t="shared" si="157"/>
        <v>51</v>
      </c>
      <c r="B931" s="79" t="s">
        <v>8274</v>
      </c>
      <c r="C931" s="79" t="s">
        <v>8244</v>
      </c>
      <c r="D931" s="79" t="s">
        <v>17</v>
      </c>
      <c r="E931" s="79" t="s">
        <v>39</v>
      </c>
      <c r="F931" s="183">
        <v>1</v>
      </c>
      <c r="G931" s="79" t="s">
        <v>8295</v>
      </c>
      <c r="H931" s="78">
        <v>50000</v>
      </c>
      <c r="I931" s="74" cm="1">
        <f t="array" ref="I931">+INDEX('I-Gasificación'!$G$5:$G$1100,MATCH($C931&amp;$D931&amp;$E931&amp;$G931,'I-Gasificación'!$C$5:$C$1100&amp;'I-Gasificación'!$D$5:$D$1100&amp;'I-Gasificación'!$E$5:$E$1100&amp;'I-Gasificación'!$F$5:$F$1100,0))</f>
        <v>602</v>
      </c>
      <c r="J931" s="112">
        <f>INDEX('I-Baremo_Depósitos_Lapesa'!$C:$C,MATCH($E931,'I-Baremo_Depósitos_Lapesa'!$B:$B,0),1)</f>
        <v>45432</v>
      </c>
      <c r="K931" s="78">
        <f t="shared" si="158"/>
        <v>64902.857142857145</v>
      </c>
      <c r="L931" s="122">
        <f>INDEX('I-Baremo_VA_Lapesa'!$D$5:$K$66,MATCH($E931,'I-Baremo_VA_Lapesa'!$C$5:$C$66,0),MATCH($G931,'I-Baremo_VA_Lapesa'!$D$4:$K$4,0))</f>
        <v>12787</v>
      </c>
      <c r="M931" s="123">
        <f t="shared" si="159"/>
        <v>18267.142857142859</v>
      </c>
      <c r="N931" s="113" cm="1">
        <f t="array" ref="N931">IF(AND($H931&lt;=4800,$I931&lt;=560),0,SUMPRODUCT(--($I931&gt;'I-Baremo_Regulación_Lapesa'!$B$4:$B$8),--($I931&lt;='I-Baremo_Regulación_Lapesa'!$C$4:$C$8),'I-Baremo_Regulación_Lapesa'!$D$4:$D$8))</f>
        <v>357</v>
      </c>
      <c r="O931" s="78">
        <f t="shared" si="160"/>
        <v>510.00000000000006</v>
      </c>
      <c r="P931" s="112">
        <f t="shared" si="161"/>
        <v>58576</v>
      </c>
      <c r="Q931" s="74">
        <f t="shared" si="162"/>
        <v>83680</v>
      </c>
      <c r="R931" s="113">
        <f>INDEX('I-Baremo_Legalización'!$D$4:$D$100,MATCH($E931,'I-Baremo_Legalización'!$C$4:$C$100,0),1)</f>
        <v>2038.3500000000001</v>
      </c>
      <c r="S931" s="113" cm="1">
        <f t="array" ref="S931">+INDEX('I-Baremo_Acuerdo_Marco'!$F$2:$F$221,MATCH($C931&amp;$E931&amp;$G931,'I-Baremo_Acuerdo_Marco'!$C$2:$C$221&amp;'I-Baremo_Acuerdo_Marco'!$D$2:$D$221&amp;'I-Baremo_Acuerdo_Marco'!$E$2:$E$221,0))</f>
        <v>22913.010999999999</v>
      </c>
      <c r="T931" s="112">
        <f t="shared" si="167"/>
        <v>83527.361000000004</v>
      </c>
      <c r="U931" s="116">
        <f t="shared" si="163"/>
        <v>108631.361</v>
      </c>
      <c r="V931" s="74" t="str">
        <f t="shared" si="164"/>
        <v>AéreoE602</v>
      </c>
      <c r="W931" s="148">
        <f>+IF(AND($C931='C-Aux_CA'!$C$7,$D931='C-Aux_CA'!$C$5,$I931&gt;='C-Aux_CA'!$C$14,$H931&gt;='C-Aux_CA'!$C$15),1,0)</f>
        <v>0</v>
      </c>
      <c r="X931" s="148">
        <f t="shared" si="165"/>
        <v>1</v>
      </c>
      <c r="Y931" s="151" cm="1">
        <f t="array" ref="Y931">IF(W931=0,0,SUMPRODUCT(--($T931&gt;='C-BaremoVectorial'!$T$4:$T$1101),--(1=$W$4:$W$1101)))</f>
        <v>0</v>
      </c>
      <c r="Z931" s="151">
        <f t="shared" si="166"/>
        <v>0</v>
      </c>
      <c r="AA931" s="151" cm="1">
        <f t="array" ref="AA931">IF($W931=0,0,SUMPRODUCT(--(1=$W$4:$W$1101),--($U931&gt;='C-BaremoVectorial'!$U$4:$U$1101)))</f>
        <v>0</v>
      </c>
      <c r="AB931" s="21"/>
      <c r="AC931" s="21"/>
      <c r="AD931" s="21"/>
    </row>
    <row r="932" spans="1:30" ht="14.5" x14ac:dyDescent="0.35">
      <c r="A932" s="73">
        <f t="shared" si="157"/>
        <v>52</v>
      </c>
      <c r="B932" s="79" t="s">
        <v>8274</v>
      </c>
      <c r="C932" s="79" t="s">
        <v>8244</v>
      </c>
      <c r="D932" s="79" t="s">
        <v>17</v>
      </c>
      <c r="E932" s="79" t="s">
        <v>40</v>
      </c>
      <c r="F932" s="183">
        <v>1</v>
      </c>
      <c r="G932" s="79" t="s">
        <v>8295</v>
      </c>
      <c r="H932" s="78">
        <v>69000</v>
      </c>
      <c r="I932" s="74" cm="1">
        <f t="array" ref="I932">+INDEX('I-Gasificación'!$G$5:$G$1100,MATCH($C932&amp;$D932&amp;$E932&amp;$G932,'I-Gasificación'!$C$5:$C$1100&amp;'I-Gasificación'!$D$5:$D$1100&amp;'I-Gasificación'!$E$5:$E$1100&amp;'I-Gasificación'!$F$5:$F$1100,0))</f>
        <v>868</v>
      </c>
      <c r="J932" s="112">
        <f>INDEX('I-Baremo_Depósitos_Lapesa'!$C:$C,MATCH($E932,'I-Baremo_Depósitos_Lapesa'!$B:$B,0),1)</f>
        <v>67147</v>
      </c>
      <c r="K932" s="78">
        <f t="shared" si="158"/>
        <v>95924.285714285725</v>
      </c>
      <c r="L932" s="122">
        <f>INDEX('I-Baremo_VA_Lapesa'!$D$5:$K$66,MATCH($E932,'I-Baremo_VA_Lapesa'!$C$5:$C$66,0),MATCH($G932,'I-Baremo_VA_Lapesa'!$D$4:$K$4,0))</f>
        <v>12787</v>
      </c>
      <c r="M932" s="123">
        <f t="shared" si="159"/>
        <v>18267.142857142859</v>
      </c>
      <c r="N932" s="113" cm="1">
        <f t="array" ref="N932">IF(AND($H932&lt;=4800,$I932&lt;=560),0,SUMPRODUCT(--($I932&gt;'I-Baremo_Regulación_Lapesa'!$B$4:$B$8),--($I932&lt;='I-Baremo_Regulación_Lapesa'!$C$4:$C$8),'I-Baremo_Regulación_Lapesa'!$D$4:$D$8))</f>
        <v>357</v>
      </c>
      <c r="O932" s="78">
        <f t="shared" si="160"/>
        <v>510.00000000000006</v>
      </c>
      <c r="P932" s="112">
        <f t="shared" si="161"/>
        <v>80291</v>
      </c>
      <c r="Q932" s="74">
        <f t="shared" si="162"/>
        <v>114701.42857142858</v>
      </c>
      <c r="R932" s="113">
        <f>INDEX('I-Baremo_Legalización'!$D$4:$D$100,MATCH($E932,'I-Baremo_Legalización'!$C$4:$C$100,0),1)</f>
        <v>3215.3500000000004</v>
      </c>
      <c r="S932" s="113" cm="1">
        <f t="array" ref="S932">+INDEX('I-Baremo_Acuerdo_Marco'!$F$2:$F$221,MATCH($C932&amp;$E932&amp;$G932,'I-Baremo_Acuerdo_Marco'!$C$2:$C$221&amp;'I-Baremo_Acuerdo_Marco'!$D$2:$D$221&amp;'I-Baremo_Acuerdo_Marco'!$E$2:$E$221,0))</f>
        <v>24013.010999999999</v>
      </c>
      <c r="T932" s="112">
        <f t="shared" si="167"/>
        <v>107519.361</v>
      </c>
      <c r="U932" s="116">
        <f t="shared" si="163"/>
        <v>141929.78957142858</v>
      </c>
      <c r="V932" s="74" t="str">
        <f t="shared" si="164"/>
        <v>AéreoE868</v>
      </c>
      <c r="W932" s="148">
        <f>+IF(AND($C932='C-Aux_CA'!$C$7,$D932='C-Aux_CA'!$C$5,$I932&gt;='C-Aux_CA'!$C$14,$H932&gt;='C-Aux_CA'!$C$15),1,0)</f>
        <v>0</v>
      </c>
      <c r="X932" s="148">
        <f t="shared" si="165"/>
        <v>1</v>
      </c>
      <c r="Y932" s="151" cm="1">
        <f t="array" ref="Y932">IF(W932=0,0,SUMPRODUCT(--($T932&gt;='C-BaremoVectorial'!$T$4:$T$1101),--(1=$W$4:$W$1101)))</f>
        <v>0</v>
      </c>
      <c r="Z932" s="151">
        <f t="shared" si="166"/>
        <v>0</v>
      </c>
      <c r="AA932" s="151" cm="1">
        <f t="array" ref="AA932">IF($W932=0,0,SUMPRODUCT(--(1=$W$4:$W$1101),--($U932&gt;='C-BaremoVectorial'!$U$4:$U$1101)))</f>
        <v>0</v>
      </c>
      <c r="AB932" s="21"/>
      <c r="AC932" s="21"/>
      <c r="AD932" s="21"/>
    </row>
    <row r="933" spans="1:30" ht="14.5" x14ac:dyDescent="0.35">
      <c r="A933" s="73">
        <f t="shared" si="157"/>
        <v>53</v>
      </c>
      <c r="B933" s="79" t="s">
        <v>8275</v>
      </c>
      <c r="C933" s="79" t="s">
        <v>8244</v>
      </c>
      <c r="D933" s="79" t="s">
        <v>17</v>
      </c>
      <c r="E933" s="79" t="s">
        <v>41</v>
      </c>
      <c r="F933" s="183">
        <v>2</v>
      </c>
      <c r="G933" s="79" t="s">
        <v>8298</v>
      </c>
      <c r="H933" s="78">
        <f>2*13000</f>
        <v>26000</v>
      </c>
      <c r="I933" s="74" cm="1">
        <f t="array" ref="I933">+INDEX('I-Gasificación'!$G$5:$G$1100,MATCH($C933&amp;$D933&amp;$E933&amp;$G933,'I-Gasificación'!$C$5:$C$1100&amp;'I-Gasificación'!$D$5:$D$1100&amp;'I-Gasificación'!$E$5:$E$1100&amp;'I-Gasificación'!$F$5:$F$1100,0))</f>
        <v>560</v>
      </c>
      <c r="J933" s="112">
        <f>INDEX('I-Baremo_Depósitos_Lapesa'!$C:$C,MATCH($E933,'I-Baremo_Depósitos_Lapesa'!$B:$B,0),1)</f>
        <v>21020</v>
      </c>
      <c r="K933" s="78">
        <f t="shared" si="158"/>
        <v>30028.571428571431</v>
      </c>
      <c r="L933" s="122">
        <f>INDEX('I-Baremo_VA_Lapesa'!$D$5:$K$66,MATCH($E933,'I-Baremo_VA_Lapesa'!$C$5:$C$66,0),MATCH($G933,'I-Baremo_VA_Lapesa'!$D$4:$K$4,0))</f>
        <v>25574</v>
      </c>
      <c r="M933" s="123">
        <f t="shared" si="159"/>
        <v>36534.285714285717</v>
      </c>
      <c r="N933" s="113" cm="1">
        <f t="array" ref="N933">IF(AND($H933&lt;=4800,$I933&lt;=560),0,SUMPRODUCT(--($I933&gt;'I-Baremo_Regulación_Lapesa'!$B$4:$B$8),--($I933&lt;='I-Baremo_Regulación_Lapesa'!$C$4:$C$8),'I-Baremo_Regulación_Lapesa'!$D$4:$D$8))</f>
        <v>357</v>
      </c>
      <c r="O933" s="78">
        <f t="shared" si="160"/>
        <v>510.00000000000006</v>
      </c>
      <c r="P933" s="112">
        <f t="shared" si="161"/>
        <v>46951</v>
      </c>
      <c r="Q933" s="74">
        <f t="shared" si="162"/>
        <v>67072.857142857145</v>
      </c>
      <c r="R933" s="113">
        <f>INDEX('I-Baremo_Legalización'!$D$4:$D$100,MATCH($E933,'I-Baremo_Legalización'!$C$4:$C$100,0),1)</f>
        <v>2038.3500000000001</v>
      </c>
      <c r="S933" s="113" cm="1">
        <f t="array" ref="S933">+INDEX('I-Baremo_Acuerdo_Marco'!$F$2:$F$221,MATCH($C933&amp;$E933&amp;$G933,'I-Baremo_Acuerdo_Marco'!$C$2:$C$221&amp;'I-Baremo_Acuerdo_Marco'!$D$2:$D$221&amp;'I-Baremo_Acuerdo_Marco'!$E$2:$E$221,0))</f>
        <v>20909.911</v>
      </c>
      <c r="T933" s="112">
        <f t="shared" si="167"/>
        <v>69899.260999999999</v>
      </c>
      <c r="U933" s="116">
        <f t="shared" si="163"/>
        <v>90021.118142857158</v>
      </c>
      <c r="V933" s="74" t="str">
        <f t="shared" si="164"/>
        <v>AéreoE560</v>
      </c>
      <c r="W933" s="148">
        <f>+IF(AND($C933='C-Aux_CA'!$C$7,$D933='C-Aux_CA'!$C$5,$I933&gt;='C-Aux_CA'!$C$14,$H933&gt;='C-Aux_CA'!$C$15),1,0)</f>
        <v>0</v>
      </c>
      <c r="X933" s="148">
        <f t="shared" si="165"/>
        <v>1</v>
      </c>
      <c r="Y933" s="151" cm="1">
        <f t="array" ref="Y933">IF(W933=0,0,SUMPRODUCT(--($T933&gt;='C-BaremoVectorial'!$T$4:$T$1101),--(1=$W$4:$W$1101)))</f>
        <v>0</v>
      </c>
      <c r="Z933" s="151">
        <f t="shared" si="166"/>
        <v>0</v>
      </c>
      <c r="AA933" s="151" cm="1">
        <f t="array" ref="AA933">IF($W933=0,0,SUMPRODUCT(--(1=$W$4:$W$1101),--($U933&gt;='C-BaremoVectorial'!$U$4:$U$1101)))</f>
        <v>0</v>
      </c>
      <c r="AB933" s="21"/>
      <c r="AC933" s="21"/>
      <c r="AD933" s="21"/>
    </row>
    <row r="934" spans="1:30" ht="14.5" x14ac:dyDescent="0.35">
      <c r="A934" s="73">
        <f t="shared" si="157"/>
        <v>54</v>
      </c>
      <c r="B934" s="79" t="s">
        <v>8275</v>
      </c>
      <c r="C934" s="79" t="s">
        <v>8244</v>
      </c>
      <c r="D934" s="79" t="s">
        <v>17</v>
      </c>
      <c r="E934" s="79" t="s">
        <v>42</v>
      </c>
      <c r="F934" s="183">
        <v>2</v>
      </c>
      <c r="G934" s="79" t="s">
        <v>8298</v>
      </c>
      <c r="H934" s="78">
        <f>2*16000</f>
        <v>32000</v>
      </c>
      <c r="I934" s="74" cm="1">
        <f t="array" ref="I934">+INDEX('I-Gasificación'!$G$5:$G$1100,MATCH($C934&amp;$D934&amp;$E934&amp;$G934,'I-Gasificación'!$C$5:$C$1100&amp;'I-Gasificación'!$D$5:$D$1100&amp;'I-Gasificación'!$E$5:$E$1100&amp;'I-Gasificación'!$F$5:$F$1100,0))</f>
        <v>672</v>
      </c>
      <c r="J934" s="112">
        <f>INDEX('I-Baremo_Depósitos_Lapesa'!$C:$C,MATCH($E934,'I-Baremo_Depósitos_Lapesa'!$B:$B,0),1)</f>
        <v>25584</v>
      </c>
      <c r="K934" s="78">
        <f t="shared" si="158"/>
        <v>36548.571428571428</v>
      </c>
      <c r="L934" s="122">
        <f>INDEX('I-Baremo_VA_Lapesa'!$D$5:$K$66,MATCH($E934,'I-Baremo_VA_Lapesa'!$C$5:$C$66,0),MATCH($G934,'I-Baremo_VA_Lapesa'!$D$4:$K$4,0))</f>
        <v>25574</v>
      </c>
      <c r="M934" s="123">
        <f t="shared" si="159"/>
        <v>36534.285714285717</v>
      </c>
      <c r="N934" s="113" cm="1">
        <f t="array" ref="N934">IF(AND($H934&lt;=4800,$I934&lt;=560),0,SUMPRODUCT(--($I934&gt;'I-Baremo_Regulación_Lapesa'!$B$4:$B$8),--($I934&lt;='I-Baremo_Regulación_Lapesa'!$C$4:$C$8),'I-Baremo_Regulación_Lapesa'!$D$4:$D$8))</f>
        <v>357</v>
      </c>
      <c r="O934" s="78">
        <f t="shared" si="160"/>
        <v>510.00000000000006</v>
      </c>
      <c r="P934" s="112">
        <f t="shared" si="161"/>
        <v>51515</v>
      </c>
      <c r="Q934" s="74">
        <f t="shared" si="162"/>
        <v>73592.857142857145</v>
      </c>
      <c r="R934" s="113">
        <f>INDEX('I-Baremo_Legalización'!$D$4:$D$100,MATCH($E934,'I-Baremo_Legalización'!$C$4:$C$100,0),1)</f>
        <v>2038.3500000000001</v>
      </c>
      <c r="S934" s="113" cm="1">
        <f t="array" ref="S934">+INDEX('I-Baremo_Acuerdo_Marco'!$F$2:$F$221,MATCH($C934&amp;$E934&amp;$G934,'I-Baremo_Acuerdo_Marco'!$C$2:$C$221&amp;'I-Baremo_Acuerdo_Marco'!$D$2:$D$221&amp;'I-Baremo_Acuerdo_Marco'!$E$2:$E$221,0))</f>
        <v>22095.710999999999</v>
      </c>
      <c r="T934" s="112">
        <f t="shared" si="167"/>
        <v>75649.061000000002</v>
      </c>
      <c r="U934" s="116">
        <f t="shared" si="163"/>
        <v>97726.918142857146</v>
      </c>
      <c r="V934" s="74" t="str">
        <f t="shared" si="164"/>
        <v>AéreoE672</v>
      </c>
      <c r="W934" s="148">
        <f>+IF(AND($C934='C-Aux_CA'!$C$7,$D934='C-Aux_CA'!$C$5,$I934&gt;='C-Aux_CA'!$C$14,$H934&gt;='C-Aux_CA'!$C$15),1,0)</f>
        <v>0</v>
      </c>
      <c r="X934" s="148">
        <f t="shared" si="165"/>
        <v>1</v>
      </c>
      <c r="Y934" s="151" cm="1">
        <f t="array" ref="Y934">IF(W934=0,0,SUMPRODUCT(--($T934&gt;='C-BaremoVectorial'!$T$4:$T$1101),--(1=$W$4:$W$1101)))</f>
        <v>0</v>
      </c>
      <c r="Z934" s="151">
        <f t="shared" si="166"/>
        <v>0</v>
      </c>
      <c r="AA934" s="151" cm="1">
        <f t="array" ref="AA934">IF($W934=0,0,SUMPRODUCT(--(1=$W$4:$W$1101),--($U934&gt;='C-BaremoVectorial'!$U$4:$U$1101)))</f>
        <v>0</v>
      </c>
      <c r="AB934" s="21"/>
      <c r="AC934" s="21"/>
      <c r="AD934" s="21"/>
    </row>
    <row r="935" spans="1:30" ht="14.5" x14ac:dyDescent="0.35">
      <c r="A935" s="73">
        <f t="shared" si="157"/>
        <v>55</v>
      </c>
      <c r="B935" s="79" t="s">
        <v>8275</v>
      </c>
      <c r="C935" s="79" t="s">
        <v>8244</v>
      </c>
      <c r="D935" s="79" t="s">
        <v>17</v>
      </c>
      <c r="E935" s="79" t="s">
        <v>43</v>
      </c>
      <c r="F935" s="183">
        <v>2</v>
      </c>
      <c r="G935" s="79" t="s">
        <v>8298</v>
      </c>
      <c r="H935" s="78">
        <f>2*19000</f>
        <v>38000</v>
      </c>
      <c r="I935" s="74" cm="1">
        <f t="array" ref="I935">+INDEX('I-Gasificación'!$G$5:$G$1100,MATCH($C935&amp;$D935&amp;$E935&amp;$G935,'I-Gasificación'!$C$5:$C$1100&amp;'I-Gasificación'!$D$5:$D$1100&amp;'I-Gasificación'!$E$5:$E$1100&amp;'I-Gasificación'!$F$5:$F$1100,0))</f>
        <v>756</v>
      </c>
      <c r="J935" s="112">
        <f>INDEX('I-Baremo_Depósitos_Lapesa'!$C:$C,MATCH($E935,'I-Baremo_Depósitos_Lapesa'!$B:$B,0),1)</f>
        <v>27832</v>
      </c>
      <c r="K935" s="78">
        <f t="shared" si="158"/>
        <v>39760</v>
      </c>
      <c r="L935" s="122">
        <f>INDEX('I-Baremo_VA_Lapesa'!$D$5:$K$66,MATCH($E935,'I-Baremo_VA_Lapesa'!$C$5:$C$66,0),MATCH($G935,'I-Baremo_VA_Lapesa'!$D$4:$K$4,0))</f>
        <v>25574</v>
      </c>
      <c r="M935" s="123">
        <f t="shared" si="159"/>
        <v>36534.285714285717</v>
      </c>
      <c r="N935" s="113" cm="1">
        <f t="array" ref="N935">IF(AND($H935&lt;=4800,$I935&lt;=560),0,SUMPRODUCT(--($I935&gt;'I-Baremo_Regulación_Lapesa'!$B$4:$B$8),--($I935&lt;='I-Baremo_Regulación_Lapesa'!$C$4:$C$8),'I-Baremo_Regulación_Lapesa'!$D$4:$D$8))</f>
        <v>357</v>
      </c>
      <c r="O935" s="78">
        <f t="shared" si="160"/>
        <v>510.00000000000006</v>
      </c>
      <c r="P935" s="112">
        <f t="shared" si="161"/>
        <v>53763</v>
      </c>
      <c r="Q935" s="74">
        <f t="shared" si="162"/>
        <v>76804.28571428571</v>
      </c>
      <c r="R935" s="113">
        <f>INDEX('I-Baremo_Legalización'!$D$4:$D$100,MATCH($E935,'I-Baremo_Legalización'!$C$4:$C$100,0),1)</f>
        <v>2038.3500000000001</v>
      </c>
      <c r="S935" s="113" cm="1">
        <f t="array" ref="S935">+INDEX('I-Baremo_Acuerdo_Marco'!$F$2:$F$221,MATCH($C935&amp;$E935&amp;$G935,'I-Baremo_Acuerdo_Marco'!$C$2:$C$221&amp;'I-Baremo_Acuerdo_Marco'!$D$2:$D$221&amp;'I-Baremo_Acuerdo_Marco'!$E$2:$E$221,0))</f>
        <v>25017.311000000002</v>
      </c>
      <c r="T935" s="112">
        <f t="shared" si="167"/>
        <v>80818.660999999993</v>
      </c>
      <c r="U935" s="116">
        <f t="shared" si="163"/>
        <v>103859.94671428572</v>
      </c>
      <c r="V935" s="74" t="str">
        <f t="shared" si="164"/>
        <v>AéreoE756</v>
      </c>
      <c r="W935" s="148">
        <f>+IF(AND($C935='C-Aux_CA'!$C$7,$D935='C-Aux_CA'!$C$5,$I935&gt;='C-Aux_CA'!$C$14,$H935&gt;='C-Aux_CA'!$C$15),1,0)</f>
        <v>0</v>
      </c>
      <c r="X935" s="148">
        <f t="shared" si="165"/>
        <v>1</v>
      </c>
      <c r="Y935" s="151" cm="1">
        <f t="array" ref="Y935">IF(W935=0,0,SUMPRODUCT(--($T935&gt;='C-BaremoVectorial'!$T$4:$T$1101),--(1=$W$4:$W$1101)))</f>
        <v>0</v>
      </c>
      <c r="Z935" s="151">
        <f t="shared" si="166"/>
        <v>0</v>
      </c>
      <c r="AA935" s="151" cm="1">
        <f t="array" ref="AA935">IF($W935=0,0,SUMPRODUCT(--(1=$W$4:$W$1101),--($U935&gt;='C-BaremoVectorial'!$U$4:$U$1101)))</f>
        <v>0</v>
      </c>
      <c r="AB935" s="21"/>
      <c r="AC935" s="21"/>
      <c r="AD935" s="21"/>
    </row>
    <row r="936" spans="1:30" ht="14.5" x14ac:dyDescent="0.35">
      <c r="A936" s="73">
        <f t="shared" si="157"/>
        <v>56</v>
      </c>
      <c r="B936" s="79" t="s">
        <v>8275</v>
      </c>
      <c r="C936" s="79" t="s">
        <v>8244</v>
      </c>
      <c r="D936" s="79" t="s">
        <v>17</v>
      </c>
      <c r="E936" s="79" t="s">
        <v>44</v>
      </c>
      <c r="F936" s="183">
        <v>2</v>
      </c>
      <c r="G936" s="79" t="s">
        <v>8298</v>
      </c>
      <c r="H936" s="78">
        <f>2*22000</f>
        <v>44000</v>
      </c>
      <c r="I936" s="74" cm="1">
        <f t="array" ref="I936">+INDEX('I-Gasificación'!$G$5:$G$1100,MATCH($C936&amp;$D936&amp;$E936&amp;$G936,'I-Gasificación'!$C$5:$C$1100&amp;'I-Gasificación'!$D$5:$D$1100&amp;'I-Gasificación'!$E$5:$E$1100&amp;'I-Gasificación'!$F$5:$F$1100,0))</f>
        <v>868</v>
      </c>
      <c r="J936" s="112">
        <f>INDEX('I-Baremo_Depósitos_Lapesa'!$C:$C,MATCH($E936,'I-Baremo_Depósitos_Lapesa'!$B:$B,0),1)</f>
        <v>35864</v>
      </c>
      <c r="K936" s="78">
        <f t="shared" si="158"/>
        <v>51234.285714285717</v>
      </c>
      <c r="L936" s="122">
        <f>INDEX('I-Baremo_VA_Lapesa'!$D$5:$K$66,MATCH($E936,'I-Baremo_VA_Lapesa'!$C$5:$C$66,0),MATCH($G936,'I-Baremo_VA_Lapesa'!$D$4:$K$4,0))</f>
        <v>25574</v>
      </c>
      <c r="M936" s="123">
        <f t="shared" si="159"/>
        <v>36534.285714285717</v>
      </c>
      <c r="N936" s="113" cm="1">
        <f t="array" ref="N936">IF(AND($H936&lt;=4800,$I936&lt;=560),0,SUMPRODUCT(--($I936&gt;'I-Baremo_Regulación_Lapesa'!$B$4:$B$8),--($I936&lt;='I-Baremo_Regulación_Lapesa'!$C$4:$C$8),'I-Baremo_Regulación_Lapesa'!$D$4:$D$8))</f>
        <v>357</v>
      </c>
      <c r="O936" s="78">
        <f t="shared" si="160"/>
        <v>510.00000000000006</v>
      </c>
      <c r="P936" s="112">
        <f t="shared" si="161"/>
        <v>61795</v>
      </c>
      <c r="Q936" s="74">
        <f t="shared" si="162"/>
        <v>88278.571428571435</v>
      </c>
      <c r="R936" s="113">
        <f>INDEX('I-Baremo_Legalización'!$D$4:$D$100,MATCH($E936,'I-Baremo_Legalización'!$C$4:$C$100,0),1)</f>
        <v>2038.3500000000001</v>
      </c>
      <c r="S936" s="113" cm="1">
        <f t="array" ref="S936">+INDEX('I-Baremo_Acuerdo_Marco'!$F$2:$F$221,MATCH($C936&amp;$E936&amp;$G936,'I-Baremo_Acuerdo_Marco'!$C$2:$C$221&amp;'I-Baremo_Acuerdo_Marco'!$D$2:$D$221&amp;'I-Baremo_Acuerdo_Marco'!$E$2:$E$221,0))</f>
        <v>26561.710999999999</v>
      </c>
      <c r="T936" s="112">
        <f t="shared" si="167"/>
        <v>90395.061000000002</v>
      </c>
      <c r="U936" s="116">
        <f t="shared" si="163"/>
        <v>116878.63242857144</v>
      </c>
      <c r="V936" s="74" t="str">
        <f t="shared" si="164"/>
        <v>AéreoE868</v>
      </c>
      <c r="W936" s="148">
        <f>+IF(AND($C936='C-Aux_CA'!$C$7,$D936='C-Aux_CA'!$C$5,$I936&gt;='C-Aux_CA'!$C$14,$H936&gt;='C-Aux_CA'!$C$15),1,0)</f>
        <v>0</v>
      </c>
      <c r="X936" s="148">
        <f t="shared" si="165"/>
        <v>1</v>
      </c>
      <c r="Y936" s="151" cm="1">
        <f t="array" ref="Y936">IF(W936=0,0,SUMPRODUCT(--($T936&gt;='C-BaremoVectorial'!$T$4:$T$1101),--(1=$W$4:$W$1101)))</f>
        <v>0</v>
      </c>
      <c r="Z936" s="151">
        <f t="shared" si="166"/>
        <v>0</v>
      </c>
      <c r="AA936" s="151" cm="1">
        <f t="array" ref="AA936">IF($W936=0,0,SUMPRODUCT(--(1=$W$4:$W$1101),--($U936&gt;='C-BaremoVectorial'!$U$4:$U$1101)))</f>
        <v>0</v>
      </c>
      <c r="AB936" s="21"/>
      <c r="AC936" s="21"/>
      <c r="AD936" s="21"/>
    </row>
    <row r="937" spans="1:30" ht="14.5" x14ac:dyDescent="0.35">
      <c r="A937" s="73">
        <f t="shared" si="157"/>
        <v>57</v>
      </c>
      <c r="B937" s="79" t="s">
        <v>8275</v>
      </c>
      <c r="C937" s="79" t="s">
        <v>8244</v>
      </c>
      <c r="D937" s="79" t="s">
        <v>17</v>
      </c>
      <c r="E937" s="79" t="s">
        <v>45</v>
      </c>
      <c r="F937" s="183">
        <v>2</v>
      </c>
      <c r="G937" s="79" t="s">
        <v>8298</v>
      </c>
      <c r="H937" s="78">
        <f>2*24000</f>
        <v>48000</v>
      </c>
      <c r="I937" s="74" cm="1">
        <f t="array" ref="I937">+INDEX('I-Gasificación'!$G$5:$G$1100,MATCH($C937&amp;$D937&amp;$E937&amp;$G937,'I-Gasificación'!$C$5:$C$1100&amp;'I-Gasificación'!$D$5:$D$1100&amp;'I-Gasificación'!$E$5:$E$1100&amp;'I-Gasificación'!$F$5:$F$1100,0))</f>
        <v>840</v>
      </c>
      <c r="J937" s="112">
        <f>INDEX('I-Baremo_Depósitos_Lapesa'!$C:$C,MATCH($E937,'I-Baremo_Depósitos_Lapesa'!$B:$B,0),1)</f>
        <v>40898</v>
      </c>
      <c r="K937" s="78">
        <f t="shared" si="158"/>
        <v>58425.71428571429</v>
      </c>
      <c r="L937" s="122">
        <f>INDEX('I-Baremo_VA_Lapesa'!$D$5:$K$66,MATCH($E937,'I-Baremo_VA_Lapesa'!$C$5:$C$66,0),MATCH($G937,'I-Baremo_VA_Lapesa'!$D$4:$K$4,0))</f>
        <v>25574</v>
      </c>
      <c r="M937" s="123">
        <f t="shared" si="159"/>
        <v>36534.285714285717</v>
      </c>
      <c r="N937" s="113" cm="1">
        <f t="array" ref="N937">IF(AND($H937&lt;=4800,$I937&lt;=560),0,SUMPRODUCT(--($I937&gt;'I-Baremo_Regulación_Lapesa'!$B$4:$B$8),--($I937&lt;='I-Baremo_Regulación_Lapesa'!$C$4:$C$8),'I-Baremo_Regulación_Lapesa'!$D$4:$D$8))</f>
        <v>357</v>
      </c>
      <c r="O937" s="78">
        <f t="shared" si="160"/>
        <v>510.00000000000006</v>
      </c>
      <c r="P937" s="112">
        <f t="shared" si="161"/>
        <v>66829</v>
      </c>
      <c r="Q937" s="74">
        <f t="shared" si="162"/>
        <v>95470</v>
      </c>
      <c r="R937" s="113">
        <f>INDEX('I-Baremo_Legalización'!$D$4:$D$100,MATCH($E937,'I-Baremo_Legalización'!$C$4:$C$100,0),1)</f>
        <v>2038.3500000000001</v>
      </c>
      <c r="S937" s="113" cm="1">
        <f t="array" ref="S937">+INDEX('I-Baremo_Acuerdo_Marco'!$F$2:$F$221,MATCH($C937&amp;$E937&amp;$G937,'I-Baremo_Acuerdo_Marco'!$C$2:$C$221&amp;'I-Baremo_Acuerdo_Marco'!$D$2:$D$221&amp;'I-Baremo_Acuerdo_Marco'!$E$2:$E$221,0))</f>
        <v>26935.710999999999</v>
      </c>
      <c r="T937" s="112">
        <f t="shared" si="167"/>
        <v>95803.061000000002</v>
      </c>
      <c r="U937" s="116">
        <f t="shared" si="163"/>
        <v>124444.061</v>
      </c>
      <c r="V937" s="74" t="str">
        <f t="shared" si="164"/>
        <v>AéreoE840</v>
      </c>
      <c r="W937" s="148">
        <f>+IF(AND($C937='C-Aux_CA'!$C$7,$D937='C-Aux_CA'!$C$5,$I937&gt;='C-Aux_CA'!$C$14,$H937&gt;='C-Aux_CA'!$C$15),1,0)</f>
        <v>0</v>
      </c>
      <c r="X937" s="148">
        <f t="shared" si="165"/>
        <v>1</v>
      </c>
      <c r="Y937" s="151" cm="1">
        <f t="array" ref="Y937">IF(W937=0,0,SUMPRODUCT(--($T937&gt;='C-BaremoVectorial'!$T$4:$T$1101),--(1=$W$4:$W$1101)))</f>
        <v>0</v>
      </c>
      <c r="Z937" s="151">
        <f t="shared" si="166"/>
        <v>0</v>
      </c>
      <c r="AA937" s="151" cm="1">
        <f t="array" ref="AA937">IF($W937=0,0,SUMPRODUCT(--(1=$W$4:$W$1101),--($U937&gt;='C-BaremoVectorial'!$U$4:$U$1101)))</f>
        <v>0</v>
      </c>
      <c r="AB937" s="21"/>
      <c r="AC937" s="21"/>
      <c r="AD937" s="21"/>
    </row>
    <row r="938" spans="1:30" ht="14.5" x14ac:dyDescent="0.35">
      <c r="A938" s="73">
        <f t="shared" si="157"/>
        <v>58</v>
      </c>
      <c r="B938" s="79" t="s">
        <v>8275</v>
      </c>
      <c r="C938" s="79" t="s">
        <v>8244</v>
      </c>
      <c r="D938" s="79" t="s">
        <v>17</v>
      </c>
      <c r="E938" s="79" t="s">
        <v>46</v>
      </c>
      <c r="F938" s="183">
        <v>2</v>
      </c>
      <c r="G938" s="79" t="s">
        <v>8298</v>
      </c>
      <c r="H938" s="78">
        <f>2*29000</f>
        <v>58000</v>
      </c>
      <c r="I938" s="74" cm="1">
        <f t="array" ref="I938">+INDEX('I-Gasificación'!$G$5:$G$1100,MATCH($C938&amp;$D938&amp;$E938&amp;$G938,'I-Gasificación'!$C$5:$C$1100&amp;'I-Gasificación'!$D$5:$D$1100&amp;'I-Gasificación'!$E$5:$E$1100&amp;'I-Gasificación'!$F$5:$F$1100,0))</f>
        <v>980</v>
      </c>
      <c r="J938" s="112">
        <f>INDEX('I-Baremo_Depósitos_Lapesa'!$C:$C,MATCH($E938,'I-Baremo_Depósitos_Lapesa'!$B:$B,0),1)</f>
        <v>45448</v>
      </c>
      <c r="K938" s="78">
        <f t="shared" si="158"/>
        <v>64925.71428571429</v>
      </c>
      <c r="L938" s="122">
        <f>INDEX('I-Baremo_VA_Lapesa'!$D$5:$K$66,MATCH($E938,'I-Baremo_VA_Lapesa'!$C$5:$C$66,0),MATCH($G938,'I-Baremo_VA_Lapesa'!$D$4:$K$4,0))</f>
        <v>25574</v>
      </c>
      <c r="M938" s="123">
        <f t="shared" si="159"/>
        <v>36534.285714285717</v>
      </c>
      <c r="N938" s="113" cm="1">
        <f t="array" ref="N938">IF(AND($H938&lt;=4800,$I938&lt;=560),0,SUMPRODUCT(--($I938&gt;'I-Baremo_Regulación_Lapesa'!$B$4:$B$8),--($I938&lt;='I-Baremo_Regulación_Lapesa'!$C$4:$C$8),'I-Baremo_Regulación_Lapesa'!$D$4:$D$8))</f>
        <v>357</v>
      </c>
      <c r="O938" s="78">
        <f t="shared" si="160"/>
        <v>510.00000000000006</v>
      </c>
      <c r="P938" s="112">
        <f t="shared" si="161"/>
        <v>71379</v>
      </c>
      <c r="Q938" s="74">
        <f t="shared" si="162"/>
        <v>101970</v>
      </c>
      <c r="R938" s="113">
        <f>INDEX('I-Baremo_Legalización'!$D$4:$D$100,MATCH($E938,'I-Baremo_Legalización'!$C$4:$C$100,0),1)</f>
        <v>2038.3500000000001</v>
      </c>
      <c r="S938" s="113" cm="1">
        <f t="array" ref="S938">+INDEX('I-Baremo_Acuerdo_Marco'!$F$2:$F$221,MATCH($C938&amp;$E938&amp;$G938,'I-Baremo_Acuerdo_Marco'!$C$2:$C$221&amp;'I-Baremo_Acuerdo_Marco'!$D$2:$D$221&amp;'I-Baremo_Acuerdo_Marco'!$E$2:$E$221,0))</f>
        <v>28306.311000000002</v>
      </c>
      <c r="T938" s="112">
        <f t="shared" si="167"/>
        <v>101723.66100000001</v>
      </c>
      <c r="U938" s="116">
        <f t="shared" si="163"/>
        <v>132314.66100000002</v>
      </c>
      <c r="V938" s="74" t="str">
        <f t="shared" si="164"/>
        <v>AéreoE980</v>
      </c>
      <c r="W938" s="148">
        <f>+IF(AND($C938='C-Aux_CA'!$C$7,$D938='C-Aux_CA'!$C$5,$I938&gt;='C-Aux_CA'!$C$14,$H938&gt;='C-Aux_CA'!$C$15),1,0)</f>
        <v>0</v>
      </c>
      <c r="X938" s="148">
        <f t="shared" si="165"/>
        <v>1</v>
      </c>
      <c r="Y938" s="151" cm="1">
        <f t="array" ref="Y938">IF(W938=0,0,SUMPRODUCT(--($T938&gt;='C-BaremoVectorial'!$T$4:$T$1101),--(1=$W$4:$W$1101)))</f>
        <v>0</v>
      </c>
      <c r="Z938" s="151">
        <f t="shared" si="166"/>
        <v>0</v>
      </c>
      <c r="AA938" s="151" cm="1">
        <f t="array" ref="AA938">IF($W938=0,0,SUMPRODUCT(--(1=$W$4:$W$1101),--($U938&gt;='C-BaremoVectorial'!$U$4:$U$1101)))</f>
        <v>0</v>
      </c>
      <c r="AB938" s="21"/>
      <c r="AC938" s="21"/>
      <c r="AD938" s="21"/>
    </row>
    <row r="939" spans="1:30" ht="14.5" x14ac:dyDescent="0.35">
      <c r="A939" s="73">
        <f t="shared" si="157"/>
        <v>59</v>
      </c>
      <c r="B939" s="79" t="s">
        <v>8275</v>
      </c>
      <c r="C939" s="79" t="s">
        <v>8244</v>
      </c>
      <c r="D939" s="79" t="s">
        <v>17</v>
      </c>
      <c r="E939" s="79" t="s">
        <v>47</v>
      </c>
      <c r="F939" s="183">
        <v>2</v>
      </c>
      <c r="G939" s="79" t="s">
        <v>8298</v>
      </c>
      <c r="H939" s="78">
        <f>2*34000</f>
        <v>68000</v>
      </c>
      <c r="I939" s="74" cm="1">
        <f t="array" ref="I939">+INDEX('I-Gasificación'!$G$5:$G$1100,MATCH($C939&amp;$D939&amp;$E939&amp;$G939,'I-Gasificación'!$C$5:$C$1100&amp;'I-Gasificación'!$D$5:$D$1100&amp;'I-Gasificación'!$E$5:$E$1100&amp;'I-Gasificación'!$F$5:$F$1100,0))</f>
        <v>1092</v>
      </c>
      <c r="J939" s="112">
        <f>INDEX('I-Baremo_Depósitos_Lapesa'!$C:$C,MATCH($E939,'I-Baremo_Depósitos_Lapesa'!$B:$B,0),1)</f>
        <v>50478</v>
      </c>
      <c r="K939" s="78">
        <f t="shared" si="158"/>
        <v>72111.42857142858</v>
      </c>
      <c r="L939" s="122">
        <f>INDEX('I-Baremo_VA_Lapesa'!$D$5:$K$66,MATCH($E939,'I-Baremo_VA_Lapesa'!$C$5:$C$66,0),MATCH($G939,'I-Baremo_VA_Lapesa'!$D$4:$K$4,0))</f>
        <v>25574</v>
      </c>
      <c r="M939" s="123">
        <f t="shared" si="159"/>
        <v>36534.285714285717</v>
      </c>
      <c r="N939" s="113" cm="1">
        <f t="array" ref="N939">IF(AND($H939&lt;=4800,$I939&lt;=560),0,SUMPRODUCT(--($I939&gt;'I-Baremo_Regulación_Lapesa'!$B$4:$B$8),--($I939&lt;='I-Baremo_Regulación_Lapesa'!$C$4:$C$8),'I-Baremo_Regulación_Lapesa'!$D$4:$D$8))</f>
        <v>357</v>
      </c>
      <c r="O939" s="78">
        <f t="shared" si="160"/>
        <v>510.00000000000006</v>
      </c>
      <c r="P939" s="112">
        <f t="shared" si="161"/>
        <v>76409</v>
      </c>
      <c r="Q939" s="74">
        <f t="shared" si="162"/>
        <v>109155.71428571429</v>
      </c>
      <c r="R939" s="113">
        <f>INDEX('I-Baremo_Legalización'!$D$4:$D$100,MATCH($E939,'I-Baremo_Legalización'!$C$4:$C$100,0),1)</f>
        <v>3215.3500000000004</v>
      </c>
      <c r="S939" s="113" cm="1">
        <f t="array" ref="S939">+INDEX('I-Baremo_Acuerdo_Marco'!$F$2:$F$221,MATCH($C939&amp;$E939&amp;$G939,'I-Baremo_Acuerdo_Marco'!$C$2:$C$221&amp;'I-Baremo_Acuerdo_Marco'!$D$2:$D$221&amp;'I-Baremo_Acuerdo_Marco'!$E$2:$E$221,0))</f>
        <v>36895.331000000006</v>
      </c>
      <c r="T939" s="112">
        <f t="shared" si="167"/>
        <v>116519.68100000001</v>
      </c>
      <c r="U939" s="116">
        <f t="shared" si="163"/>
        <v>149266.3952857143</v>
      </c>
      <c r="V939" s="74" t="str">
        <f t="shared" si="164"/>
        <v>AéreoE1092</v>
      </c>
      <c r="W939" s="148">
        <f>+IF(AND($C939='C-Aux_CA'!$C$7,$D939='C-Aux_CA'!$C$5,$I939&gt;='C-Aux_CA'!$C$14,$H939&gt;='C-Aux_CA'!$C$15),1,0)</f>
        <v>0</v>
      </c>
      <c r="X939" s="148">
        <f t="shared" si="165"/>
        <v>1</v>
      </c>
      <c r="Y939" s="151" cm="1">
        <f t="array" ref="Y939">IF(W939=0,0,SUMPRODUCT(--($T939&gt;='C-BaremoVectorial'!$T$4:$T$1101),--(1=$W$4:$W$1101)))</f>
        <v>0</v>
      </c>
      <c r="Z939" s="151">
        <f t="shared" si="166"/>
        <v>0</v>
      </c>
      <c r="AA939" s="151" cm="1">
        <f t="array" ref="AA939">IF($W939=0,0,SUMPRODUCT(--(1=$W$4:$W$1101),--($U939&gt;='C-BaremoVectorial'!$U$4:$U$1101)))</f>
        <v>0</v>
      </c>
      <c r="AB939" s="21"/>
      <c r="AC939" s="21"/>
      <c r="AD939" s="21"/>
    </row>
    <row r="940" spans="1:30" ht="14.5" x14ac:dyDescent="0.35">
      <c r="A940" s="73">
        <f t="shared" si="157"/>
        <v>60</v>
      </c>
      <c r="B940" s="79" t="s">
        <v>8275</v>
      </c>
      <c r="C940" s="79" t="s">
        <v>8244</v>
      </c>
      <c r="D940" s="79" t="s">
        <v>17</v>
      </c>
      <c r="E940" s="79" t="s">
        <v>48</v>
      </c>
      <c r="F940" s="183">
        <v>2</v>
      </c>
      <c r="G940" s="79" t="s">
        <v>8298</v>
      </c>
      <c r="H940" s="78">
        <f>2*33000</f>
        <v>66000</v>
      </c>
      <c r="I940" s="74" cm="1">
        <f t="array" ref="I940">+INDEX('I-Gasificación'!$G$5:$G$1100,MATCH($C940&amp;$D940&amp;$E940&amp;$G940,'I-Gasificación'!$C$5:$C$1100&amp;'I-Gasificación'!$D$5:$D$1100&amp;'I-Gasificación'!$E$5:$E$1100&amp;'I-Gasificación'!$F$5:$F$1100,0))</f>
        <v>924</v>
      </c>
      <c r="J940" s="112">
        <f>INDEX('I-Baremo_Depósitos_Lapesa'!$C:$C,MATCH($E940,'I-Baremo_Depósitos_Lapesa'!$B:$B,0),1)</f>
        <v>67416</v>
      </c>
      <c r="K940" s="78">
        <f t="shared" si="158"/>
        <v>96308.571428571435</v>
      </c>
      <c r="L940" s="122">
        <f>INDEX('I-Baremo_VA_Lapesa'!$D$5:$K$66,MATCH($E940,'I-Baremo_VA_Lapesa'!$C$5:$C$66,0),MATCH($G940,'I-Baremo_VA_Lapesa'!$D$4:$K$4,0))</f>
        <v>25574</v>
      </c>
      <c r="M940" s="123">
        <f t="shared" si="159"/>
        <v>36534.285714285717</v>
      </c>
      <c r="N940" s="113" cm="1">
        <f t="array" ref="N940">IF(AND($H940&lt;=4800,$I940&lt;=560),0,SUMPRODUCT(--($I940&gt;'I-Baremo_Regulación_Lapesa'!$B$4:$B$8),--($I940&lt;='I-Baremo_Regulación_Lapesa'!$C$4:$C$8),'I-Baremo_Regulación_Lapesa'!$D$4:$D$8))</f>
        <v>357</v>
      </c>
      <c r="O940" s="78">
        <f t="shared" si="160"/>
        <v>510.00000000000006</v>
      </c>
      <c r="P940" s="112">
        <f t="shared" si="161"/>
        <v>93347</v>
      </c>
      <c r="Q940" s="74">
        <f t="shared" si="162"/>
        <v>133352.85714285716</v>
      </c>
      <c r="R940" s="113">
        <f>INDEX('I-Baremo_Legalización'!$D$4:$D$100,MATCH($E940,'I-Baremo_Legalización'!$C$4:$C$100,0),1)</f>
        <v>3215.3500000000004</v>
      </c>
      <c r="S940" s="113" cm="1">
        <f t="array" ref="S940">+INDEX('I-Baremo_Acuerdo_Marco'!$F$2:$F$221,MATCH($C940&amp;$E940&amp;$G940,'I-Baremo_Acuerdo_Marco'!$C$2:$C$221&amp;'I-Baremo_Acuerdo_Marco'!$D$2:$D$221&amp;'I-Baremo_Acuerdo_Marco'!$E$2:$E$221,0))</f>
        <v>40487.931000000004</v>
      </c>
      <c r="T940" s="112">
        <f t="shared" si="167"/>
        <v>137050.28100000002</v>
      </c>
      <c r="U940" s="116">
        <f t="shared" si="163"/>
        <v>177056.13814285718</v>
      </c>
      <c r="V940" s="74" t="str">
        <f t="shared" si="164"/>
        <v>AéreoE924</v>
      </c>
      <c r="W940" s="148">
        <f>+IF(AND($C940='C-Aux_CA'!$C$7,$D940='C-Aux_CA'!$C$5,$I940&gt;='C-Aux_CA'!$C$14,$H940&gt;='C-Aux_CA'!$C$15),1,0)</f>
        <v>0</v>
      </c>
      <c r="X940" s="148">
        <f t="shared" si="165"/>
        <v>1</v>
      </c>
      <c r="Y940" s="151" cm="1">
        <f t="array" ref="Y940">IF(W940=0,0,SUMPRODUCT(--($T940&gt;='C-BaremoVectorial'!$T$4:$T$1101),--(1=$W$4:$W$1101)))</f>
        <v>0</v>
      </c>
      <c r="Z940" s="151">
        <f t="shared" si="166"/>
        <v>0</v>
      </c>
      <c r="AA940" s="151" cm="1">
        <f t="array" ref="AA940">IF($W940=0,0,SUMPRODUCT(--(1=$W$4:$W$1101),--($U940&gt;='C-BaremoVectorial'!$U$4:$U$1101)))</f>
        <v>0</v>
      </c>
      <c r="AB940" s="21"/>
      <c r="AC940" s="21"/>
      <c r="AD940" s="21"/>
    </row>
    <row r="941" spans="1:30" ht="14.5" x14ac:dyDescent="0.35">
      <c r="A941" s="73">
        <f t="shared" si="157"/>
        <v>61</v>
      </c>
      <c r="B941" s="79" t="s">
        <v>8275</v>
      </c>
      <c r="C941" s="79" t="s">
        <v>8244</v>
      </c>
      <c r="D941" s="79" t="s">
        <v>17</v>
      </c>
      <c r="E941" s="79" t="s">
        <v>49</v>
      </c>
      <c r="F941" s="183">
        <v>2</v>
      </c>
      <c r="G941" s="79" t="s">
        <v>8298</v>
      </c>
      <c r="H941" s="78">
        <f>2*50000</f>
        <v>100000</v>
      </c>
      <c r="I941" s="74" cm="1">
        <f t="array" ref="I941">+INDEX('I-Gasificación'!$G$5:$G$1100,MATCH($C941&amp;$D941&amp;$E941&amp;$G941,'I-Gasificación'!$C$5:$C$1100&amp;'I-Gasificación'!$D$5:$D$1100&amp;'I-Gasificación'!$E$5:$E$1100&amp;'I-Gasificación'!$F$5:$F$1100,0))</f>
        <v>1288</v>
      </c>
      <c r="J941" s="112">
        <f>INDEX('I-Baremo_Depósitos_Lapesa'!$C:$C,MATCH($E941,'I-Baremo_Depósitos_Lapesa'!$B:$B,0),1)</f>
        <v>88888</v>
      </c>
      <c r="K941" s="78">
        <f t="shared" si="158"/>
        <v>126982.85714285714</v>
      </c>
      <c r="L941" s="122">
        <f>INDEX('I-Baremo_VA_Lapesa'!$D$5:$K$66,MATCH($E941,'I-Baremo_VA_Lapesa'!$C$5:$C$66,0),MATCH($G941,'I-Baremo_VA_Lapesa'!$D$4:$K$4,0))</f>
        <v>25574</v>
      </c>
      <c r="M941" s="123">
        <f t="shared" si="159"/>
        <v>36534.285714285717</v>
      </c>
      <c r="N941" s="113" cm="1">
        <f t="array" ref="N941">IF(AND($H941&lt;=4800,$I941&lt;=560),0,SUMPRODUCT(--($I941&gt;'I-Baremo_Regulación_Lapesa'!$B$4:$B$8),--($I941&lt;='I-Baremo_Regulación_Lapesa'!$C$4:$C$8),'I-Baremo_Regulación_Lapesa'!$D$4:$D$8))</f>
        <v>357</v>
      </c>
      <c r="O941" s="78">
        <f t="shared" si="160"/>
        <v>510.00000000000006</v>
      </c>
      <c r="P941" s="112">
        <f t="shared" si="161"/>
        <v>114819</v>
      </c>
      <c r="Q941" s="74">
        <f t="shared" si="162"/>
        <v>164027.14285714287</v>
      </c>
      <c r="R941" s="113">
        <f>INDEX('I-Baremo_Legalización'!$D$4:$D$100,MATCH($E941,'I-Baremo_Legalización'!$C$4:$C$100,0),1)</f>
        <v>3215.3500000000004</v>
      </c>
      <c r="S941" s="113" cm="1">
        <f t="array" ref="S941">+INDEX('I-Baremo_Acuerdo_Marco'!$F$2:$F$221,MATCH($C941&amp;$E941&amp;$G941,'I-Baremo_Acuerdo_Marco'!$C$2:$C$221&amp;'I-Baremo_Acuerdo_Marco'!$D$2:$D$221&amp;'I-Baremo_Acuerdo_Marco'!$E$2:$E$221,0))</f>
        <v>42522.931000000004</v>
      </c>
      <c r="T941" s="112">
        <f t="shared" si="167"/>
        <v>160557.28100000002</v>
      </c>
      <c r="U941" s="116">
        <f t="shared" si="163"/>
        <v>209765.42385714289</v>
      </c>
      <c r="V941" s="74" t="str">
        <f t="shared" si="164"/>
        <v>AéreoE1288</v>
      </c>
      <c r="W941" s="148">
        <f>+IF(AND($C941='C-Aux_CA'!$C$7,$D941='C-Aux_CA'!$C$5,$I941&gt;='C-Aux_CA'!$C$14,$H941&gt;='C-Aux_CA'!$C$15),1,0)</f>
        <v>0</v>
      </c>
      <c r="X941" s="148">
        <f t="shared" si="165"/>
        <v>1</v>
      </c>
      <c r="Y941" s="151" cm="1">
        <f t="array" ref="Y941">IF(W941=0,0,SUMPRODUCT(--($T941&gt;='C-BaremoVectorial'!$T$4:$T$1101),--(1=$W$4:$W$1101)))</f>
        <v>0</v>
      </c>
      <c r="Z941" s="151">
        <f t="shared" si="166"/>
        <v>0</v>
      </c>
      <c r="AA941" s="151" cm="1">
        <f t="array" ref="AA941">IF($W941=0,0,SUMPRODUCT(--(1=$W$4:$W$1101),--($U941&gt;='C-BaremoVectorial'!$U$4:$U$1101)))</f>
        <v>0</v>
      </c>
      <c r="AB941" s="21"/>
      <c r="AC941" s="21"/>
      <c r="AD941" s="21"/>
    </row>
    <row r="942" spans="1:30" ht="14.5" x14ac:dyDescent="0.35">
      <c r="A942" s="73">
        <f t="shared" si="157"/>
        <v>62</v>
      </c>
      <c r="B942" s="79" t="s">
        <v>8275</v>
      </c>
      <c r="C942" s="79" t="s">
        <v>8244</v>
      </c>
      <c r="D942" s="79" t="s">
        <v>17</v>
      </c>
      <c r="E942" s="79" t="s">
        <v>50</v>
      </c>
      <c r="F942" s="183">
        <v>2</v>
      </c>
      <c r="G942" s="79" t="s">
        <v>8298</v>
      </c>
      <c r="H942" s="78">
        <f>2*59000</f>
        <v>118000</v>
      </c>
      <c r="I942" s="74" cm="1">
        <f t="array" ref="I942">+INDEX('I-Gasificación'!$G$5:$G$1100,MATCH($C942&amp;$D942&amp;$E942&amp;$G942,'I-Gasificación'!$C$5:$C$1100&amp;'I-Gasificación'!$D$5:$D$1100&amp;'I-Gasificación'!$E$5:$E$1100&amp;'I-Gasificación'!$F$5:$F$1100,0))</f>
        <v>1512</v>
      </c>
      <c r="J942" s="112">
        <f>INDEX('I-Baremo_Depósitos_Lapesa'!$C:$C,MATCH($E942,'I-Baremo_Depósitos_Lapesa'!$B:$B,0),1)</f>
        <v>108492</v>
      </c>
      <c r="K942" s="78">
        <f t="shared" si="158"/>
        <v>154988.57142857145</v>
      </c>
      <c r="L942" s="122">
        <f>INDEX('I-Baremo_VA_Lapesa'!$D$5:$K$66,MATCH($E942,'I-Baremo_VA_Lapesa'!$C$5:$C$66,0),MATCH($G942,'I-Baremo_VA_Lapesa'!$D$4:$K$4,0))</f>
        <v>25574</v>
      </c>
      <c r="M942" s="123">
        <f t="shared" si="159"/>
        <v>36534.285714285717</v>
      </c>
      <c r="N942" s="113" cm="1">
        <f t="array" ref="N942">IF(AND($H942&lt;=4800,$I942&lt;=560),0,SUMPRODUCT(--($I942&gt;'I-Baremo_Regulación_Lapesa'!$B$4:$B$8),--($I942&lt;='I-Baremo_Regulación_Lapesa'!$C$4:$C$8),'I-Baremo_Regulación_Lapesa'!$D$4:$D$8))</f>
        <v>1650</v>
      </c>
      <c r="O942" s="78">
        <f t="shared" si="160"/>
        <v>2357.1428571428573</v>
      </c>
      <c r="P942" s="112">
        <f t="shared" si="161"/>
        <v>135716</v>
      </c>
      <c r="Q942" s="74">
        <f t="shared" si="162"/>
        <v>193880.00000000003</v>
      </c>
      <c r="R942" s="113">
        <f>INDEX('I-Baremo_Legalización'!$D$4:$D$100,MATCH($E942,'I-Baremo_Legalización'!$C$4:$C$100,0),1)</f>
        <v>3215.3500000000004</v>
      </c>
      <c r="S942" s="113" cm="1">
        <f t="array" ref="S942">+INDEX('I-Baremo_Acuerdo_Marco'!$F$2:$F$221,MATCH($C942&amp;$E942&amp;$G942,'I-Baremo_Acuerdo_Marco'!$C$2:$C$221&amp;'I-Baremo_Acuerdo_Marco'!$D$2:$D$221&amp;'I-Baremo_Acuerdo_Marco'!$E$2:$E$221,0))</f>
        <v>46500.531000000003</v>
      </c>
      <c r="T942" s="112">
        <f t="shared" si="167"/>
        <v>185431.88099999999</v>
      </c>
      <c r="U942" s="116">
        <f t="shared" si="163"/>
        <v>243595.88100000005</v>
      </c>
      <c r="V942" s="74" t="str">
        <f t="shared" si="164"/>
        <v>AéreoE1512</v>
      </c>
      <c r="W942" s="148">
        <f>+IF(AND($C942='C-Aux_CA'!$C$7,$D942='C-Aux_CA'!$C$5,$I942&gt;='C-Aux_CA'!$C$14,$H942&gt;='C-Aux_CA'!$C$15),1,0)</f>
        <v>0</v>
      </c>
      <c r="X942" s="148">
        <f t="shared" si="165"/>
        <v>1</v>
      </c>
      <c r="Y942" s="151" cm="1">
        <f t="array" ref="Y942">IF(W942=0,0,SUMPRODUCT(--($T942&gt;='C-BaremoVectorial'!$T$4:$T$1101),--(1=$W$4:$W$1101)))</f>
        <v>0</v>
      </c>
      <c r="Z942" s="151">
        <f t="shared" si="166"/>
        <v>0</v>
      </c>
      <c r="AA942" s="151" cm="1">
        <f t="array" ref="AA942">IF($W942=0,0,SUMPRODUCT(--(1=$W$4:$W$1101),--($U942&gt;='C-BaremoVectorial'!$U$4:$U$1101)))</f>
        <v>0</v>
      </c>
      <c r="AB942" s="21"/>
      <c r="AC942" s="21"/>
      <c r="AD942" s="21"/>
    </row>
    <row r="943" spans="1:30" ht="14.5" x14ac:dyDescent="0.35">
      <c r="A943" s="73">
        <f t="shared" si="157"/>
        <v>63</v>
      </c>
      <c r="B943" s="79" t="s">
        <v>8275</v>
      </c>
      <c r="C943" s="79" t="s">
        <v>8244</v>
      </c>
      <c r="D943" s="79" t="s">
        <v>17</v>
      </c>
      <c r="E943" s="79" t="s">
        <v>51</v>
      </c>
      <c r="F943" s="183">
        <v>2</v>
      </c>
      <c r="G943" s="79" t="s">
        <v>8298</v>
      </c>
      <c r="H943" s="78">
        <f>2*50000</f>
        <v>100000</v>
      </c>
      <c r="I943" s="74" cm="1">
        <f t="array" ref="I943">+INDEX('I-Gasificación'!$G$5:$G$1100,MATCH($C943&amp;$D943&amp;$E943&amp;$G943,'I-Gasificación'!$C$5:$C$1100&amp;'I-Gasificación'!$D$5:$D$1100&amp;'I-Gasificación'!$E$5:$E$1100&amp;'I-Gasificación'!$F$5:$F$1100,0))</f>
        <v>1204</v>
      </c>
      <c r="J943" s="112">
        <f>INDEX('I-Baremo_Depósitos_Lapesa'!$C:$C,MATCH($E943,'I-Baremo_Depósitos_Lapesa'!$B:$B,0),1)</f>
        <v>90864</v>
      </c>
      <c r="K943" s="78">
        <f t="shared" si="158"/>
        <v>129805.71428571429</v>
      </c>
      <c r="L943" s="122">
        <f>INDEX('I-Baremo_VA_Lapesa'!$D$5:$K$66,MATCH($E943,'I-Baremo_VA_Lapesa'!$C$5:$C$66,0),MATCH($G943,'I-Baremo_VA_Lapesa'!$D$4:$K$4,0))</f>
        <v>25574</v>
      </c>
      <c r="M943" s="123">
        <f t="shared" si="159"/>
        <v>36534.285714285717</v>
      </c>
      <c r="N943" s="113" cm="1">
        <f t="array" ref="N943">IF(AND($H943&lt;=4800,$I943&lt;=560),0,SUMPRODUCT(--($I943&gt;'I-Baremo_Regulación_Lapesa'!$B$4:$B$8),--($I943&lt;='I-Baremo_Regulación_Lapesa'!$C$4:$C$8),'I-Baremo_Regulación_Lapesa'!$D$4:$D$8))</f>
        <v>357</v>
      </c>
      <c r="O943" s="78">
        <f t="shared" si="160"/>
        <v>510.00000000000006</v>
      </c>
      <c r="P943" s="112">
        <f t="shared" si="161"/>
        <v>116795</v>
      </c>
      <c r="Q943" s="74">
        <f t="shared" si="162"/>
        <v>166850</v>
      </c>
      <c r="R943" s="113">
        <f>INDEX('I-Baremo_Legalización'!$D$4:$D$100,MATCH($E943,'I-Baremo_Legalización'!$C$4:$C$100,0),1)</f>
        <v>3215.3500000000004</v>
      </c>
      <c r="S943" s="113" cm="1">
        <f t="array" ref="S943">+INDEX('I-Baremo_Acuerdo_Marco'!$F$2:$F$221,MATCH($C943&amp;$E943&amp;$G943,'I-Baremo_Acuerdo_Marco'!$C$2:$C$221&amp;'I-Baremo_Acuerdo_Marco'!$D$2:$D$221&amp;'I-Baremo_Acuerdo_Marco'!$E$2:$E$221,0))</f>
        <v>45257.531000000003</v>
      </c>
      <c r="T943" s="112">
        <f t="shared" si="167"/>
        <v>165267.88099999999</v>
      </c>
      <c r="U943" s="116">
        <f t="shared" si="163"/>
        <v>215322.88099999999</v>
      </c>
      <c r="V943" s="74" t="str">
        <f t="shared" si="164"/>
        <v>AéreoE1204</v>
      </c>
      <c r="W943" s="148">
        <f>+IF(AND($C943='C-Aux_CA'!$C$7,$D943='C-Aux_CA'!$C$5,$I943&gt;='C-Aux_CA'!$C$14,$H943&gt;='C-Aux_CA'!$C$15),1,0)</f>
        <v>0</v>
      </c>
      <c r="X943" s="148">
        <f t="shared" si="165"/>
        <v>1</v>
      </c>
      <c r="Y943" s="151" cm="1">
        <f t="array" ref="Y943">IF(W943=0,0,SUMPRODUCT(--($T943&gt;='C-BaremoVectorial'!$T$4:$T$1101),--(1=$W$4:$W$1101)))</f>
        <v>0</v>
      </c>
      <c r="Z943" s="151">
        <f t="shared" si="166"/>
        <v>0</v>
      </c>
      <c r="AA943" s="151" cm="1">
        <f t="array" ref="AA943">IF($W943=0,0,SUMPRODUCT(--(1=$W$4:$W$1101),--($U943&gt;='C-BaremoVectorial'!$U$4:$U$1101)))</f>
        <v>0</v>
      </c>
      <c r="AB943" s="21"/>
      <c r="AC943" s="21"/>
      <c r="AD943" s="21"/>
    </row>
    <row r="944" spans="1:30" ht="14.5" x14ac:dyDescent="0.35">
      <c r="A944" s="73">
        <f t="shared" si="157"/>
        <v>64</v>
      </c>
      <c r="B944" s="79" t="s">
        <v>8275</v>
      </c>
      <c r="C944" s="79" t="s">
        <v>8244</v>
      </c>
      <c r="D944" s="79" t="s">
        <v>17</v>
      </c>
      <c r="E944" s="79" t="s">
        <v>52</v>
      </c>
      <c r="F944" s="183">
        <v>2</v>
      </c>
      <c r="G944" s="79" t="s">
        <v>8298</v>
      </c>
      <c r="H944" s="78">
        <f>2*69000</f>
        <v>138000</v>
      </c>
      <c r="I944" s="74" cm="1">
        <f t="array" ref="I944">+INDEX('I-Gasificación'!$G$5:$G$1100,MATCH($C944&amp;$D944&amp;$E944&amp;$G944,'I-Gasificación'!$C$5:$C$1100&amp;'I-Gasificación'!$D$5:$D$1100&amp;'I-Gasificación'!$E$5:$E$1100&amp;'I-Gasificación'!$F$5:$F$1100,0))</f>
        <v>1736</v>
      </c>
      <c r="J944" s="112">
        <f>INDEX('I-Baremo_Depósitos_Lapesa'!$C:$C,MATCH($E944,'I-Baremo_Depósitos_Lapesa'!$B:$B,0),1)</f>
        <v>134294</v>
      </c>
      <c r="K944" s="78">
        <f t="shared" si="158"/>
        <v>191848.57142857145</v>
      </c>
      <c r="L944" s="122">
        <f>INDEX('I-Baremo_VA_Lapesa'!$D$5:$K$66,MATCH($E944,'I-Baremo_VA_Lapesa'!$C$5:$C$66,0),MATCH($G944,'I-Baremo_VA_Lapesa'!$D$4:$K$4,0))</f>
        <v>25574</v>
      </c>
      <c r="M944" s="123">
        <f t="shared" si="159"/>
        <v>36534.285714285717</v>
      </c>
      <c r="N944" s="113" cm="1">
        <f t="array" ref="N944">IF(AND($H944&lt;=4800,$I944&lt;=560),0,SUMPRODUCT(--($I944&gt;'I-Baremo_Regulación_Lapesa'!$B$4:$B$8),--($I944&lt;='I-Baremo_Regulación_Lapesa'!$C$4:$C$8),'I-Baremo_Regulación_Lapesa'!$D$4:$D$8))</f>
        <v>1650</v>
      </c>
      <c r="O944" s="78">
        <f t="shared" si="160"/>
        <v>2357.1428571428573</v>
      </c>
      <c r="P944" s="112">
        <f t="shared" si="161"/>
        <v>161518</v>
      </c>
      <c r="Q944" s="74">
        <f t="shared" si="162"/>
        <v>230740.00000000003</v>
      </c>
      <c r="R944" s="113">
        <f>INDEX('I-Baremo_Legalización'!$D$4:$D$100,MATCH($E944,'I-Baremo_Legalización'!$C$4:$C$100,0),1)</f>
        <v>3215.3500000000004</v>
      </c>
      <c r="S944" s="113" cm="1">
        <f t="array" ref="S944">+INDEX('I-Baremo_Acuerdo_Marco'!$F$2:$F$221,MATCH($C944&amp;$E944&amp;$G944,'I-Baremo_Acuerdo_Marco'!$C$2:$C$221&amp;'I-Baremo_Acuerdo_Marco'!$D$2:$D$221&amp;'I-Baremo_Acuerdo_Marco'!$E$2:$E$221,0))</f>
        <v>45257.531000000003</v>
      </c>
      <c r="T944" s="112">
        <f t="shared" si="167"/>
        <v>209990.88099999999</v>
      </c>
      <c r="U944" s="116">
        <f t="shared" si="163"/>
        <v>279212.88100000005</v>
      </c>
      <c r="V944" s="74" t="str">
        <f t="shared" si="164"/>
        <v>AéreoE1736</v>
      </c>
      <c r="W944" s="148">
        <f>+IF(AND($C944='C-Aux_CA'!$C$7,$D944='C-Aux_CA'!$C$5,$I944&gt;='C-Aux_CA'!$C$14,$H944&gt;='C-Aux_CA'!$C$15),1,0)</f>
        <v>0</v>
      </c>
      <c r="X944" s="148">
        <f t="shared" si="165"/>
        <v>1</v>
      </c>
      <c r="Y944" s="151" cm="1">
        <f t="array" ref="Y944">IF(W944=0,0,SUMPRODUCT(--($T944&gt;='C-BaremoVectorial'!$T$4:$T$1101),--(1=$W$4:$W$1101)))</f>
        <v>0</v>
      </c>
      <c r="Z944" s="151">
        <f t="shared" si="166"/>
        <v>0</v>
      </c>
      <c r="AA944" s="151" cm="1">
        <f t="array" ref="AA944">IF($W944=0,0,SUMPRODUCT(--(1=$W$4:$W$1101),--($U944&gt;='C-BaremoVectorial'!$U$4:$U$1101)))</f>
        <v>0</v>
      </c>
      <c r="AB944" s="21"/>
      <c r="AC944" s="21"/>
      <c r="AD944" s="21"/>
    </row>
    <row r="945" spans="1:30" ht="14.5" x14ac:dyDescent="0.35">
      <c r="A945" s="73">
        <f t="shared" si="157"/>
        <v>65</v>
      </c>
      <c r="B945" s="79" t="s">
        <v>8276</v>
      </c>
      <c r="C945" s="79" t="s">
        <v>8244</v>
      </c>
      <c r="D945" s="79" t="s">
        <v>17</v>
      </c>
      <c r="E945" s="79" t="s">
        <v>26</v>
      </c>
      <c r="F945" s="183">
        <v>1</v>
      </c>
      <c r="G945" s="79" t="s">
        <v>8296</v>
      </c>
      <c r="H945" s="78">
        <v>6650</v>
      </c>
      <c r="I945" s="74" cm="1">
        <f t="array" ref="I945">+INDEX('I-Gasificación'!$G$5:$G$1100,MATCH($C945&amp;$D945&amp;$E945&amp;$G945,'I-Gasificación'!$C$5:$C$1100&amp;'I-Gasificación'!$D$5:$D$1100&amp;'I-Gasificación'!$E$5:$E$1100&amp;'I-Gasificación'!$F$5:$F$1100,0))</f>
        <v>271.60000000000002</v>
      </c>
      <c r="J945" s="112">
        <f>INDEX('I-Baremo_Depósitos_Lapesa'!$C:$C,MATCH($E945,'I-Baremo_Depósitos_Lapesa'!$B:$B,0),1)</f>
        <v>5057</v>
      </c>
      <c r="K945" s="78">
        <f t="shared" si="158"/>
        <v>7224.2857142857147</v>
      </c>
      <c r="L945" s="122">
        <f>INDEX('I-Baremo_VA_Lapesa'!$D$5:$K$66,MATCH($E945,'I-Baremo_VA_Lapesa'!$C$5:$C$66,0),MATCH($G945,'I-Baremo_VA_Lapesa'!$D$4:$K$4,0))</f>
        <v>19737</v>
      </c>
      <c r="M945" s="123">
        <f t="shared" si="159"/>
        <v>28195.714285714286</v>
      </c>
      <c r="N945" s="113" cm="1">
        <f t="array" ref="N945">IF(AND($H945&lt;=4800,$I945&lt;=560),0,SUMPRODUCT(--($I945&gt;'I-Baremo_Regulación_Lapesa'!$B$4:$B$8),--($I945&lt;='I-Baremo_Regulación_Lapesa'!$C$4:$C$8),'I-Baremo_Regulación_Lapesa'!$D$4:$D$8))</f>
        <v>357</v>
      </c>
      <c r="O945" s="78">
        <f t="shared" si="160"/>
        <v>510.00000000000006</v>
      </c>
      <c r="P945" s="112">
        <f t="shared" si="161"/>
        <v>25151</v>
      </c>
      <c r="Q945" s="74">
        <f t="shared" si="162"/>
        <v>35930</v>
      </c>
      <c r="R945" s="113">
        <f>INDEX('I-Baremo_Legalización'!$D$4:$D$100,MATCH($E945,'I-Baremo_Legalización'!$C$4:$C$100,0),1)</f>
        <v>1257.25</v>
      </c>
      <c r="S945" s="113" cm="1">
        <f t="array" ref="S945">+INDEX('I-Baremo_Acuerdo_Marco'!$F$2:$F$221,MATCH($C945&amp;$E945&amp;$G945,'I-Baremo_Acuerdo_Marco'!$C$2:$C$221&amp;'I-Baremo_Acuerdo_Marco'!$D$2:$D$221&amp;'I-Baremo_Acuerdo_Marco'!$E$2:$E$221,0))</f>
        <v>8265.7850000000017</v>
      </c>
      <c r="T945" s="112">
        <f t="shared" si="167"/>
        <v>34674.035000000003</v>
      </c>
      <c r="U945" s="116">
        <f t="shared" si="163"/>
        <v>45453.035000000003</v>
      </c>
      <c r="V945" s="74" t="str">
        <f t="shared" si="164"/>
        <v>AéreoE271,6</v>
      </c>
      <c r="W945" s="148">
        <f>+IF(AND($C945='C-Aux_CA'!$C$7,$D945='C-Aux_CA'!$C$5,$I945&gt;='C-Aux_CA'!$C$14,$H945&gt;='C-Aux_CA'!$C$15),1,0)</f>
        <v>0</v>
      </c>
      <c r="X945" s="148">
        <f t="shared" si="165"/>
        <v>1</v>
      </c>
      <c r="Y945" s="151" cm="1">
        <f t="array" ref="Y945">IF(W945=0,0,SUMPRODUCT(--($T945&gt;='C-BaremoVectorial'!$T$4:$T$1101),--(1=$W$4:$W$1101)))</f>
        <v>0</v>
      </c>
      <c r="Z945" s="151">
        <f t="shared" si="166"/>
        <v>0</v>
      </c>
      <c r="AA945" s="151" cm="1">
        <f t="array" ref="AA945">IF($W945=0,0,SUMPRODUCT(--(1=$W$4:$W$1101),--($U945&gt;='C-BaremoVectorial'!$U$4:$U$1101)))</f>
        <v>0</v>
      </c>
      <c r="AB945" s="21"/>
      <c r="AC945" s="21"/>
      <c r="AD945" s="21"/>
    </row>
    <row r="946" spans="1:30" ht="14.5" x14ac:dyDescent="0.35">
      <c r="A946" s="73">
        <f t="shared" si="157"/>
        <v>66</v>
      </c>
      <c r="B946" s="79" t="s">
        <v>8276</v>
      </c>
      <c r="C946" s="79" t="s">
        <v>8244</v>
      </c>
      <c r="D946" s="79" t="s">
        <v>17</v>
      </c>
      <c r="E946" s="79" t="s">
        <v>27</v>
      </c>
      <c r="F946" s="183">
        <v>1</v>
      </c>
      <c r="G946" s="79" t="s">
        <v>8296</v>
      </c>
      <c r="H946" s="78">
        <v>8334</v>
      </c>
      <c r="I946" s="74" cm="1">
        <f t="array" ref="I946">+INDEX('I-Gasificación'!$G$5:$G$1100,MATCH($C946&amp;$D946&amp;$E946&amp;$G946,'I-Gasificación'!$C$5:$C$1100&amp;'I-Gasificación'!$D$5:$D$1100&amp;'I-Gasificación'!$E$5:$E$1100&amp;'I-Gasificación'!$F$5:$F$1100,0))</f>
        <v>308</v>
      </c>
      <c r="J946" s="112">
        <f>INDEX('I-Baremo_Depósitos_Lapesa'!$C:$C,MATCH($E946,'I-Baremo_Depósitos_Lapesa'!$B:$B,0),1)</f>
        <v>6078</v>
      </c>
      <c r="K946" s="78">
        <f t="shared" si="158"/>
        <v>8682.8571428571431</v>
      </c>
      <c r="L946" s="122">
        <f>INDEX('I-Baremo_VA_Lapesa'!$D$5:$K$66,MATCH($E946,'I-Baremo_VA_Lapesa'!$C$5:$C$66,0),MATCH($G946,'I-Baremo_VA_Lapesa'!$D$4:$K$4,0))</f>
        <v>19737</v>
      </c>
      <c r="M946" s="123">
        <f t="shared" si="159"/>
        <v>28195.714285714286</v>
      </c>
      <c r="N946" s="113" cm="1">
        <f t="array" ref="N946">IF(AND($H946&lt;=4800,$I946&lt;=560),0,SUMPRODUCT(--($I946&gt;'I-Baremo_Regulación_Lapesa'!$B$4:$B$8),--($I946&lt;='I-Baremo_Regulación_Lapesa'!$C$4:$C$8),'I-Baremo_Regulación_Lapesa'!$D$4:$D$8))</f>
        <v>357</v>
      </c>
      <c r="O946" s="78">
        <f t="shared" si="160"/>
        <v>510.00000000000006</v>
      </c>
      <c r="P946" s="112">
        <f t="shared" si="161"/>
        <v>26172</v>
      </c>
      <c r="Q946" s="74">
        <f t="shared" si="162"/>
        <v>37388.571428571428</v>
      </c>
      <c r="R946" s="113">
        <f>INDEX('I-Baremo_Legalización'!$D$4:$D$100,MATCH($E946,'I-Baremo_Legalización'!$C$4:$C$100,0),1)</f>
        <v>1257.25</v>
      </c>
      <c r="S946" s="113" cm="1">
        <f t="array" ref="S946">+INDEX('I-Baremo_Acuerdo_Marco'!$F$2:$F$221,MATCH($C946&amp;$E946&amp;$G946,'I-Baremo_Acuerdo_Marco'!$C$2:$C$221&amp;'I-Baremo_Acuerdo_Marco'!$D$2:$D$221&amp;'I-Baremo_Acuerdo_Marco'!$E$2:$E$221,0))</f>
        <v>9387.7850000000017</v>
      </c>
      <c r="T946" s="112">
        <f t="shared" si="167"/>
        <v>36817.035000000003</v>
      </c>
      <c r="U946" s="116">
        <f t="shared" si="163"/>
        <v>48033.606428571431</v>
      </c>
      <c r="V946" s="74" t="str">
        <f t="shared" si="164"/>
        <v>AéreoE308</v>
      </c>
      <c r="W946" s="148">
        <f>+IF(AND($C946='C-Aux_CA'!$C$7,$D946='C-Aux_CA'!$C$5,$I946&gt;='C-Aux_CA'!$C$14,$H946&gt;='C-Aux_CA'!$C$15),1,0)</f>
        <v>0</v>
      </c>
      <c r="X946" s="148">
        <f t="shared" si="165"/>
        <v>1</v>
      </c>
      <c r="Y946" s="151" cm="1">
        <f t="array" ref="Y946">IF(W946=0,0,SUMPRODUCT(--($T946&gt;='C-BaremoVectorial'!$T$4:$T$1101),--(1=$W$4:$W$1101)))</f>
        <v>0</v>
      </c>
      <c r="Z946" s="151">
        <f t="shared" si="166"/>
        <v>0</v>
      </c>
      <c r="AA946" s="151" cm="1">
        <f t="array" ref="AA946">IF($W946=0,0,SUMPRODUCT(--(1=$W$4:$W$1101),--($U946&gt;='C-BaremoVectorial'!$U$4:$U$1101)))</f>
        <v>0</v>
      </c>
      <c r="AB946" s="21"/>
      <c r="AC946" s="21"/>
      <c r="AD946" s="21"/>
    </row>
    <row r="947" spans="1:30" ht="14.5" x14ac:dyDescent="0.35">
      <c r="A947" s="73">
        <f t="shared" ref="A947:A1010" si="168">+A946+1</f>
        <v>67</v>
      </c>
      <c r="B947" s="79" t="s">
        <v>8276</v>
      </c>
      <c r="C947" s="79" t="s">
        <v>8244</v>
      </c>
      <c r="D947" s="79" t="s">
        <v>17</v>
      </c>
      <c r="E947" s="79" t="s">
        <v>28</v>
      </c>
      <c r="F947" s="183">
        <v>1</v>
      </c>
      <c r="G947" s="79" t="s">
        <v>8296</v>
      </c>
      <c r="H947" s="78">
        <v>10000</v>
      </c>
      <c r="I947" s="74" cm="1">
        <f t="array" ref="I947">+INDEX('I-Gasificación'!$G$5:$G$1100,MATCH($C947&amp;$D947&amp;$E947&amp;$G947,'I-Gasificación'!$C$5:$C$1100&amp;'I-Gasificación'!$D$5:$D$1100&amp;'I-Gasificación'!$E$5:$E$1100&amp;'I-Gasificación'!$F$5:$F$1100,0))</f>
        <v>308</v>
      </c>
      <c r="J947" s="112">
        <f>INDEX('I-Baremo_Depósitos_Lapesa'!$C:$C,MATCH($E947,'I-Baremo_Depósitos_Lapesa'!$B:$B,0),1)</f>
        <v>8595</v>
      </c>
      <c r="K947" s="78">
        <f t="shared" si="158"/>
        <v>12278.571428571429</v>
      </c>
      <c r="L947" s="122">
        <f>INDEX('I-Baremo_VA_Lapesa'!$D$5:$K$66,MATCH($E947,'I-Baremo_VA_Lapesa'!$C$5:$C$66,0),MATCH($G947,'I-Baremo_VA_Lapesa'!$D$4:$K$4,0))</f>
        <v>20509</v>
      </c>
      <c r="M947" s="123">
        <f t="shared" si="159"/>
        <v>29298.571428571431</v>
      </c>
      <c r="N947" s="113" cm="1">
        <f t="array" ref="N947">IF(AND($H947&lt;=4800,$I947&lt;=560),0,SUMPRODUCT(--($I947&gt;'I-Baremo_Regulación_Lapesa'!$B$4:$B$8),--($I947&lt;='I-Baremo_Regulación_Lapesa'!$C$4:$C$8),'I-Baremo_Regulación_Lapesa'!$D$4:$D$8))</f>
        <v>357</v>
      </c>
      <c r="O947" s="78">
        <f t="shared" si="160"/>
        <v>510.00000000000006</v>
      </c>
      <c r="P947" s="112">
        <f t="shared" si="161"/>
        <v>29461</v>
      </c>
      <c r="Q947" s="74">
        <f t="shared" si="162"/>
        <v>42087.142857142862</v>
      </c>
      <c r="R947" s="113">
        <f>INDEX('I-Baremo_Legalización'!$D$4:$D$100,MATCH($E947,'I-Baremo_Legalización'!$C$4:$C$100,0),1)</f>
        <v>1257.25</v>
      </c>
      <c r="S947" s="113" cm="1">
        <f t="array" ref="S947">+INDEX('I-Baremo_Acuerdo_Marco'!$F$2:$F$221,MATCH($C947&amp;$E947&amp;$G947,'I-Baremo_Acuerdo_Marco'!$C$2:$C$221&amp;'I-Baremo_Acuerdo_Marco'!$D$2:$D$221&amp;'I-Baremo_Acuerdo_Marco'!$E$2:$E$221,0))</f>
        <v>10015.885000000002</v>
      </c>
      <c r="T947" s="112">
        <f t="shared" si="167"/>
        <v>40734.135000000002</v>
      </c>
      <c r="U947" s="116">
        <f t="shared" si="163"/>
        <v>53360.277857142864</v>
      </c>
      <c r="V947" s="74" t="str">
        <f t="shared" si="164"/>
        <v>AéreoE308</v>
      </c>
      <c r="W947" s="148">
        <f>+IF(AND($C947='C-Aux_CA'!$C$7,$D947='C-Aux_CA'!$C$5,$I947&gt;='C-Aux_CA'!$C$14,$H947&gt;='C-Aux_CA'!$C$15),1,0)</f>
        <v>0</v>
      </c>
      <c r="X947" s="148">
        <f t="shared" si="165"/>
        <v>1</v>
      </c>
      <c r="Y947" s="151" cm="1">
        <f t="array" ref="Y947">IF(W947=0,0,SUMPRODUCT(--($T947&gt;='C-BaremoVectorial'!$T$4:$T$1101),--(1=$W$4:$W$1101)))</f>
        <v>0</v>
      </c>
      <c r="Z947" s="151">
        <f t="shared" si="166"/>
        <v>0</v>
      </c>
      <c r="AA947" s="151" cm="1">
        <f t="array" ref="AA947">IF($W947=0,0,SUMPRODUCT(--(1=$W$4:$W$1101),--($U947&gt;='C-BaremoVectorial'!$U$4:$U$1101)))</f>
        <v>0</v>
      </c>
      <c r="AB947" s="21"/>
      <c r="AC947" s="21"/>
      <c r="AD947" s="21"/>
    </row>
    <row r="948" spans="1:30" ht="14.5" x14ac:dyDescent="0.35">
      <c r="A948" s="73">
        <f t="shared" si="168"/>
        <v>68</v>
      </c>
      <c r="B948" s="79" t="s">
        <v>8276</v>
      </c>
      <c r="C948" s="79" t="s">
        <v>8244</v>
      </c>
      <c r="D948" s="79" t="s">
        <v>17</v>
      </c>
      <c r="E948" s="79" t="s">
        <v>29</v>
      </c>
      <c r="F948" s="183">
        <v>1</v>
      </c>
      <c r="G948" s="79" t="s">
        <v>8296</v>
      </c>
      <c r="H948" s="78">
        <v>13000</v>
      </c>
      <c r="I948" s="74" cm="1">
        <f t="array" ref="I948">+INDEX('I-Gasificación'!$G$5:$G$1100,MATCH($C948&amp;$D948&amp;$E948&amp;$G948,'I-Gasificación'!$C$5:$C$1100&amp;'I-Gasificación'!$D$5:$D$1100&amp;'I-Gasificación'!$E$5:$E$1100&amp;'I-Gasificación'!$F$5:$F$1100,0))</f>
        <v>350</v>
      </c>
      <c r="J948" s="112">
        <f>INDEX('I-Baremo_Depósitos_Lapesa'!$C:$C,MATCH($E948,'I-Baremo_Depósitos_Lapesa'!$B:$B,0),1)</f>
        <v>10510</v>
      </c>
      <c r="K948" s="78">
        <f t="shared" si="158"/>
        <v>15014.285714285716</v>
      </c>
      <c r="L948" s="122">
        <f>INDEX('I-Baremo_VA_Lapesa'!$D$5:$K$66,MATCH($E948,'I-Baremo_VA_Lapesa'!$C$5:$C$66,0),MATCH($G948,'I-Baremo_VA_Lapesa'!$D$4:$K$4,0))</f>
        <v>20509</v>
      </c>
      <c r="M948" s="123">
        <f t="shared" si="159"/>
        <v>29298.571428571431</v>
      </c>
      <c r="N948" s="113" cm="1">
        <f t="array" ref="N948">IF(AND($H948&lt;=4800,$I948&lt;=560),0,SUMPRODUCT(--($I948&gt;'I-Baremo_Regulación_Lapesa'!$B$4:$B$8),--($I948&lt;='I-Baremo_Regulación_Lapesa'!$C$4:$C$8),'I-Baremo_Regulación_Lapesa'!$D$4:$D$8))</f>
        <v>357</v>
      </c>
      <c r="O948" s="78">
        <f t="shared" si="160"/>
        <v>510.00000000000006</v>
      </c>
      <c r="P948" s="112">
        <f t="shared" si="161"/>
        <v>31376</v>
      </c>
      <c r="Q948" s="74">
        <f t="shared" si="162"/>
        <v>44822.857142857145</v>
      </c>
      <c r="R948" s="113">
        <f>INDEX('I-Baremo_Legalización'!$D$4:$D$100,MATCH($E948,'I-Baremo_Legalización'!$C$4:$C$100,0),1)</f>
        <v>1257.25</v>
      </c>
      <c r="S948" s="113" cm="1">
        <f t="array" ref="S948">+INDEX('I-Baremo_Acuerdo_Marco'!$F$2:$F$221,MATCH($C948&amp;$E948&amp;$G948,'I-Baremo_Acuerdo_Marco'!$C$2:$C$221&amp;'I-Baremo_Acuerdo_Marco'!$D$2:$D$221&amp;'I-Baremo_Acuerdo_Marco'!$E$2:$E$221,0))</f>
        <v>10612.085000000001</v>
      </c>
      <c r="T948" s="112">
        <f t="shared" si="167"/>
        <v>43245.334999999999</v>
      </c>
      <c r="U948" s="116">
        <f t="shared" si="163"/>
        <v>56692.192142857144</v>
      </c>
      <c r="V948" s="74" t="str">
        <f t="shared" si="164"/>
        <v>AéreoE350</v>
      </c>
      <c r="W948" s="148">
        <f>+IF(AND($C948='C-Aux_CA'!$C$7,$D948='C-Aux_CA'!$C$5,$I948&gt;='C-Aux_CA'!$C$14,$H948&gt;='C-Aux_CA'!$C$15),1,0)</f>
        <v>0</v>
      </c>
      <c r="X948" s="148">
        <f t="shared" si="165"/>
        <v>1</v>
      </c>
      <c r="Y948" s="151" cm="1">
        <f t="array" ref="Y948">IF(W948=0,0,SUMPRODUCT(--($T948&gt;='C-BaremoVectorial'!$T$4:$T$1101),--(1=$W$4:$W$1101)))</f>
        <v>0</v>
      </c>
      <c r="Z948" s="151">
        <f t="shared" si="166"/>
        <v>0</v>
      </c>
      <c r="AA948" s="151" cm="1">
        <f t="array" ref="AA948">IF($W948=0,0,SUMPRODUCT(--(1=$W$4:$W$1101),--($U948&gt;='C-BaremoVectorial'!$U$4:$U$1101)))</f>
        <v>0</v>
      </c>
      <c r="AB948" s="21"/>
      <c r="AC948" s="21"/>
      <c r="AD948" s="21"/>
    </row>
    <row r="949" spans="1:30" ht="14.5" x14ac:dyDescent="0.35">
      <c r="A949" s="73">
        <f t="shared" si="168"/>
        <v>69</v>
      </c>
      <c r="B949" s="79" t="s">
        <v>8276</v>
      </c>
      <c r="C949" s="79" t="s">
        <v>8244</v>
      </c>
      <c r="D949" s="79" t="s">
        <v>17</v>
      </c>
      <c r="E949" s="79" t="s">
        <v>30</v>
      </c>
      <c r="F949" s="183">
        <v>1</v>
      </c>
      <c r="G949" s="79" t="s">
        <v>8296</v>
      </c>
      <c r="H949" s="78">
        <v>16000</v>
      </c>
      <c r="I949" s="74" cm="1">
        <f t="array" ref="I949">+INDEX('I-Gasificación'!$G$5:$G$1100,MATCH($C949&amp;$D949&amp;$E949&amp;$G949,'I-Gasificación'!$C$5:$C$1100&amp;'I-Gasificación'!$D$5:$D$1100&amp;'I-Gasificación'!$E$5:$E$1100&amp;'I-Gasificación'!$F$5:$F$1100,0))</f>
        <v>406</v>
      </c>
      <c r="J949" s="112">
        <f>INDEX('I-Baremo_Depósitos_Lapesa'!$C:$C,MATCH($E949,'I-Baremo_Depósitos_Lapesa'!$B:$B,0),1)</f>
        <v>12792</v>
      </c>
      <c r="K949" s="78">
        <f t="shared" si="158"/>
        <v>18274.285714285714</v>
      </c>
      <c r="L949" s="122">
        <f>INDEX('I-Baremo_VA_Lapesa'!$D$5:$K$66,MATCH($E949,'I-Baremo_VA_Lapesa'!$C$5:$C$66,0),MATCH($G949,'I-Baremo_VA_Lapesa'!$D$4:$K$4,0))</f>
        <v>20509</v>
      </c>
      <c r="M949" s="123">
        <f t="shared" si="159"/>
        <v>29298.571428571431</v>
      </c>
      <c r="N949" s="113" cm="1">
        <f t="array" ref="N949">IF(AND($H949&lt;=4800,$I949&lt;=560),0,SUMPRODUCT(--($I949&gt;'I-Baremo_Regulación_Lapesa'!$B$4:$B$8),--($I949&lt;='I-Baremo_Regulación_Lapesa'!$C$4:$C$8),'I-Baremo_Regulación_Lapesa'!$D$4:$D$8))</f>
        <v>357</v>
      </c>
      <c r="O949" s="78">
        <f t="shared" si="160"/>
        <v>510.00000000000006</v>
      </c>
      <c r="P949" s="112">
        <f t="shared" si="161"/>
        <v>33658</v>
      </c>
      <c r="Q949" s="74">
        <f t="shared" si="162"/>
        <v>48082.857142857145</v>
      </c>
      <c r="R949" s="113">
        <f>INDEX('I-Baremo_Legalización'!$D$4:$D$100,MATCH($E949,'I-Baremo_Legalización'!$C$4:$C$100,0),1)</f>
        <v>2038.3500000000001</v>
      </c>
      <c r="S949" s="113" cm="1">
        <f t="array" ref="S949">+INDEX('I-Baremo_Acuerdo_Marco'!$F$2:$F$221,MATCH($C949&amp;$E949&amp;$G949,'I-Baremo_Acuerdo_Marco'!$C$2:$C$221&amp;'I-Baremo_Acuerdo_Marco'!$D$2:$D$221&amp;'I-Baremo_Acuerdo_Marco'!$E$2:$E$221,0))</f>
        <v>11720.511</v>
      </c>
      <c r="T949" s="112">
        <f t="shared" si="167"/>
        <v>47416.860999999997</v>
      </c>
      <c r="U949" s="116">
        <f t="shared" si="163"/>
        <v>61841.718142857142</v>
      </c>
      <c r="V949" s="74" t="str">
        <f t="shared" si="164"/>
        <v>AéreoE406</v>
      </c>
      <c r="W949" s="148">
        <f>+IF(AND($C949='C-Aux_CA'!$C$7,$D949='C-Aux_CA'!$C$5,$I949&gt;='C-Aux_CA'!$C$14,$H949&gt;='C-Aux_CA'!$C$15),1,0)</f>
        <v>0</v>
      </c>
      <c r="X949" s="148">
        <f t="shared" si="165"/>
        <v>1</v>
      </c>
      <c r="Y949" s="151" cm="1">
        <f t="array" ref="Y949">IF(W949=0,0,SUMPRODUCT(--($T949&gt;='C-BaremoVectorial'!$T$4:$T$1101),--(1=$W$4:$W$1101)))</f>
        <v>0</v>
      </c>
      <c r="Z949" s="151">
        <f t="shared" si="166"/>
        <v>0</v>
      </c>
      <c r="AA949" s="151" cm="1">
        <f t="array" ref="AA949">IF($W949=0,0,SUMPRODUCT(--(1=$W$4:$W$1101),--($U949&gt;='C-BaremoVectorial'!$U$4:$U$1101)))</f>
        <v>0</v>
      </c>
      <c r="AB949" s="21"/>
      <c r="AC949" s="21"/>
      <c r="AD949" s="21"/>
    </row>
    <row r="950" spans="1:30" ht="14.5" x14ac:dyDescent="0.35">
      <c r="A950" s="73">
        <f t="shared" si="168"/>
        <v>70</v>
      </c>
      <c r="B950" s="79" t="s">
        <v>8276</v>
      </c>
      <c r="C950" s="79" t="s">
        <v>8244</v>
      </c>
      <c r="D950" s="79" t="s">
        <v>17</v>
      </c>
      <c r="E950" s="79" t="s">
        <v>31</v>
      </c>
      <c r="F950" s="183">
        <v>1</v>
      </c>
      <c r="G950" s="79" t="s">
        <v>8296</v>
      </c>
      <c r="H950" s="78">
        <v>19000</v>
      </c>
      <c r="I950" s="74" cm="1">
        <f t="array" ref="I950">+INDEX('I-Gasificación'!$G$5:$G$1100,MATCH($C950&amp;$D950&amp;$E950&amp;$G950,'I-Gasificación'!$C$5:$C$1100&amp;'I-Gasificación'!$D$5:$D$1100&amp;'I-Gasificación'!$E$5:$E$1100&amp;'I-Gasificación'!$F$5:$F$1100,0))</f>
        <v>448</v>
      </c>
      <c r="J950" s="112">
        <f>INDEX('I-Baremo_Depósitos_Lapesa'!$C:$C,MATCH($E950,'I-Baremo_Depósitos_Lapesa'!$B:$B,0),1)</f>
        <v>13916</v>
      </c>
      <c r="K950" s="78">
        <f t="shared" si="158"/>
        <v>19880</v>
      </c>
      <c r="L950" s="122">
        <f>INDEX('I-Baremo_VA_Lapesa'!$D$5:$K$66,MATCH($E950,'I-Baremo_VA_Lapesa'!$C$5:$C$66,0),MATCH($G950,'I-Baremo_VA_Lapesa'!$D$4:$K$4,0))</f>
        <v>20509</v>
      </c>
      <c r="M950" s="123">
        <f t="shared" si="159"/>
        <v>29298.571428571431</v>
      </c>
      <c r="N950" s="113" cm="1">
        <f t="array" ref="N950">IF(AND($H950&lt;=4800,$I950&lt;=560),0,SUMPRODUCT(--($I950&gt;'I-Baremo_Regulación_Lapesa'!$B$4:$B$8),--($I950&lt;='I-Baremo_Regulación_Lapesa'!$C$4:$C$8),'I-Baremo_Regulación_Lapesa'!$D$4:$D$8))</f>
        <v>357</v>
      </c>
      <c r="O950" s="78">
        <f t="shared" si="160"/>
        <v>510.00000000000006</v>
      </c>
      <c r="P950" s="112">
        <f t="shared" si="161"/>
        <v>34782</v>
      </c>
      <c r="Q950" s="74">
        <f t="shared" si="162"/>
        <v>49688.571428571435</v>
      </c>
      <c r="R950" s="113">
        <f>INDEX('I-Baremo_Legalización'!$D$4:$D$100,MATCH($E950,'I-Baremo_Legalización'!$C$4:$C$100,0),1)</f>
        <v>2038.3500000000001</v>
      </c>
      <c r="S950" s="113" cm="1">
        <f t="array" ref="S950">+INDEX('I-Baremo_Acuerdo_Marco'!$F$2:$F$221,MATCH($C950&amp;$E950&amp;$G950,'I-Baremo_Acuerdo_Marco'!$C$2:$C$221&amp;'I-Baremo_Acuerdo_Marco'!$D$2:$D$221&amp;'I-Baremo_Acuerdo_Marco'!$E$2:$E$221,0))</f>
        <v>13181.311000000002</v>
      </c>
      <c r="T950" s="112">
        <f t="shared" si="167"/>
        <v>50001.661</v>
      </c>
      <c r="U950" s="116">
        <f t="shared" si="163"/>
        <v>64908.232428571435</v>
      </c>
      <c r="V950" s="74" t="str">
        <f t="shared" si="164"/>
        <v>AéreoE448</v>
      </c>
      <c r="W950" s="148">
        <f>+IF(AND($C950='C-Aux_CA'!$C$7,$D950='C-Aux_CA'!$C$5,$I950&gt;='C-Aux_CA'!$C$14,$H950&gt;='C-Aux_CA'!$C$15),1,0)</f>
        <v>0</v>
      </c>
      <c r="X950" s="148">
        <f t="shared" si="165"/>
        <v>1</v>
      </c>
      <c r="Y950" s="151" cm="1">
        <f t="array" ref="Y950">IF(W950=0,0,SUMPRODUCT(--($T950&gt;='C-BaremoVectorial'!$T$4:$T$1101),--(1=$W$4:$W$1101)))</f>
        <v>0</v>
      </c>
      <c r="Z950" s="151">
        <f t="shared" si="166"/>
        <v>0</v>
      </c>
      <c r="AA950" s="151" cm="1">
        <f t="array" ref="AA950">IF($W950=0,0,SUMPRODUCT(--(1=$W$4:$W$1101),--($U950&gt;='C-BaremoVectorial'!$U$4:$U$1101)))</f>
        <v>0</v>
      </c>
      <c r="AB950" s="21"/>
      <c r="AC950" s="21"/>
      <c r="AD950" s="21"/>
    </row>
    <row r="951" spans="1:30" ht="14.5" x14ac:dyDescent="0.35">
      <c r="A951" s="73">
        <f t="shared" si="168"/>
        <v>71</v>
      </c>
      <c r="B951" s="79" t="s">
        <v>8276</v>
      </c>
      <c r="C951" s="79" t="s">
        <v>8244</v>
      </c>
      <c r="D951" s="79" t="s">
        <v>17</v>
      </c>
      <c r="E951" s="79" t="s">
        <v>32</v>
      </c>
      <c r="F951" s="183">
        <v>1</v>
      </c>
      <c r="G951" s="79" t="s">
        <v>8296</v>
      </c>
      <c r="H951" s="78">
        <v>22000</v>
      </c>
      <c r="I951" s="74" cm="1">
        <f t="array" ref="I951">+INDEX('I-Gasificación'!$G$5:$G$1100,MATCH($C951&amp;$D951&amp;$E951&amp;$G951,'I-Gasificación'!$C$5:$C$1100&amp;'I-Gasificación'!$D$5:$D$1100&amp;'I-Gasificación'!$E$5:$E$1100&amp;'I-Gasificación'!$F$5:$F$1100,0))</f>
        <v>504</v>
      </c>
      <c r="J951" s="112">
        <f>INDEX('I-Baremo_Depósitos_Lapesa'!$C:$C,MATCH($E951,'I-Baremo_Depósitos_Lapesa'!$B:$B,0),1)</f>
        <v>17932</v>
      </c>
      <c r="K951" s="78">
        <f t="shared" si="158"/>
        <v>25617.142857142859</v>
      </c>
      <c r="L951" s="122">
        <f>INDEX('I-Baremo_VA_Lapesa'!$D$5:$K$66,MATCH($E951,'I-Baremo_VA_Lapesa'!$C$5:$C$66,0),MATCH($G951,'I-Baremo_VA_Lapesa'!$D$4:$K$4,0))</f>
        <v>19761</v>
      </c>
      <c r="M951" s="123">
        <f t="shared" si="159"/>
        <v>28230</v>
      </c>
      <c r="N951" s="113" cm="1">
        <f t="array" ref="N951">IF(AND($H951&lt;=4800,$I951&lt;=560),0,SUMPRODUCT(--($I951&gt;'I-Baremo_Regulación_Lapesa'!$B$4:$B$8),--($I951&lt;='I-Baremo_Regulación_Lapesa'!$C$4:$C$8),'I-Baremo_Regulación_Lapesa'!$D$4:$D$8))</f>
        <v>357</v>
      </c>
      <c r="O951" s="78">
        <f t="shared" si="160"/>
        <v>510.00000000000006</v>
      </c>
      <c r="P951" s="112">
        <f t="shared" si="161"/>
        <v>38050</v>
      </c>
      <c r="Q951" s="74">
        <f t="shared" si="162"/>
        <v>54357.142857142855</v>
      </c>
      <c r="R951" s="113">
        <f>INDEX('I-Baremo_Legalización'!$D$4:$D$100,MATCH($E951,'I-Baremo_Legalización'!$C$4:$C$100,0),1)</f>
        <v>2038.3500000000001</v>
      </c>
      <c r="S951" s="113" cm="1">
        <f t="array" ref="S951">+INDEX('I-Baremo_Acuerdo_Marco'!$F$2:$F$221,MATCH($C951&amp;$E951&amp;$G951,'I-Baremo_Acuerdo_Marco'!$C$2:$C$221&amp;'I-Baremo_Acuerdo_Marco'!$D$2:$D$221&amp;'I-Baremo_Acuerdo_Marco'!$E$2:$E$221,0))</f>
        <v>13953.511000000002</v>
      </c>
      <c r="T951" s="112">
        <f t="shared" si="167"/>
        <v>54041.861000000004</v>
      </c>
      <c r="U951" s="116">
        <f t="shared" si="163"/>
        <v>70349.003857142859</v>
      </c>
      <c r="V951" s="74" t="str">
        <f t="shared" si="164"/>
        <v>AéreoE504</v>
      </c>
      <c r="W951" s="148">
        <f>+IF(AND($C951='C-Aux_CA'!$C$7,$D951='C-Aux_CA'!$C$5,$I951&gt;='C-Aux_CA'!$C$14,$H951&gt;='C-Aux_CA'!$C$15),1,0)</f>
        <v>0</v>
      </c>
      <c r="X951" s="148">
        <f t="shared" si="165"/>
        <v>1</v>
      </c>
      <c r="Y951" s="151" cm="1">
        <f t="array" ref="Y951">IF(W951=0,0,SUMPRODUCT(--($T951&gt;='C-BaremoVectorial'!$T$4:$T$1101),--(1=$W$4:$W$1101)))</f>
        <v>0</v>
      </c>
      <c r="Z951" s="151">
        <f t="shared" si="166"/>
        <v>0</v>
      </c>
      <c r="AA951" s="151" cm="1">
        <f t="array" ref="AA951">IF($W951=0,0,SUMPRODUCT(--(1=$W$4:$W$1101),--($U951&gt;='C-BaremoVectorial'!$U$4:$U$1101)))</f>
        <v>0</v>
      </c>
      <c r="AB951" s="21"/>
      <c r="AC951" s="21"/>
      <c r="AD951" s="21"/>
    </row>
    <row r="952" spans="1:30" ht="14.5" x14ac:dyDescent="0.35">
      <c r="A952" s="73">
        <f t="shared" si="168"/>
        <v>72</v>
      </c>
      <c r="B952" s="79" t="s">
        <v>8276</v>
      </c>
      <c r="C952" s="79" t="s">
        <v>8244</v>
      </c>
      <c r="D952" s="79" t="s">
        <v>17</v>
      </c>
      <c r="E952" s="79" t="s">
        <v>33</v>
      </c>
      <c r="F952" s="183">
        <v>1</v>
      </c>
      <c r="G952" s="79" t="s">
        <v>8296</v>
      </c>
      <c r="H952" s="78">
        <v>24000</v>
      </c>
      <c r="I952" s="74" cm="1">
        <f t="array" ref="I952">+INDEX('I-Gasificación'!$G$5:$G$1100,MATCH($C952&amp;$D952&amp;$E952&amp;$G952,'I-Gasificación'!$C$5:$C$1100&amp;'I-Gasificación'!$D$5:$D$1100&amp;'I-Gasificación'!$E$5:$E$1100&amp;'I-Gasificación'!$F$5:$F$1100,0))</f>
        <v>490</v>
      </c>
      <c r="J952" s="112">
        <f>INDEX('I-Baremo_Depósitos_Lapesa'!$C:$C,MATCH($E952,'I-Baremo_Depósitos_Lapesa'!$B:$B,0),1)</f>
        <v>20449</v>
      </c>
      <c r="K952" s="78">
        <f t="shared" si="158"/>
        <v>29212.857142857145</v>
      </c>
      <c r="L952" s="122">
        <f>INDEX('I-Baremo_VA_Lapesa'!$D$5:$K$66,MATCH($E952,'I-Baremo_VA_Lapesa'!$C$5:$C$66,0),MATCH($G952,'I-Baremo_VA_Lapesa'!$D$4:$K$4,0))</f>
        <v>21020</v>
      </c>
      <c r="M952" s="123">
        <f t="shared" si="159"/>
        <v>30028.571428571431</v>
      </c>
      <c r="N952" s="113" cm="1">
        <f t="array" ref="N952">IF(AND($H952&lt;=4800,$I952&lt;=560),0,SUMPRODUCT(--($I952&gt;'I-Baremo_Regulación_Lapesa'!$B$4:$B$8),--($I952&lt;='I-Baremo_Regulación_Lapesa'!$C$4:$C$8),'I-Baremo_Regulación_Lapesa'!$D$4:$D$8))</f>
        <v>357</v>
      </c>
      <c r="O952" s="78">
        <f t="shared" si="160"/>
        <v>510.00000000000006</v>
      </c>
      <c r="P952" s="112">
        <f t="shared" si="161"/>
        <v>41826</v>
      </c>
      <c r="Q952" s="74">
        <f t="shared" si="162"/>
        <v>59751.42857142858</v>
      </c>
      <c r="R952" s="113">
        <f>INDEX('I-Baremo_Legalización'!$D$4:$D$100,MATCH($E952,'I-Baremo_Legalización'!$C$4:$C$100,0),1)</f>
        <v>2038.3500000000001</v>
      </c>
      <c r="S952" s="113" cm="1">
        <f t="array" ref="S952">+INDEX('I-Baremo_Acuerdo_Marco'!$F$2:$F$221,MATCH($C952&amp;$E952&amp;$G952,'I-Baremo_Acuerdo_Marco'!$C$2:$C$221&amp;'I-Baremo_Acuerdo_Marco'!$D$2:$D$221&amp;'I-Baremo_Acuerdo_Marco'!$E$2:$E$221,0))</f>
        <v>14140.511000000002</v>
      </c>
      <c r="T952" s="112">
        <f t="shared" si="167"/>
        <v>58004.861000000004</v>
      </c>
      <c r="U952" s="116">
        <f t="shared" si="163"/>
        <v>75930.289571428584</v>
      </c>
      <c r="V952" s="74" t="str">
        <f t="shared" si="164"/>
        <v>AéreoE490</v>
      </c>
      <c r="W952" s="148">
        <f>+IF(AND($C952='C-Aux_CA'!$C$7,$D952='C-Aux_CA'!$C$5,$I952&gt;='C-Aux_CA'!$C$14,$H952&gt;='C-Aux_CA'!$C$15),1,0)</f>
        <v>0</v>
      </c>
      <c r="X952" s="148">
        <f t="shared" si="165"/>
        <v>1</v>
      </c>
      <c r="Y952" s="151" cm="1">
        <f t="array" ref="Y952">IF(W952=0,0,SUMPRODUCT(--($T952&gt;='C-BaremoVectorial'!$T$4:$T$1101),--(1=$W$4:$W$1101)))</f>
        <v>0</v>
      </c>
      <c r="Z952" s="151">
        <f t="shared" si="166"/>
        <v>0</v>
      </c>
      <c r="AA952" s="151" cm="1">
        <f t="array" ref="AA952">IF($W952=0,0,SUMPRODUCT(--(1=$W$4:$W$1101),--($U952&gt;='C-BaremoVectorial'!$U$4:$U$1101)))</f>
        <v>0</v>
      </c>
      <c r="AB952" s="21"/>
      <c r="AC952" s="21"/>
      <c r="AD952" s="21"/>
    </row>
    <row r="953" spans="1:30" ht="14.5" x14ac:dyDescent="0.35">
      <c r="A953" s="73">
        <f t="shared" si="168"/>
        <v>73</v>
      </c>
      <c r="B953" s="79" t="s">
        <v>8276</v>
      </c>
      <c r="C953" s="79" t="s">
        <v>8244</v>
      </c>
      <c r="D953" s="79" t="s">
        <v>17</v>
      </c>
      <c r="E953" s="79" t="s">
        <v>34</v>
      </c>
      <c r="F953" s="183">
        <v>1</v>
      </c>
      <c r="G953" s="79" t="s">
        <v>8296</v>
      </c>
      <c r="H953" s="78">
        <v>29000</v>
      </c>
      <c r="I953" s="74" cm="1">
        <f t="array" ref="I953">+INDEX('I-Gasificación'!$G$5:$G$1100,MATCH($C953&amp;$D953&amp;$E953&amp;$G953,'I-Gasificación'!$C$5:$C$1100&amp;'I-Gasificación'!$D$5:$D$1100&amp;'I-Gasificación'!$E$5:$E$1100&amp;'I-Gasificación'!$F$5:$F$1100,0))</f>
        <v>560</v>
      </c>
      <c r="J953" s="112">
        <f>INDEX('I-Baremo_Depósitos_Lapesa'!$C:$C,MATCH($E953,'I-Baremo_Depósitos_Lapesa'!$B:$B,0),1)</f>
        <v>22724</v>
      </c>
      <c r="K953" s="78">
        <f t="shared" si="158"/>
        <v>32462.857142857145</v>
      </c>
      <c r="L953" s="122">
        <f>INDEX('I-Baremo_VA_Lapesa'!$D$5:$K$66,MATCH($E953,'I-Baremo_VA_Lapesa'!$C$5:$C$66,0),MATCH($G953,'I-Baremo_VA_Lapesa'!$D$4:$K$4,0))</f>
        <v>21020</v>
      </c>
      <c r="M953" s="123">
        <f t="shared" si="159"/>
        <v>30028.571428571431</v>
      </c>
      <c r="N953" s="113" cm="1">
        <f t="array" ref="N953">IF(AND($H953&lt;=4800,$I953&lt;=560),0,SUMPRODUCT(--($I953&gt;'I-Baremo_Regulación_Lapesa'!$B$4:$B$8),--($I953&lt;='I-Baremo_Regulación_Lapesa'!$C$4:$C$8),'I-Baremo_Regulación_Lapesa'!$D$4:$D$8))</f>
        <v>357</v>
      </c>
      <c r="O953" s="78">
        <f t="shared" si="160"/>
        <v>510.00000000000006</v>
      </c>
      <c r="P953" s="112">
        <f t="shared" si="161"/>
        <v>44101</v>
      </c>
      <c r="Q953" s="74">
        <f t="shared" si="162"/>
        <v>63001.42857142858</v>
      </c>
      <c r="R953" s="113">
        <f>INDEX('I-Baremo_Legalización'!$D$4:$D$100,MATCH($E953,'I-Baremo_Legalización'!$C$4:$C$100,0),1)</f>
        <v>2038.3500000000001</v>
      </c>
      <c r="S953" s="113" cm="1">
        <f t="array" ref="S953">+INDEX('I-Baremo_Acuerdo_Marco'!$F$2:$F$221,MATCH($C953&amp;$E953&amp;$G953,'I-Baremo_Acuerdo_Marco'!$C$2:$C$221&amp;'I-Baremo_Acuerdo_Marco'!$D$2:$D$221&amp;'I-Baremo_Acuerdo_Marco'!$E$2:$E$221,0))</f>
        <v>14825.811000000002</v>
      </c>
      <c r="T953" s="112">
        <f t="shared" si="167"/>
        <v>60965.161</v>
      </c>
      <c r="U953" s="116">
        <f t="shared" si="163"/>
        <v>79865.589571428573</v>
      </c>
      <c r="V953" s="74" t="str">
        <f t="shared" si="164"/>
        <v>AéreoE560</v>
      </c>
      <c r="W953" s="148">
        <f>+IF(AND($C953='C-Aux_CA'!$C$7,$D953='C-Aux_CA'!$C$5,$I953&gt;='C-Aux_CA'!$C$14,$H953&gt;='C-Aux_CA'!$C$15),1,0)</f>
        <v>0</v>
      </c>
      <c r="X953" s="148">
        <f t="shared" si="165"/>
        <v>1</v>
      </c>
      <c r="Y953" s="151" cm="1">
        <f t="array" ref="Y953">IF(W953=0,0,SUMPRODUCT(--($T953&gt;='C-BaremoVectorial'!$T$4:$T$1101),--(1=$W$4:$W$1101)))</f>
        <v>0</v>
      </c>
      <c r="Z953" s="151">
        <f t="shared" si="166"/>
        <v>0</v>
      </c>
      <c r="AA953" s="151" cm="1">
        <f t="array" ref="AA953">IF($W953=0,0,SUMPRODUCT(--(1=$W$4:$W$1101),--($U953&gt;='C-BaremoVectorial'!$U$4:$U$1101)))</f>
        <v>0</v>
      </c>
      <c r="AB953" s="21"/>
      <c r="AC953" s="21"/>
      <c r="AD953" s="21"/>
    </row>
    <row r="954" spans="1:30" ht="14.5" x14ac:dyDescent="0.35">
      <c r="A954" s="73">
        <f t="shared" si="168"/>
        <v>74</v>
      </c>
      <c r="B954" s="79" t="s">
        <v>8276</v>
      </c>
      <c r="C954" s="79" t="s">
        <v>8244</v>
      </c>
      <c r="D954" s="79" t="s">
        <v>17</v>
      </c>
      <c r="E954" s="79" t="s">
        <v>35</v>
      </c>
      <c r="F954" s="183">
        <v>1</v>
      </c>
      <c r="G954" s="79" t="s">
        <v>8296</v>
      </c>
      <c r="H954" s="78">
        <v>34000</v>
      </c>
      <c r="I954" s="74" cm="1">
        <f t="array" ref="I954">+INDEX('I-Gasificación'!$G$5:$G$1100,MATCH($C954&amp;$D954&amp;$E954&amp;$G954,'I-Gasificación'!$C$5:$C$1100&amp;'I-Gasificación'!$D$5:$D$1100&amp;'I-Gasificación'!$E$5:$E$1100&amp;'I-Gasificación'!$F$5:$F$1100,0))</f>
        <v>616</v>
      </c>
      <c r="J954" s="112">
        <f>INDEX('I-Baremo_Depósitos_Lapesa'!$C:$C,MATCH($E954,'I-Baremo_Depósitos_Lapesa'!$B:$B,0),1)</f>
        <v>25239</v>
      </c>
      <c r="K954" s="78">
        <f t="shared" si="158"/>
        <v>36055.71428571429</v>
      </c>
      <c r="L954" s="122">
        <f>INDEX('I-Baremo_VA_Lapesa'!$D$5:$K$66,MATCH($E954,'I-Baremo_VA_Lapesa'!$C$5:$C$66,0),MATCH($G954,'I-Baremo_VA_Lapesa'!$D$4:$K$4,0))</f>
        <v>16351</v>
      </c>
      <c r="M954" s="123">
        <f t="shared" si="159"/>
        <v>23358.571428571431</v>
      </c>
      <c r="N954" s="113" cm="1">
        <f t="array" ref="N954">IF(AND($H954&lt;=4800,$I954&lt;=560),0,SUMPRODUCT(--($I954&gt;'I-Baremo_Regulación_Lapesa'!$B$4:$B$8),--($I954&lt;='I-Baremo_Regulación_Lapesa'!$C$4:$C$8),'I-Baremo_Regulación_Lapesa'!$D$4:$D$8))</f>
        <v>357</v>
      </c>
      <c r="O954" s="78">
        <f t="shared" si="160"/>
        <v>510.00000000000006</v>
      </c>
      <c r="P954" s="112">
        <f t="shared" si="161"/>
        <v>41947</v>
      </c>
      <c r="Q954" s="74">
        <f t="shared" si="162"/>
        <v>59924.285714285725</v>
      </c>
      <c r="R954" s="113">
        <f>INDEX('I-Baremo_Legalización'!$D$4:$D$100,MATCH($E954,'I-Baremo_Legalización'!$C$4:$C$100,0),1)</f>
        <v>2038.3500000000001</v>
      </c>
      <c r="S954" s="113" cm="1">
        <f t="array" ref="S954">+INDEX('I-Baremo_Acuerdo_Marco'!$F$2:$F$221,MATCH($C954&amp;$E954&amp;$G954,'I-Baremo_Acuerdo_Marco'!$C$2:$C$221&amp;'I-Baremo_Acuerdo_Marco'!$D$2:$D$221&amp;'I-Baremo_Acuerdo_Marco'!$E$2:$E$221,0))</f>
        <v>18973.911</v>
      </c>
      <c r="T954" s="112">
        <f t="shared" si="167"/>
        <v>62959.260999999999</v>
      </c>
      <c r="U954" s="116">
        <f t="shared" si="163"/>
        <v>80936.546714285723</v>
      </c>
      <c r="V954" s="74" t="str">
        <f t="shared" si="164"/>
        <v>AéreoE616</v>
      </c>
      <c r="W954" s="148">
        <f>+IF(AND($C954='C-Aux_CA'!$C$7,$D954='C-Aux_CA'!$C$5,$I954&gt;='C-Aux_CA'!$C$14,$H954&gt;='C-Aux_CA'!$C$15),1,0)</f>
        <v>0</v>
      </c>
      <c r="X954" s="148">
        <f t="shared" si="165"/>
        <v>1</v>
      </c>
      <c r="Y954" s="151" cm="1">
        <f t="array" ref="Y954">IF(W954=0,0,SUMPRODUCT(--($T954&gt;='C-BaremoVectorial'!$T$4:$T$1101),--(1=$W$4:$W$1101)))</f>
        <v>0</v>
      </c>
      <c r="Z954" s="151">
        <f t="shared" si="166"/>
        <v>0</v>
      </c>
      <c r="AA954" s="151" cm="1">
        <f t="array" ref="AA954">IF($W954=0,0,SUMPRODUCT(--(1=$W$4:$W$1101),--($U954&gt;='C-BaremoVectorial'!$U$4:$U$1101)))</f>
        <v>0</v>
      </c>
      <c r="AB954" s="21"/>
      <c r="AC954" s="21"/>
      <c r="AD954" s="21"/>
    </row>
    <row r="955" spans="1:30" ht="14.5" x14ac:dyDescent="0.35">
      <c r="A955" s="73">
        <f t="shared" si="168"/>
        <v>75</v>
      </c>
      <c r="B955" s="79" t="s">
        <v>8276</v>
      </c>
      <c r="C955" s="79" t="s">
        <v>8244</v>
      </c>
      <c r="D955" s="79" t="s">
        <v>17</v>
      </c>
      <c r="E955" s="79" t="s">
        <v>36</v>
      </c>
      <c r="F955" s="183">
        <v>1</v>
      </c>
      <c r="G955" s="79" t="s">
        <v>8296</v>
      </c>
      <c r="H955" s="78">
        <v>33000</v>
      </c>
      <c r="I955" s="74" cm="1">
        <f t="array" ref="I955">+INDEX('I-Gasificación'!$G$5:$G$1100,MATCH($C955&amp;$D955&amp;$E955&amp;$G955,'I-Gasificación'!$C$5:$C$1100&amp;'I-Gasificación'!$D$5:$D$1100&amp;'I-Gasificación'!$E$5:$E$1100&amp;'I-Gasificación'!$F$5:$F$1100,0))</f>
        <v>532</v>
      </c>
      <c r="J955" s="112">
        <f>INDEX('I-Baremo_Depósitos_Lapesa'!$C:$C,MATCH($E955,'I-Baremo_Depósitos_Lapesa'!$B:$B,0),1)</f>
        <v>33708</v>
      </c>
      <c r="K955" s="78">
        <f t="shared" si="158"/>
        <v>48154.285714285717</v>
      </c>
      <c r="L955" s="122">
        <f>INDEX('I-Baremo_VA_Lapesa'!$D$5:$K$66,MATCH($E955,'I-Baremo_VA_Lapesa'!$C$5:$C$66,0),MATCH($G955,'I-Baremo_VA_Lapesa'!$D$4:$K$4,0))</f>
        <v>16351</v>
      </c>
      <c r="M955" s="123">
        <f t="shared" si="159"/>
        <v>23358.571428571431</v>
      </c>
      <c r="N955" s="113" cm="1">
        <f t="array" ref="N955">IF(AND($H955&lt;=4800,$I955&lt;=560),0,SUMPRODUCT(--($I955&gt;'I-Baremo_Regulación_Lapesa'!$B$4:$B$8),--($I955&lt;='I-Baremo_Regulación_Lapesa'!$C$4:$C$8),'I-Baremo_Regulación_Lapesa'!$D$4:$D$8))</f>
        <v>357</v>
      </c>
      <c r="O955" s="78">
        <f t="shared" si="160"/>
        <v>510.00000000000006</v>
      </c>
      <c r="P955" s="112">
        <f t="shared" si="161"/>
        <v>50416</v>
      </c>
      <c r="Q955" s="74">
        <f t="shared" si="162"/>
        <v>72022.857142857145</v>
      </c>
      <c r="R955" s="113">
        <f>INDEX('I-Baremo_Legalización'!$D$4:$D$100,MATCH($E955,'I-Baremo_Legalización'!$C$4:$C$100,0),1)</f>
        <v>2038.3500000000001</v>
      </c>
      <c r="S955" s="113" cm="1">
        <f t="array" ref="S955">+INDEX('I-Baremo_Acuerdo_Marco'!$F$2:$F$221,MATCH($C955&amp;$E955&amp;$G955,'I-Baremo_Acuerdo_Marco'!$C$2:$C$221&amp;'I-Baremo_Acuerdo_Marco'!$D$2:$D$221&amp;'I-Baremo_Acuerdo_Marco'!$E$2:$E$221,0))</f>
        <v>20528.210999999999</v>
      </c>
      <c r="T955" s="112">
        <f t="shared" si="167"/>
        <v>72982.561000000002</v>
      </c>
      <c r="U955" s="116">
        <f t="shared" si="163"/>
        <v>94589.418142857146</v>
      </c>
      <c r="V955" s="74" t="str">
        <f t="shared" si="164"/>
        <v>AéreoE532</v>
      </c>
      <c r="W955" s="148">
        <f>+IF(AND($C955='C-Aux_CA'!$C$7,$D955='C-Aux_CA'!$C$5,$I955&gt;='C-Aux_CA'!$C$14,$H955&gt;='C-Aux_CA'!$C$15),1,0)</f>
        <v>0</v>
      </c>
      <c r="X955" s="148">
        <f t="shared" si="165"/>
        <v>1</v>
      </c>
      <c r="Y955" s="151" cm="1">
        <f t="array" ref="Y955">IF(W955=0,0,SUMPRODUCT(--($T955&gt;='C-BaremoVectorial'!$T$4:$T$1101),--(1=$W$4:$W$1101)))</f>
        <v>0</v>
      </c>
      <c r="Z955" s="151">
        <f t="shared" si="166"/>
        <v>0</v>
      </c>
      <c r="AA955" s="151" cm="1">
        <f t="array" ref="AA955">IF($W955=0,0,SUMPRODUCT(--(1=$W$4:$W$1101),--($U955&gt;='C-BaremoVectorial'!$U$4:$U$1101)))</f>
        <v>0</v>
      </c>
      <c r="AB955" s="21"/>
      <c r="AC955" s="21"/>
      <c r="AD955" s="21"/>
    </row>
    <row r="956" spans="1:30" ht="14.5" x14ac:dyDescent="0.35">
      <c r="A956" s="73">
        <f t="shared" si="168"/>
        <v>76</v>
      </c>
      <c r="B956" s="79" t="s">
        <v>8276</v>
      </c>
      <c r="C956" s="79" t="s">
        <v>8244</v>
      </c>
      <c r="D956" s="79" t="s">
        <v>17</v>
      </c>
      <c r="E956" s="79" t="s">
        <v>37</v>
      </c>
      <c r="F956" s="183">
        <v>1</v>
      </c>
      <c r="G956" s="79" t="s">
        <v>8296</v>
      </c>
      <c r="H956" s="78">
        <v>50000</v>
      </c>
      <c r="I956" s="74" cm="1">
        <f t="array" ref="I956">+INDEX('I-Gasificación'!$G$5:$G$1100,MATCH($C956&amp;$D956&amp;$E956&amp;$G956,'I-Gasificación'!$C$5:$C$1100&amp;'I-Gasificación'!$D$5:$D$1100&amp;'I-Gasificación'!$E$5:$E$1100&amp;'I-Gasificación'!$F$5:$F$1100,0))</f>
        <v>714</v>
      </c>
      <c r="J956" s="112">
        <f>INDEX('I-Baremo_Depósitos_Lapesa'!$C:$C,MATCH($E956,'I-Baremo_Depósitos_Lapesa'!$B:$B,0),1)</f>
        <v>44444</v>
      </c>
      <c r="K956" s="78">
        <f t="shared" si="158"/>
        <v>63491.428571428572</v>
      </c>
      <c r="L956" s="122">
        <f>INDEX('I-Baremo_VA_Lapesa'!$D$5:$K$66,MATCH($E956,'I-Baremo_VA_Lapesa'!$C$5:$C$66,0),MATCH($G956,'I-Baremo_VA_Lapesa'!$D$4:$K$4,0))</f>
        <v>16351</v>
      </c>
      <c r="M956" s="123">
        <f t="shared" si="159"/>
        <v>23358.571428571431</v>
      </c>
      <c r="N956" s="113" cm="1">
        <f t="array" ref="N956">IF(AND($H956&lt;=4800,$I956&lt;=560),0,SUMPRODUCT(--($I956&gt;'I-Baremo_Regulación_Lapesa'!$B$4:$B$8),--($I956&lt;='I-Baremo_Regulación_Lapesa'!$C$4:$C$8),'I-Baremo_Regulación_Lapesa'!$D$4:$D$8))</f>
        <v>357</v>
      </c>
      <c r="O956" s="78">
        <f t="shared" si="160"/>
        <v>510.00000000000006</v>
      </c>
      <c r="P956" s="112">
        <f t="shared" si="161"/>
        <v>61152</v>
      </c>
      <c r="Q956" s="74">
        <f t="shared" si="162"/>
        <v>87360</v>
      </c>
      <c r="R956" s="113">
        <f>INDEX('I-Baremo_Legalización'!$D$4:$D$100,MATCH($E956,'I-Baremo_Legalización'!$C$4:$C$100,0),1)</f>
        <v>2038.3500000000001</v>
      </c>
      <c r="S956" s="113" cm="1">
        <f t="array" ref="S956">+INDEX('I-Baremo_Acuerdo_Marco'!$F$2:$F$221,MATCH($C956&amp;$E956&amp;$G956,'I-Baremo_Acuerdo_Marco'!$C$2:$C$221&amp;'I-Baremo_Acuerdo_Marco'!$D$2:$D$221&amp;'I-Baremo_Acuerdo_Marco'!$E$2:$E$221,0))</f>
        <v>21545.710999999999</v>
      </c>
      <c r="T956" s="112">
        <f t="shared" si="167"/>
        <v>84736.061000000002</v>
      </c>
      <c r="U956" s="116">
        <f t="shared" si="163"/>
        <v>110944.061</v>
      </c>
      <c r="V956" s="74" t="str">
        <f t="shared" si="164"/>
        <v>AéreoE714</v>
      </c>
      <c r="W956" s="148">
        <f>+IF(AND($C956='C-Aux_CA'!$C$7,$D956='C-Aux_CA'!$C$5,$I956&gt;='C-Aux_CA'!$C$14,$H956&gt;='C-Aux_CA'!$C$15),1,0)</f>
        <v>0</v>
      </c>
      <c r="X956" s="148">
        <f t="shared" si="165"/>
        <v>1</v>
      </c>
      <c r="Y956" s="151" cm="1">
        <f t="array" ref="Y956">IF(W956=0,0,SUMPRODUCT(--($T956&gt;='C-BaremoVectorial'!$T$4:$T$1101),--(1=$W$4:$W$1101)))</f>
        <v>0</v>
      </c>
      <c r="Z956" s="151">
        <f t="shared" si="166"/>
        <v>0</v>
      </c>
      <c r="AA956" s="151" cm="1">
        <f t="array" ref="AA956">IF($W956=0,0,SUMPRODUCT(--(1=$W$4:$W$1101),--($U956&gt;='C-BaremoVectorial'!$U$4:$U$1101)))</f>
        <v>0</v>
      </c>
      <c r="AB956" s="21"/>
      <c r="AC956" s="21"/>
      <c r="AD956" s="21"/>
    </row>
    <row r="957" spans="1:30" ht="14.5" x14ac:dyDescent="0.35">
      <c r="A957" s="73">
        <f t="shared" si="168"/>
        <v>77</v>
      </c>
      <c r="B957" s="79" t="s">
        <v>8276</v>
      </c>
      <c r="C957" s="79" t="s">
        <v>8244</v>
      </c>
      <c r="D957" s="79" t="s">
        <v>17</v>
      </c>
      <c r="E957" s="79" t="s">
        <v>38</v>
      </c>
      <c r="F957" s="183">
        <v>1</v>
      </c>
      <c r="G957" s="79" t="s">
        <v>8296</v>
      </c>
      <c r="H957" s="78">
        <v>59000</v>
      </c>
      <c r="I957" s="74" cm="1">
        <f t="array" ref="I957">+INDEX('I-Gasificación'!$G$5:$G$1100,MATCH($C957&amp;$D957&amp;$E957&amp;$G957,'I-Gasificación'!$C$5:$C$1100&amp;'I-Gasificación'!$D$5:$D$1100&amp;'I-Gasificación'!$E$5:$E$1100&amp;'I-Gasificación'!$F$5:$F$1100,0))</f>
        <v>826</v>
      </c>
      <c r="J957" s="112">
        <f>INDEX('I-Baremo_Depósitos_Lapesa'!$C:$C,MATCH($E957,'I-Baremo_Depósitos_Lapesa'!$B:$B,0),1)</f>
        <v>54246</v>
      </c>
      <c r="K957" s="78">
        <f t="shared" si="158"/>
        <v>77494.285714285725</v>
      </c>
      <c r="L957" s="122">
        <f>INDEX('I-Baremo_VA_Lapesa'!$D$5:$K$66,MATCH($E957,'I-Baremo_VA_Lapesa'!$C$5:$C$66,0),MATCH($G957,'I-Baremo_VA_Lapesa'!$D$4:$K$4,0))</f>
        <v>16351</v>
      </c>
      <c r="M957" s="123">
        <f t="shared" si="159"/>
        <v>23358.571428571431</v>
      </c>
      <c r="N957" s="113" cm="1">
        <f t="array" ref="N957">IF(AND($H957&lt;=4800,$I957&lt;=560),0,SUMPRODUCT(--($I957&gt;'I-Baremo_Regulación_Lapesa'!$B$4:$B$8),--($I957&lt;='I-Baremo_Regulación_Lapesa'!$C$4:$C$8),'I-Baremo_Regulación_Lapesa'!$D$4:$D$8))</f>
        <v>357</v>
      </c>
      <c r="O957" s="78">
        <f t="shared" si="160"/>
        <v>510.00000000000006</v>
      </c>
      <c r="P957" s="112">
        <f t="shared" si="161"/>
        <v>70954</v>
      </c>
      <c r="Q957" s="74">
        <f t="shared" si="162"/>
        <v>101362.85714285716</v>
      </c>
      <c r="R957" s="113">
        <f>INDEX('I-Baremo_Legalización'!$D$4:$D$100,MATCH($E957,'I-Baremo_Legalización'!$C$4:$C$100,0),1)</f>
        <v>2038.3500000000001</v>
      </c>
      <c r="S957" s="113" cm="1">
        <f t="array" ref="S957">+INDEX('I-Baremo_Acuerdo_Marco'!$F$2:$F$221,MATCH($C957&amp;$E957&amp;$G957,'I-Baremo_Acuerdo_Marco'!$C$2:$C$221&amp;'I-Baremo_Acuerdo_Marco'!$D$2:$D$221&amp;'I-Baremo_Acuerdo_Marco'!$E$2:$E$221,0))</f>
        <v>23534.510999999999</v>
      </c>
      <c r="T957" s="112">
        <f t="shared" si="167"/>
        <v>96526.861000000004</v>
      </c>
      <c r="U957" s="116">
        <f t="shared" si="163"/>
        <v>126935.71814285716</v>
      </c>
      <c r="V957" s="74" t="str">
        <f t="shared" si="164"/>
        <v>AéreoE826</v>
      </c>
      <c r="W957" s="148">
        <f>+IF(AND($C957='C-Aux_CA'!$C$7,$D957='C-Aux_CA'!$C$5,$I957&gt;='C-Aux_CA'!$C$14,$H957&gt;='C-Aux_CA'!$C$15),1,0)</f>
        <v>0</v>
      </c>
      <c r="X957" s="148">
        <f t="shared" si="165"/>
        <v>1</v>
      </c>
      <c r="Y957" s="151" cm="1">
        <f t="array" ref="Y957">IF(W957=0,0,SUMPRODUCT(--($T957&gt;='C-BaremoVectorial'!$T$4:$T$1101),--(1=$W$4:$W$1101)))</f>
        <v>0</v>
      </c>
      <c r="Z957" s="151">
        <f t="shared" si="166"/>
        <v>0</v>
      </c>
      <c r="AA957" s="151" cm="1">
        <f t="array" ref="AA957">IF($W957=0,0,SUMPRODUCT(--(1=$W$4:$W$1101),--($U957&gt;='C-BaremoVectorial'!$U$4:$U$1101)))</f>
        <v>0</v>
      </c>
      <c r="AB957" s="21"/>
      <c r="AC957" s="21"/>
      <c r="AD957" s="21"/>
    </row>
    <row r="958" spans="1:30" ht="14.5" x14ac:dyDescent="0.35">
      <c r="A958" s="73">
        <f t="shared" si="168"/>
        <v>78</v>
      </c>
      <c r="B958" s="79" t="s">
        <v>8276</v>
      </c>
      <c r="C958" s="79" t="s">
        <v>8244</v>
      </c>
      <c r="D958" s="79" t="s">
        <v>17</v>
      </c>
      <c r="E958" s="79" t="s">
        <v>39</v>
      </c>
      <c r="F958" s="183">
        <v>1</v>
      </c>
      <c r="G958" s="79" t="s">
        <v>8296</v>
      </c>
      <c r="H958" s="78">
        <v>50000</v>
      </c>
      <c r="I958" s="74" cm="1">
        <f t="array" ref="I958">+INDEX('I-Gasificación'!$G$5:$G$1100,MATCH($C958&amp;$D958&amp;$E958&amp;$G958,'I-Gasificación'!$C$5:$C$1100&amp;'I-Gasificación'!$D$5:$D$1100&amp;'I-Gasificación'!$E$5:$E$1100&amp;'I-Gasificación'!$F$5:$F$1100,0))</f>
        <v>672</v>
      </c>
      <c r="J958" s="112">
        <f>INDEX('I-Baremo_Depósitos_Lapesa'!$C:$C,MATCH($E958,'I-Baremo_Depósitos_Lapesa'!$B:$B,0),1)</f>
        <v>45432</v>
      </c>
      <c r="K958" s="78">
        <f t="shared" si="158"/>
        <v>64902.857142857145</v>
      </c>
      <c r="L958" s="122">
        <f>INDEX('I-Baremo_VA_Lapesa'!$D$5:$K$66,MATCH($E958,'I-Baremo_VA_Lapesa'!$C$5:$C$66,0),MATCH($G958,'I-Baremo_VA_Lapesa'!$D$4:$K$4,0))</f>
        <v>16351</v>
      </c>
      <c r="M958" s="123">
        <f t="shared" si="159"/>
        <v>23358.571428571431</v>
      </c>
      <c r="N958" s="113" cm="1">
        <f t="array" ref="N958">IF(AND($H958&lt;=4800,$I958&lt;=560),0,SUMPRODUCT(--($I958&gt;'I-Baremo_Regulación_Lapesa'!$B$4:$B$8),--($I958&lt;='I-Baremo_Regulación_Lapesa'!$C$4:$C$8),'I-Baremo_Regulación_Lapesa'!$D$4:$D$8))</f>
        <v>357</v>
      </c>
      <c r="O958" s="78">
        <f t="shared" si="160"/>
        <v>510.00000000000006</v>
      </c>
      <c r="P958" s="112">
        <f t="shared" si="161"/>
        <v>62140</v>
      </c>
      <c r="Q958" s="74">
        <f t="shared" si="162"/>
        <v>88771.42857142858</v>
      </c>
      <c r="R958" s="113">
        <f>INDEX('I-Baremo_Legalización'!$D$4:$D$100,MATCH($E958,'I-Baremo_Legalización'!$C$4:$C$100,0),1)</f>
        <v>2038.3500000000001</v>
      </c>
      <c r="S958" s="113" cm="1">
        <f t="array" ref="S958">+INDEX('I-Baremo_Acuerdo_Marco'!$F$2:$F$221,MATCH($C958&amp;$E958&amp;$G958,'I-Baremo_Acuerdo_Marco'!$C$2:$C$221&amp;'I-Baremo_Acuerdo_Marco'!$D$2:$D$221&amp;'I-Baremo_Acuerdo_Marco'!$E$2:$E$221,0))</f>
        <v>22913.010999999999</v>
      </c>
      <c r="T958" s="112">
        <f t="shared" si="167"/>
        <v>87091.361000000004</v>
      </c>
      <c r="U958" s="116">
        <f t="shared" si="163"/>
        <v>113722.78957142858</v>
      </c>
      <c r="V958" s="74" t="str">
        <f t="shared" si="164"/>
        <v>AéreoE672</v>
      </c>
      <c r="W958" s="148">
        <f>+IF(AND($C958='C-Aux_CA'!$C$7,$D958='C-Aux_CA'!$C$5,$I958&gt;='C-Aux_CA'!$C$14,$H958&gt;='C-Aux_CA'!$C$15),1,0)</f>
        <v>0</v>
      </c>
      <c r="X958" s="148">
        <f t="shared" si="165"/>
        <v>1</v>
      </c>
      <c r="Y958" s="151" cm="1">
        <f t="array" ref="Y958">IF(W958=0,0,SUMPRODUCT(--($T958&gt;='C-BaremoVectorial'!$T$4:$T$1101),--(1=$W$4:$W$1101)))</f>
        <v>0</v>
      </c>
      <c r="Z958" s="151">
        <f t="shared" si="166"/>
        <v>0</v>
      </c>
      <c r="AA958" s="151" cm="1">
        <f t="array" ref="AA958">IF($W958=0,0,SUMPRODUCT(--(1=$W$4:$W$1101),--($U958&gt;='C-BaremoVectorial'!$U$4:$U$1101)))</f>
        <v>0</v>
      </c>
      <c r="AB958" s="21"/>
      <c r="AC958" s="21"/>
      <c r="AD958" s="21"/>
    </row>
    <row r="959" spans="1:30" ht="14.5" x14ac:dyDescent="0.35">
      <c r="A959" s="73">
        <f t="shared" si="168"/>
        <v>79</v>
      </c>
      <c r="B959" s="79" t="s">
        <v>8276</v>
      </c>
      <c r="C959" s="79" t="s">
        <v>8244</v>
      </c>
      <c r="D959" s="79" t="s">
        <v>17</v>
      </c>
      <c r="E959" s="79" t="s">
        <v>40</v>
      </c>
      <c r="F959" s="183">
        <v>1</v>
      </c>
      <c r="G959" s="79" t="s">
        <v>8296</v>
      </c>
      <c r="H959" s="78">
        <v>69000</v>
      </c>
      <c r="I959" s="74" cm="1">
        <f t="array" ref="I959">+INDEX('I-Gasificación'!$G$5:$G$1100,MATCH($C959&amp;$D959&amp;$E959&amp;$G959,'I-Gasificación'!$C$5:$C$1100&amp;'I-Gasificación'!$D$5:$D$1100&amp;'I-Gasificación'!$E$5:$E$1100&amp;'I-Gasificación'!$F$5:$F$1100,0))</f>
        <v>938</v>
      </c>
      <c r="J959" s="112">
        <f>INDEX('I-Baremo_Depósitos_Lapesa'!$C:$C,MATCH($E959,'I-Baremo_Depósitos_Lapesa'!$B:$B,0),1)</f>
        <v>67147</v>
      </c>
      <c r="K959" s="78">
        <f t="shared" si="158"/>
        <v>95924.285714285725</v>
      </c>
      <c r="L959" s="122">
        <f>INDEX('I-Baremo_VA_Lapesa'!$D$5:$K$66,MATCH($E959,'I-Baremo_VA_Lapesa'!$C$5:$C$66,0),MATCH($G959,'I-Baremo_VA_Lapesa'!$D$4:$K$4,0))</f>
        <v>16351</v>
      </c>
      <c r="M959" s="123">
        <f t="shared" si="159"/>
        <v>23358.571428571431</v>
      </c>
      <c r="N959" s="113" cm="1">
        <f t="array" ref="N959">IF(AND($H959&lt;=4800,$I959&lt;=560),0,SUMPRODUCT(--($I959&gt;'I-Baremo_Regulación_Lapesa'!$B$4:$B$8),--($I959&lt;='I-Baremo_Regulación_Lapesa'!$C$4:$C$8),'I-Baremo_Regulación_Lapesa'!$D$4:$D$8))</f>
        <v>357</v>
      </c>
      <c r="O959" s="78">
        <f t="shared" si="160"/>
        <v>510.00000000000006</v>
      </c>
      <c r="P959" s="112">
        <f t="shared" si="161"/>
        <v>83855</v>
      </c>
      <c r="Q959" s="74">
        <f t="shared" si="162"/>
        <v>119792.85714285716</v>
      </c>
      <c r="R959" s="113">
        <f>INDEX('I-Baremo_Legalización'!$D$4:$D$100,MATCH($E959,'I-Baremo_Legalización'!$C$4:$C$100,0),1)</f>
        <v>3215.3500000000004</v>
      </c>
      <c r="S959" s="113" cm="1">
        <f t="array" ref="S959">+INDEX('I-Baremo_Acuerdo_Marco'!$F$2:$F$221,MATCH($C959&amp;$E959&amp;$G959,'I-Baremo_Acuerdo_Marco'!$C$2:$C$221&amp;'I-Baremo_Acuerdo_Marco'!$D$2:$D$221&amp;'I-Baremo_Acuerdo_Marco'!$E$2:$E$221,0))</f>
        <v>24013.010999999999</v>
      </c>
      <c r="T959" s="112">
        <f t="shared" si="167"/>
        <v>111083.361</v>
      </c>
      <c r="U959" s="116">
        <f t="shared" si="163"/>
        <v>147021.21814285716</v>
      </c>
      <c r="V959" s="74" t="str">
        <f t="shared" si="164"/>
        <v>AéreoE938</v>
      </c>
      <c r="W959" s="148">
        <f>+IF(AND($C959='C-Aux_CA'!$C$7,$D959='C-Aux_CA'!$C$5,$I959&gt;='C-Aux_CA'!$C$14,$H959&gt;='C-Aux_CA'!$C$15),1,0)</f>
        <v>0</v>
      </c>
      <c r="X959" s="148">
        <f t="shared" si="165"/>
        <v>1</v>
      </c>
      <c r="Y959" s="151" cm="1">
        <f t="array" ref="Y959">IF(W959=0,0,SUMPRODUCT(--($T959&gt;='C-BaremoVectorial'!$T$4:$T$1101),--(1=$W$4:$W$1101)))</f>
        <v>0</v>
      </c>
      <c r="Z959" s="151">
        <f t="shared" si="166"/>
        <v>0</v>
      </c>
      <c r="AA959" s="151" cm="1">
        <f t="array" ref="AA959">IF($W959=0,0,SUMPRODUCT(--(1=$W$4:$W$1101),--($U959&gt;='C-BaremoVectorial'!$U$4:$U$1101)))</f>
        <v>0</v>
      </c>
      <c r="AB959" s="21"/>
      <c r="AC959" s="21"/>
      <c r="AD959" s="21"/>
    </row>
    <row r="960" spans="1:30" ht="14.5" x14ac:dyDescent="0.35">
      <c r="A960" s="73">
        <f t="shared" si="168"/>
        <v>80</v>
      </c>
      <c r="B960" s="79" t="s">
        <v>8277</v>
      </c>
      <c r="C960" s="79" t="s">
        <v>8244</v>
      </c>
      <c r="D960" s="79" t="s">
        <v>17</v>
      </c>
      <c r="E960" s="79" t="s">
        <v>41</v>
      </c>
      <c r="F960" s="183">
        <v>2</v>
      </c>
      <c r="G960" s="79" t="s">
        <v>8299</v>
      </c>
      <c r="H960" s="78">
        <f>2*13000</f>
        <v>26000</v>
      </c>
      <c r="I960" s="74" cm="1">
        <f t="array" ref="I960">+INDEX('I-Gasificación'!$G$5:$G$1100,MATCH($C960&amp;$D960&amp;$E960&amp;$G960,'I-Gasificación'!$C$5:$C$1100&amp;'I-Gasificación'!$D$5:$D$1100&amp;'I-Gasificación'!$E$5:$E$1100&amp;'I-Gasificación'!$F$5:$F$1100,0))</f>
        <v>700</v>
      </c>
      <c r="J960" s="112">
        <f>INDEX('I-Baremo_Depósitos_Lapesa'!$C:$C,MATCH($E960,'I-Baremo_Depósitos_Lapesa'!$B:$B,0),1)</f>
        <v>21020</v>
      </c>
      <c r="K960" s="78">
        <f t="shared" si="158"/>
        <v>30028.571428571431</v>
      </c>
      <c r="L960" s="122">
        <f>INDEX('I-Baremo_VA_Lapesa'!$D$5:$K$66,MATCH($E960,'I-Baremo_VA_Lapesa'!$C$5:$C$66,0),MATCH($G960,'I-Baremo_VA_Lapesa'!$D$4:$K$4,0))</f>
        <v>32702</v>
      </c>
      <c r="M960" s="123">
        <f t="shared" si="159"/>
        <v>46717.142857142862</v>
      </c>
      <c r="N960" s="113" cm="1">
        <f t="array" ref="N960">IF(AND($H960&lt;=4800,$I960&lt;=560),0,SUMPRODUCT(--($I960&gt;'I-Baremo_Regulación_Lapesa'!$B$4:$B$8),--($I960&lt;='I-Baremo_Regulación_Lapesa'!$C$4:$C$8),'I-Baremo_Regulación_Lapesa'!$D$4:$D$8))</f>
        <v>357</v>
      </c>
      <c r="O960" s="78">
        <f t="shared" si="160"/>
        <v>510.00000000000006</v>
      </c>
      <c r="P960" s="112">
        <f t="shared" si="161"/>
        <v>54079</v>
      </c>
      <c r="Q960" s="74">
        <f t="shared" si="162"/>
        <v>77255.71428571429</v>
      </c>
      <c r="R960" s="113">
        <f>INDEX('I-Baremo_Legalización'!$D$4:$D$100,MATCH($E960,'I-Baremo_Legalización'!$C$4:$C$100,0),1)</f>
        <v>2038.3500000000001</v>
      </c>
      <c r="S960" s="113" cm="1">
        <f t="array" ref="S960">+INDEX('I-Baremo_Acuerdo_Marco'!$F$2:$F$221,MATCH($C960&amp;$E960&amp;$G960,'I-Baremo_Acuerdo_Marco'!$C$2:$C$221&amp;'I-Baremo_Acuerdo_Marco'!$D$2:$D$221&amp;'I-Baremo_Acuerdo_Marco'!$E$2:$E$221,0))</f>
        <v>20909.911</v>
      </c>
      <c r="T960" s="112">
        <f t="shared" si="167"/>
        <v>77027.260999999999</v>
      </c>
      <c r="U960" s="116">
        <f t="shared" si="163"/>
        <v>100203.97528571429</v>
      </c>
      <c r="V960" s="74" t="str">
        <f t="shared" si="164"/>
        <v>AéreoE700</v>
      </c>
      <c r="W960" s="148">
        <f>+IF(AND($C960='C-Aux_CA'!$C$7,$D960='C-Aux_CA'!$C$5,$I960&gt;='C-Aux_CA'!$C$14,$H960&gt;='C-Aux_CA'!$C$15),1,0)</f>
        <v>0</v>
      </c>
      <c r="X960" s="148">
        <f t="shared" si="165"/>
        <v>1</v>
      </c>
      <c r="Y960" s="151" cm="1">
        <f t="array" ref="Y960">IF(W960=0,0,SUMPRODUCT(--($T960&gt;='C-BaremoVectorial'!$T$4:$T$1101),--(1=$W$4:$W$1101)))</f>
        <v>0</v>
      </c>
      <c r="Z960" s="151">
        <f t="shared" si="166"/>
        <v>0</v>
      </c>
      <c r="AA960" s="151" cm="1">
        <f t="array" ref="AA960">IF($W960=0,0,SUMPRODUCT(--(1=$W$4:$W$1101),--($U960&gt;='C-BaremoVectorial'!$U$4:$U$1101)))</f>
        <v>0</v>
      </c>
      <c r="AB960" s="21"/>
      <c r="AC960" s="21"/>
      <c r="AD960" s="21"/>
    </row>
    <row r="961" spans="1:30" ht="14.5" x14ac:dyDescent="0.35">
      <c r="A961" s="73">
        <f t="shared" si="168"/>
        <v>81</v>
      </c>
      <c r="B961" s="79" t="s">
        <v>8277</v>
      </c>
      <c r="C961" s="79" t="s">
        <v>8244</v>
      </c>
      <c r="D961" s="79" t="s">
        <v>17</v>
      </c>
      <c r="E961" s="79" t="s">
        <v>42</v>
      </c>
      <c r="F961" s="183">
        <v>2</v>
      </c>
      <c r="G961" s="79" t="s">
        <v>8299</v>
      </c>
      <c r="H961" s="78">
        <f>2*16000</f>
        <v>32000</v>
      </c>
      <c r="I961" s="74" cm="1">
        <f t="array" ref="I961">+INDEX('I-Gasificación'!$G$5:$G$1100,MATCH($C961&amp;$D961&amp;$E961&amp;$G961,'I-Gasificación'!$C$5:$C$1100&amp;'I-Gasificación'!$D$5:$D$1100&amp;'I-Gasificación'!$E$5:$E$1100&amp;'I-Gasificación'!$F$5:$F$1100,0))</f>
        <v>812</v>
      </c>
      <c r="J961" s="112">
        <f>INDEX('I-Baremo_Depósitos_Lapesa'!$C:$C,MATCH($E961,'I-Baremo_Depósitos_Lapesa'!$B:$B,0),1)</f>
        <v>25584</v>
      </c>
      <c r="K961" s="78">
        <f t="shared" si="158"/>
        <v>36548.571428571428</v>
      </c>
      <c r="L961" s="122">
        <f>INDEX('I-Baremo_VA_Lapesa'!$D$5:$K$66,MATCH($E961,'I-Baremo_VA_Lapesa'!$C$5:$C$66,0),MATCH($G961,'I-Baremo_VA_Lapesa'!$D$4:$K$4,0))</f>
        <v>32702</v>
      </c>
      <c r="M961" s="123">
        <f t="shared" si="159"/>
        <v>46717.142857142862</v>
      </c>
      <c r="N961" s="113" cm="1">
        <f t="array" ref="N961">IF(AND($H961&lt;=4800,$I961&lt;=560),0,SUMPRODUCT(--($I961&gt;'I-Baremo_Regulación_Lapesa'!$B$4:$B$8),--($I961&lt;='I-Baremo_Regulación_Lapesa'!$C$4:$C$8),'I-Baremo_Regulación_Lapesa'!$D$4:$D$8))</f>
        <v>357</v>
      </c>
      <c r="O961" s="78">
        <f t="shared" si="160"/>
        <v>510.00000000000006</v>
      </c>
      <c r="P961" s="112">
        <f t="shared" si="161"/>
        <v>58643</v>
      </c>
      <c r="Q961" s="74">
        <f t="shared" si="162"/>
        <v>83775.71428571429</v>
      </c>
      <c r="R961" s="113">
        <f>INDEX('I-Baremo_Legalización'!$D$4:$D$100,MATCH($E961,'I-Baremo_Legalización'!$C$4:$C$100,0),1)</f>
        <v>2038.3500000000001</v>
      </c>
      <c r="S961" s="113" cm="1">
        <f t="array" ref="S961">+INDEX('I-Baremo_Acuerdo_Marco'!$F$2:$F$221,MATCH($C961&amp;$E961&amp;$G961,'I-Baremo_Acuerdo_Marco'!$C$2:$C$221&amp;'I-Baremo_Acuerdo_Marco'!$D$2:$D$221&amp;'I-Baremo_Acuerdo_Marco'!$E$2:$E$221,0))</f>
        <v>22095.710999999999</v>
      </c>
      <c r="T961" s="112">
        <f t="shared" si="167"/>
        <v>82777.061000000002</v>
      </c>
      <c r="U961" s="116">
        <f t="shared" si="163"/>
        <v>107909.77528571429</v>
      </c>
      <c r="V961" s="74" t="str">
        <f t="shared" si="164"/>
        <v>AéreoE812</v>
      </c>
      <c r="W961" s="148">
        <f>+IF(AND($C961='C-Aux_CA'!$C$7,$D961='C-Aux_CA'!$C$5,$I961&gt;='C-Aux_CA'!$C$14,$H961&gt;='C-Aux_CA'!$C$15),1,0)</f>
        <v>0</v>
      </c>
      <c r="X961" s="148">
        <f t="shared" si="165"/>
        <v>1</v>
      </c>
      <c r="Y961" s="151" cm="1">
        <f t="array" ref="Y961">IF(W961=0,0,SUMPRODUCT(--($T961&gt;='C-BaremoVectorial'!$T$4:$T$1101),--(1=$W$4:$W$1101)))</f>
        <v>0</v>
      </c>
      <c r="Z961" s="151">
        <f t="shared" si="166"/>
        <v>0</v>
      </c>
      <c r="AA961" s="151" cm="1">
        <f t="array" ref="AA961">IF($W961=0,0,SUMPRODUCT(--(1=$W$4:$W$1101),--($U961&gt;='C-BaremoVectorial'!$U$4:$U$1101)))</f>
        <v>0</v>
      </c>
      <c r="AB961" s="21"/>
      <c r="AC961" s="21"/>
      <c r="AD961" s="21"/>
    </row>
    <row r="962" spans="1:30" ht="14.5" x14ac:dyDescent="0.35">
      <c r="A962" s="73">
        <f t="shared" si="168"/>
        <v>82</v>
      </c>
      <c r="B962" s="79" t="s">
        <v>8277</v>
      </c>
      <c r="C962" s="79" t="s">
        <v>8244</v>
      </c>
      <c r="D962" s="79" t="s">
        <v>17</v>
      </c>
      <c r="E962" s="79" t="s">
        <v>43</v>
      </c>
      <c r="F962" s="183">
        <v>2</v>
      </c>
      <c r="G962" s="79" t="s">
        <v>8299</v>
      </c>
      <c r="H962" s="78">
        <f>2*19000</f>
        <v>38000</v>
      </c>
      <c r="I962" s="74" cm="1">
        <f t="array" ref="I962">+INDEX('I-Gasificación'!$G$5:$G$1100,MATCH($C962&amp;$D962&amp;$E962&amp;$G962,'I-Gasificación'!$C$5:$C$1100&amp;'I-Gasificación'!$D$5:$D$1100&amp;'I-Gasificación'!$E$5:$E$1100&amp;'I-Gasificación'!$F$5:$F$1100,0))</f>
        <v>896</v>
      </c>
      <c r="J962" s="112">
        <f>INDEX('I-Baremo_Depósitos_Lapesa'!$C:$C,MATCH($E962,'I-Baremo_Depósitos_Lapesa'!$B:$B,0),1)</f>
        <v>27832</v>
      </c>
      <c r="K962" s="78">
        <f t="shared" si="158"/>
        <v>39760</v>
      </c>
      <c r="L962" s="122">
        <f>INDEX('I-Baremo_VA_Lapesa'!$D$5:$K$66,MATCH($E962,'I-Baremo_VA_Lapesa'!$C$5:$C$66,0),MATCH($G962,'I-Baremo_VA_Lapesa'!$D$4:$K$4,0))</f>
        <v>32702</v>
      </c>
      <c r="M962" s="123">
        <f t="shared" si="159"/>
        <v>46717.142857142862</v>
      </c>
      <c r="N962" s="113" cm="1">
        <f t="array" ref="N962">IF(AND($H962&lt;=4800,$I962&lt;=560),0,SUMPRODUCT(--($I962&gt;'I-Baremo_Regulación_Lapesa'!$B$4:$B$8),--($I962&lt;='I-Baremo_Regulación_Lapesa'!$C$4:$C$8),'I-Baremo_Regulación_Lapesa'!$D$4:$D$8))</f>
        <v>357</v>
      </c>
      <c r="O962" s="78">
        <f t="shared" si="160"/>
        <v>510.00000000000006</v>
      </c>
      <c r="P962" s="112">
        <f t="shared" si="161"/>
        <v>60891</v>
      </c>
      <c r="Q962" s="74">
        <f t="shared" si="162"/>
        <v>86987.14285714287</v>
      </c>
      <c r="R962" s="113">
        <f>INDEX('I-Baremo_Legalización'!$D$4:$D$100,MATCH($E962,'I-Baremo_Legalización'!$C$4:$C$100,0),1)</f>
        <v>2038.3500000000001</v>
      </c>
      <c r="S962" s="113" cm="1">
        <f t="array" ref="S962">+INDEX('I-Baremo_Acuerdo_Marco'!$F$2:$F$221,MATCH($C962&amp;$E962&amp;$G962,'I-Baremo_Acuerdo_Marco'!$C$2:$C$221&amp;'I-Baremo_Acuerdo_Marco'!$D$2:$D$221&amp;'I-Baremo_Acuerdo_Marco'!$E$2:$E$221,0))</f>
        <v>25017.311000000002</v>
      </c>
      <c r="T962" s="112">
        <f t="shared" si="167"/>
        <v>87946.660999999993</v>
      </c>
      <c r="U962" s="116">
        <f t="shared" si="163"/>
        <v>114042.80385714288</v>
      </c>
      <c r="V962" s="74" t="str">
        <f t="shared" si="164"/>
        <v>AéreoE896</v>
      </c>
      <c r="W962" s="148">
        <f>+IF(AND($C962='C-Aux_CA'!$C$7,$D962='C-Aux_CA'!$C$5,$I962&gt;='C-Aux_CA'!$C$14,$H962&gt;='C-Aux_CA'!$C$15),1,0)</f>
        <v>0</v>
      </c>
      <c r="X962" s="148">
        <f t="shared" si="165"/>
        <v>1</v>
      </c>
      <c r="Y962" s="151" cm="1">
        <f t="array" ref="Y962">IF(W962=0,0,SUMPRODUCT(--($T962&gt;='C-BaremoVectorial'!$T$4:$T$1101),--(1=$W$4:$W$1101)))</f>
        <v>0</v>
      </c>
      <c r="Z962" s="151">
        <f t="shared" si="166"/>
        <v>0</v>
      </c>
      <c r="AA962" s="151" cm="1">
        <f t="array" ref="AA962">IF($W962=0,0,SUMPRODUCT(--(1=$W$4:$W$1101),--($U962&gt;='C-BaremoVectorial'!$U$4:$U$1101)))</f>
        <v>0</v>
      </c>
      <c r="AB962" s="21"/>
      <c r="AC962" s="21"/>
      <c r="AD962" s="21"/>
    </row>
    <row r="963" spans="1:30" ht="14.5" x14ac:dyDescent="0.35">
      <c r="A963" s="73">
        <f t="shared" si="168"/>
        <v>83</v>
      </c>
      <c r="B963" s="79" t="s">
        <v>8277</v>
      </c>
      <c r="C963" s="79" t="s">
        <v>8244</v>
      </c>
      <c r="D963" s="79" t="s">
        <v>17</v>
      </c>
      <c r="E963" s="79" t="s">
        <v>44</v>
      </c>
      <c r="F963" s="183">
        <v>2</v>
      </c>
      <c r="G963" s="79" t="s">
        <v>8299</v>
      </c>
      <c r="H963" s="78">
        <f>2*22000</f>
        <v>44000</v>
      </c>
      <c r="I963" s="74" cm="1">
        <f t="array" ref="I963">+INDEX('I-Gasificación'!$G$5:$G$1100,MATCH($C963&amp;$D963&amp;$E963&amp;$G963,'I-Gasificación'!$C$5:$C$1100&amp;'I-Gasificación'!$D$5:$D$1100&amp;'I-Gasificación'!$E$5:$E$1100&amp;'I-Gasificación'!$F$5:$F$1100,0))</f>
        <v>1008</v>
      </c>
      <c r="J963" s="112">
        <f>INDEX('I-Baremo_Depósitos_Lapesa'!$C:$C,MATCH($E963,'I-Baremo_Depósitos_Lapesa'!$B:$B,0),1)</f>
        <v>35864</v>
      </c>
      <c r="K963" s="78">
        <f t="shared" si="158"/>
        <v>51234.285714285717</v>
      </c>
      <c r="L963" s="122">
        <f>INDEX('I-Baremo_VA_Lapesa'!$D$5:$K$66,MATCH($E963,'I-Baremo_VA_Lapesa'!$C$5:$C$66,0),MATCH($G963,'I-Baremo_VA_Lapesa'!$D$4:$K$4,0))</f>
        <v>32702</v>
      </c>
      <c r="M963" s="123">
        <f t="shared" si="159"/>
        <v>46717.142857142862</v>
      </c>
      <c r="N963" s="113" cm="1">
        <f t="array" ref="N963">IF(AND($H963&lt;=4800,$I963&lt;=560),0,SUMPRODUCT(--($I963&gt;'I-Baremo_Regulación_Lapesa'!$B$4:$B$8),--($I963&lt;='I-Baremo_Regulación_Lapesa'!$C$4:$C$8),'I-Baremo_Regulación_Lapesa'!$D$4:$D$8))</f>
        <v>357</v>
      </c>
      <c r="O963" s="78">
        <f t="shared" si="160"/>
        <v>510.00000000000006</v>
      </c>
      <c r="P963" s="112">
        <f t="shared" si="161"/>
        <v>68923</v>
      </c>
      <c r="Q963" s="74">
        <f t="shared" si="162"/>
        <v>98461.42857142858</v>
      </c>
      <c r="R963" s="113">
        <f>INDEX('I-Baremo_Legalización'!$D$4:$D$100,MATCH($E963,'I-Baremo_Legalización'!$C$4:$C$100,0),1)</f>
        <v>2038.3500000000001</v>
      </c>
      <c r="S963" s="113" cm="1">
        <f t="array" ref="S963">+INDEX('I-Baremo_Acuerdo_Marco'!$F$2:$F$221,MATCH($C963&amp;$E963&amp;$G963,'I-Baremo_Acuerdo_Marco'!$C$2:$C$221&amp;'I-Baremo_Acuerdo_Marco'!$D$2:$D$221&amp;'I-Baremo_Acuerdo_Marco'!$E$2:$E$221,0))</f>
        <v>26561.710999999999</v>
      </c>
      <c r="T963" s="112">
        <f t="shared" si="167"/>
        <v>97523.061000000002</v>
      </c>
      <c r="U963" s="116">
        <f t="shared" si="163"/>
        <v>127061.48957142858</v>
      </c>
      <c r="V963" s="74" t="str">
        <f t="shared" si="164"/>
        <v>AéreoE1008</v>
      </c>
      <c r="W963" s="148">
        <f>+IF(AND($C963='C-Aux_CA'!$C$7,$D963='C-Aux_CA'!$C$5,$I963&gt;='C-Aux_CA'!$C$14,$H963&gt;='C-Aux_CA'!$C$15),1,0)</f>
        <v>0</v>
      </c>
      <c r="X963" s="148">
        <f t="shared" si="165"/>
        <v>1</v>
      </c>
      <c r="Y963" s="151" cm="1">
        <f t="array" ref="Y963">IF(W963=0,0,SUMPRODUCT(--($T963&gt;='C-BaremoVectorial'!$T$4:$T$1101),--(1=$W$4:$W$1101)))</f>
        <v>0</v>
      </c>
      <c r="Z963" s="151">
        <f t="shared" si="166"/>
        <v>0</v>
      </c>
      <c r="AA963" s="151" cm="1">
        <f t="array" ref="AA963">IF($W963=0,0,SUMPRODUCT(--(1=$W$4:$W$1101),--($U963&gt;='C-BaremoVectorial'!$U$4:$U$1101)))</f>
        <v>0</v>
      </c>
      <c r="AB963" s="21"/>
      <c r="AC963" s="21"/>
      <c r="AD963" s="21"/>
    </row>
    <row r="964" spans="1:30" ht="14.5" x14ac:dyDescent="0.35">
      <c r="A964" s="73">
        <f t="shared" si="168"/>
        <v>84</v>
      </c>
      <c r="B964" s="79" t="s">
        <v>8277</v>
      </c>
      <c r="C964" s="79" t="s">
        <v>8244</v>
      </c>
      <c r="D964" s="79" t="s">
        <v>17</v>
      </c>
      <c r="E964" s="79" t="s">
        <v>45</v>
      </c>
      <c r="F964" s="183">
        <v>2</v>
      </c>
      <c r="G964" s="79" t="s">
        <v>8299</v>
      </c>
      <c r="H964" s="78">
        <f>2*24000</f>
        <v>48000</v>
      </c>
      <c r="I964" s="74" cm="1">
        <f t="array" ref="I964">+INDEX('I-Gasificación'!$G$5:$G$1100,MATCH($C964&amp;$D964&amp;$E964&amp;$G964,'I-Gasificación'!$C$5:$C$1100&amp;'I-Gasificación'!$D$5:$D$1100&amp;'I-Gasificación'!$E$5:$E$1100&amp;'I-Gasificación'!$F$5:$F$1100,0))</f>
        <v>980</v>
      </c>
      <c r="J964" s="112">
        <f>INDEX('I-Baremo_Depósitos_Lapesa'!$C:$C,MATCH($E964,'I-Baremo_Depósitos_Lapesa'!$B:$B,0),1)</f>
        <v>40898</v>
      </c>
      <c r="K964" s="78">
        <f t="shared" si="158"/>
        <v>58425.71428571429</v>
      </c>
      <c r="L964" s="122">
        <f>INDEX('I-Baremo_VA_Lapesa'!$D$5:$K$66,MATCH($E964,'I-Baremo_VA_Lapesa'!$C$5:$C$66,0),MATCH($G964,'I-Baremo_VA_Lapesa'!$D$4:$K$4,0))</f>
        <v>32702</v>
      </c>
      <c r="M964" s="123">
        <f t="shared" si="159"/>
        <v>46717.142857142862</v>
      </c>
      <c r="N964" s="113" cm="1">
        <f t="array" ref="N964">IF(AND($H964&lt;=4800,$I964&lt;=560),0,SUMPRODUCT(--($I964&gt;'I-Baremo_Regulación_Lapesa'!$B$4:$B$8),--($I964&lt;='I-Baremo_Regulación_Lapesa'!$C$4:$C$8),'I-Baremo_Regulación_Lapesa'!$D$4:$D$8))</f>
        <v>357</v>
      </c>
      <c r="O964" s="78">
        <f t="shared" si="160"/>
        <v>510.00000000000006</v>
      </c>
      <c r="P964" s="112">
        <f t="shared" si="161"/>
        <v>73957</v>
      </c>
      <c r="Q964" s="74">
        <f t="shared" si="162"/>
        <v>105652.85714285716</v>
      </c>
      <c r="R964" s="113">
        <f>INDEX('I-Baremo_Legalización'!$D$4:$D$100,MATCH($E964,'I-Baremo_Legalización'!$C$4:$C$100,0),1)</f>
        <v>2038.3500000000001</v>
      </c>
      <c r="S964" s="113" cm="1">
        <f t="array" ref="S964">+INDEX('I-Baremo_Acuerdo_Marco'!$F$2:$F$221,MATCH($C964&amp;$E964&amp;$G964,'I-Baremo_Acuerdo_Marco'!$C$2:$C$221&amp;'I-Baremo_Acuerdo_Marco'!$D$2:$D$221&amp;'I-Baremo_Acuerdo_Marco'!$E$2:$E$221,0))</f>
        <v>26935.710999999999</v>
      </c>
      <c r="T964" s="112">
        <f t="shared" si="167"/>
        <v>102931.061</v>
      </c>
      <c r="U964" s="116">
        <f t="shared" si="163"/>
        <v>134626.91814285718</v>
      </c>
      <c r="V964" s="74" t="str">
        <f t="shared" si="164"/>
        <v>AéreoE980</v>
      </c>
      <c r="W964" s="148">
        <f>+IF(AND($C964='C-Aux_CA'!$C$7,$D964='C-Aux_CA'!$C$5,$I964&gt;='C-Aux_CA'!$C$14,$H964&gt;='C-Aux_CA'!$C$15),1,0)</f>
        <v>0</v>
      </c>
      <c r="X964" s="148">
        <f t="shared" si="165"/>
        <v>1</v>
      </c>
      <c r="Y964" s="151" cm="1">
        <f t="array" ref="Y964">IF(W964=0,0,SUMPRODUCT(--($T964&gt;='C-BaremoVectorial'!$T$4:$T$1101),--(1=$W$4:$W$1101)))</f>
        <v>0</v>
      </c>
      <c r="Z964" s="151">
        <f t="shared" si="166"/>
        <v>0</v>
      </c>
      <c r="AA964" s="151" cm="1">
        <f t="array" ref="AA964">IF($W964=0,0,SUMPRODUCT(--(1=$W$4:$W$1101),--($U964&gt;='C-BaremoVectorial'!$U$4:$U$1101)))</f>
        <v>0</v>
      </c>
      <c r="AB964" s="21"/>
      <c r="AC964" s="21"/>
      <c r="AD964" s="21"/>
    </row>
    <row r="965" spans="1:30" ht="14.5" x14ac:dyDescent="0.35">
      <c r="A965" s="73">
        <f t="shared" si="168"/>
        <v>85</v>
      </c>
      <c r="B965" s="79" t="s">
        <v>8277</v>
      </c>
      <c r="C965" s="79" t="s">
        <v>8244</v>
      </c>
      <c r="D965" s="79" t="s">
        <v>17</v>
      </c>
      <c r="E965" s="79" t="s">
        <v>46</v>
      </c>
      <c r="F965" s="183">
        <v>2</v>
      </c>
      <c r="G965" s="79" t="s">
        <v>8299</v>
      </c>
      <c r="H965" s="78">
        <f>2*29000</f>
        <v>58000</v>
      </c>
      <c r="I965" s="74" cm="1">
        <f t="array" ref="I965">+INDEX('I-Gasificación'!$G$5:$G$1100,MATCH($C965&amp;$D965&amp;$E965&amp;$G965,'I-Gasificación'!$C$5:$C$1100&amp;'I-Gasificación'!$D$5:$D$1100&amp;'I-Gasificación'!$E$5:$E$1100&amp;'I-Gasificación'!$F$5:$F$1100,0))</f>
        <v>1120</v>
      </c>
      <c r="J965" s="112">
        <f>INDEX('I-Baremo_Depósitos_Lapesa'!$C:$C,MATCH($E965,'I-Baremo_Depósitos_Lapesa'!$B:$B,0),1)</f>
        <v>45448</v>
      </c>
      <c r="K965" s="78">
        <f t="shared" si="158"/>
        <v>64925.71428571429</v>
      </c>
      <c r="L965" s="122">
        <f>INDEX('I-Baremo_VA_Lapesa'!$D$5:$K$66,MATCH($E965,'I-Baremo_VA_Lapesa'!$C$5:$C$66,0),MATCH($G965,'I-Baremo_VA_Lapesa'!$D$4:$K$4,0))</f>
        <v>32702</v>
      </c>
      <c r="M965" s="123">
        <f t="shared" si="159"/>
        <v>46717.142857142862</v>
      </c>
      <c r="N965" s="113" cm="1">
        <f t="array" ref="N965">IF(AND($H965&lt;=4800,$I965&lt;=560),0,SUMPRODUCT(--($I965&gt;'I-Baremo_Regulación_Lapesa'!$B$4:$B$8),--($I965&lt;='I-Baremo_Regulación_Lapesa'!$C$4:$C$8),'I-Baremo_Regulación_Lapesa'!$D$4:$D$8))</f>
        <v>357</v>
      </c>
      <c r="O965" s="78">
        <f t="shared" si="160"/>
        <v>510.00000000000006</v>
      </c>
      <c r="P965" s="112">
        <f t="shared" si="161"/>
        <v>78507</v>
      </c>
      <c r="Q965" s="74">
        <f t="shared" si="162"/>
        <v>112152.85714285716</v>
      </c>
      <c r="R965" s="113">
        <f>INDEX('I-Baremo_Legalización'!$D$4:$D$100,MATCH($E965,'I-Baremo_Legalización'!$C$4:$C$100,0),1)</f>
        <v>2038.3500000000001</v>
      </c>
      <c r="S965" s="113" cm="1">
        <f t="array" ref="S965">+INDEX('I-Baremo_Acuerdo_Marco'!$F$2:$F$221,MATCH($C965&amp;$E965&amp;$G965,'I-Baremo_Acuerdo_Marco'!$C$2:$C$221&amp;'I-Baremo_Acuerdo_Marco'!$D$2:$D$221&amp;'I-Baremo_Acuerdo_Marco'!$E$2:$E$221,0))</f>
        <v>28306.311000000002</v>
      </c>
      <c r="T965" s="112">
        <f t="shared" si="167"/>
        <v>108851.66100000001</v>
      </c>
      <c r="U965" s="116">
        <f t="shared" si="163"/>
        <v>142497.51814285718</v>
      </c>
      <c r="V965" s="74" t="str">
        <f t="shared" si="164"/>
        <v>AéreoE1120</v>
      </c>
      <c r="W965" s="148">
        <f>+IF(AND($C965='C-Aux_CA'!$C$7,$D965='C-Aux_CA'!$C$5,$I965&gt;='C-Aux_CA'!$C$14,$H965&gt;='C-Aux_CA'!$C$15),1,0)</f>
        <v>0</v>
      </c>
      <c r="X965" s="148">
        <f t="shared" si="165"/>
        <v>1</v>
      </c>
      <c r="Y965" s="151" cm="1">
        <f t="array" ref="Y965">IF(W965=0,0,SUMPRODUCT(--($T965&gt;='C-BaremoVectorial'!$T$4:$T$1101),--(1=$W$4:$W$1101)))</f>
        <v>0</v>
      </c>
      <c r="Z965" s="151">
        <f t="shared" si="166"/>
        <v>0</v>
      </c>
      <c r="AA965" s="151" cm="1">
        <f t="array" ref="AA965">IF($W965=0,0,SUMPRODUCT(--(1=$W$4:$W$1101),--($U965&gt;='C-BaremoVectorial'!$U$4:$U$1101)))</f>
        <v>0</v>
      </c>
      <c r="AB965" s="21"/>
      <c r="AC965" s="21"/>
      <c r="AD965" s="21"/>
    </row>
    <row r="966" spans="1:30" ht="14.5" x14ac:dyDescent="0.35">
      <c r="A966" s="73">
        <f t="shared" si="168"/>
        <v>86</v>
      </c>
      <c r="B966" s="79" t="s">
        <v>8277</v>
      </c>
      <c r="C966" s="79" t="s">
        <v>8244</v>
      </c>
      <c r="D966" s="79" t="s">
        <v>17</v>
      </c>
      <c r="E966" s="79" t="s">
        <v>47</v>
      </c>
      <c r="F966" s="183">
        <v>2</v>
      </c>
      <c r="G966" s="79" t="s">
        <v>8299</v>
      </c>
      <c r="H966" s="78">
        <f>2*34000</f>
        <v>68000</v>
      </c>
      <c r="I966" s="74" cm="1">
        <f t="array" ref="I966">+INDEX('I-Gasificación'!$G$5:$G$1100,MATCH($C966&amp;$D966&amp;$E966&amp;$G966,'I-Gasificación'!$C$5:$C$1100&amp;'I-Gasificación'!$D$5:$D$1100&amp;'I-Gasificación'!$E$5:$E$1100&amp;'I-Gasificación'!$F$5:$F$1100,0))</f>
        <v>1232</v>
      </c>
      <c r="J966" s="112">
        <f>INDEX('I-Baremo_Depósitos_Lapesa'!$C:$C,MATCH($E966,'I-Baremo_Depósitos_Lapesa'!$B:$B,0),1)</f>
        <v>50478</v>
      </c>
      <c r="K966" s="78">
        <f t="shared" ref="K966:K1029" si="169">+J966/70%</f>
        <v>72111.42857142858</v>
      </c>
      <c r="L966" s="122">
        <f>INDEX('I-Baremo_VA_Lapesa'!$D$5:$K$66,MATCH($E966,'I-Baremo_VA_Lapesa'!$C$5:$C$66,0),MATCH($G966,'I-Baremo_VA_Lapesa'!$D$4:$K$4,0))</f>
        <v>32702</v>
      </c>
      <c r="M966" s="123">
        <f t="shared" ref="M966:M1029" si="170">+L966/70%</f>
        <v>46717.142857142862</v>
      </c>
      <c r="N966" s="113" cm="1">
        <f t="array" ref="N966">IF(AND($H966&lt;=4800,$I966&lt;=560),0,SUMPRODUCT(--($I966&gt;'I-Baremo_Regulación_Lapesa'!$B$4:$B$8),--($I966&lt;='I-Baremo_Regulación_Lapesa'!$C$4:$C$8),'I-Baremo_Regulación_Lapesa'!$D$4:$D$8))</f>
        <v>357</v>
      </c>
      <c r="O966" s="78">
        <f t="shared" ref="O966:O1029" si="171">+N966/70%</f>
        <v>510.00000000000006</v>
      </c>
      <c r="P966" s="112">
        <f t="shared" ref="P966:P1029" si="172">+J966+L966+N966</f>
        <v>83537</v>
      </c>
      <c r="Q966" s="74">
        <f t="shared" ref="Q966:Q1029" si="173">+K966+M966+O966</f>
        <v>119338.57142857145</v>
      </c>
      <c r="R966" s="113">
        <f>INDEX('I-Baremo_Legalización'!$D$4:$D$100,MATCH($E966,'I-Baremo_Legalización'!$C$4:$C$100,0),1)</f>
        <v>3215.3500000000004</v>
      </c>
      <c r="S966" s="113" cm="1">
        <f t="array" ref="S966">+INDEX('I-Baremo_Acuerdo_Marco'!$F$2:$F$221,MATCH($C966&amp;$E966&amp;$G966,'I-Baremo_Acuerdo_Marco'!$C$2:$C$221&amp;'I-Baremo_Acuerdo_Marco'!$D$2:$D$221&amp;'I-Baremo_Acuerdo_Marco'!$E$2:$E$221,0))</f>
        <v>36895.331000000006</v>
      </c>
      <c r="T966" s="112">
        <f t="shared" si="167"/>
        <v>123647.68100000001</v>
      </c>
      <c r="U966" s="116">
        <f t="shared" ref="U966:U1029" si="174">+K966+M966+O966+R966+S966</f>
        <v>159449.25242857146</v>
      </c>
      <c r="V966" s="74" t="str">
        <f t="shared" ref="V966:V1029" si="175">+C966&amp;D966&amp;I966</f>
        <v>AéreoE1232</v>
      </c>
      <c r="W966" s="148">
        <f>+IF(AND($C966='C-Aux_CA'!$C$7,$D966='C-Aux_CA'!$C$5,$I966&gt;='C-Aux_CA'!$C$14,$H966&gt;='C-Aux_CA'!$C$15),1,0)</f>
        <v>0</v>
      </c>
      <c r="X966" s="148">
        <f t="shared" ref="X966:X1029" si="176">COUNTIFS($I$5:$I$1099,$I966,$H$5:$H$1099,$H966,$D$5:$D$1099,$D966,$C$5:$C$1099,$C966)</f>
        <v>1</v>
      </c>
      <c r="Y966" s="151" cm="1">
        <f t="array" ref="Y966">IF(W966=0,0,SUMPRODUCT(--($T966&gt;='C-BaremoVectorial'!$T$4:$T$1101),--(1=$W$4:$W$1101)))</f>
        <v>0</v>
      </c>
      <c r="Z966" s="151">
        <f t="shared" ref="Z966:Z1029" si="177">+Y966-AA966</f>
        <v>0</v>
      </c>
      <c r="AA966" s="151" cm="1">
        <f t="array" ref="AA966">IF($W966=0,0,SUMPRODUCT(--(1=$W$4:$W$1101),--($U966&gt;='C-BaremoVectorial'!$U$4:$U$1101)))</f>
        <v>0</v>
      </c>
      <c r="AB966" s="21"/>
      <c r="AC966" s="21"/>
      <c r="AD966" s="21"/>
    </row>
    <row r="967" spans="1:30" ht="14.5" x14ac:dyDescent="0.35">
      <c r="A967" s="73">
        <f t="shared" si="168"/>
        <v>87</v>
      </c>
      <c r="B967" s="79" t="s">
        <v>8277</v>
      </c>
      <c r="C967" s="79" t="s">
        <v>8244</v>
      </c>
      <c r="D967" s="79" t="s">
        <v>17</v>
      </c>
      <c r="E967" s="79" t="s">
        <v>48</v>
      </c>
      <c r="F967" s="183">
        <v>2</v>
      </c>
      <c r="G967" s="79" t="s">
        <v>8299</v>
      </c>
      <c r="H967" s="78">
        <f>2*33000</f>
        <v>66000</v>
      </c>
      <c r="I967" s="74" cm="1">
        <f t="array" ref="I967">+INDEX('I-Gasificación'!$G$5:$G$1100,MATCH($C967&amp;$D967&amp;$E967&amp;$G967,'I-Gasificación'!$C$5:$C$1100&amp;'I-Gasificación'!$D$5:$D$1100&amp;'I-Gasificación'!$E$5:$E$1100&amp;'I-Gasificación'!$F$5:$F$1100,0))</f>
        <v>1064</v>
      </c>
      <c r="J967" s="112">
        <f>INDEX('I-Baremo_Depósitos_Lapesa'!$C:$C,MATCH($E967,'I-Baremo_Depósitos_Lapesa'!$B:$B,0),1)</f>
        <v>67416</v>
      </c>
      <c r="K967" s="78">
        <f t="shared" si="169"/>
        <v>96308.571428571435</v>
      </c>
      <c r="L967" s="122">
        <f>INDEX('I-Baremo_VA_Lapesa'!$D$5:$K$66,MATCH($E967,'I-Baremo_VA_Lapesa'!$C$5:$C$66,0),MATCH($G967,'I-Baremo_VA_Lapesa'!$D$4:$K$4,0))</f>
        <v>32702</v>
      </c>
      <c r="M967" s="123">
        <f t="shared" si="170"/>
        <v>46717.142857142862</v>
      </c>
      <c r="N967" s="113" cm="1">
        <f t="array" ref="N967">IF(AND($H967&lt;=4800,$I967&lt;=560),0,SUMPRODUCT(--($I967&gt;'I-Baremo_Regulación_Lapesa'!$B$4:$B$8),--($I967&lt;='I-Baremo_Regulación_Lapesa'!$C$4:$C$8),'I-Baremo_Regulación_Lapesa'!$D$4:$D$8))</f>
        <v>357</v>
      </c>
      <c r="O967" s="78">
        <f t="shared" si="171"/>
        <v>510.00000000000006</v>
      </c>
      <c r="P967" s="112">
        <f t="shared" si="172"/>
        <v>100475</v>
      </c>
      <c r="Q967" s="74">
        <f t="shared" si="173"/>
        <v>143535.71428571429</v>
      </c>
      <c r="R967" s="113">
        <f>INDEX('I-Baremo_Legalización'!$D$4:$D$100,MATCH($E967,'I-Baremo_Legalización'!$C$4:$C$100,0),1)</f>
        <v>3215.3500000000004</v>
      </c>
      <c r="S967" s="113" cm="1">
        <f t="array" ref="S967">+INDEX('I-Baremo_Acuerdo_Marco'!$F$2:$F$221,MATCH($C967&amp;$E967&amp;$G967,'I-Baremo_Acuerdo_Marco'!$C$2:$C$221&amp;'I-Baremo_Acuerdo_Marco'!$D$2:$D$221&amp;'I-Baremo_Acuerdo_Marco'!$E$2:$E$221,0))</f>
        <v>40487.931000000004</v>
      </c>
      <c r="T967" s="112">
        <f t="shared" si="167"/>
        <v>144178.28100000002</v>
      </c>
      <c r="U967" s="116">
        <f t="shared" si="174"/>
        <v>187238.99528571431</v>
      </c>
      <c r="V967" s="74" t="str">
        <f t="shared" si="175"/>
        <v>AéreoE1064</v>
      </c>
      <c r="W967" s="148">
        <f>+IF(AND($C967='C-Aux_CA'!$C$7,$D967='C-Aux_CA'!$C$5,$I967&gt;='C-Aux_CA'!$C$14,$H967&gt;='C-Aux_CA'!$C$15),1,0)</f>
        <v>0</v>
      </c>
      <c r="X967" s="148">
        <f t="shared" si="176"/>
        <v>1</v>
      </c>
      <c r="Y967" s="151" cm="1">
        <f t="array" ref="Y967">IF(W967=0,0,SUMPRODUCT(--($T967&gt;='C-BaremoVectorial'!$T$4:$T$1101),--(1=$W$4:$W$1101)))</f>
        <v>0</v>
      </c>
      <c r="Z967" s="151">
        <f t="shared" si="177"/>
        <v>0</v>
      </c>
      <c r="AA967" s="151" cm="1">
        <f t="array" ref="AA967">IF($W967=0,0,SUMPRODUCT(--(1=$W$4:$W$1101),--($U967&gt;='C-BaremoVectorial'!$U$4:$U$1101)))</f>
        <v>0</v>
      </c>
      <c r="AB967" s="21"/>
      <c r="AC967" s="21"/>
      <c r="AD967" s="21"/>
    </row>
    <row r="968" spans="1:30" ht="14.5" x14ac:dyDescent="0.35">
      <c r="A968" s="73">
        <f t="shared" si="168"/>
        <v>88</v>
      </c>
      <c r="B968" s="79" t="s">
        <v>8277</v>
      </c>
      <c r="C968" s="79" t="s">
        <v>8244</v>
      </c>
      <c r="D968" s="79" t="s">
        <v>17</v>
      </c>
      <c r="E968" s="79" t="s">
        <v>49</v>
      </c>
      <c r="F968" s="183">
        <v>2</v>
      </c>
      <c r="G968" s="79" t="s">
        <v>8299</v>
      </c>
      <c r="H968" s="78">
        <f>2*50000</f>
        <v>100000</v>
      </c>
      <c r="I968" s="74" cm="1">
        <f t="array" ref="I968">+INDEX('I-Gasificación'!$G$5:$G$1100,MATCH($C968&amp;$D968&amp;$E968&amp;$G968,'I-Gasificación'!$C$5:$C$1100&amp;'I-Gasificación'!$D$5:$D$1100&amp;'I-Gasificación'!$E$5:$E$1100&amp;'I-Gasificación'!$F$5:$F$1100,0))</f>
        <v>1428</v>
      </c>
      <c r="J968" s="112">
        <f>INDEX('I-Baremo_Depósitos_Lapesa'!$C:$C,MATCH($E968,'I-Baremo_Depósitos_Lapesa'!$B:$B,0),1)</f>
        <v>88888</v>
      </c>
      <c r="K968" s="78">
        <f t="shared" si="169"/>
        <v>126982.85714285714</v>
      </c>
      <c r="L968" s="122">
        <f>INDEX('I-Baremo_VA_Lapesa'!$D$5:$K$66,MATCH($E968,'I-Baremo_VA_Lapesa'!$C$5:$C$66,0),MATCH($G968,'I-Baremo_VA_Lapesa'!$D$4:$K$4,0))</f>
        <v>32702</v>
      </c>
      <c r="M968" s="123">
        <f t="shared" si="170"/>
        <v>46717.142857142862</v>
      </c>
      <c r="N968" s="113" cm="1">
        <f t="array" ref="N968">IF(AND($H968&lt;=4800,$I968&lt;=560),0,SUMPRODUCT(--($I968&gt;'I-Baremo_Regulación_Lapesa'!$B$4:$B$8),--($I968&lt;='I-Baremo_Regulación_Lapesa'!$C$4:$C$8),'I-Baremo_Regulación_Lapesa'!$D$4:$D$8))</f>
        <v>1650</v>
      </c>
      <c r="O968" s="78">
        <f t="shared" si="171"/>
        <v>2357.1428571428573</v>
      </c>
      <c r="P968" s="112">
        <f t="shared" si="172"/>
        <v>123240</v>
      </c>
      <c r="Q968" s="74">
        <f t="shared" si="173"/>
        <v>176057.14285714287</v>
      </c>
      <c r="R968" s="113">
        <f>INDEX('I-Baremo_Legalización'!$D$4:$D$100,MATCH($E968,'I-Baremo_Legalización'!$C$4:$C$100,0),1)</f>
        <v>3215.3500000000004</v>
      </c>
      <c r="S968" s="113" cm="1">
        <f t="array" ref="S968">+INDEX('I-Baremo_Acuerdo_Marco'!$F$2:$F$221,MATCH($C968&amp;$E968&amp;$G968,'I-Baremo_Acuerdo_Marco'!$C$2:$C$221&amp;'I-Baremo_Acuerdo_Marco'!$D$2:$D$221&amp;'I-Baremo_Acuerdo_Marco'!$E$2:$E$221,0))</f>
        <v>42522.931000000004</v>
      </c>
      <c r="T968" s="112">
        <f t="shared" ref="T968:T1031" si="178">+J968+L968+N968+R968+S968</f>
        <v>168978.28100000002</v>
      </c>
      <c r="U968" s="116">
        <f t="shared" si="174"/>
        <v>221795.42385714289</v>
      </c>
      <c r="V968" s="74" t="str">
        <f t="shared" si="175"/>
        <v>AéreoE1428</v>
      </c>
      <c r="W968" s="148">
        <f>+IF(AND($C968='C-Aux_CA'!$C$7,$D968='C-Aux_CA'!$C$5,$I968&gt;='C-Aux_CA'!$C$14,$H968&gt;='C-Aux_CA'!$C$15),1,0)</f>
        <v>0</v>
      </c>
      <c r="X968" s="148">
        <f t="shared" si="176"/>
        <v>1</v>
      </c>
      <c r="Y968" s="151" cm="1">
        <f t="array" ref="Y968">IF(W968=0,0,SUMPRODUCT(--($T968&gt;='C-BaremoVectorial'!$T$4:$T$1101),--(1=$W$4:$W$1101)))</f>
        <v>0</v>
      </c>
      <c r="Z968" s="151">
        <f t="shared" si="177"/>
        <v>0</v>
      </c>
      <c r="AA968" s="151" cm="1">
        <f t="array" ref="AA968">IF($W968=0,0,SUMPRODUCT(--(1=$W$4:$W$1101),--($U968&gt;='C-BaremoVectorial'!$U$4:$U$1101)))</f>
        <v>0</v>
      </c>
      <c r="AB968" s="21"/>
      <c r="AC968" s="21"/>
      <c r="AD968" s="21"/>
    </row>
    <row r="969" spans="1:30" ht="14.5" x14ac:dyDescent="0.35">
      <c r="A969" s="73">
        <f t="shared" si="168"/>
        <v>89</v>
      </c>
      <c r="B969" s="79" t="s">
        <v>8277</v>
      </c>
      <c r="C969" s="79" t="s">
        <v>8244</v>
      </c>
      <c r="D969" s="79" t="s">
        <v>17</v>
      </c>
      <c r="E969" s="79" t="s">
        <v>50</v>
      </c>
      <c r="F969" s="183">
        <v>2</v>
      </c>
      <c r="G969" s="79" t="s">
        <v>8299</v>
      </c>
      <c r="H969" s="78">
        <f>2*59000</f>
        <v>118000</v>
      </c>
      <c r="I969" s="74" cm="1">
        <f t="array" ref="I969">+INDEX('I-Gasificación'!$G$5:$G$1100,MATCH($C969&amp;$D969&amp;$E969&amp;$G969,'I-Gasificación'!$C$5:$C$1100&amp;'I-Gasificación'!$D$5:$D$1100&amp;'I-Gasificación'!$E$5:$E$1100&amp;'I-Gasificación'!$F$5:$F$1100,0))</f>
        <v>1652</v>
      </c>
      <c r="J969" s="112">
        <f>INDEX('I-Baremo_Depósitos_Lapesa'!$C:$C,MATCH($E969,'I-Baremo_Depósitos_Lapesa'!$B:$B,0),1)</f>
        <v>108492</v>
      </c>
      <c r="K969" s="78">
        <f t="shared" si="169"/>
        <v>154988.57142857145</v>
      </c>
      <c r="L969" s="122">
        <f>INDEX('I-Baremo_VA_Lapesa'!$D$5:$K$66,MATCH($E969,'I-Baremo_VA_Lapesa'!$C$5:$C$66,0),MATCH($G969,'I-Baremo_VA_Lapesa'!$D$4:$K$4,0))</f>
        <v>32702</v>
      </c>
      <c r="M969" s="123">
        <f t="shared" si="170"/>
        <v>46717.142857142862</v>
      </c>
      <c r="N969" s="113" cm="1">
        <f t="array" ref="N969">IF(AND($H969&lt;=4800,$I969&lt;=560),0,SUMPRODUCT(--($I969&gt;'I-Baremo_Regulación_Lapesa'!$B$4:$B$8),--($I969&lt;='I-Baremo_Regulación_Lapesa'!$C$4:$C$8),'I-Baremo_Regulación_Lapesa'!$D$4:$D$8))</f>
        <v>1650</v>
      </c>
      <c r="O969" s="78">
        <f t="shared" si="171"/>
        <v>2357.1428571428573</v>
      </c>
      <c r="P969" s="112">
        <f t="shared" si="172"/>
        <v>142844</v>
      </c>
      <c r="Q969" s="74">
        <f t="shared" si="173"/>
        <v>204062.85714285719</v>
      </c>
      <c r="R969" s="113">
        <f>INDEX('I-Baremo_Legalización'!$D$4:$D$100,MATCH($E969,'I-Baremo_Legalización'!$C$4:$C$100,0),1)</f>
        <v>3215.3500000000004</v>
      </c>
      <c r="S969" s="113" cm="1">
        <f t="array" ref="S969">+INDEX('I-Baremo_Acuerdo_Marco'!$F$2:$F$221,MATCH($C969&amp;$E969&amp;$G969,'I-Baremo_Acuerdo_Marco'!$C$2:$C$221&amp;'I-Baremo_Acuerdo_Marco'!$D$2:$D$221&amp;'I-Baremo_Acuerdo_Marco'!$E$2:$E$221,0))</f>
        <v>46500.531000000003</v>
      </c>
      <c r="T969" s="112">
        <f t="shared" si="178"/>
        <v>192559.88099999999</v>
      </c>
      <c r="U969" s="116">
        <f t="shared" si="174"/>
        <v>253778.73814285721</v>
      </c>
      <c r="V969" s="74" t="str">
        <f t="shared" si="175"/>
        <v>AéreoE1652</v>
      </c>
      <c r="W969" s="148">
        <f>+IF(AND($C969='C-Aux_CA'!$C$7,$D969='C-Aux_CA'!$C$5,$I969&gt;='C-Aux_CA'!$C$14,$H969&gt;='C-Aux_CA'!$C$15),1,0)</f>
        <v>0</v>
      </c>
      <c r="X969" s="148">
        <f t="shared" si="176"/>
        <v>1</v>
      </c>
      <c r="Y969" s="151" cm="1">
        <f t="array" ref="Y969">IF(W969=0,0,SUMPRODUCT(--($T969&gt;='C-BaremoVectorial'!$T$4:$T$1101),--(1=$W$4:$W$1101)))</f>
        <v>0</v>
      </c>
      <c r="Z969" s="151">
        <f t="shared" si="177"/>
        <v>0</v>
      </c>
      <c r="AA969" s="151" cm="1">
        <f t="array" ref="AA969">IF($W969=0,0,SUMPRODUCT(--(1=$W$4:$W$1101),--($U969&gt;='C-BaremoVectorial'!$U$4:$U$1101)))</f>
        <v>0</v>
      </c>
      <c r="AB969" s="21"/>
      <c r="AC969" s="21"/>
      <c r="AD969" s="21"/>
    </row>
    <row r="970" spans="1:30" ht="14.5" x14ac:dyDescent="0.35">
      <c r="A970" s="73">
        <f t="shared" si="168"/>
        <v>90</v>
      </c>
      <c r="B970" s="79" t="s">
        <v>8277</v>
      </c>
      <c r="C970" s="79" t="s">
        <v>8244</v>
      </c>
      <c r="D970" s="79" t="s">
        <v>17</v>
      </c>
      <c r="E970" s="79" t="s">
        <v>51</v>
      </c>
      <c r="F970" s="183">
        <v>2</v>
      </c>
      <c r="G970" s="79" t="s">
        <v>8299</v>
      </c>
      <c r="H970" s="78">
        <f>2*50000</f>
        <v>100000</v>
      </c>
      <c r="I970" s="74" cm="1">
        <f t="array" ref="I970">+INDEX('I-Gasificación'!$G$5:$G$1100,MATCH($C970&amp;$D970&amp;$E970&amp;$G970,'I-Gasificación'!$C$5:$C$1100&amp;'I-Gasificación'!$D$5:$D$1100&amp;'I-Gasificación'!$E$5:$E$1100&amp;'I-Gasificación'!$F$5:$F$1100,0))</f>
        <v>1344</v>
      </c>
      <c r="J970" s="112">
        <f>INDEX('I-Baremo_Depósitos_Lapesa'!$C:$C,MATCH($E970,'I-Baremo_Depósitos_Lapesa'!$B:$B,0),1)</f>
        <v>90864</v>
      </c>
      <c r="K970" s="78">
        <f t="shared" si="169"/>
        <v>129805.71428571429</v>
      </c>
      <c r="L970" s="122">
        <f>INDEX('I-Baremo_VA_Lapesa'!$D$5:$K$66,MATCH($E970,'I-Baremo_VA_Lapesa'!$C$5:$C$66,0),MATCH($G970,'I-Baremo_VA_Lapesa'!$D$4:$K$4,0))</f>
        <v>32702</v>
      </c>
      <c r="M970" s="123">
        <f t="shared" si="170"/>
        <v>46717.142857142862</v>
      </c>
      <c r="N970" s="113" cm="1">
        <f t="array" ref="N970">IF(AND($H970&lt;=4800,$I970&lt;=560),0,SUMPRODUCT(--($I970&gt;'I-Baremo_Regulación_Lapesa'!$B$4:$B$8),--($I970&lt;='I-Baremo_Regulación_Lapesa'!$C$4:$C$8),'I-Baremo_Regulación_Lapesa'!$D$4:$D$8))</f>
        <v>357</v>
      </c>
      <c r="O970" s="78">
        <f t="shared" si="171"/>
        <v>510.00000000000006</v>
      </c>
      <c r="P970" s="112">
        <f t="shared" si="172"/>
        <v>123923</v>
      </c>
      <c r="Q970" s="74">
        <f t="shared" si="173"/>
        <v>177032.85714285716</v>
      </c>
      <c r="R970" s="113">
        <f>INDEX('I-Baremo_Legalización'!$D$4:$D$100,MATCH($E970,'I-Baremo_Legalización'!$C$4:$C$100,0),1)</f>
        <v>3215.3500000000004</v>
      </c>
      <c r="S970" s="113" cm="1">
        <f t="array" ref="S970">+INDEX('I-Baremo_Acuerdo_Marco'!$F$2:$F$221,MATCH($C970&amp;$E970&amp;$G970,'I-Baremo_Acuerdo_Marco'!$C$2:$C$221&amp;'I-Baremo_Acuerdo_Marco'!$D$2:$D$221&amp;'I-Baremo_Acuerdo_Marco'!$E$2:$E$221,0))</f>
        <v>45257.531000000003</v>
      </c>
      <c r="T970" s="112">
        <f t="shared" si="178"/>
        <v>172395.88099999999</v>
      </c>
      <c r="U970" s="116">
        <f t="shared" si="174"/>
        <v>225505.73814285715</v>
      </c>
      <c r="V970" s="74" t="str">
        <f t="shared" si="175"/>
        <v>AéreoE1344</v>
      </c>
      <c r="W970" s="148">
        <f>+IF(AND($C970='C-Aux_CA'!$C$7,$D970='C-Aux_CA'!$C$5,$I970&gt;='C-Aux_CA'!$C$14,$H970&gt;='C-Aux_CA'!$C$15),1,0)</f>
        <v>0</v>
      </c>
      <c r="X970" s="148">
        <f t="shared" si="176"/>
        <v>1</v>
      </c>
      <c r="Y970" s="151" cm="1">
        <f t="array" ref="Y970">IF(W970=0,0,SUMPRODUCT(--($T970&gt;='C-BaremoVectorial'!$T$4:$T$1101),--(1=$W$4:$W$1101)))</f>
        <v>0</v>
      </c>
      <c r="Z970" s="151">
        <f t="shared" si="177"/>
        <v>0</v>
      </c>
      <c r="AA970" s="151" cm="1">
        <f t="array" ref="AA970">IF($W970=0,0,SUMPRODUCT(--(1=$W$4:$W$1101),--($U970&gt;='C-BaremoVectorial'!$U$4:$U$1101)))</f>
        <v>0</v>
      </c>
      <c r="AB970" s="21"/>
      <c r="AC970" s="21"/>
      <c r="AD970" s="21"/>
    </row>
    <row r="971" spans="1:30" ht="14.5" x14ac:dyDescent="0.35">
      <c r="A971" s="73">
        <f t="shared" si="168"/>
        <v>91</v>
      </c>
      <c r="B971" s="79" t="s">
        <v>8277</v>
      </c>
      <c r="C971" s="79" t="s">
        <v>8244</v>
      </c>
      <c r="D971" s="79" t="s">
        <v>17</v>
      </c>
      <c r="E971" s="79" t="s">
        <v>52</v>
      </c>
      <c r="F971" s="183">
        <v>2</v>
      </c>
      <c r="G971" s="79" t="s">
        <v>8299</v>
      </c>
      <c r="H971" s="78">
        <f>2*69000</f>
        <v>138000</v>
      </c>
      <c r="I971" s="74" cm="1">
        <f t="array" ref="I971">+INDEX('I-Gasificación'!$G$5:$G$1100,MATCH($C971&amp;$D971&amp;$E971&amp;$G971,'I-Gasificación'!$C$5:$C$1100&amp;'I-Gasificación'!$D$5:$D$1100&amp;'I-Gasificación'!$E$5:$E$1100&amp;'I-Gasificación'!$F$5:$F$1100,0))</f>
        <v>1876</v>
      </c>
      <c r="J971" s="112">
        <f>INDEX('I-Baremo_Depósitos_Lapesa'!$C:$C,MATCH($E971,'I-Baremo_Depósitos_Lapesa'!$B:$B,0),1)</f>
        <v>134294</v>
      </c>
      <c r="K971" s="78">
        <f t="shared" si="169"/>
        <v>191848.57142857145</v>
      </c>
      <c r="L971" s="122">
        <f>INDEX('I-Baremo_VA_Lapesa'!$D$5:$K$66,MATCH($E971,'I-Baremo_VA_Lapesa'!$C$5:$C$66,0),MATCH($G971,'I-Baremo_VA_Lapesa'!$D$4:$K$4,0))</f>
        <v>32702</v>
      </c>
      <c r="M971" s="123">
        <f t="shared" si="170"/>
        <v>46717.142857142862</v>
      </c>
      <c r="N971" s="113" cm="1">
        <f t="array" ref="N971">IF(AND($H971&lt;=4800,$I971&lt;=560),0,SUMPRODUCT(--($I971&gt;'I-Baremo_Regulación_Lapesa'!$B$4:$B$8),--($I971&lt;='I-Baremo_Regulación_Lapesa'!$C$4:$C$8),'I-Baremo_Regulación_Lapesa'!$D$4:$D$8))</f>
        <v>1650</v>
      </c>
      <c r="O971" s="78">
        <f t="shared" si="171"/>
        <v>2357.1428571428573</v>
      </c>
      <c r="P971" s="112">
        <f t="shared" si="172"/>
        <v>168646</v>
      </c>
      <c r="Q971" s="74">
        <f t="shared" si="173"/>
        <v>240922.85714285719</v>
      </c>
      <c r="R971" s="113">
        <f>INDEX('I-Baremo_Legalización'!$D$4:$D$100,MATCH($E971,'I-Baremo_Legalización'!$C$4:$C$100,0),1)</f>
        <v>3215.3500000000004</v>
      </c>
      <c r="S971" s="113" cm="1">
        <f t="array" ref="S971">+INDEX('I-Baremo_Acuerdo_Marco'!$F$2:$F$221,MATCH($C971&amp;$E971&amp;$G971,'I-Baremo_Acuerdo_Marco'!$C$2:$C$221&amp;'I-Baremo_Acuerdo_Marco'!$D$2:$D$221&amp;'I-Baremo_Acuerdo_Marco'!$E$2:$E$221,0))</f>
        <v>45257.531000000003</v>
      </c>
      <c r="T971" s="112">
        <f t="shared" si="178"/>
        <v>217118.88099999999</v>
      </c>
      <c r="U971" s="116">
        <f t="shared" si="174"/>
        <v>289395.73814285721</v>
      </c>
      <c r="V971" s="74" t="str">
        <f t="shared" si="175"/>
        <v>AéreoE1876</v>
      </c>
      <c r="W971" s="148">
        <f>+IF(AND($C971='C-Aux_CA'!$C$7,$D971='C-Aux_CA'!$C$5,$I971&gt;='C-Aux_CA'!$C$14,$H971&gt;='C-Aux_CA'!$C$15),1,0)</f>
        <v>0</v>
      </c>
      <c r="X971" s="148">
        <f t="shared" si="176"/>
        <v>1</v>
      </c>
      <c r="Y971" s="151" cm="1">
        <f t="array" ref="Y971">IF(W971=0,0,SUMPRODUCT(--($T971&gt;='C-BaremoVectorial'!$T$4:$T$1101),--(1=$W$4:$W$1101)))</f>
        <v>0</v>
      </c>
      <c r="Z971" s="151">
        <f t="shared" si="177"/>
        <v>0</v>
      </c>
      <c r="AA971" s="151" cm="1">
        <f t="array" ref="AA971">IF($W971=0,0,SUMPRODUCT(--(1=$W$4:$W$1101),--($U971&gt;='C-BaremoVectorial'!$U$4:$U$1101)))</f>
        <v>0</v>
      </c>
      <c r="AB971" s="21"/>
      <c r="AC971" s="21"/>
      <c r="AD971" s="21"/>
    </row>
    <row r="972" spans="1:30" ht="14.5" x14ac:dyDescent="0.35">
      <c r="A972" s="73">
        <f t="shared" si="168"/>
        <v>92</v>
      </c>
      <c r="B972" s="79" t="s">
        <v>8278</v>
      </c>
      <c r="C972" s="79" t="s">
        <v>8244</v>
      </c>
      <c r="D972" s="79" t="s">
        <v>17</v>
      </c>
      <c r="E972" s="79" t="s">
        <v>26</v>
      </c>
      <c r="F972" s="183">
        <v>1</v>
      </c>
      <c r="G972" s="79" t="s">
        <v>8297</v>
      </c>
      <c r="H972" s="78">
        <v>6650</v>
      </c>
      <c r="I972" s="74" cm="1">
        <f t="array" ref="I972">+INDEX('I-Gasificación'!$G$5:$G$1100,MATCH($C972&amp;$D972&amp;$E972&amp;$G972,'I-Gasificación'!$C$5:$C$1100&amp;'I-Gasificación'!$D$5:$D$1100&amp;'I-Gasificación'!$E$5:$E$1100&amp;'I-Gasificación'!$F$5:$F$1100,0))</f>
        <v>327.60000000000002</v>
      </c>
      <c r="J972" s="112">
        <f>INDEX('I-Baremo_Depósitos_Lapesa'!$C:$C,MATCH($E972,'I-Baremo_Depósitos_Lapesa'!$B:$B,0),1)</f>
        <v>5057</v>
      </c>
      <c r="K972" s="78">
        <f t="shared" si="169"/>
        <v>7224.2857142857147</v>
      </c>
      <c r="L972" s="122">
        <f>INDEX('I-Baremo_VA_Lapesa'!$D$5:$K$66,MATCH($E972,'I-Baremo_VA_Lapesa'!$C$5:$C$66,0),MATCH($G972,'I-Baremo_VA_Lapesa'!$D$4:$K$4,0))</f>
        <v>23895</v>
      </c>
      <c r="M972" s="123">
        <f t="shared" si="170"/>
        <v>34135.71428571429</v>
      </c>
      <c r="N972" s="113" cm="1">
        <f t="array" ref="N972">IF(AND($H972&lt;=4800,$I972&lt;=560),0,SUMPRODUCT(--($I972&gt;'I-Baremo_Regulación_Lapesa'!$B$4:$B$8),--($I972&lt;='I-Baremo_Regulación_Lapesa'!$C$4:$C$8),'I-Baremo_Regulación_Lapesa'!$D$4:$D$8))</f>
        <v>357</v>
      </c>
      <c r="O972" s="78">
        <f t="shared" si="171"/>
        <v>510.00000000000006</v>
      </c>
      <c r="P972" s="112">
        <f t="shared" si="172"/>
        <v>29309</v>
      </c>
      <c r="Q972" s="74">
        <f t="shared" si="173"/>
        <v>41870.000000000007</v>
      </c>
      <c r="R972" s="113">
        <f>INDEX('I-Baremo_Legalización'!$D$4:$D$100,MATCH($E972,'I-Baremo_Legalización'!$C$4:$C$100,0),1)</f>
        <v>1257.25</v>
      </c>
      <c r="S972" s="113" cm="1">
        <f t="array" ref="S972">+INDEX('I-Baremo_Acuerdo_Marco'!$F$2:$F$221,MATCH($C972&amp;$E972&amp;$G972,'I-Baremo_Acuerdo_Marco'!$C$2:$C$221&amp;'I-Baremo_Acuerdo_Marco'!$D$2:$D$221&amp;'I-Baremo_Acuerdo_Marco'!$E$2:$E$221,0))</f>
        <v>8265.7850000000017</v>
      </c>
      <c r="T972" s="112">
        <f t="shared" si="178"/>
        <v>38832.035000000003</v>
      </c>
      <c r="U972" s="116">
        <f t="shared" si="174"/>
        <v>51393.035000000011</v>
      </c>
      <c r="V972" s="74" t="str">
        <f t="shared" si="175"/>
        <v>AéreoE327,6</v>
      </c>
      <c r="W972" s="148">
        <f>+IF(AND($C972='C-Aux_CA'!$C$7,$D972='C-Aux_CA'!$C$5,$I972&gt;='C-Aux_CA'!$C$14,$H972&gt;='C-Aux_CA'!$C$15),1,0)</f>
        <v>0</v>
      </c>
      <c r="X972" s="148">
        <f t="shared" si="176"/>
        <v>1</v>
      </c>
      <c r="Y972" s="151" cm="1">
        <f t="array" ref="Y972">IF(W972=0,0,SUMPRODUCT(--($T972&gt;='C-BaremoVectorial'!$T$4:$T$1101),--(1=$W$4:$W$1101)))</f>
        <v>0</v>
      </c>
      <c r="Z972" s="151">
        <f t="shared" si="177"/>
        <v>0</v>
      </c>
      <c r="AA972" s="151" cm="1">
        <f t="array" ref="AA972">IF($W972=0,0,SUMPRODUCT(--(1=$W$4:$W$1101),--($U972&gt;='C-BaremoVectorial'!$U$4:$U$1101)))</f>
        <v>0</v>
      </c>
      <c r="AB972" s="21"/>
      <c r="AC972" s="21"/>
      <c r="AD972" s="21"/>
    </row>
    <row r="973" spans="1:30" ht="14.5" x14ac:dyDescent="0.35">
      <c r="A973" s="73">
        <f t="shared" si="168"/>
        <v>93</v>
      </c>
      <c r="B973" s="79" t="s">
        <v>8278</v>
      </c>
      <c r="C973" s="79" t="s">
        <v>8244</v>
      </c>
      <c r="D973" s="79" t="s">
        <v>17</v>
      </c>
      <c r="E973" s="79" t="s">
        <v>27</v>
      </c>
      <c r="F973" s="183">
        <v>1</v>
      </c>
      <c r="G973" s="79" t="s">
        <v>8297</v>
      </c>
      <c r="H973" s="78">
        <v>8334</v>
      </c>
      <c r="I973" s="74" cm="1">
        <f t="array" ref="I973">+INDEX('I-Gasificación'!$G$5:$G$1100,MATCH($C973&amp;$D973&amp;$E973&amp;$G973,'I-Gasificación'!$C$5:$C$1100&amp;'I-Gasificación'!$D$5:$D$1100&amp;'I-Gasificación'!$E$5:$E$1100&amp;'I-Gasificación'!$F$5:$F$1100,0))</f>
        <v>364</v>
      </c>
      <c r="J973" s="112">
        <f>INDEX('I-Baremo_Depósitos_Lapesa'!$C:$C,MATCH($E973,'I-Baremo_Depósitos_Lapesa'!$B:$B,0),1)</f>
        <v>6078</v>
      </c>
      <c r="K973" s="78">
        <f t="shared" si="169"/>
        <v>8682.8571428571431</v>
      </c>
      <c r="L973" s="122">
        <f>INDEX('I-Baremo_VA_Lapesa'!$D$5:$K$66,MATCH($E973,'I-Baremo_VA_Lapesa'!$C$5:$C$66,0),MATCH($G973,'I-Baremo_VA_Lapesa'!$D$4:$K$4,0))</f>
        <v>23895</v>
      </c>
      <c r="M973" s="123">
        <f t="shared" si="170"/>
        <v>34135.71428571429</v>
      </c>
      <c r="N973" s="113" cm="1">
        <f t="array" ref="N973">IF(AND($H973&lt;=4800,$I973&lt;=560),0,SUMPRODUCT(--($I973&gt;'I-Baremo_Regulación_Lapesa'!$B$4:$B$8),--($I973&lt;='I-Baremo_Regulación_Lapesa'!$C$4:$C$8),'I-Baremo_Regulación_Lapesa'!$D$4:$D$8))</f>
        <v>357</v>
      </c>
      <c r="O973" s="78">
        <f t="shared" si="171"/>
        <v>510.00000000000006</v>
      </c>
      <c r="P973" s="112">
        <f t="shared" si="172"/>
        <v>30330</v>
      </c>
      <c r="Q973" s="74">
        <f t="shared" si="173"/>
        <v>43328.571428571435</v>
      </c>
      <c r="R973" s="113">
        <f>INDEX('I-Baremo_Legalización'!$D$4:$D$100,MATCH($E973,'I-Baremo_Legalización'!$C$4:$C$100,0),1)</f>
        <v>1257.25</v>
      </c>
      <c r="S973" s="113" cm="1">
        <f t="array" ref="S973">+INDEX('I-Baremo_Acuerdo_Marco'!$F$2:$F$221,MATCH($C973&amp;$E973&amp;$G973,'I-Baremo_Acuerdo_Marco'!$C$2:$C$221&amp;'I-Baremo_Acuerdo_Marco'!$D$2:$D$221&amp;'I-Baremo_Acuerdo_Marco'!$E$2:$E$221,0))</f>
        <v>9387.7850000000017</v>
      </c>
      <c r="T973" s="112">
        <f t="shared" si="178"/>
        <v>40975.035000000003</v>
      </c>
      <c r="U973" s="116">
        <f t="shared" si="174"/>
        <v>53973.606428571438</v>
      </c>
      <c r="V973" s="74" t="str">
        <f t="shared" si="175"/>
        <v>AéreoE364</v>
      </c>
      <c r="W973" s="148">
        <f>+IF(AND($C973='C-Aux_CA'!$C$7,$D973='C-Aux_CA'!$C$5,$I973&gt;='C-Aux_CA'!$C$14,$H973&gt;='C-Aux_CA'!$C$15),1,0)</f>
        <v>0</v>
      </c>
      <c r="X973" s="148">
        <f t="shared" si="176"/>
        <v>1</v>
      </c>
      <c r="Y973" s="151" cm="1">
        <f t="array" ref="Y973">IF(W973=0,0,SUMPRODUCT(--($T973&gt;='C-BaremoVectorial'!$T$4:$T$1101),--(1=$W$4:$W$1101)))</f>
        <v>0</v>
      </c>
      <c r="Z973" s="151">
        <f t="shared" si="177"/>
        <v>0</v>
      </c>
      <c r="AA973" s="151" cm="1">
        <f t="array" ref="AA973">IF($W973=0,0,SUMPRODUCT(--(1=$W$4:$W$1101),--($U973&gt;='C-BaremoVectorial'!$U$4:$U$1101)))</f>
        <v>0</v>
      </c>
      <c r="AB973" s="21"/>
      <c r="AC973" s="21"/>
      <c r="AD973" s="21"/>
    </row>
    <row r="974" spans="1:30" ht="14.5" x14ac:dyDescent="0.35">
      <c r="A974" s="73">
        <f t="shared" si="168"/>
        <v>94</v>
      </c>
      <c r="B974" s="79" t="s">
        <v>8278</v>
      </c>
      <c r="C974" s="79" t="s">
        <v>8244</v>
      </c>
      <c r="D974" s="79" t="s">
        <v>17</v>
      </c>
      <c r="E974" s="79" t="s">
        <v>28</v>
      </c>
      <c r="F974" s="183">
        <v>1</v>
      </c>
      <c r="G974" s="79" t="s">
        <v>8297</v>
      </c>
      <c r="H974" s="78">
        <v>10000</v>
      </c>
      <c r="I974" s="74" cm="1">
        <f t="array" ref="I974">+INDEX('I-Gasificación'!$G$5:$G$1100,MATCH($C974&amp;$D974&amp;$E974&amp;$G974,'I-Gasificación'!$C$5:$C$1100&amp;'I-Gasificación'!$D$5:$D$1100&amp;'I-Gasificación'!$E$5:$E$1100&amp;'I-Gasificación'!$F$5:$F$1100,0))</f>
        <v>364</v>
      </c>
      <c r="J974" s="112">
        <f>INDEX('I-Baremo_Depósitos_Lapesa'!$C:$C,MATCH($E974,'I-Baremo_Depósitos_Lapesa'!$B:$B,0),1)</f>
        <v>8595</v>
      </c>
      <c r="K974" s="78">
        <f t="shared" si="169"/>
        <v>12278.571428571429</v>
      </c>
      <c r="L974" s="122">
        <f>INDEX('I-Baremo_VA_Lapesa'!$D$5:$K$66,MATCH($E974,'I-Baremo_VA_Lapesa'!$C$5:$C$66,0),MATCH($G974,'I-Baremo_VA_Lapesa'!$D$4:$K$4,0))</f>
        <v>24667</v>
      </c>
      <c r="M974" s="123">
        <f t="shared" si="170"/>
        <v>35238.571428571428</v>
      </c>
      <c r="N974" s="113" cm="1">
        <f t="array" ref="N974">IF(AND($H974&lt;=4800,$I974&lt;=560),0,SUMPRODUCT(--($I974&gt;'I-Baremo_Regulación_Lapesa'!$B$4:$B$8),--($I974&lt;='I-Baremo_Regulación_Lapesa'!$C$4:$C$8),'I-Baremo_Regulación_Lapesa'!$D$4:$D$8))</f>
        <v>357</v>
      </c>
      <c r="O974" s="78">
        <f t="shared" si="171"/>
        <v>510.00000000000006</v>
      </c>
      <c r="P974" s="112">
        <f t="shared" si="172"/>
        <v>33619</v>
      </c>
      <c r="Q974" s="74">
        <f t="shared" si="173"/>
        <v>48027.142857142855</v>
      </c>
      <c r="R974" s="113">
        <f>INDEX('I-Baremo_Legalización'!$D$4:$D$100,MATCH($E974,'I-Baremo_Legalización'!$C$4:$C$100,0),1)</f>
        <v>1257.25</v>
      </c>
      <c r="S974" s="113" cm="1">
        <f t="array" ref="S974">+INDEX('I-Baremo_Acuerdo_Marco'!$F$2:$F$221,MATCH($C974&amp;$E974&amp;$G974,'I-Baremo_Acuerdo_Marco'!$C$2:$C$221&amp;'I-Baremo_Acuerdo_Marco'!$D$2:$D$221&amp;'I-Baremo_Acuerdo_Marco'!$E$2:$E$221,0))</f>
        <v>10015.885000000002</v>
      </c>
      <c r="T974" s="112">
        <f t="shared" si="178"/>
        <v>44892.135000000002</v>
      </c>
      <c r="U974" s="116">
        <f t="shared" si="174"/>
        <v>59300.277857142857</v>
      </c>
      <c r="V974" s="74" t="str">
        <f t="shared" si="175"/>
        <v>AéreoE364</v>
      </c>
      <c r="W974" s="148">
        <f>+IF(AND($C974='C-Aux_CA'!$C$7,$D974='C-Aux_CA'!$C$5,$I974&gt;='C-Aux_CA'!$C$14,$H974&gt;='C-Aux_CA'!$C$15),1,0)</f>
        <v>0</v>
      </c>
      <c r="X974" s="148">
        <f t="shared" si="176"/>
        <v>1</v>
      </c>
      <c r="Y974" s="151" cm="1">
        <f t="array" ref="Y974">IF(W974=0,0,SUMPRODUCT(--($T974&gt;='C-BaremoVectorial'!$T$4:$T$1101),--(1=$W$4:$W$1101)))</f>
        <v>0</v>
      </c>
      <c r="Z974" s="151">
        <f t="shared" si="177"/>
        <v>0</v>
      </c>
      <c r="AA974" s="151" cm="1">
        <f t="array" ref="AA974">IF($W974=0,0,SUMPRODUCT(--(1=$W$4:$W$1101),--($U974&gt;='C-BaremoVectorial'!$U$4:$U$1101)))</f>
        <v>0</v>
      </c>
      <c r="AB974" s="21"/>
      <c r="AC974" s="21"/>
      <c r="AD974" s="21"/>
    </row>
    <row r="975" spans="1:30" ht="14.5" x14ac:dyDescent="0.35">
      <c r="A975" s="73">
        <f t="shared" si="168"/>
        <v>95</v>
      </c>
      <c r="B975" s="79" t="s">
        <v>8278</v>
      </c>
      <c r="C975" s="79" t="s">
        <v>8244</v>
      </c>
      <c r="D975" s="79" t="s">
        <v>17</v>
      </c>
      <c r="E975" s="79" t="s">
        <v>29</v>
      </c>
      <c r="F975" s="183">
        <v>1</v>
      </c>
      <c r="G975" s="79" t="s">
        <v>8297</v>
      </c>
      <c r="H975" s="78">
        <v>13000</v>
      </c>
      <c r="I975" s="74" cm="1">
        <f t="array" ref="I975">+INDEX('I-Gasificación'!$G$5:$G$1100,MATCH($C975&amp;$D975&amp;$E975&amp;$G975,'I-Gasificación'!$C$5:$C$1100&amp;'I-Gasificación'!$D$5:$D$1100&amp;'I-Gasificación'!$E$5:$E$1100&amp;'I-Gasificación'!$F$5:$F$1100,0))</f>
        <v>406</v>
      </c>
      <c r="J975" s="112">
        <f>INDEX('I-Baremo_Depósitos_Lapesa'!$C:$C,MATCH($E975,'I-Baremo_Depósitos_Lapesa'!$B:$B,0),1)</f>
        <v>10510</v>
      </c>
      <c r="K975" s="78">
        <f t="shared" si="169"/>
        <v>15014.285714285716</v>
      </c>
      <c r="L975" s="122">
        <f>INDEX('I-Baremo_VA_Lapesa'!$D$5:$K$66,MATCH($E975,'I-Baremo_VA_Lapesa'!$C$5:$C$66,0),MATCH($G975,'I-Baremo_VA_Lapesa'!$D$4:$K$4,0))</f>
        <v>24667</v>
      </c>
      <c r="M975" s="123">
        <f t="shared" si="170"/>
        <v>35238.571428571428</v>
      </c>
      <c r="N975" s="113" cm="1">
        <f t="array" ref="N975">IF(AND($H975&lt;=4800,$I975&lt;=560),0,SUMPRODUCT(--($I975&gt;'I-Baremo_Regulación_Lapesa'!$B$4:$B$8),--($I975&lt;='I-Baremo_Regulación_Lapesa'!$C$4:$C$8),'I-Baremo_Regulación_Lapesa'!$D$4:$D$8))</f>
        <v>357</v>
      </c>
      <c r="O975" s="78">
        <f t="shared" si="171"/>
        <v>510.00000000000006</v>
      </c>
      <c r="P975" s="112">
        <f t="shared" si="172"/>
        <v>35534</v>
      </c>
      <c r="Q975" s="74">
        <f t="shared" si="173"/>
        <v>50762.857142857145</v>
      </c>
      <c r="R975" s="113">
        <f>INDEX('I-Baremo_Legalización'!$D$4:$D$100,MATCH($E975,'I-Baremo_Legalización'!$C$4:$C$100,0),1)</f>
        <v>1257.25</v>
      </c>
      <c r="S975" s="113" cm="1">
        <f t="array" ref="S975">+INDEX('I-Baremo_Acuerdo_Marco'!$F$2:$F$221,MATCH($C975&amp;$E975&amp;$G975,'I-Baremo_Acuerdo_Marco'!$C$2:$C$221&amp;'I-Baremo_Acuerdo_Marco'!$D$2:$D$221&amp;'I-Baremo_Acuerdo_Marco'!$E$2:$E$221,0))</f>
        <v>10612.085000000001</v>
      </c>
      <c r="T975" s="112">
        <f t="shared" si="178"/>
        <v>47403.334999999999</v>
      </c>
      <c r="U975" s="116">
        <f t="shared" si="174"/>
        <v>62632.192142857144</v>
      </c>
      <c r="V975" s="74" t="str">
        <f t="shared" si="175"/>
        <v>AéreoE406</v>
      </c>
      <c r="W975" s="148">
        <f>+IF(AND($C975='C-Aux_CA'!$C$7,$D975='C-Aux_CA'!$C$5,$I975&gt;='C-Aux_CA'!$C$14,$H975&gt;='C-Aux_CA'!$C$15),1,0)</f>
        <v>0</v>
      </c>
      <c r="X975" s="148">
        <f t="shared" si="176"/>
        <v>1</v>
      </c>
      <c r="Y975" s="151" cm="1">
        <f t="array" ref="Y975">IF(W975=0,0,SUMPRODUCT(--($T975&gt;='C-BaremoVectorial'!$T$4:$T$1101),--(1=$W$4:$W$1101)))</f>
        <v>0</v>
      </c>
      <c r="Z975" s="151">
        <f t="shared" si="177"/>
        <v>0</v>
      </c>
      <c r="AA975" s="151" cm="1">
        <f t="array" ref="AA975">IF($W975=0,0,SUMPRODUCT(--(1=$W$4:$W$1101),--($U975&gt;='C-BaremoVectorial'!$U$4:$U$1101)))</f>
        <v>0</v>
      </c>
      <c r="AB975" s="21"/>
      <c r="AC975" s="21"/>
      <c r="AD975" s="21"/>
    </row>
    <row r="976" spans="1:30" ht="14.5" x14ac:dyDescent="0.35">
      <c r="A976" s="73">
        <f t="shared" si="168"/>
        <v>96</v>
      </c>
      <c r="B976" s="79" t="s">
        <v>8278</v>
      </c>
      <c r="C976" s="79" t="s">
        <v>8244</v>
      </c>
      <c r="D976" s="79" t="s">
        <v>17</v>
      </c>
      <c r="E976" s="79" t="s">
        <v>30</v>
      </c>
      <c r="F976" s="183">
        <v>1</v>
      </c>
      <c r="G976" s="79" t="s">
        <v>8297</v>
      </c>
      <c r="H976" s="78">
        <v>16000</v>
      </c>
      <c r="I976" s="74" cm="1">
        <f t="array" ref="I976">+INDEX('I-Gasificación'!$G$5:$G$1100,MATCH($C976&amp;$D976&amp;$E976&amp;$G976,'I-Gasificación'!$C$5:$C$1100&amp;'I-Gasificación'!$D$5:$D$1100&amp;'I-Gasificación'!$E$5:$E$1100&amp;'I-Gasificación'!$F$5:$F$1100,0))</f>
        <v>462</v>
      </c>
      <c r="J976" s="112">
        <f>INDEX('I-Baremo_Depósitos_Lapesa'!$C:$C,MATCH($E976,'I-Baremo_Depósitos_Lapesa'!$B:$B,0),1)</f>
        <v>12792</v>
      </c>
      <c r="K976" s="78">
        <f t="shared" si="169"/>
        <v>18274.285714285714</v>
      </c>
      <c r="L976" s="122">
        <f>INDEX('I-Baremo_VA_Lapesa'!$D$5:$K$66,MATCH($E976,'I-Baremo_VA_Lapesa'!$C$5:$C$66,0),MATCH($G976,'I-Baremo_VA_Lapesa'!$D$4:$K$4,0))</f>
        <v>24667</v>
      </c>
      <c r="M976" s="123">
        <f t="shared" si="170"/>
        <v>35238.571428571428</v>
      </c>
      <c r="N976" s="113" cm="1">
        <f t="array" ref="N976">IF(AND($H976&lt;=4800,$I976&lt;=560),0,SUMPRODUCT(--($I976&gt;'I-Baremo_Regulación_Lapesa'!$B$4:$B$8),--($I976&lt;='I-Baremo_Regulación_Lapesa'!$C$4:$C$8),'I-Baremo_Regulación_Lapesa'!$D$4:$D$8))</f>
        <v>357</v>
      </c>
      <c r="O976" s="78">
        <f t="shared" si="171"/>
        <v>510.00000000000006</v>
      </c>
      <c r="P976" s="112">
        <f t="shared" si="172"/>
        <v>37816</v>
      </c>
      <c r="Q976" s="74">
        <f t="shared" si="173"/>
        <v>54022.857142857145</v>
      </c>
      <c r="R976" s="113">
        <f>INDEX('I-Baremo_Legalización'!$D$4:$D$100,MATCH($E976,'I-Baremo_Legalización'!$C$4:$C$100,0),1)</f>
        <v>2038.3500000000001</v>
      </c>
      <c r="S976" s="113" cm="1">
        <f t="array" ref="S976">+INDEX('I-Baremo_Acuerdo_Marco'!$F$2:$F$221,MATCH($C976&amp;$E976&amp;$G976,'I-Baremo_Acuerdo_Marco'!$C$2:$C$221&amp;'I-Baremo_Acuerdo_Marco'!$D$2:$D$221&amp;'I-Baremo_Acuerdo_Marco'!$E$2:$E$221,0))</f>
        <v>11720.511</v>
      </c>
      <c r="T976" s="112">
        <f t="shared" si="178"/>
        <v>51574.860999999997</v>
      </c>
      <c r="U976" s="116">
        <f t="shared" si="174"/>
        <v>67781.718142857149</v>
      </c>
      <c r="V976" s="74" t="str">
        <f t="shared" si="175"/>
        <v>AéreoE462</v>
      </c>
      <c r="W976" s="148">
        <f>+IF(AND($C976='C-Aux_CA'!$C$7,$D976='C-Aux_CA'!$C$5,$I976&gt;='C-Aux_CA'!$C$14,$H976&gt;='C-Aux_CA'!$C$15),1,0)</f>
        <v>0</v>
      </c>
      <c r="X976" s="148">
        <f t="shared" si="176"/>
        <v>1</v>
      </c>
      <c r="Y976" s="151" cm="1">
        <f t="array" ref="Y976">IF(W976=0,0,SUMPRODUCT(--($T976&gt;='C-BaremoVectorial'!$T$4:$T$1101),--(1=$W$4:$W$1101)))</f>
        <v>0</v>
      </c>
      <c r="Z976" s="151">
        <f t="shared" si="177"/>
        <v>0</v>
      </c>
      <c r="AA976" s="151" cm="1">
        <f t="array" ref="AA976">IF($W976=0,0,SUMPRODUCT(--(1=$W$4:$W$1101),--($U976&gt;='C-BaremoVectorial'!$U$4:$U$1101)))</f>
        <v>0</v>
      </c>
      <c r="AB976" s="21"/>
      <c r="AC976" s="21"/>
      <c r="AD976" s="21"/>
    </row>
    <row r="977" spans="1:30" ht="14.5" x14ac:dyDescent="0.35">
      <c r="A977" s="73">
        <f t="shared" si="168"/>
        <v>97</v>
      </c>
      <c r="B977" s="79" t="s">
        <v>8278</v>
      </c>
      <c r="C977" s="79" t="s">
        <v>8244</v>
      </c>
      <c r="D977" s="79" t="s">
        <v>17</v>
      </c>
      <c r="E977" s="79" t="s">
        <v>31</v>
      </c>
      <c r="F977" s="183">
        <v>1</v>
      </c>
      <c r="G977" s="79" t="s">
        <v>8297</v>
      </c>
      <c r="H977" s="78">
        <v>19000</v>
      </c>
      <c r="I977" s="74" cm="1">
        <f t="array" ref="I977">+INDEX('I-Gasificación'!$G$5:$G$1100,MATCH($C977&amp;$D977&amp;$E977&amp;$G977,'I-Gasificación'!$C$5:$C$1100&amp;'I-Gasificación'!$D$5:$D$1100&amp;'I-Gasificación'!$E$5:$E$1100&amp;'I-Gasificación'!$F$5:$F$1100,0))</f>
        <v>504</v>
      </c>
      <c r="J977" s="112">
        <f>INDEX('I-Baremo_Depósitos_Lapesa'!$C:$C,MATCH($E977,'I-Baremo_Depósitos_Lapesa'!$B:$B,0),1)</f>
        <v>13916</v>
      </c>
      <c r="K977" s="78">
        <f t="shared" si="169"/>
        <v>19880</v>
      </c>
      <c r="L977" s="122">
        <f>INDEX('I-Baremo_VA_Lapesa'!$D$5:$K$66,MATCH($E977,'I-Baremo_VA_Lapesa'!$C$5:$C$66,0),MATCH($G977,'I-Baremo_VA_Lapesa'!$D$4:$K$4,0))</f>
        <v>24667</v>
      </c>
      <c r="M977" s="123">
        <f t="shared" si="170"/>
        <v>35238.571428571428</v>
      </c>
      <c r="N977" s="113" cm="1">
        <f t="array" ref="N977">IF(AND($H977&lt;=4800,$I977&lt;=560),0,SUMPRODUCT(--($I977&gt;'I-Baremo_Regulación_Lapesa'!$B$4:$B$8),--($I977&lt;='I-Baremo_Regulación_Lapesa'!$C$4:$C$8),'I-Baremo_Regulación_Lapesa'!$D$4:$D$8))</f>
        <v>357</v>
      </c>
      <c r="O977" s="78">
        <f t="shared" si="171"/>
        <v>510.00000000000006</v>
      </c>
      <c r="P977" s="112">
        <f t="shared" si="172"/>
        <v>38940</v>
      </c>
      <c r="Q977" s="74">
        <f t="shared" si="173"/>
        <v>55628.571428571428</v>
      </c>
      <c r="R977" s="113">
        <f>INDEX('I-Baremo_Legalización'!$D$4:$D$100,MATCH($E977,'I-Baremo_Legalización'!$C$4:$C$100,0),1)</f>
        <v>2038.3500000000001</v>
      </c>
      <c r="S977" s="113" cm="1">
        <f t="array" ref="S977">+INDEX('I-Baremo_Acuerdo_Marco'!$F$2:$F$221,MATCH($C977&amp;$E977&amp;$G977,'I-Baremo_Acuerdo_Marco'!$C$2:$C$221&amp;'I-Baremo_Acuerdo_Marco'!$D$2:$D$221&amp;'I-Baremo_Acuerdo_Marco'!$E$2:$E$221,0))</f>
        <v>13181.311000000002</v>
      </c>
      <c r="T977" s="112">
        <f t="shared" si="178"/>
        <v>54159.661</v>
      </c>
      <c r="U977" s="116">
        <f t="shared" si="174"/>
        <v>70848.232428571428</v>
      </c>
      <c r="V977" s="74" t="str">
        <f t="shared" si="175"/>
        <v>AéreoE504</v>
      </c>
      <c r="W977" s="148">
        <f>+IF(AND($C977='C-Aux_CA'!$C$7,$D977='C-Aux_CA'!$C$5,$I977&gt;='C-Aux_CA'!$C$14,$H977&gt;='C-Aux_CA'!$C$15),1,0)</f>
        <v>0</v>
      </c>
      <c r="X977" s="148">
        <f t="shared" si="176"/>
        <v>1</v>
      </c>
      <c r="Y977" s="151" cm="1">
        <f t="array" ref="Y977">IF(W977=0,0,SUMPRODUCT(--($T977&gt;='C-BaremoVectorial'!$T$4:$T$1101),--(1=$W$4:$W$1101)))</f>
        <v>0</v>
      </c>
      <c r="Z977" s="151">
        <f t="shared" si="177"/>
        <v>0</v>
      </c>
      <c r="AA977" s="151" cm="1">
        <f t="array" ref="AA977">IF($W977=0,0,SUMPRODUCT(--(1=$W$4:$W$1101),--($U977&gt;='C-BaremoVectorial'!$U$4:$U$1101)))</f>
        <v>0</v>
      </c>
      <c r="AB977" s="21"/>
      <c r="AC977" s="21"/>
      <c r="AD977" s="21"/>
    </row>
    <row r="978" spans="1:30" ht="14.5" x14ac:dyDescent="0.35">
      <c r="A978" s="73">
        <f t="shared" si="168"/>
        <v>98</v>
      </c>
      <c r="B978" s="79" t="s">
        <v>8278</v>
      </c>
      <c r="C978" s="79" t="s">
        <v>8244</v>
      </c>
      <c r="D978" s="79" t="s">
        <v>17</v>
      </c>
      <c r="E978" s="79" t="s">
        <v>32</v>
      </c>
      <c r="F978" s="183">
        <v>1</v>
      </c>
      <c r="G978" s="79" t="s">
        <v>8297</v>
      </c>
      <c r="H978" s="78">
        <v>22000</v>
      </c>
      <c r="I978" s="74" cm="1">
        <f t="array" ref="I978">+INDEX('I-Gasificación'!$G$5:$G$1100,MATCH($C978&amp;$D978&amp;$E978&amp;$G978,'I-Gasificación'!$C$5:$C$1100&amp;'I-Gasificación'!$D$5:$D$1100&amp;'I-Gasificación'!$E$5:$E$1100&amp;'I-Gasificación'!$F$5:$F$1100,0))</f>
        <v>560</v>
      </c>
      <c r="J978" s="112">
        <f>INDEX('I-Baremo_Depósitos_Lapesa'!$C:$C,MATCH($E978,'I-Baremo_Depósitos_Lapesa'!$B:$B,0),1)</f>
        <v>17932</v>
      </c>
      <c r="K978" s="78">
        <f t="shared" si="169"/>
        <v>25617.142857142859</v>
      </c>
      <c r="L978" s="122">
        <f>INDEX('I-Baremo_VA_Lapesa'!$D$5:$K$66,MATCH($E978,'I-Baremo_VA_Lapesa'!$C$5:$C$66,0),MATCH($G978,'I-Baremo_VA_Lapesa'!$D$4:$K$4,0))</f>
        <v>19761</v>
      </c>
      <c r="M978" s="123">
        <f t="shared" si="170"/>
        <v>28230</v>
      </c>
      <c r="N978" s="113" cm="1">
        <f t="array" ref="N978">IF(AND($H978&lt;=4800,$I978&lt;=560),0,SUMPRODUCT(--($I978&gt;'I-Baremo_Regulación_Lapesa'!$B$4:$B$8),--($I978&lt;='I-Baremo_Regulación_Lapesa'!$C$4:$C$8),'I-Baremo_Regulación_Lapesa'!$D$4:$D$8))</f>
        <v>357</v>
      </c>
      <c r="O978" s="78">
        <f t="shared" si="171"/>
        <v>510.00000000000006</v>
      </c>
      <c r="P978" s="112">
        <f t="shared" si="172"/>
        <v>38050</v>
      </c>
      <c r="Q978" s="74">
        <f t="shared" si="173"/>
        <v>54357.142857142855</v>
      </c>
      <c r="R978" s="113">
        <f>INDEX('I-Baremo_Legalización'!$D$4:$D$100,MATCH($E978,'I-Baremo_Legalización'!$C$4:$C$100,0),1)</f>
        <v>2038.3500000000001</v>
      </c>
      <c r="S978" s="113" cm="1">
        <f t="array" ref="S978">+INDEX('I-Baremo_Acuerdo_Marco'!$F$2:$F$221,MATCH($C978&amp;$E978&amp;$G978,'I-Baremo_Acuerdo_Marco'!$C$2:$C$221&amp;'I-Baremo_Acuerdo_Marco'!$D$2:$D$221&amp;'I-Baremo_Acuerdo_Marco'!$E$2:$E$221,0))</f>
        <v>13953.511000000002</v>
      </c>
      <c r="T978" s="112">
        <f t="shared" si="178"/>
        <v>54041.861000000004</v>
      </c>
      <c r="U978" s="116">
        <f t="shared" si="174"/>
        <v>70349.003857142859</v>
      </c>
      <c r="V978" s="74" t="str">
        <f t="shared" si="175"/>
        <v>AéreoE560</v>
      </c>
      <c r="W978" s="148">
        <f>+IF(AND($C978='C-Aux_CA'!$C$7,$D978='C-Aux_CA'!$C$5,$I978&gt;='C-Aux_CA'!$C$14,$H978&gt;='C-Aux_CA'!$C$15),1,0)</f>
        <v>0</v>
      </c>
      <c r="X978" s="148">
        <f t="shared" si="176"/>
        <v>1</v>
      </c>
      <c r="Y978" s="151" cm="1">
        <f t="array" ref="Y978">IF(W978=0,0,SUMPRODUCT(--($T978&gt;='C-BaremoVectorial'!$T$4:$T$1101),--(1=$W$4:$W$1101)))</f>
        <v>0</v>
      </c>
      <c r="Z978" s="151">
        <f t="shared" si="177"/>
        <v>0</v>
      </c>
      <c r="AA978" s="151" cm="1">
        <f t="array" ref="AA978">IF($W978=0,0,SUMPRODUCT(--(1=$W$4:$W$1101),--($U978&gt;='C-BaremoVectorial'!$U$4:$U$1101)))</f>
        <v>0</v>
      </c>
      <c r="AB978" s="21"/>
      <c r="AC978" s="21"/>
      <c r="AD978" s="21"/>
    </row>
    <row r="979" spans="1:30" ht="14.5" x14ac:dyDescent="0.35">
      <c r="A979" s="73">
        <f t="shared" si="168"/>
        <v>99</v>
      </c>
      <c r="B979" s="79" t="s">
        <v>8278</v>
      </c>
      <c r="C979" s="79" t="s">
        <v>8244</v>
      </c>
      <c r="D979" s="79" t="s">
        <v>17</v>
      </c>
      <c r="E979" s="79" t="s">
        <v>33</v>
      </c>
      <c r="F979" s="183">
        <v>1</v>
      </c>
      <c r="G979" s="79" t="s">
        <v>8297</v>
      </c>
      <c r="H979" s="78">
        <v>24000</v>
      </c>
      <c r="I979" s="74" cm="1">
        <f t="array" ref="I979">+INDEX('I-Gasificación'!$G$5:$G$1100,MATCH($C979&amp;$D979&amp;$E979&amp;$G979,'I-Gasificación'!$C$5:$C$1100&amp;'I-Gasificación'!$D$5:$D$1100&amp;'I-Gasificación'!$E$5:$E$1100&amp;'I-Gasificación'!$F$5:$F$1100,0))</f>
        <v>546</v>
      </c>
      <c r="J979" s="112">
        <f>INDEX('I-Baremo_Depósitos_Lapesa'!$C:$C,MATCH($E979,'I-Baremo_Depósitos_Lapesa'!$B:$B,0),1)</f>
        <v>20449</v>
      </c>
      <c r="K979" s="78">
        <f t="shared" si="169"/>
        <v>29212.857142857145</v>
      </c>
      <c r="L979" s="122">
        <f>INDEX('I-Baremo_VA_Lapesa'!$D$5:$K$66,MATCH($E979,'I-Baremo_VA_Lapesa'!$C$5:$C$66,0),MATCH($G979,'I-Baremo_VA_Lapesa'!$D$4:$K$4,0))</f>
        <v>25024</v>
      </c>
      <c r="M979" s="123">
        <f t="shared" si="170"/>
        <v>35748.571428571428</v>
      </c>
      <c r="N979" s="113" cm="1">
        <f t="array" ref="N979">IF(AND($H979&lt;=4800,$I979&lt;=560),0,SUMPRODUCT(--($I979&gt;'I-Baremo_Regulación_Lapesa'!$B$4:$B$8),--($I979&lt;='I-Baremo_Regulación_Lapesa'!$C$4:$C$8),'I-Baremo_Regulación_Lapesa'!$D$4:$D$8))</f>
        <v>357</v>
      </c>
      <c r="O979" s="78">
        <f t="shared" si="171"/>
        <v>510.00000000000006</v>
      </c>
      <c r="P979" s="112">
        <f t="shared" si="172"/>
        <v>45830</v>
      </c>
      <c r="Q979" s="74">
        <f t="shared" si="173"/>
        <v>65471.428571428572</v>
      </c>
      <c r="R979" s="113">
        <f>INDEX('I-Baremo_Legalización'!$D$4:$D$100,MATCH($E979,'I-Baremo_Legalización'!$C$4:$C$100,0),1)</f>
        <v>2038.3500000000001</v>
      </c>
      <c r="S979" s="113" cm="1">
        <f t="array" ref="S979">+INDEX('I-Baremo_Acuerdo_Marco'!$F$2:$F$221,MATCH($C979&amp;$E979&amp;$G979,'I-Baremo_Acuerdo_Marco'!$C$2:$C$221&amp;'I-Baremo_Acuerdo_Marco'!$D$2:$D$221&amp;'I-Baremo_Acuerdo_Marco'!$E$2:$E$221,0))</f>
        <v>14140.511000000002</v>
      </c>
      <c r="T979" s="112">
        <f t="shared" si="178"/>
        <v>62008.861000000004</v>
      </c>
      <c r="U979" s="116">
        <f t="shared" si="174"/>
        <v>81650.28957142857</v>
      </c>
      <c r="V979" s="74" t="str">
        <f t="shared" si="175"/>
        <v>AéreoE546</v>
      </c>
      <c r="W979" s="148">
        <f>+IF(AND($C979='C-Aux_CA'!$C$7,$D979='C-Aux_CA'!$C$5,$I979&gt;='C-Aux_CA'!$C$14,$H979&gt;='C-Aux_CA'!$C$15),1,0)</f>
        <v>0</v>
      </c>
      <c r="X979" s="148">
        <f t="shared" si="176"/>
        <v>1</v>
      </c>
      <c r="Y979" s="151" cm="1">
        <f t="array" ref="Y979">IF(W979=0,0,SUMPRODUCT(--($T979&gt;='C-BaremoVectorial'!$T$4:$T$1101),--(1=$W$4:$W$1101)))</f>
        <v>0</v>
      </c>
      <c r="Z979" s="151">
        <f t="shared" si="177"/>
        <v>0</v>
      </c>
      <c r="AA979" s="151" cm="1">
        <f t="array" ref="AA979">IF($W979=0,0,SUMPRODUCT(--(1=$W$4:$W$1101),--($U979&gt;='C-BaremoVectorial'!$U$4:$U$1101)))</f>
        <v>0</v>
      </c>
      <c r="AB979" s="21"/>
      <c r="AC979" s="21"/>
      <c r="AD979" s="21"/>
    </row>
    <row r="980" spans="1:30" ht="14.5" x14ac:dyDescent="0.35">
      <c r="A980" s="73">
        <f t="shared" si="168"/>
        <v>100</v>
      </c>
      <c r="B980" s="79" t="s">
        <v>8278</v>
      </c>
      <c r="C980" s="79" t="s">
        <v>8244</v>
      </c>
      <c r="D980" s="79" t="s">
        <v>17</v>
      </c>
      <c r="E980" s="79" t="s">
        <v>34</v>
      </c>
      <c r="F980" s="183">
        <v>1</v>
      </c>
      <c r="G980" s="79" t="s">
        <v>8297</v>
      </c>
      <c r="H980" s="78">
        <v>29000</v>
      </c>
      <c r="I980" s="74" cm="1">
        <f t="array" ref="I980">+INDEX('I-Gasificación'!$G$5:$G$1100,MATCH($C980&amp;$D980&amp;$E980&amp;$G980,'I-Gasificación'!$C$5:$C$1100&amp;'I-Gasificación'!$D$5:$D$1100&amp;'I-Gasificación'!$E$5:$E$1100&amp;'I-Gasificación'!$F$5:$F$1100,0))</f>
        <v>616</v>
      </c>
      <c r="J980" s="112">
        <f>INDEX('I-Baremo_Depósitos_Lapesa'!$C:$C,MATCH($E980,'I-Baremo_Depósitos_Lapesa'!$B:$B,0),1)</f>
        <v>22724</v>
      </c>
      <c r="K980" s="78">
        <f t="shared" si="169"/>
        <v>32462.857142857145</v>
      </c>
      <c r="L980" s="122">
        <f>INDEX('I-Baremo_VA_Lapesa'!$D$5:$K$66,MATCH($E980,'I-Baremo_VA_Lapesa'!$C$5:$C$66,0),MATCH($G980,'I-Baremo_VA_Lapesa'!$D$4:$K$4,0))</f>
        <v>25024</v>
      </c>
      <c r="M980" s="123">
        <f t="shared" si="170"/>
        <v>35748.571428571428</v>
      </c>
      <c r="N980" s="113" cm="1">
        <f t="array" ref="N980">IF(AND($H980&lt;=4800,$I980&lt;=560),0,SUMPRODUCT(--($I980&gt;'I-Baremo_Regulación_Lapesa'!$B$4:$B$8),--($I980&lt;='I-Baremo_Regulación_Lapesa'!$C$4:$C$8),'I-Baremo_Regulación_Lapesa'!$D$4:$D$8))</f>
        <v>357</v>
      </c>
      <c r="O980" s="78">
        <f t="shared" si="171"/>
        <v>510.00000000000006</v>
      </c>
      <c r="P980" s="112">
        <f t="shared" si="172"/>
        <v>48105</v>
      </c>
      <c r="Q980" s="74">
        <f t="shared" si="173"/>
        <v>68721.42857142858</v>
      </c>
      <c r="R980" s="113">
        <f>INDEX('I-Baremo_Legalización'!$D$4:$D$100,MATCH($E980,'I-Baremo_Legalización'!$C$4:$C$100,0),1)</f>
        <v>2038.3500000000001</v>
      </c>
      <c r="S980" s="113" cm="1">
        <f t="array" ref="S980">+INDEX('I-Baremo_Acuerdo_Marco'!$F$2:$F$221,MATCH($C980&amp;$E980&amp;$G980,'I-Baremo_Acuerdo_Marco'!$C$2:$C$221&amp;'I-Baremo_Acuerdo_Marco'!$D$2:$D$221&amp;'I-Baremo_Acuerdo_Marco'!$E$2:$E$221,0))</f>
        <v>14825.811000000002</v>
      </c>
      <c r="T980" s="112">
        <f t="shared" si="178"/>
        <v>64969.161</v>
      </c>
      <c r="U980" s="116">
        <f t="shared" si="174"/>
        <v>85585.589571428587</v>
      </c>
      <c r="V980" s="74" t="str">
        <f t="shared" si="175"/>
        <v>AéreoE616</v>
      </c>
      <c r="W980" s="148">
        <f>+IF(AND($C980='C-Aux_CA'!$C$7,$D980='C-Aux_CA'!$C$5,$I980&gt;='C-Aux_CA'!$C$14,$H980&gt;='C-Aux_CA'!$C$15),1,0)</f>
        <v>0</v>
      </c>
      <c r="X980" s="148">
        <f t="shared" si="176"/>
        <v>1</v>
      </c>
      <c r="Y980" s="151" cm="1">
        <f t="array" ref="Y980">IF(W980=0,0,SUMPRODUCT(--($T980&gt;='C-BaremoVectorial'!$T$4:$T$1101),--(1=$W$4:$W$1101)))</f>
        <v>0</v>
      </c>
      <c r="Z980" s="151">
        <f t="shared" si="177"/>
        <v>0</v>
      </c>
      <c r="AA980" s="151" cm="1">
        <f t="array" ref="AA980">IF($W980=0,0,SUMPRODUCT(--(1=$W$4:$W$1101),--($U980&gt;='C-BaremoVectorial'!$U$4:$U$1101)))</f>
        <v>0</v>
      </c>
      <c r="AB980" s="21"/>
      <c r="AC980" s="21"/>
      <c r="AD980" s="21"/>
    </row>
    <row r="981" spans="1:30" ht="14.5" x14ac:dyDescent="0.35">
      <c r="A981" s="73">
        <f t="shared" si="168"/>
        <v>101</v>
      </c>
      <c r="B981" s="79" t="s">
        <v>8278</v>
      </c>
      <c r="C981" s="79" t="s">
        <v>8244</v>
      </c>
      <c r="D981" s="79" t="s">
        <v>17</v>
      </c>
      <c r="E981" s="79" t="s">
        <v>35</v>
      </c>
      <c r="F981" s="183">
        <v>1</v>
      </c>
      <c r="G981" s="79" t="s">
        <v>8297</v>
      </c>
      <c r="H981" s="78">
        <v>34000</v>
      </c>
      <c r="I981" s="74" cm="1">
        <f t="array" ref="I981">+INDEX('I-Gasificación'!$G$5:$G$1100,MATCH($C981&amp;$D981&amp;$E981&amp;$G981,'I-Gasificación'!$C$5:$C$1100&amp;'I-Gasificación'!$D$5:$D$1100&amp;'I-Gasificación'!$E$5:$E$1100&amp;'I-Gasificación'!$F$5:$F$1100,0))</f>
        <v>672</v>
      </c>
      <c r="J981" s="112">
        <f>INDEX('I-Baremo_Depósitos_Lapesa'!$C:$C,MATCH($E981,'I-Baremo_Depósitos_Lapesa'!$B:$B,0),1)</f>
        <v>25239</v>
      </c>
      <c r="K981" s="78">
        <f t="shared" si="169"/>
        <v>36055.71428571429</v>
      </c>
      <c r="L981" s="122">
        <f>INDEX('I-Baremo_VA_Lapesa'!$D$5:$K$66,MATCH($E981,'I-Baremo_VA_Lapesa'!$C$5:$C$66,0),MATCH($G981,'I-Baremo_VA_Lapesa'!$D$4:$K$4,0))</f>
        <v>19761</v>
      </c>
      <c r="M981" s="123">
        <f t="shared" si="170"/>
        <v>28230</v>
      </c>
      <c r="N981" s="113" cm="1">
        <f t="array" ref="N981">IF(AND($H981&lt;=4800,$I981&lt;=560),0,SUMPRODUCT(--($I981&gt;'I-Baremo_Regulación_Lapesa'!$B$4:$B$8),--($I981&lt;='I-Baremo_Regulación_Lapesa'!$C$4:$C$8),'I-Baremo_Regulación_Lapesa'!$D$4:$D$8))</f>
        <v>357</v>
      </c>
      <c r="O981" s="78">
        <f t="shared" si="171"/>
        <v>510.00000000000006</v>
      </c>
      <c r="P981" s="112">
        <f t="shared" si="172"/>
        <v>45357</v>
      </c>
      <c r="Q981" s="74">
        <f t="shared" si="173"/>
        <v>64795.71428571429</v>
      </c>
      <c r="R981" s="113">
        <f>INDEX('I-Baremo_Legalización'!$D$4:$D$100,MATCH($E981,'I-Baremo_Legalización'!$C$4:$C$100,0),1)</f>
        <v>2038.3500000000001</v>
      </c>
      <c r="S981" s="113" cm="1">
        <f t="array" ref="S981">+INDEX('I-Baremo_Acuerdo_Marco'!$F$2:$F$221,MATCH($C981&amp;$E981&amp;$G981,'I-Baremo_Acuerdo_Marco'!$C$2:$C$221&amp;'I-Baremo_Acuerdo_Marco'!$D$2:$D$221&amp;'I-Baremo_Acuerdo_Marco'!$E$2:$E$221,0))</f>
        <v>18731.911</v>
      </c>
      <c r="T981" s="112">
        <f t="shared" si="178"/>
        <v>66127.260999999999</v>
      </c>
      <c r="U981" s="116">
        <f t="shared" si="174"/>
        <v>85565.975285714288</v>
      </c>
      <c r="V981" s="74" t="str">
        <f t="shared" si="175"/>
        <v>AéreoE672</v>
      </c>
      <c r="W981" s="148">
        <f>+IF(AND($C981='C-Aux_CA'!$C$7,$D981='C-Aux_CA'!$C$5,$I981&gt;='C-Aux_CA'!$C$14,$H981&gt;='C-Aux_CA'!$C$15),1,0)</f>
        <v>0</v>
      </c>
      <c r="X981" s="148">
        <f t="shared" si="176"/>
        <v>1</v>
      </c>
      <c r="Y981" s="151" cm="1">
        <f t="array" ref="Y981">IF(W981=0,0,SUMPRODUCT(--($T981&gt;='C-BaremoVectorial'!$T$4:$T$1101),--(1=$W$4:$W$1101)))</f>
        <v>0</v>
      </c>
      <c r="Z981" s="151">
        <f t="shared" si="177"/>
        <v>0</v>
      </c>
      <c r="AA981" s="151" cm="1">
        <f t="array" ref="AA981">IF($W981=0,0,SUMPRODUCT(--(1=$W$4:$W$1101),--($U981&gt;='C-BaremoVectorial'!$U$4:$U$1101)))</f>
        <v>0</v>
      </c>
      <c r="AB981" s="21"/>
      <c r="AC981" s="21"/>
      <c r="AD981" s="21"/>
    </row>
    <row r="982" spans="1:30" ht="14.5" x14ac:dyDescent="0.35">
      <c r="A982" s="73">
        <f t="shared" si="168"/>
        <v>102</v>
      </c>
      <c r="B982" s="79" t="s">
        <v>8278</v>
      </c>
      <c r="C982" s="79" t="s">
        <v>8244</v>
      </c>
      <c r="D982" s="79" t="s">
        <v>17</v>
      </c>
      <c r="E982" s="79" t="s">
        <v>36</v>
      </c>
      <c r="F982" s="183">
        <v>1</v>
      </c>
      <c r="G982" s="79" t="s">
        <v>8297</v>
      </c>
      <c r="H982" s="78">
        <v>33000</v>
      </c>
      <c r="I982" s="74" cm="1">
        <f t="array" ref="I982">+INDEX('I-Gasificación'!$G$5:$G$1100,MATCH($C982&amp;$D982&amp;$E982&amp;$G982,'I-Gasificación'!$C$5:$C$1100&amp;'I-Gasificación'!$D$5:$D$1100&amp;'I-Gasificación'!$E$5:$E$1100&amp;'I-Gasificación'!$F$5:$F$1100,0))</f>
        <v>588</v>
      </c>
      <c r="J982" s="112">
        <f>INDEX('I-Baremo_Depósitos_Lapesa'!$C:$C,MATCH($E982,'I-Baremo_Depósitos_Lapesa'!$B:$B,0),1)</f>
        <v>33708</v>
      </c>
      <c r="K982" s="78">
        <f t="shared" si="169"/>
        <v>48154.285714285717</v>
      </c>
      <c r="L982" s="122">
        <f>INDEX('I-Baremo_VA_Lapesa'!$D$5:$K$66,MATCH($E982,'I-Baremo_VA_Lapesa'!$C$5:$C$66,0),MATCH($G982,'I-Baremo_VA_Lapesa'!$D$4:$K$4,0))</f>
        <v>19761</v>
      </c>
      <c r="M982" s="123">
        <f t="shared" si="170"/>
        <v>28230</v>
      </c>
      <c r="N982" s="113" cm="1">
        <f t="array" ref="N982">IF(AND($H982&lt;=4800,$I982&lt;=560),0,SUMPRODUCT(--($I982&gt;'I-Baremo_Regulación_Lapesa'!$B$4:$B$8),--($I982&lt;='I-Baremo_Regulación_Lapesa'!$C$4:$C$8),'I-Baremo_Regulación_Lapesa'!$D$4:$D$8))</f>
        <v>357</v>
      </c>
      <c r="O982" s="78">
        <f t="shared" si="171"/>
        <v>510.00000000000006</v>
      </c>
      <c r="P982" s="112">
        <f t="shared" si="172"/>
        <v>53826</v>
      </c>
      <c r="Q982" s="74">
        <f t="shared" si="173"/>
        <v>76894.28571428571</v>
      </c>
      <c r="R982" s="113">
        <f>INDEX('I-Baremo_Legalización'!$D$4:$D$100,MATCH($E982,'I-Baremo_Legalización'!$C$4:$C$100,0),1)</f>
        <v>2038.3500000000001</v>
      </c>
      <c r="S982" s="113" cm="1">
        <f t="array" ref="S982">+INDEX('I-Baremo_Acuerdo_Marco'!$F$2:$F$221,MATCH($C982&amp;$E982&amp;$G982,'I-Baremo_Acuerdo_Marco'!$C$2:$C$221&amp;'I-Baremo_Acuerdo_Marco'!$D$2:$D$221&amp;'I-Baremo_Acuerdo_Marco'!$E$2:$E$221,0))</f>
        <v>20528.210999999999</v>
      </c>
      <c r="T982" s="112">
        <f t="shared" si="178"/>
        <v>76392.561000000002</v>
      </c>
      <c r="U982" s="116">
        <f t="shared" si="174"/>
        <v>99460.846714285712</v>
      </c>
      <c r="V982" s="74" t="str">
        <f t="shared" si="175"/>
        <v>AéreoE588</v>
      </c>
      <c r="W982" s="148">
        <f>+IF(AND($C982='C-Aux_CA'!$C$7,$D982='C-Aux_CA'!$C$5,$I982&gt;='C-Aux_CA'!$C$14,$H982&gt;='C-Aux_CA'!$C$15),1,0)</f>
        <v>0</v>
      </c>
      <c r="X982" s="148">
        <f t="shared" si="176"/>
        <v>1</v>
      </c>
      <c r="Y982" s="151" cm="1">
        <f t="array" ref="Y982">IF(W982=0,0,SUMPRODUCT(--($T982&gt;='C-BaremoVectorial'!$T$4:$T$1101),--(1=$W$4:$W$1101)))</f>
        <v>0</v>
      </c>
      <c r="Z982" s="151">
        <f t="shared" si="177"/>
        <v>0</v>
      </c>
      <c r="AA982" s="151" cm="1">
        <f t="array" ref="AA982">IF($W982=0,0,SUMPRODUCT(--(1=$W$4:$W$1101),--($U982&gt;='C-BaremoVectorial'!$U$4:$U$1101)))</f>
        <v>0</v>
      </c>
      <c r="AB982" s="21"/>
      <c r="AC982" s="21"/>
      <c r="AD982" s="21"/>
    </row>
    <row r="983" spans="1:30" ht="14.5" x14ac:dyDescent="0.35">
      <c r="A983" s="73">
        <f t="shared" si="168"/>
        <v>103</v>
      </c>
      <c r="B983" s="79" t="s">
        <v>8278</v>
      </c>
      <c r="C983" s="79" t="s">
        <v>8244</v>
      </c>
      <c r="D983" s="79" t="s">
        <v>17</v>
      </c>
      <c r="E983" s="79" t="s">
        <v>37</v>
      </c>
      <c r="F983" s="183">
        <v>1</v>
      </c>
      <c r="G983" s="79" t="s">
        <v>8297</v>
      </c>
      <c r="H983" s="78">
        <v>50000</v>
      </c>
      <c r="I983" s="74" cm="1">
        <f t="array" ref="I983">+INDEX('I-Gasificación'!$G$5:$G$1100,MATCH($C983&amp;$D983&amp;$E983&amp;$G983,'I-Gasificación'!$C$5:$C$1100&amp;'I-Gasificación'!$D$5:$D$1100&amp;'I-Gasificación'!$E$5:$E$1100&amp;'I-Gasificación'!$F$5:$F$1100,0))</f>
        <v>770</v>
      </c>
      <c r="J983" s="112">
        <f>INDEX('I-Baremo_Depósitos_Lapesa'!$C:$C,MATCH($E983,'I-Baremo_Depósitos_Lapesa'!$B:$B,0),1)</f>
        <v>44444</v>
      </c>
      <c r="K983" s="78">
        <f t="shared" si="169"/>
        <v>63491.428571428572</v>
      </c>
      <c r="L983" s="122">
        <f>INDEX('I-Baremo_VA_Lapesa'!$D$5:$K$66,MATCH($E983,'I-Baremo_VA_Lapesa'!$C$5:$C$66,0),MATCH($G983,'I-Baremo_VA_Lapesa'!$D$4:$K$4,0))</f>
        <v>19761</v>
      </c>
      <c r="M983" s="123">
        <f t="shared" si="170"/>
        <v>28230</v>
      </c>
      <c r="N983" s="113" cm="1">
        <f t="array" ref="N983">IF(AND($H983&lt;=4800,$I983&lt;=560),0,SUMPRODUCT(--($I983&gt;'I-Baremo_Regulación_Lapesa'!$B$4:$B$8),--($I983&lt;='I-Baremo_Regulación_Lapesa'!$C$4:$C$8),'I-Baremo_Regulación_Lapesa'!$D$4:$D$8))</f>
        <v>357</v>
      </c>
      <c r="O983" s="78">
        <f t="shared" si="171"/>
        <v>510.00000000000006</v>
      </c>
      <c r="P983" s="112">
        <f t="shared" si="172"/>
        <v>64562</v>
      </c>
      <c r="Q983" s="74">
        <f t="shared" si="173"/>
        <v>92231.42857142858</v>
      </c>
      <c r="R983" s="113">
        <f>INDEX('I-Baremo_Legalización'!$D$4:$D$100,MATCH($E983,'I-Baremo_Legalización'!$C$4:$C$100,0),1)</f>
        <v>2038.3500000000001</v>
      </c>
      <c r="S983" s="113" cm="1">
        <f t="array" ref="S983">+INDEX('I-Baremo_Acuerdo_Marco'!$F$2:$F$221,MATCH($C983&amp;$E983&amp;$G983,'I-Baremo_Acuerdo_Marco'!$C$2:$C$221&amp;'I-Baremo_Acuerdo_Marco'!$D$2:$D$221&amp;'I-Baremo_Acuerdo_Marco'!$E$2:$E$221,0))</f>
        <v>21545.710999999999</v>
      </c>
      <c r="T983" s="112">
        <f t="shared" si="178"/>
        <v>88146.061000000002</v>
      </c>
      <c r="U983" s="116">
        <f t="shared" si="174"/>
        <v>115815.48957142858</v>
      </c>
      <c r="V983" s="74" t="str">
        <f t="shared" si="175"/>
        <v>AéreoE770</v>
      </c>
      <c r="W983" s="148">
        <f>+IF(AND($C983='C-Aux_CA'!$C$7,$D983='C-Aux_CA'!$C$5,$I983&gt;='C-Aux_CA'!$C$14,$H983&gt;='C-Aux_CA'!$C$15),1,0)</f>
        <v>0</v>
      </c>
      <c r="X983" s="148">
        <f t="shared" si="176"/>
        <v>1</v>
      </c>
      <c r="Y983" s="151" cm="1">
        <f t="array" ref="Y983">IF(W983=0,0,SUMPRODUCT(--($T983&gt;='C-BaremoVectorial'!$T$4:$T$1101),--(1=$W$4:$W$1101)))</f>
        <v>0</v>
      </c>
      <c r="Z983" s="151">
        <f t="shared" si="177"/>
        <v>0</v>
      </c>
      <c r="AA983" s="151" cm="1">
        <f t="array" ref="AA983">IF($W983=0,0,SUMPRODUCT(--(1=$W$4:$W$1101),--($U983&gt;='C-BaremoVectorial'!$U$4:$U$1101)))</f>
        <v>0</v>
      </c>
      <c r="AB983" s="21"/>
      <c r="AC983" s="21"/>
      <c r="AD983" s="21"/>
    </row>
    <row r="984" spans="1:30" ht="14.5" x14ac:dyDescent="0.35">
      <c r="A984" s="73">
        <f t="shared" si="168"/>
        <v>104</v>
      </c>
      <c r="B984" s="79" t="s">
        <v>8278</v>
      </c>
      <c r="C984" s="79" t="s">
        <v>8244</v>
      </c>
      <c r="D984" s="79" t="s">
        <v>17</v>
      </c>
      <c r="E984" s="79" t="s">
        <v>38</v>
      </c>
      <c r="F984" s="183">
        <v>1</v>
      </c>
      <c r="G984" s="79" t="s">
        <v>8297</v>
      </c>
      <c r="H984" s="78">
        <v>59000</v>
      </c>
      <c r="I984" s="74" cm="1">
        <f t="array" ref="I984">+INDEX('I-Gasificación'!$G$5:$G$1100,MATCH($C984&amp;$D984&amp;$E984&amp;$G984,'I-Gasificación'!$C$5:$C$1100&amp;'I-Gasificación'!$D$5:$D$1100&amp;'I-Gasificación'!$E$5:$E$1100&amp;'I-Gasificación'!$F$5:$F$1100,0))</f>
        <v>882</v>
      </c>
      <c r="J984" s="112">
        <f>INDEX('I-Baremo_Depósitos_Lapesa'!$C:$C,MATCH($E984,'I-Baremo_Depósitos_Lapesa'!$B:$B,0),1)</f>
        <v>54246</v>
      </c>
      <c r="K984" s="78">
        <f t="shared" si="169"/>
        <v>77494.285714285725</v>
      </c>
      <c r="L984" s="122">
        <f>INDEX('I-Baremo_VA_Lapesa'!$D$5:$K$66,MATCH($E984,'I-Baremo_VA_Lapesa'!$C$5:$C$66,0),MATCH($G984,'I-Baremo_VA_Lapesa'!$D$4:$K$4,0))</f>
        <v>19761</v>
      </c>
      <c r="M984" s="123">
        <f t="shared" si="170"/>
        <v>28230</v>
      </c>
      <c r="N984" s="113" cm="1">
        <f t="array" ref="N984">IF(AND($H984&lt;=4800,$I984&lt;=560),0,SUMPRODUCT(--($I984&gt;'I-Baremo_Regulación_Lapesa'!$B$4:$B$8),--($I984&lt;='I-Baremo_Regulación_Lapesa'!$C$4:$C$8),'I-Baremo_Regulación_Lapesa'!$D$4:$D$8))</f>
        <v>357</v>
      </c>
      <c r="O984" s="78">
        <f t="shared" si="171"/>
        <v>510.00000000000006</v>
      </c>
      <c r="P984" s="112">
        <f t="shared" si="172"/>
        <v>74364</v>
      </c>
      <c r="Q984" s="74">
        <f t="shared" si="173"/>
        <v>106234.28571428572</v>
      </c>
      <c r="R984" s="113">
        <f>INDEX('I-Baremo_Legalización'!$D$4:$D$100,MATCH($E984,'I-Baremo_Legalización'!$C$4:$C$100,0),1)</f>
        <v>2038.3500000000001</v>
      </c>
      <c r="S984" s="113" cm="1">
        <f t="array" ref="S984">+INDEX('I-Baremo_Acuerdo_Marco'!$F$2:$F$221,MATCH($C984&amp;$E984&amp;$G984,'I-Baremo_Acuerdo_Marco'!$C$2:$C$221&amp;'I-Baremo_Acuerdo_Marco'!$D$2:$D$221&amp;'I-Baremo_Acuerdo_Marco'!$E$2:$E$221,0))</f>
        <v>23534.510999999999</v>
      </c>
      <c r="T984" s="112">
        <f t="shared" si="178"/>
        <v>99936.861000000004</v>
      </c>
      <c r="U984" s="116">
        <f t="shared" si="174"/>
        <v>131807.14671428571</v>
      </c>
      <c r="V984" s="74" t="str">
        <f t="shared" si="175"/>
        <v>AéreoE882</v>
      </c>
      <c r="W984" s="148">
        <f>+IF(AND($C984='C-Aux_CA'!$C$7,$D984='C-Aux_CA'!$C$5,$I984&gt;='C-Aux_CA'!$C$14,$H984&gt;='C-Aux_CA'!$C$15),1,0)</f>
        <v>0</v>
      </c>
      <c r="X984" s="148">
        <f t="shared" si="176"/>
        <v>1</v>
      </c>
      <c r="Y984" s="151" cm="1">
        <f t="array" ref="Y984">IF(W984=0,0,SUMPRODUCT(--($T984&gt;='C-BaremoVectorial'!$T$4:$T$1101),--(1=$W$4:$W$1101)))</f>
        <v>0</v>
      </c>
      <c r="Z984" s="151">
        <f t="shared" si="177"/>
        <v>0</v>
      </c>
      <c r="AA984" s="151" cm="1">
        <f t="array" ref="AA984">IF($W984=0,0,SUMPRODUCT(--(1=$W$4:$W$1101),--($U984&gt;='C-BaremoVectorial'!$U$4:$U$1101)))</f>
        <v>0</v>
      </c>
      <c r="AB984" s="21"/>
      <c r="AC984" s="21"/>
      <c r="AD984" s="21"/>
    </row>
    <row r="985" spans="1:30" ht="14.5" x14ac:dyDescent="0.35">
      <c r="A985" s="73">
        <f t="shared" si="168"/>
        <v>105</v>
      </c>
      <c r="B985" s="79" t="s">
        <v>8278</v>
      </c>
      <c r="C985" s="79" t="s">
        <v>8244</v>
      </c>
      <c r="D985" s="79" t="s">
        <v>17</v>
      </c>
      <c r="E985" s="79" t="s">
        <v>39</v>
      </c>
      <c r="F985" s="183">
        <v>1</v>
      </c>
      <c r="G985" s="79" t="s">
        <v>8297</v>
      </c>
      <c r="H985" s="78">
        <v>50000</v>
      </c>
      <c r="I985" s="74" cm="1">
        <f t="array" ref="I985">+INDEX('I-Gasificación'!$G$5:$G$1100,MATCH($C985&amp;$D985&amp;$E985&amp;$G985,'I-Gasificación'!$C$5:$C$1100&amp;'I-Gasificación'!$D$5:$D$1100&amp;'I-Gasificación'!$E$5:$E$1100&amp;'I-Gasificación'!$F$5:$F$1100,0))</f>
        <v>728</v>
      </c>
      <c r="J985" s="112">
        <f>INDEX('I-Baremo_Depósitos_Lapesa'!$C:$C,MATCH($E985,'I-Baremo_Depósitos_Lapesa'!$B:$B,0),1)</f>
        <v>45432</v>
      </c>
      <c r="K985" s="78">
        <f t="shared" si="169"/>
        <v>64902.857142857145</v>
      </c>
      <c r="L985" s="122">
        <f>INDEX('I-Baremo_VA_Lapesa'!$D$5:$K$66,MATCH($E985,'I-Baremo_VA_Lapesa'!$C$5:$C$66,0),MATCH($G985,'I-Baremo_VA_Lapesa'!$D$4:$K$4,0))</f>
        <v>19761</v>
      </c>
      <c r="M985" s="123">
        <f t="shared" si="170"/>
        <v>28230</v>
      </c>
      <c r="N985" s="113" cm="1">
        <f t="array" ref="N985">IF(AND($H985&lt;=4800,$I985&lt;=560),0,SUMPRODUCT(--($I985&gt;'I-Baremo_Regulación_Lapesa'!$B$4:$B$8),--($I985&lt;='I-Baremo_Regulación_Lapesa'!$C$4:$C$8),'I-Baremo_Regulación_Lapesa'!$D$4:$D$8))</f>
        <v>357</v>
      </c>
      <c r="O985" s="78">
        <f t="shared" si="171"/>
        <v>510.00000000000006</v>
      </c>
      <c r="P985" s="112">
        <f t="shared" si="172"/>
        <v>65550</v>
      </c>
      <c r="Q985" s="74">
        <f t="shared" si="173"/>
        <v>93642.857142857145</v>
      </c>
      <c r="R985" s="113">
        <f>INDEX('I-Baremo_Legalización'!$D$4:$D$100,MATCH($E985,'I-Baremo_Legalización'!$C$4:$C$100,0),1)</f>
        <v>2038.3500000000001</v>
      </c>
      <c r="S985" s="113" cm="1">
        <f t="array" ref="S985">+INDEX('I-Baremo_Acuerdo_Marco'!$F$2:$F$221,MATCH($C985&amp;$E985&amp;$G985,'I-Baremo_Acuerdo_Marco'!$C$2:$C$221&amp;'I-Baremo_Acuerdo_Marco'!$D$2:$D$221&amp;'I-Baremo_Acuerdo_Marco'!$E$2:$E$221,0))</f>
        <v>22913.010999999999</v>
      </c>
      <c r="T985" s="112">
        <f t="shared" si="178"/>
        <v>90501.361000000004</v>
      </c>
      <c r="U985" s="116">
        <f t="shared" si="174"/>
        <v>118594.21814285715</v>
      </c>
      <c r="V985" s="74" t="str">
        <f t="shared" si="175"/>
        <v>AéreoE728</v>
      </c>
      <c r="W985" s="148">
        <f>+IF(AND($C985='C-Aux_CA'!$C$7,$D985='C-Aux_CA'!$C$5,$I985&gt;='C-Aux_CA'!$C$14,$H985&gt;='C-Aux_CA'!$C$15),1,0)</f>
        <v>0</v>
      </c>
      <c r="X985" s="148">
        <f t="shared" si="176"/>
        <v>1</v>
      </c>
      <c r="Y985" s="151" cm="1">
        <f t="array" ref="Y985">IF(W985=0,0,SUMPRODUCT(--($T985&gt;='C-BaremoVectorial'!$T$4:$T$1101),--(1=$W$4:$W$1101)))</f>
        <v>0</v>
      </c>
      <c r="Z985" s="151">
        <f t="shared" si="177"/>
        <v>0</v>
      </c>
      <c r="AA985" s="151" cm="1">
        <f t="array" ref="AA985">IF($W985=0,0,SUMPRODUCT(--(1=$W$4:$W$1101),--($U985&gt;='C-BaremoVectorial'!$U$4:$U$1101)))</f>
        <v>0</v>
      </c>
      <c r="AB985" s="21"/>
      <c r="AC985" s="21"/>
      <c r="AD985" s="21"/>
    </row>
    <row r="986" spans="1:30" ht="14.5" x14ac:dyDescent="0.35">
      <c r="A986" s="73">
        <f t="shared" si="168"/>
        <v>106</v>
      </c>
      <c r="B986" s="79" t="s">
        <v>8278</v>
      </c>
      <c r="C986" s="79" t="s">
        <v>8244</v>
      </c>
      <c r="D986" s="79" t="s">
        <v>17</v>
      </c>
      <c r="E986" s="79" t="s">
        <v>40</v>
      </c>
      <c r="F986" s="183">
        <v>1</v>
      </c>
      <c r="G986" s="79" t="s">
        <v>8297</v>
      </c>
      <c r="H986" s="78">
        <v>69000</v>
      </c>
      <c r="I986" s="74" cm="1">
        <f t="array" ref="I986">+INDEX('I-Gasificación'!$G$5:$G$1100,MATCH($C986&amp;$D986&amp;$E986&amp;$G986,'I-Gasificación'!$C$5:$C$1100&amp;'I-Gasificación'!$D$5:$D$1100&amp;'I-Gasificación'!$E$5:$E$1100&amp;'I-Gasificación'!$F$5:$F$1100,0))</f>
        <v>994</v>
      </c>
      <c r="J986" s="112">
        <f>INDEX('I-Baremo_Depósitos_Lapesa'!$C:$C,MATCH($E986,'I-Baremo_Depósitos_Lapesa'!$B:$B,0),1)</f>
        <v>67147</v>
      </c>
      <c r="K986" s="78">
        <f t="shared" si="169"/>
        <v>95924.285714285725</v>
      </c>
      <c r="L986" s="122">
        <f>INDEX('I-Baremo_VA_Lapesa'!$D$5:$K$66,MATCH($E986,'I-Baremo_VA_Lapesa'!$C$5:$C$66,0),MATCH($G986,'I-Baremo_VA_Lapesa'!$D$4:$K$4,0))</f>
        <v>19761</v>
      </c>
      <c r="M986" s="123">
        <f t="shared" si="170"/>
        <v>28230</v>
      </c>
      <c r="N986" s="113" cm="1">
        <f t="array" ref="N986">IF(AND($H986&lt;=4800,$I986&lt;=560),0,SUMPRODUCT(--($I986&gt;'I-Baremo_Regulación_Lapesa'!$B$4:$B$8),--($I986&lt;='I-Baremo_Regulación_Lapesa'!$C$4:$C$8),'I-Baremo_Regulación_Lapesa'!$D$4:$D$8))</f>
        <v>357</v>
      </c>
      <c r="O986" s="78">
        <f t="shared" si="171"/>
        <v>510.00000000000006</v>
      </c>
      <c r="P986" s="112">
        <f t="shared" si="172"/>
        <v>87265</v>
      </c>
      <c r="Q986" s="74">
        <f t="shared" si="173"/>
        <v>124664.28571428572</v>
      </c>
      <c r="R986" s="113">
        <f>INDEX('I-Baremo_Legalización'!$D$4:$D$100,MATCH($E986,'I-Baremo_Legalización'!$C$4:$C$100,0),1)</f>
        <v>3215.3500000000004</v>
      </c>
      <c r="S986" s="113" cm="1">
        <f t="array" ref="S986">+INDEX('I-Baremo_Acuerdo_Marco'!$F$2:$F$221,MATCH($C986&amp;$E986&amp;$G986,'I-Baremo_Acuerdo_Marco'!$C$2:$C$221&amp;'I-Baremo_Acuerdo_Marco'!$D$2:$D$221&amp;'I-Baremo_Acuerdo_Marco'!$E$2:$E$221,0))</f>
        <v>23534.510999999999</v>
      </c>
      <c r="T986" s="112">
        <f t="shared" si="178"/>
        <v>114014.861</v>
      </c>
      <c r="U986" s="116">
        <f t="shared" si="174"/>
        <v>151414.14671428571</v>
      </c>
      <c r="V986" s="74" t="str">
        <f t="shared" si="175"/>
        <v>AéreoE994</v>
      </c>
      <c r="W986" s="148">
        <f>+IF(AND($C986='C-Aux_CA'!$C$7,$D986='C-Aux_CA'!$C$5,$I986&gt;='C-Aux_CA'!$C$14,$H986&gt;='C-Aux_CA'!$C$15),1,0)</f>
        <v>0</v>
      </c>
      <c r="X986" s="148">
        <f t="shared" si="176"/>
        <v>1</v>
      </c>
      <c r="Y986" s="151" cm="1">
        <f t="array" ref="Y986">IF(W986=0,0,SUMPRODUCT(--($T986&gt;='C-BaremoVectorial'!$T$4:$T$1101),--(1=$W$4:$W$1101)))</f>
        <v>0</v>
      </c>
      <c r="Z986" s="151">
        <f t="shared" si="177"/>
        <v>0</v>
      </c>
      <c r="AA986" s="151" cm="1">
        <f t="array" ref="AA986">IF($W986=0,0,SUMPRODUCT(--(1=$W$4:$W$1101),--($U986&gt;='C-BaremoVectorial'!$U$4:$U$1101)))</f>
        <v>0</v>
      </c>
      <c r="AB986" s="21"/>
      <c r="AC986" s="21"/>
      <c r="AD986" s="21"/>
    </row>
    <row r="987" spans="1:30" ht="14.5" x14ac:dyDescent="0.35">
      <c r="A987" s="73">
        <f t="shared" si="168"/>
        <v>107</v>
      </c>
      <c r="B987" s="79" t="s">
        <v>8279</v>
      </c>
      <c r="C987" s="79" t="s">
        <v>8244</v>
      </c>
      <c r="D987" s="79" t="s">
        <v>17</v>
      </c>
      <c r="E987" s="79" t="s">
        <v>41</v>
      </c>
      <c r="F987" s="183">
        <v>2</v>
      </c>
      <c r="G987" s="79" t="s">
        <v>8300</v>
      </c>
      <c r="H987" s="78">
        <f>2*13000</f>
        <v>26000</v>
      </c>
      <c r="I987" s="74" cm="1">
        <f t="array" ref="I987">+INDEX('I-Gasificación'!$G$5:$G$1100,MATCH($C987&amp;$D987&amp;$E987&amp;$G987,'I-Gasificación'!$C$5:$C$1100&amp;'I-Gasificación'!$D$5:$D$1100&amp;'I-Gasificación'!$E$5:$E$1100&amp;'I-Gasificación'!$F$5:$F$1100,0))</f>
        <v>812</v>
      </c>
      <c r="J987" s="112">
        <f>INDEX('I-Baremo_Depósitos_Lapesa'!$C:$C,MATCH($E987,'I-Baremo_Depósitos_Lapesa'!$B:$B,0),1)</f>
        <v>21020</v>
      </c>
      <c r="K987" s="78">
        <f t="shared" si="169"/>
        <v>30028.571428571431</v>
      </c>
      <c r="L987" s="122">
        <f>INDEX('I-Baremo_VA_Lapesa'!$D$5:$K$66,MATCH($E987,'I-Baremo_VA_Lapesa'!$C$5:$C$66,0),MATCH($G987,'I-Baremo_VA_Lapesa'!$D$4:$K$4,0))</f>
        <v>39522</v>
      </c>
      <c r="M987" s="123">
        <f t="shared" si="170"/>
        <v>56460</v>
      </c>
      <c r="N987" s="113" cm="1">
        <f t="array" ref="N987">IF(AND($H987&lt;=4800,$I987&lt;=560),0,SUMPRODUCT(--($I987&gt;'I-Baremo_Regulación_Lapesa'!$B$4:$B$8),--($I987&lt;='I-Baremo_Regulación_Lapesa'!$C$4:$C$8),'I-Baremo_Regulación_Lapesa'!$D$4:$D$8))</f>
        <v>357</v>
      </c>
      <c r="O987" s="78">
        <f t="shared" si="171"/>
        <v>510.00000000000006</v>
      </c>
      <c r="P987" s="112">
        <f t="shared" si="172"/>
        <v>60899</v>
      </c>
      <c r="Q987" s="74">
        <f t="shared" si="173"/>
        <v>86998.571428571435</v>
      </c>
      <c r="R987" s="113">
        <f>INDEX('I-Baremo_Legalización'!$D$4:$D$100,MATCH($E987,'I-Baremo_Legalización'!$C$4:$C$100,0),1)</f>
        <v>2038.3500000000001</v>
      </c>
      <c r="S987" s="113" cm="1">
        <f t="array" ref="S987">+INDEX('I-Baremo_Acuerdo_Marco'!$F$2:$F$221,MATCH($C987&amp;$E987&amp;$G987,'I-Baremo_Acuerdo_Marco'!$C$2:$C$221&amp;'I-Baremo_Acuerdo_Marco'!$D$2:$D$221&amp;'I-Baremo_Acuerdo_Marco'!$E$2:$E$221,0))</f>
        <v>20909.911</v>
      </c>
      <c r="T987" s="112">
        <f t="shared" si="178"/>
        <v>83847.260999999999</v>
      </c>
      <c r="U987" s="116">
        <f t="shared" si="174"/>
        <v>109946.83242857145</v>
      </c>
      <c r="V987" s="74" t="str">
        <f t="shared" si="175"/>
        <v>AéreoE812</v>
      </c>
      <c r="W987" s="148">
        <f>+IF(AND($C987='C-Aux_CA'!$C$7,$D987='C-Aux_CA'!$C$5,$I987&gt;='C-Aux_CA'!$C$14,$H987&gt;='C-Aux_CA'!$C$15),1,0)</f>
        <v>0</v>
      </c>
      <c r="X987" s="148">
        <f t="shared" si="176"/>
        <v>1</v>
      </c>
      <c r="Y987" s="151" cm="1">
        <f t="array" ref="Y987">IF(W987=0,0,SUMPRODUCT(--($T987&gt;='C-BaremoVectorial'!$T$4:$T$1101),--(1=$W$4:$W$1101)))</f>
        <v>0</v>
      </c>
      <c r="Z987" s="151">
        <f t="shared" si="177"/>
        <v>0</v>
      </c>
      <c r="AA987" s="151" cm="1">
        <f t="array" ref="AA987">IF($W987=0,0,SUMPRODUCT(--(1=$W$4:$W$1101),--($U987&gt;='C-BaremoVectorial'!$U$4:$U$1101)))</f>
        <v>0</v>
      </c>
      <c r="AB987" s="21"/>
      <c r="AC987" s="21"/>
      <c r="AD987" s="21"/>
    </row>
    <row r="988" spans="1:30" ht="14.5" x14ac:dyDescent="0.35">
      <c r="A988" s="73">
        <f t="shared" si="168"/>
        <v>108</v>
      </c>
      <c r="B988" s="79" t="s">
        <v>8279</v>
      </c>
      <c r="C988" s="79" t="s">
        <v>8244</v>
      </c>
      <c r="D988" s="79" t="s">
        <v>17</v>
      </c>
      <c r="E988" s="79" t="s">
        <v>42</v>
      </c>
      <c r="F988" s="183">
        <v>2</v>
      </c>
      <c r="G988" s="79" t="s">
        <v>8300</v>
      </c>
      <c r="H988" s="78">
        <f>2*16000</f>
        <v>32000</v>
      </c>
      <c r="I988" s="74" cm="1">
        <f t="array" ref="I988">+INDEX('I-Gasificación'!$G$5:$G$1100,MATCH($C988&amp;$D988&amp;$E988&amp;$G988,'I-Gasificación'!$C$5:$C$1100&amp;'I-Gasificación'!$D$5:$D$1100&amp;'I-Gasificación'!$E$5:$E$1100&amp;'I-Gasificación'!$F$5:$F$1100,0))</f>
        <v>924</v>
      </c>
      <c r="J988" s="112">
        <f>INDEX('I-Baremo_Depósitos_Lapesa'!$C:$C,MATCH($E988,'I-Baremo_Depósitos_Lapesa'!$B:$B,0),1)</f>
        <v>25584</v>
      </c>
      <c r="K988" s="78">
        <f t="shared" si="169"/>
        <v>36548.571428571428</v>
      </c>
      <c r="L988" s="122">
        <f>INDEX('I-Baremo_VA_Lapesa'!$D$5:$K$66,MATCH($E988,'I-Baremo_VA_Lapesa'!$C$5:$C$66,0),MATCH($G988,'I-Baremo_VA_Lapesa'!$D$4:$K$4,0))</f>
        <v>39522</v>
      </c>
      <c r="M988" s="123">
        <f t="shared" si="170"/>
        <v>56460</v>
      </c>
      <c r="N988" s="113" cm="1">
        <f t="array" ref="N988">IF(AND($H988&lt;=4800,$I988&lt;=560),0,SUMPRODUCT(--($I988&gt;'I-Baremo_Regulación_Lapesa'!$B$4:$B$8),--($I988&lt;='I-Baremo_Regulación_Lapesa'!$C$4:$C$8),'I-Baremo_Regulación_Lapesa'!$D$4:$D$8))</f>
        <v>357</v>
      </c>
      <c r="O988" s="78">
        <f t="shared" si="171"/>
        <v>510.00000000000006</v>
      </c>
      <c r="P988" s="112">
        <f t="shared" si="172"/>
        <v>65463</v>
      </c>
      <c r="Q988" s="74">
        <f t="shared" si="173"/>
        <v>93518.57142857142</v>
      </c>
      <c r="R988" s="113">
        <f>INDEX('I-Baremo_Legalización'!$D$4:$D$100,MATCH($E988,'I-Baremo_Legalización'!$C$4:$C$100,0),1)</f>
        <v>2038.3500000000001</v>
      </c>
      <c r="S988" s="113" cm="1">
        <f t="array" ref="S988">+INDEX('I-Baremo_Acuerdo_Marco'!$F$2:$F$221,MATCH($C988&amp;$E988&amp;$G988,'I-Baremo_Acuerdo_Marco'!$C$2:$C$221&amp;'I-Baremo_Acuerdo_Marco'!$D$2:$D$221&amp;'I-Baremo_Acuerdo_Marco'!$E$2:$E$221,0))</f>
        <v>22095.710999999999</v>
      </c>
      <c r="T988" s="112">
        <f t="shared" si="178"/>
        <v>89597.061000000002</v>
      </c>
      <c r="U988" s="116">
        <f t="shared" si="174"/>
        <v>117652.63242857142</v>
      </c>
      <c r="V988" s="74" t="str">
        <f t="shared" si="175"/>
        <v>AéreoE924</v>
      </c>
      <c r="W988" s="148">
        <f>+IF(AND($C988='C-Aux_CA'!$C$7,$D988='C-Aux_CA'!$C$5,$I988&gt;='C-Aux_CA'!$C$14,$H988&gt;='C-Aux_CA'!$C$15),1,0)</f>
        <v>0</v>
      </c>
      <c r="X988" s="148">
        <f t="shared" si="176"/>
        <v>1</v>
      </c>
      <c r="Y988" s="151" cm="1">
        <f t="array" ref="Y988">IF(W988=0,0,SUMPRODUCT(--($T988&gt;='C-BaremoVectorial'!$T$4:$T$1101),--(1=$W$4:$W$1101)))</f>
        <v>0</v>
      </c>
      <c r="Z988" s="151">
        <f t="shared" si="177"/>
        <v>0</v>
      </c>
      <c r="AA988" s="151" cm="1">
        <f t="array" ref="AA988">IF($W988=0,0,SUMPRODUCT(--(1=$W$4:$W$1101),--($U988&gt;='C-BaremoVectorial'!$U$4:$U$1101)))</f>
        <v>0</v>
      </c>
      <c r="AB988" s="21"/>
      <c r="AC988" s="21"/>
      <c r="AD988" s="21"/>
    </row>
    <row r="989" spans="1:30" ht="14.5" x14ac:dyDescent="0.35">
      <c r="A989" s="73">
        <f t="shared" si="168"/>
        <v>109</v>
      </c>
      <c r="B989" s="79" t="s">
        <v>8279</v>
      </c>
      <c r="C989" s="79" t="s">
        <v>8244</v>
      </c>
      <c r="D989" s="79" t="s">
        <v>17</v>
      </c>
      <c r="E989" s="79" t="s">
        <v>43</v>
      </c>
      <c r="F989" s="183">
        <v>2</v>
      </c>
      <c r="G989" s="79" t="s">
        <v>8300</v>
      </c>
      <c r="H989" s="78">
        <f>2*19000</f>
        <v>38000</v>
      </c>
      <c r="I989" s="74" cm="1">
        <f t="array" ref="I989">+INDEX('I-Gasificación'!$G$5:$G$1100,MATCH($C989&amp;$D989&amp;$E989&amp;$G989,'I-Gasificación'!$C$5:$C$1100&amp;'I-Gasificación'!$D$5:$D$1100&amp;'I-Gasificación'!$E$5:$E$1100&amp;'I-Gasificación'!$F$5:$F$1100,0))</f>
        <v>1008</v>
      </c>
      <c r="J989" s="112">
        <f>INDEX('I-Baremo_Depósitos_Lapesa'!$C:$C,MATCH($E989,'I-Baremo_Depósitos_Lapesa'!$B:$B,0),1)</f>
        <v>27832</v>
      </c>
      <c r="K989" s="78">
        <f t="shared" si="169"/>
        <v>39760</v>
      </c>
      <c r="L989" s="122">
        <f>INDEX('I-Baremo_VA_Lapesa'!$D$5:$K$66,MATCH($E989,'I-Baremo_VA_Lapesa'!$C$5:$C$66,0),MATCH($G989,'I-Baremo_VA_Lapesa'!$D$4:$K$4,0))</f>
        <v>39522</v>
      </c>
      <c r="M989" s="123">
        <f t="shared" si="170"/>
        <v>56460</v>
      </c>
      <c r="N989" s="113" cm="1">
        <f t="array" ref="N989">IF(AND($H989&lt;=4800,$I989&lt;=560),0,SUMPRODUCT(--($I989&gt;'I-Baremo_Regulación_Lapesa'!$B$4:$B$8),--($I989&lt;='I-Baremo_Regulación_Lapesa'!$C$4:$C$8),'I-Baremo_Regulación_Lapesa'!$D$4:$D$8))</f>
        <v>357</v>
      </c>
      <c r="O989" s="78">
        <f t="shared" si="171"/>
        <v>510.00000000000006</v>
      </c>
      <c r="P989" s="112">
        <f t="shared" si="172"/>
        <v>67711</v>
      </c>
      <c r="Q989" s="74">
        <f t="shared" si="173"/>
        <v>96730</v>
      </c>
      <c r="R989" s="113">
        <f>INDEX('I-Baremo_Legalización'!$D$4:$D$100,MATCH($E989,'I-Baremo_Legalización'!$C$4:$C$100,0),1)</f>
        <v>2038.3500000000001</v>
      </c>
      <c r="S989" s="113" cm="1">
        <f t="array" ref="S989">+INDEX('I-Baremo_Acuerdo_Marco'!$F$2:$F$221,MATCH($C989&amp;$E989&amp;$G989,'I-Baremo_Acuerdo_Marco'!$C$2:$C$221&amp;'I-Baremo_Acuerdo_Marco'!$D$2:$D$221&amp;'I-Baremo_Acuerdo_Marco'!$E$2:$E$221,0))</f>
        <v>25017.311000000002</v>
      </c>
      <c r="T989" s="112">
        <f t="shared" si="178"/>
        <v>94766.661000000007</v>
      </c>
      <c r="U989" s="116">
        <f t="shared" si="174"/>
        <v>123785.66100000001</v>
      </c>
      <c r="V989" s="74" t="str">
        <f t="shared" si="175"/>
        <v>AéreoE1008</v>
      </c>
      <c r="W989" s="148">
        <f>+IF(AND($C989='C-Aux_CA'!$C$7,$D989='C-Aux_CA'!$C$5,$I989&gt;='C-Aux_CA'!$C$14,$H989&gt;='C-Aux_CA'!$C$15),1,0)</f>
        <v>0</v>
      </c>
      <c r="X989" s="148">
        <f t="shared" si="176"/>
        <v>1</v>
      </c>
      <c r="Y989" s="151" cm="1">
        <f t="array" ref="Y989">IF(W989=0,0,SUMPRODUCT(--($T989&gt;='C-BaremoVectorial'!$T$4:$T$1101),--(1=$W$4:$W$1101)))</f>
        <v>0</v>
      </c>
      <c r="Z989" s="151">
        <f t="shared" si="177"/>
        <v>0</v>
      </c>
      <c r="AA989" s="151" cm="1">
        <f t="array" ref="AA989">IF($W989=0,0,SUMPRODUCT(--(1=$W$4:$W$1101),--($U989&gt;='C-BaremoVectorial'!$U$4:$U$1101)))</f>
        <v>0</v>
      </c>
      <c r="AB989" s="21"/>
      <c r="AC989" s="21"/>
      <c r="AD989" s="21"/>
    </row>
    <row r="990" spans="1:30" ht="14.5" x14ac:dyDescent="0.35">
      <c r="A990" s="73">
        <f t="shared" si="168"/>
        <v>110</v>
      </c>
      <c r="B990" s="79" t="s">
        <v>8279</v>
      </c>
      <c r="C990" s="79" t="s">
        <v>8244</v>
      </c>
      <c r="D990" s="79" t="s">
        <v>17</v>
      </c>
      <c r="E990" s="79" t="s">
        <v>44</v>
      </c>
      <c r="F990" s="183">
        <v>2</v>
      </c>
      <c r="G990" s="79" t="s">
        <v>8300</v>
      </c>
      <c r="H990" s="78">
        <f>2*22000</f>
        <v>44000</v>
      </c>
      <c r="I990" s="74" cm="1">
        <f t="array" ref="I990">+INDEX('I-Gasificación'!$G$5:$G$1100,MATCH($C990&amp;$D990&amp;$E990&amp;$G990,'I-Gasificación'!$C$5:$C$1100&amp;'I-Gasificación'!$D$5:$D$1100&amp;'I-Gasificación'!$E$5:$E$1100&amp;'I-Gasificación'!$F$5:$F$1100,0))</f>
        <v>1120</v>
      </c>
      <c r="J990" s="112">
        <f>INDEX('I-Baremo_Depósitos_Lapesa'!$C:$C,MATCH($E990,'I-Baremo_Depósitos_Lapesa'!$B:$B,0),1)</f>
        <v>35864</v>
      </c>
      <c r="K990" s="78">
        <f t="shared" si="169"/>
        <v>51234.285714285717</v>
      </c>
      <c r="L990" s="122">
        <f>INDEX('I-Baremo_VA_Lapesa'!$D$5:$K$66,MATCH($E990,'I-Baremo_VA_Lapesa'!$C$5:$C$66,0),MATCH($G990,'I-Baremo_VA_Lapesa'!$D$4:$K$4,0))</f>
        <v>39522</v>
      </c>
      <c r="M990" s="123">
        <f t="shared" si="170"/>
        <v>56460</v>
      </c>
      <c r="N990" s="113" cm="1">
        <f t="array" ref="N990">IF(AND($H990&lt;=4800,$I990&lt;=560),0,SUMPRODUCT(--($I990&gt;'I-Baremo_Regulación_Lapesa'!$B$4:$B$8),--($I990&lt;='I-Baremo_Regulación_Lapesa'!$C$4:$C$8),'I-Baremo_Regulación_Lapesa'!$D$4:$D$8))</f>
        <v>357</v>
      </c>
      <c r="O990" s="78">
        <f t="shared" si="171"/>
        <v>510.00000000000006</v>
      </c>
      <c r="P990" s="112">
        <f t="shared" si="172"/>
        <v>75743</v>
      </c>
      <c r="Q990" s="74">
        <f t="shared" si="173"/>
        <v>108204.28571428571</v>
      </c>
      <c r="R990" s="113">
        <f>INDEX('I-Baremo_Legalización'!$D$4:$D$100,MATCH($E990,'I-Baremo_Legalización'!$C$4:$C$100,0),1)</f>
        <v>2038.3500000000001</v>
      </c>
      <c r="S990" s="113" cm="1">
        <f t="array" ref="S990">+INDEX('I-Baremo_Acuerdo_Marco'!$F$2:$F$221,MATCH($C990&amp;$E990&amp;$G990,'I-Baremo_Acuerdo_Marco'!$C$2:$C$221&amp;'I-Baremo_Acuerdo_Marco'!$D$2:$D$221&amp;'I-Baremo_Acuerdo_Marco'!$E$2:$E$221,0))</f>
        <v>26561.710999999999</v>
      </c>
      <c r="T990" s="112">
        <f t="shared" si="178"/>
        <v>104343.061</v>
      </c>
      <c r="U990" s="116">
        <f t="shared" si="174"/>
        <v>136804.34671428573</v>
      </c>
      <c r="V990" s="74" t="str">
        <f t="shared" si="175"/>
        <v>AéreoE1120</v>
      </c>
      <c r="W990" s="148">
        <f>+IF(AND($C990='C-Aux_CA'!$C$7,$D990='C-Aux_CA'!$C$5,$I990&gt;='C-Aux_CA'!$C$14,$H990&gt;='C-Aux_CA'!$C$15),1,0)</f>
        <v>0</v>
      </c>
      <c r="X990" s="148">
        <f t="shared" si="176"/>
        <v>1</v>
      </c>
      <c r="Y990" s="151" cm="1">
        <f t="array" ref="Y990">IF(W990=0,0,SUMPRODUCT(--($T990&gt;='C-BaremoVectorial'!$T$4:$T$1101),--(1=$W$4:$W$1101)))</f>
        <v>0</v>
      </c>
      <c r="Z990" s="151">
        <f t="shared" si="177"/>
        <v>0</v>
      </c>
      <c r="AA990" s="151" cm="1">
        <f t="array" ref="AA990">IF($W990=0,0,SUMPRODUCT(--(1=$W$4:$W$1101),--($U990&gt;='C-BaremoVectorial'!$U$4:$U$1101)))</f>
        <v>0</v>
      </c>
      <c r="AB990" s="21"/>
      <c r="AC990" s="21"/>
      <c r="AD990" s="21"/>
    </row>
    <row r="991" spans="1:30" ht="14.5" x14ac:dyDescent="0.35">
      <c r="A991" s="73">
        <f t="shared" si="168"/>
        <v>111</v>
      </c>
      <c r="B991" s="79" t="s">
        <v>8279</v>
      </c>
      <c r="C991" s="79" t="s">
        <v>8244</v>
      </c>
      <c r="D991" s="79" t="s">
        <v>17</v>
      </c>
      <c r="E991" s="79" t="s">
        <v>45</v>
      </c>
      <c r="F991" s="183">
        <v>2</v>
      </c>
      <c r="G991" s="79" t="s">
        <v>8300</v>
      </c>
      <c r="H991" s="78">
        <f>2*24000</f>
        <v>48000</v>
      </c>
      <c r="I991" s="74" cm="1">
        <f t="array" ref="I991">+INDEX('I-Gasificación'!$G$5:$G$1100,MATCH($C991&amp;$D991&amp;$E991&amp;$G991,'I-Gasificación'!$C$5:$C$1100&amp;'I-Gasificación'!$D$5:$D$1100&amp;'I-Gasificación'!$E$5:$E$1100&amp;'I-Gasificación'!$F$5:$F$1100,0))</f>
        <v>1092</v>
      </c>
      <c r="J991" s="112">
        <f>INDEX('I-Baremo_Depósitos_Lapesa'!$C:$C,MATCH($E991,'I-Baremo_Depósitos_Lapesa'!$B:$B,0),1)</f>
        <v>40898</v>
      </c>
      <c r="K991" s="78">
        <f t="shared" si="169"/>
        <v>58425.71428571429</v>
      </c>
      <c r="L991" s="122">
        <f>INDEX('I-Baremo_VA_Lapesa'!$D$5:$K$66,MATCH($E991,'I-Baremo_VA_Lapesa'!$C$5:$C$66,0),MATCH($G991,'I-Baremo_VA_Lapesa'!$D$4:$K$4,0))</f>
        <v>39522</v>
      </c>
      <c r="M991" s="123">
        <f t="shared" si="170"/>
        <v>56460</v>
      </c>
      <c r="N991" s="113" cm="1">
        <f t="array" ref="N991">IF(AND($H991&lt;=4800,$I991&lt;=560),0,SUMPRODUCT(--($I991&gt;'I-Baremo_Regulación_Lapesa'!$B$4:$B$8),--($I991&lt;='I-Baremo_Regulación_Lapesa'!$C$4:$C$8),'I-Baremo_Regulación_Lapesa'!$D$4:$D$8))</f>
        <v>357</v>
      </c>
      <c r="O991" s="78">
        <f t="shared" si="171"/>
        <v>510.00000000000006</v>
      </c>
      <c r="P991" s="112">
        <f t="shared" si="172"/>
        <v>80777</v>
      </c>
      <c r="Q991" s="74">
        <f t="shared" si="173"/>
        <v>115395.71428571429</v>
      </c>
      <c r="R991" s="113">
        <f>INDEX('I-Baremo_Legalización'!$D$4:$D$100,MATCH($E991,'I-Baremo_Legalización'!$C$4:$C$100,0),1)</f>
        <v>2038.3500000000001</v>
      </c>
      <c r="S991" s="113" cm="1">
        <f t="array" ref="S991">+INDEX('I-Baremo_Acuerdo_Marco'!$F$2:$F$221,MATCH($C991&amp;$E991&amp;$G991,'I-Baremo_Acuerdo_Marco'!$C$2:$C$221&amp;'I-Baremo_Acuerdo_Marco'!$D$2:$D$221&amp;'I-Baremo_Acuerdo_Marco'!$E$2:$E$221,0))</f>
        <v>26935.710999999999</v>
      </c>
      <c r="T991" s="112">
        <f t="shared" si="178"/>
        <v>109751.061</v>
      </c>
      <c r="U991" s="116">
        <f t="shared" si="174"/>
        <v>144369.77528571431</v>
      </c>
      <c r="V991" s="74" t="str">
        <f t="shared" si="175"/>
        <v>AéreoE1092</v>
      </c>
      <c r="W991" s="148">
        <f>+IF(AND($C991='C-Aux_CA'!$C$7,$D991='C-Aux_CA'!$C$5,$I991&gt;='C-Aux_CA'!$C$14,$H991&gt;='C-Aux_CA'!$C$15),1,0)</f>
        <v>0</v>
      </c>
      <c r="X991" s="148">
        <f t="shared" si="176"/>
        <v>1</v>
      </c>
      <c r="Y991" s="151" cm="1">
        <f t="array" ref="Y991">IF(W991=0,0,SUMPRODUCT(--($T991&gt;='C-BaremoVectorial'!$T$4:$T$1101),--(1=$W$4:$W$1101)))</f>
        <v>0</v>
      </c>
      <c r="Z991" s="151">
        <f t="shared" si="177"/>
        <v>0</v>
      </c>
      <c r="AA991" s="151" cm="1">
        <f t="array" ref="AA991">IF($W991=0,0,SUMPRODUCT(--(1=$W$4:$W$1101),--($U991&gt;='C-BaremoVectorial'!$U$4:$U$1101)))</f>
        <v>0</v>
      </c>
      <c r="AB991" s="21"/>
      <c r="AC991" s="21"/>
      <c r="AD991" s="21"/>
    </row>
    <row r="992" spans="1:30" ht="14.5" x14ac:dyDescent="0.35">
      <c r="A992" s="73">
        <f t="shared" si="168"/>
        <v>112</v>
      </c>
      <c r="B992" s="79" t="s">
        <v>8279</v>
      </c>
      <c r="C992" s="79" t="s">
        <v>8244</v>
      </c>
      <c r="D992" s="79" t="s">
        <v>17</v>
      </c>
      <c r="E992" s="79" t="s">
        <v>46</v>
      </c>
      <c r="F992" s="183">
        <v>2</v>
      </c>
      <c r="G992" s="79" t="s">
        <v>8300</v>
      </c>
      <c r="H992" s="78">
        <f>2*29000</f>
        <v>58000</v>
      </c>
      <c r="I992" s="74" cm="1">
        <f t="array" ref="I992">+INDEX('I-Gasificación'!$G$5:$G$1100,MATCH($C992&amp;$D992&amp;$E992&amp;$G992,'I-Gasificación'!$C$5:$C$1100&amp;'I-Gasificación'!$D$5:$D$1100&amp;'I-Gasificación'!$E$5:$E$1100&amp;'I-Gasificación'!$F$5:$F$1100,0))</f>
        <v>1232</v>
      </c>
      <c r="J992" s="112">
        <f>INDEX('I-Baremo_Depósitos_Lapesa'!$C:$C,MATCH($E992,'I-Baremo_Depósitos_Lapesa'!$B:$B,0),1)</f>
        <v>45448</v>
      </c>
      <c r="K992" s="78">
        <f t="shared" si="169"/>
        <v>64925.71428571429</v>
      </c>
      <c r="L992" s="122">
        <f>INDEX('I-Baremo_VA_Lapesa'!$D$5:$K$66,MATCH($E992,'I-Baremo_VA_Lapesa'!$C$5:$C$66,0),MATCH($G992,'I-Baremo_VA_Lapesa'!$D$4:$K$4,0))</f>
        <v>39522</v>
      </c>
      <c r="M992" s="123">
        <f t="shared" si="170"/>
        <v>56460</v>
      </c>
      <c r="N992" s="113" cm="1">
        <f t="array" ref="N992">IF(AND($H992&lt;=4800,$I992&lt;=560),0,SUMPRODUCT(--($I992&gt;'I-Baremo_Regulación_Lapesa'!$B$4:$B$8),--($I992&lt;='I-Baremo_Regulación_Lapesa'!$C$4:$C$8),'I-Baremo_Regulación_Lapesa'!$D$4:$D$8))</f>
        <v>357</v>
      </c>
      <c r="O992" s="78">
        <f t="shared" si="171"/>
        <v>510.00000000000006</v>
      </c>
      <c r="P992" s="112">
        <f t="shared" si="172"/>
        <v>85327</v>
      </c>
      <c r="Q992" s="74">
        <f t="shared" si="173"/>
        <v>121895.71428571429</v>
      </c>
      <c r="R992" s="113">
        <f>INDEX('I-Baremo_Legalización'!$D$4:$D$100,MATCH($E992,'I-Baremo_Legalización'!$C$4:$C$100,0),1)</f>
        <v>2038.3500000000001</v>
      </c>
      <c r="S992" s="113" cm="1">
        <f t="array" ref="S992">+INDEX('I-Baremo_Acuerdo_Marco'!$F$2:$F$221,MATCH($C992&amp;$E992&amp;$G992,'I-Baremo_Acuerdo_Marco'!$C$2:$C$221&amp;'I-Baremo_Acuerdo_Marco'!$D$2:$D$221&amp;'I-Baremo_Acuerdo_Marco'!$E$2:$E$221,0))</f>
        <v>28306.311000000002</v>
      </c>
      <c r="T992" s="112">
        <f t="shared" si="178"/>
        <v>115671.66100000001</v>
      </c>
      <c r="U992" s="116">
        <f t="shared" si="174"/>
        <v>152240.37528571428</v>
      </c>
      <c r="V992" s="74" t="str">
        <f t="shared" si="175"/>
        <v>AéreoE1232</v>
      </c>
      <c r="W992" s="148">
        <f>+IF(AND($C992='C-Aux_CA'!$C$7,$D992='C-Aux_CA'!$C$5,$I992&gt;='C-Aux_CA'!$C$14,$H992&gt;='C-Aux_CA'!$C$15),1,0)</f>
        <v>0</v>
      </c>
      <c r="X992" s="148">
        <f t="shared" si="176"/>
        <v>1</v>
      </c>
      <c r="Y992" s="151" cm="1">
        <f t="array" ref="Y992">IF(W992=0,0,SUMPRODUCT(--($T992&gt;='C-BaremoVectorial'!$T$4:$T$1101),--(1=$W$4:$W$1101)))</f>
        <v>0</v>
      </c>
      <c r="Z992" s="151">
        <f t="shared" si="177"/>
        <v>0</v>
      </c>
      <c r="AA992" s="151" cm="1">
        <f t="array" ref="AA992">IF($W992=0,0,SUMPRODUCT(--(1=$W$4:$W$1101),--($U992&gt;='C-BaremoVectorial'!$U$4:$U$1101)))</f>
        <v>0</v>
      </c>
      <c r="AB992" s="21"/>
      <c r="AC992" s="21"/>
      <c r="AD992" s="21"/>
    </row>
    <row r="993" spans="1:30" ht="14.5" x14ac:dyDescent="0.35">
      <c r="A993" s="73">
        <f t="shared" si="168"/>
        <v>113</v>
      </c>
      <c r="B993" s="79" t="s">
        <v>8279</v>
      </c>
      <c r="C993" s="79" t="s">
        <v>8244</v>
      </c>
      <c r="D993" s="79" t="s">
        <v>17</v>
      </c>
      <c r="E993" s="79" t="s">
        <v>47</v>
      </c>
      <c r="F993" s="183">
        <v>2</v>
      </c>
      <c r="G993" s="79" t="s">
        <v>8300</v>
      </c>
      <c r="H993" s="78">
        <f>2*34000</f>
        <v>68000</v>
      </c>
      <c r="I993" s="74" cm="1">
        <f t="array" ref="I993">+INDEX('I-Gasificación'!$G$5:$G$1100,MATCH($C993&amp;$D993&amp;$E993&amp;$G993,'I-Gasificación'!$C$5:$C$1100&amp;'I-Gasificación'!$D$5:$D$1100&amp;'I-Gasificación'!$E$5:$E$1100&amp;'I-Gasificación'!$F$5:$F$1100,0))</f>
        <v>1344</v>
      </c>
      <c r="J993" s="112">
        <f>INDEX('I-Baremo_Depósitos_Lapesa'!$C:$C,MATCH($E993,'I-Baremo_Depósitos_Lapesa'!$B:$B,0),1)</f>
        <v>50478</v>
      </c>
      <c r="K993" s="78">
        <f t="shared" si="169"/>
        <v>72111.42857142858</v>
      </c>
      <c r="L993" s="122">
        <f>INDEX('I-Baremo_VA_Lapesa'!$D$5:$K$66,MATCH($E993,'I-Baremo_VA_Lapesa'!$C$5:$C$66,0),MATCH($G993,'I-Baremo_VA_Lapesa'!$D$4:$K$4,0))</f>
        <v>39522</v>
      </c>
      <c r="M993" s="123">
        <f t="shared" si="170"/>
        <v>56460</v>
      </c>
      <c r="N993" s="113" cm="1">
        <f t="array" ref="N993">IF(AND($H993&lt;=4800,$I993&lt;=560),0,SUMPRODUCT(--($I993&gt;'I-Baremo_Regulación_Lapesa'!$B$4:$B$8),--($I993&lt;='I-Baremo_Regulación_Lapesa'!$C$4:$C$8),'I-Baremo_Regulación_Lapesa'!$D$4:$D$8))</f>
        <v>357</v>
      </c>
      <c r="O993" s="78">
        <f t="shared" si="171"/>
        <v>510.00000000000006</v>
      </c>
      <c r="P993" s="112">
        <f t="shared" si="172"/>
        <v>90357</v>
      </c>
      <c r="Q993" s="74">
        <f t="shared" si="173"/>
        <v>129081.42857142858</v>
      </c>
      <c r="R993" s="113">
        <f>INDEX('I-Baremo_Legalización'!$D$4:$D$100,MATCH($E993,'I-Baremo_Legalización'!$C$4:$C$100,0),1)</f>
        <v>3215.3500000000004</v>
      </c>
      <c r="S993" s="113" cm="1">
        <f t="array" ref="S993">+INDEX('I-Baremo_Acuerdo_Marco'!$F$2:$F$221,MATCH($C993&amp;$E993&amp;$G993,'I-Baremo_Acuerdo_Marco'!$C$2:$C$221&amp;'I-Baremo_Acuerdo_Marco'!$D$2:$D$221&amp;'I-Baremo_Acuerdo_Marco'!$E$2:$E$221,0))</f>
        <v>36895.331000000006</v>
      </c>
      <c r="T993" s="112">
        <f t="shared" si="178"/>
        <v>130467.68100000001</v>
      </c>
      <c r="U993" s="116">
        <f t="shared" si="174"/>
        <v>169192.10957142859</v>
      </c>
      <c r="V993" s="74" t="str">
        <f t="shared" si="175"/>
        <v>AéreoE1344</v>
      </c>
      <c r="W993" s="148">
        <f>+IF(AND($C993='C-Aux_CA'!$C$7,$D993='C-Aux_CA'!$C$5,$I993&gt;='C-Aux_CA'!$C$14,$H993&gt;='C-Aux_CA'!$C$15),1,0)</f>
        <v>0</v>
      </c>
      <c r="X993" s="148">
        <f t="shared" si="176"/>
        <v>1</v>
      </c>
      <c r="Y993" s="151" cm="1">
        <f t="array" ref="Y993">IF(W993=0,0,SUMPRODUCT(--($T993&gt;='C-BaremoVectorial'!$T$4:$T$1101),--(1=$W$4:$W$1101)))</f>
        <v>0</v>
      </c>
      <c r="Z993" s="151">
        <f t="shared" si="177"/>
        <v>0</v>
      </c>
      <c r="AA993" s="151" cm="1">
        <f t="array" ref="AA993">IF($W993=0,0,SUMPRODUCT(--(1=$W$4:$W$1101),--($U993&gt;='C-BaremoVectorial'!$U$4:$U$1101)))</f>
        <v>0</v>
      </c>
      <c r="AB993" s="21"/>
      <c r="AC993" s="21"/>
      <c r="AD993" s="21"/>
    </row>
    <row r="994" spans="1:30" ht="14.5" x14ac:dyDescent="0.35">
      <c r="A994" s="73">
        <f t="shared" si="168"/>
        <v>114</v>
      </c>
      <c r="B994" s="79" t="s">
        <v>8279</v>
      </c>
      <c r="C994" s="79" t="s">
        <v>8244</v>
      </c>
      <c r="D994" s="79" t="s">
        <v>17</v>
      </c>
      <c r="E994" s="79" t="s">
        <v>48</v>
      </c>
      <c r="F994" s="183">
        <v>2</v>
      </c>
      <c r="G994" s="79" t="s">
        <v>8300</v>
      </c>
      <c r="H994" s="78">
        <f>2*33000</f>
        <v>66000</v>
      </c>
      <c r="I994" s="74" cm="1">
        <f t="array" ref="I994">+INDEX('I-Gasificación'!$G$5:$G$1100,MATCH($C994&amp;$D994&amp;$E994&amp;$G994,'I-Gasificación'!$C$5:$C$1100&amp;'I-Gasificación'!$D$5:$D$1100&amp;'I-Gasificación'!$E$5:$E$1100&amp;'I-Gasificación'!$F$5:$F$1100,0))</f>
        <v>1176</v>
      </c>
      <c r="J994" s="112">
        <f>INDEX('I-Baremo_Depósitos_Lapesa'!$C:$C,MATCH($E994,'I-Baremo_Depósitos_Lapesa'!$B:$B,0),1)</f>
        <v>67416</v>
      </c>
      <c r="K994" s="78">
        <f t="shared" si="169"/>
        <v>96308.571428571435</v>
      </c>
      <c r="L994" s="122">
        <f>INDEX('I-Baremo_VA_Lapesa'!$D$5:$K$66,MATCH($E994,'I-Baremo_VA_Lapesa'!$C$5:$C$66,0),MATCH($G994,'I-Baremo_VA_Lapesa'!$D$4:$K$4,0))</f>
        <v>39522</v>
      </c>
      <c r="M994" s="123">
        <f t="shared" si="170"/>
        <v>56460</v>
      </c>
      <c r="N994" s="113" cm="1">
        <f t="array" ref="N994">IF(AND($H994&lt;=4800,$I994&lt;=560),0,SUMPRODUCT(--($I994&gt;'I-Baremo_Regulación_Lapesa'!$B$4:$B$8),--($I994&lt;='I-Baremo_Regulación_Lapesa'!$C$4:$C$8),'I-Baremo_Regulación_Lapesa'!$D$4:$D$8))</f>
        <v>357</v>
      </c>
      <c r="O994" s="78">
        <f t="shared" si="171"/>
        <v>510.00000000000006</v>
      </c>
      <c r="P994" s="112">
        <f t="shared" si="172"/>
        <v>107295</v>
      </c>
      <c r="Q994" s="74">
        <f t="shared" si="173"/>
        <v>153278.57142857142</v>
      </c>
      <c r="R994" s="113">
        <f>INDEX('I-Baremo_Legalización'!$D$4:$D$100,MATCH($E994,'I-Baremo_Legalización'!$C$4:$C$100,0),1)</f>
        <v>3215.3500000000004</v>
      </c>
      <c r="S994" s="113" cm="1">
        <f t="array" ref="S994">+INDEX('I-Baremo_Acuerdo_Marco'!$F$2:$F$221,MATCH($C994&amp;$E994&amp;$G994,'I-Baremo_Acuerdo_Marco'!$C$2:$C$221&amp;'I-Baremo_Acuerdo_Marco'!$D$2:$D$221&amp;'I-Baremo_Acuerdo_Marco'!$E$2:$E$221,0))</f>
        <v>40487.931000000004</v>
      </c>
      <c r="T994" s="112">
        <f t="shared" si="178"/>
        <v>150998.28100000002</v>
      </c>
      <c r="U994" s="116">
        <f t="shared" si="174"/>
        <v>196981.85242857144</v>
      </c>
      <c r="V994" s="74" t="str">
        <f t="shared" si="175"/>
        <v>AéreoE1176</v>
      </c>
      <c r="W994" s="148">
        <f>+IF(AND($C994='C-Aux_CA'!$C$7,$D994='C-Aux_CA'!$C$5,$I994&gt;='C-Aux_CA'!$C$14,$H994&gt;='C-Aux_CA'!$C$15),1,0)</f>
        <v>0</v>
      </c>
      <c r="X994" s="148">
        <f t="shared" si="176"/>
        <v>1</v>
      </c>
      <c r="Y994" s="151" cm="1">
        <f t="array" ref="Y994">IF(W994=0,0,SUMPRODUCT(--($T994&gt;='C-BaremoVectorial'!$T$4:$T$1101),--(1=$W$4:$W$1101)))</f>
        <v>0</v>
      </c>
      <c r="Z994" s="151">
        <f t="shared" si="177"/>
        <v>0</v>
      </c>
      <c r="AA994" s="151" cm="1">
        <f t="array" ref="AA994">IF($W994=0,0,SUMPRODUCT(--(1=$W$4:$W$1101),--($U994&gt;='C-BaremoVectorial'!$U$4:$U$1101)))</f>
        <v>0</v>
      </c>
      <c r="AB994" s="21"/>
      <c r="AC994" s="21"/>
      <c r="AD994" s="21"/>
    </row>
    <row r="995" spans="1:30" ht="14.5" x14ac:dyDescent="0.35">
      <c r="A995" s="73">
        <f t="shared" si="168"/>
        <v>115</v>
      </c>
      <c r="B995" s="79" t="s">
        <v>8279</v>
      </c>
      <c r="C995" s="79" t="s">
        <v>8244</v>
      </c>
      <c r="D995" s="79" t="s">
        <v>17</v>
      </c>
      <c r="E995" s="79" t="s">
        <v>49</v>
      </c>
      <c r="F995" s="183">
        <v>2</v>
      </c>
      <c r="G995" s="79" t="s">
        <v>8300</v>
      </c>
      <c r="H995" s="78">
        <f>2*50000</f>
        <v>100000</v>
      </c>
      <c r="I995" s="74" cm="1">
        <f t="array" ref="I995">+INDEX('I-Gasificación'!$G$5:$G$1100,MATCH($C995&amp;$D995&amp;$E995&amp;$G995,'I-Gasificación'!$C$5:$C$1100&amp;'I-Gasificación'!$D$5:$D$1100&amp;'I-Gasificación'!$E$5:$E$1100&amp;'I-Gasificación'!$F$5:$F$1100,0))</f>
        <v>1540</v>
      </c>
      <c r="J995" s="112">
        <f>INDEX('I-Baremo_Depósitos_Lapesa'!$C:$C,MATCH($E995,'I-Baremo_Depósitos_Lapesa'!$B:$B,0),1)</f>
        <v>88888</v>
      </c>
      <c r="K995" s="78">
        <f t="shared" si="169"/>
        <v>126982.85714285714</v>
      </c>
      <c r="L995" s="122">
        <f>INDEX('I-Baremo_VA_Lapesa'!$D$5:$K$66,MATCH($E995,'I-Baremo_VA_Lapesa'!$C$5:$C$66,0),MATCH($G995,'I-Baremo_VA_Lapesa'!$D$4:$K$4,0))</f>
        <v>39522</v>
      </c>
      <c r="M995" s="123">
        <f t="shared" si="170"/>
        <v>56460</v>
      </c>
      <c r="N995" s="113" cm="1">
        <f t="array" ref="N995">IF(AND($H995&lt;=4800,$I995&lt;=560),0,SUMPRODUCT(--($I995&gt;'I-Baremo_Regulación_Lapesa'!$B$4:$B$8),--($I995&lt;='I-Baremo_Regulación_Lapesa'!$C$4:$C$8),'I-Baremo_Regulación_Lapesa'!$D$4:$D$8))</f>
        <v>1650</v>
      </c>
      <c r="O995" s="78">
        <f t="shared" si="171"/>
        <v>2357.1428571428573</v>
      </c>
      <c r="P995" s="112">
        <f t="shared" si="172"/>
        <v>130060</v>
      </c>
      <c r="Q995" s="74">
        <f t="shared" si="173"/>
        <v>185800.00000000003</v>
      </c>
      <c r="R995" s="113">
        <f>INDEX('I-Baremo_Legalización'!$D$4:$D$100,MATCH($E995,'I-Baremo_Legalización'!$C$4:$C$100,0),1)</f>
        <v>3215.3500000000004</v>
      </c>
      <c r="S995" s="113" cm="1">
        <f t="array" ref="S995">+INDEX('I-Baremo_Acuerdo_Marco'!$F$2:$F$221,MATCH($C995&amp;$E995&amp;$G995,'I-Baremo_Acuerdo_Marco'!$C$2:$C$221&amp;'I-Baremo_Acuerdo_Marco'!$D$2:$D$221&amp;'I-Baremo_Acuerdo_Marco'!$E$2:$E$221,0))</f>
        <v>42522.931000000004</v>
      </c>
      <c r="T995" s="112">
        <f t="shared" si="178"/>
        <v>175798.28100000002</v>
      </c>
      <c r="U995" s="116">
        <f t="shared" si="174"/>
        <v>231538.28100000005</v>
      </c>
      <c r="V995" s="74" t="str">
        <f t="shared" si="175"/>
        <v>AéreoE1540</v>
      </c>
      <c r="W995" s="148">
        <f>+IF(AND($C995='C-Aux_CA'!$C$7,$D995='C-Aux_CA'!$C$5,$I995&gt;='C-Aux_CA'!$C$14,$H995&gt;='C-Aux_CA'!$C$15),1,0)</f>
        <v>0</v>
      </c>
      <c r="X995" s="148">
        <f t="shared" si="176"/>
        <v>1</v>
      </c>
      <c r="Y995" s="151" cm="1">
        <f t="array" ref="Y995">IF(W995=0,0,SUMPRODUCT(--($T995&gt;='C-BaremoVectorial'!$T$4:$T$1101),--(1=$W$4:$W$1101)))</f>
        <v>0</v>
      </c>
      <c r="Z995" s="151">
        <f t="shared" si="177"/>
        <v>0</v>
      </c>
      <c r="AA995" s="151" cm="1">
        <f t="array" ref="AA995">IF($W995=0,0,SUMPRODUCT(--(1=$W$4:$W$1101),--($U995&gt;='C-BaremoVectorial'!$U$4:$U$1101)))</f>
        <v>0</v>
      </c>
      <c r="AB995" s="21"/>
      <c r="AC995" s="21"/>
      <c r="AD995" s="21"/>
    </row>
    <row r="996" spans="1:30" ht="14.5" x14ac:dyDescent="0.35">
      <c r="A996" s="73">
        <f t="shared" si="168"/>
        <v>116</v>
      </c>
      <c r="B996" s="79" t="s">
        <v>8279</v>
      </c>
      <c r="C996" s="79" t="s">
        <v>8244</v>
      </c>
      <c r="D996" s="79" t="s">
        <v>17</v>
      </c>
      <c r="E996" s="79" t="s">
        <v>50</v>
      </c>
      <c r="F996" s="183">
        <v>2</v>
      </c>
      <c r="G996" s="79" t="s">
        <v>8300</v>
      </c>
      <c r="H996" s="78">
        <f>2*59000</f>
        <v>118000</v>
      </c>
      <c r="I996" s="74" cm="1">
        <f t="array" ref="I996">+INDEX('I-Gasificación'!$G$5:$G$1100,MATCH($C996&amp;$D996&amp;$E996&amp;$G996,'I-Gasificación'!$C$5:$C$1100&amp;'I-Gasificación'!$D$5:$D$1100&amp;'I-Gasificación'!$E$5:$E$1100&amp;'I-Gasificación'!$F$5:$F$1100,0))</f>
        <v>1764</v>
      </c>
      <c r="J996" s="112">
        <f>INDEX('I-Baremo_Depósitos_Lapesa'!$C:$C,MATCH($E996,'I-Baremo_Depósitos_Lapesa'!$B:$B,0),1)</f>
        <v>108492</v>
      </c>
      <c r="K996" s="78">
        <f t="shared" si="169"/>
        <v>154988.57142857145</v>
      </c>
      <c r="L996" s="122">
        <f>INDEX('I-Baremo_VA_Lapesa'!$D$5:$K$66,MATCH($E996,'I-Baremo_VA_Lapesa'!$C$5:$C$66,0),MATCH($G996,'I-Baremo_VA_Lapesa'!$D$4:$K$4,0))</f>
        <v>39522</v>
      </c>
      <c r="M996" s="123">
        <f t="shared" si="170"/>
        <v>56460</v>
      </c>
      <c r="N996" s="113" cm="1">
        <f t="array" ref="N996">IF(AND($H996&lt;=4800,$I996&lt;=560),0,SUMPRODUCT(--($I996&gt;'I-Baremo_Regulación_Lapesa'!$B$4:$B$8),--($I996&lt;='I-Baremo_Regulación_Lapesa'!$C$4:$C$8),'I-Baremo_Regulación_Lapesa'!$D$4:$D$8))</f>
        <v>1650</v>
      </c>
      <c r="O996" s="78">
        <f t="shared" si="171"/>
        <v>2357.1428571428573</v>
      </c>
      <c r="P996" s="112">
        <f t="shared" si="172"/>
        <v>149664</v>
      </c>
      <c r="Q996" s="74">
        <f t="shared" si="173"/>
        <v>213805.71428571432</v>
      </c>
      <c r="R996" s="113">
        <f>INDEX('I-Baremo_Legalización'!$D$4:$D$100,MATCH($E996,'I-Baremo_Legalización'!$C$4:$C$100,0),1)</f>
        <v>3215.3500000000004</v>
      </c>
      <c r="S996" s="113" cm="1">
        <f t="array" ref="S996">+INDEX('I-Baremo_Acuerdo_Marco'!$F$2:$F$221,MATCH($C996&amp;$E996&amp;$G996,'I-Baremo_Acuerdo_Marco'!$C$2:$C$221&amp;'I-Baremo_Acuerdo_Marco'!$D$2:$D$221&amp;'I-Baremo_Acuerdo_Marco'!$E$2:$E$221,0))</f>
        <v>46500.531000000003</v>
      </c>
      <c r="T996" s="112">
        <f t="shared" si="178"/>
        <v>199379.88099999999</v>
      </c>
      <c r="U996" s="116">
        <f t="shared" si="174"/>
        <v>263521.59528571431</v>
      </c>
      <c r="V996" s="74" t="str">
        <f t="shared" si="175"/>
        <v>AéreoE1764</v>
      </c>
      <c r="W996" s="148">
        <f>+IF(AND($C996='C-Aux_CA'!$C$7,$D996='C-Aux_CA'!$C$5,$I996&gt;='C-Aux_CA'!$C$14,$H996&gt;='C-Aux_CA'!$C$15),1,0)</f>
        <v>0</v>
      </c>
      <c r="X996" s="148">
        <f t="shared" si="176"/>
        <v>1</v>
      </c>
      <c r="Y996" s="151" cm="1">
        <f t="array" ref="Y996">IF(W996=0,0,SUMPRODUCT(--($T996&gt;='C-BaremoVectorial'!$T$4:$T$1101),--(1=$W$4:$W$1101)))</f>
        <v>0</v>
      </c>
      <c r="Z996" s="151">
        <f t="shared" si="177"/>
        <v>0</v>
      </c>
      <c r="AA996" s="151" cm="1">
        <f t="array" ref="AA996">IF($W996=0,0,SUMPRODUCT(--(1=$W$4:$W$1101),--($U996&gt;='C-BaremoVectorial'!$U$4:$U$1101)))</f>
        <v>0</v>
      </c>
      <c r="AB996" s="21"/>
      <c r="AC996" s="21"/>
      <c r="AD996" s="21"/>
    </row>
    <row r="997" spans="1:30" ht="14.5" x14ac:dyDescent="0.35">
      <c r="A997" s="73">
        <f t="shared" si="168"/>
        <v>117</v>
      </c>
      <c r="B997" s="79" t="s">
        <v>8279</v>
      </c>
      <c r="C997" s="79" t="s">
        <v>8244</v>
      </c>
      <c r="D997" s="79" t="s">
        <v>17</v>
      </c>
      <c r="E997" s="79" t="s">
        <v>51</v>
      </c>
      <c r="F997" s="183">
        <v>2</v>
      </c>
      <c r="G997" s="79" t="s">
        <v>8300</v>
      </c>
      <c r="H997" s="78">
        <f>2*50000</f>
        <v>100000</v>
      </c>
      <c r="I997" s="74" cm="1">
        <f t="array" ref="I997">+INDEX('I-Gasificación'!$G$5:$G$1100,MATCH($C997&amp;$D997&amp;$E997&amp;$G997,'I-Gasificación'!$C$5:$C$1100&amp;'I-Gasificación'!$D$5:$D$1100&amp;'I-Gasificación'!$E$5:$E$1100&amp;'I-Gasificación'!$F$5:$F$1100,0))</f>
        <v>1456</v>
      </c>
      <c r="J997" s="112">
        <f>INDEX('I-Baremo_Depósitos_Lapesa'!$C:$C,MATCH($E997,'I-Baremo_Depósitos_Lapesa'!$B:$B,0),1)</f>
        <v>90864</v>
      </c>
      <c r="K997" s="78">
        <f t="shared" si="169"/>
        <v>129805.71428571429</v>
      </c>
      <c r="L997" s="122">
        <f>INDEX('I-Baremo_VA_Lapesa'!$D$5:$K$66,MATCH($E997,'I-Baremo_VA_Lapesa'!$C$5:$C$66,0),MATCH($G997,'I-Baremo_VA_Lapesa'!$D$4:$K$4,0))</f>
        <v>39522</v>
      </c>
      <c r="M997" s="123">
        <f t="shared" si="170"/>
        <v>56460</v>
      </c>
      <c r="N997" s="113" cm="1">
        <f t="array" ref="N997">IF(AND($H997&lt;=4800,$I997&lt;=560),0,SUMPRODUCT(--($I997&gt;'I-Baremo_Regulación_Lapesa'!$B$4:$B$8),--($I997&lt;='I-Baremo_Regulación_Lapesa'!$C$4:$C$8),'I-Baremo_Regulación_Lapesa'!$D$4:$D$8))</f>
        <v>1650</v>
      </c>
      <c r="O997" s="78">
        <f t="shared" si="171"/>
        <v>2357.1428571428573</v>
      </c>
      <c r="P997" s="112">
        <f t="shared" si="172"/>
        <v>132036</v>
      </c>
      <c r="Q997" s="74">
        <f t="shared" si="173"/>
        <v>188622.85714285716</v>
      </c>
      <c r="R997" s="113">
        <f>INDEX('I-Baremo_Legalización'!$D$4:$D$100,MATCH($E997,'I-Baremo_Legalización'!$C$4:$C$100,0),1)</f>
        <v>3215.3500000000004</v>
      </c>
      <c r="S997" s="113" cm="1">
        <f t="array" ref="S997">+INDEX('I-Baremo_Acuerdo_Marco'!$F$2:$F$221,MATCH($C997&amp;$E997&amp;$G997,'I-Baremo_Acuerdo_Marco'!$C$2:$C$221&amp;'I-Baremo_Acuerdo_Marco'!$D$2:$D$221&amp;'I-Baremo_Acuerdo_Marco'!$E$2:$E$221,0))</f>
        <v>45257.531000000003</v>
      </c>
      <c r="T997" s="112">
        <f t="shared" si="178"/>
        <v>180508.88099999999</v>
      </c>
      <c r="U997" s="116">
        <f t="shared" si="174"/>
        <v>237095.73814285715</v>
      </c>
      <c r="V997" s="74" t="str">
        <f t="shared" si="175"/>
        <v>AéreoE1456</v>
      </c>
      <c r="W997" s="148">
        <f>+IF(AND($C997='C-Aux_CA'!$C$7,$D997='C-Aux_CA'!$C$5,$I997&gt;='C-Aux_CA'!$C$14,$H997&gt;='C-Aux_CA'!$C$15),1,0)</f>
        <v>0</v>
      </c>
      <c r="X997" s="148">
        <f t="shared" si="176"/>
        <v>1</v>
      </c>
      <c r="Y997" s="151" cm="1">
        <f t="array" ref="Y997">IF(W997=0,0,SUMPRODUCT(--($T997&gt;='C-BaremoVectorial'!$T$4:$T$1101),--(1=$W$4:$W$1101)))</f>
        <v>0</v>
      </c>
      <c r="Z997" s="151">
        <f t="shared" si="177"/>
        <v>0</v>
      </c>
      <c r="AA997" s="151" cm="1">
        <f t="array" ref="AA997">IF($W997=0,0,SUMPRODUCT(--(1=$W$4:$W$1101),--($U997&gt;='C-BaremoVectorial'!$U$4:$U$1101)))</f>
        <v>0</v>
      </c>
      <c r="AB997" s="21"/>
      <c r="AC997" s="21"/>
      <c r="AD997" s="21"/>
    </row>
    <row r="998" spans="1:30" ht="14.5" x14ac:dyDescent="0.35">
      <c r="A998" s="73">
        <f t="shared" si="168"/>
        <v>118</v>
      </c>
      <c r="B998" s="79" t="s">
        <v>8279</v>
      </c>
      <c r="C998" s="79" t="s">
        <v>8244</v>
      </c>
      <c r="D998" s="79" t="s">
        <v>17</v>
      </c>
      <c r="E998" s="79" t="s">
        <v>52</v>
      </c>
      <c r="F998" s="183">
        <v>2</v>
      </c>
      <c r="G998" s="79" t="s">
        <v>8300</v>
      </c>
      <c r="H998" s="78">
        <f>2*69000</f>
        <v>138000</v>
      </c>
      <c r="I998" s="74" cm="1">
        <f t="array" ref="I998">+INDEX('I-Gasificación'!$G$5:$G$1100,MATCH($C998&amp;$D998&amp;$E998&amp;$G998,'I-Gasificación'!$C$5:$C$1100&amp;'I-Gasificación'!$D$5:$D$1100&amp;'I-Gasificación'!$E$5:$E$1100&amp;'I-Gasificación'!$F$5:$F$1100,0))</f>
        <v>1988</v>
      </c>
      <c r="J998" s="112">
        <f>INDEX('I-Baremo_Depósitos_Lapesa'!$C:$C,MATCH($E998,'I-Baremo_Depósitos_Lapesa'!$B:$B,0),1)</f>
        <v>134294</v>
      </c>
      <c r="K998" s="78">
        <f t="shared" si="169"/>
        <v>191848.57142857145</v>
      </c>
      <c r="L998" s="122">
        <f>INDEX('I-Baremo_VA_Lapesa'!$D$5:$K$66,MATCH($E998,'I-Baremo_VA_Lapesa'!$C$5:$C$66,0),MATCH($G998,'I-Baremo_VA_Lapesa'!$D$4:$K$4,0))</f>
        <v>39522</v>
      </c>
      <c r="M998" s="123">
        <f t="shared" si="170"/>
        <v>56460</v>
      </c>
      <c r="N998" s="113" cm="1">
        <f t="array" ref="N998">IF(AND($H998&lt;=4800,$I998&lt;=560),0,SUMPRODUCT(--($I998&gt;'I-Baremo_Regulación_Lapesa'!$B$4:$B$8),--($I998&lt;='I-Baremo_Regulación_Lapesa'!$C$4:$C$8),'I-Baremo_Regulación_Lapesa'!$D$4:$D$8))</f>
        <v>1650</v>
      </c>
      <c r="O998" s="78">
        <f t="shared" si="171"/>
        <v>2357.1428571428573</v>
      </c>
      <c r="P998" s="112">
        <f t="shared" si="172"/>
        <v>175466</v>
      </c>
      <c r="Q998" s="74">
        <f t="shared" si="173"/>
        <v>250665.71428571432</v>
      </c>
      <c r="R998" s="113">
        <f>INDEX('I-Baremo_Legalización'!$D$4:$D$100,MATCH($E998,'I-Baremo_Legalización'!$C$4:$C$100,0),1)</f>
        <v>3215.3500000000004</v>
      </c>
      <c r="S998" s="113" cm="1">
        <f t="array" ref="S998">+INDEX('I-Baremo_Acuerdo_Marco'!$F$2:$F$221,MATCH($C998&amp;$E998&amp;$G998,'I-Baremo_Acuerdo_Marco'!$C$2:$C$221&amp;'I-Baremo_Acuerdo_Marco'!$D$2:$D$221&amp;'I-Baremo_Acuerdo_Marco'!$E$2:$E$221,0))</f>
        <v>45257.531000000003</v>
      </c>
      <c r="T998" s="112">
        <f t="shared" si="178"/>
        <v>223938.88099999999</v>
      </c>
      <c r="U998" s="116">
        <f t="shared" si="174"/>
        <v>299138.59528571431</v>
      </c>
      <c r="V998" s="74" t="str">
        <f t="shared" si="175"/>
        <v>AéreoE1988</v>
      </c>
      <c r="W998" s="148">
        <f>+IF(AND($C998='C-Aux_CA'!$C$7,$D998='C-Aux_CA'!$C$5,$I998&gt;='C-Aux_CA'!$C$14,$H998&gt;='C-Aux_CA'!$C$15),1,0)</f>
        <v>0</v>
      </c>
      <c r="X998" s="148">
        <f t="shared" si="176"/>
        <v>1</v>
      </c>
      <c r="Y998" s="151" cm="1">
        <f t="array" ref="Y998">IF(W998=0,0,SUMPRODUCT(--($T998&gt;='C-BaremoVectorial'!$T$4:$T$1101),--(1=$W$4:$W$1101)))</f>
        <v>0</v>
      </c>
      <c r="Z998" s="151">
        <f t="shared" si="177"/>
        <v>0</v>
      </c>
      <c r="AA998" s="151" cm="1">
        <f t="array" ref="AA998">IF($W998=0,0,SUMPRODUCT(--(1=$W$4:$W$1101),--($U998&gt;='C-BaremoVectorial'!$U$4:$U$1101)))</f>
        <v>0</v>
      </c>
      <c r="AB998" s="21"/>
      <c r="AC998" s="21"/>
      <c r="AD998" s="21"/>
    </row>
    <row r="999" spans="1:30" ht="14.5" x14ac:dyDescent="0.35">
      <c r="A999" s="73">
        <f t="shared" si="168"/>
        <v>119</v>
      </c>
      <c r="B999" s="79" t="s">
        <v>8280</v>
      </c>
      <c r="C999" s="79" t="s">
        <v>8244</v>
      </c>
      <c r="D999" s="79" t="s">
        <v>17</v>
      </c>
      <c r="E999" s="79" t="s">
        <v>41</v>
      </c>
      <c r="F999" s="183">
        <v>2</v>
      </c>
      <c r="G999" s="79" t="s">
        <v>8295</v>
      </c>
      <c r="H999" s="78">
        <f>2*13000</f>
        <v>26000</v>
      </c>
      <c r="I999" s="74" cm="1">
        <f t="array" ref="I999">+INDEX('I-Gasificación'!$G$5:$G$1100,MATCH($C999&amp;$D999&amp;$E999&amp;$G999,'I-Gasificación'!$C$5:$C$1100&amp;'I-Gasificación'!$D$5:$D$1100&amp;'I-Gasificación'!$E$5:$E$1100&amp;'I-Gasificación'!$F$5:$F$1100,0))</f>
        <v>504</v>
      </c>
      <c r="J999" s="112">
        <f>INDEX('I-Baremo_Depósitos_Lapesa'!$C:$C,MATCH($E999,'I-Baremo_Depósitos_Lapesa'!$B:$B,0),1)</f>
        <v>21020</v>
      </c>
      <c r="K999" s="78">
        <f t="shared" si="169"/>
        <v>30028.571428571431</v>
      </c>
      <c r="L999" s="122">
        <f>INDEX('I-Baremo_VA_Lapesa'!$D$5:$K$66,MATCH($E999,'I-Baremo_VA_Lapesa'!$C$5:$C$66,0),MATCH($G999,'I-Baremo_VA_Lapesa'!$D$4:$K$4,0))</f>
        <v>12787</v>
      </c>
      <c r="M999" s="123">
        <f t="shared" si="170"/>
        <v>18267.142857142859</v>
      </c>
      <c r="N999" s="113" cm="1">
        <f t="array" ref="N999">IF(AND($H999&lt;=4800,$I999&lt;=560),0,SUMPRODUCT(--($I999&gt;'I-Baremo_Regulación_Lapesa'!$B$4:$B$8),--($I999&lt;='I-Baremo_Regulación_Lapesa'!$C$4:$C$8),'I-Baremo_Regulación_Lapesa'!$D$4:$D$8))</f>
        <v>357</v>
      </c>
      <c r="O999" s="78">
        <f t="shared" si="171"/>
        <v>510.00000000000006</v>
      </c>
      <c r="P999" s="112">
        <f t="shared" si="172"/>
        <v>34164</v>
      </c>
      <c r="Q999" s="74">
        <f t="shared" si="173"/>
        <v>48805.71428571429</v>
      </c>
      <c r="R999" s="113">
        <f>INDEX('I-Baremo_Legalización'!$D$4:$D$100,MATCH($E999,'I-Baremo_Legalización'!$C$4:$C$100,0),1)</f>
        <v>2038.3500000000001</v>
      </c>
      <c r="S999" s="113" cm="1">
        <f t="array" ref="S999">+INDEX('I-Baremo_Acuerdo_Marco'!$F$2:$F$221,MATCH($C999&amp;$E999&amp;$G999,'I-Baremo_Acuerdo_Marco'!$C$2:$C$221&amp;'I-Baremo_Acuerdo_Marco'!$D$2:$D$221&amp;'I-Baremo_Acuerdo_Marco'!$E$2:$E$221,0))</f>
        <v>25095.411</v>
      </c>
      <c r="T999" s="112">
        <f t="shared" si="178"/>
        <v>61297.760999999999</v>
      </c>
      <c r="U999" s="116">
        <f t="shared" si="174"/>
        <v>75939.475285714288</v>
      </c>
      <c r="V999" s="74" t="str">
        <f t="shared" si="175"/>
        <v>AéreoE504</v>
      </c>
      <c r="W999" s="148">
        <f>+IF(AND($C999='C-Aux_CA'!$C$7,$D999='C-Aux_CA'!$C$5,$I999&gt;='C-Aux_CA'!$C$14,$H999&gt;='C-Aux_CA'!$C$15),1,0)</f>
        <v>0</v>
      </c>
      <c r="X999" s="148">
        <f t="shared" si="176"/>
        <v>1</v>
      </c>
      <c r="Y999" s="151" cm="1">
        <f t="array" ref="Y999">IF(W999=0,0,SUMPRODUCT(--($T999&gt;='C-BaremoVectorial'!$T$4:$T$1101),--(1=$W$4:$W$1101)))</f>
        <v>0</v>
      </c>
      <c r="Z999" s="151">
        <f t="shared" si="177"/>
        <v>0</v>
      </c>
      <c r="AA999" s="151" cm="1">
        <f t="array" ref="AA999">IF($W999=0,0,SUMPRODUCT(--(1=$W$4:$W$1101),--($U999&gt;='C-BaremoVectorial'!$U$4:$U$1101)))</f>
        <v>0</v>
      </c>
      <c r="AB999" s="21"/>
      <c r="AC999" s="21"/>
      <c r="AD999" s="21"/>
    </row>
    <row r="1000" spans="1:30" ht="14.5" x14ac:dyDescent="0.35">
      <c r="A1000" s="73">
        <f t="shared" si="168"/>
        <v>120</v>
      </c>
      <c r="B1000" s="79" t="s">
        <v>8280</v>
      </c>
      <c r="C1000" s="79" t="s">
        <v>8244</v>
      </c>
      <c r="D1000" s="79" t="s">
        <v>17</v>
      </c>
      <c r="E1000" s="79" t="s">
        <v>42</v>
      </c>
      <c r="F1000" s="183">
        <v>2</v>
      </c>
      <c r="G1000" s="79" t="s">
        <v>8295</v>
      </c>
      <c r="H1000" s="78">
        <f>2*16000</f>
        <v>32000</v>
      </c>
      <c r="I1000" s="74" cm="1">
        <f t="array" ref="I1000">+INDEX('I-Gasificación'!$G$5:$G$1100,MATCH($C1000&amp;$D1000&amp;$E1000&amp;$G1000,'I-Gasificación'!$C$5:$C$1100&amp;'I-Gasificación'!$D$5:$D$1100&amp;'I-Gasificación'!$E$5:$E$1100&amp;'I-Gasificación'!$F$5:$F$1100,0))</f>
        <v>616</v>
      </c>
      <c r="J1000" s="112">
        <f>INDEX('I-Baremo_Depósitos_Lapesa'!$C:$C,MATCH($E1000,'I-Baremo_Depósitos_Lapesa'!$B:$B,0),1)</f>
        <v>25584</v>
      </c>
      <c r="K1000" s="78">
        <f t="shared" si="169"/>
        <v>36548.571428571428</v>
      </c>
      <c r="L1000" s="122">
        <f>INDEX('I-Baremo_VA_Lapesa'!$D$5:$K$66,MATCH($E1000,'I-Baremo_VA_Lapesa'!$C$5:$C$66,0),MATCH($G1000,'I-Baremo_VA_Lapesa'!$D$4:$K$4,0))</f>
        <v>12787</v>
      </c>
      <c r="M1000" s="123">
        <f t="shared" si="170"/>
        <v>18267.142857142859</v>
      </c>
      <c r="N1000" s="113" cm="1">
        <f t="array" ref="N1000">IF(AND($H1000&lt;=4800,$I1000&lt;=560),0,SUMPRODUCT(--($I1000&gt;'I-Baremo_Regulación_Lapesa'!$B$4:$B$8),--($I1000&lt;='I-Baremo_Regulación_Lapesa'!$C$4:$C$8),'I-Baremo_Regulación_Lapesa'!$D$4:$D$8))</f>
        <v>357</v>
      </c>
      <c r="O1000" s="78">
        <f t="shared" si="171"/>
        <v>510.00000000000006</v>
      </c>
      <c r="P1000" s="112">
        <f t="shared" si="172"/>
        <v>38728</v>
      </c>
      <c r="Q1000" s="74">
        <f t="shared" si="173"/>
        <v>55325.71428571429</v>
      </c>
      <c r="R1000" s="113">
        <f>INDEX('I-Baremo_Legalización'!$D$4:$D$100,MATCH($E1000,'I-Baremo_Legalización'!$C$4:$C$100,0),1)</f>
        <v>2038.3500000000001</v>
      </c>
      <c r="S1000" s="113" cm="1">
        <f t="array" ref="S1000">+INDEX('I-Baremo_Acuerdo_Marco'!$F$2:$F$221,MATCH($C1000&amp;$E1000&amp;$G1000,'I-Baremo_Acuerdo_Marco'!$C$2:$C$221&amp;'I-Baremo_Acuerdo_Marco'!$D$2:$D$221&amp;'I-Baremo_Acuerdo_Marco'!$E$2:$E$221,0))</f>
        <v>25734.510999999999</v>
      </c>
      <c r="T1000" s="112">
        <f t="shared" si="178"/>
        <v>66500.861000000004</v>
      </c>
      <c r="U1000" s="116">
        <f t="shared" si="174"/>
        <v>83098.575285714294</v>
      </c>
      <c r="V1000" s="74" t="str">
        <f t="shared" si="175"/>
        <v>AéreoE616</v>
      </c>
      <c r="W1000" s="148">
        <f>+IF(AND($C1000='C-Aux_CA'!$C$7,$D1000='C-Aux_CA'!$C$5,$I1000&gt;='C-Aux_CA'!$C$14,$H1000&gt;='C-Aux_CA'!$C$15),1,0)</f>
        <v>0</v>
      </c>
      <c r="X1000" s="148">
        <f t="shared" si="176"/>
        <v>1</v>
      </c>
      <c r="Y1000" s="151" cm="1">
        <f t="array" ref="Y1000">IF(W1000=0,0,SUMPRODUCT(--($T1000&gt;='C-BaremoVectorial'!$T$4:$T$1101),--(1=$W$4:$W$1101)))</f>
        <v>0</v>
      </c>
      <c r="Z1000" s="151">
        <f t="shared" si="177"/>
        <v>0</v>
      </c>
      <c r="AA1000" s="151" cm="1">
        <f t="array" ref="AA1000">IF($W1000=0,0,SUMPRODUCT(--(1=$W$4:$W$1101),--($U1000&gt;='C-BaremoVectorial'!$U$4:$U$1101)))</f>
        <v>0</v>
      </c>
      <c r="AB1000" s="21"/>
      <c r="AC1000" s="21"/>
      <c r="AD1000" s="21"/>
    </row>
    <row r="1001" spans="1:30" ht="14.5" x14ac:dyDescent="0.35">
      <c r="A1001" s="73">
        <f t="shared" si="168"/>
        <v>121</v>
      </c>
      <c r="B1001" s="79" t="s">
        <v>8280</v>
      </c>
      <c r="C1001" s="79" t="s">
        <v>8244</v>
      </c>
      <c r="D1001" s="79" t="s">
        <v>17</v>
      </c>
      <c r="E1001" s="79" t="s">
        <v>43</v>
      </c>
      <c r="F1001" s="183">
        <v>2</v>
      </c>
      <c r="G1001" s="79" t="s">
        <v>8295</v>
      </c>
      <c r="H1001" s="78">
        <f>2*19000</f>
        <v>38000</v>
      </c>
      <c r="I1001" s="74" cm="1">
        <f t="array" ref="I1001">+INDEX('I-Gasificación'!$G$5:$G$1100,MATCH($C1001&amp;$D1001&amp;$E1001&amp;$G1001,'I-Gasificación'!$C$5:$C$1100&amp;'I-Gasificación'!$D$5:$D$1100&amp;'I-Gasificación'!$E$5:$E$1100&amp;'I-Gasificación'!$F$5:$F$1100,0))</f>
        <v>700</v>
      </c>
      <c r="J1001" s="112">
        <f>INDEX('I-Baremo_Depósitos_Lapesa'!$C:$C,MATCH($E1001,'I-Baremo_Depósitos_Lapesa'!$B:$B,0),1)</f>
        <v>27832</v>
      </c>
      <c r="K1001" s="78">
        <f t="shared" si="169"/>
        <v>39760</v>
      </c>
      <c r="L1001" s="122">
        <f>INDEX('I-Baremo_VA_Lapesa'!$D$5:$K$66,MATCH($E1001,'I-Baremo_VA_Lapesa'!$C$5:$C$66,0),MATCH($G1001,'I-Baremo_VA_Lapesa'!$D$4:$K$4,0))</f>
        <v>12787</v>
      </c>
      <c r="M1001" s="123">
        <f t="shared" si="170"/>
        <v>18267.142857142859</v>
      </c>
      <c r="N1001" s="113" cm="1">
        <f t="array" ref="N1001">IF(AND($H1001&lt;=4800,$I1001&lt;=560),0,SUMPRODUCT(--($I1001&gt;'I-Baremo_Regulación_Lapesa'!$B$4:$B$8),--($I1001&lt;='I-Baremo_Regulación_Lapesa'!$C$4:$C$8),'I-Baremo_Regulación_Lapesa'!$D$4:$D$8))</f>
        <v>357</v>
      </c>
      <c r="O1001" s="78">
        <f t="shared" si="171"/>
        <v>510.00000000000006</v>
      </c>
      <c r="P1001" s="112">
        <f t="shared" si="172"/>
        <v>40976</v>
      </c>
      <c r="Q1001" s="74">
        <f t="shared" si="173"/>
        <v>58537.142857142855</v>
      </c>
      <c r="R1001" s="113">
        <f>INDEX('I-Baremo_Legalización'!$D$4:$D$100,MATCH($E1001,'I-Baremo_Legalización'!$C$4:$C$100,0),1)</f>
        <v>2038.3500000000001</v>
      </c>
      <c r="S1001" s="113" cm="1">
        <f t="array" ref="S1001">+INDEX('I-Baremo_Acuerdo_Marco'!$F$2:$F$221,MATCH($C1001&amp;$E1001&amp;$G1001,'I-Baremo_Acuerdo_Marco'!$C$2:$C$221&amp;'I-Baremo_Acuerdo_Marco'!$D$2:$D$221&amp;'I-Baremo_Acuerdo_Marco'!$E$2:$E$221,0))</f>
        <v>28681.411</v>
      </c>
      <c r="T1001" s="112">
        <f t="shared" si="178"/>
        <v>71695.760999999999</v>
      </c>
      <c r="U1001" s="116">
        <f t="shared" si="174"/>
        <v>89256.903857142854</v>
      </c>
      <c r="V1001" s="74" t="str">
        <f t="shared" si="175"/>
        <v>AéreoE700</v>
      </c>
      <c r="W1001" s="148">
        <f>+IF(AND($C1001='C-Aux_CA'!$C$7,$D1001='C-Aux_CA'!$C$5,$I1001&gt;='C-Aux_CA'!$C$14,$H1001&gt;='C-Aux_CA'!$C$15),1,0)</f>
        <v>0</v>
      </c>
      <c r="X1001" s="148">
        <f t="shared" si="176"/>
        <v>1</v>
      </c>
      <c r="Y1001" s="151" cm="1">
        <f t="array" ref="Y1001">IF(W1001=0,0,SUMPRODUCT(--($T1001&gt;='C-BaremoVectorial'!$T$4:$T$1101),--(1=$W$4:$W$1101)))</f>
        <v>0</v>
      </c>
      <c r="Z1001" s="151">
        <f t="shared" si="177"/>
        <v>0</v>
      </c>
      <c r="AA1001" s="151" cm="1">
        <f t="array" ref="AA1001">IF($W1001=0,0,SUMPRODUCT(--(1=$W$4:$W$1101),--($U1001&gt;='C-BaremoVectorial'!$U$4:$U$1101)))</f>
        <v>0</v>
      </c>
      <c r="AB1001" s="21"/>
      <c r="AC1001" s="21"/>
      <c r="AD1001" s="21"/>
    </row>
    <row r="1002" spans="1:30" ht="14.5" x14ac:dyDescent="0.35">
      <c r="A1002" s="73">
        <f t="shared" si="168"/>
        <v>122</v>
      </c>
      <c r="B1002" s="79" t="s">
        <v>8280</v>
      </c>
      <c r="C1002" s="79" t="s">
        <v>8244</v>
      </c>
      <c r="D1002" s="79" t="s">
        <v>17</v>
      </c>
      <c r="E1002" s="79" t="s">
        <v>44</v>
      </c>
      <c r="F1002" s="183">
        <v>2</v>
      </c>
      <c r="G1002" s="79" t="s">
        <v>8295</v>
      </c>
      <c r="H1002" s="78">
        <f>2*22000</f>
        <v>44000</v>
      </c>
      <c r="I1002" s="74" cm="1">
        <f t="array" ref="I1002">+INDEX('I-Gasificación'!$G$5:$G$1100,MATCH($C1002&amp;$D1002&amp;$E1002&amp;$G1002,'I-Gasificación'!$C$5:$C$1100&amp;'I-Gasificación'!$D$5:$D$1100&amp;'I-Gasificación'!$E$5:$E$1100&amp;'I-Gasificación'!$F$5:$F$1100,0))</f>
        <v>812</v>
      </c>
      <c r="J1002" s="112">
        <f>INDEX('I-Baremo_Depósitos_Lapesa'!$C:$C,MATCH($E1002,'I-Baremo_Depósitos_Lapesa'!$B:$B,0),1)</f>
        <v>35864</v>
      </c>
      <c r="K1002" s="78">
        <f t="shared" si="169"/>
        <v>51234.285714285717</v>
      </c>
      <c r="L1002" s="122">
        <f>INDEX('I-Baremo_VA_Lapesa'!$D$5:$K$66,MATCH($E1002,'I-Baremo_VA_Lapesa'!$C$5:$C$66,0),MATCH($G1002,'I-Baremo_VA_Lapesa'!$D$4:$K$4,0))</f>
        <v>12787</v>
      </c>
      <c r="M1002" s="123">
        <f t="shared" si="170"/>
        <v>18267.142857142859</v>
      </c>
      <c r="N1002" s="113" cm="1">
        <f t="array" ref="N1002">IF(AND($H1002&lt;=4800,$I1002&lt;=560),0,SUMPRODUCT(--($I1002&gt;'I-Baremo_Regulación_Lapesa'!$B$4:$B$8),--($I1002&lt;='I-Baremo_Regulación_Lapesa'!$C$4:$C$8),'I-Baremo_Regulación_Lapesa'!$D$4:$D$8))</f>
        <v>357</v>
      </c>
      <c r="O1002" s="78">
        <f t="shared" si="171"/>
        <v>510.00000000000006</v>
      </c>
      <c r="P1002" s="112">
        <f t="shared" si="172"/>
        <v>49008</v>
      </c>
      <c r="Q1002" s="74">
        <f t="shared" si="173"/>
        <v>70011.42857142858</v>
      </c>
      <c r="R1002" s="113">
        <f>INDEX('I-Baremo_Legalización'!$D$4:$D$100,MATCH($E1002,'I-Baremo_Legalización'!$C$4:$C$100,0),1)</f>
        <v>2038.3500000000001</v>
      </c>
      <c r="S1002" s="113" cm="1">
        <f t="array" ref="S1002">+INDEX('I-Baremo_Acuerdo_Marco'!$F$2:$F$221,MATCH($C1002&amp;$E1002&amp;$G1002,'I-Baremo_Acuerdo_Marco'!$C$2:$C$221&amp;'I-Baremo_Acuerdo_Marco'!$D$2:$D$221&amp;'I-Baremo_Acuerdo_Marco'!$E$2:$E$221,0))</f>
        <v>30229.111000000001</v>
      </c>
      <c r="T1002" s="112">
        <f t="shared" si="178"/>
        <v>81275.460999999996</v>
      </c>
      <c r="U1002" s="116">
        <f t="shared" si="174"/>
        <v>102278.88957142859</v>
      </c>
      <c r="V1002" s="74" t="str">
        <f t="shared" si="175"/>
        <v>AéreoE812</v>
      </c>
      <c r="W1002" s="148">
        <f>+IF(AND($C1002='C-Aux_CA'!$C$7,$D1002='C-Aux_CA'!$C$5,$I1002&gt;='C-Aux_CA'!$C$14,$H1002&gt;='C-Aux_CA'!$C$15),1,0)</f>
        <v>0</v>
      </c>
      <c r="X1002" s="148">
        <f t="shared" si="176"/>
        <v>1</v>
      </c>
      <c r="Y1002" s="151" cm="1">
        <f t="array" ref="Y1002">IF(W1002=0,0,SUMPRODUCT(--($T1002&gt;='C-BaremoVectorial'!$T$4:$T$1101),--(1=$W$4:$W$1101)))</f>
        <v>0</v>
      </c>
      <c r="Z1002" s="151">
        <f t="shared" si="177"/>
        <v>0</v>
      </c>
      <c r="AA1002" s="151" cm="1">
        <f t="array" ref="AA1002">IF($W1002=0,0,SUMPRODUCT(--(1=$W$4:$W$1101),--($U1002&gt;='C-BaremoVectorial'!$U$4:$U$1101)))</f>
        <v>0</v>
      </c>
      <c r="AB1002" s="21"/>
      <c r="AC1002" s="21"/>
      <c r="AD1002" s="21"/>
    </row>
    <row r="1003" spans="1:30" ht="14.5" x14ac:dyDescent="0.35">
      <c r="A1003" s="73">
        <f t="shared" si="168"/>
        <v>123</v>
      </c>
      <c r="B1003" s="79" t="s">
        <v>8280</v>
      </c>
      <c r="C1003" s="79" t="s">
        <v>8244</v>
      </c>
      <c r="D1003" s="79" t="s">
        <v>17</v>
      </c>
      <c r="E1003" s="79" t="s">
        <v>45</v>
      </c>
      <c r="F1003" s="183">
        <v>2</v>
      </c>
      <c r="G1003" s="79" t="s">
        <v>8295</v>
      </c>
      <c r="H1003" s="78">
        <f>2*24000</f>
        <v>48000</v>
      </c>
      <c r="I1003" s="74" cm="1">
        <f t="array" ref="I1003">+INDEX('I-Gasificación'!$G$5:$G$1100,MATCH($C1003&amp;$D1003&amp;$E1003&amp;$G1003,'I-Gasificación'!$C$5:$C$1100&amp;'I-Gasificación'!$D$5:$D$1100&amp;'I-Gasificación'!$E$5:$E$1100&amp;'I-Gasificación'!$F$5:$F$1100,0))</f>
        <v>784</v>
      </c>
      <c r="J1003" s="112">
        <f>INDEX('I-Baremo_Depósitos_Lapesa'!$C:$C,MATCH($E1003,'I-Baremo_Depósitos_Lapesa'!$B:$B,0),1)</f>
        <v>40898</v>
      </c>
      <c r="K1003" s="78">
        <f t="shared" si="169"/>
        <v>58425.71428571429</v>
      </c>
      <c r="L1003" s="122">
        <f>INDEX('I-Baremo_VA_Lapesa'!$D$5:$K$66,MATCH($E1003,'I-Baremo_VA_Lapesa'!$C$5:$C$66,0),MATCH($G1003,'I-Baremo_VA_Lapesa'!$D$4:$K$4,0))</f>
        <v>12787</v>
      </c>
      <c r="M1003" s="123">
        <f t="shared" si="170"/>
        <v>18267.142857142859</v>
      </c>
      <c r="N1003" s="113" cm="1">
        <f t="array" ref="N1003">IF(AND($H1003&lt;=4800,$I1003&lt;=560),0,SUMPRODUCT(--($I1003&gt;'I-Baremo_Regulación_Lapesa'!$B$4:$B$8),--($I1003&lt;='I-Baremo_Regulación_Lapesa'!$C$4:$C$8),'I-Baremo_Regulación_Lapesa'!$D$4:$D$8))</f>
        <v>357</v>
      </c>
      <c r="O1003" s="78">
        <f t="shared" si="171"/>
        <v>510.00000000000006</v>
      </c>
      <c r="P1003" s="112">
        <f t="shared" si="172"/>
        <v>54042</v>
      </c>
      <c r="Q1003" s="74">
        <f t="shared" si="173"/>
        <v>77202.857142857145</v>
      </c>
      <c r="R1003" s="113">
        <f>INDEX('I-Baremo_Legalización'!$D$4:$D$100,MATCH($E1003,'I-Baremo_Legalización'!$C$4:$C$100,0),1)</f>
        <v>2038.3500000000001</v>
      </c>
      <c r="S1003" s="113" cm="1">
        <f t="array" ref="S1003">+INDEX('I-Baremo_Acuerdo_Marco'!$F$2:$F$221,MATCH($C1003&amp;$E1003&amp;$G1003,'I-Baremo_Acuerdo_Marco'!$C$2:$C$221&amp;'I-Baremo_Acuerdo_Marco'!$D$2:$D$221&amp;'I-Baremo_Acuerdo_Marco'!$E$2:$E$221,0))</f>
        <v>30767.011000000002</v>
      </c>
      <c r="T1003" s="112">
        <f t="shared" si="178"/>
        <v>86847.361000000004</v>
      </c>
      <c r="U1003" s="116">
        <f t="shared" si="174"/>
        <v>110008.21814285715</v>
      </c>
      <c r="V1003" s="74" t="str">
        <f t="shared" si="175"/>
        <v>AéreoE784</v>
      </c>
      <c r="W1003" s="148">
        <f>+IF(AND($C1003='C-Aux_CA'!$C$7,$D1003='C-Aux_CA'!$C$5,$I1003&gt;='C-Aux_CA'!$C$14,$H1003&gt;='C-Aux_CA'!$C$15),1,0)</f>
        <v>0</v>
      </c>
      <c r="X1003" s="148">
        <f t="shared" si="176"/>
        <v>1</v>
      </c>
      <c r="Y1003" s="151" cm="1">
        <f t="array" ref="Y1003">IF(W1003=0,0,SUMPRODUCT(--($T1003&gt;='C-BaremoVectorial'!$T$4:$T$1101),--(1=$W$4:$W$1101)))</f>
        <v>0</v>
      </c>
      <c r="Z1003" s="151">
        <f t="shared" si="177"/>
        <v>0</v>
      </c>
      <c r="AA1003" s="151" cm="1">
        <f t="array" ref="AA1003">IF($W1003=0,0,SUMPRODUCT(--(1=$W$4:$W$1101),--($U1003&gt;='C-BaremoVectorial'!$U$4:$U$1101)))</f>
        <v>0</v>
      </c>
      <c r="AB1003" s="21"/>
      <c r="AC1003" s="21"/>
      <c r="AD1003" s="21"/>
    </row>
    <row r="1004" spans="1:30" ht="14.5" x14ac:dyDescent="0.35">
      <c r="A1004" s="73">
        <f t="shared" si="168"/>
        <v>124</v>
      </c>
      <c r="B1004" s="79" t="s">
        <v>8280</v>
      </c>
      <c r="C1004" s="79" t="s">
        <v>8244</v>
      </c>
      <c r="D1004" s="79" t="s">
        <v>17</v>
      </c>
      <c r="E1004" s="79" t="s">
        <v>46</v>
      </c>
      <c r="F1004" s="183">
        <v>2</v>
      </c>
      <c r="G1004" s="79" t="s">
        <v>8295</v>
      </c>
      <c r="H1004" s="78">
        <f>2*29000</f>
        <v>58000</v>
      </c>
      <c r="I1004" s="74" cm="1">
        <f t="array" ref="I1004">+INDEX('I-Gasificación'!$G$5:$G$1100,MATCH($C1004&amp;$D1004&amp;$E1004&amp;$G1004,'I-Gasificación'!$C$5:$C$1100&amp;'I-Gasificación'!$D$5:$D$1100&amp;'I-Gasificación'!$E$5:$E$1100&amp;'I-Gasificación'!$F$5:$F$1100,0))</f>
        <v>924</v>
      </c>
      <c r="J1004" s="112">
        <f>INDEX('I-Baremo_Depósitos_Lapesa'!$C:$C,MATCH($E1004,'I-Baremo_Depósitos_Lapesa'!$B:$B,0),1)</f>
        <v>45448</v>
      </c>
      <c r="K1004" s="78">
        <f t="shared" si="169"/>
        <v>64925.71428571429</v>
      </c>
      <c r="L1004" s="122">
        <f>INDEX('I-Baremo_VA_Lapesa'!$D$5:$K$66,MATCH($E1004,'I-Baremo_VA_Lapesa'!$C$5:$C$66,0),MATCH($G1004,'I-Baremo_VA_Lapesa'!$D$4:$K$4,0))</f>
        <v>12787</v>
      </c>
      <c r="M1004" s="123">
        <f t="shared" si="170"/>
        <v>18267.142857142859</v>
      </c>
      <c r="N1004" s="113" cm="1">
        <f t="array" ref="N1004">IF(AND($H1004&lt;=4800,$I1004&lt;=560),0,SUMPRODUCT(--($I1004&gt;'I-Baremo_Regulación_Lapesa'!$B$4:$B$8),--($I1004&lt;='I-Baremo_Regulación_Lapesa'!$C$4:$C$8),'I-Baremo_Regulación_Lapesa'!$D$4:$D$8))</f>
        <v>357</v>
      </c>
      <c r="O1004" s="78">
        <f t="shared" si="171"/>
        <v>510.00000000000006</v>
      </c>
      <c r="P1004" s="112">
        <f t="shared" si="172"/>
        <v>58592</v>
      </c>
      <c r="Q1004" s="74">
        <f t="shared" si="173"/>
        <v>83702.857142857145</v>
      </c>
      <c r="R1004" s="113">
        <f>INDEX('I-Baremo_Legalización'!$D$4:$D$100,MATCH($E1004,'I-Baremo_Legalización'!$C$4:$C$100,0),1)</f>
        <v>2038.3500000000001</v>
      </c>
      <c r="S1004" s="113" cm="1">
        <f t="array" ref="S1004">+INDEX('I-Baremo_Acuerdo_Marco'!$F$2:$F$221,MATCH($C1004&amp;$E1004&amp;$G1004,'I-Baremo_Acuerdo_Marco'!$C$2:$C$221&amp;'I-Baremo_Acuerdo_Marco'!$D$2:$D$221&amp;'I-Baremo_Acuerdo_Marco'!$E$2:$E$221,0))</f>
        <v>31984.710999999999</v>
      </c>
      <c r="T1004" s="112">
        <f t="shared" si="178"/>
        <v>92615.061000000002</v>
      </c>
      <c r="U1004" s="116">
        <f t="shared" si="174"/>
        <v>117725.91814285715</v>
      </c>
      <c r="V1004" s="74" t="str">
        <f t="shared" si="175"/>
        <v>AéreoE924</v>
      </c>
      <c r="W1004" s="148">
        <f>+IF(AND($C1004='C-Aux_CA'!$C$7,$D1004='C-Aux_CA'!$C$5,$I1004&gt;='C-Aux_CA'!$C$14,$H1004&gt;='C-Aux_CA'!$C$15),1,0)</f>
        <v>0</v>
      </c>
      <c r="X1004" s="148">
        <f t="shared" si="176"/>
        <v>1</v>
      </c>
      <c r="Y1004" s="151" cm="1">
        <f t="array" ref="Y1004">IF(W1004=0,0,SUMPRODUCT(--($T1004&gt;='C-BaremoVectorial'!$T$4:$T$1101),--(1=$W$4:$W$1101)))</f>
        <v>0</v>
      </c>
      <c r="Z1004" s="151">
        <f t="shared" si="177"/>
        <v>0</v>
      </c>
      <c r="AA1004" s="151" cm="1">
        <f t="array" ref="AA1004">IF($W1004=0,0,SUMPRODUCT(--(1=$W$4:$W$1101),--($U1004&gt;='C-BaremoVectorial'!$U$4:$U$1101)))</f>
        <v>0</v>
      </c>
      <c r="AB1004" s="21"/>
      <c r="AC1004" s="21"/>
      <c r="AD1004" s="21"/>
    </row>
    <row r="1005" spans="1:30" ht="14.5" x14ac:dyDescent="0.35">
      <c r="A1005" s="73">
        <f t="shared" si="168"/>
        <v>125</v>
      </c>
      <c r="B1005" s="79" t="s">
        <v>8280</v>
      </c>
      <c r="C1005" s="79" t="s">
        <v>8244</v>
      </c>
      <c r="D1005" s="79" t="s">
        <v>17</v>
      </c>
      <c r="E1005" s="79" t="s">
        <v>47</v>
      </c>
      <c r="F1005" s="183">
        <v>2</v>
      </c>
      <c r="G1005" s="79" t="s">
        <v>8295</v>
      </c>
      <c r="H1005" s="78">
        <f>2*34000</f>
        <v>68000</v>
      </c>
      <c r="I1005" s="74" cm="1">
        <f t="array" ref="I1005">+INDEX('I-Gasificación'!$G$5:$G$1100,MATCH($C1005&amp;$D1005&amp;$E1005&amp;$G1005,'I-Gasificación'!$C$5:$C$1100&amp;'I-Gasificación'!$D$5:$D$1100&amp;'I-Gasificación'!$E$5:$E$1100&amp;'I-Gasificación'!$F$5:$F$1100,0))</f>
        <v>1036</v>
      </c>
      <c r="J1005" s="112">
        <f>INDEX('I-Baremo_Depósitos_Lapesa'!$C:$C,MATCH($E1005,'I-Baremo_Depósitos_Lapesa'!$B:$B,0),1)</f>
        <v>50478</v>
      </c>
      <c r="K1005" s="78">
        <f t="shared" si="169"/>
        <v>72111.42857142858</v>
      </c>
      <c r="L1005" s="122">
        <f>INDEX('I-Baremo_VA_Lapesa'!$D$5:$K$66,MATCH($E1005,'I-Baremo_VA_Lapesa'!$C$5:$C$66,0),MATCH($G1005,'I-Baremo_VA_Lapesa'!$D$4:$K$4,0))</f>
        <v>12787</v>
      </c>
      <c r="M1005" s="123">
        <f t="shared" si="170"/>
        <v>18267.142857142859</v>
      </c>
      <c r="N1005" s="113" cm="1">
        <f t="array" ref="N1005">IF(AND($H1005&lt;=4800,$I1005&lt;=560),0,SUMPRODUCT(--($I1005&gt;'I-Baremo_Regulación_Lapesa'!$B$4:$B$8),--($I1005&lt;='I-Baremo_Regulación_Lapesa'!$C$4:$C$8),'I-Baremo_Regulación_Lapesa'!$D$4:$D$8))</f>
        <v>357</v>
      </c>
      <c r="O1005" s="78">
        <f t="shared" si="171"/>
        <v>510.00000000000006</v>
      </c>
      <c r="P1005" s="112">
        <f t="shared" si="172"/>
        <v>63622</v>
      </c>
      <c r="Q1005" s="74">
        <f t="shared" si="173"/>
        <v>90888.571428571435</v>
      </c>
      <c r="R1005" s="113">
        <f>INDEX('I-Baremo_Legalización'!$D$4:$D$100,MATCH($E1005,'I-Baremo_Legalización'!$C$4:$C$100,0),1)</f>
        <v>3215.3500000000004</v>
      </c>
      <c r="S1005" s="113" cm="1">
        <f t="array" ref="S1005">+INDEX('I-Baremo_Acuerdo_Marco'!$F$2:$F$221,MATCH($C1005&amp;$E1005&amp;$G1005,'I-Baremo_Acuerdo_Marco'!$C$2:$C$221&amp;'I-Baremo_Acuerdo_Marco'!$D$2:$D$221&amp;'I-Baremo_Acuerdo_Marco'!$E$2:$E$221,0))</f>
        <v>35948.231</v>
      </c>
      <c r="T1005" s="112">
        <f t="shared" si="178"/>
        <v>102785.58100000001</v>
      </c>
      <c r="U1005" s="116">
        <f t="shared" si="174"/>
        <v>130052.15242857144</v>
      </c>
      <c r="V1005" s="74" t="str">
        <f t="shared" si="175"/>
        <v>AéreoE1036</v>
      </c>
      <c r="W1005" s="148">
        <f>+IF(AND($C1005='C-Aux_CA'!$C$7,$D1005='C-Aux_CA'!$C$5,$I1005&gt;='C-Aux_CA'!$C$14,$H1005&gt;='C-Aux_CA'!$C$15),1,0)</f>
        <v>0</v>
      </c>
      <c r="X1005" s="148">
        <f t="shared" si="176"/>
        <v>1</v>
      </c>
      <c r="Y1005" s="151" cm="1">
        <f t="array" ref="Y1005">IF(W1005=0,0,SUMPRODUCT(--($T1005&gt;='C-BaremoVectorial'!$T$4:$T$1101),--(1=$W$4:$W$1101)))</f>
        <v>0</v>
      </c>
      <c r="Z1005" s="151">
        <f t="shared" si="177"/>
        <v>0</v>
      </c>
      <c r="AA1005" s="151" cm="1">
        <f t="array" ref="AA1005">IF($W1005=0,0,SUMPRODUCT(--(1=$W$4:$W$1101),--($U1005&gt;='C-BaremoVectorial'!$U$4:$U$1101)))</f>
        <v>0</v>
      </c>
      <c r="AB1005" s="21"/>
      <c r="AC1005" s="21"/>
      <c r="AD1005" s="21"/>
    </row>
    <row r="1006" spans="1:30" ht="14.5" x14ac:dyDescent="0.35">
      <c r="A1006" s="73">
        <f t="shared" si="168"/>
        <v>126</v>
      </c>
      <c r="B1006" s="79" t="s">
        <v>8280</v>
      </c>
      <c r="C1006" s="79" t="s">
        <v>8244</v>
      </c>
      <c r="D1006" s="79" t="s">
        <v>17</v>
      </c>
      <c r="E1006" s="79" t="s">
        <v>48</v>
      </c>
      <c r="F1006" s="183">
        <v>2</v>
      </c>
      <c r="G1006" s="79" t="s">
        <v>8295</v>
      </c>
      <c r="H1006" s="78">
        <f>2*33000</f>
        <v>66000</v>
      </c>
      <c r="I1006" s="74" cm="1">
        <f t="array" ref="I1006">+INDEX('I-Gasificación'!$G$5:$G$1100,MATCH($C1006&amp;$D1006&amp;$E1006&amp;$G1006,'I-Gasificación'!$C$5:$C$1100&amp;'I-Gasificación'!$D$5:$D$1100&amp;'I-Gasificación'!$E$5:$E$1100&amp;'I-Gasificación'!$F$5:$F$1100,0))</f>
        <v>868</v>
      </c>
      <c r="J1006" s="112">
        <f>INDEX('I-Baremo_Depósitos_Lapesa'!$C:$C,MATCH($E1006,'I-Baremo_Depósitos_Lapesa'!$B:$B,0),1)</f>
        <v>67416</v>
      </c>
      <c r="K1006" s="78">
        <f t="shared" si="169"/>
        <v>96308.571428571435</v>
      </c>
      <c r="L1006" s="122">
        <f>INDEX('I-Baremo_VA_Lapesa'!$D$5:$K$66,MATCH($E1006,'I-Baremo_VA_Lapesa'!$C$5:$C$66,0),MATCH($G1006,'I-Baremo_VA_Lapesa'!$D$4:$K$4,0))</f>
        <v>12787</v>
      </c>
      <c r="M1006" s="123">
        <f t="shared" si="170"/>
        <v>18267.142857142859</v>
      </c>
      <c r="N1006" s="113" cm="1">
        <f t="array" ref="N1006">IF(AND($H1006&lt;=4800,$I1006&lt;=560),0,SUMPRODUCT(--($I1006&gt;'I-Baremo_Regulación_Lapesa'!$B$4:$B$8),--($I1006&lt;='I-Baremo_Regulación_Lapesa'!$C$4:$C$8),'I-Baremo_Regulación_Lapesa'!$D$4:$D$8))</f>
        <v>357</v>
      </c>
      <c r="O1006" s="78">
        <f t="shared" si="171"/>
        <v>510.00000000000006</v>
      </c>
      <c r="P1006" s="112">
        <f t="shared" si="172"/>
        <v>80560</v>
      </c>
      <c r="Q1006" s="74">
        <f t="shared" si="173"/>
        <v>115085.71428571429</v>
      </c>
      <c r="R1006" s="113">
        <f>INDEX('I-Baremo_Legalización'!$D$4:$D$100,MATCH($E1006,'I-Baremo_Legalización'!$C$4:$C$100,0),1)</f>
        <v>3215.3500000000004</v>
      </c>
      <c r="S1006" s="113" cm="1">
        <f t="array" ref="S1006">+INDEX('I-Baremo_Acuerdo_Marco'!$F$2:$F$221,MATCH($C1006&amp;$E1006&amp;$G1006,'I-Baremo_Acuerdo_Marco'!$C$2:$C$221&amp;'I-Baremo_Acuerdo_Marco'!$D$2:$D$221&amp;'I-Baremo_Acuerdo_Marco'!$E$2:$E$221,0))</f>
        <v>35124.330999999998</v>
      </c>
      <c r="T1006" s="112">
        <f t="shared" si="178"/>
        <v>118899.68100000001</v>
      </c>
      <c r="U1006" s="116">
        <f t="shared" si="174"/>
        <v>153425.3952857143</v>
      </c>
      <c r="V1006" s="74" t="str">
        <f t="shared" si="175"/>
        <v>AéreoE868</v>
      </c>
      <c r="W1006" s="148">
        <f>+IF(AND($C1006='C-Aux_CA'!$C$7,$D1006='C-Aux_CA'!$C$5,$I1006&gt;='C-Aux_CA'!$C$14,$H1006&gt;='C-Aux_CA'!$C$15),1,0)</f>
        <v>0</v>
      </c>
      <c r="X1006" s="148">
        <f t="shared" si="176"/>
        <v>1</v>
      </c>
      <c r="Y1006" s="151" cm="1">
        <f t="array" ref="Y1006">IF(W1006=0,0,SUMPRODUCT(--($T1006&gt;='C-BaremoVectorial'!$T$4:$T$1101),--(1=$W$4:$W$1101)))</f>
        <v>0</v>
      </c>
      <c r="Z1006" s="151">
        <f t="shared" si="177"/>
        <v>0</v>
      </c>
      <c r="AA1006" s="151" cm="1">
        <f t="array" ref="AA1006">IF($W1006=0,0,SUMPRODUCT(--(1=$W$4:$W$1101),--($U1006&gt;='C-BaremoVectorial'!$U$4:$U$1101)))</f>
        <v>0</v>
      </c>
      <c r="AB1006" s="21"/>
      <c r="AC1006" s="21"/>
      <c r="AD1006" s="21"/>
    </row>
    <row r="1007" spans="1:30" ht="14.5" x14ac:dyDescent="0.35">
      <c r="A1007" s="73">
        <f t="shared" si="168"/>
        <v>127</v>
      </c>
      <c r="B1007" s="79" t="s">
        <v>8280</v>
      </c>
      <c r="C1007" s="79" t="s">
        <v>8244</v>
      </c>
      <c r="D1007" s="79" t="s">
        <v>17</v>
      </c>
      <c r="E1007" s="79" t="s">
        <v>49</v>
      </c>
      <c r="F1007" s="183">
        <v>2</v>
      </c>
      <c r="G1007" s="79" t="s">
        <v>8295</v>
      </c>
      <c r="H1007" s="78">
        <f>2*50000</f>
        <v>100000</v>
      </c>
      <c r="I1007" s="74" cm="1">
        <f t="array" ref="I1007">+INDEX('I-Gasificación'!$G$5:$G$1100,MATCH($C1007&amp;$D1007&amp;$E1007&amp;$G1007,'I-Gasificación'!$C$5:$C$1100&amp;'I-Gasificación'!$D$5:$D$1100&amp;'I-Gasificación'!$E$5:$E$1100&amp;'I-Gasificación'!$F$5:$F$1100,0))</f>
        <v>1232</v>
      </c>
      <c r="J1007" s="112">
        <f>INDEX('I-Baremo_Depósitos_Lapesa'!$C:$C,MATCH($E1007,'I-Baremo_Depósitos_Lapesa'!$B:$B,0),1)</f>
        <v>88888</v>
      </c>
      <c r="K1007" s="78">
        <f t="shared" si="169"/>
        <v>126982.85714285714</v>
      </c>
      <c r="L1007" s="122">
        <f>INDEX('I-Baremo_VA_Lapesa'!$D$5:$K$66,MATCH($E1007,'I-Baremo_VA_Lapesa'!$C$5:$C$66,0),MATCH($G1007,'I-Baremo_VA_Lapesa'!$D$4:$K$4,0))</f>
        <v>12787</v>
      </c>
      <c r="M1007" s="123">
        <f t="shared" si="170"/>
        <v>18267.142857142859</v>
      </c>
      <c r="N1007" s="113" cm="1">
        <f t="array" ref="N1007">IF(AND($H1007&lt;=4800,$I1007&lt;=560),0,SUMPRODUCT(--($I1007&gt;'I-Baremo_Regulación_Lapesa'!$B$4:$B$8),--($I1007&lt;='I-Baremo_Regulación_Lapesa'!$C$4:$C$8),'I-Baremo_Regulación_Lapesa'!$D$4:$D$8))</f>
        <v>357</v>
      </c>
      <c r="O1007" s="78">
        <f t="shared" si="171"/>
        <v>510.00000000000006</v>
      </c>
      <c r="P1007" s="112">
        <f t="shared" si="172"/>
        <v>102032</v>
      </c>
      <c r="Q1007" s="74">
        <f t="shared" si="173"/>
        <v>145760</v>
      </c>
      <c r="R1007" s="113">
        <f>INDEX('I-Baremo_Legalización'!$D$4:$D$100,MATCH($E1007,'I-Baremo_Legalización'!$C$4:$C$100,0),1)</f>
        <v>3215.3500000000004</v>
      </c>
      <c r="S1007" s="113" cm="1">
        <f t="array" ref="S1007">+INDEX('I-Baremo_Acuerdo_Marco'!$F$2:$F$221,MATCH($C1007&amp;$E1007&amp;$G1007,'I-Baremo_Acuerdo_Marco'!$C$2:$C$221&amp;'I-Baremo_Acuerdo_Marco'!$D$2:$D$221&amp;'I-Baremo_Acuerdo_Marco'!$E$2:$E$221,0))</f>
        <v>39287.831000000006</v>
      </c>
      <c r="T1007" s="112">
        <f t="shared" si="178"/>
        <v>144535.18100000001</v>
      </c>
      <c r="U1007" s="116">
        <f t="shared" si="174"/>
        <v>188263.18100000001</v>
      </c>
      <c r="V1007" s="74" t="str">
        <f t="shared" si="175"/>
        <v>AéreoE1232</v>
      </c>
      <c r="W1007" s="148">
        <f>+IF(AND($C1007='C-Aux_CA'!$C$7,$D1007='C-Aux_CA'!$C$5,$I1007&gt;='C-Aux_CA'!$C$14,$H1007&gt;='C-Aux_CA'!$C$15),1,0)</f>
        <v>0</v>
      </c>
      <c r="X1007" s="148">
        <f t="shared" si="176"/>
        <v>1</v>
      </c>
      <c r="Y1007" s="151" cm="1">
        <f t="array" ref="Y1007">IF(W1007=0,0,SUMPRODUCT(--($T1007&gt;='C-BaremoVectorial'!$T$4:$T$1101),--(1=$W$4:$W$1101)))</f>
        <v>0</v>
      </c>
      <c r="Z1007" s="151">
        <f t="shared" si="177"/>
        <v>0</v>
      </c>
      <c r="AA1007" s="151" cm="1">
        <f t="array" ref="AA1007">IF($W1007=0,0,SUMPRODUCT(--(1=$W$4:$W$1101),--($U1007&gt;='C-BaremoVectorial'!$U$4:$U$1101)))</f>
        <v>0</v>
      </c>
      <c r="AB1007" s="21"/>
      <c r="AC1007" s="21"/>
      <c r="AD1007" s="21"/>
    </row>
    <row r="1008" spans="1:30" ht="14.5" x14ac:dyDescent="0.35">
      <c r="A1008" s="73">
        <f t="shared" si="168"/>
        <v>128</v>
      </c>
      <c r="B1008" s="79" t="s">
        <v>8280</v>
      </c>
      <c r="C1008" s="79" t="s">
        <v>8244</v>
      </c>
      <c r="D1008" s="79" t="s">
        <v>17</v>
      </c>
      <c r="E1008" s="79" t="s">
        <v>50</v>
      </c>
      <c r="F1008" s="183">
        <v>2</v>
      </c>
      <c r="G1008" s="79" t="s">
        <v>8295</v>
      </c>
      <c r="H1008" s="78">
        <f>2*59000</f>
        <v>118000</v>
      </c>
      <c r="I1008" s="74" cm="1">
        <f t="array" ref="I1008">+INDEX('I-Gasificación'!$G$5:$G$1100,MATCH($C1008&amp;$D1008&amp;$E1008&amp;$G1008,'I-Gasificación'!$C$5:$C$1100&amp;'I-Gasificación'!$D$5:$D$1100&amp;'I-Gasificación'!$E$5:$E$1100&amp;'I-Gasificación'!$F$5:$F$1100,0))</f>
        <v>1456</v>
      </c>
      <c r="J1008" s="112">
        <f>INDEX('I-Baremo_Depósitos_Lapesa'!$C:$C,MATCH($E1008,'I-Baremo_Depósitos_Lapesa'!$B:$B,0),1)</f>
        <v>108492</v>
      </c>
      <c r="K1008" s="78">
        <f t="shared" si="169"/>
        <v>154988.57142857145</v>
      </c>
      <c r="L1008" s="122">
        <f>INDEX('I-Baremo_VA_Lapesa'!$D$5:$K$66,MATCH($E1008,'I-Baremo_VA_Lapesa'!$C$5:$C$66,0),MATCH($G1008,'I-Baremo_VA_Lapesa'!$D$4:$K$4,0))</f>
        <v>12787</v>
      </c>
      <c r="M1008" s="123">
        <f t="shared" si="170"/>
        <v>18267.142857142859</v>
      </c>
      <c r="N1008" s="113" cm="1">
        <f t="array" ref="N1008">IF(AND($H1008&lt;=4800,$I1008&lt;=560),0,SUMPRODUCT(--($I1008&gt;'I-Baremo_Regulación_Lapesa'!$B$4:$B$8),--($I1008&lt;='I-Baremo_Regulación_Lapesa'!$C$4:$C$8),'I-Baremo_Regulación_Lapesa'!$D$4:$D$8))</f>
        <v>1650</v>
      </c>
      <c r="O1008" s="78">
        <f t="shared" si="171"/>
        <v>2357.1428571428573</v>
      </c>
      <c r="P1008" s="112">
        <f t="shared" si="172"/>
        <v>122929</v>
      </c>
      <c r="Q1008" s="74">
        <f t="shared" si="173"/>
        <v>175612.85714285719</v>
      </c>
      <c r="R1008" s="113">
        <f>INDEX('I-Baremo_Legalización'!$D$4:$D$100,MATCH($E1008,'I-Baremo_Legalización'!$C$4:$C$100,0),1)</f>
        <v>3215.3500000000004</v>
      </c>
      <c r="S1008" s="113" cm="1">
        <f t="array" ref="S1008">+INDEX('I-Baremo_Acuerdo_Marco'!$F$2:$F$221,MATCH($C1008&amp;$E1008&amp;$G1008,'I-Baremo_Acuerdo_Marco'!$C$2:$C$221&amp;'I-Baremo_Acuerdo_Marco'!$D$2:$D$221&amp;'I-Baremo_Acuerdo_Marco'!$E$2:$E$221,0))</f>
        <v>42187.431000000004</v>
      </c>
      <c r="T1008" s="112">
        <f t="shared" si="178"/>
        <v>168331.78100000002</v>
      </c>
      <c r="U1008" s="116">
        <f t="shared" si="174"/>
        <v>221015.63814285721</v>
      </c>
      <c r="V1008" s="74" t="str">
        <f t="shared" si="175"/>
        <v>AéreoE1456</v>
      </c>
      <c r="W1008" s="148">
        <f>+IF(AND($C1008='C-Aux_CA'!$C$7,$D1008='C-Aux_CA'!$C$5,$I1008&gt;='C-Aux_CA'!$C$14,$H1008&gt;='C-Aux_CA'!$C$15),1,0)</f>
        <v>0</v>
      </c>
      <c r="X1008" s="148">
        <f t="shared" si="176"/>
        <v>1</v>
      </c>
      <c r="Y1008" s="151" cm="1">
        <f t="array" ref="Y1008">IF(W1008=0,0,SUMPRODUCT(--($T1008&gt;='C-BaremoVectorial'!$T$4:$T$1101),--(1=$W$4:$W$1101)))</f>
        <v>0</v>
      </c>
      <c r="Z1008" s="151">
        <f t="shared" si="177"/>
        <v>0</v>
      </c>
      <c r="AA1008" s="151" cm="1">
        <f t="array" ref="AA1008">IF($W1008=0,0,SUMPRODUCT(--(1=$W$4:$W$1101),--($U1008&gt;='C-BaremoVectorial'!$U$4:$U$1101)))</f>
        <v>0</v>
      </c>
      <c r="AB1008" s="21"/>
      <c r="AC1008" s="21"/>
      <c r="AD1008" s="21"/>
    </row>
    <row r="1009" spans="1:30" ht="14.5" x14ac:dyDescent="0.35">
      <c r="A1009" s="73">
        <f t="shared" si="168"/>
        <v>129</v>
      </c>
      <c r="B1009" s="79" t="s">
        <v>8280</v>
      </c>
      <c r="C1009" s="79" t="s">
        <v>8244</v>
      </c>
      <c r="D1009" s="79" t="s">
        <v>17</v>
      </c>
      <c r="E1009" s="79" t="s">
        <v>51</v>
      </c>
      <c r="F1009" s="183">
        <v>2</v>
      </c>
      <c r="G1009" s="79" t="s">
        <v>8295</v>
      </c>
      <c r="H1009" s="78">
        <f>2*50000</f>
        <v>100000</v>
      </c>
      <c r="I1009" s="74" cm="1">
        <f t="array" ref="I1009">+INDEX('I-Gasificación'!$G$5:$G$1100,MATCH($C1009&amp;$D1009&amp;$E1009&amp;$G1009,'I-Gasificación'!$C$5:$C$1100&amp;'I-Gasificación'!$D$5:$D$1100&amp;'I-Gasificación'!$E$5:$E$1100&amp;'I-Gasificación'!$F$5:$F$1100,0))</f>
        <v>1148</v>
      </c>
      <c r="J1009" s="112">
        <f>INDEX('I-Baremo_Depósitos_Lapesa'!$C:$C,MATCH($E1009,'I-Baremo_Depósitos_Lapesa'!$B:$B,0),1)</f>
        <v>90864</v>
      </c>
      <c r="K1009" s="78">
        <f t="shared" si="169"/>
        <v>129805.71428571429</v>
      </c>
      <c r="L1009" s="122">
        <f>INDEX('I-Baremo_VA_Lapesa'!$D$5:$K$66,MATCH($E1009,'I-Baremo_VA_Lapesa'!$C$5:$C$66,0),MATCH($G1009,'I-Baremo_VA_Lapesa'!$D$4:$K$4,0))</f>
        <v>12787</v>
      </c>
      <c r="M1009" s="123">
        <f t="shared" si="170"/>
        <v>18267.142857142859</v>
      </c>
      <c r="N1009" s="113" cm="1">
        <f t="array" ref="N1009">IF(AND($H1009&lt;=4800,$I1009&lt;=560),0,SUMPRODUCT(--($I1009&gt;'I-Baremo_Regulación_Lapesa'!$B$4:$B$8),--($I1009&lt;='I-Baremo_Regulación_Lapesa'!$C$4:$C$8),'I-Baremo_Regulación_Lapesa'!$D$4:$D$8))</f>
        <v>357</v>
      </c>
      <c r="O1009" s="78">
        <f t="shared" si="171"/>
        <v>510.00000000000006</v>
      </c>
      <c r="P1009" s="112">
        <f t="shared" si="172"/>
        <v>104008</v>
      </c>
      <c r="Q1009" s="74">
        <f t="shared" si="173"/>
        <v>148582.85714285716</v>
      </c>
      <c r="R1009" s="113">
        <f>INDEX('I-Baremo_Legalización'!$D$4:$D$100,MATCH($E1009,'I-Baremo_Legalización'!$C$4:$C$100,0),1)</f>
        <v>3215.3500000000004</v>
      </c>
      <c r="S1009" s="113" cm="1">
        <f t="array" ref="S1009">+INDEX('I-Baremo_Acuerdo_Marco'!$F$2:$F$221,MATCH($C1009&amp;$E1009&amp;$G1009,'I-Baremo_Acuerdo_Marco'!$C$2:$C$221&amp;'I-Baremo_Acuerdo_Marco'!$D$2:$D$221&amp;'I-Baremo_Acuerdo_Marco'!$E$2:$E$221,0))</f>
        <v>39625.531000000003</v>
      </c>
      <c r="T1009" s="112">
        <f t="shared" si="178"/>
        <v>146848.88099999999</v>
      </c>
      <c r="U1009" s="116">
        <f t="shared" si="174"/>
        <v>191423.73814285715</v>
      </c>
      <c r="V1009" s="74" t="str">
        <f t="shared" si="175"/>
        <v>AéreoE1148</v>
      </c>
      <c r="W1009" s="148">
        <f>+IF(AND($C1009='C-Aux_CA'!$C$7,$D1009='C-Aux_CA'!$C$5,$I1009&gt;='C-Aux_CA'!$C$14,$H1009&gt;='C-Aux_CA'!$C$15),1,0)</f>
        <v>0</v>
      </c>
      <c r="X1009" s="148">
        <f t="shared" si="176"/>
        <v>1</v>
      </c>
      <c r="Y1009" s="151" cm="1">
        <f t="array" ref="Y1009">IF(W1009=0,0,SUMPRODUCT(--($T1009&gt;='C-BaremoVectorial'!$T$4:$T$1101),--(1=$W$4:$W$1101)))</f>
        <v>0</v>
      </c>
      <c r="Z1009" s="151">
        <f t="shared" si="177"/>
        <v>0</v>
      </c>
      <c r="AA1009" s="151" cm="1">
        <f t="array" ref="AA1009">IF($W1009=0,0,SUMPRODUCT(--(1=$W$4:$W$1101),--($U1009&gt;='C-BaremoVectorial'!$U$4:$U$1101)))</f>
        <v>0</v>
      </c>
      <c r="AB1009" s="21"/>
      <c r="AC1009" s="21"/>
      <c r="AD1009" s="21"/>
    </row>
    <row r="1010" spans="1:30" ht="14.5" x14ac:dyDescent="0.35">
      <c r="A1010" s="73">
        <f t="shared" si="168"/>
        <v>130</v>
      </c>
      <c r="B1010" s="79" t="s">
        <v>8280</v>
      </c>
      <c r="C1010" s="79" t="s">
        <v>8244</v>
      </c>
      <c r="D1010" s="79" t="s">
        <v>17</v>
      </c>
      <c r="E1010" s="79" t="s">
        <v>52</v>
      </c>
      <c r="F1010" s="183">
        <v>2</v>
      </c>
      <c r="G1010" s="79" t="s">
        <v>8295</v>
      </c>
      <c r="H1010" s="78">
        <f>2*69000</f>
        <v>138000</v>
      </c>
      <c r="I1010" s="74" cm="1">
        <f t="array" ref="I1010">+INDEX('I-Gasificación'!$G$5:$G$1100,MATCH($C1010&amp;$D1010&amp;$E1010&amp;$G1010,'I-Gasificación'!$C$5:$C$1100&amp;'I-Gasificación'!$D$5:$D$1100&amp;'I-Gasificación'!$E$5:$E$1100&amp;'I-Gasificación'!$F$5:$F$1100,0))</f>
        <v>1680</v>
      </c>
      <c r="J1010" s="112">
        <f>INDEX('I-Baremo_Depósitos_Lapesa'!$C:$C,MATCH($E1010,'I-Baremo_Depósitos_Lapesa'!$B:$B,0),1)</f>
        <v>134294</v>
      </c>
      <c r="K1010" s="78">
        <f t="shared" si="169"/>
        <v>191848.57142857145</v>
      </c>
      <c r="L1010" s="122">
        <f>INDEX('I-Baremo_VA_Lapesa'!$D$5:$K$66,MATCH($E1010,'I-Baremo_VA_Lapesa'!$C$5:$C$66,0),MATCH($G1010,'I-Baremo_VA_Lapesa'!$D$4:$K$4,0))</f>
        <v>12787</v>
      </c>
      <c r="M1010" s="123">
        <f t="shared" si="170"/>
        <v>18267.142857142859</v>
      </c>
      <c r="N1010" s="113" cm="1">
        <f t="array" ref="N1010">IF(AND($H1010&lt;=4800,$I1010&lt;=560),0,SUMPRODUCT(--($I1010&gt;'I-Baremo_Regulación_Lapesa'!$B$4:$B$8),--($I1010&lt;='I-Baremo_Regulación_Lapesa'!$C$4:$C$8),'I-Baremo_Regulación_Lapesa'!$D$4:$D$8))</f>
        <v>1650</v>
      </c>
      <c r="O1010" s="78">
        <f t="shared" si="171"/>
        <v>2357.1428571428573</v>
      </c>
      <c r="P1010" s="112">
        <f t="shared" si="172"/>
        <v>148731</v>
      </c>
      <c r="Q1010" s="74">
        <f t="shared" si="173"/>
        <v>212472.85714285719</v>
      </c>
      <c r="R1010" s="113">
        <f>INDEX('I-Baremo_Legalización'!$D$4:$D$100,MATCH($E1010,'I-Baremo_Legalización'!$C$4:$C$100,0),1)</f>
        <v>3215.3500000000004</v>
      </c>
      <c r="S1010" s="113" cm="1">
        <f t="array" ref="S1010">+INDEX('I-Baremo_Acuerdo_Marco'!$F$2:$F$221,MATCH($C1010&amp;$E1010&amp;$G1010,'I-Baremo_Acuerdo_Marco'!$C$2:$C$221&amp;'I-Baremo_Acuerdo_Marco'!$D$2:$D$221&amp;'I-Baremo_Acuerdo_Marco'!$E$2:$E$221,0))</f>
        <v>42187.431000000004</v>
      </c>
      <c r="T1010" s="112">
        <f t="shared" si="178"/>
        <v>194133.78100000002</v>
      </c>
      <c r="U1010" s="116">
        <f t="shared" si="174"/>
        <v>257875.63814285721</v>
      </c>
      <c r="V1010" s="74" t="str">
        <f t="shared" si="175"/>
        <v>AéreoE1680</v>
      </c>
      <c r="W1010" s="148">
        <f>+IF(AND($C1010='C-Aux_CA'!$C$7,$D1010='C-Aux_CA'!$C$5,$I1010&gt;='C-Aux_CA'!$C$14,$H1010&gt;='C-Aux_CA'!$C$15),1,0)</f>
        <v>0</v>
      </c>
      <c r="X1010" s="148">
        <f t="shared" si="176"/>
        <v>1</v>
      </c>
      <c r="Y1010" s="151" cm="1">
        <f t="array" ref="Y1010">IF(W1010=0,0,SUMPRODUCT(--($T1010&gt;='C-BaremoVectorial'!$T$4:$T$1101),--(1=$W$4:$W$1101)))</f>
        <v>0</v>
      </c>
      <c r="Z1010" s="151">
        <f t="shared" si="177"/>
        <v>0</v>
      </c>
      <c r="AA1010" s="151" cm="1">
        <f t="array" ref="AA1010">IF($W1010=0,0,SUMPRODUCT(--(1=$W$4:$W$1101),--($U1010&gt;='C-BaremoVectorial'!$U$4:$U$1101)))</f>
        <v>0</v>
      </c>
      <c r="AB1010" s="21"/>
      <c r="AC1010" s="21"/>
      <c r="AD1010" s="21"/>
    </row>
    <row r="1011" spans="1:30" ht="14.5" x14ac:dyDescent="0.35">
      <c r="A1011" s="73">
        <f t="shared" ref="A1011:A1074" si="179">+A1010+1</f>
        <v>131</v>
      </c>
      <c r="B1011" s="79" t="s">
        <v>8281</v>
      </c>
      <c r="C1011" s="79" t="s">
        <v>8244</v>
      </c>
      <c r="D1011" s="79" t="s">
        <v>17</v>
      </c>
      <c r="E1011" s="79" t="s">
        <v>41</v>
      </c>
      <c r="F1011" s="183">
        <v>2</v>
      </c>
      <c r="G1011" s="79" t="s">
        <v>8296</v>
      </c>
      <c r="H1011" s="78">
        <f>2*13000</f>
        <v>26000</v>
      </c>
      <c r="I1011" s="74" cm="1">
        <f t="array" ref="I1011">+INDEX('I-Gasificación'!$G$5:$G$1100,MATCH($C1011&amp;$D1011&amp;$E1011&amp;$G1011,'I-Gasificación'!$C$5:$C$1100&amp;'I-Gasificación'!$D$5:$D$1100&amp;'I-Gasificación'!$E$5:$E$1100&amp;'I-Gasificación'!$F$5:$F$1100,0))</f>
        <v>574</v>
      </c>
      <c r="J1011" s="112">
        <f>INDEX('I-Baremo_Depósitos_Lapesa'!$C:$C,MATCH($E1011,'I-Baremo_Depósitos_Lapesa'!$B:$B,0),1)</f>
        <v>21020</v>
      </c>
      <c r="K1011" s="78">
        <f t="shared" si="169"/>
        <v>30028.571428571431</v>
      </c>
      <c r="L1011" s="122">
        <f>INDEX('I-Baremo_VA_Lapesa'!$D$5:$K$66,MATCH($E1011,'I-Baremo_VA_Lapesa'!$C$5:$C$66,0),MATCH($G1011,'I-Baremo_VA_Lapesa'!$D$4:$K$4,0))</f>
        <v>16351</v>
      </c>
      <c r="M1011" s="123">
        <f t="shared" si="170"/>
        <v>23358.571428571431</v>
      </c>
      <c r="N1011" s="113" cm="1">
        <f t="array" ref="N1011">IF(AND($H1011&lt;=4800,$I1011&lt;=560),0,SUMPRODUCT(--($I1011&gt;'I-Baremo_Regulación_Lapesa'!$B$4:$B$8),--($I1011&lt;='I-Baremo_Regulación_Lapesa'!$C$4:$C$8),'I-Baremo_Regulación_Lapesa'!$D$4:$D$8))</f>
        <v>357</v>
      </c>
      <c r="O1011" s="78">
        <f t="shared" si="171"/>
        <v>510.00000000000006</v>
      </c>
      <c r="P1011" s="112">
        <f t="shared" si="172"/>
        <v>37728</v>
      </c>
      <c r="Q1011" s="74">
        <f t="shared" si="173"/>
        <v>53897.142857142862</v>
      </c>
      <c r="R1011" s="113">
        <f>INDEX('I-Baremo_Legalización'!$D$4:$D$100,MATCH($E1011,'I-Baremo_Legalización'!$C$4:$C$100,0),1)</f>
        <v>2038.3500000000001</v>
      </c>
      <c r="S1011" s="113" cm="1">
        <f t="array" ref="S1011">+INDEX('I-Baremo_Acuerdo_Marco'!$F$2:$F$221,MATCH($C1011&amp;$E1011&amp;$G1011,'I-Baremo_Acuerdo_Marco'!$C$2:$C$221&amp;'I-Baremo_Acuerdo_Marco'!$D$2:$D$221&amp;'I-Baremo_Acuerdo_Marco'!$E$2:$E$221,0))</f>
        <v>25095.411</v>
      </c>
      <c r="T1011" s="112">
        <f t="shared" si="178"/>
        <v>64861.760999999999</v>
      </c>
      <c r="U1011" s="116">
        <f t="shared" si="174"/>
        <v>81030.903857142868</v>
      </c>
      <c r="V1011" s="74" t="str">
        <f t="shared" si="175"/>
        <v>AéreoE574</v>
      </c>
      <c r="W1011" s="148">
        <f>+IF(AND($C1011='C-Aux_CA'!$C$7,$D1011='C-Aux_CA'!$C$5,$I1011&gt;='C-Aux_CA'!$C$14,$H1011&gt;='C-Aux_CA'!$C$15),1,0)</f>
        <v>0</v>
      </c>
      <c r="X1011" s="148">
        <f t="shared" si="176"/>
        <v>1</v>
      </c>
      <c r="Y1011" s="151" cm="1">
        <f t="array" ref="Y1011">IF(W1011=0,0,SUMPRODUCT(--($T1011&gt;='C-BaremoVectorial'!$T$4:$T$1101),--(1=$W$4:$W$1101)))</f>
        <v>0</v>
      </c>
      <c r="Z1011" s="151">
        <f t="shared" si="177"/>
        <v>0</v>
      </c>
      <c r="AA1011" s="151" cm="1">
        <f t="array" ref="AA1011">IF($W1011=0,0,SUMPRODUCT(--(1=$W$4:$W$1101),--($U1011&gt;='C-BaremoVectorial'!$U$4:$U$1101)))</f>
        <v>0</v>
      </c>
      <c r="AB1011" s="21"/>
      <c r="AC1011" s="21"/>
      <c r="AD1011" s="21"/>
    </row>
    <row r="1012" spans="1:30" ht="14.5" x14ac:dyDescent="0.35">
      <c r="A1012" s="73">
        <f t="shared" si="179"/>
        <v>132</v>
      </c>
      <c r="B1012" s="79" t="s">
        <v>8281</v>
      </c>
      <c r="C1012" s="79" t="s">
        <v>8244</v>
      </c>
      <c r="D1012" s="79" t="s">
        <v>17</v>
      </c>
      <c r="E1012" s="79" t="s">
        <v>42</v>
      </c>
      <c r="F1012" s="183">
        <v>2</v>
      </c>
      <c r="G1012" s="79" t="s">
        <v>8296</v>
      </c>
      <c r="H1012" s="78">
        <f>2*16000</f>
        <v>32000</v>
      </c>
      <c r="I1012" s="74" cm="1">
        <f t="array" ref="I1012">+INDEX('I-Gasificación'!$G$5:$G$1100,MATCH($C1012&amp;$D1012&amp;$E1012&amp;$G1012,'I-Gasificación'!$C$5:$C$1100&amp;'I-Gasificación'!$D$5:$D$1100&amp;'I-Gasificación'!$E$5:$E$1100&amp;'I-Gasificación'!$F$5:$F$1100,0))</f>
        <v>686</v>
      </c>
      <c r="J1012" s="112">
        <f>INDEX('I-Baremo_Depósitos_Lapesa'!$C:$C,MATCH($E1012,'I-Baremo_Depósitos_Lapesa'!$B:$B,0),1)</f>
        <v>25584</v>
      </c>
      <c r="K1012" s="78">
        <f t="shared" si="169"/>
        <v>36548.571428571428</v>
      </c>
      <c r="L1012" s="122">
        <f>INDEX('I-Baremo_VA_Lapesa'!$D$5:$K$66,MATCH($E1012,'I-Baremo_VA_Lapesa'!$C$5:$C$66,0),MATCH($G1012,'I-Baremo_VA_Lapesa'!$D$4:$K$4,0))</f>
        <v>16351</v>
      </c>
      <c r="M1012" s="123">
        <f t="shared" si="170"/>
        <v>23358.571428571431</v>
      </c>
      <c r="N1012" s="113" cm="1">
        <f t="array" ref="N1012">IF(AND($H1012&lt;=4800,$I1012&lt;=560),0,SUMPRODUCT(--($I1012&gt;'I-Baremo_Regulación_Lapesa'!$B$4:$B$8),--($I1012&lt;='I-Baremo_Regulación_Lapesa'!$C$4:$C$8),'I-Baremo_Regulación_Lapesa'!$D$4:$D$8))</f>
        <v>357</v>
      </c>
      <c r="O1012" s="78">
        <f t="shared" si="171"/>
        <v>510.00000000000006</v>
      </c>
      <c r="P1012" s="112">
        <f t="shared" si="172"/>
        <v>42292</v>
      </c>
      <c r="Q1012" s="74">
        <f t="shared" si="173"/>
        <v>60417.142857142855</v>
      </c>
      <c r="R1012" s="113">
        <f>INDEX('I-Baremo_Legalización'!$D$4:$D$100,MATCH($E1012,'I-Baremo_Legalización'!$C$4:$C$100,0),1)</f>
        <v>2038.3500000000001</v>
      </c>
      <c r="S1012" s="113" cm="1">
        <f t="array" ref="S1012">+INDEX('I-Baremo_Acuerdo_Marco'!$F$2:$F$221,MATCH($C1012&amp;$E1012&amp;$G1012,'I-Baremo_Acuerdo_Marco'!$C$2:$C$221&amp;'I-Baremo_Acuerdo_Marco'!$D$2:$D$221&amp;'I-Baremo_Acuerdo_Marco'!$E$2:$E$221,0))</f>
        <v>25734.510999999999</v>
      </c>
      <c r="T1012" s="112">
        <f t="shared" si="178"/>
        <v>70064.861000000004</v>
      </c>
      <c r="U1012" s="116">
        <f t="shared" si="174"/>
        <v>88190.003857142845</v>
      </c>
      <c r="V1012" s="74" t="str">
        <f t="shared" si="175"/>
        <v>AéreoE686</v>
      </c>
      <c r="W1012" s="148">
        <f>+IF(AND($C1012='C-Aux_CA'!$C$7,$D1012='C-Aux_CA'!$C$5,$I1012&gt;='C-Aux_CA'!$C$14,$H1012&gt;='C-Aux_CA'!$C$15),1,0)</f>
        <v>0</v>
      </c>
      <c r="X1012" s="148">
        <f t="shared" si="176"/>
        <v>1</v>
      </c>
      <c r="Y1012" s="151" cm="1">
        <f t="array" ref="Y1012">IF(W1012=0,0,SUMPRODUCT(--($T1012&gt;='C-BaremoVectorial'!$T$4:$T$1101),--(1=$W$4:$W$1101)))</f>
        <v>0</v>
      </c>
      <c r="Z1012" s="151">
        <f t="shared" si="177"/>
        <v>0</v>
      </c>
      <c r="AA1012" s="151" cm="1">
        <f t="array" ref="AA1012">IF($W1012=0,0,SUMPRODUCT(--(1=$W$4:$W$1101),--($U1012&gt;='C-BaremoVectorial'!$U$4:$U$1101)))</f>
        <v>0</v>
      </c>
      <c r="AB1012" s="21"/>
      <c r="AC1012" s="21"/>
      <c r="AD1012" s="21"/>
    </row>
    <row r="1013" spans="1:30" ht="14.5" x14ac:dyDescent="0.35">
      <c r="A1013" s="73">
        <f t="shared" si="179"/>
        <v>133</v>
      </c>
      <c r="B1013" s="79" t="s">
        <v>8281</v>
      </c>
      <c r="C1013" s="79" t="s">
        <v>8244</v>
      </c>
      <c r="D1013" s="79" t="s">
        <v>17</v>
      </c>
      <c r="E1013" s="79" t="s">
        <v>43</v>
      </c>
      <c r="F1013" s="183">
        <v>2</v>
      </c>
      <c r="G1013" s="79" t="s">
        <v>8296</v>
      </c>
      <c r="H1013" s="78">
        <f>2*19000</f>
        <v>38000</v>
      </c>
      <c r="I1013" s="74" cm="1">
        <f t="array" ref="I1013">+INDEX('I-Gasificación'!$G$5:$G$1100,MATCH($C1013&amp;$D1013&amp;$E1013&amp;$G1013,'I-Gasificación'!$C$5:$C$1100&amp;'I-Gasificación'!$D$5:$D$1100&amp;'I-Gasificación'!$E$5:$E$1100&amp;'I-Gasificación'!$F$5:$F$1100,0))</f>
        <v>770</v>
      </c>
      <c r="J1013" s="112">
        <f>INDEX('I-Baremo_Depósitos_Lapesa'!$C:$C,MATCH($E1013,'I-Baremo_Depósitos_Lapesa'!$B:$B,0),1)</f>
        <v>27832</v>
      </c>
      <c r="K1013" s="78">
        <f t="shared" si="169"/>
        <v>39760</v>
      </c>
      <c r="L1013" s="122">
        <f>INDEX('I-Baremo_VA_Lapesa'!$D$5:$K$66,MATCH($E1013,'I-Baremo_VA_Lapesa'!$C$5:$C$66,0),MATCH($G1013,'I-Baremo_VA_Lapesa'!$D$4:$K$4,0))</f>
        <v>16351</v>
      </c>
      <c r="M1013" s="123">
        <f t="shared" si="170"/>
        <v>23358.571428571431</v>
      </c>
      <c r="N1013" s="113" cm="1">
        <f t="array" ref="N1013">IF(AND($H1013&lt;=4800,$I1013&lt;=560),0,SUMPRODUCT(--($I1013&gt;'I-Baremo_Regulación_Lapesa'!$B$4:$B$8),--($I1013&lt;='I-Baremo_Regulación_Lapesa'!$C$4:$C$8),'I-Baremo_Regulación_Lapesa'!$D$4:$D$8))</f>
        <v>357</v>
      </c>
      <c r="O1013" s="78">
        <f t="shared" si="171"/>
        <v>510.00000000000006</v>
      </c>
      <c r="P1013" s="112">
        <f t="shared" si="172"/>
        <v>44540</v>
      </c>
      <c r="Q1013" s="74">
        <f t="shared" si="173"/>
        <v>63628.571428571435</v>
      </c>
      <c r="R1013" s="113">
        <f>INDEX('I-Baremo_Legalización'!$D$4:$D$100,MATCH($E1013,'I-Baremo_Legalización'!$C$4:$C$100,0),1)</f>
        <v>2038.3500000000001</v>
      </c>
      <c r="S1013" s="113" cm="1">
        <f t="array" ref="S1013">+INDEX('I-Baremo_Acuerdo_Marco'!$F$2:$F$221,MATCH($C1013&amp;$E1013&amp;$G1013,'I-Baremo_Acuerdo_Marco'!$C$2:$C$221&amp;'I-Baremo_Acuerdo_Marco'!$D$2:$D$221&amp;'I-Baremo_Acuerdo_Marco'!$E$2:$E$221,0))</f>
        <v>28681.411</v>
      </c>
      <c r="T1013" s="112">
        <f t="shared" si="178"/>
        <v>75259.760999999999</v>
      </c>
      <c r="U1013" s="116">
        <f t="shared" si="174"/>
        <v>94348.332428571448</v>
      </c>
      <c r="V1013" s="74" t="str">
        <f t="shared" si="175"/>
        <v>AéreoE770</v>
      </c>
      <c r="W1013" s="148">
        <f>+IF(AND($C1013='C-Aux_CA'!$C$7,$D1013='C-Aux_CA'!$C$5,$I1013&gt;='C-Aux_CA'!$C$14,$H1013&gt;='C-Aux_CA'!$C$15),1,0)</f>
        <v>0</v>
      </c>
      <c r="X1013" s="148">
        <f t="shared" si="176"/>
        <v>1</v>
      </c>
      <c r="Y1013" s="151" cm="1">
        <f t="array" ref="Y1013">IF(W1013=0,0,SUMPRODUCT(--($T1013&gt;='C-BaremoVectorial'!$T$4:$T$1101),--(1=$W$4:$W$1101)))</f>
        <v>0</v>
      </c>
      <c r="Z1013" s="151">
        <f t="shared" si="177"/>
        <v>0</v>
      </c>
      <c r="AA1013" s="151" cm="1">
        <f t="array" ref="AA1013">IF($W1013=0,0,SUMPRODUCT(--(1=$W$4:$W$1101),--($U1013&gt;='C-BaremoVectorial'!$U$4:$U$1101)))</f>
        <v>0</v>
      </c>
      <c r="AB1013" s="21"/>
      <c r="AC1013" s="21"/>
      <c r="AD1013" s="21"/>
    </row>
    <row r="1014" spans="1:30" ht="14.5" x14ac:dyDescent="0.35">
      <c r="A1014" s="73">
        <f t="shared" si="179"/>
        <v>134</v>
      </c>
      <c r="B1014" s="79" t="s">
        <v>8281</v>
      </c>
      <c r="C1014" s="79" t="s">
        <v>8244</v>
      </c>
      <c r="D1014" s="79" t="s">
        <v>17</v>
      </c>
      <c r="E1014" s="79" t="s">
        <v>44</v>
      </c>
      <c r="F1014" s="183">
        <v>2</v>
      </c>
      <c r="G1014" s="79" t="s">
        <v>8296</v>
      </c>
      <c r="H1014" s="78">
        <f>2*22000</f>
        <v>44000</v>
      </c>
      <c r="I1014" s="74" cm="1">
        <f t="array" ref="I1014">+INDEX('I-Gasificación'!$G$5:$G$1100,MATCH($C1014&amp;$D1014&amp;$E1014&amp;$G1014,'I-Gasificación'!$C$5:$C$1100&amp;'I-Gasificación'!$D$5:$D$1100&amp;'I-Gasificación'!$E$5:$E$1100&amp;'I-Gasificación'!$F$5:$F$1100,0))</f>
        <v>882</v>
      </c>
      <c r="J1014" s="112">
        <f>INDEX('I-Baremo_Depósitos_Lapesa'!$C:$C,MATCH($E1014,'I-Baremo_Depósitos_Lapesa'!$B:$B,0),1)</f>
        <v>35864</v>
      </c>
      <c r="K1014" s="78">
        <f t="shared" si="169"/>
        <v>51234.285714285717</v>
      </c>
      <c r="L1014" s="122">
        <f>INDEX('I-Baremo_VA_Lapesa'!$D$5:$K$66,MATCH($E1014,'I-Baremo_VA_Lapesa'!$C$5:$C$66,0),MATCH($G1014,'I-Baremo_VA_Lapesa'!$D$4:$K$4,0))</f>
        <v>16351</v>
      </c>
      <c r="M1014" s="123">
        <f t="shared" si="170"/>
        <v>23358.571428571431</v>
      </c>
      <c r="N1014" s="113" cm="1">
        <f t="array" ref="N1014">IF(AND($H1014&lt;=4800,$I1014&lt;=560),0,SUMPRODUCT(--($I1014&gt;'I-Baremo_Regulación_Lapesa'!$B$4:$B$8),--($I1014&lt;='I-Baremo_Regulación_Lapesa'!$C$4:$C$8),'I-Baremo_Regulación_Lapesa'!$D$4:$D$8))</f>
        <v>357</v>
      </c>
      <c r="O1014" s="78">
        <f t="shared" si="171"/>
        <v>510.00000000000006</v>
      </c>
      <c r="P1014" s="112">
        <f t="shared" si="172"/>
        <v>52572</v>
      </c>
      <c r="Q1014" s="74">
        <f t="shared" si="173"/>
        <v>75102.857142857145</v>
      </c>
      <c r="R1014" s="113">
        <f>INDEX('I-Baremo_Legalización'!$D$4:$D$100,MATCH($E1014,'I-Baremo_Legalización'!$C$4:$C$100,0),1)</f>
        <v>2038.3500000000001</v>
      </c>
      <c r="S1014" s="113" cm="1">
        <f t="array" ref="S1014">+INDEX('I-Baremo_Acuerdo_Marco'!$F$2:$F$221,MATCH($C1014&amp;$E1014&amp;$G1014,'I-Baremo_Acuerdo_Marco'!$C$2:$C$221&amp;'I-Baremo_Acuerdo_Marco'!$D$2:$D$221&amp;'I-Baremo_Acuerdo_Marco'!$E$2:$E$221,0))</f>
        <v>30229.111000000001</v>
      </c>
      <c r="T1014" s="112">
        <f t="shared" si="178"/>
        <v>84839.460999999996</v>
      </c>
      <c r="U1014" s="116">
        <f t="shared" si="174"/>
        <v>107370.31814285716</v>
      </c>
      <c r="V1014" s="74" t="str">
        <f t="shared" si="175"/>
        <v>AéreoE882</v>
      </c>
      <c r="W1014" s="148">
        <f>+IF(AND($C1014='C-Aux_CA'!$C$7,$D1014='C-Aux_CA'!$C$5,$I1014&gt;='C-Aux_CA'!$C$14,$H1014&gt;='C-Aux_CA'!$C$15),1,0)</f>
        <v>0</v>
      </c>
      <c r="X1014" s="148">
        <f t="shared" si="176"/>
        <v>1</v>
      </c>
      <c r="Y1014" s="151" cm="1">
        <f t="array" ref="Y1014">IF(W1014=0,0,SUMPRODUCT(--($T1014&gt;='C-BaremoVectorial'!$T$4:$T$1101),--(1=$W$4:$W$1101)))</f>
        <v>0</v>
      </c>
      <c r="Z1014" s="151">
        <f t="shared" si="177"/>
        <v>0</v>
      </c>
      <c r="AA1014" s="151" cm="1">
        <f t="array" ref="AA1014">IF($W1014=0,0,SUMPRODUCT(--(1=$W$4:$W$1101),--($U1014&gt;='C-BaremoVectorial'!$U$4:$U$1101)))</f>
        <v>0</v>
      </c>
      <c r="AB1014" s="21"/>
      <c r="AC1014" s="21"/>
      <c r="AD1014" s="21"/>
    </row>
    <row r="1015" spans="1:30" ht="14.5" x14ac:dyDescent="0.35">
      <c r="A1015" s="73">
        <f t="shared" si="179"/>
        <v>135</v>
      </c>
      <c r="B1015" s="79" t="s">
        <v>8281</v>
      </c>
      <c r="C1015" s="79" t="s">
        <v>8244</v>
      </c>
      <c r="D1015" s="79" t="s">
        <v>17</v>
      </c>
      <c r="E1015" s="79" t="s">
        <v>45</v>
      </c>
      <c r="F1015" s="183">
        <v>2</v>
      </c>
      <c r="G1015" s="79" t="s">
        <v>8296</v>
      </c>
      <c r="H1015" s="78">
        <f>2*24000</f>
        <v>48000</v>
      </c>
      <c r="I1015" s="74" cm="1">
        <f t="array" ref="I1015">+INDEX('I-Gasificación'!$G$5:$G$1100,MATCH($C1015&amp;$D1015&amp;$E1015&amp;$G1015,'I-Gasificación'!$C$5:$C$1100&amp;'I-Gasificación'!$D$5:$D$1100&amp;'I-Gasificación'!$E$5:$E$1100&amp;'I-Gasificación'!$F$5:$F$1100,0))</f>
        <v>854</v>
      </c>
      <c r="J1015" s="112">
        <f>INDEX('I-Baremo_Depósitos_Lapesa'!$C:$C,MATCH($E1015,'I-Baremo_Depósitos_Lapesa'!$B:$B,0),1)</f>
        <v>40898</v>
      </c>
      <c r="K1015" s="78">
        <f t="shared" si="169"/>
        <v>58425.71428571429</v>
      </c>
      <c r="L1015" s="122">
        <f>INDEX('I-Baremo_VA_Lapesa'!$D$5:$K$66,MATCH($E1015,'I-Baremo_VA_Lapesa'!$C$5:$C$66,0),MATCH($G1015,'I-Baremo_VA_Lapesa'!$D$4:$K$4,0))</f>
        <v>16351</v>
      </c>
      <c r="M1015" s="123">
        <f t="shared" si="170"/>
        <v>23358.571428571431</v>
      </c>
      <c r="N1015" s="113" cm="1">
        <f t="array" ref="N1015">IF(AND($H1015&lt;=4800,$I1015&lt;=560),0,SUMPRODUCT(--($I1015&gt;'I-Baremo_Regulación_Lapesa'!$B$4:$B$8),--($I1015&lt;='I-Baremo_Regulación_Lapesa'!$C$4:$C$8),'I-Baremo_Regulación_Lapesa'!$D$4:$D$8))</f>
        <v>357</v>
      </c>
      <c r="O1015" s="78">
        <f t="shared" si="171"/>
        <v>510.00000000000006</v>
      </c>
      <c r="P1015" s="112">
        <f t="shared" si="172"/>
        <v>57606</v>
      </c>
      <c r="Q1015" s="74">
        <f t="shared" si="173"/>
        <v>82294.285714285725</v>
      </c>
      <c r="R1015" s="113">
        <f>INDEX('I-Baremo_Legalización'!$D$4:$D$100,MATCH($E1015,'I-Baremo_Legalización'!$C$4:$C$100,0),1)</f>
        <v>2038.3500000000001</v>
      </c>
      <c r="S1015" s="113" cm="1">
        <f t="array" ref="S1015">+INDEX('I-Baremo_Acuerdo_Marco'!$F$2:$F$221,MATCH($C1015&amp;$E1015&amp;$G1015,'I-Baremo_Acuerdo_Marco'!$C$2:$C$221&amp;'I-Baremo_Acuerdo_Marco'!$D$2:$D$221&amp;'I-Baremo_Acuerdo_Marco'!$E$2:$E$221,0))</f>
        <v>30767.011000000002</v>
      </c>
      <c r="T1015" s="112">
        <f t="shared" si="178"/>
        <v>90411.361000000004</v>
      </c>
      <c r="U1015" s="116">
        <f t="shared" si="174"/>
        <v>115099.64671428573</v>
      </c>
      <c r="V1015" s="74" t="str">
        <f t="shared" si="175"/>
        <v>AéreoE854</v>
      </c>
      <c r="W1015" s="148">
        <f>+IF(AND($C1015='C-Aux_CA'!$C$7,$D1015='C-Aux_CA'!$C$5,$I1015&gt;='C-Aux_CA'!$C$14,$H1015&gt;='C-Aux_CA'!$C$15),1,0)</f>
        <v>0</v>
      </c>
      <c r="X1015" s="148">
        <f t="shared" si="176"/>
        <v>1</v>
      </c>
      <c r="Y1015" s="151" cm="1">
        <f t="array" ref="Y1015">IF(W1015=0,0,SUMPRODUCT(--($T1015&gt;='C-BaremoVectorial'!$T$4:$T$1101),--(1=$W$4:$W$1101)))</f>
        <v>0</v>
      </c>
      <c r="Z1015" s="151">
        <f t="shared" si="177"/>
        <v>0</v>
      </c>
      <c r="AA1015" s="151" cm="1">
        <f t="array" ref="AA1015">IF($W1015=0,0,SUMPRODUCT(--(1=$W$4:$W$1101),--($U1015&gt;='C-BaremoVectorial'!$U$4:$U$1101)))</f>
        <v>0</v>
      </c>
      <c r="AB1015" s="21"/>
      <c r="AC1015" s="21"/>
      <c r="AD1015" s="21"/>
    </row>
    <row r="1016" spans="1:30" ht="14.5" x14ac:dyDescent="0.35">
      <c r="A1016" s="73">
        <f t="shared" si="179"/>
        <v>136</v>
      </c>
      <c r="B1016" s="79" t="s">
        <v>8281</v>
      </c>
      <c r="C1016" s="79" t="s">
        <v>8244</v>
      </c>
      <c r="D1016" s="79" t="s">
        <v>17</v>
      </c>
      <c r="E1016" s="79" t="s">
        <v>46</v>
      </c>
      <c r="F1016" s="183">
        <v>2</v>
      </c>
      <c r="G1016" s="79" t="s">
        <v>8296</v>
      </c>
      <c r="H1016" s="78">
        <f>2*29000</f>
        <v>58000</v>
      </c>
      <c r="I1016" s="74" cm="1">
        <f t="array" ref="I1016">+INDEX('I-Gasificación'!$G$5:$G$1100,MATCH($C1016&amp;$D1016&amp;$E1016&amp;$G1016,'I-Gasificación'!$C$5:$C$1100&amp;'I-Gasificación'!$D$5:$D$1100&amp;'I-Gasificación'!$E$5:$E$1100&amp;'I-Gasificación'!$F$5:$F$1100,0))</f>
        <v>994</v>
      </c>
      <c r="J1016" s="112">
        <f>INDEX('I-Baremo_Depósitos_Lapesa'!$C:$C,MATCH($E1016,'I-Baremo_Depósitos_Lapesa'!$B:$B,0),1)</f>
        <v>45448</v>
      </c>
      <c r="K1016" s="78">
        <f t="shared" si="169"/>
        <v>64925.71428571429</v>
      </c>
      <c r="L1016" s="122">
        <f>INDEX('I-Baremo_VA_Lapesa'!$D$5:$K$66,MATCH($E1016,'I-Baremo_VA_Lapesa'!$C$5:$C$66,0),MATCH($G1016,'I-Baremo_VA_Lapesa'!$D$4:$K$4,0))</f>
        <v>16351</v>
      </c>
      <c r="M1016" s="123">
        <f t="shared" si="170"/>
        <v>23358.571428571431</v>
      </c>
      <c r="N1016" s="113" cm="1">
        <f t="array" ref="N1016">IF(AND($H1016&lt;=4800,$I1016&lt;=560),0,SUMPRODUCT(--($I1016&gt;'I-Baremo_Regulación_Lapesa'!$B$4:$B$8),--($I1016&lt;='I-Baremo_Regulación_Lapesa'!$C$4:$C$8),'I-Baremo_Regulación_Lapesa'!$D$4:$D$8))</f>
        <v>357</v>
      </c>
      <c r="O1016" s="78">
        <f t="shared" si="171"/>
        <v>510.00000000000006</v>
      </c>
      <c r="P1016" s="112">
        <f t="shared" si="172"/>
        <v>62156</v>
      </c>
      <c r="Q1016" s="74">
        <f t="shared" si="173"/>
        <v>88794.285714285725</v>
      </c>
      <c r="R1016" s="113">
        <f>INDEX('I-Baremo_Legalización'!$D$4:$D$100,MATCH($E1016,'I-Baremo_Legalización'!$C$4:$C$100,0),1)</f>
        <v>2038.3500000000001</v>
      </c>
      <c r="S1016" s="113" cm="1">
        <f t="array" ref="S1016">+INDEX('I-Baremo_Acuerdo_Marco'!$F$2:$F$221,MATCH($C1016&amp;$E1016&amp;$G1016,'I-Baremo_Acuerdo_Marco'!$C$2:$C$221&amp;'I-Baremo_Acuerdo_Marco'!$D$2:$D$221&amp;'I-Baremo_Acuerdo_Marco'!$E$2:$E$221,0))</f>
        <v>31984.710999999999</v>
      </c>
      <c r="T1016" s="112">
        <f t="shared" si="178"/>
        <v>96179.061000000002</v>
      </c>
      <c r="U1016" s="116">
        <f t="shared" si="174"/>
        <v>122817.34671428573</v>
      </c>
      <c r="V1016" s="74" t="str">
        <f t="shared" si="175"/>
        <v>AéreoE994</v>
      </c>
      <c r="W1016" s="148">
        <f>+IF(AND($C1016='C-Aux_CA'!$C$7,$D1016='C-Aux_CA'!$C$5,$I1016&gt;='C-Aux_CA'!$C$14,$H1016&gt;='C-Aux_CA'!$C$15),1,0)</f>
        <v>0</v>
      </c>
      <c r="X1016" s="148">
        <f t="shared" si="176"/>
        <v>1</v>
      </c>
      <c r="Y1016" s="151" cm="1">
        <f t="array" ref="Y1016">IF(W1016=0,0,SUMPRODUCT(--($T1016&gt;='C-BaremoVectorial'!$T$4:$T$1101),--(1=$W$4:$W$1101)))</f>
        <v>0</v>
      </c>
      <c r="Z1016" s="151">
        <f t="shared" si="177"/>
        <v>0</v>
      </c>
      <c r="AA1016" s="151" cm="1">
        <f t="array" ref="AA1016">IF($W1016=0,0,SUMPRODUCT(--(1=$W$4:$W$1101),--($U1016&gt;='C-BaremoVectorial'!$U$4:$U$1101)))</f>
        <v>0</v>
      </c>
      <c r="AB1016" s="21"/>
      <c r="AC1016" s="21"/>
      <c r="AD1016" s="21"/>
    </row>
    <row r="1017" spans="1:30" ht="14.5" x14ac:dyDescent="0.35">
      <c r="A1017" s="73">
        <f t="shared" si="179"/>
        <v>137</v>
      </c>
      <c r="B1017" s="79" t="s">
        <v>8281</v>
      </c>
      <c r="C1017" s="79" t="s">
        <v>8244</v>
      </c>
      <c r="D1017" s="79" t="s">
        <v>17</v>
      </c>
      <c r="E1017" s="79" t="s">
        <v>47</v>
      </c>
      <c r="F1017" s="183">
        <v>2</v>
      </c>
      <c r="G1017" s="79" t="s">
        <v>8296</v>
      </c>
      <c r="H1017" s="78">
        <f>2*34000</f>
        <v>68000</v>
      </c>
      <c r="I1017" s="74" cm="1">
        <f t="array" ref="I1017">+INDEX('I-Gasificación'!$G$5:$G$1100,MATCH($C1017&amp;$D1017&amp;$E1017&amp;$G1017,'I-Gasificación'!$C$5:$C$1100&amp;'I-Gasificación'!$D$5:$D$1100&amp;'I-Gasificación'!$E$5:$E$1100&amp;'I-Gasificación'!$F$5:$F$1100,0))</f>
        <v>1106</v>
      </c>
      <c r="J1017" s="112">
        <f>INDEX('I-Baremo_Depósitos_Lapesa'!$C:$C,MATCH($E1017,'I-Baremo_Depósitos_Lapesa'!$B:$B,0),1)</f>
        <v>50478</v>
      </c>
      <c r="K1017" s="78">
        <f t="shared" si="169"/>
        <v>72111.42857142858</v>
      </c>
      <c r="L1017" s="122">
        <f>INDEX('I-Baremo_VA_Lapesa'!$D$5:$K$66,MATCH($E1017,'I-Baremo_VA_Lapesa'!$C$5:$C$66,0),MATCH($G1017,'I-Baremo_VA_Lapesa'!$D$4:$K$4,0))</f>
        <v>16351</v>
      </c>
      <c r="M1017" s="123">
        <f t="shared" si="170"/>
        <v>23358.571428571431</v>
      </c>
      <c r="N1017" s="113" cm="1">
        <f t="array" ref="N1017">IF(AND($H1017&lt;=4800,$I1017&lt;=560),0,SUMPRODUCT(--($I1017&gt;'I-Baremo_Regulación_Lapesa'!$B$4:$B$8),--($I1017&lt;='I-Baremo_Regulación_Lapesa'!$C$4:$C$8),'I-Baremo_Regulación_Lapesa'!$D$4:$D$8))</f>
        <v>357</v>
      </c>
      <c r="O1017" s="78">
        <f t="shared" si="171"/>
        <v>510.00000000000006</v>
      </c>
      <c r="P1017" s="112">
        <f t="shared" si="172"/>
        <v>67186</v>
      </c>
      <c r="Q1017" s="74">
        <f t="shared" si="173"/>
        <v>95980.000000000015</v>
      </c>
      <c r="R1017" s="113">
        <f>INDEX('I-Baremo_Legalización'!$D$4:$D$100,MATCH($E1017,'I-Baremo_Legalización'!$C$4:$C$100,0),1)</f>
        <v>3215.3500000000004</v>
      </c>
      <c r="S1017" s="113" cm="1">
        <f t="array" ref="S1017">+INDEX('I-Baremo_Acuerdo_Marco'!$F$2:$F$221,MATCH($C1017&amp;$E1017&amp;$G1017,'I-Baremo_Acuerdo_Marco'!$C$2:$C$221&amp;'I-Baremo_Acuerdo_Marco'!$D$2:$D$221&amp;'I-Baremo_Acuerdo_Marco'!$E$2:$E$221,0))</f>
        <v>35948.231</v>
      </c>
      <c r="T1017" s="112">
        <f t="shared" si="178"/>
        <v>106349.58100000001</v>
      </c>
      <c r="U1017" s="116">
        <f t="shared" si="174"/>
        <v>135143.58100000001</v>
      </c>
      <c r="V1017" s="74" t="str">
        <f t="shared" si="175"/>
        <v>AéreoE1106</v>
      </c>
      <c r="W1017" s="148">
        <f>+IF(AND($C1017='C-Aux_CA'!$C$7,$D1017='C-Aux_CA'!$C$5,$I1017&gt;='C-Aux_CA'!$C$14,$H1017&gt;='C-Aux_CA'!$C$15),1,0)</f>
        <v>0</v>
      </c>
      <c r="X1017" s="148">
        <f t="shared" si="176"/>
        <v>1</v>
      </c>
      <c r="Y1017" s="151" cm="1">
        <f t="array" ref="Y1017">IF(W1017=0,0,SUMPRODUCT(--($T1017&gt;='C-BaremoVectorial'!$T$4:$T$1101),--(1=$W$4:$W$1101)))</f>
        <v>0</v>
      </c>
      <c r="Z1017" s="151">
        <f t="shared" si="177"/>
        <v>0</v>
      </c>
      <c r="AA1017" s="151" cm="1">
        <f t="array" ref="AA1017">IF($W1017=0,0,SUMPRODUCT(--(1=$W$4:$W$1101),--($U1017&gt;='C-BaremoVectorial'!$U$4:$U$1101)))</f>
        <v>0</v>
      </c>
      <c r="AB1017" s="21"/>
      <c r="AC1017" s="21"/>
      <c r="AD1017" s="21"/>
    </row>
    <row r="1018" spans="1:30" ht="14.5" x14ac:dyDescent="0.35">
      <c r="A1018" s="73">
        <f t="shared" si="179"/>
        <v>138</v>
      </c>
      <c r="B1018" s="79" t="s">
        <v>8281</v>
      </c>
      <c r="C1018" s="79" t="s">
        <v>8244</v>
      </c>
      <c r="D1018" s="79" t="s">
        <v>17</v>
      </c>
      <c r="E1018" s="79" t="s">
        <v>48</v>
      </c>
      <c r="F1018" s="183">
        <v>2</v>
      </c>
      <c r="G1018" s="79" t="s">
        <v>8296</v>
      </c>
      <c r="H1018" s="78">
        <f>2*33000</f>
        <v>66000</v>
      </c>
      <c r="I1018" s="74" cm="1">
        <f t="array" ref="I1018">+INDEX('I-Gasificación'!$G$5:$G$1100,MATCH($C1018&amp;$D1018&amp;$E1018&amp;$G1018,'I-Gasificación'!$C$5:$C$1100&amp;'I-Gasificación'!$D$5:$D$1100&amp;'I-Gasificación'!$E$5:$E$1100&amp;'I-Gasificación'!$F$5:$F$1100,0))</f>
        <v>938</v>
      </c>
      <c r="J1018" s="112">
        <f>INDEX('I-Baremo_Depósitos_Lapesa'!$C:$C,MATCH($E1018,'I-Baremo_Depósitos_Lapesa'!$B:$B,0),1)</f>
        <v>67416</v>
      </c>
      <c r="K1018" s="78">
        <f t="shared" si="169"/>
        <v>96308.571428571435</v>
      </c>
      <c r="L1018" s="122">
        <f>INDEX('I-Baremo_VA_Lapesa'!$D$5:$K$66,MATCH($E1018,'I-Baremo_VA_Lapesa'!$C$5:$C$66,0),MATCH($G1018,'I-Baremo_VA_Lapesa'!$D$4:$K$4,0))</f>
        <v>16351</v>
      </c>
      <c r="M1018" s="123">
        <f t="shared" si="170"/>
        <v>23358.571428571431</v>
      </c>
      <c r="N1018" s="113" cm="1">
        <f t="array" ref="N1018">IF(AND($H1018&lt;=4800,$I1018&lt;=560),0,SUMPRODUCT(--($I1018&gt;'I-Baremo_Regulación_Lapesa'!$B$4:$B$8),--($I1018&lt;='I-Baremo_Regulación_Lapesa'!$C$4:$C$8),'I-Baremo_Regulación_Lapesa'!$D$4:$D$8))</f>
        <v>357</v>
      </c>
      <c r="O1018" s="78">
        <f t="shared" si="171"/>
        <v>510.00000000000006</v>
      </c>
      <c r="P1018" s="112">
        <f t="shared" si="172"/>
        <v>84124</v>
      </c>
      <c r="Q1018" s="74">
        <f t="shared" si="173"/>
        <v>120177.14285714287</v>
      </c>
      <c r="R1018" s="113">
        <f>INDEX('I-Baremo_Legalización'!$D$4:$D$100,MATCH($E1018,'I-Baremo_Legalización'!$C$4:$C$100,0),1)</f>
        <v>3215.3500000000004</v>
      </c>
      <c r="S1018" s="113" cm="1">
        <f t="array" ref="S1018">+INDEX('I-Baremo_Acuerdo_Marco'!$F$2:$F$221,MATCH($C1018&amp;$E1018&amp;$G1018,'I-Baremo_Acuerdo_Marco'!$C$2:$C$221&amp;'I-Baremo_Acuerdo_Marco'!$D$2:$D$221&amp;'I-Baremo_Acuerdo_Marco'!$E$2:$E$221,0))</f>
        <v>35124.330999999998</v>
      </c>
      <c r="T1018" s="112">
        <f t="shared" si="178"/>
        <v>122463.68100000001</v>
      </c>
      <c r="U1018" s="116">
        <f t="shared" si="174"/>
        <v>158516.82385714288</v>
      </c>
      <c r="V1018" s="74" t="str">
        <f t="shared" si="175"/>
        <v>AéreoE938</v>
      </c>
      <c r="W1018" s="148">
        <f>+IF(AND($C1018='C-Aux_CA'!$C$7,$D1018='C-Aux_CA'!$C$5,$I1018&gt;='C-Aux_CA'!$C$14,$H1018&gt;='C-Aux_CA'!$C$15),1,0)</f>
        <v>0</v>
      </c>
      <c r="X1018" s="148">
        <f t="shared" si="176"/>
        <v>1</v>
      </c>
      <c r="Y1018" s="151" cm="1">
        <f t="array" ref="Y1018">IF(W1018=0,0,SUMPRODUCT(--($T1018&gt;='C-BaremoVectorial'!$T$4:$T$1101),--(1=$W$4:$W$1101)))</f>
        <v>0</v>
      </c>
      <c r="Z1018" s="151">
        <f t="shared" si="177"/>
        <v>0</v>
      </c>
      <c r="AA1018" s="151" cm="1">
        <f t="array" ref="AA1018">IF($W1018=0,0,SUMPRODUCT(--(1=$W$4:$W$1101),--($U1018&gt;='C-BaremoVectorial'!$U$4:$U$1101)))</f>
        <v>0</v>
      </c>
      <c r="AB1018" s="21"/>
      <c r="AC1018" s="21"/>
      <c r="AD1018" s="21"/>
    </row>
    <row r="1019" spans="1:30" ht="14.5" x14ac:dyDescent="0.35">
      <c r="A1019" s="73">
        <f t="shared" si="179"/>
        <v>139</v>
      </c>
      <c r="B1019" s="79" t="s">
        <v>8281</v>
      </c>
      <c r="C1019" s="79" t="s">
        <v>8244</v>
      </c>
      <c r="D1019" s="79" t="s">
        <v>17</v>
      </c>
      <c r="E1019" s="79" t="s">
        <v>49</v>
      </c>
      <c r="F1019" s="183">
        <v>2</v>
      </c>
      <c r="G1019" s="79" t="s">
        <v>8296</v>
      </c>
      <c r="H1019" s="78">
        <f>2*50000</f>
        <v>100000</v>
      </c>
      <c r="I1019" s="74" cm="1">
        <f t="array" ref="I1019">+INDEX('I-Gasificación'!$G$5:$G$1100,MATCH($C1019&amp;$D1019&amp;$E1019&amp;$G1019,'I-Gasificación'!$C$5:$C$1100&amp;'I-Gasificación'!$D$5:$D$1100&amp;'I-Gasificación'!$E$5:$E$1100&amp;'I-Gasificación'!$F$5:$F$1100,0))</f>
        <v>1302</v>
      </c>
      <c r="J1019" s="112">
        <f>INDEX('I-Baremo_Depósitos_Lapesa'!$C:$C,MATCH($E1019,'I-Baremo_Depósitos_Lapesa'!$B:$B,0),1)</f>
        <v>88888</v>
      </c>
      <c r="K1019" s="78">
        <f t="shared" si="169"/>
        <v>126982.85714285714</v>
      </c>
      <c r="L1019" s="122">
        <f>INDEX('I-Baremo_VA_Lapesa'!$D$5:$K$66,MATCH($E1019,'I-Baremo_VA_Lapesa'!$C$5:$C$66,0),MATCH($G1019,'I-Baremo_VA_Lapesa'!$D$4:$K$4,0))</f>
        <v>16351</v>
      </c>
      <c r="M1019" s="123">
        <f t="shared" si="170"/>
        <v>23358.571428571431</v>
      </c>
      <c r="N1019" s="113" cm="1">
        <f t="array" ref="N1019">IF(AND($H1019&lt;=4800,$I1019&lt;=560),0,SUMPRODUCT(--($I1019&gt;'I-Baremo_Regulación_Lapesa'!$B$4:$B$8),--($I1019&lt;='I-Baremo_Regulación_Lapesa'!$C$4:$C$8),'I-Baremo_Regulación_Lapesa'!$D$4:$D$8))</f>
        <v>357</v>
      </c>
      <c r="O1019" s="78">
        <f t="shared" si="171"/>
        <v>510.00000000000006</v>
      </c>
      <c r="P1019" s="112">
        <f t="shared" si="172"/>
        <v>105596</v>
      </c>
      <c r="Q1019" s="74">
        <f t="shared" si="173"/>
        <v>150851.42857142858</v>
      </c>
      <c r="R1019" s="113">
        <f>INDEX('I-Baremo_Legalización'!$D$4:$D$100,MATCH($E1019,'I-Baremo_Legalización'!$C$4:$C$100,0),1)</f>
        <v>3215.3500000000004</v>
      </c>
      <c r="S1019" s="113" cm="1">
        <f t="array" ref="S1019">+INDEX('I-Baremo_Acuerdo_Marco'!$F$2:$F$221,MATCH($C1019&amp;$E1019&amp;$G1019,'I-Baremo_Acuerdo_Marco'!$C$2:$C$221&amp;'I-Baremo_Acuerdo_Marco'!$D$2:$D$221&amp;'I-Baremo_Acuerdo_Marco'!$E$2:$E$221,0))</f>
        <v>39287.831000000006</v>
      </c>
      <c r="T1019" s="112">
        <f t="shared" si="178"/>
        <v>148099.18100000001</v>
      </c>
      <c r="U1019" s="116">
        <f t="shared" si="174"/>
        <v>193354.60957142859</v>
      </c>
      <c r="V1019" s="74" t="str">
        <f t="shared" si="175"/>
        <v>AéreoE1302</v>
      </c>
      <c r="W1019" s="148">
        <f>+IF(AND($C1019='C-Aux_CA'!$C$7,$D1019='C-Aux_CA'!$C$5,$I1019&gt;='C-Aux_CA'!$C$14,$H1019&gt;='C-Aux_CA'!$C$15),1,0)</f>
        <v>0</v>
      </c>
      <c r="X1019" s="148">
        <f t="shared" si="176"/>
        <v>1</v>
      </c>
      <c r="Y1019" s="151" cm="1">
        <f t="array" ref="Y1019">IF(W1019=0,0,SUMPRODUCT(--($T1019&gt;='C-BaremoVectorial'!$T$4:$T$1101),--(1=$W$4:$W$1101)))</f>
        <v>0</v>
      </c>
      <c r="Z1019" s="151">
        <f t="shared" si="177"/>
        <v>0</v>
      </c>
      <c r="AA1019" s="151" cm="1">
        <f t="array" ref="AA1019">IF($W1019=0,0,SUMPRODUCT(--(1=$W$4:$W$1101),--($U1019&gt;='C-BaremoVectorial'!$U$4:$U$1101)))</f>
        <v>0</v>
      </c>
      <c r="AB1019" s="21"/>
      <c r="AC1019" s="21"/>
      <c r="AD1019" s="21"/>
    </row>
    <row r="1020" spans="1:30" ht="14.5" x14ac:dyDescent="0.35">
      <c r="A1020" s="73">
        <f t="shared" si="179"/>
        <v>140</v>
      </c>
      <c r="B1020" s="79" t="s">
        <v>8281</v>
      </c>
      <c r="C1020" s="79" t="s">
        <v>8244</v>
      </c>
      <c r="D1020" s="79" t="s">
        <v>17</v>
      </c>
      <c r="E1020" s="79" t="s">
        <v>50</v>
      </c>
      <c r="F1020" s="183">
        <v>2</v>
      </c>
      <c r="G1020" s="79" t="s">
        <v>8296</v>
      </c>
      <c r="H1020" s="78">
        <f>2*59000</f>
        <v>118000</v>
      </c>
      <c r="I1020" s="74" cm="1">
        <f t="array" ref="I1020">+INDEX('I-Gasificación'!$G$5:$G$1100,MATCH($C1020&amp;$D1020&amp;$E1020&amp;$G1020,'I-Gasificación'!$C$5:$C$1100&amp;'I-Gasificación'!$D$5:$D$1100&amp;'I-Gasificación'!$E$5:$E$1100&amp;'I-Gasificación'!$F$5:$F$1100,0))</f>
        <v>1526</v>
      </c>
      <c r="J1020" s="112">
        <f>INDEX('I-Baremo_Depósitos_Lapesa'!$C:$C,MATCH($E1020,'I-Baremo_Depósitos_Lapesa'!$B:$B,0),1)</f>
        <v>108492</v>
      </c>
      <c r="K1020" s="78">
        <f t="shared" si="169"/>
        <v>154988.57142857145</v>
      </c>
      <c r="L1020" s="122">
        <f>INDEX('I-Baremo_VA_Lapesa'!$D$5:$K$66,MATCH($E1020,'I-Baremo_VA_Lapesa'!$C$5:$C$66,0),MATCH($G1020,'I-Baremo_VA_Lapesa'!$D$4:$K$4,0))</f>
        <v>16351</v>
      </c>
      <c r="M1020" s="123">
        <f t="shared" si="170"/>
        <v>23358.571428571431</v>
      </c>
      <c r="N1020" s="113" cm="1">
        <f t="array" ref="N1020">IF(AND($H1020&lt;=4800,$I1020&lt;=560),0,SUMPRODUCT(--($I1020&gt;'I-Baremo_Regulación_Lapesa'!$B$4:$B$8),--($I1020&lt;='I-Baremo_Regulación_Lapesa'!$C$4:$C$8),'I-Baremo_Regulación_Lapesa'!$D$4:$D$8))</f>
        <v>1650</v>
      </c>
      <c r="O1020" s="78">
        <f t="shared" si="171"/>
        <v>2357.1428571428573</v>
      </c>
      <c r="P1020" s="112">
        <f t="shared" si="172"/>
        <v>126493</v>
      </c>
      <c r="Q1020" s="74">
        <f t="shared" si="173"/>
        <v>180704.28571428574</v>
      </c>
      <c r="R1020" s="113">
        <f>INDEX('I-Baremo_Legalización'!$D$4:$D$100,MATCH($E1020,'I-Baremo_Legalización'!$C$4:$C$100,0),1)</f>
        <v>3215.3500000000004</v>
      </c>
      <c r="S1020" s="113" cm="1">
        <f t="array" ref="S1020">+INDEX('I-Baremo_Acuerdo_Marco'!$F$2:$F$221,MATCH($C1020&amp;$E1020&amp;$G1020,'I-Baremo_Acuerdo_Marco'!$C$2:$C$221&amp;'I-Baremo_Acuerdo_Marco'!$D$2:$D$221&amp;'I-Baremo_Acuerdo_Marco'!$E$2:$E$221,0))</f>
        <v>42187.431000000004</v>
      </c>
      <c r="T1020" s="112">
        <f t="shared" si="178"/>
        <v>171895.78100000002</v>
      </c>
      <c r="U1020" s="116">
        <f t="shared" si="174"/>
        <v>226107.06671428576</v>
      </c>
      <c r="V1020" s="74" t="str">
        <f t="shared" si="175"/>
        <v>AéreoE1526</v>
      </c>
      <c r="W1020" s="148">
        <f>+IF(AND($C1020='C-Aux_CA'!$C$7,$D1020='C-Aux_CA'!$C$5,$I1020&gt;='C-Aux_CA'!$C$14,$H1020&gt;='C-Aux_CA'!$C$15),1,0)</f>
        <v>0</v>
      </c>
      <c r="X1020" s="148">
        <f t="shared" si="176"/>
        <v>1</v>
      </c>
      <c r="Y1020" s="151" cm="1">
        <f t="array" ref="Y1020">IF(W1020=0,0,SUMPRODUCT(--($T1020&gt;='C-BaremoVectorial'!$T$4:$T$1101),--(1=$W$4:$W$1101)))</f>
        <v>0</v>
      </c>
      <c r="Z1020" s="151">
        <f t="shared" si="177"/>
        <v>0</v>
      </c>
      <c r="AA1020" s="151" cm="1">
        <f t="array" ref="AA1020">IF($W1020=0,0,SUMPRODUCT(--(1=$W$4:$W$1101),--($U1020&gt;='C-BaremoVectorial'!$U$4:$U$1101)))</f>
        <v>0</v>
      </c>
      <c r="AB1020" s="21"/>
      <c r="AC1020" s="21"/>
      <c r="AD1020" s="21"/>
    </row>
    <row r="1021" spans="1:30" ht="14.5" x14ac:dyDescent="0.35">
      <c r="A1021" s="73">
        <f t="shared" si="179"/>
        <v>141</v>
      </c>
      <c r="B1021" s="79" t="s">
        <v>8281</v>
      </c>
      <c r="C1021" s="79" t="s">
        <v>8244</v>
      </c>
      <c r="D1021" s="79" t="s">
        <v>17</v>
      </c>
      <c r="E1021" s="79" t="s">
        <v>51</v>
      </c>
      <c r="F1021" s="183">
        <v>2</v>
      </c>
      <c r="G1021" s="79" t="s">
        <v>8296</v>
      </c>
      <c r="H1021" s="78">
        <f>2*50000</f>
        <v>100000</v>
      </c>
      <c r="I1021" s="74" cm="1">
        <f t="array" ref="I1021">+INDEX('I-Gasificación'!$G$5:$G$1100,MATCH($C1021&amp;$D1021&amp;$E1021&amp;$G1021,'I-Gasificación'!$C$5:$C$1100&amp;'I-Gasificación'!$D$5:$D$1100&amp;'I-Gasificación'!$E$5:$E$1100&amp;'I-Gasificación'!$F$5:$F$1100,0))</f>
        <v>1218</v>
      </c>
      <c r="J1021" s="112">
        <f>INDEX('I-Baremo_Depósitos_Lapesa'!$C:$C,MATCH($E1021,'I-Baremo_Depósitos_Lapesa'!$B:$B,0),1)</f>
        <v>90864</v>
      </c>
      <c r="K1021" s="78">
        <f t="shared" si="169"/>
        <v>129805.71428571429</v>
      </c>
      <c r="L1021" s="122">
        <f>INDEX('I-Baremo_VA_Lapesa'!$D$5:$K$66,MATCH($E1021,'I-Baremo_VA_Lapesa'!$C$5:$C$66,0),MATCH($G1021,'I-Baremo_VA_Lapesa'!$D$4:$K$4,0))</f>
        <v>16351</v>
      </c>
      <c r="M1021" s="123">
        <f t="shared" si="170"/>
        <v>23358.571428571431</v>
      </c>
      <c r="N1021" s="113" cm="1">
        <f t="array" ref="N1021">IF(AND($H1021&lt;=4800,$I1021&lt;=560),0,SUMPRODUCT(--($I1021&gt;'I-Baremo_Regulación_Lapesa'!$B$4:$B$8),--($I1021&lt;='I-Baremo_Regulación_Lapesa'!$C$4:$C$8),'I-Baremo_Regulación_Lapesa'!$D$4:$D$8))</f>
        <v>357</v>
      </c>
      <c r="O1021" s="78">
        <f t="shared" si="171"/>
        <v>510.00000000000006</v>
      </c>
      <c r="P1021" s="112">
        <f t="shared" si="172"/>
        <v>107572</v>
      </c>
      <c r="Q1021" s="74">
        <f t="shared" si="173"/>
        <v>153674.28571428571</v>
      </c>
      <c r="R1021" s="113">
        <f>INDEX('I-Baremo_Legalización'!$D$4:$D$100,MATCH($E1021,'I-Baremo_Legalización'!$C$4:$C$100,0),1)</f>
        <v>3215.3500000000004</v>
      </c>
      <c r="S1021" s="113" cm="1">
        <f t="array" ref="S1021">+INDEX('I-Baremo_Acuerdo_Marco'!$F$2:$F$221,MATCH($C1021&amp;$E1021&amp;$G1021,'I-Baremo_Acuerdo_Marco'!$C$2:$C$221&amp;'I-Baremo_Acuerdo_Marco'!$D$2:$D$221&amp;'I-Baremo_Acuerdo_Marco'!$E$2:$E$221,0))</f>
        <v>39625.531000000003</v>
      </c>
      <c r="T1021" s="112">
        <f t="shared" si="178"/>
        <v>150412.88099999999</v>
      </c>
      <c r="U1021" s="116">
        <f t="shared" si="174"/>
        <v>196515.16671428573</v>
      </c>
      <c r="V1021" s="74" t="str">
        <f t="shared" si="175"/>
        <v>AéreoE1218</v>
      </c>
      <c r="W1021" s="148">
        <f>+IF(AND($C1021='C-Aux_CA'!$C$7,$D1021='C-Aux_CA'!$C$5,$I1021&gt;='C-Aux_CA'!$C$14,$H1021&gt;='C-Aux_CA'!$C$15),1,0)</f>
        <v>0</v>
      </c>
      <c r="X1021" s="148">
        <f t="shared" si="176"/>
        <v>1</v>
      </c>
      <c r="Y1021" s="151" cm="1">
        <f t="array" ref="Y1021">IF(W1021=0,0,SUMPRODUCT(--($T1021&gt;='C-BaremoVectorial'!$T$4:$T$1101),--(1=$W$4:$W$1101)))</f>
        <v>0</v>
      </c>
      <c r="Z1021" s="151">
        <f t="shared" si="177"/>
        <v>0</v>
      </c>
      <c r="AA1021" s="151" cm="1">
        <f t="array" ref="AA1021">IF($W1021=0,0,SUMPRODUCT(--(1=$W$4:$W$1101),--($U1021&gt;='C-BaremoVectorial'!$U$4:$U$1101)))</f>
        <v>0</v>
      </c>
      <c r="AB1021" s="21"/>
      <c r="AC1021" s="21"/>
      <c r="AD1021" s="21"/>
    </row>
    <row r="1022" spans="1:30" ht="14.5" x14ac:dyDescent="0.35">
      <c r="A1022" s="73">
        <f t="shared" si="179"/>
        <v>142</v>
      </c>
      <c r="B1022" s="79" t="s">
        <v>8281</v>
      </c>
      <c r="C1022" s="79" t="s">
        <v>8244</v>
      </c>
      <c r="D1022" s="79" t="s">
        <v>17</v>
      </c>
      <c r="E1022" s="79" t="s">
        <v>52</v>
      </c>
      <c r="F1022" s="183">
        <v>2</v>
      </c>
      <c r="G1022" s="79" t="s">
        <v>8296</v>
      </c>
      <c r="H1022" s="78">
        <f>2*69000</f>
        <v>138000</v>
      </c>
      <c r="I1022" s="74" cm="1">
        <f t="array" ref="I1022">+INDEX('I-Gasificación'!$G$5:$G$1100,MATCH($C1022&amp;$D1022&amp;$E1022&amp;$G1022,'I-Gasificación'!$C$5:$C$1100&amp;'I-Gasificación'!$D$5:$D$1100&amp;'I-Gasificación'!$E$5:$E$1100&amp;'I-Gasificación'!$F$5:$F$1100,0))</f>
        <v>1750</v>
      </c>
      <c r="J1022" s="112">
        <f>INDEX('I-Baremo_Depósitos_Lapesa'!$C:$C,MATCH($E1022,'I-Baremo_Depósitos_Lapesa'!$B:$B,0),1)</f>
        <v>134294</v>
      </c>
      <c r="K1022" s="78">
        <f t="shared" si="169"/>
        <v>191848.57142857145</v>
      </c>
      <c r="L1022" s="122">
        <f>INDEX('I-Baremo_VA_Lapesa'!$D$5:$K$66,MATCH($E1022,'I-Baremo_VA_Lapesa'!$C$5:$C$66,0),MATCH($G1022,'I-Baremo_VA_Lapesa'!$D$4:$K$4,0))</f>
        <v>16351</v>
      </c>
      <c r="M1022" s="123">
        <f t="shared" si="170"/>
        <v>23358.571428571431</v>
      </c>
      <c r="N1022" s="113" cm="1">
        <f t="array" ref="N1022">IF(AND($H1022&lt;=4800,$I1022&lt;=560),0,SUMPRODUCT(--($I1022&gt;'I-Baremo_Regulación_Lapesa'!$B$4:$B$8),--($I1022&lt;='I-Baremo_Regulación_Lapesa'!$C$4:$C$8),'I-Baremo_Regulación_Lapesa'!$D$4:$D$8))</f>
        <v>1650</v>
      </c>
      <c r="O1022" s="78">
        <f t="shared" si="171"/>
        <v>2357.1428571428573</v>
      </c>
      <c r="P1022" s="112">
        <f t="shared" si="172"/>
        <v>152295</v>
      </c>
      <c r="Q1022" s="74">
        <f t="shared" si="173"/>
        <v>217564.28571428574</v>
      </c>
      <c r="R1022" s="113">
        <f>INDEX('I-Baremo_Legalización'!$D$4:$D$100,MATCH($E1022,'I-Baremo_Legalización'!$C$4:$C$100,0),1)</f>
        <v>3215.3500000000004</v>
      </c>
      <c r="S1022" s="113" cm="1">
        <f t="array" ref="S1022">+INDEX('I-Baremo_Acuerdo_Marco'!$F$2:$F$221,MATCH($C1022&amp;$E1022&amp;$G1022,'I-Baremo_Acuerdo_Marco'!$C$2:$C$221&amp;'I-Baremo_Acuerdo_Marco'!$D$2:$D$221&amp;'I-Baremo_Acuerdo_Marco'!$E$2:$E$221,0))</f>
        <v>42187.431000000004</v>
      </c>
      <c r="T1022" s="112">
        <f t="shared" si="178"/>
        <v>197697.78100000002</v>
      </c>
      <c r="U1022" s="116">
        <f t="shared" si="174"/>
        <v>262967.06671428576</v>
      </c>
      <c r="V1022" s="74" t="str">
        <f t="shared" si="175"/>
        <v>AéreoE1750</v>
      </c>
      <c r="W1022" s="148">
        <f>+IF(AND($C1022='C-Aux_CA'!$C$7,$D1022='C-Aux_CA'!$C$5,$I1022&gt;='C-Aux_CA'!$C$14,$H1022&gt;='C-Aux_CA'!$C$15),1,0)</f>
        <v>0</v>
      </c>
      <c r="X1022" s="148">
        <f t="shared" si="176"/>
        <v>1</v>
      </c>
      <c r="Y1022" s="151" cm="1">
        <f t="array" ref="Y1022">IF(W1022=0,0,SUMPRODUCT(--($T1022&gt;='C-BaremoVectorial'!$T$4:$T$1101),--(1=$W$4:$W$1101)))</f>
        <v>0</v>
      </c>
      <c r="Z1022" s="151">
        <f t="shared" si="177"/>
        <v>0</v>
      </c>
      <c r="AA1022" s="151" cm="1">
        <f t="array" ref="AA1022">IF($W1022=0,0,SUMPRODUCT(--(1=$W$4:$W$1101),--($U1022&gt;='C-BaremoVectorial'!$U$4:$U$1101)))</f>
        <v>0</v>
      </c>
      <c r="AB1022" s="21"/>
      <c r="AC1022" s="21"/>
      <c r="AD1022" s="21"/>
    </row>
    <row r="1023" spans="1:30" ht="14.5" x14ac:dyDescent="0.35">
      <c r="A1023" s="73">
        <f t="shared" si="179"/>
        <v>143</v>
      </c>
      <c r="B1023" s="79" t="s">
        <v>8282</v>
      </c>
      <c r="C1023" s="79" t="s">
        <v>8244</v>
      </c>
      <c r="D1023" s="79" t="s">
        <v>17</v>
      </c>
      <c r="E1023" s="79" t="s">
        <v>41</v>
      </c>
      <c r="F1023" s="183">
        <v>2</v>
      </c>
      <c r="G1023" s="79" t="s">
        <v>8297</v>
      </c>
      <c r="H1023" s="78">
        <f>2*13000</f>
        <v>26000</v>
      </c>
      <c r="I1023" s="74" cm="1">
        <f t="array" ref="I1023">+INDEX('I-Gasificación'!$G$5:$G$1100,MATCH($C1023&amp;$D1023&amp;$E1023&amp;$G1023,'I-Gasificación'!$C$5:$C$1100&amp;'I-Gasificación'!$D$5:$D$1100&amp;'I-Gasificación'!$E$5:$E$1100&amp;'I-Gasificación'!$F$5:$F$1100,0))</f>
        <v>630</v>
      </c>
      <c r="J1023" s="112">
        <f>INDEX('I-Baremo_Depósitos_Lapesa'!$C:$C,MATCH($E1023,'I-Baremo_Depósitos_Lapesa'!$B:$B,0),1)</f>
        <v>21020</v>
      </c>
      <c r="K1023" s="78">
        <f t="shared" si="169"/>
        <v>30028.571428571431</v>
      </c>
      <c r="L1023" s="122">
        <f>INDEX('I-Baremo_VA_Lapesa'!$D$5:$K$66,MATCH($E1023,'I-Baremo_VA_Lapesa'!$C$5:$C$66,0),MATCH($G1023,'I-Baremo_VA_Lapesa'!$D$4:$K$4,0))</f>
        <v>19761</v>
      </c>
      <c r="M1023" s="123">
        <f t="shared" si="170"/>
        <v>28230</v>
      </c>
      <c r="N1023" s="113" cm="1">
        <f t="array" ref="N1023">IF(AND($H1023&lt;=4800,$I1023&lt;=560),0,SUMPRODUCT(--($I1023&gt;'I-Baremo_Regulación_Lapesa'!$B$4:$B$8),--($I1023&lt;='I-Baremo_Regulación_Lapesa'!$C$4:$C$8),'I-Baremo_Regulación_Lapesa'!$D$4:$D$8))</f>
        <v>357</v>
      </c>
      <c r="O1023" s="78">
        <f t="shared" si="171"/>
        <v>510.00000000000006</v>
      </c>
      <c r="P1023" s="112">
        <f t="shared" si="172"/>
        <v>41138</v>
      </c>
      <c r="Q1023" s="74">
        <f t="shared" si="173"/>
        <v>58768.571428571435</v>
      </c>
      <c r="R1023" s="113">
        <f>INDEX('I-Baremo_Legalización'!$D$4:$D$100,MATCH($E1023,'I-Baremo_Legalización'!$C$4:$C$100,0),1)</f>
        <v>2038.3500000000001</v>
      </c>
      <c r="S1023" s="113" cm="1">
        <f t="array" ref="S1023">+INDEX('I-Baremo_Acuerdo_Marco'!$F$2:$F$221,MATCH($C1023&amp;$E1023&amp;$G1023,'I-Baremo_Acuerdo_Marco'!$C$2:$C$221&amp;'I-Baremo_Acuerdo_Marco'!$D$2:$D$221&amp;'I-Baremo_Acuerdo_Marco'!$E$2:$E$221,0))</f>
        <v>25095.411</v>
      </c>
      <c r="T1023" s="112">
        <f t="shared" si="178"/>
        <v>68271.760999999999</v>
      </c>
      <c r="U1023" s="116">
        <f t="shared" si="174"/>
        <v>85902.332428571433</v>
      </c>
      <c r="V1023" s="74" t="str">
        <f t="shared" si="175"/>
        <v>AéreoE630</v>
      </c>
      <c r="W1023" s="148">
        <f>+IF(AND($C1023='C-Aux_CA'!$C$7,$D1023='C-Aux_CA'!$C$5,$I1023&gt;='C-Aux_CA'!$C$14,$H1023&gt;='C-Aux_CA'!$C$15),1,0)</f>
        <v>0</v>
      </c>
      <c r="X1023" s="148">
        <f t="shared" si="176"/>
        <v>1</v>
      </c>
      <c r="Y1023" s="151" cm="1">
        <f t="array" ref="Y1023">IF(W1023=0,0,SUMPRODUCT(--($T1023&gt;='C-BaremoVectorial'!$T$4:$T$1101),--(1=$W$4:$W$1101)))</f>
        <v>0</v>
      </c>
      <c r="Z1023" s="151">
        <f t="shared" si="177"/>
        <v>0</v>
      </c>
      <c r="AA1023" s="151" cm="1">
        <f t="array" ref="AA1023">IF($W1023=0,0,SUMPRODUCT(--(1=$W$4:$W$1101),--($U1023&gt;='C-BaremoVectorial'!$U$4:$U$1101)))</f>
        <v>0</v>
      </c>
      <c r="AB1023" s="21"/>
      <c r="AC1023" s="21"/>
      <c r="AD1023" s="21"/>
    </row>
    <row r="1024" spans="1:30" ht="14.5" x14ac:dyDescent="0.35">
      <c r="A1024" s="73">
        <f t="shared" si="179"/>
        <v>144</v>
      </c>
      <c r="B1024" s="79" t="s">
        <v>8282</v>
      </c>
      <c r="C1024" s="79" t="s">
        <v>8244</v>
      </c>
      <c r="D1024" s="79" t="s">
        <v>17</v>
      </c>
      <c r="E1024" s="79" t="s">
        <v>42</v>
      </c>
      <c r="F1024" s="183">
        <v>2</v>
      </c>
      <c r="G1024" s="79" t="s">
        <v>8297</v>
      </c>
      <c r="H1024" s="78">
        <f>2*16000</f>
        <v>32000</v>
      </c>
      <c r="I1024" s="74" cm="1">
        <f t="array" ref="I1024">+INDEX('I-Gasificación'!$G$5:$G$1100,MATCH($C1024&amp;$D1024&amp;$E1024&amp;$G1024,'I-Gasificación'!$C$5:$C$1100&amp;'I-Gasificación'!$D$5:$D$1100&amp;'I-Gasificación'!$E$5:$E$1100&amp;'I-Gasificación'!$F$5:$F$1100,0))</f>
        <v>742</v>
      </c>
      <c r="J1024" s="112">
        <f>INDEX('I-Baremo_Depósitos_Lapesa'!$C:$C,MATCH($E1024,'I-Baremo_Depósitos_Lapesa'!$B:$B,0),1)</f>
        <v>25584</v>
      </c>
      <c r="K1024" s="78">
        <f t="shared" si="169"/>
        <v>36548.571428571428</v>
      </c>
      <c r="L1024" s="122">
        <f>INDEX('I-Baremo_VA_Lapesa'!$D$5:$K$66,MATCH($E1024,'I-Baremo_VA_Lapesa'!$C$5:$C$66,0),MATCH($G1024,'I-Baremo_VA_Lapesa'!$D$4:$K$4,0))</f>
        <v>19761</v>
      </c>
      <c r="M1024" s="123">
        <f t="shared" si="170"/>
        <v>28230</v>
      </c>
      <c r="N1024" s="113" cm="1">
        <f t="array" ref="N1024">IF(AND($H1024&lt;=4800,$I1024&lt;=560),0,SUMPRODUCT(--($I1024&gt;'I-Baremo_Regulación_Lapesa'!$B$4:$B$8),--($I1024&lt;='I-Baremo_Regulación_Lapesa'!$C$4:$C$8),'I-Baremo_Regulación_Lapesa'!$D$4:$D$8))</f>
        <v>357</v>
      </c>
      <c r="O1024" s="78">
        <f t="shared" si="171"/>
        <v>510.00000000000006</v>
      </c>
      <c r="P1024" s="112">
        <f t="shared" si="172"/>
        <v>45702</v>
      </c>
      <c r="Q1024" s="74">
        <f t="shared" si="173"/>
        <v>65288.571428571428</v>
      </c>
      <c r="R1024" s="113">
        <f>INDEX('I-Baremo_Legalización'!$D$4:$D$100,MATCH($E1024,'I-Baremo_Legalización'!$C$4:$C$100,0),1)</f>
        <v>2038.3500000000001</v>
      </c>
      <c r="S1024" s="113" cm="1">
        <f t="array" ref="S1024">+INDEX('I-Baremo_Acuerdo_Marco'!$F$2:$F$221,MATCH($C1024&amp;$E1024&amp;$G1024,'I-Baremo_Acuerdo_Marco'!$C$2:$C$221&amp;'I-Baremo_Acuerdo_Marco'!$D$2:$D$221&amp;'I-Baremo_Acuerdo_Marco'!$E$2:$E$221,0))</f>
        <v>25734.510999999999</v>
      </c>
      <c r="T1024" s="112">
        <f t="shared" si="178"/>
        <v>73474.861000000004</v>
      </c>
      <c r="U1024" s="116">
        <f t="shared" si="174"/>
        <v>93061.432428571425</v>
      </c>
      <c r="V1024" s="74" t="str">
        <f t="shared" si="175"/>
        <v>AéreoE742</v>
      </c>
      <c r="W1024" s="148">
        <f>+IF(AND($C1024='C-Aux_CA'!$C$7,$D1024='C-Aux_CA'!$C$5,$I1024&gt;='C-Aux_CA'!$C$14,$H1024&gt;='C-Aux_CA'!$C$15),1,0)</f>
        <v>0</v>
      </c>
      <c r="X1024" s="148">
        <f t="shared" si="176"/>
        <v>1</v>
      </c>
      <c r="Y1024" s="151" cm="1">
        <f t="array" ref="Y1024">IF(W1024=0,0,SUMPRODUCT(--($T1024&gt;='C-BaremoVectorial'!$T$4:$T$1101),--(1=$W$4:$W$1101)))</f>
        <v>0</v>
      </c>
      <c r="Z1024" s="151">
        <f t="shared" si="177"/>
        <v>0</v>
      </c>
      <c r="AA1024" s="151" cm="1">
        <f t="array" ref="AA1024">IF($W1024=0,0,SUMPRODUCT(--(1=$W$4:$W$1101),--($U1024&gt;='C-BaremoVectorial'!$U$4:$U$1101)))</f>
        <v>0</v>
      </c>
      <c r="AB1024" s="21"/>
      <c r="AC1024" s="21"/>
      <c r="AD1024" s="21"/>
    </row>
    <row r="1025" spans="1:30" ht="14.5" x14ac:dyDescent="0.35">
      <c r="A1025" s="73">
        <f t="shared" si="179"/>
        <v>145</v>
      </c>
      <c r="B1025" s="79" t="s">
        <v>8282</v>
      </c>
      <c r="C1025" s="79" t="s">
        <v>8244</v>
      </c>
      <c r="D1025" s="79" t="s">
        <v>17</v>
      </c>
      <c r="E1025" s="79" t="s">
        <v>43</v>
      </c>
      <c r="F1025" s="183">
        <v>2</v>
      </c>
      <c r="G1025" s="79" t="s">
        <v>8297</v>
      </c>
      <c r="H1025" s="78">
        <f>2*19000</f>
        <v>38000</v>
      </c>
      <c r="I1025" s="74" cm="1">
        <f t="array" ref="I1025">+INDEX('I-Gasificación'!$G$5:$G$1100,MATCH($C1025&amp;$D1025&amp;$E1025&amp;$G1025,'I-Gasificación'!$C$5:$C$1100&amp;'I-Gasificación'!$D$5:$D$1100&amp;'I-Gasificación'!$E$5:$E$1100&amp;'I-Gasificación'!$F$5:$F$1100,0))</f>
        <v>826</v>
      </c>
      <c r="J1025" s="112">
        <f>INDEX('I-Baremo_Depósitos_Lapesa'!$C:$C,MATCH($E1025,'I-Baremo_Depósitos_Lapesa'!$B:$B,0),1)</f>
        <v>27832</v>
      </c>
      <c r="K1025" s="78">
        <f t="shared" si="169"/>
        <v>39760</v>
      </c>
      <c r="L1025" s="122">
        <f>INDEX('I-Baremo_VA_Lapesa'!$D$5:$K$66,MATCH($E1025,'I-Baremo_VA_Lapesa'!$C$5:$C$66,0),MATCH($G1025,'I-Baremo_VA_Lapesa'!$D$4:$K$4,0))</f>
        <v>19761</v>
      </c>
      <c r="M1025" s="123">
        <f t="shared" si="170"/>
        <v>28230</v>
      </c>
      <c r="N1025" s="113" cm="1">
        <f t="array" ref="N1025">IF(AND($H1025&lt;=4800,$I1025&lt;=560),0,SUMPRODUCT(--($I1025&gt;'I-Baremo_Regulación_Lapesa'!$B$4:$B$8),--($I1025&lt;='I-Baremo_Regulación_Lapesa'!$C$4:$C$8),'I-Baremo_Regulación_Lapesa'!$D$4:$D$8))</f>
        <v>357</v>
      </c>
      <c r="O1025" s="78">
        <f t="shared" si="171"/>
        <v>510.00000000000006</v>
      </c>
      <c r="P1025" s="112">
        <f t="shared" si="172"/>
        <v>47950</v>
      </c>
      <c r="Q1025" s="74">
        <f t="shared" si="173"/>
        <v>68500</v>
      </c>
      <c r="R1025" s="113">
        <f>INDEX('I-Baremo_Legalización'!$D$4:$D$100,MATCH($E1025,'I-Baremo_Legalización'!$C$4:$C$100,0),1)</f>
        <v>2038.3500000000001</v>
      </c>
      <c r="S1025" s="113" cm="1">
        <f t="array" ref="S1025">+INDEX('I-Baremo_Acuerdo_Marco'!$F$2:$F$221,MATCH($C1025&amp;$E1025&amp;$G1025,'I-Baremo_Acuerdo_Marco'!$C$2:$C$221&amp;'I-Baremo_Acuerdo_Marco'!$D$2:$D$221&amp;'I-Baremo_Acuerdo_Marco'!$E$2:$E$221,0))</f>
        <v>28681.411</v>
      </c>
      <c r="T1025" s="112">
        <f t="shared" si="178"/>
        <v>78669.760999999999</v>
      </c>
      <c r="U1025" s="116">
        <f t="shared" si="174"/>
        <v>99219.760999999999</v>
      </c>
      <c r="V1025" s="74" t="str">
        <f t="shared" si="175"/>
        <v>AéreoE826</v>
      </c>
      <c r="W1025" s="148">
        <f>+IF(AND($C1025='C-Aux_CA'!$C$7,$D1025='C-Aux_CA'!$C$5,$I1025&gt;='C-Aux_CA'!$C$14,$H1025&gt;='C-Aux_CA'!$C$15),1,0)</f>
        <v>0</v>
      </c>
      <c r="X1025" s="148">
        <f t="shared" si="176"/>
        <v>1</v>
      </c>
      <c r="Y1025" s="151" cm="1">
        <f t="array" ref="Y1025">IF(W1025=0,0,SUMPRODUCT(--($T1025&gt;='C-BaremoVectorial'!$T$4:$T$1101),--(1=$W$4:$W$1101)))</f>
        <v>0</v>
      </c>
      <c r="Z1025" s="151">
        <f t="shared" si="177"/>
        <v>0</v>
      </c>
      <c r="AA1025" s="151" cm="1">
        <f t="array" ref="AA1025">IF($W1025=0,0,SUMPRODUCT(--(1=$W$4:$W$1101),--($U1025&gt;='C-BaremoVectorial'!$U$4:$U$1101)))</f>
        <v>0</v>
      </c>
      <c r="AB1025" s="21"/>
      <c r="AC1025" s="21"/>
      <c r="AD1025" s="21"/>
    </row>
    <row r="1026" spans="1:30" ht="14.5" x14ac:dyDescent="0.35">
      <c r="A1026" s="73">
        <f t="shared" si="179"/>
        <v>146</v>
      </c>
      <c r="B1026" s="79" t="s">
        <v>8282</v>
      </c>
      <c r="C1026" s="79" t="s">
        <v>8244</v>
      </c>
      <c r="D1026" s="79" t="s">
        <v>17</v>
      </c>
      <c r="E1026" s="79" t="s">
        <v>44</v>
      </c>
      <c r="F1026" s="183">
        <v>2</v>
      </c>
      <c r="G1026" s="79" t="s">
        <v>8297</v>
      </c>
      <c r="H1026" s="78">
        <f>2*22000</f>
        <v>44000</v>
      </c>
      <c r="I1026" s="74" cm="1">
        <f t="array" ref="I1026">+INDEX('I-Gasificación'!$G$5:$G$1100,MATCH($C1026&amp;$D1026&amp;$E1026&amp;$G1026,'I-Gasificación'!$C$5:$C$1100&amp;'I-Gasificación'!$D$5:$D$1100&amp;'I-Gasificación'!$E$5:$E$1100&amp;'I-Gasificación'!$F$5:$F$1100,0))</f>
        <v>938</v>
      </c>
      <c r="J1026" s="112">
        <f>INDEX('I-Baremo_Depósitos_Lapesa'!$C:$C,MATCH($E1026,'I-Baremo_Depósitos_Lapesa'!$B:$B,0),1)</f>
        <v>35864</v>
      </c>
      <c r="K1026" s="78">
        <f t="shared" si="169"/>
        <v>51234.285714285717</v>
      </c>
      <c r="L1026" s="122">
        <f>INDEX('I-Baremo_VA_Lapesa'!$D$5:$K$66,MATCH($E1026,'I-Baremo_VA_Lapesa'!$C$5:$C$66,0),MATCH($G1026,'I-Baremo_VA_Lapesa'!$D$4:$K$4,0))</f>
        <v>19761</v>
      </c>
      <c r="M1026" s="123">
        <f t="shared" si="170"/>
        <v>28230</v>
      </c>
      <c r="N1026" s="113" cm="1">
        <f t="array" ref="N1026">IF(AND($H1026&lt;=4800,$I1026&lt;=560),0,SUMPRODUCT(--($I1026&gt;'I-Baremo_Regulación_Lapesa'!$B$4:$B$8),--($I1026&lt;='I-Baremo_Regulación_Lapesa'!$C$4:$C$8),'I-Baremo_Regulación_Lapesa'!$D$4:$D$8))</f>
        <v>357</v>
      </c>
      <c r="O1026" s="78">
        <f t="shared" si="171"/>
        <v>510.00000000000006</v>
      </c>
      <c r="P1026" s="112">
        <f t="shared" si="172"/>
        <v>55982</v>
      </c>
      <c r="Q1026" s="74">
        <f t="shared" si="173"/>
        <v>79974.28571428571</v>
      </c>
      <c r="R1026" s="113">
        <f>INDEX('I-Baremo_Legalización'!$D$4:$D$100,MATCH($E1026,'I-Baremo_Legalización'!$C$4:$C$100,0),1)</f>
        <v>2038.3500000000001</v>
      </c>
      <c r="S1026" s="113" cm="1">
        <f t="array" ref="S1026">+INDEX('I-Baremo_Acuerdo_Marco'!$F$2:$F$221,MATCH($C1026&amp;$E1026&amp;$G1026,'I-Baremo_Acuerdo_Marco'!$C$2:$C$221&amp;'I-Baremo_Acuerdo_Marco'!$D$2:$D$221&amp;'I-Baremo_Acuerdo_Marco'!$E$2:$E$221,0))</f>
        <v>30229.111000000001</v>
      </c>
      <c r="T1026" s="112">
        <f t="shared" si="178"/>
        <v>88249.460999999996</v>
      </c>
      <c r="U1026" s="116">
        <f t="shared" si="174"/>
        <v>112241.74671428572</v>
      </c>
      <c r="V1026" s="74" t="str">
        <f t="shared" si="175"/>
        <v>AéreoE938</v>
      </c>
      <c r="W1026" s="148">
        <f>+IF(AND($C1026='C-Aux_CA'!$C$7,$D1026='C-Aux_CA'!$C$5,$I1026&gt;='C-Aux_CA'!$C$14,$H1026&gt;='C-Aux_CA'!$C$15),1,0)</f>
        <v>0</v>
      </c>
      <c r="X1026" s="148">
        <f t="shared" si="176"/>
        <v>1</v>
      </c>
      <c r="Y1026" s="151" cm="1">
        <f t="array" ref="Y1026">IF(W1026=0,0,SUMPRODUCT(--($T1026&gt;='C-BaremoVectorial'!$T$4:$T$1101),--(1=$W$4:$W$1101)))</f>
        <v>0</v>
      </c>
      <c r="Z1026" s="151">
        <f t="shared" si="177"/>
        <v>0</v>
      </c>
      <c r="AA1026" s="151" cm="1">
        <f t="array" ref="AA1026">IF($W1026=0,0,SUMPRODUCT(--(1=$W$4:$W$1101),--($U1026&gt;='C-BaremoVectorial'!$U$4:$U$1101)))</f>
        <v>0</v>
      </c>
      <c r="AB1026" s="21"/>
      <c r="AC1026" s="21"/>
      <c r="AD1026" s="21"/>
    </row>
    <row r="1027" spans="1:30" ht="14.5" x14ac:dyDescent="0.35">
      <c r="A1027" s="73">
        <f t="shared" si="179"/>
        <v>147</v>
      </c>
      <c r="B1027" s="79" t="s">
        <v>8282</v>
      </c>
      <c r="C1027" s="79" t="s">
        <v>8244</v>
      </c>
      <c r="D1027" s="79" t="s">
        <v>17</v>
      </c>
      <c r="E1027" s="79" t="s">
        <v>45</v>
      </c>
      <c r="F1027" s="183">
        <v>2</v>
      </c>
      <c r="G1027" s="79" t="s">
        <v>8297</v>
      </c>
      <c r="H1027" s="78">
        <f>2*24000</f>
        <v>48000</v>
      </c>
      <c r="I1027" s="74" cm="1">
        <f t="array" ref="I1027">+INDEX('I-Gasificación'!$G$5:$G$1100,MATCH($C1027&amp;$D1027&amp;$E1027&amp;$G1027,'I-Gasificación'!$C$5:$C$1100&amp;'I-Gasificación'!$D$5:$D$1100&amp;'I-Gasificación'!$E$5:$E$1100&amp;'I-Gasificación'!$F$5:$F$1100,0))</f>
        <v>910</v>
      </c>
      <c r="J1027" s="112">
        <f>INDEX('I-Baremo_Depósitos_Lapesa'!$C:$C,MATCH($E1027,'I-Baremo_Depósitos_Lapesa'!$B:$B,0),1)</f>
        <v>40898</v>
      </c>
      <c r="K1027" s="78">
        <f t="shared" si="169"/>
        <v>58425.71428571429</v>
      </c>
      <c r="L1027" s="122">
        <f>INDEX('I-Baremo_VA_Lapesa'!$D$5:$K$66,MATCH($E1027,'I-Baremo_VA_Lapesa'!$C$5:$C$66,0),MATCH($G1027,'I-Baremo_VA_Lapesa'!$D$4:$K$4,0))</f>
        <v>19761</v>
      </c>
      <c r="M1027" s="123">
        <f t="shared" si="170"/>
        <v>28230</v>
      </c>
      <c r="N1027" s="113" cm="1">
        <f t="array" ref="N1027">IF(AND($H1027&lt;=4800,$I1027&lt;=560),0,SUMPRODUCT(--($I1027&gt;'I-Baremo_Regulación_Lapesa'!$B$4:$B$8),--($I1027&lt;='I-Baremo_Regulación_Lapesa'!$C$4:$C$8),'I-Baremo_Regulación_Lapesa'!$D$4:$D$8))</f>
        <v>357</v>
      </c>
      <c r="O1027" s="78">
        <f t="shared" si="171"/>
        <v>510.00000000000006</v>
      </c>
      <c r="P1027" s="112">
        <f t="shared" si="172"/>
        <v>61016</v>
      </c>
      <c r="Q1027" s="74">
        <f t="shared" si="173"/>
        <v>87165.71428571429</v>
      </c>
      <c r="R1027" s="113">
        <f>INDEX('I-Baremo_Legalización'!$D$4:$D$100,MATCH($E1027,'I-Baremo_Legalización'!$C$4:$C$100,0),1)</f>
        <v>2038.3500000000001</v>
      </c>
      <c r="S1027" s="113" cm="1">
        <f t="array" ref="S1027">+INDEX('I-Baremo_Acuerdo_Marco'!$F$2:$F$221,MATCH($C1027&amp;$E1027&amp;$G1027,'I-Baremo_Acuerdo_Marco'!$C$2:$C$221&amp;'I-Baremo_Acuerdo_Marco'!$D$2:$D$221&amp;'I-Baremo_Acuerdo_Marco'!$E$2:$E$221,0))</f>
        <v>30767.011000000002</v>
      </c>
      <c r="T1027" s="112">
        <f t="shared" si="178"/>
        <v>93821.361000000004</v>
      </c>
      <c r="U1027" s="116">
        <f t="shared" si="174"/>
        <v>119971.07528571429</v>
      </c>
      <c r="V1027" s="74" t="str">
        <f t="shared" si="175"/>
        <v>AéreoE910</v>
      </c>
      <c r="W1027" s="148">
        <f>+IF(AND($C1027='C-Aux_CA'!$C$7,$D1027='C-Aux_CA'!$C$5,$I1027&gt;='C-Aux_CA'!$C$14,$H1027&gt;='C-Aux_CA'!$C$15),1,0)</f>
        <v>0</v>
      </c>
      <c r="X1027" s="148">
        <f t="shared" si="176"/>
        <v>1</v>
      </c>
      <c r="Y1027" s="151" cm="1">
        <f t="array" ref="Y1027">IF(W1027=0,0,SUMPRODUCT(--($T1027&gt;='C-BaremoVectorial'!$T$4:$T$1101),--(1=$W$4:$W$1101)))</f>
        <v>0</v>
      </c>
      <c r="Z1027" s="151">
        <f t="shared" si="177"/>
        <v>0</v>
      </c>
      <c r="AA1027" s="151" cm="1">
        <f t="array" ref="AA1027">IF($W1027=0,0,SUMPRODUCT(--(1=$W$4:$W$1101),--($U1027&gt;='C-BaremoVectorial'!$U$4:$U$1101)))</f>
        <v>0</v>
      </c>
      <c r="AB1027" s="21"/>
      <c r="AC1027" s="21"/>
      <c r="AD1027" s="21"/>
    </row>
    <row r="1028" spans="1:30" ht="14.5" x14ac:dyDescent="0.35">
      <c r="A1028" s="73">
        <f t="shared" si="179"/>
        <v>148</v>
      </c>
      <c r="B1028" s="79" t="s">
        <v>8282</v>
      </c>
      <c r="C1028" s="79" t="s">
        <v>8244</v>
      </c>
      <c r="D1028" s="79" t="s">
        <v>17</v>
      </c>
      <c r="E1028" s="79" t="s">
        <v>46</v>
      </c>
      <c r="F1028" s="183">
        <v>2</v>
      </c>
      <c r="G1028" s="79" t="s">
        <v>8297</v>
      </c>
      <c r="H1028" s="78">
        <f>2*29000</f>
        <v>58000</v>
      </c>
      <c r="I1028" s="74" cm="1">
        <f t="array" ref="I1028">+INDEX('I-Gasificación'!$G$5:$G$1100,MATCH($C1028&amp;$D1028&amp;$E1028&amp;$G1028,'I-Gasificación'!$C$5:$C$1100&amp;'I-Gasificación'!$D$5:$D$1100&amp;'I-Gasificación'!$E$5:$E$1100&amp;'I-Gasificación'!$F$5:$F$1100,0))</f>
        <v>1050</v>
      </c>
      <c r="J1028" s="112">
        <f>INDEX('I-Baremo_Depósitos_Lapesa'!$C:$C,MATCH($E1028,'I-Baremo_Depósitos_Lapesa'!$B:$B,0),1)</f>
        <v>45448</v>
      </c>
      <c r="K1028" s="78">
        <f t="shared" si="169"/>
        <v>64925.71428571429</v>
      </c>
      <c r="L1028" s="122">
        <f>INDEX('I-Baremo_VA_Lapesa'!$D$5:$K$66,MATCH($E1028,'I-Baremo_VA_Lapesa'!$C$5:$C$66,0),MATCH($G1028,'I-Baremo_VA_Lapesa'!$D$4:$K$4,0))</f>
        <v>19761</v>
      </c>
      <c r="M1028" s="123">
        <f t="shared" si="170"/>
        <v>28230</v>
      </c>
      <c r="N1028" s="113" cm="1">
        <f t="array" ref="N1028">IF(AND($H1028&lt;=4800,$I1028&lt;=560),0,SUMPRODUCT(--($I1028&gt;'I-Baremo_Regulación_Lapesa'!$B$4:$B$8),--($I1028&lt;='I-Baremo_Regulación_Lapesa'!$C$4:$C$8),'I-Baremo_Regulación_Lapesa'!$D$4:$D$8))</f>
        <v>357</v>
      </c>
      <c r="O1028" s="78">
        <f t="shared" si="171"/>
        <v>510.00000000000006</v>
      </c>
      <c r="P1028" s="112">
        <f t="shared" si="172"/>
        <v>65566</v>
      </c>
      <c r="Q1028" s="74">
        <f t="shared" si="173"/>
        <v>93665.71428571429</v>
      </c>
      <c r="R1028" s="113">
        <f>INDEX('I-Baremo_Legalización'!$D$4:$D$100,MATCH($E1028,'I-Baremo_Legalización'!$C$4:$C$100,0),1)</f>
        <v>2038.3500000000001</v>
      </c>
      <c r="S1028" s="113" cm="1">
        <f t="array" ref="S1028">+INDEX('I-Baremo_Acuerdo_Marco'!$F$2:$F$221,MATCH($C1028&amp;$E1028&amp;$G1028,'I-Baremo_Acuerdo_Marco'!$C$2:$C$221&amp;'I-Baremo_Acuerdo_Marco'!$D$2:$D$221&amp;'I-Baremo_Acuerdo_Marco'!$E$2:$E$221,0))</f>
        <v>31984.710999999999</v>
      </c>
      <c r="T1028" s="112">
        <f t="shared" si="178"/>
        <v>99589.061000000002</v>
      </c>
      <c r="U1028" s="116">
        <f t="shared" si="174"/>
        <v>127688.77528571429</v>
      </c>
      <c r="V1028" s="74" t="str">
        <f t="shared" si="175"/>
        <v>AéreoE1050</v>
      </c>
      <c r="W1028" s="148">
        <f>+IF(AND($C1028='C-Aux_CA'!$C$7,$D1028='C-Aux_CA'!$C$5,$I1028&gt;='C-Aux_CA'!$C$14,$H1028&gt;='C-Aux_CA'!$C$15),1,0)</f>
        <v>0</v>
      </c>
      <c r="X1028" s="148">
        <f t="shared" si="176"/>
        <v>1</v>
      </c>
      <c r="Y1028" s="151" cm="1">
        <f t="array" ref="Y1028">IF(W1028=0,0,SUMPRODUCT(--($T1028&gt;='C-BaremoVectorial'!$T$4:$T$1101),--(1=$W$4:$W$1101)))</f>
        <v>0</v>
      </c>
      <c r="Z1028" s="151">
        <f t="shared" si="177"/>
        <v>0</v>
      </c>
      <c r="AA1028" s="151" cm="1">
        <f t="array" ref="AA1028">IF($W1028=0,0,SUMPRODUCT(--(1=$W$4:$W$1101),--($U1028&gt;='C-BaremoVectorial'!$U$4:$U$1101)))</f>
        <v>0</v>
      </c>
      <c r="AB1028" s="21"/>
      <c r="AC1028" s="21"/>
      <c r="AD1028" s="21"/>
    </row>
    <row r="1029" spans="1:30" ht="14.5" x14ac:dyDescent="0.35">
      <c r="A1029" s="73">
        <f t="shared" si="179"/>
        <v>149</v>
      </c>
      <c r="B1029" s="79" t="s">
        <v>8282</v>
      </c>
      <c r="C1029" s="79" t="s">
        <v>8244</v>
      </c>
      <c r="D1029" s="79" t="s">
        <v>17</v>
      </c>
      <c r="E1029" s="79" t="s">
        <v>47</v>
      </c>
      <c r="F1029" s="183">
        <v>2</v>
      </c>
      <c r="G1029" s="79" t="s">
        <v>8297</v>
      </c>
      <c r="H1029" s="78">
        <f>2*34000</f>
        <v>68000</v>
      </c>
      <c r="I1029" s="74" cm="1">
        <f t="array" ref="I1029">+INDEX('I-Gasificación'!$G$5:$G$1100,MATCH($C1029&amp;$D1029&amp;$E1029&amp;$G1029,'I-Gasificación'!$C$5:$C$1100&amp;'I-Gasificación'!$D$5:$D$1100&amp;'I-Gasificación'!$E$5:$E$1100&amp;'I-Gasificación'!$F$5:$F$1100,0))</f>
        <v>1162</v>
      </c>
      <c r="J1029" s="112">
        <f>INDEX('I-Baremo_Depósitos_Lapesa'!$C:$C,MATCH($E1029,'I-Baremo_Depósitos_Lapesa'!$B:$B,0),1)</f>
        <v>50478</v>
      </c>
      <c r="K1029" s="78">
        <f t="shared" si="169"/>
        <v>72111.42857142858</v>
      </c>
      <c r="L1029" s="122">
        <f>INDEX('I-Baremo_VA_Lapesa'!$D$5:$K$66,MATCH($E1029,'I-Baremo_VA_Lapesa'!$C$5:$C$66,0),MATCH($G1029,'I-Baremo_VA_Lapesa'!$D$4:$K$4,0))</f>
        <v>19761</v>
      </c>
      <c r="M1029" s="123">
        <f t="shared" si="170"/>
        <v>28230</v>
      </c>
      <c r="N1029" s="113" cm="1">
        <f t="array" ref="N1029">IF(AND($H1029&lt;=4800,$I1029&lt;=560),0,SUMPRODUCT(--($I1029&gt;'I-Baremo_Regulación_Lapesa'!$B$4:$B$8),--($I1029&lt;='I-Baremo_Regulación_Lapesa'!$C$4:$C$8),'I-Baremo_Regulación_Lapesa'!$D$4:$D$8))</f>
        <v>357</v>
      </c>
      <c r="O1029" s="78">
        <f t="shared" si="171"/>
        <v>510.00000000000006</v>
      </c>
      <c r="P1029" s="112">
        <f t="shared" si="172"/>
        <v>70596</v>
      </c>
      <c r="Q1029" s="74">
        <f t="shared" si="173"/>
        <v>100851.42857142858</v>
      </c>
      <c r="R1029" s="113">
        <f>INDEX('I-Baremo_Legalización'!$D$4:$D$100,MATCH($E1029,'I-Baremo_Legalización'!$C$4:$C$100,0),1)</f>
        <v>3215.3500000000004</v>
      </c>
      <c r="S1029" s="113" cm="1">
        <f t="array" ref="S1029">+INDEX('I-Baremo_Acuerdo_Marco'!$F$2:$F$221,MATCH($C1029&amp;$E1029&amp;$G1029,'I-Baremo_Acuerdo_Marco'!$C$2:$C$221&amp;'I-Baremo_Acuerdo_Marco'!$D$2:$D$221&amp;'I-Baremo_Acuerdo_Marco'!$E$2:$E$221,0))</f>
        <v>35948.231</v>
      </c>
      <c r="T1029" s="112">
        <f t="shared" si="178"/>
        <v>109759.58100000001</v>
      </c>
      <c r="U1029" s="116">
        <f t="shared" si="174"/>
        <v>140015.00957142859</v>
      </c>
      <c r="V1029" s="74" t="str">
        <f t="shared" si="175"/>
        <v>AéreoE1162</v>
      </c>
      <c r="W1029" s="148">
        <f>+IF(AND($C1029='C-Aux_CA'!$C$7,$D1029='C-Aux_CA'!$C$5,$I1029&gt;='C-Aux_CA'!$C$14,$H1029&gt;='C-Aux_CA'!$C$15),1,0)</f>
        <v>0</v>
      </c>
      <c r="X1029" s="148">
        <f t="shared" si="176"/>
        <v>1</v>
      </c>
      <c r="Y1029" s="151" cm="1">
        <f t="array" ref="Y1029">IF(W1029=0,0,SUMPRODUCT(--($T1029&gt;='C-BaremoVectorial'!$T$4:$T$1101),--(1=$W$4:$W$1101)))</f>
        <v>0</v>
      </c>
      <c r="Z1029" s="151">
        <f t="shared" si="177"/>
        <v>0</v>
      </c>
      <c r="AA1029" s="151" cm="1">
        <f t="array" ref="AA1029">IF($W1029=0,0,SUMPRODUCT(--(1=$W$4:$W$1101),--($U1029&gt;='C-BaremoVectorial'!$U$4:$U$1101)))</f>
        <v>0</v>
      </c>
      <c r="AB1029" s="21"/>
      <c r="AC1029" s="21"/>
      <c r="AD1029" s="21"/>
    </row>
    <row r="1030" spans="1:30" ht="14.5" x14ac:dyDescent="0.35">
      <c r="A1030" s="73">
        <f t="shared" si="179"/>
        <v>150</v>
      </c>
      <c r="B1030" s="79" t="s">
        <v>8282</v>
      </c>
      <c r="C1030" s="79" t="s">
        <v>8244</v>
      </c>
      <c r="D1030" s="79" t="s">
        <v>17</v>
      </c>
      <c r="E1030" s="79" t="s">
        <v>48</v>
      </c>
      <c r="F1030" s="183">
        <v>2</v>
      </c>
      <c r="G1030" s="79" t="s">
        <v>8297</v>
      </c>
      <c r="H1030" s="78">
        <f>2*33000</f>
        <v>66000</v>
      </c>
      <c r="I1030" s="74" cm="1">
        <f t="array" ref="I1030">+INDEX('I-Gasificación'!$G$5:$G$1100,MATCH($C1030&amp;$D1030&amp;$E1030&amp;$G1030,'I-Gasificación'!$C$5:$C$1100&amp;'I-Gasificación'!$D$5:$D$1100&amp;'I-Gasificación'!$E$5:$E$1100&amp;'I-Gasificación'!$F$5:$F$1100,0))</f>
        <v>994</v>
      </c>
      <c r="J1030" s="112">
        <f>INDEX('I-Baremo_Depósitos_Lapesa'!$C:$C,MATCH($E1030,'I-Baremo_Depósitos_Lapesa'!$B:$B,0),1)</f>
        <v>67416</v>
      </c>
      <c r="K1030" s="78">
        <f t="shared" ref="K1030:K1093" si="180">+J1030/70%</f>
        <v>96308.571428571435</v>
      </c>
      <c r="L1030" s="122">
        <f>INDEX('I-Baremo_VA_Lapesa'!$D$5:$K$66,MATCH($E1030,'I-Baremo_VA_Lapesa'!$C$5:$C$66,0),MATCH($G1030,'I-Baremo_VA_Lapesa'!$D$4:$K$4,0))</f>
        <v>19761</v>
      </c>
      <c r="M1030" s="123">
        <f t="shared" ref="M1030:M1093" si="181">+L1030/70%</f>
        <v>28230</v>
      </c>
      <c r="N1030" s="113" cm="1">
        <f t="array" ref="N1030">IF(AND($H1030&lt;=4800,$I1030&lt;=560),0,SUMPRODUCT(--($I1030&gt;'I-Baremo_Regulación_Lapesa'!$B$4:$B$8),--($I1030&lt;='I-Baremo_Regulación_Lapesa'!$C$4:$C$8),'I-Baremo_Regulación_Lapesa'!$D$4:$D$8))</f>
        <v>357</v>
      </c>
      <c r="O1030" s="78">
        <f t="shared" ref="O1030:O1093" si="182">+N1030/70%</f>
        <v>510.00000000000006</v>
      </c>
      <c r="P1030" s="112">
        <f t="shared" ref="P1030:P1093" si="183">+J1030+L1030+N1030</f>
        <v>87534</v>
      </c>
      <c r="Q1030" s="74">
        <f t="shared" ref="Q1030:Q1093" si="184">+K1030+M1030+O1030</f>
        <v>125048.57142857143</v>
      </c>
      <c r="R1030" s="113">
        <f>INDEX('I-Baremo_Legalización'!$D$4:$D$100,MATCH($E1030,'I-Baremo_Legalización'!$C$4:$C$100,0),1)</f>
        <v>3215.3500000000004</v>
      </c>
      <c r="S1030" s="113" cm="1">
        <f t="array" ref="S1030">+INDEX('I-Baremo_Acuerdo_Marco'!$F$2:$F$221,MATCH($C1030&amp;$E1030&amp;$G1030,'I-Baremo_Acuerdo_Marco'!$C$2:$C$221&amp;'I-Baremo_Acuerdo_Marco'!$D$2:$D$221&amp;'I-Baremo_Acuerdo_Marco'!$E$2:$E$221,0))</f>
        <v>35124.330999999998</v>
      </c>
      <c r="T1030" s="112">
        <f t="shared" si="178"/>
        <v>125873.68100000001</v>
      </c>
      <c r="U1030" s="116">
        <f t="shared" ref="U1030:U1093" si="185">+K1030+M1030+O1030+R1030+S1030</f>
        <v>163388.25242857143</v>
      </c>
      <c r="V1030" s="74" t="str">
        <f t="shared" ref="V1030:V1093" si="186">+C1030&amp;D1030&amp;I1030</f>
        <v>AéreoE994</v>
      </c>
      <c r="W1030" s="148">
        <f>+IF(AND($C1030='C-Aux_CA'!$C$7,$D1030='C-Aux_CA'!$C$5,$I1030&gt;='C-Aux_CA'!$C$14,$H1030&gt;='C-Aux_CA'!$C$15),1,0)</f>
        <v>0</v>
      </c>
      <c r="X1030" s="148">
        <f t="shared" ref="X1030:X1093" si="187">COUNTIFS($I$5:$I$1099,$I1030,$H$5:$H$1099,$H1030,$D$5:$D$1099,$D1030,$C$5:$C$1099,$C1030)</f>
        <v>1</v>
      </c>
      <c r="Y1030" s="151" cm="1">
        <f t="array" ref="Y1030">IF(W1030=0,0,SUMPRODUCT(--($T1030&gt;='C-BaremoVectorial'!$T$4:$T$1101),--(1=$W$4:$W$1101)))</f>
        <v>0</v>
      </c>
      <c r="Z1030" s="151">
        <f t="shared" ref="Z1030:Z1093" si="188">+Y1030-AA1030</f>
        <v>0</v>
      </c>
      <c r="AA1030" s="151" cm="1">
        <f t="array" ref="AA1030">IF($W1030=0,0,SUMPRODUCT(--(1=$W$4:$W$1101),--($U1030&gt;='C-BaremoVectorial'!$U$4:$U$1101)))</f>
        <v>0</v>
      </c>
      <c r="AB1030" s="21"/>
      <c r="AC1030" s="21"/>
      <c r="AD1030" s="21"/>
    </row>
    <row r="1031" spans="1:30" ht="14.5" x14ac:dyDescent="0.35">
      <c r="A1031" s="73">
        <f t="shared" si="179"/>
        <v>151</v>
      </c>
      <c r="B1031" s="79" t="s">
        <v>8282</v>
      </c>
      <c r="C1031" s="79" t="s">
        <v>8244</v>
      </c>
      <c r="D1031" s="79" t="s">
        <v>17</v>
      </c>
      <c r="E1031" s="79" t="s">
        <v>49</v>
      </c>
      <c r="F1031" s="183">
        <v>2</v>
      </c>
      <c r="G1031" s="79" t="s">
        <v>8297</v>
      </c>
      <c r="H1031" s="78">
        <f>2*50000</f>
        <v>100000</v>
      </c>
      <c r="I1031" s="74" cm="1">
        <f t="array" ref="I1031">+INDEX('I-Gasificación'!$G$5:$G$1100,MATCH($C1031&amp;$D1031&amp;$E1031&amp;$G1031,'I-Gasificación'!$C$5:$C$1100&amp;'I-Gasificación'!$D$5:$D$1100&amp;'I-Gasificación'!$E$5:$E$1100&amp;'I-Gasificación'!$F$5:$F$1100,0))</f>
        <v>1358</v>
      </c>
      <c r="J1031" s="112">
        <f>INDEX('I-Baremo_Depósitos_Lapesa'!$C:$C,MATCH($E1031,'I-Baremo_Depósitos_Lapesa'!$B:$B,0),1)</f>
        <v>88888</v>
      </c>
      <c r="K1031" s="78">
        <f t="shared" si="180"/>
        <v>126982.85714285714</v>
      </c>
      <c r="L1031" s="122">
        <f>INDEX('I-Baremo_VA_Lapesa'!$D$5:$K$66,MATCH($E1031,'I-Baremo_VA_Lapesa'!$C$5:$C$66,0),MATCH($G1031,'I-Baremo_VA_Lapesa'!$D$4:$K$4,0))</f>
        <v>19761</v>
      </c>
      <c r="M1031" s="123">
        <f t="shared" si="181"/>
        <v>28230</v>
      </c>
      <c r="N1031" s="113" cm="1">
        <f t="array" ref="N1031">IF(AND($H1031&lt;=4800,$I1031&lt;=560),0,SUMPRODUCT(--($I1031&gt;'I-Baremo_Regulación_Lapesa'!$B$4:$B$8),--($I1031&lt;='I-Baremo_Regulación_Lapesa'!$C$4:$C$8),'I-Baremo_Regulación_Lapesa'!$D$4:$D$8))</f>
        <v>357</v>
      </c>
      <c r="O1031" s="78">
        <f t="shared" si="182"/>
        <v>510.00000000000006</v>
      </c>
      <c r="P1031" s="112">
        <f t="shared" si="183"/>
        <v>109006</v>
      </c>
      <c r="Q1031" s="74">
        <f t="shared" si="184"/>
        <v>155722.85714285716</v>
      </c>
      <c r="R1031" s="113">
        <f>INDEX('I-Baremo_Legalización'!$D$4:$D$100,MATCH($E1031,'I-Baremo_Legalización'!$C$4:$C$100,0),1)</f>
        <v>3215.3500000000004</v>
      </c>
      <c r="S1031" s="113" cm="1">
        <f t="array" ref="S1031">+INDEX('I-Baremo_Acuerdo_Marco'!$F$2:$F$221,MATCH($C1031&amp;$E1031&amp;$G1031,'I-Baremo_Acuerdo_Marco'!$C$2:$C$221&amp;'I-Baremo_Acuerdo_Marco'!$D$2:$D$221&amp;'I-Baremo_Acuerdo_Marco'!$E$2:$E$221,0))</f>
        <v>39287.831000000006</v>
      </c>
      <c r="T1031" s="112">
        <f t="shared" si="178"/>
        <v>151509.18100000001</v>
      </c>
      <c r="U1031" s="116">
        <f t="shared" si="185"/>
        <v>198226.03814285717</v>
      </c>
      <c r="V1031" s="74" t="str">
        <f t="shared" si="186"/>
        <v>AéreoE1358</v>
      </c>
      <c r="W1031" s="148">
        <f>+IF(AND($C1031='C-Aux_CA'!$C$7,$D1031='C-Aux_CA'!$C$5,$I1031&gt;='C-Aux_CA'!$C$14,$H1031&gt;='C-Aux_CA'!$C$15),1,0)</f>
        <v>0</v>
      </c>
      <c r="X1031" s="148">
        <f t="shared" si="187"/>
        <v>1</v>
      </c>
      <c r="Y1031" s="151" cm="1">
        <f t="array" ref="Y1031">IF(W1031=0,0,SUMPRODUCT(--($T1031&gt;='C-BaremoVectorial'!$T$4:$T$1101),--(1=$W$4:$W$1101)))</f>
        <v>0</v>
      </c>
      <c r="Z1031" s="151">
        <f t="shared" si="188"/>
        <v>0</v>
      </c>
      <c r="AA1031" s="151" cm="1">
        <f t="array" ref="AA1031">IF($W1031=0,0,SUMPRODUCT(--(1=$W$4:$W$1101),--($U1031&gt;='C-BaremoVectorial'!$U$4:$U$1101)))</f>
        <v>0</v>
      </c>
      <c r="AB1031" s="21"/>
      <c r="AC1031" s="21"/>
      <c r="AD1031" s="21"/>
    </row>
    <row r="1032" spans="1:30" ht="14.5" x14ac:dyDescent="0.35">
      <c r="A1032" s="73">
        <f t="shared" si="179"/>
        <v>152</v>
      </c>
      <c r="B1032" s="79" t="s">
        <v>8282</v>
      </c>
      <c r="C1032" s="79" t="s">
        <v>8244</v>
      </c>
      <c r="D1032" s="79" t="s">
        <v>17</v>
      </c>
      <c r="E1032" s="79" t="s">
        <v>50</v>
      </c>
      <c r="F1032" s="183">
        <v>2</v>
      </c>
      <c r="G1032" s="79" t="s">
        <v>8297</v>
      </c>
      <c r="H1032" s="78">
        <f>2*59000</f>
        <v>118000</v>
      </c>
      <c r="I1032" s="74" cm="1">
        <f t="array" ref="I1032">+INDEX('I-Gasificación'!$G$5:$G$1100,MATCH($C1032&amp;$D1032&amp;$E1032&amp;$G1032,'I-Gasificación'!$C$5:$C$1100&amp;'I-Gasificación'!$D$5:$D$1100&amp;'I-Gasificación'!$E$5:$E$1100&amp;'I-Gasificación'!$F$5:$F$1100,0))</f>
        <v>1582</v>
      </c>
      <c r="J1032" s="112">
        <f>INDEX('I-Baremo_Depósitos_Lapesa'!$C:$C,MATCH($E1032,'I-Baremo_Depósitos_Lapesa'!$B:$B,0),1)</f>
        <v>108492</v>
      </c>
      <c r="K1032" s="78">
        <f t="shared" si="180"/>
        <v>154988.57142857145</v>
      </c>
      <c r="L1032" s="122">
        <f>INDEX('I-Baremo_VA_Lapesa'!$D$5:$K$66,MATCH($E1032,'I-Baremo_VA_Lapesa'!$C$5:$C$66,0),MATCH($G1032,'I-Baremo_VA_Lapesa'!$D$4:$K$4,0))</f>
        <v>19761</v>
      </c>
      <c r="M1032" s="123">
        <f t="shared" si="181"/>
        <v>28230</v>
      </c>
      <c r="N1032" s="113" cm="1">
        <f t="array" ref="N1032">IF(AND($H1032&lt;=4800,$I1032&lt;=560),0,SUMPRODUCT(--($I1032&gt;'I-Baremo_Regulación_Lapesa'!$B$4:$B$8),--($I1032&lt;='I-Baremo_Regulación_Lapesa'!$C$4:$C$8),'I-Baremo_Regulación_Lapesa'!$D$4:$D$8))</f>
        <v>1650</v>
      </c>
      <c r="O1032" s="78">
        <f t="shared" si="182"/>
        <v>2357.1428571428573</v>
      </c>
      <c r="P1032" s="112">
        <f t="shared" si="183"/>
        <v>129903</v>
      </c>
      <c r="Q1032" s="74">
        <f t="shared" si="184"/>
        <v>185575.71428571432</v>
      </c>
      <c r="R1032" s="113">
        <f>INDEX('I-Baremo_Legalización'!$D$4:$D$100,MATCH($E1032,'I-Baremo_Legalización'!$C$4:$C$100,0),1)</f>
        <v>3215.3500000000004</v>
      </c>
      <c r="S1032" s="113" cm="1">
        <f t="array" ref="S1032">+INDEX('I-Baremo_Acuerdo_Marco'!$F$2:$F$221,MATCH($C1032&amp;$E1032&amp;$G1032,'I-Baremo_Acuerdo_Marco'!$C$2:$C$221&amp;'I-Baremo_Acuerdo_Marco'!$D$2:$D$221&amp;'I-Baremo_Acuerdo_Marco'!$E$2:$E$221,0))</f>
        <v>42187.431000000004</v>
      </c>
      <c r="T1032" s="112">
        <f t="shared" ref="T1032:T1095" si="189">+J1032+L1032+N1032+R1032+S1032</f>
        <v>175305.78100000002</v>
      </c>
      <c r="U1032" s="116">
        <f t="shared" si="185"/>
        <v>230978.49528571434</v>
      </c>
      <c r="V1032" s="74" t="str">
        <f t="shared" si="186"/>
        <v>AéreoE1582</v>
      </c>
      <c r="W1032" s="148">
        <f>+IF(AND($C1032='C-Aux_CA'!$C$7,$D1032='C-Aux_CA'!$C$5,$I1032&gt;='C-Aux_CA'!$C$14,$H1032&gt;='C-Aux_CA'!$C$15),1,0)</f>
        <v>0</v>
      </c>
      <c r="X1032" s="148">
        <f t="shared" si="187"/>
        <v>1</v>
      </c>
      <c r="Y1032" s="151" cm="1">
        <f t="array" ref="Y1032">IF(W1032=0,0,SUMPRODUCT(--($T1032&gt;='C-BaremoVectorial'!$T$4:$T$1101),--(1=$W$4:$W$1101)))</f>
        <v>0</v>
      </c>
      <c r="Z1032" s="151">
        <f t="shared" si="188"/>
        <v>0</v>
      </c>
      <c r="AA1032" s="151" cm="1">
        <f t="array" ref="AA1032">IF($W1032=0,0,SUMPRODUCT(--(1=$W$4:$W$1101),--($U1032&gt;='C-BaremoVectorial'!$U$4:$U$1101)))</f>
        <v>0</v>
      </c>
      <c r="AB1032" s="21"/>
      <c r="AC1032" s="21"/>
      <c r="AD1032" s="21"/>
    </row>
    <row r="1033" spans="1:30" ht="14.5" x14ac:dyDescent="0.35">
      <c r="A1033" s="73">
        <f t="shared" si="179"/>
        <v>153</v>
      </c>
      <c r="B1033" s="79" t="s">
        <v>8282</v>
      </c>
      <c r="C1033" s="79" t="s">
        <v>8244</v>
      </c>
      <c r="D1033" s="79" t="s">
        <v>17</v>
      </c>
      <c r="E1033" s="79" t="s">
        <v>51</v>
      </c>
      <c r="F1033" s="183">
        <v>2</v>
      </c>
      <c r="G1033" s="79" t="s">
        <v>8297</v>
      </c>
      <c r="H1033" s="78">
        <f>2*50000</f>
        <v>100000</v>
      </c>
      <c r="I1033" s="74" cm="1">
        <f t="array" ref="I1033">+INDEX('I-Gasificación'!$G$5:$G$1100,MATCH($C1033&amp;$D1033&amp;$E1033&amp;$G1033,'I-Gasificación'!$C$5:$C$1100&amp;'I-Gasificación'!$D$5:$D$1100&amp;'I-Gasificación'!$E$5:$E$1100&amp;'I-Gasificación'!$F$5:$F$1100,0))</f>
        <v>1274</v>
      </c>
      <c r="J1033" s="112">
        <f>INDEX('I-Baremo_Depósitos_Lapesa'!$C:$C,MATCH($E1033,'I-Baremo_Depósitos_Lapesa'!$B:$B,0),1)</f>
        <v>90864</v>
      </c>
      <c r="K1033" s="78">
        <f t="shared" si="180"/>
        <v>129805.71428571429</v>
      </c>
      <c r="L1033" s="122">
        <f>INDEX('I-Baremo_VA_Lapesa'!$D$5:$K$66,MATCH($E1033,'I-Baremo_VA_Lapesa'!$C$5:$C$66,0),MATCH($G1033,'I-Baremo_VA_Lapesa'!$D$4:$K$4,0))</f>
        <v>19761</v>
      </c>
      <c r="M1033" s="123">
        <f t="shared" si="181"/>
        <v>28230</v>
      </c>
      <c r="N1033" s="113" cm="1">
        <f t="array" ref="N1033">IF(AND($H1033&lt;=4800,$I1033&lt;=560),0,SUMPRODUCT(--($I1033&gt;'I-Baremo_Regulación_Lapesa'!$B$4:$B$8),--($I1033&lt;='I-Baremo_Regulación_Lapesa'!$C$4:$C$8),'I-Baremo_Regulación_Lapesa'!$D$4:$D$8))</f>
        <v>357</v>
      </c>
      <c r="O1033" s="78">
        <f t="shared" si="182"/>
        <v>510.00000000000006</v>
      </c>
      <c r="P1033" s="112">
        <f t="shared" si="183"/>
        <v>110982</v>
      </c>
      <c r="Q1033" s="74">
        <f t="shared" si="184"/>
        <v>158545.71428571429</v>
      </c>
      <c r="R1033" s="113">
        <f>INDEX('I-Baremo_Legalización'!$D$4:$D$100,MATCH($E1033,'I-Baremo_Legalización'!$C$4:$C$100,0),1)</f>
        <v>3215.3500000000004</v>
      </c>
      <c r="S1033" s="113" cm="1">
        <f t="array" ref="S1033">+INDEX('I-Baremo_Acuerdo_Marco'!$F$2:$F$221,MATCH($C1033&amp;$E1033&amp;$G1033,'I-Baremo_Acuerdo_Marco'!$C$2:$C$221&amp;'I-Baremo_Acuerdo_Marco'!$D$2:$D$221&amp;'I-Baremo_Acuerdo_Marco'!$E$2:$E$221,0))</f>
        <v>39625.531000000003</v>
      </c>
      <c r="T1033" s="112">
        <f t="shared" si="189"/>
        <v>153822.88099999999</v>
      </c>
      <c r="U1033" s="116">
        <f t="shared" si="185"/>
        <v>201386.59528571431</v>
      </c>
      <c r="V1033" s="74" t="str">
        <f t="shared" si="186"/>
        <v>AéreoE1274</v>
      </c>
      <c r="W1033" s="148">
        <f>+IF(AND($C1033='C-Aux_CA'!$C$7,$D1033='C-Aux_CA'!$C$5,$I1033&gt;='C-Aux_CA'!$C$14,$H1033&gt;='C-Aux_CA'!$C$15),1,0)</f>
        <v>0</v>
      </c>
      <c r="X1033" s="148">
        <f t="shared" si="187"/>
        <v>1</v>
      </c>
      <c r="Y1033" s="151" cm="1">
        <f t="array" ref="Y1033">IF(W1033=0,0,SUMPRODUCT(--($T1033&gt;='C-BaremoVectorial'!$T$4:$T$1101),--(1=$W$4:$W$1101)))</f>
        <v>0</v>
      </c>
      <c r="Z1033" s="151">
        <f t="shared" si="188"/>
        <v>0</v>
      </c>
      <c r="AA1033" s="151" cm="1">
        <f t="array" ref="AA1033">IF($W1033=0,0,SUMPRODUCT(--(1=$W$4:$W$1101),--($U1033&gt;='C-BaremoVectorial'!$U$4:$U$1101)))</f>
        <v>0</v>
      </c>
      <c r="AB1033" s="21"/>
      <c r="AC1033" s="21"/>
      <c r="AD1033" s="21"/>
    </row>
    <row r="1034" spans="1:30" ht="14.5" x14ac:dyDescent="0.35">
      <c r="A1034" s="73">
        <f t="shared" si="179"/>
        <v>154</v>
      </c>
      <c r="B1034" s="79" t="s">
        <v>8269</v>
      </c>
      <c r="C1034" s="79" t="s">
        <v>8244</v>
      </c>
      <c r="D1034" s="79" t="s">
        <v>17</v>
      </c>
      <c r="E1034" s="79" t="s">
        <v>29</v>
      </c>
      <c r="F1034" s="183">
        <v>1</v>
      </c>
      <c r="G1034" s="79" t="s">
        <v>8298</v>
      </c>
      <c r="H1034" s="78">
        <v>13000</v>
      </c>
      <c r="I1034" s="74" cm="1">
        <f t="array" ref="I1034">+INDEX('I-Gasificación'!$G$5:$G$1100,MATCH($C1034&amp;$D1034&amp;$E1034&amp;$G1034,'I-Gasificación'!$C$5:$C$1100&amp;'I-Gasificación'!$D$5:$D$1100&amp;'I-Gasificación'!$E$5:$E$1100&amp;'I-Gasificación'!$F$5:$F$1100,0))</f>
        <v>336</v>
      </c>
      <c r="J1034" s="112">
        <f>INDEX('I-Baremo_Depósitos_Lapesa'!$C:$C,MATCH($E1034,'I-Baremo_Depósitos_Lapesa'!$B:$B,0),1)</f>
        <v>10510</v>
      </c>
      <c r="K1034" s="78">
        <f t="shared" si="180"/>
        <v>15014.285714285716</v>
      </c>
      <c r="L1034" s="122">
        <f>INDEX('I-Baremo_VA_Lapesa'!$D$5:$K$66,MATCH($E1034,'I-Baremo_VA_Lapesa'!$C$5:$C$66,0),MATCH($G1034,'I-Baremo_VA_Lapesa'!$D$4:$K$4,0))</f>
        <v>25574</v>
      </c>
      <c r="M1034" s="123">
        <f t="shared" si="181"/>
        <v>36534.285714285717</v>
      </c>
      <c r="N1034" s="113" cm="1">
        <f t="array" ref="N1034">IF(AND($H1034&lt;=4800,$I1034&lt;=560),0,SUMPRODUCT(--($I1034&gt;'I-Baremo_Regulación_Lapesa'!$B$4:$B$8),--($I1034&lt;='I-Baremo_Regulación_Lapesa'!$C$4:$C$8),'I-Baremo_Regulación_Lapesa'!$D$4:$D$8))</f>
        <v>357</v>
      </c>
      <c r="O1034" s="78">
        <f t="shared" si="182"/>
        <v>510.00000000000006</v>
      </c>
      <c r="P1034" s="112">
        <f t="shared" si="183"/>
        <v>36441</v>
      </c>
      <c r="Q1034" s="74">
        <f t="shared" si="184"/>
        <v>52058.571428571435</v>
      </c>
      <c r="R1034" s="113">
        <f>INDEX('I-Baremo_Legalización'!$D$4:$D$100,MATCH($E1034,'I-Baremo_Legalización'!$C$4:$C$100,0),1)</f>
        <v>1257.25</v>
      </c>
      <c r="S1034" s="113" cm="1">
        <f t="array" ref="S1034">+INDEX('I-Baremo_Acuerdo_Marco'!$F$2:$F$221,MATCH($C1034&amp;$E1034&amp;$G1034,'I-Baremo_Acuerdo_Marco'!$C$2:$C$221&amp;'I-Baremo_Acuerdo_Marco'!$D$2:$D$221&amp;'I-Baremo_Acuerdo_Marco'!$E$2:$E$221,0))</f>
        <v>22538.285</v>
      </c>
      <c r="T1034" s="112">
        <f t="shared" si="189"/>
        <v>60236.535000000003</v>
      </c>
      <c r="U1034" s="116">
        <f t="shared" si="185"/>
        <v>75854.106428571438</v>
      </c>
      <c r="V1034" s="74" t="str">
        <f t="shared" si="186"/>
        <v>AéreoE336</v>
      </c>
      <c r="W1034" s="148">
        <f>+IF(AND($C1034='C-Aux_CA'!$C$7,$D1034='C-Aux_CA'!$C$5,$I1034&gt;='C-Aux_CA'!$C$14,$H1034&gt;='C-Aux_CA'!$C$15),1,0)</f>
        <v>0</v>
      </c>
      <c r="X1034" s="148">
        <f t="shared" si="187"/>
        <v>1</v>
      </c>
      <c r="Y1034" s="151" cm="1">
        <f t="array" ref="Y1034">IF(W1034=0,0,SUMPRODUCT(--($T1034&gt;='C-BaremoVectorial'!$T$4:$T$1101),--(1=$W$4:$W$1101)))</f>
        <v>0</v>
      </c>
      <c r="Z1034" s="151">
        <f t="shared" si="188"/>
        <v>0</v>
      </c>
      <c r="AA1034" s="151" cm="1">
        <f t="array" ref="AA1034">IF($W1034=0,0,SUMPRODUCT(--(1=$W$4:$W$1101),--($U1034&gt;='C-BaremoVectorial'!$U$4:$U$1101)))</f>
        <v>0</v>
      </c>
      <c r="AB1034" s="21"/>
      <c r="AC1034" s="21"/>
      <c r="AD1034" s="21"/>
    </row>
    <row r="1035" spans="1:30" ht="14.5" x14ac:dyDescent="0.35">
      <c r="A1035" s="73">
        <f t="shared" si="179"/>
        <v>155</v>
      </c>
      <c r="B1035" s="79" t="s">
        <v>8269</v>
      </c>
      <c r="C1035" s="79" t="s">
        <v>8244</v>
      </c>
      <c r="D1035" s="79" t="s">
        <v>17</v>
      </c>
      <c r="E1035" s="79" t="s">
        <v>30</v>
      </c>
      <c r="F1035" s="183">
        <v>1</v>
      </c>
      <c r="G1035" s="79" t="s">
        <v>8298</v>
      </c>
      <c r="H1035" s="78">
        <v>16000</v>
      </c>
      <c r="I1035" s="74" cm="1">
        <f t="array" ref="I1035">+INDEX('I-Gasificación'!$G$5:$G$1100,MATCH($C1035&amp;$D1035&amp;$E1035&amp;$G1035,'I-Gasificación'!$C$5:$C$1100&amp;'I-Gasificación'!$D$5:$D$1100&amp;'I-Gasificación'!$E$5:$E$1100&amp;'I-Gasificación'!$F$5:$F$1100,0))</f>
        <v>392</v>
      </c>
      <c r="J1035" s="112">
        <f>INDEX('I-Baremo_Depósitos_Lapesa'!$C:$C,MATCH($E1035,'I-Baremo_Depósitos_Lapesa'!$B:$B,0),1)</f>
        <v>12792</v>
      </c>
      <c r="K1035" s="78">
        <f t="shared" si="180"/>
        <v>18274.285714285714</v>
      </c>
      <c r="L1035" s="122">
        <f>INDEX('I-Baremo_VA_Lapesa'!$D$5:$K$66,MATCH($E1035,'I-Baremo_VA_Lapesa'!$C$5:$C$66,0),MATCH($G1035,'I-Baremo_VA_Lapesa'!$D$4:$K$4,0))</f>
        <v>25574</v>
      </c>
      <c r="M1035" s="123">
        <f t="shared" si="181"/>
        <v>36534.285714285717</v>
      </c>
      <c r="N1035" s="113" cm="1">
        <f t="array" ref="N1035">IF(AND($H1035&lt;=4800,$I1035&lt;=560),0,SUMPRODUCT(--($I1035&gt;'I-Baremo_Regulación_Lapesa'!$B$4:$B$8),--($I1035&lt;='I-Baremo_Regulación_Lapesa'!$C$4:$C$8),'I-Baremo_Regulación_Lapesa'!$D$4:$D$8))</f>
        <v>357</v>
      </c>
      <c r="O1035" s="78">
        <f t="shared" si="182"/>
        <v>510.00000000000006</v>
      </c>
      <c r="P1035" s="112">
        <f t="shared" si="183"/>
        <v>38723</v>
      </c>
      <c r="Q1035" s="74">
        <f t="shared" si="184"/>
        <v>55318.571428571435</v>
      </c>
      <c r="R1035" s="113">
        <f>INDEX('I-Baremo_Legalización'!$D$4:$D$100,MATCH($E1035,'I-Baremo_Legalización'!$C$4:$C$100,0),1)</f>
        <v>2038.3500000000001</v>
      </c>
      <c r="S1035" s="113" cm="1">
        <f t="array" ref="S1035">+INDEX('I-Baremo_Acuerdo_Marco'!$F$2:$F$221,MATCH($C1035&amp;$E1035&amp;$G1035,'I-Baremo_Acuerdo_Marco'!$C$2:$C$221&amp;'I-Baremo_Acuerdo_Marco'!$D$2:$D$221&amp;'I-Baremo_Acuerdo_Marco'!$E$2:$E$221,0))</f>
        <v>23646.710999999999</v>
      </c>
      <c r="T1035" s="112">
        <f t="shared" si="189"/>
        <v>64408.061000000002</v>
      </c>
      <c r="U1035" s="116">
        <f t="shared" si="185"/>
        <v>81003.632428571436</v>
      </c>
      <c r="V1035" s="74" t="str">
        <f t="shared" si="186"/>
        <v>AéreoE392</v>
      </c>
      <c r="W1035" s="148">
        <f>+IF(AND($C1035='C-Aux_CA'!$C$7,$D1035='C-Aux_CA'!$C$5,$I1035&gt;='C-Aux_CA'!$C$14,$H1035&gt;='C-Aux_CA'!$C$15),1,0)</f>
        <v>0</v>
      </c>
      <c r="X1035" s="148">
        <f t="shared" si="187"/>
        <v>1</v>
      </c>
      <c r="Y1035" s="151" cm="1">
        <f t="array" ref="Y1035">IF(W1035=0,0,SUMPRODUCT(--($T1035&gt;='C-BaremoVectorial'!$T$4:$T$1101),--(1=$W$4:$W$1101)))</f>
        <v>0</v>
      </c>
      <c r="Z1035" s="151">
        <f t="shared" si="188"/>
        <v>0</v>
      </c>
      <c r="AA1035" s="151" cm="1">
        <f t="array" ref="AA1035">IF($W1035=0,0,SUMPRODUCT(--(1=$W$4:$W$1101),--($U1035&gt;='C-BaremoVectorial'!$U$4:$U$1101)))</f>
        <v>0</v>
      </c>
      <c r="AB1035" s="21"/>
      <c r="AC1035" s="21"/>
      <c r="AD1035" s="21"/>
    </row>
    <row r="1036" spans="1:30" ht="14.5" x14ac:dyDescent="0.35">
      <c r="A1036" s="73">
        <f t="shared" si="179"/>
        <v>156</v>
      </c>
      <c r="B1036" s="79" t="s">
        <v>8269</v>
      </c>
      <c r="C1036" s="79" t="s">
        <v>8244</v>
      </c>
      <c r="D1036" s="79" t="s">
        <v>17</v>
      </c>
      <c r="E1036" s="79" t="s">
        <v>31</v>
      </c>
      <c r="F1036" s="183">
        <v>1</v>
      </c>
      <c r="G1036" s="79" t="s">
        <v>8298</v>
      </c>
      <c r="H1036" s="78">
        <v>19000</v>
      </c>
      <c r="I1036" s="74" cm="1">
        <f t="array" ref="I1036">+INDEX('I-Gasificación'!$G$5:$G$1100,MATCH($C1036&amp;$D1036&amp;$E1036&amp;$G1036,'I-Gasificación'!$C$5:$C$1100&amp;'I-Gasificación'!$D$5:$D$1100&amp;'I-Gasificación'!$E$5:$E$1100&amp;'I-Gasificación'!$F$5:$F$1100,0))</f>
        <v>434</v>
      </c>
      <c r="J1036" s="112">
        <f>INDEX('I-Baremo_Depósitos_Lapesa'!$C:$C,MATCH($E1036,'I-Baremo_Depósitos_Lapesa'!$B:$B,0),1)</f>
        <v>13916</v>
      </c>
      <c r="K1036" s="78">
        <f t="shared" si="180"/>
        <v>19880</v>
      </c>
      <c r="L1036" s="122">
        <f>INDEX('I-Baremo_VA_Lapesa'!$D$5:$K$66,MATCH($E1036,'I-Baremo_VA_Lapesa'!$C$5:$C$66,0),MATCH($G1036,'I-Baremo_VA_Lapesa'!$D$4:$K$4,0))</f>
        <v>25574</v>
      </c>
      <c r="M1036" s="123">
        <f t="shared" si="181"/>
        <v>36534.285714285717</v>
      </c>
      <c r="N1036" s="113" cm="1">
        <f t="array" ref="N1036">IF(AND($H1036&lt;=4800,$I1036&lt;=560),0,SUMPRODUCT(--($I1036&gt;'I-Baremo_Regulación_Lapesa'!$B$4:$B$8),--($I1036&lt;='I-Baremo_Regulación_Lapesa'!$C$4:$C$8),'I-Baremo_Regulación_Lapesa'!$D$4:$D$8))</f>
        <v>357</v>
      </c>
      <c r="O1036" s="78">
        <f t="shared" si="182"/>
        <v>510.00000000000006</v>
      </c>
      <c r="P1036" s="112">
        <f t="shared" si="183"/>
        <v>39847</v>
      </c>
      <c r="Q1036" s="74">
        <f t="shared" si="184"/>
        <v>56924.285714285717</v>
      </c>
      <c r="R1036" s="113">
        <f>INDEX('I-Baremo_Legalización'!$D$4:$D$100,MATCH($E1036,'I-Baremo_Legalización'!$C$4:$C$100,0),1)</f>
        <v>2038.3500000000001</v>
      </c>
      <c r="S1036" s="113" cm="1">
        <f t="array" ref="S1036">+INDEX('I-Baremo_Acuerdo_Marco'!$F$2:$F$221,MATCH($C1036&amp;$E1036&amp;$G1036,'I-Baremo_Acuerdo_Marco'!$C$2:$C$221&amp;'I-Baremo_Acuerdo_Marco'!$D$2:$D$221&amp;'I-Baremo_Acuerdo_Marco'!$E$2:$E$221,0))</f>
        <v>25107.510999999999</v>
      </c>
      <c r="T1036" s="112">
        <f t="shared" si="189"/>
        <v>66992.861000000004</v>
      </c>
      <c r="U1036" s="116">
        <f t="shared" si="185"/>
        <v>84070.146714285715</v>
      </c>
      <c r="V1036" s="74" t="str">
        <f t="shared" si="186"/>
        <v>AéreoE434</v>
      </c>
      <c r="W1036" s="148">
        <f>+IF(AND($C1036='C-Aux_CA'!$C$7,$D1036='C-Aux_CA'!$C$5,$I1036&gt;='C-Aux_CA'!$C$14,$H1036&gt;='C-Aux_CA'!$C$15),1,0)</f>
        <v>0</v>
      </c>
      <c r="X1036" s="148">
        <f t="shared" si="187"/>
        <v>1</v>
      </c>
      <c r="Y1036" s="151" cm="1">
        <f t="array" ref="Y1036">IF(W1036=0,0,SUMPRODUCT(--($T1036&gt;='C-BaremoVectorial'!$T$4:$T$1101),--(1=$W$4:$W$1101)))</f>
        <v>0</v>
      </c>
      <c r="Z1036" s="151">
        <f t="shared" si="188"/>
        <v>0</v>
      </c>
      <c r="AA1036" s="151" cm="1">
        <f t="array" ref="AA1036">IF($W1036=0,0,SUMPRODUCT(--(1=$W$4:$W$1101),--($U1036&gt;='C-BaremoVectorial'!$U$4:$U$1101)))</f>
        <v>0</v>
      </c>
      <c r="AB1036" s="21"/>
      <c r="AC1036" s="21"/>
      <c r="AD1036" s="21"/>
    </row>
    <row r="1037" spans="1:30" ht="14.5" x14ac:dyDescent="0.35">
      <c r="A1037" s="73">
        <f t="shared" si="179"/>
        <v>157</v>
      </c>
      <c r="B1037" s="79" t="s">
        <v>8269</v>
      </c>
      <c r="C1037" s="79" t="s">
        <v>8244</v>
      </c>
      <c r="D1037" s="79" t="s">
        <v>17</v>
      </c>
      <c r="E1037" s="79" t="s">
        <v>32</v>
      </c>
      <c r="F1037" s="183">
        <v>1</v>
      </c>
      <c r="G1037" s="79" t="s">
        <v>8298</v>
      </c>
      <c r="H1037" s="78">
        <v>22000</v>
      </c>
      <c r="I1037" s="74" cm="1">
        <f t="array" ref="I1037">+INDEX('I-Gasificación'!$G$5:$G$1100,MATCH($C1037&amp;$D1037&amp;$E1037&amp;$G1037,'I-Gasificación'!$C$5:$C$1100&amp;'I-Gasificación'!$D$5:$D$1100&amp;'I-Gasificación'!$E$5:$E$1100&amp;'I-Gasificación'!$F$5:$F$1100,0))</f>
        <v>490</v>
      </c>
      <c r="J1037" s="112">
        <f>INDEX('I-Baremo_Depósitos_Lapesa'!$C:$C,MATCH($E1037,'I-Baremo_Depósitos_Lapesa'!$B:$B,0),1)</f>
        <v>17932</v>
      </c>
      <c r="K1037" s="78">
        <f t="shared" si="180"/>
        <v>25617.142857142859</v>
      </c>
      <c r="L1037" s="122">
        <f>INDEX('I-Baremo_VA_Lapesa'!$D$5:$K$66,MATCH($E1037,'I-Baremo_VA_Lapesa'!$C$5:$C$66,0),MATCH($G1037,'I-Baremo_VA_Lapesa'!$D$4:$K$4,0))</f>
        <v>25574</v>
      </c>
      <c r="M1037" s="123">
        <f t="shared" si="181"/>
        <v>36534.285714285717</v>
      </c>
      <c r="N1037" s="113" cm="1">
        <f t="array" ref="N1037">IF(AND($H1037&lt;=4800,$I1037&lt;=560),0,SUMPRODUCT(--($I1037&gt;'I-Baremo_Regulación_Lapesa'!$B$4:$B$8),--($I1037&lt;='I-Baremo_Regulación_Lapesa'!$C$4:$C$8),'I-Baremo_Regulación_Lapesa'!$D$4:$D$8))</f>
        <v>357</v>
      </c>
      <c r="O1037" s="78">
        <f t="shared" si="182"/>
        <v>510.00000000000006</v>
      </c>
      <c r="P1037" s="112">
        <f t="shared" si="183"/>
        <v>43863</v>
      </c>
      <c r="Q1037" s="74">
        <f t="shared" si="184"/>
        <v>62661.42857142858</v>
      </c>
      <c r="R1037" s="113">
        <f>INDEX('I-Baremo_Legalización'!$D$4:$D$100,MATCH($E1037,'I-Baremo_Legalización'!$C$4:$C$100,0),1)</f>
        <v>2038.3500000000001</v>
      </c>
      <c r="S1037" s="113" cm="1">
        <f t="array" ref="S1037">+INDEX('I-Baremo_Acuerdo_Marco'!$F$2:$F$221,MATCH($C1037&amp;$E1037&amp;$G1037,'I-Baremo_Acuerdo_Marco'!$C$2:$C$221&amp;'I-Baremo_Acuerdo_Marco'!$D$2:$D$221&amp;'I-Baremo_Acuerdo_Marco'!$E$2:$E$221,0))</f>
        <v>25879.710999999999</v>
      </c>
      <c r="T1037" s="112">
        <f t="shared" si="189"/>
        <v>71781.061000000002</v>
      </c>
      <c r="U1037" s="116">
        <f t="shared" si="185"/>
        <v>90579.489571428581</v>
      </c>
      <c r="V1037" s="74" t="str">
        <f t="shared" si="186"/>
        <v>AéreoE490</v>
      </c>
      <c r="W1037" s="148">
        <f>+IF(AND($C1037='C-Aux_CA'!$C$7,$D1037='C-Aux_CA'!$C$5,$I1037&gt;='C-Aux_CA'!$C$14,$H1037&gt;='C-Aux_CA'!$C$15),1,0)</f>
        <v>0</v>
      </c>
      <c r="X1037" s="148">
        <f t="shared" si="187"/>
        <v>1</v>
      </c>
      <c r="Y1037" s="151" cm="1">
        <f t="array" ref="Y1037">IF(W1037=0,0,SUMPRODUCT(--($T1037&gt;='C-BaremoVectorial'!$T$4:$T$1101),--(1=$W$4:$W$1101)))</f>
        <v>0</v>
      </c>
      <c r="Z1037" s="151">
        <f t="shared" si="188"/>
        <v>0</v>
      </c>
      <c r="AA1037" s="151" cm="1">
        <f t="array" ref="AA1037">IF($W1037=0,0,SUMPRODUCT(--(1=$W$4:$W$1101),--($U1037&gt;='C-BaremoVectorial'!$U$4:$U$1101)))</f>
        <v>0</v>
      </c>
      <c r="AB1037" s="21"/>
      <c r="AC1037" s="21"/>
      <c r="AD1037" s="21"/>
    </row>
    <row r="1038" spans="1:30" ht="14.5" x14ac:dyDescent="0.35">
      <c r="A1038" s="73">
        <f t="shared" si="179"/>
        <v>158</v>
      </c>
      <c r="B1038" s="79" t="s">
        <v>8269</v>
      </c>
      <c r="C1038" s="79" t="s">
        <v>8244</v>
      </c>
      <c r="D1038" s="79" t="s">
        <v>17</v>
      </c>
      <c r="E1038" s="79" t="s">
        <v>33</v>
      </c>
      <c r="F1038" s="183">
        <v>1</v>
      </c>
      <c r="G1038" s="79" t="s">
        <v>8298</v>
      </c>
      <c r="H1038" s="78">
        <v>24000</v>
      </c>
      <c r="I1038" s="74" cm="1">
        <f t="array" ref="I1038">+INDEX('I-Gasificación'!$G$5:$G$1100,MATCH($C1038&amp;$D1038&amp;$E1038&amp;$G1038,'I-Gasificación'!$C$5:$C$1100&amp;'I-Gasificación'!$D$5:$D$1100&amp;'I-Gasificación'!$E$5:$E$1100&amp;'I-Gasificación'!$F$5:$F$1100,0))</f>
        <v>476</v>
      </c>
      <c r="J1038" s="112">
        <f>INDEX('I-Baremo_Depósitos_Lapesa'!$C:$C,MATCH($E1038,'I-Baremo_Depósitos_Lapesa'!$B:$B,0),1)</f>
        <v>20449</v>
      </c>
      <c r="K1038" s="78">
        <f t="shared" si="180"/>
        <v>29212.857142857145</v>
      </c>
      <c r="L1038" s="122">
        <f>INDEX('I-Baremo_VA_Lapesa'!$D$5:$K$66,MATCH($E1038,'I-Baremo_VA_Lapesa'!$C$5:$C$66,0),MATCH($G1038,'I-Baremo_VA_Lapesa'!$D$4:$K$4,0))</f>
        <v>25574</v>
      </c>
      <c r="M1038" s="123">
        <f t="shared" si="181"/>
        <v>36534.285714285717</v>
      </c>
      <c r="N1038" s="113" cm="1">
        <f t="array" ref="N1038">IF(AND($H1038&lt;=4800,$I1038&lt;=560),0,SUMPRODUCT(--($I1038&gt;'I-Baremo_Regulación_Lapesa'!$B$4:$B$8),--($I1038&lt;='I-Baremo_Regulación_Lapesa'!$C$4:$C$8),'I-Baremo_Regulación_Lapesa'!$D$4:$D$8))</f>
        <v>357</v>
      </c>
      <c r="O1038" s="78">
        <f t="shared" si="182"/>
        <v>510.00000000000006</v>
      </c>
      <c r="P1038" s="112">
        <f t="shared" si="183"/>
        <v>46380</v>
      </c>
      <c r="Q1038" s="74">
        <f t="shared" si="184"/>
        <v>66257.14285714287</v>
      </c>
      <c r="R1038" s="113">
        <f>INDEX('I-Baremo_Legalización'!$D$4:$D$100,MATCH($E1038,'I-Baremo_Legalización'!$C$4:$C$100,0),1)</f>
        <v>2038.3500000000001</v>
      </c>
      <c r="S1038" s="113" cm="1">
        <f t="array" ref="S1038">+INDEX('I-Baremo_Acuerdo_Marco'!$F$2:$F$221,MATCH($C1038&amp;$E1038&amp;$G1038,'I-Baremo_Acuerdo_Marco'!$C$2:$C$221&amp;'I-Baremo_Acuerdo_Marco'!$D$2:$D$221&amp;'I-Baremo_Acuerdo_Marco'!$E$2:$E$221,0))</f>
        <v>26066.710999999999</v>
      </c>
      <c r="T1038" s="112">
        <f t="shared" si="189"/>
        <v>74485.061000000002</v>
      </c>
      <c r="U1038" s="116">
        <f t="shared" si="185"/>
        <v>94362.203857142871</v>
      </c>
      <c r="V1038" s="74" t="str">
        <f t="shared" si="186"/>
        <v>AéreoE476</v>
      </c>
      <c r="W1038" s="148">
        <f>+IF(AND($C1038='C-Aux_CA'!$C$7,$D1038='C-Aux_CA'!$C$5,$I1038&gt;='C-Aux_CA'!$C$14,$H1038&gt;='C-Aux_CA'!$C$15),1,0)</f>
        <v>0</v>
      </c>
      <c r="X1038" s="148">
        <f t="shared" si="187"/>
        <v>1</v>
      </c>
      <c r="Y1038" s="151" cm="1">
        <f t="array" ref="Y1038">IF(W1038=0,0,SUMPRODUCT(--($T1038&gt;='C-BaremoVectorial'!$T$4:$T$1101),--(1=$W$4:$W$1101)))</f>
        <v>0</v>
      </c>
      <c r="Z1038" s="151">
        <f t="shared" si="188"/>
        <v>0</v>
      </c>
      <c r="AA1038" s="151" cm="1">
        <f t="array" ref="AA1038">IF($W1038=0,0,SUMPRODUCT(--(1=$W$4:$W$1101),--($U1038&gt;='C-BaremoVectorial'!$U$4:$U$1101)))</f>
        <v>0</v>
      </c>
      <c r="AB1038" s="21"/>
      <c r="AC1038" s="21"/>
      <c r="AD1038" s="21"/>
    </row>
    <row r="1039" spans="1:30" ht="14.5" x14ac:dyDescent="0.35">
      <c r="A1039" s="73">
        <f t="shared" si="179"/>
        <v>159</v>
      </c>
      <c r="B1039" s="79" t="s">
        <v>8269</v>
      </c>
      <c r="C1039" s="79" t="s">
        <v>8244</v>
      </c>
      <c r="D1039" s="79" t="s">
        <v>17</v>
      </c>
      <c r="E1039" s="79" t="s">
        <v>34</v>
      </c>
      <c r="F1039" s="183">
        <v>1</v>
      </c>
      <c r="G1039" s="79" t="s">
        <v>8298</v>
      </c>
      <c r="H1039" s="78">
        <v>29000</v>
      </c>
      <c r="I1039" s="74" cm="1">
        <f t="array" ref="I1039">+INDEX('I-Gasificación'!$G$5:$G$1100,MATCH($C1039&amp;$D1039&amp;$E1039&amp;$G1039,'I-Gasificación'!$C$5:$C$1100&amp;'I-Gasificación'!$D$5:$D$1100&amp;'I-Gasificación'!$E$5:$E$1100&amp;'I-Gasificación'!$F$5:$F$1100,0))</f>
        <v>546</v>
      </c>
      <c r="J1039" s="112">
        <f>INDEX('I-Baremo_Depósitos_Lapesa'!$C:$C,MATCH($E1039,'I-Baremo_Depósitos_Lapesa'!$B:$B,0),1)</f>
        <v>22724</v>
      </c>
      <c r="K1039" s="78">
        <f t="shared" si="180"/>
        <v>32462.857142857145</v>
      </c>
      <c r="L1039" s="122">
        <f>INDEX('I-Baremo_VA_Lapesa'!$D$5:$K$66,MATCH($E1039,'I-Baremo_VA_Lapesa'!$C$5:$C$66,0),MATCH($G1039,'I-Baremo_VA_Lapesa'!$D$4:$K$4,0))</f>
        <v>25574</v>
      </c>
      <c r="M1039" s="123">
        <f t="shared" si="181"/>
        <v>36534.285714285717</v>
      </c>
      <c r="N1039" s="113" cm="1">
        <f t="array" ref="N1039">IF(AND($H1039&lt;=4800,$I1039&lt;=560),0,SUMPRODUCT(--($I1039&gt;'I-Baremo_Regulación_Lapesa'!$B$4:$B$8),--($I1039&lt;='I-Baremo_Regulación_Lapesa'!$C$4:$C$8),'I-Baremo_Regulación_Lapesa'!$D$4:$D$8))</f>
        <v>357</v>
      </c>
      <c r="O1039" s="78">
        <f t="shared" si="182"/>
        <v>510.00000000000006</v>
      </c>
      <c r="P1039" s="112">
        <f t="shared" si="183"/>
        <v>48655</v>
      </c>
      <c r="Q1039" s="74">
        <f t="shared" si="184"/>
        <v>69507.14285714287</v>
      </c>
      <c r="R1039" s="113">
        <f>INDEX('I-Baremo_Legalización'!$D$4:$D$100,MATCH($E1039,'I-Baremo_Legalización'!$C$4:$C$100,0),1)</f>
        <v>2038.3500000000001</v>
      </c>
      <c r="S1039" s="113" cm="1">
        <f t="array" ref="S1039">+INDEX('I-Baremo_Acuerdo_Marco'!$F$2:$F$221,MATCH($C1039&amp;$E1039&amp;$G1039,'I-Baremo_Acuerdo_Marco'!$C$2:$C$221&amp;'I-Baremo_Acuerdo_Marco'!$D$2:$D$221&amp;'I-Baremo_Acuerdo_Marco'!$E$2:$E$221,0))</f>
        <v>26752.010999999999</v>
      </c>
      <c r="T1039" s="112">
        <f t="shared" si="189"/>
        <v>77445.361000000004</v>
      </c>
      <c r="U1039" s="116">
        <f t="shared" si="185"/>
        <v>98297.503857142874</v>
      </c>
      <c r="V1039" s="74" t="str">
        <f t="shared" si="186"/>
        <v>AéreoE546</v>
      </c>
      <c r="W1039" s="148">
        <f>+IF(AND($C1039='C-Aux_CA'!$C$7,$D1039='C-Aux_CA'!$C$5,$I1039&gt;='C-Aux_CA'!$C$14,$H1039&gt;='C-Aux_CA'!$C$15),1,0)</f>
        <v>0</v>
      </c>
      <c r="X1039" s="148">
        <f t="shared" si="187"/>
        <v>1</v>
      </c>
      <c r="Y1039" s="151" cm="1">
        <f t="array" ref="Y1039">IF(W1039=0,0,SUMPRODUCT(--($T1039&gt;='C-BaremoVectorial'!$T$4:$T$1101),--(1=$W$4:$W$1101)))</f>
        <v>0</v>
      </c>
      <c r="Z1039" s="151">
        <f t="shared" si="188"/>
        <v>0</v>
      </c>
      <c r="AA1039" s="151" cm="1">
        <f t="array" ref="AA1039">IF($W1039=0,0,SUMPRODUCT(--(1=$W$4:$W$1101),--($U1039&gt;='C-BaremoVectorial'!$U$4:$U$1101)))</f>
        <v>0</v>
      </c>
      <c r="AB1039" s="21"/>
      <c r="AC1039" s="21"/>
      <c r="AD1039" s="21"/>
    </row>
    <row r="1040" spans="1:30" ht="14.5" x14ac:dyDescent="0.35">
      <c r="A1040" s="73">
        <f t="shared" si="179"/>
        <v>160</v>
      </c>
      <c r="B1040" s="79" t="s">
        <v>8269</v>
      </c>
      <c r="C1040" s="79" t="s">
        <v>8244</v>
      </c>
      <c r="D1040" s="79" t="s">
        <v>17</v>
      </c>
      <c r="E1040" s="79" t="s">
        <v>35</v>
      </c>
      <c r="F1040" s="183">
        <v>1</v>
      </c>
      <c r="G1040" s="79" t="s">
        <v>8298</v>
      </c>
      <c r="H1040" s="78">
        <v>34000</v>
      </c>
      <c r="I1040" s="74" cm="1">
        <f t="array" ref="I1040">+INDEX('I-Gasificación'!$G$5:$G$1100,MATCH($C1040&amp;$D1040&amp;$E1040&amp;$G1040,'I-Gasificación'!$C$5:$C$1100&amp;'I-Gasificación'!$D$5:$D$1100&amp;'I-Gasificación'!$E$5:$E$1100&amp;'I-Gasificación'!$F$5:$F$1100,0))</f>
        <v>602</v>
      </c>
      <c r="J1040" s="112">
        <f>INDEX('I-Baremo_Depósitos_Lapesa'!$C:$C,MATCH($E1040,'I-Baremo_Depósitos_Lapesa'!$B:$B,0),1)</f>
        <v>25239</v>
      </c>
      <c r="K1040" s="78">
        <f t="shared" si="180"/>
        <v>36055.71428571429</v>
      </c>
      <c r="L1040" s="122">
        <f>INDEX('I-Baremo_VA_Lapesa'!$D$5:$K$66,MATCH($E1040,'I-Baremo_VA_Lapesa'!$C$5:$C$66,0),MATCH($G1040,'I-Baremo_VA_Lapesa'!$D$4:$K$4,0))</f>
        <v>25574</v>
      </c>
      <c r="M1040" s="123">
        <f t="shared" si="181"/>
        <v>36534.285714285717</v>
      </c>
      <c r="N1040" s="113" cm="1">
        <f t="array" ref="N1040">IF(AND($H1040&lt;=4800,$I1040&lt;=560),0,SUMPRODUCT(--($I1040&gt;'I-Baremo_Regulación_Lapesa'!$B$4:$B$8),--($I1040&lt;='I-Baremo_Regulación_Lapesa'!$C$4:$C$8),'I-Baremo_Regulación_Lapesa'!$D$4:$D$8))</f>
        <v>357</v>
      </c>
      <c r="O1040" s="78">
        <f t="shared" si="182"/>
        <v>510.00000000000006</v>
      </c>
      <c r="P1040" s="112">
        <f t="shared" si="183"/>
        <v>51170</v>
      </c>
      <c r="Q1040" s="74">
        <f t="shared" si="184"/>
        <v>73100</v>
      </c>
      <c r="R1040" s="113">
        <f>INDEX('I-Baremo_Legalización'!$D$4:$D$100,MATCH($E1040,'I-Baremo_Legalización'!$C$4:$C$100,0),1)</f>
        <v>2038.3500000000001</v>
      </c>
      <c r="S1040" s="113" cm="1">
        <f t="array" ref="S1040">+INDEX('I-Baremo_Acuerdo_Marco'!$F$2:$F$221,MATCH($C1040&amp;$E1040&amp;$G1040,'I-Baremo_Acuerdo_Marco'!$C$2:$C$221&amp;'I-Baremo_Acuerdo_Marco'!$D$2:$D$221&amp;'I-Baremo_Acuerdo_Marco'!$E$2:$E$221,0))</f>
        <v>25172.411</v>
      </c>
      <c r="T1040" s="112">
        <f t="shared" si="189"/>
        <v>78380.760999999999</v>
      </c>
      <c r="U1040" s="116">
        <f t="shared" si="185"/>
        <v>100310.761</v>
      </c>
      <c r="V1040" s="74" t="str">
        <f t="shared" si="186"/>
        <v>AéreoE602</v>
      </c>
      <c r="W1040" s="148">
        <f>+IF(AND($C1040='C-Aux_CA'!$C$7,$D1040='C-Aux_CA'!$C$5,$I1040&gt;='C-Aux_CA'!$C$14,$H1040&gt;='C-Aux_CA'!$C$15),1,0)</f>
        <v>0</v>
      </c>
      <c r="X1040" s="148">
        <f t="shared" si="187"/>
        <v>1</v>
      </c>
      <c r="Y1040" s="151" cm="1">
        <f t="array" ref="Y1040">IF(W1040=0,0,SUMPRODUCT(--($T1040&gt;='C-BaremoVectorial'!$T$4:$T$1101),--(1=$W$4:$W$1101)))</f>
        <v>0</v>
      </c>
      <c r="Z1040" s="151">
        <f t="shared" si="188"/>
        <v>0</v>
      </c>
      <c r="AA1040" s="151" cm="1">
        <f t="array" ref="AA1040">IF($W1040=0,0,SUMPRODUCT(--(1=$W$4:$W$1101),--($U1040&gt;='C-BaremoVectorial'!$U$4:$U$1101)))</f>
        <v>0</v>
      </c>
      <c r="AB1040" s="21"/>
      <c r="AC1040" s="21"/>
      <c r="AD1040" s="21"/>
    </row>
    <row r="1041" spans="1:30" ht="14.5" x14ac:dyDescent="0.35">
      <c r="A1041" s="73">
        <f t="shared" si="179"/>
        <v>161</v>
      </c>
      <c r="B1041" s="79" t="s">
        <v>8269</v>
      </c>
      <c r="C1041" s="79" t="s">
        <v>8244</v>
      </c>
      <c r="D1041" s="79" t="s">
        <v>17</v>
      </c>
      <c r="E1041" s="79" t="s">
        <v>36</v>
      </c>
      <c r="F1041" s="183">
        <v>1</v>
      </c>
      <c r="G1041" s="79" t="s">
        <v>8298</v>
      </c>
      <c r="H1041" s="78">
        <v>33000</v>
      </c>
      <c r="I1041" s="74" cm="1">
        <f t="array" ref="I1041">+INDEX('I-Gasificación'!$G$5:$G$1100,MATCH($C1041&amp;$D1041&amp;$E1041&amp;$G1041,'I-Gasificación'!$C$5:$C$1100&amp;'I-Gasificación'!$D$5:$D$1100&amp;'I-Gasificación'!$E$5:$E$1100&amp;'I-Gasificación'!$F$5:$F$1100,0))</f>
        <v>518</v>
      </c>
      <c r="J1041" s="112">
        <f>INDEX('I-Baremo_Depósitos_Lapesa'!$C:$C,MATCH($E1041,'I-Baremo_Depósitos_Lapesa'!$B:$B,0),1)</f>
        <v>33708</v>
      </c>
      <c r="K1041" s="78">
        <f t="shared" si="180"/>
        <v>48154.285714285717</v>
      </c>
      <c r="L1041" s="122">
        <f>INDEX('I-Baremo_VA_Lapesa'!$D$5:$K$66,MATCH($E1041,'I-Baremo_VA_Lapesa'!$C$5:$C$66,0),MATCH($G1041,'I-Baremo_VA_Lapesa'!$D$4:$K$4,0))</f>
        <v>25574</v>
      </c>
      <c r="M1041" s="123">
        <f t="shared" si="181"/>
        <v>36534.285714285717</v>
      </c>
      <c r="N1041" s="113" cm="1">
        <f t="array" ref="N1041">IF(AND($H1041&lt;=4800,$I1041&lt;=560),0,SUMPRODUCT(--($I1041&gt;'I-Baremo_Regulación_Lapesa'!$B$4:$B$8),--($I1041&lt;='I-Baremo_Regulación_Lapesa'!$C$4:$C$8),'I-Baremo_Regulación_Lapesa'!$D$4:$D$8))</f>
        <v>357</v>
      </c>
      <c r="O1041" s="78">
        <f t="shared" si="182"/>
        <v>510.00000000000006</v>
      </c>
      <c r="P1041" s="112">
        <f t="shared" si="183"/>
        <v>59639</v>
      </c>
      <c r="Q1041" s="74">
        <f t="shared" si="184"/>
        <v>85198.571428571435</v>
      </c>
      <c r="R1041" s="113">
        <f>INDEX('I-Baremo_Legalización'!$D$4:$D$100,MATCH($E1041,'I-Baremo_Legalización'!$C$4:$C$100,0),1)</f>
        <v>2038.3500000000001</v>
      </c>
      <c r="S1041" s="113" cm="1">
        <f t="array" ref="S1041">+INDEX('I-Baremo_Acuerdo_Marco'!$F$2:$F$221,MATCH($C1041&amp;$E1041&amp;$G1041,'I-Baremo_Acuerdo_Marco'!$C$2:$C$221&amp;'I-Baremo_Acuerdo_Marco'!$D$2:$D$221&amp;'I-Baremo_Acuerdo_Marco'!$E$2:$E$221,0))</f>
        <v>26969.811000000002</v>
      </c>
      <c r="T1041" s="112">
        <f t="shared" si="189"/>
        <v>88647.160999999993</v>
      </c>
      <c r="U1041" s="116">
        <f t="shared" si="185"/>
        <v>114206.73242857144</v>
      </c>
      <c r="V1041" s="74" t="str">
        <f t="shared" si="186"/>
        <v>AéreoE518</v>
      </c>
      <c r="W1041" s="148">
        <f>+IF(AND($C1041='C-Aux_CA'!$C$7,$D1041='C-Aux_CA'!$C$5,$I1041&gt;='C-Aux_CA'!$C$14,$H1041&gt;='C-Aux_CA'!$C$15),1,0)</f>
        <v>0</v>
      </c>
      <c r="X1041" s="148">
        <f t="shared" si="187"/>
        <v>1</v>
      </c>
      <c r="Y1041" s="151" cm="1">
        <f t="array" ref="Y1041">IF(W1041=0,0,SUMPRODUCT(--($T1041&gt;='C-BaremoVectorial'!$T$4:$T$1101),--(1=$W$4:$W$1101)))</f>
        <v>0</v>
      </c>
      <c r="Z1041" s="151">
        <f t="shared" si="188"/>
        <v>0</v>
      </c>
      <c r="AA1041" s="151" cm="1">
        <f t="array" ref="AA1041">IF($W1041=0,0,SUMPRODUCT(--(1=$W$4:$W$1101),--($U1041&gt;='C-BaremoVectorial'!$U$4:$U$1101)))</f>
        <v>0</v>
      </c>
      <c r="AB1041" s="21"/>
      <c r="AC1041" s="21"/>
      <c r="AD1041" s="21"/>
    </row>
    <row r="1042" spans="1:30" ht="14.5" x14ac:dyDescent="0.35">
      <c r="A1042" s="73">
        <f t="shared" si="179"/>
        <v>162</v>
      </c>
      <c r="B1042" s="79" t="s">
        <v>8269</v>
      </c>
      <c r="C1042" s="79" t="s">
        <v>8244</v>
      </c>
      <c r="D1042" s="79" t="s">
        <v>17</v>
      </c>
      <c r="E1042" s="79" t="s">
        <v>37</v>
      </c>
      <c r="F1042" s="183">
        <v>1</v>
      </c>
      <c r="G1042" s="79" t="s">
        <v>8298</v>
      </c>
      <c r="H1042" s="78">
        <v>50000</v>
      </c>
      <c r="I1042" s="74" cm="1">
        <f t="array" ref="I1042">+INDEX('I-Gasificación'!$G$5:$G$1100,MATCH($C1042&amp;$D1042&amp;$E1042&amp;$G1042,'I-Gasificación'!$C$5:$C$1100&amp;'I-Gasificación'!$D$5:$D$1100&amp;'I-Gasificación'!$E$5:$E$1100&amp;'I-Gasificación'!$F$5:$F$1100,0))</f>
        <v>700</v>
      </c>
      <c r="J1042" s="112">
        <f>INDEX('I-Baremo_Depósitos_Lapesa'!$C:$C,MATCH($E1042,'I-Baremo_Depósitos_Lapesa'!$B:$B,0),1)</f>
        <v>44444</v>
      </c>
      <c r="K1042" s="78">
        <f t="shared" si="180"/>
        <v>63491.428571428572</v>
      </c>
      <c r="L1042" s="122">
        <f>INDEX('I-Baremo_VA_Lapesa'!$D$5:$K$66,MATCH($E1042,'I-Baremo_VA_Lapesa'!$C$5:$C$66,0),MATCH($G1042,'I-Baremo_VA_Lapesa'!$D$4:$K$4,0))</f>
        <v>25574</v>
      </c>
      <c r="M1042" s="123">
        <f t="shared" si="181"/>
        <v>36534.285714285717</v>
      </c>
      <c r="N1042" s="113" cm="1">
        <f t="array" ref="N1042">IF(AND($H1042&lt;=4800,$I1042&lt;=560),0,SUMPRODUCT(--($I1042&gt;'I-Baremo_Regulación_Lapesa'!$B$4:$B$8),--($I1042&lt;='I-Baremo_Regulación_Lapesa'!$C$4:$C$8),'I-Baremo_Regulación_Lapesa'!$D$4:$D$8))</f>
        <v>357</v>
      </c>
      <c r="O1042" s="78">
        <f t="shared" si="182"/>
        <v>510.00000000000006</v>
      </c>
      <c r="P1042" s="112">
        <f t="shared" si="183"/>
        <v>70375</v>
      </c>
      <c r="Q1042" s="74">
        <f t="shared" si="184"/>
        <v>100535.71428571429</v>
      </c>
      <c r="R1042" s="113">
        <f>INDEX('I-Baremo_Legalización'!$D$4:$D$100,MATCH($E1042,'I-Baremo_Legalización'!$C$4:$C$100,0),1)</f>
        <v>2038.3500000000001</v>
      </c>
      <c r="S1042" s="113" cm="1">
        <f t="array" ref="S1042">+INDEX('I-Baremo_Acuerdo_Marco'!$F$2:$F$221,MATCH($C1042&amp;$E1042&amp;$G1042,'I-Baremo_Acuerdo_Marco'!$C$2:$C$221&amp;'I-Baremo_Acuerdo_Marco'!$D$2:$D$221&amp;'I-Baremo_Acuerdo_Marco'!$E$2:$E$221,0))</f>
        <v>27986.210999999999</v>
      </c>
      <c r="T1042" s="112">
        <f t="shared" si="189"/>
        <v>100399.561</v>
      </c>
      <c r="U1042" s="116">
        <f t="shared" si="185"/>
        <v>130560.27528571429</v>
      </c>
      <c r="V1042" s="74" t="str">
        <f t="shared" si="186"/>
        <v>AéreoE700</v>
      </c>
      <c r="W1042" s="148">
        <f>+IF(AND($C1042='C-Aux_CA'!$C$7,$D1042='C-Aux_CA'!$C$5,$I1042&gt;='C-Aux_CA'!$C$14,$H1042&gt;='C-Aux_CA'!$C$15),1,0)</f>
        <v>0</v>
      </c>
      <c r="X1042" s="148">
        <f t="shared" si="187"/>
        <v>1</v>
      </c>
      <c r="Y1042" s="151" cm="1">
        <f t="array" ref="Y1042">IF(W1042=0,0,SUMPRODUCT(--($T1042&gt;='C-BaremoVectorial'!$T$4:$T$1101),--(1=$W$4:$W$1101)))</f>
        <v>0</v>
      </c>
      <c r="Z1042" s="151">
        <f t="shared" si="188"/>
        <v>0</v>
      </c>
      <c r="AA1042" s="151" cm="1">
        <f t="array" ref="AA1042">IF($W1042=0,0,SUMPRODUCT(--(1=$W$4:$W$1101),--($U1042&gt;='C-BaremoVectorial'!$U$4:$U$1101)))</f>
        <v>0</v>
      </c>
      <c r="AB1042" s="21"/>
      <c r="AC1042" s="21"/>
      <c r="AD1042" s="21"/>
    </row>
    <row r="1043" spans="1:30" ht="14.5" x14ac:dyDescent="0.35">
      <c r="A1043" s="73">
        <f t="shared" si="179"/>
        <v>163</v>
      </c>
      <c r="B1043" s="79" t="s">
        <v>8269</v>
      </c>
      <c r="C1043" s="79" t="s">
        <v>8244</v>
      </c>
      <c r="D1043" s="79" t="s">
        <v>17</v>
      </c>
      <c r="E1043" s="79" t="s">
        <v>38</v>
      </c>
      <c r="F1043" s="183">
        <v>1</v>
      </c>
      <c r="G1043" s="79" t="s">
        <v>8298</v>
      </c>
      <c r="H1043" s="78">
        <v>59000</v>
      </c>
      <c r="I1043" s="74" cm="1">
        <f t="array" ref="I1043">+INDEX('I-Gasificación'!$G$5:$G$1100,MATCH($C1043&amp;$D1043&amp;$E1043&amp;$G1043,'I-Gasificación'!$C$5:$C$1100&amp;'I-Gasificación'!$D$5:$D$1100&amp;'I-Gasificación'!$E$5:$E$1100&amp;'I-Gasificación'!$F$5:$F$1100,0))</f>
        <v>812</v>
      </c>
      <c r="J1043" s="112">
        <f>INDEX('I-Baremo_Depósitos_Lapesa'!$C:$C,MATCH($E1043,'I-Baremo_Depósitos_Lapesa'!$B:$B,0),1)</f>
        <v>54246</v>
      </c>
      <c r="K1043" s="78">
        <f t="shared" si="180"/>
        <v>77494.285714285725</v>
      </c>
      <c r="L1043" s="122">
        <f>INDEX('I-Baremo_VA_Lapesa'!$D$5:$K$66,MATCH($E1043,'I-Baremo_VA_Lapesa'!$C$5:$C$66,0),MATCH($G1043,'I-Baremo_VA_Lapesa'!$D$4:$K$4,0))</f>
        <v>25574</v>
      </c>
      <c r="M1043" s="123">
        <f t="shared" si="181"/>
        <v>36534.285714285717</v>
      </c>
      <c r="N1043" s="113" cm="1">
        <f t="array" ref="N1043">IF(AND($H1043&lt;=4800,$I1043&lt;=560),0,SUMPRODUCT(--($I1043&gt;'I-Baremo_Regulación_Lapesa'!$B$4:$B$8),--($I1043&lt;='I-Baremo_Regulación_Lapesa'!$C$4:$C$8),'I-Baremo_Regulación_Lapesa'!$D$4:$D$8))</f>
        <v>357</v>
      </c>
      <c r="O1043" s="78">
        <f t="shared" si="182"/>
        <v>510.00000000000006</v>
      </c>
      <c r="P1043" s="112">
        <f t="shared" si="183"/>
        <v>80177</v>
      </c>
      <c r="Q1043" s="74">
        <f t="shared" si="184"/>
        <v>114538.57142857145</v>
      </c>
      <c r="R1043" s="113">
        <f>INDEX('I-Baremo_Legalización'!$D$4:$D$100,MATCH($E1043,'I-Baremo_Legalización'!$C$4:$C$100,0),1)</f>
        <v>2038.3500000000001</v>
      </c>
      <c r="S1043" s="113" cm="1">
        <f t="array" ref="S1043">+INDEX('I-Baremo_Acuerdo_Marco'!$F$2:$F$221,MATCH($C1043&amp;$E1043&amp;$G1043,'I-Baremo_Acuerdo_Marco'!$C$2:$C$221&amp;'I-Baremo_Acuerdo_Marco'!$D$2:$D$221&amp;'I-Baremo_Acuerdo_Marco'!$E$2:$E$221,0))</f>
        <v>29975.011000000002</v>
      </c>
      <c r="T1043" s="112">
        <f t="shared" si="189"/>
        <v>112190.361</v>
      </c>
      <c r="U1043" s="116">
        <f t="shared" si="185"/>
        <v>146551.93242857145</v>
      </c>
      <c r="V1043" s="74" t="str">
        <f t="shared" si="186"/>
        <v>AéreoE812</v>
      </c>
      <c r="W1043" s="148">
        <f>+IF(AND($C1043='C-Aux_CA'!$C$7,$D1043='C-Aux_CA'!$C$5,$I1043&gt;='C-Aux_CA'!$C$14,$H1043&gt;='C-Aux_CA'!$C$15),1,0)</f>
        <v>0</v>
      </c>
      <c r="X1043" s="148">
        <f t="shared" si="187"/>
        <v>1</v>
      </c>
      <c r="Y1043" s="151" cm="1">
        <f t="array" ref="Y1043">IF(W1043=0,0,SUMPRODUCT(--($T1043&gt;='C-BaremoVectorial'!$T$4:$T$1101),--(1=$W$4:$W$1101)))</f>
        <v>0</v>
      </c>
      <c r="Z1043" s="151">
        <f t="shared" si="188"/>
        <v>0</v>
      </c>
      <c r="AA1043" s="151" cm="1">
        <f t="array" ref="AA1043">IF($W1043=0,0,SUMPRODUCT(--(1=$W$4:$W$1101),--($U1043&gt;='C-BaremoVectorial'!$U$4:$U$1101)))</f>
        <v>0</v>
      </c>
      <c r="AB1043" s="21"/>
      <c r="AC1043" s="21"/>
      <c r="AD1043" s="21"/>
    </row>
    <row r="1044" spans="1:30" ht="14.5" x14ac:dyDescent="0.35">
      <c r="A1044" s="73">
        <f t="shared" si="179"/>
        <v>164</v>
      </c>
      <c r="B1044" s="79" t="s">
        <v>8269</v>
      </c>
      <c r="C1044" s="79" t="s">
        <v>8244</v>
      </c>
      <c r="D1044" s="79" t="s">
        <v>17</v>
      </c>
      <c r="E1044" s="79" t="s">
        <v>39</v>
      </c>
      <c r="F1044" s="183">
        <v>1</v>
      </c>
      <c r="G1044" s="79" t="s">
        <v>8298</v>
      </c>
      <c r="H1044" s="78">
        <v>50000</v>
      </c>
      <c r="I1044" s="74" cm="1">
        <f t="array" ref="I1044">+INDEX('I-Gasificación'!$G$5:$G$1100,MATCH($C1044&amp;$D1044&amp;$E1044&amp;$G1044,'I-Gasificación'!$C$5:$C$1100&amp;'I-Gasificación'!$D$5:$D$1100&amp;'I-Gasificación'!$E$5:$E$1100&amp;'I-Gasificación'!$F$5:$F$1100,0))</f>
        <v>658</v>
      </c>
      <c r="J1044" s="112">
        <f>INDEX('I-Baremo_Depósitos_Lapesa'!$C:$C,MATCH($E1044,'I-Baremo_Depósitos_Lapesa'!$B:$B,0),1)</f>
        <v>45432</v>
      </c>
      <c r="K1044" s="78">
        <f t="shared" si="180"/>
        <v>64902.857142857145</v>
      </c>
      <c r="L1044" s="122">
        <f>INDEX('I-Baremo_VA_Lapesa'!$D$5:$K$66,MATCH($E1044,'I-Baremo_VA_Lapesa'!$C$5:$C$66,0),MATCH($G1044,'I-Baremo_VA_Lapesa'!$D$4:$K$4,0))</f>
        <v>25574</v>
      </c>
      <c r="M1044" s="123">
        <f t="shared" si="181"/>
        <v>36534.285714285717</v>
      </c>
      <c r="N1044" s="113" cm="1">
        <f t="array" ref="N1044">IF(AND($H1044&lt;=4800,$I1044&lt;=560),0,SUMPRODUCT(--($I1044&gt;'I-Baremo_Regulación_Lapesa'!$B$4:$B$8),--($I1044&lt;='I-Baremo_Regulación_Lapesa'!$C$4:$C$8),'I-Baremo_Regulación_Lapesa'!$D$4:$D$8))</f>
        <v>357</v>
      </c>
      <c r="O1044" s="78">
        <f t="shared" si="182"/>
        <v>510.00000000000006</v>
      </c>
      <c r="P1044" s="112">
        <f t="shared" si="183"/>
        <v>71363</v>
      </c>
      <c r="Q1044" s="74">
        <f t="shared" si="184"/>
        <v>101947.14285714287</v>
      </c>
      <c r="R1044" s="113">
        <f>INDEX('I-Baremo_Legalización'!$D$4:$D$100,MATCH($E1044,'I-Baremo_Legalización'!$C$4:$C$100,0),1)</f>
        <v>2038.3500000000001</v>
      </c>
      <c r="S1044" s="113" cm="1">
        <f t="array" ref="S1044">+INDEX('I-Baremo_Acuerdo_Marco'!$F$2:$F$221,MATCH($C1044&amp;$E1044&amp;$G1044,'I-Baremo_Acuerdo_Marco'!$C$2:$C$221&amp;'I-Baremo_Acuerdo_Marco'!$D$2:$D$221&amp;'I-Baremo_Acuerdo_Marco'!$E$2:$E$221,0))</f>
        <v>29532.811000000002</v>
      </c>
      <c r="T1044" s="112">
        <f t="shared" si="189"/>
        <v>102934.16100000001</v>
      </c>
      <c r="U1044" s="116">
        <f t="shared" si="185"/>
        <v>133518.30385714286</v>
      </c>
      <c r="V1044" s="74" t="str">
        <f t="shared" si="186"/>
        <v>AéreoE658</v>
      </c>
      <c r="W1044" s="148">
        <f>+IF(AND($C1044='C-Aux_CA'!$C$7,$D1044='C-Aux_CA'!$C$5,$I1044&gt;='C-Aux_CA'!$C$14,$H1044&gt;='C-Aux_CA'!$C$15),1,0)</f>
        <v>0</v>
      </c>
      <c r="X1044" s="148">
        <f t="shared" si="187"/>
        <v>1</v>
      </c>
      <c r="Y1044" s="151" cm="1">
        <f t="array" ref="Y1044">IF(W1044=0,0,SUMPRODUCT(--($T1044&gt;='C-BaremoVectorial'!$T$4:$T$1101),--(1=$W$4:$W$1101)))</f>
        <v>0</v>
      </c>
      <c r="Z1044" s="151">
        <f t="shared" si="188"/>
        <v>0</v>
      </c>
      <c r="AA1044" s="151" cm="1">
        <f t="array" ref="AA1044">IF($W1044=0,0,SUMPRODUCT(--(1=$W$4:$W$1101),--($U1044&gt;='C-BaremoVectorial'!$U$4:$U$1101)))</f>
        <v>0</v>
      </c>
      <c r="AB1044" s="21"/>
      <c r="AC1044" s="21"/>
      <c r="AD1044" s="21"/>
    </row>
    <row r="1045" spans="1:30" ht="14.5" x14ac:dyDescent="0.35">
      <c r="A1045" s="73">
        <f t="shared" si="179"/>
        <v>165</v>
      </c>
      <c r="B1045" s="79" t="s">
        <v>8269</v>
      </c>
      <c r="C1045" s="79" t="s">
        <v>8244</v>
      </c>
      <c r="D1045" s="79" t="s">
        <v>17</v>
      </c>
      <c r="E1045" s="79" t="s">
        <v>40</v>
      </c>
      <c r="F1045" s="183">
        <v>1</v>
      </c>
      <c r="G1045" s="79" t="s">
        <v>8298</v>
      </c>
      <c r="H1045" s="78">
        <v>69000</v>
      </c>
      <c r="I1045" s="74" cm="1">
        <f t="array" ref="I1045">+INDEX('I-Gasificación'!$G$5:$G$1100,MATCH($C1045&amp;$D1045&amp;$E1045&amp;$G1045,'I-Gasificación'!$C$5:$C$1100&amp;'I-Gasificación'!$D$5:$D$1100&amp;'I-Gasificación'!$E$5:$E$1100&amp;'I-Gasificación'!$F$5:$F$1100,0))</f>
        <v>924</v>
      </c>
      <c r="J1045" s="112">
        <f>INDEX('I-Baremo_Depósitos_Lapesa'!$C:$C,MATCH($E1045,'I-Baremo_Depósitos_Lapesa'!$B:$B,0),1)</f>
        <v>67147</v>
      </c>
      <c r="K1045" s="78">
        <f t="shared" si="180"/>
        <v>95924.285714285725</v>
      </c>
      <c r="L1045" s="122">
        <f>INDEX('I-Baremo_VA_Lapesa'!$D$5:$K$66,MATCH($E1045,'I-Baremo_VA_Lapesa'!$C$5:$C$66,0),MATCH($G1045,'I-Baremo_VA_Lapesa'!$D$4:$K$4,0))</f>
        <v>25574</v>
      </c>
      <c r="M1045" s="123">
        <f t="shared" si="181"/>
        <v>36534.285714285717</v>
      </c>
      <c r="N1045" s="113" cm="1">
        <f t="array" ref="N1045">IF(AND($H1045&lt;=4800,$I1045&lt;=560),0,SUMPRODUCT(--($I1045&gt;'I-Baremo_Regulación_Lapesa'!$B$4:$B$8),--($I1045&lt;='I-Baremo_Regulación_Lapesa'!$C$4:$C$8),'I-Baremo_Regulación_Lapesa'!$D$4:$D$8))</f>
        <v>357</v>
      </c>
      <c r="O1045" s="78">
        <f t="shared" si="182"/>
        <v>510.00000000000006</v>
      </c>
      <c r="P1045" s="112">
        <f t="shared" si="183"/>
        <v>93078</v>
      </c>
      <c r="Q1045" s="74">
        <f t="shared" si="184"/>
        <v>132968.57142857145</v>
      </c>
      <c r="R1045" s="113">
        <f>INDEX('I-Baremo_Legalización'!$D$4:$D$100,MATCH($E1045,'I-Baremo_Legalización'!$C$4:$C$100,0),1)</f>
        <v>3215.3500000000004</v>
      </c>
      <c r="S1045" s="113" cm="1">
        <f t="array" ref="S1045">+INDEX('I-Baremo_Acuerdo_Marco'!$F$2:$F$221,MATCH($C1045&amp;$E1045&amp;$G1045,'I-Baremo_Acuerdo_Marco'!$C$2:$C$221&amp;'I-Baremo_Acuerdo_Marco'!$D$2:$D$221&amp;'I-Baremo_Acuerdo_Marco'!$E$2:$E$221,0))</f>
        <v>29975.011000000002</v>
      </c>
      <c r="T1045" s="112">
        <f t="shared" si="189"/>
        <v>126268.361</v>
      </c>
      <c r="U1045" s="116">
        <f t="shared" si="185"/>
        <v>166158.93242857145</v>
      </c>
      <c r="V1045" s="74" t="str">
        <f t="shared" si="186"/>
        <v>AéreoE924</v>
      </c>
      <c r="W1045" s="148">
        <f>+IF(AND($C1045='C-Aux_CA'!$C$7,$D1045='C-Aux_CA'!$C$5,$I1045&gt;='C-Aux_CA'!$C$14,$H1045&gt;='C-Aux_CA'!$C$15),1,0)</f>
        <v>0</v>
      </c>
      <c r="X1045" s="148">
        <f t="shared" si="187"/>
        <v>1</v>
      </c>
      <c r="Y1045" s="151" cm="1">
        <f t="array" ref="Y1045">IF(W1045=0,0,SUMPRODUCT(--($T1045&gt;='C-BaremoVectorial'!$T$4:$T$1101),--(1=$W$4:$W$1101)))</f>
        <v>0</v>
      </c>
      <c r="Z1045" s="151">
        <f t="shared" si="188"/>
        <v>0</v>
      </c>
      <c r="AA1045" s="151" cm="1">
        <f t="array" ref="AA1045">IF($W1045=0,0,SUMPRODUCT(--(1=$W$4:$W$1101),--($U1045&gt;='C-BaremoVectorial'!$U$4:$U$1101)))</f>
        <v>0</v>
      </c>
      <c r="AB1045" s="21"/>
      <c r="AC1045" s="21"/>
      <c r="AD1045" s="21"/>
    </row>
    <row r="1046" spans="1:30" ht="14.5" x14ac:dyDescent="0.35">
      <c r="A1046" s="73">
        <f t="shared" si="179"/>
        <v>166</v>
      </c>
      <c r="B1046" s="79" t="s">
        <v>8270</v>
      </c>
      <c r="C1046" s="79" t="s">
        <v>8244</v>
      </c>
      <c r="D1046" s="79" t="s">
        <v>17</v>
      </c>
      <c r="E1046" s="79" t="s">
        <v>29</v>
      </c>
      <c r="F1046" s="183">
        <v>1</v>
      </c>
      <c r="G1046" s="79" t="s">
        <v>8299</v>
      </c>
      <c r="H1046" s="78">
        <v>13000</v>
      </c>
      <c r="I1046" s="74" cm="1">
        <f t="array" ref="I1046">+INDEX('I-Gasificación'!$G$5:$G$1100,MATCH($C1046&amp;$D1046&amp;$E1046&amp;$G1046,'I-Gasificación'!$C$5:$C$1100&amp;'I-Gasificación'!$D$5:$D$1100&amp;'I-Gasificación'!$E$5:$E$1100&amp;'I-Gasificación'!$F$5:$F$1100,0))</f>
        <v>476</v>
      </c>
      <c r="J1046" s="112">
        <f>INDEX('I-Baremo_Depósitos_Lapesa'!$C:$C,MATCH($E1046,'I-Baremo_Depósitos_Lapesa'!$B:$B,0),1)</f>
        <v>10510</v>
      </c>
      <c r="K1046" s="78">
        <f t="shared" si="180"/>
        <v>15014.285714285716</v>
      </c>
      <c r="L1046" s="122">
        <f>INDEX('I-Baremo_VA_Lapesa'!$D$5:$K$66,MATCH($E1046,'I-Baremo_VA_Lapesa'!$C$5:$C$66,0),MATCH($G1046,'I-Baremo_VA_Lapesa'!$D$4:$K$4,0))</f>
        <v>32702</v>
      </c>
      <c r="M1046" s="123">
        <f t="shared" si="181"/>
        <v>46717.142857142862</v>
      </c>
      <c r="N1046" s="113" cm="1">
        <f t="array" ref="N1046">IF(AND($H1046&lt;=4800,$I1046&lt;=560),0,SUMPRODUCT(--($I1046&gt;'I-Baremo_Regulación_Lapesa'!$B$4:$B$8),--($I1046&lt;='I-Baremo_Regulación_Lapesa'!$C$4:$C$8),'I-Baremo_Regulación_Lapesa'!$D$4:$D$8))</f>
        <v>357</v>
      </c>
      <c r="O1046" s="78">
        <f t="shared" si="182"/>
        <v>510.00000000000006</v>
      </c>
      <c r="P1046" s="112">
        <f t="shared" si="183"/>
        <v>43569</v>
      </c>
      <c r="Q1046" s="74">
        <f t="shared" si="184"/>
        <v>62241.42857142858</v>
      </c>
      <c r="R1046" s="113">
        <f>INDEX('I-Baremo_Legalización'!$D$4:$D$100,MATCH($E1046,'I-Baremo_Legalización'!$C$4:$C$100,0),1)</f>
        <v>1257.25</v>
      </c>
      <c r="S1046" s="113" cm="1">
        <f t="array" ref="S1046">+INDEX('I-Baremo_Acuerdo_Marco'!$F$2:$F$221,MATCH($C1046&amp;$E1046&amp;$G1046,'I-Baremo_Acuerdo_Marco'!$C$2:$C$221&amp;'I-Baremo_Acuerdo_Marco'!$D$2:$D$221&amp;'I-Baremo_Acuerdo_Marco'!$E$2:$E$221,0))</f>
        <v>22538.285</v>
      </c>
      <c r="T1046" s="112">
        <f t="shared" si="189"/>
        <v>67364.535000000003</v>
      </c>
      <c r="U1046" s="116">
        <f t="shared" si="185"/>
        <v>86036.963571428583</v>
      </c>
      <c r="V1046" s="74" t="str">
        <f t="shared" si="186"/>
        <v>AéreoE476</v>
      </c>
      <c r="W1046" s="148">
        <f>+IF(AND($C1046='C-Aux_CA'!$C$7,$D1046='C-Aux_CA'!$C$5,$I1046&gt;='C-Aux_CA'!$C$14,$H1046&gt;='C-Aux_CA'!$C$15),1,0)</f>
        <v>0</v>
      </c>
      <c r="X1046" s="148">
        <f t="shared" si="187"/>
        <v>1</v>
      </c>
      <c r="Y1046" s="151" cm="1">
        <f t="array" ref="Y1046">IF(W1046=0,0,SUMPRODUCT(--($T1046&gt;='C-BaremoVectorial'!$T$4:$T$1101),--(1=$W$4:$W$1101)))</f>
        <v>0</v>
      </c>
      <c r="Z1046" s="151">
        <f t="shared" si="188"/>
        <v>0</v>
      </c>
      <c r="AA1046" s="151" cm="1">
        <f t="array" ref="AA1046">IF($W1046=0,0,SUMPRODUCT(--(1=$W$4:$W$1101),--($U1046&gt;='C-BaremoVectorial'!$U$4:$U$1101)))</f>
        <v>0</v>
      </c>
      <c r="AB1046" s="21"/>
      <c r="AC1046" s="21"/>
      <c r="AD1046" s="21"/>
    </row>
    <row r="1047" spans="1:30" ht="14.5" x14ac:dyDescent="0.35">
      <c r="A1047" s="73">
        <f t="shared" si="179"/>
        <v>167</v>
      </c>
      <c r="B1047" s="79" t="s">
        <v>8270</v>
      </c>
      <c r="C1047" s="79" t="s">
        <v>8244</v>
      </c>
      <c r="D1047" s="79" t="s">
        <v>17</v>
      </c>
      <c r="E1047" s="79" t="s">
        <v>30</v>
      </c>
      <c r="F1047" s="183">
        <v>1</v>
      </c>
      <c r="G1047" s="79" t="s">
        <v>8299</v>
      </c>
      <c r="H1047" s="78">
        <v>16000</v>
      </c>
      <c r="I1047" s="74" cm="1">
        <f t="array" ref="I1047">+INDEX('I-Gasificación'!$G$5:$G$1100,MATCH($C1047&amp;$D1047&amp;$E1047&amp;$G1047,'I-Gasificación'!$C$5:$C$1100&amp;'I-Gasificación'!$D$5:$D$1100&amp;'I-Gasificación'!$E$5:$E$1100&amp;'I-Gasificación'!$F$5:$F$1100,0))</f>
        <v>532</v>
      </c>
      <c r="J1047" s="112">
        <f>INDEX('I-Baremo_Depósitos_Lapesa'!$C:$C,MATCH($E1047,'I-Baremo_Depósitos_Lapesa'!$B:$B,0),1)</f>
        <v>12792</v>
      </c>
      <c r="K1047" s="78">
        <f t="shared" si="180"/>
        <v>18274.285714285714</v>
      </c>
      <c r="L1047" s="122">
        <f>INDEX('I-Baremo_VA_Lapesa'!$D$5:$K$66,MATCH($E1047,'I-Baremo_VA_Lapesa'!$C$5:$C$66,0),MATCH($G1047,'I-Baremo_VA_Lapesa'!$D$4:$K$4,0))</f>
        <v>32702</v>
      </c>
      <c r="M1047" s="123">
        <f t="shared" si="181"/>
        <v>46717.142857142862</v>
      </c>
      <c r="N1047" s="113" cm="1">
        <f t="array" ref="N1047">IF(AND($H1047&lt;=4800,$I1047&lt;=560),0,SUMPRODUCT(--($I1047&gt;'I-Baremo_Regulación_Lapesa'!$B$4:$B$8),--($I1047&lt;='I-Baremo_Regulación_Lapesa'!$C$4:$C$8),'I-Baremo_Regulación_Lapesa'!$D$4:$D$8))</f>
        <v>357</v>
      </c>
      <c r="O1047" s="78">
        <f t="shared" si="182"/>
        <v>510.00000000000006</v>
      </c>
      <c r="P1047" s="112">
        <f t="shared" si="183"/>
        <v>45851</v>
      </c>
      <c r="Q1047" s="74">
        <f t="shared" si="184"/>
        <v>65501.42857142858</v>
      </c>
      <c r="R1047" s="113">
        <f>INDEX('I-Baremo_Legalización'!$D$4:$D$100,MATCH($E1047,'I-Baremo_Legalización'!$C$4:$C$100,0),1)</f>
        <v>2038.3500000000001</v>
      </c>
      <c r="S1047" s="113" cm="1">
        <f t="array" ref="S1047">+INDEX('I-Baremo_Acuerdo_Marco'!$F$2:$F$221,MATCH($C1047&amp;$E1047&amp;$G1047,'I-Baremo_Acuerdo_Marco'!$C$2:$C$221&amp;'I-Baremo_Acuerdo_Marco'!$D$2:$D$221&amp;'I-Baremo_Acuerdo_Marco'!$E$2:$E$221,0))</f>
        <v>23646.710999999999</v>
      </c>
      <c r="T1047" s="112">
        <f t="shared" si="189"/>
        <v>71536.061000000002</v>
      </c>
      <c r="U1047" s="116">
        <f t="shared" si="185"/>
        <v>91186.489571428581</v>
      </c>
      <c r="V1047" s="74" t="str">
        <f t="shared" si="186"/>
        <v>AéreoE532</v>
      </c>
      <c r="W1047" s="148">
        <f>+IF(AND($C1047='C-Aux_CA'!$C$7,$D1047='C-Aux_CA'!$C$5,$I1047&gt;='C-Aux_CA'!$C$14,$H1047&gt;='C-Aux_CA'!$C$15),1,0)</f>
        <v>0</v>
      </c>
      <c r="X1047" s="148">
        <f t="shared" si="187"/>
        <v>1</v>
      </c>
      <c r="Y1047" s="151" cm="1">
        <f t="array" ref="Y1047">IF(W1047=0,0,SUMPRODUCT(--($T1047&gt;='C-BaremoVectorial'!$T$4:$T$1101),--(1=$W$4:$W$1101)))</f>
        <v>0</v>
      </c>
      <c r="Z1047" s="151">
        <f t="shared" si="188"/>
        <v>0</v>
      </c>
      <c r="AA1047" s="151" cm="1">
        <f t="array" ref="AA1047">IF($W1047=0,0,SUMPRODUCT(--(1=$W$4:$W$1101),--($U1047&gt;='C-BaremoVectorial'!$U$4:$U$1101)))</f>
        <v>0</v>
      </c>
      <c r="AB1047" s="21"/>
      <c r="AC1047" s="21"/>
      <c r="AD1047" s="21"/>
    </row>
    <row r="1048" spans="1:30" ht="14.5" x14ac:dyDescent="0.35">
      <c r="A1048" s="73">
        <f t="shared" si="179"/>
        <v>168</v>
      </c>
      <c r="B1048" s="79" t="s">
        <v>8270</v>
      </c>
      <c r="C1048" s="79" t="s">
        <v>8244</v>
      </c>
      <c r="D1048" s="79" t="s">
        <v>17</v>
      </c>
      <c r="E1048" s="79" t="s">
        <v>31</v>
      </c>
      <c r="F1048" s="183">
        <v>1</v>
      </c>
      <c r="G1048" s="79" t="s">
        <v>8299</v>
      </c>
      <c r="H1048" s="78">
        <v>19000</v>
      </c>
      <c r="I1048" s="74" cm="1">
        <f t="array" ref="I1048">+INDEX('I-Gasificación'!$G$5:$G$1100,MATCH($C1048&amp;$D1048&amp;$E1048&amp;$G1048,'I-Gasificación'!$C$5:$C$1100&amp;'I-Gasificación'!$D$5:$D$1100&amp;'I-Gasificación'!$E$5:$E$1100&amp;'I-Gasificación'!$F$5:$F$1100,0))</f>
        <v>574</v>
      </c>
      <c r="J1048" s="112">
        <f>INDEX('I-Baremo_Depósitos_Lapesa'!$C:$C,MATCH($E1048,'I-Baremo_Depósitos_Lapesa'!$B:$B,0),1)</f>
        <v>13916</v>
      </c>
      <c r="K1048" s="78">
        <f t="shared" si="180"/>
        <v>19880</v>
      </c>
      <c r="L1048" s="122">
        <f>INDEX('I-Baremo_VA_Lapesa'!$D$5:$K$66,MATCH($E1048,'I-Baremo_VA_Lapesa'!$C$5:$C$66,0),MATCH($G1048,'I-Baremo_VA_Lapesa'!$D$4:$K$4,0))</f>
        <v>32702</v>
      </c>
      <c r="M1048" s="123">
        <f t="shared" si="181"/>
        <v>46717.142857142862</v>
      </c>
      <c r="N1048" s="113" cm="1">
        <f t="array" ref="N1048">IF(AND($H1048&lt;=4800,$I1048&lt;=560),0,SUMPRODUCT(--($I1048&gt;'I-Baremo_Regulación_Lapesa'!$B$4:$B$8),--($I1048&lt;='I-Baremo_Regulación_Lapesa'!$C$4:$C$8),'I-Baremo_Regulación_Lapesa'!$D$4:$D$8))</f>
        <v>357</v>
      </c>
      <c r="O1048" s="78">
        <f t="shared" si="182"/>
        <v>510.00000000000006</v>
      </c>
      <c r="P1048" s="112">
        <f t="shared" si="183"/>
        <v>46975</v>
      </c>
      <c r="Q1048" s="74">
        <f t="shared" si="184"/>
        <v>67107.14285714287</v>
      </c>
      <c r="R1048" s="113">
        <f>INDEX('I-Baremo_Legalización'!$D$4:$D$100,MATCH($E1048,'I-Baremo_Legalización'!$C$4:$C$100,0),1)</f>
        <v>2038.3500000000001</v>
      </c>
      <c r="S1048" s="113" cm="1">
        <f t="array" ref="S1048">+INDEX('I-Baremo_Acuerdo_Marco'!$F$2:$F$221,MATCH($C1048&amp;$E1048&amp;$G1048,'I-Baremo_Acuerdo_Marco'!$C$2:$C$221&amp;'I-Baremo_Acuerdo_Marco'!$D$2:$D$221&amp;'I-Baremo_Acuerdo_Marco'!$E$2:$E$221,0))</f>
        <v>25107.510999999999</v>
      </c>
      <c r="T1048" s="112">
        <f t="shared" si="189"/>
        <v>74120.861000000004</v>
      </c>
      <c r="U1048" s="116">
        <f t="shared" si="185"/>
        <v>94253.003857142874</v>
      </c>
      <c r="V1048" s="74" t="str">
        <f t="shared" si="186"/>
        <v>AéreoE574</v>
      </c>
      <c r="W1048" s="148">
        <f>+IF(AND($C1048='C-Aux_CA'!$C$7,$D1048='C-Aux_CA'!$C$5,$I1048&gt;='C-Aux_CA'!$C$14,$H1048&gt;='C-Aux_CA'!$C$15),1,0)</f>
        <v>0</v>
      </c>
      <c r="X1048" s="148">
        <f t="shared" si="187"/>
        <v>1</v>
      </c>
      <c r="Y1048" s="151" cm="1">
        <f t="array" ref="Y1048">IF(W1048=0,0,SUMPRODUCT(--($T1048&gt;='C-BaremoVectorial'!$T$4:$T$1101),--(1=$W$4:$W$1101)))</f>
        <v>0</v>
      </c>
      <c r="Z1048" s="151">
        <f t="shared" si="188"/>
        <v>0</v>
      </c>
      <c r="AA1048" s="151" cm="1">
        <f t="array" ref="AA1048">IF($W1048=0,0,SUMPRODUCT(--(1=$W$4:$W$1101),--($U1048&gt;='C-BaremoVectorial'!$U$4:$U$1101)))</f>
        <v>0</v>
      </c>
      <c r="AB1048" s="21"/>
      <c r="AC1048" s="21"/>
      <c r="AD1048" s="21"/>
    </row>
    <row r="1049" spans="1:30" ht="14.5" x14ac:dyDescent="0.35">
      <c r="A1049" s="73">
        <f t="shared" si="179"/>
        <v>169</v>
      </c>
      <c r="B1049" s="79" t="s">
        <v>8270</v>
      </c>
      <c r="C1049" s="79" t="s">
        <v>8244</v>
      </c>
      <c r="D1049" s="79" t="s">
        <v>17</v>
      </c>
      <c r="E1049" s="79" t="s">
        <v>32</v>
      </c>
      <c r="F1049" s="183">
        <v>1</v>
      </c>
      <c r="G1049" s="79" t="s">
        <v>8299</v>
      </c>
      <c r="H1049" s="78">
        <v>22000</v>
      </c>
      <c r="I1049" s="74" cm="1">
        <f t="array" ref="I1049">+INDEX('I-Gasificación'!$G$5:$G$1100,MATCH($C1049&amp;$D1049&amp;$E1049&amp;$G1049,'I-Gasificación'!$C$5:$C$1100&amp;'I-Gasificación'!$D$5:$D$1100&amp;'I-Gasificación'!$E$5:$E$1100&amp;'I-Gasificación'!$F$5:$F$1100,0))</f>
        <v>630</v>
      </c>
      <c r="J1049" s="112">
        <f>INDEX('I-Baremo_Depósitos_Lapesa'!$C:$C,MATCH($E1049,'I-Baremo_Depósitos_Lapesa'!$B:$B,0),1)</f>
        <v>17932</v>
      </c>
      <c r="K1049" s="78">
        <f t="shared" si="180"/>
        <v>25617.142857142859</v>
      </c>
      <c r="L1049" s="122">
        <f>INDEX('I-Baremo_VA_Lapesa'!$D$5:$K$66,MATCH($E1049,'I-Baremo_VA_Lapesa'!$C$5:$C$66,0),MATCH($G1049,'I-Baremo_VA_Lapesa'!$D$4:$K$4,0))</f>
        <v>32702</v>
      </c>
      <c r="M1049" s="123">
        <f t="shared" si="181"/>
        <v>46717.142857142862</v>
      </c>
      <c r="N1049" s="113" cm="1">
        <f t="array" ref="N1049">IF(AND($H1049&lt;=4800,$I1049&lt;=560),0,SUMPRODUCT(--($I1049&gt;'I-Baremo_Regulación_Lapesa'!$B$4:$B$8),--($I1049&lt;='I-Baremo_Regulación_Lapesa'!$C$4:$C$8),'I-Baremo_Regulación_Lapesa'!$D$4:$D$8))</f>
        <v>357</v>
      </c>
      <c r="O1049" s="78">
        <f t="shared" si="182"/>
        <v>510.00000000000006</v>
      </c>
      <c r="P1049" s="112">
        <f t="shared" si="183"/>
        <v>50991</v>
      </c>
      <c r="Q1049" s="74">
        <f t="shared" si="184"/>
        <v>72844.285714285725</v>
      </c>
      <c r="R1049" s="113">
        <f>INDEX('I-Baremo_Legalización'!$D$4:$D$100,MATCH($E1049,'I-Baremo_Legalización'!$C$4:$C$100,0),1)</f>
        <v>2038.3500000000001</v>
      </c>
      <c r="S1049" s="113" cm="1">
        <f t="array" ref="S1049">+INDEX('I-Baremo_Acuerdo_Marco'!$F$2:$F$221,MATCH($C1049&amp;$E1049&amp;$G1049,'I-Baremo_Acuerdo_Marco'!$C$2:$C$221&amp;'I-Baremo_Acuerdo_Marco'!$D$2:$D$221&amp;'I-Baremo_Acuerdo_Marco'!$E$2:$E$221,0))</f>
        <v>25879.710999999999</v>
      </c>
      <c r="T1049" s="112">
        <f t="shared" si="189"/>
        <v>78909.061000000002</v>
      </c>
      <c r="U1049" s="116">
        <f t="shared" si="185"/>
        <v>100762.34671428573</v>
      </c>
      <c r="V1049" s="74" t="str">
        <f t="shared" si="186"/>
        <v>AéreoE630</v>
      </c>
      <c r="W1049" s="148">
        <f>+IF(AND($C1049='C-Aux_CA'!$C$7,$D1049='C-Aux_CA'!$C$5,$I1049&gt;='C-Aux_CA'!$C$14,$H1049&gt;='C-Aux_CA'!$C$15),1,0)</f>
        <v>0</v>
      </c>
      <c r="X1049" s="148">
        <f t="shared" si="187"/>
        <v>1</v>
      </c>
      <c r="Y1049" s="151" cm="1">
        <f t="array" ref="Y1049">IF(W1049=0,0,SUMPRODUCT(--($T1049&gt;='C-BaremoVectorial'!$T$4:$T$1101),--(1=$W$4:$W$1101)))</f>
        <v>0</v>
      </c>
      <c r="Z1049" s="151">
        <f t="shared" si="188"/>
        <v>0</v>
      </c>
      <c r="AA1049" s="151" cm="1">
        <f t="array" ref="AA1049">IF($W1049=0,0,SUMPRODUCT(--(1=$W$4:$W$1101),--($U1049&gt;='C-BaremoVectorial'!$U$4:$U$1101)))</f>
        <v>0</v>
      </c>
      <c r="AB1049" s="21"/>
      <c r="AC1049" s="21"/>
      <c r="AD1049" s="21"/>
    </row>
    <row r="1050" spans="1:30" ht="14.5" x14ac:dyDescent="0.35">
      <c r="A1050" s="73">
        <f t="shared" si="179"/>
        <v>170</v>
      </c>
      <c r="B1050" s="79" t="s">
        <v>8270</v>
      </c>
      <c r="C1050" s="79" t="s">
        <v>8244</v>
      </c>
      <c r="D1050" s="79" t="s">
        <v>17</v>
      </c>
      <c r="E1050" s="79" t="s">
        <v>33</v>
      </c>
      <c r="F1050" s="183">
        <v>1</v>
      </c>
      <c r="G1050" s="79" t="s">
        <v>8299</v>
      </c>
      <c r="H1050" s="78">
        <v>24000</v>
      </c>
      <c r="I1050" s="74" cm="1">
        <f t="array" ref="I1050">+INDEX('I-Gasificación'!$G$5:$G$1100,MATCH($C1050&amp;$D1050&amp;$E1050&amp;$G1050,'I-Gasificación'!$C$5:$C$1100&amp;'I-Gasificación'!$D$5:$D$1100&amp;'I-Gasificación'!$E$5:$E$1100&amp;'I-Gasificación'!$F$5:$F$1100,0))</f>
        <v>616</v>
      </c>
      <c r="J1050" s="112">
        <f>INDEX('I-Baremo_Depósitos_Lapesa'!$C:$C,MATCH($E1050,'I-Baremo_Depósitos_Lapesa'!$B:$B,0),1)</f>
        <v>20449</v>
      </c>
      <c r="K1050" s="78">
        <f t="shared" si="180"/>
        <v>29212.857142857145</v>
      </c>
      <c r="L1050" s="122">
        <f>INDEX('I-Baremo_VA_Lapesa'!$D$5:$K$66,MATCH($E1050,'I-Baremo_VA_Lapesa'!$C$5:$C$66,0),MATCH($G1050,'I-Baremo_VA_Lapesa'!$D$4:$K$4,0))</f>
        <v>32702</v>
      </c>
      <c r="M1050" s="123">
        <f t="shared" si="181"/>
        <v>46717.142857142862</v>
      </c>
      <c r="N1050" s="113" cm="1">
        <f t="array" ref="N1050">IF(AND($H1050&lt;=4800,$I1050&lt;=560),0,SUMPRODUCT(--($I1050&gt;'I-Baremo_Regulación_Lapesa'!$B$4:$B$8),--($I1050&lt;='I-Baremo_Regulación_Lapesa'!$C$4:$C$8),'I-Baremo_Regulación_Lapesa'!$D$4:$D$8))</f>
        <v>357</v>
      </c>
      <c r="O1050" s="78">
        <f t="shared" si="182"/>
        <v>510.00000000000006</v>
      </c>
      <c r="P1050" s="112">
        <f t="shared" si="183"/>
        <v>53508</v>
      </c>
      <c r="Q1050" s="74">
        <f t="shared" si="184"/>
        <v>76440</v>
      </c>
      <c r="R1050" s="113">
        <f>INDEX('I-Baremo_Legalización'!$D$4:$D$100,MATCH($E1050,'I-Baremo_Legalización'!$C$4:$C$100,0),1)</f>
        <v>2038.3500000000001</v>
      </c>
      <c r="S1050" s="113" cm="1">
        <f t="array" ref="S1050">+INDEX('I-Baremo_Acuerdo_Marco'!$F$2:$F$221,MATCH($C1050&amp;$E1050&amp;$G1050,'I-Baremo_Acuerdo_Marco'!$C$2:$C$221&amp;'I-Baremo_Acuerdo_Marco'!$D$2:$D$221&amp;'I-Baremo_Acuerdo_Marco'!$E$2:$E$221,0))</f>
        <v>26066.710999999999</v>
      </c>
      <c r="T1050" s="112">
        <f t="shared" si="189"/>
        <v>81613.061000000002</v>
      </c>
      <c r="U1050" s="116">
        <f t="shared" si="185"/>
        <v>104545.061</v>
      </c>
      <c r="V1050" s="74" t="str">
        <f t="shared" si="186"/>
        <v>AéreoE616</v>
      </c>
      <c r="W1050" s="148">
        <f>+IF(AND($C1050='C-Aux_CA'!$C$7,$D1050='C-Aux_CA'!$C$5,$I1050&gt;='C-Aux_CA'!$C$14,$H1050&gt;='C-Aux_CA'!$C$15),1,0)</f>
        <v>0</v>
      </c>
      <c r="X1050" s="148">
        <f t="shared" si="187"/>
        <v>1</v>
      </c>
      <c r="Y1050" s="151" cm="1">
        <f t="array" ref="Y1050">IF(W1050=0,0,SUMPRODUCT(--($T1050&gt;='C-BaremoVectorial'!$T$4:$T$1101),--(1=$W$4:$W$1101)))</f>
        <v>0</v>
      </c>
      <c r="Z1050" s="151">
        <f t="shared" si="188"/>
        <v>0</v>
      </c>
      <c r="AA1050" s="151" cm="1">
        <f t="array" ref="AA1050">IF($W1050=0,0,SUMPRODUCT(--(1=$W$4:$W$1101),--($U1050&gt;='C-BaremoVectorial'!$U$4:$U$1101)))</f>
        <v>0</v>
      </c>
      <c r="AB1050" s="21"/>
      <c r="AC1050" s="21"/>
      <c r="AD1050" s="21"/>
    </row>
    <row r="1051" spans="1:30" ht="14.5" x14ac:dyDescent="0.35">
      <c r="A1051" s="73">
        <f t="shared" si="179"/>
        <v>171</v>
      </c>
      <c r="B1051" s="79" t="s">
        <v>8270</v>
      </c>
      <c r="C1051" s="79" t="s">
        <v>8244</v>
      </c>
      <c r="D1051" s="79" t="s">
        <v>17</v>
      </c>
      <c r="E1051" s="79" t="s">
        <v>34</v>
      </c>
      <c r="F1051" s="183">
        <v>1</v>
      </c>
      <c r="G1051" s="79" t="s">
        <v>8299</v>
      </c>
      <c r="H1051" s="78">
        <v>29000</v>
      </c>
      <c r="I1051" s="74" cm="1">
        <f t="array" ref="I1051">+INDEX('I-Gasificación'!$G$5:$G$1100,MATCH($C1051&amp;$D1051&amp;$E1051&amp;$G1051,'I-Gasificación'!$C$5:$C$1100&amp;'I-Gasificación'!$D$5:$D$1100&amp;'I-Gasificación'!$E$5:$E$1100&amp;'I-Gasificación'!$F$5:$F$1100,0))</f>
        <v>686</v>
      </c>
      <c r="J1051" s="112">
        <f>INDEX('I-Baremo_Depósitos_Lapesa'!$C:$C,MATCH($E1051,'I-Baremo_Depósitos_Lapesa'!$B:$B,0),1)</f>
        <v>22724</v>
      </c>
      <c r="K1051" s="78">
        <f t="shared" si="180"/>
        <v>32462.857142857145</v>
      </c>
      <c r="L1051" s="122">
        <f>INDEX('I-Baremo_VA_Lapesa'!$D$5:$K$66,MATCH($E1051,'I-Baremo_VA_Lapesa'!$C$5:$C$66,0),MATCH($G1051,'I-Baremo_VA_Lapesa'!$D$4:$K$4,0))</f>
        <v>32702</v>
      </c>
      <c r="M1051" s="123">
        <f t="shared" si="181"/>
        <v>46717.142857142862</v>
      </c>
      <c r="N1051" s="113" cm="1">
        <f t="array" ref="N1051">IF(AND($H1051&lt;=4800,$I1051&lt;=560),0,SUMPRODUCT(--($I1051&gt;'I-Baremo_Regulación_Lapesa'!$B$4:$B$8),--($I1051&lt;='I-Baremo_Regulación_Lapesa'!$C$4:$C$8),'I-Baremo_Regulación_Lapesa'!$D$4:$D$8))</f>
        <v>357</v>
      </c>
      <c r="O1051" s="78">
        <f t="shared" si="182"/>
        <v>510.00000000000006</v>
      </c>
      <c r="P1051" s="112">
        <f t="shared" si="183"/>
        <v>55783</v>
      </c>
      <c r="Q1051" s="74">
        <f t="shared" si="184"/>
        <v>79690</v>
      </c>
      <c r="R1051" s="113">
        <f>INDEX('I-Baremo_Legalización'!$D$4:$D$100,MATCH($E1051,'I-Baremo_Legalización'!$C$4:$C$100,0),1)</f>
        <v>2038.3500000000001</v>
      </c>
      <c r="S1051" s="113" cm="1">
        <f t="array" ref="S1051">+INDEX('I-Baremo_Acuerdo_Marco'!$F$2:$F$221,MATCH($C1051&amp;$E1051&amp;$G1051,'I-Baremo_Acuerdo_Marco'!$C$2:$C$221&amp;'I-Baremo_Acuerdo_Marco'!$D$2:$D$221&amp;'I-Baremo_Acuerdo_Marco'!$E$2:$E$221,0))</f>
        <v>26752.010999999999</v>
      </c>
      <c r="T1051" s="112">
        <f t="shared" si="189"/>
        <v>84573.361000000004</v>
      </c>
      <c r="U1051" s="116">
        <f t="shared" si="185"/>
        <v>108480.361</v>
      </c>
      <c r="V1051" s="74" t="str">
        <f t="shared" si="186"/>
        <v>AéreoE686</v>
      </c>
      <c r="W1051" s="148">
        <f>+IF(AND($C1051='C-Aux_CA'!$C$7,$D1051='C-Aux_CA'!$C$5,$I1051&gt;='C-Aux_CA'!$C$14,$H1051&gt;='C-Aux_CA'!$C$15),1,0)</f>
        <v>0</v>
      </c>
      <c r="X1051" s="148">
        <f t="shared" si="187"/>
        <v>1</v>
      </c>
      <c r="Y1051" s="151" cm="1">
        <f t="array" ref="Y1051">IF(W1051=0,0,SUMPRODUCT(--($T1051&gt;='C-BaremoVectorial'!$T$4:$T$1101),--(1=$W$4:$W$1101)))</f>
        <v>0</v>
      </c>
      <c r="Z1051" s="151">
        <f t="shared" si="188"/>
        <v>0</v>
      </c>
      <c r="AA1051" s="151" cm="1">
        <f t="array" ref="AA1051">IF($W1051=0,0,SUMPRODUCT(--(1=$W$4:$W$1101),--($U1051&gt;='C-BaremoVectorial'!$U$4:$U$1101)))</f>
        <v>0</v>
      </c>
      <c r="AB1051" s="21"/>
      <c r="AC1051" s="21"/>
      <c r="AD1051" s="21"/>
    </row>
    <row r="1052" spans="1:30" ht="14.5" x14ac:dyDescent="0.35">
      <c r="A1052" s="73">
        <f t="shared" si="179"/>
        <v>172</v>
      </c>
      <c r="B1052" s="79" t="s">
        <v>8270</v>
      </c>
      <c r="C1052" s="79" t="s">
        <v>8244</v>
      </c>
      <c r="D1052" s="79" t="s">
        <v>17</v>
      </c>
      <c r="E1052" s="79" t="s">
        <v>35</v>
      </c>
      <c r="F1052" s="183">
        <v>1</v>
      </c>
      <c r="G1052" s="79" t="s">
        <v>8299</v>
      </c>
      <c r="H1052" s="78">
        <v>34000</v>
      </c>
      <c r="I1052" s="74" cm="1">
        <f t="array" ref="I1052">+INDEX('I-Gasificación'!$G$5:$G$1100,MATCH($C1052&amp;$D1052&amp;$E1052&amp;$G1052,'I-Gasificación'!$C$5:$C$1100&amp;'I-Gasificación'!$D$5:$D$1100&amp;'I-Gasificación'!$E$5:$E$1100&amp;'I-Gasificación'!$F$5:$F$1100,0))</f>
        <v>742</v>
      </c>
      <c r="J1052" s="112">
        <f>INDEX('I-Baremo_Depósitos_Lapesa'!$C:$C,MATCH($E1052,'I-Baremo_Depósitos_Lapesa'!$B:$B,0),1)</f>
        <v>25239</v>
      </c>
      <c r="K1052" s="78">
        <f t="shared" si="180"/>
        <v>36055.71428571429</v>
      </c>
      <c r="L1052" s="122">
        <f>INDEX('I-Baremo_VA_Lapesa'!$D$5:$K$66,MATCH($E1052,'I-Baremo_VA_Lapesa'!$C$5:$C$66,0),MATCH($G1052,'I-Baremo_VA_Lapesa'!$D$4:$K$4,0))</f>
        <v>32702</v>
      </c>
      <c r="M1052" s="123">
        <f t="shared" si="181"/>
        <v>46717.142857142862</v>
      </c>
      <c r="N1052" s="113" cm="1">
        <f t="array" ref="N1052">IF(AND($H1052&lt;=4800,$I1052&lt;=560),0,SUMPRODUCT(--($I1052&gt;'I-Baremo_Regulación_Lapesa'!$B$4:$B$8),--($I1052&lt;='I-Baremo_Regulación_Lapesa'!$C$4:$C$8),'I-Baremo_Regulación_Lapesa'!$D$4:$D$8))</f>
        <v>357</v>
      </c>
      <c r="O1052" s="78">
        <f t="shared" si="182"/>
        <v>510.00000000000006</v>
      </c>
      <c r="P1052" s="112">
        <f t="shared" si="183"/>
        <v>58298</v>
      </c>
      <c r="Q1052" s="74">
        <f t="shared" si="184"/>
        <v>83282.857142857159</v>
      </c>
      <c r="R1052" s="113">
        <f>INDEX('I-Baremo_Legalización'!$D$4:$D$100,MATCH($E1052,'I-Baremo_Legalización'!$C$4:$C$100,0),1)</f>
        <v>2038.3500000000001</v>
      </c>
      <c r="S1052" s="113" cm="1">
        <f t="array" ref="S1052">+INDEX('I-Baremo_Acuerdo_Marco'!$F$2:$F$221,MATCH($C1052&amp;$E1052&amp;$G1052,'I-Baremo_Acuerdo_Marco'!$C$2:$C$221&amp;'I-Baremo_Acuerdo_Marco'!$D$2:$D$221&amp;'I-Baremo_Acuerdo_Marco'!$E$2:$E$221,0))</f>
        <v>25172.411</v>
      </c>
      <c r="T1052" s="112">
        <f t="shared" si="189"/>
        <v>85508.760999999999</v>
      </c>
      <c r="U1052" s="116">
        <f t="shared" si="185"/>
        <v>110493.61814285716</v>
      </c>
      <c r="V1052" s="74" t="str">
        <f t="shared" si="186"/>
        <v>AéreoE742</v>
      </c>
      <c r="W1052" s="148">
        <f>+IF(AND($C1052='C-Aux_CA'!$C$7,$D1052='C-Aux_CA'!$C$5,$I1052&gt;='C-Aux_CA'!$C$14,$H1052&gt;='C-Aux_CA'!$C$15),1,0)</f>
        <v>0</v>
      </c>
      <c r="X1052" s="148">
        <f t="shared" si="187"/>
        <v>1</v>
      </c>
      <c r="Y1052" s="151" cm="1">
        <f t="array" ref="Y1052">IF(W1052=0,0,SUMPRODUCT(--($T1052&gt;='C-BaremoVectorial'!$T$4:$T$1101),--(1=$W$4:$W$1101)))</f>
        <v>0</v>
      </c>
      <c r="Z1052" s="151">
        <f t="shared" si="188"/>
        <v>0</v>
      </c>
      <c r="AA1052" s="151" cm="1">
        <f t="array" ref="AA1052">IF($W1052=0,0,SUMPRODUCT(--(1=$W$4:$W$1101),--($U1052&gt;='C-BaremoVectorial'!$U$4:$U$1101)))</f>
        <v>0</v>
      </c>
      <c r="AB1052" s="21"/>
      <c r="AC1052" s="21"/>
      <c r="AD1052" s="21"/>
    </row>
    <row r="1053" spans="1:30" ht="14.5" x14ac:dyDescent="0.35">
      <c r="A1053" s="73">
        <f t="shared" si="179"/>
        <v>173</v>
      </c>
      <c r="B1053" s="79" t="s">
        <v>8270</v>
      </c>
      <c r="C1053" s="79" t="s">
        <v>8244</v>
      </c>
      <c r="D1053" s="79" t="s">
        <v>17</v>
      </c>
      <c r="E1053" s="79" t="s">
        <v>36</v>
      </c>
      <c r="F1053" s="183">
        <v>1</v>
      </c>
      <c r="G1053" s="79" t="s">
        <v>8299</v>
      </c>
      <c r="H1053" s="78">
        <v>33000</v>
      </c>
      <c r="I1053" s="74" cm="1">
        <f t="array" ref="I1053">+INDEX('I-Gasificación'!$G$5:$G$1100,MATCH($C1053&amp;$D1053&amp;$E1053&amp;$G1053,'I-Gasificación'!$C$5:$C$1100&amp;'I-Gasificación'!$D$5:$D$1100&amp;'I-Gasificación'!$E$5:$E$1100&amp;'I-Gasificación'!$F$5:$F$1100,0))</f>
        <v>658</v>
      </c>
      <c r="J1053" s="112">
        <f>INDEX('I-Baremo_Depósitos_Lapesa'!$C:$C,MATCH($E1053,'I-Baremo_Depósitos_Lapesa'!$B:$B,0),1)</f>
        <v>33708</v>
      </c>
      <c r="K1053" s="78">
        <f t="shared" si="180"/>
        <v>48154.285714285717</v>
      </c>
      <c r="L1053" s="122">
        <f>INDEX('I-Baremo_VA_Lapesa'!$D$5:$K$66,MATCH($E1053,'I-Baremo_VA_Lapesa'!$C$5:$C$66,0),MATCH($G1053,'I-Baremo_VA_Lapesa'!$D$4:$K$4,0))</f>
        <v>32702</v>
      </c>
      <c r="M1053" s="123">
        <f t="shared" si="181"/>
        <v>46717.142857142862</v>
      </c>
      <c r="N1053" s="113" cm="1">
        <f t="array" ref="N1053">IF(AND($H1053&lt;=4800,$I1053&lt;=560),0,SUMPRODUCT(--($I1053&gt;'I-Baremo_Regulación_Lapesa'!$B$4:$B$8),--($I1053&lt;='I-Baremo_Regulación_Lapesa'!$C$4:$C$8),'I-Baremo_Regulación_Lapesa'!$D$4:$D$8))</f>
        <v>357</v>
      </c>
      <c r="O1053" s="78">
        <f t="shared" si="182"/>
        <v>510.00000000000006</v>
      </c>
      <c r="P1053" s="112">
        <f t="shared" si="183"/>
        <v>66767</v>
      </c>
      <c r="Q1053" s="74">
        <f t="shared" si="184"/>
        <v>95381.42857142858</v>
      </c>
      <c r="R1053" s="113">
        <f>INDEX('I-Baremo_Legalización'!$D$4:$D$100,MATCH($E1053,'I-Baremo_Legalización'!$C$4:$C$100,0),1)</f>
        <v>2038.3500000000001</v>
      </c>
      <c r="S1053" s="113" cm="1">
        <f t="array" ref="S1053">+INDEX('I-Baremo_Acuerdo_Marco'!$F$2:$F$221,MATCH($C1053&amp;$E1053&amp;$G1053,'I-Baremo_Acuerdo_Marco'!$C$2:$C$221&amp;'I-Baremo_Acuerdo_Marco'!$D$2:$D$221&amp;'I-Baremo_Acuerdo_Marco'!$E$2:$E$221,0))</f>
        <v>26969.811000000002</v>
      </c>
      <c r="T1053" s="112">
        <f t="shared" si="189"/>
        <v>95775.161000000007</v>
      </c>
      <c r="U1053" s="116">
        <f t="shared" si="185"/>
        <v>124389.58957142859</v>
      </c>
      <c r="V1053" s="74" t="str">
        <f t="shared" si="186"/>
        <v>AéreoE658</v>
      </c>
      <c r="W1053" s="148">
        <f>+IF(AND($C1053='C-Aux_CA'!$C$7,$D1053='C-Aux_CA'!$C$5,$I1053&gt;='C-Aux_CA'!$C$14,$H1053&gt;='C-Aux_CA'!$C$15),1,0)</f>
        <v>0</v>
      </c>
      <c r="X1053" s="148">
        <f t="shared" si="187"/>
        <v>1</v>
      </c>
      <c r="Y1053" s="151" cm="1">
        <f t="array" ref="Y1053">IF(W1053=0,0,SUMPRODUCT(--($T1053&gt;='C-BaremoVectorial'!$T$4:$T$1101),--(1=$W$4:$W$1101)))</f>
        <v>0</v>
      </c>
      <c r="Z1053" s="151">
        <f t="shared" si="188"/>
        <v>0</v>
      </c>
      <c r="AA1053" s="151" cm="1">
        <f t="array" ref="AA1053">IF($W1053=0,0,SUMPRODUCT(--(1=$W$4:$W$1101),--($U1053&gt;='C-BaremoVectorial'!$U$4:$U$1101)))</f>
        <v>0</v>
      </c>
      <c r="AB1053" s="21"/>
      <c r="AC1053" s="21"/>
      <c r="AD1053" s="21"/>
    </row>
    <row r="1054" spans="1:30" ht="14.5" x14ac:dyDescent="0.35">
      <c r="A1054" s="73">
        <f t="shared" si="179"/>
        <v>174</v>
      </c>
      <c r="B1054" s="79" t="s">
        <v>8270</v>
      </c>
      <c r="C1054" s="79" t="s">
        <v>8244</v>
      </c>
      <c r="D1054" s="79" t="s">
        <v>17</v>
      </c>
      <c r="E1054" s="79" t="s">
        <v>37</v>
      </c>
      <c r="F1054" s="183">
        <v>1</v>
      </c>
      <c r="G1054" s="79" t="s">
        <v>8299</v>
      </c>
      <c r="H1054" s="78">
        <v>50000</v>
      </c>
      <c r="I1054" s="74" cm="1">
        <f t="array" ref="I1054">+INDEX('I-Gasificación'!$G$5:$G$1100,MATCH($C1054&amp;$D1054&amp;$E1054&amp;$G1054,'I-Gasificación'!$C$5:$C$1100&amp;'I-Gasificación'!$D$5:$D$1100&amp;'I-Gasificación'!$E$5:$E$1100&amp;'I-Gasificación'!$F$5:$F$1100,0))</f>
        <v>840</v>
      </c>
      <c r="J1054" s="112">
        <f>INDEX('I-Baremo_Depósitos_Lapesa'!$C:$C,MATCH($E1054,'I-Baremo_Depósitos_Lapesa'!$B:$B,0),1)</f>
        <v>44444</v>
      </c>
      <c r="K1054" s="78">
        <f t="shared" si="180"/>
        <v>63491.428571428572</v>
      </c>
      <c r="L1054" s="122">
        <f>INDEX('I-Baremo_VA_Lapesa'!$D$5:$K$66,MATCH($E1054,'I-Baremo_VA_Lapesa'!$C$5:$C$66,0),MATCH($G1054,'I-Baremo_VA_Lapesa'!$D$4:$K$4,0))</f>
        <v>32702</v>
      </c>
      <c r="M1054" s="123">
        <f t="shared" si="181"/>
        <v>46717.142857142862</v>
      </c>
      <c r="N1054" s="113" cm="1">
        <f t="array" ref="N1054">IF(AND($H1054&lt;=4800,$I1054&lt;=560),0,SUMPRODUCT(--($I1054&gt;'I-Baremo_Regulación_Lapesa'!$B$4:$B$8),--($I1054&lt;='I-Baremo_Regulación_Lapesa'!$C$4:$C$8),'I-Baremo_Regulación_Lapesa'!$D$4:$D$8))</f>
        <v>357</v>
      </c>
      <c r="O1054" s="78">
        <f t="shared" si="182"/>
        <v>510.00000000000006</v>
      </c>
      <c r="P1054" s="112">
        <f t="shared" si="183"/>
        <v>77503</v>
      </c>
      <c r="Q1054" s="74">
        <f t="shared" si="184"/>
        <v>110718.57142857143</v>
      </c>
      <c r="R1054" s="113">
        <f>INDEX('I-Baremo_Legalización'!$D$4:$D$100,MATCH($E1054,'I-Baremo_Legalización'!$C$4:$C$100,0),1)</f>
        <v>2038.3500000000001</v>
      </c>
      <c r="S1054" s="113" cm="1">
        <f t="array" ref="S1054">+INDEX('I-Baremo_Acuerdo_Marco'!$F$2:$F$221,MATCH($C1054&amp;$E1054&amp;$G1054,'I-Baremo_Acuerdo_Marco'!$C$2:$C$221&amp;'I-Baremo_Acuerdo_Marco'!$D$2:$D$221&amp;'I-Baremo_Acuerdo_Marco'!$E$2:$E$221,0))</f>
        <v>27986.210999999999</v>
      </c>
      <c r="T1054" s="112">
        <f t="shared" si="189"/>
        <v>107527.561</v>
      </c>
      <c r="U1054" s="116">
        <f t="shared" si="185"/>
        <v>140743.13242857144</v>
      </c>
      <c r="V1054" s="74" t="str">
        <f t="shared" si="186"/>
        <v>AéreoE840</v>
      </c>
      <c r="W1054" s="148">
        <f>+IF(AND($C1054='C-Aux_CA'!$C$7,$D1054='C-Aux_CA'!$C$5,$I1054&gt;='C-Aux_CA'!$C$14,$H1054&gt;='C-Aux_CA'!$C$15),1,0)</f>
        <v>0</v>
      </c>
      <c r="X1054" s="148">
        <f t="shared" si="187"/>
        <v>1</v>
      </c>
      <c r="Y1054" s="151" cm="1">
        <f t="array" ref="Y1054">IF(W1054=0,0,SUMPRODUCT(--($T1054&gt;='C-BaremoVectorial'!$T$4:$T$1101),--(1=$W$4:$W$1101)))</f>
        <v>0</v>
      </c>
      <c r="Z1054" s="151">
        <f t="shared" si="188"/>
        <v>0</v>
      </c>
      <c r="AA1054" s="151" cm="1">
        <f t="array" ref="AA1054">IF($W1054=0,0,SUMPRODUCT(--(1=$W$4:$W$1101),--($U1054&gt;='C-BaremoVectorial'!$U$4:$U$1101)))</f>
        <v>0</v>
      </c>
      <c r="AB1054" s="21"/>
      <c r="AC1054" s="21"/>
      <c r="AD1054" s="21"/>
    </row>
    <row r="1055" spans="1:30" ht="14.5" x14ac:dyDescent="0.35">
      <c r="A1055" s="73">
        <f t="shared" si="179"/>
        <v>175</v>
      </c>
      <c r="B1055" s="79" t="s">
        <v>8270</v>
      </c>
      <c r="C1055" s="79" t="s">
        <v>8244</v>
      </c>
      <c r="D1055" s="79" t="s">
        <v>17</v>
      </c>
      <c r="E1055" s="79" t="s">
        <v>38</v>
      </c>
      <c r="F1055" s="183">
        <v>1</v>
      </c>
      <c r="G1055" s="79" t="s">
        <v>8299</v>
      </c>
      <c r="H1055" s="78">
        <v>59000</v>
      </c>
      <c r="I1055" s="74" cm="1">
        <f t="array" ref="I1055">+INDEX('I-Gasificación'!$G$5:$G$1100,MATCH($C1055&amp;$D1055&amp;$E1055&amp;$G1055,'I-Gasificación'!$C$5:$C$1100&amp;'I-Gasificación'!$D$5:$D$1100&amp;'I-Gasificación'!$E$5:$E$1100&amp;'I-Gasificación'!$F$5:$F$1100,0))</f>
        <v>952</v>
      </c>
      <c r="J1055" s="112">
        <f>INDEX('I-Baremo_Depósitos_Lapesa'!$C:$C,MATCH($E1055,'I-Baremo_Depósitos_Lapesa'!$B:$B,0),1)</f>
        <v>54246</v>
      </c>
      <c r="K1055" s="78">
        <f t="shared" si="180"/>
        <v>77494.285714285725</v>
      </c>
      <c r="L1055" s="122">
        <f>INDEX('I-Baremo_VA_Lapesa'!$D$5:$K$66,MATCH($E1055,'I-Baremo_VA_Lapesa'!$C$5:$C$66,0),MATCH($G1055,'I-Baremo_VA_Lapesa'!$D$4:$K$4,0))</f>
        <v>32702</v>
      </c>
      <c r="M1055" s="123">
        <f t="shared" si="181"/>
        <v>46717.142857142862</v>
      </c>
      <c r="N1055" s="113" cm="1">
        <f t="array" ref="N1055">IF(AND($H1055&lt;=4800,$I1055&lt;=560),0,SUMPRODUCT(--($I1055&gt;'I-Baremo_Regulación_Lapesa'!$B$4:$B$8),--($I1055&lt;='I-Baremo_Regulación_Lapesa'!$C$4:$C$8),'I-Baremo_Regulación_Lapesa'!$D$4:$D$8))</f>
        <v>357</v>
      </c>
      <c r="O1055" s="78">
        <f t="shared" si="182"/>
        <v>510.00000000000006</v>
      </c>
      <c r="P1055" s="112">
        <f t="shared" si="183"/>
        <v>87305</v>
      </c>
      <c r="Q1055" s="74">
        <f t="shared" si="184"/>
        <v>124721.42857142858</v>
      </c>
      <c r="R1055" s="113">
        <f>INDEX('I-Baremo_Legalización'!$D$4:$D$100,MATCH($E1055,'I-Baremo_Legalización'!$C$4:$C$100,0),1)</f>
        <v>2038.3500000000001</v>
      </c>
      <c r="S1055" s="113" cm="1">
        <f t="array" ref="S1055">+INDEX('I-Baremo_Acuerdo_Marco'!$F$2:$F$221,MATCH($C1055&amp;$E1055&amp;$G1055,'I-Baremo_Acuerdo_Marco'!$C$2:$C$221&amp;'I-Baremo_Acuerdo_Marco'!$D$2:$D$221&amp;'I-Baremo_Acuerdo_Marco'!$E$2:$E$221,0))</f>
        <v>29975.011000000002</v>
      </c>
      <c r="T1055" s="112">
        <f t="shared" si="189"/>
        <v>119318.361</v>
      </c>
      <c r="U1055" s="116">
        <f t="shared" si="185"/>
        <v>156734.78957142858</v>
      </c>
      <c r="V1055" s="74" t="str">
        <f t="shared" si="186"/>
        <v>AéreoE952</v>
      </c>
      <c r="W1055" s="148">
        <f>+IF(AND($C1055='C-Aux_CA'!$C$7,$D1055='C-Aux_CA'!$C$5,$I1055&gt;='C-Aux_CA'!$C$14,$H1055&gt;='C-Aux_CA'!$C$15),1,0)</f>
        <v>0</v>
      </c>
      <c r="X1055" s="148">
        <f t="shared" si="187"/>
        <v>1</v>
      </c>
      <c r="Y1055" s="151" cm="1">
        <f t="array" ref="Y1055">IF(W1055=0,0,SUMPRODUCT(--($T1055&gt;='C-BaremoVectorial'!$T$4:$T$1101),--(1=$W$4:$W$1101)))</f>
        <v>0</v>
      </c>
      <c r="Z1055" s="151">
        <f t="shared" si="188"/>
        <v>0</v>
      </c>
      <c r="AA1055" s="151" cm="1">
        <f t="array" ref="AA1055">IF($W1055=0,0,SUMPRODUCT(--(1=$W$4:$W$1101),--($U1055&gt;='C-BaremoVectorial'!$U$4:$U$1101)))</f>
        <v>0</v>
      </c>
      <c r="AB1055" s="21"/>
      <c r="AC1055" s="21"/>
      <c r="AD1055" s="21"/>
    </row>
    <row r="1056" spans="1:30" ht="14.5" x14ac:dyDescent="0.35">
      <c r="A1056" s="73">
        <f t="shared" si="179"/>
        <v>176</v>
      </c>
      <c r="B1056" s="79" t="s">
        <v>8270</v>
      </c>
      <c r="C1056" s="79" t="s">
        <v>8244</v>
      </c>
      <c r="D1056" s="79" t="s">
        <v>17</v>
      </c>
      <c r="E1056" s="79" t="s">
        <v>39</v>
      </c>
      <c r="F1056" s="183">
        <v>1</v>
      </c>
      <c r="G1056" s="79" t="s">
        <v>8299</v>
      </c>
      <c r="H1056" s="78">
        <v>50000</v>
      </c>
      <c r="I1056" s="74" cm="1">
        <f t="array" ref="I1056">+INDEX('I-Gasificación'!$G$5:$G$1100,MATCH($C1056&amp;$D1056&amp;$E1056&amp;$G1056,'I-Gasificación'!$C$5:$C$1100&amp;'I-Gasificación'!$D$5:$D$1100&amp;'I-Gasificación'!$E$5:$E$1100&amp;'I-Gasificación'!$F$5:$F$1100,0))</f>
        <v>798</v>
      </c>
      <c r="J1056" s="112">
        <f>INDEX('I-Baremo_Depósitos_Lapesa'!$C:$C,MATCH($E1056,'I-Baremo_Depósitos_Lapesa'!$B:$B,0),1)</f>
        <v>45432</v>
      </c>
      <c r="K1056" s="78">
        <f t="shared" si="180"/>
        <v>64902.857142857145</v>
      </c>
      <c r="L1056" s="122">
        <f>INDEX('I-Baremo_VA_Lapesa'!$D$5:$K$66,MATCH($E1056,'I-Baremo_VA_Lapesa'!$C$5:$C$66,0),MATCH($G1056,'I-Baremo_VA_Lapesa'!$D$4:$K$4,0))</f>
        <v>32702</v>
      </c>
      <c r="M1056" s="123">
        <f t="shared" si="181"/>
        <v>46717.142857142862</v>
      </c>
      <c r="N1056" s="113" cm="1">
        <f t="array" ref="N1056">IF(AND($H1056&lt;=4800,$I1056&lt;=560),0,SUMPRODUCT(--($I1056&gt;'I-Baremo_Regulación_Lapesa'!$B$4:$B$8),--($I1056&lt;='I-Baremo_Regulación_Lapesa'!$C$4:$C$8),'I-Baremo_Regulación_Lapesa'!$D$4:$D$8))</f>
        <v>357</v>
      </c>
      <c r="O1056" s="78">
        <f t="shared" si="182"/>
        <v>510.00000000000006</v>
      </c>
      <c r="P1056" s="112">
        <f t="shared" si="183"/>
        <v>78491</v>
      </c>
      <c r="Q1056" s="74">
        <f t="shared" si="184"/>
        <v>112130</v>
      </c>
      <c r="R1056" s="113">
        <f>INDEX('I-Baremo_Legalización'!$D$4:$D$100,MATCH($E1056,'I-Baremo_Legalización'!$C$4:$C$100,0),1)</f>
        <v>2038.3500000000001</v>
      </c>
      <c r="S1056" s="113" cm="1">
        <f t="array" ref="S1056">+INDEX('I-Baremo_Acuerdo_Marco'!$F$2:$F$221,MATCH($C1056&amp;$E1056&amp;$G1056,'I-Baremo_Acuerdo_Marco'!$C$2:$C$221&amp;'I-Baremo_Acuerdo_Marco'!$D$2:$D$221&amp;'I-Baremo_Acuerdo_Marco'!$E$2:$E$221,0))</f>
        <v>29532.811000000002</v>
      </c>
      <c r="T1056" s="112">
        <f t="shared" si="189"/>
        <v>110062.16100000001</v>
      </c>
      <c r="U1056" s="116">
        <f t="shared" si="185"/>
        <v>143701.16100000002</v>
      </c>
      <c r="V1056" s="74" t="str">
        <f t="shared" si="186"/>
        <v>AéreoE798</v>
      </c>
      <c r="W1056" s="148">
        <f>+IF(AND($C1056='C-Aux_CA'!$C$7,$D1056='C-Aux_CA'!$C$5,$I1056&gt;='C-Aux_CA'!$C$14,$H1056&gt;='C-Aux_CA'!$C$15),1,0)</f>
        <v>0</v>
      </c>
      <c r="X1056" s="148">
        <f t="shared" si="187"/>
        <v>1</v>
      </c>
      <c r="Y1056" s="151" cm="1">
        <f t="array" ref="Y1056">IF(W1056=0,0,SUMPRODUCT(--($T1056&gt;='C-BaremoVectorial'!$T$4:$T$1101),--(1=$W$4:$W$1101)))</f>
        <v>0</v>
      </c>
      <c r="Z1056" s="151">
        <f t="shared" si="188"/>
        <v>0</v>
      </c>
      <c r="AA1056" s="151" cm="1">
        <f t="array" ref="AA1056">IF($W1056=0,0,SUMPRODUCT(--(1=$W$4:$W$1101),--($U1056&gt;='C-BaremoVectorial'!$U$4:$U$1101)))</f>
        <v>0</v>
      </c>
      <c r="AB1056" s="21"/>
      <c r="AC1056" s="21"/>
      <c r="AD1056" s="21"/>
    </row>
    <row r="1057" spans="1:30" ht="14.5" x14ac:dyDescent="0.35">
      <c r="A1057" s="73">
        <f t="shared" si="179"/>
        <v>177</v>
      </c>
      <c r="B1057" s="79" t="s">
        <v>8270</v>
      </c>
      <c r="C1057" s="79" t="s">
        <v>8244</v>
      </c>
      <c r="D1057" s="79" t="s">
        <v>17</v>
      </c>
      <c r="E1057" s="79" t="s">
        <v>40</v>
      </c>
      <c r="F1057" s="183">
        <v>1</v>
      </c>
      <c r="G1057" s="79" t="s">
        <v>8299</v>
      </c>
      <c r="H1057" s="78">
        <v>69000</v>
      </c>
      <c r="I1057" s="74" cm="1">
        <f t="array" ref="I1057">+INDEX('I-Gasificación'!$G$5:$G$1100,MATCH($C1057&amp;$D1057&amp;$E1057&amp;$G1057,'I-Gasificación'!$C$5:$C$1100&amp;'I-Gasificación'!$D$5:$D$1100&amp;'I-Gasificación'!$E$5:$E$1100&amp;'I-Gasificación'!$F$5:$F$1100,0))</f>
        <v>1064</v>
      </c>
      <c r="J1057" s="112">
        <f>INDEX('I-Baremo_Depósitos_Lapesa'!$C:$C,MATCH($E1057,'I-Baremo_Depósitos_Lapesa'!$B:$B,0),1)</f>
        <v>67147</v>
      </c>
      <c r="K1057" s="78">
        <f t="shared" si="180"/>
        <v>95924.285714285725</v>
      </c>
      <c r="L1057" s="122">
        <f>INDEX('I-Baremo_VA_Lapesa'!$D$5:$K$66,MATCH($E1057,'I-Baremo_VA_Lapesa'!$C$5:$C$66,0),MATCH($G1057,'I-Baremo_VA_Lapesa'!$D$4:$K$4,0))</f>
        <v>32702</v>
      </c>
      <c r="M1057" s="123">
        <f t="shared" si="181"/>
        <v>46717.142857142862</v>
      </c>
      <c r="N1057" s="113" cm="1">
        <f t="array" ref="N1057">IF(AND($H1057&lt;=4800,$I1057&lt;=560),0,SUMPRODUCT(--($I1057&gt;'I-Baremo_Regulación_Lapesa'!$B$4:$B$8),--($I1057&lt;='I-Baremo_Regulación_Lapesa'!$C$4:$C$8),'I-Baremo_Regulación_Lapesa'!$D$4:$D$8))</f>
        <v>357</v>
      </c>
      <c r="O1057" s="78">
        <f t="shared" si="182"/>
        <v>510.00000000000006</v>
      </c>
      <c r="P1057" s="112">
        <f t="shared" si="183"/>
        <v>100206</v>
      </c>
      <c r="Q1057" s="74">
        <f t="shared" si="184"/>
        <v>143151.42857142858</v>
      </c>
      <c r="R1057" s="113">
        <f>INDEX('I-Baremo_Legalización'!$D$4:$D$100,MATCH($E1057,'I-Baremo_Legalización'!$C$4:$C$100,0),1)</f>
        <v>3215.3500000000004</v>
      </c>
      <c r="S1057" s="113" cm="1">
        <f t="array" ref="S1057">+INDEX('I-Baremo_Acuerdo_Marco'!$F$2:$F$221,MATCH($C1057&amp;$E1057&amp;$G1057,'I-Baremo_Acuerdo_Marco'!$C$2:$C$221&amp;'I-Baremo_Acuerdo_Marco'!$D$2:$D$221&amp;'I-Baremo_Acuerdo_Marco'!$E$2:$E$221,0))</f>
        <v>29975.011000000002</v>
      </c>
      <c r="T1057" s="112">
        <f t="shared" si="189"/>
        <v>133396.361</v>
      </c>
      <c r="U1057" s="116">
        <f t="shared" si="185"/>
        <v>176341.78957142858</v>
      </c>
      <c r="V1057" s="74" t="str">
        <f t="shared" si="186"/>
        <v>AéreoE1064</v>
      </c>
      <c r="W1057" s="148">
        <f>+IF(AND($C1057='C-Aux_CA'!$C$7,$D1057='C-Aux_CA'!$C$5,$I1057&gt;='C-Aux_CA'!$C$14,$H1057&gt;='C-Aux_CA'!$C$15),1,0)</f>
        <v>0</v>
      </c>
      <c r="X1057" s="148">
        <f t="shared" si="187"/>
        <v>1</v>
      </c>
      <c r="Y1057" s="151" cm="1">
        <f t="array" ref="Y1057">IF(W1057=0,0,SUMPRODUCT(--($T1057&gt;='C-BaremoVectorial'!$T$4:$T$1101),--(1=$W$4:$W$1101)))</f>
        <v>0</v>
      </c>
      <c r="Z1057" s="151">
        <f t="shared" si="188"/>
        <v>0</v>
      </c>
      <c r="AA1057" s="151" cm="1">
        <f t="array" ref="AA1057">IF($W1057=0,0,SUMPRODUCT(--(1=$W$4:$W$1101),--($U1057&gt;='C-BaremoVectorial'!$U$4:$U$1101)))</f>
        <v>0</v>
      </c>
      <c r="AB1057" s="21"/>
      <c r="AC1057" s="21"/>
      <c r="AD1057" s="21"/>
    </row>
    <row r="1058" spans="1:30" ht="14.5" x14ac:dyDescent="0.35">
      <c r="A1058" s="73">
        <f t="shared" si="179"/>
        <v>178</v>
      </c>
      <c r="B1058" s="79" t="s">
        <v>8271</v>
      </c>
      <c r="C1058" s="79" t="s">
        <v>8244</v>
      </c>
      <c r="D1058" s="79" t="s">
        <v>17</v>
      </c>
      <c r="E1058" s="79" t="s">
        <v>29</v>
      </c>
      <c r="F1058" s="183">
        <v>1</v>
      </c>
      <c r="G1058" s="79" t="s">
        <v>8300</v>
      </c>
      <c r="H1058" s="78">
        <v>13000</v>
      </c>
      <c r="I1058" s="74" cm="1">
        <f t="array" ref="I1058">+INDEX('I-Gasificación'!$G$5:$G$1100,MATCH($C1058&amp;$D1058&amp;$E1058&amp;$G1058,'I-Gasificación'!$C$5:$C$1100&amp;'I-Gasificación'!$D$5:$D$1100&amp;'I-Gasificación'!$E$5:$E$1100&amp;'I-Gasificación'!$F$5:$F$1100,0))</f>
        <v>588</v>
      </c>
      <c r="J1058" s="112">
        <f>INDEX('I-Baremo_Depósitos_Lapesa'!$C:$C,MATCH($E1058,'I-Baremo_Depósitos_Lapesa'!$B:$B,0),1)</f>
        <v>10510</v>
      </c>
      <c r="K1058" s="78">
        <f t="shared" si="180"/>
        <v>15014.285714285716</v>
      </c>
      <c r="L1058" s="122">
        <f>INDEX('I-Baremo_VA_Lapesa'!$D$5:$K$66,MATCH($E1058,'I-Baremo_VA_Lapesa'!$C$5:$C$66,0),MATCH($G1058,'I-Baremo_VA_Lapesa'!$D$4:$K$4,0))</f>
        <v>39522</v>
      </c>
      <c r="M1058" s="123">
        <f t="shared" si="181"/>
        <v>56460</v>
      </c>
      <c r="N1058" s="113" cm="1">
        <f t="array" ref="N1058">IF(AND($H1058&lt;=4800,$I1058&lt;=560),0,SUMPRODUCT(--($I1058&gt;'I-Baremo_Regulación_Lapesa'!$B$4:$B$8),--($I1058&lt;='I-Baremo_Regulación_Lapesa'!$C$4:$C$8),'I-Baremo_Regulación_Lapesa'!$D$4:$D$8))</f>
        <v>357</v>
      </c>
      <c r="O1058" s="78">
        <f t="shared" si="182"/>
        <v>510.00000000000006</v>
      </c>
      <c r="P1058" s="112">
        <f t="shared" si="183"/>
        <v>50389</v>
      </c>
      <c r="Q1058" s="74">
        <f t="shared" si="184"/>
        <v>71984.28571428571</v>
      </c>
      <c r="R1058" s="113">
        <f>INDEX('I-Baremo_Legalización'!$D$4:$D$100,MATCH($E1058,'I-Baremo_Legalización'!$C$4:$C$100,0),1)</f>
        <v>1257.25</v>
      </c>
      <c r="S1058" s="113" cm="1">
        <f t="array" ref="S1058">+INDEX('I-Baremo_Acuerdo_Marco'!$F$2:$F$221,MATCH($C1058&amp;$E1058&amp;$G1058,'I-Baremo_Acuerdo_Marco'!$C$2:$C$221&amp;'I-Baremo_Acuerdo_Marco'!$D$2:$D$221&amp;'I-Baremo_Acuerdo_Marco'!$E$2:$E$221,0))</f>
        <v>22538.285</v>
      </c>
      <c r="T1058" s="112">
        <f t="shared" si="189"/>
        <v>74184.535000000003</v>
      </c>
      <c r="U1058" s="116">
        <f t="shared" si="185"/>
        <v>95779.820714285714</v>
      </c>
      <c r="V1058" s="74" t="str">
        <f t="shared" si="186"/>
        <v>AéreoE588</v>
      </c>
      <c r="W1058" s="148">
        <f>+IF(AND($C1058='C-Aux_CA'!$C$7,$D1058='C-Aux_CA'!$C$5,$I1058&gt;='C-Aux_CA'!$C$14,$H1058&gt;='C-Aux_CA'!$C$15),1,0)</f>
        <v>0</v>
      </c>
      <c r="X1058" s="148">
        <f t="shared" si="187"/>
        <v>1</v>
      </c>
      <c r="Y1058" s="151" cm="1">
        <f t="array" ref="Y1058">IF(W1058=0,0,SUMPRODUCT(--($T1058&gt;='C-BaremoVectorial'!$T$4:$T$1101),--(1=$W$4:$W$1101)))</f>
        <v>0</v>
      </c>
      <c r="Z1058" s="151">
        <f t="shared" si="188"/>
        <v>0</v>
      </c>
      <c r="AA1058" s="151" cm="1">
        <f t="array" ref="AA1058">IF($W1058=0,0,SUMPRODUCT(--(1=$W$4:$W$1101),--($U1058&gt;='C-BaremoVectorial'!$U$4:$U$1101)))</f>
        <v>0</v>
      </c>
      <c r="AB1058" s="21"/>
      <c r="AC1058" s="21"/>
      <c r="AD1058" s="21"/>
    </row>
    <row r="1059" spans="1:30" ht="14.5" x14ac:dyDescent="0.35">
      <c r="A1059" s="73">
        <f t="shared" si="179"/>
        <v>179</v>
      </c>
      <c r="B1059" s="79" t="s">
        <v>8271</v>
      </c>
      <c r="C1059" s="79" t="s">
        <v>8244</v>
      </c>
      <c r="D1059" s="79" t="s">
        <v>17</v>
      </c>
      <c r="E1059" s="79" t="s">
        <v>30</v>
      </c>
      <c r="F1059" s="183">
        <v>1</v>
      </c>
      <c r="G1059" s="79" t="s">
        <v>8300</v>
      </c>
      <c r="H1059" s="78">
        <v>16000</v>
      </c>
      <c r="I1059" s="74" cm="1">
        <f t="array" ref="I1059">+INDEX('I-Gasificación'!$G$5:$G$1100,MATCH($C1059&amp;$D1059&amp;$E1059&amp;$G1059,'I-Gasificación'!$C$5:$C$1100&amp;'I-Gasificación'!$D$5:$D$1100&amp;'I-Gasificación'!$E$5:$E$1100&amp;'I-Gasificación'!$F$5:$F$1100,0))</f>
        <v>644</v>
      </c>
      <c r="J1059" s="112">
        <f>INDEX('I-Baremo_Depósitos_Lapesa'!$C:$C,MATCH($E1059,'I-Baremo_Depósitos_Lapesa'!$B:$B,0),1)</f>
        <v>12792</v>
      </c>
      <c r="K1059" s="78">
        <f t="shared" si="180"/>
        <v>18274.285714285714</v>
      </c>
      <c r="L1059" s="122">
        <f>INDEX('I-Baremo_VA_Lapesa'!$D$5:$K$66,MATCH($E1059,'I-Baremo_VA_Lapesa'!$C$5:$C$66,0),MATCH($G1059,'I-Baremo_VA_Lapesa'!$D$4:$K$4,0))</f>
        <v>39522</v>
      </c>
      <c r="M1059" s="123">
        <f t="shared" si="181"/>
        <v>56460</v>
      </c>
      <c r="N1059" s="113" cm="1">
        <f t="array" ref="N1059">IF(AND($H1059&lt;=4800,$I1059&lt;=560),0,SUMPRODUCT(--($I1059&gt;'I-Baremo_Regulación_Lapesa'!$B$4:$B$8),--($I1059&lt;='I-Baremo_Regulación_Lapesa'!$C$4:$C$8),'I-Baremo_Regulación_Lapesa'!$D$4:$D$8))</f>
        <v>357</v>
      </c>
      <c r="O1059" s="78">
        <f t="shared" si="182"/>
        <v>510.00000000000006</v>
      </c>
      <c r="P1059" s="112">
        <f t="shared" si="183"/>
        <v>52671</v>
      </c>
      <c r="Q1059" s="74">
        <f t="shared" si="184"/>
        <v>75244.28571428571</v>
      </c>
      <c r="R1059" s="113">
        <f>INDEX('I-Baremo_Legalización'!$D$4:$D$100,MATCH($E1059,'I-Baremo_Legalización'!$C$4:$C$100,0),1)</f>
        <v>2038.3500000000001</v>
      </c>
      <c r="S1059" s="113" cm="1">
        <f t="array" ref="S1059">+INDEX('I-Baremo_Acuerdo_Marco'!$F$2:$F$221,MATCH($C1059&amp;$E1059&amp;$G1059,'I-Baremo_Acuerdo_Marco'!$C$2:$C$221&amp;'I-Baremo_Acuerdo_Marco'!$D$2:$D$221&amp;'I-Baremo_Acuerdo_Marco'!$E$2:$E$221,0))</f>
        <v>23646.710999999999</v>
      </c>
      <c r="T1059" s="112">
        <f t="shared" si="189"/>
        <v>78356.061000000002</v>
      </c>
      <c r="U1059" s="116">
        <f t="shared" si="185"/>
        <v>100929.34671428571</v>
      </c>
      <c r="V1059" s="74" t="str">
        <f t="shared" si="186"/>
        <v>AéreoE644</v>
      </c>
      <c r="W1059" s="148">
        <f>+IF(AND($C1059='C-Aux_CA'!$C$7,$D1059='C-Aux_CA'!$C$5,$I1059&gt;='C-Aux_CA'!$C$14,$H1059&gt;='C-Aux_CA'!$C$15),1,0)</f>
        <v>0</v>
      </c>
      <c r="X1059" s="148">
        <f t="shared" si="187"/>
        <v>1</v>
      </c>
      <c r="Y1059" s="151" cm="1">
        <f t="array" ref="Y1059">IF(W1059=0,0,SUMPRODUCT(--($T1059&gt;='C-BaremoVectorial'!$T$4:$T$1101),--(1=$W$4:$W$1101)))</f>
        <v>0</v>
      </c>
      <c r="Z1059" s="151">
        <f t="shared" si="188"/>
        <v>0</v>
      </c>
      <c r="AA1059" s="151" cm="1">
        <f t="array" ref="AA1059">IF($W1059=0,0,SUMPRODUCT(--(1=$W$4:$W$1101),--($U1059&gt;='C-BaremoVectorial'!$U$4:$U$1101)))</f>
        <v>0</v>
      </c>
      <c r="AB1059" s="21"/>
      <c r="AC1059" s="21"/>
      <c r="AD1059" s="21"/>
    </row>
    <row r="1060" spans="1:30" ht="14.5" x14ac:dyDescent="0.35">
      <c r="A1060" s="73">
        <f t="shared" si="179"/>
        <v>180</v>
      </c>
      <c r="B1060" s="79" t="s">
        <v>8271</v>
      </c>
      <c r="C1060" s="79" t="s">
        <v>8244</v>
      </c>
      <c r="D1060" s="79" t="s">
        <v>17</v>
      </c>
      <c r="E1060" s="79" t="s">
        <v>31</v>
      </c>
      <c r="F1060" s="183">
        <v>1</v>
      </c>
      <c r="G1060" s="79" t="s">
        <v>8300</v>
      </c>
      <c r="H1060" s="78">
        <v>19000</v>
      </c>
      <c r="I1060" s="74" cm="1">
        <f t="array" ref="I1060">+INDEX('I-Gasificación'!$G$5:$G$1100,MATCH($C1060&amp;$D1060&amp;$E1060&amp;$G1060,'I-Gasificación'!$C$5:$C$1100&amp;'I-Gasificación'!$D$5:$D$1100&amp;'I-Gasificación'!$E$5:$E$1100&amp;'I-Gasificación'!$F$5:$F$1100,0))</f>
        <v>686</v>
      </c>
      <c r="J1060" s="112">
        <f>INDEX('I-Baremo_Depósitos_Lapesa'!$C:$C,MATCH($E1060,'I-Baremo_Depósitos_Lapesa'!$B:$B,0),1)</f>
        <v>13916</v>
      </c>
      <c r="K1060" s="78">
        <f t="shared" si="180"/>
        <v>19880</v>
      </c>
      <c r="L1060" s="122">
        <f>INDEX('I-Baremo_VA_Lapesa'!$D$5:$K$66,MATCH($E1060,'I-Baremo_VA_Lapesa'!$C$5:$C$66,0),MATCH($G1060,'I-Baremo_VA_Lapesa'!$D$4:$K$4,0))</f>
        <v>39522</v>
      </c>
      <c r="M1060" s="123">
        <f t="shared" si="181"/>
        <v>56460</v>
      </c>
      <c r="N1060" s="113" cm="1">
        <f t="array" ref="N1060">IF(AND($H1060&lt;=4800,$I1060&lt;=560),0,SUMPRODUCT(--($I1060&gt;'I-Baremo_Regulación_Lapesa'!$B$4:$B$8),--($I1060&lt;='I-Baremo_Regulación_Lapesa'!$C$4:$C$8),'I-Baremo_Regulación_Lapesa'!$D$4:$D$8))</f>
        <v>357</v>
      </c>
      <c r="O1060" s="78">
        <f t="shared" si="182"/>
        <v>510.00000000000006</v>
      </c>
      <c r="P1060" s="112">
        <f t="shared" si="183"/>
        <v>53795</v>
      </c>
      <c r="Q1060" s="74">
        <f t="shared" si="184"/>
        <v>76850</v>
      </c>
      <c r="R1060" s="113">
        <f>INDEX('I-Baremo_Legalización'!$D$4:$D$100,MATCH($E1060,'I-Baremo_Legalización'!$C$4:$C$100,0),1)</f>
        <v>2038.3500000000001</v>
      </c>
      <c r="S1060" s="113" cm="1">
        <f t="array" ref="S1060">+INDEX('I-Baremo_Acuerdo_Marco'!$F$2:$F$221,MATCH($C1060&amp;$E1060&amp;$G1060,'I-Baremo_Acuerdo_Marco'!$C$2:$C$221&amp;'I-Baremo_Acuerdo_Marco'!$D$2:$D$221&amp;'I-Baremo_Acuerdo_Marco'!$E$2:$E$221,0))</f>
        <v>25107.510999999999</v>
      </c>
      <c r="T1060" s="112">
        <f t="shared" si="189"/>
        <v>80940.861000000004</v>
      </c>
      <c r="U1060" s="116">
        <f t="shared" si="185"/>
        <v>103995.861</v>
      </c>
      <c r="V1060" s="74" t="str">
        <f t="shared" si="186"/>
        <v>AéreoE686</v>
      </c>
      <c r="W1060" s="148">
        <f>+IF(AND($C1060='C-Aux_CA'!$C$7,$D1060='C-Aux_CA'!$C$5,$I1060&gt;='C-Aux_CA'!$C$14,$H1060&gt;='C-Aux_CA'!$C$15),1,0)</f>
        <v>0</v>
      </c>
      <c r="X1060" s="148">
        <f t="shared" si="187"/>
        <v>1</v>
      </c>
      <c r="Y1060" s="151" cm="1">
        <f t="array" ref="Y1060">IF(W1060=0,0,SUMPRODUCT(--($T1060&gt;='C-BaremoVectorial'!$T$4:$T$1101),--(1=$W$4:$W$1101)))</f>
        <v>0</v>
      </c>
      <c r="Z1060" s="151">
        <f t="shared" si="188"/>
        <v>0</v>
      </c>
      <c r="AA1060" s="151" cm="1">
        <f t="array" ref="AA1060">IF($W1060=0,0,SUMPRODUCT(--(1=$W$4:$W$1101),--($U1060&gt;='C-BaremoVectorial'!$U$4:$U$1101)))</f>
        <v>0</v>
      </c>
      <c r="AB1060" s="21"/>
      <c r="AC1060" s="21"/>
      <c r="AD1060" s="21"/>
    </row>
    <row r="1061" spans="1:30" ht="14.5" x14ac:dyDescent="0.35">
      <c r="A1061" s="73">
        <f t="shared" si="179"/>
        <v>181</v>
      </c>
      <c r="B1061" s="79" t="s">
        <v>8271</v>
      </c>
      <c r="C1061" s="79" t="s">
        <v>8244</v>
      </c>
      <c r="D1061" s="79" t="s">
        <v>17</v>
      </c>
      <c r="E1061" s="79" t="s">
        <v>32</v>
      </c>
      <c r="F1061" s="183">
        <v>1</v>
      </c>
      <c r="G1061" s="79" t="s">
        <v>8300</v>
      </c>
      <c r="H1061" s="78">
        <v>22000</v>
      </c>
      <c r="I1061" s="74" cm="1">
        <f t="array" ref="I1061">+INDEX('I-Gasificación'!$G$5:$G$1100,MATCH($C1061&amp;$D1061&amp;$E1061&amp;$G1061,'I-Gasificación'!$C$5:$C$1100&amp;'I-Gasificación'!$D$5:$D$1100&amp;'I-Gasificación'!$E$5:$E$1100&amp;'I-Gasificación'!$F$5:$F$1100,0))</f>
        <v>742</v>
      </c>
      <c r="J1061" s="112">
        <f>INDEX('I-Baremo_Depósitos_Lapesa'!$C:$C,MATCH($E1061,'I-Baremo_Depósitos_Lapesa'!$B:$B,0),1)</f>
        <v>17932</v>
      </c>
      <c r="K1061" s="78">
        <f t="shared" si="180"/>
        <v>25617.142857142859</v>
      </c>
      <c r="L1061" s="122">
        <f>INDEX('I-Baremo_VA_Lapesa'!$D$5:$K$66,MATCH($E1061,'I-Baremo_VA_Lapesa'!$C$5:$C$66,0),MATCH($G1061,'I-Baremo_VA_Lapesa'!$D$4:$K$4,0))</f>
        <v>39522</v>
      </c>
      <c r="M1061" s="123">
        <f t="shared" si="181"/>
        <v>56460</v>
      </c>
      <c r="N1061" s="113" cm="1">
        <f t="array" ref="N1061">IF(AND($H1061&lt;=4800,$I1061&lt;=560),0,SUMPRODUCT(--($I1061&gt;'I-Baremo_Regulación_Lapesa'!$B$4:$B$8),--($I1061&lt;='I-Baremo_Regulación_Lapesa'!$C$4:$C$8),'I-Baremo_Regulación_Lapesa'!$D$4:$D$8))</f>
        <v>357</v>
      </c>
      <c r="O1061" s="78">
        <f t="shared" si="182"/>
        <v>510.00000000000006</v>
      </c>
      <c r="P1061" s="112">
        <f t="shared" si="183"/>
        <v>57811</v>
      </c>
      <c r="Q1061" s="74">
        <f t="shared" si="184"/>
        <v>82587.142857142855</v>
      </c>
      <c r="R1061" s="113">
        <f>INDEX('I-Baremo_Legalización'!$D$4:$D$100,MATCH($E1061,'I-Baremo_Legalización'!$C$4:$C$100,0),1)</f>
        <v>2038.3500000000001</v>
      </c>
      <c r="S1061" s="113" cm="1">
        <f t="array" ref="S1061">+INDEX('I-Baremo_Acuerdo_Marco'!$F$2:$F$221,MATCH($C1061&amp;$E1061&amp;$G1061,'I-Baremo_Acuerdo_Marco'!$C$2:$C$221&amp;'I-Baremo_Acuerdo_Marco'!$D$2:$D$221&amp;'I-Baremo_Acuerdo_Marco'!$E$2:$E$221,0))</f>
        <v>25879.710999999999</v>
      </c>
      <c r="T1061" s="112">
        <f t="shared" si="189"/>
        <v>85729.061000000002</v>
      </c>
      <c r="U1061" s="116">
        <f t="shared" si="185"/>
        <v>110505.20385714286</v>
      </c>
      <c r="V1061" s="74" t="str">
        <f t="shared" si="186"/>
        <v>AéreoE742</v>
      </c>
      <c r="W1061" s="148">
        <f>+IF(AND($C1061='C-Aux_CA'!$C$7,$D1061='C-Aux_CA'!$C$5,$I1061&gt;='C-Aux_CA'!$C$14,$H1061&gt;='C-Aux_CA'!$C$15),1,0)</f>
        <v>0</v>
      </c>
      <c r="X1061" s="148">
        <f t="shared" si="187"/>
        <v>1</v>
      </c>
      <c r="Y1061" s="151" cm="1">
        <f t="array" ref="Y1061">IF(W1061=0,0,SUMPRODUCT(--($T1061&gt;='C-BaremoVectorial'!$T$4:$T$1101),--(1=$W$4:$W$1101)))</f>
        <v>0</v>
      </c>
      <c r="Z1061" s="151">
        <f t="shared" si="188"/>
        <v>0</v>
      </c>
      <c r="AA1061" s="151" cm="1">
        <f t="array" ref="AA1061">IF($W1061=0,0,SUMPRODUCT(--(1=$W$4:$W$1101),--($U1061&gt;='C-BaremoVectorial'!$U$4:$U$1101)))</f>
        <v>0</v>
      </c>
      <c r="AB1061" s="21"/>
      <c r="AC1061" s="21"/>
      <c r="AD1061" s="21"/>
    </row>
    <row r="1062" spans="1:30" ht="14.5" x14ac:dyDescent="0.35">
      <c r="A1062" s="73">
        <f t="shared" si="179"/>
        <v>182</v>
      </c>
      <c r="B1062" s="79" t="s">
        <v>8271</v>
      </c>
      <c r="C1062" s="79" t="s">
        <v>8244</v>
      </c>
      <c r="D1062" s="79" t="s">
        <v>17</v>
      </c>
      <c r="E1062" s="79" t="s">
        <v>33</v>
      </c>
      <c r="F1062" s="183">
        <v>1</v>
      </c>
      <c r="G1062" s="79" t="s">
        <v>8300</v>
      </c>
      <c r="H1062" s="78">
        <v>24000</v>
      </c>
      <c r="I1062" s="74" cm="1">
        <f t="array" ref="I1062">+INDEX('I-Gasificación'!$G$5:$G$1100,MATCH($C1062&amp;$D1062&amp;$E1062&amp;$G1062,'I-Gasificación'!$C$5:$C$1100&amp;'I-Gasificación'!$D$5:$D$1100&amp;'I-Gasificación'!$E$5:$E$1100&amp;'I-Gasificación'!$F$5:$F$1100,0))</f>
        <v>728</v>
      </c>
      <c r="J1062" s="112">
        <f>INDEX('I-Baremo_Depósitos_Lapesa'!$C:$C,MATCH($E1062,'I-Baremo_Depósitos_Lapesa'!$B:$B,0),1)</f>
        <v>20449</v>
      </c>
      <c r="K1062" s="78">
        <f t="shared" si="180"/>
        <v>29212.857142857145</v>
      </c>
      <c r="L1062" s="122">
        <f>INDEX('I-Baremo_VA_Lapesa'!$D$5:$K$66,MATCH($E1062,'I-Baremo_VA_Lapesa'!$C$5:$C$66,0),MATCH($G1062,'I-Baremo_VA_Lapesa'!$D$4:$K$4,0))</f>
        <v>39522</v>
      </c>
      <c r="M1062" s="123">
        <f t="shared" si="181"/>
        <v>56460</v>
      </c>
      <c r="N1062" s="113" cm="1">
        <f t="array" ref="N1062">IF(AND($H1062&lt;=4800,$I1062&lt;=560),0,SUMPRODUCT(--($I1062&gt;'I-Baremo_Regulación_Lapesa'!$B$4:$B$8),--($I1062&lt;='I-Baremo_Regulación_Lapesa'!$C$4:$C$8),'I-Baremo_Regulación_Lapesa'!$D$4:$D$8))</f>
        <v>357</v>
      </c>
      <c r="O1062" s="78">
        <f t="shared" si="182"/>
        <v>510.00000000000006</v>
      </c>
      <c r="P1062" s="112">
        <f t="shared" si="183"/>
        <v>60328</v>
      </c>
      <c r="Q1062" s="74">
        <f t="shared" si="184"/>
        <v>86182.857142857145</v>
      </c>
      <c r="R1062" s="113">
        <f>INDEX('I-Baremo_Legalización'!$D$4:$D$100,MATCH($E1062,'I-Baremo_Legalización'!$C$4:$C$100,0),1)</f>
        <v>2038.3500000000001</v>
      </c>
      <c r="S1062" s="113" cm="1">
        <f t="array" ref="S1062">+INDEX('I-Baremo_Acuerdo_Marco'!$F$2:$F$221,MATCH($C1062&amp;$E1062&amp;$G1062,'I-Baremo_Acuerdo_Marco'!$C$2:$C$221&amp;'I-Baremo_Acuerdo_Marco'!$D$2:$D$221&amp;'I-Baremo_Acuerdo_Marco'!$E$2:$E$221,0))</f>
        <v>26066.710999999999</v>
      </c>
      <c r="T1062" s="112">
        <f t="shared" si="189"/>
        <v>88433.061000000002</v>
      </c>
      <c r="U1062" s="116">
        <f t="shared" si="185"/>
        <v>114287.91814285715</v>
      </c>
      <c r="V1062" s="74" t="str">
        <f t="shared" si="186"/>
        <v>AéreoE728</v>
      </c>
      <c r="W1062" s="148">
        <f>+IF(AND($C1062='C-Aux_CA'!$C$7,$D1062='C-Aux_CA'!$C$5,$I1062&gt;='C-Aux_CA'!$C$14,$H1062&gt;='C-Aux_CA'!$C$15),1,0)</f>
        <v>0</v>
      </c>
      <c r="X1062" s="148">
        <f t="shared" si="187"/>
        <v>1</v>
      </c>
      <c r="Y1062" s="151" cm="1">
        <f t="array" ref="Y1062">IF(W1062=0,0,SUMPRODUCT(--($T1062&gt;='C-BaremoVectorial'!$T$4:$T$1101),--(1=$W$4:$W$1101)))</f>
        <v>0</v>
      </c>
      <c r="Z1062" s="151">
        <f t="shared" si="188"/>
        <v>0</v>
      </c>
      <c r="AA1062" s="151" cm="1">
        <f t="array" ref="AA1062">IF($W1062=0,0,SUMPRODUCT(--(1=$W$4:$W$1101),--($U1062&gt;='C-BaremoVectorial'!$U$4:$U$1101)))</f>
        <v>0</v>
      </c>
      <c r="AB1062" s="21"/>
      <c r="AC1062" s="21"/>
      <c r="AD1062" s="21"/>
    </row>
    <row r="1063" spans="1:30" ht="14.5" x14ac:dyDescent="0.35">
      <c r="A1063" s="73">
        <f t="shared" si="179"/>
        <v>183</v>
      </c>
      <c r="B1063" s="79" t="s">
        <v>8271</v>
      </c>
      <c r="C1063" s="79" t="s">
        <v>8244</v>
      </c>
      <c r="D1063" s="79" t="s">
        <v>17</v>
      </c>
      <c r="E1063" s="79" t="s">
        <v>34</v>
      </c>
      <c r="F1063" s="183">
        <v>1</v>
      </c>
      <c r="G1063" s="79" t="s">
        <v>8300</v>
      </c>
      <c r="H1063" s="78">
        <v>29000</v>
      </c>
      <c r="I1063" s="74" cm="1">
        <f t="array" ref="I1063">+INDEX('I-Gasificación'!$G$5:$G$1100,MATCH($C1063&amp;$D1063&amp;$E1063&amp;$G1063,'I-Gasificación'!$C$5:$C$1100&amp;'I-Gasificación'!$D$5:$D$1100&amp;'I-Gasificación'!$E$5:$E$1100&amp;'I-Gasificación'!$F$5:$F$1100,0))</f>
        <v>798</v>
      </c>
      <c r="J1063" s="112">
        <f>INDEX('I-Baremo_Depósitos_Lapesa'!$C:$C,MATCH($E1063,'I-Baremo_Depósitos_Lapesa'!$B:$B,0),1)</f>
        <v>22724</v>
      </c>
      <c r="K1063" s="78">
        <f t="shared" si="180"/>
        <v>32462.857142857145</v>
      </c>
      <c r="L1063" s="122">
        <f>INDEX('I-Baremo_VA_Lapesa'!$D$5:$K$66,MATCH($E1063,'I-Baremo_VA_Lapesa'!$C$5:$C$66,0),MATCH($G1063,'I-Baremo_VA_Lapesa'!$D$4:$K$4,0))</f>
        <v>39522</v>
      </c>
      <c r="M1063" s="123">
        <f t="shared" si="181"/>
        <v>56460</v>
      </c>
      <c r="N1063" s="113" cm="1">
        <f t="array" ref="N1063">IF(AND($H1063&lt;=4800,$I1063&lt;=560),0,SUMPRODUCT(--($I1063&gt;'I-Baremo_Regulación_Lapesa'!$B$4:$B$8),--($I1063&lt;='I-Baremo_Regulación_Lapesa'!$C$4:$C$8),'I-Baremo_Regulación_Lapesa'!$D$4:$D$8))</f>
        <v>357</v>
      </c>
      <c r="O1063" s="78">
        <f t="shared" si="182"/>
        <v>510.00000000000006</v>
      </c>
      <c r="P1063" s="112">
        <f t="shared" si="183"/>
        <v>62603</v>
      </c>
      <c r="Q1063" s="74">
        <f t="shared" si="184"/>
        <v>89432.857142857145</v>
      </c>
      <c r="R1063" s="113">
        <f>INDEX('I-Baremo_Legalización'!$D$4:$D$100,MATCH($E1063,'I-Baremo_Legalización'!$C$4:$C$100,0),1)</f>
        <v>2038.3500000000001</v>
      </c>
      <c r="S1063" s="113" cm="1">
        <f t="array" ref="S1063">+INDEX('I-Baremo_Acuerdo_Marco'!$F$2:$F$221,MATCH($C1063&amp;$E1063&amp;$G1063,'I-Baremo_Acuerdo_Marco'!$C$2:$C$221&amp;'I-Baremo_Acuerdo_Marco'!$D$2:$D$221&amp;'I-Baremo_Acuerdo_Marco'!$E$2:$E$221,0))</f>
        <v>26752.010999999999</v>
      </c>
      <c r="T1063" s="112">
        <f t="shared" si="189"/>
        <v>91393.361000000004</v>
      </c>
      <c r="U1063" s="116">
        <f t="shared" si="185"/>
        <v>118223.21814285715</v>
      </c>
      <c r="V1063" s="74" t="str">
        <f t="shared" si="186"/>
        <v>AéreoE798</v>
      </c>
      <c r="W1063" s="148">
        <f>+IF(AND($C1063='C-Aux_CA'!$C$7,$D1063='C-Aux_CA'!$C$5,$I1063&gt;='C-Aux_CA'!$C$14,$H1063&gt;='C-Aux_CA'!$C$15),1,0)</f>
        <v>0</v>
      </c>
      <c r="X1063" s="148">
        <f t="shared" si="187"/>
        <v>1</v>
      </c>
      <c r="Y1063" s="151" cm="1">
        <f t="array" ref="Y1063">IF(W1063=0,0,SUMPRODUCT(--($T1063&gt;='C-BaremoVectorial'!$T$4:$T$1101),--(1=$W$4:$W$1101)))</f>
        <v>0</v>
      </c>
      <c r="Z1063" s="151">
        <f t="shared" si="188"/>
        <v>0</v>
      </c>
      <c r="AA1063" s="151" cm="1">
        <f t="array" ref="AA1063">IF($W1063=0,0,SUMPRODUCT(--(1=$W$4:$W$1101),--($U1063&gt;='C-BaremoVectorial'!$U$4:$U$1101)))</f>
        <v>0</v>
      </c>
      <c r="AB1063" s="21"/>
      <c r="AC1063" s="21"/>
      <c r="AD1063" s="21"/>
    </row>
    <row r="1064" spans="1:30" ht="14.5" x14ac:dyDescent="0.35">
      <c r="A1064" s="73">
        <f t="shared" si="179"/>
        <v>184</v>
      </c>
      <c r="B1064" s="79" t="s">
        <v>8271</v>
      </c>
      <c r="C1064" s="79" t="s">
        <v>8244</v>
      </c>
      <c r="D1064" s="79" t="s">
        <v>17</v>
      </c>
      <c r="E1064" s="79" t="s">
        <v>35</v>
      </c>
      <c r="F1064" s="183">
        <v>1</v>
      </c>
      <c r="G1064" s="79" t="s">
        <v>8300</v>
      </c>
      <c r="H1064" s="78">
        <v>34000</v>
      </c>
      <c r="I1064" s="74" cm="1">
        <f t="array" ref="I1064">+INDEX('I-Gasificación'!$G$5:$G$1100,MATCH($C1064&amp;$D1064&amp;$E1064&amp;$G1064,'I-Gasificación'!$C$5:$C$1100&amp;'I-Gasificación'!$D$5:$D$1100&amp;'I-Gasificación'!$E$5:$E$1100&amp;'I-Gasificación'!$F$5:$F$1100,0))</f>
        <v>854</v>
      </c>
      <c r="J1064" s="112">
        <f>INDEX('I-Baremo_Depósitos_Lapesa'!$C:$C,MATCH($E1064,'I-Baremo_Depósitos_Lapesa'!$B:$B,0),1)</f>
        <v>25239</v>
      </c>
      <c r="K1064" s="78">
        <f t="shared" si="180"/>
        <v>36055.71428571429</v>
      </c>
      <c r="L1064" s="122">
        <f>INDEX('I-Baremo_VA_Lapesa'!$D$5:$K$66,MATCH($E1064,'I-Baremo_VA_Lapesa'!$C$5:$C$66,0),MATCH($G1064,'I-Baremo_VA_Lapesa'!$D$4:$K$4,0))</f>
        <v>39522</v>
      </c>
      <c r="M1064" s="123">
        <f t="shared" si="181"/>
        <v>56460</v>
      </c>
      <c r="N1064" s="113" cm="1">
        <f t="array" ref="N1064">IF(AND($H1064&lt;=4800,$I1064&lt;=560),0,SUMPRODUCT(--($I1064&gt;'I-Baremo_Regulación_Lapesa'!$B$4:$B$8),--($I1064&lt;='I-Baremo_Regulación_Lapesa'!$C$4:$C$8),'I-Baremo_Regulación_Lapesa'!$D$4:$D$8))</f>
        <v>357</v>
      </c>
      <c r="O1064" s="78">
        <f t="shared" si="182"/>
        <v>510.00000000000006</v>
      </c>
      <c r="P1064" s="112">
        <f t="shared" si="183"/>
        <v>65118</v>
      </c>
      <c r="Q1064" s="74">
        <f t="shared" si="184"/>
        <v>93025.71428571429</v>
      </c>
      <c r="R1064" s="113">
        <f>INDEX('I-Baremo_Legalización'!$D$4:$D$100,MATCH($E1064,'I-Baremo_Legalización'!$C$4:$C$100,0),1)</f>
        <v>2038.3500000000001</v>
      </c>
      <c r="S1064" s="113" cm="1">
        <f t="array" ref="S1064">+INDEX('I-Baremo_Acuerdo_Marco'!$F$2:$F$221,MATCH($C1064&amp;$E1064&amp;$G1064,'I-Baremo_Acuerdo_Marco'!$C$2:$C$221&amp;'I-Baremo_Acuerdo_Marco'!$D$2:$D$221&amp;'I-Baremo_Acuerdo_Marco'!$E$2:$E$221,0))</f>
        <v>25172.411</v>
      </c>
      <c r="T1064" s="112">
        <f t="shared" si="189"/>
        <v>92328.760999999999</v>
      </c>
      <c r="U1064" s="116">
        <f t="shared" si="185"/>
        <v>120236.47528571429</v>
      </c>
      <c r="V1064" s="74" t="str">
        <f t="shared" si="186"/>
        <v>AéreoE854</v>
      </c>
      <c r="W1064" s="148">
        <f>+IF(AND($C1064='C-Aux_CA'!$C$7,$D1064='C-Aux_CA'!$C$5,$I1064&gt;='C-Aux_CA'!$C$14,$H1064&gt;='C-Aux_CA'!$C$15),1,0)</f>
        <v>0</v>
      </c>
      <c r="X1064" s="148">
        <f t="shared" si="187"/>
        <v>1</v>
      </c>
      <c r="Y1064" s="151" cm="1">
        <f t="array" ref="Y1064">IF(W1064=0,0,SUMPRODUCT(--($T1064&gt;='C-BaremoVectorial'!$T$4:$T$1101),--(1=$W$4:$W$1101)))</f>
        <v>0</v>
      </c>
      <c r="Z1064" s="151">
        <f t="shared" si="188"/>
        <v>0</v>
      </c>
      <c r="AA1064" s="151" cm="1">
        <f t="array" ref="AA1064">IF($W1064=0,0,SUMPRODUCT(--(1=$W$4:$W$1101),--($U1064&gt;='C-BaremoVectorial'!$U$4:$U$1101)))</f>
        <v>0</v>
      </c>
      <c r="AB1064" s="21"/>
      <c r="AC1064" s="21"/>
      <c r="AD1064" s="21"/>
    </row>
    <row r="1065" spans="1:30" ht="14.5" x14ac:dyDescent="0.35">
      <c r="A1065" s="73">
        <f t="shared" si="179"/>
        <v>185</v>
      </c>
      <c r="B1065" s="79" t="s">
        <v>8271</v>
      </c>
      <c r="C1065" s="79" t="s">
        <v>8244</v>
      </c>
      <c r="D1065" s="79" t="s">
        <v>17</v>
      </c>
      <c r="E1065" s="79" t="s">
        <v>36</v>
      </c>
      <c r="F1065" s="183">
        <v>1</v>
      </c>
      <c r="G1065" s="79" t="s">
        <v>8300</v>
      </c>
      <c r="H1065" s="78">
        <v>33000</v>
      </c>
      <c r="I1065" s="74" cm="1">
        <f t="array" ref="I1065">+INDEX('I-Gasificación'!$G$5:$G$1100,MATCH($C1065&amp;$D1065&amp;$E1065&amp;$G1065,'I-Gasificación'!$C$5:$C$1100&amp;'I-Gasificación'!$D$5:$D$1100&amp;'I-Gasificación'!$E$5:$E$1100&amp;'I-Gasificación'!$F$5:$F$1100,0))</f>
        <v>770</v>
      </c>
      <c r="J1065" s="112">
        <f>INDEX('I-Baremo_Depósitos_Lapesa'!$C:$C,MATCH($E1065,'I-Baremo_Depósitos_Lapesa'!$B:$B,0),1)</f>
        <v>33708</v>
      </c>
      <c r="K1065" s="78">
        <f t="shared" si="180"/>
        <v>48154.285714285717</v>
      </c>
      <c r="L1065" s="122">
        <f>INDEX('I-Baremo_VA_Lapesa'!$D$5:$K$66,MATCH($E1065,'I-Baremo_VA_Lapesa'!$C$5:$C$66,0),MATCH($G1065,'I-Baremo_VA_Lapesa'!$D$4:$K$4,0))</f>
        <v>39522</v>
      </c>
      <c r="M1065" s="123">
        <f t="shared" si="181"/>
        <v>56460</v>
      </c>
      <c r="N1065" s="113" cm="1">
        <f t="array" ref="N1065">IF(AND($H1065&lt;=4800,$I1065&lt;=560),0,SUMPRODUCT(--($I1065&gt;'I-Baremo_Regulación_Lapesa'!$B$4:$B$8),--($I1065&lt;='I-Baremo_Regulación_Lapesa'!$C$4:$C$8),'I-Baremo_Regulación_Lapesa'!$D$4:$D$8))</f>
        <v>357</v>
      </c>
      <c r="O1065" s="78">
        <f t="shared" si="182"/>
        <v>510.00000000000006</v>
      </c>
      <c r="P1065" s="112">
        <f t="shared" si="183"/>
        <v>73587</v>
      </c>
      <c r="Q1065" s="74">
        <f t="shared" si="184"/>
        <v>105124.28571428571</v>
      </c>
      <c r="R1065" s="113">
        <f>INDEX('I-Baremo_Legalización'!$D$4:$D$100,MATCH($E1065,'I-Baremo_Legalización'!$C$4:$C$100,0),1)</f>
        <v>2038.3500000000001</v>
      </c>
      <c r="S1065" s="113" cm="1">
        <f t="array" ref="S1065">+INDEX('I-Baremo_Acuerdo_Marco'!$F$2:$F$221,MATCH($C1065&amp;$E1065&amp;$G1065,'I-Baremo_Acuerdo_Marco'!$C$2:$C$221&amp;'I-Baremo_Acuerdo_Marco'!$D$2:$D$221&amp;'I-Baremo_Acuerdo_Marco'!$E$2:$E$221,0))</f>
        <v>26969.811000000002</v>
      </c>
      <c r="T1065" s="112">
        <f t="shared" si="189"/>
        <v>102595.16100000001</v>
      </c>
      <c r="U1065" s="116">
        <f t="shared" si="185"/>
        <v>134132.4467142857</v>
      </c>
      <c r="V1065" s="74" t="str">
        <f t="shared" si="186"/>
        <v>AéreoE770</v>
      </c>
      <c r="W1065" s="148">
        <f>+IF(AND($C1065='C-Aux_CA'!$C$7,$D1065='C-Aux_CA'!$C$5,$I1065&gt;='C-Aux_CA'!$C$14,$H1065&gt;='C-Aux_CA'!$C$15),1,0)</f>
        <v>0</v>
      </c>
      <c r="X1065" s="148">
        <f t="shared" si="187"/>
        <v>1</v>
      </c>
      <c r="Y1065" s="151" cm="1">
        <f t="array" ref="Y1065">IF(W1065=0,0,SUMPRODUCT(--($T1065&gt;='C-BaremoVectorial'!$T$4:$T$1101),--(1=$W$4:$W$1101)))</f>
        <v>0</v>
      </c>
      <c r="Z1065" s="151">
        <f t="shared" si="188"/>
        <v>0</v>
      </c>
      <c r="AA1065" s="151" cm="1">
        <f t="array" ref="AA1065">IF($W1065=0,0,SUMPRODUCT(--(1=$W$4:$W$1101),--($U1065&gt;='C-BaremoVectorial'!$U$4:$U$1101)))</f>
        <v>0</v>
      </c>
      <c r="AB1065" s="21"/>
      <c r="AC1065" s="21"/>
      <c r="AD1065" s="21"/>
    </row>
    <row r="1066" spans="1:30" ht="14.5" x14ac:dyDescent="0.35">
      <c r="A1066" s="73">
        <f t="shared" si="179"/>
        <v>186</v>
      </c>
      <c r="B1066" s="79" t="s">
        <v>8271</v>
      </c>
      <c r="C1066" s="79" t="s">
        <v>8244</v>
      </c>
      <c r="D1066" s="79" t="s">
        <v>17</v>
      </c>
      <c r="E1066" s="79" t="s">
        <v>37</v>
      </c>
      <c r="F1066" s="183">
        <v>1</v>
      </c>
      <c r="G1066" s="79" t="s">
        <v>8300</v>
      </c>
      <c r="H1066" s="78">
        <v>50000</v>
      </c>
      <c r="I1066" s="74" cm="1">
        <f t="array" ref="I1066">+INDEX('I-Gasificación'!$G$5:$G$1100,MATCH($C1066&amp;$D1066&amp;$E1066&amp;$G1066,'I-Gasificación'!$C$5:$C$1100&amp;'I-Gasificación'!$D$5:$D$1100&amp;'I-Gasificación'!$E$5:$E$1100&amp;'I-Gasificación'!$F$5:$F$1100,0))</f>
        <v>952</v>
      </c>
      <c r="J1066" s="112">
        <f>INDEX('I-Baremo_Depósitos_Lapesa'!$C:$C,MATCH($E1066,'I-Baremo_Depósitos_Lapesa'!$B:$B,0),1)</f>
        <v>44444</v>
      </c>
      <c r="K1066" s="78">
        <f t="shared" si="180"/>
        <v>63491.428571428572</v>
      </c>
      <c r="L1066" s="122">
        <f>INDEX('I-Baremo_VA_Lapesa'!$D$5:$K$66,MATCH($E1066,'I-Baremo_VA_Lapesa'!$C$5:$C$66,0),MATCH($G1066,'I-Baremo_VA_Lapesa'!$D$4:$K$4,0))</f>
        <v>39522</v>
      </c>
      <c r="M1066" s="123">
        <f t="shared" si="181"/>
        <v>56460</v>
      </c>
      <c r="N1066" s="113" cm="1">
        <f t="array" ref="N1066">IF(AND($H1066&lt;=4800,$I1066&lt;=560),0,SUMPRODUCT(--($I1066&gt;'I-Baremo_Regulación_Lapesa'!$B$4:$B$8),--($I1066&lt;='I-Baremo_Regulación_Lapesa'!$C$4:$C$8),'I-Baremo_Regulación_Lapesa'!$D$4:$D$8))</f>
        <v>357</v>
      </c>
      <c r="O1066" s="78">
        <f t="shared" si="182"/>
        <v>510.00000000000006</v>
      </c>
      <c r="P1066" s="112">
        <f t="shared" si="183"/>
        <v>84323</v>
      </c>
      <c r="Q1066" s="74">
        <f t="shared" si="184"/>
        <v>120461.42857142858</v>
      </c>
      <c r="R1066" s="113">
        <f>INDEX('I-Baremo_Legalización'!$D$4:$D$100,MATCH($E1066,'I-Baremo_Legalización'!$C$4:$C$100,0),1)</f>
        <v>2038.3500000000001</v>
      </c>
      <c r="S1066" s="113" cm="1">
        <f t="array" ref="S1066">+INDEX('I-Baremo_Acuerdo_Marco'!$F$2:$F$221,MATCH($C1066&amp;$E1066&amp;$G1066,'I-Baremo_Acuerdo_Marco'!$C$2:$C$221&amp;'I-Baremo_Acuerdo_Marco'!$D$2:$D$221&amp;'I-Baremo_Acuerdo_Marco'!$E$2:$E$221,0))</f>
        <v>27986.210999999999</v>
      </c>
      <c r="T1066" s="112">
        <f t="shared" si="189"/>
        <v>114347.561</v>
      </c>
      <c r="U1066" s="116">
        <f t="shared" si="185"/>
        <v>150485.9895714286</v>
      </c>
      <c r="V1066" s="74" t="str">
        <f t="shared" si="186"/>
        <v>AéreoE952</v>
      </c>
      <c r="W1066" s="148">
        <f>+IF(AND($C1066='C-Aux_CA'!$C$7,$D1066='C-Aux_CA'!$C$5,$I1066&gt;='C-Aux_CA'!$C$14,$H1066&gt;='C-Aux_CA'!$C$15),1,0)</f>
        <v>0</v>
      </c>
      <c r="X1066" s="148">
        <f t="shared" si="187"/>
        <v>1</v>
      </c>
      <c r="Y1066" s="151" cm="1">
        <f t="array" ref="Y1066">IF(W1066=0,0,SUMPRODUCT(--($T1066&gt;='C-BaremoVectorial'!$T$4:$T$1101),--(1=$W$4:$W$1101)))</f>
        <v>0</v>
      </c>
      <c r="Z1066" s="151">
        <f t="shared" si="188"/>
        <v>0</v>
      </c>
      <c r="AA1066" s="151" cm="1">
        <f t="array" ref="AA1066">IF($W1066=0,0,SUMPRODUCT(--(1=$W$4:$W$1101),--($U1066&gt;='C-BaremoVectorial'!$U$4:$U$1101)))</f>
        <v>0</v>
      </c>
      <c r="AB1066" s="21"/>
      <c r="AC1066" s="21"/>
      <c r="AD1066" s="21"/>
    </row>
    <row r="1067" spans="1:30" ht="14.5" x14ac:dyDescent="0.35">
      <c r="A1067" s="73">
        <f t="shared" si="179"/>
        <v>187</v>
      </c>
      <c r="B1067" s="79" t="s">
        <v>8271</v>
      </c>
      <c r="C1067" s="79" t="s">
        <v>8244</v>
      </c>
      <c r="D1067" s="79" t="s">
        <v>17</v>
      </c>
      <c r="E1067" s="79" t="s">
        <v>38</v>
      </c>
      <c r="F1067" s="183">
        <v>1</v>
      </c>
      <c r="G1067" s="79" t="s">
        <v>8300</v>
      </c>
      <c r="H1067" s="78">
        <v>59000</v>
      </c>
      <c r="I1067" s="74" cm="1">
        <f t="array" ref="I1067">+INDEX('I-Gasificación'!$G$5:$G$1100,MATCH($C1067&amp;$D1067&amp;$E1067&amp;$G1067,'I-Gasificación'!$C$5:$C$1100&amp;'I-Gasificación'!$D$5:$D$1100&amp;'I-Gasificación'!$E$5:$E$1100&amp;'I-Gasificación'!$F$5:$F$1100,0))</f>
        <v>1064</v>
      </c>
      <c r="J1067" s="112">
        <f>INDEX('I-Baremo_Depósitos_Lapesa'!$C:$C,MATCH($E1067,'I-Baremo_Depósitos_Lapesa'!$B:$B,0),1)</f>
        <v>54246</v>
      </c>
      <c r="K1067" s="78">
        <f t="shared" si="180"/>
        <v>77494.285714285725</v>
      </c>
      <c r="L1067" s="122">
        <f>INDEX('I-Baremo_VA_Lapesa'!$D$5:$K$66,MATCH($E1067,'I-Baremo_VA_Lapesa'!$C$5:$C$66,0),MATCH($G1067,'I-Baremo_VA_Lapesa'!$D$4:$K$4,0))</f>
        <v>39522</v>
      </c>
      <c r="M1067" s="123">
        <f t="shared" si="181"/>
        <v>56460</v>
      </c>
      <c r="N1067" s="113" cm="1">
        <f t="array" ref="N1067">IF(AND($H1067&lt;=4800,$I1067&lt;=560),0,SUMPRODUCT(--($I1067&gt;'I-Baremo_Regulación_Lapesa'!$B$4:$B$8),--($I1067&lt;='I-Baremo_Regulación_Lapesa'!$C$4:$C$8),'I-Baremo_Regulación_Lapesa'!$D$4:$D$8))</f>
        <v>357</v>
      </c>
      <c r="O1067" s="78">
        <f t="shared" si="182"/>
        <v>510.00000000000006</v>
      </c>
      <c r="P1067" s="112">
        <f t="shared" si="183"/>
        <v>94125</v>
      </c>
      <c r="Q1067" s="74">
        <f t="shared" si="184"/>
        <v>134464.28571428574</v>
      </c>
      <c r="R1067" s="113">
        <f>INDEX('I-Baremo_Legalización'!$D$4:$D$100,MATCH($E1067,'I-Baremo_Legalización'!$C$4:$C$100,0),1)</f>
        <v>2038.3500000000001</v>
      </c>
      <c r="S1067" s="113" cm="1">
        <f t="array" ref="S1067">+INDEX('I-Baremo_Acuerdo_Marco'!$F$2:$F$221,MATCH($C1067&amp;$E1067&amp;$G1067,'I-Baremo_Acuerdo_Marco'!$C$2:$C$221&amp;'I-Baremo_Acuerdo_Marco'!$D$2:$D$221&amp;'I-Baremo_Acuerdo_Marco'!$E$2:$E$221,0))</f>
        <v>29975.011000000002</v>
      </c>
      <c r="T1067" s="112">
        <f t="shared" si="189"/>
        <v>126138.361</v>
      </c>
      <c r="U1067" s="116">
        <f t="shared" si="185"/>
        <v>166477.64671428574</v>
      </c>
      <c r="V1067" s="74" t="str">
        <f t="shared" si="186"/>
        <v>AéreoE1064</v>
      </c>
      <c r="W1067" s="148">
        <f>+IF(AND($C1067='C-Aux_CA'!$C$7,$D1067='C-Aux_CA'!$C$5,$I1067&gt;='C-Aux_CA'!$C$14,$H1067&gt;='C-Aux_CA'!$C$15),1,0)</f>
        <v>0</v>
      </c>
      <c r="X1067" s="148">
        <f t="shared" si="187"/>
        <v>1</v>
      </c>
      <c r="Y1067" s="151" cm="1">
        <f t="array" ref="Y1067">IF(W1067=0,0,SUMPRODUCT(--($T1067&gt;='C-BaremoVectorial'!$T$4:$T$1101),--(1=$W$4:$W$1101)))</f>
        <v>0</v>
      </c>
      <c r="Z1067" s="151">
        <f t="shared" si="188"/>
        <v>0</v>
      </c>
      <c r="AA1067" s="151" cm="1">
        <f t="array" ref="AA1067">IF($W1067=0,0,SUMPRODUCT(--(1=$W$4:$W$1101),--($U1067&gt;='C-BaremoVectorial'!$U$4:$U$1101)))</f>
        <v>0</v>
      </c>
      <c r="AB1067" s="21"/>
      <c r="AC1067" s="21"/>
      <c r="AD1067" s="21"/>
    </row>
    <row r="1068" spans="1:30" ht="14.5" x14ac:dyDescent="0.35">
      <c r="A1068" s="73">
        <f t="shared" si="179"/>
        <v>188</v>
      </c>
      <c r="B1068" s="79" t="s">
        <v>8271</v>
      </c>
      <c r="C1068" s="79" t="s">
        <v>8244</v>
      </c>
      <c r="D1068" s="79" t="s">
        <v>17</v>
      </c>
      <c r="E1068" s="79" t="s">
        <v>39</v>
      </c>
      <c r="F1068" s="183">
        <v>1</v>
      </c>
      <c r="G1068" s="79" t="s">
        <v>8300</v>
      </c>
      <c r="H1068" s="78">
        <v>50000</v>
      </c>
      <c r="I1068" s="74" cm="1">
        <f t="array" ref="I1068">+INDEX('I-Gasificación'!$G$5:$G$1100,MATCH($C1068&amp;$D1068&amp;$E1068&amp;$G1068,'I-Gasificación'!$C$5:$C$1100&amp;'I-Gasificación'!$D$5:$D$1100&amp;'I-Gasificación'!$E$5:$E$1100&amp;'I-Gasificación'!$F$5:$F$1100,0))</f>
        <v>910</v>
      </c>
      <c r="J1068" s="112">
        <f>INDEX('I-Baremo_Depósitos_Lapesa'!$C:$C,MATCH($E1068,'I-Baremo_Depósitos_Lapesa'!$B:$B,0),1)</f>
        <v>45432</v>
      </c>
      <c r="K1068" s="78">
        <f t="shared" si="180"/>
        <v>64902.857142857145</v>
      </c>
      <c r="L1068" s="122">
        <f>INDEX('I-Baremo_VA_Lapesa'!$D$5:$K$66,MATCH($E1068,'I-Baremo_VA_Lapesa'!$C$5:$C$66,0),MATCH($G1068,'I-Baremo_VA_Lapesa'!$D$4:$K$4,0))</f>
        <v>39522</v>
      </c>
      <c r="M1068" s="123">
        <f t="shared" si="181"/>
        <v>56460</v>
      </c>
      <c r="N1068" s="113" cm="1">
        <f t="array" ref="N1068">IF(AND($H1068&lt;=4800,$I1068&lt;=560),0,SUMPRODUCT(--($I1068&gt;'I-Baremo_Regulación_Lapesa'!$B$4:$B$8),--($I1068&lt;='I-Baremo_Regulación_Lapesa'!$C$4:$C$8),'I-Baremo_Regulación_Lapesa'!$D$4:$D$8))</f>
        <v>357</v>
      </c>
      <c r="O1068" s="78">
        <f t="shared" si="182"/>
        <v>510.00000000000006</v>
      </c>
      <c r="P1068" s="112">
        <f t="shared" si="183"/>
        <v>85311</v>
      </c>
      <c r="Q1068" s="74">
        <f t="shared" si="184"/>
        <v>121872.85714285714</v>
      </c>
      <c r="R1068" s="113">
        <f>INDEX('I-Baremo_Legalización'!$D$4:$D$100,MATCH($E1068,'I-Baremo_Legalización'!$C$4:$C$100,0),1)</f>
        <v>2038.3500000000001</v>
      </c>
      <c r="S1068" s="113" cm="1">
        <f t="array" ref="S1068">+INDEX('I-Baremo_Acuerdo_Marco'!$F$2:$F$221,MATCH($C1068&amp;$E1068&amp;$G1068,'I-Baremo_Acuerdo_Marco'!$C$2:$C$221&amp;'I-Baremo_Acuerdo_Marco'!$D$2:$D$221&amp;'I-Baremo_Acuerdo_Marco'!$E$2:$E$221,0))</f>
        <v>29532.811000000002</v>
      </c>
      <c r="T1068" s="112">
        <f t="shared" si="189"/>
        <v>116882.16100000001</v>
      </c>
      <c r="U1068" s="116">
        <f t="shared" si="185"/>
        <v>153444.01814285715</v>
      </c>
      <c r="V1068" s="74" t="str">
        <f t="shared" si="186"/>
        <v>AéreoE910</v>
      </c>
      <c r="W1068" s="148">
        <f>+IF(AND($C1068='C-Aux_CA'!$C$7,$D1068='C-Aux_CA'!$C$5,$I1068&gt;='C-Aux_CA'!$C$14,$H1068&gt;='C-Aux_CA'!$C$15),1,0)</f>
        <v>0</v>
      </c>
      <c r="X1068" s="148">
        <f t="shared" si="187"/>
        <v>1</v>
      </c>
      <c r="Y1068" s="151" cm="1">
        <f t="array" ref="Y1068">IF(W1068=0,0,SUMPRODUCT(--($T1068&gt;='C-BaremoVectorial'!$T$4:$T$1101),--(1=$W$4:$W$1101)))</f>
        <v>0</v>
      </c>
      <c r="Z1068" s="151">
        <f t="shared" si="188"/>
        <v>0</v>
      </c>
      <c r="AA1068" s="151" cm="1">
        <f t="array" ref="AA1068">IF($W1068=0,0,SUMPRODUCT(--(1=$W$4:$W$1101),--($U1068&gt;='C-BaremoVectorial'!$U$4:$U$1101)))</f>
        <v>0</v>
      </c>
      <c r="AB1068" s="21"/>
      <c r="AC1068" s="21"/>
      <c r="AD1068" s="21"/>
    </row>
    <row r="1069" spans="1:30" ht="14.5" x14ac:dyDescent="0.35">
      <c r="A1069" s="73">
        <f t="shared" si="179"/>
        <v>189</v>
      </c>
      <c r="B1069" s="79" t="s">
        <v>8271</v>
      </c>
      <c r="C1069" s="79" t="s">
        <v>8244</v>
      </c>
      <c r="D1069" s="79" t="s">
        <v>17</v>
      </c>
      <c r="E1069" s="79" t="s">
        <v>40</v>
      </c>
      <c r="F1069" s="183">
        <v>1</v>
      </c>
      <c r="G1069" s="79" t="s">
        <v>8300</v>
      </c>
      <c r="H1069" s="78">
        <v>69000</v>
      </c>
      <c r="I1069" s="74" cm="1">
        <f t="array" ref="I1069">+INDEX('I-Gasificación'!$G$5:$G$1100,MATCH($C1069&amp;$D1069&amp;$E1069&amp;$G1069,'I-Gasificación'!$C$5:$C$1100&amp;'I-Gasificación'!$D$5:$D$1100&amp;'I-Gasificación'!$E$5:$E$1100&amp;'I-Gasificación'!$F$5:$F$1100,0))</f>
        <v>1176</v>
      </c>
      <c r="J1069" s="112">
        <f>INDEX('I-Baremo_Depósitos_Lapesa'!$C:$C,MATCH($E1069,'I-Baremo_Depósitos_Lapesa'!$B:$B,0),1)</f>
        <v>67147</v>
      </c>
      <c r="K1069" s="78">
        <f t="shared" si="180"/>
        <v>95924.285714285725</v>
      </c>
      <c r="L1069" s="122">
        <f>INDEX('I-Baremo_VA_Lapesa'!$D$5:$K$66,MATCH($E1069,'I-Baremo_VA_Lapesa'!$C$5:$C$66,0),MATCH($G1069,'I-Baremo_VA_Lapesa'!$D$4:$K$4,0))</f>
        <v>39522</v>
      </c>
      <c r="M1069" s="123">
        <f t="shared" si="181"/>
        <v>56460</v>
      </c>
      <c r="N1069" s="113" cm="1">
        <f t="array" ref="N1069">IF(AND($H1069&lt;=4800,$I1069&lt;=560),0,SUMPRODUCT(--($I1069&gt;'I-Baremo_Regulación_Lapesa'!$B$4:$B$8),--($I1069&lt;='I-Baremo_Regulación_Lapesa'!$C$4:$C$8),'I-Baremo_Regulación_Lapesa'!$D$4:$D$8))</f>
        <v>357</v>
      </c>
      <c r="O1069" s="78">
        <f t="shared" si="182"/>
        <v>510.00000000000006</v>
      </c>
      <c r="P1069" s="112">
        <f t="shared" si="183"/>
        <v>107026</v>
      </c>
      <c r="Q1069" s="74">
        <f t="shared" si="184"/>
        <v>152894.28571428574</v>
      </c>
      <c r="R1069" s="113">
        <f>INDEX('I-Baremo_Legalización'!$D$4:$D$100,MATCH($E1069,'I-Baremo_Legalización'!$C$4:$C$100,0),1)</f>
        <v>3215.3500000000004</v>
      </c>
      <c r="S1069" s="113" cm="1">
        <f t="array" ref="S1069">+INDEX('I-Baremo_Acuerdo_Marco'!$F$2:$F$221,MATCH($C1069&amp;$E1069&amp;$G1069,'I-Baremo_Acuerdo_Marco'!$C$2:$C$221&amp;'I-Baremo_Acuerdo_Marco'!$D$2:$D$221&amp;'I-Baremo_Acuerdo_Marco'!$E$2:$E$221,0))</f>
        <v>29975.011000000002</v>
      </c>
      <c r="T1069" s="112">
        <f t="shared" si="189"/>
        <v>140216.361</v>
      </c>
      <c r="U1069" s="116">
        <f t="shared" si="185"/>
        <v>186084.64671428574</v>
      </c>
      <c r="V1069" s="74" t="str">
        <f t="shared" si="186"/>
        <v>AéreoE1176</v>
      </c>
      <c r="W1069" s="148">
        <f>+IF(AND($C1069='C-Aux_CA'!$C$7,$D1069='C-Aux_CA'!$C$5,$I1069&gt;='C-Aux_CA'!$C$14,$H1069&gt;='C-Aux_CA'!$C$15),1,0)</f>
        <v>0</v>
      </c>
      <c r="X1069" s="148">
        <f t="shared" si="187"/>
        <v>1</v>
      </c>
      <c r="Y1069" s="151" cm="1">
        <f t="array" ref="Y1069">IF(W1069=0,0,SUMPRODUCT(--($T1069&gt;='C-BaremoVectorial'!$T$4:$T$1101),--(1=$W$4:$W$1101)))</f>
        <v>0</v>
      </c>
      <c r="Z1069" s="151">
        <f t="shared" si="188"/>
        <v>0</v>
      </c>
      <c r="AA1069" s="151" cm="1">
        <f t="array" ref="AA1069">IF($W1069=0,0,SUMPRODUCT(--(1=$W$4:$W$1101),--($U1069&gt;='C-BaremoVectorial'!$U$4:$U$1101)))</f>
        <v>0</v>
      </c>
      <c r="AB1069" s="21"/>
      <c r="AC1069" s="21"/>
      <c r="AD1069" s="21"/>
    </row>
    <row r="1070" spans="1:30" ht="14.5" x14ac:dyDescent="0.35">
      <c r="A1070" s="73">
        <f t="shared" si="179"/>
        <v>190</v>
      </c>
      <c r="B1070" s="79" t="s">
        <v>59</v>
      </c>
      <c r="C1070" s="79" t="s">
        <v>8245</v>
      </c>
      <c r="D1070" s="79" t="s">
        <v>17</v>
      </c>
      <c r="E1070" s="79" t="s">
        <v>8283</v>
      </c>
      <c r="F1070" s="183">
        <v>1</v>
      </c>
      <c r="G1070" s="79" t="s">
        <v>8293</v>
      </c>
      <c r="H1070" s="78">
        <v>1000</v>
      </c>
      <c r="I1070" s="74" cm="1">
        <f t="array" ref="I1070">+INDEX('I-Gasificación'!$G$5:$G$1100,MATCH($C1070&amp;$D1070&amp;$E1070&amp;$G1070,'I-Gasificación'!$C$5:$C$1100&amp;'I-Gasificación'!$D$5:$D$1100&amp;'I-Gasificación'!$E$5:$E$1100&amp;'I-Gasificación'!$F$5:$F$1100,0))</f>
        <v>56</v>
      </c>
      <c r="J1070" s="112">
        <f>INDEX('I-Baremo_Depósitos_Lapesa'!$C:$C,MATCH($E1070,'I-Baremo_Depósitos_Lapesa'!$B:$B,0),1)</f>
        <v>1972</v>
      </c>
      <c r="K1070" s="78">
        <f t="shared" si="180"/>
        <v>2817.1428571428573</v>
      </c>
      <c r="L1070" s="122">
        <f>INDEX('I-Baremo_VA_Lapesa'!$D$5:$K$66,MATCH($E1070,'I-Baremo_VA_Lapesa'!$C$5:$C$66,0),MATCH($G1070,'I-Baremo_VA_Lapesa'!$D$4:$K$4,0))</f>
        <v>0</v>
      </c>
      <c r="M1070" s="123">
        <f t="shared" si="181"/>
        <v>0</v>
      </c>
      <c r="N1070" s="113" cm="1">
        <f t="array" ref="N1070">IF(AND($H1070&lt;=4800,$I1070&lt;=560),0,SUMPRODUCT(--($I1070&gt;'I-Baremo_Regulación_Lapesa'!$B$4:$B$8),--($I1070&lt;='I-Baremo_Regulación_Lapesa'!$C$4:$C$8),'I-Baremo_Regulación_Lapesa'!$D$4:$D$8))</f>
        <v>0</v>
      </c>
      <c r="O1070" s="78">
        <f t="shared" si="182"/>
        <v>0</v>
      </c>
      <c r="P1070" s="112">
        <f t="shared" si="183"/>
        <v>1972</v>
      </c>
      <c r="Q1070" s="74">
        <f t="shared" si="184"/>
        <v>2817.1428571428573</v>
      </c>
      <c r="R1070" s="113">
        <f>INDEX('I-Baremo_Legalización'!$D$4:$D$100,MATCH($E1070,'I-Baremo_Legalización'!$C$4:$C$100,0),1)</f>
        <v>1257.25</v>
      </c>
      <c r="S1070" s="113" cm="1">
        <f t="array" ref="S1070">+INDEX('I-Baremo_Acuerdo_Marco'!$F$2:$F$221,MATCH($C1070&amp;$E1070&amp;$G1070,'I-Baremo_Acuerdo_Marco'!$C$2:$C$221&amp;'I-Baremo_Acuerdo_Marco'!$D$2:$D$221&amp;'I-Baremo_Acuerdo_Marco'!$E$2:$E$221,0))</f>
        <v>7023.8850000000011</v>
      </c>
      <c r="T1070" s="112">
        <f t="shared" si="189"/>
        <v>10253.135000000002</v>
      </c>
      <c r="U1070" s="116">
        <f t="shared" si="185"/>
        <v>11098.277857142859</v>
      </c>
      <c r="V1070" s="74" t="str">
        <f t="shared" si="186"/>
        <v>EnterradoE56</v>
      </c>
      <c r="W1070" s="148">
        <f>+IF(AND($C1070='C-Aux_CA'!$C$7,$D1070='C-Aux_CA'!$C$5,$I1070&gt;='C-Aux_CA'!$C$14,$H1070&gt;='C-Aux_CA'!$C$15),1,0)</f>
        <v>0</v>
      </c>
      <c r="X1070" s="148">
        <f t="shared" si="187"/>
        <v>1</v>
      </c>
      <c r="Y1070" s="151" cm="1">
        <f t="array" ref="Y1070">IF(W1070=0,0,SUMPRODUCT(--($T1070&gt;='C-BaremoVectorial'!$T$4:$T$1101),--(1=$W$4:$W$1101)))</f>
        <v>0</v>
      </c>
      <c r="Z1070" s="151">
        <f t="shared" si="188"/>
        <v>0</v>
      </c>
      <c r="AA1070" s="151" cm="1">
        <f t="array" ref="AA1070">IF($W1070=0,0,SUMPRODUCT(--(1=$W$4:$W$1101),--($U1070&gt;='C-BaremoVectorial'!$U$4:$U$1101)))</f>
        <v>0</v>
      </c>
      <c r="AB1070" s="21"/>
      <c r="AC1070" s="21"/>
      <c r="AD1070" s="21"/>
    </row>
    <row r="1071" spans="1:30" ht="14.5" x14ac:dyDescent="0.35">
      <c r="A1071" s="73">
        <f t="shared" si="179"/>
        <v>191</v>
      </c>
      <c r="B1071" s="79" t="s">
        <v>59</v>
      </c>
      <c r="C1071" s="79" t="s">
        <v>8245</v>
      </c>
      <c r="D1071" s="79" t="s">
        <v>17</v>
      </c>
      <c r="E1071" s="79" t="s">
        <v>8284</v>
      </c>
      <c r="F1071" s="183">
        <v>1</v>
      </c>
      <c r="G1071" s="79" t="s">
        <v>8293</v>
      </c>
      <c r="H1071" s="78">
        <v>1450</v>
      </c>
      <c r="I1071" s="74" cm="1">
        <f t="array" ref="I1071">+INDEX('I-Gasificación'!$G$5:$G$1100,MATCH($C1071&amp;$D1071&amp;$E1071&amp;$G1071,'I-Gasificación'!$C$5:$C$1100&amp;'I-Gasificación'!$D$5:$D$1100&amp;'I-Gasificación'!$E$5:$E$1100&amp;'I-Gasificación'!$F$5:$F$1100,0))</f>
        <v>71.400000000000006</v>
      </c>
      <c r="J1071" s="112">
        <f>INDEX('I-Baremo_Depósitos_Lapesa'!$C:$C,MATCH($E1071,'I-Baremo_Depósitos_Lapesa'!$B:$B,0),1)</f>
        <v>2523</v>
      </c>
      <c r="K1071" s="78">
        <f t="shared" si="180"/>
        <v>3604.2857142857147</v>
      </c>
      <c r="L1071" s="122">
        <f>INDEX('I-Baremo_VA_Lapesa'!$D$5:$K$66,MATCH($E1071,'I-Baremo_VA_Lapesa'!$C$5:$C$66,0),MATCH($G1071,'I-Baremo_VA_Lapesa'!$D$4:$K$4,0))</f>
        <v>0</v>
      </c>
      <c r="M1071" s="123">
        <f t="shared" si="181"/>
        <v>0</v>
      </c>
      <c r="N1071" s="113" cm="1">
        <f t="array" ref="N1071">IF(AND($H1071&lt;=4800,$I1071&lt;=560),0,SUMPRODUCT(--($I1071&gt;'I-Baremo_Regulación_Lapesa'!$B$4:$B$8),--($I1071&lt;='I-Baremo_Regulación_Lapesa'!$C$4:$C$8),'I-Baremo_Regulación_Lapesa'!$D$4:$D$8))</f>
        <v>0</v>
      </c>
      <c r="O1071" s="78">
        <f t="shared" si="182"/>
        <v>0</v>
      </c>
      <c r="P1071" s="112">
        <f t="shared" si="183"/>
        <v>2523</v>
      </c>
      <c r="Q1071" s="74">
        <f t="shared" si="184"/>
        <v>3604.2857142857147</v>
      </c>
      <c r="R1071" s="113">
        <f>INDEX('I-Baremo_Legalización'!$D$4:$D$100,MATCH($E1071,'I-Baremo_Legalización'!$C$4:$C$100,0),1)</f>
        <v>1257.25</v>
      </c>
      <c r="S1071" s="113" cm="1">
        <f t="array" ref="S1071">+INDEX('I-Baremo_Acuerdo_Marco'!$F$2:$F$221,MATCH($C1071&amp;$E1071&amp;$G1071,'I-Baremo_Acuerdo_Marco'!$C$2:$C$221&amp;'I-Baremo_Acuerdo_Marco'!$D$2:$D$221&amp;'I-Baremo_Acuerdo_Marco'!$E$2:$E$221,0))</f>
        <v>7744.3850000000011</v>
      </c>
      <c r="T1071" s="112">
        <f t="shared" si="189"/>
        <v>11524.635000000002</v>
      </c>
      <c r="U1071" s="116">
        <f t="shared" si="185"/>
        <v>12605.920714285716</v>
      </c>
      <c r="V1071" s="74" t="str">
        <f t="shared" si="186"/>
        <v>EnterradoE71,4</v>
      </c>
      <c r="W1071" s="148">
        <f>+IF(AND($C1071='C-Aux_CA'!$C$7,$D1071='C-Aux_CA'!$C$5,$I1071&gt;='C-Aux_CA'!$C$14,$H1071&gt;='C-Aux_CA'!$C$15),1,0)</f>
        <v>0</v>
      </c>
      <c r="X1071" s="148">
        <f t="shared" si="187"/>
        <v>1</v>
      </c>
      <c r="Y1071" s="151" cm="1">
        <f t="array" ref="Y1071">IF(W1071=0,0,SUMPRODUCT(--($T1071&gt;='C-BaremoVectorial'!$T$4:$T$1101),--(1=$W$4:$W$1101)))</f>
        <v>0</v>
      </c>
      <c r="Z1071" s="151">
        <f t="shared" si="188"/>
        <v>0</v>
      </c>
      <c r="AA1071" s="151" cm="1">
        <f t="array" ref="AA1071">IF($W1071=0,0,SUMPRODUCT(--(1=$W$4:$W$1101),--($U1071&gt;='C-BaremoVectorial'!$U$4:$U$1101)))</f>
        <v>0</v>
      </c>
      <c r="AB1071" s="21"/>
      <c r="AC1071" s="21"/>
      <c r="AD1071" s="21"/>
    </row>
    <row r="1072" spans="1:30" ht="14.5" x14ac:dyDescent="0.35">
      <c r="A1072" s="73">
        <f t="shared" si="179"/>
        <v>192</v>
      </c>
      <c r="B1072" s="79" t="s">
        <v>59</v>
      </c>
      <c r="C1072" s="79" t="s">
        <v>8245</v>
      </c>
      <c r="D1072" s="79" t="s">
        <v>17</v>
      </c>
      <c r="E1072" s="79" t="s">
        <v>8285</v>
      </c>
      <c r="F1072" s="183">
        <v>1</v>
      </c>
      <c r="G1072" s="79" t="s">
        <v>8293</v>
      </c>
      <c r="H1072" s="78">
        <v>2450</v>
      </c>
      <c r="I1072" s="74" cm="1">
        <f t="array" ref="I1072">+INDEX('I-Gasificación'!$G$5:$G$1100,MATCH($C1072&amp;$D1072&amp;$E1072&amp;$G1072,'I-Gasificación'!$C$5:$C$1100&amp;'I-Gasificación'!$D$5:$D$1100&amp;'I-Gasificación'!$E$5:$E$1100&amp;'I-Gasificación'!$F$5:$F$1100,0))</f>
        <v>106.4</v>
      </c>
      <c r="J1072" s="112">
        <f>INDEX('I-Baremo_Depósitos_Lapesa'!$C:$C,MATCH($E1072,'I-Baremo_Depósitos_Lapesa'!$B:$B,0),1)</f>
        <v>2890</v>
      </c>
      <c r="K1072" s="78">
        <f t="shared" si="180"/>
        <v>4128.5714285714284</v>
      </c>
      <c r="L1072" s="122">
        <f>INDEX('I-Baremo_VA_Lapesa'!$D$5:$K$66,MATCH($E1072,'I-Baremo_VA_Lapesa'!$C$5:$C$66,0),MATCH($G1072,'I-Baremo_VA_Lapesa'!$D$4:$K$4,0))</f>
        <v>0</v>
      </c>
      <c r="M1072" s="123">
        <f t="shared" si="181"/>
        <v>0</v>
      </c>
      <c r="N1072" s="113" cm="1">
        <f t="array" ref="N1072">IF(AND($H1072&lt;=4800,$I1072&lt;=560),0,SUMPRODUCT(--($I1072&gt;'I-Baremo_Regulación_Lapesa'!$B$4:$B$8),--($I1072&lt;='I-Baremo_Regulación_Lapesa'!$C$4:$C$8),'I-Baremo_Regulación_Lapesa'!$D$4:$D$8))</f>
        <v>0</v>
      </c>
      <c r="O1072" s="78">
        <f t="shared" si="182"/>
        <v>0</v>
      </c>
      <c r="P1072" s="112">
        <f t="shared" si="183"/>
        <v>2890</v>
      </c>
      <c r="Q1072" s="74">
        <f t="shared" si="184"/>
        <v>4128.5714285714284</v>
      </c>
      <c r="R1072" s="113">
        <f>INDEX('I-Baremo_Legalización'!$D$4:$D$100,MATCH($E1072,'I-Baremo_Legalización'!$C$4:$C$100,0),1)</f>
        <v>1257.25</v>
      </c>
      <c r="S1072" s="113" cm="1">
        <f t="array" ref="S1072">+INDEX('I-Baremo_Acuerdo_Marco'!$F$2:$F$221,MATCH($C1072&amp;$E1072&amp;$G1072,'I-Baremo_Acuerdo_Marco'!$C$2:$C$221&amp;'I-Baremo_Acuerdo_Marco'!$D$2:$D$221&amp;'I-Baremo_Acuerdo_Marco'!$E$2:$E$221,0))</f>
        <v>8483.5850000000009</v>
      </c>
      <c r="T1072" s="112">
        <f t="shared" si="189"/>
        <v>12630.835000000001</v>
      </c>
      <c r="U1072" s="116">
        <f t="shared" si="185"/>
        <v>13869.40642857143</v>
      </c>
      <c r="V1072" s="74" t="str">
        <f t="shared" si="186"/>
        <v>EnterradoE106,4</v>
      </c>
      <c r="W1072" s="148">
        <f>+IF(AND($C1072='C-Aux_CA'!$C$7,$D1072='C-Aux_CA'!$C$5,$I1072&gt;='C-Aux_CA'!$C$14,$H1072&gt;='C-Aux_CA'!$C$15),1,0)</f>
        <v>0</v>
      </c>
      <c r="X1072" s="148">
        <f t="shared" si="187"/>
        <v>1</v>
      </c>
      <c r="Y1072" s="151" cm="1">
        <f t="array" ref="Y1072">IF(W1072=0,0,SUMPRODUCT(--($T1072&gt;='C-BaremoVectorial'!$T$4:$T$1101),--(1=$W$4:$W$1101)))</f>
        <v>0</v>
      </c>
      <c r="Z1072" s="151">
        <f t="shared" si="188"/>
        <v>0</v>
      </c>
      <c r="AA1072" s="151" cm="1">
        <f t="array" ref="AA1072">IF($W1072=0,0,SUMPRODUCT(--(1=$W$4:$W$1101),--($U1072&gt;='C-BaremoVectorial'!$U$4:$U$1101)))</f>
        <v>0</v>
      </c>
      <c r="AB1072" s="21"/>
      <c r="AC1072" s="21"/>
      <c r="AD1072" s="21"/>
    </row>
    <row r="1073" spans="1:30" ht="14.5" x14ac:dyDescent="0.35">
      <c r="A1073" s="73">
        <f t="shared" si="179"/>
        <v>193</v>
      </c>
      <c r="B1073" s="79" t="s">
        <v>59</v>
      </c>
      <c r="C1073" s="79" t="s">
        <v>8245</v>
      </c>
      <c r="D1073" s="79" t="s">
        <v>17</v>
      </c>
      <c r="E1073" s="79" t="s">
        <v>8286</v>
      </c>
      <c r="F1073" s="183">
        <v>1</v>
      </c>
      <c r="G1073" s="79" t="s">
        <v>8293</v>
      </c>
      <c r="H1073" s="78">
        <v>4000</v>
      </c>
      <c r="I1073" s="74" cm="1">
        <f t="array" ref="I1073">+INDEX('I-Gasificación'!$G$5:$G$1100,MATCH($C1073&amp;$D1073&amp;$E1073&amp;$G1073,'I-Gasificación'!$C$5:$C$1100&amp;'I-Gasificación'!$D$5:$D$1100&amp;'I-Gasificación'!$E$5:$E$1100&amp;'I-Gasificación'!$F$5:$F$1100,0))</f>
        <v>161</v>
      </c>
      <c r="J1073" s="112">
        <f>INDEX('I-Baremo_Depósitos_Lapesa'!$C:$C,MATCH($E1073,'I-Baremo_Depósitos_Lapesa'!$B:$B,0),1)</f>
        <v>3899</v>
      </c>
      <c r="K1073" s="78">
        <f t="shared" si="180"/>
        <v>5570</v>
      </c>
      <c r="L1073" s="122">
        <f>INDEX('I-Baremo_VA_Lapesa'!$D$5:$K$66,MATCH($E1073,'I-Baremo_VA_Lapesa'!$C$5:$C$66,0),MATCH($G1073,'I-Baremo_VA_Lapesa'!$D$4:$K$4,0))</f>
        <v>0</v>
      </c>
      <c r="M1073" s="123">
        <f t="shared" si="181"/>
        <v>0</v>
      </c>
      <c r="N1073" s="113" cm="1">
        <f t="array" ref="N1073">IF(AND($H1073&lt;=4800,$I1073&lt;=560),0,SUMPRODUCT(--($I1073&gt;'I-Baremo_Regulación_Lapesa'!$B$4:$B$8),--($I1073&lt;='I-Baremo_Regulación_Lapesa'!$C$4:$C$8),'I-Baremo_Regulación_Lapesa'!$D$4:$D$8))</f>
        <v>0</v>
      </c>
      <c r="O1073" s="78">
        <f t="shared" si="182"/>
        <v>0</v>
      </c>
      <c r="P1073" s="112">
        <f t="shared" si="183"/>
        <v>3899</v>
      </c>
      <c r="Q1073" s="74">
        <f t="shared" si="184"/>
        <v>5570</v>
      </c>
      <c r="R1073" s="113">
        <f>INDEX('I-Baremo_Legalización'!$D$4:$D$100,MATCH($E1073,'I-Baremo_Legalización'!$C$4:$C$100,0),1)</f>
        <v>1257.25</v>
      </c>
      <c r="S1073" s="113" cm="1">
        <f t="array" ref="S1073">+INDEX('I-Baremo_Acuerdo_Marco'!$F$2:$F$221,MATCH($C1073&amp;$E1073&amp;$G1073,'I-Baremo_Acuerdo_Marco'!$C$2:$C$221&amp;'I-Baremo_Acuerdo_Marco'!$D$2:$D$221&amp;'I-Baremo_Acuerdo_Marco'!$E$2:$E$221,0))</f>
        <v>9956.4850000000006</v>
      </c>
      <c r="T1073" s="112">
        <f t="shared" si="189"/>
        <v>15112.735000000001</v>
      </c>
      <c r="U1073" s="116">
        <f t="shared" si="185"/>
        <v>16783.735000000001</v>
      </c>
      <c r="V1073" s="74" t="str">
        <f t="shared" si="186"/>
        <v>EnterradoE161</v>
      </c>
      <c r="W1073" s="148">
        <f>+IF(AND($C1073='C-Aux_CA'!$C$7,$D1073='C-Aux_CA'!$C$5,$I1073&gt;='C-Aux_CA'!$C$14,$H1073&gt;='C-Aux_CA'!$C$15),1,0)</f>
        <v>0</v>
      </c>
      <c r="X1073" s="148">
        <f t="shared" si="187"/>
        <v>1</v>
      </c>
      <c r="Y1073" s="151" cm="1">
        <f t="array" ref="Y1073">IF(W1073=0,0,SUMPRODUCT(--($T1073&gt;='C-BaremoVectorial'!$T$4:$T$1101),--(1=$W$4:$W$1101)))</f>
        <v>0</v>
      </c>
      <c r="Z1073" s="151">
        <f t="shared" si="188"/>
        <v>0</v>
      </c>
      <c r="AA1073" s="151" cm="1">
        <f t="array" ref="AA1073">IF($W1073=0,0,SUMPRODUCT(--(1=$W$4:$W$1101),--($U1073&gt;='C-BaremoVectorial'!$U$4:$U$1101)))</f>
        <v>0</v>
      </c>
      <c r="AB1073" s="21"/>
      <c r="AC1073" s="21"/>
      <c r="AD1073" s="21"/>
    </row>
    <row r="1074" spans="1:30" ht="14.5" x14ac:dyDescent="0.35">
      <c r="A1074" s="73">
        <f t="shared" si="179"/>
        <v>194</v>
      </c>
      <c r="B1074" s="79" t="s">
        <v>59</v>
      </c>
      <c r="C1074" s="79" t="s">
        <v>8245</v>
      </c>
      <c r="D1074" s="79" t="s">
        <v>17</v>
      </c>
      <c r="E1074" s="79" t="s">
        <v>8287</v>
      </c>
      <c r="F1074" s="183">
        <v>1</v>
      </c>
      <c r="G1074" s="79" t="s">
        <v>8293</v>
      </c>
      <c r="H1074" s="78">
        <v>4880</v>
      </c>
      <c r="I1074" s="74" cm="1">
        <f t="array" ref="I1074">+INDEX('I-Gasificación'!$G$5:$G$1100,MATCH($C1074&amp;$D1074&amp;$E1074&amp;$G1074,'I-Gasificación'!$C$5:$C$1100&amp;'I-Gasificación'!$D$5:$D$1100&amp;'I-Gasificación'!$E$5:$E$1100&amp;'I-Gasificación'!$F$5:$F$1100,0))</f>
        <v>193.2</v>
      </c>
      <c r="J1074" s="112">
        <f>INDEX('I-Baremo_Depósitos_Lapesa'!$C:$C,MATCH($E1074,'I-Baremo_Depósitos_Lapesa'!$B:$B,0),1)</f>
        <v>4556</v>
      </c>
      <c r="K1074" s="78">
        <f t="shared" si="180"/>
        <v>6508.5714285714294</v>
      </c>
      <c r="L1074" s="122">
        <f>INDEX('I-Baremo_VA_Lapesa'!$D$5:$K$66,MATCH($E1074,'I-Baremo_VA_Lapesa'!$C$5:$C$66,0),MATCH($G1074,'I-Baremo_VA_Lapesa'!$D$4:$K$4,0))</f>
        <v>0</v>
      </c>
      <c r="M1074" s="123">
        <f t="shared" si="181"/>
        <v>0</v>
      </c>
      <c r="N1074" s="113" cm="1">
        <f t="array" ref="N1074">IF(AND($H1074&lt;=4800,$I1074&lt;=560),0,SUMPRODUCT(--($I1074&gt;'I-Baremo_Regulación_Lapesa'!$B$4:$B$8),--($I1074&lt;='I-Baremo_Regulación_Lapesa'!$C$4:$C$8),'I-Baremo_Regulación_Lapesa'!$D$4:$D$8))</f>
        <v>357</v>
      </c>
      <c r="O1074" s="78">
        <f t="shared" si="182"/>
        <v>510.00000000000006</v>
      </c>
      <c r="P1074" s="112">
        <f t="shared" si="183"/>
        <v>4913</v>
      </c>
      <c r="Q1074" s="74">
        <f t="shared" si="184"/>
        <v>7018.5714285714294</v>
      </c>
      <c r="R1074" s="113">
        <f>INDEX('I-Baremo_Legalización'!$D$4:$D$100,MATCH($E1074,'I-Baremo_Legalización'!$C$4:$C$100,0),1)</f>
        <v>1257.25</v>
      </c>
      <c r="S1074" s="113" cm="1">
        <f t="array" ref="S1074">+INDEX('I-Baremo_Acuerdo_Marco'!$F$2:$F$221,MATCH($C1074&amp;$E1074&amp;$G1074,'I-Baremo_Acuerdo_Marco'!$C$2:$C$221&amp;'I-Baremo_Acuerdo_Marco'!$D$2:$D$221&amp;'I-Baremo_Acuerdo_Marco'!$E$2:$E$221,0))</f>
        <v>10797.985000000001</v>
      </c>
      <c r="T1074" s="112">
        <f t="shared" si="189"/>
        <v>16968.235000000001</v>
      </c>
      <c r="U1074" s="116">
        <f t="shared" si="185"/>
        <v>19073.806428571428</v>
      </c>
      <c r="V1074" s="74" t="str">
        <f t="shared" si="186"/>
        <v>EnterradoE193,2</v>
      </c>
      <c r="W1074" s="148">
        <f>+IF(AND($C1074='C-Aux_CA'!$C$7,$D1074='C-Aux_CA'!$C$5,$I1074&gt;='C-Aux_CA'!$C$14,$H1074&gt;='C-Aux_CA'!$C$15),1,0)</f>
        <v>0</v>
      </c>
      <c r="X1074" s="148">
        <f t="shared" si="187"/>
        <v>1</v>
      </c>
      <c r="Y1074" s="151" cm="1">
        <f t="array" ref="Y1074">IF(W1074=0,0,SUMPRODUCT(--($T1074&gt;='C-BaremoVectorial'!$T$4:$T$1101),--(1=$W$4:$W$1101)))</f>
        <v>0</v>
      </c>
      <c r="Z1074" s="151">
        <f t="shared" si="188"/>
        <v>0</v>
      </c>
      <c r="AA1074" s="151" cm="1">
        <f t="array" ref="AA1074">IF($W1074=0,0,SUMPRODUCT(--(1=$W$4:$W$1101),--($U1074&gt;='C-BaremoVectorial'!$U$4:$U$1101)))</f>
        <v>0</v>
      </c>
      <c r="AB1074" s="21"/>
      <c r="AC1074" s="21"/>
      <c r="AD1074" s="21"/>
    </row>
    <row r="1075" spans="1:30" ht="14.5" x14ac:dyDescent="0.35">
      <c r="A1075" s="73">
        <f t="shared" ref="A1075:A1099" si="190">+A1074+1</f>
        <v>195</v>
      </c>
      <c r="B1075" s="79" t="s">
        <v>59</v>
      </c>
      <c r="C1075" s="79" t="s">
        <v>8245</v>
      </c>
      <c r="D1075" s="79" t="s">
        <v>17</v>
      </c>
      <c r="E1075" s="79" t="s">
        <v>8288</v>
      </c>
      <c r="F1075" s="183">
        <v>1</v>
      </c>
      <c r="G1075" s="79" t="s">
        <v>8293</v>
      </c>
      <c r="H1075" s="78">
        <v>6650</v>
      </c>
      <c r="I1075" s="74" cm="1">
        <f t="array" ref="I1075">+INDEX('I-Gasificación'!$G$5:$G$1100,MATCH($C1075&amp;$D1075&amp;$E1075&amp;$G1075,'I-Gasificación'!$C$5:$C$1100&amp;'I-Gasificación'!$D$5:$D$1100&amp;'I-Gasificación'!$E$5:$E$1100&amp;'I-Gasificación'!$F$5:$F$1100,0))</f>
        <v>254.8</v>
      </c>
      <c r="J1075" s="112">
        <f>INDEX('I-Baremo_Depósitos_Lapesa'!$C:$C,MATCH($E1075,'I-Baremo_Depósitos_Lapesa'!$B:$B,0),1)</f>
        <v>5146</v>
      </c>
      <c r="K1075" s="78">
        <f t="shared" si="180"/>
        <v>7351.4285714285716</v>
      </c>
      <c r="L1075" s="122">
        <f>INDEX('I-Baremo_VA_Lapesa'!$D$5:$K$66,MATCH($E1075,'I-Baremo_VA_Lapesa'!$C$5:$C$66,0),MATCH($G1075,'I-Baremo_VA_Lapesa'!$D$4:$K$4,0))</f>
        <v>0</v>
      </c>
      <c r="M1075" s="123">
        <f t="shared" si="181"/>
        <v>0</v>
      </c>
      <c r="N1075" s="113" cm="1">
        <f t="array" ref="N1075">IF(AND($H1075&lt;=4800,$I1075&lt;=560),0,SUMPRODUCT(--($I1075&gt;'I-Baremo_Regulación_Lapesa'!$B$4:$B$8),--($I1075&lt;='I-Baremo_Regulación_Lapesa'!$C$4:$C$8),'I-Baremo_Regulación_Lapesa'!$D$4:$D$8))</f>
        <v>357</v>
      </c>
      <c r="O1075" s="78">
        <f t="shared" si="182"/>
        <v>510.00000000000006</v>
      </c>
      <c r="P1075" s="112">
        <f t="shared" si="183"/>
        <v>5503</v>
      </c>
      <c r="Q1075" s="74">
        <f t="shared" si="184"/>
        <v>7861.4285714285716</v>
      </c>
      <c r="R1075" s="113">
        <f>INDEX('I-Baremo_Legalización'!$D$4:$D$100,MATCH($E1075,'I-Baremo_Legalización'!$C$4:$C$100,0),1)</f>
        <v>1257.25</v>
      </c>
      <c r="S1075" s="113" cm="1">
        <f t="array" ref="S1075">+INDEX('I-Baremo_Acuerdo_Marco'!$F$2:$F$221,MATCH($C1075&amp;$E1075&amp;$G1075,'I-Baremo_Acuerdo_Marco'!$C$2:$C$221&amp;'I-Baremo_Acuerdo_Marco'!$D$2:$D$221&amp;'I-Baremo_Acuerdo_Marco'!$E$2:$E$221,0))</f>
        <v>12836.285000000002</v>
      </c>
      <c r="T1075" s="112">
        <f t="shared" si="189"/>
        <v>19596.535000000003</v>
      </c>
      <c r="U1075" s="116">
        <f t="shared" si="185"/>
        <v>21954.963571428576</v>
      </c>
      <c r="V1075" s="74" t="str">
        <f t="shared" si="186"/>
        <v>EnterradoE254,8</v>
      </c>
      <c r="W1075" s="148">
        <f>+IF(AND($C1075='C-Aux_CA'!$C$7,$D1075='C-Aux_CA'!$C$5,$I1075&gt;='C-Aux_CA'!$C$14,$H1075&gt;='C-Aux_CA'!$C$15),1,0)</f>
        <v>0</v>
      </c>
      <c r="X1075" s="148">
        <f t="shared" si="187"/>
        <v>1</v>
      </c>
      <c r="Y1075" s="151" cm="1">
        <f t="array" ref="Y1075">IF(W1075=0,0,SUMPRODUCT(--($T1075&gt;='C-BaremoVectorial'!$T$4:$T$1101),--(1=$W$4:$W$1101)))</f>
        <v>0</v>
      </c>
      <c r="Z1075" s="151">
        <f t="shared" si="188"/>
        <v>0</v>
      </c>
      <c r="AA1075" s="151" cm="1">
        <f t="array" ref="AA1075">IF($W1075=0,0,SUMPRODUCT(--(1=$W$4:$W$1101),--($U1075&gt;='C-BaremoVectorial'!$U$4:$U$1101)))</f>
        <v>0</v>
      </c>
      <c r="AB1075" s="21"/>
      <c r="AC1075" s="21"/>
      <c r="AD1075" s="21"/>
    </row>
    <row r="1076" spans="1:30" ht="14.5" x14ac:dyDescent="0.35">
      <c r="A1076" s="73">
        <f t="shared" si="190"/>
        <v>196</v>
      </c>
      <c r="B1076" s="79" t="s">
        <v>59</v>
      </c>
      <c r="C1076" s="79" t="s">
        <v>8245</v>
      </c>
      <c r="D1076" s="79" t="s">
        <v>17</v>
      </c>
      <c r="E1076" s="79" t="s">
        <v>8289</v>
      </c>
      <c r="F1076" s="183">
        <v>1</v>
      </c>
      <c r="G1076" s="79" t="s">
        <v>8293</v>
      </c>
      <c r="H1076" s="78">
        <v>8334</v>
      </c>
      <c r="I1076" s="74" cm="1">
        <f t="array" ref="I1076">+INDEX('I-Gasificación'!$G$5:$G$1100,MATCH($C1076&amp;$D1076&amp;$E1076&amp;$G1076,'I-Gasificación'!$C$5:$C$1100&amp;'I-Gasificación'!$D$5:$D$1100&amp;'I-Gasificación'!$E$5:$E$1100&amp;'I-Gasificación'!$F$5:$F$1100,0))</f>
        <v>317.8</v>
      </c>
      <c r="J1076" s="112">
        <f>INDEX('I-Baremo_Depósitos_Lapesa'!$C:$C,MATCH($E1076,'I-Baremo_Depósitos_Lapesa'!$B:$B,0),1)</f>
        <v>6249</v>
      </c>
      <c r="K1076" s="78">
        <f t="shared" si="180"/>
        <v>8927.1428571428569</v>
      </c>
      <c r="L1076" s="122">
        <f>INDEX('I-Baremo_VA_Lapesa'!$D$5:$K$66,MATCH($E1076,'I-Baremo_VA_Lapesa'!$C$5:$C$66,0),MATCH($G1076,'I-Baremo_VA_Lapesa'!$D$4:$K$4,0))</f>
        <v>0</v>
      </c>
      <c r="M1076" s="123">
        <f t="shared" si="181"/>
        <v>0</v>
      </c>
      <c r="N1076" s="113" cm="1">
        <f t="array" ref="N1076">IF(AND($H1076&lt;=4800,$I1076&lt;=560),0,SUMPRODUCT(--($I1076&gt;'I-Baremo_Regulación_Lapesa'!$B$4:$B$8),--($I1076&lt;='I-Baremo_Regulación_Lapesa'!$C$4:$C$8),'I-Baremo_Regulación_Lapesa'!$D$4:$D$8))</f>
        <v>357</v>
      </c>
      <c r="O1076" s="78">
        <f t="shared" si="182"/>
        <v>510.00000000000006</v>
      </c>
      <c r="P1076" s="112">
        <f t="shared" si="183"/>
        <v>6606</v>
      </c>
      <c r="Q1076" s="74">
        <f t="shared" si="184"/>
        <v>9437.1428571428569</v>
      </c>
      <c r="R1076" s="113">
        <f>INDEX('I-Baremo_Legalización'!$D$4:$D$100,MATCH($E1076,'I-Baremo_Legalización'!$C$4:$C$100,0),1)</f>
        <v>1257.25</v>
      </c>
      <c r="S1076" s="113" cm="1">
        <f t="array" ref="S1076">+INDEX('I-Baremo_Acuerdo_Marco'!$F$2:$F$221,MATCH($C1076&amp;$E1076&amp;$G1076,'I-Baremo_Acuerdo_Marco'!$C$2:$C$221&amp;'I-Baremo_Acuerdo_Marco'!$D$2:$D$221&amp;'I-Baremo_Acuerdo_Marco'!$E$2:$E$221,0))</f>
        <v>14496.185000000001</v>
      </c>
      <c r="T1076" s="112">
        <f t="shared" si="189"/>
        <v>22359.435000000001</v>
      </c>
      <c r="U1076" s="116">
        <f t="shared" si="185"/>
        <v>25190.57785714286</v>
      </c>
      <c r="V1076" s="74" t="str">
        <f t="shared" si="186"/>
        <v>EnterradoE317,8</v>
      </c>
      <c r="W1076" s="148">
        <f>+IF(AND($C1076='C-Aux_CA'!$C$7,$D1076='C-Aux_CA'!$C$5,$I1076&gt;='C-Aux_CA'!$C$14,$H1076&gt;='C-Aux_CA'!$C$15),1,0)</f>
        <v>0</v>
      </c>
      <c r="X1076" s="148">
        <f t="shared" si="187"/>
        <v>1</v>
      </c>
      <c r="Y1076" s="151" cm="1">
        <f t="array" ref="Y1076">IF(W1076=0,0,SUMPRODUCT(--($T1076&gt;='C-BaremoVectorial'!$T$4:$T$1101),--(1=$W$4:$W$1101)))</f>
        <v>0</v>
      </c>
      <c r="Z1076" s="151">
        <f t="shared" si="188"/>
        <v>0</v>
      </c>
      <c r="AA1076" s="151" cm="1">
        <f t="array" ref="AA1076">IF($W1076=0,0,SUMPRODUCT(--(1=$W$4:$W$1101),--($U1076&gt;='C-BaremoVectorial'!$U$4:$U$1101)))</f>
        <v>0</v>
      </c>
      <c r="AB1076" s="21"/>
      <c r="AC1076" s="21"/>
      <c r="AD1076" s="21"/>
    </row>
    <row r="1077" spans="1:30" ht="14.5" x14ac:dyDescent="0.35">
      <c r="A1077" s="73">
        <f t="shared" si="190"/>
        <v>197</v>
      </c>
      <c r="B1077" s="79" t="s">
        <v>59</v>
      </c>
      <c r="C1077" s="79" t="s">
        <v>8245</v>
      </c>
      <c r="D1077" s="79" t="s">
        <v>17</v>
      </c>
      <c r="E1077" s="79" t="s">
        <v>8290</v>
      </c>
      <c r="F1077" s="183">
        <v>1</v>
      </c>
      <c r="G1077" s="79" t="s">
        <v>8293</v>
      </c>
      <c r="H1077" s="78">
        <v>10000</v>
      </c>
      <c r="I1077" s="74" cm="1">
        <f t="array" ref="I1077">+INDEX('I-Gasificación'!$G$5:$G$1100,MATCH($C1077&amp;$D1077&amp;$E1077&amp;$G1077,'I-Gasificación'!$C$5:$C$1100&amp;'I-Gasificación'!$D$5:$D$1100&amp;'I-Gasificación'!$E$5:$E$1100&amp;'I-Gasificación'!$F$5:$F$1100,0))</f>
        <v>308</v>
      </c>
      <c r="J1077" s="112">
        <f>INDEX('I-Baremo_Depósitos_Lapesa'!$C:$C,MATCH($E1077,'I-Baremo_Depósitos_Lapesa'!$B:$B,0),1)</f>
        <v>8774</v>
      </c>
      <c r="K1077" s="78">
        <f t="shared" si="180"/>
        <v>12534.285714285716</v>
      </c>
      <c r="L1077" s="122">
        <f>INDEX('I-Baremo_VA_Lapesa'!$D$5:$K$66,MATCH($E1077,'I-Baremo_VA_Lapesa'!$C$5:$C$66,0),MATCH($G1077,'I-Baremo_VA_Lapesa'!$D$4:$K$4,0))</f>
        <v>0</v>
      </c>
      <c r="M1077" s="123">
        <f t="shared" si="181"/>
        <v>0</v>
      </c>
      <c r="N1077" s="113" cm="1">
        <f t="array" ref="N1077">IF(AND($H1077&lt;=4800,$I1077&lt;=560),0,SUMPRODUCT(--($I1077&gt;'I-Baremo_Regulación_Lapesa'!$B$4:$B$8),--($I1077&lt;='I-Baremo_Regulación_Lapesa'!$C$4:$C$8),'I-Baremo_Regulación_Lapesa'!$D$4:$D$8))</f>
        <v>357</v>
      </c>
      <c r="O1077" s="78">
        <f t="shared" si="182"/>
        <v>510.00000000000006</v>
      </c>
      <c r="P1077" s="112">
        <f t="shared" si="183"/>
        <v>9131</v>
      </c>
      <c r="Q1077" s="74">
        <f t="shared" si="184"/>
        <v>13044.285714285716</v>
      </c>
      <c r="R1077" s="113">
        <f>INDEX('I-Baremo_Legalización'!$D$4:$D$100,MATCH($E1077,'I-Baremo_Legalización'!$C$4:$C$100,0),1)</f>
        <v>1257.25</v>
      </c>
      <c r="S1077" s="113" cm="1">
        <f t="array" ref="S1077">+INDEX('I-Baremo_Acuerdo_Marco'!$F$2:$F$221,MATCH($C1077&amp;$E1077&amp;$G1077,'I-Baremo_Acuerdo_Marco'!$C$2:$C$221&amp;'I-Baremo_Acuerdo_Marco'!$D$2:$D$221&amp;'I-Baremo_Acuerdo_Marco'!$E$2:$E$221,0))</f>
        <v>14331.185000000001</v>
      </c>
      <c r="T1077" s="112">
        <f t="shared" si="189"/>
        <v>24719.435000000001</v>
      </c>
      <c r="U1077" s="116">
        <f t="shared" si="185"/>
        <v>28632.720714285715</v>
      </c>
      <c r="V1077" s="74" t="str">
        <f t="shared" si="186"/>
        <v>EnterradoE308</v>
      </c>
      <c r="W1077" s="148">
        <f>+IF(AND($C1077='C-Aux_CA'!$C$7,$D1077='C-Aux_CA'!$C$5,$I1077&gt;='C-Aux_CA'!$C$14,$H1077&gt;='C-Aux_CA'!$C$15),1,0)</f>
        <v>0</v>
      </c>
      <c r="X1077" s="148">
        <f t="shared" si="187"/>
        <v>1</v>
      </c>
      <c r="Y1077" s="151" cm="1">
        <f t="array" ref="Y1077">IF(W1077=0,0,SUMPRODUCT(--($T1077&gt;='C-BaremoVectorial'!$T$4:$T$1101),--(1=$W$4:$W$1101)))</f>
        <v>0</v>
      </c>
      <c r="Z1077" s="151">
        <f t="shared" si="188"/>
        <v>0</v>
      </c>
      <c r="AA1077" s="151" cm="1">
        <f t="array" ref="AA1077">IF($W1077=0,0,SUMPRODUCT(--(1=$W$4:$W$1101),--($U1077&gt;='C-BaremoVectorial'!$U$4:$U$1101)))</f>
        <v>0</v>
      </c>
      <c r="AB1077" s="21"/>
      <c r="AC1077" s="21"/>
      <c r="AD1077" s="21"/>
    </row>
    <row r="1078" spans="1:30" ht="14.5" x14ac:dyDescent="0.35">
      <c r="A1078" s="73">
        <f t="shared" si="190"/>
        <v>198</v>
      </c>
      <c r="B1078" s="79" t="s">
        <v>59</v>
      </c>
      <c r="C1078" s="79" t="s">
        <v>8245</v>
      </c>
      <c r="D1078" s="79" t="s">
        <v>17</v>
      </c>
      <c r="E1078" s="79" t="s">
        <v>60</v>
      </c>
      <c r="F1078" s="183">
        <v>1</v>
      </c>
      <c r="G1078" s="79" t="s">
        <v>8293</v>
      </c>
      <c r="H1078" s="78">
        <v>13000</v>
      </c>
      <c r="I1078" s="74" cm="1">
        <f t="array" ref="I1078">+INDEX('I-Gasificación'!$G$5:$G$1100,MATCH($C1078&amp;$D1078&amp;$E1078&amp;$G1078,'I-Gasificación'!$C$5:$C$1100&amp;'I-Gasificación'!$D$5:$D$1100&amp;'I-Gasificación'!$E$5:$E$1100&amp;'I-Gasificación'!$F$5:$F$1100,0))</f>
        <v>406</v>
      </c>
      <c r="J1078" s="112">
        <f>INDEX('I-Baremo_Depósitos_Lapesa'!$C:$C,MATCH($E1078,'I-Baremo_Depósitos_Lapesa'!$B:$B,0),1)</f>
        <v>10707</v>
      </c>
      <c r="K1078" s="78">
        <f t="shared" si="180"/>
        <v>15295.714285714286</v>
      </c>
      <c r="L1078" s="122">
        <f>INDEX('I-Baremo_VA_Lapesa'!$D$5:$K$66,MATCH($E1078,'I-Baremo_VA_Lapesa'!$C$5:$C$66,0),MATCH($G1078,'I-Baremo_VA_Lapesa'!$D$4:$K$4,0))</f>
        <v>0</v>
      </c>
      <c r="M1078" s="123">
        <f t="shared" si="181"/>
        <v>0</v>
      </c>
      <c r="N1078" s="113" cm="1">
        <f t="array" ref="N1078">IF(AND($H1078&lt;=4800,$I1078&lt;=560),0,SUMPRODUCT(--($I1078&gt;'I-Baremo_Regulación_Lapesa'!$B$4:$B$8),--($I1078&lt;='I-Baremo_Regulación_Lapesa'!$C$4:$C$8),'I-Baremo_Regulación_Lapesa'!$D$4:$D$8))</f>
        <v>357</v>
      </c>
      <c r="O1078" s="78">
        <f t="shared" si="182"/>
        <v>510.00000000000006</v>
      </c>
      <c r="P1078" s="112">
        <f t="shared" si="183"/>
        <v>11064</v>
      </c>
      <c r="Q1078" s="74">
        <f t="shared" si="184"/>
        <v>15805.714285714286</v>
      </c>
      <c r="R1078" s="113">
        <f>INDEX('I-Baremo_Legalización'!$D$4:$D$100,MATCH($E1078,'I-Baremo_Legalización'!$C$4:$C$100,0),1)</f>
        <v>1257.25</v>
      </c>
      <c r="S1078" s="113" cm="1">
        <f t="array" ref="S1078">+INDEX('I-Baremo_Acuerdo_Marco'!$F$2:$F$221,MATCH($C1078&amp;$E1078&amp;$G1078,'I-Baremo_Acuerdo_Marco'!$C$2:$C$221&amp;'I-Baremo_Acuerdo_Marco'!$D$2:$D$221&amp;'I-Baremo_Acuerdo_Marco'!$E$2:$E$221,0))</f>
        <v>14949.231000000002</v>
      </c>
      <c r="T1078" s="112">
        <f t="shared" si="189"/>
        <v>27270.481</v>
      </c>
      <c r="U1078" s="116">
        <f t="shared" si="185"/>
        <v>32012.19528571429</v>
      </c>
      <c r="V1078" s="74" t="str">
        <f t="shared" si="186"/>
        <v>EnterradoE406</v>
      </c>
      <c r="W1078" s="148">
        <f>+IF(AND($C1078='C-Aux_CA'!$C$7,$D1078='C-Aux_CA'!$C$5,$I1078&gt;='C-Aux_CA'!$C$14,$H1078&gt;='C-Aux_CA'!$C$15),1,0)</f>
        <v>0</v>
      </c>
      <c r="X1078" s="148">
        <f t="shared" si="187"/>
        <v>1</v>
      </c>
      <c r="Y1078" s="151" cm="1">
        <f t="array" ref="Y1078">IF(W1078=0,0,SUMPRODUCT(--($T1078&gt;='C-BaremoVectorial'!$T$4:$T$1101),--(1=$W$4:$W$1101)))</f>
        <v>0</v>
      </c>
      <c r="Z1078" s="151">
        <f t="shared" si="188"/>
        <v>0</v>
      </c>
      <c r="AA1078" s="151" cm="1">
        <f t="array" ref="AA1078">IF($W1078=0,0,SUMPRODUCT(--(1=$W$4:$W$1101),--($U1078&gt;='C-BaremoVectorial'!$U$4:$U$1101)))</f>
        <v>0</v>
      </c>
      <c r="AB1078" s="21"/>
      <c r="AC1078" s="21"/>
      <c r="AD1078" s="21"/>
    </row>
    <row r="1079" spans="1:30" ht="14.5" x14ac:dyDescent="0.35">
      <c r="A1079" s="73">
        <f t="shared" si="190"/>
        <v>199</v>
      </c>
      <c r="B1079" s="79" t="s">
        <v>59</v>
      </c>
      <c r="C1079" s="79" t="s">
        <v>8245</v>
      </c>
      <c r="D1079" s="79" t="s">
        <v>17</v>
      </c>
      <c r="E1079" s="79" t="s">
        <v>61</v>
      </c>
      <c r="F1079" s="183">
        <v>1</v>
      </c>
      <c r="G1079" s="79" t="s">
        <v>8293</v>
      </c>
      <c r="H1079" s="78">
        <v>16000</v>
      </c>
      <c r="I1079" s="74" cm="1">
        <f t="array" ref="I1079">+INDEX('I-Gasificación'!$G$5:$G$1100,MATCH($C1079&amp;$D1079&amp;$E1079&amp;$G1079,'I-Gasificación'!$C$5:$C$1100&amp;'I-Gasificación'!$D$5:$D$1100&amp;'I-Gasificación'!$E$5:$E$1100&amp;'I-Gasificación'!$F$5:$F$1100,0))</f>
        <v>490</v>
      </c>
      <c r="J1079" s="112">
        <f>INDEX('I-Baremo_Depósitos_Lapesa'!$C:$C,MATCH($E1079,'I-Baremo_Depósitos_Lapesa'!$B:$B,0),1)</f>
        <v>12871</v>
      </c>
      <c r="K1079" s="78">
        <f t="shared" si="180"/>
        <v>18387.142857142859</v>
      </c>
      <c r="L1079" s="122">
        <f>INDEX('I-Baremo_VA_Lapesa'!$D$5:$K$66,MATCH($E1079,'I-Baremo_VA_Lapesa'!$C$5:$C$66,0),MATCH($G1079,'I-Baremo_VA_Lapesa'!$D$4:$K$4,0))</f>
        <v>0</v>
      </c>
      <c r="M1079" s="123">
        <f t="shared" si="181"/>
        <v>0</v>
      </c>
      <c r="N1079" s="113" cm="1">
        <f t="array" ref="N1079">IF(AND($H1079&lt;=4800,$I1079&lt;=560),0,SUMPRODUCT(--($I1079&gt;'I-Baremo_Regulación_Lapesa'!$B$4:$B$8),--($I1079&lt;='I-Baremo_Regulación_Lapesa'!$C$4:$C$8),'I-Baremo_Regulación_Lapesa'!$D$4:$D$8))</f>
        <v>357</v>
      </c>
      <c r="O1079" s="78">
        <f t="shared" si="182"/>
        <v>510.00000000000006</v>
      </c>
      <c r="P1079" s="112">
        <f t="shared" si="183"/>
        <v>13228</v>
      </c>
      <c r="Q1079" s="74">
        <f t="shared" si="184"/>
        <v>18897.142857142859</v>
      </c>
      <c r="R1079" s="113">
        <f>INDEX('I-Baremo_Legalización'!$D$4:$D$100,MATCH($E1079,'I-Baremo_Legalización'!$C$4:$C$100,0),1)</f>
        <v>2038.3500000000001</v>
      </c>
      <c r="S1079" s="113" cm="1">
        <f t="array" ref="S1079">+INDEX('I-Baremo_Acuerdo_Marco'!$F$2:$F$221,MATCH($C1079&amp;$E1079&amp;$G1079,'I-Baremo_Acuerdo_Marco'!$C$2:$C$221&amp;'I-Baremo_Acuerdo_Marco'!$D$2:$D$221&amp;'I-Baremo_Acuerdo_Marco'!$E$2:$E$221,0))</f>
        <v>17875.781000000003</v>
      </c>
      <c r="T1079" s="112">
        <f t="shared" si="189"/>
        <v>33142.131000000001</v>
      </c>
      <c r="U1079" s="116">
        <f t="shared" si="185"/>
        <v>38811.273857142864</v>
      </c>
      <c r="V1079" s="74" t="str">
        <f t="shared" si="186"/>
        <v>EnterradoE490</v>
      </c>
      <c r="W1079" s="148">
        <f>+IF(AND($C1079='C-Aux_CA'!$C$7,$D1079='C-Aux_CA'!$C$5,$I1079&gt;='C-Aux_CA'!$C$14,$H1079&gt;='C-Aux_CA'!$C$15),1,0)</f>
        <v>0</v>
      </c>
      <c r="X1079" s="148">
        <f t="shared" si="187"/>
        <v>1</v>
      </c>
      <c r="Y1079" s="151" cm="1">
        <f t="array" ref="Y1079">IF(W1079=0,0,SUMPRODUCT(--($T1079&gt;='C-BaremoVectorial'!$T$4:$T$1101),--(1=$W$4:$W$1101)))</f>
        <v>0</v>
      </c>
      <c r="Z1079" s="151">
        <f t="shared" si="188"/>
        <v>0</v>
      </c>
      <c r="AA1079" s="151" cm="1">
        <f t="array" ref="AA1079">IF($W1079=0,0,SUMPRODUCT(--(1=$W$4:$W$1101),--($U1079&gt;='C-BaremoVectorial'!$U$4:$U$1101)))</f>
        <v>0</v>
      </c>
      <c r="AB1079" s="21"/>
      <c r="AC1079" s="21"/>
      <c r="AD1079" s="21"/>
    </row>
    <row r="1080" spans="1:30" ht="14.5" x14ac:dyDescent="0.35">
      <c r="A1080" s="73">
        <f t="shared" si="190"/>
        <v>200</v>
      </c>
      <c r="B1080" s="79" t="s">
        <v>59</v>
      </c>
      <c r="C1080" s="79" t="s">
        <v>8245</v>
      </c>
      <c r="D1080" s="79" t="s">
        <v>17</v>
      </c>
      <c r="E1080" s="79" t="s">
        <v>62</v>
      </c>
      <c r="F1080" s="183">
        <v>1</v>
      </c>
      <c r="G1080" s="79" t="s">
        <v>8293</v>
      </c>
      <c r="H1080" s="78">
        <v>19000</v>
      </c>
      <c r="I1080" s="74" cm="1">
        <f t="array" ref="I1080">+INDEX('I-Gasificación'!$G$5:$G$1100,MATCH($C1080&amp;$D1080&amp;$E1080&amp;$G1080,'I-Gasificación'!$C$5:$C$1100&amp;'I-Gasificación'!$D$5:$D$1100&amp;'I-Gasificación'!$E$5:$E$1100&amp;'I-Gasificación'!$F$5:$F$1100,0))</f>
        <v>574</v>
      </c>
      <c r="J1080" s="112">
        <f>INDEX('I-Baremo_Depósitos_Lapesa'!$C:$C,MATCH($E1080,'I-Baremo_Depósitos_Lapesa'!$B:$B,0),1)</f>
        <v>14192</v>
      </c>
      <c r="K1080" s="78">
        <f t="shared" si="180"/>
        <v>20274.285714285714</v>
      </c>
      <c r="L1080" s="122">
        <f>INDEX('I-Baremo_VA_Lapesa'!$D$5:$K$66,MATCH($E1080,'I-Baremo_VA_Lapesa'!$C$5:$C$66,0),MATCH($G1080,'I-Baremo_VA_Lapesa'!$D$4:$K$4,0))</f>
        <v>0</v>
      </c>
      <c r="M1080" s="123">
        <f t="shared" si="181"/>
        <v>0</v>
      </c>
      <c r="N1080" s="113" cm="1">
        <f t="array" ref="N1080">IF(AND($H1080&lt;=4800,$I1080&lt;=560),0,SUMPRODUCT(--($I1080&gt;'I-Baremo_Regulación_Lapesa'!$B$4:$B$8),--($I1080&lt;='I-Baremo_Regulación_Lapesa'!$C$4:$C$8),'I-Baremo_Regulación_Lapesa'!$D$4:$D$8))</f>
        <v>357</v>
      </c>
      <c r="O1080" s="78">
        <f t="shared" si="182"/>
        <v>510.00000000000006</v>
      </c>
      <c r="P1080" s="112">
        <f t="shared" si="183"/>
        <v>14549</v>
      </c>
      <c r="Q1080" s="74">
        <f t="shared" si="184"/>
        <v>20784.285714285714</v>
      </c>
      <c r="R1080" s="113">
        <f>INDEX('I-Baremo_Legalización'!$D$4:$D$100,MATCH($E1080,'I-Baremo_Legalización'!$C$4:$C$100,0),1)</f>
        <v>2038.3500000000001</v>
      </c>
      <c r="S1080" s="113" cm="1">
        <f t="array" ref="S1080">+INDEX('I-Baremo_Acuerdo_Marco'!$F$2:$F$221,MATCH($C1080&amp;$E1080&amp;$G1080,'I-Baremo_Acuerdo_Marco'!$C$2:$C$221&amp;'I-Baremo_Acuerdo_Marco'!$D$2:$D$221&amp;'I-Baremo_Acuerdo_Marco'!$E$2:$E$221,0))</f>
        <v>19492.571999999996</v>
      </c>
      <c r="T1080" s="112">
        <f t="shared" si="189"/>
        <v>36079.921999999991</v>
      </c>
      <c r="U1080" s="116">
        <f t="shared" si="185"/>
        <v>42315.207714285709</v>
      </c>
      <c r="V1080" s="74" t="str">
        <f t="shared" si="186"/>
        <v>EnterradoE574</v>
      </c>
      <c r="W1080" s="148">
        <f>+IF(AND($C1080='C-Aux_CA'!$C$7,$D1080='C-Aux_CA'!$C$5,$I1080&gt;='C-Aux_CA'!$C$14,$H1080&gt;='C-Aux_CA'!$C$15),1,0)</f>
        <v>0</v>
      </c>
      <c r="X1080" s="148">
        <f t="shared" si="187"/>
        <v>1</v>
      </c>
      <c r="Y1080" s="151" cm="1">
        <f t="array" ref="Y1080">IF(W1080=0,0,SUMPRODUCT(--($T1080&gt;='C-BaremoVectorial'!$T$4:$T$1101),--(1=$W$4:$W$1101)))</f>
        <v>0</v>
      </c>
      <c r="Z1080" s="151">
        <f t="shared" si="188"/>
        <v>0</v>
      </c>
      <c r="AA1080" s="151" cm="1">
        <f t="array" ref="AA1080">IF($W1080=0,0,SUMPRODUCT(--(1=$W$4:$W$1101),--($U1080&gt;='C-BaremoVectorial'!$U$4:$U$1101)))</f>
        <v>0</v>
      </c>
      <c r="AB1080" s="21"/>
      <c r="AC1080" s="21"/>
      <c r="AD1080" s="21"/>
    </row>
    <row r="1081" spans="1:30" ht="14.5" x14ac:dyDescent="0.35">
      <c r="A1081" s="73">
        <f t="shared" si="190"/>
        <v>201</v>
      </c>
      <c r="B1081" s="79" t="s">
        <v>59</v>
      </c>
      <c r="C1081" s="79" t="s">
        <v>8245</v>
      </c>
      <c r="D1081" s="79" t="s">
        <v>17</v>
      </c>
      <c r="E1081" s="79" t="s">
        <v>63</v>
      </c>
      <c r="F1081" s="183">
        <v>1</v>
      </c>
      <c r="G1081" s="79" t="s">
        <v>8293</v>
      </c>
      <c r="H1081" s="78">
        <v>22000</v>
      </c>
      <c r="I1081" s="74" cm="1">
        <f t="array" ref="I1081">+INDEX('I-Gasificación'!$G$5:$G$1100,MATCH($C1081&amp;$D1081&amp;$E1081&amp;$G1081,'I-Gasificación'!$C$5:$C$1100&amp;'I-Gasificación'!$D$5:$D$1100&amp;'I-Gasificación'!$E$5:$E$1100&amp;'I-Gasificación'!$F$5:$F$1100,0))</f>
        <v>658</v>
      </c>
      <c r="J1081" s="112">
        <f>INDEX('I-Baremo_Depósitos_Lapesa'!$C:$C,MATCH($E1081,'I-Baremo_Depósitos_Lapesa'!$B:$B,0),1)</f>
        <v>19301</v>
      </c>
      <c r="K1081" s="78">
        <f t="shared" si="180"/>
        <v>27572.857142857145</v>
      </c>
      <c r="L1081" s="122">
        <f>INDEX('I-Baremo_VA_Lapesa'!$D$5:$K$66,MATCH($E1081,'I-Baremo_VA_Lapesa'!$C$5:$C$66,0),MATCH($G1081,'I-Baremo_VA_Lapesa'!$D$4:$K$4,0))</f>
        <v>0</v>
      </c>
      <c r="M1081" s="123">
        <f t="shared" si="181"/>
        <v>0</v>
      </c>
      <c r="N1081" s="113" cm="1">
        <f t="array" ref="N1081">IF(AND($H1081&lt;=4800,$I1081&lt;=560),0,SUMPRODUCT(--($I1081&gt;'I-Baremo_Regulación_Lapesa'!$B$4:$B$8),--($I1081&lt;='I-Baremo_Regulación_Lapesa'!$C$4:$C$8),'I-Baremo_Regulación_Lapesa'!$D$4:$D$8))</f>
        <v>357</v>
      </c>
      <c r="O1081" s="78">
        <f t="shared" si="182"/>
        <v>510.00000000000006</v>
      </c>
      <c r="P1081" s="112">
        <f t="shared" si="183"/>
        <v>19658</v>
      </c>
      <c r="Q1081" s="74">
        <f t="shared" si="184"/>
        <v>28082.857142857145</v>
      </c>
      <c r="R1081" s="113">
        <f>INDEX('I-Baremo_Legalización'!$D$4:$D$100,MATCH($E1081,'I-Baremo_Legalización'!$C$4:$C$100,0),1)</f>
        <v>2038.3500000000001</v>
      </c>
      <c r="S1081" s="113" cm="1">
        <f t="array" ref="S1081">+INDEX('I-Baremo_Acuerdo_Marco'!$F$2:$F$221,MATCH($C1081&amp;$E1081&amp;$G1081,'I-Baremo_Acuerdo_Marco'!$C$2:$C$221&amp;'I-Baremo_Acuerdo_Marco'!$D$2:$D$221&amp;'I-Baremo_Acuerdo_Marco'!$E$2:$E$221,0))</f>
        <v>21080.696037940008</v>
      </c>
      <c r="T1081" s="112">
        <f t="shared" si="189"/>
        <v>42777.046037940003</v>
      </c>
      <c r="U1081" s="116">
        <f t="shared" si="185"/>
        <v>51201.903180797148</v>
      </c>
      <c r="V1081" s="74" t="str">
        <f t="shared" si="186"/>
        <v>EnterradoE658</v>
      </c>
      <c r="W1081" s="148">
        <f>+IF(AND($C1081='C-Aux_CA'!$C$7,$D1081='C-Aux_CA'!$C$5,$I1081&gt;='C-Aux_CA'!$C$14,$H1081&gt;='C-Aux_CA'!$C$15),1,0)</f>
        <v>0</v>
      </c>
      <c r="X1081" s="148">
        <f t="shared" si="187"/>
        <v>1</v>
      </c>
      <c r="Y1081" s="151" cm="1">
        <f t="array" ref="Y1081">IF(W1081=0,0,SUMPRODUCT(--($T1081&gt;='C-BaremoVectorial'!$T$4:$T$1101),--(1=$W$4:$W$1101)))</f>
        <v>0</v>
      </c>
      <c r="Z1081" s="151">
        <f t="shared" si="188"/>
        <v>0</v>
      </c>
      <c r="AA1081" s="151" cm="1">
        <f t="array" ref="AA1081">IF($W1081=0,0,SUMPRODUCT(--(1=$W$4:$W$1101),--($U1081&gt;='C-BaremoVectorial'!$U$4:$U$1101)))</f>
        <v>0</v>
      </c>
      <c r="AB1081" s="21"/>
      <c r="AC1081" s="21"/>
      <c r="AD1081" s="21"/>
    </row>
    <row r="1082" spans="1:30" ht="14.5" x14ac:dyDescent="0.35">
      <c r="A1082" s="73">
        <f t="shared" si="190"/>
        <v>202</v>
      </c>
      <c r="B1082" s="79" t="s">
        <v>59</v>
      </c>
      <c r="C1082" s="79" t="s">
        <v>8245</v>
      </c>
      <c r="D1082" s="79" t="s">
        <v>17</v>
      </c>
      <c r="E1082" s="79" t="s">
        <v>64</v>
      </c>
      <c r="F1082" s="183">
        <v>1</v>
      </c>
      <c r="G1082" s="79" t="s">
        <v>8293</v>
      </c>
      <c r="H1082" s="78">
        <v>24000</v>
      </c>
      <c r="I1082" s="74" cm="1">
        <f t="array" ref="I1082">+INDEX('I-Gasificación'!$G$5:$G$1100,MATCH($C1082&amp;$D1082&amp;$E1082&amp;$G1082,'I-Gasificación'!$C$5:$C$1100&amp;'I-Gasificación'!$D$5:$D$1100&amp;'I-Gasificación'!$E$5:$E$1100&amp;'I-Gasificación'!$F$5:$F$1100,0))</f>
        <v>630</v>
      </c>
      <c r="J1082" s="112">
        <f>INDEX('I-Baremo_Depósitos_Lapesa'!$C:$C,MATCH($E1082,'I-Baremo_Depósitos_Lapesa'!$B:$B,0),1)</f>
        <v>20828</v>
      </c>
      <c r="K1082" s="78">
        <f t="shared" si="180"/>
        <v>29754.285714285717</v>
      </c>
      <c r="L1082" s="122">
        <f>INDEX('I-Baremo_VA_Lapesa'!$D$5:$K$66,MATCH($E1082,'I-Baremo_VA_Lapesa'!$C$5:$C$66,0),MATCH($G1082,'I-Baremo_VA_Lapesa'!$D$4:$K$4,0))</f>
        <v>0</v>
      </c>
      <c r="M1082" s="123">
        <f t="shared" si="181"/>
        <v>0</v>
      </c>
      <c r="N1082" s="113" cm="1">
        <f t="array" ref="N1082">IF(AND($H1082&lt;=4800,$I1082&lt;=560),0,SUMPRODUCT(--($I1082&gt;'I-Baremo_Regulación_Lapesa'!$B$4:$B$8),--($I1082&lt;='I-Baremo_Regulación_Lapesa'!$C$4:$C$8),'I-Baremo_Regulación_Lapesa'!$D$4:$D$8))</f>
        <v>357</v>
      </c>
      <c r="O1082" s="78">
        <f t="shared" si="182"/>
        <v>510.00000000000006</v>
      </c>
      <c r="P1082" s="112">
        <f t="shared" si="183"/>
        <v>21185</v>
      </c>
      <c r="Q1082" s="74">
        <f t="shared" si="184"/>
        <v>30264.285714285717</v>
      </c>
      <c r="R1082" s="113">
        <f>INDEX('I-Baremo_Legalización'!$D$4:$D$100,MATCH($E1082,'I-Baremo_Legalización'!$C$4:$C$100,0),1)</f>
        <v>2038.3500000000001</v>
      </c>
      <c r="S1082" s="113" cm="1">
        <f t="array" ref="S1082">+INDEX('I-Baremo_Acuerdo_Marco'!$F$2:$F$221,MATCH($C1082&amp;$E1082&amp;$G1082,'I-Baremo_Acuerdo_Marco'!$C$2:$C$221&amp;'I-Baremo_Acuerdo_Marco'!$D$2:$D$221&amp;'I-Baremo_Acuerdo_Marco'!$E$2:$E$221,0))</f>
        <v>20695.141802940001</v>
      </c>
      <c r="T1082" s="112">
        <f t="shared" si="189"/>
        <v>43918.49180294</v>
      </c>
      <c r="U1082" s="116">
        <f t="shared" si="185"/>
        <v>52997.777517225717</v>
      </c>
      <c r="V1082" s="74" t="str">
        <f t="shared" si="186"/>
        <v>EnterradoE630</v>
      </c>
      <c r="W1082" s="148">
        <f>+IF(AND($C1082='C-Aux_CA'!$C$7,$D1082='C-Aux_CA'!$C$5,$I1082&gt;='C-Aux_CA'!$C$14,$H1082&gt;='C-Aux_CA'!$C$15),1,0)</f>
        <v>0</v>
      </c>
      <c r="X1082" s="148">
        <f t="shared" si="187"/>
        <v>1</v>
      </c>
      <c r="Y1082" s="151" cm="1">
        <f t="array" ref="Y1082">IF(W1082=0,0,SUMPRODUCT(--($T1082&gt;='C-BaremoVectorial'!$T$4:$T$1101),--(1=$W$4:$W$1101)))</f>
        <v>0</v>
      </c>
      <c r="Z1082" s="151">
        <f t="shared" si="188"/>
        <v>0</v>
      </c>
      <c r="AA1082" s="151" cm="1">
        <f t="array" ref="AA1082">IF($W1082=0,0,SUMPRODUCT(--(1=$W$4:$W$1101),--($U1082&gt;='C-BaremoVectorial'!$U$4:$U$1101)))</f>
        <v>0</v>
      </c>
      <c r="AB1082" s="21"/>
      <c r="AC1082" s="21"/>
      <c r="AD1082" s="21"/>
    </row>
    <row r="1083" spans="1:30" ht="14.5" x14ac:dyDescent="0.35">
      <c r="A1083" s="73">
        <f t="shared" si="190"/>
        <v>203</v>
      </c>
      <c r="B1083" s="79" t="s">
        <v>59</v>
      </c>
      <c r="C1083" s="79" t="s">
        <v>8245</v>
      </c>
      <c r="D1083" s="79" t="s">
        <v>17</v>
      </c>
      <c r="E1083" s="79" t="s">
        <v>65</v>
      </c>
      <c r="F1083" s="183">
        <v>1</v>
      </c>
      <c r="G1083" s="79" t="s">
        <v>8293</v>
      </c>
      <c r="H1083" s="78">
        <v>29000</v>
      </c>
      <c r="I1083" s="74" cm="1">
        <f t="array" ref="I1083">+INDEX('I-Gasificación'!$G$5:$G$1100,MATCH($C1083&amp;$D1083&amp;$E1083&amp;$G1083,'I-Gasificación'!$C$5:$C$1100&amp;'I-Gasificación'!$D$5:$D$1100&amp;'I-Gasificación'!$E$5:$E$1100&amp;'I-Gasificación'!$F$5:$F$1100,0))</f>
        <v>756</v>
      </c>
      <c r="J1083" s="112">
        <f>INDEX('I-Baremo_Depósitos_Lapesa'!$C:$C,MATCH($E1083,'I-Baremo_Depósitos_Lapesa'!$B:$B,0),1)</f>
        <v>23405</v>
      </c>
      <c r="K1083" s="78">
        <f t="shared" si="180"/>
        <v>33435.71428571429</v>
      </c>
      <c r="L1083" s="122">
        <f>INDEX('I-Baremo_VA_Lapesa'!$D$5:$K$66,MATCH($E1083,'I-Baremo_VA_Lapesa'!$C$5:$C$66,0),MATCH($G1083,'I-Baremo_VA_Lapesa'!$D$4:$K$4,0))</f>
        <v>0</v>
      </c>
      <c r="M1083" s="123">
        <f t="shared" si="181"/>
        <v>0</v>
      </c>
      <c r="N1083" s="113" cm="1">
        <f t="array" ref="N1083">IF(AND($H1083&lt;=4800,$I1083&lt;=560),0,SUMPRODUCT(--($I1083&gt;'I-Baremo_Regulación_Lapesa'!$B$4:$B$8),--($I1083&lt;='I-Baremo_Regulación_Lapesa'!$C$4:$C$8),'I-Baremo_Regulación_Lapesa'!$D$4:$D$8))</f>
        <v>357</v>
      </c>
      <c r="O1083" s="78">
        <f t="shared" si="182"/>
        <v>510.00000000000006</v>
      </c>
      <c r="P1083" s="112">
        <f t="shared" si="183"/>
        <v>23762</v>
      </c>
      <c r="Q1083" s="74">
        <f t="shared" si="184"/>
        <v>33945.71428571429</v>
      </c>
      <c r="R1083" s="113">
        <f>INDEX('I-Baremo_Legalización'!$D$4:$D$100,MATCH($E1083,'I-Baremo_Legalización'!$C$4:$C$100,0),1)</f>
        <v>2038.3500000000001</v>
      </c>
      <c r="S1083" s="113" cm="1">
        <f t="array" ref="S1083">+INDEX('I-Baremo_Acuerdo_Marco'!$F$2:$F$221,MATCH($C1083&amp;$E1083&amp;$G1083,'I-Baremo_Acuerdo_Marco'!$C$2:$C$221&amp;'I-Baremo_Acuerdo_Marco'!$D$2:$D$221&amp;'I-Baremo_Acuerdo_Marco'!$E$2:$E$221,0))</f>
        <v>22734.456827940005</v>
      </c>
      <c r="T1083" s="112">
        <f t="shared" si="189"/>
        <v>48534.806827940003</v>
      </c>
      <c r="U1083" s="116">
        <f t="shared" si="185"/>
        <v>58718.521113654293</v>
      </c>
      <c r="V1083" s="74" t="str">
        <f t="shared" si="186"/>
        <v>EnterradoE756</v>
      </c>
      <c r="W1083" s="148">
        <f>+IF(AND($C1083='C-Aux_CA'!$C$7,$D1083='C-Aux_CA'!$C$5,$I1083&gt;='C-Aux_CA'!$C$14,$H1083&gt;='C-Aux_CA'!$C$15),1,0)</f>
        <v>0</v>
      </c>
      <c r="X1083" s="148">
        <f t="shared" si="187"/>
        <v>1</v>
      </c>
      <c r="Y1083" s="151" cm="1">
        <f t="array" ref="Y1083">IF(W1083=0,0,SUMPRODUCT(--($T1083&gt;='C-BaremoVectorial'!$T$4:$T$1101),--(1=$W$4:$W$1101)))</f>
        <v>0</v>
      </c>
      <c r="Z1083" s="151">
        <f t="shared" si="188"/>
        <v>0</v>
      </c>
      <c r="AA1083" s="151" cm="1">
        <f t="array" ref="AA1083">IF($W1083=0,0,SUMPRODUCT(--(1=$W$4:$W$1101),--($U1083&gt;='C-BaremoVectorial'!$U$4:$U$1101)))</f>
        <v>0</v>
      </c>
      <c r="AB1083" s="21"/>
      <c r="AC1083" s="21"/>
      <c r="AD1083" s="21"/>
    </row>
    <row r="1084" spans="1:30" ht="14.5" x14ac:dyDescent="0.35">
      <c r="A1084" s="73">
        <f t="shared" si="190"/>
        <v>204</v>
      </c>
      <c r="B1084" s="79" t="s">
        <v>59</v>
      </c>
      <c r="C1084" s="79" t="s">
        <v>8245</v>
      </c>
      <c r="D1084" s="79" t="s">
        <v>17</v>
      </c>
      <c r="E1084" s="79" t="s">
        <v>66</v>
      </c>
      <c r="F1084" s="183">
        <v>1</v>
      </c>
      <c r="G1084" s="79" t="s">
        <v>8293</v>
      </c>
      <c r="H1084" s="78">
        <v>34000</v>
      </c>
      <c r="I1084" s="74" cm="1">
        <f t="array" ref="I1084">+INDEX('I-Gasificación'!$G$5:$G$1100,MATCH($C1084&amp;$D1084&amp;$E1084&amp;$G1084,'I-Gasificación'!$C$5:$C$1100&amp;'I-Gasificación'!$D$5:$D$1100&amp;'I-Gasificación'!$E$5:$E$1100&amp;'I-Gasificación'!$F$5:$F$1100,0))</f>
        <v>868</v>
      </c>
      <c r="J1084" s="112">
        <f>INDEX('I-Baremo_Depósitos_Lapesa'!$C:$C,MATCH($E1084,'I-Baremo_Depósitos_Lapesa'!$B:$B,0),1)</f>
        <v>25629</v>
      </c>
      <c r="K1084" s="78">
        <f t="shared" si="180"/>
        <v>36612.857142857145</v>
      </c>
      <c r="L1084" s="122">
        <f>INDEX('I-Baremo_VA_Lapesa'!$D$5:$K$66,MATCH($E1084,'I-Baremo_VA_Lapesa'!$C$5:$C$66,0),MATCH($G1084,'I-Baremo_VA_Lapesa'!$D$4:$K$4,0))</f>
        <v>0</v>
      </c>
      <c r="M1084" s="123">
        <f t="shared" si="181"/>
        <v>0</v>
      </c>
      <c r="N1084" s="113" cm="1">
        <f t="array" ref="N1084">IF(AND($H1084&lt;=4800,$I1084&lt;=560),0,SUMPRODUCT(--($I1084&gt;'I-Baremo_Regulación_Lapesa'!$B$4:$B$8),--($I1084&lt;='I-Baremo_Regulación_Lapesa'!$C$4:$C$8),'I-Baremo_Regulación_Lapesa'!$D$4:$D$8))</f>
        <v>357</v>
      </c>
      <c r="O1084" s="78">
        <f t="shared" si="182"/>
        <v>510.00000000000006</v>
      </c>
      <c r="P1084" s="112">
        <f t="shared" si="183"/>
        <v>25986</v>
      </c>
      <c r="Q1084" s="74">
        <f t="shared" si="184"/>
        <v>37122.857142857145</v>
      </c>
      <c r="R1084" s="113">
        <f>INDEX('I-Baremo_Legalización'!$D$4:$D$100,MATCH($E1084,'I-Baremo_Legalización'!$C$4:$C$100,0),1)</f>
        <v>2038.3500000000001</v>
      </c>
      <c r="S1084" s="113" cm="1">
        <f t="array" ref="S1084">+INDEX('I-Baremo_Acuerdo_Marco'!$F$2:$F$221,MATCH($C1084&amp;$E1084&amp;$G1084,'I-Baremo_Acuerdo_Marco'!$C$2:$C$221&amp;'I-Baremo_Acuerdo_Marco'!$D$2:$D$221&amp;'I-Baremo_Acuerdo_Marco'!$E$2:$E$221,0))</f>
        <v>24771.616320439993</v>
      </c>
      <c r="T1084" s="112">
        <f t="shared" si="189"/>
        <v>52795.966320439991</v>
      </c>
      <c r="U1084" s="116">
        <f t="shared" si="185"/>
        <v>63932.823463297136</v>
      </c>
      <c r="V1084" s="74" t="str">
        <f t="shared" si="186"/>
        <v>EnterradoE868</v>
      </c>
      <c r="W1084" s="148">
        <f>+IF(AND($C1084='C-Aux_CA'!$C$7,$D1084='C-Aux_CA'!$C$5,$I1084&gt;='C-Aux_CA'!$C$14,$H1084&gt;='C-Aux_CA'!$C$15),1,0)</f>
        <v>0</v>
      </c>
      <c r="X1084" s="148">
        <f t="shared" si="187"/>
        <v>1</v>
      </c>
      <c r="Y1084" s="151" cm="1">
        <f t="array" ref="Y1084">IF(W1084=0,0,SUMPRODUCT(--($T1084&gt;='C-BaremoVectorial'!$T$4:$T$1101),--(1=$W$4:$W$1101)))</f>
        <v>0</v>
      </c>
      <c r="Z1084" s="151">
        <f t="shared" si="188"/>
        <v>0</v>
      </c>
      <c r="AA1084" s="151" cm="1">
        <f t="array" ref="AA1084">IF($W1084=0,0,SUMPRODUCT(--(1=$W$4:$W$1101),--($U1084&gt;='C-BaremoVectorial'!$U$4:$U$1101)))</f>
        <v>0</v>
      </c>
      <c r="AB1084" s="21"/>
      <c r="AC1084" s="21"/>
      <c r="AD1084" s="21"/>
    </row>
    <row r="1085" spans="1:30" ht="14.5" x14ac:dyDescent="0.35">
      <c r="A1085" s="73">
        <f t="shared" si="190"/>
        <v>205</v>
      </c>
      <c r="B1085" s="79" t="s">
        <v>59</v>
      </c>
      <c r="C1085" s="79" t="s">
        <v>8245</v>
      </c>
      <c r="D1085" s="79" t="s">
        <v>17</v>
      </c>
      <c r="E1085" s="79" t="s">
        <v>67</v>
      </c>
      <c r="F1085" s="183">
        <v>1</v>
      </c>
      <c r="G1085" s="79" t="s">
        <v>8293</v>
      </c>
      <c r="H1085" s="78">
        <v>33000</v>
      </c>
      <c r="I1085" s="74" cm="1">
        <f t="array" ref="I1085">+INDEX('I-Gasificación'!$G$5:$G$1100,MATCH($C1085&amp;$D1085&amp;$E1085&amp;$G1085,'I-Gasificación'!$C$5:$C$1100&amp;'I-Gasificación'!$D$5:$D$1100&amp;'I-Gasificación'!$E$5:$E$1100&amp;'I-Gasificación'!$F$5:$F$1100,0))</f>
        <v>700</v>
      </c>
      <c r="J1085" s="112">
        <f>INDEX('I-Baremo_Depósitos_Lapesa'!$C:$C,MATCH($E1085,'I-Baremo_Depósitos_Lapesa'!$B:$B,0),1)</f>
        <v>34557</v>
      </c>
      <c r="K1085" s="78">
        <f t="shared" si="180"/>
        <v>49367.142857142862</v>
      </c>
      <c r="L1085" s="122">
        <f>INDEX('I-Baremo_VA_Lapesa'!$D$5:$K$66,MATCH($E1085,'I-Baremo_VA_Lapesa'!$C$5:$C$66,0),MATCH($G1085,'I-Baremo_VA_Lapesa'!$D$4:$K$4,0))</f>
        <v>0</v>
      </c>
      <c r="M1085" s="123">
        <f t="shared" si="181"/>
        <v>0</v>
      </c>
      <c r="N1085" s="113" cm="1">
        <f t="array" ref="N1085">IF(AND($H1085&lt;=4800,$I1085&lt;=560),0,SUMPRODUCT(--($I1085&gt;'I-Baremo_Regulación_Lapesa'!$B$4:$B$8),--($I1085&lt;='I-Baremo_Regulación_Lapesa'!$C$4:$C$8),'I-Baremo_Regulación_Lapesa'!$D$4:$D$8))</f>
        <v>357</v>
      </c>
      <c r="O1085" s="78">
        <f t="shared" si="182"/>
        <v>510.00000000000006</v>
      </c>
      <c r="P1085" s="112">
        <f t="shared" si="183"/>
        <v>34914</v>
      </c>
      <c r="Q1085" s="74">
        <f t="shared" si="184"/>
        <v>49877.142857142862</v>
      </c>
      <c r="R1085" s="113">
        <f>INDEX('I-Baremo_Legalización'!$D$4:$D$100,MATCH($E1085,'I-Baremo_Legalización'!$C$4:$C$100,0),1)</f>
        <v>2038.3500000000001</v>
      </c>
      <c r="S1085" s="113" cm="1">
        <f t="array" ref="S1085">+INDEX('I-Baremo_Acuerdo_Marco'!$F$2:$F$221,MATCH($C1085&amp;$E1085&amp;$G1085,'I-Baremo_Acuerdo_Marco'!$C$2:$C$221&amp;'I-Baremo_Acuerdo_Marco'!$D$2:$D$221&amp;'I-Baremo_Acuerdo_Marco'!$E$2:$E$221,0))</f>
        <v>22148.330435440002</v>
      </c>
      <c r="T1085" s="112">
        <f t="shared" si="189"/>
        <v>59100.680435440001</v>
      </c>
      <c r="U1085" s="116">
        <f t="shared" si="185"/>
        <v>74063.823292582863</v>
      </c>
      <c r="V1085" s="74" t="str">
        <f t="shared" si="186"/>
        <v>EnterradoE700</v>
      </c>
      <c r="W1085" s="148">
        <f>+IF(AND($C1085='C-Aux_CA'!$C$7,$D1085='C-Aux_CA'!$C$5,$I1085&gt;='C-Aux_CA'!$C$14,$H1085&gt;='C-Aux_CA'!$C$15),1,0)</f>
        <v>0</v>
      </c>
      <c r="X1085" s="148">
        <f t="shared" si="187"/>
        <v>1</v>
      </c>
      <c r="Y1085" s="151" cm="1">
        <f t="array" ref="Y1085">IF(W1085=0,0,SUMPRODUCT(--($T1085&gt;='C-BaremoVectorial'!$T$4:$T$1101),--(1=$W$4:$W$1101)))</f>
        <v>0</v>
      </c>
      <c r="Z1085" s="151">
        <f t="shared" si="188"/>
        <v>0</v>
      </c>
      <c r="AA1085" s="151" cm="1">
        <f t="array" ref="AA1085">IF($W1085=0,0,SUMPRODUCT(--(1=$W$4:$W$1101),--($U1085&gt;='C-BaremoVectorial'!$U$4:$U$1101)))</f>
        <v>0</v>
      </c>
      <c r="AB1085" s="21"/>
      <c r="AC1085" s="21"/>
      <c r="AD1085" s="21"/>
    </row>
    <row r="1086" spans="1:30" ht="14.5" x14ac:dyDescent="0.35">
      <c r="A1086" s="73">
        <f t="shared" si="190"/>
        <v>206</v>
      </c>
      <c r="B1086" s="79" t="s">
        <v>59</v>
      </c>
      <c r="C1086" s="79" t="s">
        <v>8245</v>
      </c>
      <c r="D1086" s="79" t="s">
        <v>17</v>
      </c>
      <c r="E1086" s="79" t="s">
        <v>68</v>
      </c>
      <c r="F1086" s="183">
        <v>1</v>
      </c>
      <c r="G1086" s="79" t="s">
        <v>8293</v>
      </c>
      <c r="H1086" s="78">
        <v>50000</v>
      </c>
      <c r="I1086" s="74" cm="1">
        <f t="array" ref="I1086">+INDEX('I-Gasificación'!$G$5:$G$1100,MATCH($C1086&amp;$D1086&amp;$E1086&amp;$G1086,'I-Gasificación'!$C$5:$C$1100&amp;'I-Gasificación'!$D$5:$D$1100&amp;'I-Gasificación'!$E$5:$E$1100&amp;'I-Gasificación'!$F$5:$F$1100,0))</f>
        <v>1022</v>
      </c>
      <c r="J1086" s="112">
        <f>INDEX('I-Baremo_Depósitos_Lapesa'!$C:$C,MATCH($E1086,'I-Baremo_Depósitos_Lapesa'!$B:$B,0),1)</f>
        <v>44952</v>
      </c>
      <c r="K1086" s="78">
        <f t="shared" si="180"/>
        <v>64217.142857142862</v>
      </c>
      <c r="L1086" s="122">
        <f>INDEX('I-Baremo_VA_Lapesa'!$D$5:$K$66,MATCH($E1086,'I-Baremo_VA_Lapesa'!$C$5:$C$66,0),MATCH($G1086,'I-Baremo_VA_Lapesa'!$D$4:$K$4,0))</f>
        <v>0</v>
      </c>
      <c r="M1086" s="123">
        <f t="shared" si="181"/>
        <v>0</v>
      </c>
      <c r="N1086" s="113" cm="1">
        <f t="array" ref="N1086">IF(AND($H1086&lt;=4800,$I1086&lt;=560),0,SUMPRODUCT(--($I1086&gt;'I-Baremo_Regulación_Lapesa'!$B$4:$B$8),--($I1086&lt;='I-Baremo_Regulación_Lapesa'!$C$4:$C$8),'I-Baremo_Regulación_Lapesa'!$D$4:$D$8))</f>
        <v>357</v>
      </c>
      <c r="O1086" s="78">
        <f t="shared" si="182"/>
        <v>510.00000000000006</v>
      </c>
      <c r="P1086" s="112">
        <f t="shared" si="183"/>
        <v>45309</v>
      </c>
      <c r="Q1086" s="74">
        <f t="shared" si="184"/>
        <v>64727.142857142862</v>
      </c>
      <c r="R1086" s="113">
        <f>INDEX('I-Baremo_Legalización'!$D$4:$D$100,MATCH($E1086,'I-Baremo_Legalización'!$C$4:$C$100,0),1)</f>
        <v>2038.3500000000001</v>
      </c>
      <c r="S1086" s="113" cm="1">
        <f t="array" ref="S1086">+INDEX('I-Baremo_Acuerdo_Marco'!$F$2:$F$221,MATCH($C1086&amp;$E1086&amp;$G1086,'I-Baremo_Acuerdo_Marco'!$C$2:$C$221&amp;'I-Baremo_Acuerdo_Marco'!$D$2:$D$221&amp;'I-Baremo_Acuerdo_Marco'!$E$2:$E$221,0))</f>
        <v>27915.136150440005</v>
      </c>
      <c r="T1086" s="112">
        <f t="shared" si="189"/>
        <v>75262.486150440003</v>
      </c>
      <c r="U1086" s="116">
        <f t="shared" si="185"/>
        <v>94680.629007582873</v>
      </c>
      <c r="V1086" s="74" t="str">
        <f t="shared" si="186"/>
        <v>EnterradoE1022</v>
      </c>
      <c r="W1086" s="148">
        <f>+IF(AND($C1086='C-Aux_CA'!$C$7,$D1086='C-Aux_CA'!$C$5,$I1086&gt;='C-Aux_CA'!$C$14,$H1086&gt;='C-Aux_CA'!$C$15),1,0)</f>
        <v>0</v>
      </c>
      <c r="X1086" s="148">
        <f t="shared" si="187"/>
        <v>1</v>
      </c>
      <c r="Y1086" s="151" cm="1">
        <f t="array" ref="Y1086">IF(W1086=0,0,SUMPRODUCT(--($T1086&gt;='C-BaremoVectorial'!$T$4:$T$1101),--(1=$W$4:$W$1101)))</f>
        <v>0</v>
      </c>
      <c r="Z1086" s="151">
        <f t="shared" si="188"/>
        <v>0</v>
      </c>
      <c r="AA1086" s="151" cm="1">
        <f t="array" ref="AA1086">IF($W1086=0,0,SUMPRODUCT(--(1=$W$4:$W$1101),--($U1086&gt;='C-BaremoVectorial'!$U$4:$U$1101)))</f>
        <v>0</v>
      </c>
      <c r="AB1086" s="21"/>
      <c r="AC1086" s="21"/>
      <c r="AD1086" s="21"/>
    </row>
    <row r="1087" spans="1:30" ht="14.5" x14ac:dyDescent="0.35">
      <c r="A1087" s="73">
        <f t="shared" si="190"/>
        <v>207</v>
      </c>
      <c r="B1087" s="79" t="s">
        <v>59</v>
      </c>
      <c r="C1087" s="79" t="s">
        <v>8245</v>
      </c>
      <c r="D1087" s="79" t="s">
        <v>17</v>
      </c>
      <c r="E1087" s="79" t="s">
        <v>69</v>
      </c>
      <c r="F1087" s="183">
        <v>1</v>
      </c>
      <c r="G1087" s="79" t="s">
        <v>8293</v>
      </c>
      <c r="H1087" s="78">
        <v>59000</v>
      </c>
      <c r="I1087" s="74" cm="1">
        <f t="array" ref="I1087">+INDEX('I-Gasificación'!$G$5:$G$1100,MATCH($C1087&amp;$D1087&amp;$E1087&amp;$G1087,'I-Gasificación'!$C$5:$C$1100&amp;'I-Gasificación'!$D$5:$D$1100&amp;'I-Gasificación'!$E$5:$E$1100&amp;'I-Gasificación'!$F$5:$F$1100,0))</f>
        <v>1218</v>
      </c>
      <c r="J1087" s="112">
        <f>INDEX('I-Baremo_Depósitos_Lapesa'!$C:$C,MATCH($E1087,'I-Baremo_Depósitos_Lapesa'!$B:$B,0),1)</f>
        <v>54823</v>
      </c>
      <c r="K1087" s="78">
        <f t="shared" si="180"/>
        <v>78318.571428571435</v>
      </c>
      <c r="L1087" s="122">
        <f>INDEX('I-Baremo_VA_Lapesa'!$D$5:$K$66,MATCH($E1087,'I-Baremo_VA_Lapesa'!$C$5:$C$66,0),MATCH($G1087,'I-Baremo_VA_Lapesa'!$D$4:$K$4,0))</f>
        <v>0</v>
      </c>
      <c r="M1087" s="123">
        <f t="shared" si="181"/>
        <v>0</v>
      </c>
      <c r="N1087" s="113" cm="1">
        <f t="array" ref="N1087">IF(AND($H1087&lt;=4800,$I1087&lt;=560),0,SUMPRODUCT(--($I1087&gt;'I-Baremo_Regulación_Lapesa'!$B$4:$B$8),--($I1087&lt;='I-Baremo_Regulación_Lapesa'!$C$4:$C$8),'I-Baremo_Regulación_Lapesa'!$D$4:$D$8))</f>
        <v>357</v>
      </c>
      <c r="O1087" s="78">
        <f t="shared" si="182"/>
        <v>510.00000000000006</v>
      </c>
      <c r="P1087" s="112">
        <f t="shared" si="183"/>
        <v>55180</v>
      </c>
      <c r="Q1087" s="74">
        <f t="shared" si="184"/>
        <v>78828.571428571435</v>
      </c>
      <c r="R1087" s="113">
        <f>INDEX('I-Baremo_Legalización'!$D$4:$D$100,MATCH($E1087,'I-Baremo_Legalización'!$C$4:$C$100,0),1)</f>
        <v>2038.3500000000001</v>
      </c>
      <c r="S1087" s="113" cm="1">
        <f t="array" ref="S1087">+INDEX('I-Baremo_Acuerdo_Marco'!$F$2:$F$221,MATCH($C1087&amp;$E1087&amp;$G1087,'I-Baremo_Acuerdo_Marco'!$C$2:$C$221&amp;'I-Baremo_Acuerdo_Marco'!$D$2:$D$221&amp;'I-Baremo_Acuerdo_Marco'!$E$2:$E$221,0))</f>
        <v>34285.534608600006</v>
      </c>
      <c r="T1087" s="112">
        <f t="shared" si="189"/>
        <v>91503.884608599998</v>
      </c>
      <c r="U1087" s="116">
        <f t="shared" si="185"/>
        <v>115152.45603717145</v>
      </c>
      <c r="V1087" s="74" t="str">
        <f t="shared" si="186"/>
        <v>EnterradoE1218</v>
      </c>
      <c r="W1087" s="148">
        <f>+IF(AND($C1087='C-Aux_CA'!$C$7,$D1087='C-Aux_CA'!$C$5,$I1087&gt;='C-Aux_CA'!$C$14,$H1087&gt;='C-Aux_CA'!$C$15),1,0)</f>
        <v>0</v>
      </c>
      <c r="X1087" s="148">
        <f t="shared" si="187"/>
        <v>1</v>
      </c>
      <c r="Y1087" s="151" cm="1">
        <f t="array" ref="Y1087">IF(W1087=0,0,SUMPRODUCT(--($T1087&gt;='C-BaremoVectorial'!$T$4:$T$1101),--(1=$W$4:$W$1101)))</f>
        <v>0</v>
      </c>
      <c r="Z1087" s="151">
        <f t="shared" si="188"/>
        <v>0</v>
      </c>
      <c r="AA1087" s="151" cm="1">
        <f t="array" ref="AA1087">IF($W1087=0,0,SUMPRODUCT(--(1=$W$4:$W$1101),--($U1087&gt;='C-BaremoVectorial'!$U$4:$U$1101)))</f>
        <v>0</v>
      </c>
      <c r="AB1087" s="21"/>
      <c r="AC1087" s="21"/>
      <c r="AD1087" s="21"/>
    </row>
    <row r="1088" spans="1:30" ht="14.5" x14ac:dyDescent="0.35">
      <c r="A1088" s="73">
        <f t="shared" si="190"/>
        <v>208</v>
      </c>
      <c r="B1088" s="79" t="s">
        <v>59</v>
      </c>
      <c r="C1088" s="79" t="s">
        <v>8245</v>
      </c>
      <c r="D1088" s="79" t="s">
        <v>17</v>
      </c>
      <c r="E1088" s="79" t="s">
        <v>70</v>
      </c>
      <c r="F1088" s="183">
        <v>1</v>
      </c>
      <c r="G1088" s="79" t="s">
        <v>8293</v>
      </c>
      <c r="H1088" s="78">
        <v>50000</v>
      </c>
      <c r="I1088" s="74" cm="1">
        <f t="array" ref="I1088">+INDEX('I-Gasificación'!$G$5:$G$1100,MATCH($C1088&amp;$D1088&amp;$E1088&amp;$G1088,'I-Gasificación'!$C$5:$C$1100&amp;'I-Gasificación'!$D$5:$D$1100&amp;'I-Gasificación'!$E$5:$E$1100&amp;'I-Gasificación'!$F$5:$F$1100,0))</f>
        <v>952</v>
      </c>
      <c r="J1088" s="112">
        <f>INDEX('I-Baremo_Depósitos_Lapesa'!$C:$C,MATCH($E1088,'I-Baremo_Depósitos_Lapesa'!$B:$B,0),1)</f>
        <v>45851</v>
      </c>
      <c r="K1088" s="78">
        <f t="shared" si="180"/>
        <v>65501.428571428572</v>
      </c>
      <c r="L1088" s="122">
        <f>INDEX('I-Baremo_VA_Lapesa'!$D$5:$K$66,MATCH($E1088,'I-Baremo_VA_Lapesa'!$C$5:$C$66,0),MATCH($G1088,'I-Baremo_VA_Lapesa'!$D$4:$K$4,0))</f>
        <v>0</v>
      </c>
      <c r="M1088" s="123">
        <f t="shared" si="181"/>
        <v>0</v>
      </c>
      <c r="N1088" s="113" cm="1">
        <f t="array" ref="N1088">IF(AND($H1088&lt;=4800,$I1088&lt;=560),0,SUMPRODUCT(--($I1088&gt;'I-Baremo_Regulación_Lapesa'!$B$4:$B$8),--($I1088&lt;='I-Baremo_Regulación_Lapesa'!$C$4:$C$8),'I-Baremo_Regulación_Lapesa'!$D$4:$D$8))</f>
        <v>357</v>
      </c>
      <c r="O1088" s="78">
        <f t="shared" si="182"/>
        <v>510.00000000000006</v>
      </c>
      <c r="P1088" s="112">
        <f t="shared" si="183"/>
        <v>46208</v>
      </c>
      <c r="Q1088" s="74">
        <f t="shared" si="184"/>
        <v>66011.42857142858</v>
      </c>
      <c r="R1088" s="113">
        <f>INDEX('I-Baremo_Legalización'!$D$4:$D$100,MATCH($E1088,'I-Baremo_Legalización'!$C$4:$C$100,0),1)</f>
        <v>2038.3500000000001</v>
      </c>
      <c r="S1088" s="113" cm="1">
        <f t="array" ref="S1088">+INDEX('I-Baremo_Acuerdo_Marco'!$F$2:$F$221,MATCH($C1088&amp;$E1088&amp;$G1088,'I-Baremo_Acuerdo_Marco'!$C$2:$C$221&amp;'I-Baremo_Acuerdo_Marco'!$D$2:$D$221&amp;'I-Baremo_Acuerdo_Marco'!$E$2:$E$221,0))</f>
        <v>24010.863470439999</v>
      </c>
      <c r="T1088" s="112">
        <f t="shared" si="189"/>
        <v>72257.213470439994</v>
      </c>
      <c r="U1088" s="116">
        <f t="shared" si="185"/>
        <v>92060.642041868588</v>
      </c>
      <c r="V1088" s="74" t="str">
        <f t="shared" si="186"/>
        <v>EnterradoE952</v>
      </c>
      <c r="W1088" s="148">
        <f>+IF(AND($C1088='C-Aux_CA'!$C$7,$D1088='C-Aux_CA'!$C$5,$I1088&gt;='C-Aux_CA'!$C$14,$H1088&gt;='C-Aux_CA'!$C$15),1,0)</f>
        <v>0</v>
      </c>
      <c r="X1088" s="148">
        <f t="shared" si="187"/>
        <v>1</v>
      </c>
      <c r="Y1088" s="151" cm="1">
        <f t="array" ref="Y1088">IF(W1088=0,0,SUMPRODUCT(--($T1088&gt;='C-BaremoVectorial'!$T$4:$T$1101),--(1=$W$4:$W$1101)))</f>
        <v>0</v>
      </c>
      <c r="Z1088" s="151">
        <f t="shared" si="188"/>
        <v>0</v>
      </c>
      <c r="AA1088" s="151" cm="1">
        <f t="array" ref="AA1088">IF($W1088=0,0,SUMPRODUCT(--(1=$W$4:$W$1101),--($U1088&gt;='C-BaremoVectorial'!$U$4:$U$1101)))</f>
        <v>0</v>
      </c>
      <c r="AB1088" s="21"/>
      <c r="AC1088" s="21"/>
      <c r="AD1088" s="21"/>
    </row>
    <row r="1089" spans="1:30" ht="14.5" x14ac:dyDescent="0.35">
      <c r="A1089" s="73">
        <f t="shared" si="190"/>
        <v>209</v>
      </c>
      <c r="B1089" s="79" t="s">
        <v>59</v>
      </c>
      <c r="C1089" s="79" t="s">
        <v>8245</v>
      </c>
      <c r="D1089" s="79" t="s">
        <v>17</v>
      </c>
      <c r="E1089" s="79" t="s">
        <v>71</v>
      </c>
      <c r="F1089" s="183">
        <v>2</v>
      </c>
      <c r="G1089" s="79" t="s">
        <v>8293</v>
      </c>
      <c r="H1089" s="78">
        <f>2*13000</f>
        <v>26000</v>
      </c>
      <c r="I1089" s="74" cm="1">
        <f t="array" ref="I1089">+INDEX('I-Gasificación'!$G$5:$G$1100,MATCH($C1089&amp;$D1089&amp;$E1089&amp;$G1089,'I-Gasificación'!$C$5:$C$1100&amp;'I-Gasificación'!$D$5:$D$1100&amp;'I-Gasificación'!$E$5:$E$1100&amp;'I-Gasificación'!$F$5:$F$1100,0))</f>
        <v>812</v>
      </c>
      <c r="J1089" s="112">
        <f>INDEX('I-Baremo_Depósitos_Lapesa'!$C:$C,MATCH($E1089,'I-Baremo_Depósitos_Lapesa'!$B:$B,0),1)</f>
        <v>21414</v>
      </c>
      <c r="K1089" s="78">
        <f t="shared" si="180"/>
        <v>30591.428571428572</v>
      </c>
      <c r="L1089" s="122">
        <f>INDEX('I-Baremo_VA_Lapesa'!$D$5:$K$66,MATCH($E1089,'I-Baremo_VA_Lapesa'!$C$5:$C$66,0),MATCH($G1089,'I-Baremo_VA_Lapesa'!$D$4:$K$4,0))</f>
        <v>0</v>
      </c>
      <c r="M1089" s="123">
        <f t="shared" si="181"/>
        <v>0</v>
      </c>
      <c r="N1089" s="113" cm="1">
        <f t="array" ref="N1089">IF(AND($H1089&lt;=4800,$I1089&lt;=560),0,SUMPRODUCT(--($I1089&gt;'I-Baremo_Regulación_Lapesa'!$B$4:$B$8),--($I1089&lt;='I-Baremo_Regulación_Lapesa'!$C$4:$C$8),'I-Baremo_Regulación_Lapesa'!$D$4:$D$8))</f>
        <v>357</v>
      </c>
      <c r="O1089" s="78">
        <f t="shared" si="182"/>
        <v>510.00000000000006</v>
      </c>
      <c r="P1089" s="112">
        <f t="shared" si="183"/>
        <v>21771</v>
      </c>
      <c r="Q1089" s="74">
        <f t="shared" si="184"/>
        <v>31101.428571428572</v>
      </c>
      <c r="R1089" s="113">
        <f>INDEX('I-Baremo_Legalización'!$D$4:$D$100,MATCH($E1089,'I-Baremo_Legalización'!$C$4:$C$100,0),1)</f>
        <v>2038.3500000000001</v>
      </c>
      <c r="S1089" s="113" cm="1">
        <f t="array" ref="S1089">+INDEX('I-Baremo_Acuerdo_Marco'!$F$2:$F$221,MATCH($C1089&amp;$E1089&amp;$G1089,'I-Baremo_Acuerdo_Marco'!$C$2:$C$221&amp;'I-Baremo_Acuerdo_Marco'!$D$2:$D$221&amp;'I-Baremo_Acuerdo_Marco'!$E$2:$E$221,0))</f>
        <v>23808.892057940004</v>
      </c>
      <c r="T1089" s="112">
        <f t="shared" si="189"/>
        <v>47618.242057940006</v>
      </c>
      <c r="U1089" s="116">
        <f t="shared" si="185"/>
        <v>56948.670629368571</v>
      </c>
      <c r="V1089" s="74" t="str">
        <f t="shared" si="186"/>
        <v>EnterradoE812</v>
      </c>
      <c r="W1089" s="148">
        <f>+IF(AND($C1089='C-Aux_CA'!$C$7,$D1089='C-Aux_CA'!$C$5,$I1089&gt;='C-Aux_CA'!$C$14,$H1089&gt;='C-Aux_CA'!$C$15),1,0)</f>
        <v>0</v>
      </c>
      <c r="X1089" s="148">
        <f t="shared" si="187"/>
        <v>1</v>
      </c>
      <c r="Y1089" s="151" cm="1">
        <f t="array" ref="Y1089">IF(W1089=0,0,SUMPRODUCT(--($T1089&gt;='C-BaremoVectorial'!$T$4:$T$1101),--(1=$W$4:$W$1101)))</f>
        <v>0</v>
      </c>
      <c r="Z1089" s="151">
        <f t="shared" si="188"/>
        <v>0</v>
      </c>
      <c r="AA1089" s="151" cm="1">
        <f t="array" ref="AA1089">IF($W1089=0,0,SUMPRODUCT(--(1=$W$4:$W$1101),--($U1089&gt;='C-BaremoVectorial'!$U$4:$U$1101)))</f>
        <v>0</v>
      </c>
      <c r="AB1089" s="21"/>
      <c r="AC1089" s="21"/>
      <c r="AD1089" s="21"/>
    </row>
    <row r="1090" spans="1:30" ht="14.5" x14ac:dyDescent="0.35">
      <c r="A1090" s="73">
        <f t="shared" si="190"/>
        <v>210</v>
      </c>
      <c r="B1090" s="79" t="s">
        <v>59</v>
      </c>
      <c r="C1090" s="79" t="s">
        <v>8245</v>
      </c>
      <c r="D1090" s="79" t="s">
        <v>17</v>
      </c>
      <c r="E1090" s="79" t="s">
        <v>72</v>
      </c>
      <c r="F1090" s="183">
        <v>2</v>
      </c>
      <c r="G1090" s="79" t="s">
        <v>8293</v>
      </c>
      <c r="H1090" s="78">
        <f>2*16000</f>
        <v>32000</v>
      </c>
      <c r="I1090" s="74" cm="1">
        <f t="array" ref="I1090">+INDEX('I-Gasificación'!$G$5:$G$1100,MATCH($C1090&amp;$D1090&amp;$E1090&amp;$G1090,'I-Gasificación'!$C$5:$C$1100&amp;'I-Gasificación'!$D$5:$D$1100&amp;'I-Gasificación'!$E$5:$E$1100&amp;'I-Gasificación'!$F$5:$F$1100,0))</f>
        <v>980</v>
      </c>
      <c r="J1090" s="112">
        <f>INDEX('I-Baremo_Depósitos_Lapesa'!$C:$C,MATCH($E1090,'I-Baremo_Depósitos_Lapesa'!$B:$B,0),1)</f>
        <v>25742</v>
      </c>
      <c r="K1090" s="78">
        <f t="shared" si="180"/>
        <v>36774.285714285717</v>
      </c>
      <c r="L1090" s="122">
        <f>INDEX('I-Baremo_VA_Lapesa'!$D$5:$K$66,MATCH($E1090,'I-Baremo_VA_Lapesa'!$C$5:$C$66,0),MATCH($G1090,'I-Baremo_VA_Lapesa'!$D$4:$K$4,0))</f>
        <v>0</v>
      </c>
      <c r="M1090" s="123">
        <f t="shared" si="181"/>
        <v>0</v>
      </c>
      <c r="N1090" s="113" cm="1">
        <f t="array" ref="N1090">IF(AND($H1090&lt;=4800,$I1090&lt;=560),0,SUMPRODUCT(--($I1090&gt;'I-Baremo_Regulación_Lapesa'!$B$4:$B$8),--($I1090&lt;='I-Baremo_Regulación_Lapesa'!$C$4:$C$8),'I-Baremo_Regulación_Lapesa'!$D$4:$D$8))</f>
        <v>357</v>
      </c>
      <c r="O1090" s="78">
        <f t="shared" si="182"/>
        <v>510.00000000000006</v>
      </c>
      <c r="P1090" s="112">
        <f t="shared" si="183"/>
        <v>26099</v>
      </c>
      <c r="Q1090" s="74">
        <f t="shared" si="184"/>
        <v>37284.285714285717</v>
      </c>
      <c r="R1090" s="113">
        <f>INDEX('I-Baremo_Legalización'!$D$4:$D$100,MATCH($E1090,'I-Baremo_Legalización'!$C$4:$C$100,0),1)</f>
        <v>2038.3500000000001</v>
      </c>
      <c r="S1090" s="113" cm="1">
        <f t="array" ref="S1090">+INDEX('I-Baremo_Acuerdo_Marco'!$F$2:$F$221,MATCH($C1090&amp;$E1090&amp;$G1090,'I-Baremo_Acuerdo_Marco'!$C$2:$C$221&amp;'I-Baremo_Acuerdo_Marco'!$D$2:$D$221&amp;'I-Baremo_Acuerdo_Marco'!$E$2:$E$221,0))</f>
        <v>26358.881340439995</v>
      </c>
      <c r="T1090" s="112">
        <f t="shared" si="189"/>
        <v>54496.23134043999</v>
      </c>
      <c r="U1090" s="116">
        <f t="shared" si="185"/>
        <v>65681.517054725715</v>
      </c>
      <c r="V1090" s="74" t="str">
        <f t="shared" si="186"/>
        <v>EnterradoE980</v>
      </c>
      <c r="W1090" s="148">
        <f>+IF(AND($C1090='C-Aux_CA'!$C$7,$D1090='C-Aux_CA'!$C$5,$I1090&gt;='C-Aux_CA'!$C$14,$H1090&gt;='C-Aux_CA'!$C$15),1,0)</f>
        <v>0</v>
      </c>
      <c r="X1090" s="148">
        <f t="shared" si="187"/>
        <v>1</v>
      </c>
      <c r="Y1090" s="151" cm="1">
        <f t="array" ref="Y1090">IF(W1090=0,0,SUMPRODUCT(--($T1090&gt;='C-BaremoVectorial'!$T$4:$T$1101),--(1=$W$4:$W$1101)))</f>
        <v>0</v>
      </c>
      <c r="Z1090" s="151">
        <f t="shared" si="188"/>
        <v>0</v>
      </c>
      <c r="AA1090" s="151" cm="1">
        <f t="array" ref="AA1090">IF($W1090=0,0,SUMPRODUCT(--(1=$W$4:$W$1101),--($U1090&gt;='C-BaremoVectorial'!$U$4:$U$1101)))</f>
        <v>0</v>
      </c>
      <c r="AB1090" s="21"/>
      <c r="AC1090" s="21"/>
      <c r="AD1090" s="21"/>
    </row>
    <row r="1091" spans="1:30" ht="14.5" x14ac:dyDescent="0.35">
      <c r="A1091" s="73">
        <f t="shared" si="190"/>
        <v>211</v>
      </c>
      <c r="B1091" s="79" t="s">
        <v>59</v>
      </c>
      <c r="C1091" s="79" t="s">
        <v>8245</v>
      </c>
      <c r="D1091" s="79" t="s">
        <v>17</v>
      </c>
      <c r="E1091" s="79" t="s">
        <v>73</v>
      </c>
      <c r="F1091" s="183">
        <v>2</v>
      </c>
      <c r="G1091" s="79" t="s">
        <v>8293</v>
      </c>
      <c r="H1091" s="78">
        <f>2*19000</f>
        <v>38000</v>
      </c>
      <c r="I1091" s="74" cm="1">
        <f t="array" ref="I1091">+INDEX('I-Gasificación'!$G$5:$G$1100,MATCH($C1091&amp;$D1091&amp;$E1091&amp;$G1091,'I-Gasificación'!$C$5:$C$1100&amp;'I-Gasificación'!$D$5:$D$1100&amp;'I-Gasificación'!$E$5:$E$1100&amp;'I-Gasificación'!$F$5:$F$1100,0))</f>
        <v>1148</v>
      </c>
      <c r="J1091" s="112">
        <f>INDEX('I-Baremo_Depósitos_Lapesa'!$C:$C,MATCH($E1091,'I-Baremo_Depósitos_Lapesa'!$B:$B,0),1)</f>
        <v>28384</v>
      </c>
      <c r="K1091" s="78">
        <f t="shared" si="180"/>
        <v>40548.571428571428</v>
      </c>
      <c r="L1091" s="122">
        <f>INDEX('I-Baremo_VA_Lapesa'!$D$5:$K$66,MATCH($E1091,'I-Baremo_VA_Lapesa'!$C$5:$C$66,0),MATCH($G1091,'I-Baremo_VA_Lapesa'!$D$4:$K$4,0))</f>
        <v>0</v>
      </c>
      <c r="M1091" s="123">
        <f t="shared" si="181"/>
        <v>0</v>
      </c>
      <c r="N1091" s="113" cm="1">
        <f t="array" ref="N1091">IF(AND($H1091&lt;=4800,$I1091&lt;=560),0,SUMPRODUCT(--($I1091&gt;'I-Baremo_Regulación_Lapesa'!$B$4:$B$8),--($I1091&lt;='I-Baremo_Regulación_Lapesa'!$C$4:$C$8),'I-Baremo_Regulación_Lapesa'!$D$4:$D$8))</f>
        <v>357</v>
      </c>
      <c r="O1091" s="78">
        <f t="shared" si="182"/>
        <v>510.00000000000006</v>
      </c>
      <c r="P1091" s="112">
        <f t="shared" si="183"/>
        <v>28741</v>
      </c>
      <c r="Q1091" s="74">
        <f t="shared" si="184"/>
        <v>41058.571428571428</v>
      </c>
      <c r="R1091" s="113">
        <f>INDEX('I-Baremo_Legalización'!$D$4:$D$100,MATCH($E1091,'I-Baremo_Legalización'!$C$4:$C$100,0),1)</f>
        <v>2038.3500000000001</v>
      </c>
      <c r="S1091" s="113" cm="1">
        <f t="array" ref="S1091">+INDEX('I-Baremo_Acuerdo_Marco'!$F$2:$F$221,MATCH($C1091&amp;$E1091&amp;$G1091,'I-Baremo_Acuerdo_Marco'!$C$2:$C$221&amp;'I-Baremo_Acuerdo_Marco'!$D$2:$D$221&amp;'I-Baremo_Acuerdo_Marco'!$E$2:$E$221,0))</f>
        <v>28946.290780440002</v>
      </c>
      <c r="T1091" s="112">
        <f t="shared" si="189"/>
        <v>59725.640780440001</v>
      </c>
      <c r="U1091" s="116">
        <f t="shared" si="185"/>
        <v>72043.212209011428</v>
      </c>
      <c r="V1091" s="74" t="str">
        <f t="shared" si="186"/>
        <v>EnterradoE1148</v>
      </c>
      <c r="W1091" s="148">
        <f>+IF(AND($C1091='C-Aux_CA'!$C$7,$D1091='C-Aux_CA'!$C$5,$I1091&gt;='C-Aux_CA'!$C$14,$H1091&gt;='C-Aux_CA'!$C$15),1,0)</f>
        <v>0</v>
      </c>
      <c r="X1091" s="148">
        <f t="shared" si="187"/>
        <v>1</v>
      </c>
      <c r="Y1091" s="151" cm="1">
        <f t="array" ref="Y1091">IF(W1091=0,0,SUMPRODUCT(--($T1091&gt;='C-BaremoVectorial'!$T$4:$T$1101),--(1=$W$4:$W$1101)))</f>
        <v>0</v>
      </c>
      <c r="Z1091" s="151">
        <f t="shared" si="188"/>
        <v>0</v>
      </c>
      <c r="AA1091" s="151" cm="1">
        <f t="array" ref="AA1091">IF($W1091=0,0,SUMPRODUCT(--(1=$W$4:$W$1101),--($U1091&gt;='C-BaremoVectorial'!$U$4:$U$1101)))</f>
        <v>0</v>
      </c>
      <c r="AB1091" s="21"/>
      <c r="AC1091" s="21"/>
      <c r="AD1091" s="21"/>
    </row>
    <row r="1092" spans="1:30" ht="14.5" x14ac:dyDescent="0.35">
      <c r="A1092" s="73">
        <f t="shared" si="190"/>
        <v>212</v>
      </c>
      <c r="B1092" s="79" t="s">
        <v>59</v>
      </c>
      <c r="C1092" s="79" t="s">
        <v>8245</v>
      </c>
      <c r="D1092" s="79" t="s">
        <v>17</v>
      </c>
      <c r="E1092" s="79" t="s">
        <v>74</v>
      </c>
      <c r="F1092" s="183">
        <v>2</v>
      </c>
      <c r="G1092" s="79" t="s">
        <v>8293</v>
      </c>
      <c r="H1092" s="78">
        <f>2*22000</f>
        <v>44000</v>
      </c>
      <c r="I1092" s="74" cm="1">
        <f t="array" ref="I1092">+INDEX('I-Gasificación'!$G$5:$G$1100,MATCH($C1092&amp;$D1092&amp;$E1092&amp;$G1092,'I-Gasificación'!$C$5:$C$1100&amp;'I-Gasificación'!$D$5:$D$1100&amp;'I-Gasificación'!$E$5:$E$1100&amp;'I-Gasificación'!$F$5:$F$1100,0))</f>
        <v>1316</v>
      </c>
      <c r="J1092" s="112">
        <f>INDEX('I-Baremo_Depósitos_Lapesa'!$C:$C,MATCH($E1092,'I-Baremo_Depósitos_Lapesa'!$B:$B,0),1)</f>
        <v>38602</v>
      </c>
      <c r="K1092" s="78">
        <f t="shared" si="180"/>
        <v>55145.71428571429</v>
      </c>
      <c r="L1092" s="122">
        <f>INDEX('I-Baremo_VA_Lapesa'!$D$5:$K$66,MATCH($E1092,'I-Baremo_VA_Lapesa'!$C$5:$C$66,0),MATCH($G1092,'I-Baremo_VA_Lapesa'!$D$4:$K$4,0))</f>
        <v>0</v>
      </c>
      <c r="M1092" s="123">
        <f t="shared" si="181"/>
        <v>0</v>
      </c>
      <c r="N1092" s="113" cm="1">
        <f t="array" ref="N1092">IF(AND($H1092&lt;=4800,$I1092&lt;=560),0,SUMPRODUCT(--($I1092&gt;'I-Baremo_Regulación_Lapesa'!$B$4:$B$8),--($I1092&lt;='I-Baremo_Regulación_Lapesa'!$C$4:$C$8),'I-Baremo_Regulación_Lapesa'!$D$4:$D$8))</f>
        <v>357</v>
      </c>
      <c r="O1092" s="78">
        <f t="shared" si="182"/>
        <v>510.00000000000006</v>
      </c>
      <c r="P1092" s="112">
        <f t="shared" si="183"/>
        <v>38959</v>
      </c>
      <c r="Q1092" s="74">
        <f t="shared" si="184"/>
        <v>55655.71428571429</v>
      </c>
      <c r="R1092" s="113">
        <f>INDEX('I-Baremo_Legalización'!$D$4:$D$100,MATCH($E1092,'I-Baremo_Legalización'!$C$4:$C$100,0),1)</f>
        <v>2038.3500000000001</v>
      </c>
      <c r="S1092" s="113" cm="1">
        <f t="array" ref="S1092">+INDEX('I-Baremo_Acuerdo_Marco'!$F$2:$F$221,MATCH($C1092&amp;$E1092&amp;$G1092,'I-Baremo_Acuerdo_Marco'!$C$2:$C$221&amp;'I-Baremo_Acuerdo_Marco'!$D$2:$D$221&amp;'I-Baremo_Acuerdo_Marco'!$E$2:$E$221,0))</f>
        <v>31518.98821544</v>
      </c>
      <c r="T1092" s="112">
        <f t="shared" si="189"/>
        <v>72516.338215440002</v>
      </c>
      <c r="U1092" s="116">
        <f t="shared" si="185"/>
        <v>89213.052501154292</v>
      </c>
      <c r="V1092" s="74" t="str">
        <f t="shared" si="186"/>
        <v>EnterradoE1316</v>
      </c>
      <c r="W1092" s="148">
        <f>+IF(AND($C1092='C-Aux_CA'!$C$7,$D1092='C-Aux_CA'!$C$5,$I1092&gt;='C-Aux_CA'!$C$14,$H1092&gt;='C-Aux_CA'!$C$15),1,0)</f>
        <v>0</v>
      </c>
      <c r="X1092" s="148">
        <f t="shared" si="187"/>
        <v>1</v>
      </c>
      <c r="Y1092" s="151" cm="1">
        <f t="array" ref="Y1092">IF(W1092=0,0,SUMPRODUCT(--($T1092&gt;='C-BaremoVectorial'!$T$4:$T$1101),--(1=$W$4:$W$1101)))</f>
        <v>0</v>
      </c>
      <c r="Z1092" s="151">
        <f t="shared" si="188"/>
        <v>0</v>
      </c>
      <c r="AA1092" s="151" cm="1">
        <f t="array" ref="AA1092">IF($W1092=0,0,SUMPRODUCT(--(1=$W$4:$W$1101),--($U1092&gt;='C-BaremoVectorial'!$U$4:$U$1101)))</f>
        <v>0</v>
      </c>
      <c r="AB1092" s="21"/>
      <c r="AC1092" s="21"/>
      <c r="AD1092" s="21"/>
    </row>
    <row r="1093" spans="1:30" ht="14.5" x14ac:dyDescent="0.35">
      <c r="A1093" s="73">
        <f t="shared" si="190"/>
        <v>213</v>
      </c>
      <c r="B1093" s="79" t="s">
        <v>59</v>
      </c>
      <c r="C1093" s="79" t="s">
        <v>8245</v>
      </c>
      <c r="D1093" s="79" t="s">
        <v>17</v>
      </c>
      <c r="E1093" s="79" t="s">
        <v>75</v>
      </c>
      <c r="F1093" s="183">
        <v>2</v>
      </c>
      <c r="G1093" s="79" t="s">
        <v>8293</v>
      </c>
      <c r="H1093" s="78">
        <f>2*24000</f>
        <v>48000</v>
      </c>
      <c r="I1093" s="74" cm="1">
        <f t="array" ref="I1093">+INDEX('I-Gasificación'!$G$5:$G$1100,MATCH($C1093&amp;$D1093&amp;$E1093&amp;$G1093,'I-Gasificación'!$C$5:$C$1100&amp;'I-Gasificación'!$D$5:$D$1100&amp;'I-Gasificación'!$E$5:$E$1100&amp;'I-Gasificación'!$F$5:$F$1100,0))</f>
        <v>1260</v>
      </c>
      <c r="J1093" s="112">
        <f>INDEX('I-Baremo_Depósitos_Lapesa'!$C:$C,MATCH($E1093,'I-Baremo_Depósitos_Lapesa'!$B:$B,0),1)</f>
        <v>41656</v>
      </c>
      <c r="K1093" s="78">
        <f t="shared" si="180"/>
        <v>59508.571428571435</v>
      </c>
      <c r="L1093" s="122">
        <f>INDEX('I-Baremo_VA_Lapesa'!$D$5:$K$66,MATCH($E1093,'I-Baremo_VA_Lapesa'!$C$5:$C$66,0),MATCH($G1093,'I-Baremo_VA_Lapesa'!$D$4:$K$4,0))</f>
        <v>0</v>
      </c>
      <c r="M1093" s="123">
        <f t="shared" si="181"/>
        <v>0</v>
      </c>
      <c r="N1093" s="113" cm="1">
        <f t="array" ref="N1093">IF(AND($H1093&lt;=4800,$I1093&lt;=560),0,SUMPRODUCT(--($I1093&gt;'I-Baremo_Regulación_Lapesa'!$B$4:$B$8),--($I1093&lt;='I-Baremo_Regulación_Lapesa'!$C$4:$C$8),'I-Baremo_Regulación_Lapesa'!$D$4:$D$8))</f>
        <v>357</v>
      </c>
      <c r="O1093" s="78">
        <f t="shared" si="182"/>
        <v>510.00000000000006</v>
      </c>
      <c r="P1093" s="112">
        <f t="shared" si="183"/>
        <v>42013</v>
      </c>
      <c r="Q1093" s="74">
        <f t="shared" si="184"/>
        <v>60018.571428571435</v>
      </c>
      <c r="R1093" s="113">
        <f>INDEX('I-Baremo_Legalización'!$D$4:$D$100,MATCH($E1093,'I-Baremo_Legalización'!$C$4:$C$100,0),1)</f>
        <v>2038.3500000000001</v>
      </c>
      <c r="S1093" s="113" cm="1">
        <f t="array" ref="S1093">+INDEX('I-Baremo_Acuerdo_Marco'!$F$2:$F$221,MATCH($C1093&amp;$E1093&amp;$G1093,'I-Baremo_Acuerdo_Marco'!$C$2:$C$221&amp;'I-Baremo_Acuerdo_Marco'!$D$2:$D$221&amp;'I-Baremo_Acuerdo_Marco'!$E$2:$E$221,0))</f>
        <v>31127.763315440003</v>
      </c>
      <c r="T1093" s="112">
        <f t="shared" si="189"/>
        <v>75179.113315440001</v>
      </c>
      <c r="U1093" s="116">
        <f t="shared" si="185"/>
        <v>93184.684744011436</v>
      </c>
      <c r="V1093" s="74" t="str">
        <f t="shared" si="186"/>
        <v>EnterradoE1260</v>
      </c>
      <c r="W1093" s="148">
        <f>+IF(AND($C1093='C-Aux_CA'!$C$7,$D1093='C-Aux_CA'!$C$5,$I1093&gt;='C-Aux_CA'!$C$14,$H1093&gt;='C-Aux_CA'!$C$15),1,0)</f>
        <v>0</v>
      </c>
      <c r="X1093" s="148">
        <f t="shared" si="187"/>
        <v>1</v>
      </c>
      <c r="Y1093" s="151" cm="1">
        <f t="array" ref="Y1093">IF(W1093=0,0,SUMPRODUCT(--($T1093&gt;='C-BaremoVectorial'!$T$4:$T$1101),--(1=$W$4:$W$1101)))</f>
        <v>0</v>
      </c>
      <c r="Z1093" s="151">
        <f t="shared" si="188"/>
        <v>0</v>
      </c>
      <c r="AA1093" s="151" cm="1">
        <f t="array" ref="AA1093">IF($W1093=0,0,SUMPRODUCT(--(1=$W$4:$W$1101),--($U1093&gt;='C-BaremoVectorial'!$U$4:$U$1101)))</f>
        <v>0</v>
      </c>
      <c r="AB1093" s="21"/>
      <c r="AC1093" s="21"/>
      <c r="AD1093" s="21"/>
    </row>
    <row r="1094" spans="1:30" ht="14.5" x14ac:dyDescent="0.35">
      <c r="A1094" s="73">
        <f t="shared" si="190"/>
        <v>214</v>
      </c>
      <c r="B1094" s="79" t="s">
        <v>59</v>
      </c>
      <c r="C1094" s="79" t="s">
        <v>8245</v>
      </c>
      <c r="D1094" s="79" t="s">
        <v>17</v>
      </c>
      <c r="E1094" s="79" t="s">
        <v>76</v>
      </c>
      <c r="F1094" s="183">
        <v>2</v>
      </c>
      <c r="G1094" s="79" t="s">
        <v>8293</v>
      </c>
      <c r="H1094" s="78">
        <f>2*29000</f>
        <v>58000</v>
      </c>
      <c r="I1094" s="74" cm="1">
        <f t="array" ref="I1094">+INDEX('I-Gasificación'!$G$5:$G$1100,MATCH($C1094&amp;$D1094&amp;$E1094&amp;$G1094,'I-Gasificación'!$C$5:$C$1100&amp;'I-Gasificación'!$D$5:$D$1100&amp;'I-Gasificación'!$E$5:$E$1100&amp;'I-Gasificación'!$F$5:$F$1100,0))</f>
        <v>1512</v>
      </c>
      <c r="J1094" s="112">
        <f>INDEX('I-Baremo_Depósitos_Lapesa'!$C:$C,MATCH($E1094,'I-Baremo_Depósitos_Lapesa'!$B:$B,0),1)</f>
        <v>46810</v>
      </c>
      <c r="K1094" s="78">
        <f t="shared" ref="K1094:K1099" si="191">+J1094/70%</f>
        <v>66871.42857142858</v>
      </c>
      <c r="L1094" s="122">
        <f>INDEX('I-Baremo_VA_Lapesa'!$D$5:$K$66,MATCH($E1094,'I-Baremo_VA_Lapesa'!$C$5:$C$66,0),MATCH($G1094,'I-Baremo_VA_Lapesa'!$D$4:$K$4,0))</f>
        <v>0</v>
      </c>
      <c r="M1094" s="123">
        <f t="shared" ref="M1094:M1099" si="192">+L1094/70%</f>
        <v>0</v>
      </c>
      <c r="N1094" s="113" cm="1">
        <f t="array" ref="N1094">IF(AND($H1094&lt;=4800,$I1094&lt;=560),0,SUMPRODUCT(--($I1094&gt;'I-Baremo_Regulación_Lapesa'!$B$4:$B$8),--($I1094&lt;='I-Baremo_Regulación_Lapesa'!$C$4:$C$8),'I-Baremo_Regulación_Lapesa'!$D$4:$D$8))</f>
        <v>1650</v>
      </c>
      <c r="O1094" s="78">
        <f t="shared" ref="O1094:O1099" si="193">+N1094/70%</f>
        <v>2357.1428571428573</v>
      </c>
      <c r="P1094" s="112">
        <f t="shared" ref="P1094:P1099" si="194">+J1094+L1094+N1094</f>
        <v>48460</v>
      </c>
      <c r="Q1094" s="74">
        <f t="shared" ref="Q1094:Q1099" si="195">+K1094+M1094+O1094</f>
        <v>69228.571428571435</v>
      </c>
      <c r="R1094" s="113">
        <f>INDEX('I-Baremo_Legalización'!$D$4:$D$100,MATCH($E1094,'I-Baremo_Legalización'!$C$4:$C$100,0),1)</f>
        <v>2038.3500000000001</v>
      </c>
      <c r="S1094" s="113" cm="1">
        <f t="array" ref="S1094">+INDEX('I-Baremo_Acuerdo_Marco'!$F$2:$F$221,MATCH($C1094&amp;$E1094&amp;$G1094,'I-Baremo_Acuerdo_Marco'!$C$2:$C$221&amp;'I-Baremo_Acuerdo_Marco'!$D$2:$D$221&amp;'I-Baremo_Acuerdo_Marco'!$E$2:$E$221,0))</f>
        <v>34400.915340440006</v>
      </c>
      <c r="T1094" s="112">
        <f t="shared" si="189"/>
        <v>84899.265340440004</v>
      </c>
      <c r="U1094" s="116">
        <f t="shared" ref="U1094:U1099" si="196">+K1094+M1094+O1094+R1094+S1094</f>
        <v>105667.83676901145</v>
      </c>
      <c r="V1094" s="74" t="str">
        <f t="shared" ref="V1094:V1099" si="197">+C1094&amp;D1094&amp;I1094</f>
        <v>EnterradoE1512</v>
      </c>
      <c r="W1094" s="148">
        <f>+IF(AND($C1094='C-Aux_CA'!$C$7,$D1094='C-Aux_CA'!$C$5,$I1094&gt;='C-Aux_CA'!$C$14,$H1094&gt;='C-Aux_CA'!$C$15),1,0)</f>
        <v>0</v>
      </c>
      <c r="X1094" s="148">
        <f t="shared" ref="X1094:X1099" si="198">COUNTIFS($I$5:$I$1099,$I1094,$H$5:$H$1099,$H1094,$D$5:$D$1099,$D1094,$C$5:$C$1099,$C1094)</f>
        <v>1</v>
      </c>
      <c r="Y1094" s="151" cm="1">
        <f t="array" ref="Y1094">IF(W1094=0,0,SUMPRODUCT(--($T1094&gt;='C-BaremoVectorial'!$T$4:$T$1101),--(1=$W$4:$W$1101)))</f>
        <v>0</v>
      </c>
      <c r="Z1094" s="151">
        <f t="shared" ref="Z1094:Z1099" si="199">+Y1094-AA1094</f>
        <v>0</v>
      </c>
      <c r="AA1094" s="151" cm="1">
        <f t="array" ref="AA1094">IF($W1094=0,0,SUMPRODUCT(--(1=$W$4:$W$1101),--($U1094&gt;='C-BaremoVectorial'!$U$4:$U$1101)))</f>
        <v>0</v>
      </c>
      <c r="AB1094" s="21"/>
      <c r="AC1094" s="21"/>
      <c r="AD1094" s="21"/>
    </row>
    <row r="1095" spans="1:30" ht="14.5" x14ac:dyDescent="0.35">
      <c r="A1095" s="73">
        <f t="shared" si="190"/>
        <v>215</v>
      </c>
      <c r="B1095" s="79" t="s">
        <v>59</v>
      </c>
      <c r="C1095" s="79" t="s">
        <v>8245</v>
      </c>
      <c r="D1095" s="79" t="s">
        <v>17</v>
      </c>
      <c r="E1095" s="79" t="s">
        <v>77</v>
      </c>
      <c r="F1095" s="183">
        <v>2</v>
      </c>
      <c r="G1095" s="79" t="s">
        <v>8293</v>
      </c>
      <c r="H1095" s="78">
        <f>2*34000</f>
        <v>68000</v>
      </c>
      <c r="I1095" s="74" cm="1">
        <f t="array" ref="I1095">+INDEX('I-Gasificación'!$G$5:$G$1100,MATCH($C1095&amp;$D1095&amp;$E1095&amp;$G1095,'I-Gasificación'!$C$5:$C$1100&amp;'I-Gasificación'!$D$5:$D$1100&amp;'I-Gasificación'!$E$5:$E$1100&amp;'I-Gasificación'!$F$5:$F$1100,0))</f>
        <v>1736</v>
      </c>
      <c r="J1095" s="112">
        <f>INDEX('I-Baremo_Depósitos_Lapesa'!$C:$C,MATCH($E1095,'I-Baremo_Depósitos_Lapesa'!$B:$B,0),1)</f>
        <v>51258</v>
      </c>
      <c r="K1095" s="78">
        <f t="shared" si="191"/>
        <v>73225.71428571429</v>
      </c>
      <c r="L1095" s="122">
        <f>INDEX('I-Baremo_VA_Lapesa'!$D$5:$K$66,MATCH($E1095,'I-Baremo_VA_Lapesa'!$C$5:$C$66,0),MATCH($G1095,'I-Baremo_VA_Lapesa'!$D$4:$K$4,0))</f>
        <v>0</v>
      </c>
      <c r="M1095" s="123">
        <f t="shared" si="192"/>
        <v>0</v>
      </c>
      <c r="N1095" s="113" cm="1">
        <f t="array" ref="N1095">IF(AND($H1095&lt;=4800,$I1095&lt;=560),0,SUMPRODUCT(--($I1095&gt;'I-Baremo_Regulación_Lapesa'!$B$4:$B$8),--($I1095&lt;='I-Baremo_Regulación_Lapesa'!$C$4:$C$8),'I-Baremo_Regulación_Lapesa'!$D$4:$D$8))</f>
        <v>1650</v>
      </c>
      <c r="O1095" s="78">
        <f t="shared" si="193"/>
        <v>2357.1428571428573</v>
      </c>
      <c r="P1095" s="112">
        <f t="shared" si="194"/>
        <v>52908</v>
      </c>
      <c r="Q1095" s="74">
        <f t="shared" si="195"/>
        <v>75582.857142857145</v>
      </c>
      <c r="R1095" s="113">
        <f>INDEX('I-Baremo_Legalización'!$D$4:$D$100,MATCH($E1095,'I-Baremo_Legalización'!$C$4:$C$100,0),1)</f>
        <v>2038.3500000000001</v>
      </c>
      <c r="S1095" s="113" cm="1">
        <f t="array" ref="S1095">+INDEX('I-Baremo_Acuerdo_Marco'!$F$2:$F$221,MATCH($C1095&amp;$E1095&amp;$G1095,'I-Baremo_Acuerdo_Marco'!$C$2:$C$221&amp;'I-Baremo_Acuerdo_Marco'!$D$2:$D$221&amp;'I-Baremo_Acuerdo_Marco'!$E$2:$E$221,0))</f>
        <v>42315.296596100023</v>
      </c>
      <c r="T1095" s="112">
        <f t="shared" si="189"/>
        <v>97261.646596100021</v>
      </c>
      <c r="U1095" s="116">
        <f t="shared" si="196"/>
        <v>119936.50373895717</v>
      </c>
      <c r="V1095" s="74" t="str">
        <f t="shared" si="197"/>
        <v>EnterradoE1736</v>
      </c>
      <c r="W1095" s="148">
        <f>+IF(AND($C1095='C-Aux_CA'!$C$7,$D1095='C-Aux_CA'!$C$5,$I1095&gt;='C-Aux_CA'!$C$14,$H1095&gt;='C-Aux_CA'!$C$15),1,0)</f>
        <v>0</v>
      </c>
      <c r="X1095" s="148">
        <f t="shared" si="198"/>
        <v>1</v>
      </c>
      <c r="Y1095" s="151" cm="1">
        <f t="array" ref="Y1095">IF(W1095=0,0,SUMPRODUCT(--($T1095&gt;='C-BaremoVectorial'!$T$4:$T$1101),--(1=$W$4:$W$1101)))</f>
        <v>0</v>
      </c>
      <c r="Z1095" s="151">
        <f t="shared" si="199"/>
        <v>0</v>
      </c>
      <c r="AA1095" s="151" cm="1">
        <f t="array" ref="AA1095">IF($W1095=0,0,SUMPRODUCT(--(1=$W$4:$W$1101),--($U1095&gt;='C-BaremoVectorial'!$U$4:$U$1101)))</f>
        <v>0</v>
      </c>
      <c r="AB1095" s="21"/>
      <c r="AC1095" s="21"/>
      <c r="AD1095" s="21"/>
    </row>
    <row r="1096" spans="1:30" ht="14.5" x14ac:dyDescent="0.35">
      <c r="A1096" s="73">
        <f t="shared" si="190"/>
        <v>216</v>
      </c>
      <c r="B1096" s="79" t="s">
        <v>59</v>
      </c>
      <c r="C1096" s="79" t="s">
        <v>8245</v>
      </c>
      <c r="D1096" s="79" t="s">
        <v>17</v>
      </c>
      <c r="E1096" s="79" t="s">
        <v>78</v>
      </c>
      <c r="F1096" s="183">
        <v>2</v>
      </c>
      <c r="G1096" s="79" t="s">
        <v>8293</v>
      </c>
      <c r="H1096" s="78">
        <f>2*33000</f>
        <v>66000</v>
      </c>
      <c r="I1096" s="74" cm="1">
        <f t="array" ref="I1096">+INDEX('I-Gasificación'!$G$5:$G$1100,MATCH($C1096&amp;$D1096&amp;$E1096&amp;$G1096,'I-Gasificación'!$C$5:$C$1100&amp;'I-Gasificación'!$D$5:$D$1100&amp;'I-Gasificación'!$E$5:$E$1100&amp;'I-Gasificación'!$F$5:$F$1100,0))</f>
        <v>1400</v>
      </c>
      <c r="J1096" s="112">
        <f>INDEX('I-Baremo_Depósitos_Lapesa'!$C:$C,MATCH($E1096,'I-Baremo_Depósitos_Lapesa'!$B:$B,0),1)</f>
        <v>69114</v>
      </c>
      <c r="K1096" s="78">
        <f t="shared" si="191"/>
        <v>98734.285714285725</v>
      </c>
      <c r="L1096" s="122">
        <f>INDEX('I-Baremo_VA_Lapesa'!$D$5:$K$66,MATCH($E1096,'I-Baremo_VA_Lapesa'!$C$5:$C$66,0),MATCH($G1096,'I-Baremo_VA_Lapesa'!$D$4:$K$4,0))</f>
        <v>0</v>
      </c>
      <c r="M1096" s="123">
        <f t="shared" si="192"/>
        <v>0</v>
      </c>
      <c r="N1096" s="113" cm="1">
        <f t="array" ref="N1096">IF(AND($H1096&lt;=4800,$I1096&lt;=560),0,SUMPRODUCT(--($I1096&gt;'I-Baremo_Regulación_Lapesa'!$B$4:$B$8),--($I1096&lt;='I-Baremo_Regulación_Lapesa'!$C$4:$C$8),'I-Baremo_Regulación_Lapesa'!$D$4:$D$8))</f>
        <v>357</v>
      </c>
      <c r="O1096" s="78">
        <f t="shared" si="193"/>
        <v>510.00000000000006</v>
      </c>
      <c r="P1096" s="112">
        <f t="shared" si="194"/>
        <v>69471</v>
      </c>
      <c r="Q1096" s="74">
        <f t="shared" si="195"/>
        <v>99244.285714285725</v>
      </c>
      <c r="R1096" s="113">
        <f>INDEX('I-Baremo_Legalización'!$D$4:$D$100,MATCH($E1096,'I-Baremo_Legalización'!$C$4:$C$100,0),1)</f>
        <v>3215.3500000000004</v>
      </c>
      <c r="S1096" s="113" cm="1">
        <f t="array" ref="S1096">+INDEX('I-Baremo_Acuerdo_Marco'!$F$2:$F$221,MATCH($C1096&amp;$E1096&amp;$G1096,'I-Baremo_Acuerdo_Marco'!$C$2:$C$221&amp;'I-Baremo_Acuerdo_Marco'!$D$2:$D$221&amp;'I-Baremo_Acuerdo_Marco'!$E$2:$E$221,0))</f>
        <v>38490.401896100011</v>
      </c>
      <c r="T1096" s="112">
        <f t="shared" ref="T1096:T1099" si="200">+J1096+L1096+N1096+R1096+S1096</f>
        <v>111176.75189610002</v>
      </c>
      <c r="U1096" s="116">
        <f t="shared" si="196"/>
        <v>140950.03761038574</v>
      </c>
      <c r="V1096" s="74" t="str">
        <f t="shared" si="197"/>
        <v>EnterradoE1400</v>
      </c>
      <c r="W1096" s="148">
        <f>+IF(AND($C1096='C-Aux_CA'!$C$7,$D1096='C-Aux_CA'!$C$5,$I1096&gt;='C-Aux_CA'!$C$14,$H1096&gt;='C-Aux_CA'!$C$15),1,0)</f>
        <v>0</v>
      </c>
      <c r="X1096" s="148">
        <f t="shared" si="198"/>
        <v>1</v>
      </c>
      <c r="Y1096" s="151" cm="1">
        <f t="array" ref="Y1096">IF(W1096=0,0,SUMPRODUCT(--($T1096&gt;='C-BaremoVectorial'!$T$4:$T$1101),--(1=$W$4:$W$1101)))</f>
        <v>0</v>
      </c>
      <c r="Z1096" s="151">
        <f t="shared" si="199"/>
        <v>0</v>
      </c>
      <c r="AA1096" s="151" cm="1">
        <f t="array" ref="AA1096">IF($W1096=0,0,SUMPRODUCT(--(1=$W$4:$W$1101),--($U1096&gt;='C-BaremoVectorial'!$U$4:$U$1101)))</f>
        <v>0</v>
      </c>
      <c r="AB1096" s="21"/>
      <c r="AC1096" s="21"/>
      <c r="AD1096" s="21"/>
    </row>
    <row r="1097" spans="1:30" ht="14.5" x14ac:dyDescent="0.35">
      <c r="A1097" s="73">
        <f t="shared" si="190"/>
        <v>217</v>
      </c>
      <c r="B1097" s="79" t="s">
        <v>59</v>
      </c>
      <c r="C1097" s="79" t="s">
        <v>8245</v>
      </c>
      <c r="D1097" s="79" t="s">
        <v>17</v>
      </c>
      <c r="E1097" s="79" t="s">
        <v>79</v>
      </c>
      <c r="F1097" s="183">
        <v>2</v>
      </c>
      <c r="G1097" s="79" t="s">
        <v>8293</v>
      </c>
      <c r="H1097" s="78">
        <f>2*50000</f>
        <v>100000</v>
      </c>
      <c r="I1097" s="74" cm="1">
        <f t="array" ref="I1097">+INDEX('I-Gasificación'!$G$5:$G$1100,MATCH($C1097&amp;$D1097&amp;$E1097&amp;$G1097,'I-Gasificación'!$C$5:$C$1100&amp;'I-Gasificación'!$D$5:$D$1100&amp;'I-Gasificación'!$E$5:$E$1100&amp;'I-Gasificación'!$F$5:$F$1100,0))</f>
        <v>2044</v>
      </c>
      <c r="J1097" s="112">
        <f>INDEX('I-Baremo_Depósitos_Lapesa'!$C:$C,MATCH($E1097,'I-Baremo_Depósitos_Lapesa'!$B:$B,0),1)</f>
        <v>89904</v>
      </c>
      <c r="K1097" s="78">
        <f t="shared" si="191"/>
        <v>128434.28571428572</v>
      </c>
      <c r="L1097" s="122">
        <f>INDEX('I-Baremo_VA_Lapesa'!$D$5:$K$66,MATCH($E1097,'I-Baremo_VA_Lapesa'!$C$5:$C$66,0),MATCH($G1097,'I-Baremo_VA_Lapesa'!$D$4:$K$4,0))</f>
        <v>0</v>
      </c>
      <c r="M1097" s="123">
        <f t="shared" si="192"/>
        <v>0</v>
      </c>
      <c r="N1097" s="113" cm="1">
        <f t="array" ref="N1097">IF(AND($H1097&lt;=4800,$I1097&lt;=560),0,SUMPRODUCT(--($I1097&gt;'I-Baremo_Regulación_Lapesa'!$B$4:$B$8),--($I1097&lt;='I-Baremo_Regulación_Lapesa'!$C$4:$C$8),'I-Baremo_Regulación_Lapesa'!$D$4:$D$8))</f>
        <v>1650</v>
      </c>
      <c r="O1097" s="78">
        <f t="shared" si="193"/>
        <v>2357.1428571428573</v>
      </c>
      <c r="P1097" s="112">
        <f t="shared" si="194"/>
        <v>91554</v>
      </c>
      <c r="Q1097" s="74">
        <f t="shared" si="195"/>
        <v>130791.42857142858</v>
      </c>
      <c r="R1097" s="113">
        <f>INDEX('I-Baremo_Legalización'!$D$4:$D$100,MATCH($E1097,'I-Baremo_Legalización'!$C$4:$C$100,0),1)</f>
        <v>3215.3500000000004</v>
      </c>
      <c r="S1097" s="113" cm="1">
        <f t="array" ref="S1097">+INDEX('I-Baremo_Acuerdo_Marco'!$F$2:$F$221,MATCH($C1097&amp;$E1097&amp;$G1097,'I-Baremo_Acuerdo_Marco'!$C$2:$C$221&amp;'I-Baremo_Acuerdo_Marco'!$D$2:$D$221&amp;'I-Baremo_Acuerdo_Marco'!$E$2:$E$221,0))</f>
        <v>49925.668926100007</v>
      </c>
      <c r="T1097" s="112">
        <f t="shared" si="200"/>
        <v>144695.01892610002</v>
      </c>
      <c r="U1097" s="116">
        <f t="shared" si="196"/>
        <v>183932.4474975286</v>
      </c>
      <c r="V1097" s="74" t="str">
        <f t="shared" si="197"/>
        <v>EnterradoE2044</v>
      </c>
      <c r="W1097" s="148">
        <f>+IF(AND($C1097='C-Aux_CA'!$C$7,$D1097='C-Aux_CA'!$C$5,$I1097&gt;='C-Aux_CA'!$C$14,$H1097&gt;='C-Aux_CA'!$C$15),1,0)</f>
        <v>0</v>
      </c>
      <c r="X1097" s="148">
        <f t="shared" si="198"/>
        <v>1</v>
      </c>
      <c r="Y1097" s="151" cm="1">
        <f t="array" ref="Y1097">IF(W1097=0,0,SUMPRODUCT(--($T1097&gt;='C-BaremoVectorial'!$T$4:$T$1101),--(1=$W$4:$W$1101)))</f>
        <v>0</v>
      </c>
      <c r="Z1097" s="151">
        <f t="shared" si="199"/>
        <v>0</v>
      </c>
      <c r="AA1097" s="151" cm="1">
        <f t="array" ref="AA1097">IF($W1097=0,0,SUMPRODUCT(--(1=$W$4:$W$1101),--($U1097&gt;='C-BaremoVectorial'!$U$4:$U$1101)))</f>
        <v>0</v>
      </c>
      <c r="AB1097" s="21"/>
      <c r="AC1097" s="21"/>
      <c r="AD1097" s="21"/>
    </row>
    <row r="1098" spans="1:30" ht="14.5" x14ac:dyDescent="0.35">
      <c r="A1098" s="73">
        <f t="shared" si="190"/>
        <v>218</v>
      </c>
      <c r="B1098" s="79" t="s">
        <v>59</v>
      </c>
      <c r="C1098" s="79" t="s">
        <v>8245</v>
      </c>
      <c r="D1098" s="79" t="s">
        <v>17</v>
      </c>
      <c r="E1098" s="79" t="s">
        <v>80</v>
      </c>
      <c r="F1098" s="183">
        <v>2</v>
      </c>
      <c r="G1098" s="79" t="s">
        <v>8293</v>
      </c>
      <c r="H1098" s="78">
        <f>2*59000</f>
        <v>118000</v>
      </c>
      <c r="I1098" s="74" cm="1">
        <f t="array" ref="I1098">+INDEX('I-Gasificación'!$G$5:$G$1100,MATCH($C1098&amp;$D1098&amp;$E1098&amp;$G1098,'I-Gasificación'!$C$5:$C$1100&amp;'I-Gasificación'!$D$5:$D$1100&amp;'I-Gasificación'!$E$5:$E$1100&amp;'I-Gasificación'!$F$5:$F$1100,0))</f>
        <v>2436</v>
      </c>
      <c r="J1098" s="112">
        <f>INDEX('I-Baremo_Depósitos_Lapesa'!$C:$C,MATCH($E1098,'I-Baremo_Depósitos_Lapesa'!$B:$B,0),1)</f>
        <v>109646</v>
      </c>
      <c r="K1098" s="78">
        <f t="shared" si="191"/>
        <v>156637.14285714287</v>
      </c>
      <c r="L1098" s="122">
        <f>INDEX('I-Baremo_VA_Lapesa'!$D$5:$K$66,MATCH($E1098,'I-Baremo_VA_Lapesa'!$C$5:$C$66,0),MATCH($G1098,'I-Baremo_VA_Lapesa'!$D$4:$K$4,0))</f>
        <v>0</v>
      </c>
      <c r="M1098" s="123">
        <f t="shared" si="192"/>
        <v>0</v>
      </c>
      <c r="N1098" s="113" cm="1">
        <f t="array" ref="N1098">IF(AND($H1098&lt;=4800,$I1098&lt;=560),0,SUMPRODUCT(--($I1098&gt;'I-Baremo_Regulación_Lapesa'!$B$4:$B$8),--($I1098&lt;='I-Baremo_Regulación_Lapesa'!$C$4:$C$8),'I-Baremo_Regulación_Lapesa'!$D$4:$D$8))</f>
        <v>1760</v>
      </c>
      <c r="O1098" s="78">
        <f t="shared" si="193"/>
        <v>2514.2857142857142</v>
      </c>
      <c r="P1098" s="112">
        <f t="shared" si="194"/>
        <v>111406</v>
      </c>
      <c r="Q1098" s="74">
        <f t="shared" si="195"/>
        <v>159151.42857142858</v>
      </c>
      <c r="R1098" s="113">
        <f>INDEX('I-Baremo_Legalización'!$D$4:$D$100,MATCH($E1098,'I-Baremo_Legalización'!$C$4:$C$100,0),1)</f>
        <v>3215.3500000000004</v>
      </c>
      <c r="S1098" s="113" cm="1">
        <f t="array" ref="S1098">+INDEX('I-Baremo_Acuerdo_Marco'!$F$2:$F$221,MATCH($C1098&amp;$E1098&amp;$G1098,'I-Baremo_Acuerdo_Marco'!$C$2:$C$221&amp;'I-Baremo_Acuerdo_Marco'!$D$2:$D$221&amp;'I-Baremo_Acuerdo_Marco'!$E$2:$E$221,0))</f>
        <v>55579.593851100006</v>
      </c>
      <c r="T1098" s="112">
        <f t="shared" si="200"/>
        <v>170200.94385110002</v>
      </c>
      <c r="U1098" s="116">
        <f t="shared" si="196"/>
        <v>217946.3724225286</v>
      </c>
      <c r="V1098" s="74" t="str">
        <f t="shared" si="197"/>
        <v>EnterradoE2436</v>
      </c>
      <c r="W1098" s="148">
        <f>+IF(AND($C1098='C-Aux_CA'!$C$7,$D1098='C-Aux_CA'!$C$5,$I1098&gt;='C-Aux_CA'!$C$14,$H1098&gt;='C-Aux_CA'!$C$15),1,0)</f>
        <v>0</v>
      </c>
      <c r="X1098" s="148">
        <f t="shared" si="198"/>
        <v>1</v>
      </c>
      <c r="Y1098" s="151" cm="1">
        <f t="array" ref="Y1098">IF(W1098=0,0,SUMPRODUCT(--($T1098&gt;='C-BaremoVectorial'!$T$4:$T$1101),--(1=$W$4:$W$1101)))</f>
        <v>0</v>
      </c>
      <c r="Z1098" s="151">
        <f t="shared" si="199"/>
        <v>0</v>
      </c>
      <c r="AA1098" s="151" cm="1">
        <f t="array" ref="AA1098">IF($W1098=0,0,SUMPRODUCT(--(1=$W$4:$W$1101),--($U1098&gt;='C-BaremoVectorial'!$U$4:$U$1101)))</f>
        <v>0</v>
      </c>
      <c r="AB1098" s="21"/>
      <c r="AC1098" s="21"/>
      <c r="AD1098" s="21"/>
    </row>
    <row r="1099" spans="1:30" ht="14.5" x14ac:dyDescent="0.35">
      <c r="A1099" s="73">
        <f t="shared" si="190"/>
        <v>219</v>
      </c>
      <c r="B1099" s="79" t="s">
        <v>59</v>
      </c>
      <c r="C1099" s="79" t="s">
        <v>8245</v>
      </c>
      <c r="D1099" s="79" t="s">
        <v>17</v>
      </c>
      <c r="E1099" s="79" t="s">
        <v>81</v>
      </c>
      <c r="F1099" s="183">
        <v>2</v>
      </c>
      <c r="G1099" s="79" t="s">
        <v>8293</v>
      </c>
      <c r="H1099" s="78">
        <f>2*50000</f>
        <v>100000</v>
      </c>
      <c r="I1099" s="74" cm="1">
        <f t="array" ref="I1099">+INDEX('I-Gasificación'!$G$5:$G$1100,MATCH($C1099&amp;$D1099&amp;$E1099&amp;$G1099,'I-Gasificación'!$C$5:$C$1100&amp;'I-Gasificación'!$D$5:$D$1100&amp;'I-Gasificación'!$E$5:$E$1100&amp;'I-Gasificación'!$F$5:$F$1100,0))</f>
        <v>1904</v>
      </c>
      <c r="J1099" s="112">
        <f>INDEX('I-Baremo_Depósitos_Lapesa'!$C:$C,MATCH($E1099,'I-Baremo_Depósitos_Lapesa'!$B:$B,0),1)</f>
        <v>91702</v>
      </c>
      <c r="K1099" s="78">
        <f t="shared" si="191"/>
        <v>131002.85714285714</v>
      </c>
      <c r="L1099" s="122">
        <f>INDEX('I-Baremo_VA_Lapesa'!$D$5:$K$66,MATCH($E1099,'I-Baremo_VA_Lapesa'!$C$5:$C$66,0),MATCH($G1099,'I-Baremo_VA_Lapesa'!$D$4:$K$4,0))</f>
        <v>0</v>
      </c>
      <c r="M1099" s="123">
        <f t="shared" si="192"/>
        <v>0</v>
      </c>
      <c r="N1099" s="113" cm="1">
        <f t="array" ref="N1099">IF(AND($H1099&lt;=4800,$I1099&lt;=560),0,SUMPRODUCT(--($I1099&gt;'I-Baremo_Regulación_Lapesa'!$B$4:$B$8),--($I1099&lt;='I-Baremo_Regulación_Lapesa'!$C$4:$C$8),'I-Baremo_Regulación_Lapesa'!$D$4:$D$8))</f>
        <v>1650</v>
      </c>
      <c r="O1099" s="78">
        <f t="shared" si="193"/>
        <v>2357.1428571428573</v>
      </c>
      <c r="P1099" s="112">
        <f t="shared" si="194"/>
        <v>93352</v>
      </c>
      <c r="Q1099" s="74">
        <f t="shared" si="195"/>
        <v>133360</v>
      </c>
      <c r="R1099" s="113">
        <f>INDEX('I-Baremo_Legalización'!$D$4:$D$100,MATCH($E1099,'I-Baremo_Legalización'!$C$4:$C$100,0),1)</f>
        <v>3215.3500000000004</v>
      </c>
      <c r="S1099" s="113" cm="1">
        <f t="array" ref="S1099">+INDEX('I-Baremo_Acuerdo_Marco'!$F$2:$F$221,MATCH($C1099&amp;$E1099&amp;$G1099,'I-Baremo_Acuerdo_Marco'!$C$2:$C$221&amp;'I-Baremo_Acuerdo_Marco'!$D$2:$D$221&amp;'I-Baremo_Acuerdo_Marco'!$E$2:$E$221,0))</f>
        <v>42751.116376100006</v>
      </c>
      <c r="T1099" s="112">
        <f t="shared" si="200"/>
        <v>139318.46637610003</v>
      </c>
      <c r="U1099" s="116">
        <f t="shared" si="196"/>
        <v>179326.46637610003</v>
      </c>
      <c r="V1099" s="74" t="str">
        <f t="shared" si="197"/>
        <v>EnterradoE1904</v>
      </c>
      <c r="W1099" s="148">
        <f>+IF(AND($C1099='C-Aux_CA'!$C$7,$D1099='C-Aux_CA'!$C$5,$I1099&gt;='C-Aux_CA'!$C$14,$H1099&gt;='C-Aux_CA'!$C$15),1,0)</f>
        <v>0</v>
      </c>
      <c r="X1099" s="148">
        <f t="shared" si="198"/>
        <v>1</v>
      </c>
      <c r="Y1099" s="151" cm="1">
        <f t="array" ref="Y1099">IF(W1099=0,0,SUMPRODUCT(--($T1099&gt;='C-BaremoVectorial'!$T$4:$T$1101),--(1=$W$4:$W$1101)))</f>
        <v>0</v>
      </c>
      <c r="Z1099" s="151">
        <f t="shared" si="199"/>
        <v>0</v>
      </c>
      <c r="AA1099" s="151" cm="1">
        <f t="array" ref="AA1099">IF($W1099=0,0,SUMPRODUCT(--(1=$W$4:$W$1101),--($U1099&gt;='C-BaremoVectorial'!$U$4:$U$1101)))</f>
        <v>0</v>
      </c>
      <c r="AB1099" s="21"/>
      <c r="AC1099" s="21"/>
      <c r="AD1099" s="21"/>
    </row>
    <row r="1100" spans="1:30" ht="14.5" x14ac:dyDescent="0.35">
      <c r="A1100" s="73" t="s">
        <v>8243</v>
      </c>
      <c r="B1100" s="21"/>
      <c r="C1100" s="21"/>
      <c r="D1100" s="21"/>
      <c r="E1100" s="21"/>
      <c r="F1100" s="21"/>
      <c r="G1100" s="21"/>
      <c r="H1100" s="21"/>
      <c r="I1100" s="74"/>
      <c r="J1100" s="21"/>
      <c r="K1100" s="21"/>
      <c r="L1100" s="21"/>
      <c r="M1100" s="21"/>
      <c r="N1100" s="21"/>
      <c r="O1100" s="21"/>
      <c r="P1100" s="21"/>
      <c r="Q1100" s="79"/>
      <c r="R1100" s="21"/>
      <c r="S1100" s="21"/>
      <c r="T1100" s="21"/>
      <c r="U1100" s="79"/>
      <c r="V1100" s="79"/>
      <c r="W1100" s="73"/>
      <c r="X1100" s="73"/>
      <c r="Y1100" s="73"/>
      <c r="Z1100" s="73"/>
      <c r="AA1100" s="73"/>
      <c r="AB1100" s="21"/>
      <c r="AC1100" s="21"/>
      <c r="AD1100" s="21"/>
    </row>
    <row r="1101" spans="1:30" ht="14.5" x14ac:dyDescent="0.35">
      <c r="A1101" s="73"/>
      <c r="B1101" s="21"/>
      <c r="C1101" s="21"/>
      <c r="D1101" s="21"/>
      <c r="E1101" s="21"/>
      <c r="F1101" s="21"/>
      <c r="G1101" s="21"/>
      <c r="H1101" s="21"/>
      <c r="I1101" s="74"/>
      <c r="J1101" s="21"/>
      <c r="K1101" s="21"/>
      <c r="L1101" s="21"/>
      <c r="M1101" s="21"/>
      <c r="N1101" s="21"/>
      <c r="O1101" s="21"/>
      <c r="P1101" s="21"/>
      <c r="Q1101" s="79"/>
      <c r="R1101" s="21"/>
      <c r="S1101" s="21"/>
      <c r="T1101" s="21"/>
      <c r="U1101" s="79"/>
      <c r="V1101" s="79"/>
      <c r="W1101" s="73"/>
      <c r="X1101" s="73"/>
      <c r="Y1101" s="73"/>
      <c r="Z1101" s="73"/>
      <c r="AA1101" s="73"/>
      <c r="AB1101" s="21"/>
      <c r="AC1101" s="21"/>
      <c r="AD1101" s="21"/>
    </row>
    <row r="1102" spans="1:30" ht="14.5" x14ac:dyDescent="0.35">
      <c r="A1102" s="73"/>
      <c r="B1102" s="21"/>
      <c r="C1102" s="21"/>
      <c r="D1102" s="21"/>
      <c r="E1102" s="21"/>
      <c r="F1102" s="21"/>
      <c r="G1102" s="21"/>
      <c r="H1102" s="21"/>
      <c r="I1102" s="74"/>
      <c r="J1102" s="21"/>
      <c r="K1102" s="21"/>
      <c r="L1102" s="21"/>
      <c r="M1102" s="21"/>
      <c r="N1102" s="21"/>
      <c r="O1102" s="21"/>
      <c r="P1102" s="21"/>
      <c r="Q1102" s="79"/>
      <c r="R1102" s="21"/>
      <c r="S1102" s="21"/>
      <c r="T1102" s="21"/>
      <c r="U1102" s="79"/>
      <c r="V1102" s="79"/>
      <c r="W1102" s="73"/>
      <c r="X1102" s="73"/>
      <c r="Y1102" s="73"/>
      <c r="Z1102" s="73"/>
      <c r="AA1102" s="73"/>
      <c r="AB1102" s="21"/>
      <c r="AC1102" s="21"/>
      <c r="AD1102" s="21"/>
    </row>
    <row r="1103" spans="1:30" ht="14.5" x14ac:dyDescent="0.35">
      <c r="A1103" s="73"/>
      <c r="B1103" s="21"/>
      <c r="C1103" s="21"/>
      <c r="D1103" s="21"/>
      <c r="E1103" s="21"/>
      <c r="F1103" s="21"/>
      <c r="G1103" s="21"/>
      <c r="H1103" s="21"/>
      <c r="I1103" s="74"/>
      <c r="J1103" s="21"/>
      <c r="K1103" s="21"/>
      <c r="L1103" s="21"/>
      <c r="M1103" s="21"/>
      <c r="N1103" s="21"/>
      <c r="O1103" s="21"/>
      <c r="P1103" s="21"/>
      <c r="Q1103" s="79"/>
      <c r="R1103" s="21"/>
      <c r="S1103" s="21"/>
      <c r="T1103" s="21"/>
      <c r="U1103" s="79"/>
      <c r="V1103" s="79"/>
      <c r="W1103" s="73"/>
      <c r="X1103" s="73"/>
      <c r="Y1103" s="73"/>
      <c r="Z1103" s="73"/>
      <c r="AA1103" s="73"/>
      <c r="AB1103" s="21"/>
      <c r="AC1103" s="21"/>
      <c r="AD1103" s="21"/>
    </row>
    <row r="1104" spans="1:30" ht="14.5" x14ac:dyDescent="0.35">
      <c r="A1104" s="73"/>
      <c r="B1104" s="21"/>
      <c r="C1104" s="21"/>
      <c r="D1104" s="21"/>
      <c r="E1104" s="21"/>
      <c r="F1104" s="21"/>
      <c r="G1104" s="21"/>
      <c r="H1104" s="21"/>
      <c r="I1104" s="74"/>
      <c r="J1104" s="21"/>
      <c r="K1104" s="21"/>
      <c r="L1104" s="21"/>
      <c r="M1104" s="21"/>
      <c r="N1104" s="21"/>
      <c r="O1104" s="21"/>
      <c r="P1104" s="21"/>
      <c r="Q1104" s="79"/>
      <c r="R1104" s="21"/>
      <c r="S1104" s="21"/>
      <c r="T1104" s="21"/>
      <c r="U1104" s="79"/>
      <c r="V1104" s="79"/>
      <c r="W1104" s="73"/>
      <c r="X1104" s="73"/>
      <c r="Y1104" s="73"/>
      <c r="Z1104" s="73"/>
      <c r="AA1104" s="73"/>
      <c r="AB1104" s="21"/>
      <c r="AC1104" s="21"/>
      <c r="AD1104" s="21"/>
    </row>
    <row r="1105" spans="1:30" ht="14.5" x14ac:dyDescent="0.35">
      <c r="A1105" s="73"/>
      <c r="B1105" s="21"/>
      <c r="C1105" s="21"/>
      <c r="D1105" s="21"/>
      <c r="E1105" s="21"/>
      <c r="F1105" s="21"/>
      <c r="G1105" s="21"/>
      <c r="H1105" s="21"/>
      <c r="I1105" s="74"/>
      <c r="J1105" s="21"/>
      <c r="K1105" s="21"/>
      <c r="L1105" s="21"/>
      <c r="M1105" s="21"/>
      <c r="N1105" s="21"/>
      <c r="O1105" s="21"/>
      <c r="P1105" s="21"/>
      <c r="Q1105" s="79"/>
      <c r="R1105" s="21"/>
      <c r="S1105" s="21"/>
      <c r="T1105" s="21"/>
      <c r="U1105" s="79"/>
      <c r="V1105" s="79"/>
      <c r="W1105" s="73"/>
      <c r="X1105" s="73"/>
      <c r="Y1105" s="73"/>
      <c r="Z1105" s="73"/>
      <c r="AA1105" s="73"/>
      <c r="AB1105" s="21"/>
      <c r="AC1105" s="21"/>
      <c r="AD1105" s="21"/>
    </row>
    <row r="1106" spans="1:30" ht="14.5" x14ac:dyDescent="0.35">
      <c r="A1106" s="73"/>
      <c r="B1106" s="21"/>
      <c r="C1106" s="21"/>
      <c r="D1106" s="21"/>
      <c r="E1106" s="21"/>
      <c r="F1106" s="21"/>
      <c r="G1106" s="21"/>
      <c r="H1106" s="21"/>
      <c r="I1106" s="74"/>
      <c r="J1106" s="21"/>
      <c r="K1106" s="21"/>
      <c r="L1106" s="21"/>
      <c r="M1106" s="21"/>
      <c r="N1106" s="21"/>
      <c r="O1106" s="21"/>
      <c r="P1106" s="21"/>
      <c r="Q1106" s="79"/>
      <c r="R1106" s="21"/>
      <c r="S1106" s="21"/>
      <c r="T1106" s="21"/>
      <c r="U1106" s="79"/>
      <c r="V1106" s="79"/>
      <c r="W1106" s="73"/>
      <c r="X1106" s="73"/>
      <c r="Y1106" s="73"/>
      <c r="Z1106" s="73"/>
      <c r="AA1106" s="73"/>
      <c r="AB1106" s="21"/>
      <c r="AC1106" s="21"/>
      <c r="AD1106" s="21"/>
    </row>
    <row r="1107" spans="1:30" ht="14.5" x14ac:dyDescent="0.35">
      <c r="A1107" s="73"/>
      <c r="B1107" s="21"/>
      <c r="C1107" s="21"/>
      <c r="D1107" s="21"/>
      <c r="E1107" s="21"/>
      <c r="F1107" s="21"/>
      <c r="G1107" s="21"/>
      <c r="H1107" s="21"/>
      <c r="I1107" s="74"/>
      <c r="J1107" s="21"/>
      <c r="K1107" s="21"/>
      <c r="L1107" s="21"/>
      <c r="M1107" s="21"/>
      <c r="N1107" s="21"/>
      <c r="O1107" s="21"/>
      <c r="P1107" s="21"/>
      <c r="Q1107" s="79"/>
      <c r="R1107" s="21"/>
      <c r="S1107" s="21"/>
      <c r="T1107" s="21"/>
      <c r="U1107" s="79"/>
      <c r="V1107" s="79"/>
      <c r="W1107" s="73"/>
      <c r="X1107" s="73"/>
      <c r="Y1107" s="73"/>
      <c r="Z1107" s="73"/>
      <c r="AA1107" s="73"/>
      <c r="AB1107" s="21"/>
      <c r="AC1107" s="21"/>
      <c r="AD1107" s="21"/>
    </row>
    <row r="1108" spans="1:30" ht="14.5" x14ac:dyDescent="0.35">
      <c r="A1108" s="73"/>
      <c r="B1108" s="21"/>
      <c r="C1108" s="21"/>
      <c r="D1108" s="21"/>
      <c r="E1108" s="21"/>
      <c r="F1108" s="21"/>
      <c r="G1108" s="21"/>
      <c r="H1108" s="21"/>
      <c r="I1108" s="74"/>
      <c r="J1108" s="21"/>
      <c r="K1108" s="21"/>
      <c r="L1108" s="21"/>
      <c r="M1108" s="21"/>
      <c r="N1108" s="21"/>
      <c r="O1108" s="21"/>
      <c r="P1108" s="21"/>
      <c r="Q1108" s="79"/>
      <c r="R1108" s="21"/>
      <c r="S1108" s="21"/>
      <c r="T1108" s="21"/>
      <c r="U1108" s="79"/>
      <c r="V1108" s="79"/>
      <c r="W1108" s="73"/>
      <c r="X1108" s="73"/>
      <c r="Y1108" s="73"/>
      <c r="Z1108" s="73"/>
      <c r="AA1108" s="73"/>
      <c r="AB1108" s="21"/>
      <c r="AC1108" s="21"/>
      <c r="AD1108" s="21"/>
    </row>
    <row r="1109" spans="1:30" ht="14.5" x14ac:dyDescent="0.35">
      <c r="A1109" s="73"/>
      <c r="B1109" s="21"/>
      <c r="C1109" s="21"/>
      <c r="D1109" s="21"/>
      <c r="E1109" s="21"/>
      <c r="F1109" s="21"/>
      <c r="G1109" s="21"/>
      <c r="H1109" s="21"/>
      <c r="I1109" s="74"/>
      <c r="J1109" s="21"/>
      <c r="K1109" s="21"/>
      <c r="L1109" s="21"/>
      <c r="M1109" s="21"/>
      <c r="N1109" s="21"/>
      <c r="O1109" s="21"/>
      <c r="P1109" s="21"/>
      <c r="Q1109" s="79"/>
      <c r="R1109" s="21"/>
      <c r="S1109" s="21"/>
      <c r="T1109" s="21"/>
      <c r="U1109" s="79"/>
      <c r="V1109" s="79"/>
      <c r="W1109" s="73"/>
      <c r="X1109" s="73"/>
      <c r="Y1109" s="73"/>
      <c r="Z1109" s="73"/>
      <c r="AA1109" s="73"/>
      <c r="AB1109" s="21"/>
      <c r="AC1109" s="21"/>
      <c r="AD1109" s="21"/>
    </row>
    <row r="1110" spans="1:30" ht="14.5" x14ac:dyDescent="0.35">
      <c r="A1110" s="73"/>
      <c r="B1110" s="21"/>
      <c r="C1110" s="21"/>
      <c r="D1110" s="21"/>
      <c r="E1110" s="21"/>
      <c r="F1110" s="21"/>
      <c r="G1110" s="21"/>
      <c r="H1110" s="21"/>
      <c r="I1110" s="74"/>
      <c r="J1110" s="21"/>
      <c r="K1110" s="21"/>
      <c r="L1110" s="21"/>
      <c r="M1110" s="21"/>
      <c r="N1110" s="21"/>
      <c r="O1110" s="21"/>
      <c r="P1110" s="21"/>
      <c r="Q1110" s="79"/>
      <c r="R1110" s="21"/>
      <c r="S1110" s="21"/>
      <c r="T1110" s="21"/>
      <c r="U1110" s="79"/>
      <c r="V1110" s="79"/>
      <c r="W1110" s="73"/>
      <c r="X1110" s="73"/>
      <c r="Y1110" s="73"/>
      <c r="Z1110" s="73"/>
      <c r="AA1110" s="73"/>
      <c r="AB1110" s="21"/>
      <c r="AC1110" s="21"/>
      <c r="AD1110" s="21"/>
    </row>
  </sheetData>
  <autoFilter ref="B4:AA1100" xr:uid="{11D93EE9-255D-4601-8EB1-172F9B200605}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2864C-124F-451E-A0B0-663A5FD58E21}">
  <sheetPr codeName="Hoja5"/>
  <dimension ref="B2:E188"/>
  <sheetViews>
    <sheetView showGridLines="0" workbookViewId="0">
      <pane ySplit="2" topLeftCell="A166" activePane="bottomLeft" state="frozen"/>
      <selection pane="bottomLeft" activeCell="E3" sqref="E3:E186"/>
    </sheetView>
  </sheetViews>
  <sheetFormatPr baseColWidth="10" defaultRowHeight="14" x14ac:dyDescent="0.3"/>
  <cols>
    <col min="1" max="1" width="3.5" customWidth="1"/>
    <col min="2" max="2" width="113.08203125" bestFit="1" customWidth="1"/>
    <col min="3" max="5" width="16.58203125" customWidth="1"/>
  </cols>
  <sheetData>
    <row r="2" spans="2:5" ht="43.5" x14ac:dyDescent="0.35">
      <c r="B2" s="12" t="s">
        <v>19</v>
      </c>
      <c r="C2" s="12" t="s">
        <v>5</v>
      </c>
      <c r="D2" s="12" t="s">
        <v>8242</v>
      </c>
      <c r="E2" s="16" t="s">
        <v>8255</v>
      </c>
    </row>
    <row r="3" spans="2:5" ht="14.5" x14ac:dyDescent="0.35">
      <c r="B3" s="17" t="s">
        <v>20</v>
      </c>
      <c r="C3" s="17" t="s">
        <v>8244</v>
      </c>
      <c r="D3" s="17" t="s">
        <v>21</v>
      </c>
      <c r="E3" s="2">
        <f>'C-BaremoVectorial'!S5</f>
        <v>4206.7849999999999</v>
      </c>
    </row>
    <row r="4" spans="2:5" ht="14.5" x14ac:dyDescent="0.35">
      <c r="B4" s="17" t="s">
        <v>20</v>
      </c>
      <c r="C4" s="17" t="s">
        <v>8244</v>
      </c>
      <c r="D4" s="17" t="s">
        <v>22</v>
      </c>
      <c r="E4" s="2">
        <f>'C-BaremoVectorial'!S6</f>
        <v>4647.8850000000011</v>
      </c>
    </row>
    <row r="5" spans="2:5" ht="14.5" x14ac:dyDescent="0.35">
      <c r="B5" s="17" t="s">
        <v>20</v>
      </c>
      <c r="C5" s="17" t="s">
        <v>8244</v>
      </c>
      <c r="D5" s="17" t="s">
        <v>23</v>
      </c>
      <c r="E5" s="2">
        <f>'C-BaremoVectorial'!S7</f>
        <v>5061.4850000000006</v>
      </c>
    </row>
    <row r="6" spans="2:5" ht="14.5" x14ac:dyDescent="0.35">
      <c r="B6" s="17" t="s">
        <v>20</v>
      </c>
      <c r="C6" s="17" t="s">
        <v>8244</v>
      </c>
      <c r="D6" s="17" t="s">
        <v>24</v>
      </c>
      <c r="E6" s="2">
        <f>'C-BaremoVectorial'!S8</f>
        <v>5647.7850000000008</v>
      </c>
    </row>
    <row r="7" spans="2:5" ht="14.5" x14ac:dyDescent="0.35">
      <c r="B7" s="17" t="s">
        <v>20</v>
      </c>
      <c r="C7" s="17" t="s">
        <v>8244</v>
      </c>
      <c r="D7" s="17" t="s">
        <v>25</v>
      </c>
      <c r="E7" s="2">
        <f>'C-BaremoVectorial'!S9</f>
        <v>5963.4850000000006</v>
      </c>
    </row>
    <row r="8" spans="2:5" ht="14.5" x14ac:dyDescent="0.35">
      <c r="B8" s="17" t="s">
        <v>20</v>
      </c>
      <c r="C8" s="17" t="s">
        <v>8244</v>
      </c>
      <c r="D8" s="17" t="s">
        <v>26</v>
      </c>
      <c r="E8" s="2">
        <f>'C-BaremoVectorial'!S10</f>
        <v>7087.6850000000013</v>
      </c>
    </row>
    <row r="9" spans="2:5" ht="14.5" x14ac:dyDescent="0.35">
      <c r="B9" s="17" t="s">
        <v>20</v>
      </c>
      <c r="C9" s="17" t="s">
        <v>8244</v>
      </c>
      <c r="D9" s="17" t="s">
        <v>27</v>
      </c>
      <c r="E9" s="2">
        <f>'C-BaremoVectorial'!S11</f>
        <v>7424.2850000000008</v>
      </c>
    </row>
    <row r="10" spans="2:5" ht="14.5" x14ac:dyDescent="0.35">
      <c r="B10" s="17" t="s">
        <v>20</v>
      </c>
      <c r="C10" s="17" t="s">
        <v>8244</v>
      </c>
      <c r="D10" s="17" t="s">
        <v>28</v>
      </c>
      <c r="E10" s="2">
        <f>'C-BaremoVectorial'!S12</f>
        <v>8052.3850000000011</v>
      </c>
    </row>
    <row r="11" spans="2:5" ht="14.5" x14ac:dyDescent="0.35">
      <c r="B11" s="17" t="s">
        <v>20</v>
      </c>
      <c r="C11" s="17" t="s">
        <v>8244</v>
      </c>
      <c r="D11" s="17" t="s">
        <v>29</v>
      </c>
      <c r="E11" s="2">
        <f>'C-BaremoVectorial'!S13</f>
        <v>8648.5850000000009</v>
      </c>
    </row>
    <row r="12" spans="2:5" ht="14.5" x14ac:dyDescent="0.35">
      <c r="B12" s="17" t="s">
        <v>20</v>
      </c>
      <c r="C12" s="17" t="s">
        <v>8244</v>
      </c>
      <c r="D12" s="17" t="s">
        <v>30</v>
      </c>
      <c r="E12" s="2">
        <f>'C-BaremoVectorial'!S14</f>
        <v>9757.0110000000004</v>
      </c>
    </row>
    <row r="13" spans="2:5" ht="14.5" x14ac:dyDescent="0.35">
      <c r="B13" s="17" t="s">
        <v>20</v>
      </c>
      <c r="C13" s="17" t="s">
        <v>8244</v>
      </c>
      <c r="D13" s="17" t="s">
        <v>31</v>
      </c>
      <c r="E13" s="2">
        <f>'C-BaremoVectorial'!S15</f>
        <v>11217.811000000002</v>
      </c>
    </row>
    <row r="14" spans="2:5" ht="14.5" x14ac:dyDescent="0.35">
      <c r="B14" s="17" t="s">
        <v>20</v>
      </c>
      <c r="C14" s="17" t="s">
        <v>8244</v>
      </c>
      <c r="D14" s="17" t="s">
        <v>32</v>
      </c>
      <c r="E14" s="2">
        <f>'C-BaremoVectorial'!S16</f>
        <v>11990.011</v>
      </c>
    </row>
    <row r="15" spans="2:5" ht="14.5" x14ac:dyDescent="0.35">
      <c r="B15" s="17" t="s">
        <v>20</v>
      </c>
      <c r="C15" s="17" t="s">
        <v>8244</v>
      </c>
      <c r="D15" s="17" t="s">
        <v>33</v>
      </c>
      <c r="E15" s="2">
        <f>'C-BaremoVectorial'!S17</f>
        <v>12177.011</v>
      </c>
    </row>
    <row r="16" spans="2:5" ht="14.5" x14ac:dyDescent="0.35">
      <c r="B16" s="17" t="s">
        <v>20</v>
      </c>
      <c r="C16" s="17" t="s">
        <v>8244</v>
      </c>
      <c r="D16" s="17" t="s">
        <v>34</v>
      </c>
      <c r="E16" s="2">
        <f>'C-BaremoVectorial'!S18</f>
        <v>12862.311000000002</v>
      </c>
    </row>
    <row r="17" spans="2:5" ht="14.5" x14ac:dyDescent="0.35">
      <c r="B17" s="17" t="s">
        <v>20</v>
      </c>
      <c r="C17" s="17" t="s">
        <v>8244</v>
      </c>
      <c r="D17" s="17" t="s">
        <v>35</v>
      </c>
      <c r="E17" s="2">
        <f>'C-BaremoVectorial'!S19</f>
        <v>13246.211000000001</v>
      </c>
    </row>
    <row r="18" spans="2:5" ht="14.5" x14ac:dyDescent="0.35">
      <c r="B18" s="17" t="s">
        <v>20</v>
      </c>
      <c r="C18" s="17" t="s">
        <v>8244</v>
      </c>
      <c r="D18" s="17" t="s">
        <v>36</v>
      </c>
      <c r="E18" s="2">
        <f>'C-BaremoVectorial'!S20</f>
        <v>15043.611000000001</v>
      </c>
    </row>
    <row r="19" spans="2:5" ht="14.5" x14ac:dyDescent="0.35">
      <c r="B19" s="17" t="s">
        <v>20</v>
      </c>
      <c r="C19" s="17" t="s">
        <v>8244</v>
      </c>
      <c r="D19" s="17" t="s">
        <v>37</v>
      </c>
      <c r="E19" s="2">
        <f>'C-BaremoVectorial'!S21</f>
        <v>16060.011000000002</v>
      </c>
    </row>
    <row r="20" spans="2:5" ht="14.5" x14ac:dyDescent="0.35">
      <c r="B20" s="17" t="s">
        <v>20</v>
      </c>
      <c r="C20" s="17" t="s">
        <v>8244</v>
      </c>
      <c r="D20" s="17" t="s">
        <v>38</v>
      </c>
      <c r="E20" s="2">
        <f>'C-BaremoVectorial'!S22</f>
        <v>18048.811000000002</v>
      </c>
    </row>
    <row r="21" spans="2:5" ht="14.5" x14ac:dyDescent="0.35">
      <c r="B21" s="17" t="s">
        <v>20</v>
      </c>
      <c r="C21" s="17" t="s">
        <v>8244</v>
      </c>
      <c r="D21" s="17" t="s">
        <v>39</v>
      </c>
      <c r="E21" s="2">
        <f>'C-BaremoVectorial'!S23</f>
        <v>17427.311000000002</v>
      </c>
    </row>
    <row r="22" spans="2:5" ht="14.5" x14ac:dyDescent="0.35">
      <c r="B22" s="17" t="s">
        <v>20</v>
      </c>
      <c r="C22" s="17" t="s">
        <v>8244</v>
      </c>
      <c r="D22" s="17" t="s">
        <v>40</v>
      </c>
      <c r="E22" s="2">
        <f>'C-BaremoVectorial'!S24</f>
        <v>18048.811000000002</v>
      </c>
    </row>
    <row r="23" spans="2:5" ht="14.5" x14ac:dyDescent="0.35">
      <c r="B23" s="17" t="s">
        <v>20</v>
      </c>
      <c r="C23" s="17" t="s">
        <v>8244</v>
      </c>
      <c r="D23" s="17" t="s">
        <v>41</v>
      </c>
      <c r="E23" s="2">
        <f>'C-BaremoVectorial'!S25</f>
        <v>13852.311000000002</v>
      </c>
    </row>
    <row r="24" spans="2:5" ht="14.5" x14ac:dyDescent="0.35">
      <c r="B24" s="17" t="s">
        <v>20</v>
      </c>
      <c r="C24" s="17" t="s">
        <v>8244</v>
      </c>
      <c r="D24" s="17" t="s">
        <v>42</v>
      </c>
      <c r="E24" s="2">
        <f>'C-BaremoVectorial'!S26</f>
        <v>14488.111000000001</v>
      </c>
    </row>
    <row r="25" spans="2:5" ht="14.5" x14ac:dyDescent="0.35">
      <c r="B25" s="17" t="s">
        <v>20</v>
      </c>
      <c r="C25" s="17" t="s">
        <v>8244</v>
      </c>
      <c r="D25" s="17" t="s">
        <v>43</v>
      </c>
      <c r="E25" s="2">
        <f>'C-BaremoVectorial'!S27</f>
        <v>17435.011000000002</v>
      </c>
    </row>
    <row r="26" spans="2:5" ht="14.5" x14ac:dyDescent="0.35">
      <c r="B26" s="17" t="s">
        <v>20</v>
      </c>
      <c r="C26" s="17" t="s">
        <v>8244</v>
      </c>
      <c r="D26" s="17" t="s">
        <v>44</v>
      </c>
      <c r="E26" s="2">
        <f>'C-BaremoVectorial'!S28</f>
        <v>18981.611000000001</v>
      </c>
    </row>
    <row r="27" spans="2:5" ht="14.5" x14ac:dyDescent="0.35">
      <c r="B27" s="17" t="s">
        <v>20</v>
      </c>
      <c r="C27" s="17" t="s">
        <v>8244</v>
      </c>
      <c r="D27" s="17" t="s">
        <v>45</v>
      </c>
      <c r="E27" s="2">
        <f>'C-BaremoVectorial'!S29</f>
        <v>19519.510999999999</v>
      </c>
    </row>
    <row r="28" spans="2:5" ht="14.5" x14ac:dyDescent="0.35">
      <c r="B28" s="17" t="s">
        <v>20</v>
      </c>
      <c r="C28" s="17" t="s">
        <v>8244</v>
      </c>
      <c r="D28" s="17" t="s">
        <v>46</v>
      </c>
      <c r="E28" s="2">
        <f>'C-BaremoVectorial'!S30</f>
        <v>20737.210999999999</v>
      </c>
    </row>
    <row r="29" spans="2:5" ht="14.5" x14ac:dyDescent="0.35">
      <c r="B29" s="17" t="s">
        <v>20</v>
      </c>
      <c r="C29" s="17" t="s">
        <v>8244</v>
      </c>
      <c r="D29" s="17" t="s">
        <v>47</v>
      </c>
      <c r="E29" s="2">
        <f>'C-BaremoVectorial'!S31</f>
        <v>24701.831000000002</v>
      </c>
    </row>
    <row r="30" spans="2:5" ht="14.5" x14ac:dyDescent="0.35">
      <c r="B30" s="17" t="s">
        <v>20</v>
      </c>
      <c r="C30" s="17" t="s">
        <v>8244</v>
      </c>
      <c r="D30" s="17" t="s">
        <v>48</v>
      </c>
      <c r="E30" s="2">
        <f>'C-BaremoVectorial'!S32</f>
        <v>23877.931</v>
      </c>
    </row>
    <row r="31" spans="2:5" ht="14.5" x14ac:dyDescent="0.35">
      <c r="B31" s="17" t="s">
        <v>20</v>
      </c>
      <c r="C31" s="17" t="s">
        <v>8244</v>
      </c>
      <c r="D31" s="17" t="s">
        <v>49</v>
      </c>
      <c r="E31" s="2">
        <f>'C-BaremoVectorial'!S33</f>
        <v>28041.431</v>
      </c>
    </row>
    <row r="32" spans="2:5" ht="14.5" x14ac:dyDescent="0.35">
      <c r="B32" s="17" t="s">
        <v>20</v>
      </c>
      <c r="C32" s="17" t="s">
        <v>8244</v>
      </c>
      <c r="D32" s="17" t="s">
        <v>50</v>
      </c>
      <c r="E32" s="2">
        <f>'C-BaremoVectorial'!S34</f>
        <v>30941.031000000003</v>
      </c>
    </row>
    <row r="33" spans="2:5" ht="14.5" x14ac:dyDescent="0.35">
      <c r="B33" s="17" t="s">
        <v>20</v>
      </c>
      <c r="C33" s="17" t="s">
        <v>8244</v>
      </c>
      <c r="D33" s="17" t="s">
        <v>51</v>
      </c>
      <c r="E33" s="2">
        <f>'C-BaremoVectorial'!S35</f>
        <v>28379.131000000001</v>
      </c>
    </row>
    <row r="34" spans="2:5" ht="14.5" x14ac:dyDescent="0.35">
      <c r="B34" s="17" t="s">
        <v>20</v>
      </c>
      <c r="C34" s="17" t="s">
        <v>8244</v>
      </c>
      <c r="D34" s="17" t="s">
        <v>52</v>
      </c>
      <c r="E34" s="2">
        <f>'C-BaremoVectorial'!S36</f>
        <v>28489.131000000001</v>
      </c>
    </row>
    <row r="35" spans="2:5" ht="14.5" x14ac:dyDescent="0.35">
      <c r="B35" s="17" t="s">
        <v>53</v>
      </c>
      <c r="C35" s="17" t="s">
        <v>8244</v>
      </c>
      <c r="D35" s="17" t="s">
        <v>21</v>
      </c>
      <c r="E35" s="2">
        <f>'C-BaremoVectorial'!S37</f>
        <v>5384.8850000000011</v>
      </c>
    </row>
    <row r="36" spans="2:5" ht="14.5" x14ac:dyDescent="0.35">
      <c r="B36" s="17" t="s">
        <v>53</v>
      </c>
      <c r="C36" s="17" t="s">
        <v>8244</v>
      </c>
      <c r="D36" s="17" t="s">
        <v>22</v>
      </c>
      <c r="E36" s="2">
        <f>'C-BaremoVectorial'!S38</f>
        <v>5825.9850000000006</v>
      </c>
    </row>
    <row r="37" spans="2:5" ht="14.5" x14ac:dyDescent="0.35">
      <c r="B37" s="17" t="s">
        <v>53</v>
      </c>
      <c r="C37" s="17" t="s">
        <v>8244</v>
      </c>
      <c r="D37" s="17" t="s">
        <v>23</v>
      </c>
      <c r="E37" s="2">
        <f>'C-BaremoVectorial'!S39</f>
        <v>6239.5850000000009</v>
      </c>
    </row>
    <row r="38" spans="2:5" ht="14.5" x14ac:dyDescent="0.35">
      <c r="B38" s="17" t="s">
        <v>53</v>
      </c>
      <c r="C38" s="17" t="s">
        <v>8244</v>
      </c>
      <c r="D38" s="17" t="s">
        <v>24</v>
      </c>
      <c r="E38" s="2">
        <f>'C-BaremoVectorial'!S40</f>
        <v>6825.8850000000011</v>
      </c>
    </row>
    <row r="39" spans="2:5" ht="14.5" x14ac:dyDescent="0.35">
      <c r="B39" s="17" t="s">
        <v>53</v>
      </c>
      <c r="C39" s="17" t="s">
        <v>8244</v>
      </c>
      <c r="D39" s="17" t="s">
        <v>25</v>
      </c>
      <c r="E39" s="2">
        <f>'C-BaremoVectorial'!S41</f>
        <v>7141.5850000000009</v>
      </c>
    </row>
    <row r="40" spans="2:5" ht="14.5" x14ac:dyDescent="0.35">
      <c r="B40" s="17" t="s">
        <v>8248</v>
      </c>
      <c r="C40" s="17" t="s">
        <v>8244</v>
      </c>
      <c r="D40" s="17" t="s">
        <v>26</v>
      </c>
      <c r="E40" s="2">
        <f>'C-BaremoVectorial'!S42</f>
        <v>8265.7850000000017</v>
      </c>
    </row>
    <row r="41" spans="2:5" ht="14.5" x14ac:dyDescent="0.35">
      <c r="B41" s="17" t="s">
        <v>8248</v>
      </c>
      <c r="C41" s="17" t="s">
        <v>8244</v>
      </c>
      <c r="D41" s="17" t="s">
        <v>27</v>
      </c>
      <c r="E41" s="2">
        <f>'C-BaremoVectorial'!S43</f>
        <v>9387.7850000000017</v>
      </c>
    </row>
    <row r="42" spans="2:5" ht="14.5" x14ac:dyDescent="0.35">
      <c r="B42" s="17" t="s">
        <v>8248</v>
      </c>
      <c r="C42" s="17" t="s">
        <v>8244</v>
      </c>
      <c r="D42" s="17" t="s">
        <v>28</v>
      </c>
      <c r="E42" s="2">
        <f>'C-BaremoVectorial'!S44</f>
        <v>10015.885000000002</v>
      </c>
    </row>
    <row r="43" spans="2:5" ht="14.5" x14ac:dyDescent="0.35">
      <c r="B43" s="17" t="s">
        <v>8248</v>
      </c>
      <c r="C43" s="17" t="s">
        <v>8244</v>
      </c>
      <c r="D43" s="17" t="s">
        <v>29</v>
      </c>
      <c r="E43" s="2">
        <f>'C-BaremoVectorial'!S45</f>
        <v>10612.085000000001</v>
      </c>
    </row>
    <row r="44" spans="2:5" ht="14.5" x14ac:dyDescent="0.35">
      <c r="B44" s="17" t="s">
        <v>8248</v>
      </c>
      <c r="C44" s="17" t="s">
        <v>8244</v>
      </c>
      <c r="D44" s="17" t="s">
        <v>30</v>
      </c>
      <c r="E44" s="2">
        <f>'C-BaremoVectorial'!S46</f>
        <v>11720.511</v>
      </c>
    </row>
    <row r="45" spans="2:5" ht="14.5" x14ac:dyDescent="0.35">
      <c r="B45" s="17" t="s">
        <v>8248</v>
      </c>
      <c r="C45" s="17" t="s">
        <v>8244</v>
      </c>
      <c r="D45" s="17" t="s">
        <v>31</v>
      </c>
      <c r="E45" s="2">
        <f>'C-BaremoVectorial'!S47</f>
        <v>13181.311000000002</v>
      </c>
    </row>
    <row r="46" spans="2:5" ht="14.5" x14ac:dyDescent="0.35">
      <c r="B46" s="17" t="s">
        <v>8248</v>
      </c>
      <c r="C46" s="17" t="s">
        <v>8244</v>
      </c>
      <c r="D46" s="17" t="s">
        <v>32</v>
      </c>
      <c r="E46" s="2">
        <f>'C-BaremoVectorial'!S48</f>
        <v>13953.511000000002</v>
      </c>
    </row>
    <row r="47" spans="2:5" ht="14.5" x14ac:dyDescent="0.35">
      <c r="B47" s="17" t="s">
        <v>8248</v>
      </c>
      <c r="C47" s="17" t="s">
        <v>8244</v>
      </c>
      <c r="D47" s="17" t="s">
        <v>33</v>
      </c>
      <c r="E47" s="2">
        <f>'C-BaremoVectorial'!S49</f>
        <v>14140.511000000002</v>
      </c>
    </row>
    <row r="48" spans="2:5" ht="14.5" x14ac:dyDescent="0.35">
      <c r="B48" s="17" t="s">
        <v>8248</v>
      </c>
      <c r="C48" s="17" t="s">
        <v>8244</v>
      </c>
      <c r="D48" s="17" t="s">
        <v>34</v>
      </c>
      <c r="E48" s="2">
        <f>'C-BaremoVectorial'!S50</f>
        <v>14825.811000000002</v>
      </c>
    </row>
    <row r="49" spans="2:5" ht="14.5" x14ac:dyDescent="0.35">
      <c r="B49" s="17" t="s">
        <v>8248</v>
      </c>
      <c r="C49" s="17" t="s">
        <v>8244</v>
      </c>
      <c r="D49" s="17" t="s">
        <v>35</v>
      </c>
      <c r="E49" s="2">
        <f>'C-BaremoVectorial'!S51</f>
        <v>18731.911</v>
      </c>
    </row>
    <row r="50" spans="2:5" ht="14.5" x14ac:dyDescent="0.35">
      <c r="B50" s="17" t="s">
        <v>8248</v>
      </c>
      <c r="C50" s="17" t="s">
        <v>8244</v>
      </c>
      <c r="D50" s="17" t="s">
        <v>36</v>
      </c>
      <c r="E50" s="2">
        <f>'C-BaremoVectorial'!S52</f>
        <v>20528.210999999999</v>
      </c>
    </row>
    <row r="51" spans="2:5" ht="14.5" x14ac:dyDescent="0.35">
      <c r="B51" s="17" t="s">
        <v>8248</v>
      </c>
      <c r="C51" s="17" t="s">
        <v>8244</v>
      </c>
      <c r="D51" s="17" t="s">
        <v>37</v>
      </c>
      <c r="E51" s="2">
        <f>'C-BaremoVectorial'!S53</f>
        <v>21545.710999999999</v>
      </c>
    </row>
    <row r="52" spans="2:5" ht="14.5" x14ac:dyDescent="0.35">
      <c r="B52" s="17" t="s">
        <v>8248</v>
      </c>
      <c r="C52" s="17" t="s">
        <v>8244</v>
      </c>
      <c r="D52" s="17" t="s">
        <v>38</v>
      </c>
      <c r="E52" s="2">
        <f>'C-BaremoVectorial'!S54</f>
        <v>23534.510999999999</v>
      </c>
    </row>
    <row r="53" spans="2:5" ht="14.5" x14ac:dyDescent="0.35">
      <c r="B53" s="17" t="s">
        <v>8248</v>
      </c>
      <c r="C53" s="17" t="s">
        <v>8244</v>
      </c>
      <c r="D53" s="17" t="s">
        <v>39</v>
      </c>
      <c r="E53" s="2">
        <f>'C-BaremoVectorial'!S55</f>
        <v>22913.010999999999</v>
      </c>
    </row>
    <row r="54" spans="2:5" ht="14.5" x14ac:dyDescent="0.35">
      <c r="B54" s="17" t="s">
        <v>8248</v>
      </c>
      <c r="C54" s="17" t="s">
        <v>8244</v>
      </c>
      <c r="D54" s="17" t="s">
        <v>40</v>
      </c>
      <c r="E54" s="2">
        <f>'C-BaremoVectorial'!S56</f>
        <v>24013.010999999999</v>
      </c>
    </row>
    <row r="55" spans="2:5" ht="14.5" x14ac:dyDescent="0.35">
      <c r="B55" s="17" t="s">
        <v>8248</v>
      </c>
      <c r="C55" s="17" t="s">
        <v>8244</v>
      </c>
      <c r="D55" s="17" t="s">
        <v>41</v>
      </c>
      <c r="E55" s="2">
        <f>'C-BaremoVectorial'!S57</f>
        <v>20909.911</v>
      </c>
    </row>
    <row r="56" spans="2:5" ht="14.5" x14ac:dyDescent="0.35">
      <c r="B56" s="17" t="s">
        <v>8248</v>
      </c>
      <c r="C56" s="17" t="s">
        <v>8244</v>
      </c>
      <c r="D56" s="17" t="s">
        <v>42</v>
      </c>
      <c r="E56" s="2">
        <f>'C-BaremoVectorial'!S58</f>
        <v>22095.710999999999</v>
      </c>
    </row>
    <row r="57" spans="2:5" ht="14.5" x14ac:dyDescent="0.35">
      <c r="B57" s="17" t="s">
        <v>8248</v>
      </c>
      <c r="C57" s="17" t="s">
        <v>8244</v>
      </c>
      <c r="D57" s="17" t="s">
        <v>43</v>
      </c>
      <c r="E57" s="2">
        <f>'C-BaremoVectorial'!S59</f>
        <v>25017.311000000002</v>
      </c>
    </row>
    <row r="58" spans="2:5" ht="14.5" x14ac:dyDescent="0.35">
      <c r="B58" s="17" t="s">
        <v>8248</v>
      </c>
      <c r="C58" s="17" t="s">
        <v>8244</v>
      </c>
      <c r="D58" s="17" t="s">
        <v>44</v>
      </c>
      <c r="E58" s="2">
        <f>'C-BaremoVectorial'!S60</f>
        <v>26561.710999999999</v>
      </c>
    </row>
    <row r="59" spans="2:5" ht="14.5" x14ac:dyDescent="0.35">
      <c r="B59" s="17" t="s">
        <v>8248</v>
      </c>
      <c r="C59" s="17" t="s">
        <v>8244</v>
      </c>
      <c r="D59" s="17" t="s">
        <v>45</v>
      </c>
      <c r="E59" s="2">
        <f>'C-BaremoVectorial'!S61</f>
        <v>26935.710999999999</v>
      </c>
    </row>
    <row r="60" spans="2:5" ht="14.5" x14ac:dyDescent="0.35">
      <c r="B60" s="17" t="s">
        <v>8248</v>
      </c>
      <c r="C60" s="17" t="s">
        <v>8244</v>
      </c>
      <c r="D60" s="17" t="s">
        <v>46</v>
      </c>
      <c r="E60" s="2">
        <f>'C-BaremoVectorial'!S62</f>
        <v>28306.311000000002</v>
      </c>
    </row>
    <row r="61" spans="2:5" ht="14.5" x14ac:dyDescent="0.35">
      <c r="B61" s="17" t="s">
        <v>8248</v>
      </c>
      <c r="C61" s="17" t="s">
        <v>8244</v>
      </c>
      <c r="D61" s="17" t="s">
        <v>47</v>
      </c>
      <c r="E61" s="2">
        <f>'C-BaremoVectorial'!S63</f>
        <v>36895.331000000006</v>
      </c>
    </row>
    <row r="62" spans="2:5" ht="14.5" x14ac:dyDescent="0.35">
      <c r="B62" s="17" t="s">
        <v>8248</v>
      </c>
      <c r="C62" s="17" t="s">
        <v>8244</v>
      </c>
      <c r="D62" s="17" t="s">
        <v>48</v>
      </c>
      <c r="E62" s="2">
        <f>'C-BaremoVectorial'!S64</f>
        <v>40487.931000000004</v>
      </c>
    </row>
    <row r="63" spans="2:5" ht="14.5" x14ac:dyDescent="0.35">
      <c r="B63" s="17" t="s">
        <v>8248</v>
      </c>
      <c r="C63" s="17" t="s">
        <v>8244</v>
      </c>
      <c r="D63" s="17" t="s">
        <v>49</v>
      </c>
      <c r="E63" s="2">
        <f>'C-BaremoVectorial'!S65</f>
        <v>42522.931000000004</v>
      </c>
    </row>
    <row r="64" spans="2:5" ht="14.5" x14ac:dyDescent="0.35">
      <c r="B64" s="17" t="s">
        <v>8248</v>
      </c>
      <c r="C64" s="17" t="s">
        <v>8244</v>
      </c>
      <c r="D64" s="17" t="s">
        <v>50</v>
      </c>
      <c r="E64" s="2">
        <f>'C-BaremoVectorial'!S66</f>
        <v>46500.531000000003</v>
      </c>
    </row>
    <row r="65" spans="2:5" ht="14.5" x14ac:dyDescent="0.35">
      <c r="B65" s="17" t="s">
        <v>8248</v>
      </c>
      <c r="C65" s="17" t="s">
        <v>8244</v>
      </c>
      <c r="D65" s="17" t="s">
        <v>51</v>
      </c>
      <c r="E65" s="2">
        <f>'C-BaremoVectorial'!S67</f>
        <v>45257.531000000003</v>
      </c>
    </row>
    <row r="66" spans="2:5" ht="14.5" x14ac:dyDescent="0.35">
      <c r="B66" s="17" t="s">
        <v>8248</v>
      </c>
      <c r="C66" s="17" t="s">
        <v>8244</v>
      </c>
      <c r="D66" s="17" t="s">
        <v>52</v>
      </c>
      <c r="E66" s="2">
        <f>'C-BaremoVectorial'!S68</f>
        <v>45257.531000000003</v>
      </c>
    </row>
    <row r="67" spans="2:5" ht="14.5" x14ac:dyDescent="0.35">
      <c r="B67" s="17" t="s">
        <v>54</v>
      </c>
      <c r="C67" s="17" t="s">
        <v>8244</v>
      </c>
      <c r="D67" s="17" t="s">
        <v>26</v>
      </c>
      <c r="E67" s="2">
        <f>'C-BaremoVectorial'!S69</f>
        <v>8265.7850000000017</v>
      </c>
    </row>
    <row r="68" spans="2:5" ht="14.5" x14ac:dyDescent="0.35">
      <c r="B68" s="17" t="s">
        <v>54</v>
      </c>
      <c r="C68" s="17" t="s">
        <v>8244</v>
      </c>
      <c r="D68" s="17" t="s">
        <v>27</v>
      </c>
      <c r="E68" s="2">
        <f>'C-BaremoVectorial'!S70</f>
        <v>9387.7850000000017</v>
      </c>
    </row>
    <row r="69" spans="2:5" ht="14.5" x14ac:dyDescent="0.35">
      <c r="B69" s="17" t="s">
        <v>54</v>
      </c>
      <c r="C69" s="17" t="s">
        <v>8244</v>
      </c>
      <c r="D69" s="17" t="s">
        <v>28</v>
      </c>
      <c r="E69" s="2">
        <f>'C-BaremoVectorial'!S71</f>
        <v>10015.885000000002</v>
      </c>
    </row>
    <row r="70" spans="2:5" ht="14.5" x14ac:dyDescent="0.35">
      <c r="B70" s="17" t="s">
        <v>54</v>
      </c>
      <c r="C70" s="17" t="s">
        <v>8244</v>
      </c>
      <c r="D70" s="17" t="s">
        <v>29</v>
      </c>
      <c r="E70" s="2">
        <f>'C-BaremoVectorial'!S72</f>
        <v>10612.085000000001</v>
      </c>
    </row>
    <row r="71" spans="2:5" ht="14.5" x14ac:dyDescent="0.35">
      <c r="B71" s="17" t="s">
        <v>54</v>
      </c>
      <c r="C71" s="17" t="s">
        <v>8244</v>
      </c>
      <c r="D71" s="17" t="s">
        <v>30</v>
      </c>
      <c r="E71" s="2">
        <f>'C-BaremoVectorial'!S73</f>
        <v>11720.511</v>
      </c>
    </row>
    <row r="72" spans="2:5" ht="14.5" x14ac:dyDescent="0.35">
      <c r="B72" s="17" t="s">
        <v>54</v>
      </c>
      <c r="C72" s="17" t="s">
        <v>8244</v>
      </c>
      <c r="D72" s="17" t="s">
        <v>31</v>
      </c>
      <c r="E72" s="2">
        <f>'C-BaremoVectorial'!S74</f>
        <v>13181.311000000002</v>
      </c>
    </row>
    <row r="73" spans="2:5" ht="14.5" x14ac:dyDescent="0.35">
      <c r="B73" s="17" t="s">
        <v>54</v>
      </c>
      <c r="C73" s="17" t="s">
        <v>8244</v>
      </c>
      <c r="D73" s="17" t="s">
        <v>32</v>
      </c>
      <c r="E73" s="2">
        <f>'C-BaremoVectorial'!S75</f>
        <v>13953.511000000002</v>
      </c>
    </row>
    <row r="74" spans="2:5" ht="14.5" x14ac:dyDescent="0.35">
      <c r="B74" s="17" t="s">
        <v>54</v>
      </c>
      <c r="C74" s="17" t="s">
        <v>8244</v>
      </c>
      <c r="D74" s="17" t="s">
        <v>33</v>
      </c>
      <c r="E74" s="2">
        <f>'C-BaremoVectorial'!S76</f>
        <v>14140.511000000002</v>
      </c>
    </row>
    <row r="75" spans="2:5" ht="14.5" x14ac:dyDescent="0.35">
      <c r="B75" s="17" t="s">
        <v>54</v>
      </c>
      <c r="C75" s="17" t="s">
        <v>8244</v>
      </c>
      <c r="D75" s="17" t="s">
        <v>34</v>
      </c>
      <c r="E75" s="2">
        <f>'C-BaremoVectorial'!S77</f>
        <v>14825.811000000002</v>
      </c>
    </row>
    <row r="76" spans="2:5" ht="14.5" x14ac:dyDescent="0.35">
      <c r="B76" s="17" t="s">
        <v>54</v>
      </c>
      <c r="C76" s="17" t="s">
        <v>8244</v>
      </c>
      <c r="D76" s="17" t="s">
        <v>35</v>
      </c>
      <c r="E76" s="2">
        <f>'C-BaremoVectorial'!S78</f>
        <v>18973.911</v>
      </c>
    </row>
    <row r="77" spans="2:5" ht="14.5" x14ac:dyDescent="0.35">
      <c r="B77" s="17" t="s">
        <v>54</v>
      </c>
      <c r="C77" s="17" t="s">
        <v>8244</v>
      </c>
      <c r="D77" s="17" t="s">
        <v>36</v>
      </c>
      <c r="E77" s="2">
        <f>'C-BaremoVectorial'!S79</f>
        <v>20528.210999999999</v>
      </c>
    </row>
    <row r="78" spans="2:5" ht="14.5" x14ac:dyDescent="0.35">
      <c r="B78" s="17" t="s">
        <v>54</v>
      </c>
      <c r="C78" s="17" t="s">
        <v>8244</v>
      </c>
      <c r="D78" s="17" t="s">
        <v>37</v>
      </c>
      <c r="E78" s="2">
        <f>'C-BaremoVectorial'!S80</f>
        <v>21545.710999999999</v>
      </c>
    </row>
    <row r="79" spans="2:5" ht="14.5" x14ac:dyDescent="0.35">
      <c r="B79" s="17" t="s">
        <v>54</v>
      </c>
      <c r="C79" s="17" t="s">
        <v>8244</v>
      </c>
      <c r="D79" s="17" t="s">
        <v>38</v>
      </c>
      <c r="E79" s="2">
        <f>'C-BaremoVectorial'!S81</f>
        <v>23534.510999999999</v>
      </c>
    </row>
    <row r="80" spans="2:5" ht="14.5" x14ac:dyDescent="0.35">
      <c r="B80" s="17" t="s">
        <v>54</v>
      </c>
      <c r="C80" s="17" t="s">
        <v>8244</v>
      </c>
      <c r="D80" s="17" t="s">
        <v>39</v>
      </c>
      <c r="E80" s="2">
        <f>'C-BaremoVectorial'!S82</f>
        <v>22913.010999999999</v>
      </c>
    </row>
    <row r="81" spans="2:5" ht="14.5" x14ac:dyDescent="0.35">
      <c r="B81" s="17" t="s">
        <v>54</v>
      </c>
      <c r="C81" s="17" t="s">
        <v>8244</v>
      </c>
      <c r="D81" s="17" t="s">
        <v>40</v>
      </c>
      <c r="E81" s="2">
        <f>'C-BaremoVectorial'!S83</f>
        <v>24013.010999999999</v>
      </c>
    </row>
    <row r="82" spans="2:5" ht="14.5" x14ac:dyDescent="0.35">
      <c r="B82" s="17" t="s">
        <v>54</v>
      </c>
      <c r="C82" s="17" t="s">
        <v>8244</v>
      </c>
      <c r="D82" s="17" t="s">
        <v>41</v>
      </c>
      <c r="E82" s="2">
        <f>'C-BaremoVectorial'!S84</f>
        <v>20909.911</v>
      </c>
    </row>
    <row r="83" spans="2:5" ht="14.5" x14ac:dyDescent="0.35">
      <c r="B83" s="17" t="s">
        <v>54</v>
      </c>
      <c r="C83" s="17" t="s">
        <v>8244</v>
      </c>
      <c r="D83" s="17" t="s">
        <v>42</v>
      </c>
      <c r="E83" s="2">
        <f>'C-BaremoVectorial'!S85</f>
        <v>22095.710999999999</v>
      </c>
    </row>
    <row r="84" spans="2:5" ht="14.5" x14ac:dyDescent="0.35">
      <c r="B84" s="17" t="s">
        <v>54</v>
      </c>
      <c r="C84" s="17" t="s">
        <v>8244</v>
      </c>
      <c r="D84" s="17" t="s">
        <v>43</v>
      </c>
      <c r="E84" s="2">
        <f>'C-BaremoVectorial'!S86</f>
        <v>25017.311000000002</v>
      </c>
    </row>
    <row r="85" spans="2:5" ht="14.5" x14ac:dyDescent="0.35">
      <c r="B85" s="17" t="s">
        <v>54</v>
      </c>
      <c r="C85" s="17" t="s">
        <v>8244</v>
      </c>
      <c r="D85" s="17" t="s">
        <v>44</v>
      </c>
      <c r="E85" s="2">
        <f>'C-BaremoVectorial'!S87</f>
        <v>26561.710999999999</v>
      </c>
    </row>
    <row r="86" spans="2:5" ht="14.5" x14ac:dyDescent="0.35">
      <c r="B86" s="17" t="s">
        <v>54</v>
      </c>
      <c r="C86" s="17" t="s">
        <v>8244</v>
      </c>
      <c r="D86" s="17" t="s">
        <v>45</v>
      </c>
      <c r="E86" s="2">
        <f>'C-BaremoVectorial'!S88</f>
        <v>26935.710999999999</v>
      </c>
    </row>
    <row r="87" spans="2:5" ht="14.5" x14ac:dyDescent="0.35">
      <c r="B87" s="17" t="s">
        <v>54</v>
      </c>
      <c r="C87" s="17" t="s">
        <v>8244</v>
      </c>
      <c r="D87" s="17" t="s">
        <v>46</v>
      </c>
      <c r="E87" s="2">
        <f>'C-BaremoVectorial'!S89</f>
        <v>28306.311000000002</v>
      </c>
    </row>
    <row r="88" spans="2:5" ht="14.5" x14ac:dyDescent="0.35">
      <c r="B88" s="17" t="s">
        <v>54</v>
      </c>
      <c r="C88" s="17" t="s">
        <v>8244</v>
      </c>
      <c r="D88" s="17" t="s">
        <v>47</v>
      </c>
      <c r="E88" s="2">
        <f>'C-BaremoVectorial'!S90</f>
        <v>36895.331000000006</v>
      </c>
    </row>
    <row r="89" spans="2:5" ht="14.5" x14ac:dyDescent="0.35">
      <c r="B89" s="17" t="s">
        <v>54</v>
      </c>
      <c r="C89" s="17" t="s">
        <v>8244</v>
      </c>
      <c r="D89" s="17" t="s">
        <v>48</v>
      </c>
      <c r="E89" s="2">
        <f>'C-BaremoVectorial'!S91</f>
        <v>40487.931000000004</v>
      </c>
    </row>
    <row r="90" spans="2:5" ht="14.5" x14ac:dyDescent="0.35">
      <c r="B90" s="17" t="s">
        <v>54</v>
      </c>
      <c r="C90" s="17" t="s">
        <v>8244</v>
      </c>
      <c r="D90" s="17" t="s">
        <v>49</v>
      </c>
      <c r="E90" s="2">
        <f>'C-BaremoVectorial'!S92</f>
        <v>42522.931000000004</v>
      </c>
    </row>
    <row r="91" spans="2:5" ht="14.5" x14ac:dyDescent="0.35">
      <c r="B91" s="17" t="s">
        <v>54</v>
      </c>
      <c r="C91" s="17" t="s">
        <v>8244</v>
      </c>
      <c r="D91" s="17" t="s">
        <v>50</v>
      </c>
      <c r="E91" s="2">
        <f>'C-BaremoVectorial'!S93</f>
        <v>46500.531000000003</v>
      </c>
    </row>
    <row r="92" spans="2:5" ht="14.5" x14ac:dyDescent="0.35">
      <c r="B92" s="17" t="s">
        <v>54</v>
      </c>
      <c r="C92" s="17" t="s">
        <v>8244</v>
      </c>
      <c r="D92" s="17" t="s">
        <v>51</v>
      </c>
      <c r="E92" s="2">
        <f>'C-BaremoVectorial'!S94</f>
        <v>45257.531000000003</v>
      </c>
    </row>
    <row r="93" spans="2:5" ht="14.5" x14ac:dyDescent="0.35">
      <c r="B93" s="17" t="s">
        <v>54</v>
      </c>
      <c r="C93" s="17" t="s">
        <v>8244</v>
      </c>
      <c r="D93" s="17" t="s">
        <v>52</v>
      </c>
      <c r="E93" s="2">
        <f>'C-BaremoVectorial'!S95</f>
        <v>45257.531000000003</v>
      </c>
    </row>
    <row r="94" spans="2:5" ht="14.5" x14ac:dyDescent="0.35">
      <c r="B94" s="17" t="s">
        <v>55</v>
      </c>
      <c r="C94" s="17" t="s">
        <v>8244</v>
      </c>
      <c r="D94" s="17" t="s">
        <v>26</v>
      </c>
      <c r="E94" s="2">
        <f>'C-BaremoVectorial'!S96</f>
        <v>8265.7850000000017</v>
      </c>
    </row>
    <row r="95" spans="2:5" ht="14.5" x14ac:dyDescent="0.35">
      <c r="B95" s="17" t="s">
        <v>55</v>
      </c>
      <c r="C95" s="17" t="s">
        <v>8244</v>
      </c>
      <c r="D95" s="17" t="s">
        <v>27</v>
      </c>
      <c r="E95" s="2">
        <f>'C-BaremoVectorial'!S97</f>
        <v>9387.7850000000017</v>
      </c>
    </row>
    <row r="96" spans="2:5" ht="14.5" x14ac:dyDescent="0.35">
      <c r="B96" s="17" t="s">
        <v>55</v>
      </c>
      <c r="C96" s="17" t="s">
        <v>8244</v>
      </c>
      <c r="D96" s="17" t="s">
        <v>28</v>
      </c>
      <c r="E96" s="2">
        <f>'C-BaremoVectorial'!S98</f>
        <v>10015.885000000002</v>
      </c>
    </row>
    <row r="97" spans="2:5" ht="14.5" x14ac:dyDescent="0.35">
      <c r="B97" s="17" t="s">
        <v>55</v>
      </c>
      <c r="C97" s="17" t="s">
        <v>8244</v>
      </c>
      <c r="D97" s="17" t="s">
        <v>29</v>
      </c>
      <c r="E97" s="2">
        <f>'C-BaremoVectorial'!S99</f>
        <v>10612.085000000001</v>
      </c>
    </row>
    <row r="98" spans="2:5" ht="14.5" x14ac:dyDescent="0.35">
      <c r="B98" s="17" t="s">
        <v>55</v>
      </c>
      <c r="C98" s="17" t="s">
        <v>8244</v>
      </c>
      <c r="D98" s="17" t="s">
        <v>30</v>
      </c>
      <c r="E98" s="2">
        <f>'C-BaremoVectorial'!S100</f>
        <v>11720.511</v>
      </c>
    </row>
    <row r="99" spans="2:5" ht="14.5" x14ac:dyDescent="0.35">
      <c r="B99" s="17" t="s">
        <v>55</v>
      </c>
      <c r="C99" s="17" t="s">
        <v>8244</v>
      </c>
      <c r="D99" s="17" t="s">
        <v>31</v>
      </c>
      <c r="E99" s="2">
        <f>'C-BaremoVectorial'!S101</f>
        <v>13181.311000000002</v>
      </c>
    </row>
    <row r="100" spans="2:5" ht="14.5" x14ac:dyDescent="0.35">
      <c r="B100" s="17" t="s">
        <v>55</v>
      </c>
      <c r="C100" s="17" t="s">
        <v>8244</v>
      </c>
      <c r="D100" s="17" t="s">
        <v>32</v>
      </c>
      <c r="E100" s="2">
        <f>'C-BaremoVectorial'!S102</f>
        <v>13953.511000000002</v>
      </c>
    </row>
    <row r="101" spans="2:5" ht="14.5" x14ac:dyDescent="0.35">
      <c r="B101" s="17" t="s">
        <v>55</v>
      </c>
      <c r="C101" s="17" t="s">
        <v>8244</v>
      </c>
      <c r="D101" s="17" t="s">
        <v>33</v>
      </c>
      <c r="E101" s="2">
        <f>'C-BaremoVectorial'!S103</f>
        <v>14140.511000000002</v>
      </c>
    </row>
    <row r="102" spans="2:5" ht="14.5" x14ac:dyDescent="0.35">
      <c r="B102" s="17" t="s">
        <v>55</v>
      </c>
      <c r="C102" s="17" t="s">
        <v>8244</v>
      </c>
      <c r="D102" s="17" t="s">
        <v>34</v>
      </c>
      <c r="E102" s="2">
        <f>'C-BaremoVectorial'!S104</f>
        <v>14825.811000000002</v>
      </c>
    </row>
    <row r="103" spans="2:5" ht="14.5" x14ac:dyDescent="0.35">
      <c r="B103" s="17" t="s">
        <v>55</v>
      </c>
      <c r="C103" s="17" t="s">
        <v>8244</v>
      </c>
      <c r="D103" s="17" t="s">
        <v>35</v>
      </c>
      <c r="E103" s="2">
        <f>'C-BaremoVectorial'!S105</f>
        <v>18731.911</v>
      </c>
    </row>
    <row r="104" spans="2:5" ht="14.5" x14ac:dyDescent="0.35">
      <c r="B104" s="17" t="s">
        <v>55</v>
      </c>
      <c r="C104" s="17" t="s">
        <v>8244</v>
      </c>
      <c r="D104" s="17" t="s">
        <v>36</v>
      </c>
      <c r="E104" s="2">
        <f>'C-BaremoVectorial'!S106</f>
        <v>20528.210999999999</v>
      </c>
    </row>
    <row r="105" spans="2:5" ht="14.5" x14ac:dyDescent="0.35">
      <c r="B105" s="17" t="s">
        <v>55</v>
      </c>
      <c r="C105" s="17" t="s">
        <v>8244</v>
      </c>
      <c r="D105" s="17" t="s">
        <v>37</v>
      </c>
      <c r="E105" s="2">
        <f>'C-BaremoVectorial'!S107</f>
        <v>21545.710999999999</v>
      </c>
    </row>
    <row r="106" spans="2:5" ht="14.5" x14ac:dyDescent="0.35">
      <c r="B106" s="17" t="s">
        <v>55</v>
      </c>
      <c r="C106" s="17" t="s">
        <v>8244</v>
      </c>
      <c r="D106" s="17" t="s">
        <v>38</v>
      </c>
      <c r="E106" s="2">
        <f>'C-BaremoVectorial'!S108</f>
        <v>23534.510999999999</v>
      </c>
    </row>
    <row r="107" spans="2:5" ht="14.5" x14ac:dyDescent="0.35">
      <c r="B107" s="17" t="s">
        <v>55</v>
      </c>
      <c r="C107" s="17" t="s">
        <v>8244</v>
      </c>
      <c r="D107" s="17" t="s">
        <v>39</v>
      </c>
      <c r="E107" s="2">
        <f>'C-BaremoVectorial'!S109</f>
        <v>22913.010999999999</v>
      </c>
    </row>
    <row r="108" spans="2:5" ht="14.5" x14ac:dyDescent="0.35">
      <c r="B108" s="17" t="s">
        <v>55</v>
      </c>
      <c r="C108" s="17" t="s">
        <v>8244</v>
      </c>
      <c r="D108" s="17" t="s">
        <v>40</v>
      </c>
      <c r="E108" s="2">
        <f>'C-BaremoVectorial'!S110</f>
        <v>23534.510999999999</v>
      </c>
    </row>
    <row r="109" spans="2:5" ht="14.5" x14ac:dyDescent="0.35">
      <c r="B109" s="17" t="s">
        <v>55</v>
      </c>
      <c r="C109" s="17" t="s">
        <v>8244</v>
      </c>
      <c r="D109" s="17" t="s">
        <v>41</v>
      </c>
      <c r="E109" s="2">
        <f>'C-BaremoVectorial'!S111</f>
        <v>20909.911</v>
      </c>
    </row>
    <row r="110" spans="2:5" ht="14.5" x14ac:dyDescent="0.35">
      <c r="B110" s="17" t="s">
        <v>55</v>
      </c>
      <c r="C110" s="17" t="s">
        <v>8244</v>
      </c>
      <c r="D110" s="17" t="s">
        <v>42</v>
      </c>
      <c r="E110" s="2">
        <f>'C-BaremoVectorial'!S112</f>
        <v>22095.710999999999</v>
      </c>
    </row>
    <row r="111" spans="2:5" ht="14.5" x14ac:dyDescent="0.35">
      <c r="B111" s="17" t="s">
        <v>55</v>
      </c>
      <c r="C111" s="17" t="s">
        <v>8244</v>
      </c>
      <c r="D111" s="17" t="s">
        <v>43</v>
      </c>
      <c r="E111" s="2">
        <f>'C-BaremoVectorial'!S113</f>
        <v>25017.311000000002</v>
      </c>
    </row>
    <row r="112" spans="2:5" ht="14.5" x14ac:dyDescent="0.35">
      <c r="B112" s="17" t="s">
        <v>55</v>
      </c>
      <c r="C112" s="17" t="s">
        <v>8244</v>
      </c>
      <c r="D112" s="17" t="s">
        <v>44</v>
      </c>
      <c r="E112" s="2">
        <f>'C-BaremoVectorial'!S114</f>
        <v>26561.710999999999</v>
      </c>
    </row>
    <row r="113" spans="2:5" ht="14.5" x14ac:dyDescent="0.35">
      <c r="B113" s="17" t="s">
        <v>55</v>
      </c>
      <c r="C113" s="17" t="s">
        <v>8244</v>
      </c>
      <c r="D113" s="17" t="s">
        <v>45</v>
      </c>
      <c r="E113" s="2">
        <f>'C-BaremoVectorial'!S115</f>
        <v>26935.710999999999</v>
      </c>
    </row>
    <row r="114" spans="2:5" ht="14.5" x14ac:dyDescent="0.35">
      <c r="B114" s="17" t="s">
        <v>55</v>
      </c>
      <c r="C114" s="17" t="s">
        <v>8244</v>
      </c>
      <c r="D114" s="17" t="s">
        <v>46</v>
      </c>
      <c r="E114" s="2">
        <f>'C-BaremoVectorial'!S116</f>
        <v>28306.311000000002</v>
      </c>
    </row>
    <row r="115" spans="2:5" ht="14.5" x14ac:dyDescent="0.35">
      <c r="B115" s="17" t="s">
        <v>55</v>
      </c>
      <c r="C115" s="17" t="s">
        <v>8244</v>
      </c>
      <c r="D115" s="17" t="s">
        <v>47</v>
      </c>
      <c r="E115" s="2">
        <f>'C-BaremoVectorial'!S117</f>
        <v>36895.331000000006</v>
      </c>
    </row>
    <row r="116" spans="2:5" ht="14.5" x14ac:dyDescent="0.35">
      <c r="B116" s="17" t="s">
        <v>55</v>
      </c>
      <c r="C116" s="17" t="s">
        <v>8244</v>
      </c>
      <c r="D116" s="17" t="s">
        <v>48</v>
      </c>
      <c r="E116" s="2">
        <f>'C-BaremoVectorial'!S118</f>
        <v>40487.931000000004</v>
      </c>
    </row>
    <row r="117" spans="2:5" ht="14.5" x14ac:dyDescent="0.35">
      <c r="B117" s="17" t="s">
        <v>55</v>
      </c>
      <c r="C117" s="17" t="s">
        <v>8244</v>
      </c>
      <c r="D117" s="17" t="s">
        <v>49</v>
      </c>
      <c r="E117" s="2">
        <f>'C-BaremoVectorial'!S119</f>
        <v>42522.931000000004</v>
      </c>
    </row>
    <row r="118" spans="2:5" ht="14.5" x14ac:dyDescent="0.35">
      <c r="B118" s="17" t="s">
        <v>55</v>
      </c>
      <c r="C118" s="17" t="s">
        <v>8244</v>
      </c>
      <c r="D118" s="17" t="s">
        <v>50</v>
      </c>
      <c r="E118" s="2">
        <f>'C-BaremoVectorial'!S120</f>
        <v>46500.531000000003</v>
      </c>
    </row>
    <row r="119" spans="2:5" ht="14.5" x14ac:dyDescent="0.35">
      <c r="B119" s="17" t="s">
        <v>55</v>
      </c>
      <c r="C119" s="17" t="s">
        <v>8244</v>
      </c>
      <c r="D119" s="17" t="s">
        <v>51</v>
      </c>
      <c r="E119" s="2">
        <f>'C-BaremoVectorial'!S121</f>
        <v>45257.531000000003</v>
      </c>
    </row>
    <row r="120" spans="2:5" ht="14.5" x14ac:dyDescent="0.35">
      <c r="B120" s="17" t="s">
        <v>55</v>
      </c>
      <c r="C120" s="17" t="s">
        <v>8244</v>
      </c>
      <c r="D120" s="17" t="s">
        <v>52</v>
      </c>
      <c r="E120" s="2">
        <f>'C-BaremoVectorial'!S122</f>
        <v>45257.531000000003</v>
      </c>
    </row>
    <row r="121" spans="2:5" ht="14.5" x14ac:dyDescent="0.35">
      <c r="B121" s="17" t="s">
        <v>56</v>
      </c>
      <c r="C121" s="17" t="s">
        <v>8244</v>
      </c>
      <c r="D121" s="17" t="s">
        <v>41</v>
      </c>
      <c r="E121" s="2">
        <f>'C-BaremoVectorial'!S123</f>
        <v>25095.411</v>
      </c>
    </row>
    <row r="122" spans="2:5" ht="14.5" x14ac:dyDescent="0.35">
      <c r="B122" s="17" t="s">
        <v>56</v>
      </c>
      <c r="C122" s="17" t="s">
        <v>8244</v>
      </c>
      <c r="D122" s="17" t="s">
        <v>42</v>
      </c>
      <c r="E122" s="2">
        <f>'C-BaremoVectorial'!S124</f>
        <v>25734.510999999999</v>
      </c>
    </row>
    <row r="123" spans="2:5" ht="14.5" x14ac:dyDescent="0.35">
      <c r="B123" s="17" t="s">
        <v>56</v>
      </c>
      <c r="C123" s="17" t="s">
        <v>8244</v>
      </c>
      <c r="D123" s="17" t="s">
        <v>43</v>
      </c>
      <c r="E123" s="2">
        <f>'C-BaremoVectorial'!S125</f>
        <v>28681.411</v>
      </c>
    </row>
    <row r="124" spans="2:5" ht="14.5" x14ac:dyDescent="0.35">
      <c r="B124" s="17" t="s">
        <v>56</v>
      </c>
      <c r="C124" s="17" t="s">
        <v>8244</v>
      </c>
      <c r="D124" s="17" t="s">
        <v>44</v>
      </c>
      <c r="E124" s="2">
        <f>'C-BaremoVectorial'!S126</f>
        <v>30229.111000000001</v>
      </c>
    </row>
    <row r="125" spans="2:5" ht="14.5" x14ac:dyDescent="0.35">
      <c r="B125" s="17" t="s">
        <v>56</v>
      </c>
      <c r="C125" s="17" t="s">
        <v>8244</v>
      </c>
      <c r="D125" s="17" t="s">
        <v>45</v>
      </c>
      <c r="E125" s="2">
        <f>'C-BaremoVectorial'!S127</f>
        <v>30767.011000000002</v>
      </c>
    </row>
    <row r="126" spans="2:5" ht="14.5" x14ac:dyDescent="0.35">
      <c r="B126" s="17" t="s">
        <v>56</v>
      </c>
      <c r="C126" s="17" t="s">
        <v>8244</v>
      </c>
      <c r="D126" s="17" t="s">
        <v>46</v>
      </c>
      <c r="E126" s="2">
        <f>'C-BaremoVectorial'!S128</f>
        <v>31984.710999999999</v>
      </c>
    </row>
    <row r="127" spans="2:5" ht="14.5" x14ac:dyDescent="0.35">
      <c r="B127" s="17" t="s">
        <v>56</v>
      </c>
      <c r="C127" s="17" t="s">
        <v>8244</v>
      </c>
      <c r="D127" s="17" t="s">
        <v>47</v>
      </c>
      <c r="E127" s="2">
        <f>'C-BaremoVectorial'!S129</f>
        <v>35948.231</v>
      </c>
    </row>
    <row r="128" spans="2:5" ht="14.5" x14ac:dyDescent="0.35">
      <c r="B128" s="17" t="s">
        <v>56</v>
      </c>
      <c r="C128" s="17" t="s">
        <v>8244</v>
      </c>
      <c r="D128" s="17" t="s">
        <v>48</v>
      </c>
      <c r="E128" s="2">
        <f>'C-BaremoVectorial'!S130</f>
        <v>35124.330999999998</v>
      </c>
    </row>
    <row r="129" spans="2:5" ht="14.5" x14ac:dyDescent="0.35">
      <c r="B129" s="17" t="s">
        <v>56</v>
      </c>
      <c r="C129" s="17" t="s">
        <v>8244</v>
      </c>
      <c r="D129" s="17" t="s">
        <v>49</v>
      </c>
      <c r="E129" s="2">
        <f>'C-BaremoVectorial'!S131</f>
        <v>39287.831000000006</v>
      </c>
    </row>
    <row r="130" spans="2:5" ht="14.5" x14ac:dyDescent="0.35">
      <c r="B130" s="17" t="s">
        <v>56</v>
      </c>
      <c r="C130" s="17" t="s">
        <v>8244</v>
      </c>
      <c r="D130" s="17" t="s">
        <v>50</v>
      </c>
      <c r="E130" s="2">
        <f>'C-BaremoVectorial'!S132</f>
        <v>42187.431000000004</v>
      </c>
    </row>
    <row r="131" spans="2:5" ht="14.5" x14ac:dyDescent="0.35">
      <c r="B131" s="17" t="s">
        <v>56</v>
      </c>
      <c r="C131" s="17" t="s">
        <v>8244</v>
      </c>
      <c r="D131" s="17" t="s">
        <v>51</v>
      </c>
      <c r="E131" s="2">
        <f>'C-BaremoVectorial'!S133</f>
        <v>39625.531000000003</v>
      </c>
    </row>
    <row r="132" spans="2:5" ht="14.5" x14ac:dyDescent="0.35">
      <c r="B132" s="17" t="s">
        <v>56</v>
      </c>
      <c r="C132" s="17" t="s">
        <v>8244</v>
      </c>
      <c r="D132" s="17" t="s">
        <v>52</v>
      </c>
      <c r="E132" s="2">
        <f>'C-BaremoVectorial'!S134</f>
        <v>42187.431000000004</v>
      </c>
    </row>
    <row r="133" spans="2:5" ht="14.5" x14ac:dyDescent="0.35">
      <c r="B133" s="17" t="s">
        <v>57</v>
      </c>
      <c r="C133" s="17" t="s">
        <v>8244</v>
      </c>
      <c r="D133" s="17" t="s">
        <v>41</v>
      </c>
      <c r="E133" s="2">
        <f>'C-BaremoVectorial'!S135</f>
        <v>25095.411</v>
      </c>
    </row>
    <row r="134" spans="2:5" ht="14.5" x14ac:dyDescent="0.35">
      <c r="B134" s="17" t="s">
        <v>57</v>
      </c>
      <c r="C134" s="17" t="s">
        <v>8244</v>
      </c>
      <c r="D134" s="17" t="s">
        <v>42</v>
      </c>
      <c r="E134" s="2">
        <f>'C-BaremoVectorial'!S136</f>
        <v>25734.510999999999</v>
      </c>
    </row>
    <row r="135" spans="2:5" ht="14.5" x14ac:dyDescent="0.35">
      <c r="B135" s="17" t="s">
        <v>57</v>
      </c>
      <c r="C135" s="17" t="s">
        <v>8244</v>
      </c>
      <c r="D135" s="17" t="s">
        <v>43</v>
      </c>
      <c r="E135" s="2">
        <f>'C-BaremoVectorial'!S137</f>
        <v>28681.411</v>
      </c>
    </row>
    <row r="136" spans="2:5" ht="14.5" x14ac:dyDescent="0.35">
      <c r="B136" s="17" t="s">
        <v>57</v>
      </c>
      <c r="C136" s="17" t="s">
        <v>8244</v>
      </c>
      <c r="D136" s="17" t="s">
        <v>44</v>
      </c>
      <c r="E136" s="2">
        <f>'C-BaremoVectorial'!S138</f>
        <v>30229.111000000001</v>
      </c>
    </row>
    <row r="137" spans="2:5" ht="14.5" x14ac:dyDescent="0.35">
      <c r="B137" s="17" t="s">
        <v>57</v>
      </c>
      <c r="C137" s="17" t="s">
        <v>8244</v>
      </c>
      <c r="D137" s="17" t="s">
        <v>45</v>
      </c>
      <c r="E137" s="2">
        <f>'C-BaremoVectorial'!S139</f>
        <v>30767.011000000002</v>
      </c>
    </row>
    <row r="138" spans="2:5" ht="14.5" x14ac:dyDescent="0.35">
      <c r="B138" s="17" t="s">
        <v>57</v>
      </c>
      <c r="C138" s="17" t="s">
        <v>8244</v>
      </c>
      <c r="D138" s="17" t="s">
        <v>46</v>
      </c>
      <c r="E138" s="2">
        <f>'C-BaremoVectorial'!S140</f>
        <v>31984.710999999999</v>
      </c>
    </row>
    <row r="139" spans="2:5" ht="14.5" x14ac:dyDescent="0.35">
      <c r="B139" s="17" t="s">
        <v>57</v>
      </c>
      <c r="C139" s="17" t="s">
        <v>8244</v>
      </c>
      <c r="D139" s="17" t="s">
        <v>47</v>
      </c>
      <c r="E139" s="2">
        <f>'C-BaremoVectorial'!S141</f>
        <v>35948.231</v>
      </c>
    </row>
    <row r="140" spans="2:5" ht="14.5" x14ac:dyDescent="0.35">
      <c r="B140" s="17" t="s">
        <v>57</v>
      </c>
      <c r="C140" s="17" t="s">
        <v>8244</v>
      </c>
      <c r="D140" s="17" t="s">
        <v>48</v>
      </c>
      <c r="E140" s="2">
        <f>'C-BaremoVectorial'!S142</f>
        <v>35124.330999999998</v>
      </c>
    </row>
    <row r="141" spans="2:5" ht="14.5" x14ac:dyDescent="0.35">
      <c r="B141" s="17" t="s">
        <v>57</v>
      </c>
      <c r="C141" s="17" t="s">
        <v>8244</v>
      </c>
      <c r="D141" s="17" t="s">
        <v>49</v>
      </c>
      <c r="E141" s="2">
        <f>'C-BaremoVectorial'!S143</f>
        <v>39287.831000000006</v>
      </c>
    </row>
    <row r="142" spans="2:5" ht="14.5" x14ac:dyDescent="0.35">
      <c r="B142" s="17" t="s">
        <v>57</v>
      </c>
      <c r="C142" s="17" t="s">
        <v>8244</v>
      </c>
      <c r="D142" s="17" t="s">
        <v>50</v>
      </c>
      <c r="E142" s="2">
        <f>'C-BaremoVectorial'!S144</f>
        <v>42187.431000000004</v>
      </c>
    </row>
    <row r="143" spans="2:5" ht="14.5" x14ac:dyDescent="0.35">
      <c r="B143" s="17" t="s">
        <v>57</v>
      </c>
      <c r="C143" s="17" t="s">
        <v>8244</v>
      </c>
      <c r="D143" s="17" t="s">
        <v>51</v>
      </c>
      <c r="E143" s="2">
        <f>'C-BaremoVectorial'!S145</f>
        <v>39625.531000000003</v>
      </c>
    </row>
    <row r="144" spans="2:5" ht="14.5" x14ac:dyDescent="0.35">
      <c r="B144" s="17" t="s">
        <v>57</v>
      </c>
      <c r="C144" s="17" t="s">
        <v>8244</v>
      </c>
      <c r="D144" s="17" t="s">
        <v>52</v>
      </c>
      <c r="E144" s="2">
        <f>'C-BaremoVectorial'!S146</f>
        <v>42187.431000000004</v>
      </c>
    </row>
    <row r="145" spans="2:5" ht="14.5" x14ac:dyDescent="0.35">
      <c r="B145" s="17" t="s">
        <v>58</v>
      </c>
      <c r="C145" s="17" t="s">
        <v>8244</v>
      </c>
      <c r="D145" s="17" t="s">
        <v>41</v>
      </c>
      <c r="E145" s="2">
        <f>'C-BaremoVectorial'!S147</f>
        <v>25095.411</v>
      </c>
    </row>
    <row r="146" spans="2:5" ht="14.5" x14ac:dyDescent="0.35">
      <c r="B146" s="17" t="s">
        <v>58</v>
      </c>
      <c r="C146" s="17" t="s">
        <v>8244</v>
      </c>
      <c r="D146" s="17" t="s">
        <v>42</v>
      </c>
      <c r="E146" s="2">
        <f>'C-BaremoVectorial'!S148</f>
        <v>25734.510999999999</v>
      </c>
    </row>
    <row r="147" spans="2:5" ht="14.5" x14ac:dyDescent="0.35">
      <c r="B147" s="17" t="s">
        <v>58</v>
      </c>
      <c r="C147" s="17" t="s">
        <v>8244</v>
      </c>
      <c r="D147" s="17" t="s">
        <v>43</v>
      </c>
      <c r="E147" s="2">
        <f>'C-BaremoVectorial'!S149</f>
        <v>28681.411</v>
      </c>
    </row>
    <row r="148" spans="2:5" ht="14.5" x14ac:dyDescent="0.35">
      <c r="B148" s="17" t="s">
        <v>58</v>
      </c>
      <c r="C148" s="17" t="s">
        <v>8244</v>
      </c>
      <c r="D148" s="17" t="s">
        <v>44</v>
      </c>
      <c r="E148" s="2">
        <f>'C-BaremoVectorial'!S150</f>
        <v>30229.111000000001</v>
      </c>
    </row>
    <row r="149" spans="2:5" ht="14.5" x14ac:dyDescent="0.35">
      <c r="B149" s="17" t="s">
        <v>58</v>
      </c>
      <c r="C149" s="17" t="s">
        <v>8244</v>
      </c>
      <c r="D149" s="17" t="s">
        <v>45</v>
      </c>
      <c r="E149" s="2">
        <f>'C-BaremoVectorial'!S151</f>
        <v>30767.011000000002</v>
      </c>
    </row>
    <row r="150" spans="2:5" ht="14.5" x14ac:dyDescent="0.35">
      <c r="B150" s="17" t="s">
        <v>58</v>
      </c>
      <c r="C150" s="17" t="s">
        <v>8244</v>
      </c>
      <c r="D150" s="17" t="s">
        <v>46</v>
      </c>
      <c r="E150" s="2">
        <f>'C-BaremoVectorial'!S152</f>
        <v>31984.710999999999</v>
      </c>
    </row>
    <row r="151" spans="2:5" ht="14.5" x14ac:dyDescent="0.35">
      <c r="B151" s="17" t="s">
        <v>58</v>
      </c>
      <c r="C151" s="17" t="s">
        <v>8244</v>
      </c>
      <c r="D151" s="17" t="s">
        <v>47</v>
      </c>
      <c r="E151" s="2">
        <f>'C-BaremoVectorial'!S153</f>
        <v>35948.231</v>
      </c>
    </row>
    <row r="152" spans="2:5" ht="14.5" x14ac:dyDescent="0.35">
      <c r="B152" s="17" t="s">
        <v>58</v>
      </c>
      <c r="C152" s="17" t="s">
        <v>8244</v>
      </c>
      <c r="D152" s="17" t="s">
        <v>48</v>
      </c>
      <c r="E152" s="2">
        <f>'C-BaremoVectorial'!S154</f>
        <v>35124.330999999998</v>
      </c>
    </row>
    <row r="153" spans="2:5" ht="14.5" x14ac:dyDescent="0.35">
      <c r="B153" s="17" t="s">
        <v>58</v>
      </c>
      <c r="C153" s="17" t="s">
        <v>8244</v>
      </c>
      <c r="D153" s="17" t="s">
        <v>49</v>
      </c>
      <c r="E153" s="2">
        <f>'C-BaremoVectorial'!S155</f>
        <v>39287.831000000006</v>
      </c>
    </row>
    <row r="154" spans="2:5" ht="14.5" x14ac:dyDescent="0.35">
      <c r="B154" s="17" t="s">
        <v>58</v>
      </c>
      <c r="C154" s="17" t="s">
        <v>8244</v>
      </c>
      <c r="D154" s="17" t="s">
        <v>50</v>
      </c>
      <c r="E154" s="2">
        <f>'C-BaremoVectorial'!S156</f>
        <v>42187.431000000004</v>
      </c>
    </row>
    <row r="155" spans="2:5" ht="14.5" x14ac:dyDescent="0.35">
      <c r="B155" s="17" t="s">
        <v>58</v>
      </c>
      <c r="C155" s="17" t="s">
        <v>8244</v>
      </c>
      <c r="D155" s="17" t="s">
        <v>51</v>
      </c>
      <c r="E155" s="2">
        <f>'C-BaremoVectorial'!S157</f>
        <v>39625.531000000003</v>
      </c>
    </row>
    <row r="156" spans="2:5" ht="14.5" x14ac:dyDescent="0.35">
      <c r="B156" s="17" t="s">
        <v>58</v>
      </c>
      <c r="C156" s="17" t="s">
        <v>8244</v>
      </c>
      <c r="D156" s="17" t="s">
        <v>52</v>
      </c>
      <c r="E156" s="2">
        <f>'C-BaremoVectorial'!S158</f>
        <v>22538.285</v>
      </c>
    </row>
    <row r="157" spans="2:5" ht="14.5" x14ac:dyDescent="0.35">
      <c r="B157" s="17" t="s">
        <v>59</v>
      </c>
      <c r="C157" s="17" t="s">
        <v>8245</v>
      </c>
      <c r="D157" s="17" t="s">
        <v>21</v>
      </c>
      <c r="E157" s="2">
        <f>'C-BaremoVectorial'!S159</f>
        <v>23646.710999999999</v>
      </c>
    </row>
    <row r="158" spans="2:5" ht="14.5" x14ac:dyDescent="0.35">
      <c r="B158" s="17" t="s">
        <v>59</v>
      </c>
      <c r="C158" s="17" t="s">
        <v>8245</v>
      </c>
      <c r="D158" s="17" t="s">
        <v>22</v>
      </c>
      <c r="E158" s="2">
        <f>'C-BaremoVectorial'!S160</f>
        <v>25107.510999999999</v>
      </c>
    </row>
    <row r="159" spans="2:5" ht="14.5" x14ac:dyDescent="0.35">
      <c r="B159" s="17" t="s">
        <v>59</v>
      </c>
      <c r="C159" s="17" t="s">
        <v>8245</v>
      </c>
      <c r="D159" s="17" t="s">
        <v>23</v>
      </c>
      <c r="E159" s="2">
        <f>'C-BaremoVectorial'!S161</f>
        <v>25879.710999999999</v>
      </c>
    </row>
    <row r="160" spans="2:5" ht="14.5" x14ac:dyDescent="0.35">
      <c r="B160" s="17" t="s">
        <v>59</v>
      </c>
      <c r="C160" s="17" t="s">
        <v>8245</v>
      </c>
      <c r="D160" s="17" t="s">
        <v>24</v>
      </c>
      <c r="E160" s="2">
        <f>'C-BaremoVectorial'!S162</f>
        <v>26066.710999999999</v>
      </c>
    </row>
    <row r="161" spans="2:5" ht="14.5" x14ac:dyDescent="0.35">
      <c r="B161" s="17" t="s">
        <v>59</v>
      </c>
      <c r="C161" s="17" t="s">
        <v>8245</v>
      </c>
      <c r="D161" s="17" t="s">
        <v>25</v>
      </c>
      <c r="E161" s="2">
        <f>'C-BaremoVectorial'!S163</f>
        <v>26752.010999999999</v>
      </c>
    </row>
    <row r="162" spans="2:5" ht="14.5" x14ac:dyDescent="0.35">
      <c r="B162" s="17" t="s">
        <v>59</v>
      </c>
      <c r="C162" s="17" t="s">
        <v>8245</v>
      </c>
      <c r="D162" s="17" t="s">
        <v>26</v>
      </c>
      <c r="E162" s="2">
        <f>'C-BaremoVectorial'!S164</f>
        <v>25172.411</v>
      </c>
    </row>
    <row r="163" spans="2:5" ht="14.5" x14ac:dyDescent="0.35">
      <c r="B163" s="17" t="s">
        <v>59</v>
      </c>
      <c r="C163" s="17" t="s">
        <v>8245</v>
      </c>
      <c r="D163" s="17" t="s">
        <v>27</v>
      </c>
      <c r="E163" s="2">
        <f>'C-BaremoVectorial'!S165</f>
        <v>26969.811000000002</v>
      </c>
    </row>
    <row r="164" spans="2:5" ht="14.5" x14ac:dyDescent="0.35">
      <c r="B164" s="17" t="s">
        <v>59</v>
      </c>
      <c r="C164" s="17" t="s">
        <v>8245</v>
      </c>
      <c r="D164" s="17" t="s">
        <v>28</v>
      </c>
      <c r="E164" s="2">
        <f>'C-BaremoVectorial'!S166</f>
        <v>27986.210999999999</v>
      </c>
    </row>
    <row r="165" spans="2:5" ht="14.5" x14ac:dyDescent="0.35">
      <c r="B165" s="17" t="s">
        <v>59</v>
      </c>
      <c r="C165" s="17" t="s">
        <v>8245</v>
      </c>
      <c r="D165" s="17" t="s">
        <v>60</v>
      </c>
      <c r="E165" s="2">
        <f>'C-BaremoVectorial'!S167</f>
        <v>29975.011000000002</v>
      </c>
    </row>
    <row r="166" spans="2:5" ht="14.5" x14ac:dyDescent="0.35">
      <c r="B166" s="17" t="s">
        <v>59</v>
      </c>
      <c r="C166" s="17" t="s">
        <v>8245</v>
      </c>
      <c r="D166" s="17" t="s">
        <v>61</v>
      </c>
      <c r="E166" s="2">
        <f>'C-BaremoVectorial'!S168</f>
        <v>29532.811000000002</v>
      </c>
    </row>
    <row r="167" spans="2:5" ht="14.5" x14ac:dyDescent="0.35">
      <c r="B167" s="17" t="s">
        <v>59</v>
      </c>
      <c r="C167" s="17" t="s">
        <v>8245</v>
      </c>
      <c r="D167" s="17" t="s">
        <v>62</v>
      </c>
      <c r="E167" s="2">
        <f>'C-BaremoVectorial'!S169</f>
        <v>29975.011000000002</v>
      </c>
    </row>
    <row r="168" spans="2:5" ht="14.5" x14ac:dyDescent="0.35">
      <c r="B168" s="17" t="s">
        <v>59</v>
      </c>
      <c r="C168" s="17" t="s">
        <v>8245</v>
      </c>
      <c r="D168" s="17" t="s">
        <v>63</v>
      </c>
      <c r="E168" s="2">
        <f>'C-BaremoVectorial'!S170</f>
        <v>22538.285</v>
      </c>
    </row>
    <row r="169" spans="2:5" ht="14.5" x14ac:dyDescent="0.35">
      <c r="B169" s="17" t="s">
        <v>59</v>
      </c>
      <c r="C169" s="17" t="s">
        <v>8245</v>
      </c>
      <c r="D169" s="17" t="s">
        <v>64</v>
      </c>
      <c r="E169" s="2">
        <f>'C-BaremoVectorial'!S171</f>
        <v>23646.710999999999</v>
      </c>
    </row>
    <row r="170" spans="2:5" ht="14.5" x14ac:dyDescent="0.35">
      <c r="B170" s="17" t="s">
        <v>59</v>
      </c>
      <c r="C170" s="17" t="s">
        <v>8245</v>
      </c>
      <c r="D170" s="17" t="s">
        <v>65</v>
      </c>
      <c r="E170" s="2">
        <f>'C-BaremoVectorial'!S172</f>
        <v>25107.510999999999</v>
      </c>
    </row>
    <row r="171" spans="2:5" ht="14.5" x14ac:dyDescent="0.35">
      <c r="B171" s="17" t="s">
        <v>59</v>
      </c>
      <c r="C171" s="17" t="s">
        <v>8245</v>
      </c>
      <c r="D171" s="17" t="s">
        <v>66</v>
      </c>
      <c r="E171" s="2">
        <f>'C-BaremoVectorial'!S173</f>
        <v>25879.710999999999</v>
      </c>
    </row>
    <row r="172" spans="2:5" ht="14.5" x14ac:dyDescent="0.35">
      <c r="B172" s="17" t="s">
        <v>59</v>
      </c>
      <c r="C172" s="17" t="s">
        <v>8245</v>
      </c>
      <c r="D172" s="17" t="s">
        <v>67</v>
      </c>
      <c r="E172" s="2">
        <f>'C-BaremoVectorial'!S174</f>
        <v>26066.710999999999</v>
      </c>
    </row>
    <row r="173" spans="2:5" ht="14.5" x14ac:dyDescent="0.35">
      <c r="B173" s="17" t="s">
        <v>59</v>
      </c>
      <c r="C173" s="17" t="s">
        <v>8245</v>
      </c>
      <c r="D173" s="17" t="s">
        <v>68</v>
      </c>
      <c r="E173" s="2">
        <f>'C-BaremoVectorial'!S175</f>
        <v>26752.010999999999</v>
      </c>
    </row>
    <row r="174" spans="2:5" ht="14.5" x14ac:dyDescent="0.35">
      <c r="B174" s="17" t="s">
        <v>59</v>
      </c>
      <c r="C174" s="17" t="s">
        <v>8245</v>
      </c>
      <c r="D174" s="17" t="s">
        <v>69</v>
      </c>
      <c r="E174" s="2">
        <f>'C-BaremoVectorial'!S176</f>
        <v>25172.411</v>
      </c>
    </row>
    <row r="175" spans="2:5" ht="14.5" x14ac:dyDescent="0.35">
      <c r="B175" s="17" t="s">
        <v>59</v>
      </c>
      <c r="C175" s="17" t="s">
        <v>8245</v>
      </c>
      <c r="D175" s="17" t="s">
        <v>70</v>
      </c>
      <c r="E175" s="2">
        <f>'C-BaremoVectorial'!S177</f>
        <v>26969.811000000002</v>
      </c>
    </row>
    <row r="176" spans="2:5" ht="14.5" x14ac:dyDescent="0.35">
      <c r="B176" s="17" t="s">
        <v>59</v>
      </c>
      <c r="C176" s="17" t="s">
        <v>8245</v>
      </c>
      <c r="D176" s="17" t="s">
        <v>71</v>
      </c>
      <c r="E176" s="2">
        <f>'C-BaremoVectorial'!S178</f>
        <v>27986.210999999999</v>
      </c>
    </row>
    <row r="177" spans="2:5" ht="14.5" x14ac:dyDescent="0.35">
      <c r="B177" s="17" t="s">
        <v>59</v>
      </c>
      <c r="C177" s="17" t="s">
        <v>8245</v>
      </c>
      <c r="D177" s="17" t="s">
        <v>72</v>
      </c>
      <c r="E177" s="2">
        <f>'C-BaremoVectorial'!S179</f>
        <v>29975.011000000002</v>
      </c>
    </row>
    <row r="178" spans="2:5" ht="14.5" x14ac:dyDescent="0.35">
      <c r="B178" s="17" t="s">
        <v>59</v>
      </c>
      <c r="C178" s="17" t="s">
        <v>8245</v>
      </c>
      <c r="D178" s="17" t="s">
        <v>73</v>
      </c>
      <c r="E178" s="2">
        <f>'C-BaremoVectorial'!S180</f>
        <v>29532.811000000002</v>
      </c>
    </row>
    <row r="179" spans="2:5" ht="14.5" x14ac:dyDescent="0.35">
      <c r="B179" s="17" t="s">
        <v>59</v>
      </c>
      <c r="C179" s="17" t="s">
        <v>8245</v>
      </c>
      <c r="D179" s="17" t="s">
        <v>74</v>
      </c>
      <c r="E179" s="2">
        <f>'C-BaremoVectorial'!S181</f>
        <v>29975.011000000002</v>
      </c>
    </row>
    <row r="180" spans="2:5" ht="14.5" x14ac:dyDescent="0.35">
      <c r="B180" s="17" t="s">
        <v>59</v>
      </c>
      <c r="C180" s="17" t="s">
        <v>8245</v>
      </c>
      <c r="D180" s="17" t="s">
        <v>75</v>
      </c>
      <c r="E180" s="2">
        <f>'C-BaremoVectorial'!S182</f>
        <v>22538.285</v>
      </c>
    </row>
    <row r="181" spans="2:5" ht="14.5" x14ac:dyDescent="0.35">
      <c r="B181" s="17" t="s">
        <v>59</v>
      </c>
      <c r="C181" s="17" t="s">
        <v>8245</v>
      </c>
      <c r="D181" s="17" t="s">
        <v>76</v>
      </c>
      <c r="E181" s="2">
        <f>'C-BaremoVectorial'!S183</f>
        <v>23646.710999999999</v>
      </c>
    </row>
    <row r="182" spans="2:5" ht="14.5" x14ac:dyDescent="0.35">
      <c r="B182" s="17" t="s">
        <v>59</v>
      </c>
      <c r="C182" s="17" t="s">
        <v>8245</v>
      </c>
      <c r="D182" s="17" t="s">
        <v>77</v>
      </c>
      <c r="E182" s="2">
        <f>'C-BaremoVectorial'!S184</f>
        <v>25107.510999999999</v>
      </c>
    </row>
    <row r="183" spans="2:5" ht="14.5" x14ac:dyDescent="0.35">
      <c r="B183" s="17" t="s">
        <v>59</v>
      </c>
      <c r="C183" s="17" t="s">
        <v>8245</v>
      </c>
      <c r="D183" s="17" t="s">
        <v>78</v>
      </c>
      <c r="E183" s="2">
        <f>'C-BaremoVectorial'!S185</f>
        <v>25879.710999999999</v>
      </c>
    </row>
    <row r="184" spans="2:5" ht="14.5" x14ac:dyDescent="0.35">
      <c r="B184" s="17" t="s">
        <v>59</v>
      </c>
      <c r="C184" s="17" t="s">
        <v>8245</v>
      </c>
      <c r="D184" s="17" t="s">
        <v>79</v>
      </c>
      <c r="E184" s="2">
        <f>'C-BaremoVectorial'!S186</f>
        <v>26066.710999999999</v>
      </c>
    </row>
    <row r="185" spans="2:5" ht="14.5" x14ac:dyDescent="0.35">
      <c r="B185" s="17" t="s">
        <v>59</v>
      </c>
      <c r="C185" s="17" t="s">
        <v>8245</v>
      </c>
      <c r="D185" s="17" t="s">
        <v>80</v>
      </c>
      <c r="E185" s="2">
        <f>'C-BaremoVectorial'!S187</f>
        <v>26752.010999999999</v>
      </c>
    </row>
    <row r="186" spans="2:5" ht="14.5" x14ac:dyDescent="0.35">
      <c r="B186" s="17" t="s">
        <v>59</v>
      </c>
      <c r="C186" s="17" t="s">
        <v>8245</v>
      </c>
      <c r="D186" s="17" t="s">
        <v>81</v>
      </c>
      <c r="E186" s="2">
        <f>'C-BaremoVectorial'!S188</f>
        <v>25172.411</v>
      </c>
    </row>
    <row r="188" spans="2:5" ht="14.5" x14ac:dyDescent="0.35">
      <c r="B188" s="1" t="s">
        <v>8250</v>
      </c>
    </row>
  </sheetData>
  <autoFilter ref="B2:E186" xr:uid="{5E52864C-124F-451E-A0B0-663A5FD58E21}"/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F80DC-40BB-4D91-B6E9-C3AC98D6A6F7}">
  <sheetPr published="0" codeName="Hoja30"/>
  <dimension ref="A1:AV213"/>
  <sheetViews>
    <sheetView showGridLines="0" zoomScale="55" zoomScaleNormal="55" workbookViewId="0"/>
  </sheetViews>
  <sheetFormatPr baseColWidth="10" defaultRowHeight="14" x14ac:dyDescent="0.3"/>
  <cols>
    <col min="8" max="8" width="10.83203125" customWidth="1"/>
    <col min="23" max="23" width="11.83203125" customWidth="1"/>
    <col min="25" max="49" width="0" hidden="1" customWidth="1"/>
  </cols>
  <sheetData>
    <row r="1" spans="1:48" ht="15.5" x14ac:dyDescent="0.35">
      <c r="A1" s="173" t="s">
        <v>8426</v>
      </c>
    </row>
    <row r="2" spans="1:48" ht="15.5" x14ac:dyDescent="0.35">
      <c r="A2" s="173" t="s">
        <v>8412</v>
      </c>
    </row>
    <row r="4" spans="1:48" ht="14.5" x14ac:dyDescent="0.35">
      <c r="A4" s="1"/>
      <c r="B4" s="174"/>
      <c r="C4" s="175">
        <v>25</v>
      </c>
      <c r="D4" s="175">
        <v>75</v>
      </c>
      <c r="E4" s="175">
        <v>125</v>
      </c>
      <c r="F4" s="175">
        <v>175</v>
      </c>
      <c r="G4" s="175">
        <v>225</v>
      </c>
      <c r="H4" s="175">
        <v>275</v>
      </c>
      <c r="I4" s="175">
        <v>325</v>
      </c>
      <c r="J4" s="175">
        <v>375</v>
      </c>
      <c r="K4" s="175">
        <v>425</v>
      </c>
      <c r="L4" s="175">
        <v>475</v>
      </c>
      <c r="M4" s="175">
        <v>525</v>
      </c>
      <c r="N4" s="175">
        <v>575</v>
      </c>
      <c r="O4" s="175">
        <v>625</v>
      </c>
      <c r="P4" s="175">
        <v>675</v>
      </c>
      <c r="Q4" s="175">
        <v>725</v>
      </c>
      <c r="R4" s="175">
        <v>775</v>
      </c>
      <c r="S4" s="175">
        <v>825</v>
      </c>
      <c r="T4" s="175">
        <v>875</v>
      </c>
      <c r="U4" s="175">
        <v>925</v>
      </c>
      <c r="V4" s="175">
        <v>975</v>
      </c>
      <c r="W4" s="175">
        <v>1025</v>
      </c>
      <c r="Z4" s="176" t="s">
        <v>8413</v>
      </c>
      <c r="AA4" s="174"/>
      <c r="AB4" s="175">
        <v>25</v>
      </c>
      <c r="AC4" s="175">
        <v>75</v>
      </c>
      <c r="AD4" s="175">
        <v>125</v>
      </c>
      <c r="AE4" s="175">
        <v>175</v>
      </c>
      <c r="AF4" s="175">
        <v>225</v>
      </c>
      <c r="AG4" s="175">
        <v>275</v>
      </c>
      <c r="AH4" s="175">
        <v>325</v>
      </c>
      <c r="AI4" s="175">
        <v>375</v>
      </c>
      <c r="AJ4" s="175">
        <v>425</v>
      </c>
      <c r="AK4" s="175">
        <v>475</v>
      </c>
      <c r="AL4" s="175">
        <v>525</v>
      </c>
      <c r="AM4" s="175">
        <v>575</v>
      </c>
      <c r="AN4" s="175">
        <v>625</v>
      </c>
      <c r="AO4" s="175">
        <v>675</v>
      </c>
      <c r="AP4" s="175">
        <v>725</v>
      </c>
      <c r="AQ4" s="175">
        <v>775</v>
      </c>
      <c r="AR4" s="175">
        <v>825</v>
      </c>
      <c r="AS4" s="175">
        <v>875</v>
      </c>
      <c r="AT4" s="175">
        <v>925</v>
      </c>
      <c r="AU4" s="175">
        <v>975</v>
      </c>
      <c r="AV4" s="175">
        <v>1025</v>
      </c>
    </row>
    <row r="5" spans="1:48" ht="14.5" x14ac:dyDescent="0.35">
      <c r="A5" s="1"/>
      <c r="B5" s="177" t="s">
        <v>6</v>
      </c>
      <c r="C5" s="178">
        <v>1785.2042273636105</v>
      </c>
      <c r="D5" s="178">
        <v>5355.6126820908312</v>
      </c>
      <c r="E5" s="178">
        <v>8926.0211368180517</v>
      </c>
      <c r="F5" s="178">
        <v>12496.429591545273</v>
      </c>
      <c r="G5" s="178">
        <v>16066.838046272494</v>
      </c>
      <c r="H5" s="178">
        <v>19637.246500999714</v>
      </c>
      <c r="I5" s="178">
        <v>23207.654955726935</v>
      </c>
      <c r="J5" s="178">
        <v>26778.063410454157</v>
      </c>
      <c r="K5" s="178">
        <v>30348.471865181378</v>
      </c>
      <c r="L5" s="178">
        <v>33918.880319908596</v>
      </c>
      <c r="M5" s="178">
        <v>37489.288774635817</v>
      </c>
      <c r="N5" s="178">
        <v>41059.697229363039</v>
      </c>
      <c r="O5" s="178">
        <v>44630.10568409026</v>
      </c>
      <c r="P5" s="178">
        <v>48200.514138817482</v>
      </c>
      <c r="Q5" s="178">
        <v>51770.922593544703</v>
      </c>
      <c r="R5" s="178">
        <v>55341.331048271924</v>
      </c>
      <c r="S5" s="178">
        <v>58911.739502999146</v>
      </c>
      <c r="T5" s="178">
        <v>62482.147957726367</v>
      </c>
      <c r="U5" s="178">
        <v>66052.556412453589</v>
      </c>
      <c r="V5" s="178">
        <v>69622.96486718081</v>
      </c>
      <c r="W5" s="178">
        <v>73193.373321908031</v>
      </c>
      <c r="Z5" s="1"/>
      <c r="AA5" s="177" t="s">
        <v>6</v>
      </c>
      <c r="AB5" s="178">
        <f>+AB6/14.004</f>
        <v>1785.2042273636105</v>
      </c>
      <c r="AC5" s="178">
        <f t="shared" ref="AC5:AV5" si="0">+AC6/14.004</f>
        <v>5355.6126820908312</v>
      </c>
      <c r="AD5" s="178">
        <f t="shared" si="0"/>
        <v>8926.0211368180517</v>
      </c>
      <c r="AE5" s="178">
        <f t="shared" si="0"/>
        <v>12496.429591545273</v>
      </c>
      <c r="AF5" s="178">
        <f t="shared" si="0"/>
        <v>16066.838046272494</v>
      </c>
      <c r="AG5" s="178">
        <f t="shared" si="0"/>
        <v>19637.246500999714</v>
      </c>
      <c r="AH5" s="178">
        <f t="shared" si="0"/>
        <v>23207.654955726935</v>
      </c>
      <c r="AI5" s="178">
        <f t="shared" si="0"/>
        <v>26778.063410454157</v>
      </c>
      <c r="AJ5" s="178">
        <f t="shared" si="0"/>
        <v>30348.471865181378</v>
      </c>
      <c r="AK5" s="178">
        <f t="shared" si="0"/>
        <v>33918.880319908596</v>
      </c>
      <c r="AL5" s="178">
        <f t="shared" si="0"/>
        <v>37489.288774635817</v>
      </c>
      <c r="AM5" s="178">
        <f t="shared" si="0"/>
        <v>41059.697229363039</v>
      </c>
      <c r="AN5" s="178">
        <f t="shared" si="0"/>
        <v>44630.10568409026</v>
      </c>
      <c r="AO5" s="178">
        <f t="shared" si="0"/>
        <v>48200.514138817482</v>
      </c>
      <c r="AP5" s="178">
        <f t="shared" si="0"/>
        <v>51770.922593544703</v>
      </c>
      <c r="AQ5" s="178">
        <f t="shared" si="0"/>
        <v>55341.331048271924</v>
      </c>
      <c r="AR5" s="178">
        <f t="shared" si="0"/>
        <v>58911.739502999146</v>
      </c>
      <c r="AS5" s="178">
        <f t="shared" si="0"/>
        <v>62482.147957726367</v>
      </c>
      <c r="AT5" s="178">
        <f t="shared" si="0"/>
        <v>66052.556412453589</v>
      </c>
      <c r="AU5" s="178">
        <f t="shared" si="0"/>
        <v>69622.96486718081</v>
      </c>
      <c r="AV5" s="178">
        <f t="shared" si="0"/>
        <v>73193.373321908031</v>
      </c>
    </row>
    <row r="6" spans="1:48" ht="14.5" x14ac:dyDescent="0.35">
      <c r="A6" s="1"/>
      <c r="B6" s="179" t="s">
        <v>7</v>
      </c>
      <c r="C6" s="178">
        <v>25000</v>
      </c>
      <c r="D6" s="178">
        <v>75000</v>
      </c>
      <c r="E6" s="178">
        <v>125000</v>
      </c>
      <c r="F6" s="178">
        <v>175000</v>
      </c>
      <c r="G6" s="178">
        <v>225000</v>
      </c>
      <c r="H6" s="178">
        <v>275000</v>
      </c>
      <c r="I6" s="178">
        <v>325000</v>
      </c>
      <c r="J6" s="178">
        <v>375000</v>
      </c>
      <c r="K6" s="178">
        <v>425000</v>
      </c>
      <c r="L6" s="178">
        <v>475000</v>
      </c>
      <c r="M6" s="178">
        <v>525000</v>
      </c>
      <c r="N6" s="178">
        <v>575000</v>
      </c>
      <c r="O6" s="178">
        <v>625000</v>
      </c>
      <c r="P6" s="178">
        <v>675000</v>
      </c>
      <c r="Q6" s="178">
        <v>725000</v>
      </c>
      <c r="R6" s="178">
        <v>775000</v>
      </c>
      <c r="S6" s="178">
        <v>825000</v>
      </c>
      <c r="T6" s="178">
        <v>875000</v>
      </c>
      <c r="U6" s="178">
        <v>925000</v>
      </c>
      <c r="V6" s="178">
        <v>975000</v>
      </c>
      <c r="W6" s="178">
        <v>1025000</v>
      </c>
      <c r="Z6" s="1"/>
      <c r="AA6" s="179" t="s">
        <v>7</v>
      </c>
      <c r="AB6" s="178">
        <v>25000</v>
      </c>
      <c r="AC6" s="178">
        <f>+AB6+50000</f>
        <v>75000</v>
      </c>
      <c r="AD6" s="178">
        <f t="shared" ref="AD6:AV6" si="1">+AC6+50000</f>
        <v>125000</v>
      </c>
      <c r="AE6" s="178">
        <f t="shared" si="1"/>
        <v>175000</v>
      </c>
      <c r="AF6" s="178">
        <f t="shared" si="1"/>
        <v>225000</v>
      </c>
      <c r="AG6" s="178">
        <f t="shared" si="1"/>
        <v>275000</v>
      </c>
      <c r="AH6" s="178">
        <f t="shared" si="1"/>
        <v>325000</v>
      </c>
      <c r="AI6" s="178">
        <f t="shared" si="1"/>
        <v>375000</v>
      </c>
      <c r="AJ6" s="178">
        <f t="shared" si="1"/>
        <v>425000</v>
      </c>
      <c r="AK6" s="178">
        <f t="shared" si="1"/>
        <v>475000</v>
      </c>
      <c r="AL6" s="178">
        <f t="shared" si="1"/>
        <v>525000</v>
      </c>
      <c r="AM6" s="178">
        <f t="shared" si="1"/>
        <v>575000</v>
      </c>
      <c r="AN6" s="178">
        <f t="shared" si="1"/>
        <v>625000</v>
      </c>
      <c r="AO6" s="178">
        <f t="shared" si="1"/>
        <v>675000</v>
      </c>
      <c r="AP6" s="178">
        <f t="shared" si="1"/>
        <v>725000</v>
      </c>
      <c r="AQ6" s="178">
        <f t="shared" si="1"/>
        <v>775000</v>
      </c>
      <c r="AR6" s="178">
        <f t="shared" si="1"/>
        <v>825000</v>
      </c>
      <c r="AS6" s="178">
        <f t="shared" si="1"/>
        <v>875000</v>
      </c>
      <c r="AT6" s="178">
        <f t="shared" si="1"/>
        <v>925000</v>
      </c>
      <c r="AU6" s="178">
        <f t="shared" si="1"/>
        <v>975000</v>
      </c>
      <c r="AV6" s="178">
        <f t="shared" si="1"/>
        <v>1025000</v>
      </c>
    </row>
    <row r="7" spans="1:48" ht="14.5" x14ac:dyDescent="0.35">
      <c r="A7" s="177" t="s">
        <v>8</v>
      </c>
      <c r="B7" s="180">
        <v>19.600000000000001</v>
      </c>
      <c r="C7" s="2">
        <v>-1363.1429650012651</v>
      </c>
      <c r="D7" s="2">
        <v>-2796.903885258504</v>
      </c>
      <c r="E7" s="2">
        <v>-3657.6648055157584</v>
      </c>
      <c r="F7" s="2">
        <v>-4518.4257257730078</v>
      </c>
      <c r="G7" s="2">
        <v>-5379.186646030259</v>
      </c>
      <c r="H7" s="2">
        <v>-6239.9475662875038</v>
      </c>
      <c r="I7" s="2">
        <v>-7100.7084865447632</v>
      </c>
      <c r="J7" s="2">
        <v>-7961.4694068020272</v>
      </c>
      <c r="K7" s="2">
        <v>-8822.230327059262</v>
      </c>
      <c r="L7" s="2">
        <v>-9682.991247316535</v>
      </c>
      <c r="M7" s="2">
        <v>-10543.752167573784</v>
      </c>
      <c r="N7" s="2">
        <v>-11404.513087831047</v>
      </c>
      <c r="O7" s="2">
        <v>-12265.274008088323</v>
      </c>
      <c r="P7" s="2">
        <v>-13126.034928345573</v>
      </c>
      <c r="Q7" s="2">
        <v>-13986.795848602851</v>
      </c>
      <c r="R7" s="2">
        <v>-14847.556768860093</v>
      </c>
      <c r="S7" s="2">
        <v>-15708.317689117335</v>
      </c>
      <c r="T7" s="2">
        <v>-16569.078609374585</v>
      </c>
      <c r="U7" s="2">
        <v>-17429.839529631849</v>
      </c>
      <c r="V7" s="2">
        <v>-18290.600449889087</v>
      </c>
      <c r="W7" s="2">
        <v>-19151.361370146362</v>
      </c>
      <c r="Z7" s="177" t="s">
        <v>8</v>
      </c>
      <c r="AA7" s="180">
        <v>19.600000000000001</v>
      </c>
      <c r="AB7" s="181">
        <f t="shared" ref="AB7:AV19" si="2">C7/C178-1</f>
        <v>-0.52880113378631588</v>
      </c>
      <c r="AC7" s="181">
        <f t="shared" si="2"/>
        <v>-0.11676456697981275</v>
      </c>
      <c r="AD7" s="181">
        <f t="shared" si="2"/>
        <v>6.3154266925240732E-2</v>
      </c>
      <c r="AE7" s="181">
        <f t="shared" si="2"/>
        <v>0.21655291916210939</v>
      </c>
      <c r="AF7" s="181">
        <f t="shared" si="2"/>
        <v>0.34889254474547715</v>
      </c>
      <c r="AG7" s="181">
        <f t="shared" si="2"/>
        <v>0.46423116447427715</v>
      </c>
      <c r="AH7" s="181">
        <f t="shared" si="2"/>
        <v>0.56564710059010004</v>
      </c>
      <c r="AI7" s="181">
        <f t="shared" si="2"/>
        <v>0.65551780010788496</v>
      </c>
      <c r="AJ7" s="181">
        <f t="shared" si="2"/>
        <v>0.73570856229627335</v>
      </c>
      <c r="AK7" s="181">
        <f t="shared" si="2"/>
        <v>0.80770339928135293</v>
      </c>
      <c r="AL7" s="181">
        <f t="shared" si="2"/>
        <v>0.87269772344072072</v>
      </c>
      <c r="AM7" s="181">
        <f t="shared" si="2"/>
        <v>0.93166525063360806</v>
      </c>
      <c r="AN7" s="181">
        <f t="shared" si="2"/>
        <v>0.98540711667806291</v>
      </c>
      <c r="AO7" s="181">
        <f t="shared" si="2"/>
        <v>1.0345884898702957</v>
      </c>
      <c r="AP7" s="181">
        <f t="shared" si="2"/>
        <v>1.0797662421526222</v>
      </c>
      <c r="AQ7" s="181">
        <f t="shared" si="2"/>
        <v>1.1214101268477386</v>
      </c>
      <c r="AR7" s="181">
        <f t="shared" si="2"/>
        <v>1.1599191737873866</v>
      </c>
      <c r="AS7" s="181">
        <f t="shared" si="2"/>
        <v>1.1956345162031892</v>
      </c>
      <c r="AT7" s="181">
        <f t="shared" si="2"/>
        <v>1.2288495236892043</v>
      </c>
      <c r="AU7" s="181">
        <f t="shared" si="2"/>
        <v>1.2598178789938013</v>
      </c>
      <c r="AV7" s="181">
        <f t="shared" si="2"/>
        <v>1.2887600694921102</v>
      </c>
    </row>
    <row r="8" spans="1:48" ht="14.5" x14ac:dyDescent="0.35">
      <c r="A8" s="177" t="s">
        <v>8</v>
      </c>
      <c r="B8" s="180">
        <v>19.060000000000002</v>
      </c>
      <c r="C8" s="2">
        <v>-1308.3581371960645</v>
      </c>
      <c r="D8" s="2">
        <v>-2632.5494018429622</v>
      </c>
      <c r="E8" s="2">
        <v>-3383.7406664898572</v>
      </c>
      <c r="F8" s="2">
        <v>-4134.9319311367508</v>
      </c>
      <c r="G8" s="2">
        <v>-4886.1231957836299</v>
      </c>
      <c r="H8" s="2">
        <v>-5637.3144604305198</v>
      </c>
      <c r="I8" s="2">
        <v>-6388.5057250774116</v>
      </c>
      <c r="J8" s="2">
        <v>-7139.696989724308</v>
      </c>
      <c r="K8" s="2">
        <v>-7890.8882543712134</v>
      </c>
      <c r="L8" s="2">
        <v>-8642.0795190180961</v>
      </c>
      <c r="M8" s="2">
        <v>-9393.2707836650061</v>
      </c>
      <c r="N8" s="2">
        <v>-10144.462048311891</v>
      </c>
      <c r="O8" s="2">
        <v>-10895.653312958832</v>
      </c>
      <c r="P8" s="2">
        <v>-11646.844577605709</v>
      </c>
      <c r="Q8" s="2">
        <v>-12398.035842252584</v>
      </c>
      <c r="R8" s="2">
        <v>-13149.227106899436</v>
      </c>
      <c r="S8" s="2">
        <v>-13900.418371546373</v>
      </c>
      <c r="T8" s="2">
        <v>-14651.60963619329</v>
      </c>
      <c r="U8" s="2">
        <v>-15402.800900840171</v>
      </c>
      <c r="V8" s="2">
        <v>-16153.992165487038</v>
      </c>
      <c r="W8" s="2">
        <v>-16905.183430133937</v>
      </c>
      <c r="Z8" s="177" t="s">
        <v>8</v>
      </c>
      <c r="AA8" s="180">
        <f>+AA7-0.54</f>
        <v>19.060000000000002</v>
      </c>
      <c r="AB8" s="181">
        <f t="shared" si="2"/>
        <v>-0.53853802413855756</v>
      </c>
      <c r="AC8" s="181">
        <f t="shared" si="2"/>
        <v>-0.12061331088265548</v>
      </c>
      <c r="AD8" s="181">
        <f t="shared" si="2"/>
        <v>7.3523904767653248E-2</v>
      </c>
      <c r="AE8" s="181">
        <f t="shared" si="2"/>
        <v>0.24908536955426386</v>
      </c>
      <c r="AF8" s="181">
        <f t="shared" si="2"/>
        <v>0.40861544896066393</v>
      </c>
      <c r="AG8" s="181">
        <f t="shared" si="2"/>
        <v>0.55421412089866062</v>
      </c>
      <c r="AH8" s="181">
        <f t="shared" si="2"/>
        <v>0.68762993518487159</v>
      </c>
      <c r="AI8" s="181">
        <f t="shared" si="2"/>
        <v>0.81033057514023787</v>
      </c>
      <c r="AJ8" s="181">
        <f t="shared" si="2"/>
        <v>0.9235570742741388</v>
      </c>
      <c r="AK8" s="181">
        <f t="shared" si="2"/>
        <v>1.0283659410256427</v>
      </c>
      <c r="AL8" s="181">
        <f t="shared" si="2"/>
        <v>1.1256622251414288</v>
      </c>
      <c r="AM8" s="181">
        <f t="shared" si="2"/>
        <v>1.2162257195891018</v>
      </c>
      <c r="AN8" s="181">
        <f t="shared" si="2"/>
        <v>1.3007319049517658</v>
      </c>
      <c r="AO8" s="181">
        <f t="shared" si="2"/>
        <v>1.3797688272420214</v>
      </c>
      <c r="AP8" s="181">
        <f t="shared" si="2"/>
        <v>1.4538508014265012</v>
      </c>
      <c r="AQ8" s="181">
        <f t="shared" si="2"/>
        <v>1.5234296159959531</v>
      </c>
      <c r="AR8" s="181">
        <f t="shared" si="2"/>
        <v>1.5889037545553899</v>
      </c>
      <c r="AS8" s="181">
        <f t="shared" si="2"/>
        <v>1.6506260321414503</v>
      </c>
      <c r="AT8" s="181">
        <f t="shared" si="2"/>
        <v>1.7089099553539557</v>
      </c>
      <c r="AU8" s="181">
        <f t="shared" si="2"/>
        <v>1.764035048381968</v>
      </c>
      <c r="AV8" s="181">
        <f t="shared" si="2"/>
        <v>1.8162513359087953</v>
      </c>
    </row>
    <row r="9" spans="1:48" ht="14.5" x14ac:dyDescent="0.35">
      <c r="A9" s="177" t="s">
        <v>8</v>
      </c>
      <c r="B9" s="180">
        <v>18.520000000000003</v>
      </c>
      <c r="C9" s="2">
        <v>-1253.5733093908848</v>
      </c>
      <c r="D9" s="2">
        <v>-2468.1949184274222</v>
      </c>
      <c r="E9" s="2">
        <v>-3109.8165274639496</v>
      </c>
      <c r="F9" s="2">
        <v>-3751.438136500482</v>
      </c>
      <c r="G9" s="2">
        <v>-4393.0597455370025</v>
      </c>
      <c r="H9" s="2">
        <v>-5034.6813545735358</v>
      </c>
      <c r="I9" s="2">
        <v>-5676.3029636100655</v>
      </c>
      <c r="J9" s="2">
        <v>-6317.924572646617</v>
      </c>
      <c r="K9" s="2">
        <v>-6959.5461816831394</v>
      </c>
      <c r="L9" s="2">
        <v>-7601.1677907196881</v>
      </c>
      <c r="M9" s="2">
        <v>-8242.7893997562096</v>
      </c>
      <c r="N9" s="2">
        <v>-8884.4110087927347</v>
      </c>
      <c r="O9" s="2">
        <v>-9526.0326178292817</v>
      </c>
      <c r="P9" s="2">
        <v>-10167.654226865838</v>
      </c>
      <c r="Q9" s="2">
        <v>-10809.275835902346</v>
      </c>
      <c r="R9" s="2">
        <v>-11450.897444938875</v>
      </c>
      <c r="S9" s="2">
        <v>-12092.519053975408</v>
      </c>
      <c r="T9" s="2">
        <v>-12734.140663011936</v>
      </c>
      <c r="U9" s="2">
        <v>-13375.762272048514</v>
      </c>
      <c r="V9" s="2">
        <v>-14017.383881084976</v>
      </c>
      <c r="W9" s="2">
        <v>-14659.005490121566</v>
      </c>
      <c r="Z9" s="177" t="s">
        <v>8</v>
      </c>
      <c r="AA9" s="180">
        <f t="shared" ref="AA9:AA41" si="3">+AA8-0.54</f>
        <v>18.520000000000003</v>
      </c>
      <c r="AB9" s="181">
        <f t="shared" si="2"/>
        <v>-0.54867930842820811</v>
      </c>
      <c r="AC9" s="181">
        <f t="shared" si="2"/>
        <v>-0.1249342812625307</v>
      </c>
      <c r="AD9" s="181">
        <f t="shared" si="2"/>
        <v>8.5982215296571907E-2</v>
      </c>
      <c r="AE9" s="181">
        <f t="shared" si="2"/>
        <v>0.29065590341543679</v>
      </c>
      <c r="AF9" s="181">
        <f t="shared" si="2"/>
        <v>0.48935990755294778</v>
      </c>
      <c r="AG9" s="181">
        <f t="shared" si="2"/>
        <v>0.68235164882360366</v>
      </c>
      <c r="AH9" s="181">
        <f t="shared" si="2"/>
        <v>0.86987395758894626</v>
      </c>
      <c r="AI9" s="181">
        <f t="shared" si="2"/>
        <v>1.0521560927772837</v>
      </c>
      <c r="AJ9" s="181">
        <f t="shared" si="2"/>
        <v>1.2294146769285477</v>
      </c>
      <c r="AK9" s="181">
        <f t="shared" si="2"/>
        <v>1.4018545549826715</v>
      </c>
      <c r="AL9" s="181">
        <f t="shared" si="2"/>
        <v>1.5696695839695081</v>
      </c>
      <c r="AM9" s="181">
        <f t="shared" si="2"/>
        <v>1.7330433600012554</v>
      </c>
      <c r="AN9" s="181">
        <f t="shared" si="2"/>
        <v>1.8921498882983872</v>
      </c>
      <c r="AO9" s="181">
        <f t="shared" si="2"/>
        <v>2.0471542013902733</v>
      </c>
      <c r="AP9" s="181">
        <f t="shared" si="2"/>
        <v>2.1982129301076383</v>
      </c>
      <c r="AQ9" s="181">
        <f t="shared" si="2"/>
        <v>2.3454748315195002</v>
      </c>
      <c r="AR9" s="181">
        <f t="shared" si="2"/>
        <v>2.4890812775556022</v>
      </c>
      <c r="AS9" s="181">
        <f t="shared" si="2"/>
        <v>2.6291667076878906</v>
      </c>
      <c r="AT9" s="181">
        <f t="shared" si="2"/>
        <v>2.7658590487179766</v>
      </c>
      <c r="AU9" s="181">
        <f t="shared" si="2"/>
        <v>2.8992801044260617</v>
      </c>
      <c r="AV9" s="181">
        <f t="shared" si="2"/>
        <v>3.0295459175756791</v>
      </c>
    </row>
    <row r="10" spans="1:48" ht="14.5" x14ac:dyDescent="0.35">
      <c r="A10" s="177" t="s">
        <v>8</v>
      </c>
      <c r="B10" s="180">
        <v>17.980000000000004</v>
      </c>
      <c r="C10" s="2">
        <v>-1198.7884815857042</v>
      </c>
      <c r="D10" s="2">
        <v>-2303.8404350118822</v>
      </c>
      <c r="E10" s="2">
        <v>-2835.8923884380529</v>
      </c>
      <c r="F10" s="2">
        <v>-3367.9443418642227</v>
      </c>
      <c r="G10" s="2">
        <v>-3899.9962952903879</v>
      </c>
      <c r="H10" s="2">
        <v>-4432.0482487165518</v>
      </c>
      <c r="I10" s="2">
        <v>-4964.1002021427357</v>
      </c>
      <c r="J10" s="2">
        <v>-5496.1521555689178</v>
      </c>
      <c r="K10" s="2">
        <v>-6028.2041089950917</v>
      </c>
      <c r="L10" s="2">
        <v>-6560.256062421252</v>
      </c>
      <c r="M10" s="2">
        <v>-7092.3080158474277</v>
      </c>
      <c r="N10" s="2">
        <v>-7624.359969273597</v>
      </c>
      <c r="O10" s="2">
        <v>-8156.4119226998082</v>
      </c>
      <c r="P10" s="2">
        <v>-8688.4638761259685</v>
      </c>
      <c r="Q10" s="2">
        <v>-9220.5158295521469</v>
      </c>
      <c r="R10" s="2">
        <v>-9752.5677829782817</v>
      </c>
      <c r="S10" s="2">
        <v>-10284.619736404487</v>
      </c>
      <c r="T10" s="2">
        <v>-10816.671689830655</v>
      </c>
      <c r="U10" s="2">
        <v>-11348.723643256832</v>
      </c>
      <c r="V10" s="2">
        <v>-11880.77559668297</v>
      </c>
      <c r="W10" s="2">
        <v>-12412.827550109187</v>
      </c>
      <c r="Z10" s="177" t="s">
        <v>8</v>
      </c>
      <c r="AA10" s="180">
        <f t="shared" si="3"/>
        <v>17.980000000000004</v>
      </c>
      <c r="AB10" s="181">
        <f t="shared" si="2"/>
        <v>-0.55925071393092607</v>
      </c>
      <c r="AC10" s="181">
        <f t="shared" si="2"/>
        <v>-0.12982006903157484</v>
      </c>
      <c r="AD10" s="181">
        <f t="shared" si="2"/>
        <v>0.10123092707140979</v>
      </c>
      <c r="AE10" s="181">
        <f t="shared" si="2"/>
        <v>0.34563851288228342</v>
      </c>
      <c r="AF10" s="181">
        <f t="shared" si="2"/>
        <v>0.60459533675553501</v>
      </c>
      <c r="AG10" s="181">
        <f t="shared" si="2"/>
        <v>0.87944039637083882</v>
      </c>
      <c r="AH10" s="181">
        <f t="shared" si="2"/>
        <v>1.1716821972478186</v>
      </c>
      <c r="AI10" s="181">
        <f t="shared" si="2"/>
        <v>1.483026452546063</v>
      </c>
      <c r="AJ10" s="181">
        <f t="shared" si="2"/>
        <v>1.8154093982011177</v>
      </c>
      <c r="AK10" s="181">
        <f t="shared" si="2"/>
        <v>2.1710380979087112</v>
      </c>
      <c r="AL10" s="181">
        <f t="shared" si="2"/>
        <v>2.5524395109180888</v>
      </c>
      <c r="AM10" s="181">
        <f t="shared" si="2"/>
        <v>2.9625206288705797</v>
      </c>
      <c r="AN10" s="181">
        <f t="shared" si="2"/>
        <v>3.4046427086944933</v>
      </c>
      <c r="AO10" s="181">
        <f t="shared" si="2"/>
        <v>3.8827136130681899</v>
      </c>
      <c r="AP10" s="181">
        <f t="shared" si="2"/>
        <v>4.4013036299552697</v>
      </c>
      <c r="AQ10" s="181">
        <f t="shared" si="2"/>
        <v>4.9657920443569328</v>
      </c>
      <c r="AR10" s="181">
        <f t="shared" si="2"/>
        <v>5.5825544295231353</v>
      </c>
      <c r="AS10" s="181">
        <f t="shared" si="2"/>
        <v>6.2592044961422664</v>
      </c>
      <c r="AT10" s="181">
        <f t="shared" si="2"/>
        <v>7.004909987182975</v>
      </c>
      <c r="AU10" s="181">
        <f t="shared" si="2"/>
        <v>7.8308104890713324</v>
      </c>
      <c r="AV10" s="181">
        <f t="shared" si="2"/>
        <v>8.7505777003196705</v>
      </c>
    </row>
    <row r="11" spans="1:48" ht="14.5" x14ac:dyDescent="0.35">
      <c r="A11" s="177" t="s">
        <v>8</v>
      </c>
      <c r="B11" s="180">
        <v>17.440000000000005</v>
      </c>
      <c r="C11" s="2">
        <v>-1144.0036537805263</v>
      </c>
      <c r="D11" s="2">
        <v>-2139.4859515963476</v>
      </c>
      <c r="E11" s="2">
        <v>-2561.9682494121621</v>
      </c>
      <c r="F11" s="2">
        <v>-2984.4505472279775</v>
      </c>
      <c r="G11" s="2">
        <v>-3406.9328450437847</v>
      </c>
      <c r="H11" s="2">
        <v>-3829.4151428595897</v>
      </c>
      <c r="I11" s="2">
        <v>-4251.8974406754223</v>
      </c>
      <c r="J11" s="2">
        <v>-4674.3797384912486</v>
      </c>
      <c r="K11" s="2">
        <v>-5096.8620363070559</v>
      </c>
      <c r="L11" s="2">
        <v>-5519.3443341228876</v>
      </c>
      <c r="M11" s="2">
        <v>-5941.8266319386985</v>
      </c>
      <c r="N11" s="2">
        <v>-6364.3089297545093</v>
      </c>
      <c r="O11" s="2">
        <v>-6786.7912275703629</v>
      </c>
      <c r="P11" s="2">
        <v>-7209.273525386142</v>
      </c>
      <c r="Q11" s="2">
        <v>-7631.7558232019837</v>
      </c>
      <c r="R11" s="2">
        <v>-8054.2381210177537</v>
      </c>
      <c r="S11" s="2">
        <v>-8476.7204188336182</v>
      </c>
      <c r="T11" s="2">
        <v>-8899.2027166494026</v>
      </c>
      <c r="U11" s="2">
        <v>-9321.6850144652381</v>
      </c>
      <c r="V11" s="2">
        <v>-9744.1673122810043</v>
      </c>
      <c r="W11" s="2">
        <v>-10166.649610096882</v>
      </c>
      <c r="Z11" s="177" t="s">
        <v>8</v>
      </c>
      <c r="AA11" s="180">
        <f t="shared" si="3"/>
        <v>17.440000000000005</v>
      </c>
      <c r="AB11" s="181">
        <f t="shared" si="2"/>
        <v>-0.5702801975410694</v>
      </c>
      <c r="AC11" s="181">
        <f t="shared" si="2"/>
        <v>-0.13538916390517208</v>
      </c>
      <c r="AD11" s="181">
        <f t="shared" si="2"/>
        <v>0.12032575668262524</v>
      </c>
      <c r="AE11" s="181">
        <f t="shared" si="2"/>
        <v>0.42177246536389146</v>
      </c>
      <c r="AF11" s="181">
        <f t="shared" si="2"/>
        <v>0.78242361740344823</v>
      </c>
      <c r="AG11" s="181">
        <f t="shared" si="2"/>
        <v>1.2216202309989677</v>
      </c>
      <c r="AH11" s="181">
        <f t="shared" si="2"/>
        <v>1.7681572832999817</v>
      </c>
      <c r="AI11" s="181">
        <f t="shared" si="2"/>
        <v>2.4668642721834142</v>
      </c>
      <c r="AJ11" s="181">
        <f t="shared" si="2"/>
        <v>3.3915713188875465</v>
      </c>
      <c r="AK11" s="181">
        <f t="shared" si="2"/>
        <v>4.6730845166266155</v>
      </c>
      <c r="AL11" s="181">
        <f t="shared" si="2"/>
        <v>6.5672861218232246</v>
      </c>
      <c r="AM11" s="181">
        <f t="shared" si="2"/>
        <v>9.6515946438928335</v>
      </c>
      <c r="AN11" s="181">
        <f t="shared" si="2"/>
        <v>15.561336828044602</v>
      </c>
      <c r="AO11" s="181">
        <f t="shared" si="2"/>
        <v>31.460111974566935</v>
      </c>
      <c r="AP11" s="181">
        <f t="shared" si="2"/>
        <v>220.88262939088708</v>
      </c>
      <c r="AQ11" s="181">
        <f t="shared" si="2"/>
        <v>-53.537190784675637</v>
      </c>
      <c r="AR11" s="181">
        <f t="shared" si="2"/>
        <v>-25.857952550108465</v>
      </c>
      <c r="AS11" s="181">
        <f t="shared" si="2"/>
        <v>-17.832002667203032</v>
      </c>
      <c r="AT11" s="181">
        <f t="shared" si="2"/>
        <v>-14.011694598528859</v>
      </c>
      <c r="AU11" s="181">
        <f t="shared" si="2"/>
        <v>-11.777644891301909</v>
      </c>
      <c r="AV11" s="181">
        <f t="shared" si="2"/>
        <v>-10.311738292218584</v>
      </c>
    </row>
    <row r="12" spans="1:48" ht="14.5" x14ac:dyDescent="0.35">
      <c r="A12" s="177" t="s">
        <v>8</v>
      </c>
      <c r="B12" s="180">
        <v>16.900000000000006</v>
      </c>
      <c r="C12" s="2">
        <v>-1089.2188259753475</v>
      </c>
      <c r="D12" s="2">
        <v>-1975.1314681808071</v>
      </c>
      <c r="E12" s="2">
        <v>-2288.044110386264</v>
      </c>
      <c r="F12" s="2">
        <v>-2600.9567525917164</v>
      </c>
      <c r="G12" s="2">
        <v>-2913.8693947971624</v>
      </c>
      <c r="H12" s="2">
        <v>-3226.7820370026238</v>
      </c>
      <c r="I12" s="2">
        <v>-3539.6946792080807</v>
      </c>
      <c r="J12" s="2">
        <v>-3852.6073214135422</v>
      </c>
      <c r="K12" s="2">
        <v>-4165.5199636189936</v>
      </c>
      <c r="L12" s="2">
        <v>-4478.4326058244642</v>
      </c>
      <c r="M12" s="2">
        <v>-4791.3452480299247</v>
      </c>
      <c r="N12" s="2">
        <v>-5104.2578902353798</v>
      </c>
      <c r="O12" s="2">
        <v>-5417.1705324408686</v>
      </c>
      <c r="P12" s="2">
        <v>-5730.0831746463155</v>
      </c>
      <c r="Q12" s="2">
        <v>-6042.9958168517796</v>
      </c>
      <c r="R12" s="2">
        <v>-6355.9084590572193</v>
      </c>
      <c r="S12" s="2">
        <v>-6668.8211012626944</v>
      </c>
      <c r="T12" s="2">
        <v>-6981.7337434681531</v>
      </c>
      <c r="U12" s="2">
        <v>-7294.6463856736164</v>
      </c>
      <c r="V12" s="2">
        <v>-7607.5590278790405</v>
      </c>
      <c r="W12" s="2">
        <v>-7920.4716700845347</v>
      </c>
      <c r="Z12" s="177" t="s">
        <v>8</v>
      </c>
      <c r="AA12" s="180">
        <f t="shared" si="3"/>
        <v>16.900000000000006</v>
      </c>
      <c r="AB12" s="181">
        <f t="shared" si="2"/>
        <v>-0.58179819265415955</v>
      </c>
      <c r="AC12" s="181">
        <f t="shared" si="2"/>
        <v>-0.14179569048997243</v>
      </c>
      <c r="AD12" s="181">
        <f t="shared" si="2"/>
        <v>0.14493183332543369</v>
      </c>
      <c r="AE12" s="181">
        <f t="shared" si="2"/>
        <v>0.53416956540764304</v>
      </c>
      <c r="AF12" s="181">
        <f t="shared" si="2"/>
        <v>1.0928574650930463</v>
      </c>
      <c r="AG12" s="181">
        <f t="shared" si="2"/>
        <v>1.9624347770052117</v>
      </c>
      <c r="AH12" s="181">
        <f t="shared" si="2"/>
        <v>3.5024322812369997</v>
      </c>
      <c r="AI12" s="181">
        <f t="shared" si="2"/>
        <v>6.9745195404604692</v>
      </c>
      <c r="AJ12" s="181">
        <f t="shared" si="2"/>
        <v>22.13465196141474</v>
      </c>
      <c r="AK12" s="181">
        <f t="shared" si="2"/>
        <v>-37.408902002834736</v>
      </c>
      <c r="AL12" s="181">
        <f t="shared" si="2"/>
        <v>-12.24562615096492</v>
      </c>
      <c r="AM12" s="181">
        <f t="shared" si="2"/>
        <v>-8.0005517803524757</v>
      </c>
      <c r="AN12" s="181">
        <f t="shared" si="2"/>
        <v>-6.2482734969637512</v>
      </c>
      <c r="AO12" s="181">
        <f t="shared" si="2"/>
        <v>-5.2914234920172598</v>
      </c>
      <c r="AP12" s="181">
        <f t="shared" si="2"/>
        <v>-4.6885773171112337</v>
      </c>
      <c r="AQ12" s="181">
        <f t="shared" si="2"/>
        <v>-4.2739478317780799</v>
      </c>
      <c r="AR12" s="181">
        <f t="shared" si="2"/>
        <v>-3.9712914909238006</v>
      </c>
      <c r="AS12" s="181">
        <f t="shared" si="2"/>
        <v>-3.7406458297660441</v>
      </c>
      <c r="AT12" s="181">
        <f t="shared" si="2"/>
        <v>-3.5590430682790659</v>
      </c>
      <c r="AU12" s="181">
        <f t="shared" si="2"/>
        <v>-3.4123442016431018</v>
      </c>
      <c r="AV12" s="181">
        <f t="shared" si="2"/>
        <v>-3.2913687245406154</v>
      </c>
    </row>
    <row r="13" spans="1:48" ht="14.5" x14ac:dyDescent="0.35">
      <c r="A13" s="177" t="s">
        <v>8</v>
      </c>
      <c r="B13" s="180">
        <v>16.360000000000007</v>
      </c>
      <c r="C13" s="2">
        <v>-1034.4339981701673</v>
      </c>
      <c r="D13" s="2">
        <v>-1810.7769847652662</v>
      </c>
      <c r="E13" s="2">
        <v>-2014.1199713603605</v>
      </c>
      <c r="F13" s="2">
        <v>-2217.4629579554576</v>
      </c>
      <c r="G13" s="2">
        <v>-2420.8059445505446</v>
      </c>
      <c r="H13" s="2">
        <v>-2624.1489311456344</v>
      </c>
      <c r="I13" s="2">
        <v>-2827.4919177407546</v>
      </c>
      <c r="J13" s="2">
        <v>-3030.8349043358344</v>
      </c>
      <c r="K13" s="2">
        <v>-3234.1778909309287</v>
      </c>
      <c r="L13" s="2">
        <v>-3437.5208775260485</v>
      </c>
      <c r="M13" s="2">
        <v>-3640.8638641211273</v>
      </c>
      <c r="N13" s="2">
        <v>-3844.2068507162303</v>
      </c>
      <c r="O13" s="2">
        <v>-4047.5498373113423</v>
      </c>
      <c r="P13" s="2">
        <v>-4250.8928239064517</v>
      </c>
      <c r="Q13" s="2">
        <v>-4454.2358105015392</v>
      </c>
      <c r="R13" s="2">
        <v>-4657.5787970966021</v>
      </c>
      <c r="S13" s="2">
        <v>-4860.9217836917405</v>
      </c>
      <c r="T13" s="2">
        <v>-5064.2647702868198</v>
      </c>
      <c r="U13" s="2">
        <v>-5267.6077568819055</v>
      </c>
      <c r="V13" s="2">
        <v>-5470.9507434770103</v>
      </c>
      <c r="W13" s="2">
        <v>-5674.2937300721069</v>
      </c>
      <c r="Z13" s="177" t="s">
        <v>8</v>
      </c>
      <c r="AA13" s="180">
        <f t="shared" si="3"/>
        <v>16.360000000000007</v>
      </c>
      <c r="AB13" s="181">
        <f t="shared" si="2"/>
        <v>-0.59383788959658168</v>
      </c>
      <c r="AC13" s="181">
        <f t="shared" si="2"/>
        <v>-0.14924389352266432</v>
      </c>
      <c r="AD13" s="181">
        <f t="shared" si="2"/>
        <v>0.17783758903862168</v>
      </c>
      <c r="AE13" s="181">
        <f t="shared" si="2"/>
        <v>0.71683744943921424</v>
      </c>
      <c r="AF13" s="181">
        <f t="shared" si="2"/>
        <v>1.7724020315174136</v>
      </c>
      <c r="AG13" s="181">
        <f t="shared" si="2"/>
        <v>4.7703728597510153</v>
      </c>
      <c r="AH13" s="181">
        <f t="shared" si="2"/>
        <v>76.796041069603618</v>
      </c>
      <c r="AI13" s="181">
        <f t="shared" si="2"/>
        <v>-8.9326154002455489</v>
      </c>
      <c r="AJ13" s="181">
        <f t="shared" si="2"/>
        <v>-5.0402471495230987</v>
      </c>
      <c r="AK13" s="181">
        <f t="shared" si="2"/>
        <v>-3.8201651891591459</v>
      </c>
      <c r="AL13" s="181">
        <f t="shared" si="2"/>
        <v>-3.2236657456756146</v>
      </c>
      <c r="AM13" s="181">
        <f t="shared" si="2"/>
        <v>-2.8699844543206225</v>
      </c>
      <c r="AN13" s="181">
        <f t="shared" si="2"/>
        <v>-2.6359287632626476</v>
      </c>
      <c r="AO13" s="181">
        <f t="shared" si="2"/>
        <v>-2.4695863796522897</v>
      </c>
      <c r="AP13" s="181">
        <f t="shared" si="2"/>
        <v>-2.3452860787692122</v>
      </c>
      <c r="AQ13" s="181">
        <f t="shared" si="2"/>
        <v>-2.2488772595532596</v>
      </c>
      <c r="AR13" s="181">
        <f t="shared" si="2"/>
        <v>-2.1719191586386941</v>
      </c>
      <c r="AS13" s="181">
        <f t="shared" si="2"/>
        <v>-2.1090648117167969</v>
      </c>
      <c r="AT13" s="181">
        <f t="shared" si="2"/>
        <v>-2.0567625714422526</v>
      </c>
      <c r="AU13" s="181">
        <f t="shared" si="2"/>
        <v>-2.0125609560764506</v>
      </c>
      <c r="AV13" s="181">
        <f t="shared" si="2"/>
        <v>-1.9747132801348606</v>
      </c>
    </row>
    <row r="14" spans="1:48" ht="14.5" x14ac:dyDescent="0.35">
      <c r="A14" s="177" t="s">
        <v>8</v>
      </c>
      <c r="B14" s="180">
        <v>15.820000000000007</v>
      </c>
      <c r="C14" s="2">
        <v>-979.64917036498878</v>
      </c>
      <c r="D14" s="2">
        <v>-1646.4225013497307</v>
      </c>
      <c r="E14" s="2">
        <v>-1740.1958323344702</v>
      </c>
      <c r="F14" s="2">
        <v>-1833.9691633192106</v>
      </c>
      <c r="G14" s="2">
        <v>-1927.7424943039387</v>
      </c>
      <c r="H14" s="2">
        <v>-2021.5158252886654</v>
      </c>
      <c r="I14" s="2">
        <v>-2115.2891562734249</v>
      </c>
      <c r="J14" s="2">
        <v>-2209.062487258172</v>
      </c>
      <c r="K14" s="2">
        <v>-2302.8358182428897</v>
      </c>
      <c r="L14" s="2">
        <v>-2396.6091492276487</v>
      </c>
      <c r="M14" s="2">
        <v>-2490.3824802123922</v>
      </c>
      <c r="N14" s="2">
        <v>-2584.1558111971185</v>
      </c>
      <c r="O14" s="2">
        <v>-2677.9291421818998</v>
      </c>
      <c r="P14" s="2">
        <v>-2771.7024731666306</v>
      </c>
      <c r="Q14" s="2">
        <v>-2865.4758041513614</v>
      </c>
      <c r="R14" s="2">
        <v>-2959.2491351360936</v>
      </c>
      <c r="S14" s="2">
        <v>-3053.0224661208276</v>
      </c>
      <c r="T14" s="2">
        <v>-3146.7957971055534</v>
      </c>
      <c r="U14" s="2">
        <v>-3240.5691280903138</v>
      </c>
      <c r="V14" s="2">
        <v>-3334.3424590750487</v>
      </c>
      <c r="W14" s="2">
        <v>-3428.1157900598018</v>
      </c>
      <c r="Z14" s="177" t="s">
        <v>8</v>
      </c>
      <c r="AA14" s="180">
        <f t="shared" si="3"/>
        <v>15.820000000000007</v>
      </c>
      <c r="AB14" s="181">
        <f t="shared" si="2"/>
        <v>-0.60643555504404678</v>
      </c>
      <c r="AC14" s="181">
        <f t="shared" si="2"/>
        <v>-0.15801031410316968</v>
      </c>
      <c r="AD14" s="181">
        <f t="shared" si="2"/>
        <v>0.22409414874139411</v>
      </c>
      <c r="AE14" s="181">
        <f t="shared" si="2"/>
        <v>1.0656447542044725</v>
      </c>
      <c r="AF14" s="181">
        <f t="shared" si="2"/>
        <v>4.4445601625654572</v>
      </c>
      <c r="AG14" s="181">
        <f t="shared" si="2"/>
        <v>-12.248879401748164</v>
      </c>
      <c r="AH14" s="181">
        <f t="shared" si="2"/>
        <v>-3.9647323567123882</v>
      </c>
      <c r="AI14" s="181">
        <f t="shared" si="2"/>
        <v>-2.7711325371378184</v>
      </c>
      <c r="AJ14" s="181">
        <f t="shared" si="2"/>
        <v>-2.2929756909635444</v>
      </c>
      <c r="AK14" s="181">
        <f t="shared" si="2"/>
        <v>-2.0353366410671621</v>
      </c>
      <c r="AL14" s="181">
        <f t="shared" si="2"/>
        <v>-1.874251764078912</v>
      </c>
      <c r="AM14" s="181">
        <f t="shared" si="2"/>
        <v>-1.7640089814344073</v>
      </c>
      <c r="AN14" s="181">
        <f t="shared" si="2"/>
        <v>-1.6838187238299087</v>
      </c>
      <c r="AO14" s="181">
        <f t="shared" si="2"/>
        <v>-1.6228664170013372</v>
      </c>
      <c r="AP14" s="181">
        <f t="shared" si="2"/>
        <v>-1.5749706461143025</v>
      </c>
      <c r="AQ14" s="181">
        <f t="shared" si="2"/>
        <v>-1.5363420288621235</v>
      </c>
      <c r="AR14" s="181">
        <f t="shared" si="2"/>
        <v>-1.5045282179310178</v>
      </c>
      <c r="AS14" s="181">
        <f t="shared" si="2"/>
        <v>-1.4778720065467259</v>
      </c>
      <c r="AT14" s="181">
        <f t="shared" si="2"/>
        <v>-1.4552132254516585</v>
      </c>
      <c r="AU14" s="181">
        <f t="shared" si="2"/>
        <v>-1.4357153981205006</v>
      </c>
      <c r="AV14" s="181">
        <f t="shared" si="2"/>
        <v>-1.4187602117707228</v>
      </c>
    </row>
    <row r="15" spans="1:48" ht="14.5" x14ac:dyDescent="0.35">
      <c r="A15" s="177" t="s">
        <v>8</v>
      </c>
      <c r="B15" s="180">
        <v>15.280000000000008</v>
      </c>
      <c r="C15" s="2">
        <v>-924.86434255981089</v>
      </c>
      <c r="D15" s="2">
        <v>-1482.0680179341903</v>
      </c>
      <c r="E15" s="2">
        <v>-1466.2716933085744</v>
      </c>
      <c r="F15" s="2">
        <v>-1450.4753686829522</v>
      </c>
      <c r="G15" s="2">
        <v>-1434.6790440573234</v>
      </c>
      <c r="H15" s="2">
        <v>-1418.8827194316964</v>
      </c>
      <c r="I15" s="2">
        <v>-1403.0863948060955</v>
      </c>
      <c r="J15" s="2">
        <v>-1387.2900701804608</v>
      </c>
      <c r="K15" s="2">
        <v>-1371.4937455548513</v>
      </c>
      <c r="L15" s="2">
        <v>-1355.697420929228</v>
      </c>
      <c r="M15" s="2">
        <v>-1339.9010963036201</v>
      </c>
      <c r="N15" s="2">
        <v>-1324.1047716780024</v>
      </c>
      <c r="O15" s="2">
        <v>-1308.3084470523977</v>
      </c>
      <c r="P15" s="2">
        <v>-1292.5121224267609</v>
      </c>
      <c r="Q15" s="2">
        <v>-1276.7157978011719</v>
      </c>
      <c r="R15" s="2">
        <v>-1260.9194731755117</v>
      </c>
      <c r="S15" s="2">
        <v>-1245.1231485499136</v>
      </c>
      <c r="T15" s="2">
        <v>-1229.32682392427</v>
      </c>
      <c r="U15" s="2">
        <v>-1213.5304992986796</v>
      </c>
      <c r="V15" s="2">
        <v>-1197.7341746730319</v>
      </c>
      <c r="W15" s="2">
        <v>-1181.9378500474274</v>
      </c>
      <c r="Z15" s="177" t="s">
        <v>8</v>
      </c>
      <c r="AA15" s="180">
        <f t="shared" si="3"/>
        <v>15.280000000000008</v>
      </c>
      <c r="AB15" s="181">
        <f t="shared" si="2"/>
        <v>-0.61963089690297624</v>
      </c>
      <c r="AC15" s="181">
        <f t="shared" si="2"/>
        <v>-0.16847888360079466</v>
      </c>
      <c r="AD15" s="181">
        <f t="shared" si="2"/>
        <v>0.29389451072960449</v>
      </c>
      <c r="AE15" s="181">
        <f t="shared" si="2"/>
        <v>1.9962964987727987</v>
      </c>
      <c r="AF15" s="181">
        <f t="shared" si="2"/>
        <v>-9.6926682799337218</v>
      </c>
      <c r="AG15" s="181">
        <f t="shared" si="2"/>
        <v>-2.7427162636270586</v>
      </c>
      <c r="AH15" s="181">
        <f t="shared" si="2"/>
        <v>-1.9588423139477724</v>
      </c>
      <c r="AI15" s="181">
        <f t="shared" si="2"/>
        <v>-1.656721805910486</v>
      </c>
      <c r="AJ15" s="181">
        <f t="shared" si="2"/>
        <v>-1.4966335001712885</v>
      </c>
      <c r="AK15" s="181">
        <f t="shared" si="2"/>
        <v>-1.3974818435480498</v>
      </c>
      <c r="AL15" s="181">
        <f t="shared" si="2"/>
        <v>-1.3300371377640197</v>
      </c>
      <c r="AM15" s="181">
        <f t="shared" si="2"/>
        <v>-1.2811869584387008</v>
      </c>
      <c r="AN15" s="181">
        <f t="shared" si="2"/>
        <v>-1.2441731440601731</v>
      </c>
      <c r="AO15" s="181">
        <f t="shared" si="2"/>
        <v>-1.2151586380536372</v>
      </c>
      <c r="AP15" s="181">
        <f t="shared" si="2"/>
        <v>-1.1918031506312665</v>
      </c>
      <c r="AQ15" s="181">
        <f t="shared" si="2"/>
        <v>-1.1725981805392489</v>
      </c>
      <c r="AR15" s="181">
        <f t="shared" si="2"/>
        <v>-1.1565276273818277</v>
      </c>
      <c r="AS15" s="181">
        <f t="shared" si="2"/>
        <v>-1.142882039608796</v>
      </c>
      <c r="AT15" s="181">
        <f t="shared" si="2"/>
        <v>-1.1311510505374833</v>
      </c>
      <c r="AU15" s="181">
        <f t="shared" si="2"/>
        <v>-1.1209581228272636</v>
      </c>
      <c r="AV15" s="181">
        <f t="shared" si="2"/>
        <v>-1.1120193809966525</v>
      </c>
    </row>
    <row r="16" spans="1:48" ht="14.5" x14ac:dyDescent="0.35">
      <c r="A16" s="177" t="s">
        <v>8</v>
      </c>
      <c r="B16" s="180">
        <v>14.740000000000009</v>
      </c>
      <c r="C16" s="2">
        <v>-870.07951475463051</v>
      </c>
      <c r="D16" s="2">
        <v>-1317.7135345186539</v>
      </c>
      <c r="E16" s="2">
        <v>-1192.347554282677</v>
      </c>
      <c r="F16" s="2">
        <v>-1066.9815740466925</v>
      </c>
      <c r="G16" s="2">
        <v>-941.61559381070492</v>
      </c>
      <c r="H16" s="2">
        <v>-816.24961357472489</v>
      </c>
      <c r="I16" s="2">
        <v>-690.88363333874463</v>
      </c>
      <c r="J16" s="2">
        <v>-565.51765310277915</v>
      </c>
      <c r="K16" s="2">
        <v>-440.15167286678479</v>
      </c>
      <c r="L16" s="2">
        <v>-314.7856926308275</v>
      </c>
      <c r="M16" s="2">
        <v>-189.41971239483928</v>
      </c>
      <c r="N16" s="2">
        <v>-64.053732158868115</v>
      </c>
      <c r="O16" s="2">
        <v>61.31224807709259</v>
      </c>
      <c r="P16" s="2">
        <v>186.67822831306029</v>
      </c>
      <c r="Q16" s="2">
        <v>312.04420854904379</v>
      </c>
      <c r="R16" s="2">
        <v>437.41018878506372</v>
      </c>
      <c r="S16" s="2">
        <v>562.77616902099578</v>
      </c>
      <c r="T16" s="2">
        <v>688.1421492569865</v>
      </c>
      <c r="U16" s="2">
        <v>813.50812949298802</v>
      </c>
      <c r="V16" s="2">
        <v>938.87410972897726</v>
      </c>
      <c r="W16" s="2">
        <v>1064.2400899649178</v>
      </c>
      <c r="Z16" s="177" t="s">
        <v>8</v>
      </c>
      <c r="AA16" s="180">
        <f t="shared" si="3"/>
        <v>14.740000000000009</v>
      </c>
      <c r="AB16" s="181">
        <f t="shared" si="2"/>
        <v>-0.63346748238743977</v>
      </c>
      <c r="AC16" s="181">
        <f t="shared" si="2"/>
        <v>-0.18119865777848754</v>
      </c>
      <c r="AD16" s="181">
        <f t="shared" si="2"/>
        <v>0.41134985875290098</v>
      </c>
      <c r="AE16" s="181">
        <f t="shared" si="2"/>
        <v>12.281595372995229</v>
      </c>
      <c r="AF16" s="181">
        <f t="shared" si="2"/>
        <v>-2.3763149233507574</v>
      </c>
      <c r="AG16" s="181">
        <f t="shared" si="2"/>
        <v>-1.5634555590800443</v>
      </c>
      <c r="AH16" s="181">
        <f t="shared" si="2"/>
        <v>-1.3121732168590674</v>
      </c>
      <c r="AI16" s="181">
        <f t="shared" si="2"/>
        <v>-1.1899217927478232</v>
      </c>
      <c r="AJ16" s="181">
        <f t="shared" si="2"/>
        <v>-1.1176207274724046</v>
      </c>
      <c r="AK16" s="181">
        <f t="shared" si="2"/>
        <v>-1.0698496321083411</v>
      </c>
      <c r="AL16" s="181">
        <f t="shared" si="2"/>
        <v>-1.0359354394695421</v>
      </c>
      <c r="AM16" s="181">
        <f t="shared" si="2"/>
        <v>-1.0106126465136347</v>
      </c>
      <c r="AN16" s="181">
        <f t="shared" si="2"/>
        <v>-0.99098362083236158</v>
      </c>
      <c r="AO16" s="181">
        <f t="shared" si="2"/>
        <v>-0.97532209203331444</v>
      </c>
      <c r="AP16" s="181">
        <f t="shared" si="2"/>
        <v>-0.96253557901563913</v>
      </c>
      <c r="AQ16" s="181">
        <f t="shared" si="2"/>
        <v>-0.95189897814690705</v>
      </c>
      <c r="AR16" s="181">
        <f t="shared" si="2"/>
        <v>-0.94291211276286968</v>
      </c>
      <c r="AS16" s="181">
        <f t="shared" si="2"/>
        <v>-0.93521879458671386</v>
      </c>
      <c r="AT16" s="181">
        <f t="shared" si="2"/>
        <v>-0.92855848898852134</v>
      </c>
      <c r="AU16" s="181">
        <f t="shared" si="2"/>
        <v>-0.92273622560246671</v>
      </c>
      <c r="AV16" s="181">
        <f t="shared" si="2"/>
        <v>-0.91760319477927466</v>
      </c>
    </row>
    <row r="17" spans="1:48" ht="14.5" x14ac:dyDescent="0.35">
      <c r="A17" s="177" t="s">
        <v>8</v>
      </c>
      <c r="B17" s="180">
        <v>14.20000000000001</v>
      </c>
      <c r="C17" s="2">
        <v>-815.29468694944899</v>
      </c>
      <c r="D17" s="2">
        <v>-1153.35905110311</v>
      </c>
      <c r="E17" s="2">
        <v>-918.42341525676488</v>
      </c>
      <c r="F17" s="2">
        <v>-683.48777941042476</v>
      </c>
      <c r="G17" s="2">
        <v>-448.55214356407146</v>
      </c>
      <c r="H17" s="2">
        <v>-213.61650771773134</v>
      </c>
      <c r="I17" s="2">
        <v>21.319128128603779</v>
      </c>
      <c r="J17" s="2">
        <v>256.25476397494594</v>
      </c>
      <c r="K17" s="2">
        <v>491.19039982130016</v>
      </c>
      <c r="L17" s="2">
        <v>726.12603566763107</v>
      </c>
      <c r="M17" s="2">
        <v>961.06167151395539</v>
      </c>
      <c r="N17" s="2">
        <v>1195.9973073602848</v>
      </c>
      <c r="O17" s="2">
        <v>1430.9329432066193</v>
      </c>
      <c r="P17" s="2">
        <v>1665.8685790529689</v>
      </c>
      <c r="Q17" s="2">
        <v>1900.8042148993206</v>
      </c>
      <c r="R17" s="2">
        <v>2135.739850745681</v>
      </c>
      <c r="S17" s="2">
        <v>2370.6754865919961</v>
      </c>
      <c r="T17" s="2">
        <v>2605.6111224383476</v>
      </c>
      <c r="U17" s="2">
        <v>2840.5467582847</v>
      </c>
      <c r="V17" s="2">
        <v>3075.4823941310724</v>
      </c>
      <c r="W17" s="2">
        <v>3310.4180299773971</v>
      </c>
      <c r="Z17" s="177" t="s">
        <v>8</v>
      </c>
      <c r="AA17" s="180">
        <f t="shared" si="3"/>
        <v>14.20000000000001</v>
      </c>
      <c r="AB17" s="181">
        <f t="shared" si="2"/>
        <v>-0.64799321856483039</v>
      </c>
      <c r="AC17" s="181">
        <f t="shared" si="2"/>
        <v>-0.19698328433929813</v>
      </c>
      <c r="AD17" s="181">
        <f t="shared" si="2"/>
        <v>0.65055816879745909</v>
      </c>
      <c r="AE17" s="181">
        <f t="shared" si="2"/>
        <v>-3.1133217437134069</v>
      </c>
      <c r="AF17" s="181">
        <f t="shared" si="2"/>
        <v>-1.3727778112857956</v>
      </c>
      <c r="AG17" s="181">
        <f t="shared" si="2"/>
        <v>-1.1025464170249855</v>
      </c>
      <c r="AH17" s="181">
        <f t="shared" si="2"/>
        <v>-0.99280481346882721</v>
      </c>
      <c r="AI17" s="181">
        <f t="shared" si="2"/>
        <v>-0.93331598737091304</v>
      </c>
      <c r="AJ17" s="181">
        <f t="shared" si="2"/>
        <v>-0.89599312288104938</v>
      </c>
      <c r="AK17" s="181">
        <f t="shared" si="2"/>
        <v>-0.87039303009993252</v>
      </c>
      <c r="AL17" s="181">
        <f t="shared" si="2"/>
        <v>-0.85174232375029135</v>
      </c>
      <c r="AM17" s="181">
        <f t="shared" si="2"/>
        <v>-0.8375494650235914</v>
      </c>
      <c r="AN17" s="181">
        <f t="shared" si="2"/>
        <v>-0.82638681330005059</v>
      </c>
      <c r="AO17" s="181">
        <f t="shared" si="2"/>
        <v>-0.81737753735720564</v>
      </c>
      <c r="AP17" s="181">
        <f t="shared" si="2"/>
        <v>-0.80995334339010139</v>
      </c>
      <c r="AQ17" s="181">
        <f t="shared" si="2"/>
        <v>-0.80372973867342234</v>
      </c>
      <c r="AR17" s="181">
        <f t="shared" si="2"/>
        <v>-0.79843728275654724</v>
      </c>
      <c r="AS17" s="181">
        <f t="shared" si="2"/>
        <v>-0.79388154862407823</v>
      </c>
      <c r="AT17" s="181">
        <f t="shared" si="2"/>
        <v>-0.78991871630994348</v>
      </c>
      <c r="AU17" s="181">
        <f t="shared" si="2"/>
        <v>-0.78644011336147357</v>
      </c>
      <c r="AV17" s="181">
        <f t="shared" si="2"/>
        <v>-0.78336209612796448</v>
      </c>
    </row>
    <row r="18" spans="1:48" ht="14.5" x14ac:dyDescent="0.35">
      <c r="A18" s="177" t="s">
        <v>8</v>
      </c>
      <c r="B18" s="180">
        <v>13.660000000000011</v>
      </c>
      <c r="C18" s="2">
        <v>-760.50985914426929</v>
      </c>
      <c r="D18" s="2">
        <v>-989.00456768757567</v>
      </c>
      <c r="E18" s="2">
        <v>-644.49927623087228</v>
      </c>
      <c r="F18" s="2">
        <v>-299.99398477417299</v>
      </c>
      <c r="G18" s="2">
        <v>44.511306682533359</v>
      </c>
      <c r="H18" s="2">
        <v>389.01659813924448</v>
      </c>
      <c r="I18" s="2">
        <v>733.52188959593252</v>
      </c>
      <c r="J18" s="2">
        <v>1078.0271810526338</v>
      </c>
      <c r="K18" s="2">
        <v>1422.5324725093233</v>
      </c>
      <c r="L18" s="2">
        <v>1767.0377639660067</v>
      </c>
      <c r="M18" s="2">
        <v>2111.5430554227141</v>
      </c>
      <c r="N18" s="2">
        <v>2456.0483468793846</v>
      </c>
      <c r="O18" s="2">
        <v>2800.5536383360645</v>
      </c>
      <c r="P18" s="2">
        <v>3145.0589297927995</v>
      </c>
      <c r="Q18" s="2">
        <v>3489.5642212494795</v>
      </c>
      <c r="R18" s="2">
        <v>3834.0695127062208</v>
      </c>
      <c r="S18" s="2">
        <v>4178.5748041628722</v>
      </c>
      <c r="T18" s="2">
        <v>4523.080095619609</v>
      </c>
      <c r="U18" s="2">
        <v>4867.5853870762821</v>
      </c>
      <c r="V18" s="2">
        <v>5212.0906785329862</v>
      </c>
      <c r="W18" s="2">
        <v>5556.5959699896821</v>
      </c>
      <c r="Z18" s="177" t="s">
        <v>8</v>
      </c>
      <c r="AA18" s="180">
        <f t="shared" si="3"/>
        <v>13.660000000000011</v>
      </c>
      <c r="AB18" s="181">
        <f t="shared" si="2"/>
        <v>-0.66326090653810077</v>
      </c>
      <c r="AC18" s="181">
        <f t="shared" si="2"/>
        <v>-0.21709221996704198</v>
      </c>
      <c r="AD18" s="181">
        <f t="shared" si="2"/>
        <v>1.4045226382666689</v>
      </c>
      <c r="AE18" s="181">
        <f t="shared" si="2"/>
        <v>-1.412548438742846</v>
      </c>
      <c r="AF18" s="181">
        <f t="shared" si="2"/>
        <v>-0.9741571193856019</v>
      </c>
      <c r="AG18" s="181">
        <f t="shared" si="2"/>
        <v>-0.85685240111888039</v>
      </c>
      <c r="AH18" s="181">
        <f t="shared" si="2"/>
        <v>-0.80243430190630216</v>
      </c>
      <c r="AI18" s="181">
        <f t="shared" si="2"/>
        <v>-0.77102269444751981</v>
      </c>
      <c r="AJ18" s="181">
        <f t="shared" si="2"/>
        <v>-0.75057371050610144</v>
      </c>
      <c r="AK18" s="181">
        <f t="shared" si="2"/>
        <v>-0.7362010825976929</v>
      </c>
      <c r="AL18" s="181">
        <f t="shared" si="2"/>
        <v>-0.72554679258203714</v>
      </c>
      <c r="AM18" s="181">
        <f t="shared" si="2"/>
        <v>-0.71733315966923472</v>
      </c>
      <c r="AN18" s="181">
        <f t="shared" si="2"/>
        <v>-0.71080772089888611</v>
      </c>
      <c r="AO18" s="181">
        <f t="shared" si="2"/>
        <v>-0.70549850380090096</v>
      </c>
      <c r="AP18" s="181">
        <f t="shared" si="2"/>
        <v>-0.70109447209505227</v>
      </c>
      <c r="AQ18" s="181">
        <f t="shared" si="2"/>
        <v>-0.69738231764810055</v>
      </c>
      <c r="AR18" s="181">
        <f t="shared" si="2"/>
        <v>-0.69421087294502215</v>
      </c>
      <c r="AS18" s="181">
        <f t="shared" si="2"/>
        <v>-0.69147001883590409</v>
      </c>
      <c r="AT18" s="181">
        <f t="shared" si="2"/>
        <v>-0.68907763729887794</v>
      </c>
      <c r="AU18" s="181">
        <f t="shared" si="2"/>
        <v>-0.6869712432389482</v>
      </c>
      <c r="AV18" s="181">
        <f t="shared" si="2"/>
        <v>-0.68510244805788167</v>
      </c>
    </row>
    <row r="19" spans="1:48" ht="14.5" x14ac:dyDescent="0.35">
      <c r="A19" s="177" t="s">
        <v>8</v>
      </c>
      <c r="B19" s="180">
        <v>13.120000000000012</v>
      </c>
      <c r="C19" s="2">
        <v>-705.72503133908867</v>
      </c>
      <c r="D19" s="2">
        <v>-824.65008427203657</v>
      </c>
      <c r="E19" s="2">
        <v>-370.57513720497604</v>
      </c>
      <c r="F19" s="2">
        <v>83.49980986208277</v>
      </c>
      <c r="G19" s="2">
        <v>537.57475692914898</v>
      </c>
      <c r="H19" s="2">
        <v>991.64970399621461</v>
      </c>
      <c r="I19" s="2">
        <v>1445.7246510632608</v>
      </c>
      <c r="J19" s="2">
        <v>1899.7995981303127</v>
      </c>
      <c r="K19" s="2">
        <v>2353.87454519738</v>
      </c>
      <c r="L19" s="2">
        <v>2807.9494922644262</v>
      </c>
      <c r="M19" s="2">
        <v>3262.0244393314852</v>
      </c>
      <c r="N19" s="2">
        <v>3716.0993863985018</v>
      </c>
      <c r="O19" s="2">
        <v>4170.1743334655584</v>
      </c>
      <c r="P19" s="2">
        <v>4624.2492805326274</v>
      </c>
      <c r="Q19" s="2">
        <v>5078.3242275996799</v>
      </c>
      <c r="R19" s="2">
        <v>5532.3991746667625</v>
      </c>
      <c r="S19" s="2">
        <v>5986.4741217337851</v>
      </c>
      <c r="T19" s="2">
        <v>6440.5490688008595</v>
      </c>
      <c r="U19" s="2">
        <v>6894.6240158679129</v>
      </c>
      <c r="V19" s="2">
        <v>7348.6989629350028</v>
      </c>
      <c r="W19" s="2">
        <v>7802.7739100020226</v>
      </c>
      <c r="Z19" s="177" t="s">
        <v>8</v>
      </c>
      <c r="AA19" s="180">
        <f t="shared" si="3"/>
        <v>13.120000000000012</v>
      </c>
      <c r="AB19" s="181">
        <f t="shared" si="2"/>
        <v>-0.67932888277391101</v>
      </c>
      <c r="AC19" s="181">
        <f t="shared" si="2"/>
        <v>-0.24358452364186323</v>
      </c>
      <c r="AD19" s="181">
        <f t="shared" si="2"/>
        <v>-19.201599549579068</v>
      </c>
      <c r="AE19" s="181">
        <f t="shared" ref="AE19:AV33" si="4">F19/F190-1</f>
        <v>-0.92616691954290165</v>
      </c>
      <c r="AF19" s="181">
        <f t="shared" si="4"/>
        <v>-0.7601712403815073</v>
      </c>
      <c r="AG19" s="181">
        <f t="shared" si="4"/>
        <v>-0.7041672065018999</v>
      </c>
      <c r="AH19" s="181">
        <f t="shared" si="4"/>
        <v>-0.67603743827775309</v>
      </c>
      <c r="AI19" s="181">
        <f t="shared" si="4"/>
        <v>-0.65911847292149606</v>
      </c>
      <c r="AJ19" s="181">
        <f t="shared" si="4"/>
        <v>-0.64782198367133137</v>
      </c>
      <c r="AK19" s="181">
        <f t="shared" si="4"/>
        <v>-0.63974463208408228</v>
      </c>
      <c r="AL19" s="181">
        <f t="shared" si="4"/>
        <v>-0.63368200153300225</v>
      </c>
      <c r="AM19" s="181">
        <f t="shared" si="4"/>
        <v>-0.62896388351729104</v>
      </c>
      <c r="AN19" s="181">
        <f t="shared" si="4"/>
        <v>-0.62518766237173451</v>
      </c>
      <c r="AO19" s="181">
        <f t="shared" si="4"/>
        <v>-0.62209688453505385</v>
      </c>
      <c r="AP19" s="181">
        <f t="shared" si="4"/>
        <v>-0.6195204505701527</v>
      </c>
      <c r="AQ19" s="181">
        <f t="shared" si="4"/>
        <v>-0.61733983288413963</v>
      </c>
      <c r="AR19" s="181">
        <f t="shared" si="4"/>
        <v>-0.61547032462360596</v>
      </c>
      <c r="AS19" s="181">
        <f t="shared" si="4"/>
        <v>-0.61384977985616329</v>
      </c>
      <c r="AT19" s="181">
        <f t="shared" si="4"/>
        <v>-0.61243157135148096</v>
      </c>
      <c r="AU19" s="181">
        <f t="shared" si="4"/>
        <v>-0.61118003117393127</v>
      </c>
      <c r="AV19" s="181">
        <f t="shared" si="4"/>
        <v>-0.61006740953139937</v>
      </c>
    </row>
    <row r="20" spans="1:48" ht="14.5" x14ac:dyDescent="0.35">
      <c r="A20" s="177" t="s">
        <v>8</v>
      </c>
      <c r="B20" s="180">
        <v>12.580000000000013</v>
      </c>
      <c r="C20" s="2">
        <v>-650.94020353390715</v>
      </c>
      <c r="D20" s="2">
        <v>-660.29560085649564</v>
      </c>
      <c r="E20" s="2">
        <v>-96.650998179079693</v>
      </c>
      <c r="F20" s="2">
        <v>466.99360449834262</v>
      </c>
      <c r="G20" s="2">
        <v>1030.6382071757623</v>
      </c>
      <c r="H20" s="2">
        <v>1594.2828098531859</v>
      </c>
      <c r="I20" s="2">
        <v>2157.9274125305906</v>
      </c>
      <c r="J20" s="2">
        <v>2721.5720152080044</v>
      </c>
      <c r="K20" s="2">
        <v>3285.2166178854241</v>
      </c>
      <c r="L20" s="2">
        <v>3848.8612205628269</v>
      </c>
      <c r="M20" s="2">
        <v>4412.5058232402616</v>
      </c>
      <c r="N20" s="2">
        <v>4976.1504259176509</v>
      </c>
      <c r="O20" s="2">
        <v>5539.7950285950446</v>
      </c>
      <c r="P20" s="2">
        <v>6103.4396312724894</v>
      </c>
      <c r="Q20" s="2">
        <v>6667.0842339498804</v>
      </c>
      <c r="R20" s="2">
        <v>7230.7288366273406</v>
      </c>
      <c r="S20" s="2">
        <v>7794.373439304748</v>
      </c>
      <c r="T20" s="2">
        <v>8358.0180419821518</v>
      </c>
      <c r="U20" s="2">
        <v>8921.6626446595783</v>
      </c>
      <c r="V20" s="2">
        <v>9485.3072473370048</v>
      </c>
      <c r="W20" s="2">
        <v>10048.951850014426</v>
      </c>
      <c r="Z20" s="177" t="s">
        <v>8</v>
      </c>
      <c r="AA20" s="180">
        <f t="shared" si="3"/>
        <v>12.580000000000013</v>
      </c>
      <c r="AB20" s="181">
        <f t="shared" ref="AB20:AG35" si="5">C20/C191-1</f>
        <v>-0.69626176399476425</v>
      </c>
      <c r="AC20" s="181">
        <f t="shared" si="5"/>
        <v>-0.28007313929027755</v>
      </c>
      <c r="AD20" s="181">
        <f t="shared" si="5"/>
        <v>-1.3130343649255618</v>
      </c>
      <c r="AE20" s="181">
        <f t="shared" si="4"/>
        <v>-0.69570637286536896</v>
      </c>
      <c r="AF20" s="181">
        <f t="shared" si="4"/>
        <v>-0.62666239680256708</v>
      </c>
      <c r="AG20" s="181">
        <f t="shared" si="4"/>
        <v>-0.60008278686945959</v>
      </c>
      <c r="AH20" s="181">
        <f t="shared" si="4"/>
        <v>-0.58600577229143835</v>
      </c>
      <c r="AI20" s="181">
        <f t="shared" si="4"/>
        <v>-0.57728953601305366</v>
      </c>
      <c r="AJ20" s="181">
        <f t="shared" si="4"/>
        <v>-0.57136166785269848</v>
      </c>
      <c r="AK20" s="181">
        <f t="shared" si="4"/>
        <v>-0.56706865541887663</v>
      </c>
      <c r="AL20" s="181">
        <f t="shared" si="4"/>
        <v>-0.56381613934531627</v>
      </c>
      <c r="AM20" s="181">
        <f t="shared" si="4"/>
        <v>-0.56126672900562435</v>
      </c>
      <c r="AN20" s="181">
        <f t="shared" si="4"/>
        <v>-0.55921467458708829</v>
      </c>
      <c r="AO20" s="181">
        <f t="shared" si="4"/>
        <v>-0.5575273697068287</v>
      </c>
      <c r="AP20" s="181">
        <f t="shared" si="4"/>
        <v>-0.55611550147026101</v>
      </c>
      <c r="AQ20" s="181">
        <f t="shared" si="4"/>
        <v>-0.55491671559229294</v>
      </c>
      <c r="AR20" s="181">
        <f t="shared" si="4"/>
        <v>-0.55388615846717237</v>
      </c>
      <c r="AS20" s="181">
        <f t="shared" si="4"/>
        <v>-0.5529907399386037</v>
      </c>
      <c r="AT20" s="181">
        <f t="shared" si="4"/>
        <v>-0.55220551418993391</v>
      </c>
      <c r="AU20" s="181">
        <f t="shared" si="4"/>
        <v>-0.55151131931980246</v>
      </c>
      <c r="AV20" s="181">
        <f t="shared" si="4"/>
        <v>-0.55089319286883831</v>
      </c>
    </row>
    <row r="21" spans="1:48" ht="14.5" x14ac:dyDescent="0.35">
      <c r="A21" s="177" t="s">
        <v>8</v>
      </c>
      <c r="B21" s="180">
        <v>12.040000000000013</v>
      </c>
      <c r="C21" s="2">
        <v>-596.15537572872927</v>
      </c>
      <c r="D21" s="2">
        <v>-495.94111744095653</v>
      </c>
      <c r="E21" s="2">
        <v>177.27314084682041</v>
      </c>
      <c r="F21" s="2">
        <v>850.4873991346002</v>
      </c>
      <c r="G21" s="2">
        <v>1523.7016574223908</v>
      </c>
      <c r="H21" s="2">
        <v>2196.9159157101694</v>
      </c>
      <c r="I21" s="2">
        <v>2870.1301739979372</v>
      </c>
      <c r="J21" s="2">
        <v>3543.3444322857094</v>
      </c>
      <c r="K21" s="2">
        <v>4216.558690573509</v>
      </c>
      <c r="L21" s="2">
        <v>4889.7729488612695</v>
      </c>
      <c r="M21" s="2">
        <v>5562.9872071490372</v>
      </c>
      <c r="N21" s="2">
        <v>6236.2014654368095</v>
      </c>
      <c r="O21" s="2">
        <v>6909.4157237245745</v>
      </c>
      <c r="P21" s="2">
        <v>7582.6299820123504</v>
      </c>
      <c r="Q21" s="2">
        <v>8255.8442403001281</v>
      </c>
      <c r="R21" s="2">
        <v>8929.0584985879104</v>
      </c>
      <c r="S21" s="2">
        <v>9602.2727568756745</v>
      </c>
      <c r="T21" s="2">
        <v>10275.487015163491</v>
      </c>
      <c r="U21" s="2">
        <v>10948.701273451254</v>
      </c>
      <c r="V21" s="2">
        <v>11621.915531739047</v>
      </c>
      <c r="W21" s="2">
        <v>12295.129790026793</v>
      </c>
      <c r="Z21" s="177" t="s">
        <v>8</v>
      </c>
      <c r="AA21" s="180">
        <f t="shared" si="3"/>
        <v>12.040000000000013</v>
      </c>
      <c r="AB21" s="181">
        <f t="shared" si="5"/>
        <v>-0.71413131568598187</v>
      </c>
      <c r="AC21" s="181">
        <f t="shared" si="5"/>
        <v>-0.33353156415373775</v>
      </c>
      <c r="AD21" s="181">
        <f t="shared" si="5"/>
        <v>-0.7031351437612785</v>
      </c>
      <c r="AE21" s="181">
        <f t="shared" si="4"/>
        <v>-0.56125047296351682</v>
      </c>
      <c r="AF21" s="181">
        <f t="shared" si="4"/>
        <v>-0.53541698691857209</v>
      </c>
      <c r="AG21" s="181">
        <f t="shared" si="4"/>
        <v>-0.52458026299183558</v>
      </c>
      <c r="AH21" s="181">
        <f t="shared" si="4"/>
        <v>-0.51861922665747939</v>
      </c>
      <c r="AI21" s="181">
        <f t="shared" si="4"/>
        <v>-0.51484765151687006</v>
      </c>
      <c r="AJ21" s="181">
        <f t="shared" si="4"/>
        <v>-0.51224642645870055</v>
      </c>
      <c r="AK21" s="181">
        <f t="shared" si="4"/>
        <v>-0.51034396626751866</v>
      </c>
      <c r="AL21" s="181">
        <f t="shared" si="4"/>
        <v>-0.50889204798886944</v>
      </c>
      <c r="AM21" s="181">
        <f t="shared" si="4"/>
        <v>-0.50774756988605729</v>
      </c>
      <c r="AN21" s="181">
        <f t="shared" si="4"/>
        <v>-0.50682223113398495</v>
      </c>
      <c r="AO21" s="181">
        <f t="shared" si="4"/>
        <v>-0.50605859127159514</v>
      </c>
      <c r="AP21" s="181">
        <f t="shared" si="4"/>
        <v>-0.50541767170968666</v>
      </c>
      <c r="AQ21" s="181">
        <f t="shared" si="4"/>
        <v>-0.50487209013567869</v>
      </c>
      <c r="AR21" s="181">
        <f t="shared" si="4"/>
        <v>-0.50440204663017374</v>
      </c>
      <c r="AS21" s="181">
        <f t="shared" si="4"/>
        <v>-0.50399286905677343</v>
      </c>
      <c r="AT21" s="181">
        <f t="shared" si="4"/>
        <v>-0.50363345401132253</v>
      </c>
      <c r="AU21" s="181">
        <f t="shared" si="4"/>
        <v>-0.5033152439816504</v>
      </c>
      <c r="AV21" s="181">
        <f t="shared" si="4"/>
        <v>-0.50303153722473448</v>
      </c>
    </row>
    <row r="22" spans="1:48" ht="14.5" x14ac:dyDescent="0.35">
      <c r="A22" s="177" t="s">
        <v>8</v>
      </c>
      <c r="B22" s="180">
        <v>11.500000000000014</v>
      </c>
      <c r="C22" s="2">
        <v>-541.37054792355229</v>
      </c>
      <c r="D22" s="2">
        <v>-331.58663402542095</v>
      </c>
      <c r="E22" s="2">
        <v>451.19727987271381</v>
      </c>
      <c r="F22" s="2">
        <v>1233.9811937708482</v>
      </c>
      <c r="G22" s="2">
        <v>2016.7651076689956</v>
      </c>
      <c r="H22" s="2">
        <v>2799.5490215671357</v>
      </c>
      <c r="I22" s="2">
        <v>3582.332935465266</v>
      </c>
      <c r="J22" s="2">
        <v>4365.116849363395</v>
      </c>
      <c r="K22" s="2">
        <v>5147.9007632615285</v>
      </c>
      <c r="L22" s="2">
        <v>5930.6846771596665</v>
      </c>
      <c r="M22" s="2">
        <v>6713.4685910577955</v>
      </c>
      <c r="N22" s="2">
        <v>7496.2525049559199</v>
      </c>
      <c r="O22" s="2">
        <v>8279.0364188540334</v>
      </c>
      <c r="P22" s="2">
        <v>9061.8203327521842</v>
      </c>
      <c r="Q22" s="2">
        <v>9844.6042466503204</v>
      </c>
      <c r="R22" s="2">
        <v>10627.388160548451</v>
      </c>
      <c r="S22" s="2">
        <v>11410.172074446573</v>
      </c>
      <c r="T22" s="2">
        <v>12192.955988344729</v>
      </c>
      <c r="U22" s="2">
        <v>12975.739902242845</v>
      </c>
      <c r="V22" s="2">
        <v>13758.523816141009</v>
      </c>
      <c r="W22" s="2">
        <v>14541.307730039143</v>
      </c>
      <c r="Z22" s="177" t="s">
        <v>8</v>
      </c>
      <c r="AA22" s="180">
        <f t="shared" si="3"/>
        <v>11.500000000000014</v>
      </c>
      <c r="AB22" s="181">
        <f t="shared" si="5"/>
        <v>-0.73301746883116037</v>
      </c>
      <c r="AC22" s="181">
        <f t="shared" si="5"/>
        <v>-0.41938495515382945</v>
      </c>
      <c r="AD22" s="181">
        <f t="shared" si="5"/>
        <v>-0.49048733120042931</v>
      </c>
      <c r="AE22" s="181">
        <f t="shared" si="4"/>
        <v>-0.47315045229954944</v>
      </c>
      <c r="AF22" s="181">
        <f t="shared" si="4"/>
        <v>-0.46910904699697253</v>
      </c>
      <c r="AG22" s="181">
        <f t="shared" si="4"/>
        <v>-0.46730792764154216</v>
      </c>
      <c r="AH22" s="181">
        <f t="shared" si="4"/>
        <v>-0.46628855480193077</v>
      </c>
      <c r="AI22" s="181">
        <f t="shared" si="4"/>
        <v>-0.46563272842722847</v>
      </c>
      <c r="AJ22" s="181">
        <f t="shared" si="4"/>
        <v>-0.46517539860982271</v>
      </c>
      <c r="AK22" s="181">
        <f t="shared" si="4"/>
        <v>-0.46483829318864323</v>
      </c>
      <c r="AL22" s="181">
        <f t="shared" si="4"/>
        <v>-0.46457951209078907</v>
      </c>
      <c r="AM22" s="181">
        <f t="shared" si="4"/>
        <v>-0.46437459918489066</v>
      </c>
      <c r="AN22" s="181">
        <f t="shared" si="4"/>
        <v>-0.46420832016332048</v>
      </c>
      <c r="AO22" s="181">
        <f t="shared" si="4"/>
        <v>-0.46407069033604931</v>
      </c>
      <c r="AP22" s="181">
        <f t="shared" si="4"/>
        <v>-0.46395489276048618</v>
      </c>
      <c r="AQ22" s="181">
        <f t="shared" si="4"/>
        <v>-0.46385611430771734</v>
      </c>
      <c r="AR22" s="181">
        <f t="shared" si="4"/>
        <v>-0.46377085979780652</v>
      </c>
      <c r="AS22" s="181">
        <f t="shared" si="4"/>
        <v>-0.46369652979506093</v>
      </c>
      <c r="AT22" s="181">
        <f t="shared" si="4"/>
        <v>-0.4636311509344907</v>
      </c>
      <c r="AU22" s="181">
        <f t="shared" si="4"/>
        <v>-0.46357319814098064</v>
      </c>
      <c r="AV22" s="181">
        <f t="shared" si="4"/>
        <v>-0.46352147417267098</v>
      </c>
    </row>
    <row r="23" spans="1:48" ht="14.5" x14ac:dyDescent="0.35">
      <c r="A23" s="177" t="s">
        <v>8</v>
      </c>
      <c r="B23" s="180">
        <v>10.960000000000015</v>
      </c>
      <c r="C23" s="2">
        <v>-486.58572011837168</v>
      </c>
      <c r="D23" s="2">
        <v>-167.23215060988503</v>
      </c>
      <c r="E23" s="2">
        <v>725.12141889860618</v>
      </c>
      <c r="F23" s="2">
        <v>1617.474988407097</v>
      </c>
      <c r="G23" s="2">
        <v>2509.8285579156009</v>
      </c>
      <c r="H23" s="2">
        <v>3402.1821274241029</v>
      </c>
      <c r="I23" s="2">
        <v>4294.535696932574</v>
      </c>
      <c r="J23" s="2">
        <v>5186.8892664410823</v>
      </c>
      <c r="K23" s="2">
        <v>6079.242835949568</v>
      </c>
      <c r="L23" s="2">
        <v>6971.5964054580463</v>
      </c>
      <c r="M23" s="2">
        <v>7863.9499749665465</v>
      </c>
      <c r="N23" s="2">
        <v>8756.3035444749858</v>
      </c>
      <c r="O23" s="2">
        <v>9648.6571139835178</v>
      </c>
      <c r="P23" s="2">
        <v>10541.010683492015</v>
      </c>
      <c r="Q23" s="2">
        <v>11433.364253000485</v>
      </c>
      <c r="R23" s="2">
        <v>12325.717822508996</v>
      </c>
      <c r="S23" s="2">
        <v>13218.07139201746</v>
      </c>
      <c r="T23" s="2">
        <v>14110.424961525949</v>
      </c>
      <c r="U23" s="2">
        <v>15002.778531034473</v>
      </c>
      <c r="V23" s="2">
        <v>15895.132100542987</v>
      </c>
      <c r="W23" s="2">
        <v>16787.485670051439</v>
      </c>
      <c r="Z23" s="177" t="s">
        <v>8</v>
      </c>
      <c r="AA23" s="180">
        <f t="shared" si="3"/>
        <v>10.960000000000015</v>
      </c>
      <c r="AB23" s="181">
        <f t="shared" si="5"/>
        <v>-0.75300951525480775</v>
      </c>
      <c r="AC23" s="181">
        <f t="shared" si="5"/>
        <v>-0.57987998321868051</v>
      </c>
      <c r="AD23" s="181">
        <f t="shared" si="5"/>
        <v>-0.38231946776118042</v>
      </c>
      <c r="AE23" s="181">
        <f t="shared" si="4"/>
        <v>-0.41095828194975603</v>
      </c>
      <c r="AF23" s="181">
        <f t="shared" si="4"/>
        <v>-0.41874447007771043</v>
      </c>
      <c r="AG23" s="181">
        <f t="shared" si="4"/>
        <v>-0.42237445851994149</v>
      </c>
      <c r="AH23" s="181">
        <f t="shared" si="4"/>
        <v>-0.42447499477389838</v>
      </c>
      <c r="AI23" s="181">
        <f t="shared" si="4"/>
        <v>-0.42584450066317414</v>
      </c>
      <c r="AJ23" s="181">
        <f t="shared" si="4"/>
        <v>-0.42680803351598895</v>
      </c>
      <c r="AK23" s="181">
        <f t="shared" si="4"/>
        <v>-0.42752280945518228</v>
      </c>
      <c r="AL23" s="181">
        <f t="shared" si="4"/>
        <v>-0.42807414793858645</v>
      </c>
      <c r="AM23" s="181">
        <f t="shared" si="4"/>
        <v>-0.42851235401480114</v>
      </c>
      <c r="AN23" s="181">
        <f t="shared" si="4"/>
        <v>-0.42886900897073066</v>
      </c>
      <c r="AO23" s="181">
        <f t="shared" si="4"/>
        <v>-0.4291649400721278</v>
      </c>
      <c r="AP23" s="181">
        <f t="shared" si="4"/>
        <v>-0.42941443889128472</v>
      </c>
      <c r="AQ23" s="181">
        <f t="shared" si="4"/>
        <v>-0.42962763847909213</v>
      </c>
      <c r="AR23" s="181">
        <f t="shared" si="4"/>
        <v>-0.4298119233408878</v>
      </c>
      <c r="AS23" s="181">
        <f t="shared" si="4"/>
        <v>-0.42997280216887579</v>
      </c>
      <c r="AT23" s="181">
        <f t="shared" si="4"/>
        <v>-0.43011446789393082</v>
      </c>
      <c r="AU23" s="181">
        <f t="shared" si="4"/>
        <v>-0.43024016838979051</v>
      </c>
      <c r="AV23" s="181">
        <f t="shared" si="4"/>
        <v>-0.43035245853154613</v>
      </c>
    </row>
    <row r="24" spans="1:48" ht="14.5" x14ac:dyDescent="0.35">
      <c r="A24" s="177" t="s">
        <v>8</v>
      </c>
      <c r="B24" s="180">
        <v>10.420000000000016</v>
      </c>
      <c r="C24" s="2">
        <v>-431.80089231319289</v>
      </c>
      <c r="D24" s="2">
        <v>-2.8776671943394376</v>
      </c>
      <c r="E24" s="2">
        <v>999.0455579245131</v>
      </c>
      <c r="F24" s="2">
        <v>2000.9687830433754</v>
      </c>
      <c r="G24" s="2">
        <v>3002.8920081622355</v>
      </c>
      <c r="H24" s="2">
        <v>4004.8152332810942</v>
      </c>
      <c r="I24" s="2">
        <v>5006.7384583999446</v>
      </c>
      <c r="J24" s="2">
        <v>6008.6616835187842</v>
      </c>
      <c r="K24" s="2">
        <v>7010.5849086376556</v>
      </c>
      <c r="L24" s="2">
        <v>8012.5081337565043</v>
      </c>
      <c r="M24" s="2">
        <v>9014.4313588753485</v>
      </c>
      <c r="N24" s="2">
        <v>10016.354583994182</v>
      </c>
      <c r="O24" s="2">
        <v>11018.277809113049</v>
      </c>
      <c r="P24" s="2">
        <v>12020.201034231881</v>
      </c>
      <c r="Q24" s="2">
        <v>13022.124259350754</v>
      </c>
      <c r="R24" s="2">
        <v>14024.047484469631</v>
      </c>
      <c r="S24" s="2">
        <v>15025.970709588448</v>
      </c>
      <c r="T24" s="2">
        <v>16027.89393470733</v>
      </c>
      <c r="U24" s="2">
        <v>17029.81715982618</v>
      </c>
      <c r="V24" s="2">
        <v>18031.740384945075</v>
      </c>
      <c r="W24" s="2">
        <v>19033.663610063861</v>
      </c>
      <c r="Z24" s="177" t="s">
        <v>8</v>
      </c>
      <c r="AA24" s="180">
        <f t="shared" si="3"/>
        <v>10.420000000000016</v>
      </c>
      <c r="AB24" s="181">
        <f t="shared" si="5"/>
        <v>-0.77420751928088127</v>
      </c>
      <c r="AC24" s="181">
        <f t="shared" si="5"/>
        <v>-0.98721153830844688</v>
      </c>
      <c r="AD24" s="181">
        <f t="shared" si="5"/>
        <v>-0.31681636056278095</v>
      </c>
      <c r="AE24" s="181">
        <f t="shared" si="4"/>
        <v>-0.36471071848338543</v>
      </c>
      <c r="AF24" s="181">
        <f t="shared" si="4"/>
        <v>-0.37919013581857663</v>
      </c>
      <c r="AG24" s="181">
        <f t="shared" si="4"/>
        <v>-0.38618015411742324</v>
      </c>
      <c r="AH24" s="181">
        <f t="shared" si="4"/>
        <v>-0.39029754836910258</v>
      </c>
      <c r="AI24" s="181">
        <f t="shared" si="4"/>
        <v>-0.39301127990089502</v>
      </c>
      <c r="AJ24" s="181">
        <f t="shared" si="4"/>
        <v>-0.39493460150172555</v>
      </c>
      <c r="AK24" s="181">
        <f t="shared" si="4"/>
        <v>-0.39636894158265235</v>
      </c>
      <c r="AL24" s="181">
        <f t="shared" si="4"/>
        <v>-0.3974797454546708</v>
      </c>
      <c r="AM24" s="181">
        <f t="shared" si="4"/>
        <v>-0.39836538584661663</v>
      </c>
      <c r="AN24" s="181">
        <f t="shared" si="4"/>
        <v>-0.39908802458905834</v>
      </c>
      <c r="AO24" s="181">
        <f t="shared" si="4"/>
        <v>-0.39968887004528864</v>
      </c>
      <c r="AP24" s="181">
        <f t="shared" si="4"/>
        <v>-0.40019631966519587</v>
      </c>
      <c r="AQ24" s="181">
        <f t="shared" si="4"/>
        <v>-0.400630579312792</v>
      </c>
      <c r="AR24" s="181">
        <f t="shared" si="4"/>
        <v>-0.40100641828820793</v>
      </c>
      <c r="AS24" s="181">
        <f t="shared" si="4"/>
        <v>-0.40133488253311433</v>
      </c>
      <c r="AT24" s="181">
        <f t="shared" si="4"/>
        <v>-0.40162439839464681</v>
      </c>
      <c r="AU24" s="181">
        <f t="shared" si="4"/>
        <v>-0.40188150572184622</v>
      </c>
      <c r="AV24" s="181">
        <f t="shared" si="4"/>
        <v>-0.40211135782160945</v>
      </c>
    </row>
    <row r="25" spans="1:48" ht="14.5" x14ac:dyDescent="0.35">
      <c r="A25" s="177" t="s">
        <v>8</v>
      </c>
      <c r="B25" s="180">
        <v>9.8800000000000168</v>
      </c>
      <c r="C25" s="2">
        <v>-377.01606450801228</v>
      </c>
      <c r="D25" s="2">
        <v>161.47681622120029</v>
      </c>
      <c r="E25" s="2">
        <v>1272.9696969504193</v>
      </c>
      <c r="F25" s="2">
        <v>2384.4625776796356</v>
      </c>
      <c r="G25" s="2">
        <v>3495.9554584088605</v>
      </c>
      <c r="H25" s="2">
        <v>4607.4483391380845</v>
      </c>
      <c r="I25" s="2">
        <v>5718.9412198672962</v>
      </c>
      <c r="J25" s="2">
        <v>6830.4341005964925</v>
      </c>
      <c r="K25" s="2">
        <v>7941.9269813257179</v>
      </c>
      <c r="L25" s="2">
        <v>9053.4198620549232</v>
      </c>
      <c r="M25" s="2">
        <v>10164.912742784141</v>
      </c>
      <c r="N25" s="2">
        <v>11276.405623513339</v>
      </c>
      <c r="O25" s="2">
        <v>12387.898504242525</v>
      </c>
      <c r="P25" s="2">
        <v>13499.391384971779</v>
      </c>
      <c r="Q25" s="2">
        <v>14610.884265700983</v>
      </c>
      <c r="R25" s="2">
        <v>15722.377146430234</v>
      </c>
      <c r="S25" s="2">
        <v>16833.870027159421</v>
      </c>
      <c r="T25" s="2">
        <v>17945.362907888677</v>
      </c>
      <c r="U25" s="2">
        <v>19056.85578861785</v>
      </c>
      <c r="V25" s="2">
        <v>20168.348669347084</v>
      </c>
      <c r="W25" s="2">
        <v>21279.841550076297</v>
      </c>
      <c r="Z25" s="177" t="s">
        <v>8</v>
      </c>
      <c r="AA25" s="180">
        <f t="shared" si="3"/>
        <v>9.8800000000000168</v>
      </c>
      <c r="AB25" s="181">
        <f t="shared" si="5"/>
        <v>-0.79672399279756401</v>
      </c>
      <c r="AC25" s="181">
        <f t="shared" si="5"/>
        <v>-4.1063305867182098</v>
      </c>
      <c r="AD25" s="181">
        <f t="shared" si="5"/>
        <v>-0.27289370810315172</v>
      </c>
      <c r="AE25" s="181">
        <f t="shared" si="4"/>
        <v>-0.32897273599070231</v>
      </c>
      <c r="AF25" s="181">
        <f t="shared" si="4"/>
        <v>-0.34730290331942915</v>
      </c>
      <c r="AG25" s="181">
        <f t="shared" si="4"/>
        <v>-0.35640143614543973</v>
      </c>
      <c r="AH25" s="181">
        <f t="shared" si="4"/>
        <v>-0.36183944487114461</v>
      </c>
      <c r="AI25" s="181">
        <f t="shared" si="4"/>
        <v>-0.36545603026301754</v>
      </c>
      <c r="AJ25" s="181">
        <f t="shared" si="4"/>
        <v>-0.36803503128919113</v>
      </c>
      <c r="AK25" s="181">
        <f t="shared" si="4"/>
        <v>-0.3699669496498742</v>
      </c>
      <c r="AL25" s="181">
        <f t="shared" si="4"/>
        <v>-0.37146817287237599</v>
      </c>
      <c r="AM25" s="181">
        <f t="shared" si="4"/>
        <v>-0.37266828316131639</v>
      </c>
      <c r="AN25" s="181">
        <f t="shared" si="4"/>
        <v>-0.37364961806995423</v>
      </c>
      <c r="AO25" s="181">
        <f t="shared" si="4"/>
        <v>-0.37446700318922543</v>
      </c>
      <c r="AP25" s="181">
        <f t="shared" si="4"/>
        <v>-0.37515835719535151</v>
      </c>
      <c r="AQ25" s="181">
        <f t="shared" si="4"/>
        <v>-0.37575074249624685</v>
      </c>
      <c r="AR25" s="181">
        <f t="shared" si="4"/>
        <v>-0.37626399095773277</v>
      </c>
      <c r="AS25" s="181">
        <f t="shared" si="4"/>
        <v>-0.37671296752753969</v>
      </c>
      <c r="AT25" s="181">
        <f t="shared" si="4"/>
        <v>-0.37710903357575576</v>
      </c>
      <c r="AU25" s="181">
        <f t="shared" si="4"/>
        <v>-0.37746102167241691</v>
      </c>
      <c r="AV25" s="181">
        <f t="shared" si="4"/>
        <v>-0.3777759020727306</v>
      </c>
    </row>
    <row r="26" spans="1:48" ht="14.5" x14ac:dyDescent="0.35">
      <c r="A26" s="177" t="s">
        <v>8</v>
      </c>
      <c r="B26" s="180">
        <v>9.3400000000000176</v>
      </c>
      <c r="C26" s="2">
        <v>-322.2312367028353</v>
      </c>
      <c r="D26" s="2">
        <v>325.83129963673542</v>
      </c>
      <c r="E26" s="2">
        <v>1546.8938359763122</v>
      </c>
      <c r="F26" s="2">
        <v>2767.9563723158853</v>
      </c>
      <c r="G26" s="2">
        <v>3989.0189086554665</v>
      </c>
      <c r="H26" s="2">
        <v>5210.0814449950376</v>
      </c>
      <c r="I26" s="2">
        <v>6431.1439813346033</v>
      </c>
      <c r="J26" s="2">
        <v>7652.2065176741762</v>
      </c>
      <c r="K26" s="2">
        <v>8873.2690540137592</v>
      </c>
      <c r="L26" s="2">
        <v>10094.331590353317</v>
      </c>
      <c r="M26" s="2">
        <v>11315.3941266929</v>
      </c>
      <c r="N26" s="2">
        <v>12536.456663032453</v>
      </c>
      <c r="O26" s="2">
        <v>13757.51919937202</v>
      </c>
      <c r="P26" s="2">
        <v>14978.581735711596</v>
      </c>
      <c r="Q26" s="2">
        <v>16199.644272051139</v>
      </c>
      <c r="R26" s="2">
        <v>17420.70680839078</v>
      </c>
      <c r="S26" s="2">
        <v>18641.769344730288</v>
      </c>
      <c r="T26" s="2">
        <v>19862.831881069873</v>
      </c>
      <c r="U26" s="2">
        <v>21083.89441740945</v>
      </c>
      <c r="V26" s="2">
        <v>22304.956953749035</v>
      </c>
      <c r="W26" s="2">
        <v>23526.019490088605</v>
      </c>
      <c r="Z26" s="177" t="s">
        <v>8</v>
      </c>
      <c r="AA26" s="180">
        <f t="shared" si="3"/>
        <v>9.3400000000000176</v>
      </c>
      <c r="AB26" s="181">
        <f t="shared" si="5"/>
        <v>-0.82068589291025973</v>
      </c>
      <c r="AC26" s="181">
        <f t="shared" si="5"/>
        <v>1.6916125257112276</v>
      </c>
      <c r="AD26" s="181">
        <f t="shared" si="5"/>
        <v>-0.24139508742535531</v>
      </c>
      <c r="AE26" s="181">
        <f t="shared" si="4"/>
        <v>-0.30052745357895694</v>
      </c>
      <c r="AF26" s="181">
        <f t="shared" si="4"/>
        <v>-0.32105048467745489</v>
      </c>
      <c r="AG26" s="181">
        <f t="shared" si="4"/>
        <v>-0.33147139249514146</v>
      </c>
      <c r="AH26" s="181">
        <f t="shared" si="4"/>
        <v>-0.33777589639785932</v>
      </c>
      <c r="AI26" s="181">
        <f t="shared" si="4"/>
        <v>-0.34200077402797691</v>
      </c>
      <c r="AJ26" s="181">
        <f t="shared" si="4"/>
        <v>-0.3450293298665057</v>
      </c>
      <c r="AK26" s="181">
        <f t="shared" si="4"/>
        <v>-0.34730667309762964</v>
      </c>
      <c r="AL26" s="181">
        <f t="shared" si="4"/>
        <v>-0.34908146419547015</v>
      </c>
      <c r="AM26" s="181">
        <f t="shared" si="4"/>
        <v>-0.350503523249728</v>
      </c>
      <c r="AN26" s="181">
        <f t="shared" si="4"/>
        <v>-0.35166850111290315</v>
      </c>
      <c r="AO26" s="181">
        <f t="shared" si="4"/>
        <v>-0.35264033183026777</v>
      </c>
      <c r="AP26" s="181">
        <f t="shared" si="4"/>
        <v>-0.35346337247542592</v>
      </c>
      <c r="AQ26" s="181">
        <f t="shared" si="4"/>
        <v>-0.35416936354823214</v>
      </c>
      <c r="AR26" s="181">
        <f t="shared" si="4"/>
        <v>-0.3547816168788217</v>
      </c>
      <c r="AS26" s="181">
        <f t="shared" si="4"/>
        <v>-0.35531763923797721</v>
      </c>
      <c r="AT26" s="181">
        <f t="shared" si="4"/>
        <v>-0.35579083339239193</v>
      </c>
      <c r="AU26" s="181">
        <f t="shared" si="4"/>
        <v>-0.35621163412264101</v>
      </c>
      <c r="AV26" s="181">
        <f t="shared" si="4"/>
        <v>-0.3565882866863378</v>
      </c>
    </row>
    <row r="27" spans="1:48" ht="14.5" x14ac:dyDescent="0.35">
      <c r="A27" s="177" t="s">
        <v>8</v>
      </c>
      <c r="B27" s="180">
        <v>8.8000000000000185</v>
      </c>
      <c r="C27" s="2">
        <v>-267.44640889765469</v>
      </c>
      <c r="D27" s="2">
        <v>490.18578305226947</v>
      </c>
      <c r="E27" s="2">
        <v>1820.817975002203</v>
      </c>
      <c r="F27" s="2">
        <v>3151.4501669521314</v>
      </c>
      <c r="G27" s="2">
        <v>4482.0823589020692</v>
      </c>
      <c r="H27" s="2">
        <v>5812.7145508520061</v>
      </c>
      <c r="I27" s="2">
        <v>7143.3467428019321</v>
      </c>
      <c r="J27" s="2">
        <v>8473.9789347518581</v>
      </c>
      <c r="K27" s="2">
        <v>9804.6111267017986</v>
      </c>
      <c r="L27" s="2">
        <v>11135.243318651699</v>
      </c>
      <c r="M27" s="2">
        <v>12465.875510601631</v>
      </c>
      <c r="N27" s="2">
        <v>13796.507702551562</v>
      </c>
      <c r="O27" s="2">
        <v>15127.139894501466</v>
      </c>
      <c r="P27" s="2">
        <v>16457.772086451434</v>
      </c>
      <c r="Q27" s="2">
        <v>17788.404278401325</v>
      </c>
      <c r="R27" s="2">
        <v>19119.036470351268</v>
      </c>
      <c r="S27" s="2">
        <v>20449.668662301196</v>
      </c>
      <c r="T27" s="2">
        <v>21780.30085425112</v>
      </c>
      <c r="U27" s="2">
        <v>23110.933046201048</v>
      </c>
      <c r="V27" s="2">
        <v>24441.56523815099</v>
      </c>
      <c r="W27" s="2">
        <v>25772.19743010091</v>
      </c>
      <c r="Z27" s="177" t="s">
        <v>8</v>
      </c>
      <c r="AA27" s="180">
        <f t="shared" si="3"/>
        <v>8.8000000000000185</v>
      </c>
      <c r="AB27" s="181">
        <f t="shared" si="5"/>
        <v>-0.84623701706536303</v>
      </c>
      <c r="AC27" s="181">
        <f t="shared" si="5"/>
        <v>0.66677835764223436</v>
      </c>
      <c r="AD27" s="181">
        <f t="shared" si="5"/>
        <v>-0.21770224022248208</v>
      </c>
      <c r="AE27" s="181">
        <f t="shared" si="4"/>
        <v>-0.27734931421633646</v>
      </c>
      <c r="AF27" s="181">
        <f t="shared" si="4"/>
        <v>-0.29906053626388107</v>
      </c>
      <c r="AG27" s="181">
        <f t="shared" si="4"/>
        <v>-0.31029495737630142</v>
      </c>
      <c r="AH27" s="181">
        <f t="shared" si="4"/>
        <v>-0.31716194092813466</v>
      </c>
      <c r="AI27" s="181">
        <f t="shared" si="4"/>
        <v>-0.32179380678615754</v>
      </c>
      <c r="AJ27" s="181">
        <f t="shared" si="4"/>
        <v>-0.32512907168477367</v>
      </c>
      <c r="AK27" s="181">
        <f t="shared" si="4"/>
        <v>-0.32764532684187653</v>
      </c>
      <c r="AL27" s="181">
        <f t="shared" si="4"/>
        <v>-0.32961125778341149</v>
      </c>
      <c r="AM27" s="181">
        <f t="shared" si="4"/>
        <v>-0.33118960804438458</v>
      </c>
      <c r="AN27" s="181">
        <f t="shared" si="4"/>
        <v>-0.33248470968737265</v>
      </c>
      <c r="AO27" s="181">
        <f t="shared" si="4"/>
        <v>-0.33356653157789096</v>
      </c>
      <c r="AP27" s="181">
        <f t="shared" si="4"/>
        <v>-0.3344837505784658</v>
      </c>
      <c r="AQ27" s="181">
        <f t="shared" si="4"/>
        <v>-0.33527127808192214</v>
      </c>
      <c r="AR27" s="181">
        <f t="shared" si="4"/>
        <v>-0.33595480468214467</v>
      </c>
      <c r="AS27" s="181">
        <f t="shared" si="4"/>
        <v>-0.33655365586045072</v>
      </c>
      <c r="AT27" s="181">
        <f t="shared" si="4"/>
        <v>-0.33708264828498147</v>
      </c>
      <c r="AU27" s="181">
        <f t="shared" si="4"/>
        <v>-0.3375533322757307</v>
      </c>
      <c r="AV27" s="181">
        <f t="shared" si="4"/>
        <v>-0.3379748448762584</v>
      </c>
    </row>
    <row r="28" spans="1:48" ht="14.5" x14ac:dyDescent="0.35">
      <c r="A28" s="177" t="s">
        <v>8</v>
      </c>
      <c r="B28" s="180">
        <v>8.2600000000000193</v>
      </c>
      <c r="C28" s="2">
        <v>-212.66158109247954</v>
      </c>
      <c r="D28" s="2">
        <v>654.54026646781608</v>
      </c>
      <c r="E28" s="2">
        <v>2094.7421140281053</v>
      </c>
      <c r="F28" s="2">
        <v>3534.9439615883998</v>
      </c>
      <c r="G28" s="2">
        <v>4975.1458091486966</v>
      </c>
      <c r="H28" s="2">
        <v>6415.3476567090029</v>
      </c>
      <c r="I28" s="2">
        <v>7855.5495042692819</v>
      </c>
      <c r="J28" s="2">
        <v>9295.7513518295691</v>
      </c>
      <c r="K28" s="2">
        <v>10735.95319938986</v>
      </c>
      <c r="L28" s="2">
        <v>12176.155046950142</v>
      </c>
      <c r="M28" s="2">
        <v>13616.356894510429</v>
      </c>
      <c r="N28" s="2">
        <v>15056.558742070723</v>
      </c>
      <c r="O28" s="2">
        <v>16496.760589631001</v>
      </c>
      <c r="P28" s="2">
        <v>17936.962437191298</v>
      </c>
      <c r="Q28" s="2">
        <v>19377.164284751601</v>
      </c>
      <c r="R28" s="2">
        <v>20817.366132311912</v>
      </c>
      <c r="S28" s="2">
        <v>22257.567979872158</v>
      </c>
      <c r="T28" s="2">
        <v>23697.769827432458</v>
      </c>
      <c r="U28" s="2">
        <v>25137.971674992743</v>
      </c>
      <c r="V28" s="2">
        <v>26578.173522553043</v>
      </c>
      <c r="W28" s="2">
        <v>28018.375370113325</v>
      </c>
      <c r="Z28" s="177" t="s">
        <v>8</v>
      </c>
      <c r="AA28" s="180">
        <f t="shared" si="3"/>
        <v>8.2600000000000193</v>
      </c>
      <c r="AB28" s="181">
        <f t="shared" si="5"/>
        <v>-0.87354089107437027</v>
      </c>
      <c r="AC28" s="181">
        <f t="shared" si="5"/>
        <v>0.40119746287900293</v>
      </c>
      <c r="AD28" s="181">
        <f t="shared" si="5"/>
        <v>-0.19923349254938461</v>
      </c>
      <c r="AE28" s="181">
        <f t="shared" si="4"/>
        <v>-0.25809933050210232</v>
      </c>
      <c r="AF28" s="181">
        <f t="shared" si="4"/>
        <v>-0.2803728935098232</v>
      </c>
      <c r="AG28" s="181">
        <f t="shared" si="4"/>
        <v>-0.29208373651080621</v>
      </c>
      <c r="AH28" s="181">
        <f t="shared" si="4"/>
        <v>-0.2993054232324428</v>
      </c>
      <c r="AI28" s="181">
        <f t="shared" si="4"/>
        <v>-0.30420404997851902</v>
      </c>
      <c r="AJ28" s="181">
        <f t="shared" si="4"/>
        <v>-0.30774522598420895</v>
      </c>
      <c r="AK28" s="181">
        <f t="shared" si="4"/>
        <v>-0.31042452848961699</v>
      </c>
      <c r="AL28" s="181">
        <f t="shared" si="4"/>
        <v>-0.31252247291920798</v>
      </c>
      <c r="AM28" s="181">
        <f t="shared" si="4"/>
        <v>-0.31420975589553157</v>
      </c>
      <c r="AN28" s="181">
        <f t="shared" si="4"/>
        <v>-0.31559620547934686</v>
      </c>
      <c r="AO28" s="181">
        <f t="shared" si="4"/>
        <v>-0.31675569179050744</v>
      </c>
      <c r="AP28" s="181">
        <f t="shared" si="4"/>
        <v>-0.31773972951826301</v>
      </c>
      <c r="AQ28" s="181">
        <f t="shared" si="4"/>
        <v>-0.31858533992271376</v>
      </c>
      <c r="AR28" s="181">
        <f t="shared" si="4"/>
        <v>-0.31931981296145917</v>
      </c>
      <c r="AS28" s="181">
        <f t="shared" si="4"/>
        <v>-0.31996370755707437</v>
      </c>
      <c r="AT28" s="181">
        <f t="shared" si="4"/>
        <v>-0.32053280631685566</v>
      </c>
      <c r="AU28" s="181">
        <f t="shared" si="4"/>
        <v>-0.32103942645465977</v>
      </c>
      <c r="AV28" s="181">
        <f t="shared" si="4"/>
        <v>-0.3214933214204031</v>
      </c>
    </row>
    <row r="29" spans="1:48" ht="14.5" x14ac:dyDescent="0.35">
      <c r="A29" s="177" t="s">
        <v>8</v>
      </c>
      <c r="B29" s="180">
        <v>7.7200000000000193</v>
      </c>
      <c r="C29" s="2">
        <v>-157.87675328729529</v>
      </c>
      <c r="D29" s="2">
        <v>818.89474988335587</v>
      </c>
      <c r="E29" s="2">
        <v>2368.666253054007</v>
      </c>
      <c r="F29" s="2">
        <v>3918.4377562246605</v>
      </c>
      <c r="G29" s="2">
        <v>5468.2092593953221</v>
      </c>
      <c r="H29" s="2">
        <v>7017.9807625659723</v>
      </c>
      <c r="I29" s="2">
        <v>8567.7522657366335</v>
      </c>
      <c r="J29" s="2">
        <v>10117.523768907271</v>
      </c>
      <c r="K29" s="2">
        <v>11667.295272077923</v>
      </c>
      <c r="L29" s="2">
        <v>13217.066775248561</v>
      </c>
      <c r="M29" s="2">
        <v>14766.838278419227</v>
      </c>
      <c r="N29" s="2">
        <v>16316.609781589877</v>
      </c>
      <c r="O29" s="2">
        <v>17866.381284760493</v>
      </c>
      <c r="P29" s="2">
        <v>19416.152787931151</v>
      </c>
      <c r="Q29" s="2">
        <v>20965.924291101823</v>
      </c>
      <c r="R29" s="2">
        <v>22515.695794272491</v>
      </c>
      <c r="S29" s="2">
        <v>24065.467297443112</v>
      </c>
      <c r="T29" s="2">
        <v>25615.238800613752</v>
      </c>
      <c r="U29" s="2">
        <v>27165.010303784424</v>
      </c>
      <c r="V29" s="2">
        <v>28714.781806955089</v>
      </c>
      <c r="W29" s="2">
        <v>30264.553310125699</v>
      </c>
      <c r="Z29" s="177" t="s">
        <v>8</v>
      </c>
      <c r="AA29" s="180">
        <f t="shared" si="3"/>
        <v>7.7200000000000193</v>
      </c>
      <c r="AB29" s="181">
        <f t="shared" si="5"/>
        <v>-0.90278427258304916</v>
      </c>
      <c r="AC29" s="181">
        <f t="shared" si="5"/>
        <v>0.27918993306728335</v>
      </c>
      <c r="AD29" s="181">
        <f t="shared" si="5"/>
        <v>-0.18443260094707659</v>
      </c>
      <c r="AE29" s="181">
        <f t="shared" si="4"/>
        <v>-0.24185691496281181</v>
      </c>
      <c r="AF29" s="181">
        <f t="shared" si="4"/>
        <v>-0.26429563289467906</v>
      </c>
      <c r="AG29" s="181">
        <f t="shared" si="4"/>
        <v>-0.27625567778853988</v>
      </c>
      <c r="AH29" s="181">
        <f t="shared" si="4"/>
        <v>-0.28368775269140545</v>
      </c>
      <c r="AI29" s="181">
        <f t="shared" si="4"/>
        <v>-0.28875395713472152</v>
      </c>
      <c r="AJ29" s="181">
        <f t="shared" si="4"/>
        <v>-0.29242887088308134</v>
      </c>
      <c r="AK29" s="181">
        <f t="shared" si="4"/>
        <v>-0.29521641798904485</v>
      </c>
      <c r="AL29" s="181">
        <f t="shared" si="4"/>
        <v>-0.29740337798386929</v>
      </c>
      <c r="AM29" s="181">
        <f t="shared" si="4"/>
        <v>-0.29916497277062981</v>
      </c>
      <c r="AN29" s="181">
        <f t="shared" si="4"/>
        <v>-0.30061430391723465</v>
      </c>
      <c r="AO29" s="181">
        <f t="shared" si="4"/>
        <v>-0.30182764030941367</v>
      </c>
      <c r="AP29" s="181">
        <f t="shared" si="4"/>
        <v>-0.30285828301641105</v>
      </c>
      <c r="AQ29" s="181">
        <f t="shared" si="4"/>
        <v>-0.30374460570056461</v>
      </c>
      <c r="AR29" s="181">
        <f t="shared" si="4"/>
        <v>-0.30451493836412202</v>
      </c>
      <c r="AS29" s="181">
        <f t="shared" si="4"/>
        <v>-0.30519065149228608</v>
      </c>
      <c r="AT29" s="181">
        <f t="shared" si="4"/>
        <v>-0.3057881694830602</v>
      </c>
      <c r="AU29" s="181">
        <f t="shared" si="4"/>
        <v>-0.3063203233129661</v>
      </c>
      <c r="AV29" s="181">
        <f t="shared" si="4"/>
        <v>-0.30679728230851167</v>
      </c>
    </row>
    <row r="30" spans="1:48" ht="14.5" x14ac:dyDescent="0.35">
      <c r="A30" s="177" t="s">
        <v>8</v>
      </c>
      <c r="B30" s="180">
        <v>7.1800000000000193</v>
      </c>
      <c r="C30" s="2">
        <v>-103.09192548211649</v>
      </c>
      <c r="D30" s="2">
        <v>983.24923329889043</v>
      </c>
      <c r="E30" s="2">
        <v>2642.5903920798996</v>
      </c>
      <c r="F30" s="2">
        <v>4301.9315508609061</v>
      </c>
      <c r="G30" s="2">
        <v>5961.2727096419294</v>
      </c>
      <c r="H30" s="2">
        <v>7620.6138684229427</v>
      </c>
      <c r="I30" s="2">
        <v>9279.9550272039396</v>
      </c>
      <c r="J30" s="2">
        <v>10939.296185984937</v>
      </c>
      <c r="K30" s="2">
        <v>12598.63734476597</v>
      </c>
      <c r="L30" s="2">
        <v>14257.978503546974</v>
      </c>
      <c r="M30" s="2">
        <v>15917.319662327958</v>
      </c>
      <c r="N30" s="2">
        <v>17576.660821108944</v>
      </c>
      <c r="O30" s="2">
        <v>19236.001979889985</v>
      </c>
      <c r="P30" s="2">
        <v>20895.343138671004</v>
      </c>
      <c r="Q30" s="2">
        <v>22554.68429745199</v>
      </c>
      <c r="R30" s="2">
        <v>24214.025456233019</v>
      </c>
      <c r="S30" s="2">
        <v>25873.366615013972</v>
      </c>
      <c r="T30" s="2">
        <v>27532.707773794995</v>
      </c>
      <c r="U30" s="2">
        <v>29192.048932576046</v>
      </c>
      <c r="V30" s="2">
        <v>30851.390091357061</v>
      </c>
      <c r="W30" s="2">
        <v>32510.731250138051</v>
      </c>
      <c r="Z30" s="177" t="s">
        <v>8</v>
      </c>
      <c r="AA30" s="180">
        <f t="shared" si="3"/>
        <v>7.1800000000000193</v>
      </c>
      <c r="AB30" s="181">
        <f t="shared" si="5"/>
        <v>-0.93418142863188303</v>
      </c>
      <c r="AC30" s="181">
        <f t="shared" si="5"/>
        <v>0.20910509170075686</v>
      </c>
      <c r="AD30" s="181">
        <f t="shared" si="5"/>
        <v>-0.17230561996108873</v>
      </c>
      <c r="AE30" s="181">
        <f t="shared" si="4"/>
        <v>-0.2279682971785566</v>
      </c>
      <c r="AF30" s="181">
        <f t="shared" si="4"/>
        <v>-0.25031751411820324</v>
      </c>
      <c r="AG30" s="181">
        <f t="shared" si="4"/>
        <v>-0.26237171097990075</v>
      </c>
      <c r="AH30" s="181">
        <f t="shared" si="4"/>
        <v>-0.26991270891391705</v>
      </c>
      <c r="AI30" s="181">
        <f t="shared" si="4"/>
        <v>-0.27507550070096021</v>
      </c>
      <c r="AJ30" s="181">
        <f t="shared" si="4"/>
        <v>-0.27883187311748836</v>
      </c>
      <c r="AK30" s="181">
        <f t="shared" si="4"/>
        <v>-0.28168762609939813</v>
      </c>
      <c r="AL30" s="181">
        <f t="shared" si="4"/>
        <v>-0.28393198355529625</v>
      </c>
      <c r="AM30" s="181">
        <f t="shared" si="4"/>
        <v>-0.28574230290083802</v>
      </c>
      <c r="AN30" s="181">
        <f t="shared" si="4"/>
        <v>-0.28723339128583913</v>
      </c>
      <c r="AO30" s="181">
        <f t="shared" si="4"/>
        <v>-0.2884828465106174</v>
      </c>
      <c r="AP30" s="181">
        <f t="shared" si="4"/>
        <v>-0.28954500172636821</v>
      </c>
      <c r="AQ30" s="181">
        <f t="shared" si="4"/>
        <v>-0.29045903624601566</v>
      </c>
      <c r="AR30" s="181">
        <f t="shared" si="4"/>
        <v>-0.29125391430132463</v>
      </c>
      <c r="AS30" s="181">
        <f t="shared" si="4"/>
        <v>-0.29195151049741785</v>
      </c>
      <c r="AT30" s="181">
        <f t="shared" si="4"/>
        <v>-0.29256865390447839</v>
      </c>
      <c r="AU30" s="181">
        <f t="shared" si="4"/>
        <v>-0.29311850348106905</v>
      </c>
      <c r="AV30" s="181">
        <f t="shared" si="4"/>
        <v>-0.29361149682774323</v>
      </c>
    </row>
    <row r="31" spans="1:48" ht="14.5" x14ac:dyDescent="0.35">
      <c r="A31" s="177" t="s">
        <v>8</v>
      </c>
      <c r="B31" s="180">
        <v>6.6400000000000192</v>
      </c>
      <c r="C31" s="2">
        <v>-48.307097676930425</v>
      </c>
      <c r="D31" s="2">
        <v>1147.60371671443</v>
      </c>
      <c r="E31" s="2">
        <v>2916.5145311058018</v>
      </c>
      <c r="F31" s="2">
        <v>4685.4253454971767</v>
      </c>
      <c r="G31" s="2">
        <v>6454.3361598885531</v>
      </c>
      <c r="H31" s="2">
        <v>8223.2469742799185</v>
      </c>
      <c r="I31" s="2">
        <v>9992.1577886712876</v>
      </c>
      <c r="J31" s="2">
        <v>11761.068603062668</v>
      </c>
      <c r="K31" s="2">
        <v>13529.979417454026</v>
      </c>
      <c r="L31" s="2">
        <v>15298.890231845398</v>
      </c>
      <c r="M31" s="2">
        <v>17067.801046236749</v>
      </c>
      <c r="N31" s="2">
        <v>18836.711860628093</v>
      </c>
      <c r="O31" s="2">
        <v>20605.62267501944</v>
      </c>
      <c r="P31" s="2">
        <v>22374.533489410842</v>
      </c>
      <c r="Q31" s="2">
        <v>24143.44430380224</v>
      </c>
      <c r="R31" s="2">
        <v>25912.355118193602</v>
      </c>
      <c r="S31" s="2">
        <v>27681.265932584927</v>
      </c>
      <c r="T31" s="2">
        <v>29450.176746976329</v>
      </c>
      <c r="U31" s="2">
        <v>31219.087561367709</v>
      </c>
      <c r="V31" s="2">
        <v>32987.998375759118</v>
      </c>
      <c r="W31" s="2">
        <v>34756.909190150393</v>
      </c>
      <c r="Z31" s="177" t="s">
        <v>8</v>
      </c>
      <c r="AA31" s="180">
        <f t="shared" si="3"/>
        <v>6.6400000000000192</v>
      </c>
      <c r="AB31" s="181">
        <f t="shared" si="5"/>
        <v>-0.96797939447829651</v>
      </c>
      <c r="AC31" s="181">
        <f t="shared" si="5"/>
        <v>0.16361321562342157</v>
      </c>
      <c r="AD31" s="181">
        <f t="shared" si="5"/>
        <v>-0.16218798157093584</v>
      </c>
      <c r="AE31" s="181">
        <f t="shared" si="4"/>
        <v>-0.2159563891532954</v>
      </c>
      <c r="AF31" s="181">
        <f t="shared" si="4"/>
        <v>-0.23805261672131561</v>
      </c>
      <c r="AG31" s="181">
        <f t="shared" si="4"/>
        <v>-0.25009438342246493</v>
      </c>
      <c r="AH31" s="181">
        <f t="shared" si="4"/>
        <v>-0.25767235822590806</v>
      </c>
      <c r="AI31" s="181">
        <f t="shared" si="4"/>
        <v>-0.26288047860879349</v>
      </c>
      <c r="AJ31" s="181">
        <f t="shared" si="4"/>
        <v>-0.26668010588142455</v>
      </c>
      <c r="AK31" s="181">
        <f t="shared" si="4"/>
        <v>-0.26957455441749389</v>
      </c>
      <c r="AL31" s="181">
        <f t="shared" si="4"/>
        <v>-0.27185285530865821</v>
      </c>
      <c r="AM31" s="181">
        <f t="shared" si="4"/>
        <v>-0.27369282366961079</v>
      </c>
      <c r="AN31" s="181">
        <f t="shared" si="4"/>
        <v>-0.27520985765877659</v>
      </c>
      <c r="AO31" s="181">
        <f t="shared" si="4"/>
        <v>-0.27648211613216489</v>
      </c>
      <c r="AP31" s="181">
        <f t="shared" si="4"/>
        <v>-0.27756441877229487</v>
      </c>
      <c r="AQ31" s="181">
        <f t="shared" si="4"/>
        <v>-0.27849635260909034</v>
      </c>
      <c r="AR31" s="181">
        <f t="shared" si="4"/>
        <v>-0.27930721919349799</v>
      </c>
      <c r="AS31" s="181">
        <f t="shared" si="4"/>
        <v>-0.28001917131159704</v>
      </c>
      <c r="AT31" s="181">
        <f t="shared" si="4"/>
        <v>-0.28064926778143884</v>
      </c>
      <c r="AU31" s="181">
        <f t="shared" si="4"/>
        <v>-0.28121085803652945</v>
      </c>
      <c r="AV31" s="181">
        <f t="shared" si="4"/>
        <v>-0.28171453838404337</v>
      </c>
    </row>
    <row r="32" spans="1:48" ht="14.5" x14ac:dyDescent="0.35">
      <c r="A32" s="177" t="s">
        <v>8</v>
      </c>
      <c r="B32" s="180">
        <v>6.1000000000000192</v>
      </c>
      <c r="C32" s="2">
        <v>6.4777301282374538</v>
      </c>
      <c r="D32" s="2">
        <v>1311.9582001299707</v>
      </c>
      <c r="E32" s="2">
        <v>3190.438670131703</v>
      </c>
      <c r="F32" s="2">
        <v>5068.9191401334365</v>
      </c>
      <c r="G32" s="2">
        <v>6947.3996101351713</v>
      </c>
      <c r="H32" s="2">
        <v>8825.8800801369107</v>
      </c>
      <c r="I32" s="2">
        <v>10704.360550138617</v>
      </c>
      <c r="J32" s="2">
        <v>12582.841020140349</v>
      </c>
      <c r="K32" s="2">
        <v>14461.321490142091</v>
      </c>
      <c r="L32" s="2">
        <v>16339.801960143795</v>
      </c>
      <c r="M32" s="2">
        <v>18218.282430145486</v>
      </c>
      <c r="N32" s="2">
        <v>20096.762900147256</v>
      </c>
      <c r="O32" s="2">
        <v>21975.243370149001</v>
      </c>
      <c r="P32" s="2">
        <v>23853.723840150691</v>
      </c>
      <c r="Q32" s="2">
        <v>25732.20431015244</v>
      </c>
      <c r="R32" s="2">
        <v>27610.684780154188</v>
      </c>
      <c r="S32" s="2">
        <v>29489.165250155856</v>
      </c>
      <c r="T32" s="2">
        <v>31367.64572015763</v>
      </c>
      <c r="U32" s="2">
        <v>33246.126190159346</v>
      </c>
      <c r="V32" s="2">
        <v>35124.606660161036</v>
      </c>
      <c r="W32" s="2">
        <v>37003.087130162814</v>
      </c>
      <c r="Z32" s="177" t="s">
        <v>8</v>
      </c>
      <c r="AA32" s="180">
        <f t="shared" si="3"/>
        <v>6.1000000000000192</v>
      </c>
      <c r="AB32" s="181">
        <f t="shared" si="5"/>
        <v>-1.0044644867357135</v>
      </c>
      <c r="AC32" s="181">
        <f t="shared" si="5"/>
        <v>0.13170184632646409</v>
      </c>
      <c r="AD32" s="181">
        <f t="shared" si="5"/>
        <v>-0.1536184957930451</v>
      </c>
      <c r="AE32" s="181">
        <f t="shared" si="4"/>
        <v>-0.20546487679655523</v>
      </c>
      <c r="AF32" s="181">
        <f t="shared" si="4"/>
        <v>-0.22720415799199145</v>
      </c>
      <c r="AG32" s="181">
        <f t="shared" si="4"/>
        <v>-0.23916007020889518</v>
      </c>
      <c r="AH32" s="181">
        <f t="shared" si="4"/>
        <v>-0.24672376090151549</v>
      </c>
      <c r="AI32" s="181">
        <f t="shared" si="4"/>
        <v>-0.25193998472580226</v>
      </c>
      <c r="AJ32" s="181">
        <f t="shared" si="4"/>
        <v>-0.2557547757676536</v>
      </c>
      <c r="AK32" s="181">
        <f t="shared" si="4"/>
        <v>-0.25866603001016919</v>
      </c>
      <c r="AL32" s="181">
        <f t="shared" si="4"/>
        <v>-0.26096076281980796</v>
      </c>
      <c r="AM32" s="181">
        <f t="shared" si="4"/>
        <v>-0.26281606547368941</v>
      </c>
      <c r="AN32" s="181">
        <f t="shared" si="4"/>
        <v>-0.26434713156724621</v>
      </c>
      <c r="AO32" s="181">
        <f t="shared" si="4"/>
        <v>-0.26563212724712415</v>
      </c>
      <c r="AP32" s="181">
        <f t="shared" si="4"/>
        <v>-0.26672596207219135</v>
      </c>
      <c r="AQ32" s="181">
        <f t="shared" si="4"/>
        <v>-0.26766833954617431</v>
      </c>
      <c r="AR32" s="181">
        <f t="shared" si="4"/>
        <v>-0.26848868004152782</v>
      </c>
      <c r="AS32" s="181">
        <f t="shared" si="4"/>
        <v>-0.26920924748699437</v>
      </c>
      <c r="AT32" s="181">
        <f t="shared" si="4"/>
        <v>-0.26984720061458112</v>
      </c>
      <c r="AU32" s="181">
        <f t="shared" si="4"/>
        <v>-0.27041597692203256</v>
      </c>
      <c r="AV32" s="181">
        <f t="shared" si="4"/>
        <v>-0.27092624957712041</v>
      </c>
    </row>
    <row r="33" spans="1:48" ht="14.5" x14ac:dyDescent="0.35">
      <c r="A33" s="177" t="s">
        <v>8</v>
      </c>
      <c r="B33" s="180">
        <v>5.5600000000000191</v>
      </c>
      <c r="C33" s="2">
        <v>61.262557933430799</v>
      </c>
      <c r="D33" s="2">
        <v>1476.3126835455118</v>
      </c>
      <c r="E33" s="2">
        <v>3464.3628091576047</v>
      </c>
      <c r="F33" s="2">
        <v>5452.4129347696935</v>
      </c>
      <c r="G33" s="2">
        <v>7440.4630603817923</v>
      </c>
      <c r="H33" s="2">
        <v>9428.5131859938847</v>
      </c>
      <c r="I33" s="2">
        <v>11416.563311605965</v>
      </c>
      <c r="J33" s="2">
        <v>13404.613437218057</v>
      </c>
      <c r="K33" s="2">
        <v>15392.663562830157</v>
      </c>
      <c r="L33" s="2">
        <v>17380.713688442233</v>
      </c>
      <c r="M33" s="2">
        <v>19368.763814054302</v>
      </c>
      <c r="N33" s="2">
        <v>21356.813939666419</v>
      </c>
      <c r="O33" s="2">
        <v>23344.864065278496</v>
      </c>
      <c r="P33" s="2">
        <v>25332.914190890591</v>
      </c>
      <c r="Q33" s="2">
        <v>27320.964316502676</v>
      </c>
      <c r="R33" s="2">
        <v>29309.014442114742</v>
      </c>
      <c r="S33" s="2">
        <v>31297.064567726815</v>
      </c>
      <c r="T33" s="2">
        <v>33285.114693338925</v>
      </c>
      <c r="U33" s="2">
        <v>35273.164818951009</v>
      </c>
      <c r="V33" s="2">
        <v>37261.214944563108</v>
      </c>
      <c r="W33" s="2">
        <v>39249.265070175185</v>
      </c>
      <c r="Z33" s="177" t="s">
        <v>8</v>
      </c>
      <c r="AA33" s="180">
        <f t="shared" si="3"/>
        <v>5.5600000000000191</v>
      </c>
      <c r="AB33" s="181">
        <f t="shared" si="5"/>
        <v>-1.0439704343174026</v>
      </c>
      <c r="AC33" s="181">
        <f t="shared" si="5"/>
        <v>0.10807959171405224</v>
      </c>
      <c r="AD33" s="181">
        <f t="shared" si="5"/>
        <v>-0.14626708009527578</v>
      </c>
      <c r="AE33" s="181">
        <f t="shared" si="4"/>
        <v>-0.19622227751012888</v>
      </c>
      <c r="AF33" s="181">
        <f t="shared" si="4"/>
        <v>-0.21754016223688366</v>
      </c>
      <c r="AG33" s="181">
        <f t="shared" si="4"/>
        <v>-0.22935983120301251</v>
      </c>
      <c r="AH33" s="181">
        <f t="shared" ref="AH33:AV42" si="6">I33/I204-1</f>
        <v>-0.23687268320135024</v>
      </c>
      <c r="AI33" s="181">
        <f t="shared" si="6"/>
        <v>-0.24206990511900617</v>
      </c>
      <c r="AJ33" s="181">
        <f t="shared" si="6"/>
        <v>-0.2458791319314626</v>
      </c>
      <c r="AK33" s="181">
        <f t="shared" si="6"/>
        <v>-0.24879088951925832</v>
      </c>
      <c r="AL33" s="181">
        <f t="shared" si="6"/>
        <v>-0.25108892317580589</v>
      </c>
      <c r="AM33" s="181">
        <f t="shared" si="6"/>
        <v>-0.25294876952054701</v>
      </c>
      <c r="AN33" s="181">
        <f t="shared" si="6"/>
        <v>-0.25448484953605366</v>
      </c>
      <c r="AO33" s="181">
        <f t="shared" si="6"/>
        <v>-0.25577493670942453</v>
      </c>
      <c r="AP33" s="181">
        <f t="shared" si="6"/>
        <v>-0.25687374142987074</v>
      </c>
      <c r="AQ33" s="181">
        <f t="shared" si="6"/>
        <v>-0.25782086991835351</v>
      </c>
      <c r="AR33" s="181">
        <f t="shared" si="6"/>
        <v>-0.25864570005718879</v>
      </c>
      <c r="AS33" s="181">
        <f t="shared" si="6"/>
        <v>-0.25937048298840515</v>
      </c>
      <c r="AT33" s="181">
        <f t="shared" si="6"/>
        <v>-0.26001238062707133</v>
      </c>
      <c r="AU33" s="181">
        <f t="shared" si="6"/>
        <v>-0.26058484195986176</v>
      </c>
      <c r="AV33" s="181">
        <f t="shared" si="6"/>
        <v>-0.26109855562418416</v>
      </c>
    </row>
    <row r="34" spans="1:48" ht="14.5" x14ac:dyDescent="0.35">
      <c r="A34" s="177" t="s">
        <v>8</v>
      </c>
      <c r="B34" s="180">
        <v>5.0200000000000191</v>
      </c>
      <c r="C34" s="2">
        <v>116.04738573860232</v>
      </c>
      <c r="D34" s="2">
        <v>1640.6671669610457</v>
      </c>
      <c r="E34" s="2">
        <v>3738.2869481834964</v>
      </c>
      <c r="F34" s="2">
        <v>5835.9067294059423</v>
      </c>
      <c r="G34" s="2">
        <v>7933.5265106283978</v>
      </c>
      <c r="H34" s="2">
        <v>10031.146291850855</v>
      </c>
      <c r="I34" s="2">
        <v>12128.766073073297</v>
      </c>
      <c r="J34" s="2">
        <v>14226.385854295742</v>
      </c>
      <c r="K34" s="2">
        <v>16324.005635518175</v>
      </c>
      <c r="L34" s="2">
        <v>18421.625416740615</v>
      </c>
      <c r="M34" s="2">
        <v>20519.245197963039</v>
      </c>
      <c r="N34" s="2">
        <v>22616.864979185513</v>
      </c>
      <c r="O34" s="2">
        <v>24714.484760407911</v>
      </c>
      <c r="P34" s="2">
        <v>26812.10454163036</v>
      </c>
      <c r="Q34" s="2">
        <v>28909.72432285285</v>
      </c>
      <c r="R34" s="2">
        <v>31007.344104075306</v>
      </c>
      <c r="S34" s="2">
        <v>33104.963885297737</v>
      </c>
      <c r="T34" s="2">
        <v>35202.583666520164</v>
      </c>
      <c r="U34" s="2">
        <v>37300.203447742642</v>
      </c>
      <c r="V34" s="2">
        <v>39397.823228965091</v>
      </c>
      <c r="W34" s="2">
        <v>41495.44301018754</v>
      </c>
      <c r="Z34" s="177" t="s">
        <v>8</v>
      </c>
      <c r="AA34" s="180">
        <f t="shared" si="3"/>
        <v>5.0200000000000191</v>
      </c>
      <c r="AB34" s="181">
        <f t="shared" si="5"/>
        <v>-1.0868886162542237</v>
      </c>
      <c r="AC34" s="181">
        <f t="shared" si="5"/>
        <v>8.9887999848125455E-2</v>
      </c>
      <c r="AD34" s="181">
        <f t="shared" si="5"/>
        <v>-0.13989126162996013</v>
      </c>
      <c r="AE34" s="181">
        <f t="shared" si="5"/>
        <v>-0.18801811249468436</v>
      </c>
      <c r="AF34" s="181">
        <f t="shared" si="5"/>
        <v>-0.20887668698695327</v>
      </c>
      <c r="AG34" s="181">
        <f t="shared" si="5"/>
        <v>-0.22052593075555948</v>
      </c>
      <c r="AH34" s="181">
        <f t="shared" si="6"/>
        <v>-0.22796197388040307</v>
      </c>
      <c r="AI34" s="181">
        <f t="shared" si="6"/>
        <v>-0.23312047289566107</v>
      </c>
      <c r="AJ34" s="181">
        <f t="shared" si="6"/>
        <v>-0.23690883053756329</v>
      </c>
      <c r="AK34" s="181">
        <f t="shared" si="6"/>
        <v>-0.2398089322319894</v>
      </c>
      <c r="AL34" s="181">
        <f t="shared" si="6"/>
        <v>-0.24210040041592185</v>
      </c>
      <c r="AM34" s="181">
        <f t="shared" si="6"/>
        <v>-0.24395663695115377</v>
      </c>
      <c r="AN34" s="181">
        <f t="shared" si="6"/>
        <v>-0.24549088630503646</v>
      </c>
      <c r="AO34" s="181">
        <f t="shared" si="6"/>
        <v>-0.2467802411282416</v>
      </c>
      <c r="AP34" s="181">
        <f t="shared" si="6"/>
        <v>-0.24787900224790349</v>
      </c>
      <c r="AQ34" s="181">
        <f t="shared" si="6"/>
        <v>-0.24882652175576681</v>
      </c>
      <c r="AR34" s="181">
        <f t="shared" si="6"/>
        <v>-0.24965201590334329</v>
      </c>
      <c r="AS34" s="181">
        <f t="shared" si="6"/>
        <v>-0.25037763101684518</v>
      </c>
      <c r="AT34" s="181">
        <f t="shared" si="6"/>
        <v>-0.25102046003292089</v>
      </c>
      <c r="AU34" s="181">
        <f t="shared" si="6"/>
        <v>-0.25159390607737575</v>
      </c>
      <c r="AV34" s="181">
        <f t="shared" si="6"/>
        <v>-0.25210862712307724</v>
      </c>
    </row>
    <row r="35" spans="1:48" ht="14.5" x14ac:dyDescent="0.35">
      <c r="A35" s="177" t="s">
        <v>8</v>
      </c>
      <c r="B35" s="180">
        <v>4.4800000000000191</v>
      </c>
      <c r="C35" s="2">
        <v>170.83221354379202</v>
      </c>
      <c r="D35" s="2">
        <v>1805.0216503765919</v>
      </c>
      <c r="E35" s="2">
        <v>4012.2110872094036</v>
      </c>
      <c r="F35" s="2">
        <v>6219.4005240422121</v>
      </c>
      <c r="G35" s="2">
        <v>8426.5899608750333</v>
      </c>
      <c r="H35" s="2">
        <v>10633.779397707847</v>
      </c>
      <c r="I35" s="2">
        <v>12840.968834540643</v>
      </c>
      <c r="J35" s="2">
        <v>15048.158271373442</v>
      </c>
      <c r="K35" s="2">
        <v>17255.347708206275</v>
      </c>
      <c r="L35" s="2">
        <v>19462.537145039074</v>
      </c>
      <c r="M35" s="2">
        <v>21669.726581871855</v>
      </c>
      <c r="N35" s="2">
        <v>23876.916018704684</v>
      </c>
      <c r="O35" s="2">
        <v>26084.105455537443</v>
      </c>
      <c r="P35" s="2">
        <v>28291.294892370272</v>
      </c>
      <c r="Q35" s="2">
        <v>30498.484329203089</v>
      </c>
      <c r="R35" s="2">
        <v>32705.673766035874</v>
      </c>
      <c r="S35" s="2">
        <v>34912.863202868713</v>
      </c>
      <c r="T35" s="2">
        <v>37120.052639701549</v>
      </c>
      <c r="U35" s="2">
        <v>39327.242076534378</v>
      </c>
      <c r="V35" s="2">
        <v>41534.431513367177</v>
      </c>
      <c r="W35" s="2">
        <v>43741.620950199984</v>
      </c>
      <c r="Z35" s="177" t="s">
        <v>8</v>
      </c>
      <c r="AA35" s="180">
        <f t="shared" si="3"/>
        <v>4.4800000000000191</v>
      </c>
      <c r="AB35" s="181">
        <f t="shared" si="5"/>
        <v>-1.1336810720515413</v>
      </c>
      <c r="AC35" s="181">
        <f t="shared" si="5"/>
        <v>7.5447412356695054E-2</v>
      </c>
      <c r="AD35" s="181">
        <f t="shared" si="5"/>
        <v>-0.13430891947492218</v>
      </c>
      <c r="AE35" s="181">
        <f t="shared" si="5"/>
        <v>-0.18068668322313763</v>
      </c>
      <c r="AF35" s="181">
        <f t="shared" si="5"/>
        <v>-0.20106600259815821</v>
      </c>
      <c r="AG35" s="181">
        <f t="shared" si="5"/>
        <v>-0.21252215767318006</v>
      </c>
      <c r="AH35" s="181">
        <f t="shared" si="6"/>
        <v>-0.21986311773896816</v>
      </c>
      <c r="AI35" s="181">
        <f t="shared" si="6"/>
        <v>-0.22496861566737347</v>
      </c>
      <c r="AJ35" s="181">
        <f t="shared" si="6"/>
        <v>-0.22872483305934699</v>
      </c>
      <c r="AK35" s="181">
        <f t="shared" si="6"/>
        <v>-0.23160422175879092</v>
      </c>
      <c r="AL35" s="181">
        <f t="shared" si="6"/>
        <v>-0.23388171480060005</v>
      </c>
      <c r="AM35" s="181">
        <f t="shared" si="6"/>
        <v>-0.23572818013198293</v>
      </c>
      <c r="AN35" s="181">
        <f t="shared" si="6"/>
        <v>-0.23725540137097678</v>
      </c>
      <c r="AO35" s="181">
        <f t="shared" si="6"/>
        <v>-0.23853958416419918</v>
      </c>
      <c r="AP35" s="181">
        <f t="shared" si="6"/>
        <v>-0.23963446743007688</v>
      </c>
      <c r="AQ35" s="181">
        <f t="shared" si="6"/>
        <v>-0.2405790344855554</v>
      </c>
      <c r="AR35" s="181">
        <f t="shared" si="6"/>
        <v>-0.24140225220778866</v>
      </c>
      <c r="AS35" s="181">
        <f t="shared" si="6"/>
        <v>-0.24212609390979645</v>
      </c>
      <c r="AT35" s="181">
        <f t="shared" si="6"/>
        <v>-0.24276752979757477</v>
      </c>
      <c r="AU35" s="181">
        <f t="shared" si="6"/>
        <v>-0.24333987422849224</v>
      </c>
      <c r="AV35" s="181">
        <f t="shared" si="6"/>
        <v>-0.24385371986356896</v>
      </c>
    </row>
    <row r="36" spans="1:48" ht="14.5" x14ac:dyDescent="0.35">
      <c r="A36" s="177" t="s">
        <v>8</v>
      </c>
      <c r="B36" s="180">
        <v>3.940000000000019</v>
      </c>
      <c r="C36" s="2">
        <v>225.61704134896354</v>
      </c>
      <c r="D36" s="2">
        <v>1969.376133792131</v>
      </c>
      <c r="E36" s="2">
        <v>4286.1352262353048</v>
      </c>
      <c r="F36" s="2">
        <v>6602.8943186784791</v>
      </c>
      <c r="G36" s="2">
        <v>8919.6534111216606</v>
      </c>
      <c r="H36" s="2">
        <v>11236.412503564845</v>
      </c>
      <c r="I36" s="2">
        <v>13553.171596007993</v>
      </c>
      <c r="J36" s="2">
        <v>15869.930688451152</v>
      </c>
      <c r="K36" s="2">
        <v>18186.689780894343</v>
      </c>
      <c r="L36" s="2">
        <v>20503.448873337496</v>
      </c>
      <c r="M36" s="2">
        <v>22820.207965780635</v>
      </c>
      <c r="N36" s="2">
        <v>25136.96705822385</v>
      </c>
      <c r="O36" s="2">
        <v>27453.726150666993</v>
      </c>
      <c r="P36" s="2">
        <v>29770.485243110132</v>
      </c>
      <c r="Q36" s="2">
        <v>32087.244335553307</v>
      </c>
      <c r="R36" s="2">
        <v>34404.003427996518</v>
      </c>
      <c r="S36" s="2">
        <v>36720.762520439719</v>
      </c>
      <c r="T36" s="2">
        <v>39037.52161288284</v>
      </c>
      <c r="U36" s="2">
        <v>41354.28070532604</v>
      </c>
      <c r="V36" s="2">
        <v>43671.039797769212</v>
      </c>
      <c r="W36" s="2">
        <v>45987.798890212362</v>
      </c>
      <c r="Z36" s="177" t="s">
        <v>8</v>
      </c>
      <c r="AA36" s="180">
        <f t="shared" si="3"/>
        <v>3.940000000000019</v>
      </c>
      <c r="AB36" s="181">
        <f t="shared" ref="AB36:AG42" si="7">C36/C207-1</f>
        <v>-1.1848972019726796</v>
      </c>
      <c r="AC36" s="181">
        <f t="shared" si="7"/>
        <v>6.3706104925788765E-2</v>
      </c>
      <c r="AD36" s="181">
        <f t="shared" si="7"/>
        <v>-0.12938060747484015</v>
      </c>
      <c r="AE36" s="181">
        <f t="shared" si="7"/>
        <v>-0.17409576387876358</v>
      </c>
      <c r="AF36" s="181">
        <f t="shared" si="7"/>
        <v>-0.19398809874058809</v>
      </c>
      <c r="AG36" s="181">
        <f t="shared" si="7"/>
        <v>-0.2052367516388458</v>
      </c>
      <c r="AH36" s="181">
        <f t="shared" si="6"/>
        <v>-0.21246999724845672</v>
      </c>
      <c r="AI36" s="181">
        <f t="shared" si="6"/>
        <v>-0.21751226172021498</v>
      </c>
      <c r="AJ36" s="181">
        <f t="shared" si="6"/>
        <v>-0.22122809369214691</v>
      </c>
      <c r="AK36" s="181">
        <f t="shared" si="6"/>
        <v>-0.22408005449670676</v>
      </c>
      <c r="AL36" s="181">
        <f t="shared" si="6"/>
        <v>-0.22633802668534131</v>
      </c>
      <c r="AM36" s="181">
        <f t="shared" si="6"/>
        <v>-0.22817007671020906</v>
      </c>
      <c r="AN36" s="181">
        <f t="shared" si="6"/>
        <v>-0.22968633078865408</v>
      </c>
      <c r="AO36" s="181">
        <f t="shared" si="6"/>
        <v>-0.23096196205073072</v>
      </c>
      <c r="AP36" s="181">
        <f t="shared" si="6"/>
        <v>-0.23205003834514037</v>
      </c>
      <c r="AQ36" s="181">
        <f t="shared" si="6"/>
        <v>-0.23298909111766397</v>
      </c>
      <c r="AR36" s="181">
        <f t="shared" si="6"/>
        <v>-0.23380777369478323</v>
      </c>
      <c r="AS36" s="181">
        <f t="shared" si="6"/>
        <v>-0.23452783612877492</v>
      </c>
      <c r="AT36" s="181">
        <f t="shared" si="6"/>
        <v>-0.2351660860492486</v>
      </c>
      <c r="AU36" s="181">
        <f t="shared" si="6"/>
        <v>-0.23573571707530538</v>
      </c>
      <c r="AV36" s="181">
        <f t="shared" si="6"/>
        <v>-0.23624723062785413</v>
      </c>
    </row>
    <row r="37" spans="1:48" ht="14.5" x14ac:dyDescent="0.35">
      <c r="A37" s="177" t="s">
        <v>8</v>
      </c>
      <c r="B37" s="180">
        <v>3.400000000000019</v>
      </c>
      <c r="C37" s="2">
        <v>280.40186915414233</v>
      </c>
      <c r="D37" s="2">
        <v>2133.7306172076655</v>
      </c>
      <c r="E37" s="2">
        <v>4560.0593652611969</v>
      </c>
      <c r="F37" s="2">
        <v>6986.3881133147261</v>
      </c>
      <c r="G37" s="2">
        <v>9412.7168613682643</v>
      </c>
      <c r="H37" s="2">
        <v>11839.045609421793</v>
      </c>
      <c r="I37" s="2">
        <v>14265.374357475326</v>
      </c>
      <c r="J37" s="2">
        <v>16691.703105528839</v>
      </c>
      <c r="K37" s="2">
        <v>19118.031853582386</v>
      </c>
      <c r="L37" s="2">
        <v>21544.360601635894</v>
      </c>
      <c r="M37" s="2">
        <v>23970.689349689408</v>
      </c>
      <c r="N37" s="2">
        <v>26397.018097742941</v>
      </c>
      <c r="O37" s="2">
        <v>28823.346845796445</v>
      </c>
      <c r="P37" s="2">
        <v>31249.675593849981</v>
      </c>
      <c r="Q37" s="2">
        <v>33676.004341903543</v>
      </c>
      <c r="R37" s="2">
        <v>36102.333089957094</v>
      </c>
      <c r="S37" s="2">
        <v>38528.661838010557</v>
      </c>
      <c r="T37" s="2">
        <v>40954.990586064079</v>
      </c>
      <c r="U37" s="2">
        <v>43381.319334117623</v>
      </c>
      <c r="V37" s="2">
        <v>45807.648082171174</v>
      </c>
      <c r="W37" s="2">
        <v>48233.976830224696</v>
      </c>
      <c r="Z37" s="177" t="s">
        <v>8</v>
      </c>
      <c r="AA37" s="180">
        <f t="shared" si="3"/>
        <v>3.400000000000019</v>
      </c>
      <c r="AB37" s="181">
        <f t="shared" si="7"/>
        <v>-1.2411954387618291</v>
      </c>
      <c r="AC37" s="181">
        <f t="shared" si="7"/>
        <v>5.397192988035493E-2</v>
      </c>
      <c r="AD37" s="181">
        <f t="shared" si="7"/>
        <v>-0.12499774644924755</v>
      </c>
      <c r="AE37" s="181">
        <f t="shared" si="7"/>
        <v>-0.16813855542861778</v>
      </c>
      <c r="AF37" s="181">
        <f t="shared" si="7"/>
        <v>-0.18754447430052534</v>
      </c>
      <c r="AG37" s="181">
        <f t="shared" si="7"/>
        <v>-0.1985771524660126</v>
      </c>
      <c r="AH37" s="181">
        <f t="shared" si="6"/>
        <v>-0.20569421692690537</v>
      </c>
      <c r="AI37" s="181">
        <f t="shared" si="6"/>
        <v>-0.21066604392349908</v>
      </c>
      <c r="AJ37" s="181">
        <f t="shared" si="6"/>
        <v>-0.21433553122175431</v>
      </c>
      <c r="AK37" s="181">
        <f t="shared" si="6"/>
        <v>-0.21715513026430944</v>
      </c>
      <c r="AL37" s="181">
        <f t="shared" si="6"/>
        <v>-0.21938946022730943</v>
      </c>
      <c r="AM37" s="181">
        <f t="shared" si="6"/>
        <v>-0.2212036147098152</v>
      </c>
      <c r="AN37" s="181">
        <f t="shared" si="6"/>
        <v>-0.22270593082265022</v>
      </c>
      <c r="AO37" s="181">
        <f t="shared" si="6"/>
        <v>-0.22397044881903583</v>
      </c>
      <c r="AP37" s="181">
        <f t="shared" si="6"/>
        <v>-0.22504948866105678</v>
      </c>
      <c r="AQ37" s="181">
        <f t="shared" si="6"/>
        <v>-0.22598107057319772</v>
      </c>
      <c r="AR37" s="181">
        <f t="shared" si="6"/>
        <v>-0.22679348796644638</v>
      </c>
      <c r="AS37" s="181">
        <f t="shared" si="6"/>
        <v>-0.22750823099798545</v>
      </c>
      <c r="AT37" s="181">
        <f t="shared" si="6"/>
        <v>-0.22814191545347673</v>
      </c>
      <c r="AU37" s="181">
        <f t="shared" si="6"/>
        <v>-0.22870759058531731</v>
      </c>
      <c r="AV37" s="181">
        <f t="shared" si="6"/>
        <v>-0.22921564731044075</v>
      </c>
    </row>
    <row r="38" spans="1:48" ht="14.5" x14ac:dyDescent="0.35">
      <c r="A38" s="177" t="s">
        <v>8</v>
      </c>
      <c r="B38" s="180">
        <v>2.860000000000019</v>
      </c>
      <c r="C38" s="2">
        <v>335.18669695931021</v>
      </c>
      <c r="D38" s="2">
        <v>2298.0851006232106</v>
      </c>
      <c r="E38" s="2">
        <v>4833.9835042870973</v>
      </c>
      <c r="F38" s="2">
        <v>7369.8819079509867</v>
      </c>
      <c r="G38" s="2">
        <v>9905.7803116148989</v>
      </c>
      <c r="H38" s="2">
        <v>12441.678715278786</v>
      </c>
      <c r="I38" s="2">
        <v>14977.577118942674</v>
      </c>
      <c r="J38" s="2">
        <v>17513.475522606546</v>
      </c>
      <c r="K38" s="2">
        <v>20049.373926270448</v>
      </c>
      <c r="L38" s="2">
        <v>22585.272329934312</v>
      </c>
      <c r="M38" s="2">
        <v>25121.170733598185</v>
      </c>
      <c r="N38" s="2">
        <v>27657.069137262111</v>
      </c>
      <c r="O38" s="2">
        <v>30192.967540925976</v>
      </c>
      <c r="P38" s="2">
        <v>32728.865944589819</v>
      </c>
      <c r="Q38" s="2">
        <v>35264.764348253739</v>
      </c>
      <c r="R38" s="2">
        <v>37800.662751917684</v>
      </c>
      <c r="S38" s="2">
        <v>40336.561155581549</v>
      </c>
      <c r="T38" s="2">
        <v>42872.459559245421</v>
      </c>
      <c r="U38" s="2">
        <v>45408.357962909329</v>
      </c>
      <c r="V38" s="2">
        <v>47944.256366573158</v>
      </c>
      <c r="W38" s="2">
        <v>50480.154770237146</v>
      </c>
      <c r="Z38" s="177" t="s">
        <v>8</v>
      </c>
      <c r="AA38" s="180">
        <f t="shared" si="3"/>
        <v>2.860000000000019</v>
      </c>
      <c r="AB38" s="181">
        <f t="shared" si="7"/>
        <v>-1.3033717075232114</v>
      </c>
      <c r="AC38" s="181">
        <f t="shared" si="7"/>
        <v>4.5770745946217772E-2</v>
      </c>
      <c r="AD38" s="181">
        <f t="shared" si="7"/>
        <v>-0.12107453137376945</v>
      </c>
      <c r="AE38" s="181">
        <f t="shared" si="7"/>
        <v>-0.16272785406765355</v>
      </c>
      <c r="AF38" s="181">
        <f t="shared" si="7"/>
        <v>-0.18165352521927436</v>
      </c>
      <c r="AG38" s="181">
        <f t="shared" si="7"/>
        <v>-0.19246604672797729</v>
      </c>
      <c r="AH38" s="181">
        <f t="shared" si="6"/>
        <v>-0.19946155204426363</v>
      </c>
      <c r="AI38" s="181">
        <f t="shared" si="6"/>
        <v>-0.20435801680363641</v>
      </c>
      <c r="AJ38" s="181">
        <f t="shared" si="6"/>
        <v>-0.20797693707363551</v>
      </c>
      <c r="AK38" s="181">
        <f t="shared" si="6"/>
        <v>-0.21076060283781739</v>
      </c>
      <c r="AL38" s="181">
        <f t="shared" si="6"/>
        <v>-0.21296826414298264</v>
      </c>
      <c r="AM38" s="181">
        <f t="shared" si="6"/>
        <v>-0.21476194100764523</v>
      </c>
      <c r="AN38" s="181">
        <f t="shared" si="6"/>
        <v>-0.2162480978469975</v>
      </c>
      <c r="AO38" s="181">
        <f t="shared" si="6"/>
        <v>-0.21749957545531584</v>
      </c>
      <c r="AP38" s="181">
        <f t="shared" si="6"/>
        <v>-0.2185678934427403</v>
      </c>
      <c r="AQ38" s="181">
        <f t="shared" si="6"/>
        <v>-0.21949051943305709</v>
      </c>
      <c r="AR38" s="181">
        <f t="shared" si="6"/>
        <v>-0.22029535409385204</v>
      </c>
      <c r="AS38" s="181">
        <f t="shared" si="6"/>
        <v>-0.22100360143611975</v>
      </c>
      <c r="AT38" s="181">
        <f t="shared" si="6"/>
        <v>-0.22163166422697</v>
      </c>
      <c r="AU38" s="181">
        <f t="shared" si="6"/>
        <v>-0.22219243012222012</v>
      </c>
      <c r="AV38" s="181">
        <f t="shared" si="6"/>
        <v>-0.22269616539488624</v>
      </c>
    </row>
    <row r="39" spans="1:48" ht="14.5" x14ac:dyDescent="0.35">
      <c r="A39" s="177" t="s">
        <v>8</v>
      </c>
      <c r="B39" s="180">
        <v>2.3200000000000189</v>
      </c>
      <c r="C39" s="2">
        <v>389.971524764489</v>
      </c>
      <c r="D39" s="2">
        <v>2462.4395840387469</v>
      </c>
      <c r="E39" s="2">
        <v>5107.9076433129949</v>
      </c>
      <c r="F39" s="2">
        <v>7753.3757025872337</v>
      </c>
      <c r="G39" s="2">
        <v>10398.843761861497</v>
      </c>
      <c r="H39" s="2">
        <v>13044.311821135756</v>
      </c>
      <c r="I39" s="2">
        <v>15689.77988040998</v>
      </c>
      <c r="J39" s="2">
        <v>18335.247939684232</v>
      </c>
      <c r="K39" s="2">
        <v>20980.715998958472</v>
      </c>
      <c r="L39" s="2">
        <v>23626.18405823271</v>
      </c>
      <c r="M39" s="2">
        <v>26271.652117506914</v>
      </c>
      <c r="N39" s="2">
        <v>28917.120176781194</v>
      </c>
      <c r="O39" s="2">
        <v>31562.588236055424</v>
      </c>
      <c r="P39" s="2">
        <v>34208.056295329669</v>
      </c>
      <c r="Q39" s="2">
        <v>36853.524354603978</v>
      </c>
      <c r="R39" s="2">
        <v>39498.992413878223</v>
      </c>
      <c r="S39" s="2">
        <v>42144.460473152372</v>
      </c>
      <c r="T39" s="2">
        <v>44789.928532426675</v>
      </c>
      <c r="U39" s="2">
        <v>47435.396591700905</v>
      </c>
      <c r="V39" s="2">
        <v>50080.864650975142</v>
      </c>
      <c r="W39" s="2">
        <v>52726.332710249451</v>
      </c>
      <c r="Z39" s="177" t="s">
        <v>8</v>
      </c>
      <c r="AA39" s="180">
        <f t="shared" si="3"/>
        <v>2.3200000000000189</v>
      </c>
      <c r="AB39" s="181">
        <f t="shared" si="7"/>
        <v>-1.3723972909896163</v>
      </c>
      <c r="AC39" s="181">
        <f t="shared" si="7"/>
        <v>3.8766851456789597E-2</v>
      </c>
      <c r="AD39" s="181">
        <f t="shared" si="7"/>
        <v>-0.11754225786737171</v>
      </c>
      <c r="AE39" s="181">
        <f t="shared" si="7"/>
        <v>-0.15779175421356628</v>
      </c>
      <c r="AF39" s="181">
        <f t="shared" si="7"/>
        <v>-0.17624707029727282</v>
      </c>
      <c r="AG39" s="181">
        <f t="shared" si="7"/>
        <v>-0.18683835256697501</v>
      </c>
      <c r="AH39" s="181">
        <f t="shared" si="6"/>
        <v>-0.19370921838791544</v>
      </c>
      <c r="AI39" s="181">
        <f t="shared" si="6"/>
        <v>-0.19852711856352656</v>
      </c>
      <c r="AJ39" s="181">
        <f t="shared" si="6"/>
        <v>-0.20209257516731216</v>
      </c>
      <c r="AK39" s="181">
        <f t="shared" si="6"/>
        <v>-0.20483778321024781</v>
      </c>
      <c r="AL39" s="181">
        <f t="shared" si="6"/>
        <v>-0.20701659529444572</v>
      </c>
      <c r="AM39" s="181">
        <f t="shared" si="6"/>
        <v>-0.20878790906096278</v>
      </c>
      <c r="AN39" s="181">
        <f t="shared" si="6"/>
        <v>-0.21025626844087397</v>
      </c>
      <c r="AO39" s="181">
        <f t="shared" si="6"/>
        <v>-0.21149327354226211</v>
      </c>
      <c r="AP39" s="181">
        <f t="shared" si="6"/>
        <v>-0.21254960956228797</v>
      </c>
      <c r="AQ39" s="181">
        <f t="shared" si="6"/>
        <v>-0.21346216380084948</v>
      </c>
      <c r="AR39" s="181">
        <f t="shared" si="6"/>
        <v>-0.2142584216872756</v>
      </c>
      <c r="AS39" s="181">
        <f t="shared" si="6"/>
        <v>-0.2149592827907556</v>
      </c>
      <c r="AT39" s="181">
        <f t="shared" si="6"/>
        <v>-0.21558092190571176</v>
      </c>
      <c r="AU39" s="181">
        <f t="shared" si="6"/>
        <v>-0.21613605279303649</v>
      </c>
      <c r="AV39" s="181">
        <f t="shared" si="6"/>
        <v>-0.216634806900456</v>
      </c>
    </row>
    <row r="40" spans="1:48" ht="14.5" x14ac:dyDescent="0.35">
      <c r="A40" s="177" t="s">
        <v>8</v>
      </c>
      <c r="B40" s="180">
        <v>1.7800000000000189</v>
      </c>
      <c r="C40" s="2">
        <v>444.75635256968235</v>
      </c>
      <c r="D40" s="2">
        <v>2626.794067454287</v>
      </c>
      <c r="E40" s="2">
        <v>5381.8317823388988</v>
      </c>
      <c r="F40" s="2">
        <v>8136.8694972235035</v>
      </c>
      <c r="G40" s="2">
        <v>10891.907212108121</v>
      </c>
      <c r="H40" s="2">
        <v>13646.944926992721</v>
      </c>
      <c r="I40" s="2">
        <v>16401.98264187733</v>
      </c>
      <c r="J40" s="2">
        <v>19157.02035676195</v>
      </c>
      <c r="K40" s="2">
        <v>21912.058071646548</v>
      </c>
      <c r="L40" s="2">
        <v>24667.09578653115</v>
      </c>
      <c r="M40" s="2">
        <v>27422.13350141573</v>
      </c>
      <c r="N40" s="2">
        <v>30177.171216300361</v>
      </c>
      <c r="O40" s="2">
        <v>32932.208931184927</v>
      </c>
      <c r="P40" s="2">
        <v>35687.246646069478</v>
      </c>
      <c r="Q40" s="2">
        <v>38442.284360954138</v>
      </c>
      <c r="R40" s="2">
        <v>41197.322075838769</v>
      </c>
      <c r="S40" s="2">
        <v>43952.359790723342</v>
      </c>
      <c r="T40" s="2">
        <v>46707.397505608002</v>
      </c>
      <c r="U40" s="2">
        <v>49462.435220492567</v>
      </c>
      <c r="V40" s="2">
        <v>52217.472935377198</v>
      </c>
      <c r="W40" s="2">
        <v>54972.510650261836</v>
      </c>
      <c r="Z40" s="177" t="s">
        <v>8</v>
      </c>
      <c r="AA40" s="180">
        <f t="shared" si="3"/>
        <v>1.7800000000000189</v>
      </c>
      <c r="AB40" s="181">
        <f t="shared" si="7"/>
        <v>-1.4494699378900615</v>
      </c>
      <c r="AC40" s="181">
        <f t="shared" si="7"/>
        <v>3.2715894720065641E-2</v>
      </c>
      <c r="AD40" s="181">
        <f t="shared" si="7"/>
        <v>-0.11434526425216684</v>
      </c>
      <c r="AE40" s="181">
        <f t="shared" si="7"/>
        <v>-0.15327043473338164</v>
      </c>
      <c r="AF40" s="181">
        <f t="shared" si="7"/>
        <v>-0.17126770033443806</v>
      </c>
      <c r="AG40" s="181">
        <f t="shared" si="7"/>
        <v>-0.18163889281809875</v>
      </c>
      <c r="AH40" s="181">
        <f t="shared" si="6"/>
        <v>-0.18838374983810346</v>
      </c>
      <c r="AI40" s="181">
        <f t="shared" si="6"/>
        <v>-0.19312118802147038</v>
      </c>
      <c r="AJ40" s="181">
        <f t="shared" si="6"/>
        <v>-0.19663129948287139</v>
      </c>
      <c r="AK40" s="181">
        <f t="shared" si="6"/>
        <v>-0.19933633304433807</v>
      </c>
      <c r="AL40" s="181">
        <f t="shared" si="6"/>
        <v>-0.2014847713289587</v>
      </c>
      <c r="AM40" s="181">
        <f t="shared" si="6"/>
        <v>-0.20323237895761226</v>
      </c>
      <c r="AN40" s="181">
        <f t="shared" si="6"/>
        <v>-0.20468175824696055</v>
      </c>
      <c r="AO40" s="181">
        <f t="shared" si="6"/>
        <v>-0.20590324645661762</v>
      </c>
      <c r="AP40" s="181">
        <f t="shared" si="6"/>
        <v>-0.20694667425187174</v>
      </c>
      <c r="AQ40" s="181">
        <f t="shared" si="6"/>
        <v>-0.20784833129195879</v>
      </c>
      <c r="AR40" s="181">
        <f t="shared" si="6"/>
        <v>-0.20863527318500197</v>
      </c>
      <c r="AS40" s="181">
        <f t="shared" si="6"/>
        <v>-0.20932808287849791</v>
      </c>
      <c r="AT40" s="181">
        <f t="shared" si="6"/>
        <v>-0.20994269703804624</v>
      </c>
      <c r="AU40" s="181">
        <f t="shared" si="6"/>
        <v>-0.21049164704608014</v>
      </c>
      <c r="AV40" s="181">
        <f t="shared" si="6"/>
        <v>-0.21098492241344791</v>
      </c>
    </row>
    <row r="41" spans="1:48" ht="14.5" x14ac:dyDescent="0.35">
      <c r="A41" s="177" t="s">
        <v>8</v>
      </c>
      <c r="B41" s="180">
        <v>1.2400000000000189</v>
      </c>
      <c r="C41" s="2">
        <v>499.54118037486114</v>
      </c>
      <c r="D41" s="2">
        <v>2791.1485508698206</v>
      </c>
      <c r="E41" s="2">
        <v>5655.755921364791</v>
      </c>
      <c r="F41" s="2">
        <v>8520.3632918597541</v>
      </c>
      <c r="G41" s="2">
        <v>11384.970662354724</v>
      </c>
      <c r="H41" s="2">
        <v>14249.578032849702</v>
      </c>
      <c r="I41" s="2">
        <v>17114.185403344658</v>
      </c>
      <c r="J41" s="2">
        <v>19978.792773839625</v>
      </c>
      <c r="K41" s="2">
        <v>22843.400144334573</v>
      </c>
      <c r="L41" s="2">
        <v>25708.007514829522</v>
      </c>
      <c r="M41" s="2">
        <v>28572.614885324463</v>
      </c>
      <c r="N41" s="2">
        <v>31437.222255819415</v>
      </c>
      <c r="O41" s="2">
        <v>34301.829626314408</v>
      </c>
      <c r="P41" s="2">
        <v>37166.436996809389</v>
      </c>
      <c r="Q41" s="2">
        <v>40031.04436730437</v>
      </c>
      <c r="R41" s="2">
        <v>42895.651737799308</v>
      </c>
      <c r="S41" s="2">
        <v>45760.25910829426</v>
      </c>
      <c r="T41" s="2">
        <v>48624.866478789212</v>
      </c>
      <c r="U41" s="2">
        <v>51489.47384928423</v>
      </c>
      <c r="V41" s="2">
        <v>54354.081219779175</v>
      </c>
      <c r="W41" s="2">
        <v>57218.688590274127</v>
      </c>
      <c r="Z41" s="177" t="s">
        <v>8</v>
      </c>
      <c r="AA41" s="180">
        <f t="shared" si="3"/>
        <v>1.2400000000000189</v>
      </c>
      <c r="AB41" s="181">
        <f t="shared" si="7"/>
        <v>-1.536083952515733</v>
      </c>
      <c r="AC41" s="181">
        <f t="shared" si="7"/>
        <v>2.7435780899978335E-2</v>
      </c>
      <c r="AD41" s="181">
        <f t="shared" si="7"/>
        <v>-0.11143797678424472</v>
      </c>
      <c r="AE41" s="181">
        <f t="shared" si="7"/>
        <v>-0.14911372266364831</v>
      </c>
      <c r="AF41" s="181">
        <f t="shared" si="7"/>
        <v>-0.16666673161724499</v>
      </c>
      <c r="AG41" s="181">
        <f t="shared" si="7"/>
        <v>-0.17682057984870836</v>
      </c>
      <c r="AH41" s="181">
        <f t="shared" si="6"/>
        <v>-0.18343933153732983</v>
      </c>
      <c r="AI41" s="181">
        <f t="shared" si="6"/>
        <v>-0.1880953998937821</v>
      </c>
      <c r="AJ41" s="181">
        <f t="shared" si="6"/>
        <v>-0.19154906357832524</v>
      </c>
      <c r="AK41" s="181">
        <f t="shared" si="6"/>
        <v>-0.19421283045281923</v>
      </c>
      <c r="AL41" s="181">
        <f t="shared" si="6"/>
        <v>-0.19632988050890976</v>
      </c>
      <c r="AM41" s="181">
        <f t="shared" si="6"/>
        <v>-0.19805286263827837</v>
      </c>
      <c r="AN41" s="181">
        <f t="shared" si="6"/>
        <v>-0.19948243623546247</v>
      </c>
      <c r="AO41" s="181">
        <f t="shared" si="6"/>
        <v>-0.20068766788320613</v>
      </c>
      <c r="AP41" s="181">
        <f t="shared" si="6"/>
        <v>-0.20171752416572453</v>
      </c>
      <c r="AQ41" s="181">
        <f t="shared" si="6"/>
        <v>-0.20260768772539928</v>
      </c>
      <c r="AR41" s="181">
        <f t="shared" si="6"/>
        <v>-0.20338477583498382</v>
      </c>
      <c r="AS41" s="181">
        <f t="shared" si="6"/>
        <v>-0.20406904735165976</v>
      </c>
      <c r="AT41" s="181">
        <f t="shared" si="6"/>
        <v>-0.20467619436562023</v>
      </c>
      <c r="AU41" s="181">
        <f t="shared" si="6"/>
        <v>-0.20521856035578767</v>
      </c>
      <c r="AV41" s="181">
        <f t="shared" si="6"/>
        <v>-0.20570598817158126</v>
      </c>
    </row>
    <row r="42" spans="1:48" ht="14.5" x14ac:dyDescent="0.35">
      <c r="A42" s="177" t="s">
        <v>8</v>
      </c>
      <c r="B42" s="180">
        <v>0</v>
      </c>
      <c r="C42" s="2">
        <v>625.34337755713204</v>
      </c>
      <c r="D42" s="2">
        <v>3168.5551424166197</v>
      </c>
      <c r="E42" s="2">
        <v>6284.7669072761228</v>
      </c>
      <c r="F42" s="2">
        <v>9400.9786721356231</v>
      </c>
      <c r="G42" s="2">
        <v>12517.190436995119</v>
      </c>
      <c r="H42" s="2">
        <v>15633.402201854622</v>
      </c>
      <c r="I42" s="2">
        <v>18749.613966714107</v>
      </c>
      <c r="J42" s="2">
        <v>21865.825731573608</v>
      </c>
      <c r="K42" s="2">
        <v>24982.037496433109</v>
      </c>
      <c r="L42" s="2">
        <v>28098.249261292578</v>
      </c>
      <c r="M42" s="2">
        <v>31214.461026152076</v>
      </c>
      <c r="N42" s="2">
        <v>34330.672791011551</v>
      </c>
      <c r="O42" s="2">
        <v>37446.884555871038</v>
      </c>
      <c r="P42" s="2">
        <v>40563.096320730525</v>
      </c>
      <c r="Q42" s="2">
        <v>43679.30808559007</v>
      </c>
      <c r="R42" s="2">
        <v>46795.51985044952</v>
      </c>
      <c r="S42" s="2">
        <v>49911.731615309036</v>
      </c>
      <c r="T42" s="2">
        <v>53027.94338016853</v>
      </c>
      <c r="U42" s="2">
        <v>56144.15514502806</v>
      </c>
      <c r="V42" s="2">
        <v>59260.366909887576</v>
      </c>
      <c r="W42" s="2">
        <v>62376.578674747019</v>
      </c>
      <c r="Z42" s="177" t="s">
        <v>8</v>
      </c>
      <c r="AA42" s="180">
        <v>0</v>
      </c>
      <c r="AB42" s="181">
        <f t="shared" si="7"/>
        <v>-1.7822801655038174</v>
      </c>
      <c r="AC42" s="181">
        <f t="shared" si="7"/>
        <v>1.7531951267964141E-2</v>
      </c>
      <c r="AD42" s="181">
        <f t="shared" si="7"/>
        <v>-0.10566509615845121</v>
      </c>
      <c r="AE42" s="181">
        <f t="shared" si="7"/>
        <v>-0.14072980168284455</v>
      </c>
      <c r="AF42" s="181">
        <f t="shared" si="7"/>
        <v>-0.15731863040689953</v>
      </c>
      <c r="AG42" s="181">
        <f t="shared" si="7"/>
        <v>-0.16698929062865209</v>
      </c>
      <c r="AH42" s="181">
        <f t="shared" si="6"/>
        <v>-0.17332278268605317</v>
      </c>
      <c r="AI42" s="181">
        <f t="shared" si="6"/>
        <v>-0.17779231207569224</v>
      </c>
      <c r="AJ42" s="181">
        <f t="shared" si="6"/>
        <v>-0.18111518033589336</v>
      </c>
      <c r="AK42" s="181">
        <f t="shared" si="6"/>
        <v>-0.18368248451010094</v>
      </c>
      <c r="AL42" s="181">
        <f t="shared" si="6"/>
        <v>-0.18572562058601938</v>
      </c>
      <c r="AM42" s="181">
        <f t="shared" si="6"/>
        <v>-0.18739024842378982</v>
      </c>
      <c r="AN42" s="181">
        <f t="shared" si="6"/>
        <v>-0.18877263377928377</v>
      </c>
      <c r="AO42" s="181">
        <f t="shared" si="6"/>
        <v>-0.18993894931712829</v>
      </c>
      <c r="AP42" s="181">
        <f t="shared" si="6"/>
        <v>-0.19093618128061673</v>
      </c>
      <c r="AQ42" s="181">
        <f t="shared" si="6"/>
        <v>-0.19179861326214609</v>
      </c>
      <c r="AR42" s="181">
        <f t="shared" si="6"/>
        <v>-0.1925518471165053</v>
      </c>
      <c r="AS42" s="181">
        <f t="shared" si="6"/>
        <v>-0.19321538746849776</v>
      </c>
      <c r="AT42" s="181">
        <f t="shared" si="6"/>
        <v>-0.19380435482909031</v>
      </c>
      <c r="AU42" s="181">
        <f t="shared" si="6"/>
        <v>-0.19433065184812903</v>
      </c>
      <c r="AV42" s="181">
        <f t="shared" si="6"/>
        <v>-0.1948037760808673</v>
      </c>
    </row>
    <row r="43" spans="1:48" ht="14.5" x14ac:dyDescent="0.35">
      <c r="B43" s="71">
        <v>-0.5</v>
      </c>
    </row>
    <row r="45" spans="1:48" ht="15.5" x14ac:dyDescent="0.35">
      <c r="A45" s="173" t="s">
        <v>8414</v>
      </c>
    </row>
    <row r="47" spans="1:48" ht="14.5" x14ac:dyDescent="0.35">
      <c r="A47" s="1"/>
      <c r="B47" s="174"/>
      <c r="C47" s="175">
        <v>25</v>
      </c>
      <c r="D47" s="175">
        <v>75</v>
      </c>
      <c r="E47" s="175">
        <v>125</v>
      </c>
      <c r="F47" s="175">
        <v>175</v>
      </c>
      <c r="G47" s="175">
        <v>225</v>
      </c>
      <c r="H47" s="175">
        <v>275</v>
      </c>
      <c r="I47" s="175">
        <v>325</v>
      </c>
      <c r="J47" s="175">
        <v>375</v>
      </c>
      <c r="K47" s="175">
        <v>425</v>
      </c>
      <c r="L47" s="175">
        <v>475</v>
      </c>
      <c r="M47" s="175">
        <v>525</v>
      </c>
      <c r="N47" s="175">
        <v>575</v>
      </c>
      <c r="O47" s="175">
        <v>625</v>
      </c>
      <c r="P47" s="175">
        <v>675</v>
      </c>
      <c r="Q47" s="175">
        <v>725</v>
      </c>
      <c r="R47" s="175">
        <v>775</v>
      </c>
      <c r="S47" s="175">
        <v>825</v>
      </c>
      <c r="T47" s="175">
        <v>875</v>
      </c>
      <c r="U47" s="175">
        <v>925</v>
      </c>
      <c r="V47" s="175">
        <v>975</v>
      </c>
      <c r="W47" s="175">
        <v>1025</v>
      </c>
      <c r="Z47" s="176" t="s">
        <v>8413</v>
      </c>
      <c r="AA47" s="174"/>
      <c r="AB47" s="175">
        <v>25</v>
      </c>
      <c r="AC47" s="175">
        <v>75</v>
      </c>
      <c r="AD47" s="175">
        <v>125</v>
      </c>
      <c r="AE47" s="175">
        <v>175</v>
      </c>
      <c r="AF47" s="175">
        <v>225</v>
      </c>
      <c r="AG47" s="175">
        <v>275</v>
      </c>
      <c r="AH47" s="175">
        <v>325</v>
      </c>
      <c r="AI47" s="175">
        <v>375</v>
      </c>
      <c r="AJ47" s="175">
        <v>425</v>
      </c>
      <c r="AK47" s="175">
        <v>475</v>
      </c>
      <c r="AL47" s="175">
        <v>525</v>
      </c>
      <c r="AM47" s="175">
        <v>575</v>
      </c>
      <c r="AN47" s="175">
        <v>625</v>
      </c>
      <c r="AO47" s="175">
        <v>675</v>
      </c>
      <c r="AP47" s="175">
        <v>725</v>
      </c>
      <c r="AQ47" s="175">
        <v>775</v>
      </c>
      <c r="AR47" s="175">
        <v>825</v>
      </c>
      <c r="AS47" s="175">
        <v>875</v>
      </c>
      <c r="AT47" s="175">
        <v>925</v>
      </c>
      <c r="AU47" s="175">
        <v>975</v>
      </c>
      <c r="AV47" s="175">
        <v>1025</v>
      </c>
    </row>
    <row r="48" spans="1:48" ht="14.5" x14ac:dyDescent="0.35">
      <c r="A48" s="1"/>
      <c r="B48" s="177" t="s">
        <v>6</v>
      </c>
      <c r="C48" s="178">
        <v>1785.2042273636105</v>
      </c>
      <c r="D48" s="178">
        <v>5355.6126820908312</v>
      </c>
      <c r="E48" s="178">
        <v>8926.0211368180517</v>
      </c>
      <c r="F48" s="178">
        <v>12496.429591545273</v>
      </c>
      <c r="G48" s="178">
        <v>16066.838046272494</v>
      </c>
      <c r="H48" s="178">
        <v>19637.246500999714</v>
      </c>
      <c r="I48" s="178">
        <v>23207.654955726935</v>
      </c>
      <c r="J48" s="178">
        <v>26778.063410454157</v>
      </c>
      <c r="K48" s="178">
        <v>30348.471865181378</v>
      </c>
      <c r="L48" s="178">
        <v>33918.880319908596</v>
      </c>
      <c r="M48" s="178">
        <v>37489.288774635817</v>
      </c>
      <c r="N48" s="178">
        <v>41059.697229363039</v>
      </c>
      <c r="O48" s="178">
        <v>44630.10568409026</v>
      </c>
      <c r="P48" s="178">
        <v>48200.514138817482</v>
      </c>
      <c r="Q48" s="178">
        <v>51770.922593544703</v>
      </c>
      <c r="R48" s="178">
        <v>55341.331048271924</v>
      </c>
      <c r="S48" s="178">
        <v>58911.739502999146</v>
      </c>
      <c r="T48" s="178">
        <v>62482.147957726367</v>
      </c>
      <c r="U48" s="178">
        <v>66052.556412453589</v>
      </c>
      <c r="V48" s="178">
        <v>69622.96486718081</v>
      </c>
      <c r="W48" s="178">
        <v>73193.373321908031</v>
      </c>
      <c r="Z48" s="1"/>
      <c r="AA48" s="177" t="s">
        <v>6</v>
      </c>
      <c r="AB48" s="178">
        <f>+AB49/14.004</f>
        <v>1785.2042273636105</v>
      </c>
      <c r="AC48" s="178">
        <f t="shared" ref="AC48:AV48" si="8">+AC49/14.004</f>
        <v>5355.6126820908312</v>
      </c>
      <c r="AD48" s="178">
        <f t="shared" si="8"/>
        <v>8926.0211368180517</v>
      </c>
      <c r="AE48" s="178">
        <f t="shared" si="8"/>
        <v>12496.429591545273</v>
      </c>
      <c r="AF48" s="178">
        <f t="shared" si="8"/>
        <v>16066.838046272494</v>
      </c>
      <c r="AG48" s="178">
        <f t="shared" si="8"/>
        <v>19637.246500999714</v>
      </c>
      <c r="AH48" s="178">
        <f t="shared" si="8"/>
        <v>23207.654955726935</v>
      </c>
      <c r="AI48" s="178">
        <f t="shared" si="8"/>
        <v>26778.063410454157</v>
      </c>
      <c r="AJ48" s="178">
        <f t="shared" si="8"/>
        <v>30348.471865181378</v>
      </c>
      <c r="AK48" s="178">
        <f t="shared" si="8"/>
        <v>33918.880319908596</v>
      </c>
      <c r="AL48" s="178">
        <f t="shared" si="8"/>
        <v>37489.288774635817</v>
      </c>
      <c r="AM48" s="178">
        <f t="shared" si="8"/>
        <v>41059.697229363039</v>
      </c>
      <c r="AN48" s="178">
        <f t="shared" si="8"/>
        <v>44630.10568409026</v>
      </c>
      <c r="AO48" s="178">
        <f t="shared" si="8"/>
        <v>48200.514138817482</v>
      </c>
      <c r="AP48" s="178">
        <f t="shared" si="8"/>
        <v>51770.922593544703</v>
      </c>
      <c r="AQ48" s="178">
        <f t="shared" si="8"/>
        <v>55341.331048271924</v>
      </c>
      <c r="AR48" s="178">
        <f t="shared" si="8"/>
        <v>58911.739502999146</v>
      </c>
      <c r="AS48" s="178">
        <f t="shared" si="8"/>
        <v>62482.147957726367</v>
      </c>
      <c r="AT48" s="178">
        <f t="shared" si="8"/>
        <v>66052.556412453589</v>
      </c>
      <c r="AU48" s="178">
        <f t="shared" si="8"/>
        <v>69622.96486718081</v>
      </c>
      <c r="AV48" s="178">
        <f t="shared" si="8"/>
        <v>73193.373321908031</v>
      </c>
    </row>
    <row r="49" spans="1:48" ht="14.5" x14ac:dyDescent="0.35">
      <c r="A49" s="1"/>
      <c r="B49" s="179" t="s">
        <v>7</v>
      </c>
      <c r="C49" s="178">
        <v>25000</v>
      </c>
      <c r="D49" s="178">
        <v>75000</v>
      </c>
      <c r="E49" s="178">
        <v>125000</v>
      </c>
      <c r="F49" s="178">
        <v>175000</v>
      </c>
      <c r="G49" s="178">
        <v>225000</v>
      </c>
      <c r="H49" s="178">
        <v>275000</v>
      </c>
      <c r="I49" s="178">
        <v>325000</v>
      </c>
      <c r="J49" s="178">
        <v>375000</v>
      </c>
      <c r="K49" s="178">
        <v>425000</v>
      </c>
      <c r="L49" s="178">
        <v>475000</v>
      </c>
      <c r="M49" s="178">
        <v>525000</v>
      </c>
      <c r="N49" s="178">
        <v>575000</v>
      </c>
      <c r="O49" s="178">
        <v>625000</v>
      </c>
      <c r="P49" s="178">
        <v>675000</v>
      </c>
      <c r="Q49" s="178">
        <v>725000</v>
      </c>
      <c r="R49" s="178">
        <v>775000</v>
      </c>
      <c r="S49" s="178">
        <v>825000</v>
      </c>
      <c r="T49" s="178">
        <v>875000</v>
      </c>
      <c r="U49" s="178">
        <v>925000</v>
      </c>
      <c r="V49" s="178">
        <v>975000</v>
      </c>
      <c r="W49" s="178">
        <v>1025000</v>
      </c>
      <c r="Z49" s="1"/>
      <c r="AA49" s="179" t="s">
        <v>7</v>
      </c>
      <c r="AB49" s="178">
        <v>25000</v>
      </c>
      <c r="AC49" s="178">
        <f>+AB49+50000</f>
        <v>75000</v>
      </c>
      <c r="AD49" s="178">
        <f t="shared" ref="AD49:AV49" si="9">+AC49+50000</f>
        <v>125000</v>
      </c>
      <c r="AE49" s="178">
        <f t="shared" si="9"/>
        <v>175000</v>
      </c>
      <c r="AF49" s="178">
        <f t="shared" si="9"/>
        <v>225000</v>
      </c>
      <c r="AG49" s="178">
        <f t="shared" si="9"/>
        <v>275000</v>
      </c>
      <c r="AH49" s="178">
        <f t="shared" si="9"/>
        <v>325000</v>
      </c>
      <c r="AI49" s="178">
        <f t="shared" si="9"/>
        <v>375000</v>
      </c>
      <c r="AJ49" s="178">
        <f t="shared" si="9"/>
        <v>425000</v>
      </c>
      <c r="AK49" s="178">
        <f t="shared" si="9"/>
        <v>475000</v>
      </c>
      <c r="AL49" s="178">
        <f t="shared" si="9"/>
        <v>525000</v>
      </c>
      <c r="AM49" s="178">
        <f t="shared" si="9"/>
        <v>575000</v>
      </c>
      <c r="AN49" s="178">
        <f t="shared" si="9"/>
        <v>625000</v>
      </c>
      <c r="AO49" s="178">
        <f t="shared" si="9"/>
        <v>675000</v>
      </c>
      <c r="AP49" s="178">
        <f t="shared" si="9"/>
        <v>725000</v>
      </c>
      <c r="AQ49" s="178">
        <f t="shared" si="9"/>
        <v>775000</v>
      </c>
      <c r="AR49" s="178">
        <f t="shared" si="9"/>
        <v>825000</v>
      </c>
      <c r="AS49" s="178">
        <f t="shared" si="9"/>
        <v>875000</v>
      </c>
      <c r="AT49" s="178">
        <f t="shared" si="9"/>
        <v>925000</v>
      </c>
      <c r="AU49" s="178">
        <f t="shared" si="9"/>
        <v>975000</v>
      </c>
      <c r="AV49" s="178">
        <f t="shared" si="9"/>
        <v>1025000</v>
      </c>
    </row>
    <row r="50" spans="1:48" ht="14.5" x14ac:dyDescent="0.35">
      <c r="A50" s="177" t="s">
        <v>8</v>
      </c>
      <c r="B50" s="180">
        <v>19.600000000000001</v>
      </c>
      <c r="C50" s="2">
        <v>-2218.4126572132591</v>
      </c>
      <c r="D50" s="2">
        <v>-3652.1735774705212</v>
      </c>
      <c r="E50" s="2">
        <v>-4512.9344977277742</v>
      </c>
      <c r="F50" s="2">
        <v>-5373.6954179850254</v>
      </c>
      <c r="G50" s="2">
        <v>-6234.456338242273</v>
      </c>
      <c r="H50" s="2">
        <v>-7095.2172584995169</v>
      </c>
      <c r="I50" s="2">
        <v>-7955.9781787567736</v>
      </c>
      <c r="J50" s="2">
        <v>-8816.7390990140411</v>
      </c>
      <c r="K50" s="2">
        <v>-9677.5000192712778</v>
      </c>
      <c r="L50" s="2">
        <v>-10538.260939528549</v>
      </c>
      <c r="M50" s="2">
        <v>-11399.021859785797</v>
      </c>
      <c r="N50" s="2">
        <v>-12259.782780043064</v>
      </c>
      <c r="O50" s="2">
        <v>-13120.543700300341</v>
      </c>
      <c r="P50" s="2">
        <v>-13981.304620557601</v>
      </c>
      <c r="Q50" s="2">
        <v>-14842.06554081484</v>
      </c>
      <c r="R50" s="2">
        <v>-15702.826461072111</v>
      </c>
      <c r="S50" s="2">
        <v>-16563.58738132934</v>
      </c>
      <c r="T50" s="2">
        <v>-17424.3483015866</v>
      </c>
      <c r="U50" s="2">
        <v>-18285.109221843857</v>
      </c>
      <c r="V50" s="2">
        <v>-19145.870142101114</v>
      </c>
      <c r="W50" s="2">
        <v>-20006.631062358396</v>
      </c>
      <c r="Z50" s="177" t="s">
        <v>8</v>
      </c>
      <c r="AA50" s="180">
        <v>19.600000000000001</v>
      </c>
      <c r="AB50" s="2">
        <f t="shared" ref="AB50:AV62" si="10">C50-C178</f>
        <v>674.51231086824964</v>
      </c>
      <c r="AC50" s="2">
        <f t="shared" si="10"/>
        <v>-485.5163299293913</v>
      </c>
      <c r="AD50" s="2">
        <f t="shared" si="10"/>
        <v>-1072.5449707270241</v>
      </c>
      <c r="AE50" s="2">
        <f t="shared" si="10"/>
        <v>-1659.5736115246573</v>
      </c>
      <c r="AF50" s="2">
        <f t="shared" si="10"/>
        <v>-2246.6022523222869</v>
      </c>
      <c r="AG50" s="2">
        <f t="shared" si="10"/>
        <v>-2833.6308931198964</v>
      </c>
      <c r="AH50" s="2">
        <f t="shared" si="10"/>
        <v>-3420.6595339175428</v>
      </c>
      <c r="AI50" s="2">
        <f t="shared" si="10"/>
        <v>-4007.6881747151883</v>
      </c>
      <c r="AJ50" s="2">
        <f t="shared" si="10"/>
        <v>-4594.7168155128065</v>
      </c>
      <c r="AK50" s="2">
        <f t="shared" si="10"/>
        <v>-5181.745456310462</v>
      </c>
      <c r="AL50" s="2">
        <f t="shared" si="10"/>
        <v>-5768.774097108073</v>
      </c>
      <c r="AM50" s="2">
        <f t="shared" si="10"/>
        <v>-6355.802737905723</v>
      </c>
      <c r="AN50" s="2">
        <f t="shared" si="10"/>
        <v>-6942.8313787034003</v>
      </c>
      <c r="AO50" s="2">
        <f t="shared" si="10"/>
        <v>-7529.860019501024</v>
      </c>
      <c r="AP50" s="2">
        <f t="shared" si="10"/>
        <v>-8116.8886602986495</v>
      </c>
      <c r="AQ50" s="2">
        <f t="shared" si="10"/>
        <v>-8703.917301096295</v>
      </c>
      <c r="AR50" s="2">
        <f t="shared" si="10"/>
        <v>-9290.9459418938859</v>
      </c>
      <c r="AS50" s="2">
        <f t="shared" si="10"/>
        <v>-9877.974582691555</v>
      </c>
      <c r="AT50" s="2">
        <f t="shared" si="10"/>
        <v>-10465.003223489208</v>
      </c>
      <c r="AU50" s="2">
        <f t="shared" si="10"/>
        <v>-11052.031864286842</v>
      </c>
      <c r="AV50" s="2">
        <f t="shared" si="10"/>
        <v>-11639.06050508449</v>
      </c>
    </row>
    <row r="51" spans="1:48" ht="14.5" x14ac:dyDescent="0.35">
      <c r="A51" s="177" t="s">
        <v>8</v>
      </c>
      <c r="B51" s="180">
        <v>19.060000000000002</v>
      </c>
      <c r="C51" s="2">
        <v>-2163.6278294080839</v>
      </c>
      <c r="D51" s="2">
        <v>-3487.8190940549775</v>
      </c>
      <c r="E51" s="2">
        <v>-4239.0103587018721</v>
      </c>
      <c r="F51" s="2">
        <v>-4990.2016233487693</v>
      </c>
      <c r="G51" s="2">
        <v>-5741.3928879956466</v>
      </c>
      <c r="H51" s="2">
        <v>-6492.5841526425402</v>
      </c>
      <c r="I51" s="2">
        <v>-7243.7754172894347</v>
      </c>
      <c r="J51" s="2">
        <v>-7994.9666819363283</v>
      </c>
      <c r="K51" s="2">
        <v>-8746.1579465832092</v>
      </c>
      <c r="L51" s="2">
        <v>-9497.3492112301083</v>
      </c>
      <c r="M51" s="2">
        <v>-10248.540475877006</v>
      </c>
      <c r="N51" s="2">
        <v>-10999.731740523908</v>
      </c>
      <c r="O51" s="2">
        <v>-11750.923005170836</v>
      </c>
      <c r="P51" s="2">
        <v>-12502.114269817719</v>
      </c>
      <c r="Q51" s="2">
        <v>-13253.305534464598</v>
      </c>
      <c r="R51" s="2">
        <v>-14004.496799111495</v>
      </c>
      <c r="S51" s="2">
        <v>-14755.688063758391</v>
      </c>
      <c r="T51" s="2">
        <v>-15506.879328405297</v>
      </c>
      <c r="U51" s="2">
        <v>-16258.070593052184</v>
      </c>
      <c r="V51" s="2">
        <v>-17009.261857699057</v>
      </c>
      <c r="W51" s="2">
        <v>-17760.453122345963</v>
      </c>
      <c r="Z51" s="177" t="s">
        <v>8</v>
      </c>
      <c r="AA51" s="180">
        <f>+AA50-0.54</f>
        <v>19.060000000000002</v>
      </c>
      <c r="AB51" s="2">
        <f t="shared" si="10"/>
        <v>671.61798852450647</v>
      </c>
      <c r="AC51" s="2">
        <f t="shared" si="10"/>
        <v>-494.19929696059899</v>
      </c>
      <c r="AD51" s="2">
        <f t="shared" si="10"/>
        <v>-1087.0165824457085</v>
      </c>
      <c r="AE51" s="2">
        <f t="shared" si="10"/>
        <v>-1679.8338679308181</v>
      </c>
      <c r="AF51" s="2">
        <f t="shared" si="10"/>
        <v>-2272.6511534159085</v>
      </c>
      <c r="AG51" s="2">
        <f t="shared" si="10"/>
        <v>-2865.468438901004</v>
      </c>
      <c r="AH51" s="2">
        <f t="shared" si="10"/>
        <v>-3458.2857243861254</v>
      </c>
      <c r="AI51" s="2">
        <f t="shared" si="10"/>
        <v>-4051.1030098712254</v>
      </c>
      <c r="AJ51" s="2">
        <f t="shared" si="10"/>
        <v>-4643.9202953563181</v>
      </c>
      <c r="AK51" s="2">
        <f t="shared" si="10"/>
        <v>-5236.7375808414463</v>
      </c>
      <c r="AL51" s="2">
        <f t="shared" si="10"/>
        <v>-5829.5548663265354</v>
      </c>
      <c r="AM51" s="2">
        <f t="shared" si="10"/>
        <v>-6422.3721518116536</v>
      </c>
      <c r="AN51" s="2">
        <f t="shared" si="10"/>
        <v>-7015.18943729681</v>
      </c>
      <c r="AO51" s="2">
        <f t="shared" si="10"/>
        <v>-7608.0067227819209</v>
      </c>
      <c r="AP51" s="2">
        <f t="shared" si="10"/>
        <v>-8200.8240082669945</v>
      </c>
      <c r="AQ51" s="2">
        <f t="shared" si="10"/>
        <v>-8793.641293752109</v>
      </c>
      <c r="AR51" s="2">
        <f t="shared" si="10"/>
        <v>-9386.4585792372145</v>
      </c>
      <c r="AS51" s="2">
        <f t="shared" si="10"/>
        <v>-9979.2758647223418</v>
      </c>
      <c r="AT51" s="2">
        <f t="shared" si="10"/>
        <v>-10572.093150207435</v>
      </c>
      <c r="AU51" s="2">
        <f t="shared" si="10"/>
        <v>-11164.910435692529</v>
      </c>
      <c r="AV51" s="2">
        <f t="shared" si="10"/>
        <v>-11757.727721177645</v>
      </c>
    </row>
    <row r="52" spans="1:48" ht="14.5" x14ac:dyDescent="0.35">
      <c r="A52" s="177" t="s">
        <v>8</v>
      </c>
      <c r="B52" s="180">
        <v>18.520000000000003</v>
      </c>
      <c r="C52" s="2">
        <v>-2108.8430016029042</v>
      </c>
      <c r="D52" s="2">
        <v>-3323.464610639438</v>
      </c>
      <c r="E52" s="2">
        <v>-3965.0862196759654</v>
      </c>
      <c r="F52" s="2">
        <v>-4606.7078287125005</v>
      </c>
      <c r="G52" s="2">
        <v>-5248.3294377490229</v>
      </c>
      <c r="H52" s="2">
        <v>-5889.9510467855525</v>
      </c>
      <c r="I52" s="2">
        <v>-6531.5726558220795</v>
      </c>
      <c r="J52" s="2">
        <v>-7173.1942648586146</v>
      </c>
      <c r="K52" s="2">
        <v>-7814.8158738951715</v>
      </c>
      <c r="L52" s="2">
        <v>-8456.437482931693</v>
      </c>
      <c r="M52" s="2">
        <v>-9098.0590919682236</v>
      </c>
      <c r="N52" s="2">
        <v>-9739.6807010047523</v>
      </c>
      <c r="O52" s="2">
        <v>-10381.302310041307</v>
      </c>
      <c r="P52" s="2">
        <v>-11022.923919077857</v>
      </c>
      <c r="Q52" s="2">
        <v>-11664.545528114368</v>
      </c>
      <c r="R52" s="2">
        <v>-12306.167137150895</v>
      </c>
      <c r="S52" s="2">
        <v>-12947.788746187443</v>
      </c>
      <c r="T52" s="2">
        <v>-13589.41035522395</v>
      </c>
      <c r="U52" s="2">
        <v>-14231.031964260515</v>
      </c>
      <c r="V52" s="2">
        <v>-14872.653573297004</v>
      </c>
      <c r="W52" s="2">
        <v>-15514.275182333591</v>
      </c>
      <c r="Z52" s="177" t="s">
        <v>8</v>
      </c>
      <c r="AA52" s="180">
        <f t="shared" ref="AA52:AA84" si="11">+AA51-0.54</f>
        <v>18.520000000000003</v>
      </c>
      <c r="AB52" s="2">
        <f t="shared" si="10"/>
        <v>668.72366618076876</v>
      </c>
      <c r="AC52" s="2">
        <f t="shared" si="10"/>
        <v>-502.88226399181258</v>
      </c>
      <c r="AD52" s="2">
        <f t="shared" si="10"/>
        <v>-1101.4881941643903</v>
      </c>
      <c r="AE52" s="2">
        <f t="shared" si="10"/>
        <v>-1700.0941243369762</v>
      </c>
      <c r="AF52" s="2">
        <f t="shared" si="10"/>
        <v>-2298.700054509548</v>
      </c>
      <c r="AG52" s="2">
        <f t="shared" si="10"/>
        <v>-2897.3059846821138</v>
      </c>
      <c r="AH52" s="2">
        <f t="shared" si="10"/>
        <v>-3495.9119148547006</v>
      </c>
      <c r="AI52" s="2">
        <f t="shared" si="10"/>
        <v>-4094.5178450272851</v>
      </c>
      <c r="AJ52" s="2">
        <f t="shared" si="10"/>
        <v>-4693.1237751998906</v>
      </c>
      <c r="AK52" s="2">
        <f t="shared" si="10"/>
        <v>-5291.7297053724778</v>
      </c>
      <c r="AL52" s="2">
        <f t="shared" si="10"/>
        <v>-5890.3356355450342</v>
      </c>
      <c r="AM52" s="2">
        <f t="shared" si="10"/>
        <v>-6488.9415657176141</v>
      </c>
      <c r="AN52" s="2">
        <f t="shared" si="10"/>
        <v>-7087.5474958902396</v>
      </c>
      <c r="AO52" s="2">
        <f t="shared" si="10"/>
        <v>-7686.1534260628287</v>
      </c>
      <c r="AP52" s="2">
        <f t="shared" si="10"/>
        <v>-8284.7593562353886</v>
      </c>
      <c r="AQ52" s="2">
        <f t="shared" si="10"/>
        <v>-8883.3652864079522</v>
      </c>
      <c r="AR52" s="2">
        <f t="shared" si="10"/>
        <v>-9481.971216580554</v>
      </c>
      <c r="AS52" s="2">
        <f t="shared" si="10"/>
        <v>-10080.577146753143</v>
      </c>
      <c r="AT52" s="2">
        <f t="shared" si="10"/>
        <v>-10679.183076925747</v>
      </c>
      <c r="AU52" s="2">
        <f t="shared" si="10"/>
        <v>-11277.789007098263</v>
      </c>
      <c r="AV52" s="2">
        <f t="shared" si="10"/>
        <v>-11876.394937270903</v>
      </c>
    </row>
    <row r="53" spans="1:48" ht="14.5" x14ac:dyDescent="0.35">
      <c r="A53" s="177" t="s">
        <v>8</v>
      </c>
      <c r="B53" s="180">
        <v>17.980000000000004</v>
      </c>
      <c r="C53" s="2">
        <v>-2054.0581737977236</v>
      </c>
      <c r="D53" s="2">
        <v>-3159.1101272238984</v>
      </c>
      <c r="E53" s="2">
        <v>-3691.1620806500705</v>
      </c>
      <c r="F53" s="2">
        <v>-4223.2140340762389</v>
      </c>
      <c r="G53" s="2">
        <v>-4755.2659875024037</v>
      </c>
      <c r="H53" s="2">
        <v>-5287.3179409285622</v>
      </c>
      <c r="I53" s="2">
        <v>-5819.3698943547497</v>
      </c>
      <c r="J53" s="2">
        <v>-6351.4218477809054</v>
      </c>
      <c r="K53" s="2">
        <v>-6883.4738012070902</v>
      </c>
      <c r="L53" s="2">
        <v>-7415.5257546332714</v>
      </c>
      <c r="M53" s="2">
        <v>-7947.5777080594471</v>
      </c>
      <c r="N53" s="2">
        <v>-8479.6296614856165</v>
      </c>
      <c r="O53" s="2">
        <v>-9011.6816149118276</v>
      </c>
      <c r="P53" s="2">
        <v>-9543.733568337997</v>
      </c>
      <c r="Q53" s="2">
        <v>-10075.785521764166</v>
      </c>
      <c r="R53" s="2">
        <v>-10607.837475190301</v>
      </c>
      <c r="S53" s="2">
        <v>-11139.889428616512</v>
      </c>
      <c r="T53" s="2">
        <v>-11671.941382042682</v>
      </c>
      <c r="U53" s="2">
        <v>-12203.993335468864</v>
      </c>
      <c r="V53" s="2">
        <v>-12736.045288894997</v>
      </c>
      <c r="W53" s="2">
        <v>-13268.097242321206</v>
      </c>
      <c r="Z53" s="177" t="s">
        <v>8</v>
      </c>
      <c r="AA53" s="180">
        <f t="shared" si="11"/>
        <v>17.980000000000004</v>
      </c>
      <c r="AB53" s="2">
        <f t="shared" si="10"/>
        <v>665.82934383703196</v>
      </c>
      <c r="AC53" s="2">
        <f t="shared" si="10"/>
        <v>-511.56523102302526</v>
      </c>
      <c r="AD53" s="2">
        <f t="shared" si="10"/>
        <v>-1115.9598058830829</v>
      </c>
      <c r="AE53" s="2">
        <f t="shared" si="10"/>
        <v>-1720.354380743137</v>
      </c>
      <c r="AF53" s="2">
        <f t="shared" si="10"/>
        <v>-2324.7489556031865</v>
      </c>
      <c r="AG53" s="2">
        <f t="shared" si="10"/>
        <v>-2929.14353046322</v>
      </c>
      <c r="AH53" s="2">
        <f t="shared" si="10"/>
        <v>-3533.5381053232977</v>
      </c>
      <c r="AI53" s="2">
        <f t="shared" si="10"/>
        <v>-4137.9326801833413</v>
      </c>
      <c r="AJ53" s="2">
        <f t="shared" si="10"/>
        <v>-4742.3272550434085</v>
      </c>
      <c r="AK53" s="2">
        <f t="shared" si="10"/>
        <v>-5346.7218299034739</v>
      </c>
      <c r="AL53" s="2">
        <f t="shared" si="10"/>
        <v>-5951.116404763533</v>
      </c>
      <c r="AM53" s="2">
        <f t="shared" si="10"/>
        <v>-6555.5109796235774</v>
      </c>
      <c r="AN53" s="2">
        <f t="shared" si="10"/>
        <v>-7159.9055544836901</v>
      </c>
      <c r="AO53" s="2">
        <f t="shared" si="10"/>
        <v>-7764.3001293437474</v>
      </c>
      <c r="AP53" s="2">
        <f t="shared" si="10"/>
        <v>-8368.6947042037937</v>
      </c>
      <c r="AQ53" s="2">
        <f t="shared" si="10"/>
        <v>-8973.0892790638081</v>
      </c>
      <c r="AR53" s="2">
        <f t="shared" si="10"/>
        <v>-9577.4838539239008</v>
      </c>
      <c r="AS53" s="2">
        <f t="shared" si="10"/>
        <v>-10181.878428783972</v>
      </c>
      <c r="AT53" s="2">
        <f t="shared" si="10"/>
        <v>-10786.273003644048</v>
      </c>
      <c r="AU53" s="2">
        <f t="shared" si="10"/>
        <v>-11390.66757850407</v>
      </c>
      <c r="AV53" s="2">
        <f t="shared" si="10"/>
        <v>-11995.062153364146</v>
      </c>
    </row>
    <row r="54" spans="1:48" ht="14.5" x14ac:dyDescent="0.35">
      <c r="A54" s="177" t="s">
        <v>8</v>
      </c>
      <c r="B54" s="180">
        <v>17.440000000000005</v>
      </c>
      <c r="C54" s="2">
        <v>-1999.2733459925421</v>
      </c>
      <c r="D54" s="2">
        <v>-2994.7556438083616</v>
      </c>
      <c r="E54" s="2">
        <v>-3417.237941624177</v>
      </c>
      <c r="F54" s="2">
        <v>-3839.7202394399828</v>
      </c>
      <c r="G54" s="2">
        <v>-4262.2025372557955</v>
      </c>
      <c r="H54" s="2">
        <v>-4684.6848350716082</v>
      </c>
      <c r="I54" s="2">
        <v>-5107.1671328874454</v>
      </c>
      <c r="J54" s="2">
        <v>-5529.6494307032581</v>
      </c>
      <c r="K54" s="2">
        <v>-5952.1317285190789</v>
      </c>
      <c r="L54" s="2">
        <v>-6374.6140263348943</v>
      </c>
      <c r="M54" s="2">
        <v>-6797.0963241507043</v>
      </c>
      <c r="N54" s="2">
        <v>-7219.5786219665315</v>
      </c>
      <c r="O54" s="2">
        <v>-7642.0609197823778</v>
      </c>
      <c r="P54" s="2">
        <v>-8064.5432175981605</v>
      </c>
      <c r="Q54" s="2">
        <v>-8487.0255154140086</v>
      </c>
      <c r="R54" s="2">
        <v>-8909.507813229764</v>
      </c>
      <c r="S54" s="2">
        <v>-9331.990111045634</v>
      </c>
      <c r="T54" s="2">
        <v>-9754.4724088614239</v>
      </c>
      <c r="U54" s="2">
        <v>-10176.954706677254</v>
      </c>
      <c r="V54" s="2">
        <v>-10599.437004493018</v>
      </c>
      <c r="W54" s="2">
        <v>-11021.919302308885</v>
      </c>
      <c r="Z54" s="177" t="s">
        <v>8</v>
      </c>
      <c r="AA54" s="180">
        <f t="shared" si="11"/>
        <v>17.440000000000005</v>
      </c>
      <c r="AB54" s="2">
        <f t="shared" si="10"/>
        <v>662.93502149329606</v>
      </c>
      <c r="AC54" s="2">
        <f t="shared" si="10"/>
        <v>-520.24819805424067</v>
      </c>
      <c r="AD54" s="2">
        <f t="shared" si="10"/>
        <v>-1130.4314176017747</v>
      </c>
      <c r="AE54" s="2">
        <f t="shared" si="10"/>
        <v>-1740.6146371493019</v>
      </c>
      <c r="AF54" s="2">
        <f t="shared" si="10"/>
        <v>-2350.797856696835</v>
      </c>
      <c r="AG54" s="2">
        <f t="shared" si="10"/>
        <v>-2960.9810762443558</v>
      </c>
      <c r="AH54" s="2">
        <f t="shared" si="10"/>
        <v>-3571.1642957919171</v>
      </c>
      <c r="AI54" s="2">
        <f t="shared" si="10"/>
        <v>-4181.3475153394511</v>
      </c>
      <c r="AJ54" s="2">
        <f t="shared" si="10"/>
        <v>-4791.5307348869928</v>
      </c>
      <c r="AK54" s="2">
        <f t="shared" si="10"/>
        <v>-5401.7139544345282</v>
      </c>
      <c r="AL54" s="2">
        <f t="shared" si="10"/>
        <v>-6011.8971739820436</v>
      </c>
      <c r="AM54" s="2">
        <f t="shared" si="10"/>
        <v>-6622.080393529578</v>
      </c>
      <c r="AN54" s="2">
        <f t="shared" si="10"/>
        <v>-7232.2636130771753</v>
      </c>
      <c r="AO54" s="2">
        <f t="shared" si="10"/>
        <v>-7842.4468326246661</v>
      </c>
      <c r="AP54" s="2">
        <f t="shared" si="10"/>
        <v>-8452.6300521722369</v>
      </c>
      <c r="AQ54" s="2">
        <f t="shared" si="10"/>
        <v>-9062.8132717196968</v>
      </c>
      <c r="AR54" s="2">
        <f t="shared" si="10"/>
        <v>-9672.9964912672676</v>
      </c>
      <c r="AS54" s="2">
        <f t="shared" si="10"/>
        <v>-10283.179710814828</v>
      </c>
      <c r="AT54" s="2">
        <f t="shared" si="10"/>
        <v>-10893.362930362367</v>
      </c>
      <c r="AU54" s="2">
        <f t="shared" si="10"/>
        <v>-11503.546149909846</v>
      </c>
      <c r="AV54" s="2">
        <f t="shared" si="10"/>
        <v>-12113.729369457433</v>
      </c>
    </row>
    <row r="55" spans="1:48" ht="14.5" x14ac:dyDescent="0.35">
      <c r="A55" s="177" t="s">
        <v>8</v>
      </c>
      <c r="B55" s="180">
        <v>16.900000000000006</v>
      </c>
      <c r="C55" s="2">
        <v>-1944.4885181873633</v>
      </c>
      <c r="D55" s="2">
        <v>-2830.4011603928225</v>
      </c>
      <c r="E55" s="2">
        <v>-3143.313802598278</v>
      </c>
      <c r="F55" s="2">
        <v>-3456.2264448037367</v>
      </c>
      <c r="G55" s="2">
        <v>-3769.1390870091755</v>
      </c>
      <c r="H55" s="2">
        <v>-4082.0517292146333</v>
      </c>
      <c r="I55" s="2">
        <v>-4394.9643714200956</v>
      </c>
      <c r="J55" s="2">
        <v>-4707.8770136255553</v>
      </c>
      <c r="K55" s="2">
        <v>-5020.7896558310049</v>
      </c>
      <c r="L55" s="2">
        <v>-5333.7022980364709</v>
      </c>
      <c r="M55" s="2">
        <v>-5646.6149402419296</v>
      </c>
      <c r="N55" s="2">
        <v>-5959.527582447402</v>
      </c>
      <c r="O55" s="2">
        <v>-6272.4402246528907</v>
      </c>
      <c r="P55" s="2">
        <v>-6585.3528668583331</v>
      </c>
      <c r="Q55" s="2">
        <v>-6898.2655090638009</v>
      </c>
      <c r="R55" s="2">
        <v>-7211.1781512692405</v>
      </c>
      <c r="S55" s="2">
        <v>-7524.0907934747092</v>
      </c>
      <c r="T55" s="2">
        <v>-7837.0034356801752</v>
      </c>
      <c r="U55" s="2">
        <v>-8149.9160778856349</v>
      </c>
      <c r="V55" s="2">
        <v>-8462.8287200910636</v>
      </c>
      <c r="W55" s="2">
        <v>-8775.7413622965505</v>
      </c>
      <c r="Z55" s="177" t="s">
        <v>8</v>
      </c>
      <c r="AA55" s="180">
        <f t="shared" si="11"/>
        <v>16.900000000000006</v>
      </c>
      <c r="AB55" s="2">
        <f t="shared" si="10"/>
        <v>660.04069914955699</v>
      </c>
      <c r="AC55" s="2">
        <f t="shared" si="10"/>
        <v>-528.93116508545336</v>
      </c>
      <c r="AD55" s="2">
        <f t="shared" si="10"/>
        <v>-1144.9030293204651</v>
      </c>
      <c r="AE55" s="2">
        <f t="shared" si="10"/>
        <v>-1760.8748935554768</v>
      </c>
      <c r="AF55" s="2">
        <f t="shared" si="10"/>
        <v>-2376.8467577904657</v>
      </c>
      <c r="AG55" s="2">
        <f t="shared" si="10"/>
        <v>-2992.8186220254697</v>
      </c>
      <c r="AH55" s="2">
        <f t="shared" si="10"/>
        <v>-3608.7904862604983</v>
      </c>
      <c r="AI55" s="2">
        <f t="shared" si="10"/>
        <v>-4224.7623504955072</v>
      </c>
      <c r="AJ55" s="2">
        <f t="shared" si="10"/>
        <v>-4840.7342147305089</v>
      </c>
      <c r="AK55" s="2">
        <f t="shared" si="10"/>
        <v>-5456.7060789655352</v>
      </c>
      <c r="AL55" s="2">
        <f t="shared" si="10"/>
        <v>-6072.6779432005342</v>
      </c>
      <c r="AM55" s="2">
        <f t="shared" si="10"/>
        <v>-6688.6498074355559</v>
      </c>
      <c r="AN55" s="2">
        <f t="shared" si="10"/>
        <v>-7304.6216716706249</v>
      </c>
      <c r="AO55" s="2">
        <f t="shared" si="10"/>
        <v>-7920.5935359056075</v>
      </c>
      <c r="AP55" s="2">
        <f t="shared" si="10"/>
        <v>-8536.5654001406256</v>
      </c>
      <c r="AQ55" s="2">
        <f t="shared" si="10"/>
        <v>-9152.5372643756109</v>
      </c>
      <c r="AR55" s="2">
        <f t="shared" si="10"/>
        <v>-9768.5091286106199</v>
      </c>
      <c r="AS55" s="2">
        <f t="shared" si="10"/>
        <v>-10384.480992845653</v>
      </c>
      <c r="AT55" s="2">
        <f t="shared" si="10"/>
        <v>-11000.45285708068</v>
      </c>
      <c r="AU55" s="2">
        <f t="shared" si="10"/>
        <v>-11616.424721315665</v>
      </c>
      <c r="AV55" s="2">
        <f t="shared" si="10"/>
        <v>-12232.396585550709</v>
      </c>
    </row>
    <row r="56" spans="1:48" ht="14.5" x14ac:dyDescent="0.35">
      <c r="A56" s="177" t="s">
        <v>8</v>
      </c>
      <c r="B56" s="180">
        <v>16.360000000000007</v>
      </c>
      <c r="C56" s="2">
        <v>-1889.7036903821836</v>
      </c>
      <c r="D56" s="2">
        <v>-2666.0466769772815</v>
      </c>
      <c r="E56" s="2">
        <v>-2869.3896635723781</v>
      </c>
      <c r="F56" s="2">
        <v>-3072.7326501674679</v>
      </c>
      <c r="G56" s="2">
        <v>-3276.0756367625636</v>
      </c>
      <c r="H56" s="2">
        <v>-3479.4186233576534</v>
      </c>
      <c r="I56" s="2">
        <v>-3682.7616099527613</v>
      </c>
      <c r="J56" s="2">
        <v>-3886.1045965478452</v>
      </c>
      <c r="K56" s="2">
        <v>-4089.4475831429409</v>
      </c>
      <c r="L56" s="2">
        <v>-4292.7905697380575</v>
      </c>
      <c r="M56" s="2">
        <v>-4496.1335563331386</v>
      </c>
      <c r="N56" s="2">
        <v>-4699.4765429282388</v>
      </c>
      <c r="O56" s="2">
        <v>-4902.8195295233627</v>
      </c>
      <c r="P56" s="2">
        <v>-5106.1625161184656</v>
      </c>
      <c r="Q56" s="2">
        <v>-5309.5055027135477</v>
      </c>
      <c r="R56" s="2">
        <v>-5512.848489308617</v>
      </c>
      <c r="S56" s="2">
        <v>-5716.1914759037545</v>
      </c>
      <c r="T56" s="2">
        <v>-5919.5344624988311</v>
      </c>
      <c r="U56" s="2">
        <v>-6122.8774490939277</v>
      </c>
      <c r="V56" s="2">
        <v>-6326.220435689027</v>
      </c>
      <c r="W56" s="2">
        <v>-6529.56342228413</v>
      </c>
      <c r="Z56" s="177" t="s">
        <v>8</v>
      </c>
      <c r="AA56" s="180">
        <f t="shared" si="11"/>
        <v>16.360000000000007</v>
      </c>
      <c r="AB56" s="2">
        <f t="shared" si="10"/>
        <v>657.14637680581973</v>
      </c>
      <c r="AC56" s="2">
        <f t="shared" si="10"/>
        <v>-537.61413211666377</v>
      </c>
      <c r="AD56" s="2">
        <f t="shared" si="10"/>
        <v>-1159.3746410391509</v>
      </c>
      <c r="AE56" s="2">
        <f t="shared" si="10"/>
        <v>-1781.1351499616289</v>
      </c>
      <c r="AF56" s="2">
        <f t="shared" si="10"/>
        <v>-2402.8956588841138</v>
      </c>
      <c r="AG56" s="2">
        <f t="shared" si="10"/>
        <v>-3024.6561678065809</v>
      </c>
      <c r="AH56" s="2">
        <f t="shared" si="10"/>
        <v>-3646.4166767290899</v>
      </c>
      <c r="AI56" s="2">
        <f t="shared" si="10"/>
        <v>-4268.1771856515625</v>
      </c>
      <c r="AJ56" s="2">
        <f t="shared" si="10"/>
        <v>-4889.9376945740405</v>
      </c>
      <c r="AK56" s="2">
        <f t="shared" si="10"/>
        <v>-5511.6982034965513</v>
      </c>
      <c r="AL56" s="2">
        <f t="shared" si="10"/>
        <v>-6133.4587124190084</v>
      </c>
      <c r="AM56" s="2">
        <f t="shared" si="10"/>
        <v>-6755.2192213414964</v>
      </c>
      <c r="AN56" s="2">
        <f t="shared" si="10"/>
        <v>-7376.9797302640291</v>
      </c>
      <c r="AO56" s="2">
        <f t="shared" si="10"/>
        <v>-7998.7402391865244</v>
      </c>
      <c r="AP56" s="2">
        <f t="shared" si="10"/>
        <v>-8620.5007481089888</v>
      </c>
      <c r="AQ56" s="2">
        <f t="shared" si="10"/>
        <v>-9242.2612570314286</v>
      </c>
      <c r="AR56" s="2">
        <f t="shared" si="10"/>
        <v>-9864.0217659539703</v>
      </c>
      <c r="AS56" s="2">
        <f t="shared" si="10"/>
        <v>-10485.782274876448</v>
      </c>
      <c r="AT56" s="2">
        <f t="shared" si="10"/>
        <v>-11107.542783798923</v>
      </c>
      <c r="AU56" s="2">
        <f t="shared" si="10"/>
        <v>-11729.30329272143</v>
      </c>
      <c r="AV56" s="2">
        <f t="shared" si="10"/>
        <v>-12351.063801643912</v>
      </c>
    </row>
    <row r="57" spans="1:48" ht="14.5" x14ac:dyDescent="0.35">
      <c r="A57" s="177" t="s">
        <v>8</v>
      </c>
      <c r="B57" s="180">
        <v>15.820000000000007</v>
      </c>
      <c r="C57" s="2">
        <v>-1834.9188625770043</v>
      </c>
      <c r="D57" s="2">
        <v>-2501.692193561747</v>
      </c>
      <c r="E57" s="2">
        <v>-2595.4655245464869</v>
      </c>
      <c r="F57" s="2">
        <v>-2689.2388555312282</v>
      </c>
      <c r="G57" s="2">
        <v>-2783.0121865159567</v>
      </c>
      <c r="H57" s="2">
        <v>-2876.7855175006816</v>
      </c>
      <c r="I57" s="2">
        <v>-2970.5588484854366</v>
      </c>
      <c r="J57" s="2">
        <v>-3064.3321794701842</v>
      </c>
      <c r="K57" s="2">
        <v>-3158.1055104549023</v>
      </c>
      <c r="L57" s="2">
        <v>-3251.8788414396581</v>
      </c>
      <c r="M57" s="2">
        <v>-3345.6521724243985</v>
      </c>
      <c r="N57" s="2">
        <v>-3439.4255034091339</v>
      </c>
      <c r="O57" s="2">
        <v>-3533.1988343939174</v>
      </c>
      <c r="P57" s="2">
        <v>-3626.9721653786519</v>
      </c>
      <c r="Q57" s="2">
        <v>-3720.7454963633836</v>
      </c>
      <c r="R57" s="2">
        <v>-3814.5188273481126</v>
      </c>
      <c r="S57" s="2">
        <v>-3908.2921583328443</v>
      </c>
      <c r="T57" s="2">
        <v>-4002.0654893175752</v>
      </c>
      <c r="U57" s="2">
        <v>-4095.8388203023287</v>
      </c>
      <c r="V57" s="2">
        <v>-4189.6121512870623</v>
      </c>
      <c r="W57" s="2">
        <v>-4283.3854822718149</v>
      </c>
      <c r="Z57" s="177" t="s">
        <v>8</v>
      </c>
      <c r="AA57" s="180">
        <f t="shared" si="11"/>
        <v>15.820000000000007</v>
      </c>
      <c r="AB57" s="2">
        <f t="shared" si="10"/>
        <v>654.25205446208111</v>
      </c>
      <c r="AC57" s="2">
        <f t="shared" si="10"/>
        <v>-546.29709914788486</v>
      </c>
      <c r="AD57" s="2">
        <f t="shared" si="10"/>
        <v>-1173.8462527578515</v>
      </c>
      <c r="AE57" s="2">
        <f t="shared" si="10"/>
        <v>-1801.3954063678145</v>
      </c>
      <c r="AF57" s="2">
        <f t="shared" si="10"/>
        <v>-2428.9445599777655</v>
      </c>
      <c r="AG57" s="2">
        <f t="shared" si="10"/>
        <v>-3056.4937135877076</v>
      </c>
      <c r="AH57" s="2">
        <f t="shared" si="10"/>
        <v>-3684.042867197697</v>
      </c>
      <c r="AI57" s="2">
        <f t="shared" si="10"/>
        <v>-4311.5920208076686</v>
      </c>
      <c r="AJ57" s="2">
        <f t="shared" si="10"/>
        <v>-4939.1411744176039</v>
      </c>
      <c r="AK57" s="2">
        <f t="shared" si="10"/>
        <v>-5566.6903280276047</v>
      </c>
      <c r="AL57" s="2">
        <f t="shared" si="10"/>
        <v>-6194.2394816375418</v>
      </c>
      <c r="AM57" s="2">
        <f t="shared" si="10"/>
        <v>-6821.7886352474952</v>
      </c>
      <c r="AN57" s="2">
        <f t="shared" si="10"/>
        <v>-7449.3377888575287</v>
      </c>
      <c r="AO57" s="2">
        <f t="shared" si="10"/>
        <v>-8076.8869424674931</v>
      </c>
      <c r="AP57" s="2">
        <f t="shared" si="10"/>
        <v>-8704.4360960774302</v>
      </c>
      <c r="AQ57" s="2">
        <f t="shared" si="10"/>
        <v>-9331.9852496873973</v>
      </c>
      <c r="AR57" s="2">
        <f t="shared" si="10"/>
        <v>-9959.5344032973389</v>
      </c>
      <c r="AS57" s="2">
        <f t="shared" si="10"/>
        <v>-10587.083556907317</v>
      </c>
      <c r="AT57" s="2">
        <f t="shared" si="10"/>
        <v>-11214.632710517293</v>
      </c>
      <c r="AU57" s="2">
        <f t="shared" si="10"/>
        <v>-11842.181864127255</v>
      </c>
      <c r="AV57" s="2">
        <f t="shared" si="10"/>
        <v>-12469.731017737216</v>
      </c>
    </row>
    <row r="58" spans="1:48" ht="14.5" x14ac:dyDescent="0.35">
      <c r="A58" s="177" t="s">
        <v>8</v>
      </c>
      <c r="B58" s="180">
        <v>15.280000000000008</v>
      </c>
      <c r="C58" s="2">
        <v>-1780.1340347718251</v>
      </c>
      <c r="D58" s="2">
        <v>-2337.3377101462065</v>
      </c>
      <c r="E58" s="2">
        <v>-2321.5413855205907</v>
      </c>
      <c r="F58" s="2">
        <v>-2305.7450608949689</v>
      </c>
      <c r="G58" s="2">
        <v>-2289.9487362693408</v>
      </c>
      <c r="H58" s="2">
        <v>-2274.1524116437113</v>
      </c>
      <c r="I58" s="2">
        <v>-2258.3560870181063</v>
      </c>
      <c r="J58" s="2">
        <v>-2242.5597623924714</v>
      </c>
      <c r="K58" s="2">
        <v>-2226.7634377668605</v>
      </c>
      <c r="L58" s="2">
        <v>-2210.9671131412388</v>
      </c>
      <c r="M58" s="2">
        <v>-2195.1707885156311</v>
      </c>
      <c r="N58" s="2">
        <v>-2179.3744638900175</v>
      </c>
      <c r="O58" s="2">
        <v>-2163.5781392644167</v>
      </c>
      <c r="P58" s="2">
        <v>-2147.7818146387785</v>
      </c>
      <c r="Q58" s="2">
        <v>-2131.9854900131904</v>
      </c>
      <c r="R58" s="2">
        <v>-2116.1891653875291</v>
      </c>
      <c r="S58" s="2">
        <v>-2100.3928407619333</v>
      </c>
      <c r="T58" s="2">
        <v>-2084.5965161362878</v>
      </c>
      <c r="U58" s="2">
        <v>-2068.8001915106979</v>
      </c>
      <c r="V58" s="2">
        <v>-2053.0038668850507</v>
      </c>
      <c r="W58" s="2">
        <v>-2037.2075422594439</v>
      </c>
      <c r="Z58" s="177" t="s">
        <v>8</v>
      </c>
      <c r="AA58" s="180">
        <f t="shared" si="11"/>
        <v>15.280000000000008</v>
      </c>
      <c r="AB58" s="2">
        <f t="shared" si="10"/>
        <v>651.35773211834339</v>
      </c>
      <c r="AC58" s="2">
        <f t="shared" si="10"/>
        <v>-554.98006617909459</v>
      </c>
      <c r="AD58" s="2">
        <f t="shared" si="10"/>
        <v>-1188.3178644765378</v>
      </c>
      <c r="AE58" s="2">
        <f t="shared" si="10"/>
        <v>-1821.6556627739794</v>
      </c>
      <c r="AF58" s="2">
        <f t="shared" si="10"/>
        <v>-2454.9934610714085</v>
      </c>
      <c r="AG58" s="2">
        <f t="shared" si="10"/>
        <v>-3088.3312593688265</v>
      </c>
      <c r="AH58" s="2">
        <f t="shared" si="10"/>
        <v>-3721.6690576662922</v>
      </c>
      <c r="AI58" s="2">
        <f t="shared" si="10"/>
        <v>-4355.0068559637093</v>
      </c>
      <c r="AJ58" s="2">
        <f t="shared" si="10"/>
        <v>-4988.3446542611655</v>
      </c>
      <c r="AK58" s="2">
        <f t="shared" si="10"/>
        <v>-5621.6824525586071</v>
      </c>
      <c r="AL58" s="2">
        <f t="shared" si="10"/>
        <v>-6255.0202508560305</v>
      </c>
      <c r="AM58" s="2">
        <f t="shared" si="10"/>
        <v>-6888.3580491534831</v>
      </c>
      <c r="AN58" s="2">
        <f t="shared" si="10"/>
        <v>-7521.6958474509593</v>
      </c>
      <c r="AO58" s="2">
        <f t="shared" si="10"/>
        <v>-8155.0336457483827</v>
      </c>
      <c r="AP58" s="2">
        <f t="shared" si="10"/>
        <v>-8788.3714440458461</v>
      </c>
      <c r="AQ58" s="2">
        <f t="shared" si="10"/>
        <v>-9421.7092423432514</v>
      </c>
      <c r="AR58" s="2">
        <f t="shared" si="10"/>
        <v>-10055.047040640698</v>
      </c>
      <c r="AS58" s="2">
        <f t="shared" si="10"/>
        <v>-10688.38483893814</v>
      </c>
      <c r="AT58" s="2">
        <f t="shared" si="10"/>
        <v>-11321.722637235589</v>
      </c>
      <c r="AU58" s="2">
        <f t="shared" si="10"/>
        <v>-11955.060435533</v>
      </c>
      <c r="AV58" s="2">
        <f t="shared" si="10"/>
        <v>-12588.398233830452</v>
      </c>
    </row>
    <row r="59" spans="1:48" ht="14.5" x14ac:dyDescent="0.35">
      <c r="A59" s="177" t="s">
        <v>8</v>
      </c>
      <c r="B59" s="180">
        <v>14.740000000000009</v>
      </c>
      <c r="C59" s="2">
        <v>-1725.3492069666472</v>
      </c>
      <c r="D59" s="2">
        <v>-2172.9832267306706</v>
      </c>
      <c r="E59" s="2">
        <v>-2047.6172464946953</v>
      </c>
      <c r="F59" s="2">
        <v>-1922.2512662587087</v>
      </c>
      <c r="G59" s="2">
        <v>-1796.8852860227244</v>
      </c>
      <c r="H59" s="2">
        <v>-1671.5193057867382</v>
      </c>
      <c r="I59" s="2">
        <v>-1546.153325550757</v>
      </c>
      <c r="J59" s="2">
        <v>-1420.7873453147863</v>
      </c>
      <c r="K59" s="2">
        <v>-1295.4213650787888</v>
      </c>
      <c r="L59" s="2">
        <v>-1170.0553848428408</v>
      </c>
      <c r="M59" s="2">
        <v>-1044.6894046068458</v>
      </c>
      <c r="N59" s="2">
        <v>-919.32342437088846</v>
      </c>
      <c r="O59" s="2">
        <v>-793.95744413493185</v>
      </c>
      <c r="P59" s="2">
        <v>-668.59146389895727</v>
      </c>
      <c r="Q59" s="2">
        <v>-543.22548366297906</v>
      </c>
      <c r="R59" s="2">
        <v>-417.85950342696151</v>
      </c>
      <c r="S59" s="2">
        <v>-292.49352319102263</v>
      </c>
      <c r="T59" s="2">
        <v>-167.12754295503203</v>
      </c>
      <c r="U59" s="2">
        <v>-41.761562719031645</v>
      </c>
      <c r="V59" s="2">
        <v>83.604417516958279</v>
      </c>
      <c r="W59" s="2">
        <v>208.97039775289903</v>
      </c>
      <c r="Z59" s="177" t="s">
        <v>8</v>
      </c>
      <c r="AA59" s="180">
        <f t="shared" si="11"/>
        <v>14.740000000000009</v>
      </c>
      <c r="AB59" s="2">
        <f t="shared" si="10"/>
        <v>648.46340977460432</v>
      </c>
      <c r="AC59" s="2">
        <f t="shared" si="10"/>
        <v>-563.66303321031182</v>
      </c>
      <c r="AD59" s="2">
        <f t="shared" si="10"/>
        <v>-1202.7894761952311</v>
      </c>
      <c r="AE59" s="2">
        <f t="shared" si="10"/>
        <v>-1841.9159191801393</v>
      </c>
      <c r="AF59" s="2">
        <f t="shared" si="10"/>
        <v>-2481.0423621650511</v>
      </c>
      <c r="AG59" s="2">
        <f t="shared" si="10"/>
        <v>-3120.16880514995</v>
      </c>
      <c r="AH59" s="2">
        <f t="shared" si="10"/>
        <v>-3759.295248134873</v>
      </c>
      <c r="AI59" s="2">
        <f t="shared" si="10"/>
        <v>-4398.4216911197982</v>
      </c>
      <c r="AJ59" s="2">
        <f t="shared" si="10"/>
        <v>-5037.5481341046807</v>
      </c>
      <c r="AK59" s="2">
        <f t="shared" si="10"/>
        <v>-5676.6745770896305</v>
      </c>
      <c r="AL59" s="2">
        <f t="shared" si="10"/>
        <v>-6315.8010200745211</v>
      </c>
      <c r="AM59" s="2">
        <f t="shared" si="10"/>
        <v>-6954.92746305946</v>
      </c>
      <c r="AN59" s="2">
        <f t="shared" si="10"/>
        <v>-7594.0539060444207</v>
      </c>
      <c r="AO59" s="2">
        <f t="shared" si="10"/>
        <v>-8233.180349029335</v>
      </c>
      <c r="AP59" s="2">
        <f t="shared" si="10"/>
        <v>-8872.306792014253</v>
      </c>
      <c r="AQ59" s="2">
        <f t="shared" si="10"/>
        <v>-9511.4332349991109</v>
      </c>
      <c r="AR59" s="2">
        <f t="shared" si="10"/>
        <v>-10150.559677984062</v>
      </c>
      <c r="AS59" s="2">
        <f t="shared" si="10"/>
        <v>-10789.686120968978</v>
      </c>
      <c r="AT59" s="2">
        <f t="shared" si="10"/>
        <v>-11428.812563953867</v>
      </c>
      <c r="AU59" s="2">
        <f t="shared" si="10"/>
        <v>-12067.93900693877</v>
      </c>
      <c r="AV59" s="2">
        <f t="shared" si="10"/>
        <v>-12707.065449923744</v>
      </c>
    </row>
    <row r="60" spans="1:48" ht="14.5" x14ac:dyDescent="0.35">
      <c r="A60" s="177" t="s">
        <v>8</v>
      </c>
      <c r="B60" s="180">
        <v>14.20000000000001</v>
      </c>
      <c r="C60" s="2">
        <v>-1670.5643791614643</v>
      </c>
      <c r="D60" s="2">
        <v>-2008.628743315126</v>
      </c>
      <c r="E60" s="2">
        <v>-1773.6931074687795</v>
      </c>
      <c r="F60" s="2">
        <v>-1538.7574716224444</v>
      </c>
      <c r="G60" s="2">
        <v>-1303.8218357760898</v>
      </c>
      <c r="H60" s="2">
        <v>-1068.8861999297449</v>
      </c>
      <c r="I60" s="2">
        <v>-833.95056408340815</v>
      </c>
      <c r="J60" s="2">
        <v>-599.01492823706371</v>
      </c>
      <c r="K60" s="2">
        <v>-364.07929239071075</v>
      </c>
      <c r="L60" s="2">
        <v>-129.14365654437802</v>
      </c>
      <c r="M60" s="2">
        <v>105.79197930194465</v>
      </c>
      <c r="N60" s="2">
        <v>340.72761514827044</v>
      </c>
      <c r="O60" s="2">
        <v>575.66325099460084</v>
      </c>
      <c r="P60" s="2">
        <v>810.59888684095404</v>
      </c>
      <c r="Q60" s="2">
        <v>1045.534522687301</v>
      </c>
      <c r="R60" s="2">
        <v>1280.4701585336629</v>
      </c>
      <c r="S60" s="2">
        <v>1515.4057943799771</v>
      </c>
      <c r="T60" s="2">
        <v>1750.3414302263282</v>
      </c>
      <c r="U60" s="2">
        <v>1985.277066072681</v>
      </c>
      <c r="V60" s="2">
        <v>2220.2127019190493</v>
      </c>
      <c r="W60" s="2">
        <v>2455.1483377653767</v>
      </c>
      <c r="Z60" s="177" t="s">
        <v>8</v>
      </c>
      <c r="AA60" s="180">
        <f t="shared" si="11"/>
        <v>14.20000000000001</v>
      </c>
      <c r="AB60" s="2">
        <f t="shared" si="10"/>
        <v>645.56908743086842</v>
      </c>
      <c r="AC60" s="2">
        <f t="shared" si="10"/>
        <v>-572.3460002415211</v>
      </c>
      <c r="AD60" s="2">
        <f t="shared" si="10"/>
        <v>-1217.2610879139056</v>
      </c>
      <c r="AE60" s="2">
        <f t="shared" si="10"/>
        <v>-1862.1761755862997</v>
      </c>
      <c r="AF60" s="2">
        <f t="shared" si="10"/>
        <v>-2507.0912632586778</v>
      </c>
      <c r="AG60" s="2">
        <f t="shared" si="10"/>
        <v>-3152.0063509310567</v>
      </c>
      <c r="AH60" s="2">
        <f t="shared" si="10"/>
        <v>-3796.9214386034564</v>
      </c>
      <c r="AI60" s="2">
        <f t="shared" si="10"/>
        <v>-4441.8365262758389</v>
      </c>
      <c r="AJ60" s="2">
        <f t="shared" si="10"/>
        <v>-5086.7516139482113</v>
      </c>
      <c r="AK60" s="2">
        <f t="shared" si="10"/>
        <v>-5731.6667016206211</v>
      </c>
      <c r="AL60" s="2">
        <f t="shared" si="10"/>
        <v>-6376.5817892930163</v>
      </c>
      <c r="AM60" s="2">
        <f t="shared" si="10"/>
        <v>-7021.496876965407</v>
      </c>
      <c r="AN60" s="2">
        <f t="shared" si="10"/>
        <v>-7666.4119646378313</v>
      </c>
      <c r="AO60" s="2">
        <f t="shared" si="10"/>
        <v>-8311.3270523102001</v>
      </c>
      <c r="AP60" s="2">
        <f t="shared" si="10"/>
        <v>-8956.242139982578</v>
      </c>
      <c r="AQ60" s="2">
        <f t="shared" si="10"/>
        <v>-9601.1572276549414</v>
      </c>
      <c r="AR60" s="2">
        <f t="shared" si="10"/>
        <v>-10246.072315327347</v>
      </c>
      <c r="AS60" s="2">
        <f t="shared" si="10"/>
        <v>-10890.987402999755</v>
      </c>
      <c r="AT60" s="2">
        <f t="shared" si="10"/>
        <v>-11535.902490672135</v>
      </c>
      <c r="AU60" s="2">
        <f t="shared" si="10"/>
        <v>-12180.817578344508</v>
      </c>
      <c r="AV60" s="2">
        <f t="shared" si="10"/>
        <v>-12825.732666016893</v>
      </c>
    </row>
    <row r="61" spans="1:48" ht="14.5" x14ac:dyDescent="0.35">
      <c r="A61" s="177" t="s">
        <v>8</v>
      </c>
      <c r="B61" s="180">
        <v>13.660000000000011</v>
      </c>
      <c r="C61" s="2">
        <v>-1615.7795513562874</v>
      </c>
      <c r="D61" s="2">
        <v>-1844.274259899591</v>
      </c>
      <c r="E61" s="2">
        <v>-1499.7689684428883</v>
      </c>
      <c r="F61" s="2">
        <v>-1155.2636769861901</v>
      </c>
      <c r="G61" s="2">
        <v>-810.7583855294838</v>
      </c>
      <c r="H61" s="2">
        <v>-466.25309407277246</v>
      </c>
      <c r="I61" s="2">
        <v>-121.74780261607964</v>
      </c>
      <c r="J61" s="2">
        <v>222.75748884062205</v>
      </c>
      <c r="K61" s="2">
        <v>567.26278029731225</v>
      </c>
      <c r="L61" s="2">
        <v>911.76807175399631</v>
      </c>
      <c r="M61" s="2">
        <v>1256.2733632107031</v>
      </c>
      <c r="N61" s="2">
        <v>1600.778654667371</v>
      </c>
      <c r="O61" s="2">
        <v>1945.2839461240465</v>
      </c>
      <c r="P61" s="2">
        <v>2289.7892375807814</v>
      </c>
      <c r="Q61" s="2">
        <v>2634.294529037461</v>
      </c>
      <c r="R61" s="2">
        <v>2978.7998204942023</v>
      </c>
      <c r="S61" s="2">
        <v>3323.3051119508564</v>
      </c>
      <c r="T61" s="2">
        <v>3667.81040340759</v>
      </c>
      <c r="U61" s="2">
        <v>4012.3156948642636</v>
      </c>
      <c r="V61" s="2">
        <v>4356.8209863209722</v>
      </c>
      <c r="W61" s="2">
        <v>4701.3262777776608</v>
      </c>
      <c r="Z61" s="177" t="s">
        <v>8</v>
      </c>
      <c r="AA61" s="180">
        <f t="shared" si="11"/>
        <v>13.660000000000011</v>
      </c>
      <c r="AB61" s="2">
        <f t="shared" si="10"/>
        <v>642.67476508712843</v>
      </c>
      <c r="AC61" s="2">
        <f t="shared" si="10"/>
        <v>-581.02896727273583</v>
      </c>
      <c r="AD61" s="2">
        <f t="shared" si="10"/>
        <v>-1231.7326996325985</v>
      </c>
      <c r="AE61" s="2">
        <f t="shared" si="10"/>
        <v>-1882.4364319924657</v>
      </c>
      <c r="AF61" s="2">
        <f t="shared" si="10"/>
        <v>-2533.140164352325</v>
      </c>
      <c r="AG61" s="2">
        <f t="shared" si="10"/>
        <v>-3183.8438967121715</v>
      </c>
      <c r="AH61" s="2">
        <f t="shared" si="10"/>
        <v>-3834.5476290720421</v>
      </c>
      <c r="AI61" s="2">
        <f t="shared" si="10"/>
        <v>-4485.2513614319068</v>
      </c>
      <c r="AJ61" s="2">
        <f t="shared" si="10"/>
        <v>-5135.9550937917838</v>
      </c>
      <c r="AK61" s="2">
        <f t="shared" si="10"/>
        <v>-5786.6588261516608</v>
      </c>
      <c r="AL61" s="2">
        <f t="shared" si="10"/>
        <v>-6437.3625585114996</v>
      </c>
      <c r="AM61" s="2">
        <f t="shared" si="10"/>
        <v>-7088.0662908713985</v>
      </c>
      <c r="AN61" s="2">
        <f t="shared" si="10"/>
        <v>-7738.7700232313118</v>
      </c>
      <c r="AO61" s="2">
        <f t="shared" si="10"/>
        <v>-8389.4737555911379</v>
      </c>
      <c r="AP61" s="2">
        <f t="shared" si="10"/>
        <v>-9040.1774879510122</v>
      </c>
      <c r="AQ61" s="2">
        <f t="shared" si="10"/>
        <v>-9690.8812203108318</v>
      </c>
      <c r="AR61" s="2">
        <f t="shared" si="10"/>
        <v>-10341.584952670722</v>
      </c>
      <c r="AS61" s="2">
        <f t="shared" si="10"/>
        <v>-10992.288685030584</v>
      </c>
      <c r="AT61" s="2">
        <f t="shared" si="10"/>
        <v>-11642.992417390462</v>
      </c>
      <c r="AU61" s="2">
        <f t="shared" si="10"/>
        <v>-12293.696149750323</v>
      </c>
      <c r="AV61" s="2">
        <f t="shared" si="10"/>
        <v>-12944.399882110192</v>
      </c>
    </row>
    <row r="62" spans="1:48" ht="14.5" x14ac:dyDescent="0.35">
      <c r="A62" s="177" t="s">
        <v>8</v>
      </c>
      <c r="B62" s="180">
        <v>13.120000000000012</v>
      </c>
      <c r="C62" s="2">
        <v>-1560.9947235511063</v>
      </c>
      <c r="D62" s="2">
        <v>-1679.9197764840505</v>
      </c>
      <c r="E62" s="2">
        <v>-1225.8448294169918</v>
      </c>
      <c r="F62" s="2">
        <v>-771.7698823499336</v>
      </c>
      <c r="G62" s="2">
        <v>-317.69493528286728</v>
      </c>
      <c r="H62" s="2">
        <v>136.38001178419717</v>
      </c>
      <c r="I62" s="2">
        <v>590.45495885124956</v>
      </c>
      <c r="J62" s="2">
        <v>1044.5299059183028</v>
      </c>
      <c r="K62" s="2">
        <v>1498.6048529853692</v>
      </c>
      <c r="L62" s="2">
        <v>1952.6798000524168</v>
      </c>
      <c r="M62" s="2">
        <v>2406.7547471194748</v>
      </c>
      <c r="N62" s="2">
        <v>2860.829694186486</v>
      </c>
      <c r="O62" s="2">
        <v>3314.9046412535395</v>
      </c>
      <c r="P62" s="2">
        <v>3768.9795883206098</v>
      </c>
      <c r="Q62" s="2">
        <v>4223.0545353876614</v>
      </c>
      <c r="R62" s="2">
        <v>4677.1294824547494</v>
      </c>
      <c r="S62" s="2">
        <v>5131.2044295217693</v>
      </c>
      <c r="T62" s="2">
        <v>5585.2793765888464</v>
      </c>
      <c r="U62" s="2">
        <v>6039.3543236558935</v>
      </c>
      <c r="V62" s="2">
        <v>6493.4292707229824</v>
      </c>
      <c r="W62" s="2">
        <v>6947.5042177900086</v>
      </c>
      <c r="Z62" s="177" t="s">
        <v>8</v>
      </c>
      <c r="AA62" s="180">
        <f t="shared" si="11"/>
        <v>13.120000000000012</v>
      </c>
      <c r="AB62" s="2">
        <f t="shared" si="10"/>
        <v>639.78044274339209</v>
      </c>
      <c r="AC62" s="2">
        <f t="shared" si="10"/>
        <v>-589.71193430395078</v>
      </c>
      <c r="AD62" s="2">
        <f t="shared" si="10"/>
        <v>-1246.2043113512896</v>
      </c>
      <c r="AE62" s="2">
        <f t="shared" ref="AE62:AV76" si="12">F62-F190</f>
        <v>-1902.6966883986317</v>
      </c>
      <c r="AF62" s="2">
        <f t="shared" si="12"/>
        <v>-2559.1890654459689</v>
      </c>
      <c r="AG62" s="2">
        <f t="shared" si="12"/>
        <v>-3215.6814424932959</v>
      </c>
      <c r="AH62" s="2">
        <f t="shared" si="12"/>
        <v>-3872.1738195406492</v>
      </c>
      <c r="AI62" s="2">
        <f t="shared" si="12"/>
        <v>-4528.6661965879939</v>
      </c>
      <c r="AJ62" s="2">
        <f t="shared" si="12"/>
        <v>-5185.1585736353227</v>
      </c>
      <c r="AK62" s="2">
        <f t="shared" si="12"/>
        <v>-5841.6509506826878</v>
      </c>
      <c r="AL62" s="2">
        <f t="shared" si="12"/>
        <v>-6498.1433277300121</v>
      </c>
      <c r="AM62" s="2">
        <f t="shared" si="12"/>
        <v>-7154.6357047773909</v>
      </c>
      <c r="AN62" s="2">
        <f t="shared" si="12"/>
        <v>-7811.1280818247724</v>
      </c>
      <c r="AO62" s="2">
        <f t="shared" si="12"/>
        <v>-8467.6204588720866</v>
      </c>
      <c r="AP62" s="2">
        <f t="shared" si="12"/>
        <v>-9124.1128359194263</v>
      </c>
      <c r="AQ62" s="2">
        <f t="shared" si="12"/>
        <v>-9780.6052129667478</v>
      </c>
      <c r="AR62" s="2">
        <f t="shared" si="12"/>
        <v>-10437.097590014093</v>
      </c>
      <c r="AS62" s="2">
        <f t="shared" si="12"/>
        <v>-11093.589967061471</v>
      </c>
      <c r="AT62" s="2">
        <f t="shared" si="12"/>
        <v>-11750.082344108811</v>
      </c>
      <c r="AU62" s="2">
        <f t="shared" si="12"/>
        <v>-12406.574721156107</v>
      </c>
      <c r="AV62" s="2">
        <f t="shared" si="12"/>
        <v>-13063.067098203495</v>
      </c>
    </row>
    <row r="63" spans="1:48" ht="14.5" x14ac:dyDescent="0.35">
      <c r="A63" s="177" t="s">
        <v>8</v>
      </c>
      <c r="B63" s="180">
        <v>12.580000000000013</v>
      </c>
      <c r="C63" s="2">
        <v>-1506.2098957459257</v>
      </c>
      <c r="D63" s="2">
        <v>-1515.5652930685114</v>
      </c>
      <c r="E63" s="2">
        <v>-951.92069039109606</v>
      </c>
      <c r="F63" s="2">
        <v>-388.27608771367443</v>
      </c>
      <c r="G63" s="2">
        <v>175.36851496374487</v>
      </c>
      <c r="H63" s="2">
        <v>739.01311764116952</v>
      </c>
      <c r="I63" s="2">
        <v>1302.6577203185784</v>
      </c>
      <c r="J63" s="2">
        <v>1866.3023229959945</v>
      </c>
      <c r="K63" s="2">
        <v>2429.9469256734142</v>
      </c>
      <c r="L63" s="2">
        <v>2993.5915283508161</v>
      </c>
      <c r="M63" s="2">
        <v>3557.2361310282508</v>
      </c>
      <c r="N63" s="2">
        <v>4120.8807337056351</v>
      </c>
      <c r="O63" s="2">
        <v>4684.5253363830261</v>
      </c>
      <c r="P63" s="2">
        <v>5248.1699390604699</v>
      </c>
      <c r="Q63" s="2">
        <v>5811.8145417378664</v>
      </c>
      <c r="R63" s="2">
        <v>6375.4591444153284</v>
      </c>
      <c r="S63" s="2">
        <v>6939.1037470927276</v>
      </c>
      <c r="T63" s="2">
        <v>7502.7483497701251</v>
      </c>
      <c r="U63" s="2">
        <v>8066.3929524475589</v>
      </c>
      <c r="V63" s="2">
        <v>8630.0375551249854</v>
      </c>
      <c r="W63" s="2">
        <v>9193.6821578024101</v>
      </c>
      <c r="Z63" s="177" t="s">
        <v>8</v>
      </c>
      <c r="AA63" s="180">
        <f t="shared" si="11"/>
        <v>12.580000000000013</v>
      </c>
      <c r="AB63" s="2">
        <f t="shared" ref="AB63:AG78" si="13">C63-C191</f>
        <v>636.88612039965574</v>
      </c>
      <c r="AC63" s="2">
        <f t="shared" si="13"/>
        <v>-598.39490133516335</v>
      </c>
      <c r="AD63" s="2">
        <f t="shared" si="13"/>
        <v>-1260.6759230699836</v>
      </c>
      <c r="AE63" s="2">
        <f t="shared" si="12"/>
        <v>-1922.9569448047987</v>
      </c>
      <c r="AF63" s="2">
        <f t="shared" si="12"/>
        <v>-2585.2379665396134</v>
      </c>
      <c r="AG63" s="2">
        <f t="shared" si="12"/>
        <v>-3247.5189882744166</v>
      </c>
      <c r="AH63" s="2">
        <f t="shared" si="12"/>
        <v>-3909.8000100092481</v>
      </c>
      <c r="AI63" s="2">
        <f t="shared" si="12"/>
        <v>-4572.0810317440692</v>
      </c>
      <c r="AJ63" s="2">
        <f t="shared" si="12"/>
        <v>-5234.3620534788752</v>
      </c>
      <c r="AK63" s="2">
        <f t="shared" si="12"/>
        <v>-5896.6430752137239</v>
      </c>
      <c r="AL63" s="2">
        <f t="shared" si="12"/>
        <v>-6558.9240969484945</v>
      </c>
      <c r="AM63" s="2">
        <f t="shared" si="12"/>
        <v>-7221.2051186833505</v>
      </c>
      <c r="AN63" s="2">
        <f t="shared" si="12"/>
        <v>-7883.4861404182166</v>
      </c>
      <c r="AO63" s="2">
        <f t="shared" si="12"/>
        <v>-8545.7671621530062</v>
      </c>
      <c r="AP63" s="2">
        <f t="shared" si="12"/>
        <v>-9208.0481838878295</v>
      </c>
      <c r="AQ63" s="2">
        <f t="shared" si="12"/>
        <v>-9870.3292056225873</v>
      </c>
      <c r="AR63" s="2">
        <f t="shared" si="12"/>
        <v>-10532.610227357431</v>
      </c>
      <c r="AS63" s="2">
        <f t="shared" si="12"/>
        <v>-11194.891249092292</v>
      </c>
      <c r="AT63" s="2">
        <f t="shared" si="12"/>
        <v>-11857.172270827074</v>
      </c>
      <c r="AU63" s="2">
        <f t="shared" si="12"/>
        <v>-12519.453292561902</v>
      </c>
      <c r="AV63" s="2">
        <f t="shared" si="12"/>
        <v>-13181.734314296686</v>
      </c>
    </row>
    <row r="64" spans="1:48" ht="14.5" x14ac:dyDescent="0.35">
      <c r="A64" s="177" t="s">
        <v>8</v>
      </c>
      <c r="B64" s="180">
        <v>12.040000000000013</v>
      </c>
      <c r="C64" s="2">
        <v>-1451.4250679407451</v>
      </c>
      <c r="D64" s="2">
        <v>-1351.2108096529707</v>
      </c>
      <c r="E64" s="2">
        <v>-677.99655136519414</v>
      </c>
      <c r="F64" s="2">
        <v>-4.7822930774176484</v>
      </c>
      <c r="G64" s="2">
        <v>668.43196521037362</v>
      </c>
      <c r="H64" s="2">
        <v>1341.6462234981504</v>
      </c>
      <c r="I64" s="2">
        <v>2014.8604817859248</v>
      </c>
      <c r="J64" s="2">
        <v>2688.0747400736982</v>
      </c>
      <c r="K64" s="2">
        <v>3361.2889983614987</v>
      </c>
      <c r="L64" s="2">
        <v>4034.5032566492582</v>
      </c>
      <c r="M64" s="2">
        <v>4707.717514937026</v>
      </c>
      <c r="N64" s="2">
        <v>5380.9317732247955</v>
      </c>
      <c r="O64" s="2">
        <v>6054.146031512556</v>
      </c>
      <c r="P64" s="2">
        <v>6727.3602898003355</v>
      </c>
      <c r="Q64" s="2">
        <v>7400.574548088106</v>
      </c>
      <c r="R64" s="2">
        <v>8073.7888063758983</v>
      </c>
      <c r="S64" s="2">
        <v>8747.0030646636478</v>
      </c>
      <c r="T64" s="2">
        <v>9420.2173229514774</v>
      </c>
      <c r="U64" s="2">
        <v>10093.431581239247</v>
      </c>
      <c r="V64" s="2">
        <v>10766.64583952704</v>
      </c>
      <c r="W64" s="2">
        <v>11439.860097814773</v>
      </c>
      <c r="Z64" s="177" t="s">
        <v>8</v>
      </c>
      <c r="AA64" s="180">
        <f t="shared" si="11"/>
        <v>12.040000000000013</v>
      </c>
      <c r="AB64" s="2">
        <f t="shared" si="13"/>
        <v>633.99179805591848</v>
      </c>
      <c r="AC64" s="2">
        <f t="shared" si="13"/>
        <v>-607.0778683663741</v>
      </c>
      <c r="AD64" s="2">
        <f t="shared" si="13"/>
        <v>-1275.1475347886667</v>
      </c>
      <c r="AE64" s="2">
        <f t="shared" si="12"/>
        <v>-1943.21720121096</v>
      </c>
      <c r="AF64" s="2">
        <f t="shared" si="12"/>
        <v>-2611.2868676332419</v>
      </c>
      <c r="AG64" s="2">
        <f t="shared" si="12"/>
        <v>-3279.3565340555219</v>
      </c>
      <c r="AH64" s="2">
        <f t="shared" si="12"/>
        <v>-3947.4262004778284</v>
      </c>
      <c r="AI64" s="2">
        <f t="shared" si="12"/>
        <v>-4615.4958669001253</v>
      </c>
      <c r="AJ64" s="2">
        <f t="shared" si="12"/>
        <v>-5283.5655333223804</v>
      </c>
      <c r="AK64" s="2">
        <f t="shared" si="12"/>
        <v>-5951.6351997446991</v>
      </c>
      <c r="AL64" s="2">
        <f t="shared" si="12"/>
        <v>-6619.7048661669915</v>
      </c>
      <c r="AM64" s="2">
        <f t="shared" si="12"/>
        <v>-7287.774532589282</v>
      </c>
      <c r="AN64" s="2">
        <f t="shared" si="12"/>
        <v>-7955.8441990116089</v>
      </c>
      <c r="AO64" s="2">
        <f t="shared" si="12"/>
        <v>-8623.9138654338985</v>
      </c>
      <c r="AP64" s="2">
        <f t="shared" si="12"/>
        <v>-9291.9835318561818</v>
      </c>
      <c r="AQ64" s="2">
        <f t="shared" si="12"/>
        <v>-9960.0531982784523</v>
      </c>
      <c r="AR64" s="2">
        <f t="shared" si="12"/>
        <v>-10628.122864700803</v>
      </c>
      <c r="AS64" s="2">
        <f t="shared" si="12"/>
        <v>-11296.192531123048</v>
      </c>
      <c r="AT64" s="2">
        <f t="shared" si="12"/>
        <v>-11964.262197545357</v>
      </c>
      <c r="AU64" s="2">
        <f t="shared" si="12"/>
        <v>-12632.331863967616</v>
      </c>
      <c r="AV64" s="2">
        <f t="shared" si="12"/>
        <v>-13300.401530389961</v>
      </c>
    </row>
    <row r="65" spans="1:48" ht="14.5" x14ac:dyDescent="0.35">
      <c r="A65" s="177" t="s">
        <v>8</v>
      </c>
      <c r="B65" s="180">
        <v>11.500000000000014</v>
      </c>
      <c r="C65" s="2">
        <v>-1396.6402401355645</v>
      </c>
      <c r="D65" s="2">
        <v>-1186.856326237435</v>
      </c>
      <c r="E65" s="2">
        <v>-404.07241233930131</v>
      </c>
      <c r="F65" s="2">
        <v>378.71150155883072</v>
      </c>
      <c r="G65" s="2">
        <v>1161.4954154569778</v>
      </c>
      <c r="H65" s="2">
        <v>1944.2793293551226</v>
      </c>
      <c r="I65" s="2">
        <v>2727.0632432532534</v>
      </c>
      <c r="J65" s="2">
        <v>3509.8471571513851</v>
      </c>
      <c r="K65" s="2">
        <v>4292.6310710495181</v>
      </c>
      <c r="L65" s="2">
        <v>5075.4149849476553</v>
      </c>
      <c r="M65" s="2">
        <v>5858.1988988457852</v>
      </c>
      <c r="N65" s="2">
        <v>6640.9828127439041</v>
      </c>
      <c r="O65" s="2">
        <v>7423.766726642014</v>
      </c>
      <c r="P65" s="2">
        <v>8206.5506405401647</v>
      </c>
      <c r="Q65" s="2">
        <v>8989.3345544383155</v>
      </c>
      <c r="R65" s="2">
        <v>9772.1184683364299</v>
      </c>
      <c r="S65" s="2">
        <v>10554.902382234552</v>
      </c>
      <c r="T65" s="2">
        <v>11337.686296132721</v>
      </c>
      <c r="U65" s="2">
        <v>12120.470210030828</v>
      </c>
      <c r="V65" s="2">
        <v>12903.254123928989</v>
      </c>
      <c r="W65" s="2">
        <v>13686.038037827124</v>
      </c>
      <c r="Z65" s="177" t="s">
        <v>8</v>
      </c>
      <c r="AA65" s="180">
        <f t="shared" si="11"/>
        <v>11.500000000000014</v>
      </c>
      <c r="AB65" s="2">
        <f t="shared" si="13"/>
        <v>631.09747571218099</v>
      </c>
      <c r="AC65" s="2">
        <f t="shared" si="13"/>
        <v>-615.76083539759247</v>
      </c>
      <c r="AD65" s="2">
        <f t="shared" si="13"/>
        <v>-1289.6191465073643</v>
      </c>
      <c r="AE65" s="2">
        <f t="shared" si="12"/>
        <v>-1963.477457617138</v>
      </c>
      <c r="AF65" s="2">
        <f t="shared" si="12"/>
        <v>-2637.3357687268949</v>
      </c>
      <c r="AG65" s="2">
        <f t="shared" si="12"/>
        <v>-3311.1940798366518</v>
      </c>
      <c r="AH65" s="2">
        <f t="shared" si="12"/>
        <v>-3985.0523909464268</v>
      </c>
      <c r="AI65" s="2">
        <f t="shared" si="12"/>
        <v>-4658.9107020562078</v>
      </c>
      <c r="AJ65" s="2">
        <f t="shared" si="12"/>
        <v>-5332.7690131659729</v>
      </c>
      <c r="AK65" s="2">
        <f t="shared" si="12"/>
        <v>-6006.6273242757497</v>
      </c>
      <c r="AL65" s="2">
        <f t="shared" si="12"/>
        <v>-6680.4856353855066</v>
      </c>
      <c r="AM65" s="2">
        <f t="shared" si="12"/>
        <v>-7354.3439464952926</v>
      </c>
      <c r="AN65" s="2">
        <f t="shared" si="12"/>
        <v>-8028.202257605104</v>
      </c>
      <c r="AO65" s="2">
        <f t="shared" si="12"/>
        <v>-8702.06056871486</v>
      </c>
      <c r="AP65" s="2">
        <f t="shared" si="12"/>
        <v>-9375.9188798246105</v>
      </c>
      <c r="AQ65" s="2">
        <f t="shared" si="12"/>
        <v>-10049.777190934394</v>
      </c>
      <c r="AR65" s="2">
        <f t="shared" si="12"/>
        <v>-10723.635502044155</v>
      </c>
      <c r="AS65" s="2">
        <f t="shared" si="12"/>
        <v>-11397.493813153917</v>
      </c>
      <c r="AT65" s="2">
        <f t="shared" si="12"/>
        <v>-12071.352124263711</v>
      </c>
      <c r="AU65" s="2">
        <f t="shared" si="12"/>
        <v>-12745.210435373447</v>
      </c>
      <c r="AV65" s="2">
        <f t="shared" si="12"/>
        <v>-13419.06874648321</v>
      </c>
    </row>
    <row r="66" spans="1:48" ht="14.5" x14ac:dyDescent="0.35">
      <c r="A66" s="177" t="s">
        <v>8</v>
      </c>
      <c r="B66" s="180">
        <v>10.960000000000015</v>
      </c>
      <c r="C66" s="2">
        <v>-1341.8554123303857</v>
      </c>
      <c r="D66" s="2">
        <v>-1022.5018428219007</v>
      </c>
      <c r="E66" s="2">
        <v>-130.14827331340985</v>
      </c>
      <c r="F66" s="2">
        <v>762.20529619507954</v>
      </c>
      <c r="G66" s="2">
        <v>1654.5588657035842</v>
      </c>
      <c r="H66" s="2">
        <v>2546.9124352120889</v>
      </c>
      <c r="I66" s="2">
        <v>3439.2660047205618</v>
      </c>
      <c r="J66" s="2">
        <v>4331.6195742290711</v>
      </c>
      <c r="K66" s="2">
        <v>5223.9731437375558</v>
      </c>
      <c r="L66" s="2">
        <v>6116.3267132460369</v>
      </c>
      <c r="M66" s="2">
        <v>7008.6802827545362</v>
      </c>
      <c r="N66" s="2">
        <v>7901.0338522629709</v>
      </c>
      <c r="O66" s="2">
        <v>8793.3874217715002</v>
      </c>
      <c r="P66" s="2">
        <v>9685.740991279994</v>
      </c>
      <c r="Q66" s="2">
        <v>10578.094560788481</v>
      </c>
      <c r="R66" s="2">
        <v>11470.448130296974</v>
      </c>
      <c r="S66" s="2">
        <v>12362.801699805437</v>
      </c>
      <c r="T66" s="2">
        <v>13255.155269313927</v>
      </c>
      <c r="U66" s="2">
        <v>14147.508838822456</v>
      </c>
      <c r="V66" s="2">
        <v>15039.862408330959</v>
      </c>
      <c r="W66" s="2">
        <v>15932.215977839429</v>
      </c>
      <c r="Z66" s="177" t="s">
        <v>8</v>
      </c>
      <c r="AA66" s="180">
        <f t="shared" si="11"/>
        <v>10.960000000000015</v>
      </c>
      <c r="AB66" s="2">
        <f t="shared" si="13"/>
        <v>628.20315336844237</v>
      </c>
      <c r="AC66" s="2">
        <f t="shared" si="13"/>
        <v>-624.44380242880857</v>
      </c>
      <c r="AD66" s="2">
        <f t="shared" si="13"/>
        <v>-1304.0907582260568</v>
      </c>
      <c r="AE66" s="2">
        <f t="shared" si="12"/>
        <v>-1983.737714023307</v>
      </c>
      <c r="AF66" s="2">
        <f t="shared" si="12"/>
        <v>-2663.3846698205425</v>
      </c>
      <c r="AG66" s="2">
        <f t="shared" si="12"/>
        <v>-3343.0316256177712</v>
      </c>
      <c r="AH66" s="2">
        <f t="shared" si="12"/>
        <v>-4022.6785814150417</v>
      </c>
      <c r="AI66" s="2">
        <f t="shared" si="12"/>
        <v>-4702.325537212273</v>
      </c>
      <c r="AJ66" s="2">
        <f t="shared" si="12"/>
        <v>-5381.9724930095108</v>
      </c>
      <c r="AK66" s="2">
        <f t="shared" si="12"/>
        <v>-6061.6194488067886</v>
      </c>
      <c r="AL66" s="2">
        <f t="shared" si="12"/>
        <v>-6741.2664046040099</v>
      </c>
      <c r="AM66" s="2">
        <f t="shared" si="12"/>
        <v>-7420.913360401305</v>
      </c>
      <c r="AN66" s="2">
        <f t="shared" si="12"/>
        <v>-8100.5603161985509</v>
      </c>
      <c r="AO66" s="2">
        <f t="shared" si="12"/>
        <v>-8780.2072719957814</v>
      </c>
      <c r="AP66" s="2">
        <f t="shared" si="12"/>
        <v>-9459.8542277930337</v>
      </c>
      <c r="AQ66" s="2">
        <f t="shared" si="12"/>
        <v>-10139.501183590279</v>
      </c>
      <c r="AR66" s="2">
        <f t="shared" si="12"/>
        <v>-10819.14813938754</v>
      </c>
      <c r="AS66" s="2">
        <f t="shared" si="12"/>
        <v>-11498.795095184807</v>
      </c>
      <c r="AT66" s="2">
        <f t="shared" si="12"/>
        <v>-12178.442050982028</v>
      </c>
      <c r="AU66" s="2">
        <f t="shared" si="12"/>
        <v>-12858.089006779232</v>
      </c>
      <c r="AV66" s="2">
        <f t="shared" si="12"/>
        <v>-13537.735962576526</v>
      </c>
    </row>
    <row r="67" spans="1:48" ht="14.5" x14ac:dyDescent="0.35">
      <c r="A67" s="177" t="s">
        <v>8</v>
      </c>
      <c r="B67" s="180">
        <v>10.420000000000016</v>
      </c>
      <c r="C67" s="2">
        <v>-1287.0705845252141</v>
      </c>
      <c r="D67" s="2">
        <v>-858.14735940635614</v>
      </c>
      <c r="E67" s="2">
        <v>143.77586571249719</v>
      </c>
      <c r="F67" s="2">
        <v>1145.6990908313585</v>
      </c>
      <c r="G67" s="2">
        <v>2147.6223159502183</v>
      </c>
      <c r="H67" s="2">
        <v>3149.545541069077</v>
      </c>
      <c r="I67" s="2">
        <v>4151.4687661879325</v>
      </c>
      <c r="J67" s="2">
        <v>5153.3919913067748</v>
      </c>
      <c r="K67" s="2">
        <v>6155.3152164256444</v>
      </c>
      <c r="L67" s="2">
        <v>7157.2384415444922</v>
      </c>
      <c r="M67" s="2">
        <v>8159.1616666633372</v>
      </c>
      <c r="N67" s="2">
        <v>9161.0848917821659</v>
      </c>
      <c r="O67" s="2">
        <v>10163.008116901025</v>
      </c>
      <c r="P67" s="2">
        <v>11164.931342019878</v>
      </c>
      <c r="Q67" s="2">
        <v>12166.854567138733</v>
      </c>
      <c r="R67" s="2">
        <v>13168.77779225761</v>
      </c>
      <c r="S67" s="2">
        <v>14170.701017376439</v>
      </c>
      <c r="T67" s="2">
        <v>15172.624242495309</v>
      </c>
      <c r="U67" s="2">
        <v>16174.54746761416</v>
      </c>
      <c r="V67" s="2">
        <v>17176.470692733059</v>
      </c>
      <c r="W67" s="2">
        <v>18178.393917851852</v>
      </c>
      <c r="Z67" s="177" t="s">
        <v>8</v>
      </c>
      <c r="AA67" s="180">
        <f t="shared" si="11"/>
        <v>10.420000000000016</v>
      </c>
      <c r="AB67" s="2">
        <f t="shared" si="13"/>
        <v>625.30883102469738</v>
      </c>
      <c r="AC67" s="2">
        <f t="shared" si="13"/>
        <v>-633.12676946001739</v>
      </c>
      <c r="AD67" s="2">
        <f t="shared" si="13"/>
        <v>-1318.5623699447401</v>
      </c>
      <c r="AE67" s="2">
        <f t="shared" si="12"/>
        <v>-2003.9979704294562</v>
      </c>
      <c r="AF67" s="2">
        <f t="shared" si="12"/>
        <v>-2689.4335709141701</v>
      </c>
      <c r="AG67" s="2">
        <f t="shared" si="12"/>
        <v>-3374.8691713988742</v>
      </c>
      <c r="AH67" s="2">
        <f t="shared" si="12"/>
        <v>-4060.3047718836042</v>
      </c>
      <c r="AI67" s="2">
        <f t="shared" si="12"/>
        <v>-4745.7403723683383</v>
      </c>
      <c r="AJ67" s="2">
        <f t="shared" si="12"/>
        <v>-5431.1759728530451</v>
      </c>
      <c r="AK67" s="2">
        <f t="shared" si="12"/>
        <v>-6116.6115733377665</v>
      </c>
      <c r="AL67" s="2">
        <f t="shared" si="12"/>
        <v>-6802.0471738224869</v>
      </c>
      <c r="AM67" s="2">
        <f t="shared" si="12"/>
        <v>-7487.4827743072183</v>
      </c>
      <c r="AN67" s="2">
        <f t="shared" si="12"/>
        <v>-8172.9183747919615</v>
      </c>
      <c r="AO67" s="2">
        <f t="shared" si="12"/>
        <v>-8858.3539752766847</v>
      </c>
      <c r="AP67" s="2">
        <f t="shared" si="12"/>
        <v>-9543.7895757613915</v>
      </c>
      <c r="AQ67" s="2">
        <f t="shared" si="12"/>
        <v>-10229.225176246084</v>
      </c>
      <c r="AR67" s="2">
        <f t="shared" si="12"/>
        <v>-10914.660776730812</v>
      </c>
      <c r="AS67" s="2">
        <f t="shared" si="12"/>
        <v>-11600.096377215577</v>
      </c>
      <c r="AT67" s="2">
        <f t="shared" si="12"/>
        <v>-12285.531977700288</v>
      </c>
      <c r="AU67" s="2">
        <f t="shared" si="12"/>
        <v>-12970.967578184962</v>
      </c>
      <c r="AV67" s="2">
        <f t="shared" si="12"/>
        <v>-13656.403178669734</v>
      </c>
    </row>
    <row r="68" spans="1:48" ht="14.5" x14ac:dyDescent="0.35">
      <c r="A68" s="177" t="s">
        <v>8</v>
      </c>
      <c r="B68" s="180">
        <v>9.8800000000000168</v>
      </c>
      <c r="C68" s="2">
        <v>-1232.2857567200281</v>
      </c>
      <c r="D68" s="2">
        <v>-693.7928759908159</v>
      </c>
      <c r="E68" s="2">
        <v>417.70000473840321</v>
      </c>
      <c r="F68" s="2">
        <v>1529.1928854676187</v>
      </c>
      <c r="G68" s="2">
        <v>2640.6857661968429</v>
      </c>
      <c r="H68" s="2">
        <v>3752.1786469260692</v>
      </c>
      <c r="I68" s="2">
        <v>4863.6715276552832</v>
      </c>
      <c r="J68" s="2">
        <v>5975.1644083844812</v>
      </c>
      <c r="K68" s="2">
        <v>7086.6572891137075</v>
      </c>
      <c r="L68" s="2">
        <v>8198.1501698429111</v>
      </c>
      <c r="M68" s="2">
        <v>9309.6430505721291</v>
      </c>
      <c r="N68" s="2">
        <v>10421.135931301324</v>
      </c>
      <c r="O68" s="2">
        <v>11532.628812030514</v>
      </c>
      <c r="P68" s="2">
        <v>12644.121692759778</v>
      </c>
      <c r="Q68" s="2">
        <v>13755.614573488963</v>
      </c>
      <c r="R68" s="2">
        <v>14867.107454218229</v>
      </c>
      <c r="S68" s="2">
        <v>15978.600334947399</v>
      </c>
      <c r="T68" s="2">
        <v>17090.093215676643</v>
      </c>
      <c r="U68" s="2">
        <v>18201.586096405841</v>
      </c>
      <c r="V68" s="2">
        <v>19313.078977135057</v>
      </c>
      <c r="W68" s="2">
        <v>20424.57185786427</v>
      </c>
      <c r="Z68" s="177" t="s">
        <v>8</v>
      </c>
      <c r="AA68" s="180">
        <f t="shared" si="11"/>
        <v>9.8800000000000168</v>
      </c>
      <c r="AB68" s="2">
        <f t="shared" si="13"/>
        <v>622.4145086809649</v>
      </c>
      <c r="AC68" s="2">
        <f t="shared" si="13"/>
        <v>-641.80973649123098</v>
      </c>
      <c r="AD68" s="2">
        <f t="shared" si="13"/>
        <v>-1333.0339816634232</v>
      </c>
      <c r="AE68" s="2">
        <f t="shared" si="12"/>
        <v>-2024.2582268356166</v>
      </c>
      <c r="AF68" s="2">
        <f t="shared" si="12"/>
        <v>-2715.4824720078027</v>
      </c>
      <c r="AG68" s="2">
        <f t="shared" si="12"/>
        <v>-3406.7067171799804</v>
      </c>
      <c r="AH68" s="2">
        <f t="shared" si="12"/>
        <v>-4097.9309623521813</v>
      </c>
      <c r="AI68" s="2">
        <f t="shared" si="12"/>
        <v>-4789.1552075244008</v>
      </c>
      <c r="AJ68" s="2">
        <f t="shared" si="12"/>
        <v>-5480.3794526965703</v>
      </c>
      <c r="AK68" s="2">
        <f t="shared" si="12"/>
        <v>-6171.6036978687935</v>
      </c>
      <c r="AL68" s="2">
        <f t="shared" si="12"/>
        <v>-6862.8279430409693</v>
      </c>
      <c r="AM68" s="2">
        <f t="shared" si="12"/>
        <v>-7554.0521882131761</v>
      </c>
      <c r="AN68" s="2">
        <f t="shared" si="12"/>
        <v>-8245.2764333854175</v>
      </c>
      <c r="AO68" s="2">
        <f t="shared" si="12"/>
        <v>-8936.5006785575606</v>
      </c>
      <c r="AP68" s="2">
        <f t="shared" si="12"/>
        <v>-9627.7249237297783</v>
      </c>
      <c r="AQ68" s="2">
        <f t="shared" si="12"/>
        <v>-10318.949168901916</v>
      </c>
      <c r="AR68" s="2">
        <f t="shared" si="12"/>
        <v>-11010.173414074166</v>
      </c>
      <c r="AS68" s="2">
        <f t="shared" si="12"/>
        <v>-11701.397659246355</v>
      </c>
      <c r="AT68" s="2">
        <f t="shared" si="12"/>
        <v>-12392.621904418549</v>
      </c>
      <c r="AU68" s="2">
        <f t="shared" si="12"/>
        <v>-13083.84614959074</v>
      </c>
      <c r="AV68" s="2">
        <f t="shared" si="12"/>
        <v>-13775.070394762944</v>
      </c>
    </row>
    <row r="69" spans="1:48" ht="14.5" x14ac:dyDescent="0.35">
      <c r="A69" s="177" t="s">
        <v>8</v>
      </c>
      <c r="B69" s="180">
        <v>9.3400000000000176</v>
      </c>
      <c r="C69" s="2">
        <v>-1177.5009289148547</v>
      </c>
      <c r="D69" s="2">
        <v>-529.43839257527998</v>
      </c>
      <c r="E69" s="2">
        <v>691.62414376429615</v>
      </c>
      <c r="F69" s="2">
        <v>1912.6866801038677</v>
      </c>
      <c r="G69" s="2">
        <v>3133.7492164434489</v>
      </c>
      <c r="H69" s="2">
        <v>4354.81175278302</v>
      </c>
      <c r="I69" s="2">
        <v>5575.8742891225911</v>
      </c>
      <c r="J69" s="2">
        <v>6796.9368254621659</v>
      </c>
      <c r="K69" s="2">
        <v>8017.9993618017488</v>
      </c>
      <c r="L69" s="2">
        <v>9239.0618981413045</v>
      </c>
      <c r="M69" s="2">
        <v>10460.124434480889</v>
      </c>
      <c r="N69" s="2">
        <v>11681.186970820439</v>
      </c>
      <c r="O69" s="2">
        <v>12902.249507160004</v>
      </c>
      <c r="P69" s="2">
        <v>14123.312043499593</v>
      </c>
      <c r="Q69" s="2">
        <v>15344.374579839132</v>
      </c>
      <c r="R69" s="2">
        <v>16565.437116178757</v>
      </c>
      <c r="S69" s="2">
        <v>17786.499652518269</v>
      </c>
      <c r="T69" s="2">
        <v>19007.562188857846</v>
      </c>
      <c r="U69" s="2">
        <v>20228.624725197424</v>
      </c>
      <c r="V69" s="2">
        <v>21449.687261537001</v>
      </c>
      <c r="W69" s="2">
        <v>22670.749797876575</v>
      </c>
      <c r="Z69" s="177" t="s">
        <v>8</v>
      </c>
      <c r="AA69" s="180">
        <f t="shared" si="11"/>
        <v>9.3400000000000176</v>
      </c>
      <c r="AB69" s="2">
        <f t="shared" si="13"/>
        <v>619.52018633722196</v>
      </c>
      <c r="AC69" s="2">
        <f t="shared" si="13"/>
        <v>-650.49270352244662</v>
      </c>
      <c r="AD69" s="2">
        <f t="shared" si="13"/>
        <v>-1347.5055933821159</v>
      </c>
      <c r="AE69" s="2">
        <f t="shared" si="12"/>
        <v>-2044.5184832417876</v>
      </c>
      <c r="AF69" s="2">
        <f t="shared" si="12"/>
        <v>-2741.5313731014503</v>
      </c>
      <c r="AG69" s="2">
        <f t="shared" si="12"/>
        <v>-3438.5442629611134</v>
      </c>
      <c r="AH69" s="2">
        <f t="shared" si="12"/>
        <v>-4135.5571528207956</v>
      </c>
      <c r="AI69" s="2">
        <f t="shared" si="12"/>
        <v>-4832.5700426804633</v>
      </c>
      <c r="AJ69" s="2">
        <f t="shared" si="12"/>
        <v>-5529.5829325401246</v>
      </c>
      <c r="AK69" s="2">
        <f t="shared" si="12"/>
        <v>-6226.5958223998205</v>
      </c>
      <c r="AL69" s="2">
        <f t="shared" si="12"/>
        <v>-6923.6087122594599</v>
      </c>
      <c r="AM69" s="2">
        <f t="shared" si="12"/>
        <v>-7620.6216021191431</v>
      </c>
      <c r="AN69" s="2">
        <f t="shared" si="12"/>
        <v>-8317.6344919788553</v>
      </c>
      <c r="AO69" s="2">
        <f t="shared" si="12"/>
        <v>-9014.6473818385002</v>
      </c>
      <c r="AP69" s="2">
        <f t="shared" si="12"/>
        <v>-9711.6602716982015</v>
      </c>
      <c r="AQ69" s="2">
        <f t="shared" si="12"/>
        <v>-10408.67316155781</v>
      </c>
      <c r="AR69" s="2">
        <f t="shared" si="12"/>
        <v>-11105.686051417542</v>
      </c>
      <c r="AS69" s="2">
        <f t="shared" si="12"/>
        <v>-11802.698941277238</v>
      </c>
      <c r="AT69" s="2">
        <f t="shared" si="12"/>
        <v>-12499.711831136905</v>
      </c>
      <c r="AU69" s="2">
        <f t="shared" si="12"/>
        <v>-13196.724720996564</v>
      </c>
      <c r="AV69" s="2">
        <f t="shared" si="12"/>
        <v>-13893.737610856231</v>
      </c>
    </row>
    <row r="70" spans="1:48" ht="14.5" x14ac:dyDescent="0.35">
      <c r="A70" s="177" t="s">
        <v>8</v>
      </c>
      <c r="B70" s="180">
        <v>8.8000000000000185</v>
      </c>
      <c r="C70" s="2">
        <v>-1122.7161011096741</v>
      </c>
      <c r="D70" s="2">
        <v>-365.08390915974655</v>
      </c>
      <c r="E70" s="2">
        <v>965.54828279018693</v>
      </c>
      <c r="F70" s="2">
        <v>2296.1804747401147</v>
      </c>
      <c r="G70" s="2">
        <v>3626.8126666900516</v>
      </c>
      <c r="H70" s="2">
        <v>4957.4448586399922</v>
      </c>
      <c r="I70" s="2">
        <v>6288.07705058992</v>
      </c>
      <c r="J70" s="2">
        <v>7618.7092425398505</v>
      </c>
      <c r="K70" s="2">
        <v>8949.3414344897901</v>
      </c>
      <c r="L70" s="2">
        <v>10279.973626439689</v>
      </c>
      <c r="M70" s="2">
        <v>11610.60581838962</v>
      </c>
      <c r="N70" s="2">
        <v>12941.238010339548</v>
      </c>
      <c r="O70" s="2">
        <v>14271.870202289447</v>
      </c>
      <c r="P70" s="2">
        <v>15602.502394239411</v>
      </c>
      <c r="Q70" s="2">
        <v>16933.134586189306</v>
      </c>
      <c r="R70" s="2">
        <v>18263.766778139256</v>
      </c>
      <c r="S70" s="2">
        <v>19594.398970089187</v>
      </c>
      <c r="T70" s="2">
        <v>20925.031162039111</v>
      </c>
      <c r="U70" s="2">
        <v>22255.663353989061</v>
      </c>
      <c r="V70" s="2">
        <v>23586.295545938981</v>
      </c>
      <c r="W70" s="2">
        <v>24916.927737888884</v>
      </c>
      <c r="Z70" s="177" t="s">
        <v>8</v>
      </c>
      <c r="AA70" s="180">
        <f t="shared" si="11"/>
        <v>8.8000000000000185</v>
      </c>
      <c r="AB70" s="2">
        <f t="shared" si="13"/>
        <v>616.62586399348379</v>
      </c>
      <c r="AC70" s="2">
        <f t="shared" si="13"/>
        <v>-659.17567055366635</v>
      </c>
      <c r="AD70" s="2">
        <f t="shared" si="13"/>
        <v>-1361.9772051008122</v>
      </c>
      <c r="AE70" s="2">
        <f t="shared" si="12"/>
        <v>-2064.7787396479634</v>
      </c>
      <c r="AF70" s="2">
        <f t="shared" si="12"/>
        <v>-2767.5802741951093</v>
      </c>
      <c r="AG70" s="2">
        <f t="shared" si="12"/>
        <v>-3470.3818087422405</v>
      </c>
      <c r="AH70" s="2">
        <f t="shared" si="12"/>
        <v>-4173.1833432894</v>
      </c>
      <c r="AI70" s="2">
        <f t="shared" si="12"/>
        <v>-4875.9848778365495</v>
      </c>
      <c r="AJ70" s="2">
        <f t="shared" si="12"/>
        <v>-5578.7864123836935</v>
      </c>
      <c r="AK70" s="2">
        <f t="shared" si="12"/>
        <v>-6281.5879469308711</v>
      </c>
      <c r="AL70" s="2">
        <f t="shared" si="12"/>
        <v>-6984.3894814780033</v>
      </c>
      <c r="AM70" s="2">
        <f t="shared" si="12"/>
        <v>-7687.1910160251427</v>
      </c>
      <c r="AN70" s="2">
        <f t="shared" si="12"/>
        <v>-8389.9925505723622</v>
      </c>
      <c r="AO70" s="2">
        <f t="shared" si="12"/>
        <v>-9092.7940851194653</v>
      </c>
      <c r="AP70" s="2">
        <f t="shared" si="12"/>
        <v>-9795.5956196666448</v>
      </c>
      <c r="AQ70" s="2">
        <f t="shared" si="12"/>
        <v>-10498.397154213777</v>
      </c>
      <c r="AR70" s="2">
        <f t="shared" si="12"/>
        <v>-11201.198688760902</v>
      </c>
      <c r="AS70" s="2">
        <f t="shared" si="12"/>
        <v>-11904.000223308085</v>
      </c>
      <c r="AT70" s="2">
        <f t="shared" si="12"/>
        <v>-12606.801757855232</v>
      </c>
      <c r="AU70" s="2">
        <f t="shared" si="12"/>
        <v>-13309.603292402408</v>
      </c>
      <c r="AV70" s="2">
        <f t="shared" si="12"/>
        <v>-14012.40482694958</v>
      </c>
    </row>
    <row r="71" spans="1:48" ht="14.5" x14ac:dyDescent="0.35">
      <c r="A71" s="177" t="s">
        <v>8</v>
      </c>
      <c r="B71" s="180">
        <v>8.2600000000000193</v>
      </c>
      <c r="C71" s="2">
        <v>-1067.9312733044826</v>
      </c>
      <c r="D71" s="2">
        <v>-200.72942574419994</v>
      </c>
      <c r="E71" s="2">
        <v>1239.4724218160893</v>
      </c>
      <c r="F71" s="2">
        <v>2679.6742693763831</v>
      </c>
      <c r="G71" s="2">
        <v>4119.876116936678</v>
      </c>
      <c r="H71" s="2">
        <v>5560.0779644969889</v>
      </c>
      <c r="I71" s="2">
        <v>7000.2798120572697</v>
      </c>
      <c r="J71" s="2">
        <v>8440.4816596175588</v>
      </c>
      <c r="K71" s="2">
        <v>9880.6835071778496</v>
      </c>
      <c r="L71" s="2">
        <v>11320.885354738133</v>
      </c>
      <c r="M71" s="2">
        <v>12761.08720229842</v>
      </c>
      <c r="N71" s="2">
        <v>14201.289049858708</v>
      </c>
      <c r="O71" s="2">
        <v>15641.490897418964</v>
      </c>
      <c r="P71" s="2">
        <v>17081.692744979278</v>
      </c>
      <c r="Q71" s="2">
        <v>18521.89459253956</v>
      </c>
      <c r="R71" s="2">
        <v>19962.096440099875</v>
      </c>
      <c r="S71" s="2">
        <v>21402.298287660149</v>
      </c>
      <c r="T71" s="2">
        <v>22842.500135220449</v>
      </c>
      <c r="U71" s="2">
        <v>24282.701982780731</v>
      </c>
      <c r="V71" s="2">
        <v>25722.903830341034</v>
      </c>
      <c r="W71" s="2">
        <v>27163.105677901294</v>
      </c>
      <c r="Z71" s="177" t="s">
        <v>8</v>
      </c>
      <c r="AA71" s="180">
        <f t="shared" si="11"/>
        <v>8.2600000000000193</v>
      </c>
      <c r="AB71" s="2">
        <f t="shared" si="13"/>
        <v>613.73154164975881</v>
      </c>
      <c r="AC71" s="2">
        <f t="shared" si="13"/>
        <v>-667.85863758487062</v>
      </c>
      <c r="AD71" s="2">
        <f t="shared" si="13"/>
        <v>-1376.448816819496</v>
      </c>
      <c r="AE71" s="2">
        <f t="shared" si="12"/>
        <v>-2085.0389960541138</v>
      </c>
      <c r="AF71" s="2">
        <f t="shared" si="12"/>
        <v>-2793.6291752887328</v>
      </c>
      <c r="AG71" s="2">
        <f t="shared" si="12"/>
        <v>-3502.2193545233304</v>
      </c>
      <c r="AH71" s="2">
        <f t="shared" si="12"/>
        <v>-4210.8095337579744</v>
      </c>
      <c r="AI71" s="2">
        <f t="shared" si="12"/>
        <v>-4919.3997129925938</v>
      </c>
      <c r="AJ71" s="2">
        <f t="shared" si="12"/>
        <v>-5627.9898922272096</v>
      </c>
      <c r="AK71" s="2">
        <f t="shared" si="12"/>
        <v>-6336.5800714618526</v>
      </c>
      <c r="AL71" s="2">
        <f t="shared" si="12"/>
        <v>-7045.170250696463</v>
      </c>
      <c r="AM71" s="2">
        <f t="shared" si="12"/>
        <v>-7753.7604299310842</v>
      </c>
      <c r="AN71" s="2">
        <f t="shared" si="12"/>
        <v>-8462.3506091657582</v>
      </c>
      <c r="AO71" s="2">
        <f t="shared" si="12"/>
        <v>-9170.9407884003595</v>
      </c>
      <c r="AP71" s="2">
        <f t="shared" si="12"/>
        <v>-9879.5309676349825</v>
      </c>
      <c r="AQ71" s="2">
        <f t="shared" si="12"/>
        <v>-10588.121146869566</v>
      </c>
      <c r="AR71" s="2">
        <f t="shared" si="12"/>
        <v>-11296.711326104196</v>
      </c>
      <c r="AS71" s="2">
        <f t="shared" si="12"/>
        <v>-12005.301505338866</v>
      </c>
      <c r="AT71" s="2">
        <f t="shared" si="12"/>
        <v>-12713.891684573464</v>
      </c>
      <c r="AU71" s="2">
        <f t="shared" si="12"/>
        <v>-13422.481863808083</v>
      </c>
      <c r="AV71" s="2">
        <f t="shared" si="12"/>
        <v>-14131.072043042739</v>
      </c>
    </row>
    <row r="72" spans="1:48" ht="14.5" x14ac:dyDescent="0.35">
      <c r="A72" s="177" t="s">
        <v>8</v>
      </c>
      <c r="B72" s="180">
        <v>7.7200000000000193</v>
      </c>
      <c r="C72" s="2">
        <v>-1013.1464454993147</v>
      </c>
      <c r="D72" s="2">
        <v>-36.374942328659245</v>
      </c>
      <c r="E72" s="2">
        <v>1513.3965608419908</v>
      </c>
      <c r="F72" s="2">
        <v>3063.1680640126428</v>
      </c>
      <c r="G72" s="2">
        <v>4612.9395671833045</v>
      </c>
      <c r="H72" s="2">
        <v>6162.7110703539574</v>
      </c>
      <c r="I72" s="2">
        <v>7712.4825735246204</v>
      </c>
      <c r="J72" s="2">
        <v>9262.2540766952625</v>
      </c>
      <c r="K72" s="2">
        <v>10812.025579865915</v>
      </c>
      <c r="L72" s="2">
        <v>12361.79708303655</v>
      </c>
      <c r="M72" s="2">
        <v>13911.568586207215</v>
      </c>
      <c r="N72" s="2">
        <v>15461.340089377853</v>
      </c>
      <c r="O72" s="2">
        <v>17011.111592548488</v>
      </c>
      <c r="P72" s="2">
        <v>18560.883095719142</v>
      </c>
      <c r="Q72" s="2">
        <v>20110.654598889818</v>
      </c>
      <c r="R72" s="2">
        <v>21660.426102060457</v>
      </c>
      <c r="S72" s="2">
        <v>23210.197605231082</v>
      </c>
      <c r="T72" s="2">
        <v>24759.969108401718</v>
      </c>
      <c r="U72" s="2">
        <v>26309.740611572397</v>
      </c>
      <c r="V72" s="2">
        <v>27859.51211474308</v>
      </c>
      <c r="W72" s="2">
        <v>29409.283617913683</v>
      </c>
      <c r="Z72" s="177" t="s">
        <v>8</v>
      </c>
      <c r="AA72" s="180">
        <f t="shared" si="11"/>
        <v>7.7200000000000193</v>
      </c>
      <c r="AB72" s="2">
        <f t="shared" si="13"/>
        <v>610.83721930600905</v>
      </c>
      <c r="AC72" s="2">
        <f t="shared" si="13"/>
        <v>-676.54160461608308</v>
      </c>
      <c r="AD72" s="2">
        <f t="shared" si="13"/>
        <v>-1390.9204285381852</v>
      </c>
      <c r="AE72" s="2">
        <f t="shared" si="12"/>
        <v>-2105.2992524602819</v>
      </c>
      <c r="AF72" s="2">
        <f t="shared" si="12"/>
        <v>-2819.6780763823645</v>
      </c>
      <c r="AG72" s="2">
        <f t="shared" si="12"/>
        <v>-3534.0569003044611</v>
      </c>
      <c r="AH72" s="2">
        <f t="shared" si="12"/>
        <v>-4248.4357242265551</v>
      </c>
      <c r="AI72" s="2">
        <f t="shared" si="12"/>
        <v>-4962.8145481486627</v>
      </c>
      <c r="AJ72" s="2">
        <f t="shared" si="12"/>
        <v>-5677.1933720707548</v>
      </c>
      <c r="AK72" s="2">
        <f t="shared" si="12"/>
        <v>-6391.5721959928724</v>
      </c>
      <c r="AL72" s="2">
        <f t="shared" si="12"/>
        <v>-7105.9510199149427</v>
      </c>
      <c r="AM72" s="2">
        <f t="shared" si="12"/>
        <v>-7820.3298438370512</v>
      </c>
      <c r="AN72" s="2">
        <f t="shared" si="12"/>
        <v>-8534.7086677591869</v>
      </c>
      <c r="AO72" s="2">
        <f t="shared" si="12"/>
        <v>-9249.0874916812754</v>
      </c>
      <c r="AP72" s="2">
        <f t="shared" si="12"/>
        <v>-9963.4663156033421</v>
      </c>
      <c r="AQ72" s="2">
        <f t="shared" si="12"/>
        <v>-10677.845139525452</v>
      </c>
      <c r="AR72" s="2">
        <f t="shared" si="12"/>
        <v>-11392.223963447581</v>
      </c>
      <c r="AS72" s="2">
        <f t="shared" si="12"/>
        <v>-12106.602787369724</v>
      </c>
      <c r="AT72" s="2">
        <f t="shared" si="12"/>
        <v>-12820.981611291765</v>
      </c>
      <c r="AU72" s="2">
        <f t="shared" si="12"/>
        <v>-13535.360435213839</v>
      </c>
      <c r="AV72" s="2">
        <f t="shared" si="12"/>
        <v>-14249.739259135993</v>
      </c>
    </row>
    <row r="73" spans="1:48" ht="14.5" x14ac:dyDescent="0.35">
      <c r="A73" s="177" t="s">
        <v>8</v>
      </c>
      <c r="B73" s="180">
        <v>7.1800000000000193</v>
      </c>
      <c r="C73" s="2">
        <v>-958.36161769412865</v>
      </c>
      <c r="D73" s="2">
        <v>127.97954108687509</v>
      </c>
      <c r="E73" s="2">
        <v>1787.3206998678836</v>
      </c>
      <c r="F73" s="2">
        <v>3446.6618586488889</v>
      </c>
      <c r="G73" s="2">
        <v>5106.0030174299118</v>
      </c>
      <c r="H73" s="2">
        <v>6765.3441762109305</v>
      </c>
      <c r="I73" s="2">
        <v>8424.6853349919274</v>
      </c>
      <c r="J73" s="2">
        <v>10084.026493772928</v>
      </c>
      <c r="K73" s="2">
        <v>11743.367652553958</v>
      </c>
      <c r="L73" s="2">
        <v>13402.708811334964</v>
      </c>
      <c r="M73" s="2">
        <v>15062.049970115952</v>
      </c>
      <c r="N73" s="2">
        <v>16721.391128896925</v>
      </c>
      <c r="O73" s="2">
        <v>18380.732287677962</v>
      </c>
      <c r="P73" s="2">
        <v>20040.073446458966</v>
      </c>
      <c r="Q73" s="2">
        <v>21699.414605239977</v>
      </c>
      <c r="R73" s="2">
        <v>23358.755764021003</v>
      </c>
      <c r="S73" s="2">
        <v>25018.09692280196</v>
      </c>
      <c r="T73" s="2">
        <v>26677.438081582986</v>
      </c>
      <c r="U73" s="2">
        <v>28336.779240364034</v>
      </c>
      <c r="V73" s="2">
        <v>29996.120399145038</v>
      </c>
      <c r="W73" s="2">
        <v>31655.461557926028</v>
      </c>
      <c r="Z73" s="177" t="s">
        <v>8</v>
      </c>
      <c r="AA73" s="180">
        <f t="shared" si="11"/>
        <v>7.1800000000000193</v>
      </c>
      <c r="AB73" s="2">
        <f t="shared" si="13"/>
        <v>607.94289696227634</v>
      </c>
      <c r="AC73" s="2">
        <f t="shared" si="13"/>
        <v>-685.22457164730247</v>
      </c>
      <c r="AD73" s="2">
        <f t="shared" si="13"/>
        <v>-1405.3920402568799</v>
      </c>
      <c r="AE73" s="2">
        <f t="shared" si="12"/>
        <v>-2125.5595088664591</v>
      </c>
      <c r="AF73" s="2">
        <f t="shared" si="12"/>
        <v>-2845.7269774760243</v>
      </c>
      <c r="AG73" s="2">
        <f t="shared" si="12"/>
        <v>-3565.8944460855801</v>
      </c>
      <c r="AH73" s="2">
        <f t="shared" si="12"/>
        <v>-4286.0619146951794</v>
      </c>
      <c r="AI73" s="2">
        <f t="shared" si="12"/>
        <v>-5006.2293833047625</v>
      </c>
      <c r="AJ73" s="2">
        <f t="shared" si="12"/>
        <v>-5726.3968519143109</v>
      </c>
      <c r="AK73" s="2">
        <f t="shared" si="12"/>
        <v>-6446.5643205238994</v>
      </c>
      <c r="AL73" s="2">
        <f t="shared" si="12"/>
        <v>-7166.7317891334878</v>
      </c>
      <c r="AM73" s="2">
        <f t="shared" si="12"/>
        <v>-7886.8992577430909</v>
      </c>
      <c r="AN73" s="2">
        <f t="shared" si="12"/>
        <v>-8607.0667263526666</v>
      </c>
      <c r="AO73" s="2">
        <f t="shared" si="12"/>
        <v>-9327.2341949622314</v>
      </c>
      <c r="AP73" s="2">
        <f t="shared" si="12"/>
        <v>-10047.401663571818</v>
      </c>
      <c r="AQ73" s="2">
        <f t="shared" si="12"/>
        <v>-10767.569132181368</v>
      </c>
      <c r="AR73" s="2">
        <f t="shared" si="12"/>
        <v>-11487.736600790973</v>
      </c>
      <c r="AS73" s="2">
        <f t="shared" si="12"/>
        <v>-12207.904069400567</v>
      </c>
      <c r="AT73" s="2">
        <f t="shared" si="12"/>
        <v>-12928.071538010103</v>
      </c>
      <c r="AU73" s="2">
        <f t="shared" si="12"/>
        <v>-13648.239006619704</v>
      </c>
      <c r="AV73" s="2">
        <f t="shared" si="12"/>
        <v>-14368.406475229276</v>
      </c>
    </row>
    <row r="74" spans="1:48" ht="14.5" x14ac:dyDescent="0.35">
      <c r="A74" s="177" t="s">
        <v>8</v>
      </c>
      <c r="B74" s="180">
        <v>6.6400000000000192</v>
      </c>
      <c r="C74" s="2">
        <v>-903.5767898889535</v>
      </c>
      <c r="D74" s="2">
        <v>292.33402450241431</v>
      </c>
      <c r="E74" s="2">
        <v>2061.244838893786</v>
      </c>
      <c r="F74" s="2">
        <v>3830.1556532851605</v>
      </c>
      <c r="G74" s="2">
        <v>5599.0664676765355</v>
      </c>
      <c r="H74" s="2">
        <v>7367.9772820679</v>
      </c>
      <c r="I74" s="2">
        <v>9136.8880964592736</v>
      </c>
      <c r="J74" s="2">
        <v>10905.798910850659</v>
      </c>
      <c r="K74" s="2">
        <v>12674.709725242017</v>
      </c>
      <c r="L74" s="2">
        <v>14443.620539633386</v>
      </c>
      <c r="M74" s="2">
        <v>16212.531354024744</v>
      </c>
      <c r="N74" s="2">
        <v>17981.442168416077</v>
      </c>
      <c r="O74" s="2">
        <v>19750.352982807472</v>
      </c>
      <c r="P74" s="2">
        <v>21519.263797198837</v>
      </c>
      <c r="Q74" s="2">
        <v>23288.17461159021</v>
      </c>
      <c r="R74" s="2">
        <v>25057.085425981571</v>
      </c>
      <c r="S74" s="2">
        <v>26825.996240372944</v>
      </c>
      <c r="T74" s="2">
        <v>28594.907054764317</v>
      </c>
      <c r="U74" s="2">
        <v>30363.817869155693</v>
      </c>
      <c r="V74" s="2">
        <v>32132.728683547088</v>
      </c>
      <c r="W74" s="2">
        <v>33901.639497938399</v>
      </c>
      <c r="Z74" s="177" t="s">
        <v>8</v>
      </c>
      <c r="AA74" s="180">
        <f t="shared" si="11"/>
        <v>6.6400000000000192</v>
      </c>
      <c r="AB74" s="2">
        <f t="shared" si="13"/>
        <v>605.04857461853499</v>
      </c>
      <c r="AC74" s="2">
        <f t="shared" si="13"/>
        <v>-693.90753867851413</v>
      </c>
      <c r="AD74" s="2">
        <f t="shared" si="13"/>
        <v>-1419.8636519755619</v>
      </c>
      <c r="AE74" s="2">
        <f t="shared" si="12"/>
        <v>-2145.8197652726044</v>
      </c>
      <c r="AF74" s="2">
        <f t="shared" si="12"/>
        <v>-2871.7758785696515</v>
      </c>
      <c r="AG74" s="2">
        <f t="shared" si="12"/>
        <v>-3597.7319918666972</v>
      </c>
      <c r="AH74" s="2">
        <f t="shared" si="12"/>
        <v>-4323.6881051637556</v>
      </c>
      <c r="AI74" s="2">
        <f t="shared" si="12"/>
        <v>-5049.6442184607877</v>
      </c>
      <c r="AJ74" s="2">
        <f t="shared" si="12"/>
        <v>-5775.6003317578434</v>
      </c>
      <c r="AK74" s="2">
        <f t="shared" si="12"/>
        <v>-6501.5564450549064</v>
      </c>
      <c r="AL74" s="2">
        <f t="shared" si="12"/>
        <v>-7227.5125583519366</v>
      </c>
      <c r="AM74" s="2">
        <f t="shared" si="12"/>
        <v>-7953.4686716490323</v>
      </c>
      <c r="AN74" s="2">
        <f t="shared" si="12"/>
        <v>-8679.4247849460735</v>
      </c>
      <c r="AO74" s="2">
        <f t="shared" si="12"/>
        <v>-9405.3808982431292</v>
      </c>
      <c r="AP74" s="2">
        <f t="shared" si="12"/>
        <v>-10131.337011540167</v>
      </c>
      <c r="AQ74" s="2">
        <f t="shared" si="12"/>
        <v>-10857.293124837208</v>
      </c>
      <c r="AR74" s="2">
        <f t="shared" si="12"/>
        <v>-11583.249238134267</v>
      </c>
      <c r="AS74" s="2">
        <f t="shared" si="12"/>
        <v>-12309.205351431334</v>
      </c>
      <c r="AT74" s="2">
        <f t="shared" si="12"/>
        <v>-13035.161464728375</v>
      </c>
      <c r="AU74" s="2">
        <f t="shared" si="12"/>
        <v>-13761.117578025398</v>
      </c>
      <c r="AV74" s="2">
        <f t="shared" si="12"/>
        <v>-14487.073691322497</v>
      </c>
    </row>
    <row r="75" spans="1:48" ht="14.5" x14ac:dyDescent="0.35">
      <c r="A75" s="177" t="s">
        <v>8</v>
      </c>
      <c r="B75" s="180">
        <v>6.1000000000000192</v>
      </c>
      <c r="C75" s="2">
        <v>-848.79196208377107</v>
      </c>
      <c r="D75" s="2">
        <v>456.68850791795478</v>
      </c>
      <c r="E75" s="2">
        <v>2335.1689779196872</v>
      </c>
      <c r="F75" s="2">
        <v>4213.6494479214198</v>
      </c>
      <c r="G75" s="2">
        <v>6092.1299179231546</v>
      </c>
      <c r="H75" s="2">
        <v>7970.610387924894</v>
      </c>
      <c r="I75" s="2">
        <v>9849.0908579266033</v>
      </c>
      <c r="J75" s="2">
        <v>11727.571327928341</v>
      </c>
      <c r="K75" s="2">
        <v>13606.05179793008</v>
      </c>
      <c r="L75" s="2">
        <v>15484.532267931785</v>
      </c>
      <c r="M75" s="2">
        <v>17363.012737933477</v>
      </c>
      <c r="N75" s="2">
        <v>19241.493207935229</v>
      </c>
      <c r="O75" s="2">
        <v>21119.973677937</v>
      </c>
      <c r="P75" s="2">
        <v>22998.45414793869</v>
      </c>
      <c r="Q75" s="2">
        <v>24876.934617940435</v>
      </c>
      <c r="R75" s="2">
        <v>26755.415087942158</v>
      </c>
      <c r="S75" s="2">
        <v>28633.895557943848</v>
      </c>
      <c r="T75" s="2">
        <v>30512.3760279456</v>
      </c>
      <c r="U75" s="2">
        <v>32390.856497947316</v>
      </c>
      <c r="V75" s="2">
        <v>34269.336967949028</v>
      </c>
      <c r="W75" s="2">
        <v>36147.817437950798</v>
      </c>
      <c r="Z75" s="177" t="s">
        <v>8</v>
      </c>
      <c r="AA75" s="180">
        <f t="shared" si="11"/>
        <v>6.1000000000000192</v>
      </c>
      <c r="AB75" s="2">
        <f t="shared" si="13"/>
        <v>602.15425227479955</v>
      </c>
      <c r="AC75" s="2">
        <f t="shared" si="13"/>
        <v>-702.59050570972806</v>
      </c>
      <c r="AD75" s="2">
        <f t="shared" si="13"/>
        <v>-1434.3352636942523</v>
      </c>
      <c r="AE75" s="2">
        <f t="shared" si="12"/>
        <v>-2166.0800216787729</v>
      </c>
      <c r="AF75" s="2">
        <f t="shared" si="12"/>
        <v>-2897.8247796632941</v>
      </c>
      <c r="AG75" s="2">
        <f t="shared" si="12"/>
        <v>-3629.5695376477988</v>
      </c>
      <c r="AH75" s="2">
        <f t="shared" si="12"/>
        <v>-4361.3142956323591</v>
      </c>
      <c r="AI75" s="2">
        <f t="shared" si="12"/>
        <v>-5093.0590536168747</v>
      </c>
      <c r="AJ75" s="2">
        <f t="shared" si="12"/>
        <v>-5824.8038116013831</v>
      </c>
      <c r="AK75" s="2">
        <f t="shared" si="12"/>
        <v>-6556.5485695859334</v>
      </c>
      <c r="AL75" s="2">
        <f t="shared" si="12"/>
        <v>-7288.2933275704781</v>
      </c>
      <c r="AM75" s="2">
        <f t="shared" si="12"/>
        <v>-8020.0380855549811</v>
      </c>
      <c r="AN75" s="2">
        <f t="shared" si="12"/>
        <v>-8751.7828435394913</v>
      </c>
      <c r="AO75" s="2">
        <f t="shared" si="12"/>
        <v>-9483.5276015240524</v>
      </c>
      <c r="AP75" s="2">
        <f t="shared" si="12"/>
        <v>-10215.272359508552</v>
      </c>
      <c r="AQ75" s="2">
        <f t="shared" si="12"/>
        <v>-10947.017117493087</v>
      </c>
      <c r="AR75" s="2">
        <f t="shared" si="12"/>
        <v>-11678.761875477627</v>
      </c>
      <c r="AS75" s="2">
        <f t="shared" si="12"/>
        <v>-12410.506633462177</v>
      </c>
      <c r="AT75" s="2">
        <f t="shared" si="12"/>
        <v>-13142.251391446705</v>
      </c>
      <c r="AU75" s="2">
        <f t="shared" si="12"/>
        <v>-13873.996149431237</v>
      </c>
      <c r="AV75" s="2">
        <f t="shared" si="12"/>
        <v>-14605.740907415733</v>
      </c>
    </row>
    <row r="76" spans="1:48" ht="14.5" x14ac:dyDescent="0.35">
      <c r="A76" s="177" t="s">
        <v>8</v>
      </c>
      <c r="B76" s="180">
        <v>5.5600000000000191</v>
      </c>
      <c r="C76" s="2">
        <v>-794.00713427859955</v>
      </c>
      <c r="D76" s="2">
        <v>621.04299133349605</v>
      </c>
      <c r="E76" s="2">
        <v>2609.093116945588</v>
      </c>
      <c r="F76" s="2">
        <v>4597.1432425576768</v>
      </c>
      <c r="G76" s="2">
        <v>6585.1933681697756</v>
      </c>
      <c r="H76" s="2">
        <v>8573.2434937818707</v>
      </c>
      <c r="I76" s="2">
        <v>10561.293619393953</v>
      </c>
      <c r="J76" s="2">
        <v>12549.343745006048</v>
      </c>
      <c r="K76" s="2">
        <v>14537.393870618147</v>
      </c>
      <c r="L76" s="2">
        <v>16525.44399623022</v>
      </c>
      <c r="M76" s="2">
        <v>18513.494121842294</v>
      </c>
      <c r="N76" s="2">
        <v>20501.544247454378</v>
      </c>
      <c r="O76" s="2">
        <v>22489.594373066459</v>
      </c>
      <c r="P76" s="2">
        <v>24477.644498678554</v>
      </c>
      <c r="Q76" s="2">
        <v>26465.694624290663</v>
      </c>
      <c r="R76" s="2">
        <v>28453.744749902755</v>
      </c>
      <c r="S76" s="2">
        <v>30441.794875514806</v>
      </c>
      <c r="T76" s="2">
        <v>32429.845001126887</v>
      </c>
      <c r="U76" s="2">
        <v>34417.895126738978</v>
      </c>
      <c r="V76" s="2">
        <v>36405.945252351092</v>
      </c>
      <c r="W76" s="2">
        <v>38393.995377963176</v>
      </c>
      <c r="Z76" s="177" t="s">
        <v>8</v>
      </c>
      <c r="AA76" s="180">
        <f t="shared" si="11"/>
        <v>5.5600000000000191</v>
      </c>
      <c r="AB76" s="2">
        <f t="shared" si="13"/>
        <v>599.25992993105342</v>
      </c>
      <c r="AC76" s="2">
        <f t="shared" si="13"/>
        <v>-711.27347274094086</v>
      </c>
      <c r="AD76" s="2">
        <f t="shared" si="13"/>
        <v>-1448.8068754129404</v>
      </c>
      <c r="AE76" s="2">
        <f t="shared" si="12"/>
        <v>-2186.3402780849383</v>
      </c>
      <c r="AF76" s="2">
        <f t="shared" si="12"/>
        <v>-2923.8736807569385</v>
      </c>
      <c r="AG76" s="2">
        <f t="shared" si="12"/>
        <v>-3661.4070834289214</v>
      </c>
      <c r="AH76" s="2">
        <f t="shared" ref="AH76:AV85" si="14">I76-I204</f>
        <v>-4398.9404861009389</v>
      </c>
      <c r="AI76" s="2">
        <f t="shared" si="14"/>
        <v>-5136.4738887729327</v>
      </c>
      <c r="AJ76" s="2">
        <f t="shared" si="14"/>
        <v>-5874.0072914449265</v>
      </c>
      <c r="AK76" s="2">
        <f t="shared" si="14"/>
        <v>-6611.5406941169458</v>
      </c>
      <c r="AL76" s="2">
        <f t="shared" si="14"/>
        <v>-7349.0740967889469</v>
      </c>
      <c r="AM76" s="2">
        <f t="shared" si="14"/>
        <v>-8086.607499460948</v>
      </c>
      <c r="AN76" s="2">
        <f t="shared" si="14"/>
        <v>-8824.1409021329855</v>
      </c>
      <c r="AO76" s="2">
        <f t="shared" si="14"/>
        <v>-9561.6743048049575</v>
      </c>
      <c r="AP76" s="2">
        <f t="shared" si="14"/>
        <v>-10299.207707476933</v>
      </c>
      <c r="AQ76" s="2">
        <f t="shared" si="14"/>
        <v>-11036.741110148956</v>
      </c>
      <c r="AR76" s="2">
        <f t="shared" si="14"/>
        <v>-11774.274512820975</v>
      </c>
      <c r="AS76" s="2">
        <f t="shared" si="14"/>
        <v>-12511.807915493009</v>
      </c>
      <c r="AT76" s="2">
        <f t="shared" si="14"/>
        <v>-13249.34131816501</v>
      </c>
      <c r="AU76" s="2">
        <f t="shared" si="14"/>
        <v>-13986.874720836997</v>
      </c>
      <c r="AV76" s="2">
        <f t="shared" si="14"/>
        <v>-14724.408123508998</v>
      </c>
    </row>
    <row r="77" spans="1:48" ht="14.5" x14ac:dyDescent="0.35">
      <c r="A77" s="177" t="s">
        <v>8</v>
      </c>
      <c r="B77" s="180">
        <v>5.0200000000000191</v>
      </c>
      <c r="C77" s="2">
        <v>-739.22230647340984</v>
      </c>
      <c r="D77" s="2">
        <v>785.39747474903038</v>
      </c>
      <c r="E77" s="2">
        <v>2883.0172559714802</v>
      </c>
      <c r="F77" s="2">
        <v>4980.6370371939256</v>
      </c>
      <c r="G77" s="2">
        <v>7078.2568184163811</v>
      </c>
      <c r="H77" s="2">
        <v>9175.8765996388411</v>
      </c>
      <c r="I77" s="2">
        <v>11273.496380861283</v>
      </c>
      <c r="J77" s="2">
        <v>13371.11616208373</v>
      </c>
      <c r="K77" s="2">
        <v>15468.735943306168</v>
      </c>
      <c r="L77" s="2">
        <v>17566.355724528599</v>
      </c>
      <c r="M77" s="2">
        <v>19663.975505751027</v>
      </c>
      <c r="N77" s="2">
        <v>21761.595286973494</v>
      </c>
      <c r="O77" s="2">
        <v>23859.215068195906</v>
      </c>
      <c r="P77" s="2">
        <v>25956.834849418359</v>
      </c>
      <c r="Q77" s="2">
        <v>28054.454630640819</v>
      </c>
      <c r="R77" s="2">
        <v>30152.074411863276</v>
      </c>
      <c r="S77" s="2">
        <v>32249.694193085714</v>
      </c>
      <c r="T77" s="2">
        <v>34347.31397430817</v>
      </c>
      <c r="U77" s="2">
        <v>36444.933755530634</v>
      </c>
      <c r="V77" s="2">
        <v>38542.553536753047</v>
      </c>
      <c r="W77" s="2">
        <v>40640.173317975525</v>
      </c>
      <c r="Z77" s="177" t="s">
        <v>8</v>
      </c>
      <c r="AA77" s="180">
        <f t="shared" si="11"/>
        <v>5.0200000000000191</v>
      </c>
      <c r="AB77" s="2">
        <f t="shared" si="13"/>
        <v>596.36560758732503</v>
      </c>
      <c r="AC77" s="2">
        <f t="shared" si="13"/>
        <v>-719.95643977215946</v>
      </c>
      <c r="AD77" s="2">
        <f t="shared" si="13"/>
        <v>-1463.2784871316362</v>
      </c>
      <c r="AE77" s="2">
        <f t="shared" si="13"/>
        <v>-2206.6005344911173</v>
      </c>
      <c r="AF77" s="2">
        <f t="shared" si="13"/>
        <v>-2949.9225818505947</v>
      </c>
      <c r="AG77" s="2">
        <f t="shared" si="13"/>
        <v>-3693.2446292100431</v>
      </c>
      <c r="AH77" s="2">
        <f t="shared" si="14"/>
        <v>-4436.566676569546</v>
      </c>
      <c r="AI77" s="2">
        <f t="shared" si="14"/>
        <v>-5179.8887239290234</v>
      </c>
      <c r="AJ77" s="2">
        <f t="shared" si="14"/>
        <v>-5923.2107712884972</v>
      </c>
      <c r="AK77" s="2">
        <f t="shared" si="14"/>
        <v>-6666.5328186480074</v>
      </c>
      <c r="AL77" s="2">
        <f t="shared" si="14"/>
        <v>-7409.8548660074957</v>
      </c>
      <c r="AM77" s="2">
        <f t="shared" si="14"/>
        <v>-8153.1769133669368</v>
      </c>
      <c r="AN77" s="2">
        <f t="shared" si="14"/>
        <v>-8896.4989607264797</v>
      </c>
      <c r="AO77" s="2">
        <f t="shared" si="14"/>
        <v>-9639.8210080859499</v>
      </c>
      <c r="AP77" s="2">
        <f t="shared" si="14"/>
        <v>-10383.143055445409</v>
      </c>
      <c r="AQ77" s="2">
        <f t="shared" si="14"/>
        <v>-11126.465102804887</v>
      </c>
      <c r="AR77" s="2">
        <f t="shared" si="14"/>
        <v>-11869.787150164346</v>
      </c>
      <c r="AS77" s="2">
        <f t="shared" si="14"/>
        <v>-12613.10919752386</v>
      </c>
      <c r="AT77" s="2">
        <f t="shared" si="14"/>
        <v>-13356.431244883323</v>
      </c>
      <c r="AU77" s="2">
        <f t="shared" si="14"/>
        <v>-14099.753292242829</v>
      </c>
      <c r="AV77" s="2">
        <f t="shared" si="14"/>
        <v>-14843.07533960227</v>
      </c>
    </row>
    <row r="78" spans="1:48" ht="14.5" x14ac:dyDescent="0.35">
      <c r="A78" s="177" t="s">
        <v>8</v>
      </c>
      <c r="B78" s="180">
        <v>4.4800000000000191</v>
      </c>
      <c r="C78" s="2">
        <v>-684.43747866823105</v>
      </c>
      <c r="D78" s="2">
        <v>949.75195816457642</v>
      </c>
      <c r="E78" s="2">
        <v>3156.9413949973878</v>
      </c>
      <c r="F78" s="2">
        <v>5364.1308318301963</v>
      </c>
      <c r="G78" s="2">
        <v>7571.3202686630175</v>
      </c>
      <c r="H78" s="2">
        <v>9778.5097054958333</v>
      </c>
      <c r="I78" s="2">
        <v>11985.699142328631</v>
      </c>
      <c r="J78" s="2">
        <v>14192.888579161436</v>
      </c>
      <c r="K78" s="2">
        <v>16400.078015994262</v>
      </c>
      <c r="L78" s="2">
        <v>18607.267452827069</v>
      </c>
      <c r="M78" s="2">
        <v>20814.456889659843</v>
      </c>
      <c r="N78" s="2">
        <v>23021.646326492646</v>
      </c>
      <c r="O78" s="2">
        <v>25228.835763325438</v>
      </c>
      <c r="P78" s="2">
        <v>27436.025200158263</v>
      </c>
      <c r="Q78" s="2">
        <v>29643.214636991081</v>
      </c>
      <c r="R78" s="2">
        <v>31850.404073823844</v>
      </c>
      <c r="S78" s="2">
        <v>34057.593510656712</v>
      </c>
      <c r="T78" s="2">
        <v>36264.782947489541</v>
      </c>
      <c r="U78" s="2">
        <v>38471.972384322326</v>
      </c>
      <c r="V78" s="2">
        <v>40679.161821155169</v>
      </c>
      <c r="W78" s="2">
        <v>42886.351257987968</v>
      </c>
      <c r="Z78" s="177" t="s">
        <v>8</v>
      </c>
      <c r="AA78" s="180">
        <f t="shared" si="11"/>
        <v>4.4800000000000191</v>
      </c>
      <c r="AB78" s="2">
        <f t="shared" si="13"/>
        <v>593.47128524358732</v>
      </c>
      <c r="AC78" s="2">
        <f t="shared" si="13"/>
        <v>-728.63940680336316</v>
      </c>
      <c r="AD78" s="2">
        <f t="shared" si="13"/>
        <v>-1477.7500988503134</v>
      </c>
      <c r="AE78" s="2">
        <f t="shared" si="13"/>
        <v>-2226.8607908972635</v>
      </c>
      <c r="AF78" s="2">
        <f t="shared" si="13"/>
        <v>-2975.9714829442073</v>
      </c>
      <c r="AG78" s="2">
        <f t="shared" si="13"/>
        <v>-3725.0821749911411</v>
      </c>
      <c r="AH78" s="2">
        <f t="shared" si="14"/>
        <v>-4474.192867038113</v>
      </c>
      <c r="AI78" s="2">
        <f t="shared" si="14"/>
        <v>-5223.3035590850614</v>
      </c>
      <c r="AJ78" s="2">
        <f t="shared" si="14"/>
        <v>-5972.4142511319988</v>
      </c>
      <c r="AK78" s="2">
        <f t="shared" si="14"/>
        <v>-6721.5249431789634</v>
      </c>
      <c r="AL78" s="2">
        <f t="shared" si="14"/>
        <v>-7470.6356352259318</v>
      </c>
      <c r="AM78" s="2">
        <f t="shared" si="14"/>
        <v>-8219.7463272728855</v>
      </c>
      <c r="AN78" s="2">
        <f t="shared" si="14"/>
        <v>-8968.8570193198721</v>
      </c>
      <c r="AO78" s="2">
        <f t="shared" si="14"/>
        <v>-9717.9677113668004</v>
      </c>
      <c r="AP78" s="2">
        <f t="shared" si="14"/>
        <v>-10467.078403413736</v>
      </c>
      <c r="AQ78" s="2">
        <f t="shared" si="14"/>
        <v>-11216.189095460726</v>
      </c>
      <c r="AR78" s="2">
        <f t="shared" si="14"/>
        <v>-11965.299787507611</v>
      </c>
      <c r="AS78" s="2">
        <f t="shared" si="14"/>
        <v>-12714.410479554579</v>
      </c>
      <c r="AT78" s="2">
        <f t="shared" si="14"/>
        <v>-13463.521171601555</v>
      </c>
      <c r="AU78" s="2">
        <f t="shared" si="14"/>
        <v>-14212.631863648472</v>
      </c>
      <c r="AV78" s="2">
        <f t="shared" si="14"/>
        <v>-14961.742555695419</v>
      </c>
    </row>
    <row r="79" spans="1:48" ht="14.5" x14ac:dyDescent="0.35">
      <c r="A79" s="177" t="s">
        <v>8</v>
      </c>
      <c r="B79" s="180">
        <v>3.940000000000019</v>
      </c>
      <c r="C79" s="2">
        <v>-629.6526508630559</v>
      </c>
      <c r="D79" s="2">
        <v>1114.1064415801152</v>
      </c>
      <c r="E79" s="2">
        <v>3430.8655340232899</v>
      </c>
      <c r="F79" s="2">
        <v>5747.6246264664615</v>
      </c>
      <c r="G79" s="2">
        <v>8064.383718909643</v>
      </c>
      <c r="H79" s="2">
        <v>10381.142811352824</v>
      </c>
      <c r="I79" s="2">
        <v>12697.901903795982</v>
      </c>
      <c r="J79" s="2">
        <v>15014.660996239143</v>
      </c>
      <c r="K79" s="2">
        <v>17331.420088682331</v>
      </c>
      <c r="L79" s="2">
        <v>19648.179181125481</v>
      </c>
      <c r="M79" s="2">
        <v>21964.938273568619</v>
      </c>
      <c r="N79" s="2">
        <v>24281.697366011813</v>
      </c>
      <c r="O79" s="2">
        <v>26598.456458454955</v>
      </c>
      <c r="P79" s="2">
        <v>28915.21555089813</v>
      </c>
      <c r="Q79" s="2">
        <v>31231.974643341298</v>
      </c>
      <c r="R79" s="2">
        <v>33548.733735784503</v>
      </c>
      <c r="S79" s="2">
        <v>35865.49282822766</v>
      </c>
      <c r="T79" s="2">
        <v>38182.251920670824</v>
      </c>
      <c r="U79" s="2">
        <v>40499.011013114003</v>
      </c>
      <c r="V79" s="2">
        <v>42815.770105557211</v>
      </c>
      <c r="W79" s="2">
        <v>45132.529198000375</v>
      </c>
      <c r="Z79" s="177" t="s">
        <v>8</v>
      </c>
      <c r="AA79" s="180">
        <f t="shared" si="11"/>
        <v>3.940000000000019</v>
      </c>
      <c r="AB79" s="2">
        <f t="shared" ref="AB79:AG85" si="15">C79-C207</f>
        <v>590.57696289984392</v>
      </c>
      <c r="AC79" s="2">
        <f t="shared" si="15"/>
        <v>-737.32237383457868</v>
      </c>
      <c r="AD79" s="2">
        <f t="shared" si="15"/>
        <v>-1492.2217105690024</v>
      </c>
      <c r="AE79" s="2">
        <f t="shared" si="15"/>
        <v>-2247.1210473034262</v>
      </c>
      <c r="AF79" s="2">
        <f t="shared" si="15"/>
        <v>-3002.0203840378435</v>
      </c>
      <c r="AG79" s="2">
        <f t="shared" si="15"/>
        <v>-3756.9197207722464</v>
      </c>
      <c r="AH79" s="2">
        <f t="shared" si="14"/>
        <v>-4511.8190575067001</v>
      </c>
      <c r="AI79" s="2">
        <f t="shared" si="14"/>
        <v>-5266.7183942411266</v>
      </c>
      <c r="AJ79" s="2">
        <f t="shared" si="14"/>
        <v>-6021.617730975533</v>
      </c>
      <c r="AK79" s="2">
        <f t="shared" si="14"/>
        <v>-6776.5170677099923</v>
      </c>
      <c r="AL79" s="2">
        <f t="shared" si="14"/>
        <v>-7531.4164044444224</v>
      </c>
      <c r="AM79" s="2">
        <f t="shared" si="14"/>
        <v>-8286.3157411788197</v>
      </c>
      <c r="AN79" s="2">
        <f t="shared" si="14"/>
        <v>-9041.2150779132971</v>
      </c>
      <c r="AO79" s="2">
        <f t="shared" si="14"/>
        <v>-9796.1144146477163</v>
      </c>
      <c r="AP79" s="2">
        <f t="shared" si="14"/>
        <v>-10551.013751382136</v>
      </c>
      <c r="AQ79" s="2">
        <f t="shared" si="14"/>
        <v>-11305.913088116533</v>
      </c>
      <c r="AR79" s="2">
        <f t="shared" si="14"/>
        <v>-12060.81242485097</v>
      </c>
      <c r="AS79" s="2">
        <f t="shared" si="14"/>
        <v>-12815.711761585422</v>
      </c>
      <c r="AT79" s="2">
        <f t="shared" si="14"/>
        <v>-13570.611098319845</v>
      </c>
      <c r="AU79" s="2">
        <f t="shared" si="14"/>
        <v>-14325.510435054231</v>
      </c>
      <c r="AV79" s="2">
        <f t="shared" si="14"/>
        <v>-15080.40977178864</v>
      </c>
    </row>
    <row r="80" spans="1:48" ht="14.5" x14ac:dyDescent="0.35">
      <c r="A80" s="177" t="s">
        <v>8</v>
      </c>
      <c r="B80" s="180">
        <v>3.400000000000019</v>
      </c>
      <c r="C80" s="2">
        <v>-574.86782305787347</v>
      </c>
      <c r="D80" s="2">
        <v>1278.4609249956504</v>
      </c>
      <c r="E80" s="2">
        <v>3704.7896730491807</v>
      </c>
      <c r="F80" s="2">
        <v>6131.1184211027094</v>
      </c>
      <c r="G80" s="2">
        <v>8557.4471691562485</v>
      </c>
      <c r="H80" s="2">
        <v>10983.775917209772</v>
      </c>
      <c r="I80" s="2">
        <v>13410.104665263314</v>
      </c>
      <c r="J80" s="2">
        <v>15836.43341331683</v>
      </c>
      <c r="K80" s="2">
        <v>18262.762161370374</v>
      </c>
      <c r="L80" s="2">
        <v>20689.090909423881</v>
      </c>
      <c r="M80" s="2">
        <v>23115.4196574774</v>
      </c>
      <c r="N80" s="2">
        <v>25541.748405530943</v>
      </c>
      <c r="O80" s="2">
        <v>27968.077153584436</v>
      </c>
      <c r="P80" s="2">
        <v>30394.405901637947</v>
      </c>
      <c r="Q80" s="2">
        <v>32820.734649691512</v>
      </c>
      <c r="R80" s="2">
        <v>35247.063397745078</v>
      </c>
      <c r="S80" s="2">
        <v>37673.392145798549</v>
      </c>
      <c r="T80" s="2">
        <v>40099.720893852027</v>
      </c>
      <c r="U80" s="2">
        <v>42526.049641905563</v>
      </c>
      <c r="V80" s="2">
        <v>44952.378389959202</v>
      </c>
      <c r="W80" s="2">
        <v>47378.707138012651</v>
      </c>
      <c r="Z80" s="177" t="s">
        <v>8</v>
      </c>
      <c r="AA80" s="180">
        <f t="shared" si="11"/>
        <v>3.400000000000019</v>
      </c>
      <c r="AB80" s="2">
        <f t="shared" si="15"/>
        <v>587.68264055610848</v>
      </c>
      <c r="AC80" s="2">
        <f t="shared" si="15"/>
        <v>-746.00534086579705</v>
      </c>
      <c r="AD80" s="2">
        <f t="shared" si="15"/>
        <v>-1506.693322287701</v>
      </c>
      <c r="AE80" s="2">
        <f t="shared" si="15"/>
        <v>-2267.3813037096033</v>
      </c>
      <c r="AF80" s="2">
        <f t="shared" si="15"/>
        <v>-3028.069285131498</v>
      </c>
      <c r="AG80" s="2">
        <f t="shared" si="15"/>
        <v>-3788.757266553388</v>
      </c>
      <c r="AH80" s="2">
        <f t="shared" si="14"/>
        <v>-4549.4452479752999</v>
      </c>
      <c r="AI80" s="2">
        <f t="shared" si="14"/>
        <v>-5310.1332293972046</v>
      </c>
      <c r="AJ80" s="2">
        <f t="shared" si="14"/>
        <v>-6070.8212108190892</v>
      </c>
      <c r="AK80" s="2">
        <f t="shared" si="14"/>
        <v>-6831.5091922410211</v>
      </c>
      <c r="AL80" s="2">
        <f t="shared" si="14"/>
        <v>-7592.1971736629275</v>
      </c>
      <c r="AM80" s="2">
        <f t="shared" si="14"/>
        <v>-8352.8851550848158</v>
      </c>
      <c r="AN80" s="2">
        <f t="shared" si="14"/>
        <v>-9113.5731365067659</v>
      </c>
      <c r="AO80" s="2">
        <f t="shared" si="14"/>
        <v>-9874.261117928676</v>
      </c>
      <c r="AP80" s="2">
        <f t="shared" si="14"/>
        <v>-10634.949099350539</v>
      </c>
      <c r="AQ80" s="2">
        <f t="shared" si="14"/>
        <v>-11395.637080772394</v>
      </c>
      <c r="AR80" s="2">
        <f t="shared" si="14"/>
        <v>-12156.325062194381</v>
      </c>
      <c r="AS80" s="2">
        <f t="shared" si="14"/>
        <v>-12917.013043616338</v>
      </c>
      <c r="AT80" s="2">
        <f t="shared" si="14"/>
        <v>-13677.701025038237</v>
      </c>
      <c r="AU80" s="2">
        <f t="shared" si="14"/>
        <v>-14438.389006460035</v>
      </c>
      <c r="AV80" s="2">
        <f t="shared" si="14"/>
        <v>-15199.076987882014</v>
      </c>
    </row>
    <row r="81" spans="1:48" ht="14.5" x14ac:dyDescent="0.35">
      <c r="A81" s="177" t="s">
        <v>8</v>
      </c>
      <c r="B81" s="180">
        <v>2.860000000000019</v>
      </c>
      <c r="C81" s="2">
        <v>-520.08299525269831</v>
      </c>
      <c r="D81" s="2">
        <v>1442.8154084111954</v>
      </c>
      <c r="E81" s="2">
        <v>3978.713812075081</v>
      </c>
      <c r="F81" s="2">
        <v>6514.6122157389718</v>
      </c>
      <c r="G81" s="2">
        <v>9050.5106194028813</v>
      </c>
      <c r="H81" s="2">
        <v>11586.40902306677</v>
      </c>
      <c r="I81" s="2">
        <v>14122.307426730662</v>
      </c>
      <c r="J81" s="2">
        <v>16658.20583039453</v>
      </c>
      <c r="K81" s="2">
        <v>19194.104234058439</v>
      </c>
      <c r="L81" s="2">
        <v>21730.0026377223</v>
      </c>
      <c r="M81" s="2">
        <v>24265.901041386172</v>
      </c>
      <c r="N81" s="2">
        <v>26801.799445050066</v>
      </c>
      <c r="O81" s="2">
        <v>29337.697848713968</v>
      </c>
      <c r="P81" s="2">
        <v>31873.596252377814</v>
      </c>
      <c r="Q81" s="2">
        <v>34409.494656041723</v>
      </c>
      <c r="R81" s="2">
        <v>36945.393059705624</v>
      </c>
      <c r="S81" s="2">
        <v>39481.291463369496</v>
      </c>
      <c r="T81" s="2">
        <v>42017.189867033412</v>
      </c>
      <c r="U81" s="2">
        <v>44553.088270697321</v>
      </c>
      <c r="V81" s="2">
        <v>47088.986674361186</v>
      </c>
      <c r="W81" s="2">
        <v>49624.885078025094</v>
      </c>
      <c r="Z81" s="177" t="s">
        <v>8</v>
      </c>
      <c r="AA81" s="180">
        <f t="shared" si="11"/>
        <v>2.860000000000019</v>
      </c>
      <c r="AB81" s="2">
        <f t="shared" si="15"/>
        <v>584.78831821236736</v>
      </c>
      <c r="AC81" s="2">
        <f t="shared" si="15"/>
        <v>-754.68830789700337</v>
      </c>
      <c r="AD81" s="2">
        <f t="shared" si="15"/>
        <v>-1521.1649340063846</v>
      </c>
      <c r="AE81" s="2">
        <f t="shared" si="15"/>
        <v>-2287.641560115756</v>
      </c>
      <c r="AF81" s="2">
        <f t="shared" si="15"/>
        <v>-3054.1181862251178</v>
      </c>
      <c r="AG81" s="2">
        <f t="shared" si="15"/>
        <v>-3820.594812334477</v>
      </c>
      <c r="AH81" s="2">
        <f t="shared" si="14"/>
        <v>-4587.0714384438688</v>
      </c>
      <c r="AI81" s="2">
        <f t="shared" si="14"/>
        <v>-5353.5480645532662</v>
      </c>
      <c r="AJ81" s="2">
        <f t="shared" si="14"/>
        <v>-6120.0246906626162</v>
      </c>
      <c r="AK81" s="2">
        <f t="shared" si="14"/>
        <v>-6886.5013167720208</v>
      </c>
      <c r="AL81" s="2">
        <f t="shared" si="14"/>
        <v>-7652.9779428814072</v>
      </c>
      <c r="AM81" s="2">
        <f t="shared" si="14"/>
        <v>-8419.4545689907718</v>
      </c>
      <c r="AN81" s="2">
        <f t="shared" si="14"/>
        <v>-9185.9311951001619</v>
      </c>
      <c r="AO81" s="2">
        <f t="shared" si="14"/>
        <v>-9952.4078212095701</v>
      </c>
      <c r="AP81" s="2">
        <f t="shared" si="14"/>
        <v>-10718.884447318938</v>
      </c>
      <c r="AQ81" s="2">
        <f t="shared" si="14"/>
        <v>-11485.361073428299</v>
      </c>
      <c r="AR81" s="2">
        <f t="shared" si="14"/>
        <v>-12251.837699537668</v>
      </c>
      <c r="AS81" s="2">
        <f t="shared" si="14"/>
        <v>-13018.314325647058</v>
      </c>
      <c r="AT81" s="2">
        <f t="shared" si="14"/>
        <v>-13784.790951756404</v>
      </c>
      <c r="AU81" s="2">
        <f t="shared" si="14"/>
        <v>-14551.267577865801</v>
      </c>
      <c r="AV81" s="2">
        <f t="shared" si="14"/>
        <v>-15317.744203975162</v>
      </c>
    </row>
    <row r="82" spans="1:48" ht="14.5" x14ac:dyDescent="0.35">
      <c r="A82" s="177" t="s">
        <v>8</v>
      </c>
      <c r="B82" s="180">
        <v>2.3200000000000189</v>
      </c>
      <c r="C82" s="2">
        <v>-465.29816744751952</v>
      </c>
      <c r="D82" s="2">
        <v>1607.1698918267311</v>
      </c>
      <c r="E82" s="2">
        <v>4252.63795110098</v>
      </c>
      <c r="F82" s="2">
        <v>6898.1060103752161</v>
      </c>
      <c r="G82" s="2">
        <v>9543.5740696494813</v>
      </c>
      <c r="H82" s="2">
        <v>12189.042128923742</v>
      </c>
      <c r="I82" s="2">
        <v>14834.510188197974</v>
      </c>
      <c r="J82" s="2">
        <v>17479.978247472223</v>
      </c>
      <c r="K82" s="2">
        <v>20125.44630674646</v>
      </c>
      <c r="L82" s="2">
        <v>22770.914366020701</v>
      </c>
      <c r="M82" s="2">
        <v>25416.382425294909</v>
      </c>
      <c r="N82" s="2">
        <v>28061.850484569197</v>
      </c>
      <c r="O82" s="2">
        <v>30707.318543843387</v>
      </c>
      <c r="P82" s="2">
        <v>33352.786603117638</v>
      </c>
      <c r="Q82" s="2">
        <v>35998.254662391897</v>
      </c>
      <c r="R82" s="2">
        <v>38643.72272166617</v>
      </c>
      <c r="S82" s="2">
        <v>41289.190780940371</v>
      </c>
      <c r="T82" s="2">
        <v>43934.658840214659</v>
      </c>
      <c r="U82" s="2">
        <v>46580.126899488896</v>
      </c>
      <c r="V82" s="2">
        <v>49225.594958763148</v>
      </c>
      <c r="W82" s="2">
        <v>51871.063018037392</v>
      </c>
      <c r="Z82" s="177" t="s">
        <v>8</v>
      </c>
      <c r="AA82" s="180">
        <f t="shared" si="11"/>
        <v>2.3200000000000189</v>
      </c>
      <c r="AB82" s="2">
        <f t="shared" si="15"/>
        <v>581.89399586862783</v>
      </c>
      <c r="AC82" s="2">
        <f t="shared" si="15"/>
        <v>-763.37127492822174</v>
      </c>
      <c r="AD82" s="2">
        <f t="shared" si="15"/>
        <v>-1535.636545725074</v>
      </c>
      <c r="AE82" s="2">
        <f t="shared" si="15"/>
        <v>-2307.9018165219413</v>
      </c>
      <c r="AF82" s="2">
        <f t="shared" si="15"/>
        <v>-3080.1670873187759</v>
      </c>
      <c r="AG82" s="2">
        <f t="shared" si="15"/>
        <v>-3852.4323581156059</v>
      </c>
      <c r="AH82" s="2">
        <f t="shared" si="14"/>
        <v>-4624.6976289124887</v>
      </c>
      <c r="AI82" s="2">
        <f t="shared" si="14"/>
        <v>-5396.9628997093423</v>
      </c>
      <c r="AJ82" s="2">
        <f t="shared" si="14"/>
        <v>-6169.2281705062014</v>
      </c>
      <c r="AK82" s="2">
        <f t="shared" si="14"/>
        <v>-6941.4934413030714</v>
      </c>
      <c r="AL82" s="2">
        <f t="shared" si="14"/>
        <v>-7713.7587120999415</v>
      </c>
      <c r="AM82" s="2">
        <f t="shared" si="14"/>
        <v>-8486.0239828967642</v>
      </c>
      <c r="AN82" s="2">
        <f t="shared" si="14"/>
        <v>-9258.2892536936779</v>
      </c>
      <c r="AO82" s="2">
        <f t="shared" si="14"/>
        <v>-10030.554524490537</v>
      </c>
      <c r="AP82" s="2">
        <f t="shared" si="14"/>
        <v>-10802.819795287382</v>
      </c>
      <c r="AQ82" s="2">
        <f t="shared" si="14"/>
        <v>-11575.085066084197</v>
      </c>
      <c r="AR82" s="2">
        <f t="shared" si="14"/>
        <v>-12347.350336881085</v>
      </c>
      <c r="AS82" s="2">
        <f t="shared" si="14"/>
        <v>-13119.615607677944</v>
      </c>
      <c r="AT82" s="2">
        <f t="shared" si="14"/>
        <v>-13891.880878474789</v>
      </c>
      <c r="AU82" s="2">
        <f t="shared" si="14"/>
        <v>-14664.146149271633</v>
      </c>
      <c r="AV82" s="2">
        <f t="shared" si="14"/>
        <v>-15436.411420068507</v>
      </c>
    </row>
    <row r="83" spans="1:48" ht="14.5" x14ac:dyDescent="0.35">
      <c r="A83" s="177" t="s">
        <v>8</v>
      </c>
      <c r="B83" s="180">
        <v>1.7800000000000189</v>
      </c>
      <c r="C83" s="2">
        <v>-410.51333964232981</v>
      </c>
      <c r="D83" s="2">
        <v>1771.5243752422712</v>
      </c>
      <c r="E83" s="2">
        <v>4526.562090126883</v>
      </c>
      <c r="F83" s="2">
        <v>7281.5998050114858</v>
      </c>
      <c r="G83" s="2">
        <v>10036.637519896103</v>
      </c>
      <c r="H83" s="2">
        <v>12791.675234780711</v>
      </c>
      <c r="I83" s="2">
        <v>15546.712949665318</v>
      </c>
      <c r="J83" s="2">
        <v>18301.750664549942</v>
      </c>
      <c r="K83" s="2">
        <v>21056.788379434543</v>
      </c>
      <c r="L83" s="2">
        <v>23811.826094319138</v>
      </c>
      <c r="M83" s="2">
        <v>26566.863809203718</v>
      </c>
      <c r="N83" s="2">
        <v>29321.901524088364</v>
      </c>
      <c r="O83" s="2">
        <v>32076.939238972926</v>
      </c>
      <c r="P83" s="2">
        <v>34831.976953857527</v>
      </c>
      <c r="Q83" s="2">
        <v>37587.014668742129</v>
      </c>
      <c r="R83" s="2">
        <v>40342.05238362676</v>
      </c>
      <c r="S83" s="2">
        <v>43097.090098511348</v>
      </c>
      <c r="T83" s="2">
        <v>45852.127813395957</v>
      </c>
      <c r="U83" s="2">
        <v>48607.165528280602</v>
      </c>
      <c r="V83" s="2">
        <v>51362.20324316519</v>
      </c>
      <c r="W83" s="2">
        <v>54117.240958049792</v>
      </c>
      <c r="Z83" s="177" t="s">
        <v>8</v>
      </c>
      <c r="AA83" s="180">
        <f t="shared" si="11"/>
        <v>1.7800000000000189</v>
      </c>
      <c r="AB83" s="2">
        <f t="shared" si="15"/>
        <v>578.99967352489989</v>
      </c>
      <c r="AC83" s="2">
        <f t="shared" si="15"/>
        <v>-772.05424195943488</v>
      </c>
      <c r="AD83" s="2">
        <f t="shared" si="15"/>
        <v>-1550.1081574437612</v>
      </c>
      <c r="AE83" s="2">
        <f t="shared" si="15"/>
        <v>-2328.1620729280958</v>
      </c>
      <c r="AF83" s="2">
        <f t="shared" si="15"/>
        <v>-3106.2159884124194</v>
      </c>
      <c r="AG83" s="2">
        <f t="shared" si="15"/>
        <v>-3884.2699038967385</v>
      </c>
      <c r="AH83" s="2">
        <f t="shared" si="14"/>
        <v>-4662.323819381083</v>
      </c>
      <c r="AI83" s="2">
        <f t="shared" si="14"/>
        <v>-5440.3777348653894</v>
      </c>
      <c r="AJ83" s="2">
        <f t="shared" si="14"/>
        <v>-6218.4316503497284</v>
      </c>
      <c r="AK83" s="2">
        <f t="shared" si="14"/>
        <v>-6996.4855658340784</v>
      </c>
      <c r="AL83" s="2">
        <f t="shared" si="14"/>
        <v>-7774.5394813184139</v>
      </c>
      <c r="AM83" s="2">
        <f t="shared" si="14"/>
        <v>-8552.5933968026911</v>
      </c>
      <c r="AN83" s="2">
        <f t="shared" si="14"/>
        <v>-9330.647312287103</v>
      </c>
      <c r="AO83" s="2">
        <f t="shared" si="14"/>
        <v>-10108.701227771438</v>
      </c>
      <c r="AP83" s="2">
        <f t="shared" si="14"/>
        <v>-10886.755143255745</v>
      </c>
      <c r="AQ83" s="2">
        <f t="shared" si="14"/>
        <v>-11664.809058740066</v>
      </c>
      <c r="AR83" s="2">
        <f t="shared" si="14"/>
        <v>-12442.862974224408</v>
      </c>
      <c r="AS83" s="2">
        <f t="shared" si="14"/>
        <v>-13220.916889708758</v>
      </c>
      <c r="AT83" s="2">
        <f t="shared" si="14"/>
        <v>-13998.970805193043</v>
      </c>
      <c r="AU83" s="2">
        <f t="shared" si="14"/>
        <v>-14777.024720677393</v>
      </c>
      <c r="AV83" s="2">
        <f t="shared" si="14"/>
        <v>-15555.078636161707</v>
      </c>
    </row>
    <row r="84" spans="1:48" ht="14.5" x14ac:dyDescent="0.35">
      <c r="A84" s="177" t="s">
        <v>8</v>
      </c>
      <c r="B84" s="180">
        <v>1.2400000000000189</v>
      </c>
      <c r="C84" s="2">
        <v>-355.72851183715829</v>
      </c>
      <c r="D84" s="2">
        <v>1935.878858657805</v>
      </c>
      <c r="E84" s="2">
        <v>4800.4862291527743</v>
      </c>
      <c r="F84" s="2">
        <v>7665.0935996477365</v>
      </c>
      <c r="G84" s="2">
        <v>10529.700970142711</v>
      </c>
      <c r="H84" s="2">
        <v>13394.308340637686</v>
      </c>
      <c r="I84" s="2">
        <v>16258.915711132642</v>
      </c>
      <c r="J84" s="2">
        <v>19123.523081627609</v>
      </c>
      <c r="K84" s="2">
        <v>21988.130452122561</v>
      </c>
      <c r="L84" s="2">
        <v>24852.737822617517</v>
      </c>
      <c r="M84" s="2">
        <v>27717.345193112455</v>
      </c>
      <c r="N84" s="2">
        <v>30581.95256360741</v>
      </c>
      <c r="O84" s="2">
        <v>33446.559934102377</v>
      </c>
      <c r="P84" s="2">
        <v>36311.167304597315</v>
      </c>
      <c r="Q84" s="2">
        <v>39175.774675092311</v>
      </c>
      <c r="R84" s="2">
        <v>42040.382045587263</v>
      </c>
      <c r="S84" s="2">
        <v>44904.989416082251</v>
      </c>
      <c r="T84" s="2">
        <v>47769.596786577204</v>
      </c>
      <c r="U84" s="2">
        <v>50634.204157072236</v>
      </c>
      <c r="V84" s="2">
        <v>53498.811527567137</v>
      </c>
      <c r="W84" s="2">
        <v>56363.418898062111</v>
      </c>
      <c r="Z84" s="177" t="s">
        <v>8</v>
      </c>
      <c r="AA84" s="180">
        <f t="shared" si="11"/>
        <v>1.2400000000000189</v>
      </c>
      <c r="AB84" s="2">
        <f t="shared" si="15"/>
        <v>576.10535118115411</v>
      </c>
      <c r="AC84" s="2">
        <f t="shared" si="15"/>
        <v>-780.73720899065188</v>
      </c>
      <c r="AD84" s="2">
        <f t="shared" si="15"/>
        <v>-1564.5797691624548</v>
      </c>
      <c r="AE84" s="2">
        <f t="shared" si="15"/>
        <v>-2348.4223293342638</v>
      </c>
      <c r="AF84" s="2">
        <f t="shared" si="15"/>
        <v>-3132.2648895060593</v>
      </c>
      <c r="AG84" s="2">
        <f t="shared" si="15"/>
        <v>-3916.1074496778456</v>
      </c>
      <c r="AH84" s="2">
        <f t="shared" si="14"/>
        <v>-4699.9500098496683</v>
      </c>
      <c r="AI84" s="2">
        <f t="shared" si="14"/>
        <v>-5483.7925700214728</v>
      </c>
      <c r="AJ84" s="2">
        <f t="shared" si="14"/>
        <v>-6267.6351301932846</v>
      </c>
      <c r="AK84" s="2">
        <f t="shared" si="14"/>
        <v>-7051.4776903651036</v>
      </c>
      <c r="AL84" s="2">
        <f t="shared" si="14"/>
        <v>-7835.3202505369372</v>
      </c>
      <c r="AM84" s="2">
        <f t="shared" si="14"/>
        <v>-8619.1628107087454</v>
      </c>
      <c r="AN84" s="2">
        <f t="shared" si="14"/>
        <v>-9403.005370880579</v>
      </c>
      <c r="AO84" s="2">
        <f t="shared" si="14"/>
        <v>-10186.847931052405</v>
      </c>
      <c r="AP84" s="2">
        <f t="shared" si="14"/>
        <v>-10970.690491224166</v>
      </c>
      <c r="AQ84" s="2">
        <f t="shared" si="14"/>
        <v>-11754.533051395993</v>
      </c>
      <c r="AR84" s="2">
        <f t="shared" si="14"/>
        <v>-12538.375611567753</v>
      </c>
      <c r="AS84" s="2">
        <f t="shared" si="14"/>
        <v>-13322.218171739594</v>
      </c>
      <c r="AT84" s="2">
        <f t="shared" si="14"/>
        <v>-14106.060731911333</v>
      </c>
      <c r="AU84" s="2">
        <f t="shared" si="14"/>
        <v>-14889.903292083203</v>
      </c>
      <c r="AV84" s="2">
        <f t="shared" si="14"/>
        <v>-15673.745852255001</v>
      </c>
    </row>
    <row r="85" spans="1:48" ht="14.5" x14ac:dyDescent="0.35">
      <c r="A85" s="177" t="s">
        <v>8</v>
      </c>
      <c r="B85" s="180">
        <v>0</v>
      </c>
      <c r="C85" s="2">
        <v>-229.92631465489103</v>
      </c>
      <c r="D85" s="2">
        <v>2313.2854502046043</v>
      </c>
      <c r="E85" s="2">
        <v>5429.4972150641061</v>
      </c>
      <c r="F85" s="2">
        <v>8545.7089799236055</v>
      </c>
      <c r="G85" s="2">
        <v>11661.920744783103</v>
      </c>
      <c r="H85" s="2">
        <v>14778.132509642604</v>
      </c>
      <c r="I85" s="2">
        <v>17894.344274502095</v>
      </c>
      <c r="J85" s="2">
        <v>21010.5560393616</v>
      </c>
      <c r="K85" s="2">
        <v>24126.767804221094</v>
      </c>
      <c r="L85" s="2">
        <v>27242.979569080577</v>
      </c>
      <c r="M85" s="2">
        <v>30359.19133394006</v>
      </c>
      <c r="N85" s="2">
        <v>33475.40309879955</v>
      </c>
      <c r="O85" s="2">
        <v>36591.61486365903</v>
      </c>
      <c r="P85" s="2">
        <v>39707.826628518582</v>
      </c>
      <c r="Q85" s="2">
        <v>42824.038393378018</v>
      </c>
      <c r="R85" s="2">
        <v>45940.250158237555</v>
      </c>
      <c r="S85" s="2">
        <v>49056.461923096977</v>
      </c>
      <c r="T85" s="2">
        <v>52172.673687956471</v>
      </c>
      <c r="U85" s="2">
        <v>55288.885452816059</v>
      </c>
      <c r="V85" s="2">
        <v>58405.09721767556</v>
      </c>
      <c r="W85" s="2">
        <v>61521.308982535011</v>
      </c>
      <c r="Z85" s="177" t="s">
        <v>8</v>
      </c>
      <c r="AA85" s="180">
        <v>0</v>
      </c>
      <c r="AB85" s="2">
        <f t="shared" si="15"/>
        <v>569.45912950294189</v>
      </c>
      <c r="AC85" s="2">
        <f t="shared" si="15"/>
        <v>-800.67587402529171</v>
      </c>
      <c r="AD85" s="2">
        <f t="shared" si="15"/>
        <v>-1597.8108775535202</v>
      </c>
      <c r="AE85" s="2">
        <f t="shared" si="15"/>
        <v>-2394.9458810817505</v>
      </c>
      <c r="AF85" s="2">
        <f t="shared" si="15"/>
        <v>-3192.0808846099917</v>
      </c>
      <c r="AG85" s="2">
        <f t="shared" si="15"/>
        <v>-3989.2158881382056</v>
      </c>
      <c r="AH85" s="2">
        <f t="shared" si="14"/>
        <v>-4786.3508916664614</v>
      </c>
      <c r="AI85" s="2">
        <f t="shared" si="14"/>
        <v>-5583.4858951946844</v>
      </c>
      <c r="AJ85" s="2">
        <f t="shared" si="14"/>
        <v>-6380.6208987229147</v>
      </c>
      <c r="AK85" s="2">
        <f t="shared" si="14"/>
        <v>-7177.7559022511778</v>
      </c>
      <c r="AL85" s="2">
        <f t="shared" si="14"/>
        <v>-7974.890905779419</v>
      </c>
      <c r="AM85" s="2">
        <f t="shared" si="14"/>
        <v>-8772.0259093076311</v>
      </c>
      <c r="AN85" s="2">
        <f t="shared" si="14"/>
        <v>-9569.1609128359269</v>
      </c>
      <c r="AO85" s="2">
        <f t="shared" si="14"/>
        <v>-10366.295916364084</v>
      </c>
      <c r="AP85" s="2">
        <f t="shared" si="14"/>
        <v>-11163.43091989238</v>
      </c>
      <c r="AQ85" s="2">
        <f t="shared" si="14"/>
        <v>-11960.56592342056</v>
      </c>
      <c r="AR85" s="2">
        <f t="shared" si="14"/>
        <v>-12757.700926948848</v>
      </c>
      <c r="AS85" s="2">
        <f t="shared" si="14"/>
        <v>-13554.835930477115</v>
      </c>
      <c r="AT85" s="2">
        <f t="shared" si="14"/>
        <v>-14351.970934005236</v>
      </c>
      <c r="AU85" s="2">
        <f t="shared" si="14"/>
        <v>-15149.105937533503</v>
      </c>
      <c r="AV85" s="2">
        <f t="shared" si="14"/>
        <v>-15946.240941061762</v>
      </c>
    </row>
    <row r="86" spans="1:48" ht="14.5" x14ac:dyDescent="0.35">
      <c r="B86" s="71">
        <v>-0.5</v>
      </c>
    </row>
    <row r="88" spans="1:48" ht="15.5" x14ac:dyDescent="0.35">
      <c r="A88" s="182" t="s">
        <v>8415</v>
      </c>
    </row>
    <row r="90" spans="1:48" ht="14.5" x14ac:dyDescent="0.35">
      <c r="A90" s="1"/>
      <c r="B90" s="174"/>
      <c r="C90" s="175">
        <v>25</v>
      </c>
      <c r="D90" s="175">
        <v>75</v>
      </c>
      <c r="E90" s="175">
        <v>125</v>
      </c>
      <c r="F90" s="175">
        <v>175</v>
      </c>
      <c r="G90" s="175">
        <v>225</v>
      </c>
      <c r="H90" s="175">
        <v>275</v>
      </c>
      <c r="I90" s="175">
        <v>325</v>
      </c>
      <c r="J90" s="175">
        <v>375</v>
      </c>
      <c r="K90" s="175">
        <v>425</v>
      </c>
      <c r="L90" s="175">
        <v>475</v>
      </c>
      <c r="M90" s="175">
        <v>525</v>
      </c>
      <c r="N90" s="175">
        <v>575</v>
      </c>
      <c r="O90" s="175">
        <v>625</v>
      </c>
      <c r="P90" s="175">
        <v>675</v>
      </c>
      <c r="Q90" s="175">
        <v>725</v>
      </c>
      <c r="R90" s="175">
        <v>775</v>
      </c>
      <c r="S90" s="175">
        <v>825</v>
      </c>
      <c r="T90" s="175">
        <v>875</v>
      </c>
      <c r="U90" s="175">
        <v>925</v>
      </c>
      <c r="V90" s="175">
        <v>975</v>
      </c>
      <c r="W90" s="175">
        <v>1025</v>
      </c>
      <c r="Z90" s="176" t="s">
        <v>8413</v>
      </c>
      <c r="AA90" s="174"/>
      <c r="AB90" s="175">
        <v>25</v>
      </c>
      <c r="AC90" s="175">
        <v>75</v>
      </c>
      <c r="AD90" s="175">
        <v>125</v>
      </c>
      <c r="AE90" s="175">
        <v>175</v>
      </c>
      <c r="AF90" s="175">
        <v>225</v>
      </c>
      <c r="AG90" s="175">
        <v>275</v>
      </c>
      <c r="AH90" s="175">
        <v>325</v>
      </c>
      <c r="AI90" s="175">
        <v>375</v>
      </c>
      <c r="AJ90" s="175">
        <v>425</v>
      </c>
      <c r="AK90" s="175">
        <v>475</v>
      </c>
      <c r="AL90" s="175">
        <v>525</v>
      </c>
      <c r="AM90" s="175">
        <v>575</v>
      </c>
      <c r="AN90" s="175">
        <v>625</v>
      </c>
      <c r="AO90" s="175">
        <v>675</v>
      </c>
      <c r="AP90" s="175">
        <v>725</v>
      </c>
      <c r="AQ90" s="175">
        <v>775</v>
      </c>
      <c r="AR90" s="175">
        <v>825</v>
      </c>
      <c r="AS90" s="175">
        <v>875</v>
      </c>
      <c r="AT90" s="175">
        <v>925</v>
      </c>
      <c r="AU90" s="175">
        <v>975</v>
      </c>
      <c r="AV90" s="175">
        <v>1025</v>
      </c>
    </row>
    <row r="91" spans="1:48" ht="14.5" x14ac:dyDescent="0.35">
      <c r="A91" s="1"/>
      <c r="B91" s="177" t="s">
        <v>6</v>
      </c>
      <c r="C91" s="178">
        <v>1785.2042273636105</v>
      </c>
      <c r="D91" s="178">
        <v>5355.6126820908312</v>
      </c>
      <c r="E91" s="178">
        <v>8926.0211368180517</v>
      </c>
      <c r="F91" s="178">
        <v>12496.429591545273</v>
      </c>
      <c r="G91" s="178">
        <v>16066.838046272494</v>
      </c>
      <c r="H91" s="178">
        <v>19637.246500999714</v>
      </c>
      <c r="I91" s="178">
        <v>23207.654955726935</v>
      </c>
      <c r="J91" s="178">
        <v>26778.063410454157</v>
      </c>
      <c r="K91" s="178">
        <v>30348.471865181378</v>
      </c>
      <c r="L91" s="178">
        <v>33918.880319908596</v>
      </c>
      <c r="M91" s="178">
        <v>37489.288774635817</v>
      </c>
      <c r="N91" s="178">
        <v>41059.697229363039</v>
      </c>
      <c r="O91" s="178">
        <v>44630.10568409026</v>
      </c>
      <c r="P91" s="178">
        <v>48200.514138817482</v>
      </c>
      <c r="Q91" s="178">
        <v>51770.922593544703</v>
      </c>
      <c r="R91" s="178">
        <v>55341.331048271924</v>
      </c>
      <c r="S91" s="178">
        <v>58911.739502999146</v>
      </c>
      <c r="T91" s="178">
        <v>62482.147957726367</v>
      </c>
      <c r="U91" s="178">
        <v>66052.556412453589</v>
      </c>
      <c r="V91" s="178">
        <v>69622.96486718081</v>
      </c>
      <c r="W91" s="178">
        <v>73193.373321908031</v>
      </c>
      <c r="Z91" s="1"/>
      <c r="AA91" s="177" t="s">
        <v>6</v>
      </c>
      <c r="AB91" s="178">
        <f>+AB92/14.004</f>
        <v>1785.2042273636105</v>
      </c>
      <c r="AC91" s="178">
        <f t="shared" ref="AC91:AV91" si="16">+AC92/14.004</f>
        <v>5355.6126820908312</v>
      </c>
      <c r="AD91" s="178">
        <f t="shared" si="16"/>
        <v>8926.0211368180517</v>
      </c>
      <c r="AE91" s="178">
        <f t="shared" si="16"/>
        <v>12496.429591545273</v>
      </c>
      <c r="AF91" s="178">
        <f t="shared" si="16"/>
        <v>16066.838046272494</v>
      </c>
      <c r="AG91" s="178">
        <f t="shared" si="16"/>
        <v>19637.246500999714</v>
      </c>
      <c r="AH91" s="178">
        <f t="shared" si="16"/>
        <v>23207.654955726935</v>
      </c>
      <c r="AI91" s="178">
        <f t="shared" si="16"/>
        <v>26778.063410454157</v>
      </c>
      <c r="AJ91" s="178">
        <f t="shared" si="16"/>
        <v>30348.471865181378</v>
      </c>
      <c r="AK91" s="178">
        <f t="shared" si="16"/>
        <v>33918.880319908596</v>
      </c>
      <c r="AL91" s="178">
        <f t="shared" si="16"/>
        <v>37489.288774635817</v>
      </c>
      <c r="AM91" s="178">
        <f t="shared" si="16"/>
        <v>41059.697229363039</v>
      </c>
      <c r="AN91" s="178">
        <f t="shared" si="16"/>
        <v>44630.10568409026</v>
      </c>
      <c r="AO91" s="178">
        <f t="shared" si="16"/>
        <v>48200.514138817482</v>
      </c>
      <c r="AP91" s="178">
        <f t="shared" si="16"/>
        <v>51770.922593544703</v>
      </c>
      <c r="AQ91" s="178">
        <f t="shared" si="16"/>
        <v>55341.331048271924</v>
      </c>
      <c r="AR91" s="178">
        <f t="shared" si="16"/>
        <v>58911.739502999146</v>
      </c>
      <c r="AS91" s="178">
        <f t="shared" si="16"/>
        <v>62482.147957726367</v>
      </c>
      <c r="AT91" s="178">
        <f t="shared" si="16"/>
        <v>66052.556412453589</v>
      </c>
      <c r="AU91" s="178">
        <f t="shared" si="16"/>
        <v>69622.96486718081</v>
      </c>
      <c r="AV91" s="178">
        <f t="shared" si="16"/>
        <v>73193.373321908031</v>
      </c>
    </row>
    <row r="92" spans="1:48" ht="14.5" x14ac:dyDescent="0.35">
      <c r="A92" s="1"/>
      <c r="B92" s="179" t="s">
        <v>7</v>
      </c>
      <c r="C92" s="178">
        <v>25000</v>
      </c>
      <c r="D92" s="178">
        <v>75000</v>
      </c>
      <c r="E92" s="178">
        <v>125000</v>
      </c>
      <c r="F92" s="178">
        <v>175000</v>
      </c>
      <c r="G92" s="178">
        <v>225000</v>
      </c>
      <c r="H92" s="178">
        <v>275000</v>
      </c>
      <c r="I92" s="178">
        <v>325000</v>
      </c>
      <c r="J92" s="178">
        <v>375000</v>
      </c>
      <c r="K92" s="178">
        <v>425000</v>
      </c>
      <c r="L92" s="178">
        <v>475000</v>
      </c>
      <c r="M92" s="178">
        <v>525000</v>
      </c>
      <c r="N92" s="178">
        <v>575000</v>
      </c>
      <c r="O92" s="178">
        <v>625000</v>
      </c>
      <c r="P92" s="178">
        <v>675000</v>
      </c>
      <c r="Q92" s="178">
        <v>725000</v>
      </c>
      <c r="R92" s="178">
        <v>775000</v>
      </c>
      <c r="S92" s="178">
        <v>825000</v>
      </c>
      <c r="T92" s="178">
        <v>875000</v>
      </c>
      <c r="U92" s="178">
        <v>925000</v>
      </c>
      <c r="V92" s="178">
        <v>975000</v>
      </c>
      <c r="W92" s="178">
        <v>1025000</v>
      </c>
      <c r="Z92" s="1"/>
      <c r="AA92" s="179" t="s">
        <v>7</v>
      </c>
      <c r="AB92" s="178">
        <v>25000</v>
      </c>
      <c r="AC92" s="178">
        <f>+AB92+50000</f>
        <v>75000</v>
      </c>
      <c r="AD92" s="178">
        <f t="shared" ref="AD92:AV92" si="17">+AC92+50000</f>
        <v>125000</v>
      </c>
      <c r="AE92" s="178">
        <f t="shared" si="17"/>
        <v>175000</v>
      </c>
      <c r="AF92" s="178">
        <f t="shared" si="17"/>
        <v>225000</v>
      </c>
      <c r="AG92" s="178">
        <f t="shared" si="17"/>
        <v>275000</v>
      </c>
      <c r="AH92" s="178">
        <f t="shared" si="17"/>
        <v>325000</v>
      </c>
      <c r="AI92" s="178">
        <f t="shared" si="17"/>
        <v>375000</v>
      </c>
      <c r="AJ92" s="178">
        <f t="shared" si="17"/>
        <v>425000</v>
      </c>
      <c r="AK92" s="178">
        <f t="shared" si="17"/>
        <v>475000</v>
      </c>
      <c r="AL92" s="178">
        <f t="shared" si="17"/>
        <v>525000</v>
      </c>
      <c r="AM92" s="178">
        <f t="shared" si="17"/>
        <v>575000</v>
      </c>
      <c r="AN92" s="178">
        <f t="shared" si="17"/>
        <v>625000</v>
      </c>
      <c r="AO92" s="178">
        <f t="shared" si="17"/>
        <v>675000</v>
      </c>
      <c r="AP92" s="178">
        <f t="shared" si="17"/>
        <v>725000</v>
      </c>
      <c r="AQ92" s="178">
        <f t="shared" si="17"/>
        <v>775000</v>
      </c>
      <c r="AR92" s="178">
        <f t="shared" si="17"/>
        <v>825000</v>
      </c>
      <c r="AS92" s="178">
        <f t="shared" si="17"/>
        <v>875000</v>
      </c>
      <c r="AT92" s="178">
        <f t="shared" si="17"/>
        <v>925000</v>
      </c>
      <c r="AU92" s="178">
        <f t="shared" si="17"/>
        <v>975000</v>
      </c>
      <c r="AV92" s="178">
        <f t="shared" si="17"/>
        <v>1025000</v>
      </c>
    </row>
    <row r="93" spans="1:48" ht="14.5" x14ac:dyDescent="0.35">
      <c r="A93" s="177" t="s">
        <v>8</v>
      </c>
      <c r="B93" s="180">
        <v>19.600000000000001</v>
      </c>
      <c r="C93" s="2">
        <v>-3319.0865951070737</v>
      </c>
      <c r="D93" s="2">
        <v>-4752.8475153643367</v>
      </c>
      <c r="E93" s="2">
        <v>-5613.6084356215924</v>
      </c>
      <c r="F93" s="2">
        <v>-6474.3693558788436</v>
      </c>
      <c r="G93" s="2">
        <v>-7335.1302761360948</v>
      </c>
      <c r="H93" s="2">
        <v>-8195.8911963933369</v>
      </c>
      <c r="I93" s="2">
        <v>-9056.6521166505918</v>
      </c>
      <c r="J93" s="2">
        <v>-9917.4130369078648</v>
      </c>
      <c r="K93" s="2">
        <v>-10778.173957165101</v>
      </c>
      <c r="L93" s="2">
        <v>-11638.934877422371</v>
      </c>
      <c r="M93" s="2">
        <v>-12499.695797679607</v>
      </c>
      <c r="N93" s="2">
        <v>-13360.456717936875</v>
      </c>
      <c r="O93" s="2">
        <v>-14221.217638194155</v>
      </c>
      <c r="P93" s="2">
        <v>-15081.978558451407</v>
      </c>
      <c r="Q93" s="2">
        <v>-15942.739478708652</v>
      </c>
      <c r="R93" s="2">
        <v>-16803.500398965902</v>
      </c>
      <c r="S93" s="2">
        <v>-17664.261319223155</v>
      </c>
      <c r="T93" s="2">
        <v>-18525.022239480419</v>
      </c>
      <c r="U93" s="2">
        <v>-19385.783159737675</v>
      </c>
      <c r="V93" s="2">
        <v>-20246.544079994917</v>
      </c>
      <c r="W93" s="2">
        <v>-21107.305000252203</v>
      </c>
      <c r="Z93" s="177" t="s">
        <v>8</v>
      </c>
      <c r="AA93" s="180">
        <v>19.600000000000001</v>
      </c>
      <c r="AB93" s="2">
        <f t="shared" ref="AB93:AV105" si="18">C93-C178</f>
        <v>-426.16162702556494</v>
      </c>
      <c r="AC93" s="2">
        <f t="shared" si="18"/>
        <v>-1586.1902678232068</v>
      </c>
      <c r="AD93" s="2">
        <f t="shared" si="18"/>
        <v>-2173.2189086208423</v>
      </c>
      <c r="AE93" s="2">
        <f t="shared" si="18"/>
        <v>-2760.2475494184755</v>
      </c>
      <c r="AF93" s="2">
        <f t="shared" si="18"/>
        <v>-3347.2761902161087</v>
      </c>
      <c r="AG93" s="2">
        <f t="shared" si="18"/>
        <v>-3934.3048310137165</v>
      </c>
      <c r="AH93" s="2">
        <f t="shared" si="18"/>
        <v>-4521.3334718113611</v>
      </c>
      <c r="AI93" s="2">
        <f t="shared" si="18"/>
        <v>-5108.362112609012</v>
      </c>
      <c r="AJ93" s="2">
        <f t="shared" si="18"/>
        <v>-5695.3907534066302</v>
      </c>
      <c r="AK93" s="2">
        <f t="shared" si="18"/>
        <v>-6282.4193942042839</v>
      </c>
      <c r="AL93" s="2">
        <f t="shared" si="18"/>
        <v>-6869.4480350018839</v>
      </c>
      <c r="AM93" s="2">
        <f t="shared" si="18"/>
        <v>-7456.476675799534</v>
      </c>
      <c r="AN93" s="2">
        <f t="shared" si="18"/>
        <v>-8043.5053165972149</v>
      </c>
      <c r="AO93" s="2">
        <f t="shared" si="18"/>
        <v>-8630.5339573948295</v>
      </c>
      <c r="AP93" s="2">
        <f t="shared" si="18"/>
        <v>-9217.5625981924622</v>
      </c>
      <c r="AQ93" s="2">
        <f t="shared" si="18"/>
        <v>-9804.5912389900877</v>
      </c>
      <c r="AR93" s="2">
        <f t="shared" si="18"/>
        <v>-10391.6198797877</v>
      </c>
      <c r="AS93" s="2">
        <f t="shared" si="18"/>
        <v>-10978.648520585373</v>
      </c>
      <c r="AT93" s="2">
        <f t="shared" si="18"/>
        <v>-11565.677161383026</v>
      </c>
      <c r="AU93" s="2">
        <f t="shared" si="18"/>
        <v>-12152.705802180646</v>
      </c>
      <c r="AV93" s="2">
        <f t="shared" si="18"/>
        <v>-12739.734442978297</v>
      </c>
    </row>
    <row r="94" spans="1:48" ht="14.5" x14ac:dyDescent="0.35">
      <c r="A94" s="177" t="s">
        <v>8</v>
      </c>
      <c r="B94" s="180">
        <v>19.060000000000002</v>
      </c>
      <c r="C94" s="2">
        <v>-3264.3017673018994</v>
      </c>
      <c r="D94" s="2">
        <v>-4588.4930319487967</v>
      </c>
      <c r="E94" s="2">
        <v>-5339.6842965956894</v>
      </c>
      <c r="F94" s="2">
        <v>-6090.8755612425903</v>
      </c>
      <c r="G94" s="2">
        <v>-6842.0668258894675</v>
      </c>
      <c r="H94" s="2">
        <v>-7593.2580905363484</v>
      </c>
      <c r="I94" s="2">
        <v>-8344.4493551832329</v>
      </c>
      <c r="J94" s="2">
        <v>-9095.640619830132</v>
      </c>
      <c r="K94" s="2">
        <v>-9846.8318844770238</v>
      </c>
      <c r="L94" s="2">
        <v>-10598.023149123934</v>
      </c>
      <c r="M94" s="2">
        <v>-11349.214413770831</v>
      </c>
      <c r="N94" s="2">
        <v>-12100.405678417725</v>
      </c>
      <c r="O94" s="2">
        <v>-12851.596943064651</v>
      </c>
      <c r="P94" s="2">
        <v>-13602.788207711545</v>
      </c>
      <c r="Q94" s="2">
        <v>-14353.979472358411</v>
      </c>
      <c r="R94" s="2">
        <v>-15105.170737005286</v>
      </c>
      <c r="S94" s="2">
        <v>-15856.3620016522</v>
      </c>
      <c r="T94" s="2">
        <v>-16607.553266299125</v>
      </c>
      <c r="U94" s="2">
        <v>-17358.744530945994</v>
      </c>
      <c r="V94" s="2">
        <v>-18109.935795592864</v>
      </c>
      <c r="W94" s="2">
        <v>-18861.127060239767</v>
      </c>
      <c r="Z94" s="177" t="s">
        <v>8</v>
      </c>
      <c r="AA94" s="180">
        <f>+AA93-0.54</f>
        <v>19.060000000000002</v>
      </c>
      <c r="AB94" s="2">
        <f t="shared" si="18"/>
        <v>-429.05594936930902</v>
      </c>
      <c r="AC94" s="2">
        <f t="shared" si="18"/>
        <v>-1594.8732348544181</v>
      </c>
      <c r="AD94" s="2">
        <f t="shared" si="18"/>
        <v>-2187.6905203395258</v>
      </c>
      <c r="AE94" s="2">
        <f t="shared" si="18"/>
        <v>-2780.507805824639</v>
      </c>
      <c r="AF94" s="2">
        <f t="shared" si="18"/>
        <v>-3373.3250913097295</v>
      </c>
      <c r="AG94" s="2">
        <f t="shared" si="18"/>
        <v>-3966.1423767948122</v>
      </c>
      <c r="AH94" s="2">
        <f t="shared" si="18"/>
        <v>-4558.9596622799236</v>
      </c>
      <c r="AI94" s="2">
        <f t="shared" si="18"/>
        <v>-5151.776947765029</v>
      </c>
      <c r="AJ94" s="2">
        <f t="shared" si="18"/>
        <v>-5744.5942332501327</v>
      </c>
      <c r="AK94" s="2">
        <f t="shared" si="18"/>
        <v>-6337.4115187352718</v>
      </c>
      <c r="AL94" s="2">
        <f t="shared" si="18"/>
        <v>-6930.2288042203609</v>
      </c>
      <c r="AM94" s="2">
        <f t="shared" si="18"/>
        <v>-7523.04608970547</v>
      </c>
      <c r="AN94" s="2">
        <f t="shared" si="18"/>
        <v>-8115.8633751906245</v>
      </c>
      <c r="AO94" s="2">
        <f t="shared" si="18"/>
        <v>-8708.6806606757455</v>
      </c>
      <c r="AP94" s="2">
        <f t="shared" si="18"/>
        <v>-9301.4979461608054</v>
      </c>
      <c r="AQ94" s="2">
        <f t="shared" si="18"/>
        <v>-9894.3152316458982</v>
      </c>
      <c r="AR94" s="2">
        <f t="shared" si="18"/>
        <v>-10487.132517131024</v>
      </c>
      <c r="AS94" s="2">
        <f t="shared" si="18"/>
        <v>-11079.949802616169</v>
      </c>
      <c r="AT94" s="2">
        <f t="shared" si="18"/>
        <v>-11672.767088101245</v>
      </c>
      <c r="AU94" s="2">
        <f t="shared" si="18"/>
        <v>-12265.584373586336</v>
      </c>
      <c r="AV94" s="2">
        <f t="shared" si="18"/>
        <v>-12858.401659071449</v>
      </c>
    </row>
    <row r="95" spans="1:48" ht="14.5" x14ac:dyDescent="0.35">
      <c r="A95" s="177" t="s">
        <v>8</v>
      </c>
      <c r="B95" s="180">
        <v>18.520000000000003</v>
      </c>
      <c r="C95" s="2">
        <v>-3209.5169394967206</v>
      </c>
      <c r="D95" s="2">
        <v>-4424.1385485332548</v>
      </c>
      <c r="E95" s="2">
        <v>-5065.7601575697818</v>
      </c>
      <c r="F95" s="2">
        <v>-5707.381766606316</v>
      </c>
      <c r="G95" s="2">
        <v>-6349.0033756428402</v>
      </c>
      <c r="H95" s="2">
        <v>-6990.6249846793671</v>
      </c>
      <c r="I95" s="2">
        <v>-7632.2465937159031</v>
      </c>
      <c r="J95" s="2">
        <v>-8273.8682027524483</v>
      </c>
      <c r="K95" s="2">
        <v>-8915.4898117889716</v>
      </c>
      <c r="L95" s="2">
        <v>-9557.111420825504</v>
      </c>
      <c r="M95" s="2">
        <v>-10198.733029862044</v>
      </c>
      <c r="N95" s="2">
        <v>-10840.354638898576</v>
      </c>
      <c r="O95" s="2">
        <v>-11481.976247935128</v>
      </c>
      <c r="P95" s="2">
        <v>-12123.597856971675</v>
      </c>
      <c r="Q95" s="2">
        <v>-12765.219466008182</v>
      </c>
      <c r="R95" s="2">
        <v>-13406.841075044713</v>
      </c>
      <c r="S95" s="2">
        <v>-14048.46268408124</v>
      </c>
      <c r="T95" s="2">
        <v>-14690.084293117761</v>
      </c>
      <c r="U95" s="2">
        <v>-15331.705902154341</v>
      </c>
      <c r="V95" s="2">
        <v>-15973.327511190808</v>
      </c>
      <c r="W95" s="2">
        <v>-16614.949120227397</v>
      </c>
      <c r="Z95" s="177" t="s">
        <v>8</v>
      </c>
      <c r="AA95" s="180">
        <f t="shared" ref="AA95:AA127" si="19">+AA94-0.54</f>
        <v>18.520000000000003</v>
      </c>
      <c r="AB95" s="2">
        <f t="shared" si="18"/>
        <v>-431.95027171304764</v>
      </c>
      <c r="AC95" s="2">
        <f t="shared" si="18"/>
        <v>-1603.5562018856294</v>
      </c>
      <c r="AD95" s="2">
        <f t="shared" si="18"/>
        <v>-2202.1621320582067</v>
      </c>
      <c r="AE95" s="2">
        <f t="shared" si="18"/>
        <v>-2800.7680622307917</v>
      </c>
      <c r="AF95" s="2">
        <f t="shared" si="18"/>
        <v>-3399.3739924033653</v>
      </c>
      <c r="AG95" s="2">
        <f t="shared" si="18"/>
        <v>-3997.9799225759284</v>
      </c>
      <c r="AH95" s="2">
        <f t="shared" si="18"/>
        <v>-4596.5858527485243</v>
      </c>
      <c r="AI95" s="2">
        <f t="shared" si="18"/>
        <v>-5195.1917829211188</v>
      </c>
      <c r="AJ95" s="2">
        <f t="shared" si="18"/>
        <v>-5793.7977130936906</v>
      </c>
      <c r="AK95" s="2">
        <f t="shared" si="18"/>
        <v>-6392.4036432662888</v>
      </c>
      <c r="AL95" s="2">
        <f t="shared" si="18"/>
        <v>-6991.0095734388542</v>
      </c>
      <c r="AM95" s="2">
        <f t="shared" si="18"/>
        <v>-7589.6155036114378</v>
      </c>
      <c r="AN95" s="2">
        <f t="shared" si="18"/>
        <v>-8188.2214337840614</v>
      </c>
      <c r="AO95" s="2">
        <f t="shared" si="18"/>
        <v>-8786.8273639566469</v>
      </c>
      <c r="AP95" s="2">
        <f t="shared" si="18"/>
        <v>-9385.4332941292032</v>
      </c>
      <c r="AQ95" s="2">
        <f t="shared" si="18"/>
        <v>-9984.0392243017704</v>
      </c>
      <c r="AR95" s="2">
        <f t="shared" si="18"/>
        <v>-10582.64515447435</v>
      </c>
      <c r="AS95" s="2">
        <f t="shared" si="18"/>
        <v>-11181.251084646954</v>
      </c>
      <c r="AT95" s="2">
        <f t="shared" si="18"/>
        <v>-11779.857014819572</v>
      </c>
      <c r="AU95" s="2">
        <f t="shared" si="18"/>
        <v>-12378.462944992067</v>
      </c>
      <c r="AV95" s="2">
        <f t="shared" si="18"/>
        <v>-12977.068875164709</v>
      </c>
    </row>
    <row r="96" spans="1:48" ht="14.5" x14ac:dyDescent="0.35">
      <c r="A96" s="177" t="s">
        <v>8</v>
      </c>
      <c r="B96" s="180">
        <v>17.980000000000004</v>
      </c>
      <c r="C96" s="2">
        <v>-3154.7321116915418</v>
      </c>
      <c r="D96" s="2">
        <v>-4259.7840651177175</v>
      </c>
      <c r="E96" s="2">
        <v>-4791.8360185438796</v>
      </c>
      <c r="F96" s="2">
        <v>-5323.8879719700581</v>
      </c>
      <c r="G96" s="2">
        <v>-5855.939925396221</v>
      </c>
      <c r="H96" s="2">
        <v>-6387.9918788223849</v>
      </c>
      <c r="I96" s="2">
        <v>-6920.0438322485707</v>
      </c>
      <c r="J96" s="2">
        <v>-7452.0957856747509</v>
      </c>
      <c r="K96" s="2">
        <v>-7984.1477391009103</v>
      </c>
      <c r="L96" s="2">
        <v>-8516.1996925270923</v>
      </c>
      <c r="M96" s="2">
        <v>-9048.2516459532544</v>
      </c>
      <c r="N96" s="2">
        <v>-9580.3035993794292</v>
      </c>
      <c r="O96" s="2">
        <v>-10112.355552805644</v>
      </c>
      <c r="P96" s="2">
        <v>-10644.407506231812</v>
      </c>
      <c r="Q96" s="2">
        <v>-11176.459459657975</v>
      </c>
      <c r="R96" s="2">
        <v>-11708.511413084116</v>
      </c>
      <c r="S96" s="2">
        <v>-12240.56336651032</v>
      </c>
      <c r="T96" s="2">
        <v>-12772.61531993648</v>
      </c>
      <c r="U96" s="2">
        <v>-13304.667273362664</v>
      </c>
      <c r="V96" s="2">
        <v>-13836.719226788808</v>
      </c>
      <c r="W96" s="2">
        <v>-14368.771180215021</v>
      </c>
      <c r="Z96" s="177" t="s">
        <v>8</v>
      </c>
      <c r="AA96" s="180">
        <f t="shared" si="19"/>
        <v>17.980000000000004</v>
      </c>
      <c r="AB96" s="2">
        <f t="shared" si="18"/>
        <v>-434.84459405678626</v>
      </c>
      <c r="AC96" s="2">
        <f t="shared" si="18"/>
        <v>-1612.2391689168444</v>
      </c>
      <c r="AD96" s="2">
        <f t="shared" si="18"/>
        <v>-2216.6337437768921</v>
      </c>
      <c r="AE96" s="2">
        <f t="shared" si="18"/>
        <v>-2821.0283186369561</v>
      </c>
      <c r="AF96" s="2">
        <f t="shared" si="18"/>
        <v>-3425.4228934970038</v>
      </c>
      <c r="AG96" s="2">
        <f t="shared" si="18"/>
        <v>-4029.8174683570428</v>
      </c>
      <c r="AH96" s="2">
        <f t="shared" si="18"/>
        <v>-4634.2120432171187</v>
      </c>
      <c r="AI96" s="2">
        <f t="shared" si="18"/>
        <v>-5238.6066180771868</v>
      </c>
      <c r="AJ96" s="2">
        <f t="shared" si="18"/>
        <v>-5843.0011929372286</v>
      </c>
      <c r="AK96" s="2">
        <f t="shared" si="18"/>
        <v>-6447.3957677972958</v>
      </c>
      <c r="AL96" s="2">
        <f t="shared" si="18"/>
        <v>-7051.7903426573403</v>
      </c>
      <c r="AM96" s="2">
        <f t="shared" si="18"/>
        <v>-7656.1849175173902</v>
      </c>
      <c r="AN96" s="2">
        <f t="shared" si="18"/>
        <v>-8260.5794923775065</v>
      </c>
      <c r="AO96" s="2">
        <f t="shared" si="18"/>
        <v>-8864.974067237561</v>
      </c>
      <c r="AP96" s="2">
        <f t="shared" si="18"/>
        <v>-9469.3686420976028</v>
      </c>
      <c r="AQ96" s="2">
        <f t="shared" si="18"/>
        <v>-10073.763216957623</v>
      </c>
      <c r="AR96" s="2">
        <f t="shared" si="18"/>
        <v>-10678.157791817708</v>
      </c>
      <c r="AS96" s="2">
        <f t="shared" si="18"/>
        <v>-11282.55236667777</v>
      </c>
      <c r="AT96" s="2">
        <f t="shared" si="18"/>
        <v>-11886.946941537848</v>
      </c>
      <c r="AU96" s="2">
        <f t="shared" si="18"/>
        <v>-12491.341516397881</v>
      </c>
      <c r="AV96" s="2">
        <f t="shared" si="18"/>
        <v>-13095.736091257961</v>
      </c>
    </row>
    <row r="97" spans="1:48" ht="14.5" x14ac:dyDescent="0.35">
      <c r="A97" s="177" t="s">
        <v>8</v>
      </c>
      <c r="B97" s="180">
        <v>17.440000000000005</v>
      </c>
      <c r="C97" s="2">
        <v>-3099.9472838863599</v>
      </c>
      <c r="D97" s="2">
        <v>-4095.4295817021793</v>
      </c>
      <c r="E97" s="2">
        <v>-4517.9118795179957</v>
      </c>
      <c r="F97" s="2">
        <v>-4940.3941773338083</v>
      </c>
      <c r="G97" s="2">
        <v>-5362.8764751496137</v>
      </c>
      <c r="H97" s="2">
        <v>-5785.3587729654291</v>
      </c>
      <c r="I97" s="2">
        <v>-6207.8410707812636</v>
      </c>
      <c r="J97" s="2">
        <v>-6630.3233685970754</v>
      </c>
      <c r="K97" s="2">
        <v>-7052.8056664128917</v>
      </c>
      <c r="L97" s="2">
        <v>-7475.2879642287207</v>
      </c>
      <c r="M97" s="2">
        <v>-7897.7702620445343</v>
      </c>
      <c r="N97" s="2">
        <v>-8320.2525598603388</v>
      </c>
      <c r="O97" s="2">
        <v>-8742.7348576761979</v>
      </c>
      <c r="P97" s="2">
        <v>-9165.2171554919769</v>
      </c>
      <c r="Q97" s="2">
        <v>-9587.6994533078232</v>
      </c>
      <c r="R97" s="2">
        <v>-10010.181751123577</v>
      </c>
      <c r="S97" s="2">
        <v>-10432.66404893945</v>
      </c>
      <c r="T97" s="2">
        <v>-10855.146346755242</v>
      </c>
      <c r="U97" s="2">
        <v>-11277.628644571074</v>
      </c>
      <c r="V97" s="2">
        <v>-11700.110942386844</v>
      </c>
      <c r="W97" s="2">
        <v>-12122.593240202705</v>
      </c>
      <c r="Z97" s="177" t="s">
        <v>8</v>
      </c>
      <c r="AA97" s="180">
        <f t="shared" si="19"/>
        <v>17.440000000000005</v>
      </c>
      <c r="AB97" s="2">
        <f t="shared" si="18"/>
        <v>-437.7389164005217</v>
      </c>
      <c r="AC97" s="2">
        <f t="shared" si="18"/>
        <v>-1620.9221359480584</v>
      </c>
      <c r="AD97" s="2">
        <f t="shared" si="18"/>
        <v>-2231.1053554955934</v>
      </c>
      <c r="AE97" s="2">
        <f t="shared" si="18"/>
        <v>-2841.2885750431274</v>
      </c>
      <c r="AF97" s="2">
        <f t="shared" si="18"/>
        <v>-3451.4717945906532</v>
      </c>
      <c r="AG97" s="2">
        <f t="shared" si="18"/>
        <v>-4061.6550141381767</v>
      </c>
      <c r="AH97" s="2">
        <f t="shared" si="18"/>
        <v>-4671.8382336857358</v>
      </c>
      <c r="AI97" s="2">
        <f t="shared" si="18"/>
        <v>-5282.0214532332684</v>
      </c>
      <c r="AJ97" s="2">
        <f t="shared" si="18"/>
        <v>-5892.2046727808056</v>
      </c>
      <c r="AK97" s="2">
        <f t="shared" si="18"/>
        <v>-6502.3878923283546</v>
      </c>
      <c r="AL97" s="2">
        <f t="shared" si="18"/>
        <v>-7112.5711118758736</v>
      </c>
      <c r="AM97" s="2">
        <f t="shared" si="18"/>
        <v>-7722.7543314233853</v>
      </c>
      <c r="AN97" s="2">
        <f t="shared" si="18"/>
        <v>-8332.9375509709953</v>
      </c>
      <c r="AO97" s="2">
        <f t="shared" si="18"/>
        <v>-8943.1207705184825</v>
      </c>
      <c r="AP97" s="2">
        <f t="shared" si="18"/>
        <v>-9553.3039900660515</v>
      </c>
      <c r="AQ97" s="2">
        <f t="shared" si="18"/>
        <v>-10163.48720961351</v>
      </c>
      <c r="AR97" s="2">
        <f t="shared" si="18"/>
        <v>-10773.670429161084</v>
      </c>
      <c r="AS97" s="2">
        <f t="shared" si="18"/>
        <v>-11383.853648708646</v>
      </c>
      <c r="AT97" s="2">
        <f t="shared" si="18"/>
        <v>-11994.036868256188</v>
      </c>
      <c r="AU97" s="2">
        <f t="shared" si="18"/>
        <v>-12604.220087803671</v>
      </c>
      <c r="AV97" s="2">
        <f t="shared" si="18"/>
        <v>-13214.403307351253</v>
      </c>
    </row>
    <row r="98" spans="1:48" ht="14.5" x14ac:dyDescent="0.35">
      <c r="A98" s="177" t="s">
        <v>8</v>
      </c>
      <c r="B98" s="180">
        <v>16.900000000000006</v>
      </c>
      <c r="C98" s="2">
        <v>-3045.1624560811806</v>
      </c>
      <c r="D98" s="2">
        <v>-3931.0750982866412</v>
      </c>
      <c r="E98" s="2">
        <v>-4243.9877404920999</v>
      </c>
      <c r="F98" s="2">
        <v>-4556.900382697555</v>
      </c>
      <c r="G98" s="2">
        <v>-4869.8130249029955</v>
      </c>
      <c r="H98" s="2">
        <v>-5182.7256671084533</v>
      </c>
      <c r="I98" s="2">
        <v>-5495.6383093139166</v>
      </c>
      <c r="J98" s="2">
        <v>-5808.5509515193735</v>
      </c>
      <c r="K98" s="2">
        <v>-6121.4635937248304</v>
      </c>
      <c r="L98" s="2">
        <v>-6434.3762359302909</v>
      </c>
      <c r="M98" s="2">
        <v>-6747.2888781357497</v>
      </c>
      <c r="N98" s="2">
        <v>-7060.2015203412248</v>
      </c>
      <c r="O98" s="2">
        <v>-7373.1141625467053</v>
      </c>
      <c r="P98" s="2">
        <v>-7686.0268047521513</v>
      </c>
      <c r="Q98" s="2">
        <v>-7998.9394469576182</v>
      </c>
      <c r="R98" s="2">
        <v>-8311.8520891630542</v>
      </c>
      <c r="S98" s="2">
        <v>-8624.7647313685211</v>
      </c>
      <c r="T98" s="2">
        <v>-8937.6773735739898</v>
      </c>
      <c r="U98" s="2">
        <v>-9250.5900157794495</v>
      </c>
      <c r="V98" s="2">
        <v>-9563.5026579848873</v>
      </c>
      <c r="W98" s="2">
        <v>-9876.4153001903742</v>
      </c>
      <c r="Z98" s="177" t="s">
        <v>8</v>
      </c>
      <c r="AA98" s="180">
        <f t="shared" si="19"/>
        <v>16.900000000000006</v>
      </c>
      <c r="AB98" s="2">
        <f t="shared" si="18"/>
        <v>-440.63323874426032</v>
      </c>
      <c r="AC98" s="2">
        <f t="shared" si="18"/>
        <v>-1629.605102979272</v>
      </c>
      <c r="AD98" s="2">
        <f t="shared" si="18"/>
        <v>-2245.5769672142869</v>
      </c>
      <c r="AE98" s="2">
        <f t="shared" si="18"/>
        <v>-2861.548831449295</v>
      </c>
      <c r="AF98" s="2">
        <f t="shared" si="18"/>
        <v>-3477.5206956842858</v>
      </c>
      <c r="AG98" s="2">
        <f t="shared" si="18"/>
        <v>-4093.4925599192898</v>
      </c>
      <c r="AH98" s="2">
        <f t="shared" si="18"/>
        <v>-4709.4644241543192</v>
      </c>
      <c r="AI98" s="2">
        <f t="shared" si="18"/>
        <v>-5325.4362883893255</v>
      </c>
      <c r="AJ98" s="2">
        <f t="shared" si="18"/>
        <v>-5941.4081526243344</v>
      </c>
      <c r="AK98" s="2">
        <f t="shared" si="18"/>
        <v>-6557.3800168593552</v>
      </c>
      <c r="AL98" s="2">
        <f t="shared" si="18"/>
        <v>-7173.3518810943542</v>
      </c>
      <c r="AM98" s="2">
        <f t="shared" si="18"/>
        <v>-7789.3237453293787</v>
      </c>
      <c r="AN98" s="2">
        <f t="shared" si="18"/>
        <v>-8405.2956095644404</v>
      </c>
      <c r="AO98" s="2">
        <f t="shared" si="18"/>
        <v>-9021.2674737994257</v>
      </c>
      <c r="AP98" s="2">
        <f t="shared" si="18"/>
        <v>-9637.239338034442</v>
      </c>
      <c r="AQ98" s="2">
        <f t="shared" si="18"/>
        <v>-10253.211202269425</v>
      </c>
      <c r="AR98" s="2">
        <f t="shared" si="18"/>
        <v>-10869.183066504433</v>
      </c>
      <c r="AS98" s="2">
        <f t="shared" si="18"/>
        <v>-11485.154930739467</v>
      </c>
      <c r="AT98" s="2">
        <f t="shared" si="18"/>
        <v>-12101.126794974494</v>
      </c>
      <c r="AU98" s="2">
        <f t="shared" si="18"/>
        <v>-12717.098659209489</v>
      </c>
      <c r="AV98" s="2">
        <f t="shared" si="18"/>
        <v>-13333.07052344453</v>
      </c>
    </row>
    <row r="99" spans="1:48" ht="14.5" x14ac:dyDescent="0.35">
      <c r="A99" s="177" t="s">
        <v>8</v>
      </c>
      <c r="B99" s="180">
        <v>16.360000000000007</v>
      </c>
      <c r="C99" s="2">
        <v>-2990.3776282760018</v>
      </c>
      <c r="D99" s="2">
        <v>-3766.7206148710966</v>
      </c>
      <c r="E99" s="2">
        <v>-3970.0636014661941</v>
      </c>
      <c r="F99" s="2">
        <v>-4173.4065880612916</v>
      </c>
      <c r="G99" s="2">
        <v>-4376.7495746563836</v>
      </c>
      <c r="H99" s="2">
        <v>-4580.0925612514729</v>
      </c>
      <c r="I99" s="2">
        <v>-4783.4355478465832</v>
      </c>
      <c r="J99" s="2">
        <v>-4986.7785344416643</v>
      </c>
      <c r="K99" s="2">
        <v>-5190.1215210367609</v>
      </c>
      <c r="L99" s="2">
        <v>-5393.4645076318811</v>
      </c>
      <c r="M99" s="2">
        <v>-5596.8074942269604</v>
      </c>
      <c r="N99" s="2">
        <v>-5800.1504808220625</v>
      </c>
      <c r="O99" s="2">
        <v>-6003.4934674171745</v>
      </c>
      <c r="P99" s="2">
        <v>-6206.8364540122802</v>
      </c>
      <c r="Q99" s="2">
        <v>-6410.1794406073668</v>
      </c>
      <c r="R99" s="2">
        <v>-6613.5224272024288</v>
      </c>
      <c r="S99" s="2">
        <v>-6816.8654137975727</v>
      </c>
      <c r="T99" s="2">
        <v>-7020.2084003926484</v>
      </c>
      <c r="U99" s="2">
        <v>-7223.5513869877341</v>
      </c>
      <c r="V99" s="2">
        <v>-7426.8943735828416</v>
      </c>
      <c r="W99" s="2">
        <v>-7630.23736017794</v>
      </c>
      <c r="Z99" s="177" t="s">
        <v>8</v>
      </c>
      <c r="AA99" s="180">
        <f t="shared" si="19"/>
        <v>16.360000000000007</v>
      </c>
      <c r="AB99" s="2">
        <f t="shared" si="18"/>
        <v>-443.52756108799849</v>
      </c>
      <c r="AC99" s="2">
        <f t="shared" si="18"/>
        <v>-1638.2880700104788</v>
      </c>
      <c r="AD99" s="2">
        <f t="shared" si="18"/>
        <v>-2260.0485789329668</v>
      </c>
      <c r="AE99" s="2">
        <f t="shared" si="18"/>
        <v>-2881.8090878554526</v>
      </c>
      <c r="AF99" s="2">
        <f t="shared" si="18"/>
        <v>-3503.5695967779338</v>
      </c>
      <c r="AG99" s="2">
        <f t="shared" si="18"/>
        <v>-4125.330105700401</v>
      </c>
      <c r="AH99" s="2">
        <f t="shared" si="18"/>
        <v>-4747.0906146229117</v>
      </c>
      <c r="AI99" s="2">
        <f t="shared" si="18"/>
        <v>-5368.8511235453807</v>
      </c>
      <c r="AJ99" s="2">
        <f t="shared" si="18"/>
        <v>-5990.6116324678605</v>
      </c>
      <c r="AK99" s="2">
        <f t="shared" si="18"/>
        <v>-6612.372141390375</v>
      </c>
      <c r="AL99" s="2">
        <f t="shared" si="18"/>
        <v>-7234.1326503128303</v>
      </c>
      <c r="AM99" s="2">
        <f t="shared" si="18"/>
        <v>-7855.8931592353201</v>
      </c>
      <c r="AN99" s="2">
        <f t="shared" si="18"/>
        <v>-8477.6536681578418</v>
      </c>
      <c r="AO99" s="2">
        <f t="shared" si="18"/>
        <v>-9099.4141770803399</v>
      </c>
      <c r="AP99" s="2">
        <f t="shared" si="18"/>
        <v>-9721.174686002807</v>
      </c>
      <c r="AQ99" s="2">
        <f t="shared" si="18"/>
        <v>-10342.935194925241</v>
      </c>
      <c r="AR99" s="2">
        <f t="shared" si="18"/>
        <v>-10964.695703847789</v>
      </c>
      <c r="AS99" s="2">
        <f t="shared" si="18"/>
        <v>-11586.456212770267</v>
      </c>
      <c r="AT99" s="2">
        <f t="shared" si="18"/>
        <v>-12208.216721692728</v>
      </c>
      <c r="AU99" s="2">
        <f t="shared" si="18"/>
        <v>-12829.977230615244</v>
      </c>
      <c r="AV99" s="2">
        <f t="shared" si="18"/>
        <v>-13451.737739537721</v>
      </c>
    </row>
    <row r="100" spans="1:48" ht="14.5" x14ac:dyDescent="0.35">
      <c r="A100" s="177" t="s">
        <v>8</v>
      </c>
      <c r="B100" s="180">
        <v>15.820000000000007</v>
      </c>
      <c r="C100" s="2">
        <v>-2935.5928004708221</v>
      </c>
      <c r="D100" s="2">
        <v>-3602.3661314555638</v>
      </c>
      <c r="E100" s="2">
        <v>-3696.1394624403038</v>
      </c>
      <c r="F100" s="2">
        <v>-3789.9127934250464</v>
      </c>
      <c r="G100" s="2">
        <v>-3883.6861244097718</v>
      </c>
      <c r="H100" s="2">
        <v>-3977.4594553945026</v>
      </c>
      <c r="I100" s="2">
        <v>-4071.2327863792534</v>
      </c>
      <c r="J100" s="2">
        <v>-4165.0061173640024</v>
      </c>
      <c r="K100" s="2">
        <v>-4258.7794483487205</v>
      </c>
      <c r="L100" s="2">
        <v>-4352.552779333475</v>
      </c>
      <c r="M100" s="2">
        <v>-4446.3261103182231</v>
      </c>
      <c r="N100" s="2">
        <v>-4540.0994413029548</v>
      </c>
      <c r="O100" s="2">
        <v>-4633.8727722877402</v>
      </c>
      <c r="P100" s="2">
        <v>-4727.6461032724665</v>
      </c>
      <c r="Q100" s="2">
        <v>-4821.4194342571991</v>
      </c>
      <c r="R100" s="2">
        <v>-4915.1927652419263</v>
      </c>
      <c r="S100" s="2">
        <v>-5008.9660962266635</v>
      </c>
      <c r="T100" s="2">
        <v>-5102.7394272113988</v>
      </c>
      <c r="U100" s="2">
        <v>-5196.5127581961478</v>
      </c>
      <c r="V100" s="2">
        <v>-5290.2860891808778</v>
      </c>
      <c r="W100" s="2">
        <v>-5384.0594201656349</v>
      </c>
      <c r="Z100" s="177" t="s">
        <v>8</v>
      </c>
      <c r="AA100" s="180">
        <f t="shared" si="19"/>
        <v>15.820000000000007</v>
      </c>
      <c r="AB100" s="2">
        <f t="shared" si="18"/>
        <v>-446.42188343173666</v>
      </c>
      <c r="AC100" s="2">
        <f t="shared" si="18"/>
        <v>-1646.9710370417017</v>
      </c>
      <c r="AD100" s="2">
        <f t="shared" si="18"/>
        <v>-2274.5201906516686</v>
      </c>
      <c r="AE100" s="2">
        <f t="shared" si="18"/>
        <v>-2902.069344261633</v>
      </c>
      <c r="AF100" s="2">
        <f t="shared" si="18"/>
        <v>-3529.618497871581</v>
      </c>
      <c r="AG100" s="2">
        <f t="shared" si="18"/>
        <v>-4157.1676514815281</v>
      </c>
      <c r="AH100" s="2">
        <f t="shared" si="18"/>
        <v>-4784.7168050915134</v>
      </c>
      <c r="AI100" s="2">
        <f t="shared" si="18"/>
        <v>-5412.2659587014869</v>
      </c>
      <c r="AJ100" s="2">
        <f t="shared" si="18"/>
        <v>-6039.8151123114221</v>
      </c>
      <c r="AK100" s="2">
        <f t="shared" si="18"/>
        <v>-6667.364265921422</v>
      </c>
      <c r="AL100" s="2">
        <f t="shared" si="18"/>
        <v>-7294.9134195313673</v>
      </c>
      <c r="AM100" s="2">
        <f t="shared" si="18"/>
        <v>-7922.4625731413162</v>
      </c>
      <c r="AN100" s="2">
        <f t="shared" si="18"/>
        <v>-8550.0117267513524</v>
      </c>
      <c r="AO100" s="2">
        <f t="shared" si="18"/>
        <v>-9177.5608803613068</v>
      </c>
      <c r="AP100" s="2">
        <f t="shared" si="18"/>
        <v>-9805.1100339712466</v>
      </c>
      <c r="AQ100" s="2">
        <f t="shared" si="18"/>
        <v>-10432.659187581212</v>
      </c>
      <c r="AR100" s="2">
        <f t="shared" si="18"/>
        <v>-11060.208341191159</v>
      </c>
      <c r="AS100" s="2">
        <f t="shared" si="18"/>
        <v>-11687.757494801141</v>
      </c>
      <c r="AT100" s="2">
        <f t="shared" si="18"/>
        <v>-12315.306648411111</v>
      </c>
      <c r="AU100" s="2">
        <f t="shared" si="18"/>
        <v>-12942.855802021069</v>
      </c>
      <c r="AV100" s="2">
        <f t="shared" si="18"/>
        <v>-13570.404955631035</v>
      </c>
    </row>
    <row r="101" spans="1:48" ht="14.5" x14ac:dyDescent="0.35">
      <c r="A101" s="177" t="s">
        <v>8</v>
      </c>
      <c r="B101" s="180">
        <v>15.280000000000008</v>
      </c>
      <c r="C101" s="2">
        <v>-2880.8079726656442</v>
      </c>
      <c r="D101" s="2">
        <v>-3438.0116480400229</v>
      </c>
      <c r="E101" s="2">
        <v>-3422.2153234144071</v>
      </c>
      <c r="F101" s="2">
        <v>-3406.4189987887867</v>
      </c>
      <c r="G101" s="2">
        <v>-3390.6226741631604</v>
      </c>
      <c r="H101" s="2">
        <v>-3374.8263495375318</v>
      </c>
      <c r="I101" s="2">
        <v>-3359.0300249119255</v>
      </c>
      <c r="J101" s="2">
        <v>-3343.2337002862914</v>
      </c>
      <c r="K101" s="2">
        <v>-3327.4373756606806</v>
      </c>
      <c r="L101" s="2">
        <v>-3311.6410510350584</v>
      </c>
      <c r="M101" s="2">
        <v>-3295.8447264094502</v>
      </c>
      <c r="N101" s="2">
        <v>-3280.0484017838339</v>
      </c>
      <c r="O101" s="2">
        <v>-3264.2520771582367</v>
      </c>
      <c r="P101" s="2">
        <v>-3248.4557525325949</v>
      </c>
      <c r="Q101" s="2">
        <v>-3232.6594279070064</v>
      </c>
      <c r="R101" s="2">
        <v>-3216.8631032813464</v>
      </c>
      <c r="S101" s="2">
        <v>-3201.0667786557492</v>
      </c>
      <c r="T101" s="2">
        <v>-3185.2704540301056</v>
      </c>
      <c r="U101" s="2">
        <v>-3169.4741294045184</v>
      </c>
      <c r="V101" s="2">
        <v>-3153.6778047788634</v>
      </c>
      <c r="W101" s="2">
        <v>-3137.8814801532581</v>
      </c>
      <c r="Z101" s="177" t="s">
        <v>8</v>
      </c>
      <c r="AA101" s="180">
        <f t="shared" si="19"/>
        <v>15.280000000000008</v>
      </c>
      <c r="AB101" s="2">
        <f t="shared" si="18"/>
        <v>-449.31620577547574</v>
      </c>
      <c r="AC101" s="2">
        <f t="shared" si="18"/>
        <v>-1655.654004072911</v>
      </c>
      <c r="AD101" s="2">
        <f t="shared" si="18"/>
        <v>-2288.991802370354</v>
      </c>
      <c r="AE101" s="2">
        <f t="shared" si="18"/>
        <v>-2922.3296006677974</v>
      </c>
      <c r="AF101" s="2">
        <f t="shared" si="18"/>
        <v>-3555.6673989652281</v>
      </c>
      <c r="AG101" s="2">
        <f t="shared" si="18"/>
        <v>-4189.005197262647</v>
      </c>
      <c r="AH101" s="2">
        <f t="shared" si="18"/>
        <v>-4822.3429955601114</v>
      </c>
      <c r="AI101" s="2">
        <f t="shared" si="18"/>
        <v>-5455.6807938575294</v>
      </c>
      <c r="AJ101" s="2">
        <f t="shared" si="18"/>
        <v>-6089.0185921549855</v>
      </c>
      <c r="AK101" s="2">
        <f t="shared" si="18"/>
        <v>-6722.3563904524271</v>
      </c>
      <c r="AL101" s="2">
        <f t="shared" si="18"/>
        <v>-7355.6941887498506</v>
      </c>
      <c r="AM101" s="2">
        <f t="shared" si="18"/>
        <v>-7989.0319870472995</v>
      </c>
      <c r="AN101" s="2">
        <f t="shared" si="18"/>
        <v>-8622.3697853447793</v>
      </c>
      <c r="AO101" s="2">
        <f t="shared" si="18"/>
        <v>-9255.7075836421991</v>
      </c>
      <c r="AP101" s="2">
        <f t="shared" si="18"/>
        <v>-9889.0453819396625</v>
      </c>
      <c r="AQ101" s="2">
        <f t="shared" si="18"/>
        <v>-10522.38318023707</v>
      </c>
      <c r="AR101" s="2">
        <f t="shared" si="18"/>
        <v>-11155.720978534515</v>
      </c>
      <c r="AS101" s="2">
        <f t="shared" si="18"/>
        <v>-11789.058776831958</v>
      </c>
      <c r="AT101" s="2">
        <f t="shared" si="18"/>
        <v>-12422.396575129409</v>
      </c>
      <c r="AU101" s="2">
        <f t="shared" si="18"/>
        <v>-13055.734373426812</v>
      </c>
      <c r="AV101" s="2">
        <f t="shared" si="18"/>
        <v>-13689.072171724267</v>
      </c>
    </row>
    <row r="102" spans="1:48" ht="14.5" x14ac:dyDescent="0.35">
      <c r="A102" s="177" t="s">
        <v>8</v>
      </c>
      <c r="B102" s="180">
        <v>14.740000000000009</v>
      </c>
      <c r="C102" s="2">
        <v>-2826.0231448604641</v>
      </c>
      <c r="D102" s="2">
        <v>-3273.6571646244879</v>
      </c>
      <c r="E102" s="2">
        <v>-3148.2911843885136</v>
      </c>
      <c r="F102" s="2">
        <v>-3022.9252041525269</v>
      </c>
      <c r="G102" s="2">
        <v>-2897.559223916543</v>
      </c>
      <c r="H102" s="2">
        <v>-2772.1932436805578</v>
      </c>
      <c r="I102" s="2">
        <v>-2646.8272634445739</v>
      </c>
      <c r="J102" s="2">
        <v>-2521.4612832086091</v>
      </c>
      <c r="K102" s="2">
        <v>-2396.0953029726156</v>
      </c>
      <c r="L102" s="2">
        <v>-2270.7293227366604</v>
      </c>
      <c r="M102" s="2">
        <v>-2145.3633425006688</v>
      </c>
      <c r="N102" s="2">
        <v>-2019.9973622646989</v>
      </c>
      <c r="O102" s="2">
        <v>-1894.6313820287478</v>
      </c>
      <c r="P102" s="2">
        <v>-1769.265401792773</v>
      </c>
      <c r="Q102" s="2">
        <v>-1643.8994215567895</v>
      </c>
      <c r="R102" s="2">
        <v>-1518.5334413207656</v>
      </c>
      <c r="S102" s="2">
        <v>-1393.1674610848379</v>
      </c>
      <c r="T102" s="2">
        <v>-1267.801480848839</v>
      </c>
      <c r="U102" s="2">
        <v>-1142.4355006128403</v>
      </c>
      <c r="V102" s="2">
        <v>-1017.0695203768589</v>
      </c>
      <c r="W102" s="2">
        <v>-891.70354014091095</v>
      </c>
      <c r="Z102" s="177" t="s">
        <v>8</v>
      </c>
      <c r="AA102" s="180">
        <f t="shared" si="19"/>
        <v>14.740000000000009</v>
      </c>
      <c r="AB102" s="2">
        <f t="shared" si="18"/>
        <v>-452.21052811921254</v>
      </c>
      <c r="AC102" s="2">
        <f t="shared" si="18"/>
        <v>-1664.3369711041291</v>
      </c>
      <c r="AD102" s="2">
        <f t="shared" si="18"/>
        <v>-2303.4634140890494</v>
      </c>
      <c r="AE102" s="2">
        <f t="shared" si="18"/>
        <v>-2942.5898570739578</v>
      </c>
      <c r="AF102" s="2">
        <f t="shared" si="18"/>
        <v>-3581.7163000588698</v>
      </c>
      <c r="AG102" s="2">
        <f t="shared" si="18"/>
        <v>-4220.8427430437696</v>
      </c>
      <c r="AH102" s="2">
        <f t="shared" si="18"/>
        <v>-4859.9691860286894</v>
      </c>
      <c r="AI102" s="2">
        <f t="shared" si="18"/>
        <v>-5499.0956290136201</v>
      </c>
      <c r="AJ102" s="2">
        <f t="shared" si="18"/>
        <v>-6138.2220719985071</v>
      </c>
      <c r="AK102" s="2">
        <f t="shared" si="18"/>
        <v>-6777.3485149834505</v>
      </c>
      <c r="AL102" s="2">
        <f t="shared" si="18"/>
        <v>-7416.4749579683448</v>
      </c>
      <c r="AM102" s="2">
        <f t="shared" si="18"/>
        <v>-8055.6014009532701</v>
      </c>
      <c r="AN102" s="2">
        <f t="shared" si="18"/>
        <v>-8694.7278439382353</v>
      </c>
      <c r="AO102" s="2">
        <f t="shared" si="18"/>
        <v>-9333.8542869231496</v>
      </c>
      <c r="AP102" s="2">
        <f t="shared" si="18"/>
        <v>-9972.9807299080639</v>
      </c>
      <c r="AQ102" s="2">
        <f t="shared" si="18"/>
        <v>-10612.107172892915</v>
      </c>
      <c r="AR102" s="2">
        <f t="shared" si="18"/>
        <v>-11251.233615877878</v>
      </c>
      <c r="AS102" s="2">
        <f t="shared" si="18"/>
        <v>-11890.360058862785</v>
      </c>
      <c r="AT102" s="2">
        <f t="shared" si="18"/>
        <v>-12529.486501847676</v>
      </c>
      <c r="AU102" s="2">
        <f t="shared" si="18"/>
        <v>-13168.612944832588</v>
      </c>
      <c r="AV102" s="2">
        <f t="shared" si="18"/>
        <v>-13807.739387817554</v>
      </c>
    </row>
    <row r="103" spans="1:48" ht="14.5" x14ac:dyDescent="0.35">
      <c r="A103" s="177" t="s">
        <v>8</v>
      </c>
      <c r="B103" s="180">
        <v>14.20000000000001</v>
      </c>
      <c r="C103" s="2">
        <v>-2771.238317055283</v>
      </c>
      <c r="D103" s="2">
        <v>-3109.302681208942</v>
      </c>
      <c r="E103" s="2">
        <v>-2874.3670453625973</v>
      </c>
      <c r="F103" s="2">
        <v>-2639.4314095162554</v>
      </c>
      <c r="G103" s="2">
        <v>-2404.4957736699062</v>
      </c>
      <c r="H103" s="2">
        <v>-2169.5601378235665</v>
      </c>
      <c r="I103" s="2">
        <v>-1934.6245019772255</v>
      </c>
      <c r="J103" s="2">
        <v>-1699.6888661308844</v>
      </c>
      <c r="K103" s="2">
        <v>-1464.7532302845339</v>
      </c>
      <c r="L103" s="2">
        <v>-1229.8175944381981</v>
      </c>
      <c r="M103" s="2">
        <v>-994.88195859187363</v>
      </c>
      <c r="N103" s="2">
        <v>-759.94632274555147</v>
      </c>
      <c r="O103" s="2">
        <v>-525.01068689921885</v>
      </c>
      <c r="P103" s="2">
        <v>-290.07505105286168</v>
      </c>
      <c r="Q103" s="2">
        <v>-55.13941520651133</v>
      </c>
      <c r="R103" s="2">
        <v>179.79622063984579</v>
      </c>
      <c r="S103" s="2">
        <v>414.7318564861643</v>
      </c>
      <c r="T103" s="2">
        <v>649.66749233251483</v>
      </c>
      <c r="U103" s="2">
        <v>884.60312817886722</v>
      </c>
      <c r="V103" s="2">
        <v>1119.5387640252327</v>
      </c>
      <c r="W103" s="2">
        <v>1354.4743998715639</v>
      </c>
      <c r="Z103" s="177" t="s">
        <v>8</v>
      </c>
      <c r="AA103" s="180">
        <f t="shared" si="19"/>
        <v>14.20000000000001</v>
      </c>
      <c r="AB103" s="2">
        <f t="shared" si="18"/>
        <v>-455.10485046295025</v>
      </c>
      <c r="AC103" s="2">
        <f t="shared" si="18"/>
        <v>-1673.019938135337</v>
      </c>
      <c r="AD103" s="2">
        <f t="shared" si="18"/>
        <v>-2317.9350258077234</v>
      </c>
      <c r="AE103" s="2">
        <f t="shared" si="18"/>
        <v>-2962.8501134801108</v>
      </c>
      <c r="AF103" s="2">
        <f t="shared" si="18"/>
        <v>-3607.7652011524942</v>
      </c>
      <c r="AG103" s="2">
        <f t="shared" si="18"/>
        <v>-4252.6802888248785</v>
      </c>
      <c r="AH103" s="2">
        <f t="shared" si="18"/>
        <v>-4897.5953764972737</v>
      </c>
      <c r="AI103" s="2">
        <f t="shared" si="18"/>
        <v>-5542.5104641696598</v>
      </c>
      <c r="AJ103" s="2">
        <f t="shared" si="18"/>
        <v>-6187.4255518420341</v>
      </c>
      <c r="AK103" s="2">
        <f t="shared" si="18"/>
        <v>-6832.3406395144411</v>
      </c>
      <c r="AL103" s="2">
        <f t="shared" si="18"/>
        <v>-7477.2557271868345</v>
      </c>
      <c r="AM103" s="2">
        <f t="shared" si="18"/>
        <v>-8122.1708148592288</v>
      </c>
      <c r="AN103" s="2">
        <f t="shared" si="18"/>
        <v>-8767.0859025316513</v>
      </c>
      <c r="AO103" s="2">
        <f t="shared" si="18"/>
        <v>-9412.0009902040147</v>
      </c>
      <c r="AP103" s="2">
        <f t="shared" si="18"/>
        <v>-10056.916077876391</v>
      </c>
      <c r="AQ103" s="2">
        <f t="shared" si="18"/>
        <v>-10701.831165548758</v>
      </c>
      <c r="AR103" s="2">
        <f t="shared" si="18"/>
        <v>-11346.746253221159</v>
      </c>
      <c r="AS103" s="2">
        <f t="shared" si="18"/>
        <v>-11991.661340893568</v>
      </c>
      <c r="AT103" s="2">
        <f t="shared" si="18"/>
        <v>-12636.576428565948</v>
      </c>
      <c r="AU103" s="2">
        <f t="shared" si="18"/>
        <v>-13281.491516238326</v>
      </c>
      <c r="AV103" s="2">
        <f t="shared" si="18"/>
        <v>-13926.406603910706</v>
      </c>
    </row>
    <row r="104" spans="1:48" ht="14.5" x14ac:dyDescent="0.35">
      <c r="A104" s="177" t="s">
        <v>8</v>
      </c>
      <c r="B104" s="180">
        <v>13.660000000000011</v>
      </c>
      <c r="C104" s="2">
        <v>-2716.4534892501042</v>
      </c>
      <c r="D104" s="2">
        <v>-2944.9481977934079</v>
      </c>
      <c r="E104" s="2">
        <v>-2600.4429063367152</v>
      </c>
      <c r="F104" s="2">
        <v>-2255.9376148800111</v>
      </c>
      <c r="G104" s="2">
        <v>-1911.4323234233034</v>
      </c>
      <c r="H104" s="2">
        <v>-1566.9270319665929</v>
      </c>
      <c r="I104" s="2">
        <v>-1222.4217405098971</v>
      </c>
      <c r="J104" s="2">
        <v>-877.91644905319777</v>
      </c>
      <c r="K104" s="2">
        <v>-533.41115759650597</v>
      </c>
      <c r="L104" s="2">
        <v>-188.90586613982168</v>
      </c>
      <c r="M104" s="2">
        <v>155.59942531688421</v>
      </c>
      <c r="N104" s="2">
        <v>500.10471677354974</v>
      </c>
      <c r="O104" s="2">
        <v>844.61000823022619</v>
      </c>
      <c r="P104" s="2">
        <v>1189.1152996869646</v>
      </c>
      <c r="Q104" s="2">
        <v>1533.6205911436489</v>
      </c>
      <c r="R104" s="2">
        <v>1878.125882600388</v>
      </c>
      <c r="S104" s="2">
        <v>2222.6311740570363</v>
      </c>
      <c r="T104" s="2">
        <v>2567.1364655137731</v>
      </c>
      <c r="U104" s="2">
        <v>2911.6417569704499</v>
      </c>
      <c r="V104" s="2">
        <v>3256.1470484271531</v>
      </c>
      <c r="W104" s="2">
        <v>3600.652339883849</v>
      </c>
      <c r="Z104" s="177" t="s">
        <v>8</v>
      </c>
      <c r="AA104" s="180">
        <f t="shared" si="19"/>
        <v>13.660000000000011</v>
      </c>
      <c r="AB104" s="2">
        <f t="shared" si="18"/>
        <v>-457.99917280668842</v>
      </c>
      <c r="AC104" s="2">
        <f t="shared" si="18"/>
        <v>-1681.7029051665527</v>
      </c>
      <c r="AD104" s="2">
        <f t="shared" si="18"/>
        <v>-2332.4066375264251</v>
      </c>
      <c r="AE104" s="2">
        <f t="shared" si="18"/>
        <v>-2983.1103698862867</v>
      </c>
      <c r="AF104" s="2">
        <f t="shared" si="18"/>
        <v>-3633.814102246145</v>
      </c>
      <c r="AG104" s="2">
        <f t="shared" si="18"/>
        <v>-4284.517834605992</v>
      </c>
      <c r="AH104" s="2">
        <f t="shared" si="18"/>
        <v>-4935.2215669658599</v>
      </c>
      <c r="AI104" s="2">
        <f t="shared" si="18"/>
        <v>-5585.925299325726</v>
      </c>
      <c r="AJ104" s="2">
        <f t="shared" si="18"/>
        <v>-6236.6290316856021</v>
      </c>
      <c r="AK104" s="2">
        <f t="shared" si="18"/>
        <v>-6887.3327640454791</v>
      </c>
      <c r="AL104" s="2">
        <f t="shared" si="18"/>
        <v>-7538.0364964053188</v>
      </c>
      <c r="AM104" s="2">
        <f t="shared" si="18"/>
        <v>-8188.7402287652194</v>
      </c>
      <c r="AN104" s="2">
        <f t="shared" si="18"/>
        <v>-8839.4439611251328</v>
      </c>
      <c r="AO104" s="2">
        <f t="shared" si="18"/>
        <v>-9490.1476934849561</v>
      </c>
      <c r="AP104" s="2">
        <f t="shared" si="18"/>
        <v>-10140.851425844825</v>
      </c>
      <c r="AQ104" s="2">
        <f t="shared" si="18"/>
        <v>-10791.555158204646</v>
      </c>
      <c r="AR104" s="2">
        <f t="shared" si="18"/>
        <v>-11442.258890564543</v>
      </c>
      <c r="AS104" s="2">
        <f t="shared" si="18"/>
        <v>-12092.9626229244</v>
      </c>
      <c r="AT104" s="2">
        <f t="shared" si="18"/>
        <v>-12743.666355284277</v>
      </c>
      <c r="AU104" s="2">
        <f t="shared" si="18"/>
        <v>-13394.370087644143</v>
      </c>
      <c r="AV104" s="2">
        <f t="shared" si="18"/>
        <v>-14045.073820004005</v>
      </c>
    </row>
    <row r="105" spans="1:48" ht="14.5" x14ac:dyDescent="0.35">
      <c r="A105" s="177" t="s">
        <v>8</v>
      </c>
      <c r="B105" s="180">
        <v>13.120000000000012</v>
      </c>
      <c r="C105" s="2">
        <v>-2661.6686614449227</v>
      </c>
      <c r="D105" s="2">
        <v>-2780.5937143778679</v>
      </c>
      <c r="E105" s="2">
        <v>-2326.5187673108103</v>
      </c>
      <c r="F105" s="2">
        <v>-1872.4438202437527</v>
      </c>
      <c r="G105" s="2">
        <v>-1418.3688731766863</v>
      </c>
      <c r="H105" s="2">
        <v>-964.29392610961895</v>
      </c>
      <c r="I105" s="2">
        <v>-510.21897904256957</v>
      </c>
      <c r="J105" s="2">
        <v>-56.14403197551735</v>
      </c>
      <c r="K105" s="2">
        <v>397.93091509154851</v>
      </c>
      <c r="L105" s="2">
        <v>852.00586215859755</v>
      </c>
      <c r="M105" s="2">
        <v>1306.0808092256555</v>
      </c>
      <c r="N105" s="2">
        <v>1760.1557562926705</v>
      </c>
      <c r="O105" s="2">
        <v>2214.2307033597181</v>
      </c>
      <c r="P105" s="2">
        <v>2668.3056504267929</v>
      </c>
      <c r="Q105" s="2">
        <v>3122.3805974938437</v>
      </c>
      <c r="R105" s="2">
        <v>3576.4555445609367</v>
      </c>
      <c r="S105" s="2">
        <v>4030.5304916279561</v>
      </c>
      <c r="T105" s="2">
        <v>4484.6054386950345</v>
      </c>
      <c r="U105" s="2">
        <v>4938.6803857620789</v>
      </c>
      <c r="V105" s="2">
        <v>5392.755332829166</v>
      </c>
      <c r="W105" s="2">
        <v>5846.8302798961913</v>
      </c>
      <c r="Z105" s="177" t="s">
        <v>8</v>
      </c>
      <c r="AA105" s="180">
        <f t="shared" si="19"/>
        <v>13.120000000000012</v>
      </c>
      <c r="AB105" s="2">
        <f t="shared" si="18"/>
        <v>-460.89349515042431</v>
      </c>
      <c r="AC105" s="2">
        <f t="shared" si="18"/>
        <v>-1690.3858721977681</v>
      </c>
      <c r="AD105" s="2">
        <f t="shared" si="18"/>
        <v>-2346.8782492451078</v>
      </c>
      <c r="AE105" s="2">
        <f t="shared" ref="AE105:AV119" si="20">F105-F190</f>
        <v>-3003.3706262924507</v>
      </c>
      <c r="AF105" s="2">
        <f t="shared" si="20"/>
        <v>-3659.8630033397876</v>
      </c>
      <c r="AG105" s="2">
        <f t="shared" si="20"/>
        <v>-4316.3553803871118</v>
      </c>
      <c r="AH105" s="2">
        <f t="shared" si="20"/>
        <v>-4972.8477574344688</v>
      </c>
      <c r="AI105" s="2">
        <f t="shared" si="20"/>
        <v>-5629.3401344818139</v>
      </c>
      <c r="AJ105" s="2">
        <f t="shared" si="20"/>
        <v>-6285.8325115291427</v>
      </c>
      <c r="AK105" s="2">
        <f t="shared" si="20"/>
        <v>-6942.324888576507</v>
      </c>
      <c r="AL105" s="2">
        <f t="shared" si="20"/>
        <v>-7598.8172656238312</v>
      </c>
      <c r="AM105" s="2">
        <f t="shared" si="20"/>
        <v>-8255.3096426712073</v>
      </c>
      <c r="AN105" s="2">
        <f t="shared" si="20"/>
        <v>-8911.8020197185942</v>
      </c>
      <c r="AO105" s="2">
        <f t="shared" si="20"/>
        <v>-9568.294396765903</v>
      </c>
      <c r="AP105" s="2">
        <f t="shared" si="20"/>
        <v>-10224.786773813243</v>
      </c>
      <c r="AQ105" s="2">
        <f t="shared" si="20"/>
        <v>-10881.279150860561</v>
      </c>
      <c r="AR105" s="2">
        <f t="shared" si="20"/>
        <v>-11537.771527907906</v>
      </c>
      <c r="AS105" s="2">
        <f t="shared" si="20"/>
        <v>-12194.263904955282</v>
      </c>
      <c r="AT105" s="2">
        <f t="shared" si="20"/>
        <v>-12850.756282002625</v>
      </c>
      <c r="AU105" s="2">
        <f t="shared" si="20"/>
        <v>-13507.248659049925</v>
      </c>
      <c r="AV105" s="2">
        <f t="shared" si="20"/>
        <v>-14163.741036097312</v>
      </c>
    </row>
    <row r="106" spans="1:48" ht="14.5" x14ac:dyDescent="0.35">
      <c r="A106" s="177" t="s">
        <v>8</v>
      </c>
      <c r="B106" s="180">
        <v>12.580000000000013</v>
      </c>
      <c r="C106" s="2">
        <v>-2606.8838336397439</v>
      </c>
      <c r="D106" s="2">
        <v>-2616.2392309623283</v>
      </c>
      <c r="E106" s="2">
        <v>-2052.5946282849141</v>
      </c>
      <c r="F106" s="2">
        <v>-1488.9500256074948</v>
      </c>
      <c r="G106" s="2">
        <v>-925.30542293007147</v>
      </c>
      <c r="H106" s="2">
        <v>-361.66082025265052</v>
      </c>
      <c r="I106" s="2">
        <v>201.98378242475985</v>
      </c>
      <c r="J106" s="2">
        <v>765.62838510217489</v>
      </c>
      <c r="K106" s="2">
        <v>1329.2729877795946</v>
      </c>
      <c r="L106" s="2">
        <v>1892.917590456997</v>
      </c>
      <c r="M106" s="2">
        <v>2456.5621931344322</v>
      </c>
      <c r="N106" s="2">
        <v>3020.2067958118182</v>
      </c>
      <c r="O106" s="2">
        <v>3583.8513984892061</v>
      </c>
      <c r="P106" s="2">
        <v>4147.4960011666499</v>
      </c>
      <c r="Q106" s="2">
        <v>4711.1406038440482</v>
      </c>
      <c r="R106" s="2">
        <v>5274.7852065215056</v>
      </c>
      <c r="S106" s="2">
        <v>5838.4298091989103</v>
      </c>
      <c r="T106" s="2">
        <v>6402.0744118763123</v>
      </c>
      <c r="U106" s="2">
        <v>6965.7190145537452</v>
      </c>
      <c r="V106" s="2">
        <v>7529.363617231169</v>
      </c>
      <c r="W106" s="2">
        <v>8093.0082199085873</v>
      </c>
      <c r="Z106" s="177" t="s">
        <v>8</v>
      </c>
      <c r="AA106" s="180">
        <f t="shared" si="19"/>
        <v>12.580000000000013</v>
      </c>
      <c r="AB106" s="2">
        <f t="shared" ref="AB106:AG121" si="21">C106-C191</f>
        <v>-463.78781749416248</v>
      </c>
      <c r="AC106" s="2">
        <f t="shared" si="21"/>
        <v>-1699.0688392289803</v>
      </c>
      <c r="AD106" s="2">
        <f t="shared" si="21"/>
        <v>-2361.3498609638018</v>
      </c>
      <c r="AE106" s="2">
        <f t="shared" si="20"/>
        <v>-3023.6308826986192</v>
      </c>
      <c r="AF106" s="2">
        <f t="shared" si="20"/>
        <v>-3685.9119044334298</v>
      </c>
      <c r="AG106" s="2">
        <f t="shared" si="20"/>
        <v>-4348.1929261682371</v>
      </c>
      <c r="AH106" s="2">
        <f t="shared" si="20"/>
        <v>-5010.4739479030668</v>
      </c>
      <c r="AI106" s="2">
        <f t="shared" si="20"/>
        <v>-5672.7549696378883</v>
      </c>
      <c r="AJ106" s="2">
        <f t="shared" si="20"/>
        <v>-6335.0359913726952</v>
      </c>
      <c r="AK106" s="2">
        <f t="shared" si="20"/>
        <v>-6997.317013107544</v>
      </c>
      <c r="AL106" s="2">
        <f t="shared" si="20"/>
        <v>-7659.5980348423127</v>
      </c>
      <c r="AM106" s="2">
        <f t="shared" si="20"/>
        <v>-8321.8790565771669</v>
      </c>
      <c r="AN106" s="2">
        <f t="shared" si="20"/>
        <v>-8984.1600783120375</v>
      </c>
      <c r="AO106" s="2">
        <f t="shared" si="20"/>
        <v>-9646.4411000468263</v>
      </c>
      <c r="AP106" s="2">
        <f t="shared" si="20"/>
        <v>-10308.722121781648</v>
      </c>
      <c r="AQ106" s="2">
        <f t="shared" si="20"/>
        <v>-10971.003143516409</v>
      </c>
      <c r="AR106" s="2">
        <f t="shared" si="20"/>
        <v>-11633.284165251247</v>
      </c>
      <c r="AS106" s="2">
        <f t="shared" si="20"/>
        <v>-12295.565186986105</v>
      </c>
      <c r="AT106" s="2">
        <f t="shared" si="20"/>
        <v>-12957.846208720886</v>
      </c>
      <c r="AU106" s="2">
        <f t="shared" si="20"/>
        <v>-13620.127230455719</v>
      </c>
      <c r="AV106" s="2">
        <f t="shared" si="20"/>
        <v>-14282.408252190507</v>
      </c>
    </row>
    <row r="107" spans="1:48" ht="14.5" x14ac:dyDescent="0.35">
      <c r="A107" s="177" t="s">
        <v>8</v>
      </c>
      <c r="B107" s="180">
        <v>12.040000000000013</v>
      </c>
      <c r="C107" s="2">
        <v>-2552.0990058345606</v>
      </c>
      <c r="D107" s="2">
        <v>-2451.8847475467896</v>
      </c>
      <c r="E107" s="2">
        <v>-1778.6704892590119</v>
      </c>
      <c r="F107" s="2">
        <v>-1105.4562309712346</v>
      </c>
      <c r="G107" s="2">
        <v>-432.24197268344687</v>
      </c>
      <c r="H107" s="2">
        <v>240.9722856043316</v>
      </c>
      <c r="I107" s="2">
        <v>914.18654389210599</v>
      </c>
      <c r="J107" s="2">
        <v>1587.4008021798791</v>
      </c>
      <c r="K107" s="2">
        <v>2260.6150604676782</v>
      </c>
      <c r="L107" s="2">
        <v>2933.8293187554391</v>
      </c>
      <c r="M107" s="2">
        <v>3607.0435770432073</v>
      </c>
      <c r="N107" s="2">
        <v>4280.2578353309764</v>
      </c>
      <c r="O107" s="2">
        <v>4953.4720936187387</v>
      </c>
      <c r="P107" s="2">
        <v>5626.6863519065146</v>
      </c>
      <c r="Q107" s="2">
        <v>6299.900610194296</v>
      </c>
      <c r="R107" s="2">
        <v>6973.1148684820846</v>
      </c>
      <c r="S107" s="2">
        <v>7646.3291267698369</v>
      </c>
      <c r="T107" s="2">
        <v>8319.5433850576592</v>
      </c>
      <c r="U107" s="2">
        <v>8992.7576433454178</v>
      </c>
      <c r="V107" s="2">
        <v>9665.9719016332219</v>
      </c>
      <c r="W107" s="2">
        <v>10339.186159920953</v>
      </c>
      <c r="Z107" s="177" t="s">
        <v>8</v>
      </c>
      <c r="AA107" s="180">
        <f t="shared" si="19"/>
        <v>12.040000000000013</v>
      </c>
      <c r="AB107" s="2">
        <f t="shared" si="21"/>
        <v>-466.68213983789701</v>
      </c>
      <c r="AC107" s="2">
        <f t="shared" si="21"/>
        <v>-1707.751806260193</v>
      </c>
      <c r="AD107" s="2">
        <f t="shared" si="21"/>
        <v>-2375.8214726824845</v>
      </c>
      <c r="AE107" s="2">
        <f t="shared" si="20"/>
        <v>-3043.8911391047768</v>
      </c>
      <c r="AF107" s="2">
        <f t="shared" si="20"/>
        <v>-3711.9608055270623</v>
      </c>
      <c r="AG107" s="2">
        <f t="shared" si="20"/>
        <v>-4380.0304719493406</v>
      </c>
      <c r="AH107" s="2">
        <f t="shared" si="20"/>
        <v>-5048.1001383716475</v>
      </c>
      <c r="AI107" s="2">
        <f t="shared" si="20"/>
        <v>-5716.1698047939444</v>
      </c>
      <c r="AJ107" s="2">
        <f t="shared" si="20"/>
        <v>-6384.2394712162004</v>
      </c>
      <c r="AK107" s="2">
        <f t="shared" si="20"/>
        <v>-7052.3091376385182</v>
      </c>
      <c r="AL107" s="2">
        <f t="shared" si="20"/>
        <v>-7720.3788040608106</v>
      </c>
      <c r="AM107" s="2">
        <f t="shared" si="20"/>
        <v>-8388.4484704831011</v>
      </c>
      <c r="AN107" s="2">
        <f t="shared" si="20"/>
        <v>-9056.5181369054262</v>
      </c>
      <c r="AO107" s="2">
        <f t="shared" si="20"/>
        <v>-9724.5878033277186</v>
      </c>
      <c r="AP107" s="2">
        <f t="shared" si="20"/>
        <v>-10392.657469749991</v>
      </c>
      <c r="AQ107" s="2">
        <f t="shared" si="20"/>
        <v>-11060.727136172267</v>
      </c>
      <c r="AR107" s="2">
        <f t="shared" si="20"/>
        <v>-11728.796802594614</v>
      </c>
      <c r="AS107" s="2">
        <f t="shared" si="20"/>
        <v>-12396.866469016866</v>
      </c>
      <c r="AT107" s="2">
        <f t="shared" si="20"/>
        <v>-13064.936135439186</v>
      </c>
      <c r="AU107" s="2">
        <f t="shared" si="20"/>
        <v>-13733.005801861435</v>
      </c>
      <c r="AV107" s="2">
        <f t="shared" si="20"/>
        <v>-14401.075468283781</v>
      </c>
    </row>
    <row r="108" spans="1:48" ht="14.5" x14ac:dyDescent="0.35">
      <c r="A108" s="177" t="s">
        <v>8</v>
      </c>
      <c r="B108" s="180">
        <v>11.500000000000014</v>
      </c>
      <c r="C108" s="2">
        <v>-2497.3141780293845</v>
      </c>
      <c r="D108" s="2">
        <v>-2287.5302641312519</v>
      </c>
      <c r="E108" s="2">
        <v>-1504.7463502331188</v>
      </c>
      <c r="F108" s="2">
        <v>-721.96243633498671</v>
      </c>
      <c r="G108" s="2">
        <v>60.821477563159306</v>
      </c>
      <c r="H108" s="2">
        <v>843.60539146130509</v>
      </c>
      <c r="I108" s="2">
        <v>1626.3893053594365</v>
      </c>
      <c r="J108" s="2">
        <v>2409.1732192575655</v>
      </c>
      <c r="K108" s="2">
        <v>3191.957133155699</v>
      </c>
      <c r="L108" s="2">
        <v>3974.7410470538357</v>
      </c>
      <c r="M108" s="2">
        <v>4757.5249609519651</v>
      </c>
      <c r="N108" s="2">
        <v>5540.3088748500832</v>
      </c>
      <c r="O108" s="2">
        <v>6323.0927887481939</v>
      </c>
      <c r="P108" s="2">
        <v>7105.8767026463429</v>
      </c>
      <c r="Q108" s="2">
        <v>7888.6606165445019</v>
      </c>
      <c r="R108" s="2">
        <v>8671.4445304426226</v>
      </c>
      <c r="S108" s="2">
        <v>9454.2284443407516</v>
      </c>
      <c r="T108" s="2">
        <v>10237.012358238913</v>
      </c>
      <c r="U108" s="2">
        <v>11019.796272137002</v>
      </c>
      <c r="V108" s="2">
        <v>11802.58018603518</v>
      </c>
      <c r="W108" s="2">
        <v>12585.364099933307</v>
      </c>
      <c r="Z108" s="177" t="s">
        <v>8</v>
      </c>
      <c r="AA108" s="180">
        <f t="shared" si="19"/>
        <v>11.500000000000014</v>
      </c>
      <c r="AB108" s="2">
        <f t="shared" si="21"/>
        <v>-469.57646218163904</v>
      </c>
      <c r="AC108" s="2">
        <f t="shared" si="21"/>
        <v>-1716.4347732914093</v>
      </c>
      <c r="AD108" s="2">
        <f t="shared" si="21"/>
        <v>-2390.2930844011821</v>
      </c>
      <c r="AE108" s="2">
        <f t="shared" si="20"/>
        <v>-3064.1513955109554</v>
      </c>
      <c r="AF108" s="2">
        <f t="shared" si="20"/>
        <v>-3738.0097066207136</v>
      </c>
      <c r="AG108" s="2">
        <f t="shared" si="20"/>
        <v>-4411.8680177304695</v>
      </c>
      <c r="AH108" s="2">
        <f t="shared" si="20"/>
        <v>-5085.7263288402437</v>
      </c>
      <c r="AI108" s="2">
        <f t="shared" si="20"/>
        <v>-5759.5846399500269</v>
      </c>
      <c r="AJ108" s="2">
        <f t="shared" si="20"/>
        <v>-6433.442951059792</v>
      </c>
      <c r="AK108" s="2">
        <f t="shared" si="20"/>
        <v>-7107.3012621695689</v>
      </c>
      <c r="AL108" s="2">
        <f t="shared" si="20"/>
        <v>-7781.1595732793267</v>
      </c>
      <c r="AM108" s="2">
        <f t="shared" si="20"/>
        <v>-8455.0178843891135</v>
      </c>
      <c r="AN108" s="2">
        <f t="shared" si="20"/>
        <v>-9128.8761954989241</v>
      </c>
      <c r="AO108" s="2">
        <f t="shared" si="20"/>
        <v>-9802.7345066086818</v>
      </c>
      <c r="AP108" s="2">
        <f t="shared" si="20"/>
        <v>-10476.592817718425</v>
      </c>
      <c r="AQ108" s="2">
        <f t="shared" si="20"/>
        <v>-11150.451128828201</v>
      </c>
      <c r="AR108" s="2">
        <f t="shared" si="20"/>
        <v>-11824.309439937955</v>
      </c>
      <c r="AS108" s="2">
        <f t="shared" si="20"/>
        <v>-12498.167751047724</v>
      </c>
      <c r="AT108" s="2">
        <f t="shared" si="20"/>
        <v>-13172.026062157536</v>
      </c>
      <c r="AU108" s="2">
        <f t="shared" si="20"/>
        <v>-13845.884373267256</v>
      </c>
      <c r="AV108" s="2">
        <f t="shared" si="20"/>
        <v>-14519.742684377026</v>
      </c>
    </row>
    <row r="109" spans="1:48" ht="14.5" x14ac:dyDescent="0.35">
      <c r="A109" s="177" t="s">
        <v>8</v>
      </c>
      <c r="B109" s="180">
        <v>10.960000000000015</v>
      </c>
      <c r="C109" s="2">
        <v>-2442.5293502242093</v>
      </c>
      <c r="D109" s="2">
        <v>-2123.1757807157164</v>
      </c>
      <c r="E109" s="2">
        <v>-1230.8222112072262</v>
      </c>
      <c r="F109" s="2">
        <v>-338.46864169873993</v>
      </c>
      <c r="G109" s="2">
        <v>553.88492780976662</v>
      </c>
      <c r="H109" s="2">
        <v>1446.2384973182682</v>
      </c>
      <c r="I109" s="2">
        <v>2338.5920668267422</v>
      </c>
      <c r="J109" s="2">
        <v>3230.9456363352515</v>
      </c>
      <c r="K109" s="2">
        <v>4123.2992058437367</v>
      </c>
      <c r="L109" s="2">
        <v>5015.6527753522159</v>
      </c>
      <c r="M109" s="2">
        <v>5908.006344860717</v>
      </c>
      <c r="N109" s="2">
        <v>6800.3599143691508</v>
      </c>
      <c r="O109" s="2">
        <v>7692.7134838776819</v>
      </c>
      <c r="P109" s="2">
        <v>8585.0670533861703</v>
      </c>
      <c r="Q109" s="2">
        <v>9477.4206228946587</v>
      </c>
      <c r="R109" s="2">
        <v>10369.774192403152</v>
      </c>
      <c r="S109" s="2">
        <v>11262.127761911632</v>
      </c>
      <c r="T109" s="2">
        <v>12154.481331420111</v>
      </c>
      <c r="U109" s="2">
        <v>13046.83490092863</v>
      </c>
      <c r="V109" s="2">
        <v>13939.188470437151</v>
      </c>
      <c r="W109" s="2">
        <v>14831.542039945614</v>
      </c>
      <c r="Z109" s="177" t="s">
        <v>8</v>
      </c>
      <c r="AA109" s="180">
        <f t="shared" si="19"/>
        <v>10.960000000000015</v>
      </c>
      <c r="AB109" s="2">
        <f t="shared" si="21"/>
        <v>-472.4707845253813</v>
      </c>
      <c r="AC109" s="2">
        <f t="shared" si="21"/>
        <v>-1725.1177403226243</v>
      </c>
      <c r="AD109" s="2">
        <f t="shared" si="21"/>
        <v>-2404.7646961198734</v>
      </c>
      <c r="AE109" s="2">
        <f t="shared" si="20"/>
        <v>-3084.4116519171266</v>
      </c>
      <c r="AF109" s="2">
        <f t="shared" si="20"/>
        <v>-3764.0586077143598</v>
      </c>
      <c r="AG109" s="2">
        <f t="shared" si="20"/>
        <v>-4443.7055635115921</v>
      </c>
      <c r="AH109" s="2">
        <f t="shared" si="20"/>
        <v>-5123.3525193088608</v>
      </c>
      <c r="AI109" s="2">
        <f t="shared" si="20"/>
        <v>-5802.9994751060931</v>
      </c>
      <c r="AJ109" s="2">
        <f t="shared" si="20"/>
        <v>-6482.6464309033299</v>
      </c>
      <c r="AK109" s="2">
        <f t="shared" si="20"/>
        <v>-7162.2933867006095</v>
      </c>
      <c r="AL109" s="2">
        <f t="shared" si="20"/>
        <v>-7841.9403424978291</v>
      </c>
      <c r="AM109" s="2">
        <f t="shared" si="20"/>
        <v>-8521.5872982951259</v>
      </c>
      <c r="AN109" s="2">
        <f t="shared" si="20"/>
        <v>-9201.2342540923692</v>
      </c>
      <c r="AO109" s="2">
        <f t="shared" si="20"/>
        <v>-9880.8812098896051</v>
      </c>
      <c r="AP109" s="2">
        <f t="shared" si="20"/>
        <v>-10560.528165686856</v>
      </c>
      <c r="AQ109" s="2">
        <f t="shared" si="20"/>
        <v>-11240.175121484101</v>
      </c>
      <c r="AR109" s="2">
        <f t="shared" si="20"/>
        <v>-11919.822077281346</v>
      </c>
      <c r="AS109" s="2">
        <f t="shared" si="20"/>
        <v>-12599.469033078623</v>
      </c>
      <c r="AT109" s="2">
        <f t="shared" si="20"/>
        <v>-13279.115988875854</v>
      </c>
      <c r="AU109" s="2">
        <f t="shared" si="20"/>
        <v>-13958.762944673039</v>
      </c>
      <c r="AV109" s="2">
        <f t="shared" si="20"/>
        <v>-14638.40990047034</v>
      </c>
    </row>
    <row r="110" spans="1:48" ht="14.5" x14ac:dyDescent="0.35">
      <c r="A110" s="177" t="s">
        <v>8</v>
      </c>
      <c r="B110" s="180">
        <v>10.420000000000016</v>
      </c>
      <c r="C110" s="2">
        <v>-2387.7445224190269</v>
      </c>
      <c r="D110" s="2">
        <v>-1958.8212973001732</v>
      </c>
      <c r="E110" s="2">
        <v>-956.89807218131932</v>
      </c>
      <c r="F110" s="2">
        <v>45.025152937541861</v>
      </c>
      <c r="G110" s="2">
        <v>1046.9483780563992</v>
      </c>
      <c r="H110" s="2">
        <v>2048.8716031752597</v>
      </c>
      <c r="I110" s="2">
        <v>3050.7948282941161</v>
      </c>
      <c r="J110" s="2">
        <v>4052.7180534129543</v>
      </c>
      <c r="K110" s="2">
        <v>5054.6412785318244</v>
      </c>
      <c r="L110" s="2">
        <v>6056.564503650673</v>
      </c>
      <c r="M110" s="2">
        <v>7058.487728769519</v>
      </c>
      <c r="N110" s="2">
        <v>8060.4109538883495</v>
      </c>
      <c r="O110" s="2">
        <v>9062.3341790072081</v>
      </c>
      <c r="P110" s="2">
        <v>10064.257404126041</v>
      </c>
      <c r="Q110" s="2">
        <v>11066.180629244907</v>
      </c>
      <c r="R110" s="2">
        <v>12068.103854363791</v>
      </c>
      <c r="S110" s="2">
        <v>13070.02707948263</v>
      </c>
      <c r="T110" s="2">
        <v>14071.950304601498</v>
      </c>
      <c r="U110" s="2">
        <v>15073.873529720349</v>
      </c>
      <c r="V110" s="2">
        <v>16075.796754839237</v>
      </c>
      <c r="W110" s="2">
        <v>17077.719979958023</v>
      </c>
      <c r="Z110" s="177" t="s">
        <v>8</v>
      </c>
      <c r="AA110" s="180">
        <f t="shared" si="19"/>
        <v>10.420000000000016</v>
      </c>
      <c r="AB110" s="2">
        <f t="shared" si="21"/>
        <v>-475.36510686911538</v>
      </c>
      <c r="AC110" s="2">
        <f t="shared" si="21"/>
        <v>-1733.8007073538345</v>
      </c>
      <c r="AD110" s="2">
        <f t="shared" si="21"/>
        <v>-2419.236307838557</v>
      </c>
      <c r="AE110" s="2">
        <f t="shared" si="20"/>
        <v>-3104.6719083232729</v>
      </c>
      <c r="AF110" s="2">
        <f t="shared" si="20"/>
        <v>-3790.1075088079892</v>
      </c>
      <c r="AG110" s="2">
        <f t="shared" si="20"/>
        <v>-4475.543109292692</v>
      </c>
      <c r="AH110" s="2">
        <f t="shared" si="20"/>
        <v>-5160.9787097774206</v>
      </c>
      <c r="AI110" s="2">
        <f t="shared" si="20"/>
        <v>-5846.4143102621583</v>
      </c>
      <c r="AJ110" s="2">
        <f t="shared" si="20"/>
        <v>-6531.8499107468651</v>
      </c>
      <c r="AK110" s="2">
        <f t="shared" si="20"/>
        <v>-7217.2855112315856</v>
      </c>
      <c r="AL110" s="2">
        <f t="shared" si="20"/>
        <v>-7902.7211117163051</v>
      </c>
      <c r="AM110" s="2">
        <f t="shared" si="20"/>
        <v>-8588.1567122010347</v>
      </c>
      <c r="AN110" s="2">
        <f t="shared" si="20"/>
        <v>-9273.5923126857779</v>
      </c>
      <c r="AO110" s="2">
        <f t="shared" si="20"/>
        <v>-9959.0279131705211</v>
      </c>
      <c r="AP110" s="2">
        <f t="shared" si="20"/>
        <v>-10644.463513655217</v>
      </c>
      <c r="AQ110" s="2">
        <f t="shared" si="20"/>
        <v>-11329.899114139902</v>
      </c>
      <c r="AR110" s="2">
        <f t="shared" si="20"/>
        <v>-12015.334714624621</v>
      </c>
      <c r="AS110" s="2">
        <f t="shared" si="20"/>
        <v>-12700.770315109388</v>
      </c>
      <c r="AT110" s="2">
        <f t="shared" si="20"/>
        <v>-13386.205915594099</v>
      </c>
      <c r="AU110" s="2">
        <f t="shared" si="20"/>
        <v>-14071.641516078784</v>
      </c>
      <c r="AV110" s="2">
        <f t="shared" si="20"/>
        <v>-14757.077116563563</v>
      </c>
    </row>
    <row r="111" spans="1:48" ht="14.5" x14ac:dyDescent="0.35">
      <c r="A111" s="177" t="s">
        <v>8</v>
      </c>
      <c r="B111" s="180">
        <v>9.8800000000000168</v>
      </c>
      <c r="C111" s="2">
        <v>-2332.9596946138445</v>
      </c>
      <c r="D111" s="2">
        <v>-1794.4668138846337</v>
      </c>
      <c r="E111" s="2">
        <v>-682.97393315541399</v>
      </c>
      <c r="F111" s="2">
        <v>428.51894757380046</v>
      </c>
      <c r="G111" s="2">
        <v>1540.0118283030247</v>
      </c>
      <c r="H111" s="2">
        <v>2651.5047090322496</v>
      </c>
      <c r="I111" s="2">
        <v>3762.9975897614631</v>
      </c>
      <c r="J111" s="2">
        <v>4874.490470490663</v>
      </c>
      <c r="K111" s="2">
        <v>5985.9833512198884</v>
      </c>
      <c r="L111" s="2">
        <v>7097.476231949091</v>
      </c>
      <c r="M111" s="2">
        <v>8208.9691126783109</v>
      </c>
      <c r="N111" s="2">
        <v>9320.4619934075035</v>
      </c>
      <c r="O111" s="2">
        <v>10431.954874136696</v>
      </c>
      <c r="P111" s="2">
        <v>11543.447754865943</v>
      </c>
      <c r="Q111" s="2">
        <v>12654.94063559516</v>
      </c>
      <c r="R111" s="2">
        <v>13766.433516324401</v>
      </c>
      <c r="S111" s="2">
        <v>14877.926397053578</v>
      </c>
      <c r="T111" s="2">
        <v>15989.419277782821</v>
      </c>
      <c r="U111" s="2">
        <v>17100.912158512023</v>
      </c>
      <c r="V111" s="2">
        <v>18212.405039241235</v>
      </c>
      <c r="W111" s="2">
        <v>19323.897919970466</v>
      </c>
      <c r="Z111" s="177" t="s">
        <v>8</v>
      </c>
      <c r="AA111" s="180">
        <f t="shared" si="19"/>
        <v>9.8800000000000168</v>
      </c>
      <c r="AB111" s="2">
        <f t="shared" si="21"/>
        <v>-478.2594292128515</v>
      </c>
      <c r="AC111" s="2">
        <f t="shared" si="21"/>
        <v>-1742.4836743850487</v>
      </c>
      <c r="AD111" s="2">
        <f t="shared" si="21"/>
        <v>-2433.7079195572405</v>
      </c>
      <c r="AE111" s="2">
        <f t="shared" si="20"/>
        <v>-3124.9321647294346</v>
      </c>
      <c r="AF111" s="2">
        <f t="shared" si="20"/>
        <v>-3816.1564099016209</v>
      </c>
      <c r="AG111" s="2">
        <f t="shared" si="20"/>
        <v>-4507.3806550738</v>
      </c>
      <c r="AH111" s="2">
        <f t="shared" si="20"/>
        <v>-5198.6049002460013</v>
      </c>
      <c r="AI111" s="2">
        <f t="shared" si="20"/>
        <v>-5889.829145418219</v>
      </c>
      <c r="AJ111" s="2">
        <f t="shared" si="20"/>
        <v>-6581.0533905903894</v>
      </c>
      <c r="AK111" s="2">
        <f t="shared" si="20"/>
        <v>-7272.2776357626135</v>
      </c>
      <c r="AL111" s="2">
        <f t="shared" si="20"/>
        <v>-7963.5018809347876</v>
      </c>
      <c r="AM111" s="2">
        <f t="shared" si="20"/>
        <v>-8654.7261261069962</v>
      </c>
      <c r="AN111" s="2">
        <f t="shared" si="20"/>
        <v>-9345.9503712792357</v>
      </c>
      <c r="AO111" s="2">
        <f t="shared" si="20"/>
        <v>-10037.174616451395</v>
      </c>
      <c r="AP111" s="2">
        <f t="shared" si="20"/>
        <v>-10728.398861623582</v>
      </c>
      <c r="AQ111" s="2">
        <f t="shared" si="20"/>
        <v>-11419.623106795743</v>
      </c>
      <c r="AR111" s="2">
        <f t="shared" si="20"/>
        <v>-12110.847351967988</v>
      </c>
      <c r="AS111" s="2">
        <f t="shared" si="20"/>
        <v>-12802.071597140177</v>
      </c>
      <c r="AT111" s="2">
        <f t="shared" si="20"/>
        <v>-13493.295842312367</v>
      </c>
      <c r="AU111" s="2">
        <f t="shared" si="20"/>
        <v>-14184.520087484561</v>
      </c>
      <c r="AV111" s="2">
        <f t="shared" si="20"/>
        <v>-14875.744332656748</v>
      </c>
    </row>
    <row r="112" spans="1:48" ht="14.5" x14ac:dyDescent="0.35">
      <c r="A112" s="177" t="s">
        <v>8</v>
      </c>
      <c r="B112" s="180">
        <v>9.3400000000000176</v>
      </c>
      <c r="C112" s="2">
        <v>-2278.1748668086602</v>
      </c>
      <c r="D112" s="2">
        <v>-1630.1123304690982</v>
      </c>
      <c r="E112" s="2">
        <v>-409.04979412951934</v>
      </c>
      <c r="F112" s="2">
        <v>812.01274221005019</v>
      </c>
      <c r="G112" s="2">
        <v>2033.0752785496302</v>
      </c>
      <c r="H112" s="2">
        <v>3254.1378148892004</v>
      </c>
      <c r="I112" s="2">
        <v>4475.2003512287738</v>
      </c>
      <c r="J112" s="2">
        <v>5696.2628875683458</v>
      </c>
      <c r="K112" s="2">
        <v>6917.3254239079306</v>
      </c>
      <c r="L112" s="2">
        <v>8138.3879602474881</v>
      </c>
      <c r="M112" s="2">
        <v>9359.4504965870692</v>
      </c>
      <c r="N112" s="2">
        <v>10580.513032926618</v>
      </c>
      <c r="O112" s="2">
        <v>11801.575569266186</v>
      </c>
      <c r="P112" s="2">
        <v>13022.638105605767</v>
      </c>
      <c r="Q112" s="2">
        <v>14243.700641945328</v>
      </c>
      <c r="R112" s="2">
        <v>15464.763178284953</v>
      </c>
      <c r="S112" s="2">
        <v>16685.825714624447</v>
      </c>
      <c r="T112" s="2">
        <v>17906.888250964035</v>
      </c>
      <c r="U112" s="2">
        <v>19127.950787303605</v>
      </c>
      <c r="V112" s="2">
        <v>20349.013323643201</v>
      </c>
      <c r="W112" s="2">
        <v>21570.075859982753</v>
      </c>
      <c r="Z112" s="177" t="s">
        <v>8</v>
      </c>
      <c r="AA112" s="180">
        <f t="shared" si="19"/>
        <v>9.3400000000000176</v>
      </c>
      <c r="AB112" s="2">
        <f t="shared" si="21"/>
        <v>-481.15375155658353</v>
      </c>
      <c r="AC112" s="2">
        <f t="shared" si="21"/>
        <v>-1751.1666414162648</v>
      </c>
      <c r="AD112" s="2">
        <f t="shared" si="21"/>
        <v>-2448.1795312759314</v>
      </c>
      <c r="AE112" s="2">
        <f t="shared" si="20"/>
        <v>-3145.1924211356054</v>
      </c>
      <c r="AF112" s="2">
        <f t="shared" si="20"/>
        <v>-3842.205310995269</v>
      </c>
      <c r="AG112" s="2">
        <f t="shared" si="20"/>
        <v>-4539.2182008549335</v>
      </c>
      <c r="AH112" s="2">
        <f t="shared" si="20"/>
        <v>-5236.2310907146129</v>
      </c>
      <c r="AI112" s="2">
        <f t="shared" si="20"/>
        <v>-5933.2439805742833</v>
      </c>
      <c r="AJ112" s="2">
        <f t="shared" si="20"/>
        <v>-6630.2568704339428</v>
      </c>
      <c r="AK112" s="2">
        <f t="shared" si="20"/>
        <v>-7327.2697602936369</v>
      </c>
      <c r="AL112" s="2">
        <f t="shared" si="20"/>
        <v>-8024.28265015328</v>
      </c>
      <c r="AM112" s="2">
        <f t="shared" si="20"/>
        <v>-8721.2955400129649</v>
      </c>
      <c r="AN112" s="2">
        <f t="shared" si="20"/>
        <v>-9418.3084298726735</v>
      </c>
      <c r="AO112" s="2">
        <f t="shared" si="20"/>
        <v>-10115.321319732326</v>
      </c>
      <c r="AP112" s="2">
        <f t="shared" si="20"/>
        <v>-10812.334209592005</v>
      </c>
      <c r="AQ112" s="2">
        <f t="shared" si="20"/>
        <v>-11509.347099451614</v>
      </c>
      <c r="AR112" s="2">
        <f t="shared" si="20"/>
        <v>-12206.359989311364</v>
      </c>
      <c r="AS112" s="2">
        <f t="shared" si="20"/>
        <v>-12903.372879171049</v>
      </c>
      <c r="AT112" s="2">
        <f t="shared" si="20"/>
        <v>-13600.385769030723</v>
      </c>
      <c r="AU112" s="2">
        <f t="shared" si="20"/>
        <v>-14297.398658890364</v>
      </c>
      <c r="AV112" s="2">
        <f t="shared" si="20"/>
        <v>-14994.411548750053</v>
      </c>
    </row>
    <row r="113" spans="1:48" ht="14.5" x14ac:dyDescent="0.35">
      <c r="A113" s="177" t="s">
        <v>8</v>
      </c>
      <c r="B113" s="180">
        <v>8.8000000000000185</v>
      </c>
      <c r="C113" s="2">
        <v>-2223.3900390034851</v>
      </c>
      <c r="D113" s="2">
        <v>-1465.7578470535636</v>
      </c>
      <c r="E113" s="2">
        <v>-135.12565510363095</v>
      </c>
      <c r="F113" s="2">
        <v>1195.5065368462947</v>
      </c>
      <c r="G113" s="2">
        <v>2526.1387287962325</v>
      </c>
      <c r="H113" s="2">
        <v>3856.7709207461739</v>
      </c>
      <c r="I113" s="2">
        <v>5187.4031126961008</v>
      </c>
      <c r="J113" s="2">
        <v>6518.0353046460295</v>
      </c>
      <c r="K113" s="2">
        <v>7848.6674965959692</v>
      </c>
      <c r="L113" s="2">
        <v>9179.2996885458688</v>
      </c>
      <c r="M113" s="2">
        <v>10509.931880495802</v>
      </c>
      <c r="N113" s="2">
        <v>11840.564072445726</v>
      </c>
      <c r="O113" s="2">
        <v>13171.196264395632</v>
      </c>
      <c r="P113" s="2">
        <v>14501.828456345587</v>
      </c>
      <c r="Q113" s="2">
        <v>15832.460648295497</v>
      </c>
      <c r="R113" s="2">
        <v>17163.092840245437</v>
      </c>
      <c r="S113" s="2">
        <v>18493.725032195343</v>
      </c>
      <c r="T113" s="2">
        <v>19824.357224145268</v>
      </c>
      <c r="U113" s="2">
        <v>21154.989416095217</v>
      </c>
      <c r="V113" s="2">
        <v>22485.621608045181</v>
      </c>
      <c r="W113" s="2">
        <v>23816.253799995084</v>
      </c>
      <c r="Z113" s="177" t="s">
        <v>8</v>
      </c>
      <c r="AA113" s="180">
        <f t="shared" si="19"/>
        <v>8.8000000000000185</v>
      </c>
      <c r="AB113" s="2">
        <f t="shared" si="21"/>
        <v>-484.04807390032715</v>
      </c>
      <c r="AC113" s="2">
        <f t="shared" si="21"/>
        <v>-1759.8496084474834</v>
      </c>
      <c r="AD113" s="2">
        <f t="shared" si="21"/>
        <v>-2462.6511429946299</v>
      </c>
      <c r="AE113" s="2">
        <f t="shared" si="20"/>
        <v>-3165.4526775417835</v>
      </c>
      <c r="AF113" s="2">
        <f t="shared" si="20"/>
        <v>-3868.2542120889284</v>
      </c>
      <c r="AG113" s="2">
        <f t="shared" si="20"/>
        <v>-4571.0557466360588</v>
      </c>
      <c r="AH113" s="2">
        <f t="shared" si="20"/>
        <v>-5273.8572811832191</v>
      </c>
      <c r="AI113" s="2">
        <f t="shared" si="20"/>
        <v>-5976.6588157303704</v>
      </c>
      <c r="AJ113" s="2">
        <f t="shared" si="20"/>
        <v>-6679.4603502775144</v>
      </c>
      <c r="AK113" s="2">
        <f t="shared" si="20"/>
        <v>-7382.2618848246912</v>
      </c>
      <c r="AL113" s="2">
        <f t="shared" si="20"/>
        <v>-8085.0634193718215</v>
      </c>
      <c r="AM113" s="2">
        <f t="shared" si="20"/>
        <v>-8787.8649539189646</v>
      </c>
      <c r="AN113" s="2">
        <f t="shared" si="20"/>
        <v>-9490.6664884661768</v>
      </c>
      <c r="AO113" s="2">
        <f t="shared" si="20"/>
        <v>-10193.468023013289</v>
      </c>
      <c r="AP113" s="2">
        <f t="shared" si="20"/>
        <v>-10896.269557560454</v>
      </c>
      <c r="AQ113" s="2">
        <f t="shared" si="20"/>
        <v>-11599.071092107595</v>
      </c>
      <c r="AR113" s="2">
        <f t="shared" si="20"/>
        <v>-12301.872626654746</v>
      </c>
      <c r="AS113" s="2">
        <f t="shared" si="20"/>
        <v>-13004.674161201929</v>
      </c>
      <c r="AT113" s="2">
        <f t="shared" si="20"/>
        <v>-13707.475695749075</v>
      </c>
      <c r="AU113" s="2">
        <f t="shared" si="20"/>
        <v>-14410.277230296208</v>
      </c>
      <c r="AV113" s="2">
        <f t="shared" si="20"/>
        <v>-15113.07876484338</v>
      </c>
    </row>
    <row r="114" spans="1:48" ht="14.5" x14ac:dyDescent="0.35">
      <c r="A114" s="177" t="s">
        <v>8</v>
      </c>
      <c r="B114" s="180">
        <v>8.2600000000000193</v>
      </c>
      <c r="C114" s="2">
        <v>-2168.6052111983081</v>
      </c>
      <c r="D114" s="2">
        <v>-1301.4033636380168</v>
      </c>
      <c r="E114" s="2">
        <v>138.79848392227194</v>
      </c>
      <c r="F114" s="2">
        <v>1579.000331482566</v>
      </c>
      <c r="G114" s="2">
        <v>3019.2021790428621</v>
      </c>
      <c r="H114" s="2">
        <v>4459.4040266031643</v>
      </c>
      <c r="I114" s="2">
        <v>5899.6058741634524</v>
      </c>
      <c r="J114" s="2">
        <v>7339.8077217237396</v>
      </c>
      <c r="K114" s="2">
        <v>8780.0095692840296</v>
      </c>
      <c r="L114" s="2">
        <v>10220.211416844311</v>
      </c>
      <c r="M114" s="2">
        <v>11660.413264404599</v>
      </c>
      <c r="N114" s="2">
        <v>13100.615111964891</v>
      </c>
      <c r="O114" s="2">
        <v>14540.816959525157</v>
      </c>
      <c r="P114" s="2">
        <v>15981.018807085471</v>
      </c>
      <c r="Q114" s="2">
        <v>17421.220654645756</v>
      </c>
      <c r="R114" s="2">
        <v>18861.422502206045</v>
      </c>
      <c r="S114" s="2">
        <v>20301.624349766305</v>
      </c>
      <c r="T114" s="2">
        <v>21741.826197326627</v>
      </c>
      <c r="U114" s="2">
        <v>23182.028044886905</v>
      </c>
      <c r="V114" s="2">
        <v>24622.229892447238</v>
      </c>
      <c r="W114" s="2">
        <v>26062.431740007472</v>
      </c>
      <c r="Z114" s="177" t="s">
        <v>8</v>
      </c>
      <c r="AA114" s="180">
        <f t="shared" si="19"/>
        <v>8.2600000000000193</v>
      </c>
      <c r="AB114" s="2">
        <f t="shared" si="21"/>
        <v>-486.94239624406669</v>
      </c>
      <c r="AC114" s="2">
        <f t="shared" si="21"/>
        <v>-1768.5325754786875</v>
      </c>
      <c r="AD114" s="2">
        <f t="shared" si="21"/>
        <v>-2477.1227547133135</v>
      </c>
      <c r="AE114" s="2">
        <f t="shared" si="20"/>
        <v>-3185.7129339479307</v>
      </c>
      <c r="AF114" s="2">
        <f t="shared" si="20"/>
        <v>-3894.3031131825487</v>
      </c>
      <c r="AG114" s="2">
        <f t="shared" si="20"/>
        <v>-4602.893292417155</v>
      </c>
      <c r="AH114" s="2">
        <f t="shared" si="20"/>
        <v>-5311.4834716517917</v>
      </c>
      <c r="AI114" s="2">
        <f t="shared" si="20"/>
        <v>-6020.0736508864129</v>
      </c>
      <c r="AJ114" s="2">
        <f t="shared" si="20"/>
        <v>-6728.6638301210296</v>
      </c>
      <c r="AK114" s="2">
        <f t="shared" si="20"/>
        <v>-7437.2540093556745</v>
      </c>
      <c r="AL114" s="2">
        <f t="shared" si="20"/>
        <v>-8145.8441885902848</v>
      </c>
      <c r="AM114" s="2">
        <f t="shared" si="20"/>
        <v>-8854.4343678249006</v>
      </c>
      <c r="AN114" s="2">
        <f t="shared" si="20"/>
        <v>-9563.0245470595655</v>
      </c>
      <c r="AO114" s="2">
        <f t="shared" si="20"/>
        <v>-10271.614726294167</v>
      </c>
      <c r="AP114" s="2">
        <f t="shared" si="20"/>
        <v>-10980.204905528786</v>
      </c>
      <c r="AQ114" s="2">
        <f t="shared" si="20"/>
        <v>-11688.795084763395</v>
      </c>
      <c r="AR114" s="2">
        <f t="shared" si="20"/>
        <v>-12397.38526399804</v>
      </c>
      <c r="AS114" s="2">
        <f t="shared" si="20"/>
        <v>-13105.975443232688</v>
      </c>
      <c r="AT114" s="2">
        <f t="shared" si="20"/>
        <v>-13814.565622467289</v>
      </c>
      <c r="AU114" s="2">
        <f t="shared" si="20"/>
        <v>-14523.15580170188</v>
      </c>
      <c r="AV114" s="2">
        <f t="shared" si="20"/>
        <v>-15231.745980936561</v>
      </c>
    </row>
    <row r="115" spans="1:48" ht="14.5" x14ac:dyDescent="0.35">
      <c r="A115" s="177" t="s">
        <v>8</v>
      </c>
      <c r="B115" s="180">
        <v>7.7200000000000193</v>
      </c>
      <c r="C115" s="2">
        <v>-2113.8203833931293</v>
      </c>
      <c r="D115" s="2">
        <v>-1137.0488802224777</v>
      </c>
      <c r="E115" s="2">
        <v>412.72262294817273</v>
      </c>
      <c r="F115" s="2">
        <v>1962.4941261188264</v>
      </c>
      <c r="G115" s="2">
        <v>3512.2656292894862</v>
      </c>
      <c r="H115" s="2">
        <v>5062.0371324601419</v>
      </c>
      <c r="I115" s="2">
        <v>6611.8086356308022</v>
      </c>
      <c r="J115" s="2">
        <v>8161.5801388014443</v>
      </c>
      <c r="K115" s="2">
        <v>9711.3516419720945</v>
      </c>
      <c r="L115" s="2">
        <v>11261.123145142732</v>
      </c>
      <c r="M115" s="2">
        <v>12810.894648313397</v>
      </c>
      <c r="N115" s="2">
        <v>14360.666151484038</v>
      </c>
      <c r="O115" s="2">
        <v>15910.437654654657</v>
      </c>
      <c r="P115" s="2">
        <v>17460.209157825335</v>
      </c>
      <c r="Q115" s="2">
        <v>19009.980660995996</v>
      </c>
      <c r="R115" s="2">
        <v>20559.752164166639</v>
      </c>
      <c r="S115" s="2">
        <v>22109.523667337256</v>
      </c>
      <c r="T115" s="2">
        <v>23659.295170507925</v>
      </c>
      <c r="U115" s="2">
        <v>25209.066673678572</v>
      </c>
      <c r="V115" s="2">
        <v>26758.83817684924</v>
      </c>
      <c r="W115" s="2">
        <v>28308.609680019887</v>
      </c>
      <c r="Z115" s="177" t="s">
        <v>8</v>
      </c>
      <c r="AA115" s="180">
        <f t="shared" si="19"/>
        <v>7.7200000000000193</v>
      </c>
      <c r="AB115" s="2">
        <f t="shared" si="21"/>
        <v>-489.83671858780554</v>
      </c>
      <c r="AC115" s="2">
        <f t="shared" si="21"/>
        <v>-1777.2155425099015</v>
      </c>
      <c r="AD115" s="2">
        <f t="shared" si="21"/>
        <v>-2491.5943664320034</v>
      </c>
      <c r="AE115" s="2">
        <f t="shared" si="20"/>
        <v>-3205.9731903540983</v>
      </c>
      <c r="AF115" s="2">
        <f t="shared" si="20"/>
        <v>-3920.3520142761827</v>
      </c>
      <c r="AG115" s="2">
        <f t="shared" si="20"/>
        <v>-4634.7308381982766</v>
      </c>
      <c r="AH115" s="2">
        <f t="shared" si="20"/>
        <v>-5349.1096621203733</v>
      </c>
      <c r="AI115" s="2">
        <f t="shared" si="20"/>
        <v>-6063.4884860424809</v>
      </c>
      <c r="AJ115" s="2">
        <f t="shared" si="20"/>
        <v>-6777.8673099645748</v>
      </c>
      <c r="AK115" s="2">
        <f t="shared" si="20"/>
        <v>-7492.2461338866906</v>
      </c>
      <c r="AL115" s="2">
        <f t="shared" si="20"/>
        <v>-8206.6249578087609</v>
      </c>
      <c r="AM115" s="2">
        <f t="shared" si="20"/>
        <v>-8921.0037817308657</v>
      </c>
      <c r="AN115" s="2">
        <f t="shared" si="20"/>
        <v>-9635.3826056530179</v>
      </c>
      <c r="AO115" s="2">
        <f t="shared" si="20"/>
        <v>-10349.761429575083</v>
      </c>
      <c r="AP115" s="2">
        <f t="shared" si="20"/>
        <v>-11064.140253497164</v>
      </c>
      <c r="AQ115" s="2">
        <f t="shared" si="20"/>
        <v>-11778.519077419271</v>
      </c>
      <c r="AR115" s="2">
        <f t="shared" si="20"/>
        <v>-12492.897901341406</v>
      </c>
      <c r="AS115" s="2">
        <f t="shared" si="20"/>
        <v>-13207.276725263517</v>
      </c>
      <c r="AT115" s="2">
        <f t="shared" si="20"/>
        <v>-13921.655549185591</v>
      </c>
      <c r="AU115" s="2">
        <f t="shared" si="20"/>
        <v>-14636.034373107679</v>
      </c>
      <c r="AV115" s="2">
        <f t="shared" si="20"/>
        <v>-15350.413197029789</v>
      </c>
    </row>
    <row r="116" spans="1:48" ht="14.5" x14ac:dyDescent="0.35">
      <c r="A116" s="177" t="s">
        <v>8</v>
      </c>
      <c r="B116" s="180">
        <v>7.1800000000000193</v>
      </c>
      <c r="C116" s="2">
        <v>-2059.0355555879541</v>
      </c>
      <c r="D116" s="2">
        <v>-972.69439680694268</v>
      </c>
      <c r="E116" s="2">
        <v>686.64676197406675</v>
      </c>
      <c r="F116" s="2">
        <v>2345.9879207550721</v>
      </c>
      <c r="G116" s="2">
        <v>4005.3290795360917</v>
      </c>
      <c r="H116" s="2">
        <v>5664.6702383171105</v>
      </c>
      <c r="I116" s="2">
        <v>7324.0113970981101</v>
      </c>
      <c r="J116" s="2">
        <v>8983.3525558791098</v>
      </c>
      <c r="K116" s="2">
        <v>10642.693714660138</v>
      </c>
      <c r="L116" s="2">
        <v>12302.034873441145</v>
      </c>
      <c r="M116" s="2">
        <v>13961.37603222213</v>
      </c>
      <c r="N116" s="2">
        <v>15620.717191003108</v>
      </c>
      <c r="O116" s="2">
        <v>17280.058349784151</v>
      </c>
      <c r="P116" s="2">
        <v>18939.39950856514</v>
      </c>
      <c r="Q116" s="2">
        <v>20598.740667346156</v>
      </c>
      <c r="R116" s="2">
        <v>22258.081826127156</v>
      </c>
      <c r="S116" s="2">
        <v>23917.422984908142</v>
      </c>
      <c r="T116" s="2">
        <v>25576.764143689168</v>
      </c>
      <c r="U116" s="2">
        <v>27236.105302470212</v>
      </c>
      <c r="V116" s="2">
        <v>28895.446461251209</v>
      </c>
      <c r="W116" s="2">
        <v>30554.787620032221</v>
      </c>
      <c r="Z116" s="177" t="s">
        <v>8</v>
      </c>
      <c r="AA116" s="180">
        <f t="shared" si="19"/>
        <v>7.1800000000000193</v>
      </c>
      <c r="AB116" s="2">
        <f t="shared" si="21"/>
        <v>-492.73104093154916</v>
      </c>
      <c r="AC116" s="2">
        <f t="shared" si="21"/>
        <v>-1785.8985095411203</v>
      </c>
      <c r="AD116" s="2">
        <f t="shared" si="21"/>
        <v>-2506.0659781506965</v>
      </c>
      <c r="AE116" s="2">
        <f t="shared" si="20"/>
        <v>-3226.2334467602759</v>
      </c>
      <c r="AF116" s="2">
        <f t="shared" si="20"/>
        <v>-3946.4009153698444</v>
      </c>
      <c r="AG116" s="2">
        <f t="shared" si="20"/>
        <v>-4666.5683839794001</v>
      </c>
      <c r="AH116" s="2">
        <f t="shared" si="20"/>
        <v>-5386.7358525889967</v>
      </c>
      <c r="AI116" s="2">
        <f t="shared" si="20"/>
        <v>-6106.9033211985807</v>
      </c>
      <c r="AJ116" s="2">
        <f t="shared" si="20"/>
        <v>-6827.0707898081309</v>
      </c>
      <c r="AK116" s="2">
        <f t="shared" si="20"/>
        <v>-7547.2382584177176</v>
      </c>
      <c r="AL116" s="2">
        <f t="shared" si="20"/>
        <v>-8267.4057270273097</v>
      </c>
      <c r="AM116" s="2">
        <f t="shared" si="20"/>
        <v>-8987.5731956369073</v>
      </c>
      <c r="AN116" s="2">
        <f t="shared" si="20"/>
        <v>-9707.7406642464775</v>
      </c>
      <c r="AO116" s="2">
        <f t="shared" si="20"/>
        <v>-10427.908132856057</v>
      </c>
      <c r="AP116" s="2">
        <f t="shared" si="20"/>
        <v>-11148.07560146564</v>
      </c>
      <c r="AQ116" s="2">
        <f t="shared" si="20"/>
        <v>-11868.243070075216</v>
      </c>
      <c r="AR116" s="2">
        <f t="shared" si="20"/>
        <v>-12588.410538684791</v>
      </c>
      <c r="AS116" s="2">
        <f t="shared" si="20"/>
        <v>-13308.578007294385</v>
      </c>
      <c r="AT116" s="2">
        <f t="shared" si="20"/>
        <v>-14028.745475903925</v>
      </c>
      <c r="AU116" s="2">
        <f t="shared" si="20"/>
        <v>-14748.912944513533</v>
      </c>
      <c r="AV116" s="2">
        <f t="shared" si="20"/>
        <v>-15469.080413123083</v>
      </c>
    </row>
    <row r="117" spans="1:48" ht="14.5" x14ac:dyDescent="0.35">
      <c r="A117" s="177" t="s">
        <v>8</v>
      </c>
      <c r="B117" s="180">
        <v>6.6400000000000192</v>
      </c>
      <c r="C117" s="2">
        <v>-2004.2507277827717</v>
      </c>
      <c r="D117" s="2">
        <v>-808.33991339140334</v>
      </c>
      <c r="E117" s="2">
        <v>960.57090099996731</v>
      </c>
      <c r="F117" s="2">
        <v>2729.48171539134</v>
      </c>
      <c r="G117" s="2">
        <v>4498.3925297827182</v>
      </c>
      <c r="H117" s="2">
        <v>6267.303344174079</v>
      </c>
      <c r="I117" s="2">
        <v>8036.2141585654554</v>
      </c>
      <c r="J117" s="2">
        <v>9805.1249729568372</v>
      </c>
      <c r="K117" s="2">
        <v>11574.035787348197</v>
      </c>
      <c r="L117" s="2">
        <v>13342.94660173957</v>
      </c>
      <c r="M117" s="2">
        <v>15111.857416130923</v>
      </c>
      <c r="N117" s="2">
        <v>16880.768230522255</v>
      </c>
      <c r="O117" s="2">
        <v>18649.679044913624</v>
      </c>
      <c r="P117" s="2">
        <v>20418.589859305041</v>
      </c>
      <c r="Q117" s="2">
        <v>22187.500673696384</v>
      </c>
      <c r="R117" s="2">
        <v>23956.411488087746</v>
      </c>
      <c r="S117" s="2">
        <v>25725.322302479097</v>
      </c>
      <c r="T117" s="2">
        <v>27494.233116870499</v>
      </c>
      <c r="U117" s="2">
        <v>29263.143931261904</v>
      </c>
      <c r="V117" s="2">
        <v>31032.054745653273</v>
      </c>
      <c r="W117" s="2">
        <v>32800.965560044599</v>
      </c>
      <c r="Z117" s="177" t="s">
        <v>8</v>
      </c>
      <c r="AA117" s="180">
        <f t="shared" si="19"/>
        <v>6.6400000000000192</v>
      </c>
      <c r="AB117" s="2">
        <f t="shared" si="21"/>
        <v>-495.62536327528323</v>
      </c>
      <c r="AC117" s="2">
        <f t="shared" si="21"/>
        <v>-1794.5814765723317</v>
      </c>
      <c r="AD117" s="2">
        <f t="shared" si="21"/>
        <v>-2520.5375898693806</v>
      </c>
      <c r="AE117" s="2">
        <f t="shared" si="20"/>
        <v>-3246.4937031664249</v>
      </c>
      <c r="AF117" s="2">
        <f t="shared" si="20"/>
        <v>-3972.4498164634688</v>
      </c>
      <c r="AG117" s="2">
        <f t="shared" si="20"/>
        <v>-4698.4059297605181</v>
      </c>
      <c r="AH117" s="2">
        <f t="shared" si="20"/>
        <v>-5424.3620430575738</v>
      </c>
      <c r="AI117" s="2">
        <f t="shared" si="20"/>
        <v>-6150.3181563546095</v>
      </c>
      <c r="AJ117" s="2">
        <f t="shared" si="20"/>
        <v>-6876.2742696516634</v>
      </c>
      <c r="AK117" s="2">
        <f t="shared" si="20"/>
        <v>-7602.2303829487228</v>
      </c>
      <c r="AL117" s="2">
        <f t="shared" si="20"/>
        <v>-8328.1864962457585</v>
      </c>
      <c r="AM117" s="2">
        <f t="shared" si="20"/>
        <v>-9054.1426095428542</v>
      </c>
      <c r="AN117" s="2">
        <f t="shared" si="20"/>
        <v>-9780.0987228399208</v>
      </c>
      <c r="AO117" s="2">
        <f t="shared" si="20"/>
        <v>-10506.054836136926</v>
      </c>
      <c r="AP117" s="2">
        <f t="shared" si="20"/>
        <v>-11232.010949433992</v>
      </c>
      <c r="AQ117" s="2">
        <f t="shared" si="20"/>
        <v>-11957.967062731033</v>
      </c>
      <c r="AR117" s="2">
        <f t="shared" si="20"/>
        <v>-12683.923176028115</v>
      </c>
      <c r="AS117" s="2">
        <f t="shared" si="20"/>
        <v>-13409.879289325152</v>
      </c>
      <c r="AT117" s="2">
        <f t="shared" si="20"/>
        <v>-14135.835402622164</v>
      </c>
      <c r="AU117" s="2">
        <f t="shared" si="20"/>
        <v>-14861.791515919213</v>
      </c>
      <c r="AV117" s="2">
        <f t="shared" si="20"/>
        <v>-15587.747629216297</v>
      </c>
    </row>
    <row r="118" spans="1:48" ht="14.5" x14ac:dyDescent="0.35">
      <c r="A118" s="177" t="s">
        <v>8</v>
      </c>
      <c r="B118" s="180">
        <v>6.1000000000000192</v>
      </c>
      <c r="C118" s="2">
        <v>-1949.4658999775893</v>
      </c>
      <c r="D118" s="2">
        <v>-643.98542997586264</v>
      </c>
      <c r="E118" s="2">
        <v>1234.4950400258695</v>
      </c>
      <c r="F118" s="2">
        <v>3112.9755100276011</v>
      </c>
      <c r="G118" s="2">
        <v>4991.4559800293373</v>
      </c>
      <c r="H118" s="2">
        <v>6869.9364500310794</v>
      </c>
      <c r="I118" s="2">
        <v>8748.4169200327851</v>
      </c>
      <c r="J118" s="2">
        <v>10626.897390034521</v>
      </c>
      <c r="K118" s="2">
        <v>12505.37786003626</v>
      </c>
      <c r="L118" s="2">
        <v>14383.858330037965</v>
      </c>
      <c r="M118" s="2">
        <v>16262.338800039654</v>
      </c>
      <c r="N118" s="2">
        <v>18140.819270041411</v>
      </c>
      <c r="O118" s="2">
        <v>20019.299740043134</v>
      </c>
      <c r="P118" s="2">
        <v>21897.780210044832</v>
      </c>
      <c r="Q118" s="2">
        <v>23776.26068004658</v>
      </c>
      <c r="R118" s="2">
        <v>25654.741150048336</v>
      </c>
      <c r="S118" s="2">
        <v>27533.22162005003</v>
      </c>
      <c r="T118" s="2">
        <v>29411.702090051778</v>
      </c>
      <c r="U118" s="2">
        <v>31290.182560053498</v>
      </c>
      <c r="V118" s="2">
        <v>33168.663030055177</v>
      </c>
      <c r="W118" s="2">
        <v>35047.143500056947</v>
      </c>
      <c r="Z118" s="177" t="s">
        <v>8</v>
      </c>
      <c r="AA118" s="180">
        <f t="shared" si="19"/>
        <v>6.1000000000000192</v>
      </c>
      <c r="AB118" s="2">
        <f t="shared" si="21"/>
        <v>-498.51968561901867</v>
      </c>
      <c r="AC118" s="2">
        <f t="shared" si="21"/>
        <v>-1803.2644436035455</v>
      </c>
      <c r="AD118" s="2">
        <f t="shared" si="21"/>
        <v>-2535.00920158807</v>
      </c>
      <c r="AE118" s="2">
        <f t="shared" si="20"/>
        <v>-3266.7539595725916</v>
      </c>
      <c r="AF118" s="2">
        <f t="shared" si="20"/>
        <v>-3998.4987175571114</v>
      </c>
      <c r="AG118" s="2">
        <f t="shared" si="20"/>
        <v>-4730.2434755416134</v>
      </c>
      <c r="AH118" s="2">
        <f t="shared" si="20"/>
        <v>-5461.9882335261773</v>
      </c>
      <c r="AI118" s="2">
        <f t="shared" si="20"/>
        <v>-6193.7329915106948</v>
      </c>
      <c r="AJ118" s="2">
        <f t="shared" si="20"/>
        <v>-6925.4777494952032</v>
      </c>
      <c r="AK118" s="2">
        <f t="shared" si="20"/>
        <v>-7657.2225074797534</v>
      </c>
      <c r="AL118" s="2">
        <f t="shared" si="20"/>
        <v>-8388.9672654643018</v>
      </c>
      <c r="AM118" s="2">
        <f t="shared" si="20"/>
        <v>-9120.7120234487993</v>
      </c>
      <c r="AN118" s="2">
        <f t="shared" si="20"/>
        <v>-9852.4567814333568</v>
      </c>
      <c r="AO118" s="2">
        <f t="shared" si="20"/>
        <v>-10584.201539417911</v>
      </c>
      <c r="AP118" s="2">
        <f t="shared" si="20"/>
        <v>-11315.946297402406</v>
      </c>
      <c r="AQ118" s="2">
        <f t="shared" si="20"/>
        <v>-12047.691055386909</v>
      </c>
      <c r="AR118" s="2">
        <f t="shared" si="20"/>
        <v>-12779.435813371445</v>
      </c>
      <c r="AS118" s="2">
        <f t="shared" si="20"/>
        <v>-13511.180571355999</v>
      </c>
      <c r="AT118" s="2">
        <f t="shared" si="20"/>
        <v>-14242.925329340524</v>
      </c>
      <c r="AU118" s="2">
        <f t="shared" si="20"/>
        <v>-14974.670087325088</v>
      </c>
      <c r="AV118" s="2">
        <f t="shared" si="20"/>
        <v>-15706.414845309584</v>
      </c>
    </row>
    <row r="119" spans="1:48" ht="14.5" x14ac:dyDescent="0.35">
      <c r="A119" s="177" t="s">
        <v>8</v>
      </c>
      <c r="B119" s="180">
        <v>5.5600000000000191</v>
      </c>
      <c r="C119" s="2">
        <v>-1894.6810721724105</v>
      </c>
      <c r="D119" s="2">
        <v>-479.63094656032126</v>
      </c>
      <c r="E119" s="2">
        <v>1508.4191790517712</v>
      </c>
      <c r="F119" s="2">
        <v>3496.4693046638586</v>
      </c>
      <c r="G119" s="2">
        <v>5484.5194302759573</v>
      </c>
      <c r="H119" s="2">
        <v>7472.569555888047</v>
      </c>
      <c r="I119" s="2">
        <v>9460.6196815001349</v>
      </c>
      <c r="J119" s="2">
        <v>11448.669807112228</v>
      </c>
      <c r="K119" s="2">
        <v>13436.719932724325</v>
      </c>
      <c r="L119" s="2">
        <v>15424.770058336404</v>
      </c>
      <c r="M119" s="2">
        <v>17412.820183948475</v>
      </c>
      <c r="N119" s="2">
        <v>19400.870309560563</v>
      </c>
      <c r="O119" s="2">
        <v>21388.920435172626</v>
      </c>
      <c r="P119" s="2">
        <v>23376.970560784761</v>
      </c>
      <c r="Q119" s="2">
        <v>25365.020686396878</v>
      </c>
      <c r="R119" s="2">
        <v>27353.070812008937</v>
      </c>
      <c r="S119" s="2">
        <v>29341.120937620981</v>
      </c>
      <c r="T119" s="2">
        <v>31329.171063233094</v>
      </c>
      <c r="U119" s="2">
        <v>33317.221188845186</v>
      </c>
      <c r="V119" s="2">
        <v>35305.271314457263</v>
      </c>
      <c r="W119" s="2">
        <v>37293.321440069376</v>
      </c>
      <c r="Z119" s="177" t="s">
        <v>8</v>
      </c>
      <c r="AA119" s="180">
        <f t="shared" si="19"/>
        <v>5.5600000000000191</v>
      </c>
      <c r="AB119" s="2">
        <f t="shared" si="21"/>
        <v>-501.41400796275752</v>
      </c>
      <c r="AC119" s="2">
        <f t="shared" si="21"/>
        <v>-1811.9474106347582</v>
      </c>
      <c r="AD119" s="2">
        <f t="shared" si="21"/>
        <v>-2549.4808133067572</v>
      </c>
      <c r="AE119" s="2">
        <f t="shared" si="20"/>
        <v>-3287.0142159787565</v>
      </c>
      <c r="AF119" s="2">
        <f t="shared" si="20"/>
        <v>-4024.5476186507567</v>
      </c>
      <c r="AG119" s="2">
        <f t="shared" si="20"/>
        <v>-4762.0810213227451</v>
      </c>
      <c r="AH119" s="2">
        <f t="shared" ref="AH119:AV128" si="22">I119-I204</f>
        <v>-5499.6144239947571</v>
      </c>
      <c r="AI119" s="2">
        <f t="shared" si="22"/>
        <v>-6237.1478266667527</v>
      </c>
      <c r="AJ119" s="2">
        <f t="shared" si="22"/>
        <v>-6974.6812293387484</v>
      </c>
      <c r="AK119" s="2">
        <f t="shared" si="22"/>
        <v>-7712.2146320107622</v>
      </c>
      <c r="AL119" s="2">
        <f t="shared" si="22"/>
        <v>-8449.7480346827651</v>
      </c>
      <c r="AM119" s="2">
        <f t="shared" si="22"/>
        <v>-9187.2814373547626</v>
      </c>
      <c r="AN119" s="2">
        <f t="shared" si="22"/>
        <v>-9924.8148400268183</v>
      </c>
      <c r="AO119" s="2">
        <f t="shared" si="22"/>
        <v>-10662.34824269875</v>
      </c>
      <c r="AP119" s="2">
        <f t="shared" si="22"/>
        <v>-11399.881645370719</v>
      </c>
      <c r="AQ119" s="2">
        <f t="shared" si="22"/>
        <v>-12137.415048042774</v>
      </c>
      <c r="AR119" s="2">
        <f t="shared" si="22"/>
        <v>-12874.948450714801</v>
      </c>
      <c r="AS119" s="2">
        <f t="shared" si="22"/>
        <v>-13612.481853386802</v>
      </c>
      <c r="AT119" s="2">
        <f t="shared" si="22"/>
        <v>-14350.015256058803</v>
      </c>
      <c r="AU119" s="2">
        <f t="shared" si="22"/>
        <v>-15087.548658730826</v>
      </c>
      <c r="AV119" s="2">
        <f t="shared" si="22"/>
        <v>-15825.082061402798</v>
      </c>
    </row>
    <row r="120" spans="1:48" ht="14.5" x14ac:dyDescent="0.35">
      <c r="A120" s="177" t="s">
        <v>8</v>
      </c>
      <c r="B120" s="180">
        <v>5.0200000000000191</v>
      </c>
      <c r="C120" s="2">
        <v>-1839.8962443672317</v>
      </c>
      <c r="D120" s="2">
        <v>-315.2764631447875</v>
      </c>
      <c r="E120" s="2">
        <v>1782.3433180776633</v>
      </c>
      <c r="F120" s="2">
        <v>3879.963099300106</v>
      </c>
      <c r="G120" s="2">
        <v>5977.582880522561</v>
      </c>
      <c r="H120" s="2">
        <v>8075.2026617450229</v>
      </c>
      <c r="I120" s="2">
        <v>10172.822442967466</v>
      </c>
      <c r="J120" s="2">
        <v>12270.442224189914</v>
      </c>
      <c r="K120" s="2">
        <v>14368.062005412346</v>
      </c>
      <c r="L120" s="2">
        <v>16465.681786634785</v>
      </c>
      <c r="M120" s="2">
        <v>18563.301567857205</v>
      </c>
      <c r="N120" s="2">
        <v>20660.921349079672</v>
      </c>
      <c r="O120" s="2">
        <v>22758.54113030211</v>
      </c>
      <c r="P120" s="2">
        <v>24856.160911524526</v>
      </c>
      <c r="Q120" s="2">
        <v>26953.78069274703</v>
      </c>
      <c r="R120" s="2">
        <v>29051.400473969457</v>
      </c>
      <c r="S120" s="2">
        <v>31149.020255191921</v>
      </c>
      <c r="T120" s="2">
        <v>33246.640036414334</v>
      </c>
      <c r="U120" s="2">
        <v>35344.259817636834</v>
      </c>
      <c r="V120" s="2">
        <v>37441.87959885921</v>
      </c>
      <c r="W120" s="2">
        <v>39539.499380081681</v>
      </c>
      <c r="Z120" s="177" t="s">
        <v>8</v>
      </c>
      <c r="AA120" s="180">
        <f t="shared" si="19"/>
        <v>5.0200000000000191</v>
      </c>
      <c r="AB120" s="2">
        <f t="shared" si="21"/>
        <v>-504.30833030649683</v>
      </c>
      <c r="AC120" s="2">
        <f t="shared" si="21"/>
        <v>-1820.6303776659774</v>
      </c>
      <c r="AD120" s="2">
        <f t="shared" si="21"/>
        <v>-2563.9524250254531</v>
      </c>
      <c r="AE120" s="2">
        <f t="shared" si="21"/>
        <v>-3307.2744723849369</v>
      </c>
      <c r="AF120" s="2">
        <f t="shared" si="21"/>
        <v>-4050.5965197444148</v>
      </c>
      <c r="AG120" s="2">
        <f t="shared" si="21"/>
        <v>-4793.9185671038613</v>
      </c>
      <c r="AH120" s="2">
        <f t="shared" si="22"/>
        <v>-5537.2406144633624</v>
      </c>
      <c r="AI120" s="2">
        <f t="shared" si="22"/>
        <v>-6280.5626618228398</v>
      </c>
      <c r="AJ120" s="2">
        <f t="shared" si="22"/>
        <v>-7023.8847091823191</v>
      </c>
      <c r="AK120" s="2">
        <f t="shared" si="22"/>
        <v>-7767.206756541822</v>
      </c>
      <c r="AL120" s="2">
        <f t="shared" si="22"/>
        <v>-8510.5288039013176</v>
      </c>
      <c r="AM120" s="2">
        <f t="shared" si="22"/>
        <v>-9253.8508512607586</v>
      </c>
      <c r="AN120" s="2">
        <f t="shared" si="22"/>
        <v>-9997.1728986202761</v>
      </c>
      <c r="AO120" s="2">
        <f t="shared" si="22"/>
        <v>-10740.494945979783</v>
      </c>
      <c r="AP120" s="2">
        <f t="shared" si="22"/>
        <v>-11483.816993339198</v>
      </c>
      <c r="AQ120" s="2">
        <f t="shared" si="22"/>
        <v>-12227.139040698705</v>
      </c>
      <c r="AR120" s="2">
        <f t="shared" si="22"/>
        <v>-12970.461088058139</v>
      </c>
      <c r="AS120" s="2">
        <f t="shared" si="22"/>
        <v>-13713.783135417696</v>
      </c>
      <c r="AT120" s="2">
        <f t="shared" si="22"/>
        <v>-14457.105182777123</v>
      </c>
      <c r="AU120" s="2">
        <f t="shared" si="22"/>
        <v>-15200.427230136665</v>
      </c>
      <c r="AV120" s="2">
        <f t="shared" si="22"/>
        <v>-15943.749277496114</v>
      </c>
    </row>
    <row r="121" spans="1:48" ht="14.5" x14ac:dyDescent="0.35">
      <c r="A121" s="177" t="s">
        <v>8</v>
      </c>
      <c r="B121" s="180">
        <v>4.4800000000000191</v>
      </c>
      <c r="C121" s="2">
        <v>-1785.1114165620347</v>
      </c>
      <c r="D121" s="2">
        <v>-150.92197972924203</v>
      </c>
      <c r="E121" s="2">
        <v>2056.2674571035714</v>
      </c>
      <c r="F121" s="2">
        <v>4263.456893936378</v>
      </c>
      <c r="G121" s="2">
        <v>6470.6463307691956</v>
      </c>
      <c r="H121" s="2">
        <v>8677.8357676020114</v>
      </c>
      <c r="I121" s="2">
        <v>10885.025204434809</v>
      </c>
      <c r="J121" s="2">
        <v>13092.214641267616</v>
      </c>
      <c r="K121" s="2">
        <v>15299.404078100442</v>
      </c>
      <c r="L121" s="2">
        <v>17506.593514933251</v>
      </c>
      <c r="M121" s="2">
        <v>19713.782951766021</v>
      </c>
      <c r="N121" s="2">
        <v>21920.972388598824</v>
      </c>
      <c r="O121" s="2">
        <v>24128.161825431613</v>
      </c>
      <c r="P121" s="2">
        <v>26335.351262264438</v>
      </c>
      <c r="Q121" s="2">
        <v>28542.540699097255</v>
      </c>
      <c r="R121" s="2">
        <v>30749.730135930047</v>
      </c>
      <c r="S121" s="2">
        <v>32956.919572762912</v>
      </c>
      <c r="T121" s="2">
        <v>35164.109009595697</v>
      </c>
      <c r="U121" s="2">
        <v>37371.298446428533</v>
      </c>
      <c r="V121" s="2">
        <v>39578.487883261325</v>
      </c>
      <c r="W121" s="2">
        <v>41785.677320094132</v>
      </c>
      <c r="Z121" s="177" t="s">
        <v>8</v>
      </c>
      <c r="AA121" s="180">
        <f t="shared" si="19"/>
        <v>4.4800000000000191</v>
      </c>
      <c r="AB121" s="2">
        <f t="shared" si="21"/>
        <v>-507.20265265021635</v>
      </c>
      <c r="AC121" s="2">
        <f t="shared" si="21"/>
        <v>-1829.3133446971815</v>
      </c>
      <c r="AD121" s="2">
        <f t="shared" si="21"/>
        <v>-2578.4240367441298</v>
      </c>
      <c r="AE121" s="2">
        <f t="shared" si="21"/>
        <v>-3327.5347287910818</v>
      </c>
      <c r="AF121" s="2">
        <f t="shared" si="21"/>
        <v>-4076.6454208380292</v>
      </c>
      <c r="AG121" s="2">
        <f t="shared" si="21"/>
        <v>-4825.7561128849629</v>
      </c>
      <c r="AH121" s="2">
        <f t="shared" si="22"/>
        <v>-5574.8668049319349</v>
      </c>
      <c r="AI121" s="2">
        <f t="shared" si="22"/>
        <v>-6323.9774969788814</v>
      </c>
      <c r="AJ121" s="2">
        <f t="shared" si="22"/>
        <v>-7073.0881890258188</v>
      </c>
      <c r="AK121" s="2">
        <f t="shared" si="22"/>
        <v>-7822.1988810727817</v>
      </c>
      <c r="AL121" s="2">
        <f t="shared" si="22"/>
        <v>-8571.3095731197536</v>
      </c>
      <c r="AM121" s="2">
        <f t="shared" si="22"/>
        <v>-9320.4202651667074</v>
      </c>
      <c r="AN121" s="2">
        <f t="shared" si="22"/>
        <v>-10069.530957213698</v>
      </c>
      <c r="AO121" s="2">
        <f t="shared" si="22"/>
        <v>-10818.641649260626</v>
      </c>
      <c r="AP121" s="2">
        <f t="shared" si="22"/>
        <v>-11567.752341307561</v>
      </c>
      <c r="AQ121" s="2">
        <f t="shared" si="22"/>
        <v>-12316.863033354522</v>
      </c>
      <c r="AR121" s="2">
        <f t="shared" si="22"/>
        <v>-13065.973725401411</v>
      </c>
      <c r="AS121" s="2">
        <f t="shared" si="22"/>
        <v>-13815.084417448423</v>
      </c>
      <c r="AT121" s="2">
        <f t="shared" si="22"/>
        <v>-14564.195109495347</v>
      </c>
      <c r="AU121" s="2">
        <f t="shared" si="22"/>
        <v>-15313.305801542316</v>
      </c>
      <c r="AV121" s="2">
        <f t="shared" si="22"/>
        <v>-16062.416493589255</v>
      </c>
    </row>
    <row r="122" spans="1:48" ht="14.5" x14ac:dyDescent="0.35">
      <c r="A122" s="177" t="s">
        <v>8</v>
      </c>
      <c r="B122" s="180">
        <v>3.940000000000019</v>
      </c>
      <c r="C122" s="2">
        <v>-1730.3265887568778</v>
      </c>
      <c r="D122" s="2">
        <v>13.432503686297537</v>
      </c>
      <c r="E122" s="2">
        <v>2330.1915961294735</v>
      </c>
      <c r="F122" s="2">
        <v>4646.9506885726441</v>
      </c>
      <c r="G122" s="2">
        <v>6963.709781015823</v>
      </c>
      <c r="H122" s="2">
        <v>9280.4688734590072</v>
      </c>
      <c r="I122" s="2">
        <v>11597.227965902164</v>
      </c>
      <c r="J122" s="2">
        <v>13913.987058345321</v>
      </c>
      <c r="K122" s="2">
        <v>16230.746150788511</v>
      </c>
      <c r="L122" s="2">
        <v>18547.505243231659</v>
      </c>
      <c r="M122" s="2">
        <v>20864.264335674805</v>
      </c>
      <c r="N122" s="2">
        <v>23181.023428117984</v>
      </c>
      <c r="O122" s="2">
        <v>25497.782520561159</v>
      </c>
      <c r="P122" s="2">
        <v>27814.541613004301</v>
      </c>
      <c r="Q122" s="2">
        <v>30131.300705447477</v>
      </c>
      <c r="R122" s="2">
        <v>32448.059797890706</v>
      </c>
      <c r="S122" s="2">
        <v>34764.818890333896</v>
      </c>
      <c r="T122" s="2">
        <v>37081.577982776995</v>
      </c>
      <c r="U122" s="2">
        <v>39398.337075220195</v>
      </c>
      <c r="V122" s="2">
        <v>41715.096167663374</v>
      </c>
      <c r="W122" s="2">
        <v>44031.855260106538</v>
      </c>
      <c r="Z122" s="177" t="s">
        <v>8</v>
      </c>
      <c r="AA122" s="180">
        <f t="shared" si="19"/>
        <v>3.940000000000019</v>
      </c>
      <c r="AB122" s="2">
        <f t="shared" ref="AB122:AG128" si="23">C122-C207</f>
        <v>-510.09697499397794</v>
      </c>
      <c r="AC122" s="2">
        <f t="shared" si="23"/>
        <v>-1837.9963117283964</v>
      </c>
      <c r="AD122" s="2">
        <f t="shared" si="23"/>
        <v>-2592.8956484628188</v>
      </c>
      <c r="AE122" s="2">
        <f t="shared" si="23"/>
        <v>-3347.7949851972435</v>
      </c>
      <c r="AF122" s="2">
        <f t="shared" si="23"/>
        <v>-4102.6943219316636</v>
      </c>
      <c r="AG122" s="2">
        <f t="shared" si="23"/>
        <v>-4857.5936586660628</v>
      </c>
      <c r="AH122" s="2">
        <f t="shared" si="22"/>
        <v>-5612.4929954005183</v>
      </c>
      <c r="AI122" s="2">
        <f t="shared" si="22"/>
        <v>-6367.3923321349484</v>
      </c>
      <c r="AJ122" s="2">
        <f t="shared" si="22"/>
        <v>-7122.2916688693531</v>
      </c>
      <c r="AK122" s="2">
        <f t="shared" si="22"/>
        <v>-7877.1910056038141</v>
      </c>
      <c r="AL122" s="2">
        <f t="shared" si="22"/>
        <v>-8632.090342338237</v>
      </c>
      <c r="AM122" s="2">
        <f t="shared" si="22"/>
        <v>-9386.9896790726489</v>
      </c>
      <c r="AN122" s="2">
        <f t="shared" si="22"/>
        <v>-10141.889015807094</v>
      </c>
      <c r="AO122" s="2">
        <f t="shared" si="22"/>
        <v>-10896.788352541545</v>
      </c>
      <c r="AP122" s="2">
        <f t="shared" si="22"/>
        <v>-11651.687689275957</v>
      </c>
      <c r="AQ122" s="2">
        <f t="shared" si="22"/>
        <v>-12406.587026010329</v>
      </c>
      <c r="AR122" s="2">
        <f t="shared" si="22"/>
        <v>-13161.486362744734</v>
      </c>
      <c r="AS122" s="2">
        <f t="shared" si="22"/>
        <v>-13916.385699479251</v>
      </c>
      <c r="AT122" s="2">
        <f t="shared" si="22"/>
        <v>-14671.285036213652</v>
      </c>
      <c r="AU122" s="2">
        <f t="shared" si="22"/>
        <v>-15426.184372948068</v>
      </c>
      <c r="AV122" s="2">
        <f t="shared" si="22"/>
        <v>-16181.083709682476</v>
      </c>
    </row>
    <row r="123" spans="1:48" ht="14.5" x14ac:dyDescent="0.35">
      <c r="A123" s="177" t="s">
        <v>8</v>
      </c>
      <c r="B123" s="180">
        <v>3.400000000000019</v>
      </c>
      <c r="C123" s="2">
        <v>-1675.5417609516917</v>
      </c>
      <c r="D123" s="2">
        <v>177.78698710183232</v>
      </c>
      <c r="E123" s="2">
        <v>2604.1157351553638</v>
      </c>
      <c r="F123" s="2">
        <v>5030.4444832088921</v>
      </c>
      <c r="G123" s="2">
        <v>7456.7732312624339</v>
      </c>
      <c r="H123" s="2">
        <v>9883.1019793159649</v>
      </c>
      <c r="I123" s="2">
        <v>12309.430727369494</v>
      </c>
      <c r="J123" s="2">
        <v>14735.759475423012</v>
      </c>
      <c r="K123" s="2">
        <v>17162.088223476556</v>
      </c>
      <c r="L123" s="2">
        <v>19588.41697153006</v>
      </c>
      <c r="M123" s="2">
        <v>22014.745719583585</v>
      </c>
      <c r="N123" s="2">
        <v>24441.074467637103</v>
      </c>
      <c r="O123" s="2">
        <v>26867.403215690614</v>
      </c>
      <c r="P123" s="2">
        <v>29293.731963744154</v>
      </c>
      <c r="Q123" s="2">
        <v>31720.060711797712</v>
      </c>
      <c r="R123" s="2">
        <v>34146.389459851234</v>
      </c>
      <c r="S123" s="2">
        <v>36572.718207904749</v>
      </c>
      <c r="T123" s="2">
        <v>38999.046955958278</v>
      </c>
      <c r="U123" s="2">
        <v>41425.375704011763</v>
      </c>
      <c r="V123" s="2">
        <v>43851.704452065365</v>
      </c>
      <c r="W123" s="2">
        <v>46278.033200118807</v>
      </c>
      <c r="Z123" s="177" t="s">
        <v>8</v>
      </c>
      <c r="AA123" s="180">
        <f t="shared" si="19"/>
        <v>3.400000000000019</v>
      </c>
      <c r="AB123" s="2">
        <f t="shared" si="23"/>
        <v>-512.99129733770974</v>
      </c>
      <c r="AC123" s="2">
        <f t="shared" si="23"/>
        <v>-1846.679278759615</v>
      </c>
      <c r="AD123" s="2">
        <f t="shared" si="23"/>
        <v>-2607.3672601815178</v>
      </c>
      <c r="AE123" s="2">
        <f t="shared" si="23"/>
        <v>-3368.0552416034207</v>
      </c>
      <c r="AF123" s="2">
        <f t="shared" si="23"/>
        <v>-4128.7432230253125</v>
      </c>
      <c r="AG123" s="2">
        <f t="shared" si="23"/>
        <v>-4889.4312044471953</v>
      </c>
      <c r="AH123" s="2">
        <f t="shared" si="22"/>
        <v>-5650.11918586912</v>
      </c>
      <c r="AI123" s="2">
        <f t="shared" si="22"/>
        <v>-6410.8071672910228</v>
      </c>
      <c r="AJ123" s="2">
        <f t="shared" si="22"/>
        <v>-7171.4951487129074</v>
      </c>
      <c r="AK123" s="2">
        <f t="shared" si="22"/>
        <v>-7932.1831301348429</v>
      </c>
      <c r="AL123" s="2">
        <f t="shared" si="22"/>
        <v>-8692.8711115567421</v>
      </c>
      <c r="AM123" s="2">
        <f t="shared" si="22"/>
        <v>-9453.5590929786558</v>
      </c>
      <c r="AN123" s="2">
        <f t="shared" si="22"/>
        <v>-10214.247074400588</v>
      </c>
      <c r="AO123" s="2">
        <f t="shared" si="22"/>
        <v>-10974.935055822469</v>
      </c>
      <c r="AP123" s="2">
        <f t="shared" si="22"/>
        <v>-11735.623037244339</v>
      </c>
      <c r="AQ123" s="2">
        <f t="shared" si="22"/>
        <v>-12496.311018666238</v>
      </c>
      <c r="AR123" s="2">
        <f t="shared" si="22"/>
        <v>-13256.999000088181</v>
      </c>
      <c r="AS123" s="2">
        <f t="shared" si="22"/>
        <v>-14017.686981510087</v>
      </c>
      <c r="AT123" s="2">
        <f t="shared" si="22"/>
        <v>-14778.374962932037</v>
      </c>
      <c r="AU123" s="2">
        <f t="shared" si="22"/>
        <v>-15539.062944353871</v>
      </c>
      <c r="AV123" s="2">
        <f t="shared" si="22"/>
        <v>-16299.750925775857</v>
      </c>
    </row>
    <row r="124" spans="1:48" ht="14.5" x14ac:dyDescent="0.35">
      <c r="A124" s="177" t="s">
        <v>8</v>
      </c>
      <c r="B124" s="180">
        <v>2.860000000000019</v>
      </c>
      <c r="C124" s="2">
        <v>-1620.756933146502</v>
      </c>
      <c r="D124" s="2">
        <v>342.14147051737655</v>
      </c>
      <c r="E124" s="2">
        <v>2878.039874181266</v>
      </c>
      <c r="F124" s="2">
        <v>5413.9382778451518</v>
      </c>
      <c r="G124" s="2">
        <v>7949.8366815090612</v>
      </c>
      <c r="H124" s="2">
        <v>10485.735085172944</v>
      </c>
      <c r="I124" s="2">
        <v>13021.633488836844</v>
      </c>
      <c r="J124" s="2">
        <v>15557.531892500712</v>
      </c>
      <c r="K124" s="2">
        <v>18093.430296164614</v>
      </c>
      <c r="L124" s="2">
        <v>20629.328699828486</v>
      </c>
      <c r="M124" s="2">
        <v>23165.227103492351</v>
      </c>
      <c r="N124" s="2">
        <v>25701.125507156255</v>
      </c>
      <c r="O124" s="2">
        <v>28237.023910820113</v>
      </c>
      <c r="P124" s="2">
        <v>30772.922314483993</v>
      </c>
      <c r="Q124" s="2">
        <v>33308.820718147923</v>
      </c>
      <c r="R124" s="2">
        <v>35844.719121811773</v>
      </c>
      <c r="S124" s="2">
        <v>38380.617525475696</v>
      </c>
      <c r="T124" s="2">
        <v>40916.515929139612</v>
      </c>
      <c r="U124" s="2">
        <v>43452.414332803477</v>
      </c>
      <c r="V124" s="2">
        <v>45988.312736467349</v>
      </c>
      <c r="W124" s="2">
        <v>48524.211140131294</v>
      </c>
      <c r="Z124" s="177" t="s">
        <v>8</v>
      </c>
      <c r="AA124" s="180">
        <f t="shared" si="19"/>
        <v>2.860000000000019</v>
      </c>
      <c r="AB124" s="2">
        <f t="shared" si="23"/>
        <v>-515.88561968143631</v>
      </c>
      <c r="AC124" s="2">
        <f t="shared" si="23"/>
        <v>-1855.3622457908223</v>
      </c>
      <c r="AD124" s="2">
        <f t="shared" si="23"/>
        <v>-2621.8388719001996</v>
      </c>
      <c r="AE124" s="2">
        <f t="shared" si="23"/>
        <v>-3388.315498009576</v>
      </c>
      <c r="AF124" s="2">
        <f t="shared" si="23"/>
        <v>-4154.7921241189379</v>
      </c>
      <c r="AG124" s="2">
        <f t="shared" si="23"/>
        <v>-4921.2687502283025</v>
      </c>
      <c r="AH124" s="2">
        <f t="shared" si="22"/>
        <v>-5687.745376337687</v>
      </c>
      <c r="AI124" s="2">
        <f t="shared" si="22"/>
        <v>-6454.2220024470844</v>
      </c>
      <c r="AJ124" s="2">
        <f t="shared" si="22"/>
        <v>-7220.6986285564417</v>
      </c>
      <c r="AK124" s="2">
        <f t="shared" si="22"/>
        <v>-7987.1752546658354</v>
      </c>
      <c r="AL124" s="2">
        <f t="shared" si="22"/>
        <v>-8753.6518807752291</v>
      </c>
      <c r="AM124" s="2">
        <f t="shared" si="22"/>
        <v>-9520.1285068845827</v>
      </c>
      <c r="AN124" s="2">
        <f t="shared" si="22"/>
        <v>-10286.605132994016</v>
      </c>
      <c r="AO124" s="2">
        <f t="shared" si="22"/>
        <v>-11053.081759103392</v>
      </c>
      <c r="AP124" s="2">
        <f t="shared" si="22"/>
        <v>-11819.558385212738</v>
      </c>
      <c r="AQ124" s="2">
        <f t="shared" si="22"/>
        <v>-12586.03501132215</v>
      </c>
      <c r="AR124" s="2">
        <f t="shared" si="22"/>
        <v>-13352.511637431468</v>
      </c>
      <c r="AS124" s="2">
        <f t="shared" si="22"/>
        <v>-14118.988263540858</v>
      </c>
      <c r="AT124" s="2">
        <f t="shared" si="22"/>
        <v>-14885.464889650248</v>
      </c>
      <c r="AU124" s="2">
        <f t="shared" si="22"/>
        <v>-15651.941515759638</v>
      </c>
      <c r="AV124" s="2">
        <f t="shared" si="22"/>
        <v>-16418.418141868962</v>
      </c>
    </row>
    <row r="125" spans="1:48" ht="14.5" x14ac:dyDescent="0.35">
      <c r="A125" s="177" t="s">
        <v>8</v>
      </c>
      <c r="B125" s="180">
        <v>2.3200000000000189</v>
      </c>
      <c r="C125" s="2">
        <v>-1565.9721053413305</v>
      </c>
      <c r="D125" s="2">
        <v>506.49595393291384</v>
      </c>
      <c r="E125" s="2">
        <v>3151.9640132071636</v>
      </c>
      <c r="F125" s="2">
        <v>5797.4320724813997</v>
      </c>
      <c r="G125" s="2">
        <v>8442.9001317556595</v>
      </c>
      <c r="H125" s="2">
        <v>11088.368191029922</v>
      </c>
      <c r="I125" s="2">
        <v>13733.836250304152</v>
      </c>
      <c r="J125" s="2">
        <v>16379.304309578403</v>
      </c>
      <c r="K125" s="2">
        <v>19024.772368852638</v>
      </c>
      <c r="L125" s="2">
        <v>21670.240428126879</v>
      </c>
      <c r="M125" s="2">
        <v>24315.708487401091</v>
      </c>
      <c r="N125" s="2">
        <v>26961.176546675364</v>
      </c>
      <c r="O125" s="2">
        <v>29606.644605949601</v>
      </c>
      <c r="P125" s="2">
        <v>32252.112665223834</v>
      </c>
      <c r="Q125" s="2">
        <v>34897.580724498104</v>
      </c>
      <c r="R125" s="2">
        <v>37543.048783772327</v>
      </c>
      <c r="S125" s="2">
        <v>40188.516843046527</v>
      </c>
      <c r="T125" s="2">
        <v>42833.984902320823</v>
      </c>
      <c r="U125" s="2">
        <v>45479.452961595089</v>
      </c>
      <c r="V125" s="2">
        <v>48124.92102086934</v>
      </c>
      <c r="W125" s="2">
        <v>50770.389080143628</v>
      </c>
      <c r="Z125" s="177" t="s">
        <v>8</v>
      </c>
      <c r="AA125" s="180">
        <f t="shared" si="19"/>
        <v>2.3200000000000189</v>
      </c>
      <c r="AB125" s="2">
        <f t="shared" si="23"/>
        <v>-518.77994202518312</v>
      </c>
      <c r="AC125" s="2">
        <f t="shared" si="23"/>
        <v>-1864.045212822039</v>
      </c>
      <c r="AD125" s="2">
        <f t="shared" si="23"/>
        <v>-2636.3104836188904</v>
      </c>
      <c r="AE125" s="2">
        <f t="shared" si="23"/>
        <v>-3408.5757544157577</v>
      </c>
      <c r="AF125" s="2">
        <f t="shared" si="23"/>
        <v>-4180.8410252125977</v>
      </c>
      <c r="AG125" s="2">
        <f t="shared" si="23"/>
        <v>-4953.1062960094259</v>
      </c>
      <c r="AH125" s="2">
        <f t="shared" si="22"/>
        <v>-5725.3715668063105</v>
      </c>
      <c r="AI125" s="2">
        <f t="shared" si="22"/>
        <v>-6497.6368376031623</v>
      </c>
      <c r="AJ125" s="2">
        <f t="shared" si="22"/>
        <v>-7269.9021084000233</v>
      </c>
      <c r="AK125" s="2">
        <f t="shared" si="22"/>
        <v>-8042.1673791968933</v>
      </c>
      <c r="AL125" s="2">
        <f t="shared" si="22"/>
        <v>-8814.4326499937597</v>
      </c>
      <c r="AM125" s="2">
        <f t="shared" si="22"/>
        <v>-9586.697920790597</v>
      </c>
      <c r="AN125" s="2">
        <f t="shared" si="22"/>
        <v>-10358.963191587463</v>
      </c>
      <c r="AO125" s="2">
        <f t="shared" si="22"/>
        <v>-11131.228462384341</v>
      </c>
      <c r="AP125" s="2">
        <f t="shared" si="22"/>
        <v>-11903.493733181174</v>
      </c>
      <c r="AQ125" s="2">
        <f t="shared" si="22"/>
        <v>-12675.759003978041</v>
      </c>
      <c r="AR125" s="2">
        <f t="shared" si="22"/>
        <v>-13448.024274774929</v>
      </c>
      <c r="AS125" s="2">
        <f t="shared" si="22"/>
        <v>-14220.289545571781</v>
      </c>
      <c r="AT125" s="2">
        <f t="shared" si="22"/>
        <v>-14992.554816368596</v>
      </c>
      <c r="AU125" s="2">
        <f t="shared" si="22"/>
        <v>-15764.820087165441</v>
      </c>
      <c r="AV125" s="2">
        <f t="shared" si="22"/>
        <v>-16537.085357962271</v>
      </c>
    </row>
    <row r="126" spans="1:48" ht="14.5" x14ac:dyDescent="0.35">
      <c r="A126" s="177" t="s">
        <v>8</v>
      </c>
      <c r="B126" s="180">
        <v>1.7800000000000189</v>
      </c>
      <c r="C126" s="2">
        <v>-1511.1872775361735</v>
      </c>
      <c r="D126" s="2">
        <v>670.85043734845397</v>
      </c>
      <c r="E126" s="2">
        <v>3425.8881522330657</v>
      </c>
      <c r="F126" s="2">
        <v>6180.9258671176694</v>
      </c>
      <c r="G126" s="2">
        <v>8935.9635820022868</v>
      </c>
      <c r="H126" s="2">
        <v>11691.00129688689</v>
      </c>
      <c r="I126" s="2">
        <v>14446.039011771498</v>
      </c>
      <c r="J126" s="2">
        <v>17201.076726656123</v>
      </c>
      <c r="K126" s="2">
        <v>19956.114441540722</v>
      </c>
      <c r="L126" s="2">
        <v>22711.152156425323</v>
      </c>
      <c r="M126" s="2">
        <v>25466.189871309904</v>
      </c>
      <c r="N126" s="2">
        <v>28221.227586194516</v>
      </c>
      <c r="O126" s="2">
        <v>30976.265301079133</v>
      </c>
      <c r="P126" s="2">
        <v>33731.303015963706</v>
      </c>
      <c r="Q126" s="2">
        <v>36486.340730848286</v>
      </c>
      <c r="R126" s="2">
        <v>39241.378445732953</v>
      </c>
      <c r="S126" s="2">
        <v>41996.416160617533</v>
      </c>
      <c r="T126" s="2">
        <v>44751.45387550212</v>
      </c>
      <c r="U126" s="2">
        <v>47506.491590386766</v>
      </c>
      <c r="V126" s="2">
        <v>50261.529305271368</v>
      </c>
      <c r="W126" s="2">
        <v>53016.567020155999</v>
      </c>
      <c r="Z126" s="177" t="s">
        <v>8</v>
      </c>
      <c r="AA126" s="180">
        <f t="shared" si="19"/>
        <v>1.7800000000000189</v>
      </c>
      <c r="AB126" s="2">
        <f t="shared" si="23"/>
        <v>-521.6742643689438</v>
      </c>
      <c r="AC126" s="2">
        <f t="shared" si="23"/>
        <v>-1872.7281798532522</v>
      </c>
      <c r="AD126" s="2">
        <f t="shared" si="23"/>
        <v>-2650.7820953375785</v>
      </c>
      <c r="AE126" s="2">
        <f t="shared" si="23"/>
        <v>-3428.8360108219122</v>
      </c>
      <c r="AF126" s="2">
        <f t="shared" si="23"/>
        <v>-4206.8899263062358</v>
      </c>
      <c r="AG126" s="2">
        <f t="shared" si="23"/>
        <v>-4984.9438417905585</v>
      </c>
      <c r="AH126" s="2">
        <f t="shared" si="22"/>
        <v>-5762.9977572749031</v>
      </c>
      <c r="AI126" s="2">
        <f t="shared" si="22"/>
        <v>-6541.0516727592076</v>
      </c>
      <c r="AJ126" s="2">
        <f t="shared" si="22"/>
        <v>-7319.1055882435503</v>
      </c>
      <c r="AK126" s="2">
        <f t="shared" si="22"/>
        <v>-8097.159503727893</v>
      </c>
      <c r="AL126" s="2">
        <f t="shared" si="22"/>
        <v>-8875.2134192122285</v>
      </c>
      <c r="AM126" s="2">
        <f t="shared" si="22"/>
        <v>-9653.2673346965385</v>
      </c>
      <c r="AN126" s="2">
        <f t="shared" si="22"/>
        <v>-10431.321250180896</v>
      </c>
      <c r="AO126" s="2">
        <f t="shared" si="22"/>
        <v>-11209.37516566526</v>
      </c>
      <c r="AP126" s="2">
        <f t="shared" si="22"/>
        <v>-11987.429081149588</v>
      </c>
      <c r="AQ126" s="2">
        <f t="shared" si="22"/>
        <v>-12765.482996633873</v>
      </c>
      <c r="AR126" s="2">
        <f t="shared" si="22"/>
        <v>-13543.536912118223</v>
      </c>
      <c r="AS126" s="2">
        <f t="shared" si="22"/>
        <v>-14321.590827602595</v>
      </c>
      <c r="AT126" s="2">
        <f t="shared" si="22"/>
        <v>-15099.644743086879</v>
      </c>
      <c r="AU126" s="2">
        <f t="shared" si="22"/>
        <v>-15877.698658571215</v>
      </c>
      <c r="AV126" s="2">
        <f t="shared" si="22"/>
        <v>-16655.752574055499</v>
      </c>
    </row>
    <row r="127" spans="1:48" ht="14.5" x14ac:dyDescent="0.35">
      <c r="A127" s="177" t="s">
        <v>8</v>
      </c>
      <c r="B127" s="180">
        <v>1.2400000000000189</v>
      </c>
      <c r="C127" s="2">
        <v>-1456.4024497309729</v>
      </c>
      <c r="D127" s="2">
        <v>835.20492076398796</v>
      </c>
      <c r="E127" s="2">
        <v>3699.8122912589574</v>
      </c>
      <c r="F127" s="2">
        <v>6564.4196617539183</v>
      </c>
      <c r="G127" s="2">
        <v>9429.0270322488923</v>
      </c>
      <c r="H127" s="2">
        <v>12293.634402743864</v>
      </c>
      <c r="I127" s="2">
        <v>15158.241773238824</v>
      </c>
      <c r="J127" s="2">
        <v>18022.849143733794</v>
      </c>
      <c r="K127" s="2">
        <v>20887.456514228739</v>
      </c>
      <c r="L127" s="2">
        <v>23752.063884723699</v>
      </c>
      <c r="M127" s="2">
        <v>26616.671255218636</v>
      </c>
      <c r="N127" s="2">
        <v>29481.278625713589</v>
      </c>
      <c r="O127" s="2">
        <v>32345.885996208588</v>
      </c>
      <c r="P127" s="2">
        <v>35210.493366703529</v>
      </c>
      <c r="Q127" s="2">
        <v>38075.100737198511</v>
      </c>
      <c r="R127" s="2">
        <v>40939.708107693448</v>
      </c>
      <c r="S127" s="2">
        <v>43804.315478188466</v>
      </c>
      <c r="T127" s="2">
        <v>46668.922848683411</v>
      </c>
      <c r="U127" s="2">
        <v>49533.530219178392</v>
      </c>
      <c r="V127" s="2">
        <v>52398.137589673337</v>
      </c>
      <c r="W127" s="2">
        <v>55262.744960168289</v>
      </c>
      <c r="Z127" s="177" t="s">
        <v>8</v>
      </c>
      <c r="AA127" s="180">
        <f t="shared" si="19"/>
        <v>1.2400000000000189</v>
      </c>
      <c r="AB127" s="2">
        <f t="shared" si="23"/>
        <v>-524.56858671266048</v>
      </c>
      <c r="AC127" s="2">
        <f t="shared" si="23"/>
        <v>-1881.411146884469</v>
      </c>
      <c r="AD127" s="2">
        <f t="shared" si="23"/>
        <v>-2665.2537070562717</v>
      </c>
      <c r="AE127" s="2">
        <f t="shared" si="23"/>
        <v>-3449.0962672280821</v>
      </c>
      <c r="AF127" s="2">
        <f t="shared" si="23"/>
        <v>-4232.9388273998775</v>
      </c>
      <c r="AG127" s="2">
        <f t="shared" si="23"/>
        <v>-5016.7813875716674</v>
      </c>
      <c r="AH127" s="2">
        <f t="shared" si="22"/>
        <v>-5800.6239477434865</v>
      </c>
      <c r="AI127" s="2">
        <f t="shared" si="22"/>
        <v>-6584.4665079152874</v>
      </c>
      <c r="AJ127" s="2">
        <f t="shared" si="22"/>
        <v>-7368.3090680871064</v>
      </c>
      <c r="AK127" s="2">
        <f t="shared" si="22"/>
        <v>-8152.1516282589218</v>
      </c>
      <c r="AL127" s="2">
        <f t="shared" si="22"/>
        <v>-8935.9941884307555</v>
      </c>
      <c r="AM127" s="2">
        <f t="shared" si="22"/>
        <v>-9719.8367486025672</v>
      </c>
      <c r="AN127" s="2">
        <f t="shared" si="22"/>
        <v>-10503.679308774368</v>
      </c>
      <c r="AO127" s="2">
        <f t="shared" si="22"/>
        <v>-11287.521868946191</v>
      </c>
      <c r="AP127" s="2">
        <f t="shared" si="22"/>
        <v>-12071.364429117966</v>
      </c>
      <c r="AQ127" s="2">
        <f t="shared" si="22"/>
        <v>-12855.206989289807</v>
      </c>
      <c r="AR127" s="2">
        <f t="shared" si="22"/>
        <v>-13639.049549461539</v>
      </c>
      <c r="AS127" s="2">
        <f t="shared" si="22"/>
        <v>-14422.892109633387</v>
      </c>
      <c r="AT127" s="2">
        <f t="shared" si="22"/>
        <v>-15206.734669805177</v>
      </c>
      <c r="AU127" s="2">
        <f t="shared" si="22"/>
        <v>-15990.577229977003</v>
      </c>
      <c r="AV127" s="2">
        <f t="shared" si="22"/>
        <v>-16774.419790148822</v>
      </c>
    </row>
    <row r="128" spans="1:48" ht="14.5" x14ac:dyDescent="0.35">
      <c r="A128" s="177" t="s">
        <v>8</v>
      </c>
      <c r="B128" s="180">
        <v>0</v>
      </c>
      <c r="C128" s="2">
        <v>-1330.6002525487202</v>
      </c>
      <c r="D128" s="2">
        <v>1212.6115123107857</v>
      </c>
      <c r="E128" s="2">
        <v>4328.8232771702906</v>
      </c>
      <c r="F128" s="2">
        <v>7445.0350420297873</v>
      </c>
      <c r="G128" s="2">
        <v>10561.246806889285</v>
      </c>
      <c r="H128" s="2">
        <v>13677.458571748784</v>
      </c>
      <c r="I128" s="2">
        <v>16793.670336608273</v>
      </c>
      <c r="J128" s="2">
        <v>19909.882101467785</v>
      </c>
      <c r="K128" s="2">
        <v>23026.093866327275</v>
      </c>
      <c r="L128" s="2">
        <v>26142.305631186755</v>
      </c>
      <c r="M128" s="2">
        <v>29258.517396046245</v>
      </c>
      <c r="N128" s="2">
        <v>32374.729160905721</v>
      </c>
      <c r="O128" s="2">
        <v>35490.940925765201</v>
      </c>
      <c r="P128" s="2">
        <v>38607.152690624716</v>
      </c>
      <c r="Q128" s="2">
        <v>41723.364455484218</v>
      </c>
      <c r="R128" s="2">
        <v>44839.576220343726</v>
      </c>
      <c r="S128" s="2">
        <v>47955.787985203206</v>
      </c>
      <c r="T128" s="2">
        <v>51071.999750062671</v>
      </c>
      <c r="U128" s="2">
        <v>54188.211514922215</v>
      </c>
      <c r="V128" s="2">
        <v>57304.423279781753</v>
      </c>
      <c r="W128" s="2">
        <v>60420.635044641167</v>
      </c>
      <c r="Z128" s="177" t="s">
        <v>8</v>
      </c>
      <c r="AA128" s="180">
        <v>0</v>
      </c>
      <c r="AB128" s="2">
        <f t="shared" si="23"/>
        <v>-531.21480839088724</v>
      </c>
      <c r="AC128" s="2">
        <f t="shared" si="23"/>
        <v>-1901.3498119191104</v>
      </c>
      <c r="AD128" s="2">
        <f t="shared" si="23"/>
        <v>-2698.4848154473357</v>
      </c>
      <c r="AE128" s="2">
        <f t="shared" si="23"/>
        <v>-3495.6198189755687</v>
      </c>
      <c r="AF128" s="2">
        <f t="shared" si="23"/>
        <v>-4292.7548225038099</v>
      </c>
      <c r="AG128" s="2">
        <f t="shared" si="23"/>
        <v>-5089.8898260320257</v>
      </c>
      <c r="AH128" s="2">
        <f t="shared" si="22"/>
        <v>-5887.0248295602833</v>
      </c>
      <c r="AI128" s="2">
        <f t="shared" si="22"/>
        <v>-6684.159833088499</v>
      </c>
      <c r="AJ128" s="2">
        <f t="shared" si="22"/>
        <v>-7481.2948366167329</v>
      </c>
      <c r="AK128" s="2">
        <f t="shared" si="22"/>
        <v>-8278.4298401449996</v>
      </c>
      <c r="AL128" s="2">
        <f t="shared" si="22"/>
        <v>-9075.5648436732336</v>
      </c>
      <c r="AM128" s="2">
        <f t="shared" si="22"/>
        <v>-9872.6998472014602</v>
      </c>
      <c r="AN128" s="2">
        <f t="shared" si="22"/>
        <v>-10669.834850729756</v>
      </c>
      <c r="AO128" s="2">
        <f t="shared" si="22"/>
        <v>-11466.96985425795</v>
      </c>
      <c r="AP128" s="2">
        <f t="shared" si="22"/>
        <v>-12264.10485778618</v>
      </c>
      <c r="AQ128" s="2">
        <f t="shared" si="22"/>
        <v>-13061.239861314389</v>
      </c>
      <c r="AR128" s="2">
        <f t="shared" si="22"/>
        <v>-13858.374864842619</v>
      </c>
      <c r="AS128" s="2">
        <f t="shared" si="22"/>
        <v>-14655.509868370915</v>
      </c>
      <c r="AT128" s="2">
        <f t="shared" si="22"/>
        <v>-15452.64487189908</v>
      </c>
      <c r="AU128" s="2">
        <f t="shared" si="22"/>
        <v>-16249.77987542731</v>
      </c>
      <c r="AV128" s="2">
        <f t="shared" si="22"/>
        <v>-17046.914878955606</v>
      </c>
    </row>
    <row r="129" spans="1:48" ht="14.5" x14ac:dyDescent="0.35">
      <c r="B129" s="71">
        <v>-0.5</v>
      </c>
    </row>
    <row r="131" spans="1:48" ht="15.5" x14ac:dyDescent="0.35">
      <c r="A131" s="182" t="s">
        <v>8416</v>
      </c>
    </row>
    <row r="133" spans="1:48" ht="14.5" x14ac:dyDescent="0.35">
      <c r="A133" s="1"/>
      <c r="B133" s="174"/>
      <c r="C133" s="175">
        <v>25</v>
      </c>
      <c r="D133" s="175">
        <v>75</v>
      </c>
      <c r="E133" s="175">
        <v>125</v>
      </c>
      <c r="F133" s="175">
        <v>175</v>
      </c>
      <c r="G133" s="175">
        <v>225</v>
      </c>
      <c r="H133" s="175">
        <v>275</v>
      </c>
      <c r="I133" s="175">
        <v>325</v>
      </c>
      <c r="J133" s="175">
        <v>375</v>
      </c>
      <c r="K133" s="175">
        <v>425</v>
      </c>
      <c r="L133" s="175">
        <v>475</v>
      </c>
      <c r="M133" s="175">
        <v>525</v>
      </c>
      <c r="N133" s="175">
        <v>575</v>
      </c>
      <c r="O133" s="175">
        <v>625</v>
      </c>
      <c r="P133" s="175">
        <v>675</v>
      </c>
      <c r="Q133" s="175">
        <v>725</v>
      </c>
      <c r="R133" s="175">
        <v>775</v>
      </c>
      <c r="S133" s="175">
        <v>825</v>
      </c>
      <c r="T133" s="175">
        <v>875</v>
      </c>
      <c r="U133" s="175">
        <v>925</v>
      </c>
      <c r="V133" s="175">
        <v>975</v>
      </c>
      <c r="W133" s="175">
        <v>1025</v>
      </c>
      <c r="Z133" s="176" t="s">
        <v>8413</v>
      </c>
      <c r="AA133" s="174"/>
      <c r="AB133" s="175">
        <v>25</v>
      </c>
      <c r="AC133" s="175">
        <v>75</v>
      </c>
      <c r="AD133" s="175">
        <v>125</v>
      </c>
      <c r="AE133" s="175">
        <v>175</v>
      </c>
      <c r="AF133" s="175">
        <v>225</v>
      </c>
      <c r="AG133" s="175">
        <v>275</v>
      </c>
      <c r="AH133" s="175">
        <v>325</v>
      </c>
      <c r="AI133" s="175">
        <v>375</v>
      </c>
      <c r="AJ133" s="175">
        <v>425</v>
      </c>
      <c r="AK133" s="175">
        <v>475</v>
      </c>
      <c r="AL133" s="175">
        <v>525</v>
      </c>
      <c r="AM133" s="175">
        <v>575</v>
      </c>
      <c r="AN133" s="175">
        <v>625</v>
      </c>
      <c r="AO133" s="175">
        <v>675</v>
      </c>
      <c r="AP133" s="175">
        <v>725</v>
      </c>
      <c r="AQ133" s="175">
        <v>775</v>
      </c>
      <c r="AR133" s="175">
        <v>825</v>
      </c>
      <c r="AS133" s="175">
        <v>875</v>
      </c>
      <c r="AT133" s="175">
        <v>925</v>
      </c>
      <c r="AU133" s="175">
        <v>975</v>
      </c>
      <c r="AV133" s="175">
        <v>1025</v>
      </c>
    </row>
    <row r="134" spans="1:48" ht="14.5" x14ac:dyDescent="0.35">
      <c r="A134" s="1"/>
      <c r="B134" s="177" t="s">
        <v>6</v>
      </c>
      <c r="C134" s="178">
        <v>1785.2042273636105</v>
      </c>
      <c r="D134" s="178">
        <v>5355.6126820908312</v>
      </c>
      <c r="E134" s="178">
        <v>8926.0211368180517</v>
      </c>
      <c r="F134" s="178">
        <v>12496.429591545273</v>
      </c>
      <c r="G134" s="178">
        <v>16066.838046272494</v>
      </c>
      <c r="H134" s="178">
        <v>19637.246500999714</v>
      </c>
      <c r="I134" s="178">
        <v>23207.654955726935</v>
      </c>
      <c r="J134" s="178">
        <v>26778.063410454157</v>
      </c>
      <c r="K134" s="178">
        <v>30348.471865181378</v>
      </c>
      <c r="L134" s="178">
        <v>33918.880319908596</v>
      </c>
      <c r="M134" s="178">
        <v>37489.288774635817</v>
      </c>
      <c r="N134" s="178">
        <v>41059.697229363039</v>
      </c>
      <c r="O134" s="178">
        <v>44630.10568409026</v>
      </c>
      <c r="P134" s="178">
        <v>48200.514138817482</v>
      </c>
      <c r="Q134" s="178">
        <v>51770.922593544703</v>
      </c>
      <c r="R134" s="178">
        <v>55341.331048271924</v>
      </c>
      <c r="S134" s="178">
        <v>58911.739502999146</v>
      </c>
      <c r="T134" s="178">
        <v>62482.147957726367</v>
      </c>
      <c r="U134" s="178">
        <v>66052.556412453589</v>
      </c>
      <c r="V134" s="178">
        <v>69622.96486718081</v>
      </c>
      <c r="W134" s="178">
        <v>73193.373321908031</v>
      </c>
      <c r="Z134" s="1"/>
      <c r="AA134" s="177" t="s">
        <v>6</v>
      </c>
      <c r="AB134" s="178">
        <f>+AB135/14.004</f>
        <v>1785.2042273636105</v>
      </c>
      <c r="AC134" s="178">
        <f t="shared" ref="AC134:AV134" si="24">+AC135/14.004</f>
        <v>5355.6126820908312</v>
      </c>
      <c r="AD134" s="178">
        <f t="shared" si="24"/>
        <v>8926.0211368180517</v>
      </c>
      <c r="AE134" s="178">
        <f t="shared" si="24"/>
        <v>12496.429591545273</v>
      </c>
      <c r="AF134" s="178">
        <f t="shared" si="24"/>
        <v>16066.838046272494</v>
      </c>
      <c r="AG134" s="178">
        <f t="shared" si="24"/>
        <v>19637.246500999714</v>
      </c>
      <c r="AH134" s="178">
        <f t="shared" si="24"/>
        <v>23207.654955726935</v>
      </c>
      <c r="AI134" s="178">
        <f t="shared" si="24"/>
        <v>26778.063410454157</v>
      </c>
      <c r="AJ134" s="178">
        <f t="shared" si="24"/>
        <v>30348.471865181378</v>
      </c>
      <c r="AK134" s="178">
        <f t="shared" si="24"/>
        <v>33918.880319908596</v>
      </c>
      <c r="AL134" s="178">
        <f t="shared" si="24"/>
        <v>37489.288774635817</v>
      </c>
      <c r="AM134" s="178">
        <f t="shared" si="24"/>
        <v>41059.697229363039</v>
      </c>
      <c r="AN134" s="178">
        <f t="shared" si="24"/>
        <v>44630.10568409026</v>
      </c>
      <c r="AO134" s="178">
        <f t="shared" si="24"/>
        <v>48200.514138817482</v>
      </c>
      <c r="AP134" s="178">
        <f t="shared" si="24"/>
        <v>51770.922593544703</v>
      </c>
      <c r="AQ134" s="178">
        <f t="shared" si="24"/>
        <v>55341.331048271924</v>
      </c>
      <c r="AR134" s="178">
        <f t="shared" si="24"/>
        <v>58911.739502999146</v>
      </c>
      <c r="AS134" s="178">
        <f t="shared" si="24"/>
        <v>62482.147957726367</v>
      </c>
      <c r="AT134" s="178">
        <f t="shared" si="24"/>
        <v>66052.556412453589</v>
      </c>
      <c r="AU134" s="178">
        <f t="shared" si="24"/>
        <v>69622.96486718081</v>
      </c>
      <c r="AV134" s="178">
        <f t="shared" si="24"/>
        <v>73193.373321908031</v>
      </c>
    </row>
    <row r="135" spans="1:48" ht="14.5" x14ac:dyDescent="0.35">
      <c r="A135" s="1"/>
      <c r="B135" s="179" t="s">
        <v>7</v>
      </c>
      <c r="C135" s="178">
        <v>25000</v>
      </c>
      <c r="D135" s="178">
        <v>75000</v>
      </c>
      <c r="E135" s="178">
        <v>125000</v>
      </c>
      <c r="F135" s="178">
        <v>175000</v>
      </c>
      <c r="G135" s="178">
        <v>225000</v>
      </c>
      <c r="H135" s="178">
        <v>275000</v>
      </c>
      <c r="I135" s="178">
        <v>325000</v>
      </c>
      <c r="J135" s="178">
        <v>375000</v>
      </c>
      <c r="K135" s="178">
        <v>425000</v>
      </c>
      <c r="L135" s="178">
        <v>475000</v>
      </c>
      <c r="M135" s="178">
        <v>525000</v>
      </c>
      <c r="N135" s="178">
        <v>575000</v>
      </c>
      <c r="O135" s="178">
        <v>625000</v>
      </c>
      <c r="P135" s="178">
        <v>675000</v>
      </c>
      <c r="Q135" s="178">
        <v>725000</v>
      </c>
      <c r="R135" s="178">
        <v>775000</v>
      </c>
      <c r="S135" s="178">
        <v>825000</v>
      </c>
      <c r="T135" s="178">
        <v>875000</v>
      </c>
      <c r="U135" s="178">
        <v>925000</v>
      </c>
      <c r="V135" s="178">
        <v>975000</v>
      </c>
      <c r="W135" s="178">
        <v>1025000</v>
      </c>
      <c r="Z135" s="1"/>
      <c r="AA135" s="179" t="s">
        <v>7</v>
      </c>
      <c r="AB135" s="178">
        <v>25000</v>
      </c>
      <c r="AC135" s="178">
        <f>+AB135+50000</f>
        <v>75000</v>
      </c>
      <c r="AD135" s="178">
        <f t="shared" ref="AD135:AV135" si="25">+AC135+50000</f>
        <v>125000</v>
      </c>
      <c r="AE135" s="178">
        <f t="shared" si="25"/>
        <v>175000</v>
      </c>
      <c r="AF135" s="178">
        <f t="shared" si="25"/>
        <v>225000</v>
      </c>
      <c r="AG135" s="178">
        <f t="shared" si="25"/>
        <v>275000</v>
      </c>
      <c r="AH135" s="178">
        <f t="shared" si="25"/>
        <v>325000</v>
      </c>
      <c r="AI135" s="178">
        <f t="shared" si="25"/>
        <v>375000</v>
      </c>
      <c r="AJ135" s="178">
        <f t="shared" si="25"/>
        <v>425000</v>
      </c>
      <c r="AK135" s="178">
        <f t="shared" si="25"/>
        <v>475000</v>
      </c>
      <c r="AL135" s="178">
        <f t="shared" si="25"/>
        <v>525000</v>
      </c>
      <c r="AM135" s="178">
        <f t="shared" si="25"/>
        <v>575000</v>
      </c>
      <c r="AN135" s="178">
        <f t="shared" si="25"/>
        <v>625000</v>
      </c>
      <c r="AO135" s="178">
        <f t="shared" si="25"/>
        <v>675000</v>
      </c>
      <c r="AP135" s="178">
        <f t="shared" si="25"/>
        <v>725000</v>
      </c>
      <c r="AQ135" s="178">
        <f t="shared" si="25"/>
        <v>775000</v>
      </c>
      <c r="AR135" s="178">
        <f t="shared" si="25"/>
        <v>825000</v>
      </c>
      <c r="AS135" s="178">
        <f t="shared" si="25"/>
        <v>875000</v>
      </c>
      <c r="AT135" s="178">
        <f t="shared" si="25"/>
        <v>925000</v>
      </c>
      <c r="AU135" s="178">
        <f t="shared" si="25"/>
        <v>975000</v>
      </c>
      <c r="AV135" s="178">
        <f t="shared" si="25"/>
        <v>1025000</v>
      </c>
    </row>
    <row r="136" spans="1:48" ht="14.5" x14ac:dyDescent="0.35">
      <c r="A136" s="177" t="s">
        <v>8</v>
      </c>
      <c r="B136" s="180">
        <v>19.600000000000001</v>
      </c>
      <c r="C136" s="2">
        <v>-6130.2999174249417</v>
      </c>
      <c r="D136" s="2">
        <v>-7564.0608376821901</v>
      </c>
      <c r="E136" s="2">
        <v>-8424.8217579394368</v>
      </c>
      <c r="F136" s="2">
        <v>-9285.5826781966916</v>
      </c>
      <c r="G136" s="2">
        <v>-10146.343598453937</v>
      </c>
      <c r="H136" s="2">
        <v>-11007.104518711179</v>
      </c>
      <c r="I136" s="2">
        <v>-11867.865438968445</v>
      </c>
      <c r="J136" s="2">
        <v>-12728.626359225698</v>
      </c>
      <c r="K136" s="2">
        <v>-13589.387279482948</v>
      </c>
      <c r="L136" s="2">
        <v>-14450.148199740217</v>
      </c>
      <c r="M136" s="2">
        <v>-15310.909119997468</v>
      </c>
      <c r="N136" s="2">
        <v>-16171.670040254736</v>
      </c>
      <c r="O136" s="2">
        <v>-17032.430960512003</v>
      </c>
      <c r="P136" s="2">
        <v>-17893.191880769253</v>
      </c>
      <c r="Q136" s="2">
        <v>-18753.952801026513</v>
      </c>
      <c r="R136" s="2">
        <v>-19614.713721283766</v>
      </c>
      <c r="S136" s="2">
        <v>-20475.474641541012</v>
      </c>
      <c r="T136" s="2">
        <v>-21336.235561798258</v>
      </c>
      <c r="U136" s="2">
        <v>-22196.996482055518</v>
      </c>
      <c r="V136" s="2">
        <v>-23057.757402312767</v>
      </c>
      <c r="W136" s="2">
        <v>-23918.518322570042</v>
      </c>
      <c r="Z136" s="177" t="s">
        <v>8</v>
      </c>
      <c r="AA136" s="180">
        <v>19.600000000000001</v>
      </c>
      <c r="AB136" s="2">
        <f t="shared" ref="AB136:AV148" si="26">C136-C178</f>
        <v>-3237.3749493434329</v>
      </c>
      <c r="AC136" s="2">
        <f t="shared" si="26"/>
        <v>-4397.4035901410607</v>
      </c>
      <c r="AD136" s="2">
        <f t="shared" si="26"/>
        <v>-4984.4322309386862</v>
      </c>
      <c r="AE136" s="2">
        <f t="shared" si="26"/>
        <v>-5571.4608717363235</v>
      </c>
      <c r="AF136" s="2">
        <f t="shared" si="26"/>
        <v>-6158.4895125339517</v>
      </c>
      <c r="AG136" s="2">
        <f t="shared" si="26"/>
        <v>-6745.518153331559</v>
      </c>
      <c r="AH136" s="2">
        <f t="shared" si="26"/>
        <v>-7332.5467941292145</v>
      </c>
      <c r="AI136" s="2">
        <f t="shared" si="26"/>
        <v>-7919.5754349268454</v>
      </c>
      <c r="AJ136" s="2">
        <f t="shared" si="26"/>
        <v>-8506.6040757244773</v>
      </c>
      <c r="AK136" s="2">
        <f t="shared" si="26"/>
        <v>-9093.6327165221301</v>
      </c>
      <c r="AL136" s="2">
        <f t="shared" si="26"/>
        <v>-9680.6613573197446</v>
      </c>
      <c r="AM136" s="2">
        <f t="shared" si="26"/>
        <v>-10267.689998117396</v>
      </c>
      <c r="AN136" s="2">
        <f t="shared" si="26"/>
        <v>-10854.718638915063</v>
      </c>
      <c r="AO136" s="2">
        <f t="shared" si="26"/>
        <v>-11441.747279712676</v>
      </c>
      <c r="AP136" s="2">
        <f t="shared" si="26"/>
        <v>-12028.775920510323</v>
      </c>
      <c r="AQ136" s="2">
        <f t="shared" si="26"/>
        <v>-12615.804561307952</v>
      </c>
      <c r="AR136" s="2">
        <f t="shared" si="26"/>
        <v>-13202.833202105558</v>
      </c>
      <c r="AS136" s="2">
        <f t="shared" si="26"/>
        <v>-13789.861842903212</v>
      </c>
      <c r="AT136" s="2">
        <f t="shared" si="26"/>
        <v>-14376.890483700869</v>
      </c>
      <c r="AU136" s="2">
        <f t="shared" si="26"/>
        <v>-14963.919124498496</v>
      </c>
      <c r="AV136" s="2">
        <f t="shared" si="26"/>
        <v>-15550.947765296136</v>
      </c>
    </row>
    <row r="137" spans="1:48" ht="14.5" x14ac:dyDescent="0.35">
      <c r="A137" s="177" t="s">
        <v>8</v>
      </c>
      <c r="B137" s="180">
        <v>19.060000000000002</v>
      </c>
      <c r="C137" s="2">
        <v>-6075.5150896197501</v>
      </c>
      <c r="D137" s="2">
        <v>-7399.7063542666438</v>
      </c>
      <c r="E137" s="2">
        <v>-8150.8976189135465</v>
      </c>
      <c r="F137" s="2">
        <v>-8902.0888835604401</v>
      </c>
      <c r="G137" s="2">
        <v>-9653.2801482073228</v>
      </c>
      <c r="H137" s="2">
        <v>-10404.471412854202</v>
      </c>
      <c r="I137" s="2">
        <v>-11155.662677501092</v>
      </c>
      <c r="J137" s="2">
        <v>-11906.853942147975</v>
      </c>
      <c r="K137" s="2">
        <v>-12658.045206794879</v>
      </c>
      <c r="L137" s="2">
        <v>-13409.236471441771</v>
      </c>
      <c r="M137" s="2">
        <v>-14160.42773608869</v>
      </c>
      <c r="N137" s="2">
        <v>-14911.619000735571</v>
      </c>
      <c r="O137" s="2">
        <v>-15662.810265382501</v>
      </c>
      <c r="P137" s="2">
        <v>-16414.0015300294</v>
      </c>
      <c r="Q137" s="2">
        <v>-17165.192794676284</v>
      </c>
      <c r="R137" s="2">
        <v>-17916.384059323147</v>
      </c>
      <c r="S137" s="2">
        <v>-18667.575323970053</v>
      </c>
      <c r="T137" s="2">
        <v>-19418.766588616963</v>
      </c>
      <c r="U137" s="2">
        <v>-20169.957853263859</v>
      </c>
      <c r="V137" s="2">
        <v>-20921.149117910725</v>
      </c>
      <c r="W137" s="2">
        <v>-21672.34038255761</v>
      </c>
      <c r="Z137" s="177" t="s">
        <v>8</v>
      </c>
      <c r="AA137" s="180">
        <f>+AA136-0.54</f>
        <v>19.060000000000002</v>
      </c>
      <c r="AB137" s="2">
        <f t="shared" si="26"/>
        <v>-3240.2692716871597</v>
      </c>
      <c r="AC137" s="2">
        <f t="shared" si="26"/>
        <v>-4406.0865571722652</v>
      </c>
      <c r="AD137" s="2">
        <f t="shared" si="26"/>
        <v>-4998.9038426573825</v>
      </c>
      <c r="AE137" s="2">
        <f t="shared" si="26"/>
        <v>-5591.7211281424889</v>
      </c>
      <c r="AF137" s="2">
        <f t="shared" si="26"/>
        <v>-6184.5384136275843</v>
      </c>
      <c r="AG137" s="2">
        <f t="shared" si="26"/>
        <v>-6777.3556991126661</v>
      </c>
      <c r="AH137" s="2">
        <f t="shared" si="26"/>
        <v>-7370.1729845977825</v>
      </c>
      <c r="AI137" s="2">
        <f t="shared" si="26"/>
        <v>-7962.9902700828716</v>
      </c>
      <c r="AJ137" s="2">
        <f t="shared" si="26"/>
        <v>-8555.8075555679879</v>
      </c>
      <c r="AK137" s="2">
        <f t="shared" si="26"/>
        <v>-9148.624841053108</v>
      </c>
      <c r="AL137" s="2">
        <f t="shared" si="26"/>
        <v>-9741.4421265382189</v>
      </c>
      <c r="AM137" s="2">
        <f t="shared" si="26"/>
        <v>-10334.259412023315</v>
      </c>
      <c r="AN137" s="2">
        <f t="shared" si="26"/>
        <v>-10927.076697508473</v>
      </c>
      <c r="AO137" s="2">
        <f t="shared" si="26"/>
        <v>-11519.893982993603</v>
      </c>
      <c r="AP137" s="2">
        <f t="shared" si="26"/>
        <v>-12112.711268478681</v>
      </c>
      <c r="AQ137" s="2">
        <f t="shared" si="26"/>
        <v>-12705.528553963759</v>
      </c>
      <c r="AR137" s="2">
        <f t="shared" si="26"/>
        <v>-13298.345839448877</v>
      </c>
      <c r="AS137" s="2">
        <f t="shared" si="26"/>
        <v>-13891.163124934008</v>
      </c>
      <c r="AT137" s="2">
        <f t="shared" si="26"/>
        <v>-14483.98041041911</v>
      </c>
      <c r="AU137" s="2">
        <f t="shared" si="26"/>
        <v>-15076.797695904197</v>
      </c>
      <c r="AV137" s="2">
        <f t="shared" si="26"/>
        <v>-15669.614981389292</v>
      </c>
    </row>
    <row r="138" spans="1:48" ht="14.5" x14ac:dyDescent="0.35">
      <c r="A138" s="177" t="s">
        <v>8</v>
      </c>
      <c r="B138" s="180">
        <v>18.520000000000003</v>
      </c>
      <c r="C138" s="2">
        <v>-6020.7302618145723</v>
      </c>
      <c r="D138" s="2">
        <v>-7235.3518708511056</v>
      </c>
      <c r="E138" s="2">
        <v>-7876.9734798876325</v>
      </c>
      <c r="F138" s="2">
        <v>-8518.5950889241612</v>
      </c>
      <c r="G138" s="2">
        <v>-9160.2166979606918</v>
      </c>
      <c r="H138" s="2">
        <v>-9801.8383069972242</v>
      </c>
      <c r="I138" s="2">
        <v>-10443.459916033746</v>
      </c>
      <c r="J138" s="2">
        <v>-11085.081525070293</v>
      </c>
      <c r="K138" s="2">
        <v>-11726.703134106818</v>
      </c>
      <c r="L138" s="2">
        <v>-12368.324743143348</v>
      </c>
      <c r="M138" s="2">
        <v>-13009.946352179888</v>
      </c>
      <c r="N138" s="2">
        <v>-13651.567961216431</v>
      </c>
      <c r="O138" s="2">
        <v>-14293.189570252969</v>
      </c>
      <c r="P138" s="2">
        <v>-14934.811179289525</v>
      </c>
      <c r="Q138" s="2">
        <v>-15576.432788326043</v>
      </c>
      <c r="R138" s="2">
        <v>-16218.054397362561</v>
      </c>
      <c r="S138" s="2">
        <v>-16859.676006399095</v>
      </c>
      <c r="T138" s="2">
        <v>-17501.297615435633</v>
      </c>
      <c r="U138" s="2">
        <v>-18142.919224472182</v>
      </c>
      <c r="V138" s="2">
        <v>-18784.540833508679</v>
      </c>
      <c r="W138" s="2">
        <v>-19426.162442545246</v>
      </c>
      <c r="Z138" s="177" t="s">
        <v>8</v>
      </c>
      <c r="AA138" s="180">
        <f t="shared" ref="AA138:AA170" si="27">+AA137-0.54</f>
        <v>18.520000000000003</v>
      </c>
      <c r="AB138" s="2">
        <f t="shared" si="26"/>
        <v>-3243.1635940308993</v>
      </c>
      <c r="AC138" s="2">
        <f t="shared" si="26"/>
        <v>-4414.7695242034806</v>
      </c>
      <c r="AD138" s="2">
        <f t="shared" si="26"/>
        <v>-5013.375454376057</v>
      </c>
      <c r="AE138" s="2">
        <f t="shared" si="26"/>
        <v>-5611.9813845486369</v>
      </c>
      <c r="AF138" s="2">
        <f t="shared" si="26"/>
        <v>-6210.5873147212169</v>
      </c>
      <c r="AG138" s="2">
        <f t="shared" si="26"/>
        <v>-6809.193244893786</v>
      </c>
      <c r="AH138" s="2">
        <f t="shared" si="26"/>
        <v>-7407.7991750663668</v>
      </c>
      <c r="AI138" s="2">
        <f t="shared" si="26"/>
        <v>-8006.4051052389632</v>
      </c>
      <c r="AJ138" s="2">
        <f t="shared" si="26"/>
        <v>-8605.0110354115368</v>
      </c>
      <c r="AK138" s="2">
        <f t="shared" si="26"/>
        <v>-9203.6169655841331</v>
      </c>
      <c r="AL138" s="2">
        <f t="shared" si="26"/>
        <v>-9802.2228957566986</v>
      </c>
      <c r="AM138" s="2">
        <f t="shared" si="26"/>
        <v>-10400.828825929293</v>
      </c>
      <c r="AN138" s="2">
        <f t="shared" si="26"/>
        <v>-10999.434756101902</v>
      </c>
      <c r="AO138" s="2">
        <f t="shared" si="26"/>
        <v>-11598.040686274497</v>
      </c>
      <c r="AP138" s="2">
        <f t="shared" si="26"/>
        <v>-12196.646616447064</v>
      </c>
      <c r="AQ138" s="2">
        <f t="shared" si="26"/>
        <v>-12795.25254661962</v>
      </c>
      <c r="AR138" s="2">
        <f t="shared" si="26"/>
        <v>-13393.858476792206</v>
      </c>
      <c r="AS138" s="2">
        <f t="shared" si="26"/>
        <v>-13992.464406964826</v>
      </c>
      <c r="AT138" s="2">
        <f t="shared" si="26"/>
        <v>-14591.070337137413</v>
      </c>
      <c r="AU138" s="2">
        <f t="shared" si="26"/>
        <v>-15189.676267309938</v>
      </c>
      <c r="AV138" s="2">
        <f t="shared" si="26"/>
        <v>-15788.282197482558</v>
      </c>
    </row>
    <row r="139" spans="1:48" ht="14.5" x14ac:dyDescent="0.35">
      <c r="A139" s="177" t="s">
        <v>8</v>
      </c>
      <c r="B139" s="180">
        <v>17.980000000000004</v>
      </c>
      <c r="C139" s="2">
        <v>-5965.9454340093916</v>
      </c>
      <c r="D139" s="2">
        <v>-7070.9973874355646</v>
      </c>
      <c r="E139" s="2">
        <v>-7603.049340861724</v>
      </c>
      <c r="F139" s="2">
        <v>-8135.1012942879042</v>
      </c>
      <c r="G139" s="2">
        <v>-8667.1532477140609</v>
      </c>
      <c r="H139" s="2">
        <v>-9199.2052011402247</v>
      </c>
      <c r="I139" s="2">
        <v>-9731.2571545664141</v>
      </c>
      <c r="J139" s="2">
        <v>-10263.309107992594</v>
      </c>
      <c r="K139" s="2">
        <v>-10795.361061418756</v>
      </c>
      <c r="L139" s="2">
        <v>-11327.413014844939</v>
      </c>
      <c r="M139" s="2">
        <v>-11859.464968271108</v>
      </c>
      <c r="N139" s="2">
        <v>-12391.516921697294</v>
      </c>
      <c r="O139" s="2">
        <v>-12923.568875123496</v>
      </c>
      <c r="P139" s="2">
        <v>-13455.62082854967</v>
      </c>
      <c r="Q139" s="2">
        <v>-13987.672781975836</v>
      </c>
      <c r="R139" s="2">
        <v>-14519.724735401966</v>
      </c>
      <c r="S139" s="2">
        <v>-15051.776688828186</v>
      </c>
      <c r="T139" s="2">
        <v>-15583.828642254348</v>
      </c>
      <c r="U139" s="2">
        <v>-16115.88059568053</v>
      </c>
      <c r="V139" s="2">
        <v>-16647.932549106667</v>
      </c>
      <c r="W139" s="2">
        <v>-17179.984502532865</v>
      </c>
      <c r="Z139" s="177" t="s">
        <v>8</v>
      </c>
      <c r="AA139" s="180">
        <f t="shared" si="27"/>
        <v>17.980000000000004</v>
      </c>
      <c r="AB139" s="2">
        <f t="shared" si="26"/>
        <v>-3246.0579163746361</v>
      </c>
      <c r="AC139" s="2">
        <f t="shared" si="26"/>
        <v>-4423.4524912346915</v>
      </c>
      <c r="AD139" s="2">
        <f t="shared" si="26"/>
        <v>-5027.8470660947369</v>
      </c>
      <c r="AE139" s="2">
        <f t="shared" si="26"/>
        <v>-5632.2416409548023</v>
      </c>
      <c r="AF139" s="2">
        <f t="shared" si="26"/>
        <v>-6236.636215814844</v>
      </c>
      <c r="AG139" s="2">
        <f t="shared" si="26"/>
        <v>-6841.0307906748822</v>
      </c>
      <c r="AH139" s="2">
        <f t="shared" si="26"/>
        <v>-7445.4253655349621</v>
      </c>
      <c r="AI139" s="2">
        <f t="shared" si="26"/>
        <v>-8049.8199403950302</v>
      </c>
      <c r="AJ139" s="2">
        <f t="shared" si="26"/>
        <v>-8654.2145152550747</v>
      </c>
      <c r="AK139" s="2">
        <f t="shared" si="26"/>
        <v>-9258.609090115142</v>
      </c>
      <c r="AL139" s="2">
        <f t="shared" si="26"/>
        <v>-9863.0036649751928</v>
      </c>
      <c r="AM139" s="2">
        <f t="shared" si="26"/>
        <v>-10467.398239835255</v>
      </c>
      <c r="AN139" s="2">
        <f t="shared" si="26"/>
        <v>-11071.792814695358</v>
      </c>
      <c r="AO139" s="2">
        <f t="shared" si="26"/>
        <v>-11676.18738955542</v>
      </c>
      <c r="AP139" s="2">
        <f t="shared" si="26"/>
        <v>-12280.581964415464</v>
      </c>
      <c r="AQ139" s="2">
        <f t="shared" si="26"/>
        <v>-12884.976539275473</v>
      </c>
      <c r="AR139" s="2">
        <f t="shared" si="26"/>
        <v>-13489.371114135574</v>
      </c>
      <c r="AS139" s="2">
        <f t="shared" si="26"/>
        <v>-14093.765688995638</v>
      </c>
      <c r="AT139" s="2">
        <f t="shared" si="26"/>
        <v>-14698.160263855714</v>
      </c>
      <c r="AU139" s="2">
        <f t="shared" si="26"/>
        <v>-15302.55483871574</v>
      </c>
      <c r="AV139" s="2">
        <f t="shared" si="26"/>
        <v>-15906.949413575803</v>
      </c>
    </row>
    <row r="140" spans="1:48" ht="14.5" x14ac:dyDescent="0.35">
      <c r="A140" s="177" t="s">
        <v>8</v>
      </c>
      <c r="B140" s="180">
        <v>17.440000000000005</v>
      </c>
      <c r="C140" s="2">
        <v>-5911.1606062042119</v>
      </c>
      <c r="D140" s="2">
        <v>-6906.642904020031</v>
      </c>
      <c r="E140" s="2">
        <v>-7329.1252018358382</v>
      </c>
      <c r="F140" s="2">
        <v>-7751.6074996516727</v>
      </c>
      <c r="G140" s="2">
        <v>-8174.0897974674663</v>
      </c>
      <c r="H140" s="2">
        <v>-8596.5720952832835</v>
      </c>
      <c r="I140" s="2">
        <v>-9019.0543930991134</v>
      </c>
      <c r="J140" s="2">
        <v>-9441.5366909149288</v>
      </c>
      <c r="K140" s="2">
        <v>-9864.0189887307351</v>
      </c>
      <c r="L140" s="2">
        <v>-10286.501286546567</v>
      </c>
      <c r="M140" s="2">
        <v>-10708.983584362379</v>
      </c>
      <c r="N140" s="2">
        <v>-11131.4658821782</v>
      </c>
      <c r="O140" s="2">
        <v>-11553.948179994048</v>
      </c>
      <c r="P140" s="2">
        <v>-11976.430477809829</v>
      </c>
      <c r="Q140" s="2">
        <v>-12398.912775625673</v>
      </c>
      <c r="R140" s="2">
        <v>-12821.39507344143</v>
      </c>
      <c r="S140" s="2">
        <v>-13243.877371257302</v>
      </c>
      <c r="T140" s="2">
        <v>-13666.359669073094</v>
      </c>
      <c r="U140" s="2">
        <v>-14088.84196688892</v>
      </c>
      <c r="V140" s="2">
        <v>-14511.324264704699</v>
      </c>
      <c r="W140" s="2">
        <v>-14933.806562520551</v>
      </c>
      <c r="Z140" s="177" t="s">
        <v>8</v>
      </c>
      <c r="AA140" s="180">
        <f t="shared" si="27"/>
        <v>17.440000000000005</v>
      </c>
      <c r="AB140" s="2">
        <f t="shared" si="26"/>
        <v>-3248.9522387183738</v>
      </c>
      <c r="AC140" s="2">
        <f t="shared" si="26"/>
        <v>-4432.1354582659096</v>
      </c>
      <c r="AD140" s="2">
        <f t="shared" si="26"/>
        <v>-5042.3186778134359</v>
      </c>
      <c r="AE140" s="2">
        <f t="shared" si="26"/>
        <v>-5652.5018973609913</v>
      </c>
      <c r="AF140" s="2">
        <f t="shared" si="26"/>
        <v>-6262.6851169085057</v>
      </c>
      <c r="AG140" s="2">
        <f t="shared" si="26"/>
        <v>-6872.8683364560311</v>
      </c>
      <c r="AH140" s="2">
        <f t="shared" si="26"/>
        <v>-7483.0515560035856</v>
      </c>
      <c r="AI140" s="2">
        <f t="shared" si="26"/>
        <v>-8093.2347755511219</v>
      </c>
      <c r="AJ140" s="2">
        <f t="shared" si="26"/>
        <v>-8703.417995098649</v>
      </c>
      <c r="AK140" s="2">
        <f t="shared" si="26"/>
        <v>-9313.6012146462017</v>
      </c>
      <c r="AL140" s="2">
        <f t="shared" si="26"/>
        <v>-9923.784434193718</v>
      </c>
      <c r="AM140" s="2">
        <f t="shared" si="26"/>
        <v>-10533.967653741247</v>
      </c>
      <c r="AN140" s="2">
        <f t="shared" si="26"/>
        <v>-11144.150873288845</v>
      </c>
      <c r="AO140" s="2">
        <f t="shared" si="26"/>
        <v>-11754.334092836334</v>
      </c>
      <c r="AP140" s="2">
        <f t="shared" si="26"/>
        <v>-12364.517312383901</v>
      </c>
      <c r="AQ140" s="2">
        <f t="shared" si="26"/>
        <v>-12974.700531931363</v>
      </c>
      <c r="AR140" s="2">
        <f t="shared" si="26"/>
        <v>-13584.883751478936</v>
      </c>
      <c r="AS140" s="2">
        <f t="shared" si="26"/>
        <v>-14195.066971026497</v>
      </c>
      <c r="AT140" s="2">
        <f t="shared" si="26"/>
        <v>-14805.250190574034</v>
      </c>
      <c r="AU140" s="2">
        <f t="shared" si="26"/>
        <v>-15415.433410121526</v>
      </c>
      <c r="AV140" s="2">
        <f t="shared" si="26"/>
        <v>-16025.616629669099</v>
      </c>
    </row>
    <row r="141" spans="1:48" ht="14.5" x14ac:dyDescent="0.35">
      <c r="A141" s="177" t="s">
        <v>8</v>
      </c>
      <c r="B141" s="180">
        <v>16.900000000000006</v>
      </c>
      <c r="C141" s="2">
        <v>-5856.3757783990295</v>
      </c>
      <c r="D141" s="2">
        <v>-6742.2884206044901</v>
      </c>
      <c r="E141" s="2">
        <v>-7055.2010628099524</v>
      </c>
      <c r="F141" s="2">
        <v>-7368.113705015392</v>
      </c>
      <c r="G141" s="2">
        <v>-7681.0263472208426</v>
      </c>
      <c r="H141" s="2">
        <v>-7993.9389894263059</v>
      </c>
      <c r="I141" s="2">
        <v>-8306.8516316317655</v>
      </c>
      <c r="J141" s="2">
        <v>-8619.7642738372178</v>
      </c>
      <c r="K141" s="2">
        <v>-8932.6769160426702</v>
      </c>
      <c r="L141" s="2">
        <v>-9245.5895582481462</v>
      </c>
      <c r="M141" s="2">
        <v>-9558.5022004536004</v>
      </c>
      <c r="N141" s="2">
        <v>-9871.4148426590727</v>
      </c>
      <c r="O141" s="2">
        <v>-10184.32748486456</v>
      </c>
      <c r="P141" s="2">
        <v>-10497.240127070005</v>
      </c>
      <c r="Q141" s="2">
        <v>-10810.152769275472</v>
      </c>
      <c r="R141" s="2">
        <v>-11123.065411480913</v>
      </c>
      <c r="S141" s="2">
        <v>-11435.978053686382</v>
      </c>
      <c r="T141" s="2">
        <v>-11748.890695891838</v>
      </c>
      <c r="U141" s="2">
        <v>-12061.803338097307</v>
      </c>
      <c r="V141" s="2">
        <v>-12374.715980302732</v>
      </c>
      <c r="W141" s="2">
        <v>-12687.628622508228</v>
      </c>
      <c r="Z141" s="177" t="s">
        <v>8</v>
      </c>
      <c r="AA141" s="180">
        <f t="shared" si="27"/>
        <v>16.900000000000006</v>
      </c>
      <c r="AB141" s="2">
        <f t="shared" si="26"/>
        <v>-3251.8465610621092</v>
      </c>
      <c r="AC141" s="2">
        <f t="shared" si="26"/>
        <v>-4440.8184252971205</v>
      </c>
      <c r="AD141" s="2">
        <f t="shared" si="26"/>
        <v>-5056.7902895321395</v>
      </c>
      <c r="AE141" s="2">
        <f t="shared" si="26"/>
        <v>-5672.7621537671321</v>
      </c>
      <c r="AF141" s="2">
        <f t="shared" si="26"/>
        <v>-6288.7340180021329</v>
      </c>
      <c r="AG141" s="2">
        <f t="shared" si="26"/>
        <v>-6904.7058822371419</v>
      </c>
      <c r="AH141" s="2">
        <f t="shared" si="26"/>
        <v>-7520.6777464721681</v>
      </c>
      <c r="AI141" s="2">
        <f t="shared" si="26"/>
        <v>-8136.6496107071698</v>
      </c>
      <c r="AJ141" s="2">
        <f t="shared" si="26"/>
        <v>-8752.6214749421742</v>
      </c>
      <c r="AK141" s="2">
        <f t="shared" si="26"/>
        <v>-9368.5933391772105</v>
      </c>
      <c r="AL141" s="2">
        <f t="shared" si="26"/>
        <v>-9984.5652034122049</v>
      </c>
      <c r="AM141" s="2">
        <f t="shared" si="26"/>
        <v>-10600.537067647227</v>
      </c>
      <c r="AN141" s="2">
        <f t="shared" si="26"/>
        <v>-11216.508931882294</v>
      </c>
      <c r="AO141" s="2">
        <f t="shared" si="26"/>
        <v>-11832.480796117279</v>
      </c>
      <c r="AP141" s="2">
        <f t="shared" si="26"/>
        <v>-12448.452660352295</v>
      </c>
      <c r="AQ141" s="2">
        <f t="shared" si="26"/>
        <v>-13064.424524587284</v>
      </c>
      <c r="AR141" s="2">
        <f t="shared" si="26"/>
        <v>-13680.396388822293</v>
      </c>
      <c r="AS141" s="2">
        <f t="shared" si="26"/>
        <v>-14296.368253057315</v>
      </c>
      <c r="AT141" s="2">
        <f t="shared" si="26"/>
        <v>-14912.340117292351</v>
      </c>
      <c r="AU141" s="2">
        <f t="shared" si="26"/>
        <v>-15528.311981527333</v>
      </c>
      <c r="AV141" s="2">
        <f t="shared" si="26"/>
        <v>-16144.283845762384</v>
      </c>
    </row>
    <row r="142" spans="1:48" ht="14.5" x14ac:dyDescent="0.35">
      <c r="A142" s="177" t="s">
        <v>8</v>
      </c>
      <c r="B142" s="180">
        <v>16.360000000000007</v>
      </c>
      <c r="C142" s="2">
        <v>-5801.5909505938525</v>
      </c>
      <c r="D142" s="2">
        <v>-6577.9339371889491</v>
      </c>
      <c r="E142" s="2">
        <v>-6781.2769237840439</v>
      </c>
      <c r="F142" s="2">
        <v>-6984.6199103791423</v>
      </c>
      <c r="G142" s="2">
        <v>-7187.9628969742262</v>
      </c>
      <c r="H142" s="2">
        <v>-7391.3058835693228</v>
      </c>
      <c r="I142" s="2">
        <v>-7594.6488701644357</v>
      </c>
      <c r="J142" s="2">
        <v>-7797.9918567595196</v>
      </c>
      <c r="K142" s="2">
        <v>-8001.3348433546089</v>
      </c>
      <c r="L142" s="2">
        <v>-8204.6778299497255</v>
      </c>
      <c r="M142" s="2">
        <v>-8408.0208165448021</v>
      </c>
      <c r="N142" s="2">
        <v>-8611.3638031399169</v>
      </c>
      <c r="O142" s="2">
        <v>-8814.7067897350262</v>
      </c>
      <c r="P142" s="2">
        <v>-9018.0497763301337</v>
      </c>
      <c r="Q142" s="2">
        <v>-9221.3927629252212</v>
      </c>
      <c r="R142" s="2">
        <v>-9424.735749520285</v>
      </c>
      <c r="S142" s="2">
        <v>-9628.0787361154271</v>
      </c>
      <c r="T142" s="2">
        <v>-9831.4217227105037</v>
      </c>
      <c r="U142" s="2">
        <v>-10034.764709305598</v>
      </c>
      <c r="V142" s="2">
        <v>-10238.107695900699</v>
      </c>
      <c r="W142" s="2">
        <v>-10441.450682495799</v>
      </c>
      <c r="Z142" s="177" t="s">
        <v>8</v>
      </c>
      <c r="AA142" s="180">
        <f t="shared" si="27"/>
        <v>16.360000000000007</v>
      </c>
      <c r="AB142" s="2">
        <f t="shared" si="26"/>
        <v>-3254.7408834058492</v>
      </c>
      <c r="AC142" s="2">
        <f t="shared" si="26"/>
        <v>-4449.5013923283313</v>
      </c>
      <c r="AD142" s="2">
        <f t="shared" si="26"/>
        <v>-5071.2619012508167</v>
      </c>
      <c r="AE142" s="2">
        <f t="shared" si="26"/>
        <v>-5693.0224101733038</v>
      </c>
      <c r="AF142" s="2">
        <f t="shared" si="26"/>
        <v>-6314.7829190957764</v>
      </c>
      <c r="AG142" s="2">
        <f t="shared" si="26"/>
        <v>-6936.5434280182508</v>
      </c>
      <c r="AH142" s="2">
        <f t="shared" si="26"/>
        <v>-7558.3039369407643</v>
      </c>
      <c r="AI142" s="2">
        <f t="shared" si="26"/>
        <v>-8180.064445863236</v>
      </c>
      <c r="AJ142" s="2">
        <f t="shared" si="26"/>
        <v>-8801.8249547857085</v>
      </c>
      <c r="AK142" s="2">
        <f t="shared" si="26"/>
        <v>-9423.5854637082193</v>
      </c>
      <c r="AL142" s="2">
        <f t="shared" si="26"/>
        <v>-10045.345972630672</v>
      </c>
      <c r="AM142" s="2">
        <f t="shared" si="26"/>
        <v>-10667.106481553174</v>
      </c>
      <c r="AN142" s="2">
        <f t="shared" si="26"/>
        <v>-11288.866990475693</v>
      </c>
      <c r="AO142" s="2">
        <f t="shared" si="26"/>
        <v>-11910.627499398193</v>
      </c>
      <c r="AP142" s="2">
        <f t="shared" si="26"/>
        <v>-12532.388008320662</v>
      </c>
      <c r="AQ142" s="2">
        <f t="shared" si="26"/>
        <v>-13154.148517243097</v>
      </c>
      <c r="AR142" s="2">
        <f t="shared" si="26"/>
        <v>-13775.909026165644</v>
      </c>
      <c r="AS142" s="2">
        <f t="shared" si="26"/>
        <v>-14397.669535088122</v>
      </c>
      <c r="AT142" s="2">
        <f t="shared" si="26"/>
        <v>-15019.430044010593</v>
      </c>
      <c r="AU142" s="2">
        <f t="shared" si="26"/>
        <v>-15641.190552933102</v>
      </c>
      <c r="AV142" s="2">
        <f t="shared" si="26"/>
        <v>-16262.95106185558</v>
      </c>
    </row>
    <row r="143" spans="1:48" ht="14.5" x14ac:dyDescent="0.35">
      <c r="A143" s="177" t="s">
        <v>8</v>
      </c>
      <c r="B143" s="180">
        <v>15.820000000000007</v>
      </c>
      <c r="C143" s="2">
        <v>-5746.8061227886728</v>
      </c>
      <c r="D143" s="2">
        <v>-6413.5794537734137</v>
      </c>
      <c r="E143" s="2">
        <v>-6507.3527847581536</v>
      </c>
      <c r="F143" s="2">
        <v>-6601.1261157428953</v>
      </c>
      <c r="G143" s="2">
        <v>-6694.8994467276234</v>
      </c>
      <c r="H143" s="2">
        <v>-6788.6727777123533</v>
      </c>
      <c r="I143" s="2">
        <v>-6882.446108697105</v>
      </c>
      <c r="J143" s="2">
        <v>-6976.2194396818495</v>
      </c>
      <c r="K143" s="2">
        <v>-7069.9927706665731</v>
      </c>
      <c r="L143" s="2">
        <v>-7163.7661016513275</v>
      </c>
      <c r="M143" s="2">
        <v>-7257.5394326360665</v>
      </c>
      <c r="N143" s="2">
        <v>-7351.3127636208055</v>
      </c>
      <c r="O143" s="2">
        <v>-7445.0860946055882</v>
      </c>
      <c r="P143" s="2">
        <v>-7538.8594255903208</v>
      </c>
      <c r="Q143" s="2">
        <v>-7632.6327565750507</v>
      </c>
      <c r="R143" s="2">
        <v>-7726.4060875597825</v>
      </c>
      <c r="S143" s="2">
        <v>-7820.1794185445196</v>
      </c>
      <c r="T143" s="2">
        <v>-7913.9527495292477</v>
      </c>
      <c r="U143" s="2">
        <v>-8007.7260805139995</v>
      </c>
      <c r="V143" s="2">
        <v>-8101.4994114987312</v>
      </c>
      <c r="W143" s="2">
        <v>-8195.2727424834884</v>
      </c>
      <c r="Z143" s="177" t="s">
        <v>8</v>
      </c>
      <c r="AA143" s="180">
        <f t="shared" si="27"/>
        <v>15.820000000000007</v>
      </c>
      <c r="AB143" s="2">
        <f t="shared" si="26"/>
        <v>-3257.6352057495874</v>
      </c>
      <c r="AC143" s="2">
        <f t="shared" si="26"/>
        <v>-4458.1843593595513</v>
      </c>
      <c r="AD143" s="2">
        <f t="shared" si="26"/>
        <v>-5085.7335129695184</v>
      </c>
      <c r="AE143" s="2">
        <f t="shared" si="26"/>
        <v>-5713.2826665794819</v>
      </c>
      <c r="AF143" s="2">
        <f t="shared" si="26"/>
        <v>-6340.8318201894326</v>
      </c>
      <c r="AG143" s="2">
        <f t="shared" si="26"/>
        <v>-6968.3809737993788</v>
      </c>
      <c r="AH143" s="2">
        <f t="shared" si="26"/>
        <v>-7595.930127409365</v>
      </c>
      <c r="AI143" s="2">
        <f t="shared" si="26"/>
        <v>-8223.4792810193339</v>
      </c>
      <c r="AJ143" s="2">
        <f t="shared" si="26"/>
        <v>-8851.0284346292756</v>
      </c>
      <c r="AK143" s="2">
        <f t="shared" si="26"/>
        <v>-9478.5775882392736</v>
      </c>
      <c r="AL143" s="2">
        <f t="shared" si="26"/>
        <v>-10106.12674184921</v>
      </c>
      <c r="AM143" s="2">
        <f t="shared" si="26"/>
        <v>-10733.675895459168</v>
      </c>
      <c r="AN143" s="2">
        <f t="shared" si="26"/>
        <v>-11361.2250490692</v>
      </c>
      <c r="AO143" s="2">
        <f t="shared" si="26"/>
        <v>-11988.774202679162</v>
      </c>
      <c r="AP143" s="2">
        <f t="shared" si="26"/>
        <v>-12616.323356289096</v>
      </c>
      <c r="AQ143" s="2">
        <f t="shared" si="26"/>
        <v>-13243.872509899067</v>
      </c>
      <c r="AR143" s="2">
        <f t="shared" si="26"/>
        <v>-13871.421663509014</v>
      </c>
      <c r="AS143" s="2">
        <f t="shared" si="26"/>
        <v>-14498.970817118989</v>
      </c>
      <c r="AT143" s="2">
        <f t="shared" si="26"/>
        <v>-15126.519970728963</v>
      </c>
      <c r="AU143" s="2">
        <f t="shared" si="26"/>
        <v>-15754.069124338923</v>
      </c>
      <c r="AV143" s="2">
        <f t="shared" si="26"/>
        <v>-16381.618277948888</v>
      </c>
    </row>
    <row r="144" spans="1:48" ht="14.5" x14ac:dyDescent="0.35">
      <c r="A144" s="177" t="s">
        <v>8</v>
      </c>
      <c r="B144" s="180">
        <v>15.280000000000008</v>
      </c>
      <c r="C144" s="2">
        <v>-5692.0212949834904</v>
      </c>
      <c r="D144" s="2">
        <v>-6249.2249703578718</v>
      </c>
      <c r="E144" s="2">
        <v>-6233.4286457322578</v>
      </c>
      <c r="F144" s="2">
        <v>-6217.6323211066347</v>
      </c>
      <c r="G144" s="2">
        <v>-6201.8359964810079</v>
      </c>
      <c r="H144" s="2">
        <v>-6186.0396718553775</v>
      </c>
      <c r="I144" s="2">
        <v>-6170.2433472297762</v>
      </c>
      <c r="J144" s="2">
        <v>-6154.4470226041358</v>
      </c>
      <c r="K144" s="2">
        <v>-6138.6506979785263</v>
      </c>
      <c r="L144" s="2">
        <v>-6122.8543733529095</v>
      </c>
      <c r="M144" s="2">
        <v>-6107.0580487273019</v>
      </c>
      <c r="N144" s="2">
        <v>-6091.2617241016851</v>
      </c>
      <c r="O144" s="2">
        <v>-6075.4653994760865</v>
      </c>
      <c r="P144" s="2">
        <v>-6059.6690748504498</v>
      </c>
      <c r="Q144" s="2">
        <v>-6043.8727502248594</v>
      </c>
      <c r="R144" s="2">
        <v>-6028.076425599198</v>
      </c>
      <c r="S144" s="2">
        <v>-6012.2801009736022</v>
      </c>
      <c r="T144" s="2">
        <v>-5996.4837763479572</v>
      </c>
      <c r="U144" s="2">
        <v>-5980.6874517223687</v>
      </c>
      <c r="V144" s="2">
        <v>-5964.8911270967183</v>
      </c>
      <c r="W144" s="2">
        <v>-5949.0948024711133</v>
      </c>
      <c r="Z144" s="177" t="s">
        <v>8</v>
      </c>
      <c r="AA144" s="180">
        <f t="shared" si="27"/>
        <v>15.280000000000008</v>
      </c>
      <c r="AB144" s="2">
        <f t="shared" si="26"/>
        <v>-3260.5295280933219</v>
      </c>
      <c r="AC144" s="2">
        <f t="shared" si="26"/>
        <v>-4466.8673263907604</v>
      </c>
      <c r="AD144" s="2">
        <f t="shared" si="26"/>
        <v>-5100.2051246882047</v>
      </c>
      <c r="AE144" s="2">
        <f t="shared" si="26"/>
        <v>-5733.5429229856454</v>
      </c>
      <c r="AF144" s="2">
        <f t="shared" si="26"/>
        <v>-6366.8807212830752</v>
      </c>
      <c r="AG144" s="2">
        <f t="shared" si="26"/>
        <v>-7000.2185195804923</v>
      </c>
      <c r="AH144" s="2">
        <f t="shared" si="26"/>
        <v>-7633.5563178779621</v>
      </c>
      <c r="AI144" s="2">
        <f t="shared" si="26"/>
        <v>-8266.8941161753737</v>
      </c>
      <c r="AJ144" s="2">
        <f t="shared" si="26"/>
        <v>-8900.2319144728317</v>
      </c>
      <c r="AK144" s="2">
        <f t="shared" si="26"/>
        <v>-9533.5697127702788</v>
      </c>
      <c r="AL144" s="2">
        <f t="shared" si="26"/>
        <v>-10166.907511067702</v>
      </c>
      <c r="AM144" s="2">
        <f t="shared" si="26"/>
        <v>-10800.245309365151</v>
      </c>
      <c r="AN144" s="2">
        <f t="shared" si="26"/>
        <v>-11433.583107662629</v>
      </c>
      <c r="AO144" s="2">
        <f t="shared" si="26"/>
        <v>-12066.920905960054</v>
      </c>
      <c r="AP144" s="2">
        <f t="shared" si="26"/>
        <v>-12700.258704257514</v>
      </c>
      <c r="AQ144" s="2">
        <f t="shared" si="26"/>
        <v>-13333.596502554921</v>
      </c>
      <c r="AR144" s="2">
        <f t="shared" si="26"/>
        <v>-13966.934300852368</v>
      </c>
      <c r="AS144" s="2">
        <f t="shared" si="26"/>
        <v>-14600.27209914981</v>
      </c>
      <c r="AT144" s="2">
        <f t="shared" si="26"/>
        <v>-15233.609897447259</v>
      </c>
      <c r="AU144" s="2">
        <f t="shared" si="26"/>
        <v>-15866.947695744668</v>
      </c>
      <c r="AV144" s="2">
        <f t="shared" si="26"/>
        <v>-16500.28549404212</v>
      </c>
    </row>
    <row r="145" spans="1:48" ht="14.5" x14ac:dyDescent="0.35">
      <c r="A145" s="177" t="s">
        <v>8</v>
      </c>
      <c r="B145" s="180">
        <v>14.740000000000009</v>
      </c>
      <c r="C145" s="2">
        <v>-5637.2364671783125</v>
      </c>
      <c r="D145" s="2">
        <v>-6084.8704869423382</v>
      </c>
      <c r="E145" s="2">
        <v>-5959.5045067063602</v>
      </c>
      <c r="F145" s="2">
        <v>-5834.1385264703749</v>
      </c>
      <c r="G145" s="2">
        <v>-5708.7725462343897</v>
      </c>
      <c r="H145" s="2">
        <v>-5583.406565998409</v>
      </c>
      <c r="I145" s="2">
        <v>-5458.0405857624255</v>
      </c>
      <c r="J145" s="2">
        <v>-5332.6746055264603</v>
      </c>
      <c r="K145" s="2">
        <v>-5207.308625290465</v>
      </c>
      <c r="L145" s="2">
        <v>-5081.9426450545125</v>
      </c>
      <c r="M145" s="2">
        <v>-4956.576664818519</v>
      </c>
      <c r="N145" s="2">
        <v>-4831.2106845825565</v>
      </c>
      <c r="O145" s="2">
        <v>-4705.8447043465949</v>
      </c>
      <c r="P145" s="2">
        <v>-4580.4787241106324</v>
      </c>
      <c r="Q145" s="2">
        <v>-4455.1127438746444</v>
      </c>
      <c r="R145" s="2">
        <v>-4329.7467636386209</v>
      </c>
      <c r="S145" s="2">
        <v>-4204.3807834026902</v>
      </c>
      <c r="T145" s="2">
        <v>-4079.0148031667022</v>
      </c>
      <c r="U145" s="2">
        <v>-3953.6488229307024</v>
      </c>
      <c r="V145" s="2">
        <v>-3828.2828426947099</v>
      </c>
      <c r="W145" s="2">
        <v>-3702.9168624587692</v>
      </c>
      <c r="Z145" s="177" t="s">
        <v>8</v>
      </c>
      <c r="AA145" s="180">
        <f t="shared" si="27"/>
        <v>14.740000000000009</v>
      </c>
      <c r="AB145" s="2">
        <f t="shared" si="26"/>
        <v>-3263.423850437061</v>
      </c>
      <c r="AC145" s="2">
        <f t="shared" si="26"/>
        <v>-4475.5502934219794</v>
      </c>
      <c r="AD145" s="2">
        <f t="shared" si="26"/>
        <v>-5114.6767364068965</v>
      </c>
      <c r="AE145" s="2">
        <f t="shared" si="26"/>
        <v>-5753.8031793918053</v>
      </c>
      <c r="AF145" s="2">
        <f t="shared" si="26"/>
        <v>-6392.929622376716</v>
      </c>
      <c r="AG145" s="2">
        <f t="shared" si="26"/>
        <v>-7032.0560653616212</v>
      </c>
      <c r="AH145" s="2">
        <f t="shared" si="26"/>
        <v>-7671.182508346541</v>
      </c>
      <c r="AI145" s="2">
        <f t="shared" si="26"/>
        <v>-8310.3089513314717</v>
      </c>
      <c r="AJ145" s="2">
        <f t="shared" si="26"/>
        <v>-8949.4353943163569</v>
      </c>
      <c r="AK145" s="2">
        <f t="shared" si="26"/>
        <v>-9588.5618373013021</v>
      </c>
      <c r="AL145" s="2">
        <f t="shared" si="26"/>
        <v>-10227.688280286195</v>
      </c>
      <c r="AM145" s="2">
        <f t="shared" si="26"/>
        <v>-10866.814723271127</v>
      </c>
      <c r="AN145" s="2">
        <f t="shared" si="26"/>
        <v>-11505.941166256083</v>
      </c>
      <c r="AO145" s="2">
        <f t="shared" si="26"/>
        <v>-12145.06760924101</v>
      </c>
      <c r="AP145" s="2">
        <f t="shared" si="26"/>
        <v>-12784.194052225919</v>
      </c>
      <c r="AQ145" s="2">
        <f t="shared" si="26"/>
        <v>-13423.32049521077</v>
      </c>
      <c r="AR145" s="2">
        <f t="shared" si="26"/>
        <v>-14062.44693819573</v>
      </c>
      <c r="AS145" s="2">
        <f t="shared" si="26"/>
        <v>-14701.573381180649</v>
      </c>
      <c r="AT145" s="2">
        <f t="shared" si="26"/>
        <v>-15340.699824165538</v>
      </c>
      <c r="AU145" s="2">
        <f t="shared" si="26"/>
        <v>-15979.826267150438</v>
      </c>
      <c r="AV145" s="2">
        <f t="shared" si="26"/>
        <v>-16618.952710135411</v>
      </c>
    </row>
    <row r="146" spans="1:48" ht="14.5" x14ac:dyDescent="0.35">
      <c r="A146" s="177" t="s">
        <v>8</v>
      </c>
      <c r="B146" s="180">
        <v>14.20000000000001</v>
      </c>
      <c r="C146" s="2">
        <v>-5582.4516393731319</v>
      </c>
      <c r="D146" s="2">
        <v>-5920.5160035267909</v>
      </c>
      <c r="E146" s="2">
        <v>-5685.5803676804444</v>
      </c>
      <c r="F146" s="2">
        <v>-5450.6447318341079</v>
      </c>
      <c r="G146" s="2">
        <v>-5215.709095987756</v>
      </c>
      <c r="H146" s="2">
        <v>-4980.7734601414122</v>
      </c>
      <c r="I146" s="2">
        <v>-4745.8378242950776</v>
      </c>
      <c r="J146" s="2">
        <v>-4510.9021884487356</v>
      </c>
      <c r="K146" s="2">
        <v>-4275.9665526023791</v>
      </c>
      <c r="L146" s="2">
        <v>-4041.0309167560481</v>
      </c>
      <c r="M146" s="2">
        <v>-3806.0952809097189</v>
      </c>
      <c r="N146" s="2">
        <v>-3571.1596450633961</v>
      </c>
      <c r="O146" s="2">
        <v>-3336.2240092170632</v>
      </c>
      <c r="P146" s="2">
        <v>-3101.2883733707195</v>
      </c>
      <c r="Q146" s="2">
        <v>-2866.3527375243771</v>
      </c>
      <c r="R146" s="2">
        <v>-2631.4171016780042</v>
      </c>
      <c r="S146" s="2">
        <v>-2396.4814658316927</v>
      </c>
      <c r="T146" s="2">
        <v>-2161.5458299853431</v>
      </c>
      <c r="U146" s="2">
        <v>-1926.6101941389952</v>
      </c>
      <c r="V146" s="2">
        <v>-1691.6745582926151</v>
      </c>
      <c r="W146" s="2">
        <v>-1456.7389224462945</v>
      </c>
      <c r="Z146" s="177" t="s">
        <v>8</v>
      </c>
      <c r="AA146" s="180">
        <f t="shared" si="27"/>
        <v>14.20000000000001</v>
      </c>
      <c r="AB146" s="2">
        <f t="shared" si="26"/>
        <v>-3266.3181727807992</v>
      </c>
      <c r="AC146" s="2">
        <f t="shared" si="26"/>
        <v>-4484.2332604531857</v>
      </c>
      <c r="AD146" s="2">
        <f t="shared" si="26"/>
        <v>-5129.14834812557</v>
      </c>
      <c r="AE146" s="2">
        <f t="shared" si="26"/>
        <v>-5774.0634357979634</v>
      </c>
      <c r="AF146" s="2">
        <f t="shared" si="26"/>
        <v>-6418.978523470344</v>
      </c>
      <c r="AG146" s="2">
        <f t="shared" si="26"/>
        <v>-7063.8936111427247</v>
      </c>
      <c r="AH146" s="2">
        <f t="shared" si="26"/>
        <v>-7708.8086988151263</v>
      </c>
      <c r="AI146" s="2">
        <f t="shared" si="26"/>
        <v>-8353.7237864875115</v>
      </c>
      <c r="AJ146" s="2">
        <f t="shared" si="26"/>
        <v>-8998.6388741598785</v>
      </c>
      <c r="AK146" s="2">
        <f t="shared" si="26"/>
        <v>-9643.553961832291</v>
      </c>
      <c r="AL146" s="2">
        <f t="shared" si="26"/>
        <v>-10288.46904950468</v>
      </c>
      <c r="AM146" s="2">
        <f t="shared" si="26"/>
        <v>-10933.384137177072</v>
      </c>
      <c r="AN146" s="2">
        <f t="shared" si="26"/>
        <v>-11578.299224849496</v>
      </c>
      <c r="AO146" s="2">
        <f t="shared" si="26"/>
        <v>-12223.214312521872</v>
      </c>
      <c r="AP146" s="2">
        <f t="shared" si="26"/>
        <v>-12868.129400194257</v>
      </c>
      <c r="AQ146" s="2">
        <f t="shared" si="26"/>
        <v>-13513.044487866608</v>
      </c>
      <c r="AR146" s="2">
        <f t="shared" si="26"/>
        <v>-14157.959575539015</v>
      </c>
      <c r="AS146" s="2">
        <f t="shared" si="26"/>
        <v>-14802.874663211427</v>
      </c>
      <c r="AT146" s="2">
        <f t="shared" si="26"/>
        <v>-15447.78975088381</v>
      </c>
      <c r="AU146" s="2">
        <f t="shared" si="26"/>
        <v>-16092.704838556172</v>
      </c>
      <c r="AV146" s="2">
        <f t="shared" si="26"/>
        <v>-16737.619926228563</v>
      </c>
    </row>
    <row r="147" spans="1:48" ht="14.5" x14ac:dyDescent="0.35">
      <c r="A147" s="177" t="s">
        <v>8</v>
      </c>
      <c r="B147" s="180">
        <v>13.660000000000011</v>
      </c>
      <c r="C147" s="2">
        <v>-5527.6668115679531</v>
      </c>
      <c r="D147" s="2">
        <v>-5756.1615201112581</v>
      </c>
      <c r="E147" s="2">
        <v>-5411.656228654555</v>
      </c>
      <c r="F147" s="2">
        <v>-5067.1509371978545</v>
      </c>
      <c r="G147" s="2">
        <v>-4722.6456457411505</v>
      </c>
      <c r="H147" s="2">
        <v>-4378.1403542844428</v>
      </c>
      <c r="I147" s="2">
        <v>-4033.6350628277505</v>
      </c>
      <c r="J147" s="2">
        <v>-3689.1297713710446</v>
      </c>
      <c r="K147" s="2">
        <v>-3344.6244799143556</v>
      </c>
      <c r="L147" s="2">
        <v>-3000.1191884576633</v>
      </c>
      <c r="M147" s="2">
        <v>-2655.613897000972</v>
      </c>
      <c r="N147" s="2">
        <v>-2311.1086055443038</v>
      </c>
      <c r="O147" s="2">
        <v>-1966.6033140876229</v>
      </c>
      <c r="P147" s="2">
        <v>-1622.098022630888</v>
      </c>
      <c r="Q147" s="2">
        <v>-1277.5927311742087</v>
      </c>
      <c r="R147" s="2">
        <v>-933.08743971746776</v>
      </c>
      <c r="S147" s="2">
        <v>-588.58214826081394</v>
      </c>
      <c r="T147" s="2">
        <v>-244.07685680408076</v>
      </c>
      <c r="U147" s="2">
        <v>100.42843465259375</v>
      </c>
      <c r="V147" s="2">
        <v>444.93372610930419</v>
      </c>
      <c r="W147" s="2">
        <v>789.4390175659961</v>
      </c>
      <c r="Z147" s="177" t="s">
        <v>8</v>
      </c>
      <c r="AA147" s="180">
        <f t="shared" si="27"/>
        <v>13.660000000000011</v>
      </c>
      <c r="AB147" s="2">
        <f t="shared" si="26"/>
        <v>-3269.2124951245373</v>
      </c>
      <c r="AC147" s="2">
        <f t="shared" si="26"/>
        <v>-4492.916227484403</v>
      </c>
      <c r="AD147" s="2">
        <f t="shared" si="26"/>
        <v>-5143.6199598442654</v>
      </c>
      <c r="AE147" s="2">
        <f t="shared" si="26"/>
        <v>-5794.3236922041306</v>
      </c>
      <c r="AF147" s="2">
        <f t="shared" si="26"/>
        <v>-6445.0274245639921</v>
      </c>
      <c r="AG147" s="2">
        <f t="shared" si="26"/>
        <v>-7095.7311569238418</v>
      </c>
      <c r="AH147" s="2">
        <f t="shared" si="26"/>
        <v>-7746.4348892837133</v>
      </c>
      <c r="AI147" s="2">
        <f t="shared" si="26"/>
        <v>-8397.1386216435731</v>
      </c>
      <c r="AJ147" s="2">
        <f t="shared" si="26"/>
        <v>-9047.842354003451</v>
      </c>
      <c r="AK147" s="2">
        <f t="shared" si="26"/>
        <v>-9698.5460863633198</v>
      </c>
      <c r="AL147" s="2">
        <f t="shared" si="26"/>
        <v>-10349.249818723174</v>
      </c>
      <c r="AM147" s="2">
        <f t="shared" si="26"/>
        <v>-10999.953551083072</v>
      </c>
      <c r="AN147" s="2">
        <f t="shared" si="26"/>
        <v>-11650.657283442981</v>
      </c>
      <c r="AO147" s="2">
        <f t="shared" si="26"/>
        <v>-12301.361015802808</v>
      </c>
      <c r="AP147" s="2">
        <f t="shared" si="26"/>
        <v>-12952.064748162682</v>
      </c>
      <c r="AQ147" s="2">
        <f t="shared" si="26"/>
        <v>-13602.768480522504</v>
      </c>
      <c r="AR147" s="2">
        <f t="shared" si="26"/>
        <v>-14253.472212882392</v>
      </c>
      <c r="AS147" s="2">
        <f t="shared" si="26"/>
        <v>-14904.175945242254</v>
      </c>
      <c r="AT147" s="2">
        <f t="shared" si="26"/>
        <v>-15554.879677602134</v>
      </c>
      <c r="AU147" s="2">
        <f t="shared" si="26"/>
        <v>-16205.583409961991</v>
      </c>
      <c r="AV147" s="2">
        <f t="shared" si="26"/>
        <v>-16856.287142321857</v>
      </c>
    </row>
    <row r="148" spans="1:48" ht="14.5" x14ac:dyDescent="0.35">
      <c r="A148" s="177" t="s">
        <v>8</v>
      </c>
      <c r="B148" s="180">
        <v>13.120000000000012</v>
      </c>
      <c r="C148" s="2">
        <v>-5472.8819837627743</v>
      </c>
      <c r="D148" s="2">
        <v>-5591.807036695719</v>
      </c>
      <c r="E148" s="2">
        <v>-5137.7320896286537</v>
      </c>
      <c r="F148" s="2">
        <v>-4683.6571425616012</v>
      </c>
      <c r="G148" s="2">
        <v>-4229.5821954945377</v>
      </c>
      <c r="H148" s="2">
        <v>-3775.5072484274697</v>
      </c>
      <c r="I148" s="2">
        <v>-3321.4323013604212</v>
      </c>
      <c r="J148" s="2">
        <v>-2867.3573542933682</v>
      </c>
      <c r="K148" s="2">
        <v>-2413.2824072262979</v>
      </c>
      <c r="L148" s="2">
        <v>-1959.2074601592517</v>
      </c>
      <c r="M148" s="2">
        <v>-1505.1325130921955</v>
      </c>
      <c r="N148" s="2">
        <v>-1051.0575660251857</v>
      </c>
      <c r="O148" s="2">
        <v>-596.98261895812902</v>
      </c>
      <c r="P148" s="2">
        <v>-142.90767189106009</v>
      </c>
      <c r="Q148" s="2">
        <v>311.16727517599094</v>
      </c>
      <c r="R148" s="2">
        <v>765.24222224307982</v>
      </c>
      <c r="S148" s="2">
        <v>1219.3171693100994</v>
      </c>
      <c r="T148" s="2">
        <v>1673.3921163771765</v>
      </c>
      <c r="U148" s="2">
        <v>2127.4670634442223</v>
      </c>
      <c r="V148" s="2">
        <v>2581.5420105113135</v>
      </c>
      <c r="W148" s="2">
        <v>3035.6169575783379</v>
      </c>
      <c r="Z148" s="177" t="s">
        <v>8</v>
      </c>
      <c r="AA148" s="180">
        <f t="shared" si="27"/>
        <v>13.120000000000012</v>
      </c>
      <c r="AB148" s="2">
        <f t="shared" si="26"/>
        <v>-3272.1068174682759</v>
      </c>
      <c r="AC148" s="2">
        <f t="shared" si="26"/>
        <v>-4501.5991945156193</v>
      </c>
      <c r="AD148" s="2">
        <f t="shared" si="26"/>
        <v>-5158.0915715629517</v>
      </c>
      <c r="AE148" s="2">
        <f t="shared" ref="AE148:AV162" si="28">F148-F190</f>
        <v>-5814.5839486102996</v>
      </c>
      <c r="AF148" s="2">
        <f t="shared" si="28"/>
        <v>-6471.0763256576392</v>
      </c>
      <c r="AG148" s="2">
        <f t="shared" si="28"/>
        <v>-7127.5687027049626</v>
      </c>
      <c r="AH148" s="2">
        <f t="shared" si="28"/>
        <v>-7784.0610797523204</v>
      </c>
      <c r="AI148" s="2">
        <f t="shared" si="28"/>
        <v>-8440.5534567996656</v>
      </c>
      <c r="AJ148" s="2">
        <f t="shared" si="28"/>
        <v>-9097.0458338469889</v>
      </c>
      <c r="AK148" s="2">
        <f t="shared" si="28"/>
        <v>-9753.5382108943559</v>
      </c>
      <c r="AL148" s="2">
        <f t="shared" si="28"/>
        <v>-10410.030587941683</v>
      </c>
      <c r="AM148" s="2">
        <f t="shared" si="28"/>
        <v>-11066.522964989063</v>
      </c>
      <c r="AN148" s="2">
        <f t="shared" si="28"/>
        <v>-11723.01534203644</v>
      </c>
      <c r="AO148" s="2">
        <f t="shared" si="28"/>
        <v>-12379.507719083756</v>
      </c>
      <c r="AP148" s="2">
        <f t="shared" si="28"/>
        <v>-13036.000096131096</v>
      </c>
      <c r="AQ148" s="2">
        <f t="shared" si="28"/>
        <v>-13692.492473178418</v>
      </c>
      <c r="AR148" s="2">
        <f t="shared" si="28"/>
        <v>-14348.984850225763</v>
      </c>
      <c r="AS148" s="2">
        <f t="shared" si="28"/>
        <v>-15005.477227273139</v>
      </c>
      <c r="AT148" s="2">
        <f t="shared" si="28"/>
        <v>-15661.969604320482</v>
      </c>
      <c r="AU148" s="2">
        <f t="shared" si="28"/>
        <v>-16318.461981367776</v>
      </c>
      <c r="AV148" s="2">
        <f t="shared" si="28"/>
        <v>-16974.954358415165</v>
      </c>
    </row>
    <row r="149" spans="1:48" ht="14.5" x14ac:dyDescent="0.35">
      <c r="A149" s="177" t="s">
        <v>8</v>
      </c>
      <c r="B149" s="180">
        <v>12.580000000000013</v>
      </c>
      <c r="C149" s="2">
        <v>-5418.0971559575919</v>
      </c>
      <c r="D149" s="2">
        <v>-5427.452553280179</v>
      </c>
      <c r="E149" s="2">
        <v>-4863.8079506027634</v>
      </c>
      <c r="F149" s="2">
        <v>-4300.1633479253451</v>
      </c>
      <c r="G149" s="2">
        <v>-3736.5187452479222</v>
      </c>
      <c r="H149" s="2">
        <v>-3172.8741425704966</v>
      </c>
      <c r="I149" s="2">
        <v>-2609.2295398930901</v>
      </c>
      <c r="J149" s="2">
        <v>-2045.5849372156749</v>
      </c>
      <c r="K149" s="2">
        <v>-1481.9403345382552</v>
      </c>
      <c r="L149" s="2">
        <v>-918.29573186084872</v>
      </c>
      <c r="M149" s="2">
        <v>-354.6511291834189</v>
      </c>
      <c r="N149" s="2">
        <v>208.99347349396663</v>
      </c>
      <c r="O149" s="2">
        <v>772.6380761713574</v>
      </c>
      <c r="P149" s="2">
        <v>1336.2826788488007</v>
      </c>
      <c r="Q149" s="2">
        <v>1899.9272815261954</v>
      </c>
      <c r="R149" s="2">
        <v>2463.5718842036536</v>
      </c>
      <c r="S149" s="2">
        <v>3027.2164868810564</v>
      </c>
      <c r="T149" s="2">
        <v>3590.8610895584602</v>
      </c>
      <c r="U149" s="2">
        <v>4154.5056922358917</v>
      </c>
      <c r="V149" s="2">
        <v>4718.1502949133155</v>
      </c>
      <c r="W149" s="2">
        <v>5281.7948975907384</v>
      </c>
      <c r="Z149" s="177" t="s">
        <v>8</v>
      </c>
      <c r="AA149" s="180">
        <f t="shared" si="27"/>
        <v>12.580000000000013</v>
      </c>
      <c r="AB149" s="2">
        <f t="shared" ref="AB149:AG164" si="29">C149-C191</f>
        <v>-3275.0011398120105</v>
      </c>
      <c r="AC149" s="2">
        <f t="shared" si="29"/>
        <v>-4510.282161546831</v>
      </c>
      <c r="AD149" s="2">
        <f t="shared" si="29"/>
        <v>-5172.5631832816507</v>
      </c>
      <c r="AE149" s="2">
        <f t="shared" si="28"/>
        <v>-5834.8442050164695</v>
      </c>
      <c r="AF149" s="2">
        <f t="shared" si="28"/>
        <v>-6497.1252267512809</v>
      </c>
      <c r="AG149" s="2">
        <f t="shared" si="28"/>
        <v>-7159.4062484860824</v>
      </c>
      <c r="AH149" s="2">
        <f t="shared" si="28"/>
        <v>-7821.6872702209166</v>
      </c>
      <c r="AI149" s="2">
        <f t="shared" si="28"/>
        <v>-8483.9682919557381</v>
      </c>
      <c r="AJ149" s="2">
        <f t="shared" si="28"/>
        <v>-9146.249313690545</v>
      </c>
      <c r="AK149" s="2">
        <f t="shared" si="28"/>
        <v>-9808.5303354253883</v>
      </c>
      <c r="AL149" s="2">
        <f t="shared" si="28"/>
        <v>-10470.811357160164</v>
      </c>
      <c r="AM149" s="2">
        <f t="shared" si="28"/>
        <v>-11133.092378895019</v>
      </c>
      <c r="AN149" s="2">
        <f t="shared" si="28"/>
        <v>-11795.373400629886</v>
      </c>
      <c r="AO149" s="2">
        <f t="shared" si="28"/>
        <v>-12457.654422364676</v>
      </c>
      <c r="AP149" s="2">
        <f t="shared" si="28"/>
        <v>-13119.935444099499</v>
      </c>
      <c r="AQ149" s="2">
        <f t="shared" si="28"/>
        <v>-13782.216465834263</v>
      </c>
      <c r="AR149" s="2">
        <f t="shared" si="28"/>
        <v>-14444.497487569102</v>
      </c>
      <c r="AS149" s="2">
        <f t="shared" si="28"/>
        <v>-15106.778509303957</v>
      </c>
      <c r="AT149" s="2">
        <f t="shared" si="28"/>
        <v>-15769.05953103874</v>
      </c>
      <c r="AU149" s="2">
        <f t="shared" si="28"/>
        <v>-16431.340552773574</v>
      </c>
      <c r="AV149" s="2">
        <f t="shared" si="28"/>
        <v>-17093.621574508357</v>
      </c>
    </row>
    <row r="150" spans="1:48" ht="14.5" x14ac:dyDescent="0.35">
      <c r="A150" s="177" t="s">
        <v>8</v>
      </c>
      <c r="B150" s="180">
        <v>12.040000000000013</v>
      </c>
      <c r="C150" s="2">
        <v>-5363.3123281524167</v>
      </c>
      <c r="D150" s="2">
        <v>-5263.0980698646399</v>
      </c>
      <c r="E150" s="2">
        <v>-4589.8838115768613</v>
      </c>
      <c r="F150" s="2">
        <v>-3916.6695532890844</v>
      </c>
      <c r="G150" s="2">
        <v>-3243.4552950012926</v>
      </c>
      <c r="H150" s="2">
        <v>-2570.2410367135158</v>
      </c>
      <c r="I150" s="2">
        <v>-1897.0267784257435</v>
      </c>
      <c r="J150" s="2">
        <v>-1223.8125201379639</v>
      </c>
      <c r="K150" s="2">
        <v>-550.59826185016891</v>
      </c>
      <c r="L150" s="2">
        <v>122.61599643759058</v>
      </c>
      <c r="M150" s="2">
        <v>795.83025472536201</v>
      </c>
      <c r="N150" s="2">
        <v>1469.0445130131225</v>
      </c>
      <c r="O150" s="2">
        <v>2142.2587713008861</v>
      </c>
      <c r="P150" s="2">
        <v>2815.4730295886661</v>
      </c>
      <c r="Q150" s="2">
        <v>3488.6872878764407</v>
      </c>
      <c r="R150" s="2">
        <v>4161.9015461642275</v>
      </c>
      <c r="S150" s="2">
        <v>4835.1158044519834</v>
      </c>
      <c r="T150" s="2">
        <v>5508.3300627398075</v>
      </c>
      <c r="U150" s="2">
        <v>6181.5443210275698</v>
      </c>
      <c r="V150" s="2">
        <v>6854.7585793153603</v>
      </c>
      <c r="W150" s="2">
        <v>7527.9728376031007</v>
      </c>
      <c r="Z150" s="177" t="s">
        <v>8</v>
      </c>
      <c r="AA150" s="180">
        <f t="shared" si="27"/>
        <v>12.040000000000013</v>
      </c>
      <c r="AB150" s="2">
        <f t="shared" si="29"/>
        <v>-3277.8954621557532</v>
      </c>
      <c r="AC150" s="2">
        <f t="shared" si="29"/>
        <v>-4518.9651285780437</v>
      </c>
      <c r="AD150" s="2">
        <f t="shared" si="29"/>
        <v>-5187.0347950003343</v>
      </c>
      <c r="AE150" s="2">
        <f t="shared" si="28"/>
        <v>-5855.1044614226266</v>
      </c>
      <c r="AF150" s="2">
        <f t="shared" si="28"/>
        <v>-6523.1741278449081</v>
      </c>
      <c r="AG150" s="2">
        <f t="shared" si="28"/>
        <v>-7191.2437942671877</v>
      </c>
      <c r="AH150" s="2">
        <f t="shared" si="28"/>
        <v>-7859.3134606894964</v>
      </c>
      <c r="AI150" s="2">
        <f t="shared" si="28"/>
        <v>-8527.383127111787</v>
      </c>
      <c r="AJ150" s="2">
        <f t="shared" si="28"/>
        <v>-9195.4527935340484</v>
      </c>
      <c r="AK150" s="2">
        <f t="shared" si="28"/>
        <v>-9863.5224599563662</v>
      </c>
      <c r="AL150" s="2">
        <f t="shared" si="28"/>
        <v>-10531.592126378655</v>
      </c>
      <c r="AM150" s="2">
        <f t="shared" si="28"/>
        <v>-11199.661792800955</v>
      </c>
      <c r="AN150" s="2">
        <f t="shared" si="28"/>
        <v>-11867.73145922328</v>
      </c>
      <c r="AO150" s="2">
        <f t="shared" si="28"/>
        <v>-12535.801125645568</v>
      </c>
      <c r="AP150" s="2">
        <f t="shared" si="28"/>
        <v>-13203.870792067846</v>
      </c>
      <c r="AQ150" s="2">
        <f t="shared" si="28"/>
        <v>-13871.940458490124</v>
      </c>
      <c r="AR150" s="2">
        <f t="shared" si="28"/>
        <v>-14540.010124912467</v>
      </c>
      <c r="AS150" s="2">
        <f t="shared" si="28"/>
        <v>-15208.079791334718</v>
      </c>
      <c r="AT150" s="2">
        <f t="shared" si="28"/>
        <v>-15876.149457757034</v>
      </c>
      <c r="AU150" s="2">
        <f t="shared" si="28"/>
        <v>-16544.219124179297</v>
      </c>
      <c r="AV150" s="2">
        <f t="shared" si="28"/>
        <v>-17212.288790601633</v>
      </c>
    </row>
    <row r="151" spans="1:48" ht="14.5" x14ac:dyDescent="0.35">
      <c r="A151" s="177" t="s">
        <v>8</v>
      </c>
      <c r="B151" s="180">
        <v>11.500000000000014</v>
      </c>
      <c r="C151" s="2">
        <v>-5308.5275003472343</v>
      </c>
      <c r="D151" s="2">
        <v>-5098.7435864491017</v>
      </c>
      <c r="E151" s="2">
        <v>-4315.9596725509691</v>
      </c>
      <c r="F151" s="2">
        <v>-3533.1757586528356</v>
      </c>
      <c r="G151" s="2">
        <v>-2750.3918447546907</v>
      </c>
      <c r="H151" s="2">
        <v>-1967.6079308565477</v>
      </c>
      <c r="I151" s="2">
        <v>-1184.8240169584146</v>
      </c>
      <c r="J151" s="2">
        <v>-402.04010306028192</v>
      </c>
      <c r="K151" s="2">
        <v>380.74381083784999</v>
      </c>
      <c r="L151" s="2">
        <v>1163.5277247359877</v>
      </c>
      <c r="M151" s="2">
        <v>1946.3116386341196</v>
      </c>
      <c r="N151" s="2">
        <v>2729.0955525322343</v>
      </c>
      <c r="O151" s="2">
        <v>3511.879466430345</v>
      </c>
      <c r="P151" s="2">
        <v>4294.6633803284949</v>
      </c>
      <c r="Q151" s="2">
        <v>5077.4472942266439</v>
      </c>
      <c r="R151" s="2">
        <v>5860.2312081247628</v>
      </c>
      <c r="S151" s="2">
        <v>6643.015122022889</v>
      </c>
      <c r="T151" s="2">
        <v>7425.7990359210498</v>
      </c>
      <c r="U151" s="2">
        <v>8208.5829498191597</v>
      </c>
      <c r="V151" s="2">
        <v>8991.3668637173232</v>
      </c>
      <c r="W151" s="2">
        <v>9774.1507776154522</v>
      </c>
      <c r="Z151" s="177" t="s">
        <v>8</v>
      </c>
      <c r="AA151" s="180">
        <f t="shared" si="27"/>
        <v>11.500000000000014</v>
      </c>
      <c r="AB151" s="2">
        <f t="shared" si="29"/>
        <v>-3280.7897844994886</v>
      </c>
      <c r="AC151" s="2">
        <f t="shared" si="29"/>
        <v>-4527.6480956092591</v>
      </c>
      <c r="AD151" s="2">
        <f t="shared" si="29"/>
        <v>-5201.5064067190324</v>
      </c>
      <c r="AE151" s="2">
        <f t="shared" si="28"/>
        <v>-5875.3647178288047</v>
      </c>
      <c r="AF151" s="2">
        <f t="shared" si="28"/>
        <v>-6549.2230289385634</v>
      </c>
      <c r="AG151" s="2">
        <f t="shared" si="28"/>
        <v>-7223.0813400483221</v>
      </c>
      <c r="AH151" s="2">
        <f t="shared" si="28"/>
        <v>-7896.9396511580944</v>
      </c>
      <c r="AI151" s="2">
        <f t="shared" si="28"/>
        <v>-8570.797962267874</v>
      </c>
      <c r="AJ151" s="2">
        <f t="shared" si="28"/>
        <v>-9244.6562733776409</v>
      </c>
      <c r="AK151" s="2">
        <f t="shared" si="28"/>
        <v>-9918.5145844874169</v>
      </c>
      <c r="AL151" s="2">
        <f t="shared" si="28"/>
        <v>-10592.372895597173</v>
      </c>
      <c r="AM151" s="2">
        <f t="shared" si="28"/>
        <v>-11266.231206706962</v>
      </c>
      <c r="AN151" s="2">
        <f t="shared" si="28"/>
        <v>-11940.089517816774</v>
      </c>
      <c r="AO151" s="2">
        <f t="shared" si="28"/>
        <v>-12613.94782892653</v>
      </c>
      <c r="AP151" s="2">
        <f t="shared" si="28"/>
        <v>-13287.806140036282</v>
      </c>
      <c r="AQ151" s="2">
        <f t="shared" si="28"/>
        <v>-13961.664451146062</v>
      </c>
      <c r="AR151" s="2">
        <f t="shared" si="28"/>
        <v>-14635.522762255818</v>
      </c>
      <c r="AS151" s="2">
        <f t="shared" si="28"/>
        <v>-15309.381073365588</v>
      </c>
      <c r="AT151" s="2">
        <f t="shared" si="28"/>
        <v>-15983.239384475379</v>
      </c>
      <c r="AU151" s="2">
        <f t="shared" si="28"/>
        <v>-16657.097695585115</v>
      </c>
      <c r="AV151" s="2">
        <f t="shared" si="28"/>
        <v>-17330.956006694883</v>
      </c>
    </row>
    <row r="152" spans="1:48" ht="14.5" x14ac:dyDescent="0.35">
      <c r="A152" s="177" t="s">
        <v>8</v>
      </c>
      <c r="B152" s="180">
        <v>10.960000000000015</v>
      </c>
      <c r="C152" s="2">
        <v>-5253.7426725420573</v>
      </c>
      <c r="D152" s="2">
        <v>-4934.3891030335681</v>
      </c>
      <c r="E152" s="2">
        <v>-4042.0355335250788</v>
      </c>
      <c r="F152" s="2">
        <v>-3149.6819640165854</v>
      </c>
      <c r="G152" s="2">
        <v>-2257.3283945080821</v>
      </c>
      <c r="H152" s="2">
        <v>-1364.9748249995773</v>
      </c>
      <c r="I152" s="2">
        <v>-472.62125549110692</v>
      </c>
      <c r="J152" s="2">
        <v>419.7323140174002</v>
      </c>
      <c r="K152" s="2">
        <v>1312.0858835258864</v>
      </c>
      <c r="L152" s="2">
        <v>2204.4394530343689</v>
      </c>
      <c r="M152" s="2">
        <v>3096.7930225428659</v>
      </c>
      <c r="N152" s="2">
        <v>3989.1465920512974</v>
      </c>
      <c r="O152" s="2">
        <v>4881.5001615598285</v>
      </c>
      <c r="P152" s="2">
        <v>5773.8537310683214</v>
      </c>
      <c r="Q152" s="2">
        <v>6666.2073005768052</v>
      </c>
      <c r="R152" s="2">
        <v>7558.5608700853118</v>
      </c>
      <c r="S152" s="2">
        <v>8450.914439593771</v>
      </c>
      <c r="T152" s="2">
        <v>9343.2680091022612</v>
      </c>
      <c r="U152" s="2">
        <v>10235.621578610782</v>
      </c>
      <c r="V152" s="2">
        <v>11127.975148119298</v>
      </c>
      <c r="W152" s="2">
        <v>12020.328717627746</v>
      </c>
      <c r="Z152" s="177" t="s">
        <v>8</v>
      </c>
      <c r="AA152" s="180">
        <f t="shared" si="27"/>
        <v>10.960000000000015</v>
      </c>
      <c r="AB152" s="2">
        <f t="shared" si="29"/>
        <v>-3283.6841068432295</v>
      </c>
      <c r="AC152" s="2">
        <f t="shared" si="29"/>
        <v>-4536.3310626404764</v>
      </c>
      <c r="AD152" s="2">
        <f t="shared" si="29"/>
        <v>-5215.978018437726</v>
      </c>
      <c r="AE152" s="2">
        <f t="shared" si="28"/>
        <v>-5895.6249742349719</v>
      </c>
      <c r="AF152" s="2">
        <f t="shared" si="28"/>
        <v>-6575.2719300322087</v>
      </c>
      <c r="AG152" s="2">
        <f t="shared" si="28"/>
        <v>-7254.9188858294374</v>
      </c>
      <c r="AH152" s="2">
        <f t="shared" si="28"/>
        <v>-7934.5658416267106</v>
      </c>
      <c r="AI152" s="2">
        <f t="shared" si="28"/>
        <v>-8614.2127974239447</v>
      </c>
      <c r="AJ152" s="2">
        <f t="shared" si="28"/>
        <v>-9293.8597532211807</v>
      </c>
      <c r="AK152" s="2">
        <f t="shared" si="28"/>
        <v>-9973.5067090184566</v>
      </c>
      <c r="AL152" s="2">
        <f t="shared" si="28"/>
        <v>-10653.15366481568</v>
      </c>
      <c r="AM152" s="2">
        <f t="shared" si="28"/>
        <v>-11332.800620612979</v>
      </c>
      <c r="AN152" s="2">
        <f t="shared" si="28"/>
        <v>-12012.447576410223</v>
      </c>
      <c r="AO152" s="2">
        <f t="shared" si="28"/>
        <v>-12692.094532207455</v>
      </c>
      <c r="AP152" s="2">
        <f t="shared" si="28"/>
        <v>-13371.741488004709</v>
      </c>
      <c r="AQ152" s="2">
        <f t="shared" si="28"/>
        <v>-14051.388443801941</v>
      </c>
      <c r="AR152" s="2">
        <f t="shared" si="28"/>
        <v>-14731.035399599206</v>
      </c>
      <c r="AS152" s="2">
        <f t="shared" si="28"/>
        <v>-15410.682355396473</v>
      </c>
      <c r="AT152" s="2">
        <f t="shared" si="28"/>
        <v>-16090.329311193702</v>
      </c>
      <c r="AU152" s="2">
        <f t="shared" si="28"/>
        <v>-16769.976266990892</v>
      </c>
      <c r="AV152" s="2">
        <f t="shared" si="28"/>
        <v>-17449.623222788206</v>
      </c>
    </row>
    <row r="153" spans="1:48" ht="14.5" x14ac:dyDescent="0.35">
      <c r="A153" s="177" t="s">
        <v>8</v>
      </c>
      <c r="B153" s="180">
        <v>10.420000000000016</v>
      </c>
      <c r="C153" s="2">
        <v>-5198.9578447368804</v>
      </c>
      <c r="D153" s="2">
        <v>-4770.0346196180217</v>
      </c>
      <c r="E153" s="2">
        <v>-3768.1113944991712</v>
      </c>
      <c r="F153" s="2">
        <v>-2766.188169380308</v>
      </c>
      <c r="G153" s="2">
        <v>-1764.2649442614484</v>
      </c>
      <c r="H153" s="2">
        <v>-762.3417191425915</v>
      </c>
      <c r="I153" s="2">
        <v>239.58150597626496</v>
      </c>
      <c r="J153" s="2">
        <v>1241.5047310951086</v>
      </c>
      <c r="K153" s="2">
        <v>2243.4279562139764</v>
      </c>
      <c r="L153" s="2">
        <v>3245.3511813328259</v>
      </c>
      <c r="M153" s="2">
        <v>4247.2744064516673</v>
      </c>
      <c r="N153" s="2">
        <v>5249.197631570496</v>
      </c>
      <c r="O153" s="2">
        <v>6251.1208566893556</v>
      </c>
      <c r="P153" s="2">
        <v>7253.0440818081915</v>
      </c>
      <c r="Q153" s="2">
        <v>8254.9673069270539</v>
      </c>
      <c r="R153" s="2">
        <v>9256.8905320459344</v>
      </c>
      <c r="S153" s="2">
        <v>10258.813757164769</v>
      </c>
      <c r="T153" s="2">
        <v>11260.736982283654</v>
      </c>
      <c r="U153" s="2">
        <v>12262.660207402501</v>
      </c>
      <c r="V153" s="2">
        <v>13264.583432521385</v>
      </c>
      <c r="W153" s="2">
        <v>14266.506657640184</v>
      </c>
      <c r="Z153" s="177" t="s">
        <v>8</v>
      </c>
      <c r="AA153" s="180">
        <f t="shared" si="27"/>
        <v>10.420000000000016</v>
      </c>
      <c r="AB153" s="2">
        <f t="shared" si="29"/>
        <v>-3286.5784291869686</v>
      </c>
      <c r="AC153" s="2">
        <f t="shared" si="29"/>
        <v>-4545.0140296716827</v>
      </c>
      <c r="AD153" s="2">
        <f t="shared" si="29"/>
        <v>-5230.4496301564086</v>
      </c>
      <c r="AE153" s="2">
        <f t="shared" si="28"/>
        <v>-5915.8852306411227</v>
      </c>
      <c r="AF153" s="2">
        <f t="shared" si="28"/>
        <v>-6601.3208311258368</v>
      </c>
      <c r="AG153" s="2">
        <f t="shared" si="28"/>
        <v>-7286.7564316105427</v>
      </c>
      <c r="AH153" s="2">
        <f t="shared" si="28"/>
        <v>-7972.1920320952713</v>
      </c>
      <c r="AI153" s="2">
        <f t="shared" si="28"/>
        <v>-8657.6276325800045</v>
      </c>
      <c r="AJ153" s="2">
        <f t="shared" si="28"/>
        <v>-9343.0632330647131</v>
      </c>
      <c r="AK153" s="2">
        <f t="shared" si="28"/>
        <v>-10028.498833549433</v>
      </c>
      <c r="AL153" s="2">
        <f t="shared" si="28"/>
        <v>-10713.934434034156</v>
      </c>
      <c r="AM153" s="2">
        <f t="shared" si="28"/>
        <v>-11399.370034518888</v>
      </c>
      <c r="AN153" s="2">
        <f t="shared" si="28"/>
        <v>-12084.805635003631</v>
      </c>
      <c r="AO153" s="2">
        <f t="shared" si="28"/>
        <v>-12770.241235488371</v>
      </c>
      <c r="AP153" s="2">
        <f t="shared" si="28"/>
        <v>-13455.67683597307</v>
      </c>
      <c r="AQ153" s="2">
        <f t="shared" si="28"/>
        <v>-14141.112436457759</v>
      </c>
      <c r="AR153" s="2">
        <f t="shared" si="28"/>
        <v>-14826.548036942482</v>
      </c>
      <c r="AS153" s="2">
        <f t="shared" si="28"/>
        <v>-15511.983637427233</v>
      </c>
      <c r="AT153" s="2">
        <f t="shared" si="28"/>
        <v>-16197.419237911947</v>
      </c>
      <c r="AU153" s="2">
        <f t="shared" si="28"/>
        <v>-16882.854838396634</v>
      </c>
      <c r="AV153" s="2">
        <f t="shared" si="28"/>
        <v>-17568.290438881402</v>
      </c>
    </row>
    <row r="154" spans="1:48" ht="14.5" x14ac:dyDescent="0.35">
      <c r="A154" s="177" t="s">
        <v>8</v>
      </c>
      <c r="B154" s="180">
        <v>9.8800000000000168</v>
      </c>
      <c r="C154" s="2">
        <v>-5144.1730169316888</v>
      </c>
      <c r="D154" s="2">
        <v>-4605.6801362024853</v>
      </c>
      <c r="E154" s="2">
        <v>-3494.1872554732636</v>
      </c>
      <c r="F154" s="2">
        <v>-2382.6943747440482</v>
      </c>
      <c r="G154" s="2">
        <v>-1271.2014940148242</v>
      </c>
      <c r="H154" s="2">
        <v>-159.70861328559897</v>
      </c>
      <c r="I154" s="2">
        <v>951.78426744361514</v>
      </c>
      <c r="J154" s="2">
        <v>2063.2771481728169</v>
      </c>
      <c r="K154" s="2">
        <v>3174.7700289020395</v>
      </c>
      <c r="L154" s="2">
        <v>4286.262909631243</v>
      </c>
      <c r="M154" s="2">
        <v>5397.7557903604657</v>
      </c>
      <c r="N154" s="2">
        <v>6509.2486710896501</v>
      </c>
      <c r="O154" s="2">
        <v>7620.7415518188436</v>
      </c>
      <c r="P154" s="2">
        <v>8732.2344325480972</v>
      </c>
      <c r="Q154" s="2">
        <v>9843.7273132772934</v>
      </c>
      <c r="R154" s="2">
        <v>10955.220194006555</v>
      </c>
      <c r="S154" s="2">
        <v>12066.713074735728</v>
      </c>
      <c r="T154" s="2">
        <v>13178.205955464957</v>
      </c>
      <c r="U154" s="2">
        <v>14289.698836194169</v>
      </c>
      <c r="V154" s="2">
        <v>15401.191716923398</v>
      </c>
      <c r="W154" s="2">
        <v>16512.684597652609</v>
      </c>
      <c r="Z154" s="177" t="s">
        <v>8</v>
      </c>
      <c r="AA154" s="180">
        <f t="shared" si="27"/>
        <v>9.8800000000000168</v>
      </c>
      <c r="AB154" s="2">
        <f t="shared" si="29"/>
        <v>-3289.4727515306959</v>
      </c>
      <c r="AC154" s="2">
        <f t="shared" si="29"/>
        <v>-4553.6969967028999</v>
      </c>
      <c r="AD154" s="2">
        <f t="shared" si="29"/>
        <v>-5244.9212418750903</v>
      </c>
      <c r="AE154" s="2">
        <f t="shared" si="28"/>
        <v>-5936.1454870472835</v>
      </c>
      <c r="AF154" s="2">
        <f t="shared" si="28"/>
        <v>-6627.3697322194694</v>
      </c>
      <c r="AG154" s="2">
        <f t="shared" si="28"/>
        <v>-7318.5939773916489</v>
      </c>
      <c r="AH154" s="2">
        <f t="shared" si="28"/>
        <v>-8009.8182225638493</v>
      </c>
      <c r="AI154" s="2">
        <f t="shared" si="28"/>
        <v>-8701.0424677360643</v>
      </c>
      <c r="AJ154" s="2">
        <f t="shared" si="28"/>
        <v>-9392.2667129082383</v>
      </c>
      <c r="AK154" s="2">
        <f t="shared" si="28"/>
        <v>-10083.490958080461</v>
      </c>
      <c r="AL154" s="2">
        <f t="shared" si="28"/>
        <v>-10774.715203252632</v>
      </c>
      <c r="AM154" s="2">
        <f t="shared" si="28"/>
        <v>-11465.93944842485</v>
      </c>
      <c r="AN154" s="2">
        <f t="shared" si="28"/>
        <v>-12157.163693597089</v>
      </c>
      <c r="AO154" s="2">
        <f t="shared" si="28"/>
        <v>-12848.387938769241</v>
      </c>
      <c r="AP154" s="2">
        <f t="shared" si="28"/>
        <v>-13539.612183941448</v>
      </c>
      <c r="AQ154" s="2">
        <f t="shared" si="28"/>
        <v>-14230.836429113589</v>
      </c>
      <c r="AR154" s="2">
        <f t="shared" si="28"/>
        <v>-14922.060674285838</v>
      </c>
      <c r="AS154" s="2">
        <f t="shared" si="28"/>
        <v>-15613.284919458041</v>
      </c>
      <c r="AT154" s="2">
        <f t="shared" si="28"/>
        <v>-16304.509164630221</v>
      </c>
      <c r="AU154" s="2">
        <f t="shared" si="28"/>
        <v>-16995.7334098024</v>
      </c>
      <c r="AV154" s="2">
        <f t="shared" si="28"/>
        <v>-17686.957654974605</v>
      </c>
    </row>
    <row r="155" spans="1:48" ht="14.5" x14ac:dyDescent="0.35">
      <c r="A155" s="177" t="s">
        <v>8</v>
      </c>
      <c r="B155" s="180">
        <v>9.3400000000000176</v>
      </c>
      <c r="C155" s="2">
        <v>-5089.3881891265137</v>
      </c>
      <c r="D155" s="2">
        <v>-4441.3256527869489</v>
      </c>
      <c r="E155" s="2">
        <v>-3220.2631164473714</v>
      </c>
      <c r="F155" s="2">
        <v>-1999.2005801077989</v>
      </c>
      <c r="G155" s="2">
        <v>-778.13804376821827</v>
      </c>
      <c r="H155" s="2">
        <v>442.92449257135246</v>
      </c>
      <c r="I155" s="2">
        <v>1663.9870289109224</v>
      </c>
      <c r="J155" s="2">
        <v>2885.0495652504947</v>
      </c>
      <c r="K155" s="2">
        <v>4106.1121015900808</v>
      </c>
      <c r="L155" s="2">
        <v>5327.1746379296392</v>
      </c>
      <c r="M155" s="2">
        <v>6548.237174269223</v>
      </c>
      <c r="N155" s="2">
        <v>7769.2997106087687</v>
      </c>
      <c r="O155" s="2">
        <v>8990.3622469483325</v>
      </c>
      <c r="P155" s="2">
        <v>10211.424783287917</v>
      </c>
      <c r="Q155" s="2">
        <v>11432.48731962746</v>
      </c>
      <c r="R155" s="2">
        <v>12653.54985596709</v>
      </c>
      <c r="S155" s="2">
        <v>13874.61239230661</v>
      </c>
      <c r="T155" s="2">
        <v>15095.674928646184</v>
      </c>
      <c r="U155" s="2">
        <v>16316.737464985748</v>
      </c>
      <c r="V155" s="2">
        <v>17537.80000132534</v>
      </c>
      <c r="W155" s="2">
        <v>18758.862537664914</v>
      </c>
      <c r="Z155" s="177" t="s">
        <v>8</v>
      </c>
      <c r="AA155" s="180">
        <f t="shared" si="27"/>
        <v>9.3400000000000176</v>
      </c>
      <c r="AB155" s="2">
        <f t="shared" si="29"/>
        <v>-3292.3670738744368</v>
      </c>
      <c r="AC155" s="2">
        <f t="shared" si="29"/>
        <v>-4562.3799637341153</v>
      </c>
      <c r="AD155" s="2">
        <f t="shared" si="29"/>
        <v>-5259.392853593783</v>
      </c>
      <c r="AE155" s="2">
        <f t="shared" si="28"/>
        <v>-5956.4057434534543</v>
      </c>
      <c r="AF155" s="2">
        <f t="shared" si="28"/>
        <v>-6653.4186333131174</v>
      </c>
      <c r="AG155" s="2">
        <f t="shared" si="28"/>
        <v>-7350.4315231727805</v>
      </c>
      <c r="AH155" s="2">
        <f t="shared" si="28"/>
        <v>-8047.4444130324646</v>
      </c>
      <c r="AI155" s="2">
        <f t="shared" si="28"/>
        <v>-8744.457302892135</v>
      </c>
      <c r="AJ155" s="2">
        <f t="shared" si="28"/>
        <v>-9441.4701927517926</v>
      </c>
      <c r="AK155" s="2">
        <f t="shared" si="28"/>
        <v>-10138.483082611485</v>
      </c>
      <c r="AL155" s="2">
        <f t="shared" si="28"/>
        <v>-10835.495972471126</v>
      </c>
      <c r="AM155" s="2">
        <f t="shared" si="28"/>
        <v>-11532.508862330815</v>
      </c>
      <c r="AN155" s="2">
        <f t="shared" si="28"/>
        <v>-12229.521752190527</v>
      </c>
      <c r="AO155" s="2">
        <f t="shared" si="28"/>
        <v>-12926.534642050176</v>
      </c>
      <c r="AP155" s="2">
        <f t="shared" si="28"/>
        <v>-13623.547531909873</v>
      </c>
      <c r="AQ155" s="2">
        <f t="shared" si="28"/>
        <v>-14320.560421769476</v>
      </c>
      <c r="AR155" s="2">
        <f t="shared" si="28"/>
        <v>-15017.573311629201</v>
      </c>
      <c r="AS155" s="2">
        <f t="shared" si="28"/>
        <v>-15714.586201488901</v>
      </c>
      <c r="AT155" s="2">
        <f t="shared" si="28"/>
        <v>-16411.59909134858</v>
      </c>
      <c r="AU155" s="2">
        <f t="shared" si="28"/>
        <v>-17108.611981208225</v>
      </c>
      <c r="AV155" s="2">
        <f t="shared" si="28"/>
        <v>-17805.624871067892</v>
      </c>
    </row>
    <row r="156" spans="1:48" ht="14.5" x14ac:dyDescent="0.35">
      <c r="A156" s="177" t="s">
        <v>8</v>
      </c>
      <c r="B156" s="180">
        <v>8.8000000000000185</v>
      </c>
      <c r="C156" s="2">
        <v>-5034.6033613213403</v>
      </c>
      <c r="D156" s="2">
        <v>-4276.9711693714116</v>
      </c>
      <c r="E156" s="2">
        <v>-2946.3389774214784</v>
      </c>
      <c r="F156" s="2">
        <v>-1615.7067854715519</v>
      </c>
      <c r="G156" s="2">
        <v>-285.07459352161527</v>
      </c>
      <c r="H156" s="2">
        <v>1045.557598428325</v>
      </c>
      <c r="I156" s="2">
        <v>2376.1897903782515</v>
      </c>
      <c r="J156" s="2">
        <v>3706.8219823281829</v>
      </c>
      <c r="K156" s="2">
        <v>5037.454174278123</v>
      </c>
      <c r="L156" s="2">
        <v>6368.0863662280208</v>
      </c>
      <c r="M156" s="2">
        <v>7698.7185581779531</v>
      </c>
      <c r="N156" s="2">
        <v>9029.3507501278764</v>
      </c>
      <c r="O156" s="2">
        <v>10359.982942077779</v>
      </c>
      <c r="P156" s="2">
        <v>11690.615134027741</v>
      </c>
      <c r="Q156" s="2">
        <v>13021.247325977645</v>
      </c>
      <c r="R156" s="2">
        <v>14351.879517927588</v>
      </c>
      <c r="S156" s="2">
        <v>15682.511709877503</v>
      </c>
      <c r="T156" s="2">
        <v>17013.143901827429</v>
      </c>
      <c r="U156" s="2">
        <v>18343.776093777375</v>
      </c>
      <c r="V156" s="2">
        <v>19674.408285727321</v>
      </c>
      <c r="W156" s="2">
        <v>21005.040477677201</v>
      </c>
      <c r="Z156" s="177" t="s">
        <v>8</v>
      </c>
      <c r="AA156" s="180">
        <f t="shared" si="27"/>
        <v>8.8000000000000185</v>
      </c>
      <c r="AB156" s="2">
        <f t="shared" si="29"/>
        <v>-3295.2613962181822</v>
      </c>
      <c r="AC156" s="2">
        <f t="shared" si="29"/>
        <v>-4571.0629307653317</v>
      </c>
      <c r="AD156" s="2">
        <f t="shared" si="29"/>
        <v>-5273.8644653124775</v>
      </c>
      <c r="AE156" s="2">
        <f t="shared" si="28"/>
        <v>-5976.6659998596297</v>
      </c>
      <c r="AF156" s="2">
        <f t="shared" si="28"/>
        <v>-6679.4675344067764</v>
      </c>
      <c r="AG156" s="2">
        <f t="shared" si="28"/>
        <v>-7382.2690689539077</v>
      </c>
      <c r="AH156" s="2">
        <f t="shared" si="28"/>
        <v>-8085.070603501068</v>
      </c>
      <c r="AI156" s="2">
        <f t="shared" si="28"/>
        <v>-8787.8721380482166</v>
      </c>
      <c r="AJ156" s="2">
        <f t="shared" si="28"/>
        <v>-9490.6736725953597</v>
      </c>
      <c r="AK156" s="2">
        <f t="shared" si="28"/>
        <v>-10193.475207142539</v>
      </c>
      <c r="AL156" s="2">
        <f t="shared" si="28"/>
        <v>-10896.276741689671</v>
      </c>
      <c r="AM156" s="2">
        <f t="shared" si="28"/>
        <v>-11599.078276236814</v>
      </c>
      <c r="AN156" s="2">
        <f t="shared" si="28"/>
        <v>-12301.87981078403</v>
      </c>
      <c r="AO156" s="2">
        <f t="shared" si="28"/>
        <v>-13004.681345331135</v>
      </c>
      <c r="AP156" s="2">
        <f t="shared" si="28"/>
        <v>-13707.482879878306</v>
      </c>
      <c r="AQ156" s="2">
        <f t="shared" si="28"/>
        <v>-14410.284414425445</v>
      </c>
      <c r="AR156" s="2">
        <f t="shared" si="28"/>
        <v>-15113.085948972586</v>
      </c>
      <c r="AS156" s="2">
        <f t="shared" si="28"/>
        <v>-15815.887483519768</v>
      </c>
      <c r="AT156" s="2">
        <f t="shared" si="28"/>
        <v>-16518.689018066918</v>
      </c>
      <c r="AU156" s="2">
        <f t="shared" si="28"/>
        <v>-17221.490552614068</v>
      </c>
      <c r="AV156" s="2">
        <f t="shared" si="28"/>
        <v>-17924.292087161262</v>
      </c>
    </row>
    <row r="157" spans="1:48" ht="14.5" x14ac:dyDescent="0.35">
      <c r="A157" s="177" t="s">
        <v>8</v>
      </c>
      <c r="B157" s="180">
        <v>8.2600000000000193</v>
      </c>
      <c r="C157" s="2">
        <v>-4979.8185335161543</v>
      </c>
      <c r="D157" s="2">
        <v>-4112.6166859558662</v>
      </c>
      <c r="E157" s="2">
        <v>-2672.414838395578</v>
      </c>
      <c r="F157" s="2">
        <v>-1232.2129908352845</v>
      </c>
      <c r="G157" s="2">
        <v>207.98885672501177</v>
      </c>
      <c r="H157" s="2">
        <v>1648.1907042853195</v>
      </c>
      <c r="I157" s="2">
        <v>3088.3925518456022</v>
      </c>
      <c r="J157" s="2">
        <v>4528.5943994058925</v>
      </c>
      <c r="K157" s="2">
        <v>5968.7962469661816</v>
      </c>
      <c r="L157" s="2">
        <v>7408.9980945264642</v>
      </c>
      <c r="M157" s="2">
        <v>8849.1999420867505</v>
      </c>
      <c r="N157" s="2">
        <v>10289.401789647038</v>
      </c>
      <c r="O157" s="2">
        <v>11729.603637207307</v>
      </c>
      <c r="P157" s="2">
        <v>13169.80548476761</v>
      </c>
      <c r="Q157" s="2">
        <v>14610.007332327899</v>
      </c>
      <c r="R157" s="2">
        <v>16050.209179888216</v>
      </c>
      <c r="S157" s="2">
        <v>17490.411027448463</v>
      </c>
      <c r="T157" s="2">
        <v>18930.612875008763</v>
      </c>
      <c r="U157" s="2">
        <v>20370.814722569048</v>
      </c>
      <c r="V157" s="2">
        <v>21811.016570129355</v>
      </c>
      <c r="W157" s="2">
        <v>23251.218417689612</v>
      </c>
      <c r="Z157" s="177" t="s">
        <v>8</v>
      </c>
      <c r="AA157" s="180">
        <f t="shared" si="27"/>
        <v>8.2600000000000193</v>
      </c>
      <c r="AB157" s="2">
        <f t="shared" si="29"/>
        <v>-3298.1557185619131</v>
      </c>
      <c r="AC157" s="2">
        <f t="shared" si="29"/>
        <v>-4579.7458977965371</v>
      </c>
      <c r="AD157" s="2">
        <f t="shared" si="29"/>
        <v>-5288.3360770311629</v>
      </c>
      <c r="AE157" s="2">
        <f t="shared" si="28"/>
        <v>-5996.9262562657814</v>
      </c>
      <c r="AF157" s="2">
        <f t="shared" si="28"/>
        <v>-6705.516435500399</v>
      </c>
      <c r="AG157" s="2">
        <f t="shared" si="28"/>
        <v>-7414.1066147349993</v>
      </c>
      <c r="AH157" s="2">
        <f t="shared" si="28"/>
        <v>-8122.6967939696424</v>
      </c>
      <c r="AI157" s="2">
        <f t="shared" si="28"/>
        <v>-8831.28697320426</v>
      </c>
      <c r="AJ157" s="2">
        <f t="shared" si="28"/>
        <v>-9539.8771524388776</v>
      </c>
      <c r="AK157" s="2">
        <f t="shared" si="28"/>
        <v>-10248.467331673521</v>
      </c>
      <c r="AL157" s="2">
        <f t="shared" si="28"/>
        <v>-10957.057510908133</v>
      </c>
      <c r="AM157" s="2">
        <f t="shared" si="28"/>
        <v>-11665.647690142754</v>
      </c>
      <c r="AN157" s="2">
        <f t="shared" si="28"/>
        <v>-12374.237869377415</v>
      </c>
      <c r="AO157" s="2">
        <f t="shared" si="28"/>
        <v>-13082.828048612027</v>
      </c>
      <c r="AP157" s="2">
        <f t="shared" si="28"/>
        <v>-13791.418227846643</v>
      </c>
      <c r="AQ157" s="2">
        <f t="shared" si="28"/>
        <v>-14500.008407081225</v>
      </c>
      <c r="AR157" s="2">
        <f t="shared" si="28"/>
        <v>-15208.598586315882</v>
      </c>
      <c r="AS157" s="2">
        <f t="shared" si="28"/>
        <v>-15917.188765550552</v>
      </c>
      <c r="AT157" s="2">
        <f t="shared" si="28"/>
        <v>-16625.778944785146</v>
      </c>
      <c r="AU157" s="2">
        <f t="shared" si="28"/>
        <v>-17334.369124019762</v>
      </c>
      <c r="AV157" s="2">
        <f t="shared" si="28"/>
        <v>-18042.959303254422</v>
      </c>
    </row>
    <row r="158" spans="1:48" ht="14.5" x14ac:dyDescent="0.35">
      <c r="A158" s="177" t="s">
        <v>8</v>
      </c>
      <c r="B158" s="180">
        <v>7.7200000000000193</v>
      </c>
      <c r="C158" s="2">
        <v>-4925.0337057109828</v>
      </c>
      <c r="D158" s="2">
        <v>-3948.2622025403289</v>
      </c>
      <c r="E158" s="2">
        <v>-2398.4906993696741</v>
      </c>
      <c r="F158" s="2">
        <v>-848.71919619902337</v>
      </c>
      <c r="G158" s="2">
        <v>701.05230697163825</v>
      </c>
      <c r="H158" s="2">
        <v>2250.8238101422876</v>
      </c>
      <c r="I158" s="2">
        <v>3800.5953133129519</v>
      </c>
      <c r="J158" s="2">
        <v>5350.3668164835908</v>
      </c>
      <c r="K158" s="2">
        <v>6900.1383196542456</v>
      </c>
      <c r="L158" s="2">
        <v>8449.9098228248822</v>
      </c>
      <c r="M158" s="2">
        <v>9999.6813259955488</v>
      </c>
      <c r="N158" s="2">
        <v>11549.452829166185</v>
      </c>
      <c r="O158" s="2">
        <v>13099.224332336811</v>
      </c>
      <c r="P158" s="2">
        <v>14648.995835507478</v>
      </c>
      <c r="Q158" s="2">
        <v>16198.767338678133</v>
      </c>
      <c r="R158" s="2">
        <v>17748.538841848786</v>
      </c>
      <c r="S158" s="2">
        <v>19298.310345019425</v>
      </c>
      <c r="T158" s="2">
        <v>20848.081848190086</v>
      </c>
      <c r="U158" s="2">
        <v>22397.853351360736</v>
      </c>
      <c r="V158" s="2">
        <v>23947.624854531397</v>
      </c>
      <c r="W158" s="2">
        <v>25497.396357702</v>
      </c>
      <c r="Z158" s="177" t="s">
        <v>8</v>
      </c>
      <c r="AA158" s="180">
        <f t="shared" si="27"/>
        <v>7.7200000000000193</v>
      </c>
      <c r="AB158" s="2">
        <f t="shared" si="29"/>
        <v>-3301.050040905659</v>
      </c>
      <c r="AC158" s="2">
        <f t="shared" si="29"/>
        <v>-4588.4288648277525</v>
      </c>
      <c r="AD158" s="2">
        <f t="shared" si="29"/>
        <v>-5302.8076887498501</v>
      </c>
      <c r="AE158" s="2">
        <f t="shared" si="28"/>
        <v>-6017.1865126719476</v>
      </c>
      <c r="AF158" s="2">
        <f t="shared" si="28"/>
        <v>-6731.5653365940307</v>
      </c>
      <c r="AG158" s="2">
        <f t="shared" si="28"/>
        <v>-7445.944160516131</v>
      </c>
      <c r="AH158" s="2">
        <f t="shared" si="28"/>
        <v>-8160.322984438224</v>
      </c>
      <c r="AI158" s="2">
        <f t="shared" si="28"/>
        <v>-8874.7018083603343</v>
      </c>
      <c r="AJ158" s="2">
        <f t="shared" si="28"/>
        <v>-9589.0806322824246</v>
      </c>
      <c r="AK158" s="2">
        <f t="shared" si="28"/>
        <v>-10303.45945620454</v>
      </c>
      <c r="AL158" s="2">
        <f t="shared" si="28"/>
        <v>-11017.838280126609</v>
      </c>
      <c r="AM158" s="2">
        <f t="shared" si="28"/>
        <v>-11732.217104048719</v>
      </c>
      <c r="AN158" s="2">
        <f t="shared" si="28"/>
        <v>-12446.595927970864</v>
      </c>
      <c r="AO158" s="2">
        <f t="shared" si="28"/>
        <v>-13160.97475189294</v>
      </c>
      <c r="AP158" s="2">
        <f t="shared" si="28"/>
        <v>-13875.353575815026</v>
      </c>
      <c r="AQ158" s="2">
        <f t="shared" si="28"/>
        <v>-14589.732399737124</v>
      </c>
      <c r="AR158" s="2">
        <f t="shared" si="28"/>
        <v>-15304.111223659238</v>
      </c>
      <c r="AS158" s="2">
        <f t="shared" si="28"/>
        <v>-16018.490047581356</v>
      </c>
      <c r="AT158" s="2">
        <f t="shared" si="28"/>
        <v>-16732.868871503426</v>
      </c>
      <c r="AU158" s="2">
        <f t="shared" si="28"/>
        <v>-17447.247695425522</v>
      </c>
      <c r="AV158" s="2">
        <f t="shared" si="28"/>
        <v>-18161.626519347676</v>
      </c>
    </row>
    <row r="159" spans="1:48" ht="14.5" x14ac:dyDescent="0.35">
      <c r="A159" s="177" t="s">
        <v>8</v>
      </c>
      <c r="B159" s="180">
        <v>7.1800000000000193</v>
      </c>
      <c r="C159" s="2">
        <v>-4870.2488779058076</v>
      </c>
      <c r="D159" s="2">
        <v>-3783.9077191247916</v>
      </c>
      <c r="E159" s="2">
        <v>-2124.5665603437806</v>
      </c>
      <c r="F159" s="2">
        <v>-465.22540156277773</v>
      </c>
      <c r="G159" s="2">
        <v>1194.1157572182447</v>
      </c>
      <c r="H159" s="2">
        <v>2853.4569159992616</v>
      </c>
      <c r="I159" s="2">
        <v>4512.7980747802594</v>
      </c>
      <c r="J159" s="2">
        <v>6172.1392335612591</v>
      </c>
      <c r="K159" s="2">
        <v>7831.4803923422887</v>
      </c>
      <c r="L159" s="2">
        <v>9490.8215511232975</v>
      </c>
      <c r="M159" s="2">
        <v>11150.162709904283</v>
      </c>
      <c r="N159" s="2">
        <v>12809.503868685253</v>
      </c>
      <c r="O159" s="2">
        <v>14468.845027466301</v>
      </c>
      <c r="P159" s="2">
        <v>16128.186186247305</v>
      </c>
      <c r="Q159" s="2">
        <v>17787.527345028306</v>
      </c>
      <c r="R159" s="2">
        <v>19446.868503809321</v>
      </c>
      <c r="S159" s="2">
        <v>21106.209662590307</v>
      </c>
      <c r="T159" s="2">
        <v>22765.550821371296</v>
      </c>
      <c r="U159" s="2">
        <v>24424.891980152352</v>
      </c>
      <c r="V159" s="2">
        <v>26084.23313893337</v>
      </c>
      <c r="W159" s="2">
        <v>27743.574297714382</v>
      </c>
      <c r="Z159" s="177" t="s">
        <v>8</v>
      </c>
      <c r="AA159" s="180">
        <f t="shared" si="27"/>
        <v>7.1800000000000193</v>
      </c>
      <c r="AB159" s="2">
        <f t="shared" si="29"/>
        <v>-3303.9443632494026</v>
      </c>
      <c r="AC159" s="2">
        <f t="shared" si="29"/>
        <v>-4597.1118318589688</v>
      </c>
      <c r="AD159" s="2">
        <f t="shared" si="29"/>
        <v>-5317.2793004685445</v>
      </c>
      <c r="AE159" s="2">
        <f t="shared" si="28"/>
        <v>-6037.4467690781257</v>
      </c>
      <c r="AF159" s="2">
        <f t="shared" si="28"/>
        <v>-6757.6142376876915</v>
      </c>
      <c r="AG159" s="2">
        <f t="shared" si="28"/>
        <v>-7477.781706297249</v>
      </c>
      <c r="AH159" s="2">
        <f t="shared" si="28"/>
        <v>-8197.9491749068475</v>
      </c>
      <c r="AI159" s="2">
        <f t="shared" si="28"/>
        <v>-8918.1166435164305</v>
      </c>
      <c r="AJ159" s="2">
        <f t="shared" si="28"/>
        <v>-9638.2841121259808</v>
      </c>
      <c r="AK159" s="2">
        <f t="shared" si="28"/>
        <v>-10358.451580735566</v>
      </c>
      <c r="AL159" s="2">
        <f t="shared" si="28"/>
        <v>-11078.619049345156</v>
      </c>
      <c r="AM159" s="2">
        <f t="shared" si="28"/>
        <v>-11798.786517954763</v>
      </c>
      <c r="AN159" s="2">
        <f t="shared" si="28"/>
        <v>-12518.953986564327</v>
      </c>
      <c r="AO159" s="2">
        <f t="shared" si="28"/>
        <v>-13239.121455173892</v>
      </c>
      <c r="AP159" s="2">
        <f t="shared" si="28"/>
        <v>-13959.28892378349</v>
      </c>
      <c r="AQ159" s="2">
        <f t="shared" si="28"/>
        <v>-14679.456392393051</v>
      </c>
      <c r="AR159" s="2">
        <f t="shared" si="28"/>
        <v>-15399.623861002627</v>
      </c>
      <c r="AS159" s="2">
        <f t="shared" si="28"/>
        <v>-16119.791329612257</v>
      </c>
      <c r="AT159" s="2">
        <f t="shared" si="28"/>
        <v>-16839.958798221785</v>
      </c>
      <c r="AU159" s="2">
        <f t="shared" si="28"/>
        <v>-17560.126266831372</v>
      </c>
      <c r="AV159" s="2">
        <f t="shared" si="28"/>
        <v>-18280.293735440922</v>
      </c>
    </row>
    <row r="160" spans="1:48" ht="14.5" x14ac:dyDescent="0.35">
      <c r="A160" s="177" t="s">
        <v>8</v>
      </c>
      <c r="B160" s="180">
        <v>6.6400000000000192</v>
      </c>
      <c r="C160" s="2">
        <v>-4815.4640501006215</v>
      </c>
      <c r="D160" s="2">
        <v>-3619.5532357092516</v>
      </c>
      <c r="E160" s="2">
        <v>-1850.6424213178816</v>
      </c>
      <c r="F160" s="2">
        <v>-81.731606926506515</v>
      </c>
      <c r="G160" s="2">
        <v>1687.1792074648683</v>
      </c>
      <c r="H160" s="2">
        <v>3456.0900218562329</v>
      </c>
      <c r="I160" s="2">
        <v>5225.0008362476065</v>
      </c>
      <c r="J160" s="2">
        <v>6993.911650638991</v>
      </c>
      <c r="K160" s="2">
        <v>8762.8224650303491</v>
      </c>
      <c r="L160" s="2">
        <v>10531.733279421718</v>
      </c>
      <c r="M160" s="2">
        <v>12300.644093813076</v>
      </c>
      <c r="N160" s="2">
        <v>14069.554908204405</v>
      </c>
      <c r="O160" s="2">
        <v>15838.465722595785</v>
      </c>
      <c r="P160" s="2">
        <v>17607.37653698718</v>
      </c>
      <c r="Q160" s="2">
        <v>19376.287351378553</v>
      </c>
      <c r="R160" s="2">
        <v>21145.198165769911</v>
      </c>
      <c r="S160" s="2">
        <v>22914.108980161262</v>
      </c>
      <c r="T160" s="2">
        <v>24683.01979455266</v>
      </c>
      <c r="U160" s="2">
        <v>26451.930608944014</v>
      </c>
      <c r="V160" s="2">
        <v>28220.841423335409</v>
      </c>
      <c r="W160" s="2">
        <v>29989.752237726756</v>
      </c>
      <c r="Z160" s="177" t="s">
        <v>8</v>
      </c>
      <c r="AA160" s="180">
        <f t="shared" si="27"/>
        <v>6.6400000000000192</v>
      </c>
      <c r="AB160" s="2">
        <f t="shared" si="29"/>
        <v>-3306.8386855931331</v>
      </c>
      <c r="AC160" s="2">
        <f t="shared" si="29"/>
        <v>-4605.7947988901797</v>
      </c>
      <c r="AD160" s="2">
        <f t="shared" si="29"/>
        <v>-5331.7509121872299</v>
      </c>
      <c r="AE160" s="2">
        <f t="shared" si="28"/>
        <v>-6057.7070254842711</v>
      </c>
      <c r="AF160" s="2">
        <f t="shared" si="28"/>
        <v>-6783.6631387813186</v>
      </c>
      <c r="AG160" s="2">
        <f t="shared" si="28"/>
        <v>-7509.6192520783643</v>
      </c>
      <c r="AH160" s="2">
        <f t="shared" si="28"/>
        <v>-8235.5753653754218</v>
      </c>
      <c r="AI160" s="2">
        <f t="shared" si="28"/>
        <v>-8961.5314786724557</v>
      </c>
      <c r="AJ160" s="2">
        <f t="shared" si="28"/>
        <v>-9687.4875919695114</v>
      </c>
      <c r="AK160" s="2">
        <f t="shared" si="28"/>
        <v>-10413.443705266574</v>
      </c>
      <c r="AL160" s="2">
        <f t="shared" si="28"/>
        <v>-11139.399818563605</v>
      </c>
      <c r="AM160" s="2">
        <f t="shared" si="28"/>
        <v>-11865.355931860704</v>
      </c>
      <c r="AN160" s="2">
        <f t="shared" si="28"/>
        <v>-12591.31204515776</v>
      </c>
      <c r="AO160" s="2">
        <f t="shared" si="28"/>
        <v>-13317.268158454786</v>
      </c>
      <c r="AP160" s="2">
        <f t="shared" si="28"/>
        <v>-14043.224271751824</v>
      </c>
      <c r="AQ160" s="2">
        <f t="shared" si="28"/>
        <v>-14769.180385048869</v>
      </c>
      <c r="AR160" s="2">
        <f t="shared" si="28"/>
        <v>-15495.13649834595</v>
      </c>
      <c r="AS160" s="2">
        <f t="shared" si="28"/>
        <v>-16221.092611642991</v>
      </c>
      <c r="AT160" s="2">
        <f t="shared" si="28"/>
        <v>-16947.048724940054</v>
      </c>
      <c r="AU160" s="2">
        <f t="shared" si="28"/>
        <v>-17673.004838237077</v>
      </c>
      <c r="AV160" s="2">
        <f t="shared" si="28"/>
        <v>-18398.96095153414</v>
      </c>
    </row>
    <row r="161" spans="1:48" ht="14.5" x14ac:dyDescent="0.35">
      <c r="A161" s="177" t="s">
        <v>8</v>
      </c>
      <c r="B161" s="180">
        <v>6.1000000000000192</v>
      </c>
      <c r="C161" s="2">
        <v>-4760.6792222954355</v>
      </c>
      <c r="D161" s="2">
        <v>-3455.1987522937116</v>
      </c>
      <c r="E161" s="2">
        <v>-1576.7182822919776</v>
      </c>
      <c r="F161" s="2">
        <v>301.76218770975191</v>
      </c>
      <c r="G161" s="2">
        <v>2180.2426577114866</v>
      </c>
      <c r="H161" s="2">
        <v>4058.7231277132259</v>
      </c>
      <c r="I161" s="2">
        <v>5937.2035977149353</v>
      </c>
      <c r="J161" s="2">
        <v>7815.6840677166711</v>
      </c>
      <c r="K161" s="2">
        <v>9694.1645377184122</v>
      </c>
      <c r="L161" s="2">
        <v>11572.645007720119</v>
      </c>
      <c r="M161" s="2">
        <v>13451.125477721804</v>
      </c>
      <c r="N161" s="2">
        <v>15329.605947723558</v>
      </c>
      <c r="O161" s="2">
        <v>17208.08641772531</v>
      </c>
      <c r="P161" s="2">
        <v>19086.566887727007</v>
      </c>
      <c r="Q161" s="2">
        <v>20965.047357728748</v>
      </c>
      <c r="R161" s="2">
        <v>22843.527827730475</v>
      </c>
      <c r="S161" s="2">
        <v>24722.008297732191</v>
      </c>
      <c r="T161" s="2">
        <v>26600.488767733939</v>
      </c>
      <c r="U161" s="2">
        <v>28478.969237735651</v>
      </c>
      <c r="V161" s="2">
        <v>30357.449707737342</v>
      </c>
      <c r="W161" s="2">
        <v>32235.930177739127</v>
      </c>
      <c r="Z161" s="177" t="s">
        <v>8</v>
      </c>
      <c r="AA161" s="180">
        <f t="shared" si="27"/>
        <v>6.1000000000000192</v>
      </c>
      <c r="AB161" s="2">
        <f t="shared" si="29"/>
        <v>-3309.7330079368649</v>
      </c>
      <c r="AC161" s="2">
        <f t="shared" si="29"/>
        <v>-4614.4777659213942</v>
      </c>
      <c r="AD161" s="2">
        <f t="shared" si="29"/>
        <v>-5346.2225239059171</v>
      </c>
      <c r="AE161" s="2">
        <f t="shared" si="28"/>
        <v>-6077.967281890441</v>
      </c>
      <c r="AF161" s="2">
        <f t="shared" si="28"/>
        <v>-6809.7120398749621</v>
      </c>
      <c r="AG161" s="2">
        <f t="shared" si="28"/>
        <v>-7541.4567978594669</v>
      </c>
      <c r="AH161" s="2">
        <f t="shared" si="28"/>
        <v>-8273.2015558440271</v>
      </c>
      <c r="AI161" s="2">
        <f t="shared" si="28"/>
        <v>-9004.9463138285446</v>
      </c>
      <c r="AJ161" s="2">
        <f t="shared" si="28"/>
        <v>-9736.6910718130512</v>
      </c>
      <c r="AK161" s="2">
        <f t="shared" si="28"/>
        <v>-10468.4358297976</v>
      </c>
      <c r="AL161" s="2">
        <f t="shared" si="28"/>
        <v>-11200.180587782152</v>
      </c>
      <c r="AM161" s="2">
        <f t="shared" si="28"/>
        <v>-11931.925345766653</v>
      </c>
      <c r="AN161" s="2">
        <f t="shared" si="28"/>
        <v>-12663.670103751181</v>
      </c>
      <c r="AO161" s="2">
        <f t="shared" si="28"/>
        <v>-13395.414861735735</v>
      </c>
      <c r="AP161" s="2">
        <f t="shared" si="28"/>
        <v>-14127.159619720238</v>
      </c>
      <c r="AQ161" s="2">
        <f t="shared" si="28"/>
        <v>-14858.90437770477</v>
      </c>
      <c r="AR161" s="2">
        <f t="shared" si="28"/>
        <v>-15590.649135689284</v>
      </c>
      <c r="AS161" s="2">
        <f t="shared" si="28"/>
        <v>-16322.393893673838</v>
      </c>
      <c r="AT161" s="2">
        <f t="shared" si="28"/>
        <v>-17054.13865165837</v>
      </c>
      <c r="AU161" s="2">
        <f t="shared" si="28"/>
        <v>-17785.883409642924</v>
      </c>
      <c r="AV161" s="2">
        <f t="shared" si="28"/>
        <v>-18517.628167627405</v>
      </c>
    </row>
    <row r="162" spans="1:48" ht="14.5" x14ac:dyDescent="0.35">
      <c r="A162" s="177" t="s">
        <v>8</v>
      </c>
      <c r="B162" s="180">
        <v>5.5600000000000191</v>
      </c>
      <c r="C162" s="2">
        <v>-4705.8943944902676</v>
      </c>
      <c r="D162" s="2">
        <v>-3290.8442688781724</v>
      </c>
      <c r="E162" s="2">
        <v>-1302.79414326608</v>
      </c>
      <c r="F162" s="2">
        <v>685.2559823460108</v>
      </c>
      <c r="G162" s="2">
        <v>2673.3061079581089</v>
      </c>
      <c r="H162" s="2">
        <v>4661.3562335702036</v>
      </c>
      <c r="I162" s="2">
        <v>6649.4063591822851</v>
      </c>
      <c r="J162" s="2">
        <v>8637.456484794373</v>
      </c>
      <c r="K162" s="2">
        <v>10625.506610406479</v>
      </c>
      <c r="L162" s="2">
        <v>12613.556736018554</v>
      </c>
      <c r="M162" s="2">
        <v>14601.606861630624</v>
      </c>
      <c r="N162" s="2">
        <v>16589.65698724271</v>
      </c>
      <c r="O162" s="2">
        <v>18577.707112854798</v>
      </c>
      <c r="P162" s="2">
        <v>20565.757238466904</v>
      </c>
      <c r="Q162" s="2">
        <v>22553.807364079013</v>
      </c>
      <c r="R162" s="2">
        <v>24541.857489691072</v>
      </c>
      <c r="S162" s="2">
        <v>26529.90761530312</v>
      </c>
      <c r="T162" s="2">
        <v>28517.957740915237</v>
      </c>
      <c r="U162" s="2">
        <v>30506.00786652734</v>
      </c>
      <c r="V162" s="2">
        <v>32494.057992139438</v>
      </c>
      <c r="W162" s="2">
        <v>34482.108117751537</v>
      </c>
      <c r="Z162" s="177" t="s">
        <v>8</v>
      </c>
      <c r="AA162" s="180">
        <f t="shared" si="27"/>
        <v>5.5600000000000191</v>
      </c>
      <c r="AB162" s="2">
        <f t="shared" si="29"/>
        <v>-3312.6273302806148</v>
      </c>
      <c r="AC162" s="2">
        <f t="shared" si="29"/>
        <v>-4623.1607329526096</v>
      </c>
      <c r="AD162" s="2">
        <f t="shared" si="29"/>
        <v>-5360.694135624608</v>
      </c>
      <c r="AE162" s="2">
        <f t="shared" si="28"/>
        <v>-6098.2275382966045</v>
      </c>
      <c r="AF162" s="2">
        <f t="shared" si="28"/>
        <v>-6835.7609409686047</v>
      </c>
      <c r="AG162" s="2">
        <f t="shared" si="28"/>
        <v>-7573.2943436405885</v>
      </c>
      <c r="AH162" s="2">
        <f t="shared" ref="AH162:AV171" si="30">I162-I204</f>
        <v>-8310.8277463126069</v>
      </c>
      <c r="AI162" s="2">
        <f t="shared" si="30"/>
        <v>-9048.361148984608</v>
      </c>
      <c r="AJ162" s="2">
        <f t="shared" si="30"/>
        <v>-9785.8945516565946</v>
      </c>
      <c r="AK162" s="2">
        <f t="shared" si="30"/>
        <v>-10523.427954328612</v>
      </c>
      <c r="AL162" s="2">
        <f t="shared" si="30"/>
        <v>-11260.961357000617</v>
      </c>
      <c r="AM162" s="2">
        <f t="shared" si="30"/>
        <v>-11998.494759672616</v>
      </c>
      <c r="AN162" s="2">
        <f t="shared" si="30"/>
        <v>-12736.028162344646</v>
      </c>
      <c r="AO162" s="2">
        <f t="shared" si="30"/>
        <v>-13473.561565016607</v>
      </c>
      <c r="AP162" s="2">
        <f t="shared" si="30"/>
        <v>-14211.094967688583</v>
      </c>
      <c r="AQ162" s="2">
        <f t="shared" si="30"/>
        <v>-14948.628370360639</v>
      </c>
      <c r="AR162" s="2">
        <f t="shared" si="30"/>
        <v>-15686.161773032662</v>
      </c>
      <c r="AS162" s="2">
        <f t="shared" si="30"/>
        <v>-16423.695175704659</v>
      </c>
      <c r="AT162" s="2">
        <f t="shared" si="30"/>
        <v>-17161.228578376649</v>
      </c>
      <c r="AU162" s="2">
        <f t="shared" si="30"/>
        <v>-17898.76198104865</v>
      </c>
      <c r="AV162" s="2">
        <f t="shared" si="30"/>
        <v>-18636.295383720637</v>
      </c>
    </row>
    <row r="163" spans="1:48" ht="14.5" x14ac:dyDescent="0.35">
      <c r="A163" s="177" t="s">
        <v>8</v>
      </c>
      <c r="B163" s="180">
        <v>5.0200000000000191</v>
      </c>
      <c r="C163" s="2">
        <v>-4651.1095666850779</v>
      </c>
      <c r="D163" s="2">
        <v>-3126.4897854626365</v>
      </c>
      <c r="E163" s="2">
        <v>-1028.8700042401861</v>
      </c>
      <c r="F163" s="2">
        <v>1068.7497769822583</v>
      </c>
      <c r="G163" s="2">
        <v>3166.3695582047139</v>
      </c>
      <c r="H163" s="2">
        <v>5263.9893394271703</v>
      </c>
      <c r="I163" s="2">
        <v>7361.6091206496149</v>
      </c>
      <c r="J163" s="2">
        <v>9459.2289018720639</v>
      </c>
      <c r="K163" s="2">
        <v>11556.8486830945</v>
      </c>
      <c r="L163" s="2">
        <v>13654.468464316933</v>
      </c>
      <c r="M163" s="2">
        <v>15752.08824553936</v>
      </c>
      <c r="N163" s="2">
        <v>17849.708026761822</v>
      </c>
      <c r="O163" s="2">
        <v>19947.327807984242</v>
      </c>
      <c r="P163" s="2">
        <v>22044.947589206669</v>
      </c>
      <c r="Q163" s="2">
        <v>24142.567370429158</v>
      </c>
      <c r="R163" s="2">
        <v>26240.187151651618</v>
      </c>
      <c r="S163" s="2">
        <v>28337.806932874049</v>
      </c>
      <c r="T163" s="2">
        <v>30435.426714096498</v>
      </c>
      <c r="U163" s="2">
        <v>32533.046495318944</v>
      </c>
      <c r="V163" s="2">
        <v>34630.666276541364</v>
      </c>
      <c r="W163" s="2">
        <v>36728.286057763857</v>
      </c>
      <c r="Z163" s="177" t="s">
        <v>8</v>
      </c>
      <c r="AA163" s="180">
        <f t="shared" si="27"/>
        <v>5.0200000000000191</v>
      </c>
      <c r="AB163" s="2">
        <f t="shared" si="29"/>
        <v>-3315.521652624343</v>
      </c>
      <c r="AC163" s="2">
        <f t="shared" si="29"/>
        <v>-4631.8436999838268</v>
      </c>
      <c r="AD163" s="2">
        <f t="shared" si="29"/>
        <v>-5375.1657473433024</v>
      </c>
      <c r="AE163" s="2">
        <f t="shared" si="29"/>
        <v>-6118.4877947027844</v>
      </c>
      <c r="AF163" s="2">
        <f t="shared" si="29"/>
        <v>-6861.8098420622619</v>
      </c>
      <c r="AG163" s="2">
        <f t="shared" si="29"/>
        <v>-7605.1318894217138</v>
      </c>
      <c r="AH163" s="2">
        <f t="shared" si="30"/>
        <v>-8348.453936781214</v>
      </c>
      <c r="AI163" s="2">
        <f t="shared" si="30"/>
        <v>-9091.7759841406896</v>
      </c>
      <c r="AJ163" s="2">
        <f t="shared" si="30"/>
        <v>-9835.0980315001652</v>
      </c>
      <c r="AK163" s="2">
        <f t="shared" si="30"/>
        <v>-10578.420078859674</v>
      </c>
      <c r="AL163" s="2">
        <f t="shared" si="30"/>
        <v>-11321.742126219162</v>
      </c>
      <c r="AM163" s="2">
        <f t="shared" si="30"/>
        <v>-12065.064173578608</v>
      </c>
      <c r="AN163" s="2">
        <f t="shared" si="30"/>
        <v>-12808.386220938144</v>
      </c>
      <c r="AO163" s="2">
        <f t="shared" si="30"/>
        <v>-13551.70826829764</v>
      </c>
      <c r="AP163" s="2">
        <f t="shared" si="30"/>
        <v>-14295.03031565707</v>
      </c>
      <c r="AQ163" s="2">
        <f t="shared" si="30"/>
        <v>-15038.352363016544</v>
      </c>
      <c r="AR163" s="2">
        <f t="shared" si="30"/>
        <v>-15781.67441037601</v>
      </c>
      <c r="AS163" s="2">
        <f t="shared" si="30"/>
        <v>-16524.996457735531</v>
      </c>
      <c r="AT163" s="2">
        <f t="shared" si="30"/>
        <v>-17268.318505095012</v>
      </c>
      <c r="AU163" s="2">
        <f t="shared" si="30"/>
        <v>-18011.640552454512</v>
      </c>
      <c r="AV163" s="2">
        <f t="shared" si="30"/>
        <v>-18754.962599813938</v>
      </c>
    </row>
    <row r="164" spans="1:48" ht="14.5" x14ac:dyDescent="0.35">
      <c r="A164" s="177" t="s">
        <v>8</v>
      </c>
      <c r="B164" s="180">
        <v>4.4800000000000191</v>
      </c>
      <c r="C164" s="2">
        <v>-4596.3247388798954</v>
      </c>
      <c r="D164" s="2">
        <v>-2962.1353020470906</v>
      </c>
      <c r="E164" s="2">
        <v>-754.94586521428073</v>
      </c>
      <c r="F164" s="2">
        <v>1452.2435716185287</v>
      </c>
      <c r="G164" s="2">
        <v>3659.4330084513499</v>
      </c>
      <c r="H164" s="2">
        <v>5866.6224452841616</v>
      </c>
      <c r="I164" s="2">
        <v>8073.8118821169646</v>
      </c>
      <c r="J164" s="2">
        <v>10281.001318949759</v>
      </c>
      <c r="K164" s="2">
        <v>12488.190755782596</v>
      </c>
      <c r="L164" s="2">
        <v>14695.380192615403</v>
      </c>
      <c r="M164" s="2">
        <v>16902.569629448182</v>
      </c>
      <c r="N164" s="2">
        <v>19109.759066280982</v>
      </c>
      <c r="O164" s="2">
        <v>21316.94850311377</v>
      </c>
      <c r="P164" s="2">
        <v>23524.13793994657</v>
      </c>
      <c r="Q164" s="2">
        <v>25731.327376779391</v>
      </c>
      <c r="R164" s="2">
        <v>27938.516813612187</v>
      </c>
      <c r="S164" s="2">
        <v>30145.706250445077</v>
      </c>
      <c r="T164" s="2">
        <v>32352.895687277854</v>
      </c>
      <c r="U164" s="2">
        <v>34560.085124110665</v>
      </c>
      <c r="V164" s="2">
        <v>36767.274560943471</v>
      </c>
      <c r="W164" s="2">
        <v>38974.463997776307</v>
      </c>
      <c r="Z164" s="177" t="s">
        <v>8</v>
      </c>
      <c r="AA164" s="180">
        <f t="shared" si="27"/>
        <v>4.4800000000000191</v>
      </c>
      <c r="AB164" s="2">
        <f t="shared" si="29"/>
        <v>-3318.4159749680771</v>
      </c>
      <c r="AC164" s="2">
        <f t="shared" si="29"/>
        <v>-4640.5266670150304</v>
      </c>
      <c r="AD164" s="2">
        <f t="shared" si="29"/>
        <v>-5389.6373590619824</v>
      </c>
      <c r="AE164" s="2">
        <f t="shared" si="29"/>
        <v>-6138.7480511089307</v>
      </c>
      <c r="AF164" s="2">
        <f t="shared" si="29"/>
        <v>-6887.8587431558753</v>
      </c>
      <c r="AG164" s="2">
        <f t="shared" si="29"/>
        <v>-7636.9694352028127</v>
      </c>
      <c r="AH164" s="2">
        <f t="shared" si="30"/>
        <v>-8386.0801272497793</v>
      </c>
      <c r="AI164" s="2">
        <f t="shared" si="30"/>
        <v>-9135.1908192967385</v>
      </c>
      <c r="AJ164" s="2">
        <f t="shared" si="30"/>
        <v>-9884.301511343665</v>
      </c>
      <c r="AK164" s="2">
        <f t="shared" si="30"/>
        <v>-10633.41220339063</v>
      </c>
      <c r="AL164" s="2">
        <f t="shared" si="30"/>
        <v>-11382.522895437593</v>
      </c>
      <c r="AM164" s="2">
        <f t="shared" si="30"/>
        <v>-12131.63358748455</v>
      </c>
      <c r="AN164" s="2">
        <f t="shared" si="30"/>
        <v>-12880.74427953154</v>
      </c>
      <c r="AO164" s="2">
        <f t="shared" si="30"/>
        <v>-13629.854971578494</v>
      </c>
      <c r="AP164" s="2">
        <f t="shared" si="30"/>
        <v>-14378.965663625426</v>
      </c>
      <c r="AQ164" s="2">
        <f t="shared" si="30"/>
        <v>-15128.076355672383</v>
      </c>
      <c r="AR164" s="2">
        <f t="shared" si="30"/>
        <v>-15877.187047719246</v>
      </c>
      <c r="AS164" s="2">
        <f t="shared" si="30"/>
        <v>-16626.297739766265</v>
      </c>
      <c r="AT164" s="2">
        <f t="shared" si="30"/>
        <v>-17375.408431813215</v>
      </c>
      <c r="AU164" s="2">
        <f t="shared" si="30"/>
        <v>-18124.519123860169</v>
      </c>
      <c r="AV164" s="2">
        <f t="shared" si="30"/>
        <v>-18873.629815907079</v>
      </c>
    </row>
    <row r="165" spans="1:48" ht="14.5" x14ac:dyDescent="0.35">
      <c r="A165" s="177" t="s">
        <v>8</v>
      </c>
      <c r="B165" s="180">
        <v>3.940000000000019</v>
      </c>
      <c r="C165" s="2">
        <v>-4541.5399110747276</v>
      </c>
      <c r="D165" s="2">
        <v>-2797.7808186315506</v>
      </c>
      <c r="E165" s="2">
        <v>-481.02172618837881</v>
      </c>
      <c r="F165" s="2">
        <v>1835.7373662547946</v>
      </c>
      <c r="G165" s="2">
        <v>4152.4964586979768</v>
      </c>
      <c r="H165" s="2">
        <v>6469.2555511411574</v>
      </c>
      <c r="I165" s="2">
        <v>8786.0146435843144</v>
      </c>
      <c r="J165" s="2">
        <v>11102.773736027473</v>
      </c>
      <c r="K165" s="2">
        <v>13419.532828470659</v>
      </c>
      <c r="L165" s="2">
        <v>15736.291920913816</v>
      </c>
      <c r="M165" s="2">
        <v>18053.051013356944</v>
      </c>
      <c r="N165" s="2">
        <v>20369.810105800134</v>
      </c>
      <c r="O165" s="2">
        <v>22686.569198243313</v>
      </c>
      <c r="P165" s="2">
        <v>25003.32829068647</v>
      </c>
      <c r="Q165" s="2">
        <v>27320.087383129649</v>
      </c>
      <c r="R165" s="2">
        <v>29636.846475572842</v>
      </c>
      <c r="S165" s="2">
        <v>31953.605568015999</v>
      </c>
      <c r="T165" s="2">
        <v>34270.364660459149</v>
      </c>
      <c r="U165" s="2">
        <v>36587.123752902335</v>
      </c>
      <c r="V165" s="2">
        <v>38903.88284534555</v>
      </c>
      <c r="W165" s="2">
        <v>41220.641937788721</v>
      </c>
      <c r="Z165" s="177" t="s">
        <v>8</v>
      </c>
      <c r="AA165" s="180">
        <f t="shared" si="27"/>
        <v>3.940000000000019</v>
      </c>
      <c r="AB165" s="2">
        <f t="shared" ref="AB165:AG171" si="31">C165-C207</f>
        <v>-3321.3102973118275</v>
      </c>
      <c r="AC165" s="2">
        <f t="shared" si="31"/>
        <v>-4649.2096340462449</v>
      </c>
      <c r="AD165" s="2">
        <f t="shared" si="31"/>
        <v>-5404.1089707806714</v>
      </c>
      <c r="AE165" s="2">
        <f t="shared" si="31"/>
        <v>-6159.0083075150933</v>
      </c>
      <c r="AF165" s="2">
        <f t="shared" si="31"/>
        <v>-6913.9076442495098</v>
      </c>
      <c r="AG165" s="2">
        <f t="shared" si="31"/>
        <v>-7668.8069809839126</v>
      </c>
      <c r="AH165" s="2">
        <f t="shared" si="30"/>
        <v>-8423.7063177183682</v>
      </c>
      <c r="AI165" s="2">
        <f t="shared" si="30"/>
        <v>-9178.6056544527964</v>
      </c>
      <c r="AJ165" s="2">
        <f t="shared" si="30"/>
        <v>-9933.5049911872047</v>
      </c>
      <c r="AK165" s="2">
        <f t="shared" si="30"/>
        <v>-10688.404327921657</v>
      </c>
      <c r="AL165" s="2">
        <f t="shared" si="30"/>
        <v>-11443.303664656098</v>
      </c>
      <c r="AM165" s="2">
        <f t="shared" si="30"/>
        <v>-12198.203001390499</v>
      </c>
      <c r="AN165" s="2">
        <f t="shared" si="30"/>
        <v>-12953.10233812494</v>
      </c>
      <c r="AO165" s="2">
        <f t="shared" si="30"/>
        <v>-13708.001674859377</v>
      </c>
      <c r="AP165" s="2">
        <f t="shared" si="30"/>
        <v>-14462.901011593785</v>
      </c>
      <c r="AQ165" s="2">
        <f t="shared" si="30"/>
        <v>-15217.800348328194</v>
      </c>
      <c r="AR165" s="2">
        <f t="shared" si="30"/>
        <v>-15972.699685062631</v>
      </c>
      <c r="AS165" s="2">
        <f t="shared" si="30"/>
        <v>-16727.599021797098</v>
      </c>
      <c r="AT165" s="2">
        <f t="shared" si="30"/>
        <v>-17482.498358531513</v>
      </c>
      <c r="AU165" s="2">
        <f t="shared" si="30"/>
        <v>-18237.397695265892</v>
      </c>
      <c r="AV165" s="2">
        <f t="shared" si="30"/>
        <v>-18992.297032000293</v>
      </c>
    </row>
    <row r="166" spans="1:48" ht="14.5" x14ac:dyDescent="0.35">
      <c r="A166" s="177" t="s">
        <v>8</v>
      </c>
      <c r="B166" s="180">
        <v>3.400000000000019</v>
      </c>
      <c r="C166" s="2">
        <v>-4486.7550832695306</v>
      </c>
      <c r="D166" s="2">
        <v>-2633.426335216016</v>
      </c>
      <c r="E166" s="2">
        <v>-207.0975871624853</v>
      </c>
      <c r="F166" s="2">
        <v>2219.2311608910422</v>
      </c>
      <c r="G166" s="2">
        <v>4645.5599089445823</v>
      </c>
      <c r="H166" s="2">
        <v>7071.8886569981096</v>
      </c>
      <c r="I166" s="2">
        <v>9498.2174050516423</v>
      </c>
      <c r="J166" s="2">
        <v>11924.546153105164</v>
      </c>
      <c r="K166" s="2">
        <v>14350.874901158706</v>
      </c>
      <c r="L166" s="2">
        <v>16777.203649212213</v>
      </c>
      <c r="M166" s="2">
        <v>19203.532397265732</v>
      </c>
      <c r="N166" s="2">
        <v>21629.861145319246</v>
      </c>
      <c r="O166" s="2">
        <v>24056.189893372768</v>
      </c>
      <c r="P166" s="2">
        <v>26482.518641426261</v>
      </c>
      <c r="Q166" s="2">
        <v>28908.847389479852</v>
      </c>
      <c r="R166" s="2">
        <v>31335.176137533403</v>
      </c>
      <c r="S166" s="2">
        <v>33761.504885586888</v>
      </c>
      <c r="T166" s="2">
        <v>36187.83363364041</v>
      </c>
      <c r="U166" s="2">
        <v>38614.162381693954</v>
      </c>
      <c r="V166" s="2">
        <v>41040.491129747497</v>
      </c>
      <c r="W166" s="2">
        <v>43466.81987780099</v>
      </c>
      <c r="Z166" s="177" t="s">
        <v>8</v>
      </c>
      <c r="AA166" s="180">
        <f t="shared" si="27"/>
        <v>3.400000000000019</v>
      </c>
      <c r="AB166" s="2">
        <f t="shared" si="31"/>
        <v>-3324.2046196555484</v>
      </c>
      <c r="AC166" s="2">
        <f t="shared" si="31"/>
        <v>-4657.892601077463</v>
      </c>
      <c r="AD166" s="2">
        <f t="shared" si="31"/>
        <v>-5418.5805824993668</v>
      </c>
      <c r="AE166" s="2">
        <f t="shared" si="31"/>
        <v>-6179.2685639212705</v>
      </c>
      <c r="AF166" s="2">
        <f t="shared" si="31"/>
        <v>-6939.9565453431642</v>
      </c>
      <c r="AG166" s="2">
        <f t="shared" si="31"/>
        <v>-7700.6445267650506</v>
      </c>
      <c r="AH166" s="2">
        <f t="shared" si="30"/>
        <v>-8461.3325081869716</v>
      </c>
      <c r="AI166" s="2">
        <f t="shared" si="30"/>
        <v>-9222.0204896088708</v>
      </c>
      <c r="AJ166" s="2">
        <f t="shared" si="30"/>
        <v>-9982.7084710307572</v>
      </c>
      <c r="AK166" s="2">
        <f t="shared" si="30"/>
        <v>-10743.396452452689</v>
      </c>
      <c r="AL166" s="2">
        <f t="shared" si="30"/>
        <v>-11504.084433874596</v>
      </c>
      <c r="AM166" s="2">
        <f t="shared" si="30"/>
        <v>-12264.772415296513</v>
      </c>
      <c r="AN166" s="2">
        <f t="shared" si="30"/>
        <v>-13025.460396718434</v>
      </c>
      <c r="AO166" s="2">
        <f t="shared" si="30"/>
        <v>-13786.148378140362</v>
      </c>
      <c r="AP166" s="2">
        <f t="shared" si="30"/>
        <v>-14546.8363595622</v>
      </c>
      <c r="AQ166" s="2">
        <f t="shared" si="30"/>
        <v>-15307.52434098407</v>
      </c>
      <c r="AR166" s="2">
        <f t="shared" si="30"/>
        <v>-16068.212322406041</v>
      </c>
      <c r="AS166" s="2">
        <f t="shared" si="30"/>
        <v>-16828.900303827955</v>
      </c>
      <c r="AT166" s="2">
        <f t="shared" si="30"/>
        <v>-17589.588285249847</v>
      </c>
      <c r="AU166" s="2">
        <f t="shared" si="30"/>
        <v>-18350.276266671739</v>
      </c>
      <c r="AV166" s="2">
        <f t="shared" si="30"/>
        <v>-19110.964248093675</v>
      </c>
    </row>
    <row r="167" spans="1:48" ht="14.5" x14ac:dyDescent="0.35">
      <c r="A167" s="177" t="s">
        <v>8</v>
      </c>
      <c r="B167" s="180">
        <v>2.860000000000019</v>
      </c>
      <c r="C167" s="2">
        <v>-4431.9702554643591</v>
      </c>
      <c r="D167" s="2">
        <v>-2469.071851800471</v>
      </c>
      <c r="E167" s="2">
        <v>66.826551863414693</v>
      </c>
      <c r="F167" s="2">
        <v>2602.7249555273042</v>
      </c>
      <c r="G167" s="2">
        <v>5138.6233591912151</v>
      </c>
      <c r="H167" s="2">
        <v>7674.5217628551009</v>
      </c>
      <c r="I167" s="2">
        <v>10210.420166518992</v>
      </c>
      <c r="J167" s="2">
        <v>12746.318570182861</v>
      </c>
      <c r="K167" s="2">
        <v>15282.216973846767</v>
      </c>
      <c r="L167" s="2">
        <v>17818.115377510636</v>
      </c>
      <c r="M167" s="2">
        <v>20354.013781174512</v>
      </c>
      <c r="N167" s="2">
        <v>22889.912184838391</v>
      </c>
      <c r="O167" s="2">
        <v>25425.810588502289</v>
      </c>
      <c r="P167" s="2">
        <v>27961.708992166161</v>
      </c>
      <c r="Q167" s="2">
        <v>30497.607395830022</v>
      </c>
      <c r="R167" s="2">
        <v>33033.505799493971</v>
      </c>
      <c r="S167" s="2">
        <v>35569.404203157828</v>
      </c>
      <c r="T167" s="2">
        <v>38105.302606821708</v>
      </c>
      <c r="U167" s="2">
        <v>40641.201010485609</v>
      </c>
      <c r="V167" s="2">
        <v>43177.099414149525</v>
      </c>
      <c r="W167" s="2">
        <v>45712.997817813441</v>
      </c>
      <c r="Z167" s="177" t="s">
        <v>8</v>
      </c>
      <c r="AA167" s="180">
        <f t="shared" si="27"/>
        <v>2.860000000000019</v>
      </c>
      <c r="AB167" s="2">
        <f t="shared" si="31"/>
        <v>-3327.0989419992934</v>
      </c>
      <c r="AC167" s="2">
        <f t="shared" si="31"/>
        <v>-4666.5755681086703</v>
      </c>
      <c r="AD167" s="2">
        <f t="shared" si="31"/>
        <v>-5433.0521942180512</v>
      </c>
      <c r="AE167" s="2">
        <f t="shared" si="31"/>
        <v>-6199.5288203274231</v>
      </c>
      <c r="AF167" s="2">
        <f t="shared" si="31"/>
        <v>-6966.005446436784</v>
      </c>
      <c r="AG167" s="2">
        <f t="shared" si="31"/>
        <v>-7732.4820725461459</v>
      </c>
      <c r="AH167" s="2">
        <f t="shared" si="30"/>
        <v>-8498.9586986555387</v>
      </c>
      <c r="AI167" s="2">
        <f t="shared" si="30"/>
        <v>-9265.435324764936</v>
      </c>
      <c r="AJ167" s="2">
        <f t="shared" si="30"/>
        <v>-10031.911950874288</v>
      </c>
      <c r="AK167" s="2">
        <f t="shared" si="30"/>
        <v>-10798.388576983685</v>
      </c>
      <c r="AL167" s="2">
        <f t="shared" si="30"/>
        <v>-11564.865203093068</v>
      </c>
      <c r="AM167" s="2">
        <f t="shared" si="30"/>
        <v>-12331.341829202447</v>
      </c>
      <c r="AN167" s="2">
        <f t="shared" si="30"/>
        <v>-13097.818455311841</v>
      </c>
      <c r="AO167" s="2">
        <f t="shared" si="30"/>
        <v>-13864.295081421224</v>
      </c>
      <c r="AP167" s="2">
        <f t="shared" si="30"/>
        <v>-14630.771707530639</v>
      </c>
      <c r="AQ167" s="2">
        <f t="shared" si="30"/>
        <v>-15397.248333639953</v>
      </c>
      <c r="AR167" s="2">
        <f t="shared" si="30"/>
        <v>-16163.724959749336</v>
      </c>
      <c r="AS167" s="2">
        <f t="shared" si="30"/>
        <v>-16930.201585858762</v>
      </c>
      <c r="AT167" s="2">
        <f t="shared" si="30"/>
        <v>-17696.678211968116</v>
      </c>
      <c r="AU167" s="2">
        <f t="shared" si="30"/>
        <v>-18463.154838077462</v>
      </c>
      <c r="AV167" s="2">
        <f t="shared" si="30"/>
        <v>-19229.631464186816</v>
      </c>
    </row>
    <row r="168" spans="1:48" ht="14.5" x14ac:dyDescent="0.35">
      <c r="A168" s="177" t="s">
        <v>8</v>
      </c>
      <c r="B168" s="180">
        <v>2.3200000000000189</v>
      </c>
      <c r="C168" s="2">
        <v>-4377.1854276591766</v>
      </c>
      <c r="D168" s="2">
        <v>-2304.7173683849364</v>
      </c>
      <c r="E168" s="2">
        <v>340.750690889314</v>
      </c>
      <c r="F168" s="2">
        <v>2986.2187501635499</v>
      </c>
      <c r="G168" s="2">
        <v>5631.6868094378124</v>
      </c>
      <c r="H168" s="2">
        <v>8277.1548687120703</v>
      </c>
      <c r="I168" s="2">
        <v>10922.622927986302</v>
      </c>
      <c r="J168" s="2">
        <v>13568.090987260553</v>
      </c>
      <c r="K168" s="2">
        <v>16213.559046534789</v>
      </c>
      <c r="L168" s="2">
        <v>18859.027105809033</v>
      </c>
      <c r="M168" s="2">
        <v>21504.495165083241</v>
      </c>
      <c r="N168" s="2">
        <v>24149.963224357511</v>
      </c>
      <c r="O168" s="2">
        <v>26795.431283631737</v>
      </c>
      <c r="P168" s="2">
        <v>29440.899342905974</v>
      </c>
      <c r="Q168" s="2">
        <v>32086.367402180262</v>
      </c>
      <c r="R168" s="2">
        <v>34731.83546145451</v>
      </c>
      <c r="S168" s="2">
        <v>37377.30352072871</v>
      </c>
      <c r="T168" s="2">
        <v>40022.771580002998</v>
      </c>
      <c r="U168" s="2">
        <v>42668.239639277184</v>
      </c>
      <c r="V168" s="2">
        <v>45313.707698551443</v>
      </c>
      <c r="W168" s="2">
        <v>47959.175757825775</v>
      </c>
      <c r="Z168" s="177" t="s">
        <v>8</v>
      </c>
      <c r="AA168" s="180">
        <f t="shared" si="27"/>
        <v>2.3200000000000189</v>
      </c>
      <c r="AB168" s="2">
        <f t="shared" si="31"/>
        <v>-3329.9932643430293</v>
      </c>
      <c r="AC168" s="2">
        <f t="shared" si="31"/>
        <v>-4675.2585351398893</v>
      </c>
      <c r="AD168" s="2">
        <f t="shared" si="31"/>
        <v>-5447.5238059367402</v>
      </c>
      <c r="AE168" s="2">
        <f t="shared" si="31"/>
        <v>-6219.7890767336075</v>
      </c>
      <c r="AF168" s="2">
        <f t="shared" si="31"/>
        <v>-6992.0543475304448</v>
      </c>
      <c r="AG168" s="2">
        <f t="shared" si="31"/>
        <v>-7764.3196183272776</v>
      </c>
      <c r="AH168" s="2">
        <f t="shared" si="30"/>
        <v>-8536.5848891241603</v>
      </c>
      <c r="AI168" s="2">
        <f t="shared" si="30"/>
        <v>-9308.8501599210122</v>
      </c>
      <c r="AJ168" s="2">
        <f t="shared" si="30"/>
        <v>-10081.115430717873</v>
      </c>
      <c r="AK168" s="2">
        <f t="shared" si="30"/>
        <v>-10853.380701514739</v>
      </c>
      <c r="AL168" s="2">
        <f t="shared" si="30"/>
        <v>-11625.64597231161</v>
      </c>
      <c r="AM168" s="2">
        <f t="shared" si="30"/>
        <v>-12397.91124310845</v>
      </c>
      <c r="AN168" s="2">
        <f t="shared" si="30"/>
        <v>-13170.176513905328</v>
      </c>
      <c r="AO168" s="2">
        <f t="shared" si="30"/>
        <v>-13942.441784702201</v>
      </c>
      <c r="AP168" s="2">
        <f t="shared" si="30"/>
        <v>-14714.707055499017</v>
      </c>
      <c r="AQ168" s="2">
        <f t="shared" si="30"/>
        <v>-15486.972326295858</v>
      </c>
      <c r="AR168" s="2">
        <f t="shared" si="30"/>
        <v>-16259.237597092746</v>
      </c>
      <c r="AS168" s="2">
        <f t="shared" si="30"/>
        <v>-17031.502867889605</v>
      </c>
      <c r="AT168" s="2">
        <f t="shared" si="30"/>
        <v>-17803.768138686501</v>
      </c>
      <c r="AU168" s="2">
        <f t="shared" si="30"/>
        <v>-18576.033409483338</v>
      </c>
      <c r="AV168" s="2">
        <f t="shared" si="30"/>
        <v>-19348.298680280124</v>
      </c>
    </row>
    <row r="169" spans="1:48" ht="14.5" x14ac:dyDescent="0.35">
      <c r="A169" s="177" t="s">
        <v>8</v>
      </c>
      <c r="B169" s="180">
        <v>1.7800000000000189</v>
      </c>
      <c r="C169" s="2">
        <v>-4322.4005998540088</v>
      </c>
      <c r="D169" s="2">
        <v>-2140.362884969396</v>
      </c>
      <c r="E169" s="2">
        <v>614.6748299152174</v>
      </c>
      <c r="F169" s="2">
        <v>3369.7125447998205</v>
      </c>
      <c r="G169" s="2">
        <v>6124.750259684437</v>
      </c>
      <c r="H169" s="2">
        <v>8879.7879745690425</v>
      </c>
      <c r="I169" s="2">
        <v>11634.825689453648</v>
      </c>
      <c r="J169" s="2">
        <v>14389.863404338279</v>
      </c>
      <c r="K169" s="2">
        <v>17144.901119222872</v>
      </c>
      <c r="L169" s="2">
        <v>19899.93883410747</v>
      </c>
      <c r="M169" s="2">
        <v>22654.97654899205</v>
      </c>
      <c r="N169" s="2">
        <v>25410.014263876667</v>
      </c>
      <c r="O169" s="2">
        <v>28165.051978761265</v>
      </c>
      <c r="P169" s="2">
        <v>30920.089693645841</v>
      </c>
      <c r="Q169" s="2">
        <v>33675.127408530447</v>
      </c>
      <c r="R169" s="2">
        <v>36430.165123415107</v>
      </c>
      <c r="S169" s="2">
        <v>39185.20283829968</v>
      </c>
      <c r="T169" s="2">
        <v>41940.240553184289</v>
      </c>
      <c r="U169" s="2">
        <v>44695.278268068898</v>
      </c>
      <c r="V169" s="2">
        <v>47450.315982953522</v>
      </c>
      <c r="W169" s="2">
        <v>50205.353697838131</v>
      </c>
      <c r="Z169" s="177" t="s">
        <v>8</v>
      </c>
      <c r="AA169" s="180">
        <f t="shared" si="27"/>
        <v>1.7800000000000189</v>
      </c>
      <c r="AB169" s="2">
        <f t="shared" si="31"/>
        <v>-3332.8875866867793</v>
      </c>
      <c r="AC169" s="2">
        <f t="shared" si="31"/>
        <v>-4683.941502171102</v>
      </c>
      <c r="AD169" s="2">
        <f t="shared" si="31"/>
        <v>-5461.9954176554265</v>
      </c>
      <c r="AE169" s="2">
        <f t="shared" si="31"/>
        <v>-6240.0493331397611</v>
      </c>
      <c r="AF169" s="2">
        <f t="shared" si="31"/>
        <v>-7018.1032486240856</v>
      </c>
      <c r="AG169" s="2">
        <f t="shared" si="31"/>
        <v>-7796.1571641084065</v>
      </c>
      <c r="AH169" s="2">
        <f t="shared" si="30"/>
        <v>-8574.2110795927529</v>
      </c>
      <c r="AI169" s="2">
        <f t="shared" si="30"/>
        <v>-9352.2649950770519</v>
      </c>
      <c r="AJ169" s="2">
        <f t="shared" si="30"/>
        <v>-10130.3189105614</v>
      </c>
      <c r="AK169" s="2">
        <f t="shared" si="30"/>
        <v>-10908.372826045746</v>
      </c>
      <c r="AL169" s="2">
        <f t="shared" si="30"/>
        <v>-11686.426741530082</v>
      </c>
      <c r="AM169" s="2">
        <f t="shared" si="30"/>
        <v>-12464.480657014388</v>
      </c>
      <c r="AN169" s="2">
        <f t="shared" si="30"/>
        <v>-13242.534572498764</v>
      </c>
      <c r="AO169" s="2">
        <f t="shared" si="30"/>
        <v>-14020.588487983125</v>
      </c>
      <c r="AP169" s="2">
        <f t="shared" si="30"/>
        <v>-14798.642403467427</v>
      </c>
      <c r="AQ169" s="2">
        <f t="shared" si="30"/>
        <v>-15576.696318951719</v>
      </c>
      <c r="AR169" s="2">
        <f t="shared" si="30"/>
        <v>-16354.750234436076</v>
      </c>
      <c r="AS169" s="2">
        <f t="shared" si="30"/>
        <v>-17132.804149920426</v>
      </c>
      <c r="AT169" s="2">
        <f t="shared" si="30"/>
        <v>-17910.858065404747</v>
      </c>
      <c r="AU169" s="2">
        <f t="shared" si="30"/>
        <v>-18688.911980889061</v>
      </c>
      <c r="AV169" s="2">
        <f t="shared" si="30"/>
        <v>-19466.965896373367</v>
      </c>
    </row>
    <row r="170" spans="1:48" ht="14.5" x14ac:dyDescent="0.35">
      <c r="A170" s="177" t="s">
        <v>8</v>
      </c>
      <c r="B170" s="180">
        <v>1.2400000000000189</v>
      </c>
      <c r="C170" s="2">
        <v>-4267.6157720488263</v>
      </c>
      <c r="D170" s="2">
        <v>-1976.0084015538623</v>
      </c>
      <c r="E170" s="2">
        <v>888.59896894110875</v>
      </c>
      <c r="F170" s="2">
        <v>3753.2063394360694</v>
      </c>
      <c r="G170" s="2">
        <v>6617.8137099310425</v>
      </c>
      <c r="H170" s="2">
        <v>9482.4210804260147</v>
      </c>
      <c r="I170" s="2">
        <v>12347.028450920976</v>
      </c>
      <c r="J170" s="2">
        <v>15211.635821415941</v>
      </c>
      <c r="K170" s="2">
        <v>18076.243191910897</v>
      </c>
      <c r="L170" s="2">
        <v>20940.850562405849</v>
      </c>
      <c r="M170" s="2">
        <v>23805.457932900787</v>
      </c>
      <c r="N170" s="2">
        <v>26670.065303395739</v>
      </c>
      <c r="O170" s="2">
        <v>29534.67267389068</v>
      </c>
      <c r="P170" s="2">
        <v>32399.280044385698</v>
      </c>
      <c r="Q170" s="2">
        <v>35263.887414880679</v>
      </c>
      <c r="R170" s="2">
        <v>38128.494785375646</v>
      </c>
      <c r="S170" s="2">
        <v>40993.102155870591</v>
      </c>
      <c r="T170" s="2">
        <v>43857.709526365543</v>
      </c>
      <c r="U170" s="2">
        <v>46722.316896860524</v>
      </c>
      <c r="V170" s="2">
        <v>49586.924267355469</v>
      </c>
      <c r="W170" s="2">
        <v>52451.531637850414</v>
      </c>
      <c r="Z170" s="177" t="s">
        <v>8</v>
      </c>
      <c r="AA170" s="180">
        <f t="shared" si="27"/>
        <v>1.2400000000000189</v>
      </c>
      <c r="AB170" s="2">
        <f t="shared" si="31"/>
        <v>-3335.7819090305138</v>
      </c>
      <c r="AC170" s="2">
        <f t="shared" si="31"/>
        <v>-4692.6244692023192</v>
      </c>
      <c r="AD170" s="2">
        <f t="shared" si="31"/>
        <v>-5476.4670293741201</v>
      </c>
      <c r="AE170" s="2">
        <f t="shared" si="31"/>
        <v>-6260.309589545931</v>
      </c>
      <c r="AF170" s="2">
        <f t="shared" si="31"/>
        <v>-7044.1521497177273</v>
      </c>
      <c r="AG170" s="2">
        <f t="shared" si="31"/>
        <v>-7827.9947098895173</v>
      </c>
      <c r="AH170" s="2">
        <f t="shared" si="30"/>
        <v>-8611.8372700613345</v>
      </c>
      <c r="AI170" s="2">
        <f t="shared" si="30"/>
        <v>-9395.6798302331408</v>
      </c>
      <c r="AJ170" s="2">
        <f t="shared" si="30"/>
        <v>-10179.522390404949</v>
      </c>
      <c r="AK170" s="2">
        <f t="shared" si="30"/>
        <v>-10963.364950576772</v>
      </c>
      <c r="AL170" s="2">
        <f t="shared" si="30"/>
        <v>-11747.207510748605</v>
      </c>
      <c r="AM170" s="2">
        <f t="shared" si="30"/>
        <v>-12531.050070920417</v>
      </c>
      <c r="AN170" s="2">
        <f t="shared" si="30"/>
        <v>-13314.892631092276</v>
      </c>
      <c r="AO170" s="2">
        <f t="shared" si="30"/>
        <v>-14098.735191264022</v>
      </c>
      <c r="AP170" s="2">
        <f t="shared" si="30"/>
        <v>-14882.577751435798</v>
      </c>
      <c r="AQ170" s="2">
        <f t="shared" si="30"/>
        <v>-15666.42031160761</v>
      </c>
      <c r="AR170" s="2">
        <f t="shared" si="30"/>
        <v>-16450.262871779414</v>
      </c>
      <c r="AS170" s="2">
        <f t="shared" si="30"/>
        <v>-17234.105431951255</v>
      </c>
      <c r="AT170" s="2">
        <f t="shared" si="30"/>
        <v>-18017.947992123045</v>
      </c>
      <c r="AU170" s="2">
        <f t="shared" si="30"/>
        <v>-18801.790552294871</v>
      </c>
      <c r="AV170" s="2">
        <f t="shared" si="30"/>
        <v>-19585.633112466698</v>
      </c>
    </row>
    <row r="171" spans="1:48" ht="14.5" x14ac:dyDescent="0.35">
      <c r="A171" s="177" t="s">
        <v>8</v>
      </c>
      <c r="B171" s="180">
        <v>0</v>
      </c>
      <c r="C171" s="2">
        <v>-4141.8135748665663</v>
      </c>
      <c r="D171" s="2">
        <v>-1598.6018100070623</v>
      </c>
      <c r="E171" s="2">
        <v>1517.609954852438</v>
      </c>
      <c r="F171" s="2">
        <v>4633.8217197119375</v>
      </c>
      <c r="G171" s="2">
        <v>7750.0334845714351</v>
      </c>
      <c r="H171" s="2">
        <v>10866.24524943094</v>
      </c>
      <c r="I171" s="2">
        <v>13982.457014290423</v>
      </c>
      <c r="J171" s="2">
        <v>17098.668779149935</v>
      </c>
      <c r="K171" s="2">
        <v>20214.880544009429</v>
      </c>
      <c r="L171" s="2">
        <v>23331.092308868901</v>
      </c>
      <c r="M171" s="2">
        <v>26447.304073728392</v>
      </c>
      <c r="N171" s="2">
        <v>29563.515838587879</v>
      </c>
      <c r="O171" s="2">
        <v>32679.727603447373</v>
      </c>
      <c r="P171" s="2">
        <v>35795.939368306856</v>
      </c>
      <c r="Q171" s="2">
        <v>38912.151133166357</v>
      </c>
      <c r="R171" s="2">
        <v>42028.362898025902</v>
      </c>
      <c r="S171" s="2">
        <v>45144.57466288533</v>
      </c>
      <c r="T171" s="2">
        <v>48260.786427744853</v>
      </c>
      <c r="U171" s="2">
        <v>51376.998192604347</v>
      </c>
      <c r="V171" s="2">
        <v>54493.209957463907</v>
      </c>
      <c r="W171" s="2">
        <v>57609.421722323343</v>
      </c>
      <c r="Z171" s="177" t="s">
        <v>8</v>
      </c>
      <c r="AA171" s="180">
        <v>0</v>
      </c>
      <c r="AB171" s="2">
        <f t="shared" si="31"/>
        <v>-3342.4281307087335</v>
      </c>
      <c r="AC171" s="2">
        <f t="shared" si="31"/>
        <v>-4712.5631342369579</v>
      </c>
      <c r="AD171" s="2">
        <f t="shared" si="31"/>
        <v>-5509.6981377651882</v>
      </c>
      <c r="AE171" s="2">
        <f t="shared" si="31"/>
        <v>-6306.8331412934185</v>
      </c>
      <c r="AF171" s="2">
        <f t="shared" si="31"/>
        <v>-7103.9681448216597</v>
      </c>
      <c r="AG171" s="2">
        <f t="shared" si="31"/>
        <v>-7901.10314834987</v>
      </c>
      <c r="AH171" s="2">
        <f t="shared" si="30"/>
        <v>-8698.2381518781331</v>
      </c>
      <c r="AI171" s="2">
        <f t="shared" si="30"/>
        <v>-9495.3731554063488</v>
      </c>
      <c r="AJ171" s="2">
        <f t="shared" si="30"/>
        <v>-10292.508158934579</v>
      </c>
      <c r="AK171" s="2">
        <f t="shared" si="30"/>
        <v>-11089.643162462853</v>
      </c>
      <c r="AL171" s="2">
        <f t="shared" si="30"/>
        <v>-11886.778165991087</v>
      </c>
      <c r="AM171" s="2">
        <f t="shared" si="30"/>
        <v>-12683.913169519303</v>
      </c>
      <c r="AN171" s="2">
        <f t="shared" si="30"/>
        <v>-13481.048173047584</v>
      </c>
      <c r="AO171" s="2">
        <f t="shared" si="30"/>
        <v>-14278.183176575811</v>
      </c>
      <c r="AP171" s="2">
        <f t="shared" si="30"/>
        <v>-15075.318180104041</v>
      </c>
      <c r="AQ171" s="2">
        <f t="shared" si="30"/>
        <v>-15872.453183632213</v>
      </c>
      <c r="AR171" s="2">
        <f t="shared" si="30"/>
        <v>-16669.588187160494</v>
      </c>
      <c r="AS171" s="2">
        <f t="shared" si="30"/>
        <v>-17466.723190688732</v>
      </c>
      <c r="AT171" s="2">
        <f t="shared" si="30"/>
        <v>-18263.858194216948</v>
      </c>
      <c r="AU171" s="2">
        <f t="shared" si="30"/>
        <v>-19060.993197745156</v>
      </c>
      <c r="AV171" s="2">
        <f t="shared" si="30"/>
        <v>-19858.12820127343</v>
      </c>
    </row>
    <row r="172" spans="1:48" ht="14.5" x14ac:dyDescent="0.35">
      <c r="B172" s="71">
        <v>-0.5</v>
      </c>
    </row>
    <row r="174" spans="1:48" ht="15.5" x14ac:dyDescent="0.35">
      <c r="A174" s="182" t="s">
        <v>8417</v>
      </c>
    </row>
    <row r="175" spans="1:48" ht="14.5" x14ac:dyDescent="0.35">
      <c r="B175" s="174"/>
      <c r="C175" s="175">
        <v>25</v>
      </c>
      <c r="D175" s="175">
        <v>75</v>
      </c>
      <c r="E175" s="175">
        <v>125</v>
      </c>
      <c r="F175" s="175">
        <v>175</v>
      </c>
      <c r="G175" s="175">
        <v>225</v>
      </c>
      <c r="H175" s="175">
        <v>275</v>
      </c>
      <c r="I175" s="175">
        <v>325</v>
      </c>
      <c r="J175" s="175">
        <v>375</v>
      </c>
      <c r="K175" s="175">
        <v>425</v>
      </c>
      <c r="L175" s="175">
        <v>475</v>
      </c>
      <c r="M175" s="175">
        <v>525</v>
      </c>
      <c r="N175" s="175">
        <v>575</v>
      </c>
      <c r="O175" s="175">
        <v>625</v>
      </c>
      <c r="P175" s="175">
        <v>675</v>
      </c>
      <c r="Q175" s="175">
        <v>725</v>
      </c>
      <c r="R175" s="175">
        <v>775</v>
      </c>
      <c r="S175" s="175">
        <v>825</v>
      </c>
      <c r="T175" s="175">
        <v>875</v>
      </c>
      <c r="U175" s="175">
        <v>925</v>
      </c>
      <c r="V175" s="175">
        <v>975</v>
      </c>
      <c r="W175" s="175">
        <v>1025</v>
      </c>
    </row>
    <row r="176" spans="1:48" ht="14.5" x14ac:dyDescent="0.35">
      <c r="A176" s="1"/>
      <c r="B176" s="177" t="s">
        <v>6</v>
      </c>
      <c r="C176" s="178">
        <f>+C177/14.004</f>
        <v>1785.2042273636105</v>
      </c>
      <c r="D176" s="178">
        <f t="shared" ref="D176:W176" si="32">+D177/14.004</f>
        <v>5355.6126820908312</v>
      </c>
      <c r="E176" s="178">
        <f t="shared" si="32"/>
        <v>8926.0211368180517</v>
      </c>
      <c r="F176" s="178">
        <f t="shared" si="32"/>
        <v>12496.429591545273</v>
      </c>
      <c r="G176" s="178">
        <f t="shared" si="32"/>
        <v>16066.838046272494</v>
      </c>
      <c r="H176" s="178">
        <f t="shared" si="32"/>
        <v>19637.246500999714</v>
      </c>
      <c r="I176" s="178">
        <f t="shared" si="32"/>
        <v>23207.654955726935</v>
      </c>
      <c r="J176" s="178">
        <f t="shared" si="32"/>
        <v>26778.063410454157</v>
      </c>
      <c r="K176" s="178">
        <f t="shared" si="32"/>
        <v>30348.471865181378</v>
      </c>
      <c r="L176" s="178">
        <f t="shared" si="32"/>
        <v>33918.880319908596</v>
      </c>
      <c r="M176" s="178">
        <f t="shared" si="32"/>
        <v>37489.288774635817</v>
      </c>
      <c r="N176" s="178">
        <f t="shared" si="32"/>
        <v>41059.697229363039</v>
      </c>
      <c r="O176" s="178">
        <f t="shared" si="32"/>
        <v>44630.10568409026</v>
      </c>
      <c r="P176" s="178">
        <f t="shared" si="32"/>
        <v>48200.514138817482</v>
      </c>
      <c r="Q176" s="178">
        <f t="shared" si="32"/>
        <v>51770.922593544703</v>
      </c>
      <c r="R176" s="178">
        <f t="shared" si="32"/>
        <v>55341.331048271924</v>
      </c>
      <c r="S176" s="178">
        <f t="shared" si="32"/>
        <v>58911.739502999146</v>
      </c>
      <c r="T176" s="178">
        <f t="shared" si="32"/>
        <v>62482.147957726367</v>
      </c>
      <c r="U176" s="178">
        <f t="shared" si="32"/>
        <v>66052.556412453589</v>
      </c>
      <c r="V176" s="178">
        <f t="shared" si="32"/>
        <v>69622.96486718081</v>
      </c>
      <c r="W176" s="178">
        <f t="shared" si="32"/>
        <v>73193.373321908031</v>
      </c>
    </row>
    <row r="177" spans="1:23" ht="14.5" x14ac:dyDescent="0.35">
      <c r="A177" s="1"/>
      <c r="B177" s="179" t="s">
        <v>7</v>
      </c>
      <c r="C177" s="178">
        <v>25000</v>
      </c>
      <c r="D177" s="178">
        <f>+C177+50000</f>
        <v>75000</v>
      </c>
      <c r="E177" s="178">
        <f t="shared" ref="E177:W177" si="33">+D177+50000</f>
        <v>125000</v>
      </c>
      <c r="F177" s="178">
        <f t="shared" si="33"/>
        <v>175000</v>
      </c>
      <c r="G177" s="178">
        <f t="shared" si="33"/>
        <v>225000</v>
      </c>
      <c r="H177" s="178">
        <f t="shared" si="33"/>
        <v>275000</v>
      </c>
      <c r="I177" s="178">
        <f t="shared" si="33"/>
        <v>325000</v>
      </c>
      <c r="J177" s="178">
        <f t="shared" si="33"/>
        <v>375000</v>
      </c>
      <c r="K177" s="178">
        <f t="shared" si="33"/>
        <v>425000</v>
      </c>
      <c r="L177" s="178">
        <f t="shared" si="33"/>
        <v>475000</v>
      </c>
      <c r="M177" s="178">
        <f t="shared" si="33"/>
        <v>525000</v>
      </c>
      <c r="N177" s="178">
        <f t="shared" si="33"/>
        <v>575000</v>
      </c>
      <c r="O177" s="178">
        <f t="shared" si="33"/>
        <v>625000</v>
      </c>
      <c r="P177" s="178">
        <f t="shared" si="33"/>
        <v>675000</v>
      </c>
      <c r="Q177" s="178">
        <f t="shared" si="33"/>
        <v>725000</v>
      </c>
      <c r="R177" s="178">
        <f t="shared" si="33"/>
        <v>775000</v>
      </c>
      <c r="S177" s="178">
        <f t="shared" si="33"/>
        <v>825000</v>
      </c>
      <c r="T177" s="178">
        <f t="shared" si="33"/>
        <v>875000</v>
      </c>
      <c r="U177" s="178">
        <f t="shared" si="33"/>
        <v>925000</v>
      </c>
      <c r="V177" s="178">
        <f t="shared" si="33"/>
        <v>975000</v>
      </c>
      <c r="W177" s="178">
        <f t="shared" si="33"/>
        <v>1025000</v>
      </c>
    </row>
    <row r="178" spans="1:23" ht="14.5" x14ac:dyDescent="0.35">
      <c r="A178" s="177" t="s">
        <v>8</v>
      </c>
      <c r="B178" s="180">
        <v>19.600000000000001</v>
      </c>
      <c r="C178" s="2">
        <v>-2892.9249680815087</v>
      </c>
      <c r="D178" s="2">
        <v>-3166.6572475411299</v>
      </c>
      <c r="E178" s="2">
        <v>-3440.3895270007501</v>
      </c>
      <c r="F178" s="2">
        <v>-3714.1218064603681</v>
      </c>
      <c r="G178" s="2">
        <v>-3987.8540859199861</v>
      </c>
      <c r="H178" s="2">
        <v>-4261.5863653796205</v>
      </c>
      <c r="I178" s="2">
        <v>-4535.3186448392307</v>
      </c>
      <c r="J178" s="2">
        <v>-4809.0509242988528</v>
      </c>
      <c r="K178" s="2">
        <v>-5082.7832037584712</v>
      </c>
      <c r="L178" s="2">
        <v>-5356.515483218087</v>
      </c>
      <c r="M178" s="2">
        <v>-5630.2477626777236</v>
      </c>
      <c r="N178" s="2">
        <v>-5903.9800421373411</v>
      </c>
      <c r="O178" s="2">
        <v>-6177.7123215969405</v>
      </c>
      <c r="P178" s="2">
        <v>-6451.4446010565771</v>
      </c>
      <c r="Q178" s="2">
        <v>-6725.1768805161901</v>
      </c>
      <c r="R178" s="2">
        <v>-6998.9091599758149</v>
      </c>
      <c r="S178" s="2">
        <v>-7272.6414394354533</v>
      </c>
      <c r="T178" s="2">
        <v>-7546.3737188950454</v>
      </c>
      <c r="U178" s="2">
        <v>-7820.1059983546493</v>
      </c>
      <c r="V178" s="2">
        <v>-8093.8382778142714</v>
      </c>
      <c r="W178" s="2">
        <v>-8367.5705572739062</v>
      </c>
    </row>
    <row r="179" spans="1:23" ht="14.5" x14ac:dyDescent="0.35">
      <c r="A179" s="177" t="s">
        <v>8</v>
      </c>
      <c r="B179" s="180">
        <f>+B178-0.54</f>
        <v>19.060000000000002</v>
      </c>
      <c r="C179" s="2">
        <v>-2835.2458179325904</v>
      </c>
      <c r="D179" s="2">
        <v>-2993.6197970943786</v>
      </c>
      <c r="E179" s="2">
        <v>-3151.9937762561635</v>
      </c>
      <c r="F179" s="2">
        <v>-3310.3677554179512</v>
      </c>
      <c r="G179" s="2">
        <v>-3468.741734579738</v>
      </c>
      <c r="H179" s="2">
        <v>-3627.1157137415362</v>
      </c>
      <c r="I179" s="2">
        <v>-3785.4896929033093</v>
      </c>
      <c r="J179" s="2">
        <v>-3943.8636720651029</v>
      </c>
      <c r="K179" s="2">
        <v>-4102.2376512268911</v>
      </c>
      <c r="L179" s="2">
        <v>-4260.611630388662</v>
      </c>
      <c r="M179" s="2">
        <v>-4418.9856095504701</v>
      </c>
      <c r="N179" s="2">
        <v>-4577.3595887122547</v>
      </c>
      <c r="O179" s="2">
        <v>-4735.7335678740264</v>
      </c>
      <c r="P179" s="2">
        <v>-4894.1075470357982</v>
      </c>
      <c r="Q179" s="2">
        <v>-5052.4815261976046</v>
      </c>
      <c r="R179" s="2">
        <v>-5210.8555053593873</v>
      </c>
      <c r="S179" s="2">
        <v>-5369.2294845211763</v>
      </c>
      <c r="T179" s="2">
        <v>-5527.6034636829554</v>
      </c>
      <c r="U179" s="2">
        <v>-5685.9774428447499</v>
      </c>
      <c r="V179" s="2">
        <v>-5844.3514220065281</v>
      </c>
      <c r="W179" s="2">
        <v>-6002.725401168319</v>
      </c>
    </row>
    <row r="180" spans="1:23" ht="14.5" x14ac:dyDescent="0.35">
      <c r="A180" s="177" t="s">
        <v>8</v>
      </c>
      <c r="B180" s="180">
        <f t="shared" ref="B180:B212" si="34">+B179-0.54</f>
        <v>18.520000000000003</v>
      </c>
      <c r="C180" s="2">
        <v>-2777.566667783673</v>
      </c>
      <c r="D180" s="2">
        <v>-2820.5823466476254</v>
      </c>
      <c r="E180" s="2">
        <v>-2863.5980255115751</v>
      </c>
      <c r="F180" s="2">
        <v>-2906.6137043755243</v>
      </c>
      <c r="G180" s="2">
        <v>-2949.6293832394749</v>
      </c>
      <c r="H180" s="2">
        <v>-2992.6450621034387</v>
      </c>
      <c r="I180" s="2">
        <v>-3035.6607409673788</v>
      </c>
      <c r="J180" s="2">
        <v>-3078.6764198313294</v>
      </c>
      <c r="K180" s="2">
        <v>-3121.6920986952809</v>
      </c>
      <c r="L180" s="2">
        <v>-3164.7077775592152</v>
      </c>
      <c r="M180" s="2">
        <v>-3207.7234564231894</v>
      </c>
      <c r="N180" s="2">
        <v>-3250.7391352871377</v>
      </c>
      <c r="O180" s="2">
        <v>-3293.7548141510665</v>
      </c>
      <c r="P180" s="2">
        <v>-3336.7704930150285</v>
      </c>
      <c r="Q180" s="2">
        <v>-3379.7861718789786</v>
      </c>
      <c r="R180" s="2">
        <v>-3422.8018507429415</v>
      </c>
      <c r="S180" s="2">
        <v>-3465.8175296068898</v>
      </c>
      <c r="T180" s="2">
        <v>-3508.8332084708068</v>
      </c>
      <c r="U180" s="2">
        <v>-3551.8488873347683</v>
      </c>
      <c r="V180" s="2">
        <v>-3594.8645661987412</v>
      </c>
      <c r="W180" s="2">
        <v>-3637.8802450626881</v>
      </c>
    </row>
    <row r="181" spans="1:23" ht="14.5" x14ac:dyDescent="0.35">
      <c r="A181" s="177" t="s">
        <v>8</v>
      </c>
      <c r="B181" s="180">
        <f t="shared" si="34"/>
        <v>17.980000000000004</v>
      </c>
      <c r="C181" s="2">
        <v>-2719.8875176347556</v>
      </c>
      <c r="D181" s="2">
        <v>-2647.5448962008732</v>
      </c>
      <c r="E181" s="2">
        <v>-2575.2022747669876</v>
      </c>
      <c r="F181" s="2">
        <v>-2502.859653333102</v>
      </c>
      <c r="G181" s="2">
        <v>-2430.5170318992173</v>
      </c>
      <c r="H181" s="2">
        <v>-2358.1744104653421</v>
      </c>
      <c r="I181" s="2">
        <v>-2285.831789031452</v>
      </c>
      <c r="J181" s="2">
        <v>-2213.4891675975641</v>
      </c>
      <c r="K181" s="2">
        <v>-2141.1465461636813</v>
      </c>
      <c r="L181" s="2">
        <v>-2068.803924729797</v>
      </c>
      <c r="M181" s="2">
        <v>-1996.4613032959141</v>
      </c>
      <c r="N181" s="2">
        <v>-1924.1186818620388</v>
      </c>
      <c r="O181" s="2">
        <v>-1851.7760604281373</v>
      </c>
      <c r="P181" s="2">
        <v>-1779.4334389942499</v>
      </c>
      <c r="Q181" s="2">
        <v>-1707.0908175603722</v>
      </c>
      <c r="R181" s="2">
        <v>-1634.7481961264934</v>
      </c>
      <c r="S181" s="2">
        <v>-1562.4055746926113</v>
      </c>
      <c r="T181" s="2">
        <v>-1490.0629532587104</v>
      </c>
      <c r="U181" s="2">
        <v>-1417.7203318248162</v>
      </c>
      <c r="V181" s="2">
        <v>-1345.3777103909269</v>
      </c>
      <c r="W181" s="2">
        <v>-1273.0350889570609</v>
      </c>
    </row>
    <row r="182" spans="1:23" ht="14.5" x14ac:dyDescent="0.35">
      <c r="A182" s="177" t="s">
        <v>8</v>
      </c>
      <c r="B182" s="180">
        <f t="shared" si="34"/>
        <v>17.440000000000005</v>
      </c>
      <c r="C182" s="2">
        <v>-2662.2083674858382</v>
      </c>
      <c r="D182" s="2">
        <v>-2474.5074457541209</v>
      </c>
      <c r="E182" s="2">
        <v>-2286.8065240224023</v>
      </c>
      <c r="F182" s="2">
        <v>-2099.105602290681</v>
      </c>
      <c r="G182" s="2">
        <v>-1911.4046805589605</v>
      </c>
      <c r="H182" s="2">
        <v>-1723.7037588272526</v>
      </c>
      <c r="I182" s="2">
        <v>-1536.0028370955283</v>
      </c>
      <c r="J182" s="2">
        <v>-1348.3019153638072</v>
      </c>
      <c r="K182" s="2">
        <v>-1160.6009936320859</v>
      </c>
      <c r="L182" s="2">
        <v>-972.90007190036613</v>
      </c>
      <c r="M182" s="2">
        <v>-785.19915016866105</v>
      </c>
      <c r="N182" s="2">
        <v>-597.49822843695335</v>
      </c>
      <c r="O182" s="2">
        <v>-409.79730670520274</v>
      </c>
      <c r="P182" s="2">
        <v>-222.09638497349403</v>
      </c>
      <c r="Q182" s="2">
        <v>-34.395463241772035</v>
      </c>
      <c r="R182" s="2">
        <v>153.30545848993248</v>
      </c>
      <c r="S182" s="2">
        <v>341.00638022163378</v>
      </c>
      <c r="T182" s="2">
        <v>528.70730195340332</v>
      </c>
      <c r="U182" s="2">
        <v>716.40822368511294</v>
      </c>
      <c r="V182" s="2">
        <v>904.10914541682735</v>
      </c>
      <c r="W182" s="2">
        <v>1091.8100671485483</v>
      </c>
    </row>
    <row r="183" spans="1:23" ht="14.5" x14ac:dyDescent="0.35">
      <c r="A183" s="177" t="s">
        <v>8</v>
      </c>
      <c r="B183" s="180">
        <f t="shared" si="34"/>
        <v>16.900000000000006</v>
      </c>
      <c r="C183" s="2">
        <v>-2604.5292173369203</v>
      </c>
      <c r="D183" s="2">
        <v>-2301.4699953073691</v>
      </c>
      <c r="E183" s="2">
        <v>-1998.410773277813</v>
      </c>
      <c r="F183" s="2">
        <v>-1695.35155124826</v>
      </c>
      <c r="G183" s="2">
        <v>-1392.2923292187099</v>
      </c>
      <c r="H183" s="2">
        <v>-1089.2331071891635</v>
      </c>
      <c r="I183" s="2">
        <v>-786.17388515959726</v>
      </c>
      <c r="J183" s="2">
        <v>-483.11466313004769</v>
      </c>
      <c r="K183" s="2">
        <v>-180.05544110049632</v>
      </c>
      <c r="L183" s="2">
        <v>123.00378092906456</v>
      </c>
      <c r="M183" s="2">
        <v>426.06300295860433</v>
      </c>
      <c r="N183" s="2">
        <v>729.12222498815402</v>
      </c>
      <c r="O183" s="2">
        <v>1032.1814470177342</v>
      </c>
      <c r="P183" s="2">
        <v>1335.2406690472742</v>
      </c>
      <c r="Q183" s="2">
        <v>1638.2998910768245</v>
      </c>
      <c r="R183" s="2">
        <v>1941.3591131063708</v>
      </c>
      <c r="S183" s="2">
        <v>2244.4183351359106</v>
      </c>
      <c r="T183" s="2">
        <v>2547.4775571654768</v>
      </c>
      <c r="U183" s="2">
        <v>2850.5367791950457</v>
      </c>
      <c r="V183" s="2">
        <v>3153.5960012246019</v>
      </c>
      <c r="W183" s="2">
        <v>3456.6552232541571</v>
      </c>
    </row>
    <row r="184" spans="1:23" ht="14.5" x14ac:dyDescent="0.35">
      <c r="A184" s="177" t="s">
        <v>8</v>
      </c>
      <c r="B184" s="180">
        <f t="shared" si="34"/>
        <v>16.360000000000007</v>
      </c>
      <c r="C184" s="2">
        <v>-2546.8500671880033</v>
      </c>
      <c r="D184" s="2">
        <v>-2128.4325448606178</v>
      </c>
      <c r="E184" s="2">
        <v>-1710.0150225332272</v>
      </c>
      <c r="F184" s="2">
        <v>-1291.597500205839</v>
      </c>
      <c r="G184" s="2">
        <v>-873.17997787844979</v>
      </c>
      <c r="H184" s="2">
        <v>-454.76245555107221</v>
      </c>
      <c r="I184" s="2">
        <v>-36.344933223671575</v>
      </c>
      <c r="J184" s="2">
        <v>382.07258910371684</v>
      </c>
      <c r="K184" s="2">
        <v>800.49011143109988</v>
      </c>
      <c r="L184" s="2">
        <v>1218.9076337584934</v>
      </c>
      <c r="M184" s="2">
        <v>1637.3251560858696</v>
      </c>
      <c r="N184" s="2">
        <v>2055.7426784132572</v>
      </c>
      <c r="O184" s="2">
        <v>2474.1602007406668</v>
      </c>
      <c r="P184" s="2">
        <v>2892.5777230680587</v>
      </c>
      <c r="Q184" s="2">
        <v>3310.9952453954411</v>
      </c>
      <c r="R184" s="2">
        <v>3729.4127677228116</v>
      </c>
      <c r="S184" s="2">
        <v>4147.8302900502167</v>
      </c>
      <c r="T184" s="2">
        <v>4566.2478123776182</v>
      </c>
      <c r="U184" s="2">
        <v>4984.6653347049942</v>
      </c>
      <c r="V184" s="2">
        <v>5403.0828570324029</v>
      </c>
      <c r="W184" s="2">
        <v>5821.5003793597807</v>
      </c>
    </row>
    <row r="185" spans="1:23" ht="14.5" x14ac:dyDescent="0.35">
      <c r="A185" s="177" t="s">
        <v>8</v>
      </c>
      <c r="B185" s="180">
        <f t="shared" si="34"/>
        <v>15.820000000000007</v>
      </c>
      <c r="C185" s="2">
        <v>-2489.1709170390855</v>
      </c>
      <c r="D185" s="2">
        <v>-1955.3950944138621</v>
      </c>
      <c r="E185" s="2">
        <v>-1421.6192717886354</v>
      </c>
      <c r="F185" s="2">
        <v>-887.84344916341365</v>
      </c>
      <c r="G185" s="2">
        <v>-354.06762653819101</v>
      </c>
      <c r="H185" s="2">
        <v>179.70819608702587</v>
      </c>
      <c r="I185" s="2">
        <v>713.48401871226019</v>
      </c>
      <c r="J185" s="2">
        <v>1247.2598413374847</v>
      </c>
      <c r="K185" s="2">
        <v>1781.0356639627021</v>
      </c>
      <c r="L185" s="2">
        <v>2314.8114865879465</v>
      </c>
      <c r="M185" s="2">
        <v>2848.5873092131437</v>
      </c>
      <c r="N185" s="2">
        <v>3382.3631318383614</v>
      </c>
      <c r="O185" s="2">
        <v>3916.1389544636118</v>
      </c>
      <c r="P185" s="2">
        <v>4449.9147770888412</v>
      </c>
      <c r="Q185" s="2">
        <v>4983.6905997140466</v>
      </c>
      <c r="R185" s="2">
        <v>5517.4664223392847</v>
      </c>
      <c r="S185" s="2">
        <v>6051.2422449644946</v>
      </c>
      <c r="T185" s="2">
        <v>6585.0180675897418</v>
      </c>
      <c r="U185" s="2">
        <v>7118.7938902149635</v>
      </c>
      <c r="V185" s="2">
        <v>7652.5697128401916</v>
      </c>
      <c r="W185" s="2">
        <v>8186.3455354654006</v>
      </c>
    </row>
    <row r="186" spans="1:23" ht="14.5" x14ac:dyDescent="0.35">
      <c r="A186" s="177" t="s">
        <v>8</v>
      </c>
      <c r="B186" s="180">
        <f t="shared" si="34"/>
        <v>15.280000000000008</v>
      </c>
      <c r="C186" s="2">
        <v>-2431.4917668901685</v>
      </c>
      <c r="D186" s="2">
        <v>-1782.3576439671119</v>
      </c>
      <c r="E186" s="2">
        <v>-1133.2235210440529</v>
      </c>
      <c r="F186" s="2">
        <v>-484.08939812098947</v>
      </c>
      <c r="G186" s="2">
        <v>165.04472480206758</v>
      </c>
      <c r="H186" s="2">
        <v>814.17884772511513</v>
      </c>
      <c r="I186" s="2">
        <v>1463.3129706481859</v>
      </c>
      <c r="J186" s="2">
        <v>2112.4470935712375</v>
      </c>
      <c r="K186" s="2">
        <v>2761.581216494305</v>
      </c>
      <c r="L186" s="2">
        <v>3410.7153394173688</v>
      </c>
      <c r="M186" s="2">
        <v>4059.8494623403999</v>
      </c>
      <c r="N186" s="2">
        <v>4708.983585263466</v>
      </c>
      <c r="O186" s="2">
        <v>5358.1177081865426</v>
      </c>
      <c r="P186" s="2">
        <v>6007.2518311096046</v>
      </c>
      <c r="Q186" s="2">
        <v>6656.3859540326557</v>
      </c>
      <c r="R186" s="2">
        <v>7305.5200769557232</v>
      </c>
      <c r="S186" s="2">
        <v>7954.6541998787652</v>
      </c>
      <c r="T186" s="2">
        <v>8603.7883228018527</v>
      </c>
      <c r="U186" s="2">
        <v>9252.9224457248911</v>
      </c>
      <c r="V186" s="2">
        <v>9902.0565686479495</v>
      </c>
      <c r="W186" s="2">
        <v>10551.190691571008</v>
      </c>
    </row>
    <row r="187" spans="1:23" ht="14.5" x14ac:dyDescent="0.35">
      <c r="A187" s="177" t="s">
        <v>8</v>
      </c>
      <c r="B187" s="180">
        <f t="shared" si="34"/>
        <v>14.740000000000009</v>
      </c>
      <c r="C187" s="2">
        <v>-2373.8126167412515</v>
      </c>
      <c r="D187" s="2">
        <v>-1609.3201935203588</v>
      </c>
      <c r="E187" s="2">
        <v>-844.82777029946419</v>
      </c>
      <c r="F187" s="2">
        <v>-80.335347078569356</v>
      </c>
      <c r="G187" s="2">
        <v>684.15707614232679</v>
      </c>
      <c r="H187" s="2">
        <v>1448.6494993632118</v>
      </c>
      <c r="I187" s="2">
        <v>2213.1419225841159</v>
      </c>
      <c r="J187" s="2">
        <v>2977.6343458050114</v>
      </c>
      <c r="K187" s="2">
        <v>3742.1267690258919</v>
      </c>
      <c r="L187" s="2">
        <v>4506.6191922467897</v>
      </c>
      <c r="M187" s="2">
        <v>5271.1116154676756</v>
      </c>
      <c r="N187" s="2">
        <v>6035.6040386885716</v>
      </c>
      <c r="O187" s="2">
        <v>6800.0964619094884</v>
      </c>
      <c r="P187" s="2">
        <v>7564.5888851303771</v>
      </c>
      <c r="Q187" s="2">
        <v>8329.0813083512749</v>
      </c>
      <c r="R187" s="2">
        <v>9093.573731572149</v>
      </c>
      <c r="S187" s="2">
        <v>9858.0661547930395</v>
      </c>
      <c r="T187" s="2">
        <v>10622.558578013946</v>
      </c>
      <c r="U187" s="2">
        <v>11387.051001234835</v>
      </c>
      <c r="V187" s="2">
        <v>12151.543424455729</v>
      </c>
      <c r="W187" s="2">
        <v>12916.035847676643</v>
      </c>
    </row>
    <row r="188" spans="1:23" ht="14.5" x14ac:dyDescent="0.35">
      <c r="A188" s="177" t="s">
        <v>8</v>
      </c>
      <c r="B188" s="180">
        <f t="shared" si="34"/>
        <v>14.20000000000001</v>
      </c>
      <c r="C188" s="2">
        <v>-2316.1334665923328</v>
      </c>
      <c r="D188" s="2">
        <v>-1436.2827430736049</v>
      </c>
      <c r="E188" s="2">
        <v>-556.43201955487405</v>
      </c>
      <c r="F188" s="2">
        <v>323.41870396385525</v>
      </c>
      <c r="G188" s="2">
        <v>1203.2694274825883</v>
      </c>
      <c r="H188" s="2">
        <v>2083.120151001312</v>
      </c>
      <c r="I188" s="2">
        <v>2962.9708745200483</v>
      </c>
      <c r="J188" s="2">
        <v>3842.8215980387754</v>
      </c>
      <c r="K188" s="2">
        <v>4722.6723215575003</v>
      </c>
      <c r="L188" s="2">
        <v>5602.5230450762429</v>
      </c>
      <c r="M188" s="2">
        <v>6482.3737685949609</v>
      </c>
      <c r="N188" s="2">
        <v>7362.2244921136771</v>
      </c>
      <c r="O188" s="2">
        <v>8242.0752156324324</v>
      </c>
      <c r="P188" s="2">
        <v>9121.9259391511532</v>
      </c>
      <c r="Q188" s="2">
        <v>10001.776662669879</v>
      </c>
      <c r="R188" s="2">
        <v>10881.627386188604</v>
      </c>
      <c r="S188" s="2">
        <v>11761.478109707323</v>
      </c>
      <c r="T188" s="2">
        <v>12641.328833226084</v>
      </c>
      <c r="U188" s="2">
        <v>13521.179556744815</v>
      </c>
      <c r="V188" s="2">
        <v>14401.030280263558</v>
      </c>
      <c r="W188" s="2">
        <v>15280.88100378227</v>
      </c>
    </row>
    <row r="189" spans="1:23" ht="14.5" x14ac:dyDescent="0.35">
      <c r="A189" s="177" t="s">
        <v>8</v>
      </c>
      <c r="B189" s="180">
        <f t="shared" si="34"/>
        <v>13.660000000000011</v>
      </c>
      <c r="C189" s="2">
        <v>-2258.4543164434158</v>
      </c>
      <c r="D189" s="2">
        <v>-1263.2452926268552</v>
      </c>
      <c r="E189" s="2">
        <v>-268.03626881028987</v>
      </c>
      <c r="F189" s="2">
        <v>727.17275500627557</v>
      </c>
      <c r="G189" s="2">
        <v>1722.3817788228414</v>
      </c>
      <c r="H189" s="2">
        <v>2717.590802639399</v>
      </c>
      <c r="I189" s="2">
        <v>3712.7998264559624</v>
      </c>
      <c r="J189" s="2">
        <v>4708.0088502725284</v>
      </c>
      <c r="K189" s="2">
        <v>5703.2178740890959</v>
      </c>
      <c r="L189" s="2">
        <v>6698.4268979056569</v>
      </c>
      <c r="M189" s="2">
        <v>7693.6359217222025</v>
      </c>
      <c r="N189" s="2">
        <v>8688.844945538769</v>
      </c>
      <c r="O189" s="2">
        <v>9684.0539693553583</v>
      </c>
      <c r="P189" s="2">
        <v>10679.26299317192</v>
      </c>
      <c r="Q189" s="2">
        <v>11674.472016988473</v>
      </c>
      <c r="R189" s="2">
        <v>12669.681040805035</v>
      </c>
      <c r="S189" s="2">
        <v>13664.890064621579</v>
      </c>
      <c r="T189" s="2">
        <v>14660.099088438174</v>
      </c>
      <c r="U189" s="2">
        <v>15655.308112254726</v>
      </c>
      <c r="V189" s="2">
        <v>16650.517136071296</v>
      </c>
      <c r="W189" s="2">
        <v>17645.726159887854</v>
      </c>
    </row>
    <row r="190" spans="1:23" ht="14.5" x14ac:dyDescent="0.35">
      <c r="A190" s="177" t="s">
        <v>8</v>
      </c>
      <c r="B190" s="180">
        <f t="shared" si="34"/>
        <v>13.120000000000012</v>
      </c>
      <c r="C190" s="2">
        <v>-2200.7751662944984</v>
      </c>
      <c r="D190" s="2">
        <v>-1090.2078421800998</v>
      </c>
      <c r="E190" s="2">
        <v>20.35948193429769</v>
      </c>
      <c r="F190" s="2">
        <v>1130.9268060486982</v>
      </c>
      <c r="G190" s="2">
        <v>2241.4941301631015</v>
      </c>
      <c r="H190" s="2">
        <v>3352.0614542774929</v>
      </c>
      <c r="I190" s="2">
        <v>4462.6287783918988</v>
      </c>
      <c r="J190" s="2">
        <v>5573.1961025062965</v>
      </c>
      <c r="K190" s="2">
        <v>6683.7634266206915</v>
      </c>
      <c r="L190" s="2">
        <v>7794.3307507351046</v>
      </c>
      <c r="M190" s="2">
        <v>8904.8980748494869</v>
      </c>
      <c r="N190" s="2">
        <v>10015.465398963877</v>
      </c>
      <c r="O190" s="2">
        <v>11126.032723078311</v>
      </c>
      <c r="P190" s="2">
        <v>12236.600047192696</v>
      </c>
      <c r="Q190" s="2">
        <v>13347.167371307087</v>
      </c>
      <c r="R190" s="2">
        <v>14457.734695421497</v>
      </c>
      <c r="S190" s="2">
        <v>15568.302019535862</v>
      </c>
      <c r="T190" s="2">
        <v>16678.869343650316</v>
      </c>
      <c r="U190" s="2">
        <v>17789.436667764705</v>
      </c>
      <c r="V190" s="2">
        <v>18900.00399187909</v>
      </c>
      <c r="W190" s="2">
        <v>20010.571315993504</v>
      </c>
    </row>
    <row r="191" spans="1:23" ht="14.5" x14ac:dyDescent="0.35">
      <c r="A191" s="177" t="s">
        <v>8</v>
      </c>
      <c r="B191" s="180">
        <f t="shared" si="34"/>
        <v>12.580000000000013</v>
      </c>
      <c r="C191" s="2">
        <v>-2143.0960161455814</v>
      </c>
      <c r="D191" s="2">
        <v>-917.17039173334808</v>
      </c>
      <c r="E191" s="2">
        <v>308.75523267888764</v>
      </c>
      <c r="F191" s="2">
        <v>1534.6808570911244</v>
      </c>
      <c r="G191" s="2">
        <v>2760.6064815033583</v>
      </c>
      <c r="H191" s="2">
        <v>3986.5321059155863</v>
      </c>
      <c r="I191" s="2">
        <v>5212.4577303278265</v>
      </c>
      <c r="J191" s="2">
        <v>6438.3833547400636</v>
      </c>
      <c r="K191" s="2">
        <v>7664.3089791522898</v>
      </c>
      <c r="L191" s="2">
        <v>8890.2346035645405</v>
      </c>
      <c r="M191" s="2">
        <v>10116.160227976745</v>
      </c>
      <c r="N191" s="2">
        <v>11342.085852388986</v>
      </c>
      <c r="O191" s="2">
        <v>12568.011476801243</v>
      </c>
      <c r="P191" s="2">
        <v>13793.937101213476</v>
      </c>
      <c r="Q191" s="2">
        <v>15019.862725625695</v>
      </c>
      <c r="R191" s="2">
        <v>16245.788350037916</v>
      </c>
      <c r="S191" s="2">
        <v>17471.713974450158</v>
      </c>
      <c r="T191" s="2">
        <v>18697.639598862417</v>
      </c>
      <c r="U191" s="2">
        <v>19923.565223274632</v>
      </c>
      <c r="V191" s="2">
        <v>21149.490847686888</v>
      </c>
      <c r="W191" s="2">
        <v>22375.416472099096</v>
      </c>
    </row>
    <row r="192" spans="1:23" ht="14.5" x14ac:dyDescent="0.35">
      <c r="A192" s="177" t="s">
        <v>8</v>
      </c>
      <c r="B192" s="180">
        <f t="shared" si="34"/>
        <v>12.040000000000013</v>
      </c>
      <c r="C192" s="2">
        <v>-2085.4168659966635</v>
      </c>
      <c r="D192" s="2">
        <v>-744.13294128659663</v>
      </c>
      <c r="E192" s="2">
        <v>597.15098342347267</v>
      </c>
      <c r="F192" s="2">
        <v>1938.4349081335422</v>
      </c>
      <c r="G192" s="2">
        <v>3279.7188328436155</v>
      </c>
      <c r="H192" s="2">
        <v>4621.0027575536724</v>
      </c>
      <c r="I192" s="2">
        <v>5962.2866822637534</v>
      </c>
      <c r="J192" s="2">
        <v>7303.5706069738235</v>
      </c>
      <c r="K192" s="2">
        <v>8644.854531683879</v>
      </c>
      <c r="L192" s="2">
        <v>9986.1384563939573</v>
      </c>
      <c r="M192" s="2">
        <v>11327.422381104017</v>
      </c>
      <c r="N192" s="2">
        <v>12668.706305814077</v>
      </c>
      <c r="O192" s="2">
        <v>14009.990230524165</v>
      </c>
      <c r="P192" s="2">
        <v>15351.274155234234</v>
      </c>
      <c r="Q192" s="2">
        <v>16692.558079944287</v>
      </c>
      <c r="R192" s="2">
        <v>18033.842004654351</v>
      </c>
      <c r="S192" s="2">
        <v>19375.125929364451</v>
      </c>
      <c r="T192" s="2">
        <v>20716.409854074525</v>
      </c>
      <c r="U192" s="2">
        <v>22057.693778784604</v>
      </c>
      <c r="V192" s="2">
        <v>23398.977703494656</v>
      </c>
      <c r="W192" s="2">
        <v>24740.261628204735</v>
      </c>
    </row>
    <row r="193" spans="1:23" ht="14.5" x14ac:dyDescent="0.35">
      <c r="A193" s="177" t="s">
        <v>8</v>
      </c>
      <c r="B193" s="180">
        <f t="shared" si="34"/>
        <v>11.500000000000014</v>
      </c>
      <c r="C193" s="2">
        <v>-2027.7377158477454</v>
      </c>
      <c r="D193" s="2">
        <v>-571.09549083984257</v>
      </c>
      <c r="E193" s="2">
        <v>885.54673416806315</v>
      </c>
      <c r="F193" s="2">
        <v>2342.1889591759686</v>
      </c>
      <c r="G193" s="2">
        <v>3798.8311841838727</v>
      </c>
      <c r="H193" s="2">
        <v>5255.4734091917744</v>
      </c>
      <c r="I193" s="2">
        <v>6712.1156341996802</v>
      </c>
      <c r="J193" s="2">
        <v>8168.7578592075924</v>
      </c>
      <c r="K193" s="2">
        <v>9625.400084215491</v>
      </c>
      <c r="L193" s="2">
        <v>11082.042309223405</v>
      </c>
      <c r="M193" s="2">
        <v>12538.684534231292</v>
      </c>
      <c r="N193" s="2">
        <v>13995.326759239197</v>
      </c>
      <c r="O193" s="2">
        <v>15451.968984247118</v>
      </c>
      <c r="P193" s="2">
        <v>16908.611209255025</v>
      </c>
      <c r="Q193" s="2">
        <v>18365.253434262926</v>
      </c>
      <c r="R193" s="2">
        <v>19821.895659270824</v>
      </c>
      <c r="S193" s="2">
        <v>21278.537884278707</v>
      </c>
      <c r="T193" s="2">
        <v>22735.180109286637</v>
      </c>
      <c r="U193" s="2">
        <v>24191.822334294538</v>
      </c>
      <c r="V193" s="2">
        <v>25648.464559302436</v>
      </c>
      <c r="W193" s="2">
        <v>27105.106784310334</v>
      </c>
    </row>
    <row r="194" spans="1:23" ht="14.5" x14ac:dyDescent="0.35">
      <c r="A194" s="177" t="s">
        <v>8</v>
      </c>
      <c r="B194" s="180">
        <f t="shared" si="34"/>
        <v>10.960000000000015</v>
      </c>
      <c r="C194" s="2">
        <v>-1970.058565698828</v>
      </c>
      <c r="D194" s="2">
        <v>-398.05804039309209</v>
      </c>
      <c r="E194" s="2">
        <v>1173.9424849126469</v>
      </c>
      <c r="F194" s="2">
        <v>2745.9430102183865</v>
      </c>
      <c r="G194" s="2">
        <v>4317.9435355241267</v>
      </c>
      <c r="H194" s="2">
        <v>5889.9440608298601</v>
      </c>
      <c r="I194" s="2">
        <v>7461.9445861356035</v>
      </c>
      <c r="J194" s="2">
        <v>9033.9451114413441</v>
      </c>
      <c r="K194" s="2">
        <v>10605.945636747067</v>
      </c>
      <c r="L194" s="2">
        <v>12177.946162052825</v>
      </c>
      <c r="M194" s="2">
        <v>13749.946687358546</v>
      </c>
      <c r="N194" s="2">
        <v>15321.947212664276</v>
      </c>
      <c r="O194" s="2">
        <v>16893.947737970051</v>
      </c>
      <c r="P194" s="2">
        <v>18465.948263275775</v>
      </c>
      <c r="Q194" s="2">
        <v>20037.948788581514</v>
      </c>
      <c r="R194" s="2">
        <v>21609.949313887253</v>
      </c>
      <c r="S194" s="2">
        <v>23181.949839192977</v>
      </c>
      <c r="T194" s="2">
        <v>24753.950364498734</v>
      </c>
      <c r="U194" s="2">
        <v>26325.950889804484</v>
      </c>
      <c r="V194" s="2">
        <v>27897.95141511019</v>
      </c>
      <c r="W194" s="2">
        <v>29469.951940415955</v>
      </c>
    </row>
    <row r="195" spans="1:23" ht="14.5" x14ac:dyDescent="0.35">
      <c r="A195" s="177" t="s">
        <v>8</v>
      </c>
      <c r="B195" s="180">
        <f t="shared" si="34"/>
        <v>10.420000000000016</v>
      </c>
      <c r="C195" s="2">
        <v>-1912.3794155499115</v>
      </c>
      <c r="D195" s="2">
        <v>-225.0205899463387</v>
      </c>
      <c r="E195" s="2">
        <v>1462.3382356572374</v>
      </c>
      <c r="F195" s="2">
        <v>3149.6970612608147</v>
      </c>
      <c r="G195" s="2">
        <v>4837.0558868643884</v>
      </c>
      <c r="H195" s="2">
        <v>6524.4147124679512</v>
      </c>
      <c r="I195" s="2">
        <v>8211.7735380715367</v>
      </c>
      <c r="J195" s="2">
        <v>9899.1323636751131</v>
      </c>
      <c r="K195" s="2">
        <v>11586.491189278689</v>
      </c>
      <c r="L195" s="2">
        <v>13273.850014882259</v>
      </c>
      <c r="M195" s="2">
        <v>14961.208840485824</v>
      </c>
      <c r="N195" s="2">
        <v>16648.567666089384</v>
      </c>
      <c r="O195" s="2">
        <v>18335.926491692986</v>
      </c>
      <c r="P195" s="2">
        <v>20023.285317296562</v>
      </c>
      <c r="Q195" s="2">
        <v>21710.644142900124</v>
      </c>
      <c r="R195" s="2">
        <v>23398.002968503693</v>
      </c>
      <c r="S195" s="2">
        <v>25085.361794107252</v>
      </c>
      <c r="T195" s="2">
        <v>26772.720619710886</v>
      </c>
      <c r="U195" s="2">
        <v>28460.079445314448</v>
      </c>
      <c r="V195" s="2">
        <v>30147.438270918021</v>
      </c>
      <c r="W195" s="2">
        <v>31834.797096521586</v>
      </c>
    </row>
    <row r="196" spans="1:23" ht="14.5" x14ac:dyDescent="0.35">
      <c r="A196" s="177" t="s">
        <v>8</v>
      </c>
      <c r="B196" s="180">
        <f t="shared" si="34"/>
        <v>9.8800000000000168</v>
      </c>
      <c r="C196" s="2">
        <v>-1854.700265400993</v>
      </c>
      <c r="D196" s="2">
        <v>-51.983139499584951</v>
      </c>
      <c r="E196" s="2">
        <v>1750.7339864018265</v>
      </c>
      <c r="F196" s="2">
        <v>3553.4511123032353</v>
      </c>
      <c r="G196" s="2">
        <v>5356.1682382046456</v>
      </c>
      <c r="H196" s="2">
        <v>7158.8853641060496</v>
      </c>
      <c r="I196" s="2">
        <v>8961.6024900074644</v>
      </c>
      <c r="J196" s="2">
        <v>10764.319615908882</v>
      </c>
      <c r="K196" s="2">
        <v>12567.036741810278</v>
      </c>
      <c r="L196" s="2">
        <v>14369.753867711705</v>
      </c>
      <c r="M196" s="2">
        <v>16172.470993613098</v>
      </c>
      <c r="N196" s="2">
        <v>17975.1881195145</v>
      </c>
      <c r="O196" s="2">
        <v>19777.905245415932</v>
      </c>
      <c r="P196" s="2">
        <v>21580.622371317339</v>
      </c>
      <c r="Q196" s="2">
        <v>23383.339497218742</v>
      </c>
      <c r="R196" s="2">
        <v>25186.056623120145</v>
      </c>
      <c r="S196" s="2">
        <v>26988.773749021566</v>
      </c>
      <c r="T196" s="2">
        <v>28791.490874922998</v>
      </c>
      <c r="U196" s="2">
        <v>30594.20800082439</v>
      </c>
      <c r="V196" s="2">
        <v>32396.925126725797</v>
      </c>
      <c r="W196" s="2">
        <v>34199.642252627214</v>
      </c>
    </row>
    <row r="197" spans="1:23" ht="14.5" x14ac:dyDescent="0.35">
      <c r="A197" s="177" t="s">
        <v>8</v>
      </c>
      <c r="B197" s="180">
        <f t="shared" si="34"/>
        <v>9.3400000000000176</v>
      </c>
      <c r="C197" s="2">
        <v>-1797.0211152520767</v>
      </c>
      <c r="D197" s="2">
        <v>121.05431094716661</v>
      </c>
      <c r="E197" s="2">
        <v>2039.129737146412</v>
      </c>
      <c r="F197" s="2">
        <v>3957.2051633456554</v>
      </c>
      <c r="G197" s="2">
        <v>5875.2805895448992</v>
      </c>
      <c r="H197" s="2">
        <v>7793.3560157441334</v>
      </c>
      <c r="I197" s="2">
        <v>9711.4314419433867</v>
      </c>
      <c r="J197" s="2">
        <v>11629.506868142629</v>
      </c>
      <c r="K197" s="2">
        <v>13547.582294341873</v>
      </c>
      <c r="L197" s="2">
        <v>15465.657720541125</v>
      </c>
      <c r="M197" s="2">
        <v>17383.733146740349</v>
      </c>
      <c r="N197" s="2">
        <v>19301.808572939583</v>
      </c>
      <c r="O197" s="2">
        <v>21219.88399913886</v>
      </c>
      <c r="P197" s="2">
        <v>23137.959425338093</v>
      </c>
      <c r="Q197" s="2">
        <v>25056.034851537333</v>
      </c>
      <c r="R197" s="2">
        <v>26974.110277736567</v>
      </c>
      <c r="S197" s="2">
        <v>28892.185703935811</v>
      </c>
      <c r="T197" s="2">
        <v>30810.261130135084</v>
      </c>
      <c r="U197" s="2">
        <v>32728.336556334329</v>
      </c>
      <c r="V197" s="2">
        <v>34646.411982533566</v>
      </c>
      <c r="W197" s="2">
        <v>36564.487408732806</v>
      </c>
    </row>
    <row r="198" spans="1:23" ht="14.5" x14ac:dyDescent="0.35">
      <c r="A198" s="177" t="s">
        <v>8</v>
      </c>
      <c r="B198" s="180">
        <f t="shared" si="34"/>
        <v>8.8000000000000185</v>
      </c>
      <c r="C198" s="2">
        <v>-1739.3419651031579</v>
      </c>
      <c r="D198" s="2">
        <v>294.0917613939198</v>
      </c>
      <c r="E198" s="2">
        <v>2327.5254878909991</v>
      </c>
      <c r="F198" s="2">
        <v>4360.9592143880782</v>
      </c>
      <c r="G198" s="2">
        <v>6394.3929408851609</v>
      </c>
      <c r="H198" s="2">
        <v>8427.8266673822327</v>
      </c>
      <c r="I198" s="2">
        <v>10461.26039387932</v>
      </c>
      <c r="J198" s="2">
        <v>12494.6941203764</v>
      </c>
      <c r="K198" s="2">
        <v>14528.127846873484</v>
      </c>
      <c r="L198" s="2">
        <v>16561.56157337056</v>
      </c>
      <c r="M198" s="2">
        <v>18594.995299867624</v>
      </c>
      <c r="N198" s="2">
        <v>20628.429026364691</v>
      </c>
      <c r="O198" s="2">
        <v>22661.862752861809</v>
      </c>
      <c r="P198" s="2">
        <v>24695.296479358876</v>
      </c>
      <c r="Q198" s="2">
        <v>26728.730205855951</v>
      </c>
      <c r="R198" s="2">
        <v>28762.163932353033</v>
      </c>
      <c r="S198" s="2">
        <v>30795.597658850089</v>
      </c>
      <c r="T198" s="2">
        <v>32829.031385347196</v>
      </c>
      <c r="U198" s="2">
        <v>34862.465111844293</v>
      </c>
      <c r="V198" s="2">
        <v>36895.898838341389</v>
      </c>
      <c r="W198" s="2">
        <v>38929.332564838463</v>
      </c>
    </row>
    <row r="199" spans="1:23" ht="14.5" x14ac:dyDescent="0.35">
      <c r="A199" s="177" t="s">
        <v>8</v>
      </c>
      <c r="B199" s="180">
        <f t="shared" si="34"/>
        <v>8.2600000000000193</v>
      </c>
      <c r="C199" s="2">
        <v>-1681.6628149542414</v>
      </c>
      <c r="D199" s="2">
        <v>467.12921184067068</v>
      </c>
      <c r="E199" s="2">
        <v>2615.9212386355853</v>
      </c>
      <c r="F199" s="2">
        <v>4764.7132654304969</v>
      </c>
      <c r="G199" s="2">
        <v>6913.5052922254108</v>
      </c>
      <c r="H199" s="2">
        <v>9062.2973190203193</v>
      </c>
      <c r="I199" s="2">
        <v>11211.089345815244</v>
      </c>
      <c r="J199" s="2">
        <v>13359.881372610153</v>
      </c>
      <c r="K199" s="2">
        <v>15508.673399405059</v>
      </c>
      <c r="L199" s="2">
        <v>17657.465426199986</v>
      </c>
      <c r="M199" s="2">
        <v>19806.257452994883</v>
      </c>
      <c r="N199" s="2">
        <v>21955.049479789792</v>
      </c>
      <c r="O199" s="2">
        <v>24103.841506584722</v>
      </c>
      <c r="P199" s="2">
        <v>26252.633533379638</v>
      </c>
      <c r="Q199" s="2">
        <v>28401.425560174543</v>
      </c>
      <c r="R199" s="2">
        <v>30550.21758696944</v>
      </c>
      <c r="S199" s="2">
        <v>32699.009613764345</v>
      </c>
      <c r="T199" s="2">
        <v>34847.801640559315</v>
      </c>
      <c r="U199" s="2">
        <v>36996.593667354195</v>
      </c>
      <c r="V199" s="2">
        <v>39145.385694149118</v>
      </c>
      <c r="W199" s="2">
        <v>41294.177720944033</v>
      </c>
    </row>
    <row r="200" spans="1:23" ht="14.5" x14ac:dyDescent="0.35">
      <c r="A200" s="177" t="s">
        <v>8</v>
      </c>
      <c r="B200" s="180">
        <f t="shared" si="34"/>
        <v>7.7200000000000193</v>
      </c>
      <c r="C200" s="2">
        <v>-1623.9836648053238</v>
      </c>
      <c r="D200" s="2">
        <v>640.16666228742383</v>
      </c>
      <c r="E200" s="2">
        <v>2904.316989380176</v>
      </c>
      <c r="F200" s="2">
        <v>5168.4673164729247</v>
      </c>
      <c r="G200" s="2">
        <v>7432.6176435656689</v>
      </c>
      <c r="H200" s="2">
        <v>9696.7679706584186</v>
      </c>
      <c r="I200" s="2">
        <v>11960.918297751175</v>
      </c>
      <c r="J200" s="2">
        <v>14225.068624843925</v>
      </c>
      <c r="K200" s="2">
        <v>16489.218951936669</v>
      </c>
      <c r="L200" s="2">
        <v>18753.369279029423</v>
      </c>
      <c r="M200" s="2">
        <v>21017.519606122158</v>
      </c>
      <c r="N200" s="2">
        <v>23281.669933214904</v>
      </c>
      <c r="O200" s="2">
        <v>25545.820260307675</v>
      </c>
      <c r="P200" s="2">
        <v>27809.970587400418</v>
      </c>
      <c r="Q200" s="2">
        <v>30074.12091449316</v>
      </c>
      <c r="R200" s="2">
        <v>32338.27124158591</v>
      </c>
      <c r="S200" s="2">
        <v>34602.421568678663</v>
      </c>
      <c r="T200" s="2">
        <v>36866.571895771442</v>
      </c>
      <c r="U200" s="2">
        <v>39130.722222864162</v>
      </c>
      <c r="V200" s="2">
        <v>41394.872549956919</v>
      </c>
      <c r="W200" s="2">
        <v>43659.022877049676</v>
      </c>
    </row>
    <row r="201" spans="1:23" ht="14.5" x14ac:dyDescent="0.35">
      <c r="A201" s="177" t="s">
        <v>8</v>
      </c>
      <c r="B201" s="180">
        <f t="shared" si="34"/>
        <v>7.1800000000000193</v>
      </c>
      <c r="C201" s="2">
        <v>-1566.304514656405</v>
      </c>
      <c r="D201" s="2">
        <v>813.20411273417756</v>
      </c>
      <c r="E201" s="2">
        <v>3192.7127401247635</v>
      </c>
      <c r="F201" s="2">
        <v>5572.221367515348</v>
      </c>
      <c r="G201" s="2">
        <v>7951.7299949059361</v>
      </c>
      <c r="H201" s="2">
        <v>10331.238622296511</v>
      </c>
      <c r="I201" s="2">
        <v>12710.747249687107</v>
      </c>
      <c r="J201" s="2">
        <v>15090.25587707769</v>
      </c>
      <c r="K201" s="2">
        <v>17469.764504468269</v>
      </c>
      <c r="L201" s="2">
        <v>19849.273131858863</v>
      </c>
      <c r="M201" s="2">
        <v>22228.781759249439</v>
      </c>
      <c r="N201" s="2">
        <v>24608.290386640016</v>
      </c>
      <c r="O201" s="2">
        <v>26987.799014030628</v>
      </c>
      <c r="P201" s="2">
        <v>29367.307641421197</v>
      </c>
      <c r="Q201" s="2">
        <v>31746.816268811795</v>
      </c>
      <c r="R201" s="2">
        <v>34126.324896202372</v>
      </c>
      <c r="S201" s="2">
        <v>36505.833523592933</v>
      </c>
      <c r="T201" s="2">
        <v>38885.342150983553</v>
      </c>
      <c r="U201" s="2">
        <v>41264.850778374137</v>
      </c>
      <c r="V201" s="2">
        <v>43644.359405764742</v>
      </c>
      <c r="W201" s="2">
        <v>46023.868033155304</v>
      </c>
    </row>
    <row r="202" spans="1:23" ht="14.5" x14ac:dyDescent="0.35">
      <c r="A202" s="177" t="s">
        <v>8</v>
      </c>
      <c r="B202" s="180">
        <f t="shared" si="34"/>
        <v>6.6400000000000192</v>
      </c>
      <c r="C202" s="2">
        <v>-1508.6253645074885</v>
      </c>
      <c r="D202" s="2">
        <v>986.24156318092844</v>
      </c>
      <c r="E202" s="2">
        <v>3481.1084908693479</v>
      </c>
      <c r="F202" s="2">
        <v>5975.9754185577649</v>
      </c>
      <c r="G202" s="2">
        <v>8470.8423462461869</v>
      </c>
      <c r="H202" s="2">
        <v>10965.709273934597</v>
      </c>
      <c r="I202" s="2">
        <v>13460.576201623029</v>
      </c>
      <c r="J202" s="2">
        <v>15955.443129311447</v>
      </c>
      <c r="K202" s="2">
        <v>18450.310056999861</v>
      </c>
      <c r="L202" s="2">
        <v>20945.176984688293</v>
      </c>
      <c r="M202" s="2">
        <v>23440.043912376681</v>
      </c>
      <c r="N202" s="2">
        <v>25934.910840065109</v>
      </c>
      <c r="O202" s="2">
        <v>28429.777767753545</v>
      </c>
      <c r="P202" s="2">
        <v>30924.644695441966</v>
      </c>
      <c r="Q202" s="2">
        <v>33419.511623130376</v>
      </c>
      <c r="R202" s="2">
        <v>35914.378550818779</v>
      </c>
      <c r="S202" s="2">
        <v>38409.245478507211</v>
      </c>
      <c r="T202" s="2">
        <v>40904.112406195651</v>
      </c>
      <c r="U202" s="2">
        <v>43398.979333884068</v>
      </c>
      <c r="V202" s="2">
        <v>45893.846261572486</v>
      </c>
      <c r="W202" s="2">
        <v>48388.713189260896</v>
      </c>
    </row>
    <row r="203" spans="1:23" ht="14.5" x14ac:dyDescent="0.35">
      <c r="A203" s="177" t="s">
        <v>8</v>
      </c>
      <c r="B203" s="180">
        <f t="shared" si="34"/>
        <v>6.1000000000000192</v>
      </c>
      <c r="C203" s="2">
        <v>-1450.9462143585706</v>
      </c>
      <c r="D203" s="2">
        <v>1159.2790136276828</v>
      </c>
      <c r="E203" s="2">
        <v>3769.5042416139395</v>
      </c>
      <c r="F203" s="2">
        <v>6379.7294696001927</v>
      </c>
      <c r="G203" s="2">
        <v>8989.9546975864487</v>
      </c>
      <c r="H203" s="2">
        <v>11600.179925572693</v>
      </c>
      <c r="I203" s="2">
        <v>14210.405153558962</v>
      </c>
      <c r="J203" s="2">
        <v>16820.630381545216</v>
      </c>
      <c r="K203" s="2">
        <v>19430.855609531463</v>
      </c>
      <c r="L203" s="2">
        <v>22041.080837517718</v>
      </c>
      <c r="M203" s="2">
        <v>24651.306065503955</v>
      </c>
      <c r="N203" s="2">
        <v>27261.53129349021</v>
      </c>
      <c r="O203" s="2">
        <v>29871.756521476491</v>
      </c>
      <c r="P203" s="2">
        <v>32481.981749462742</v>
      </c>
      <c r="Q203" s="2">
        <v>35092.206977448986</v>
      </c>
      <c r="R203" s="2">
        <v>37702.432205435245</v>
      </c>
      <c r="S203" s="2">
        <v>40312.657433421475</v>
      </c>
      <c r="T203" s="2">
        <v>42922.882661407777</v>
      </c>
      <c r="U203" s="2">
        <v>45533.107889394021</v>
      </c>
      <c r="V203" s="2">
        <v>48143.333117380265</v>
      </c>
      <c r="W203" s="2">
        <v>50753.558345366531</v>
      </c>
    </row>
    <row r="204" spans="1:23" ht="14.5" x14ac:dyDescent="0.35">
      <c r="A204" s="177" t="s">
        <v>8</v>
      </c>
      <c r="B204" s="180">
        <f t="shared" si="34"/>
        <v>5.5600000000000191</v>
      </c>
      <c r="C204" s="2">
        <v>-1393.267064209653</v>
      </c>
      <c r="D204" s="2">
        <v>1332.3164640744369</v>
      </c>
      <c r="E204" s="2">
        <v>4057.8999923585284</v>
      </c>
      <c r="F204" s="2">
        <v>6783.4835206426151</v>
      </c>
      <c r="G204" s="2">
        <v>9509.0670489267141</v>
      </c>
      <c r="H204" s="2">
        <v>12234.650577210792</v>
      </c>
      <c r="I204" s="2">
        <v>14960.234105494892</v>
      </c>
      <c r="J204" s="2">
        <v>17685.817633778981</v>
      </c>
      <c r="K204" s="2">
        <v>20411.401162063074</v>
      </c>
      <c r="L204" s="2">
        <v>23136.984690347166</v>
      </c>
      <c r="M204" s="2">
        <v>25862.568218631241</v>
      </c>
      <c r="N204" s="2">
        <v>28588.151746915326</v>
      </c>
      <c r="O204" s="2">
        <v>31313.735275199444</v>
      </c>
      <c r="P204" s="2">
        <v>34039.318803483511</v>
      </c>
      <c r="Q204" s="2">
        <v>36764.902331767596</v>
      </c>
      <c r="R204" s="2">
        <v>39490.485860051711</v>
      </c>
      <c r="S204" s="2">
        <v>42216.069388335782</v>
      </c>
      <c r="T204" s="2">
        <v>44941.652916619896</v>
      </c>
      <c r="U204" s="2">
        <v>47667.236444903989</v>
      </c>
      <c r="V204" s="2">
        <v>50392.819973188089</v>
      </c>
      <c r="W204" s="2">
        <v>53118.403501472174</v>
      </c>
    </row>
    <row r="205" spans="1:23" ht="14.5" x14ac:dyDescent="0.35">
      <c r="A205" s="177" t="s">
        <v>8</v>
      </c>
      <c r="B205" s="180">
        <f t="shared" si="34"/>
        <v>5.0200000000000191</v>
      </c>
      <c r="C205" s="2">
        <v>-1335.5879140607349</v>
      </c>
      <c r="D205" s="2">
        <v>1505.3539145211898</v>
      </c>
      <c r="E205" s="2">
        <v>4346.2957431031164</v>
      </c>
      <c r="F205" s="2">
        <v>7187.2375716850429</v>
      </c>
      <c r="G205" s="2">
        <v>10028.179400266976</v>
      </c>
      <c r="H205" s="2">
        <v>12869.121228848884</v>
      </c>
      <c r="I205" s="2">
        <v>15710.063057430829</v>
      </c>
      <c r="J205" s="2">
        <v>18551.004886012754</v>
      </c>
      <c r="K205" s="2">
        <v>21391.946714594666</v>
      </c>
      <c r="L205" s="2">
        <v>24232.888543176607</v>
      </c>
      <c r="M205" s="2">
        <v>27073.830371758522</v>
      </c>
      <c r="N205" s="2">
        <v>29914.772200340431</v>
      </c>
      <c r="O205" s="2">
        <v>32755.714028922386</v>
      </c>
      <c r="P205" s="2">
        <v>35596.655857504309</v>
      </c>
      <c r="Q205" s="2">
        <v>38437.597686086228</v>
      </c>
      <c r="R205" s="2">
        <v>41278.539514668162</v>
      </c>
      <c r="S205" s="2">
        <v>44119.48134325006</v>
      </c>
      <c r="T205" s="2">
        <v>46960.42317183203</v>
      </c>
      <c r="U205" s="2">
        <v>49801.365000413956</v>
      </c>
      <c r="V205" s="2">
        <v>52642.306828995876</v>
      </c>
      <c r="W205" s="2">
        <v>55483.248657577795</v>
      </c>
    </row>
    <row r="206" spans="1:23" ht="14.5" x14ac:dyDescent="0.35">
      <c r="A206" s="177" t="s">
        <v>8</v>
      </c>
      <c r="B206" s="180">
        <f t="shared" si="34"/>
        <v>4.4800000000000191</v>
      </c>
      <c r="C206" s="2">
        <v>-1277.9087639118184</v>
      </c>
      <c r="D206" s="2">
        <v>1678.3913649679396</v>
      </c>
      <c r="E206" s="2">
        <v>4634.6914938477012</v>
      </c>
      <c r="F206" s="2">
        <v>7590.9916227274598</v>
      </c>
      <c r="G206" s="2">
        <v>10547.291751607225</v>
      </c>
      <c r="H206" s="2">
        <v>13503.591880486974</v>
      </c>
      <c r="I206" s="2">
        <v>16459.892009366744</v>
      </c>
      <c r="J206" s="2">
        <v>19416.192138246497</v>
      </c>
      <c r="K206" s="2">
        <v>22372.492267126261</v>
      </c>
      <c r="L206" s="2">
        <v>25328.792396006033</v>
      </c>
      <c r="M206" s="2">
        <v>28285.092524885775</v>
      </c>
      <c r="N206" s="2">
        <v>31241.392653765532</v>
      </c>
      <c r="O206" s="2">
        <v>34197.69278264531</v>
      </c>
      <c r="P206" s="2">
        <v>37153.992911525063</v>
      </c>
      <c r="Q206" s="2">
        <v>40110.293040404817</v>
      </c>
      <c r="R206" s="2">
        <v>43066.59316928457</v>
      </c>
      <c r="S206" s="2">
        <v>46022.893298164323</v>
      </c>
      <c r="T206" s="2">
        <v>48979.19342704412</v>
      </c>
      <c r="U206" s="2">
        <v>51935.49355592388</v>
      </c>
      <c r="V206" s="2">
        <v>54891.793684803641</v>
      </c>
      <c r="W206" s="2">
        <v>57848.093813683387</v>
      </c>
    </row>
    <row r="207" spans="1:23" ht="14.5" x14ac:dyDescent="0.35">
      <c r="A207" s="177" t="s">
        <v>8</v>
      </c>
      <c r="B207" s="180">
        <f t="shared" si="34"/>
        <v>3.940000000000019</v>
      </c>
      <c r="C207" s="2">
        <v>-1220.2296137628998</v>
      </c>
      <c r="D207" s="2">
        <v>1851.4288154146939</v>
      </c>
      <c r="E207" s="2">
        <v>4923.0872445922923</v>
      </c>
      <c r="F207" s="2">
        <v>7994.7456737698876</v>
      </c>
      <c r="G207" s="2">
        <v>11066.404102947487</v>
      </c>
      <c r="H207" s="2">
        <v>14138.06253212507</v>
      </c>
      <c r="I207" s="2">
        <v>17209.720961302683</v>
      </c>
      <c r="J207" s="2">
        <v>20281.37939048027</v>
      </c>
      <c r="K207" s="2">
        <v>23353.037819657864</v>
      </c>
      <c r="L207" s="2">
        <v>26424.696248835473</v>
      </c>
      <c r="M207" s="2">
        <v>29496.354678013042</v>
      </c>
      <c r="N207" s="2">
        <v>32568.013107190633</v>
      </c>
      <c r="O207" s="2">
        <v>35639.671536368252</v>
      </c>
      <c r="P207" s="2">
        <v>38711.329965545847</v>
      </c>
      <c r="Q207" s="2">
        <v>41782.988394723434</v>
      </c>
      <c r="R207" s="2">
        <v>44854.646823901036</v>
      </c>
      <c r="S207" s="2">
        <v>47926.30525307863</v>
      </c>
      <c r="T207" s="2">
        <v>50997.963682256246</v>
      </c>
      <c r="U207" s="2">
        <v>54069.622111433848</v>
      </c>
      <c r="V207" s="2">
        <v>57141.280540611442</v>
      </c>
      <c r="W207" s="2">
        <v>60212.938969789015</v>
      </c>
    </row>
    <row r="208" spans="1:23" ht="14.5" x14ac:dyDescent="0.35">
      <c r="A208" s="177" t="s">
        <v>8</v>
      </c>
      <c r="B208" s="180">
        <f t="shared" si="34"/>
        <v>3.400000000000019</v>
      </c>
      <c r="C208" s="2">
        <v>-1162.5504636139819</v>
      </c>
      <c r="D208" s="2">
        <v>2024.4662658614475</v>
      </c>
      <c r="E208" s="2">
        <v>5211.4829953368817</v>
      </c>
      <c r="F208" s="2">
        <v>8398.4997248123127</v>
      </c>
      <c r="G208" s="2">
        <v>11585.516454287746</v>
      </c>
      <c r="H208" s="2">
        <v>14772.53318376316</v>
      </c>
      <c r="I208" s="2">
        <v>17959.549913238614</v>
      </c>
      <c r="J208" s="2">
        <v>21146.566642714035</v>
      </c>
      <c r="K208" s="2">
        <v>24333.583372189463</v>
      </c>
      <c r="L208" s="2">
        <v>27520.600101664902</v>
      </c>
      <c r="M208" s="2">
        <v>30707.616831140327</v>
      </c>
      <c r="N208" s="2">
        <v>33894.633560615759</v>
      </c>
      <c r="O208" s="2">
        <v>37081.650290091202</v>
      </c>
      <c r="P208" s="2">
        <v>40268.667019566623</v>
      </c>
      <c r="Q208" s="2">
        <v>43455.683749042051</v>
      </c>
      <c r="R208" s="2">
        <v>46642.700478517472</v>
      </c>
      <c r="S208" s="2">
        <v>49829.71720799293</v>
      </c>
      <c r="T208" s="2">
        <v>53016.733937468365</v>
      </c>
      <c r="U208" s="2">
        <v>56203.750666943801</v>
      </c>
      <c r="V208" s="2">
        <v>59390.767396419236</v>
      </c>
      <c r="W208" s="2">
        <v>62577.784125894665</v>
      </c>
    </row>
    <row r="209" spans="1:23" ht="14.5" x14ac:dyDescent="0.35">
      <c r="A209" s="177" t="s">
        <v>8</v>
      </c>
      <c r="B209" s="180">
        <f t="shared" si="34"/>
        <v>2.860000000000019</v>
      </c>
      <c r="C209" s="2">
        <v>-1104.8713134650657</v>
      </c>
      <c r="D209" s="2">
        <v>2197.5037163081988</v>
      </c>
      <c r="E209" s="2">
        <v>5499.8787460814656</v>
      </c>
      <c r="F209" s="2">
        <v>8802.2537758547278</v>
      </c>
      <c r="G209" s="2">
        <v>12104.628805627999</v>
      </c>
      <c r="H209" s="2">
        <v>15407.003835401247</v>
      </c>
      <c r="I209" s="2">
        <v>18709.378865174531</v>
      </c>
      <c r="J209" s="2">
        <v>22011.753894947797</v>
      </c>
      <c r="K209" s="2">
        <v>25314.128924721055</v>
      </c>
      <c r="L209" s="2">
        <v>28616.503954494321</v>
      </c>
      <c r="M209" s="2">
        <v>31918.87898426758</v>
      </c>
      <c r="N209" s="2">
        <v>35221.254014040838</v>
      </c>
      <c r="O209" s="2">
        <v>38523.62904381413</v>
      </c>
      <c r="P209" s="2">
        <v>41826.004073587384</v>
      </c>
      <c r="Q209" s="2">
        <v>45128.379103360661</v>
      </c>
      <c r="R209" s="2">
        <v>48430.754133133923</v>
      </c>
      <c r="S209" s="2">
        <v>51733.129162907164</v>
      </c>
      <c r="T209" s="2">
        <v>55035.50419268047</v>
      </c>
      <c r="U209" s="2">
        <v>58337.879222453725</v>
      </c>
      <c r="V209" s="2">
        <v>61640.254252226987</v>
      </c>
      <c r="W209" s="2">
        <v>64942.629282000256</v>
      </c>
    </row>
    <row r="210" spans="1:23" ht="14.5" x14ac:dyDescent="0.35">
      <c r="A210" s="177" t="s">
        <v>8</v>
      </c>
      <c r="B210" s="180">
        <f t="shared" si="34"/>
        <v>2.3200000000000189</v>
      </c>
      <c r="C210" s="2">
        <v>-1047.1921633161473</v>
      </c>
      <c r="D210" s="2">
        <v>2370.5411667549529</v>
      </c>
      <c r="E210" s="2">
        <v>5788.274496826054</v>
      </c>
      <c r="F210" s="2">
        <v>9206.0078268971574</v>
      </c>
      <c r="G210" s="2">
        <v>12623.741156968257</v>
      </c>
      <c r="H210" s="2">
        <v>16041.474487039348</v>
      </c>
      <c r="I210" s="2">
        <v>19459.207817110462</v>
      </c>
      <c r="J210" s="2">
        <v>22876.941147181566</v>
      </c>
      <c r="K210" s="2">
        <v>26294.674477252662</v>
      </c>
      <c r="L210" s="2">
        <v>29712.407807323772</v>
      </c>
      <c r="M210" s="2">
        <v>33130.14113739485</v>
      </c>
      <c r="N210" s="2">
        <v>36547.874467465961</v>
      </c>
      <c r="O210" s="2">
        <v>39965.607797537064</v>
      </c>
      <c r="P210" s="2">
        <v>43383.341127608175</v>
      </c>
      <c r="Q210" s="2">
        <v>46801.074457679279</v>
      </c>
      <c r="R210" s="2">
        <v>50218.807787750367</v>
      </c>
      <c r="S210" s="2">
        <v>53636.541117821456</v>
      </c>
      <c r="T210" s="2">
        <v>57054.274447892603</v>
      </c>
      <c r="U210" s="2">
        <v>60472.007777963685</v>
      </c>
      <c r="V210" s="2">
        <v>63889.741108034781</v>
      </c>
      <c r="W210" s="2">
        <v>67307.474438105899</v>
      </c>
    </row>
    <row r="211" spans="1:23" ht="14.5" x14ac:dyDescent="0.35">
      <c r="A211" s="177" t="s">
        <v>8</v>
      </c>
      <c r="B211" s="180">
        <f t="shared" si="34"/>
        <v>1.7800000000000189</v>
      </c>
      <c r="C211" s="2">
        <v>-989.5130131672297</v>
      </c>
      <c r="D211" s="2">
        <v>2543.578617201706</v>
      </c>
      <c r="E211" s="2">
        <v>6076.6702475706443</v>
      </c>
      <c r="F211" s="2">
        <v>9609.7618779395816</v>
      </c>
      <c r="G211" s="2">
        <v>13142.853508308523</v>
      </c>
      <c r="H211" s="2">
        <v>16675.945138677449</v>
      </c>
      <c r="I211" s="2">
        <v>20209.036769046401</v>
      </c>
      <c r="J211" s="2">
        <v>23742.128399415331</v>
      </c>
      <c r="K211" s="2">
        <v>27275.220029784272</v>
      </c>
      <c r="L211" s="2">
        <v>30808.311660153217</v>
      </c>
      <c r="M211" s="2">
        <v>34341.403290522132</v>
      </c>
      <c r="N211" s="2">
        <v>37874.494920891055</v>
      </c>
      <c r="O211" s="2">
        <v>41407.586551260029</v>
      </c>
      <c r="P211" s="2">
        <v>44940.678181628966</v>
      </c>
      <c r="Q211" s="2">
        <v>48473.769811997874</v>
      </c>
      <c r="R211" s="2">
        <v>52006.861442366826</v>
      </c>
      <c r="S211" s="2">
        <v>55539.953072735756</v>
      </c>
      <c r="T211" s="2">
        <v>59073.044703104715</v>
      </c>
      <c r="U211" s="2">
        <v>62606.136333473645</v>
      </c>
      <c r="V211" s="2">
        <v>66139.227963842583</v>
      </c>
      <c r="W211" s="2">
        <v>69672.319594211498</v>
      </c>
    </row>
    <row r="212" spans="1:23" ht="14.5" x14ac:dyDescent="0.35">
      <c r="A212" s="177" t="s">
        <v>8</v>
      </c>
      <c r="B212" s="180">
        <f t="shared" si="34"/>
        <v>1.2400000000000189</v>
      </c>
      <c r="C212" s="2">
        <v>-931.8338630183124</v>
      </c>
      <c r="D212" s="2">
        <v>2716.6160676484569</v>
      </c>
      <c r="E212" s="2">
        <v>6365.0659983152291</v>
      </c>
      <c r="F212" s="2">
        <v>10013.515928982</v>
      </c>
      <c r="G212" s="2">
        <v>13661.96585964877</v>
      </c>
      <c r="H212" s="2">
        <v>17310.415790315532</v>
      </c>
      <c r="I212" s="2">
        <v>20958.86572098231</v>
      </c>
      <c r="J212" s="2">
        <v>24607.315651649082</v>
      </c>
      <c r="K212" s="2">
        <v>28255.765582315846</v>
      </c>
      <c r="L212" s="2">
        <v>31904.215512982621</v>
      </c>
      <c r="M212" s="2">
        <v>35552.665443649392</v>
      </c>
      <c r="N212" s="2">
        <v>39201.115374316156</v>
      </c>
      <c r="O212" s="2">
        <v>42849.565304982956</v>
      </c>
      <c r="P212" s="2">
        <v>46498.01523564972</v>
      </c>
      <c r="Q212" s="2">
        <v>50146.465166316477</v>
      </c>
      <c r="R212" s="2">
        <v>53794.915096983255</v>
      </c>
      <c r="S212" s="2">
        <v>57443.365027650005</v>
      </c>
      <c r="T212" s="2">
        <v>61091.814958316798</v>
      </c>
      <c r="U212" s="2">
        <v>64740.264888983569</v>
      </c>
      <c r="V212" s="2">
        <v>68388.71481965034</v>
      </c>
      <c r="W212" s="2">
        <v>72037.164750317112</v>
      </c>
    </row>
    <row r="213" spans="1:23" ht="14.5" x14ac:dyDescent="0.35">
      <c r="A213" s="177" t="s">
        <v>8</v>
      </c>
      <c r="B213" s="180">
        <v>0</v>
      </c>
      <c r="C213" s="2">
        <v>-799.38544415783292</v>
      </c>
      <c r="D213" s="2">
        <v>3113.961324229896</v>
      </c>
      <c r="E213" s="2">
        <v>7027.3080926176262</v>
      </c>
      <c r="F213" s="2">
        <v>10940.654861005356</v>
      </c>
      <c r="G213" s="2">
        <v>14854.001629393095</v>
      </c>
      <c r="H213" s="2">
        <v>18767.34839778081</v>
      </c>
      <c r="I213" s="2">
        <v>22680.695166168556</v>
      </c>
      <c r="J213" s="2">
        <v>26594.041934556284</v>
      </c>
      <c r="K213" s="2">
        <v>30507.388702944008</v>
      </c>
      <c r="L213" s="2">
        <v>34420.735471331755</v>
      </c>
      <c r="M213" s="2">
        <v>38334.082239719479</v>
      </c>
      <c r="N213" s="2">
        <v>42247.429008107181</v>
      </c>
      <c r="O213" s="2">
        <v>46160.775776494957</v>
      </c>
      <c r="P213" s="2">
        <v>50074.122544882666</v>
      </c>
      <c r="Q213" s="2">
        <v>53987.469313270398</v>
      </c>
      <c r="R213" s="2">
        <v>57900.816081658115</v>
      </c>
      <c r="S213" s="2">
        <v>61814.162850045825</v>
      </c>
      <c r="T213" s="2">
        <v>65727.509618433585</v>
      </c>
      <c r="U213" s="2">
        <v>69640.856386821295</v>
      </c>
      <c r="V213" s="2">
        <v>73554.203155209063</v>
      </c>
      <c r="W213" s="2">
        <v>77467.549923596773</v>
      </c>
    </row>
  </sheetData>
  <conditionalFormatting sqref="C7:W42">
    <cfRule type="expression" dxfId="17" priority="7">
      <formula>C7&lt;0</formula>
    </cfRule>
    <cfRule type="colorScale" priority="8">
      <colorScale>
        <cfvo type="min"/>
        <cfvo type="max"/>
        <color rgb="FFFFEF9C"/>
        <color rgb="FF63BE7B"/>
      </colorScale>
    </cfRule>
  </conditionalFormatting>
  <conditionalFormatting sqref="C50:W85">
    <cfRule type="expression" dxfId="16" priority="5">
      <formula>C50&lt;0</formula>
    </cfRule>
    <cfRule type="colorScale" priority="6">
      <colorScale>
        <cfvo type="min"/>
        <cfvo type="max"/>
        <color rgb="FFFFEF9C"/>
        <color rgb="FF63BE7B"/>
      </colorScale>
    </cfRule>
  </conditionalFormatting>
  <conditionalFormatting sqref="C93:W128">
    <cfRule type="expression" dxfId="15" priority="3">
      <formula>C93&lt;0</formula>
    </cfRule>
    <cfRule type="colorScale" priority="4">
      <colorScale>
        <cfvo type="min"/>
        <cfvo type="max"/>
        <color rgb="FFFFEF9C"/>
        <color rgb="FF63BE7B"/>
      </colorScale>
    </cfRule>
  </conditionalFormatting>
  <conditionalFormatting sqref="C136:W171">
    <cfRule type="expression" dxfId="14" priority="1">
      <formula>C136&lt;0</formula>
    </cfRule>
    <cfRule type="colorScale" priority="2">
      <colorScale>
        <cfvo type="min"/>
        <cfvo type="max"/>
        <color rgb="FFFFEF9C"/>
        <color rgb="FF63BE7B"/>
      </colorScale>
    </cfRule>
  </conditionalFormatting>
  <conditionalFormatting sqref="C178:W213">
    <cfRule type="expression" dxfId="13" priority="17">
      <formula>C178&lt;0</formula>
    </cfRule>
    <cfRule type="colorScale" priority="18">
      <colorScale>
        <cfvo type="min"/>
        <cfvo type="max"/>
        <color rgb="FFFFEF9C"/>
        <color rgb="FF63BE7B"/>
      </colorScale>
    </cfRule>
  </conditionalFormatting>
  <conditionalFormatting sqref="AB7:AV42">
    <cfRule type="expression" dxfId="12" priority="15">
      <formula>AB7&lt;0</formula>
    </cfRule>
    <cfRule type="colorScale" priority="16">
      <colorScale>
        <cfvo type="min"/>
        <cfvo type="max"/>
        <color rgb="FFFFEF9C"/>
        <color rgb="FF63BE7B"/>
      </colorScale>
    </cfRule>
  </conditionalFormatting>
  <conditionalFormatting sqref="AB50:AV85">
    <cfRule type="expression" dxfId="11" priority="13">
      <formula>AB50&lt;0</formula>
    </cfRule>
    <cfRule type="colorScale" priority="14">
      <colorScale>
        <cfvo type="min"/>
        <cfvo type="max"/>
        <color rgb="FFFFEF9C"/>
        <color rgb="FF63BE7B"/>
      </colorScale>
    </cfRule>
  </conditionalFormatting>
  <conditionalFormatting sqref="AB93:AV128">
    <cfRule type="expression" dxfId="10" priority="9">
      <formula>AB93&lt;0</formula>
    </cfRule>
    <cfRule type="colorScale" priority="10">
      <colorScale>
        <cfvo type="min"/>
        <cfvo type="max"/>
        <color rgb="FFFFEF9C"/>
        <color rgb="FF63BE7B"/>
      </colorScale>
    </cfRule>
  </conditionalFormatting>
  <conditionalFormatting sqref="AB136:AV171">
    <cfRule type="expression" dxfId="9" priority="11">
      <formula>AB136&lt;0</formula>
    </cfRule>
    <cfRule type="colorScale" priority="12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6D4F6-3DF0-4607-9BB2-C1D86E5F95EC}">
  <sheetPr published="0" codeName="Hoja31"/>
  <dimension ref="A1:AV213"/>
  <sheetViews>
    <sheetView showGridLines="0" zoomScale="55" zoomScaleNormal="55" workbookViewId="0">
      <selection activeCell="H3" sqref="H3"/>
    </sheetView>
  </sheetViews>
  <sheetFormatPr baseColWidth="10" defaultRowHeight="14" x14ac:dyDescent="0.3"/>
  <cols>
    <col min="8" max="8" width="10.83203125" customWidth="1"/>
    <col min="25" max="49" width="0" hidden="1" customWidth="1"/>
  </cols>
  <sheetData>
    <row r="1" spans="1:48" ht="15.5" x14ac:dyDescent="0.35">
      <c r="A1" s="173" t="s">
        <v>8430</v>
      </c>
    </row>
    <row r="2" spans="1:48" ht="15.5" x14ac:dyDescent="0.35">
      <c r="A2" s="173" t="s">
        <v>8412</v>
      </c>
    </row>
    <row r="4" spans="1:48" ht="14.5" x14ac:dyDescent="0.35">
      <c r="A4" s="1"/>
      <c r="B4" s="174"/>
      <c r="C4" s="175">
        <v>25</v>
      </c>
      <c r="D4" s="175">
        <v>75</v>
      </c>
      <c r="E4" s="175">
        <v>125</v>
      </c>
      <c r="F4" s="175">
        <v>175</v>
      </c>
      <c r="G4" s="175">
        <v>225</v>
      </c>
      <c r="H4" s="175">
        <v>275</v>
      </c>
      <c r="I4" s="175">
        <v>325</v>
      </c>
      <c r="J4" s="175">
        <v>375</v>
      </c>
      <c r="K4" s="175">
        <v>425</v>
      </c>
      <c r="L4" s="175">
        <v>475</v>
      </c>
      <c r="M4" s="175">
        <v>525</v>
      </c>
      <c r="N4" s="175">
        <v>575</v>
      </c>
      <c r="O4" s="175">
        <v>625</v>
      </c>
      <c r="P4" s="175">
        <v>675</v>
      </c>
      <c r="Q4" s="175">
        <v>725</v>
      </c>
      <c r="R4" s="175">
        <v>775</v>
      </c>
      <c r="S4" s="175">
        <v>825</v>
      </c>
      <c r="T4" s="175">
        <v>875</v>
      </c>
      <c r="U4" s="175">
        <v>925</v>
      </c>
      <c r="V4" s="175">
        <v>975</v>
      </c>
      <c r="W4" s="175">
        <v>1025</v>
      </c>
      <c r="Z4" s="176" t="s">
        <v>8413</v>
      </c>
      <c r="AA4" s="174"/>
      <c r="AB4" s="175">
        <v>25</v>
      </c>
      <c r="AC4" s="175">
        <v>75</v>
      </c>
      <c r="AD4" s="175">
        <v>125</v>
      </c>
      <c r="AE4" s="175">
        <v>175</v>
      </c>
      <c r="AF4" s="175">
        <v>225</v>
      </c>
      <c r="AG4" s="175">
        <v>275</v>
      </c>
      <c r="AH4" s="175">
        <v>325</v>
      </c>
      <c r="AI4" s="175">
        <v>375</v>
      </c>
      <c r="AJ4" s="175">
        <v>425</v>
      </c>
      <c r="AK4" s="175">
        <v>475</v>
      </c>
      <c r="AL4" s="175">
        <v>525</v>
      </c>
      <c r="AM4" s="175">
        <v>575</v>
      </c>
      <c r="AN4" s="175">
        <v>625</v>
      </c>
      <c r="AO4" s="175">
        <v>675</v>
      </c>
      <c r="AP4" s="175">
        <v>725</v>
      </c>
      <c r="AQ4" s="175">
        <v>775</v>
      </c>
      <c r="AR4" s="175">
        <v>825</v>
      </c>
      <c r="AS4" s="175">
        <v>875</v>
      </c>
      <c r="AT4" s="175">
        <v>925</v>
      </c>
      <c r="AU4" s="175">
        <v>975</v>
      </c>
      <c r="AV4" s="175">
        <v>1025</v>
      </c>
    </row>
    <row r="5" spans="1:48" ht="14.5" x14ac:dyDescent="0.35">
      <c r="A5" s="1"/>
      <c r="B5" s="177" t="s">
        <v>6</v>
      </c>
      <c r="C5" s="178">
        <v>1785.2042273636105</v>
      </c>
      <c r="D5" s="178">
        <v>5355.6126820908312</v>
      </c>
      <c r="E5" s="178">
        <v>8926.0211368180517</v>
      </c>
      <c r="F5" s="178">
        <v>12496.429591545273</v>
      </c>
      <c r="G5" s="178">
        <v>16066.838046272494</v>
      </c>
      <c r="H5" s="178">
        <v>19637.246500999714</v>
      </c>
      <c r="I5" s="178">
        <v>23207.654955726935</v>
      </c>
      <c r="J5" s="178">
        <v>26778.063410454157</v>
      </c>
      <c r="K5" s="178">
        <v>30348.471865181378</v>
      </c>
      <c r="L5" s="178">
        <v>33918.880319908596</v>
      </c>
      <c r="M5" s="178">
        <v>37489.288774635817</v>
      </c>
      <c r="N5" s="178">
        <v>41059.697229363039</v>
      </c>
      <c r="O5" s="178">
        <v>44630.10568409026</v>
      </c>
      <c r="P5" s="178">
        <v>48200.514138817482</v>
      </c>
      <c r="Q5" s="178">
        <v>51770.922593544703</v>
      </c>
      <c r="R5" s="178">
        <v>55341.331048271924</v>
      </c>
      <c r="S5" s="178">
        <v>58911.739502999146</v>
      </c>
      <c r="T5" s="178">
        <v>62482.147957726367</v>
      </c>
      <c r="U5" s="178">
        <v>66052.556412453589</v>
      </c>
      <c r="V5" s="178">
        <v>69622.96486718081</v>
      </c>
      <c r="W5" s="178">
        <v>73193.373321908031</v>
      </c>
      <c r="Z5" s="1"/>
      <c r="AA5" s="177" t="s">
        <v>6</v>
      </c>
      <c r="AB5" s="178">
        <f>+AB6/14.004</f>
        <v>1785.2042273636105</v>
      </c>
      <c r="AC5" s="178">
        <f t="shared" ref="AC5:AV5" si="0">+AC6/14.004</f>
        <v>5355.6126820908312</v>
      </c>
      <c r="AD5" s="178">
        <f t="shared" si="0"/>
        <v>8926.0211368180517</v>
      </c>
      <c r="AE5" s="178">
        <f t="shared" si="0"/>
        <v>12496.429591545273</v>
      </c>
      <c r="AF5" s="178">
        <f t="shared" si="0"/>
        <v>16066.838046272494</v>
      </c>
      <c r="AG5" s="178">
        <f t="shared" si="0"/>
        <v>19637.246500999714</v>
      </c>
      <c r="AH5" s="178">
        <f t="shared" si="0"/>
        <v>23207.654955726935</v>
      </c>
      <c r="AI5" s="178">
        <f t="shared" si="0"/>
        <v>26778.063410454157</v>
      </c>
      <c r="AJ5" s="178">
        <f t="shared" si="0"/>
        <v>30348.471865181378</v>
      </c>
      <c r="AK5" s="178">
        <f t="shared" si="0"/>
        <v>33918.880319908596</v>
      </c>
      <c r="AL5" s="178">
        <f t="shared" si="0"/>
        <v>37489.288774635817</v>
      </c>
      <c r="AM5" s="178">
        <f t="shared" si="0"/>
        <v>41059.697229363039</v>
      </c>
      <c r="AN5" s="178">
        <f t="shared" si="0"/>
        <v>44630.10568409026</v>
      </c>
      <c r="AO5" s="178">
        <f t="shared" si="0"/>
        <v>48200.514138817482</v>
      </c>
      <c r="AP5" s="178">
        <f t="shared" si="0"/>
        <v>51770.922593544703</v>
      </c>
      <c r="AQ5" s="178">
        <f t="shared" si="0"/>
        <v>55341.331048271924</v>
      </c>
      <c r="AR5" s="178">
        <f t="shared" si="0"/>
        <v>58911.739502999146</v>
      </c>
      <c r="AS5" s="178">
        <f t="shared" si="0"/>
        <v>62482.147957726367</v>
      </c>
      <c r="AT5" s="178">
        <f t="shared" si="0"/>
        <v>66052.556412453589</v>
      </c>
      <c r="AU5" s="178">
        <f t="shared" si="0"/>
        <v>69622.96486718081</v>
      </c>
      <c r="AV5" s="178">
        <f t="shared" si="0"/>
        <v>73193.373321908031</v>
      </c>
    </row>
    <row r="6" spans="1:48" ht="14.5" x14ac:dyDescent="0.35">
      <c r="A6" s="1"/>
      <c r="B6" s="179" t="s">
        <v>7</v>
      </c>
      <c r="C6" s="178">
        <v>25000</v>
      </c>
      <c r="D6" s="178">
        <v>75000</v>
      </c>
      <c r="E6" s="178">
        <v>125000</v>
      </c>
      <c r="F6" s="178">
        <v>175000</v>
      </c>
      <c r="G6" s="178">
        <v>225000</v>
      </c>
      <c r="H6" s="178">
        <v>275000</v>
      </c>
      <c r="I6" s="178">
        <v>325000</v>
      </c>
      <c r="J6" s="178">
        <v>375000</v>
      </c>
      <c r="K6" s="178">
        <v>425000</v>
      </c>
      <c r="L6" s="178">
        <v>475000</v>
      </c>
      <c r="M6" s="178">
        <v>525000</v>
      </c>
      <c r="N6" s="178">
        <v>575000</v>
      </c>
      <c r="O6" s="178">
        <v>625000</v>
      </c>
      <c r="P6" s="178">
        <v>675000</v>
      </c>
      <c r="Q6" s="178">
        <v>725000</v>
      </c>
      <c r="R6" s="178">
        <v>775000</v>
      </c>
      <c r="S6" s="178">
        <v>825000</v>
      </c>
      <c r="T6" s="178">
        <v>875000</v>
      </c>
      <c r="U6" s="178">
        <v>925000</v>
      </c>
      <c r="V6" s="178">
        <v>975000</v>
      </c>
      <c r="W6" s="178">
        <v>1025000</v>
      </c>
      <c r="Z6" s="1"/>
      <c r="AA6" s="179" t="s">
        <v>7</v>
      </c>
      <c r="AB6" s="178">
        <v>25000</v>
      </c>
      <c r="AC6" s="178">
        <f>+AB6+50000</f>
        <v>75000</v>
      </c>
      <c r="AD6" s="178">
        <f t="shared" ref="AD6:AV6" si="1">+AC6+50000</f>
        <v>125000</v>
      </c>
      <c r="AE6" s="178">
        <f t="shared" si="1"/>
        <v>175000</v>
      </c>
      <c r="AF6" s="178">
        <f t="shared" si="1"/>
        <v>225000</v>
      </c>
      <c r="AG6" s="178">
        <f t="shared" si="1"/>
        <v>275000</v>
      </c>
      <c r="AH6" s="178">
        <f t="shared" si="1"/>
        <v>325000</v>
      </c>
      <c r="AI6" s="178">
        <f t="shared" si="1"/>
        <v>375000</v>
      </c>
      <c r="AJ6" s="178">
        <f t="shared" si="1"/>
        <v>425000</v>
      </c>
      <c r="AK6" s="178">
        <f t="shared" si="1"/>
        <v>475000</v>
      </c>
      <c r="AL6" s="178">
        <f t="shared" si="1"/>
        <v>525000</v>
      </c>
      <c r="AM6" s="178">
        <f t="shared" si="1"/>
        <v>575000</v>
      </c>
      <c r="AN6" s="178">
        <f t="shared" si="1"/>
        <v>625000</v>
      </c>
      <c r="AO6" s="178">
        <f t="shared" si="1"/>
        <v>675000</v>
      </c>
      <c r="AP6" s="178">
        <f t="shared" si="1"/>
        <v>725000</v>
      </c>
      <c r="AQ6" s="178">
        <f t="shared" si="1"/>
        <v>775000</v>
      </c>
      <c r="AR6" s="178">
        <f t="shared" si="1"/>
        <v>825000</v>
      </c>
      <c r="AS6" s="178">
        <f t="shared" si="1"/>
        <v>875000</v>
      </c>
      <c r="AT6" s="178">
        <f t="shared" si="1"/>
        <v>925000</v>
      </c>
      <c r="AU6" s="178">
        <f t="shared" si="1"/>
        <v>975000</v>
      </c>
      <c r="AV6" s="178">
        <f t="shared" si="1"/>
        <v>1025000</v>
      </c>
    </row>
    <row r="7" spans="1:48" ht="14.5" x14ac:dyDescent="0.35">
      <c r="A7" s="177" t="s">
        <v>8</v>
      </c>
      <c r="B7" s="180">
        <v>19.600000000000001</v>
      </c>
      <c r="C7" s="2">
        <v>-1540.4783225713327</v>
      </c>
      <c r="D7" s="2">
        <v>-3354.7077807951987</v>
      </c>
      <c r="E7" s="2">
        <v>-4595.9372390190429</v>
      </c>
      <c r="F7" s="2">
        <v>-5837.1666972428902</v>
      </c>
      <c r="G7" s="2">
        <v>-7078.3961554667276</v>
      </c>
      <c r="H7" s="2">
        <v>-8319.6256136905577</v>
      </c>
      <c r="I7" s="2">
        <v>-9560.8550719144132</v>
      </c>
      <c r="J7" s="2">
        <v>-10802.08453013828</v>
      </c>
      <c r="K7" s="2">
        <v>-12043.313988362106</v>
      </c>
      <c r="L7" s="2">
        <v>-13284.54344658596</v>
      </c>
      <c r="M7" s="2">
        <v>-14525.772904809792</v>
      </c>
      <c r="N7" s="2">
        <v>-15767.002363033665</v>
      </c>
      <c r="O7" s="2">
        <v>-17008.23182125753</v>
      </c>
      <c r="P7" s="2">
        <v>-18249.461279481344</v>
      </c>
      <c r="Q7" s="2">
        <v>-19490.690737705223</v>
      </c>
      <c r="R7" s="2">
        <v>-20731.920195929051</v>
      </c>
      <c r="S7" s="2">
        <v>-21973.149654152934</v>
      </c>
      <c r="T7" s="2">
        <v>-23214.379112376773</v>
      </c>
      <c r="U7" s="2">
        <v>-24455.608570600594</v>
      </c>
      <c r="V7" s="2">
        <v>-25696.838028824423</v>
      </c>
      <c r="W7" s="2">
        <v>-26938.06748704832</v>
      </c>
      <c r="Z7" s="177" t="s">
        <v>8</v>
      </c>
      <c r="AA7" s="180">
        <v>19.600000000000001</v>
      </c>
      <c r="AB7" s="181" t="e">
        <f t="shared" ref="AB7:AQ22" si="2">C7/C178-1</f>
        <v>#DIV/0!</v>
      </c>
      <c r="AC7" s="181" t="e">
        <f t="shared" si="2"/>
        <v>#DIV/0!</v>
      </c>
      <c r="AD7" s="181" t="e">
        <f t="shared" si="2"/>
        <v>#DIV/0!</v>
      </c>
      <c r="AE7" s="181" t="e">
        <f t="shared" si="2"/>
        <v>#DIV/0!</v>
      </c>
      <c r="AF7" s="181" t="e">
        <f t="shared" si="2"/>
        <v>#DIV/0!</v>
      </c>
      <c r="AG7" s="181" t="e">
        <f t="shared" si="2"/>
        <v>#DIV/0!</v>
      </c>
      <c r="AH7" s="181" t="e">
        <f t="shared" si="2"/>
        <v>#DIV/0!</v>
      </c>
      <c r="AI7" s="181" t="e">
        <f t="shared" si="2"/>
        <v>#DIV/0!</v>
      </c>
      <c r="AJ7" s="181" t="e">
        <f t="shared" si="2"/>
        <v>#DIV/0!</v>
      </c>
      <c r="AK7" s="181" t="e">
        <f t="shared" si="2"/>
        <v>#DIV/0!</v>
      </c>
      <c r="AL7" s="181" t="e">
        <f t="shared" si="2"/>
        <v>#DIV/0!</v>
      </c>
      <c r="AM7" s="181" t="e">
        <f t="shared" si="2"/>
        <v>#DIV/0!</v>
      </c>
      <c r="AN7" s="181" t="e">
        <f t="shared" si="2"/>
        <v>#DIV/0!</v>
      </c>
      <c r="AO7" s="181" t="e">
        <f t="shared" si="2"/>
        <v>#DIV/0!</v>
      </c>
      <c r="AP7" s="181" t="e">
        <f t="shared" si="2"/>
        <v>#DIV/0!</v>
      </c>
      <c r="AQ7" s="181" t="e">
        <f t="shared" si="2"/>
        <v>#DIV/0!</v>
      </c>
      <c r="AR7" s="181" t="e">
        <f t="shared" ref="AR7:AV42" si="3">S7/S178-1</f>
        <v>#DIV/0!</v>
      </c>
      <c r="AS7" s="181" t="e">
        <f t="shared" si="3"/>
        <v>#DIV/0!</v>
      </c>
      <c r="AT7" s="181" t="e">
        <f t="shared" si="3"/>
        <v>#DIV/0!</v>
      </c>
      <c r="AU7" s="181" t="e">
        <f t="shared" si="3"/>
        <v>#DIV/0!</v>
      </c>
      <c r="AV7" s="181" t="e">
        <f t="shared" si="3"/>
        <v>#DIV/0!</v>
      </c>
    </row>
    <row r="8" spans="1:48" ht="14.5" x14ac:dyDescent="0.35">
      <c r="A8" s="177" t="s">
        <v>8</v>
      </c>
      <c r="B8" s="180">
        <v>19.060000000000002</v>
      </c>
      <c r="C8" s="2">
        <v>-1485.693494766163</v>
      </c>
      <c r="D8" s="2">
        <v>-3190.3532973796546</v>
      </c>
      <c r="E8" s="2">
        <v>-4322.0130999931416</v>
      </c>
      <c r="F8" s="2">
        <v>-5453.6729026066359</v>
      </c>
      <c r="G8" s="2">
        <v>-6585.3327052201021</v>
      </c>
      <c r="H8" s="2">
        <v>-7716.9925078335818</v>
      </c>
      <c r="I8" s="2">
        <v>-8848.6523104470634</v>
      </c>
      <c r="J8" s="2">
        <v>-9980.3121130605541</v>
      </c>
      <c r="K8" s="2">
        <v>-11111.971915674056</v>
      </c>
      <c r="L8" s="2">
        <v>-12243.631718287523</v>
      </c>
      <c r="M8" s="2">
        <v>-13375.291520901033</v>
      </c>
      <c r="N8" s="2">
        <v>-14506.951323514511</v>
      </c>
      <c r="O8" s="2">
        <v>-15638.611126128042</v>
      </c>
      <c r="P8" s="2">
        <v>-16770.270928741505</v>
      </c>
      <c r="Q8" s="2">
        <v>-17901.930731354991</v>
      </c>
      <c r="R8" s="2">
        <v>-19033.59053396845</v>
      </c>
      <c r="S8" s="2">
        <v>-20165.250336581961</v>
      </c>
      <c r="T8" s="2">
        <v>-21296.910139195486</v>
      </c>
      <c r="U8" s="2">
        <v>-22428.569941808917</v>
      </c>
      <c r="V8" s="2">
        <v>-23560.22974442237</v>
      </c>
      <c r="W8" s="2">
        <v>-24691.889547035884</v>
      </c>
      <c r="Z8" s="177" t="s">
        <v>8</v>
      </c>
      <c r="AA8" s="180">
        <f>+AA7-0.54</f>
        <v>19.060000000000002</v>
      </c>
      <c r="AB8" s="181" t="e">
        <f t="shared" si="2"/>
        <v>#DIV/0!</v>
      </c>
      <c r="AC8" s="181" t="e">
        <f t="shared" si="2"/>
        <v>#DIV/0!</v>
      </c>
      <c r="AD8" s="181" t="e">
        <f t="shared" si="2"/>
        <v>#DIV/0!</v>
      </c>
      <c r="AE8" s="181" t="e">
        <f t="shared" si="2"/>
        <v>#DIV/0!</v>
      </c>
      <c r="AF8" s="181" t="e">
        <f t="shared" si="2"/>
        <v>#DIV/0!</v>
      </c>
      <c r="AG8" s="181" t="e">
        <f t="shared" si="2"/>
        <v>#DIV/0!</v>
      </c>
      <c r="AH8" s="181" t="e">
        <f t="shared" si="2"/>
        <v>#DIV/0!</v>
      </c>
      <c r="AI8" s="181" t="e">
        <f t="shared" si="2"/>
        <v>#DIV/0!</v>
      </c>
      <c r="AJ8" s="181" t="e">
        <f t="shared" si="2"/>
        <v>#DIV/0!</v>
      </c>
      <c r="AK8" s="181" t="e">
        <f t="shared" si="2"/>
        <v>#DIV/0!</v>
      </c>
      <c r="AL8" s="181" t="e">
        <f t="shared" si="2"/>
        <v>#DIV/0!</v>
      </c>
      <c r="AM8" s="181" t="e">
        <f t="shared" si="2"/>
        <v>#DIV/0!</v>
      </c>
      <c r="AN8" s="181" t="e">
        <f t="shared" si="2"/>
        <v>#DIV/0!</v>
      </c>
      <c r="AO8" s="181" t="e">
        <f t="shared" si="2"/>
        <v>#DIV/0!</v>
      </c>
      <c r="AP8" s="181" t="e">
        <f t="shared" si="2"/>
        <v>#DIV/0!</v>
      </c>
      <c r="AQ8" s="181" t="e">
        <f t="shared" si="2"/>
        <v>#DIV/0!</v>
      </c>
      <c r="AR8" s="181" t="e">
        <f t="shared" si="3"/>
        <v>#DIV/0!</v>
      </c>
      <c r="AS8" s="181" t="e">
        <f t="shared" si="3"/>
        <v>#DIV/0!</v>
      </c>
      <c r="AT8" s="181" t="e">
        <f t="shared" si="3"/>
        <v>#DIV/0!</v>
      </c>
      <c r="AU8" s="181" t="e">
        <f t="shared" si="3"/>
        <v>#DIV/0!</v>
      </c>
      <c r="AV8" s="181" t="e">
        <f t="shared" si="3"/>
        <v>#DIV/0!</v>
      </c>
    </row>
    <row r="9" spans="1:48" ht="14.5" x14ac:dyDescent="0.35">
      <c r="A9" s="177" t="s">
        <v>8</v>
      </c>
      <c r="B9" s="180">
        <v>18.520000000000003</v>
      </c>
      <c r="C9" s="2">
        <v>-1430.908666960986</v>
      </c>
      <c r="D9" s="2">
        <v>-3025.9988139641155</v>
      </c>
      <c r="E9" s="2">
        <v>-4048.0889609672367</v>
      </c>
      <c r="F9" s="2">
        <v>-5070.1791079703644</v>
      </c>
      <c r="G9" s="2">
        <v>-6092.269254973472</v>
      </c>
      <c r="H9" s="2">
        <v>-7114.3594019765897</v>
      </c>
      <c r="I9" s="2">
        <v>-8136.4495489797137</v>
      </c>
      <c r="J9" s="2">
        <v>-9158.5396959828668</v>
      </c>
      <c r="K9" s="2">
        <v>-10180.629842985973</v>
      </c>
      <c r="L9" s="2">
        <v>-11202.719989989093</v>
      </c>
      <c r="M9" s="2">
        <v>-12224.810136992252</v>
      </c>
      <c r="N9" s="2">
        <v>-13246.900283995368</v>
      </c>
      <c r="O9" s="2">
        <v>-14268.990430998514</v>
      </c>
      <c r="P9" s="2">
        <v>-15291.080578001634</v>
      </c>
      <c r="Q9" s="2">
        <v>-16313.17072500474</v>
      </c>
      <c r="R9" s="2">
        <v>-17335.260872007846</v>
      </c>
      <c r="S9" s="2">
        <v>-18357.351019011003</v>
      </c>
      <c r="T9" s="2">
        <v>-19379.441166014141</v>
      </c>
      <c r="U9" s="2">
        <v>-20401.531313017258</v>
      </c>
      <c r="V9" s="2">
        <v>-21423.621460020309</v>
      </c>
      <c r="W9" s="2">
        <v>-22445.711607023528</v>
      </c>
      <c r="Z9" s="177" t="s">
        <v>8</v>
      </c>
      <c r="AA9" s="180">
        <f t="shared" ref="AA9:AA41" si="4">+AA8-0.54</f>
        <v>18.520000000000003</v>
      </c>
      <c r="AB9" s="181" t="e">
        <f t="shared" si="2"/>
        <v>#DIV/0!</v>
      </c>
      <c r="AC9" s="181" t="e">
        <f t="shared" si="2"/>
        <v>#DIV/0!</v>
      </c>
      <c r="AD9" s="181" t="e">
        <f t="shared" si="2"/>
        <v>#DIV/0!</v>
      </c>
      <c r="AE9" s="181" t="e">
        <f t="shared" si="2"/>
        <v>#DIV/0!</v>
      </c>
      <c r="AF9" s="181" t="e">
        <f t="shared" si="2"/>
        <v>#DIV/0!</v>
      </c>
      <c r="AG9" s="181" t="e">
        <f t="shared" si="2"/>
        <v>#DIV/0!</v>
      </c>
      <c r="AH9" s="181" t="e">
        <f t="shared" si="2"/>
        <v>#DIV/0!</v>
      </c>
      <c r="AI9" s="181" t="e">
        <f t="shared" si="2"/>
        <v>#DIV/0!</v>
      </c>
      <c r="AJ9" s="181" t="e">
        <f t="shared" si="2"/>
        <v>#DIV/0!</v>
      </c>
      <c r="AK9" s="181" t="e">
        <f t="shared" si="2"/>
        <v>#DIV/0!</v>
      </c>
      <c r="AL9" s="181" t="e">
        <f t="shared" si="2"/>
        <v>#DIV/0!</v>
      </c>
      <c r="AM9" s="181" t="e">
        <f t="shared" si="2"/>
        <v>#DIV/0!</v>
      </c>
      <c r="AN9" s="181" t="e">
        <f t="shared" si="2"/>
        <v>#DIV/0!</v>
      </c>
      <c r="AO9" s="181" t="e">
        <f t="shared" si="2"/>
        <v>#DIV/0!</v>
      </c>
      <c r="AP9" s="181" t="e">
        <f t="shared" si="2"/>
        <v>#DIV/0!</v>
      </c>
      <c r="AQ9" s="181" t="e">
        <f t="shared" si="2"/>
        <v>#DIV/0!</v>
      </c>
      <c r="AR9" s="181" t="e">
        <f t="shared" si="3"/>
        <v>#DIV/0!</v>
      </c>
      <c r="AS9" s="181" t="e">
        <f t="shared" si="3"/>
        <v>#DIV/0!</v>
      </c>
      <c r="AT9" s="181" t="e">
        <f t="shared" si="3"/>
        <v>#DIV/0!</v>
      </c>
      <c r="AU9" s="181" t="e">
        <f t="shared" si="3"/>
        <v>#DIV/0!</v>
      </c>
      <c r="AV9" s="181" t="e">
        <f t="shared" si="3"/>
        <v>#DIV/0!</v>
      </c>
    </row>
    <row r="10" spans="1:48" ht="14.5" x14ac:dyDescent="0.35">
      <c r="A10" s="177" t="s">
        <v>8</v>
      </c>
      <c r="B10" s="180">
        <v>17.980000000000004</v>
      </c>
      <c r="C10" s="2">
        <v>-1376.1238391558036</v>
      </c>
      <c r="D10" s="2">
        <v>-2861.644330548575</v>
      </c>
      <c r="E10" s="2">
        <v>-3774.1648219413401</v>
      </c>
      <c r="F10" s="2">
        <v>-4686.6853133341083</v>
      </c>
      <c r="G10" s="2">
        <v>-5599.2058047268556</v>
      </c>
      <c r="H10" s="2">
        <v>-6511.7262961196138</v>
      </c>
      <c r="I10" s="2">
        <v>-7424.2467875123848</v>
      </c>
      <c r="J10" s="2">
        <v>-8336.7672789051594</v>
      </c>
      <c r="K10" s="2">
        <v>-9249.2877702979004</v>
      </c>
      <c r="L10" s="2">
        <v>-10161.808261690696</v>
      </c>
      <c r="M10" s="2">
        <v>-11074.328753083466</v>
      </c>
      <c r="N10" s="2">
        <v>-11986.849244476232</v>
      </c>
      <c r="O10" s="2">
        <v>-12899.369735869035</v>
      </c>
      <c r="P10" s="2">
        <v>-13811.890227261754</v>
      </c>
      <c r="Q10" s="2">
        <v>-14724.410718654532</v>
      </c>
      <c r="R10" s="2">
        <v>-15636.931210047269</v>
      </c>
      <c r="S10" s="2">
        <v>-16549.451701440077</v>
      </c>
      <c r="T10" s="2">
        <v>-17461.972192832858</v>
      </c>
      <c r="U10" s="2">
        <v>-18374.492684225581</v>
      </c>
      <c r="V10" s="2">
        <v>-19287.013175618315</v>
      </c>
      <c r="W10" s="2">
        <v>-20199.533667011125</v>
      </c>
      <c r="Z10" s="177" t="s">
        <v>8</v>
      </c>
      <c r="AA10" s="180">
        <f t="shared" si="4"/>
        <v>17.980000000000004</v>
      </c>
      <c r="AB10" s="181" t="e">
        <f t="shared" si="2"/>
        <v>#DIV/0!</v>
      </c>
      <c r="AC10" s="181" t="e">
        <f t="shared" si="2"/>
        <v>#DIV/0!</v>
      </c>
      <c r="AD10" s="181" t="e">
        <f t="shared" si="2"/>
        <v>#DIV/0!</v>
      </c>
      <c r="AE10" s="181" t="e">
        <f t="shared" si="2"/>
        <v>#DIV/0!</v>
      </c>
      <c r="AF10" s="181" t="e">
        <f t="shared" si="2"/>
        <v>#DIV/0!</v>
      </c>
      <c r="AG10" s="181" t="e">
        <f t="shared" si="2"/>
        <v>#DIV/0!</v>
      </c>
      <c r="AH10" s="181" t="e">
        <f t="shared" si="2"/>
        <v>#DIV/0!</v>
      </c>
      <c r="AI10" s="181" t="e">
        <f t="shared" si="2"/>
        <v>#DIV/0!</v>
      </c>
      <c r="AJ10" s="181" t="e">
        <f t="shared" si="2"/>
        <v>#DIV/0!</v>
      </c>
      <c r="AK10" s="181" t="e">
        <f t="shared" si="2"/>
        <v>#DIV/0!</v>
      </c>
      <c r="AL10" s="181" t="e">
        <f t="shared" si="2"/>
        <v>#DIV/0!</v>
      </c>
      <c r="AM10" s="181" t="e">
        <f t="shared" si="2"/>
        <v>#DIV/0!</v>
      </c>
      <c r="AN10" s="181" t="e">
        <f t="shared" si="2"/>
        <v>#DIV/0!</v>
      </c>
      <c r="AO10" s="181" t="e">
        <f t="shared" si="2"/>
        <v>#DIV/0!</v>
      </c>
      <c r="AP10" s="181" t="e">
        <f t="shared" si="2"/>
        <v>#DIV/0!</v>
      </c>
      <c r="AQ10" s="181" t="e">
        <f t="shared" si="2"/>
        <v>#DIV/0!</v>
      </c>
      <c r="AR10" s="181" t="e">
        <f t="shared" si="3"/>
        <v>#DIV/0!</v>
      </c>
      <c r="AS10" s="181" t="e">
        <f t="shared" si="3"/>
        <v>#DIV/0!</v>
      </c>
      <c r="AT10" s="181" t="e">
        <f t="shared" si="3"/>
        <v>#DIV/0!</v>
      </c>
      <c r="AU10" s="181" t="e">
        <f t="shared" si="3"/>
        <v>#DIV/0!</v>
      </c>
      <c r="AV10" s="181" t="e">
        <f t="shared" si="3"/>
        <v>#DIV/0!</v>
      </c>
    </row>
    <row r="11" spans="1:48" ht="14.5" x14ac:dyDescent="0.35">
      <c r="A11" s="177" t="s">
        <v>8</v>
      </c>
      <c r="B11" s="180">
        <v>17.440000000000005</v>
      </c>
      <c r="C11" s="2">
        <v>-1321.3390113506321</v>
      </c>
      <c r="D11" s="2">
        <v>-2697.2898471330413</v>
      </c>
      <c r="E11" s="2">
        <v>-3500.2406829154461</v>
      </c>
      <c r="F11" s="2">
        <v>-4303.1915186978586</v>
      </c>
      <c r="G11" s="2">
        <v>-5106.1423544802565</v>
      </c>
      <c r="H11" s="2">
        <v>-5909.0931902626508</v>
      </c>
      <c r="I11" s="2">
        <v>-6712.044026045075</v>
      </c>
      <c r="J11" s="2">
        <v>-7514.9948618274911</v>
      </c>
      <c r="K11" s="2">
        <v>-8317.9456976098882</v>
      </c>
      <c r="L11" s="2">
        <v>-9120.8965333923061</v>
      </c>
      <c r="M11" s="2">
        <v>-9923.8473691747276</v>
      </c>
      <c r="N11" s="2">
        <v>-10726.798204957138</v>
      </c>
      <c r="O11" s="2">
        <v>-11529.749040739589</v>
      </c>
      <c r="P11" s="2">
        <v>-12332.699876521932</v>
      </c>
      <c r="Q11" s="2">
        <v>-13135.650712304381</v>
      </c>
      <c r="R11" s="2">
        <v>-13938.601548086717</v>
      </c>
      <c r="S11" s="2">
        <v>-14741.552383869184</v>
      </c>
      <c r="T11" s="2">
        <v>-15544.503219651595</v>
      </c>
      <c r="U11" s="2">
        <v>-16347.454055434002</v>
      </c>
      <c r="V11" s="2">
        <v>-17150.404891216345</v>
      </c>
      <c r="W11" s="2">
        <v>-17953.355726998834</v>
      </c>
      <c r="Z11" s="177" t="s">
        <v>8</v>
      </c>
      <c r="AA11" s="180">
        <f t="shared" si="4"/>
        <v>17.440000000000005</v>
      </c>
      <c r="AB11" s="181" t="e">
        <f t="shared" si="2"/>
        <v>#DIV/0!</v>
      </c>
      <c r="AC11" s="181" t="e">
        <f t="shared" si="2"/>
        <v>#DIV/0!</v>
      </c>
      <c r="AD11" s="181" t="e">
        <f t="shared" si="2"/>
        <v>#DIV/0!</v>
      </c>
      <c r="AE11" s="181" t="e">
        <f t="shared" si="2"/>
        <v>#DIV/0!</v>
      </c>
      <c r="AF11" s="181" t="e">
        <f t="shared" si="2"/>
        <v>#DIV/0!</v>
      </c>
      <c r="AG11" s="181" t="e">
        <f t="shared" si="2"/>
        <v>#DIV/0!</v>
      </c>
      <c r="AH11" s="181" t="e">
        <f t="shared" si="2"/>
        <v>#DIV/0!</v>
      </c>
      <c r="AI11" s="181" t="e">
        <f t="shared" si="2"/>
        <v>#DIV/0!</v>
      </c>
      <c r="AJ11" s="181" t="e">
        <f t="shared" si="2"/>
        <v>#DIV/0!</v>
      </c>
      <c r="AK11" s="181" t="e">
        <f t="shared" si="2"/>
        <v>#DIV/0!</v>
      </c>
      <c r="AL11" s="181" t="e">
        <f t="shared" si="2"/>
        <v>#DIV/0!</v>
      </c>
      <c r="AM11" s="181" t="e">
        <f t="shared" si="2"/>
        <v>#DIV/0!</v>
      </c>
      <c r="AN11" s="181" t="e">
        <f t="shared" si="2"/>
        <v>#DIV/0!</v>
      </c>
      <c r="AO11" s="181" t="e">
        <f t="shared" si="2"/>
        <v>#DIV/0!</v>
      </c>
      <c r="AP11" s="181" t="e">
        <f t="shared" si="2"/>
        <v>#DIV/0!</v>
      </c>
      <c r="AQ11" s="181" t="e">
        <f t="shared" si="2"/>
        <v>#DIV/0!</v>
      </c>
      <c r="AR11" s="181" t="e">
        <f t="shared" si="3"/>
        <v>#DIV/0!</v>
      </c>
      <c r="AS11" s="181" t="e">
        <f t="shared" si="3"/>
        <v>#DIV/0!</v>
      </c>
      <c r="AT11" s="181" t="e">
        <f t="shared" si="3"/>
        <v>#DIV/0!</v>
      </c>
      <c r="AU11" s="181" t="e">
        <f t="shared" si="3"/>
        <v>#DIV/0!</v>
      </c>
      <c r="AV11" s="181" t="e">
        <f t="shared" si="3"/>
        <v>#DIV/0!</v>
      </c>
    </row>
    <row r="12" spans="1:48" ht="14.5" x14ac:dyDescent="0.35">
      <c r="A12" s="177" t="s">
        <v>8</v>
      </c>
      <c r="B12" s="180">
        <v>16.900000000000006</v>
      </c>
      <c r="C12" s="2">
        <v>-1266.5541835454496</v>
      </c>
      <c r="D12" s="2">
        <v>-2532.9353637175</v>
      </c>
      <c r="E12" s="2">
        <v>-3226.3165438895489</v>
      </c>
      <c r="F12" s="2">
        <v>-3919.6977240615997</v>
      </c>
      <c r="G12" s="2">
        <v>-4613.0789042336273</v>
      </c>
      <c r="H12" s="2">
        <v>-5306.4600844056749</v>
      </c>
      <c r="I12" s="2">
        <v>-5999.841264577728</v>
      </c>
      <c r="J12" s="2">
        <v>-6693.2224447498011</v>
      </c>
      <c r="K12" s="2">
        <v>-7386.6036249218178</v>
      </c>
      <c r="L12" s="2">
        <v>-8079.9848050938945</v>
      </c>
      <c r="M12" s="2">
        <v>-8773.3659852659475</v>
      </c>
      <c r="N12" s="2">
        <v>-9466.747165438006</v>
      </c>
      <c r="O12" s="2">
        <v>-10160.128345610097</v>
      </c>
      <c r="P12" s="2">
        <v>-10853.509525782096</v>
      </c>
      <c r="Q12" s="2">
        <v>-11546.890705954165</v>
      </c>
      <c r="R12" s="2">
        <v>-12240.271886126182</v>
      </c>
      <c r="S12" s="2">
        <v>-12933.653066298288</v>
      </c>
      <c r="T12" s="2">
        <v>-13627.034246470348</v>
      </c>
      <c r="U12" s="2">
        <v>-14320.415426642379</v>
      </c>
      <c r="V12" s="2">
        <v>-15013.796606814391</v>
      </c>
      <c r="W12" s="2">
        <v>-15707.177786986489</v>
      </c>
      <c r="Z12" s="177" t="s">
        <v>8</v>
      </c>
      <c r="AA12" s="180">
        <f t="shared" si="4"/>
        <v>16.900000000000006</v>
      </c>
      <c r="AB12" s="181" t="e">
        <f t="shared" si="2"/>
        <v>#DIV/0!</v>
      </c>
      <c r="AC12" s="181" t="e">
        <f t="shared" si="2"/>
        <v>#DIV/0!</v>
      </c>
      <c r="AD12" s="181" t="e">
        <f t="shared" si="2"/>
        <v>#DIV/0!</v>
      </c>
      <c r="AE12" s="181" t="e">
        <f t="shared" si="2"/>
        <v>#DIV/0!</v>
      </c>
      <c r="AF12" s="181" t="e">
        <f t="shared" si="2"/>
        <v>#DIV/0!</v>
      </c>
      <c r="AG12" s="181" t="e">
        <f t="shared" si="2"/>
        <v>#DIV/0!</v>
      </c>
      <c r="AH12" s="181" t="e">
        <f t="shared" si="2"/>
        <v>#DIV/0!</v>
      </c>
      <c r="AI12" s="181" t="e">
        <f t="shared" si="2"/>
        <v>#DIV/0!</v>
      </c>
      <c r="AJ12" s="181" t="e">
        <f t="shared" si="2"/>
        <v>#DIV/0!</v>
      </c>
      <c r="AK12" s="181" t="e">
        <f t="shared" si="2"/>
        <v>#DIV/0!</v>
      </c>
      <c r="AL12" s="181" t="e">
        <f t="shared" si="2"/>
        <v>#DIV/0!</v>
      </c>
      <c r="AM12" s="181" t="e">
        <f t="shared" si="2"/>
        <v>#DIV/0!</v>
      </c>
      <c r="AN12" s="181" t="e">
        <f t="shared" si="2"/>
        <v>#DIV/0!</v>
      </c>
      <c r="AO12" s="181" t="e">
        <f t="shared" si="2"/>
        <v>#DIV/0!</v>
      </c>
      <c r="AP12" s="181" t="e">
        <f t="shared" si="2"/>
        <v>#DIV/0!</v>
      </c>
      <c r="AQ12" s="181" t="e">
        <f t="shared" si="2"/>
        <v>#DIV/0!</v>
      </c>
      <c r="AR12" s="181" t="e">
        <f t="shared" si="3"/>
        <v>#DIV/0!</v>
      </c>
      <c r="AS12" s="181" t="e">
        <f t="shared" si="3"/>
        <v>#DIV/0!</v>
      </c>
      <c r="AT12" s="181" t="e">
        <f t="shared" si="3"/>
        <v>#DIV/0!</v>
      </c>
      <c r="AU12" s="181" t="e">
        <f t="shared" si="3"/>
        <v>#DIV/0!</v>
      </c>
      <c r="AV12" s="181" t="e">
        <f t="shared" si="3"/>
        <v>#DIV/0!</v>
      </c>
    </row>
    <row r="13" spans="1:48" ht="14.5" x14ac:dyDescent="0.35">
      <c r="A13" s="177" t="s">
        <v>8</v>
      </c>
      <c r="B13" s="180">
        <v>16.360000000000007</v>
      </c>
      <c r="C13" s="2">
        <v>-1211.7693557402736</v>
      </c>
      <c r="D13" s="2">
        <v>-2368.5808803019609</v>
      </c>
      <c r="E13" s="2">
        <v>-2952.3924048636472</v>
      </c>
      <c r="F13" s="2">
        <v>-3536.20392942534</v>
      </c>
      <c r="G13" s="2">
        <v>-4120.0154539870127</v>
      </c>
      <c r="H13" s="2">
        <v>-4703.8269785486991</v>
      </c>
      <c r="I13" s="2">
        <v>-5287.6385031103982</v>
      </c>
      <c r="J13" s="2">
        <v>-5871.4500276720773</v>
      </c>
      <c r="K13" s="2">
        <v>-6455.2615522337628</v>
      </c>
      <c r="L13" s="2">
        <v>-7039.0730767954719</v>
      </c>
      <c r="M13" s="2">
        <v>-7622.8846013571492</v>
      </c>
      <c r="N13" s="2">
        <v>-8206.6961259188556</v>
      </c>
      <c r="O13" s="2">
        <v>-8790.5076504805584</v>
      </c>
      <c r="P13" s="2">
        <v>-9374.3191750422393</v>
      </c>
      <c r="Q13" s="2">
        <v>-9958.1306996039275</v>
      </c>
      <c r="R13" s="2">
        <v>-10541.942224165579</v>
      </c>
      <c r="S13" s="2">
        <v>-11125.75374872734</v>
      </c>
      <c r="T13" s="2">
        <v>-11709.565273289007</v>
      </c>
      <c r="U13" s="2">
        <v>-12293.376797850658</v>
      </c>
      <c r="V13" s="2">
        <v>-12877.188322412347</v>
      </c>
      <c r="W13" s="2">
        <v>-13460.99984697406</v>
      </c>
      <c r="Z13" s="177" t="s">
        <v>8</v>
      </c>
      <c r="AA13" s="180">
        <f t="shared" si="4"/>
        <v>16.360000000000007</v>
      </c>
      <c r="AB13" s="181" t="e">
        <f t="shared" si="2"/>
        <v>#DIV/0!</v>
      </c>
      <c r="AC13" s="181" t="e">
        <f t="shared" si="2"/>
        <v>#DIV/0!</v>
      </c>
      <c r="AD13" s="181" t="e">
        <f t="shared" si="2"/>
        <v>#DIV/0!</v>
      </c>
      <c r="AE13" s="181" t="e">
        <f t="shared" si="2"/>
        <v>#DIV/0!</v>
      </c>
      <c r="AF13" s="181" t="e">
        <f t="shared" si="2"/>
        <v>#DIV/0!</v>
      </c>
      <c r="AG13" s="181" t="e">
        <f t="shared" si="2"/>
        <v>#DIV/0!</v>
      </c>
      <c r="AH13" s="181" t="e">
        <f t="shared" si="2"/>
        <v>#DIV/0!</v>
      </c>
      <c r="AI13" s="181" t="e">
        <f t="shared" si="2"/>
        <v>#DIV/0!</v>
      </c>
      <c r="AJ13" s="181" t="e">
        <f t="shared" si="2"/>
        <v>#DIV/0!</v>
      </c>
      <c r="AK13" s="181" t="e">
        <f t="shared" si="2"/>
        <v>#DIV/0!</v>
      </c>
      <c r="AL13" s="181" t="e">
        <f t="shared" si="2"/>
        <v>#DIV/0!</v>
      </c>
      <c r="AM13" s="181" t="e">
        <f t="shared" si="2"/>
        <v>#DIV/0!</v>
      </c>
      <c r="AN13" s="181" t="e">
        <f t="shared" si="2"/>
        <v>#DIV/0!</v>
      </c>
      <c r="AO13" s="181" t="e">
        <f t="shared" si="2"/>
        <v>#DIV/0!</v>
      </c>
      <c r="AP13" s="181" t="e">
        <f t="shared" si="2"/>
        <v>#DIV/0!</v>
      </c>
      <c r="AQ13" s="181" t="e">
        <f t="shared" si="2"/>
        <v>#DIV/0!</v>
      </c>
      <c r="AR13" s="181" t="e">
        <f t="shared" si="3"/>
        <v>#DIV/0!</v>
      </c>
      <c r="AS13" s="181" t="e">
        <f t="shared" si="3"/>
        <v>#DIV/0!</v>
      </c>
      <c r="AT13" s="181" t="e">
        <f t="shared" si="3"/>
        <v>#DIV/0!</v>
      </c>
      <c r="AU13" s="181" t="e">
        <f t="shared" si="3"/>
        <v>#DIV/0!</v>
      </c>
      <c r="AV13" s="181" t="e">
        <f t="shared" si="3"/>
        <v>#DIV/0!</v>
      </c>
    </row>
    <row r="14" spans="1:48" ht="14.5" x14ac:dyDescent="0.35">
      <c r="A14" s="177" t="s">
        <v>8</v>
      </c>
      <c r="B14" s="180">
        <v>15.820000000000007</v>
      </c>
      <c r="C14" s="2">
        <v>-1156.984527935092</v>
      </c>
      <c r="D14" s="2">
        <v>-2204.2263968864258</v>
      </c>
      <c r="E14" s="2">
        <v>-2678.4682658377551</v>
      </c>
      <c r="F14" s="2">
        <v>-3152.7101347890903</v>
      </c>
      <c r="G14" s="2">
        <v>-3626.9520037404063</v>
      </c>
      <c r="H14" s="2">
        <v>-4101.1938726917224</v>
      </c>
      <c r="I14" s="2">
        <v>-4575.4357416430694</v>
      </c>
      <c r="J14" s="2">
        <v>-5049.6776105944191</v>
      </c>
      <c r="K14" s="2">
        <v>-5523.9194795457288</v>
      </c>
      <c r="L14" s="2">
        <v>-5998.1613484970721</v>
      </c>
      <c r="M14" s="2">
        <v>-6472.4032174484055</v>
      </c>
      <c r="N14" s="2">
        <v>-6946.6450863997452</v>
      </c>
      <c r="O14" s="2">
        <v>-7420.8869553511004</v>
      </c>
      <c r="P14" s="2">
        <v>-7895.1288243024064</v>
      </c>
      <c r="Q14" s="2">
        <v>-8369.370693253768</v>
      </c>
      <c r="R14" s="2">
        <v>-8843.612562205064</v>
      </c>
      <c r="S14" s="2">
        <v>-9317.8544311564201</v>
      </c>
      <c r="T14" s="2">
        <v>-9792.0963001077489</v>
      </c>
      <c r="U14" s="2">
        <v>-10266.338169059061</v>
      </c>
      <c r="V14" s="2">
        <v>-10740.580038010377</v>
      </c>
      <c r="W14" s="2">
        <v>-11214.821906961753</v>
      </c>
      <c r="Z14" s="177" t="s">
        <v>8</v>
      </c>
      <c r="AA14" s="180">
        <f t="shared" si="4"/>
        <v>15.820000000000007</v>
      </c>
      <c r="AB14" s="181" t="e">
        <f t="shared" si="2"/>
        <v>#DIV/0!</v>
      </c>
      <c r="AC14" s="181" t="e">
        <f t="shared" si="2"/>
        <v>#DIV/0!</v>
      </c>
      <c r="AD14" s="181" t="e">
        <f t="shared" si="2"/>
        <v>#DIV/0!</v>
      </c>
      <c r="AE14" s="181" t="e">
        <f t="shared" si="2"/>
        <v>#DIV/0!</v>
      </c>
      <c r="AF14" s="181" t="e">
        <f t="shared" si="2"/>
        <v>#DIV/0!</v>
      </c>
      <c r="AG14" s="181" t="e">
        <f t="shared" si="2"/>
        <v>#DIV/0!</v>
      </c>
      <c r="AH14" s="181" t="e">
        <f t="shared" si="2"/>
        <v>#DIV/0!</v>
      </c>
      <c r="AI14" s="181" t="e">
        <f t="shared" si="2"/>
        <v>#DIV/0!</v>
      </c>
      <c r="AJ14" s="181" t="e">
        <f t="shared" si="2"/>
        <v>#DIV/0!</v>
      </c>
      <c r="AK14" s="181" t="e">
        <f t="shared" si="2"/>
        <v>#DIV/0!</v>
      </c>
      <c r="AL14" s="181" t="e">
        <f t="shared" si="2"/>
        <v>#DIV/0!</v>
      </c>
      <c r="AM14" s="181" t="e">
        <f t="shared" si="2"/>
        <v>#DIV/0!</v>
      </c>
      <c r="AN14" s="181" t="e">
        <f t="shared" si="2"/>
        <v>#DIV/0!</v>
      </c>
      <c r="AO14" s="181" t="e">
        <f t="shared" si="2"/>
        <v>#DIV/0!</v>
      </c>
      <c r="AP14" s="181" t="e">
        <f t="shared" si="2"/>
        <v>#DIV/0!</v>
      </c>
      <c r="AQ14" s="181" t="e">
        <f t="shared" si="2"/>
        <v>#DIV/0!</v>
      </c>
      <c r="AR14" s="181" t="e">
        <f t="shared" si="3"/>
        <v>#DIV/0!</v>
      </c>
      <c r="AS14" s="181" t="e">
        <f t="shared" si="3"/>
        <v>#DIV/0!</v>
      </c>
      <c r="AT14" s="181" t="e">
        <f t="shared" si="3"/>
        <v>#DIV/0!</v>
      </c>
      <c r="AU14" s="181" t="e">
        <f t="shared" si="3"/>
        <v>#DIV/0!</v>
      </c>
      <c r="AV14" s="181" t="e">
        <f t="shared" si="3"/>
        <v>#DIV/0!</v>
      </c>
    </row>
    <row r="15" spans="1:48" ht="14.5" x14ac:dyDescent="0.35">
      <c r="A15" s="177" t="s">
        <v>8</v>
      </c>
      <c r="B15" s="180">
        <v>15.280000000000008</v>
      </c>
      <c r="C15" s="2">
        <v>-1102.1997001299114</v>
      </c>
      <c r="D15" s="2">
        <v>-2039.871913470884</v>
      </c>
      <c r="E15" s="2">
        <v>-2404.5441268118584</v>
      </c>
      <c r="F15" s="2">
        <v>-2769.2163401528342</v>
      </c>
      <c r="G15" s="2">
        <v>-3133.8885534937967</v>
      </c>
      <c r="H15" s="2">
        <v>-3498.5607668347493</v>
      </c>
      <c r="I15" s="2">
        <v>-3863.2329801757433</v>
      </c>
      <c r="J15" s="2">
        <v>-4227.9051935167099</v>
      </c>
      <c r="K15" s="2">
        <v>-4592.5774068576784</v>
      </c>
      <c r="L15" s="2">
        <v>-4957.2496201986487</v>
      </c>
      <c r="M15" s="2">
        <v>-5321.9218335396445</v>
      </c>
      <c r="N15" s="2">
        <v>-5686.5940468806202</v>
      </c>
      <c r="O15" s="2">
        <v>-6051.2662602216242</v>
      </c>
      <c r="P15" s="2">
        <v>-6415.9384735625499</v>
      </c>
      <c r="Q15" s="2">
        <v>-6780.6106869035557</v>
      </c>
      <c r="R15" s="2">
        <v>-7145.2829002444923</v>
      </c>
      <c r="S15" s="2">
        <v>-7509.9551135854972</v>
      </c>
      <c r="T15" s="2">
        <v>-7874.627326926462</v>
      </c>
      <c r="U15" s="2">
        <v>-8239.2995402674424</v>
      </c>
      <c r="V15" s="2">
        <v>-8603.9717536083699</v>
      </c>
      <c r="W15" s="2">
        <v>-8968.6439669493793</v>
      </c>
      <c r="Z15" s="177" t="s">
        <v>8</v>
      </c>
      <c r="AA15" s="180">
        <f t="shared" si="4"/>
        <v>15.280000000000008</v>
      </c>
      <c r="AB15" s="181" t="e">
        <f t="shared" si="2"/>
        <v>#DIV/0!</v>
      </c>
      <c r="AC15" s="181" t="e">
        <f t="shared" si="2"/>
        <v>#DIV/0!</v>
      </c>
      <c r="AD15" s="181" t="e">
        <f t="shared" si="2"/>
        <v>#DIV/0!</v>
      </c>
      <c r="AE15" s="181" t="e">
        <f t="shared" si="2"/>
        <v>#DIV/0!</v>
      </c>
      <c r="AF15" s="181" t="e">
        <f t="shared" si="2"/>
        <v>#DIV/0!</v>
      </c>
      <c r="AG15" s="181" t="e">
        <f t="shared" si="2"/>
        <v>#DIV/0!</v>
      </c>
      <c r="AH15" s="181" t="e">
        <f t="shared" si="2"/>
        <v>#DIV/0!</v>
      </c>
      <c r="AI15" s="181" t="e">
        <f t="shared" si="2"/>
        <v>#DIV/0!</v>
      </c>
      <c r="AJ15" s="181" t="e">
        <f t="shared" si="2"/>
        <v>#DIV/0!</v>
      </c>
      <c r="AK15" s="181" t="e">
        <f t="shared" si="2"/>
        <v>#DIV/0!</v>
      </c>
      <c r="AL15" s="181" t="e">
        <f t="shared" si="2"/>
        <v>#DIV/0!</v>
      </c>
      <c r="AM15" s="181" t="e">
        <f t="shared" si="2"/>
        <v>#DIV/0!</v>
      </c>
      <c r="AN15" s="181" t="e">
        <f t="shared" si="2"/>
        <v>#DIV/0!</v>
      </c>
      <c r="AO15" s="181" t="e">
        <f t="shared" si="2"/>
        <v>#DIV/0!</v>
      </c>
      <c r="AP15" s="181" t="e">
        <f t="shared" si="2"/>
        <v>#DIV/0!</v>
      </c>
      <c r="AQ15" s="181" t="e">
        <f t="shared" si="2"/>
        <v>#DIV/0!</v>
      </c>
      <c r="AR15" s="181" t="e">
        <f t="shared" si="3"/>
        <v>#DIV/0!</v>
      </c>
      <c r="AS15" s="181" t="e">
        <f t="shared" si="3"/>
        <v>#DIV/0!</v>
      </c>
      <c r="AT15" s="181" t="e">
        <f t="shared" si="3"/>
        <v>#DIV/0!</v>
      </c>
      <c r="AU15" s="181" t="e">
        <f t="shared" si="3"/>
        <v>#DIV/0!</v>
      </c>
      <c r="AV15" s="181" t="e">
        <f t="shared" si="3"/>
        <v>#DIV/0!</v>
      </c>
    </row>
    <row r="16" spans="1:48" ht="14.5" x14ac:dyDescent="0.35">
      <c r="A16" s="177" t="s">
        <v>8</v>
      </c>
      <c r="B16" s="180">
        <v>14.740000000000009</v>
      </c>
      <c r="C16" s="2">
        <v>-1047.4148723247295</v>
      </c>
      <c r="D16" s="2">
        <v>-1875.5174300553508</v>
      </c>
      <c r="E16" s="2">
        <v>-2130.6199877859626</v>
      </c>
      <c r="F16" s="2">
        <v>-2385.7225455165762</v>
      </c>
      <c r="G16" s="2">
        <v>-2640.8251032471753</v>
      </c>
      <c r="H16" s="2">
        <v>-2895.9276609777789</v>
      </c>
      <c r="I16" s="2">
        <v>-3151.0302187083967</v>
      </c>
      <c r="J16" s="2">
        <v>-3406.1327764390221</v>
      </c>
      <c r="K16" s="2">
        <v>-3661.2353341696207</v>
      </c>
      <c r="L16" s="2">
        <v>-3916.3378919002535</v>
      </c>
      <c r="M16" s="2">
        <v>-4171.4404496308662</v>
      </c>
      <c r="N16" s="2">
        <v>-4426.5430073614989</v>
      </c>
      <c r="O16" s="2">
        <v>-4681.6455650921362</v>
      </c>
      <c r="P16" s="2">
        <v>-4936.7481228227334</v>
      </c>
      <c r="Q16" s="2">
        <v>-5191.8506805533552</v>
      </c>
      <c r="R16" s="2">
        <v>-5446.9532382839107</v>
      </c>
      <c r="S16" s="2">
        <v>-5702.0557960145834</v>
      </c>
      <c r="T16" s="2">
        <v>-5957.1583537452116</v>
      </c>
      <c r="U16" s="2">
        <v>-6212.2609114757688</v>
      </c>
      <c r="V16" s="2">
        <v>-6467.363469206367</v>
      </c>
      <c r="W16" s="2">
        <v>-6722.4660269370434</v>
      </c>
      <c r="Z16" s="177" t="s">
        <v>8</v>
      </c>
      <c r="AA16" s="180">
        <f t="shared" si="4"/>
        <v>14.740000000000009</v>
      </c>
      <c r="AB16" s="181" t="e">
        <f t="shared" si="2"/>
        <v>#DIV/0!</v>
      </c>
      <c r="AC16" s="181" t="e">
        <f t="shared" si="2"/>
        <v>#DIV/0!</v>
      </c>
      <c r="AD16" s="181" t="e">
        <f t="shared" si="2"/>
        <v>#DIV/0!</v>
      </c>
      <c r="AE16" s="181" t="e">
        <f t="shared" si="2"/>
        <v>#DIV/0!</v>
      </c>
      <c r="AF16" s="181" t="e">
        <f t="shared" si="2"/>
        <v>#DIV/0!</v>
      </c>
      <c r="AG16" s="181" t="e">
        <f t="shared" si="2"/>
        <v>#DIV/0!</v>
      </c>
      <c r="AH16" s="181" t="e">
        <f t="shared" si="2"/>
        <v>#DIV/0!</v>
      </c>
      <c r="AI16" s="181" t="e">
        <f t="shared" si="2"/>
        <v>#DIV/0!</v>
      </c>
      <c r="AJ16" s="181" t="e">
        <f t="shared" si="2"/>
        <v>#DIV/0!</v>
      </c>
      <c r="AK16" s="181" t="e">
        <f t="shared" si="2"/>
        <v>#DIV/0!</v>
      </c>
      <c r="AL16" s="181" t="e">
        <f t="shared" si="2"/>
        <v>#DIV/0!</v>
      </c>
      <c r="AM16" s="181" t="e">
        <f t="shared" si="2"/>
        <v>#DIV/0!</v>
      </c>
      <c r="AN16" s="181" t="e">
        <f t="shared" si="2"/>
        <v>#DIV/0!</v>
      </c>
      <c r="AO16" s="181" t="e">
        <f t="shared" si="2"/>
        <v>#DIV/0!</v>
      </c>
      <c r="AP16" s="181" t="e">
        <f t="shared" si="2"/>
        <v>#DIV/0!</v>
      </c>
      <c r="AQ16" s="181" t="e">
        <f t="shared" si="2"/>
        <v>#DIV/0!</v>
      </c>
      <c r="AR16" s="181" t="e">
        <f t="shared" si="3"/>
        <v>#DIV/0!</v>
      </c>
      <c r="AS16" s="181" t="e">
        <f t="shared" si="3"/>
        <v>#DIV/0!</v>
      </c>
      <c r="AT16" s="181" t="e">
        <f t="shared" si="3"/>
        <v>#DIV/0!</v>
      </c>
      <c r="AU16" s="181" t="e">
        <f t="shared" si="3"/>
        <v>#DIV/0!</v>
      </c>
      <c r="AV16" s="181" t="e">
        <f t="shared" si="3"/>
        <v>#DIV/0!</v>
      </c>
    </row>
    <row r="17" spans="1:48" ht="14.5" x14ac:dyDescent="0.35">
      <c r="A17" s="177" t="s">
        <v>8</v>
      </c>
      <c r="B17" s="180">
        <v>14.20000000000001</v>
      </c>
      <c r="C17" s="2">
        <v>-992.63004451954816</v>
      </c>
      <c r="D17" s="2">
        <v>-1711.1629466398044</v>
      </c>
      <c r="E17" s="2">
        <v>-1856.6958487600477</v>
      </c>
      <c r="F17" s="2">
        <v>-2002.2287508803065</v>
      </c>
      <c r="G17" s="2">
        <v>-2147.7616530005425</v>
      </c>
      <c r="H17" s="2">
        <v>-2293.2945551207822</v>
      </c>
      <c r="I17" s="2">
        <v>-2438.8274572410455</v>
      </c>
      <c r="J17" s="2">
        <v>-2584.3603593613043</v>
      </c>
      <c r="K17" s="2">
        <v>-2729.8932614815412</v>
      </c>
      <c r="L17" s="2">
        <v>-2875.4261636017968</v>
      </c>
      <c r="M17" s="2">
        <v>-3020.9590657220674</v>
      </c>
      <c r="N17" s="2">
        <v>-3166.4919678423421</v>
      </c>
      <c r="O17" s="2">
        <v>-3312.0248699626036</v>
      </c>
      <c r="P17" s="2">
        <v>-3457.5577720828214</v>
      </c>
      <c r="Q17" s="2">
        <v>-3603.090674203072</v>
      </c>
      <c r="R17" s="2">
        <v>-3748.6235763232917</v>
      </c>
      <c r="S17" s="2">
        <v>-3894.1564784435877</v>
      </c>
      <c r="T17" s="2">
        <v>-4039.6893805638401</v>
      </c>
      <c r="U17" s="2">
        <v>-4185.2222826840525</v>
      </c>
      <c r="V17" s="2">
        <v>-4330.7551848042667</v>
      </c>
      <c r="W17" s="2">
        <v>-4476.2880869245619</v>
      </c>
      <c r="Z17" s="177" t="s">
        <v>8</v>
      </c>
      <c r="AA17" s="180">
        <f t="shared" si="4"/>
        <v>14.20000000000001</v>
      </c>
      <c r="AB17" s="181" t="e">
        <f t="shared" si="2"/>
        <v>#DIV/0!</v>
      </c>
      <c r="AC17" s="181" t="e">
        <f t="shared" si="2"/>
        <v>#DIV/0!</v>
      </c>
      <c r="AD17" s="181" t="e">
        <f t="shared" si="2"/>
        <v>#DIV/0!</v>
      </c>
      <c r="AE17" s="181" t="e">
        <f t="shared" si="2"/>
        <v>#DIV/0!</v>
      </c>
      <c r="AF17" s="181" t="e">
        <f t="shared" si="2"/>
        <v>#DIV/0!</v>
      </c>
      <c r="AG17" s="181" t="e">
        <f t="shared" si="2"/>
        <v>#DIV/0!</v>
      </c>
      <c r="AH17" s="181" t="e">
        <f t="shared" si="2"/>
        <v>#DIV/0!</v>
      </c>
      <c r="AI17" s="181" t="e">
        <f t="shared" si="2"/>
        <v>#DIV/0!</v>
      </c>
      <c r="AJ17" s="181" t="e">
        <f t="shared" si="2"/>
        <v>#DIV/0!</v>
      </c>
      <c r="AK17" s="181" t="e">
        <f t="shared" si="2"/>
        <v>#DIV/0!</v>
      </c>
      <c r="AL17" s="181" t="e">
        <f t="shared" si="2"/>
        <v>#DIV/0!</v>
      </c>
      <c r="AM17" s="181" t="e">
        <f t="shared" si="2"/>
        <v>#DIV/0!</v>
      </c>
      <c r="AN17" s="181" t="e">
        <f t="shared" si="2"/>
        <v>#DIV/0!</v>
      </c>
      <c r="AO17" s="181" t="e">
        <f t="shared" si="2"/>
        <v>#DIV/0!</v>
      </c>
      <c r="AP17" s="181" t="e">
        <f t="shared" si="2"/>
        <v>#DIV/0!</v>
      </c>
      <c r="AQ17" s="181" t="e">
        <f t="shared" si="2"/>
        <v>#DIV/0!</v>
      </c>
      <c r="AR17" s="181" t="e">
        <f t="shared" si="3"/>
        <v>#DIV/0!</v>
      </c>
      <c r="AS17" s="181" t="e">
        <f t="shared" si="3"/>
        <v>#DIV/0!</v>
      </c>
      <c r="AT17" s="181" t="e">
        <f t="shared" si="3"/>
        <v>#DIV/0!</v>
      </c>
      <c r="AU17" s="181" t="e">
        <f t="shared" si="3"/>
        <v>#DIV/0!</v>
      </c>
      <c r="AV17" s="181" t="e">
        <f t="shared" si="3"/>
        <v>#DIV/0!</v>
      </c>
    </row>
    <row r="18" spans="1:48" ht="14.5" x14ac:dyDescent="0.35">
      <c r="A18" s="177" t="s">
        <v>8</v>
      </c>
      <c r="B18" s="180">
        <v>13.660000000000011</v>
      </c>
      <c r="C18" s="2">
        <v>-937.84521671437051</v>
      </c>
      <c r="D18" s="2">
        <v>-1546.8084632242694</v>
      </c>
      <c r="E18" s="2">
        <v>-1582.7717097341583</v>
      </c>
      <c r="F18" s="2">
        <v>-1618.7349562440572</v>
      </c>
      <c r="G18" s="2">
        <v>-1654.6982027539352</v>
      </c>
      <c r="H18" s="2">
        <v>-1690.6614492638141</v>
      </c>
      <c r="I18" s="2">
        <v>-1726.6246957737158</v>
      </c>
      <c r="J18" s="2">
        <v>-1762.587942283616</v>
      </c>
      <c r="K18" s="2">
        <v>-1798.5511887935113</v>
      </c>
      <c r="L18" s="2">
        <v>-1834.5144353034216</v>
      </c>
      <c r="M18" s="2">
        <v>-1870.4776818133168</v>
      </c>
      <c r="N18" s="2">
        <v>-1906.4409283232358</v>
      </c>
      <c r="O18" s="2">
        <v>-1942.4041748331551</v>
      </c>
      <c r="P18" s="2">
        <v>-1978.3674213429922</v>
      </c>
      <c r="Q18" s="2">
        <v>-2014.3306678529098</v>
      </c>
      <c r="R18" s="2">
        <v>-2050.2939143627509</v>
      </c>
      <c r="S18" s="2">
        <v>-2086.2571608727139</v>
      </c>
      <c r="T18" s="2">
        <v>-2122.2204073825892</v>
      </c>
      <c r="U18" s="2">
        <v>-2158.183653892469</v>
      </c>
      <c r="V18" s="2">
        <v>-2194.1469004023443</v>
      </c>
      <c r="W18" s="2">
        <v>-2230.1101469122618</v>
      </c>
      <c r="Z18" s="177" t="s">
        <v>8</v>
      </c>
      <c r="AA18" s="180">
        <f t="shared" si="4"/>
        <v>13.660000000000011</v>
      </c>
      <c r="AB18" s="181" t="e">
        <f t="shared" si="2"/>
        <v>#DIV/0!</v>
      </c>
      <c r="AC18" s="181" t="e">
        <f t="shared" si="2"/>
        <v>#DIV/0!</v>
      </c>
      <c r="AD18" s="181" t="e">
        <f t="shared" si="2"/>
        <v>#DIV/0!</v>
      </c>
      <c r="AE18" s="181" t="e">
        <f t="shared" si="2"/>
        <v>#DIV/0!</v>
      </c>
      <c r="AF18" s="181" t="e">
        <f t="shared" si="2"/>
        <v>#DIV/0!</v>
      </c>
      <c r="AG18" s="181" t="e">
        <f t="shared" si="2"/>
        <v>#DIV/0!</v>
      </c>
      <c r="AH18" s="181" t="e">
        <f t="shared" si="2"/>
        <v>#DIV/0!</v>
      </c>
      <c r="AI18" s="181" t="e">
        <f t="shared" si="2"/>
        <v>#DIV/0!</v>
      </c>
      <c r="AJ18" s="181" t="e">
        <f t="shared" si="2"/>
        <v>#DIV/0!</v>
      </c>
      <c r="AK18" s="181" t="e">
        <f t="shared" si="2"/>
        <v>#DIV/0!</v>
      </c>
      <c r="AL18" s="181" t="e">
        <f t="shared" si="2"/>
        <v>#DIV/0!</v>
      </c>
      <c r="AM18" s="181" t="e">
        <f t="shared" si="2"/>
        <v>#DIV/0!</v>
      </c>
      <c r="AN18" s="181" t="e">
        <f t="shared" si="2"/>
        <v>#DIV/0!</v>
      </c>
      <c r="AO18" s="181" t="e">
        <f t="shared" si="2"/>
        <v>#DIV/0!</v>
      </c>
      <c r="AP18" s="181" t="e">
        <f t="shared" si="2"/>
        <v>#DIV/0!</v>
      </c>
      <c r="AQ18" s="181" t="e">
        <f t="shared" si="2"/>
        <v>#DIV/0!</v>
      </c>
      <c r="AR18" s="181" t="e">
        <f t="shared" si="3"/>
        <v>#DIV/0!</v>
      </c>
      <c r="AS18" s="181" t="e">
        <f t="shared" si="3"/>
        <v>#DIV/0!</v>
      </c>
      <c r="AT18" s="181" t="e">
        <f t="shared" si="3"/>
        <v>#DIV/0!</v>
      </c>
      <c r="AU18" s="181" t="e">
        <f t="shared" si="3"/>
        <v>#DIV/0!</v>
      </c>
      <c r="AV18" s="181" t="e">
        <f t="shared" si="3"/>
        <v>#DIV/0!</v>
      </c>
    </row>
    <row r="19" spans="1:48" ht="14.5" x14ac:dyDescent="0.35">
      <c r="A19" s="177" t="s">
        <v>8</v>
      </c>
      <c r="B19" s="180">
        <v>13.120000000000012</v>
      </c>
      <c r="C19" s="2">
        <v>-883.0603889091899</v>
      </c>
      <c r="D19" s="2">
        <v>-1382.4539798087285</v>
      </c>
      <c r="E19" s="2">
        <v>-1308.8475707082619</v>
      </c>
      <c r="F19" s="2">
        <v>-1235.2411616077991</v>
      </c>
      <c r="G19" s="2">
        <v>-1161.6347525073186</v>
      </c>
      <c r="H19" s="2">
        <v>-1088.0283434068438</v>
      </c>
      <c r="I19" s="2">
        <v>-1014.4219343063849</v>
      </c>
      <c r="J19" s="2">
        <v>-940.81552520593254</v>
      </c>
      <c r="K19" s="2">
        <v>-867.20911610544863</v>
      </c>
      <c r="L19" s="2">
        <v>-793.60270700499473</v>
      </c>
      <c r="M19" s="2">
        <v>-719.99629790453946</v>
      </c>
      <c r="N19" s="2">
        <v>-646.38988880412126</v>
      </c>
      <c r="O19" s="2">
        <v>-572.7834797036669</v>
      </c>
      <c r="P19" s="2">
        <v>-499.17707060316775</v>
      </c>
      <c r="Q19" s="2">
        <v>-425.57066150271407</v>
      </c>
      <c r="R19" s="2">
        <v>-351.96425240221322</v>
      </c>
      <c r="S19" s="2">
        <v>-278.35784330179558</v>
      </c>
      <c r="T19" s="2">
        <v>-204.75143420134123</v>
      </c>
      <c r="U19" s="2">
        <v>-131.14502510084924</v>
      </c>
      <c r="V19" s="2">
        <v>-57.538616000334514</v>
      </c>
      <c r="W19" s="2">
        <v>16.067793100076301</v>
      </c>
      <c r="Z19" s="177" t="s">
        <v>8</v>
      </c>
      <c r="AA19" s="180">
        <f t="shared" si="4"/>
        <v>13.120000000000012</v>
      </c>
      <c r="AB19" s="181" t="e">
        <f t="shared" si="2"/>
        <v>#DIV/0!</v>
      </c>
      <c r="AC19" s="181" t="e">
        <f t="shared" si="2"/>
        <v>#DIV/0!</v>
      </c>
      <c r="AD19" s="181" t="e">
        <f t="shared" si="2"/>
        <v>#DIV/0!</v>
      </c>
      <c r="AE19" s="181" t="e">
        <f t="shared" si="2"/>
        <v>#DIV/0!</v>
      </c>
      <c r="AF19" s="181" t="e">
        <f t="shared" si="2"/>
        <v>#DIV/0!</v>
      </c>
      <c r="AG19" s="181" t="e">
        <f t="shared" si="2"/>
        <v>#DIV/0!</v>
      </c>
      <c r="AH19" s="181" t="e">
        <f t="shared" si="2"/>
        <v>#DIV/0!</v>
      </c>
      <c r="AI19" s="181" t="e">
        <f t="shared" si="2"/>
        <v>#DIV/0!</v>
      </c>
      <c r="AJ19" s="181" t="e">
        <f t="shared" si="2"/>
        <v>#DIV/0!</v>
      </c>
      <c r="AK19" s="181" t="e">
        <f t="shared" si="2"/>
        <v>#DIV/0!</v>
      </c>
      <c r="AL19" s="181" t="e">
        <f t="shared" si="2"/>
        <v>#DIV/0!</v>
      </c>
      <c r="AM19" s="181" t="e">
        <f t="shared" si="2"/>
        <v>#DIV/0!</v>
      </c>
      <c r="AN19" s="181" t="e">
        <f t="shared" si="2"/>
        <v>#DIV/0!</v>
      </c>
      <c r="AO19" s="181" t="e">
        <f t="shared" si="2"/>
        <v>#DIV/0!</v>
      </c>
      <c r="AP19" s="181" t="e">
        <f t="shared" si="2"/>
        <v>#DIV/0!</v>
      </c>
      <c r="AQ19" s="181" t="e">
        <f t="shared" si="2"/>
        <v>#DIV/0!</v>
      </c>
      <c r="AR19" s="181" t="e">
        <f t="shared" si="3"/>
        <v>#DIV/0!</v>
      </c>
      <c r="AS19" s="181" t="e">
        <f t="shared" si="3"/>
        <v>#DIV/0!</v>
      </c>
      <c r="AT19" s="181" t="e">
        <f t="shared" si="3"/>
        <v>#DIV/0!</v>
      </c>
      <c r="AU19" s="181" t="e">
        <f t="shared" si="3"/>
        <v>#DIV/0!</v>
      </c>
      <c r="AV19" s="181" t="e">
        <f t="shared" si="3"/>
        <v>#DIV/0!</v>
      </c>
    </row>
    <row r="20" spans="1:48" ht="14.5" x14ac:dyDescent="0.35">
      <c r="A20" s="177" t="s">
        <v>8</v>
      </c>
      <c r="B20" s="180">
        <v>12.580000000000013</v>
      </c>
      <c r="C20" s="2">
        <v>-828.27556110401088</v>
      </c>
      <c r="D20" s="2">
        <v>-1218.0994963931882</v>
      </c>
      <c r="E20" s="2">
        <v>-1034.9234316823624</v>
      </c>
      <c r="F20" s="2">
        <v>-851.74736697153867</v>
      </c>
      <c r="G20" s="2">
        <v>-668.57130226070785</v>
      </c>
      <c r="H20" s="2">
        <v>-485.39523754987363</v>
      </c>
      <c r="I20" s="2">
        <v>-302.21917283905782</v>
      </c>
      <c r="J20" s="2">
        <v>-119.04310812824599</v>
      </c>
      <c r="K20" s="2">
        <v>64.132956582589486</v>
      </c>
      <c r="L20" s="2">
        <v>247.30902129340313</v>
      </c>
      <c r="M20" s="2">
        <v>430.48508600423372</v>
      </c>
      <c r="N20" s="2">
        <v>613.66115071502679</v>
      </c>
      <c r="O20" s="2">
        <v>796.83721542582146</v>
      </c>
      <c r="P20" s="2">
        <v>980.01328013670184</v>
      </c>
      <c r="Q20" s="2">
        <v>1163.1893448474875</v>
      </c>
      <c r="R20" s="2">
        <v>1346.3654095583638</v>
      </c>
      <c r="S20" s="2">
        <v>1529.5414742691628</v>
      </c>
      <c r="T20" s="2">
        <v>1712.71753897996</v>
      </c>
      <c r="U20" s="2">
        <v>1895.8936036908367</v>
      </c>
      <c r="V20" s="2">
        <v>2079.0696684016607</v>
      </c>
      <c r="W20" s="2">
        <v>2262.2457331124665</v>
      </c>
      <c r="Z20" s="177" t="s">
        <v>8</v>
      </c>
      <c r="AA20" s="180">
        <f t="shared" si="4"/>
        <v>12.580000000000013</v>
      </c>
      <c r="AB20" s="181" t="e">
        <f t="shared" si="2"/>
        <v>#DIV/0!</v>
      </c>
      <c r="AC20" s="181" t="e">
        <f t="shared" si="2"/>
        <v>#DIV/0!</v>
      </c>
      <c r="AD20" s="181" t="e">
        <f t="shared" si="2"/>
        <v>#DIV/0!</v>
      </c>
      <c r="AE20" s="181" t="e">
        <f t="shared" si="2"/>
        <v>#DIV/0!</v>
      </c>
      <c r="AF20" s="181" t="e">
        <f t="shared" si="2"/>
        <v>#DIV/0!</v>
      </c>
      <c r="AG20" s="181" t="e">
        <f t="shared" si="2"/>
        <v>#DIV/0!</v>
      </c>
      <c r="AH20" s="181" t="e">
        <f t="shared" si="2"/>
        <v>#DIV/0!</v>
      </c>
      <c r="AI20" s="181" t="e">
        <f t="shared" si="2"/>
        <v>#DIV/0!</v>
      </c>
      <c r="AJ20" s="181" t="e">
        <f t="shared" si="2"/>
        <v>#DIV/0!</v>
      </c>
      <c r="AK20" s="181" t="e">
        <f t="shared" si="2"/>
        <v>#DIV/0!</v>
      </c>
      <c r="AL20" s="181" t="e">
        <f t="shared" si="2"/>
        <v>#DIV/0!</v>
      </c>
      <c r="AM20" s="181" t="e">
        <f t="shared" si="2"/>
        <v>#DIV/0!</v>
      </c>
      <c r="AN20" s="181" t="e">
        <f t="shared" si="2"/>
        <v>#DIV/0!</v>
      </c>
      <c r="AO20" s="181" t="e">
        <f t="shared" si="2"/>
        <v>#DIV/0!</v>
      </c>
      <c r="AP20" s="181" t="e">
        <f t="shared" si="2"/>
        <v>#DIV/0!</v>
      </c>
      <c r="AQ20" s="181" t="e">
        <f t="shared" si="2"/>
        <v>#DIV/0!</v>
      </c>
      <c r="AR20" s="181" t="e">
        <f t="shared" si="3"/>
        <v>#DIV/0!</v>
      </c>
      <c r="AS20" s="181" t="e">
        <f t="shared" si="3"/>
        <v>#DIV/0!</v>
      </c>
      <c r="AT20" s="181" t="e">
        <f t="shared" si="3"/>
        <v>#DIV/0!</v>
      </c>
      <c r="AU20" s="181" t="e">
        <f t="shared" si="3"/>
        <v>#DIV/0!</v>
      </c>
      <c r="AV20" s="181" t="e">
        <f t="shared" si="3"/>
        <v>#DIV/0!</v>
      </c>
    </row>
    <row r="21" spans="1:48" ht="14.5" x14ac:dyDescent="0.35">
      <c r="A21" s="177" t="s">
        <v>8</v>
      </c>
      <c r="B21" s="180">
        <v>12.040000000000013</v>
      </c>
      <c r="C21" s="2">
        <v>-773.49073329883231</v>
      </c>
      <c r="D21" s="2">
        <v>-1053.7450129776489</v>
      </c>
      <c r="E21" s="2">
        <v>-760.99929265646324</v>
      </c>
      <c r="F21" s="2">
        <v>-468.25357233528143</v>
      </c>
      <c r="G21" s="2">
        <v>-175.50785201408064</v>
      </c>
      <c r="H21" s="2">
        <v>117.23786830710816</v>
      </c>
      <c r="I21" s="2">
        <v>409.98358862828809</v>
      </c>
      <c r="J21" s="2">
        <v>702.7293089494591</v>
      </c>
      <c r="K21" s="2">
        <v>995.47502927067057</v>
      </c>
      <c r="L21" s="2">
        <v>1288.2207495918447</v>
      </c>
      <c r="M21" s="2">
        <v>1580.9664699130135</v>
      </c>
      <c r="N21" s="2">
        <v>1873.7121902341864</v>
      </c>
      <c r="O21" s="2">
        <v>2166.4579105553594</v>
      </c>
      <c r="P21" s="2">
        <v>2459.203630876566</v>
      </c>
      <c r="Q21" s="2">
        <v>2751.9493511977325</v>
      </c>
      <c r="R21" s="2">
        <v>3044.6950715189432</v>
      </c>
      <c r="S21" s="2">
        <v>3337.4407918400771</v>
      </c>
      <c r="T21" s="2">
        <v>3630.1865121612959</v>
      </c>
      <c r="U21" s="2">
        <v>3922.9322324825057</v>
      </c>
      <c r="V21" s="2">
        <v>4215.677952803715</v>
      </c>
      <c r="W21" s="2">
        <v>4508.4236731248402</v>
      </c>
      <c r="Z21" s="177" t="s">
        <v>8</v>
      </c>
      <c r="AA21" s="180">
        <f t="shared" si="4"/>
        <v>12.040000000000013</v>
      </c>
      <c r="AB21" s="181" t="e">
        <f t="shared" si="2"/>
        <v>#DIV/0!</v>
      </c>
      <c r="AC21" s="181" t="e">
        <f t="shared" si="2"/>
        <v>#DIV/0!</v>
      </c>
      <c r="AD21" s="181" t="e">
        <f t="shared" si="2"/>
        <v>#DIV/0!</v>
      </c>
      <c r="AE21" s="181" t="e">
        <f t="shared" si="2"/>
        <v>#DIV/0!</v>
      </c>
      <c r="AF21" s="181" t="e">
        <f t="shared" si="2"/>
        <v>#DIV/0!</v>
      </c>
      <c r="AG21" s="181" t="e">
        <f t="shared" si="2"/>
        <v>#DIV/0!</v>
      </c>
      <c r="AH21" s="181" t="e">
        <f t="shared" si="2"/>
        <v>#DIV/0!</v>
      </c>
      <c r="AI21" s="181" t="e">
        <f t="shared" si="2"/>
        <v>#DIV/0!</v>
      </c>
      <c r="AJ21" s="181" t="e">
        <f t="shared" si="2"/>
        <v>#DIV/0!</v>
      </c>
      <c r="AK21" s="181" t="e">
        <f t="shared" si="2"/>
        <v>#DIV/0!</v>
      </c>
      <c r="AL21" s="181" t="e">
        <f t="shared" si="2"/>
        <v>#DIV/0!</v>
      </c>
      <c r="AM21" s="181" t="e">
        <f t="shared" si="2"/>
        <v>#DIV/0!</v>
      </c>
      <c r="AN21" s="181">
        <f t="shared" si="2"/>
        <v>8.3689951286621547</v>
      </c>
      <c r="AO21" s="181">
        <f t="shared" si="2"/>
        <v>4.2298932354343384</v>
      </c>
      <c r="AP21" s="181">
        <f t="shared" si="2"/>
        <v>2.8803338118680024</v>
      </c>
      <c r="AQ21" s="181">
        <f t="shared" si="2"/>
        <v>2.2110670585985175</v>
      </c>
      <c r="AR21" s="181">
        <f t="shared" si="3"/>
        <v>1.8112538858557383</v>
      </c>
      <c r="AS21" s="181">
        <f t="shared" si="3"/>
        <v>1.5454356833511671</v>
      </c>
      <c r="AT21" s="181">
        <f t="shared" si="3"/>
        <v>1.3559188710001626</v>
      </c>
      <c r="AU21" s="181">
        <f t="shared" si="3"/>
        <v>1.2139740186586305</v>
      </c>
      <c r="AV21" s="181">
        <f t="shared" si="3"/>
        <v>1.1036864867138281</v>
      </c>
    </row>
    <row r="22" spans="1:48" ht="14.5" x14ac:dyDescent="0.35">
      <c r="A22" s="177" t="s">
        <v>8</v>
      </c>
      <c r="B22" s="180">
        <v>11.500000000000014</v>
      </c>
      <c r="C22" s="2">
        <v>-718.70590549365079</v>
      </c>
      <c r="D22" s="2">
        <v>-889.39052956211412</v>
      </c>
      <c r="E22" s="2">
        <v>-487.07515363057155</v>
      </c>
      <c r="F22" s="2">
        <v>-84.759777699035112</v>
      </c>
      <c r="G22" s="2">
        <v>317.55559823252491</v>
      </c>
      <c r="H22" s="2">
        <v>719.87097416408562</v>
      </c>
      <c r="I22" s="2">
        <v>1122.1863500956179</v>
      </c>
      <c r="J22" s="2">
        <v>1524.5017260271461</v>
      </c>
      <c r="K22" s="2">
        <v>1926.8171019586921</v>
      </c>
      <c r="L22" s="2">
        <v>2329.1324778902417</v>
      </c>
      <c r="M22" s="2">
        <v>2731.4478538217645</v>
      </c>
      <c r="N22" s="2">
        <v>3133.7632297532928</v>
      </c>
      <c r="O22" s="2">
        <v>3536.0786056848078</v>
      </c>
      <c r="P22" s="2">
        <v>3938.3939816163888</v>
      </c>
      <c r="Q22" s="2">
        <v>4340.7093575479412</v>
      </c>
      <c r="R22" s="2">
        <v>4743.0247334794785</v>
      </c>
      <c r="S22" s="2">
        <v>5145.3401094109931</v>
      </c>
      <c r="T22" s="2">
        <v>5547.6554853425523</v>
      </c>
      <c r="U22" s="2">
        <v>5949.9708612740869</v>
      </c>
      <c r="V22" s="2">
        <v>6352.2862372056788</v>
      </c>
      <c r="W22" s="2">
        <v>6754.6016131371825</v>
      </c>
      <c r="Z22" s="177" t="s">
        <v>8</v>
      </c>
      <c r="AA22" s="180">
        <f t="shared" si="4"/>
        <v>11.500000000000014</v>
      </c>
      <c r="AB22" s="181" t="e">
        <f t="shared" si="2"/>
        <v>#DIV/0!</v>
      </c>
      <c r="AC22" s="181" t="e">
        <f t="shared" si="2"/>
        <v>#DIV/0!</v>
      </c>
      <c r="AD22" s="181" t="e">
        <f t="shared" si="2"/>
        <v>#DIV/0!</v>
      </c>
      <c r="AE22" s="181" t="e">
        <f t="shared" si="2"/>
        <v>#DIV/0!</v>
      </c>
      <c r="AF22" s="181" t="e">
        <f t="shared" si="2"/>
        <v>#DIV/0!</v>
      </c>
      <c r="AG22" s="181" t="e">
        <f t="shared" si="2"/>
        <v>#DIV/0!</v>
      </c>
      <c r="AH22" s="181" t="e">
        <f t="shared" si="2"/>
        <v>#DIV/0!</v>
      </c>
      <c r="AI22" s="181" t="e">
        <f t="shared" si="2"/>
        <v>#DIV/0!</v>
      </c>
      <c r="AJ22" s="181">
        <f t="shared" si="2"/>
        <v>6.5311050972086786</v>
      </c>
      <c r="AK22" s="181">
        <f t="shared" si="2"/>
        <v>2.8170621673532921</v>
      </c>
      <c r="AL22" s="181">
        <f t="shared" si="2"/>
        <v>1.8318899399019792</v>
      </c>
      <c r="AM22" s="181">
        <f t="shared" si="2"/>
        <v>1.3760903866120793</v>
      </c>
      <c r="AN22" s="181">
        <f t="shared" si="2"/>
        <v>1.1133429395794363</v>
      </c>
      <c r="AO22" s="181">
        <f t="shared" si="2"/>
        <v>0.94243253119566761</v>
      </c>
      <c r="AP22" s="181">
        <f t="shared" si="2"/>
        <v>0.82237290485781522</v>
      </c>
      <c r="AQ22" s="181">
        <f t="shared" ref="AQ22:AQ42" si="5">R22/R193-1</f>
        <v>0.73340860555595744</v>
      </c>
      <c r="AR22" s="181">
        <f t="shared" si="3"/>
        <v>0.66484419761877733</v>
      </c>
      <c r="AS22" s="181">
        <f t="shared" si="3"/>
        <v>0.61038473722215825</v>
      </c>
      <c r="AT22" s="181">
        <f t="shared" si="3"/>
        <v>0.56608369402864489</v>
      </c>
      <c r="AU22" s="181">
        <f t="shared" si="3"/>
        <v>0.52934124236675428</v>
      </c>
      <c r="AV22" s="181">
        <f t="shared" si="3"/>
        <v>0.4983749809312974</v>
      </c>
    </row>
    <row r="23" spans="1:48" ht="14.5" x14ac:dyDescent="0.35">
      <c r="A23" s="177" t="s">
        <v>8</v>
      </c>
      <c r="B23" s="180">
        <v>10.960000000000015</v>
      </c>
      <c r="C23" s="2">
        <v>-663.92107768847382</v>
      </c>
      <c r="D23" s="2">
        <v>-725.03604614657888</v>
      </c>
      <c r="E23" s="2">
        <v>-213.1510146046794</v>
      </c>
      <c r="F23" s="2">
        <v>298.73401693721439</v>
      </c>
      <c r="G23" s="2">
        <v>810.61904847913206</v>
      </c>
      <c r="H23" s="2">
        <v>1322.5040800210415</v>
      </c>
      <c r="I23" s="2">
        <v>1834.3891115629256</v>
      </c>
      <c r="J23" s="2">
        <v>2346.2741431048298</v>
      </c>
      <c r="K23" s="2">
        <v>2858.1591746467325</v>
      </c>
      <c r="L23" s="2">
        <v>3370.0442061886188</v>
      </c>
      <c r="M23" s="2">
        <v>3881.9292377305233</v>
      </c>
      <c r="N23" s="2">
        <v>4393.8142692723668</v>
      </c>
      <c r="O23" s="2">
        <v>4905.6993008142917</v>
      </c>
      <c r="P23" s="2">
        <v>5417.5843323562212</v>
      </c>
      <c r="Q23" s="2">
        <v>5929.4693638981043</v>
      </c>
      <c r="R23" s="2">
        <v>6441.3543954400229</v>
      </c>
      <c r="S23" s="2">
        <v>6953.2394269818633</v>
      </c>
      <c r="T23" s="2">
        <v>7465.1244585237591</v>
      </c>
      <c r="U23" s="2">
        <v>7977.0094900657159</v>
      </c>
      <c r="V23" s="2">
        <v>8488.8945216076463</v>
      </c>
      <c r="W23" s="2">
        <v>9000.7795531494903</v>
      </c>
      <c r="Z23" s="177" t="s">
        <v>8</v>
      </c>
      <c r="AA23" s="180">
        <f t="shared" si="4"/>
        <v>10.960000000000015</v>
      </c>
      <c r="AB23" s="181" t="e">
        <f t="shared" ref="AB23:AP39" si="6">C23/C194-1</f>
        <v>#DIV/0!</v>
      </c>
      <c r="AC23" s="181" t="e">
        <f t="shared" si="6"/>
        <v>#DIV/0!</v>
      </c>
      <c r="AD23" s="181" t="e">
        <f t="shared" si="6"/>
        <v>#DIV/0!</v>
      </c>
      <c r="AE23" s="181" t="e">
        <f t="shared" si="6"/>
        <v>#DIV/0!</v>
      </c>
      <c r="AF23" s="181" t="e">
        <f t="shared" si="6"/>
        <v>#DIV/0!</v>
      </c>
      <c r="AG23" s="181" t="e">
        <f t="shared" si="6"/>
        <v>#DIV/0!</v>
      </c>
      <c r="AH23" s="181">
        <f t="shared" si="6"/>
        <v>5.17654231967337</v>
      </c>
      <c r="AI23" s="181">
        <f t="shared" si="6"/>
        <v>2.0602518802488587</v>
      </c>
      <c r="AJ23" s="181">
        <f t="shared" si="6"/>
        <v>1.3116907223865666</v>
      </c>
      <c r="AK23" s="181">
        <f t="shared" si="6"/>
        <v>0.97529846063433734</v>
      </c>
      <c r="AL23" s="181">
        <f t="shared" si="6"/>
        <v>0.78414378896477377</v>
      </c>
      <c r="AM23" s="181">
        <f t="shared" si="6"/>
        <v>0.66086709610575189</v>
      </c>
      <c r="AN23" s="181">
        <f t="shared" si="6"/>
        <v>0.57476502960344877</v>
      </c>
      <c r="AO23" s="181">
        <f t="shared" si="6"/>
        <v>0.51122550197323013</v>
      </c>
      <c r="AP23" s="181">
        <f t="shared" si="6"/>
        <v>0.46240731294014203</v>
      </c>
      <c r="AQ23" s="181">
        <f t="shared" si="5"/>
        <v>0.4237254722049153</v>
      </c>
      <c r="AR23" s="181">
        <f t="shared" si="3"/>
        <v>0.3923199178497736</v>
      </c>
      <c r="AS23" s="181">
        <f t="shared" si="3"/>
        <v>0.36631407744104605</v>
      </c>
      <c r="AT23" s="181">
        <f t="shared" si="3"/>
        <v>0.34442559242182225</v>
      </c>
      <c r="AU23" s="181">
        <f t="shared" si="3"/>
        <v>0.32574837479117047</v>
      </c>
      <c r="AV23" s="181">
        <f t="shared" si="3"/>
        <v>0.30962403180192877</v>
      </c>
    </row>
    <row r="24" spans="1:48" ht="14.5" x14ac:dyDescent="0.35">
      <c r="A24" s="177" t="s">
        <v>8</v>
      </c>
      <c r="B24" s="180">
        <v>10.420000000000016</v>
      </c>
      <c r="C24" s="2">
        <v>-609.13624988329502</v>
      </c>
      <c r="D24" s="2">
        <v>-560.68156273103432</v>
      </c>
      <c r="E24" s="2">
        <v>60.773124421227976</v>
      </c>
      <c r="F24" s="2">
        <v>682.2278115734938</v>
      </c>
      <c r="G24" s="2">
        <v>1303.6824987257669</v>
      </c>
      <c r="H24" s="2">
        <v>1925.1371858780381</v>
      </c>
      <c r="I24" s="2">
        <v>2546.5918730302942</v>
      </c>
      <c r="J24" s="2">
        <v>3168.0465601825335</v>
      </c>
      <c r="K24" s="2">
        <v>3789.5012473348206</v>
      </c>
      <c r="L24" s="2">
        <v>4410.9559344870795</v>
      </c>
      <c r="M24" s="2">
        <v>5032.4106216393175</v>
      </c>
      <c r="N24" s="2">
        <v>5653.86530879156</v>
      </c>
      <c r="O24" s="2">
        <v>6275.3199959438198</v>
      </c>
      <c r="P24" s="2">
        <v>6896.7746830960878</v>
      </c>
      <c r="Q24" s="2">
        <v>7518.2293702483485</v>
      </c>
      <c r="R24" s="2">
        <v>8139.6840574006492</v>
      </c>
      <c r="S24" s="2">
        <v>8761.1387445528599</v>
      </c>
      <c r="T24" s="2">
        <v>9382.5934317051342</v>
      </c>
      <c r="U24" s="2">
        <v>10004.048118857432</v>
      </c>
      <c r="V24" s="2">
        <v>10625.502806009732</v>
      </c>
      <c r="W24" s="2">
        <v>11246.957493161914</v>
      </c>
      <c r="Z24" s="177" t="s">
        <v>8</v>
      </c>
      <c r="AA24" s="180">
        <f t="shared" si="4"/>
        <v>10.420000000000016</v>
      </c>
      <c r="AB24" s="181" t="e">
        <f t="shared" si="6"/>
        <v>#DIV/0!</v>
      </c>
      <c r="AC24" s="181" t="e">
        <f t="shared" si="6"/>
        <v>#DIV/0!</v>
      </c>
      <c r="AD24" s="181" t="e">
        <f t="shared" si="6"/>
        <v>#DIV/0!</v>
      </c>
      <c r="AE24" s="181" t="e">
        <f t="shared" si="6"/>
        <v>#DIV/0!</v>
      </c>
      <c r="AF24" s="181" t="e">
        <f t="shared" si="6"/>
        <v>#DIV/0!</v>
      </c>
      <c r="AG24" s="181">
        <f t="shared" si="6"/>
        <v>3.1690998498523264</v>
      </c>
      <c r="AH24" s="181">
        <f t="shared" si="6"/>
        <v>1.4326889138342134</v>
      </c>
      <c r="AI24" s="181">
        <f t="shared" si="6"/>
        <v>0.94134727193838552</v>
      </c>
      <c r="AJ24" s="181">
        <f t="shared" si="6"/>
        <v>0.70933945937558662</v>
      </c>
      <c r="AK24" s="181">
        <f t="shared" si="6"/>
        <v>0.57421835446161706</v>
      </c>
      <c r="AL24" s="181">
        <f t="shared" si="6"/>
        <v>0.48577717303533952</v>
      </c>
      <c r="AM24" s="181">
        <f t="shared" si="6"/>
        <v>0.42338925295087648</v>
      </c>
      <c r="AN24" s="181">
        <f t="shared" si="6"/>
        <v>0.37702029250432956</v>
      </c>
      <c r="AO24" s="181">
        <f t="shared" si="6"/>
        <v>0.34120260961725402</v>
      </c>
      <c r="AP24" s="181">
        <f t="shared" si="6"/>
        <v>0.31270267765361059</v>
      </c>
      <c r="AQ24" s="181">
        <f t="shared" si="5"/>
        <v>0.2894857645793627</v>
      </c>
      <c r="AR24" s="181">
        <f t="shared" si="3"/>
        <v>0.27020750638996782</v>
      </c>
      <c r="AS24" s="181">
        <f t="shared" si="3"/>
        <v>0.25394400563286079</v>
      </c>
      <c r="AT24" s="181">
        <f t="shared" si="3"/>
        <v>0.24003936979799789</v>
      </c>
      <c r="AU24" s="181">
        <f t="shared" si="3"/>
        <v>0.22801510335496089</v>
      </c>
      <c r="AV24" s="181">
        <f t="shared" si="3"/>
        <v>0.21751393128221452</v>
      </c>
    </row>
    <row r="25" spans="1:48" ht="14.5" x14ac:dyDescent="0.35">
      <c r="A25" s="177" t="s">
        <v>8</v>
      </c>
      <c r="B25" s="180">
        <v>9.8800000000000168</v>
      </c>
      <c r="C25" s="2">
        <v>-554.35142207810895</v>
      </c>
      <c r="D25" s="2">
        <v>-396.3270793154926</v>
      </c>
      <c r="E25" s="2">
        <v>334.69726344713524</v>
      </c>
      <c r="F25" s="2">
        <v>1065.7216062097539</v>
      </c>
      <c r="G25" s="2">
        <v>1796.7459489723917</v>
      </c>
      <c r="H25" s="2">
        <v>2527.7702917350307</v>
      </c>
      <c r="I25" s="2">
        <v>3258.7946344976444</v>
      </c>
      <c r="J25" s="2">
        <v>3989.81897726024</v>
      </c>
      <c r="K25" s="2">
        <v>4720.8433200228792</v>
      </c>
      <c r="L25" s="2">
        <v>5451.8676627854966</v>
      </c>
      <c r="M25" s="2">
        <v>6182.8920055481185</v>
      </c>
      <c r="N25" s="2">
        <v>6913.9163483107122</v>
      </c>
      <c r="O25" s="2">
        <v>7644.9406910733078</v>
      </c>
      <c r="P25" s="2">
        <v>8375.9650338359897</v>
      </c>
      <c r="Q25" s="2">
        <v>9106.9893765985944</v>
      </c>
      <c r="R25" s="2">
        <v>9838.0137193612445</v>
      </c>
      <c r="S25" s="2">
        <v>10569.038062123831</v>
      </c>
      <c r="T25" s="2">
        <v>11300.06240488647</v>
      </c>
      <c r="U25" s="2">
        <v>12031.086747649104</v>
      </c>
      <c r="V25" s="2">
        <v>12762.111090411741</v>
      </c>
      <c r="W25" s="2">
        <v>13493.135433174335</v>
      </c>
      <c r="Z25" s="177" t="s">
        <v>8</v>
      </c>
      <c r="AA25" s="180">
        <f t="shared" si="4"/>
        <v>9.8800000000000168</v>
      </c>
      <c r="AB25" s="181" t="e">
        <f t="shared" si="6"/>
        <v>#DIV/0!</v>
      </c>
      <c r="AC25" s="181" t="e">
        <f t="shared" si="6"/>
        <v>#DIV/0!</v>
      </c>
      <c r="AD25" s="181" t="e">
        <f t="shared" si="6"/>
        <v>#DIV/0!</v>
      </c>
      <c r="AE25" s="181" t="e">
        <f t="shared" si="6"/>
        <v>#DIV/0!</v>
      </c>
      <c r="AF25" s="181">
        <f t="shared" si="6"/>
        <v>3.5393342885818786</v>
      </c>
      <c r="AG25" s="181">
        <f t="shared" si="6"/>
        <v>1.3058676057925291</v>
      </c>
      <c r="AH25" s="181">
        <f t="shared" si="6"/>
        <v>0.81381638434969439</v>
      </c>
      <c r="AI25" s="181">
        <f t="shared" si="6"/>
        <v>0.59780171583984432</v>
      </c>
      <c r="AJ25" s="181">
        <f t="shared" si="6"/>
        <v>0.47642413843865761</v>
      </c>
      <c r="AK25" s="181">
        <f t="shared" si="6"/>
        <v>0.39866741946917483</v>
      </c>
      <c r="AL25" s="181">
        <f t="shared" si="6"/>
        <v>0.34459854217316055</v>
      </c>
      <c r="AM25" s="181">
        <f t="shared" si="6"/>
        <v>0.30482392669959268</v>
      </c>
      <c r="AN25" s="181">
        <f t="shared" si="6"/>
        <v>0.27433689439449305</v>
      </c>
      <c r="AO25" s="181">
        <f t="shared" si="6"/>
        <v>0.25022449069158115</v>
      </c>
      <c r="AP25" s="181">
        <f t="shared" si="6"/>
        <v>0.23067661856248067</v>
      </c>
      <c r="AQ25" s="181">
        <f t="shared" si="5"/>
        <v>0.21450923504183894</v>
      </c>
      <c r="AR25" s="181">
        <f t="shared" si="3"/>
        <v>0.20091522736606038</v>
      </c>
      <c r="AS25" s="181">
        <f t="shared" si="3"/>
        <v>0.18932547933261623</v>
      </c>
      <c r="AT25" s="181">
        <f t="shared" si="3"/>
        <v>0.17932717042155955</v>
      </c>
      <c r="AU25" s="181">
        <f t="shared" si="3"/>
        <v>0.1706135687560808</v>
      </c>
      <c r="AV25" s="181">
        <f t="shared" si="3"/>
        <v>0.1629520094008492</v>
      </c>
    </row>
    <row r="26" spans="1:48" ht="14.5" x14ac:dyDescent="0.35">
      <c r="A26" s="177" t="s">
        <v>8</v>
      </c>
      <c r="B26" s="180">
        <v>9.3400000000000176</v>
      </c>
      <c r="C26" s="2">
        <v>-499.56659427292834</v>
      </c>
      <c r="D26" s="2">
        <v>-231.9725958999594</v>
      </c>
      <c r="E26" s="2">
        <v>608.6214024730275</v>
      </c>
      <c r="F26" s="2">
        <v>1449.2154008460043</v>
      </c>
      <c r="G26" s="2">
        <v>2289.8093992189943</v>
      </c>
      <c r="H26" s="2">
        <v>3130.4033975919765</v>
      </c>
      <c r="I26" s="2">
        <v>3970.9973959649524</v>
      </c>
      <c r="J26" s="2">
        <v>4811.5913943379273</v>
      </c>
      <c r="K26" s="2">
        <v>5652.1853927109241</v>
      </c>
      <c r="L26" s="2">
        <v>6492.7793910838982</v>
      </c>
      <c r="M26" s="2">
        <v>7333.3733894568722</v>
      </c>
      <c r="N26" s="2">
        <v>8173.9673878298299</v>
      </c>
      <c r="O26" s="2">
        <v>9014.5613862027949</v>
      </c>
      <c r="P26" s="2">
        <v>9855.1553845758081</v>
      </c>
      <c r="Q26" s="2">
        <v>10695.749382948761</v>
      </c>
      <c r="R26" s="2">
        <v>11536.3433813218</v>
      </c>
      <c r="S26" s="2">
        <v>12376.937379694693</v>
      </c>
      <c r="T26" s="2">
        <v>13217.531378067673</v>
      </c>
      <c r="U26" s="2">
        <v>14058.125376440687</v>
      </c>
      <c r="V26" s="2">
        <v>14898.719374813709</v>
      </c>
      <c r="W26" s="2">
        <v>15739.313373186644</v>
      </c>
      <c r="Z26" s="177" t="s">
        <v>8</v>
      </c>
      <c r="AA26" s="180">
        <f t="shared" si="4"/>
        <v>9.3400000000000176</v>
      </c>
      <c r="AB26" s="181" t="e">
        <f t="shared" si="6"/>
        <v>#DIV/0!</v>
      </c>
      <c r="AC26" s="181" t="e">
        <f t="shared" si="6"/>
        <v>#DIV/0!</v>
      </c>
      <c r="AD26" s="181" t="e">
        <f t="shared" si="6"/>
        <v>#DIV/0!</v>
      </c>
      <c r="AE26" s="181">
        <f t="shared" si="6"/>
        <v>13.615767392309332</v>
      </c>
      <c r="AF26" s="181">
        <f t="shared" si="6"/>
        <v>1.5027170104736283</v>
      </c>
      <c r="AG26" s="181">
        <f t="shared" si="6"/>
        <v>0.80874508752990626</v>
      </c>
      <c r="AH26" s="181">
        <f t="shared" si="6"/>
        <v>0.55940663307753247</v>
      </c>
      <c r="AI26" s="181">
        <f t="shared" si="6"/>
        <v>0.43106086031075863</v>
      </c>
      <c r="AJ26" s="181">
        <f t="shared" si="6"/>
        <v>0.35283502070149053</v>
      </c>
      <c r="AK26" s="181">
        <f t="shared" si="6"/>
        <v>0.30016672456570004</v>
      </c>
      <c r="AL26" s="181">
        <f t="shared" si="6"/>
        <v>0.26228968184286217</v>
      </c>
      <c r="AM26" s="181">
        <f t="shared" si="6"/>
        <v>0.23374018402442509</v>
      </c>
      <c r="AN26" s="181">
        <f t="shared" si="6"/>
        <v>0.21145047981370291</v>
      </c>
      <c r="AO26" s="181">
        <f t="shared" si="6"/>
        <v>0.19356518261896549</v>
      </c>
      <c r="AP26" s="181">
        <f t="shared" si="6"/>
        <v>0.17889621831882052</v>
      </c>
      <c r="AQ26" s="181">
        <f t="shared" si="5"/>
        <v>0.16664756645134204</v>
      </c>
      <c r="AR26" s="181">
        <f t="shared" si="3"/>
        <v>0.15626586712491575</v>
      </c>
      <c r="AS26" s="181">
        <f t="shared" si="3"/>
        <v>0.1473545024618399</v>
      </c>
      <c r="AT26" s="181">
        <f t="shared" si="3"/>
        <v>0.13962176922117298</v>
      </c>
      <c r="AU26" s="181">
        <f t="shared" si="3"/>
        <v>0.13284834015867508</v>
      </c>
      <c r="AV26" s="181">
        <f t="shared" si="3"/>
        <v>0.12686612808603392</v>
      </c>
    </row>
    <row r="27" spans="1:48" ht="14.5" x14ac:dyDescent="0.35">
      <c r="A27" s="177" t="s">
        <v>8</v>
      </c>
      <c r="B27" s="180">
        <v>8.8000000000000185</v>
      </c>
      <c r="C27" s="2">
        <v>-444.78176646775682</v>
      </c>
      <c r="D27" s="2">
        <v>-67.618112484424046</v>
      </c>
      <c r="E27" s="2">
        <v>882.54554149891806</v>
      </c>
      <c r="F27" s="2">
        <v>1832.7091954822502</v>
      </c>
      <c r="G27" s="2">
        <v>2782.872849465602</v>
      </c>
      <c r="H27" s="2">
        <v>3733.0365034489546</v>
      </c>
      <c r="I27" s="2">
        <v>4683.2001574322812</v>
      </c>
      <c r="J27" s="2">
        <v>5633.3638114156129</v>
      </c>
      <c r="K27" s="2">
        <v>6583.5274653989691</v>
      </c>
      <c r="L27" s="2">
        <v>7533.6911193822743</v>
      </c>
      <c r="M27" s="2">
        <v>8483.8547733656051</v>
      </c>
      <c r="N27" s="2">
        <v>9434.018427348934</v>
      </c>
      <c r="O27" s="2">
        <v>10384.182081332237</v>
      </c>
      <c r="P27" s="2">
        <v>11334.345735315635</v>
      </c>
      <c r="Q27" s="2">
        <v>12284.509389298953</v>
      </c>
      <c r="R27" s="2">
        <v>13234.673043282308</v>
      </c>
      <c r="S27" s="2">
        <v>14184.836697265615</v>
      </c>
      <c r="T27" s="2">
        <v>15135.000351248933</v>
      </c>
      <c r="U27" s="2">
        <v>16085.164005232331</v>
      </c>
      <c r="V27" s="2">
        <v>17035.327659215658</v>
      </c>
      <c r="W27" s="2">
        <v>17985.491313198963</v>
      </c>
      <c r="Z27" s="177" t="s">
        <v>8</v>
      </c>
      <c r="AA27" s="180">
        <f t="shared" si="4"/>
        <v>8.8000000000000185</v>
      </c>
      <c r="AB27" s="181" t="e">
        <f t="shared" si="6"/>
        <v>#DIV/0!</v>
      </c>
      <c r="AC27" s="181" t="e">
        <f t="shared" si="6"/>
        <v>#DIV/0!</v>
      </c>
      <c r="AD27" s="181" t="e">
        <f t="shared" si="6"/>
        <v>#DIV/0!</v>
      </c>
      <c r="AE27" s="181">
        <f t="shared" si="6"/>
        <v>2.6442214314743135</v>
      </c>
      <c r="AF27" s="181">
        <f t="shared" si="6"/>
        <v>0.94058006076223855</v>
      </c>
      <c r="AG27" s="181">
        <f t="shared" si="6"/>
        <v>0.57833401168690468</v>
      </c>
      <c r="AH27" s="181">
        <f t="shared" si="6"/>
        <v>0.42074077295508339</v>
      </c>
      <c r="AI27" s="181">
        <f t="shared" si="6"/>
        <v>0.33257028820439771</v>
      </c>
      <c r="AJ27" s="181">
        <f t="shared" si="6"/>
        <v>0.27622970960677629</v>
      </c>
      <c r="AK27" s="181">
        <f t="shared" si="6"/>
        <v>0.23711839349587782</v>
      </c>
      <c r="AL27" s="181">
        <f t="shared" si="6"/>
        <v>0.20838128960177027</v>
      </c>
      <c r="AM27" s="181">
        <f t="shared" si="6"/>
        <v>0.18637410518012953</v>
      </c>
      <c r="AN27" s="181">
        <f t="shared" si="6"/>
        <v>0.16898053627799525</v>
      </c>
      <c r="AO27" s="181">
        <f t="shared" si="6"/>
        <v>0.15488742247300702</v>
      </c>
      <c r="AP27" s="181">
        <f t="shared" si="6"/>
        <v>0.14323676752396697</v>
      </c>
      <c r="AQ27" s="181">
        <f t="shared" si="5"/>
        <v>0.13344425594582998</v>
      </c>
      <c r="AR27" s="181">
        <f t="shared" si="3"/>
        <v>0.12509818998626931</v>
      </c>
      <c r="AS27" s="181">
        <f t="shared" si="3"/>
        <v>0.11790013044211944</v>
      </c>
      <c r="AT27" s="181">
        <f t="shared" si="3"/>
        <v>0.1116284559270917</v>
      </c>
      <c r="AU27" s="181">
        <f t="shared" si="3"/>
        <v>0.10611514118585208</v>
      </c>
      <c r="AV27" s="181">
        <f t="shared" si="3"/>
        <v>0.10123047892553139</v>
      </c>
    </row>
    <row r="28" spans="1:48" ht="14.5" x14ac:dyDescent="0.35">
      <c r="A28" s="177" t="s">
        <v>8</v>
      </c>
      <c r="B28" s="180">
        <v>8.2600000000000193</v>
      </c>
      <c r="C28" s="2">
        <v>-389.99693866257439</v>
      </c>
      <c r="D28" s="2">
        <v>96.736370931121087</v>
      </c>
      <c r="E28" s="2">
        <v>1156.4696805248204</v>
      </c>
      <c r="F28" s="2">
        <v>2216.2029901185165</v>
      </c>
      <c r="G28" s="2">
        <v>3275.9362997122284</v>
      </c>
      <c r="H28" s="2">
        <v>4335.6696093059436</v>
      </c>
      <c r="I28" s="2">
        <v>5395.4029188996328</v>
      </c>
      <c r="J28" s="2">
        <v>6455.1362284933184</v>
      </c>
      <c r="K28" s="2">
        <v>7514.8695380870249</v>
      </c>
      <c r="L28" s="2">
        <v>8574.6028476807132</v>
      </c>
      <c r="M28" s="2">
        <v>9634.3361572744052</v>
      </c>
      <c r="N28" s="2">
        <v>10694.069466868095</v>
      </c>
      <c r="O28" s="2">
        <v>11753.802776461784</v>
      </c>
      <c r="P28" s="2">
        <v>12813.536086055503</v>
      </c>
      <c r="Q28" s="2">
        <v>13873.269395649193</v>
      </c>
      <c r="R28" s="2">
        <v>14933.002705242918</v>
      </c>
      <c r="S28" s="2">
        <v>15992.73601483657</v>
      </c>
      <c r="T28" s="2">
        <v>17052.469324430258</v>
      </c>
      <c r="U28" s="2">
        <v>18112.202634023994</v>
      </c>
      <c r="V28" s="2">
        <v>19171.935943617715</v>
      </c>
      <c r="W28" s="2">
        <v>20231.669253211356</v>
      </c>
      <c r="Z28" s="177" t="s">
        <v>8</v>
      </c>
      <c r="AA28" s="180">
        <f t="shared" si="4"/>
        <v>8.2600000000000193</v>
      </c>
      <c r="AB28" s="181" t="e">
        <f t="shared" si="6"/>
        <v>#DIV/0!</v>
      </c>
      <c r="AC28" s="181" t="e">
        <f t="shared" si="6"/>
        <v>#DIV/0!</v>
      </c>
      <c r="AD28" s="181" t="e">
        <f t="shared" si="6"/>
        <v>#DIV/0!</v>
      </c>
      <c r="AE28" s="181">
        <f t="shared" si="6"/>
        <v>1.4443531750326493</v>
      </c>
      <c r="AF28" s="181">
        <f t="shared" si="6"/>
        <v>0.6772543843242298</v>
      </c>
      <c r="AG28" s="181">
        <f t="shared" si="6"/>
        <v>0.44539381832665437</v>
      </c>
      <c r="AH28" s="181">
        <f t="shared" si="6"/>
        <v>0.33346993976583095</v>
      </c>
      <c r="AI28" s="181">
        <f t="shared" si="6"/>
        <v>0.26754485979123022</v>
      </c>
      <c r="AJ28" s="181">
        <f t="shared" si="6"/>
        <v>0.22409532683687794</v>
      </c>
      <c r="AK28" s="181">
        <f t="shared" si="6"/>
        <v>0.19330152104684406</v>
      </c>
      <c r="AL28" s="181">
        <f t="shared" si="6"/>
        <v>0.17033693155871643</v>
      </c>
      <c r="AM28" s="181">
        <f t="shared" si="6"/>
        <v>0.15255249056981057</v>
      </c>
      <c r="AN28" s="181">
        <f t="shared" si="6"/>
        <v>0.13837310759472454</v>
      </c>
      <c r="AO28" s="181">
        <f t="shared" si="6"/>
        <v>0.1268034952087802</v>
      </c>
      <c r="AP28" s="181">
        <f t="shared" si="6"/>
        <v>0.11718386415916138</v>
      </c>
      <c r="AQ28" s="181">
        <f t="shared" si="5"/>
        <v>0.10905954555014241</v>
      </c>
      <c r="AR28" s="181">
        <f t="shared" si="3"/>
        <v>0.10210702766112623</v>
      </c>
      <c r="AS28" s="181">
        <f t="shared" si="3"/>
        <v>9.6089843946506326E-2</v>
      </c>
      <c r="AT28" s="181">
        <f t="shared" si="3"/>
        <v>9.0831142342509441E-2</v>
      </c>
      <c r="AU28" s="181">
        <f t="shared" si="3"/>
        <v>8.6196012692400625E-2</v>
      </c>
      <c r="AV28" s="181">
        <f t="shared" si="3"/>
        <v>8.2079749085961273E-2</v>
      </c>
    </row>
    <row r="29" spans="1:48" ht="14.5" x14ac:dyDescent="0.35">
      <c r="A29" s="177" t="s">
        <v>8</v>
      </c>
      <c r="B29" s="180">
        <v>7.7200000000000193</v>
      </c>
      <c r="C29" s="2">
        <v>-335.21211085739378</v>
      </c>
      <c r="D29" s="2">
        <v>261.09085434666093</v>
      </c>
      <c r="E29" s="2">
        <v>1430.3938195507226</v>
      </c>
      <c r="F29" s="2">
        <v>2599.6967847547767</v>
      </c>
      <c r="G29" s="2">
        <v>3768.9997499588512</v>
      </c>
      <c r="H29" s="2">
        <v>4938.3027151629176</v>
      </c>
      <c r="I29" s="2">
        <v>6107.6056803669817</v>
      </c>
      <c r="J29" s="2">
        <v>7276.9086455710276</v>
      </c>
      <c r="K29" s="2">
        <v>8446.2116107750844</v>
      </c>
      <c r="L29" s="2">
        <v>9615.5145759791321</v>
      </c>
      <c r="M29" s="2">
        <v>10784.817541183202</v>
      </c>
      <c r="N29" s="2">
        <v>11954.12050638724</v>
      </c>
      <c r="O29" s="2">
        <v>13123.423471591277</v>
      </c>
      <c r="P29" s="2">
        <v>14292.726436795368</v>
      </c>
      <c r="Q29" s="2">
        <v>15462.029401999436</v>
      </c>
      <c r="R29" s="2">
        <v>16631.3323672035</v>
      </c>
      <c r="S29" s="2">
        <v>17800.635332407524</v>
      </c>
      <c r="T29" s="2">
        <v>18969.938297611559</v>
      </c>
      <c r="U29" s="2">
        <v>20139.241262815653</v>
      </c>
      <c r="V29" s="2">
        <v>21308.54422801976</v>
      </c>
      <c r="W29" s="2">
        <v>22477.847193223748</v>
      </c>
      <c r="Z29" s="177" t="s">
        <v>8</v>
      </c>
      <c r="AA29" s="180">
        <f t="shared" si="4"/>
        <v>7.7200000000000193</v>
      </c>
      <c r="AB29" s="181" t="e">
        <f t="shared" si="6"/>
        <v>#DIV/0!</v>
      </c>
      <c r="AC29" s="181" t="e">
        <f t="shared" si="6"/>
        <v>#DIV/0!</v>
      </c>
      <c r="AD29" s="181">
        <f t="shared" si="6"/>
        <v>8.627980830098906</v>
      </c>
      <c r="AE29" s="181">
        <f t="shared" si="6"/>
        <v>0.98387076486523406</v>
      </c>
      <c r="AF29" s="181">
        <f t="shared" si="6"/>
        <v>0.52451194235690535</v>
      </c>
      <c r="AG29" s="181">
        <f t="shared" si="6"/>
        <v>0.35887296811132141</v>
      </c>
      <c r="AH29" s="181">
        <f t="shared" si="6"/>
        <v>0.27348795277328231</v>
      </c>
      <c r="AI29" s="181">
        <f t="shared" si="6"/>
        <v>0.22140526655754122</v>
      </c>
      <c r="AJ29" s="181">
        <f t="shared" si="6"/>
        <v>0.18632120533583296</v>
      </c>
      <c r="AK29" s="181">
        <f t="shared" si="6"/>
        <v>0.16108133566685168</v>
      </c>
      <c r="AL29" s="181">
        <f t="shared" si="6"/>
        <v>0.14205216281135136</v>
      </c>
      <c r="AM29" s="181">
        <f t="shared" si="6"/>
        <v>0.1271924559624602</v>
      </c>
      <c r="AN29" s="181">
        <f t="shared" si="6"/>
        <v>0.11526716792688241</v>
      </c>
      <c r="AO29" s="181">
        <f t="shared" si="6"/>
        <v>0.10548519887562469</v>
      </c>
      <c r="AP29" s="181">
        <f t="shared" si="6"/>
        <v>9.7316368596126024E-2</v>
      </c>
      <c r="AQ29" s="181">
        <f t="shared" si="5"/>
        <v>9.0392040277121666E-2</v>
      </c>
      <c r="AR29" s="181">
        <f t="shared" si="3"/>
        <v>8.4447948622242919E-2</v>
      </c>
      <c r="AS29" s="181">
        <f t="shared" si="3"/>
        <v>7.928970341676389E-2</v>
      </c>
      <c r="AT29" s="181">
        <f t="shared" si="3"/>
        <v>7.4771126691942413E-2</v>
      </c>
      <c r="AU29" s="181">
        <f t="shared" si="3"/>
        <v>7.0780178515934322E-2</v>
      </c>
      <c r="AV29" s="181">
        <f t="shared" si="3"/>
        <v>6.7229541095528145E-2</v>
      </c>
    </row>
    <row r="30" spans="1:48" ht="14.5" x14ac:dyDescent="0.35">
      <c r="A30" s="177" t="s">
        <v>8</v>
      </c>
      <c r="B30" s="180">
        <v>7.1800000000000193</v>
      </c>
      <c r="C30" s="2">
        <v>-280.42728305221317</v>
      </c>
      <c r="D30" s="2">
        <v>425.44533776219646</v>
      </c>
      <c r="E30" s="2">
        <v>1704.3179585766143</v>
      </c>
      <c r="F30" s="2">
        <v>2983.1905793910241</v>
      </c>
      <c r="G30" s="2">
        <v>4262.0632002054572</v>
      </c>
      <c r="H30" s="2">
        <v>5540.935821019888</v>
      </c>
      <c r="I30" s="2">
        <v>6819.8084418342905</v>
      </c>
      <c r="J30" s="2">
        <v>8098.6810626486913</v>
      </c>
      <c r="K30" s="2">
        <v>9377.5536834631312</v>
      </c>
      <c r="L30" s="2">
        <v>10656.426304277551</v>
      </c>
      <c r="M30" s="2">
        <v>11935.298925091933</v>
      </c>
      <c r="N30" s="2">
        <v>13214.171545906316</v>
      </c>
      <c r="O30" s="2">
        <v>14493.044166720771</v>
      </c>
      <c r="P30" s="2">
        <v>15771.916787535194</v>
      </c>
      <c r="Q30" s="2">
        <v>17050.789408349607</v>
      </c>
      <c r="R30" s="2">
        <v>18329.662029164054</v>
      </c>
      <c r="S30" s="2">
        <v>19608.534649978406</v>
      </c>
      <c r="T30" s="2">
        <v>20887.407270792803</v>
      </c>
      <c r="U30" s="2">
        <v>22166.279891607272</v>
      </c>
      <c r="V30" s="2">
        <v>23445.152512421748</v>
      </c>
      <c r="W30" s="2">
        <v>24724.025133236097</v>
      </c>
      <c r="Z30" s="177" t="s">
        <v>8</v>
      </c>
      <c r="AA30" s="180">
        <f t="shared" si="4"/>
        <v>7.1800000000000193</v>
      </c>
      <c r="AB30" s="181" t="e">
        <f t="shared" si="6"/>
        <v>#DIV/0!</v>
      </c>
      <c r="AC30" s="181" t="e">
        <f t="shared" si="6"/>
        <v>#DIV/0!</v>
      </c>
      <c r="AD30" s="181">
        <f t="shared" si="6"/>
        <v>2.9003794986769611</v>
      </c>
      <c r="AE30" s="181">
        <f t="shared" si="6"/>
        <v>0.74031151829658959</v>
      </c>
      <c r="AF30" s="181">
        <f t="shared" si="6"/>
        <v>0.42478216984943029</v>
      </c>
      <c r="AG30" s="181">
        <f t="shared" si="6"/>
        <v>0.29807254382826032</v>
      </c>
      <c r="AH30" s="181">
        <f t="shared" si="6"/>
        <v>0.22972590395288628</v>
      </c>
      <c r="AI30" s="181">
        <f t="shared" si="6"/>
        <v>0.1869670847265632</v>
      </c>
      <c r="AJ30" s="181">
        <f t="shared" si="6"/>
        <v>0.1576923372107879</v>
      </c>
      <c r="AK30" s="181">
        <f t="shared" si="6"/>
        <v>0.13639205385648845</v>
      </c>
      <c r="AL30" s="181">
        <f t="shared" si="6"/>
        <v>0.12019845231423409</v>
      </c>
      <c r="AM30" s="181">
        <f t="shared" si="6"/>
        <v>0.10747164347253046</v>
      </c>
      <c r="AN30" s="181">
        <f t="shared" si="6"/>
        <v>9.720599451148626E-2</v>
      </c>
      <c r="AO30" s="181">
        <f t="shared" si="6"/>
        <v>8.875052679325357E-2</v>
      </c>
      <c r="AP30" s="181">
        <f t="shared" si="6"/>
        <v>8.1665239531714118E-2</v>
      </c>
      <c r="AQ30" s="181">
        <f t="shared" si="5"/>
        <v>7.564204521817941E-2</v>
      </c>
      <c r="AR30" s="181">
        <f t="shared" si="3"/>
        <v>7.0458781562481532E-2</v>
      </c>
      <c r="AS30" s="181">
        <f t="shared" si="3"/>
        <v>6.595120845205682E-2</v>
      </c>
      <c r="AT30" s="181">
        <f t="shared" si="3"/>
        <v>6.1995286209676426E-2</v>
      </c>
      <c r="AU30" s="181">
        <f t="shared" si="3"/>
        <v>5.8495585191310262E-2</v>
      </c>
      <c r="AV30" s="181">
        <f t="shared" si="3"/>
        <v>5.5377486788849239E-2</v>
      </c>
    </row>
    <row r="31" spans="1:48" ht="14.5" x14ac:dyDescent="0.35">
      <c r="A31" s="177" t="s">
        <v>8</v>
      </c>
      <c r="B31" s="180">
        <v>6.6400000000000192</v>
      </c>
      <c r="C31" s="2">
        <v>-225.64245524703438</v>
      </c>
      <c r="D31" s="2">
        <v>589.79982117773704</v>
      </c>
      <c r="E31" s="2">
        <v>1978.242097602516</v>
      </c>
      <c r="F31" s="2">
        <v>3366.6843740272943</v>
      </c>
      <c r="G31" s="2">
        <v>4755.1266504520854</v>
      </c>
      <c r="H31" s="2">
        <v>6143.5689268768583</v>
      </c>
      <c r="I31" s="2">
        <v>7532.0112033016367</v>
      </c>
      <c r="J31" s="2">
        <v>8920.453479726415</v>
      </c>
      <c r="K31" s="2">
        <v>10308.895756151196</v>
      </c>
      <c r="L31" s="2">
        <v>11697.338032575974</v>
      </c>
      <c r="M31" s="2">
        <v>13085.780309000729</v>
      </c>
      <c r="N31" s="2">
        <v>14474.222585425463</v>
      </c>
      <c r="O31" s="2">
        <v>15862.664861850246</v>
      </c>
      <c r="P31" s="2">
        <v>17251.107138275056</v>
      </c>
      <c r="Q31" s="2">
        <v>18639.549414699846</v>
      </c>
      <c r="R31" s="2">
        <v>20027.991691124626</v>
      </c>
      <c r="S31" s="2">
        <v>21416.433967549339</v>
      </c>
      <c r="T31" s="2">
        <v>22804.876243974129</v>
      </c>
      <c r="U31" s="2">
        <v>24193.318520398956</v>
      </c>
      <c r="V31" s="2">
        <v>25581.760796823786</v>
      </c>
      <c r="W31" s="2">
        <v>26970.203073248482</v>
      </c>
      <c r="Z31" s="177" t="s">
        <v>8</v>
      </c>
      <c r="AA31" s="180">
        <f t="shared" si="4"/>
        <v>6.6400000000000192</v>
      </c>
      <c r="AB31" s="181" t="e">
        <f t="shared" si="6"/>
        <v>#DIV/0!</v>
      </c>
      <c r="AC31" s="181" t="e">
        <f t="shared" si="6"/>
        <v>#DIV/0!</v>
      </c>
      <c r="AD31" s="181">
        <f t="shared" si="6"/>
        <v>1.7272637031511784</v>
      </c>
      <c r="AE31" s="181">
        <f t="shared" si="6"/>
        <v>0.58961491380764919</v>
      </c>
      <c r="AF31" s="181">
        <f t="shared" si="6"/>
        <v>0.35454739062816687</v>
      </c>
      <c r="AG31" s="181">
        <f t="shared" si="6"/>
        <v>0.25300764057266178</v>
      </c>
      <c r="AH31" s="181">
        <f t="shared" si="6"/>
        <v>0.19638825423970196</v>
      </c>
      <c r="AI31" s="181">
        <f t="shared" si="6"/>
        <v>0.16027987455416048</v>
      </c>
      <c r="AJ31" s="181">
        <f t="shared" si="6"/>
        <v>0.13524619300359619</v>
      </c>
      <c r="AK31" s="181">
        <f t="shared" si="6"/>
        <v>0.11686962791325106</v>
      </c>
      <c r="AL31" s="181">
        <f t="shared" si="6"/>
        <v>0.1028063658233489</v>
      </c>
      <c r="AM31" s="181">
        <f t="shared" si="6"/>
        <v>9.1697297992332283E-2</v>
      </c>
      <c r="AN31" s="181">
        <f t="shared" si="6"/>
        <v>8.2700043919596178E-2</v>
      </c>
      <c r="AO31" s="181">
        <f t="shared" si="6"/>
        <v>7.5264694034108626E-2</v>
      </c>
      <c r="AP31" s="181">
        <f t="shared" si="6"/>
        <v>6.9017016398744468E-2</v>
      </c>
      <c r="AQ31" s="181">
        <f t="shared" si="5"/>
        <v>6.3693491391739743E-2</v>
      </c>
      <c r="AR31" s="181">
        <f t="shared" si="3"/>
        <v>5.9103189937244949E-2</v>
      </c>
      <c r="AS31" s="181">
        <f t="shared" si="3"/>
        <v>5.5104388699312334E-2</v>
      </c>
      <c r="AT31" s="181">
        <f t="shared" si="3"/>
        <v>5.1589678095269598E-2</v>
      </c>
      <c r="AU31" s="181">
        <f t="shared" si="3"/>
        <v>4.8476170048835199E-2</v>
      </c>
      <c r="AV31" s="181">
        <f t="shared" si="3"/>
        <v>4.5698878026984691E-2</v>
      </c>
    </row>
    <row r="32" spans="1:48" ht="14.5" x14ac:dyDescent="0.35">
      <c r="A32" s="177" t="s">
        <v>8</v>
      </c>
      <c r="B32" s="180">
        <v>6.1000000000000192</v>
      </c>
      <c r="C32" s="2">
        <v>-170.85762744185558</v>
      </c>
      <c r="D32" s="2">
        <v>754.15430459327831</v>
      </c>
      <c r="E32" s="2">
        <v>2252.1662366284177</v>
      </c>
      <c r="F32" s="2">
        <v>3750.1781686635545</v>
      </c>
      <c r="G32" s="2">
        <v>5248.1901006987027</v>
      </c>
      <c r="H32" s="2">
        <v>6746.2020327338569</v>
      </c>
      <c r="I32" s="2">
        <v>8244.2139647689655</v>
      </c>
      <c r="J32" s="2">
        <v>9742.2258968041006</v>
      </c>
      <c r="K32" s="2">
        <v>11240.237828839256</v>
      </c>
      <c r="L32" s="2">
        <v>12738.249760874369</v>
      </c>
      <c r="M32" s="2">
        <v>14236.261692909462</v>
      </c>
      <c r="N32" s="2">
        <v>15734.273624944621</v>
      </c>
      <c r="O32" s="2">
        <v>17232.285556979768</v>
      </c>
      <c r="P32" s="2">
        <v>18730.297489014883</v>
      </c>
      <c r="Q32" s="2">
        <v>20228.309421050039</v>
      </c>
      <c r="R32" s="2">
        <v>21726.321353085215</v>
      </c>
      <c r="S32" s="2">
        <v>23224.333285120261</v>
      </c>
      <c r="T32" s="2">
        <v>24722.345217155453</v>
      </c>
      <c r="U32" s="2">
        <v>26220.357149190579</v>
      </c>
      <c r="V32" s="2">
        <v>27718.369081225697</v>
      </c>
      <c r="W32" s="2">
        <v>29216.381013260849</v>
      </c>
      <c r="Z32" s="177" t="s">
        <v>8</v>
      </c>
      <c r="AA32" s="180">
        <f t="shared" si="4"/>
        <v>6.1000000000000192</v>
      </c>
      <c r="AB32" s="181" t="e">
        <f t="shared" si="6"/>
        <v>#DIV/0!</v>
      </c>
      <c r="AC32" s="181" t="e">
        <f t="shared" si="6"/>
        <v>#DIV/0!</v>
      </c>
      <c r="AD32" s="181">
        <f t="shared" si="6"/>
        <v>1.2216111156938512</v>
      </c>
      <c r="AE32" s="181">
        <f t="shared" si="6"/>
        <v>0.48717534388602668</v>
      </c>
      <c r="AF32" s="181">
        <f t="shared" si="6"/>
        <v>0.30240855619104545</v>
      </c>
      <c r="AG32" s="181">
        <f t="shared" si="6"/>
        <v>0.21826949540565121</v>
      </c>
      <c r="AH32" s="181">
        <f t="shared" si="6"/>
        <v>0.17014668006507949</v>
      </c>
      <c r="AI32" s="181">
        <f t="shared" si="6"/>
        <v>0.13899156828013637</v>
      </c>
      <c r="AJ32" s="181">
        <f t="shared" si="6"/>
        <v>0.11717512149562115</v>
      </c>
      <c r="AK32" s="181">
        <f t="shared" si="6"/>
        <v>0.1010457549180841</v>
      </c>
      <c r="AL32" s="181">
        <f t="shared" si="6"/>
        <v>8.8636138956426525E-2</v>
      </c>
      <c r="AM32" s="181">
        <f t="shared" si="6"/>
        <v>7.8792538667365797E-2</v>
      </c>
      <c r="AN32" s="181">
        <f t="shared" si="6"/>
        <v>7.0793641993124101E-2</v>
      </c>
      <c r="AO32" s="181">
        <f t="shared" si="6"/>
        <v>6.4165324853078687E-2</v>
      </c>
      <c r="AP32" s="181">
        <f t="shared" si="6"/>
        <v>5.8583120193423044E-2</v>
      </c>
      <c r="AQ32" s="181">
        <f t="shared" si="5"/>
        <v>5.3817487911137496E-2</v>
      </c>
      <c r="AR32" s="181">
        <f t="shared" si="3"/>
        <v>4.9701465782826526E-2</v>
      </c>
      <c r="AS32" s="181">
        <f t="shared" si="3"/>
        <v>4.6110704959166471E-2</v>
      </c>
      <c r="AT32" s="181">
        <f t="shared" si="3"/>
        <v>4.2950690259805802E-2</v>
      </c>
      <c r="AU32" s="181">
        <f t="shared" si="3"/>
        <v>4.0148299365942774E-2</v>
      </c>
      <c r="AV32" s="181">
        <f t="shared" si="3"/>
        <v>3.7646074313373967E-2</v>
      </c>
    </row>
    <row r="33" spans="1:48" ht="14.5" x14ac:dyDescent="0.35">
      <c r="A33" s="177" t="s">
        <v>8</v>
      </c>
      <c r="B33" s="180">
        <v>5.5600000000000191</v>
      </c>
      <c r="C33" s="2">
        <v>-116.07279963667315</v>
      </c>
      <c r="D33" s="2">
        <v>918.50878800881833</v>
      </c>
      <c r="E33" s="2">
        <v>2526.0903756543198</v>
      </c>
      <c r="F33" s="2">
        <v>4133.6719632998138</v>
      </c>
      <c r="G33" s="2">
        <v>5741.2535509453228</v>
      </c>
      <c r="H33" s="2">
        <v>7348.8351385908236</v>
      </c>
      <c r="I33" s="2">
        <v>8956.4167262363117</v>
      </c>
      <c r="J33" s="2">
        <v>10563.998313881806</v>
      </c>
      <c r="K33" s="2">
        <v>12171.579901527317</v>
      </c>
      <c r="L33" s="2">
        <v>13779.161489172808</v>
      </c>
      <c r="M33" s="2">
        <v>15386.74307681828</v>
      </c>
      <c r="N33" s="2">
        <v>16994.324664463766</v>
      </c>
      <c r="O33" s="2">
        <v>18601.906252109282</v>
      </c>
      <c r="P33" s="2">
        <v>20209.487839754776</v>
      </c>
      <c r="Q33" s="2">
        <v>21817.0694274003</v>
      </c>
      <c r="R33" s="2">
        <v>23424.651015045773</v>
      </c>
      <c r="S33" s="2">
        <v>25032.232602691249</v>
      </c>
      <c r="T33" s="2">
        <v>26639.814190336732</v>
      </c>
      <c r="U33" s="2">
        <v>28247.395777982259</v>
      </c>
      <c r="V33" s="2">
        <v>29854.977365627783</v>
      </c>
      <c r="W33" s="2">
        <v>31462.558953273241</v>
      </c>
      <c r="Z33" s="177" t="s">
        <v>8</v>
      </c>
      <c r="AA33" s="180">
        <f t="shared" si="4"/>
        <v>5.5600000000000191</v>
      </c>
      <c r="AB33" s="181" t="e">
        <f t="shared" si="6"/>
        <v>#DIV/0!</v>
      </c>
      <c r="AC33" s="181" t="e">
        <f t="shared" si="6"/>
        <v>#DIV/0!</v>
      </c>
      <c r="AD33" s="181">
        <f t="shared" si="6"/>
        <v>0.93993907085214734</v>
      </c>
      <c r="AE33" s="181">
        <f t="shared" si="6"/>
        <v>0.41301220138311345</v>
      </c>
      <c r="AF33" s="181">
        <f t="shared" si="6"/>
        <v>0.26217018496798672</v>
      </c>
      <c r="AG33" s="181">
        <f t="shared" si="6"/>
        <v>0.19067339064217048</v>
      </c>
      <c r="AH33" s="181">
        <f t="shared" si="6"/>
        <v>0.14895346489644345</v>
      </c>
      <c r="AI33" s="181">
        <f t="shared" si="6"/>
        <v>0.12161433973441493</v>
      </c>
      <c r="AJ33" s="181">
        <f t="shared" si="6"/>
        <v>0.10231356841173511</v>
      </c>
      <c r="AK33" s="181">
        <f t="shared" si="6"/>
        <v>8.7960336304021336E-2</v>
      </c>
      <c r="AL33" s="181">
        <f t="shared" si="6"/>
        <v>7.6868398151583639E-2</v>
      </c>
      <c r="AM33" s="181">
        <f t="shared" si="6"/>
        <v>6.8039619689961306E-2</v>
      </c>
      <c r="AN33" s="181">
        <f t="shared" si="6"/>
        <v>6.0845471744447321E-2</v>
      </c>
      <c r="AO33" s="181">
        <f t="shared" si="6"/>
        <v>5.4870446701001718E-2</v>
      </c>
      <c r="AP33" s="181">
        <f t="shared" si="6"/>
        <v>4.9828861064476371E-2</v>
      </c>
      <c r="AQ33" s="181">
        <f t="shared" si="5"/>
        <v>4.5517825130146461E-2</v>
      </c>
      <c r="AR33" s="181">
        <f t="shared" si="3"/>
        <v>4.1789276209346138E-2</v>
      </c>
      <c r="AS33" s="181">
        <f t="shared" si="3"/>
        <v>3.8532630690642833E-2</v>
      </c>
      <c r="AT33" s="181">
        <f t="shared" si="3"/>
        <v>3.5663630993269857E-2</v>
      </c>
      <c r="AU33" s="181">
        <f t="shared" si="3"/>
        <v>3.3116951516133808E-2</v>
      </c>
      <c r="AV33" s="181">
        <f t="shared" si="3"/>
        <v>3.0841164117993314E-2</v>
      </c>
    </row>
    <row r="34" spans="1:48" ht="14.5" x14ac:dyDescent="0.35">
      <c r="A34" s="177" t="s">
        <v>8</v>
      </c>
      <c r="B34" s="180">
        <v>5.0200000000000191</v>
      </c>
      <c r="C34" s="2">
        <v>-61.287971831501636</v>
      </c>
      <c r="D34" s="2">
        <v>1082.8632714243527</v>
      </c>
      <c r="E34" s="2">
        <v>2800.0145146802115</v>
      </c>
      <c r="F34" s="2">
        <v>4517.1657579360599</v>
      </c>
      <c r="G34" s="2">
        <v>6234.3170011919292</v>
      </c>
      <c r="H34" s="2">
        <v>7951.4682444477967</v>
      </c>
      <c r="I34" s="2">
        <v>9668.6194877036396</v>
      </c>
      <c r="J34" s="2">
        <v>11385.77073095949</v>
      </c>
      <c r="K34" s="2">
        <v>13102.921974215342</v>
      </c>
      <c r="L34" s="2">
        <v>14820.073217471196</v>
      </c>
      <c r="M34" s="2">
        <v>16537.224460727008</v>
      </c>
      <c r="N34" s="2">
        <v>18254.3757039829</v>
      </c>
      <c r="O34" s="2">
        <v>19971.52694723873</v>
      </c>
      <c r="P34" s="2">
        <v>21688.678190494582</v>
      </c>
      <c r="Q34" s="2">
        <v>23405.829433750478</v>
      </c>
      <c r="R34" s="2">
        <v>25122.980677006333</v>
      </c>
      <c r="S34" s="2">
        <v>26840.131920262145</v>
      </c>
      <c r="T34" s="2">
        <v>28557.283163517979</v>
      </c>
      <c r="U34" s="2">
        <v>30274.434406773889</v>
      </c>
      <c r="V34" s="2">
        <v>31991.585650029756</v>
      </c>
      <c r="W34" s="2">
        <v>33708.736893285575</v>
      </c>
      <c r="Z34" s="177" t="s">
        <v>8</v>
      </c>
      <c r="AA34" s="180">
        <f t="shared" si="4"/>
        <v>5.0200000000000191</v>
      </c>
      <c r="AB34" s="181" t="e">
        <f t="shared" si="6"/>
        <v>#DIV/0!</v>
      </c>
      <c r="AC34" s="181" t="e">
        <f t="shared" si="6"/>
        <v>#DIV/0!</v>
      </c>
      <c r="AD34" s="181">
        <f t="shared" si="6"/>
        <v>0.76041190884682597</v>
      </c>
      <c r="AE34" s="181">
        <f t="shared" si="6"/>
        <v>0.3568376382716576</v>
      </c>
      <c r="AF34" s="181">
        <f t="shared" si="6"/>
        <v>0.23017528001394139</v>
      </c>
      <c r="AG34" s="181">
        <f t="shared" si="6"/>
        <v>0.1682220728586119</v>
      </c>
      <c r="AH34" s="181">
        <f t="shared" si="6"/>
        <v>0.13147963632415083</v>
      </c>
      <c r="AI34" s="181">
        <f t="shared" si="6"/>
        <v>0.1071610547591606</v>
      </c>
      <c r="AJ34" s="181">
        <f t="shared" si="6"/>
        <v>8.9876229538268237E-2</v>
      </c>
      <c r="AK34" s="181">
        <f t="shared" si="6"/>
        <v>7.695911551031176E-2</v>
      </c>
      <c r="AL34" s="181">
        <f t="shared" si="6"/>
        <v>6.6939898060434766E-2</v>
      </c>
      <c r="AM34" s="181">
        <f t="shared" si="6"/>
        <v>5.8941739361552781E-2</v>
      </c>
      <c r="AN34" s="181">
        <f t="shared" si="6"/>
        <v>5.2409140016484113E-2</v>
      </c>
      <c r="AO34" s="181">
        <f t="shared" si="6"/>
        <v>4.6973090854554922E-2</v>
      </c>
      <c r="AP34" s="181">
        <f t="shared" si="6"/>
        <v>4.2378872847434801E-2</v>
      </c>
      <c r="AQ34" s="181">
        <f t="shared" si="5"/>
        <v>3.8444989334801338E-2</v>
      </c>
      <c r="AR34" s="181">
        <f t="shared" si="3"/>
        <v>3.5038619175916441E-2</v>
      </c>
      <c r="AS34" s="181">
        <f t="shared" si="3"/>
        <v>3.2060324236796056E-2</v>
      </c>
      <c r="AT34" s="181">
        <f t="shared" si="3"/>
        <v>2.9434181414796923E-2</v>
      </c>
      <c r="AU34" s="181">
        <f t="shared" si="3"/>
        <v>2.7101219628032247E-2</v>
      </c>
      <c r="AV34" s="181">
        <f t="shared" si="3"/>
        <v>2.5014938667739184E-2</v>
      </c>
    </row>
    <row r="35" spans="1:48" ht="14.5" x14ac:dyDescent="0.35">
      <c r="A35" s="177" t="s">
        <v>8</v>
      </c>
      <c r="B35" s="180">
        <v>4.4800000000000191</v>
      </c>
      <c r="C35" s="2">
        <v>-6.5031440263155673</v>
      </c>
      <c r="D35" s="2">
        <v>1247.2177548398984</v>
      </c>
      <c r="E35" s="2">
        <v>3073.9386537061177</v>
      </c>
      <c r="F35" s="2">
        <v>4900.6595525723287</v>
      </c>
      <c r="G35" s="2">
        <v>6727.3804514385647</v>
      </c>
      <c r="H35" s="2">
        <v>8554.1013503047907</v>
      </c>
      <c r="I35" s="2">
        <v>10380.822249170993</v>
      </c>
      <c r="J35" s="2">
        <v>12207.543148037197</v>
      </c>
      <c r="K35" s="2">
        <v>14034.264046903441</v>
      </c>
      <c r="L35" s="2">
        <v>15860.984945769653</v>
      </c>
      <c r="M35" s="2">
        <v>17687.705844635831</v>
      </c>
      <c r="N35" s="2">
        <v>19514.426743502027</v>
      </c>
      <c r="O35" s="2">
        <v>21341.147642368236</v>
      </c>
      <c r="P35" s="2">
        <v>23167.868541234493</v>
      </c>
      <c r="Q35" s="2">
        <v>24994.589440100706</v>
      </c>
      <c r="R35" s="2">
        <v>26821.310338966916</v>
      </c>
      <c r="S35" s="2">
        <v>28648.03123783314</v>
      </c>
      <c r="T35" s="2">
        <v>30474.752136699364</v>
      </c>
      <c r="U35" s="2">
        <v>32301.473035565599</v>
      </c>
      <c r="V35" s="2">
        <v>34128.193934431853</v>
      </c>
      <c r="W35" s="2">
        <v>35954.914833298048</v>
      </c>
      <c r="Z35" s="177" t="s">
        <v>8</v>
      </c>
      <c r="AA35" s="180">
        <f t="shared" si="4"/>
        <v>4.4800000000000191</v>
      </c>
      <c r="AB35" s="181" t="e">
        <f t="shared" si="6"/>
        <v>#DIV/0!</v>
      </c>
      <c r="AC35" s="181">
        <f t="shared" si="6"/>
        <v>49.006782253950654</v>
      </c>
      <c r="AD35" s="181">
        <f t="shared" si="6"/>
        <v>0.63599544494835025</v>
      </c>
      <c r="AE35" s="181">
        <f t="shared" si="6"/>
        <v>0.31281473210288357</v>
      </c>
      <c r="AF35" s="181">
        <f t="shared" si="6"/>
        <v>0.20412600849762552</v>
      </c>
      <c r="AG35" s="181">
        <f t="shared" si="6"/>
        <v>0.14959949213861834</v>
      </c>
      <c r="AH35" s="181">
        <f t="shared" si="6"/>
        <v>0.11682505825434242</v>
      </c>
      <c r="AI35" s="181">
        <f t="shared" si="6"/>
        <v>9.4950996085088502E-2</v>
      </c>
      <c r="AJ35" s="181">
        <f t="shared" si="6"/>
        <v>7.9314678337444988E-2</v>
      </c>
      <c r="AK35" s="181">
        <f t="shared" si="6"/>
        <v>6.7580877690097463E-2</v>
      </c>
      <c r="AL35" s="181">
        <f t="shared" si="6"/>
        <v>5.845069660365021E-2</v>
      </c>
      <c r="AM35" s="181">
        <f t="shared" si="6"/>
        <v>5.1144098555597095E-2</v>
      </c>
      <c r="AN35" s="181">
        <f t="shared" si="6"/>
        <v>4.5164350200531445E-2</v>
      </c>
      <c r="AO35" s="181">
        <f t="shared" si="6"/>
        <v>4.018011056282722E-2</v>
      </c>
      <c r="AP35" s="181">
        <f t="shared" si="6"/>
        <v>3.596188434541725E-2</v>
      </c>
      <c r="AQ35" s="181">
        <f t="shared" si="5"/>
        <v>3.2345683390677227E-2</v>
      </c>
      <c r="AR35" s="181">
        <f t="shared" si="3"/>
        <v>2.9211210532751775E-2</v>
      </c>
      <c r="AS35" s="181">
        <f t="shared" si="3"/>
        <v>2.6468217632544144E-2</v>
      </c>
      <c r="AT35" s="181">
        <f t="shared" si="3"/>
        <v>2.4047674616844761E-2</v>
      </c>
      <c r="AU35" s="181">
        <f t="shared" si="3"/>
        <v>2.189587997271869E-2</v>
      </c>
      <c r="AV35" s="181">
        <f t="shared" si="3"/>
        <v>1.997042976990282E-2</v>
      </c>
    </row>
    <row r="36" spans="1:48" ht="14.5" x14ac:dyDescent="0.35">
      <c r="A36" s="177" t="s">
        <v>8</v>
      </c>
      <c r="B36" s="180">
        <v>3.940000000000019</v>
      </c>
      <c r="C36" s="2">
        <v>48.281683778870502</v>
      </c>
      <c r="D36" s="2">
        <v>1411.5722382554372</v>
      </c>
      <c r="E36" s="2">
        <v>3347.8627927320194</v>
      </c>
      <c r="F36" s="2">
        <v>5284.1533472085948</v>
      </c>
      <c r="G36" s="2">
        <v>7220.443901685192</v>
      </c>
      <c r="H36" s="2">
        <v>9156.7344561617811</v>
      </c>
      <c r="I36" s="2">
        <v>11093.025010638341</v>
      </c>
      <c r="J36" s="2">
        <v>13029.315565114901</v>
      </c>
      <c r="K36" s="2">
        <v>14965.606119591506</v>
      </c>
      <c r="L36" s="2">
        <v>16901.89667406807</v>
      </c>
      <c r="M36" s="2">
        <v>18838.187228544608</v>
      </c>
      <c r="N36" s="2">
        <v>20774.47778302119</v>
      </c>
      <c r="O36" s="2">
        <v>22710.768337497779</v>
      </c>
      <c r="P36" s="2">
        <v>24647.058891974364</v>
      </c>
      <c r="Q36" s="2">
        <v>26583.349446450935</v>
      </c>
      <c r="R36" s="2">
        <v>28519.64000092756</v>
      </c>
      <c r="S36" s="2">
        <v>30455.930555404109</v>
      </c>
      <c r="T36" s="2">
        <v>32392.221109880651</v>
      </c>
      <c r="U36" s="2">
        <v>34328.511664357269</v>
      </c>
      <c r="V36" s="2">
        <v>36264.802218833865</v>
      </c>
      <c r="W36" s="2">
        <v>38201.092773310418</v>
      </c>
      <c r="Z36" s="177" t="s">
        <v>8</v>
      </c>
      <c r="AA36" s="180">
        <f t="shared" si="4"/>
        <v>3.940000000000019</v>
      </c>
      <c r="AB36" s="181" t="e">
        <f t="shared" si="6"/>
        <v>#DIV/0!</v>
      </c>
      <c r="AC36" s="181">
        <f t="shared" si="6"/>
        <v>6.1299297215145847</v>
      </c>
      <c r="AD36" s="181">
        <f t="shared" si="6"/>
        <v>0.54468983211291877</v>
      </c>
      <c r="AE36" s="181">
        <f t="shared" si="6"/>
        <v>0.27738536630839694</v>
      </c>
      <c r="AF36" s="181">
        <f t="shared" si="6"/>
        <v>0.18250594804642528</v>
      </c>
      <c r="AG36" s="181">
        <f t="shared" si="6"/>
        <v>0.13390319734790213</v>
      </c>
      <c r="AH36" s="181">
        <f t="shared" si="6"/>
        <v>0.10435837054468444</v>
      </c>
      <c r="AI36" s="181">
        <f t="shared" si="6"/>
        <v>8.4499531562662211E-2</v>
      </c>
      <c r="AJ36" s="181">
        <f t="shared" si="6"/>
        <v>7.0234314640140738E-2</v>
      </c>
      <c r="AK36" s="181">
        <f t="shared" si="6"/>
        <v>5.9491143300942628E-2</v>
      </c>
      <c r="AL36" s="181">
        <f t="shared" si="6"/>
        <v>5.1108971163114525E-2</v>
      </c>
      <c r="AM36" s="181">
        <f t="shared" si="6"/>
        <v>4.4386548092745892E-2</v>
      </c>
      <c r="AN36" s="181">
        <f t="shared" si="6"/>
        <v>3.8875314654812199E-2</v>
      </c>
      <c r="AO36" s="181">
        <f t="shared" si="6"/>
        <v>3.4274989037420767E-2</v>
      </c>
      <c r="AP36" s="181">
        <f t="shared" si="6"/>
        <v>3.0376974826236136E-2</v>
      </c>
      <c r="AQ36" s="181">
        <f t="shared" si="5"/>
        <v>2.7031849672869201E-2</v>
      </c>
      <c r="AR36" s="181">
        <f t="shared" si="3"/>
        <v>2.4129771920244014E-2</v>
      </c>
      <c r="AS36" s="181">
        <f t="shared" si="3"/>
        <v>2.1588188866644265E-2</v>
      </c>
      <c r="AT36" s="181">
        <f t="shared" si="3"/>
        <v>1.9343857786021434E-2</v>
      </c>
      <c r="AU36" s="181">
        <f t="shared" si="3"/>
        <v>1.7347511836583784E-2</v>
      </c>
      <c r="AV36" s="181">
        <f t="shared" si="3"/>
        <v>1.5560201553767028E-2</v>
      </c>
    </row>
    <row r="37" spans="1:48" ht="14.5" x14ac:dyDescent="0.35">
      <c r="A37" s="177" t="s">
        <v>8</v>
      </c>
      <c r="B37" s="180">
        <v>3.400000000000019</v>
      </c>
      <c r="C37" s="2">
        <v>103.06651158404566</v>
      </c>
      <c r="D37" s="2">
        <v>1575.9267216709723</v>
      </c>
      <c r="E37" s="2">
        <v>3621.7869317579125</v>
      </c>
      <c r="F37" s="2">
        <v>5667.6471418448455</v>
      </c>
      <c r="G37" s="2">
        <v>7713.5073519317966</v>
      </c>
      <c r="H37" s="2">
        <v>9759.367562018735</v>
      </c>
      <c r="I37" s="2">
        <v>11805.227772105669</v>
      </c>
      <c r="J37" s="2">
        <v>13851.087982192588</v>
      </c>
      <c r="K37" s="2">
        <v>15896.948192279544</v>
      </c>
      <c r="L37" s="2">
        <v>17942.808402366463</v>
      </c>
      <c r="M37" s="2">
        <v>19988.668612453384</v>
      </c>
      <c r="N37" s="2">
        <v>22034.528822540287</v>
      </c>
      <c r="O37" s="2">
        <v>24080.389032627201</v>
      </c>
      <c r="P37" s="2">
        <v>26126.249242714181</v>
      </c>
      <c r="Q37" s="2">
        <v>28172.109452801134</v>
      </c>
      <c r="R37" s="2">
        <v>30217.969662888088</v>
      </c>
      <c r="S37" s="2">
        <v>32263.829872974962</v>
      </c>
      <c r="T37" s="2">
        <v>34309.690083061891</v>
      </c>
      <c r="U37" s="2">
        <v>36355.550293148874</v>
      </c>
      <c r="V37" s="2">
        <v>38401.410503235864</v>
      </c>
      <c r="W37" s="2">
        <v>40447.270713322709</v>
      </c>
      <c r="Z37" s="177" t="s">
        <v>8</v>
      </c>
      <c r="AA37" s="180">
        <f t="shared" si="4"/>
        <v>3.400000000000019</v>
      </c>
      <c r="AB37" s="181" t="e">
        <f t="shared" si="6"/>
        <v>#DIV/0!</v>
      </c>
      <c r="AC37" s="181">
        <f t="shared" si="6"/>
        <v>3.2475991915913207</v>
      </c>
      <c r="AD37" s="181">
        <f t="shared" si="6"/>
        <v>0.47482967595710068</v>
      </c>
      <c r="AE37" s="181">
        <f t="shared" si="6"/>
        <v>0.24825702958430118</v>
      </c>
      <c r="AF37" s="181">
        <f t="shared" si="6"/>
        <v>0.1642739511228628</v>
      </c>
      <c r="AG37" s="181">
        <f t="shared" si="6"/>
        <v>0.12049369328023762</v>
      </c>
      <c r="AH37" s="181">
        <f t="shared" si="6"/>
        <v>9.3623638614639182E-2</v>
      </c>
      <c r="AI37" s="181">
        <f t="shared" si="6"/>
        <v>7.5452252604174319E-2</v>
      </c>
      <c r="AJ37" s="181">
        <f t="shared" si="6"/>
        <v>6.2343965872948992E-2</v>
      </c>
      <c r="AK37" s="181">
        <f t="shared" si="6"/>
        <v>5.2441434993096392E-2</v>
      </c>
      <c r="AL37" s="181">
        <f t="shared" si="6"/>
        <v>4.4696795555007496E-2</v>
      </c>
      <c r="AM37" s="181">
        <f t="shared" si="6"/>
        <v>3.8473999833442241E-2</v>
      </c>
      <c r="AN37" s="181">
        <f t="shared" si="6"/>
        <v>3.3364607711958705E-2</v>
      </c>
      <c r="AO37" s="181">
        <f t="shared" si="6"/>
        <v>2.9094336124731779E-2</v>
      </c>
      <c r="AP37" s="181">
        <f t="shared" si="6"/>
        <v>2.5472157037459642E-2</v>
      </c>
      <c r="AQ37" s="181">
        <f t="shared" si="5"/>
        <v>2.2360936743886617E-2</v>
      </c>
      <c r="AR37" s="181">
        <f t="shared" si="3"/>
        <v>1.9659681735969103E-2</v>
      </c>
      <c r="AS37" s="181">
        <f t="shared" si="3"/>
        <v>1.7292369132120733E-2</v>
      </c>
      <c r="AT37" s="181">
        <f t="shared" si="3"/>
        <v>1.5200678464705852E-2</v>
      </c>
      <c r="AU37" s="181">
        <f t="shared" si="3"/>
        <v>1.3339122485494403E-2</v>
      </c>
      <c r="AV37" s="181">
        <f t="shared" si="3"/>
        <v>1.1671701342365948E-2</v>
      </c>
    </row>
    <row r="38" spans="1:48" ht="14.5" x14ac:dyDescent="0.35">
      <c r="A38" s="177" t="s">
        <v>8</v>
      </c>
      <c r="B38" s="180">
        <v>2.860000000000019</v>
      </c>
      <c r="C38" s="2">
        <v>157.85133938922809</v>
      </c>
      <c r="D38" s="2">
        <v>1740.2812050865173</v>
      </c>
      <c r="E38" s="2">
        <v>3895.7110707838137</v>
      </c>
      <c r="F38" s="2">
        <v>6051.1409364811079</v>
      </c>
      <c r="G38" s="2">
        <v>8206.5708021784321</v>
      </c>
      <c r="H38" s="2">
        <v>10362.000667875727</v>
      </c>
      <c r="I38" s="2">
        <v>12517.430533573021</v>
      </c>
      <c r="J38" s="2">
        <v>14672.860399270292</v>
      </c>
      <c r="K38" s="2">
        <v>16828.290264967611</v>
      </c>
      <c r="L38" s="2">
        <v>18983.720130664889</v>
      </c>
      <c r="M38" s="2">
        <v>21139.149996362157</v>
      </c>
      <c r="N38" s="2">
        <v>23294.579862059451</v>
      </c>
      <c r="O38" s="2">
        <v>25450.009727756766</v>
      </c>
      <c r="P38" s="2">
        <v>27605.439593454052</v>
      </c>
      <c r="Q38" s="2">
        <v>29760.869459151349</v>
      </c>
      <c r="R38" s="2">
        <v>31916.299324848671</v>
      </c>
      <c r="S38" s="2">
        <v>34071.729190545942</v>
      </c>
      <c r="T38" s="2">
        <v>36227.159056243247</v>
      </c>
      <c r="U38" s="2">
        <v>38382.58892194058</v>
      </c>
      <c r="V38" s="2">
        <v>40538.018787637848</v>
      </c>
      <c r="W38" s="2">
        <v>42693.448653335152</v>
      </c>
      <c r="Z38" s="177" t="s">
        <v>8</v>
      </c>
      <c r="AA38" s="180">
        <f t="shared" si="4"/>
        <v>2.860000000000019</v>
      </c>
      <c r="AB38" s="181" t="e">
        <f t="shared" si="6"/>
        <v>#DIV/0!</v>
      </c>
      <c r="AC38" s="181">
        <f t="shared" si="6"/>
        <v>2.1987327905222687</v>
      </c>
      <c r="AD38" s="181">
        <f t="shared" si="6"/>
        <v>0.41965350794824374</v>
      </c>
      <c r="AE38" s="181">
        <f t="shared" si="6"/>
        <v>0.22388605589250066</v>
      </c>
      <c r="AF38" s="181">
        <f t="shared" si="6"/>
        <v>0.14869147463711951</v>
      </c>
      <c r="AG38" s="181">
        <f t="shared" si="6"/>
        <v>0.10890516865017386</v>
      </c>
      <c r="AH38" s="181">
        <f t="shared" si="6"/>
        <v>8.4283382595670142E-2</v>
      </c>
      <c r="AI38" s="181">
        <f t="shared" si="6"/>
        <v>6.7543987698311936E-2</v>
      </c>
      <c r="AJ38" s="181">
        <f t="shared" si="6"/>
        <v>5.5424084561652709E-2</v>
      </c>
      <c r="AK38" s="181">
        <f t="shared" si="6"/>
        <v>4.6243305731624496E-2</v>
      </c>
      <c r="AL38" s="181">
        <f t="shared" si="6"/>
        <v>3.9048142202667835E-2</v>
      </c>
      <c r="AM38" s="181">
        <f t="shared" si="6"/>
        <v>3.3257284502743234E-2</v>
      </c>
      <c r="AN38" s="181">
        <f t="shared" si="6"/>
        <v>2.8496160799334369E-2</v>
      </c>
      <c r="AO38" s="181">
        <f t="shared" si="6"/>
        <v>2.4512535507875244E-2</v>
      </c>
      <c r="AP38" s="181">
        <f t="shared" si="6"/>
        <v>2.1130335220955532E-2</v>
      </c>
      <c r="AQ38" s="181">
        <f t="shared" si="5"/>
        <v>1.822292005156334E-2</v>
      </c>
      <c r="AR38" s="181">
        <f t="shared" si="3"/>
        <v>1.569687303923839E-2</v>
      </c>
      <c r="AS38" s="181">
        <f t="shared" si="3"/>
        <v>1.3481776005162427E-2</v>
      </c>
      <c r="AT38" s="181">
        <f t="shared" si="3"/>
        <v>1.1523542190632119E-2</v>
      </c>
      <c r="AU38" s="181">
        <f t="shared" si="3"/>
        <v>9.7799412305088484E-3</v>
      </c>
      <c r="AV38" s="181">
        <f t="shared" si="3"/>
        <v>8.2175191366560263E-3</v>
      </c>
    </row>
    <row r="39" spans="1:48" ht="14.5" x14ac:dyDescent="0.35">
      <c r="A39" s="177" t="s">
        <v>8</v>
      </c>
      <c r="B39" s="180">
        <v>2.3200000000000189</v>
      </c>
      <c r="C39" s="2">
        <v>212.6361671943996</v>
      </c>
      <c r="D39" s="2">
        <v>1904.6356885020532</v>
      </c>
      <c r="E39" s="2">
        <v>4169.6352098097113</v>
      </c>
      <c r="F39" s="2">
        <v>6434.6347311173549</v>
      </c>
      <c r="G39" s="2">
        <v>8699.6342524250249</v>
      </c>
      <c r="H39" s="2">
        <v>10964.633773732701</v>
      </c>
      <c r="I39" s="2">
        <v>13229.633295040332</v>
      </c>
      <c r="J39" s="2">
        <v>15494.632816347985</v>
      </c>
      <c r="K39" s="2">
        <v>17759.632337655632</v>
      </c>
      <c r="L39" s="2">
        <v>20024.631858963283</v>
      </c>
      <c r="M39" s="2">
        <v>22289.631380270886</v>
      </c>
      <c r="N39" s="2">
        <v>24554.630901578534</v>
      </c>
      <c r="O39" s="2">
        <v>26819.630422886206</v>
      </c>
      <c r="P39" s="2">
        <v>29084.62994419389</v>
      </c>
      <c r="Q39" s="2">
        <v>31349.629465501552</v>
      </c>
      <c r="R39" s="2">
        <v>33614.628986809192</v>
      </c>
      <c r="S39" s="2">
        <v>35879.628508116795</v>
      </c>
      <c r="T39" s="2">
        <v>38144.628029424457</v>
      </c>
      <c r="U39" s="2">
        <v>40409.627550732155</v>
      </c>
      <c r="V39" s="2">
        <v>42674.627072039832</v>
      </c>
      <c r="W39" s="2">
        <v>44939.626593347471</v>
      </c>
      <c r="Z39" s="177" t="s">
        <v>8</v>
      </c>
      <c r="AA39" s="180">
        <f t="shared" si="4"/>
        <v>2.3200000000000189</v>
      </c>
      <c r="AB39" s="181" t="e">
        <f t="shared" si="6"/>
        <v>#DIV/0!</v>
      </c>
      <c r="AC39" s="181">
        <f t="shared" si="6"/>
        <v>1.6560593974810907</v>
      </c>
      <c r="AD39" s="181">
        <f t="shared" si="6"/>
        <v>0.3749719465614807</v>
      </c>
      <c r="AE39" s="181">
        <f t="shared" si="6"/>
        <v>0.20319494706185814</v>
      </c>
      <c r="AF39" s="181">
        <f t="shared" si="6"/>
        <v>0.13522008894315918</v>
      </c>
      <c r="AG39" s="181">
        <f t="shared" si="6"/>
        <v>9.8790280487977888E-2</v>
      </c>
      <c r="AH39" s="181">
        <f t="shared" si="6"/>
        <v>7.608245445737305E-2</v>
      </c>
      <c r="AI39" s="181">
        <f t="shared" si="6"/>
        <v>6.0572379267270993E-2</v>
      </c>
      <c r="AJ39" s="181">
        <f t="shared" si="6"/>
        <v>4.9306000571932129E-2</v>
      </c>
      <c r="AK39" s="181">
        <f t="shared" si="6"/>
        <v>4.0751242758318762E-2</v>
      </c>
      <c r="AL39" s="181">
        <f t="shared" si="6"/>
        <v>3.4034300847730403E-2</v>
      </c>
      <c r="AM39" s="181">
        <f t="shared" si="6"/>
        <v>2.8620392310814813E-2</v>
      </c>
      <c r="AN39" s="181">
        <f t="shared" si="6"/>
        <v>2.4163875799971368E-2</v>
      </c>
      <c r="AO39" s="181">
        <f t="shared" si="6"/>
        <v>2.0431425079624033E-2</v>
      </c>
      <c r="AP39" s="181">
        <f t="shared" si="6"/>
        <v>1.7259836073777901E-2</v>
      </c>
      <c r="AQ39" s="181">
        <f t="shared" si="5"/>
        <v>1.4531525249237509E-2</v>
      </c>
      <c r="AR39" s="181">
        <f t="shared" si="3"/>
        <v>1.2159630387887477E-2</v>
      </c>
      <c r="AS39" s="181">
        <f t="shared" si="3"/>
        <v>1.0078592475341486E-2</v>
      </c>
      <c r="AT39" s="181">
        <f t="shared" si="3"/>
        <v>8.2380021560781724E-3</v>
      </c>
      <c r="AU39" s="181">
        <f t="shared" si="3"/>
        <v>6.5984626753565756E-3</v>
      </c>
      <c r="AV39" s="181">
        <f t="shared" si="3"/>
        <v>5.1287383070852677E-3</v>
      </c>
    </row>
    <row r="40" spans="1:48" ht="14.5" x14ac:dyDescent="0.35">
      <c r="A40" s="177" t="s">
        <v>8</v>
      </c>
      <c r="B40" s="180">
        <v>1.7800000000000189</v>
      </c>
      <c r="C40" s="2">
        <v>267.42099499958567</v>
      </c>
      <c r="D40" s="2">
        <v>2068.9901719175937</v>
      </c>
      <c r="E40" s="2">
        <v>4443.5593488356135</v>
      </c>
      <c r="F40" s="2">
        <v>6818.1285257536201</v>
      </c>
      <c r="G40" s="2">
        <v>9192.697702671654</v>
      </c>
      <c r="H40" s="2">
        <v>11567.266879589668</v>
      </c>
      <c r="I40" s="2">
        <v>13941.836056507678</v>
      </c>
      <c r="J40" s="2">
        <v>16316.405233425707</v>
      </c>
      <c r="K40" s="2">
        <v>18690.974410343719</v>
      </c>
      <c r="L40" s="2">
        <v>21065.543587261724</v>
      </c>
      <c r="M40" s="2">
        <v>23440.11276417971</v>
      </c>
      <c r="N40" s="2">
        <v>25814.681941097704</v>
      </c>
      <c r="O40" s="2">
        <v>28189.251118015713</v>
      </c>
      <c r="P40" s="2">
        <v>30563.820294933757</v>
      </c>
      <c r="Q40" s="2">
        <v>32938.389471851762</v>
      </c>
      <c r="R40" s="2">
        <v>35312.958648769782</v>
      </c>
      <c r="S40" s="2">
        <v>37687.527825687801</v>
      </c>
      <c r="T40" s="2">
        <v>40062.097002605748</v>
      </c>
      <c r="U40" s="2">
        <v>42436.666179523854</v>
      </c>
      <c r="V40" s="2">
        <v>44811.235356441881</v>
      </c>
      <c r="W40" s="2">
        <v>47185.804533359835</v>
      </c>
      <c r="Z40" s="177" t="s">
        <v>8</v>
      </c>
      <c r="AA40" s="180">
        <f t="shared" si="4"/>
        <v>1.7800000000000189</v>
      </c>
      <c r="AB40" s="181" t="e">
        <f t="shared" ref="AB40:AP42" si="7">C40/C211-1</f>
        <v>#DIV/0!</v>
      </c>
      <c r="AC40" s="181">
        <f t="shared" si="7"/>
        <v>1.3243731809007677</v>
      </c>
      <c r="AD40" s="181">
        <f t="shared" si="7"/>
        <v>0.33805086963170261</v>
      </c>
      <c r="AE40" s="181">
        <f t="shared" si="7"/>
        <v>0.18540875437448023</v>
      </c>
      <c r="AF40" s="181">
        <f t="shared" si="7"/>
        <v>0.12345800009311181</v>
      </c>
      <c r="AG40" s="181">
        <f t="shared" si="7"/>
        <v>8.988474351614717E-2</v>
      </c>
      <c r="AH40" s="181">
        <f t="shared" si="7"/>
        <v>6.8824374103294783E-2</v>
      </c>
      <c r="AI40" s="181">
        <f t="shared" si="7"/>
        <v>5.4380324297307991E-2</v>
      </c>
      <c r="AJ40" s="181">
        <f t="shared" si="7"/>
        <v>4.3857990450689721E-2</v>
      </c>
      <c r="AK40" s="181">
        <f t="shared" si="7"/>
        <v>3.5851099245699958E-2</v>
      </c>
      <c r="AL40" s="181">
        <f t="shared" si="7"/>
        <v>2.9553951779400567E-2</v>
      </c>
      <c r="AM40" s="181">
        <f t="shared" si="7"/>
        <v>2.4471744089958891E-2</v>
      </c>
      <c r="AN40" s="181">
        <f t="shared" si="7"/>
        <v>2.028380409978725E-2</v>
      </c>
      <c r="AO40" s="181">
        <f t="shared" si="7"/>
        <v>1.6773185167329396E-2</v>
      </c>
      <c r="AP40" s="181">
        <f t="shared" si="7"/>
        <v>1.3787864661042315E-2</v>
      </c>
      <c r="AQ40" s="181">
        <f t="shared" si="5"/>
        <v>1.121814784446995E-2</v>
      </c>
      <c r="AR40" s="181">
        <f t="shared" si="3"/>
        <v>8.9828948138248599E-3</v>
      </c>
      <c r="AS40" s="181">
        <f t="shared" si="3"/>
        <v>7.0207967708924013E-3</v>
      </c>
      <c r="AT40" s="181">
        <f t="shared" si="3"/>
        <v>5.284666334536503E-3</v>
      </c>
      <c r="AU40" s="181">
        <f t="shared" si="3"/>
        <v>3.7375931346983471E-3</v>
      </c>
      <c r="AV40" s="181">
        <f t="shared" si="3"/>
        <v>2.3502904738457175E-3</v>
      </c>
    </row>
    <row r="41" spans="1:48" ht="14.5" x14ac:dyDescent="0.35">
      <c r="A41" s="177" t="s">
        <v>8</v>
      </c>
      <c r="B41" s="180">
        <v>1.2400000000000189</v>
      </c>
      <c r="C41" s="2">
        <v>322.20582280475355</v>
      </c>
      <c r="D41" s="2">
        <v>2233.3446553331282</v>
      </c>
      <c r="E41" s="2">
        <v>4717.4834878615056</v>
      </c>
      <c r="F41" s="2">
        <v>7201.6223203898699</v>
      </c>
      <c r="G41" s="2">
        <v>9685.7611529182577</v>
      </c>
      <c r="H41" s="2">
        <v>12169.899985446642</v>
      </c>
      <c r="I41" s="2">
        <v>14654.038817975004</v>
      </c>
      <c r="J41" s="2">
        <v>17138.177650503374</v>
      </c>
      <c r="K41" s="2">
        <v>19622.31648303174</v>
      </c>
      <c r="L41" s="2">
        <v>22106.455315560106</v>
      </c>
      <c r="M41" s="2">
        <v>24590.59414808845</v>
      </c>
      <c r="N41" s="2">
        <v>27074.732980616791</v>
      </c>
      <c r="O41" s="2">
        <v>29558.871813145201</v>
      </c>
      <c r="P41" s="2">
        <v>32043.010645673548</v>
      </c>
      <c r="Q41" s="2">
        <v>34527.149478201958</v>
      </c>
      <c r="R41" s="2">
        <v>37011.288310730364</v>
      </c>
      <c r="S41" s="2">
        <v>39495.427143258676</v>
      </c>
      <c r="T41" s="2">
        <v>41979.56597578706</v>
      </c>
      <c r="U41" s="2">
        <v>44463.704808315444</v>
      </c>
      <c r="V41" s="2">
        <v>46947.843640843843</v>
      </c>
      <c r="W41" s="2">
        <v>49431.982473372133</v>
      </c>
      <c r="Z41" s="177" t="s">
        <v>8</v>
      </c>
      <c r="AA41" s="180">
        <f t="shared" si="4"/>
        <v>1.2400000000000189</v>
      </c>
      <c r="AB41" s="181" t="e">
        <f t="shared" si="7"/>
        <v>#DIV/0!</v>
      </c>
      <c r="AC41" s="181">
        <f t="shared" si="7"/>
        <v>1.1006553433482811</v>
      </c>
      <c r="AD41" s="181">
        <f t="shared" si="7"/>
        <v>0.30703001514668116</v>
      </c>
      <c r="AE41" s="181">
        <f t="shared" si="7"/>
        <v>0.16995585326983242</v>
      </c>
      <c r="AF41" s="181">
        <f t="shared" si="7"/>
        <v>0.11309929344824843</v>
      </c>
      <c r="AG41" s="181">
        <f t="shared" si="7"/>
        <v>8.198390430828395E-2</v>
      </c>
      <c r="AH41" s="181">
        <f t="shared" si="7"/>
        <v>6.2355383601139902E-2</v>
      </c>
      <c r="AI41" s="181">
        <f t="shared" si="7"/>
        <v>4.8843993457659662E-2</v>
      </c>
      <c r="AJ41" s="181">
        <f t="shared" si="7"/>
        <v>3.897568632820847E-2</v>
      </c>
      <c r="AK41" s="181">
        <f t="shared" si="7"/>
        <v>3.1452075105580013E-2</v>
      </c>
      <c r="AL41" s="181">
        <f t="shared" si="7"/>
        <v>2.5526247737789554E-2</v>
      </c>
      <c r="AM41" s="181">
        <f t="shared" si="7"/>
        <v>2.0738081855263824E-2</v>
      </c>
      <c r="AN41" s="181">
        <f t="shared" si="7"/>
        <v>1.6788653257596708E-2</v>
      </c>
      <c r="AO41" s="181">
        <f t="shared" si="7"/>
        <v>1.3475328559551913E-2</v>
      </c>
      <c r="AP41" s="181">
        <f t="shared" si="7"/>
        <v>1.0655882799606831E-2</v>
      </c>
      <c r="AQ41" s="181">
        <f t="shared" si="5"/>
        <v>8.2275498370818489E-3</v>
      </c>
      <c r="AR41" s="181">
        <f t="shared" si="3"/>
        <v>6.1142256367592296E-3</v>
      </c>
      <c r="AS41" s="181">
        <f t="shared" si="3"/>
        <v>4.2583482716453958E-3</v>
      </c>
      <c r="AT41" s="181">
        <f t="shared" si="3"/>
        <v>2.6155751021625928E-3</v>
      </c>
      <c r="AU41" s="181">
        <f t="shared" si="3"/>
        <v>1.1511940030697332E-3</v>
      </c>
      <c r="AV41" s="181">
        <f t="shared" si="3"/>
        <v>-1.6235648344808951E-4</v>
      </c>
    </row>
    <row r="42" spans="1:48" ht="14.5" x14ac:dyDescent="0.35">
      <c r="A42" s="177" t="s">
        <v>8</v>
      </c>
      <c r="B42" s="180">
        <v>0</v>
      </c>
      <c r="C42" s="2">
        <v>448.00801998701718</v>
      </c>
      <c r="D42" s="2">
        <v>2610.7512468799259</v>
      </c>
      <c r="E42" s="2">
        <v>5346.4944737728383</v>
      </c>
      <c r="F42" s="2">
        <v>8082.2377006657389</v>
      </c>
      <c r="G42" s="2">
        <v>10817.980927558649</v>
      </c>
      <c r="H42" s="2">
        <v>13553.724154451562</v>
      </c>
      <c r="I42" s="2">
        <v>16289.467381344451</v>
      </c>
      <c r="J42" s="2">
        <v>19025.210608237361</v>
      </c>
      <c r="K42" s="2">
        <v>21760.953835130273</v>
      </c>
      <c r="L42" s="2">
        <v>24496.697062023162</v>
      </c>
      <c r="M42" s="2">
        <v>27232.440288916048</v>
      </c>
      <c r="N42" s="2">
        <v>29968.183515808938</v>
      </c>
      <c r="O42" s="2">
        <v>32703.926742701817</v>
      </c>
      <c r="P42" s="2">
        <v>35439.669969594783</v>
      </c>
      <c r="Q42" s="2">
        <v>38175.413196487672</v>
      </c>
      <c r="R42" s="2">
        <v>40911.156423380555</v>
      </c>
      <c r="S42" s="2">
        <v>43646.899650273444</v>
      </c>
      <c r="T42" s="2">
        <v>46382.642877166349</v>
      </c>
      <c r="U42" s="2">
        <v>49118.386104059304</v>
      </c>
      <c r="V42" s="2">
        <v>51854.129330952252</v>
      </c>
      <c r="W42" s="2">
        <v>54589.872557845061</v>
      </c>
      <c r="Z42" s="177" t="s">
        <v>8</v>
      </c>
      <c r="AA42" s="180">
        <v>0</v>
      </c>
      <c r="AB42" s="181" t="e">
        <f t="shared" si="7"/>
        <v>#DIV/0!</v>
      </c>
      <c r="AC42" s="181">
        <f t="shared" si="7"/>
        <v>0.78756022364432576</v>
      </c>
      <c r="AD42" s="181">
        <f t="shared" si="7"/>
        <v>0.25164990798683728</v>
      </c>
      <c r="AE42" s="181">
        <f t="shared" si="7"/>
        <v>0.14113929912503131</v>
      </c>
      <c r="AF42" s="181">
        <f t="shared" si="7"/>
        <v>9.3426635777307476E-2</v>
      </c>
      <c r="AG42" s="181">
        <f t="shared" si="7"/>
        <v>6.6827819705168157E-2</v>
      </c>
      <c r="AH42" s="181">
        <f t="shared" si="7"/>
        <v>4.9867021839641756E-2</v>
      </c>
      <c r="AI42" s="181">
        <f t="shared" si="7"/>
        <v>3.8109272807506311E-2</v>
      </c>
      <c r="AJ42" s="181">
        <f t="shared" si="7"/>
        <v>2.9478767131366324E-2</v>
      </c>
      <c r="AK42" s="181">
        <f t="shared" si="7"/>
        <v>2.2874306080952644E-2</v>
      </c>
      <c r="AL42" s="181">
        <f t="shared" si="7"/>
        <v>1.7657400791488476E-2</v>
      </c>
      <c r="AM42" s="181">
        <f t="shared" si="7"/>
        <v>1.3432343954407733E-2</v>
      </c>
      <c r="AN42" s="181">
        <f t="shared" si="7"/>
        <v>9.9408318649152339E-3</v>
      </c>
      <c r="AO42" s="181">
        <f t="shared" si="7"/>
        <v>7.0070888554116806E-3</v>
      </c>
      <c r="AP42" s="181">
        <f t="shared" si="7"/>
        <v>4.5073455812445484E-3</v>
      </c>
      <c r="AQ42" s="181">
        <f t="shared" si="5"/>
        <v>2.351929966203814E-3</v>
      </c>
      <c r="AR42" s="181">
        <f t="shared" si="3"/>
        <v>4.7428194725074313E-4</v>
      </c>
      <c r="AS42" s="181">
        <f t="shared" si="3"/>
        <v>-1.1760418726264321E-3</v>
      </c>
      <c r="AT42" s="181">
        <f t="shared" si="3"/>
        <v>-2.6379678447295829E-3</v>
      </c>
      <c r="AU42" s="181">
        <f t="shared" si="3"/>
        <v>-3.9420147019104679E-3</v>
      </c>
      <c r="AV42" s="181">
        <f t="shared" si="3"/>
        <v>-5.1124471977637143E-3</v>
      </c>
    </row>
    <row r="43" spans="1:48" ht="14.5" x14ac:dyDescent="0.35">
      <c r="B43" s="71">
        <v>-0.5</v>
      </c>
    </row>
    <row r="45" spans="1:48" ht="15.5" x14ac:dyDescent="0.35">
      <c r="A45" s="173" t="s">
        <v>8414</v>
      </c>
    </row>
    <row r="47" spans="1:48" ht="14.5" x14ac:dyDescent="0.35">
      <c r="A47" s="1"/>
      <c r="B47" s="174"/>
      <c r="C47" s="175">
        <v>25</v>
      </c>
      <c r="D47" s="175">
        <v>75</v>
      </c>
      <c r="E47" s="175">
        <v>125</v>
      </c>
      <c r="F47" s="175">
        <v>175</v>
      </c>
      <c r="G47" s="175">
        <v>225</v>
      </c>
      <c r="H47" s="175">
        <v>275</v>
      </c>
      <c r="I47" s="175">
        <v>325</v>
      </c>
      <c r="J47" s="175">
        <v>375</v>
      </c>
      <c r="K47" s="175">
        <v>425</v>
      </c>
      <c r="L47" s="175">
        <v>475</v>
      </c>
      <c r="M47" s="175">
        <v>525</v>
      </c>
      <c r="N47" s="175">
        <v>575</v>
      </c>
      <c r="O47" s="175">
        <v>625</v>
      </c>
      <c r="P47" s="175">
        <v>675</v>
      </c>
      <c r="Q47" s="175">
        <v>725</v>
      </c>
      <c r="R47" s="175">
        <v>775</v>
      </c>
      <c r="S47" s="175">
        <v>825</v>
      </c>
      <c r="T47" s="175">
        <v>875</v>
      </c>
      <c r="U47" s="175">
        <v>925</v>
      </c>
      <c r="V47" s="175">
        <v>975</v>
      </c>
      <c r="W47" s="175">
        <v>1025</v>
      </c>
      <c r="Z47" s="176" t="s">
        <v>8413</v>
      </c>
      <c r="AA47" s="174"/>
      <c r="AB47" s="175">
        <v>25</v>
      </c>
      <c r="AC47" s="175">
        <v>75</v>
      </c>
      <c r="AD47" s="175">
        <v>125</v>
      </c>
      <c r="AE47" s="175">
        <v>175</v>
      </c>
      <c r="AF47" s="175">
        <v>225</v>
      </c>
      <c r="AG47" s="175">
        <v>275</v>
      </c>
      <c r="AH47" s="175">
        <v>325</v>
      </c>
      <c r="AI47" s="175">
        <v>375</v>
      </c>
      <c r="AJ47" s="175">
        <v>425</v>
      </c>
      <c r="AK47" s="175">
        <v>475</v>
      </c>
      <c r="AL47" s="175">
        <v>525</v>
      </c>
      <c r="AM47" s="175">
        <v>575</v>
      </c>
      <c r="AN47" s="175">
        <v>625</v>
      </c>
      <c r="AO47" s="175">
        <v>675</v>
      </c>
      <c r="AP47" s="175">
        <v>725</v>
      </c>
      <c r="AQ47" s="175">
        <v>775</v>
      </c>
      <c r="AR47" s="175">
        <v>825</v>
      </c>
      <c r="AS47" s="175">
        <v>875</v>
      </c>
      <c r="AT47" s="175">
        <v>925</v>
      </c>
      <c r="AU47" s="175">
        <v>975</v>
      </c>
      <c r="AV47" s="175">
        <v>1025</v>
      </c>
    </row>
    <row r="48" spans="1:48" ht="14.5" x14ac:dyDescent="0.35">
      <c r="A48" s="1"/>
      <c r="B48" s="177" t="s">
        <v>6</v>
      </c>
      <c r="C48" s="178">
        <v>1785.2042273636105</v>
      </c>
      <c r="D48" s="178">
        <v>5355.6126820908312</v>
      </c>
      <c r="E48" s="178">
        <v>8926.0211368180517</v>
      </c>
      <c r="F48" s="178">
        <v>12496.429591545273</v>
      </c>
      <c r="G48" s="178">
        <v>16066.838046272494</v>
      </c>
      <c r="H48" s="178">
        <v>19637.246500999714</v>
      </c>
      <c r="I48" s="178">
        <v>23207.654955726935</v>
      </c>
      <c r="J48" s="178">
        <v>26778.063410454157</v>
      </c>
      <c r="K48" s="178">
        <v>30348.471865181378</v>
      </c>
      <c r="L48" s="178">
        <v>33918.880319908596</v>
      </c>
      <c r="M48" s="178">
        <v>37489.288774635817</v>
      </c>
      <c r="N48" s="178">
        <v>41059.697229363039</v>
      </c>
      <c r="O48" s="178">
        <v>44630.10568409026</v>
      </c>
      <c r="P48" s="178">
        <v>48200.514138817482</v>
      </c>
      <c r="Q48" s="178">
        <v>51770.922593544703</v>
      </c>
      <c r="R48" s="178">
        <v>55341.331048271924</v>
      </c>
      <c r="S48" s="178">
        <v>58911.739502999146</v>
      </c>
      <c r="T48" s="178">
        <v>62482.147957726367</v>
      </c>
      <c r="U48" s="178">
        <v>66052.556412453589</v>
      </c>
      <c r="V48" s="178">
        <v>69622.96486718081</v>
      </c>
      <c r="W48" s="178">
        <v>73193.373321908031</v>
      </c>
      <c r="Z48" s="1"/>
      <c r="AA48" s="177" t="s">
        <v>6</v>
      </c>
      <c r="AB48" s="178">
        <f>+AB49/14.004</f>
        <v>1785.2042273636105</v>
      </c>
      <c r="AC48" s="178">
        <f t="shared" ref="AC48:AV48" si="8">+AC49/14.004</f>
        <v>5355.6126820908312</v>
      </c>
      <c r="AD48" s="178">
        <f t="shared" si="8"/>
        <v>8926.0211368180517</v>
      </c>
      <c r="AE48" s="178">
        <f t="shared" si="8"/>
        <v>12496.429591545273</v>
      </c>
      <c r="AF48" s="178">
        <f t="shared" si="8"/>
        <v>16066.838046272494</v>
      </c>
      <c r="AG48" s="178">
        <f t="shared" si="8"/>
        <v>19637.246500999714</v>
      </c>
      <c r="AH48" s="178">
        <f t="shared" si="8"/>
        <v>23207.654955726935</v>
      </c>
      <c r="AI48" s="178">
        <f t="shared" si="8"/>
        <v>26778.063410454157</v>
      </c>
      <c r="AJ48" s="178">
        <f t="shared" si="8"/>
        <v>30348.471865181378</v>
      </c>
      <c r="AK48" s="178">
        <f t="shared" si="8"/>
        <v>33918.880319908596</v>
      </c>
      <c r="AL48" s="178">
        <f t="shared" si="8"/>
        <v>37489.288774635817</v>
      </c>
      <c r="AM48" s="178">
        <f t="shared" si="8"/>
        <v>41059.697229363039</v>
      </c>
      <c r="AN48" s="178">
        <f t="shared" si="8"/>
        <v>44630.10568409026</v>
      </c>
      <c r="AO48" s="178">
        <f t="shared" si="8"/>
        <v>48200.514138817482</v>
      </c>
      <c r="AP48" s="178">
        <f t="shared" si="8"/>
        <v>51770.922593544703</v>
      </c>
      <c r="AQ48" s="178">
        <f t="shared" si="8"/>
        <v>55341.331048271924</v>
      </c>
      <c r="AR48" s="178">
        <f t="shared" si="8"/>
        <v>58911.739502999146</v>
      </c>
      <c r="AS48" s="178">
        <f t="shared" si="8"/>
        <v>62482.147957726367</v>
      </c>
      <c r="AT48" s="178">
        <f t="shared" si="8"/>
        <v>66052.556412453589</v>
      </c>
      <c r="AU48" s="178">
        <f t="shared" si="8"/>
        <v>69622.96486718081</v>
      </c>
      <c r="AV48" s="178">
        <f t="shared" si="8"/>
        <v>73193.373321908031</v>
      </c>
    </row>
    <row r="49" spans="1:48" ht="14.5" x14ac:dyDescent="0.35">
      <c r="A49" s="1"/>
      <c r="B49" s="179" t="s">
        <v>7</v>
      </c>
      <c r="C49" s="178">
        <v>25000</v>
      </c>
      <c r="D49" s="178">
        <v>75000</v>
      </c>
      <c r="E49" s="178">
        <v>125000</v>
      </c>
      <c r="F49" s="178">
        <v>175000</v>
      </c>
      <c r="G49" s="178">
        <v>225000</v>
      </c>
      <c r="H49" s="178">
        <v>275000</v>
      </c>
      <c r="I49" s="178">
        <v>325000</v>
      </c>
      <c r="J49" s="178">
        <v>375000</v>
      </c>
      <c r="K49" s="178">
        <v>425000</v>
      </c>
      <c r="L49" s="178">
        <v>475000</v>
      </c>
      <c r="M49" s="178">
        <v>525000</v>
      </c>
      <c r="N49" s="178">
        <v>575000</v>
      </c>
      <c r="O49" s="178">
        <v>625000</v>
      </c>
      <c r="P49" s="178">
        <v>675000</v>
      </c>
      <c r="Q49" s="178">
        <v>725000</v>
      </c>
      <c r="R49" s="178">
        <v>775000</v>
      </c>
      <c r="S49" s="178">
        <v>825000</v>
      </c>
      <c r="T49" s="178">
        <v>875000</v>
      </c>
      <c r="U49" s="178">
        <v>925000</v>
      </c>
      <c r="V49" s="178">
        <v>975000</v>
      </c>
      <c r="W49" s="178">
        <v>1025000</v>
      </c>
      <c r="Z49" s="1"/>
      <c r="AA49" s="179" t="s">
        <v>7</v>
      </c>
      <c r="AB49" s="178">
        <v>25000</v>
      </c>
      <c r="AC49" s="178">
        <f>+AB49+50000</f>
        <v>75000</v>
      </c>
      <c r="AD49" s="178">
        <f t="shared" ref="AD49:AV49" si="9">+AC49+50000</f>
        <v>125000</v>
      </c>
      <c r="AE49" s="178">
        <f t="shared" si="9"/>
        <v>175000</v>
      </c>
      <c r="AF49" s="178">
        <f t="shared" si="9"/>
        <v>225000</v>
      </c>
      <c r="AG49" s="178">
        <f t="shared" si="9"/>
        <v>275000</v>
      </c>
      <c r="AH49" s="178">
        <f t="shared" si="9"/>
        <v>325000</v>
      </c>
      <c r="AI49" s="178">
        <f t="shared" si="9"/>
        <v>375000</v>
      </c>
      <c r="AJ49" s="178">
        <f t="shared" si="9"/>
        <v>425000</v>
      </c>
      <c r="AK49" s="178">
        <f t="shared" si="9"/>
        <v>475000</v>
      </c>
      <c r="AL49" s="178">
        <f t="shared" si="9"/>
        <v>525000</v>
      </c>
      <c r="AM49" s="178">
        <f t="shared" si="9"/>
        <v>575000</v>
      </c>
      <c r="AN49" s="178">
        <f t="shared" si="9"/>
        <v>625000</v>
      </c>
      <c r="AO49" s="178">
        <f t="shared" si="9"/>
        <v>675000</v>
      </c>
      <c r="AP49" s="178">
        <f t="shared" si="9"/>
        <v>725000</v>
      </c>
      <c r="AQ49" s="178">
        <f t="shared" si="9"/>
        <v>775000</v>
      </c>
      <c r="AR49" s="178">
        <f t="shared" si="9"/>
        <v>825000</v>
      </c>
      <c r="AS49" s="178">
        <f t="shared" si="9"/>
        <v>875000</v>
      </c>
      <c r="AT49" s="178">
        <f t="shared" si="9"/>
        <v>925000</v>
      </c>
      <c r="AU49" s="178">
        <f t="shared" si="9"/>
        <v>975000</v>
      </c>
      <c r="AV49" s="178">
        <f t="shared" si="9"/>
        <v>1025000</v>
      </c>
    </row>
    <row r="50" spans="1:48" ht="14.5" x14ac:dyDescent="0.35">
      <c r="A50" s="177" t="s">
        <v>8</v>
      </c>
      <c r="B50" s="180">
        <v>19.600000000000001</v>
      </c>
      <c r="C50" s="2">
        <v>-2395.7480147833776</v>
      </c>
      <c r="D50" s="2">
        <v>-4209.9774730072149</v>
      </c>
      <c r="E50" s="2">
        <v>-5451.2069312310596</v>
      </c>
      <c r="F50" s="2">
        <v>-6692.4363894549069</v>
      </c>
      <c r="G50" s="2">
        <v>-7933.6658476787416</v>
      </c>
      <c r="H50" s="2">
        <v>-9174.8953059025716</v>
      </c>
      <c r="I50" s="2">
        <v>-10416.124764126433</v>
      </c>
      <c r="J50" s="2">
        <v>-11657.354222350299</v>
      </c>
      <c r="K50" s="2">
        <v>-12898.583680574106</v>
      </c>
      <c r="L50" s="2">
        <v>-14139.813138797981</v>
      </c>
      <c r="M50" s="2">
        <v>-15381.042597021828</v>
      </c>
      <c r="N50" s="2">
        <v>-16622.272055245689</v>
      </c>
      <c r="O50" s="2">
        <v>-17863.501513469557</v>
      </c>
      <c r="P50" s="2">
        <v>-19104.730971693378</v>
      </c>
      <c r="Q50" s="2">
        <v>-20345.960429917224</v>
      </c>
      <c r="R50" s="2">
        <v>-21587.189888141078</v>
      </c>
      <c r="S50" s="2">
        <v>-22828.419346364939</v>
      </c>
      <c r="T50" s="2">
        <v>-24069.648804588785</v>
      </c>
      <c r="U50" s="2">
        <v>-25310.87826281261</v>
      </c>
      <c r="V50" s="2">
        <v>-26552.107721036435</v>
      </c>
      <c r="W50" s="2">
        <v>-27793.337179260332</v>
      </c>
      <c r="Z50" s="177" t="s">
        <v>8</v>
      </c>
      <c r="AA50" s="180">
        <v>19.600000000000001</v>
      </c>
      <c r="AB50" s="2">
        <f t="shared" ref="AB50:AQ65" si="10">C50-C178</f>
        <v>-2395.7480147833776</v>
      </c>
      <c r="AC50" s="2">
        <f t="shared" si="10"/>
        <v>-4209.9774730072149</v>
      </c>
      <c r="AD50" s="2">
        <f t="shared" si="10"/>
        <v>-5451.2069312310596</v>
      </c>
      <c r="AE50" s="2">
        <f t="shared" si="10"/>
        <v>-6692.4363894549069</v>
      </c>
      <c r="AF50" s="2">
        <f t="shared" si="10"/>
        <v>-7933.6658476787416</v>
      </c>
      <c r="AG50" s="2">
        <f t="shared" si="10"/>
        <v>-9174.8953059025716</v>
      </c>
      <c r="AH50" s="2">
        <f t="shared" si="10"/>
        <v>-10416.124764126433</v>
      </c>
      <c r="AI50" s="2">
        <f t="shared" si="10"/>
        <v>-11657.354222350299</v>
      </c>
      <c r="AJ50" s="2">
        <f t="shared" si="10"/>
        <v>-12898.583680574106</v>
      </c>
      <c r="AK50" s="2">
        <f t="shared" si="10"/>
        <v>-14139.813138797981</v>
      </c>
      <c r="AL50" s="2">
        <f t="shared" si="10"/>
        <v>-15381.042597021828</v>
      </c>
      <c r="AM50" s="2">
        <f t="shared" si="10"/>
        <v>-16622.272055245689</v>
      </c>
      <c r="AN50" s="2">
        <f t="shared" si="10"/>
        <v>-17863.501513469557</v>
      </c>
      <c r="AO50" s="2">
        <f t="shared" si="10"/>
        <v>-19104.730971693378</v>
      </c>
      <c r="AP50" s="2">
        <f t="shared" si="10"/>
        <v>-20345.960429917224</v>
      </c>
      <c r="AQ50" s="2">
        <f t="shared" si="10"/>
        <v>-21587.189888141078</v>
      </c>
      <c r="AR50" s="2">
        <f t="shared" ref="AR50:AV85" si="11">S50-S178</f>
        <v>-22828.419346364939</v>
      </c>
      <c r="AS50" s="2">
        <f t="shared" si="11"/>
        <v>-24069.648804588785</v>
      </c>
      <c r="AT50" s="2">
        <f t="shared" si="11"/>
        <v>-25310.87826281261</v>
      </c>
      <c r="AU50" s="2">
        <f t="shared" si="11"/>
        <v>-26552.107721036435</v>
      </c>
      <c r="AV50" s="2">
        <f t="shared" si="11"/>
        <v>-27793.337179260332</v>
      </c>
    </row>
    <row r="51" spans="1:48" ht="14.5" x14ac:dyDescent="0.35">
      <c r="A51" s="177" t="s">
        <v>8</v>
      </c>
      <c r="B51" s="180">
        <v>19.060000000000002</v>
      </c>
      <c r="C51" s="2">
        <v>-2340.9631869781897</v>
      </c>
      <c r="D51" s="2">
        <v>-4045.6229895916676</v>
      </c>
      <c r="E51" s="2">
        <v>-5177.2827922051592</v>
      </c>
      <c r="F51" s="2">
        <v>-6308.9425948186517</v>
      </c>
      <c r="G51" s="2">
        <v>-7440.6023974321197</v>
      </c>
      <c r="H51" s="2">
        <v>-8572.262200045594</v>
      </c>
      <c r="I51" s="2">
        <v>-9703.922002659081</v>
      </c>
      <c r="J51" s="2">
        <v>-10835.581805272566</v>
      </c>
      <c r="K51" s="2">
        <v>-11967.241607886059</v>
      </c>
      <c r="L51" s="2">
        <v>-13098.901410499546</v>
      </c>
      <c r="M51" s="2">
        <v>-14230.561213113055</v>
      </c>
      <c r="N51" s="2">
        <v>-15362.221015726538</v>
      </c>
      <c r="O51" s="2">
        <v>-16493.880818340047</v>
      </c>
      <c r="P51" s="2">
        <v>-17625.540620953518</v>
      </c>
      <c r="Q51" s="2">
        <v>-18757.20042356701</v>
      </c>
      <c r="R51" s="2">
        <v>-19888.860226180452</v>
      </c>
      <c r="S51" s="2">
        <v>-21020.520028793977</v>
      </c>
      <c r="T51" s="2">
        <v>-22152.179831407477</v>
      </c>
      <c r="U51" s="2">
        <v>-23283.83963402094</v>
      </c>
      <c r="V51" s="2">
        <v>-24415.499436634389</v>
      </c>
      <c r="W51" s="2">
        <v>-25547.159239247914</v>
      </c>
      <c r="Z51" s="177" t="s">
        <v>8</v>
      </c>
      <c r="AA51" s="180">
        <f>+AA50-0.54</f>
        <v>19.060000000000002</v>
      </c>
      <c r="AB51" s="2">
        <f t="shared" si="10"/>
        <v>-2340.9631869781897</v>
      </c>
      <c r="AC51" s="2">
        <f t="shared" si="10"/>
        <v>-4045.6229895916676</v>
      </c>
      <c r="AD51" s="2">
        <f t="shared" si="10"/>
        <v>-5177.2827922051592</v>
      </c>
      <c r="AE51" s="2">
        <f t="shared" si="10"/>
        <v>-6308.9425948186517</v>
      </c>
      <c r="AF51" s="2">
        <f t="shared" si="10"/>
        <v>-7440.6023974321197</v>
      </c>
      <c r="AG51" s="2">
        <f t="shared" si="10"/>
        <v>-8572.262200045594</v>
      </c>
      <c r="AH51" s="2">
        <f t="shared" si="10"/>
        <v>-9703.922002659081</v>
      </c>
      <c r="AI51" s="2">
        <f t="shared" si="10"/>
        <v>-10835.581805272566</v>
      </c>
      <c r="AJ51" s="2">
        <f t="shared" si="10"/>
        <v>-11967.241607886059</v>
      </c>
      <c r="AK51" s="2">
        <f t="shared" si="10"/>
        <v>-13098.901410499546</v>
      </c>
      <c r="AL51" s="2">
        <f t="shared" si="10"/>
        <v>-14230.561213113055</v>
      </c>
      <c r="AM51" s="2">
        <f t="shared" si="10"/>
        <v>-15362.221015726538</v>
      </c>
      <c r="AN51" s="2">
        <f t="shared" si="10"/>
        <v>-16493.880818340047</v>
      </c>
      <c r="AO51" s="2">
        <f t="shared" si="10"/>
        <v>-17625.540620953518</v>
      </c>
      <c r="AP51" s="2">
        <f t="shared" si="10"/>
        <v>-18757.20042356701</v>
      </c>
      <c r="AQ51" s="2">
        <f t="shared" si="10"/>
        <v>-19888.860226180452</v>
      </c>
      <c r="AR51" s="2">
        <f t="shared" si="11"/>
        <v>-21020.520028793977</v>
      </c>
      <c r="AS51" s="2">
        <f t="shared" si="11"/>
        <v>-22152.179831407477</v>
      </c>
      <c r="AT51" s="2">
        <f t="shared" si="11"/>
        <v>-23283.83963402094</v>
      </c>
      <c r="AU51" s="2">
        <f t="shared" si="11"/>
        <v>-24415.499436634389</v>
      </c>
      <c r="AV51" s="2">
        <f t="shared" si="11"/>
        <v>-25547.159239247914</v>
      </c>
    </row>
    <row r="52" spans="1:48" ht="14.5" x14ac:dyDescent="0.35">
      <c r="A52" s="177" t="s">
        <v>8</v>
      </c>
      <c r="B52" s="180">
        <v>18.520000000000003</v>
      </c>
      <c r="C52" s="2">
        <v>-2286.1783591730036</v>
      </c>
      <c r="D52" s="2">
        <v>-3881.2685061761304</v>
      </c>
      <c r="E52" s="2">
        <v>-4903.3586531792498</v>
      </c>
      <c r="F52" s="2">
        <v>-5925.4488001823811</v>
      </c>
      <c r="G52" s="2">
        <v>-6947.5389471854905</v>
      </c>
      <c r="H52" s="2">
        <v>-7969.6290941886091</v>
      </c>
      <c r="I52" s="2">
        <v>-8991.7192411917313</v>
      </c>
      <c r="J52" s="2">
        <v>-10013.809388194886</v>
      </c>
      <c r="K52" s="2">
        <v>-11035.899535198001</v>
      </c>
      <c r="L52" s="2">
        <v>-12057.989682201127</v>
      </c>
      <c r="M52" s="2">
        <v>-13080.079829204247</v>
      </c>
      <c r="N52" s="2">
        <v>-14102.169976207382</v>
      </c>
      <c r="O52" s="2">
        <v>-15124.260123210532</v>
      </c>
      <c r="P52" s="2">
        <v>-16146.350270213628</v>
      </c>
      <c r="Q52" s="2">
        <v>-17168.440417216741</v>
      </c>
      <c r="R52" s="2">
        <v>-18190.530564219851</v>
      </c>
      <c r="S52" s="2">
        <v>-19212.620711223019</v>
      </c>
      <c r="T52" s="2">
        <v>-20234.710858226164</v>
      </c>
      <c r="U52" s="2">
        <v>-21256.801005229285</v>
      </c>
      <c r="V52" s="2">
        <v>-22278.891152232329</v>
      </c>
      <c r="W52" s="2">
        <v>-23300.981299235536</v>
      </c>
      <c r="Z52" s="177" t="s">
        <v>8</v>
      </c>
      <c r="AA52" s="180">
        <f t="shared" ref="AA52:AA84" si="12">+AA51-0.54</f>
        <v>18.520000000000003</v>
      </c>
      <c r="AB52" s="2">
        <f t="shared" si="10"/>
        <v>-2286.1783591730036</v>
      </c>
      <c r="AC52" s="2">
        <f t="shared" si="10"/>
        <v>-3881.2685061761304</v>
      </c>
      <c r="AD52" s="2">
        <f t="shared" si="10"/>
        <v>-4903.3586531792498</v>
      </c>
      <c r="AE52" s="2">
        <f t="shared" si="10"/>
        <v>-5925.4488001823811</v>
      </c>
      <c r="AF52" s="2">
        <f t="shared" si="10"/>
        <v>-6947.5389471854905</v>
      </c>
      <c r="AG52" s="2">
        <f t="shared" si="10"/>
        <v>-7969.6290941886091</v>
      </c>
      <c r="AH52" s="2">
        <f t="shared" si="10"/>
        <v>-8991.7192411917313</v>
      </c>
      <c r="AI52" s="2">
        <f t="shared" si="10"/>
        <v>-10013.809388194886</v>
      </c>
      <c r="AJ52" s="2">
        <f t="shared" si="10"/>
        <v>-11035.899535198001</v>
      </c>
      <c r="AK52" s="2">
        <f t="shared" si="10"/>
        <v>-12057.989682201127</v>
      </c>
      <c r="AL52" s="2">
        <f t="shared" si="10"/>
        <v>-13080.079829204247</v>
      </c>
      <c r="AM52" s="2">
        <f t="shared" si="10"/>
        <v>-14102.169976207382</v>
      </c>
      <c r="AN52" s="2">
        <f t="shared" si="10"/>
        <v>-15124.260123210532</v>
      </c>
      <c r="AO52" s="2">
        <f t="shared" si="10"/>
        <v>-16146.350270213628</v>
      </c>
      <c r="AP52" s="2">
        <f t="shared" si="10"/>
        <v>-17168.440417216741</v>
      </c>
      <c r="AQ52" s="2">
        <f t="shared" si="10"/>
        <v>-18190.530564219851</v>
      </c>
      <c r="AR52" s="2">
        <f t="shared" si="11"/>
        <v>-19212.620711223019</v>
      </c>
      <c r="AS52" s="2">
        <f t="shared" si="11"/>
        <v>-20234.710858226164</v>
      </c>
      <c r="AT52" s="2">
        <f t="shared" si="11"/>
        <v>-21256.801005229285</v>
      </c>
      <c r="AU52" s="2">
        <f t="shared" si="11"/>
        <v>-22278.891152232329</v>
      </c>
      <c r="AV52" s="2">
        <f t="shared" si="11"/>
        <v>-23300.981299235536</v>
      </c>
    </row>
    <row r="53" spans="1:48" ht="14.5" x14ac:dyDescent="0.35">
      <c r="A53" s="177" t="s">
        <v>8</v>
      </c>
      <c r="B53" s="180">
        <v>17.980000000000004</v>
      </c>
      <c r="C53" s="2">
        <v>-2231.3935313678267</v>
      </c>
      <c r="D53" s="2">
        <v>-3716.9140227605913</v>
      </c>
      <c r="E53" s="2">
        <v>-4629.434514153354</v>
      </c>
      <c r="F53" s="2">
        <v>-5541.9550055461214</v>
      </c>
      <c r="G53" s="2">
        <v>-6454.4754969388741</v>
      </c>
      <c r="H53" s="2">
        <v>-7366.9959883316305</v>
      </c>
      <c r="I53" s="2">
        <v>-8279.5164797244033</v>
      </c>
      <c r="J53" s="2">
        <v>-9192.0369711171661</v>
      </c>
      <c r="K53" s="2">
        <v>-10104.557462509922</v>
      </c>
      <c r="L53" s="2">
        <v>-11017.077953902699</v>
      </c>
      <c r="M53" s="2">
        <v>-11929.59844529548</v>
      </c>
      <c r="N53" s="2">
        <v>-12842.11893668825</v>
      </c>
      <c r="O53" s="2">
        <v>-13754.639428081044</v>
      </c>
      <c r="P53" s="2">
        <v>-14667.159919473788</v>
      </c>
      <c r="Q53" s="2">
        <v>-15579.680410866555</v>
      </c>
      <c r="R53" s="2">
        <v>-16492.200902259287</v>
      </c>
      <c r="S53" s="2">
        <v>-17404.7213936521</v>
      </c>
      <c r="T53" s="2">
        <v>-18317.241885044888</v>
      </c>
      <c r="U53" s="2">
        <v>-19229.762376437589</v>
      </c>
      <c r="V53" s="2">
        <v>-20142.282867830341</v>
      </c>
      <c r="W53" s="2">
        <v>-21054.803359223148</v>
      </c>
      <c r="Z53" s="177" t="s">
        <v>8</v>
      </c>
      <c r="AA53" s="180">
        <f t="shared" si="12"/>
        <v>17.980000000000004</v>
      </c>
      <c r="AB53" s="2">
        <f t="shared" si="10"/>
        <v>-2231.3935313678267</v>
      </c>
      <c r="AC53" s="2">
        <f t="shared" si="10"/>
        <v>-3716.9140227605913</v>
      </c>
      <c r="AD53" s="2">
        <f t="shared" si="10"/>
        <v>-4629.434514153354</v>
      </c>
      <c r="AE53" s="2">
        <f t="shared" si="10"/>
        <v>-5541.9550055461214</v>
      </c>
      <c r="AF53" s="2">
        <f t="shared" si="10"/>
        <v>-6454.4754969388741</v>
      </c>
      <c r="AG53" s="2">
        <f t="shared" si="10"/>
        <v>-7366.9959883316305</v>
      </c>
      <c r="AH53" s="2">
        <f t="shared" si="10"/>
        <v>-8279.5164797244033</v>
      </c>
      <c r="AI53" s="2">
        <f t="shared" si="10"/>
        <v>-9192.0369711171661</v>
      </c>
      <c r="AJ53" s="2">
        <f t="shared" si="10"/>
        <v>-10104.557462509922</v>
      </c>
      <c r="AK53" s="2">
        <f t="shared" si="10"/>
        <v>-11017.077953902699</v>
      </c>
      <c r="AL53" s="2">
        <f t="shared" si="10"/>
        <v>-11929.59844529548</v>
      </c>
      <c r="AM53" s="2">
        <f t="shared" si="10"/>
        <v>-12842.11893668825</v>
      </c>
      <c r="AN53" s="2">
        <f t="shared" si="10"/>
        <v>-13754.639428081044</v>
      </c>
      <c r="AO53" s="2">
        <f t="shared" si="10"/>
        <v>-14667.159919473788</v>
      </c>
      <c r="AP53" s="2">
        <f t="shared" si="10"/>
        <v>-15579.680410866555</v>
      </c>
      <c r="AQ53" s="2">
        <f t="shared" si="10"/>
        <v>-16492.200902259287</v>
      </c>
      <c r="AR53" s="2">
        <f t="shared" si="11"/>
        <v>-17404.7213936521</v>
      </c>
      <c r="AS53" s="2">
        <f t="shared" si="11"/>
        <v>-18317.241885044888</v>
      </c>
      <c r="AT53" s="2">
        <f t="shared" si="11"/>
        <v>-19229.762376437589</v>
      </c>
      <c r="AU53" s="2">
        <f t="shared" si="11"/>
        <v>-20142.282867830341</v>
      </c>
      <c r="AV53" s="2">
        <f t="shared" si="11"/>
        <v>-21054.803359223148</v>
      </c>
    </row>
    <row r="54" spans="1:48" ht="14.5" x14ac:dyDescent="0.35">
      <c r="A54" s="177" t="s">
        <v>8</v>
      </c>
      <c r="B54" s="180">
        <v>17.440000000000005</v>
      </c>
      <c r="C54" s="2">
        <v>-2176.6087035626479</v>
      </c>
      <c r="D54" s="2">
        <v>-3552.5595393450549</v>
      </c>
      <c r="E54" s="2">
        <v>-4355.5103751274619</v>
      </c>
      <c r="F54" s="2">
        <v>-5158.4612109098753</v>
      </c>
      <c r="G54" s="2">
        <v>-5961.4120466922695</v>
      </c>
      <c r="H54" s="2">
        <v>-6764.3628824746665</v>
      </c>
      <c r="I54" s="2">
        <v>-7567.3137182570927</v>
      </c>
      <c r="J54" s="2">
        <v>-8370.264554039517</v>
      </c>
      <c r="K54" s="2">
        <v>-9173.215389821913</v>
      </c>
      <c r="L54" s="2">
        <v>-9976.1662256043419</v>
      </c>
      <c r="M54" s="2">
        <v>-10779.117061386747</v>
      </c>
      <c r="N54" s="2">
        <v>-11582.06789716916</v>
      </c>
      <c r="O54" s="2">
        <v>-12385.018732951597</v>
      </c>
      <c r="P54" s="2">
        <v>-13187.96956873395</v>
      </c>
      <c r="Q54" s="2">
        <v>-13990.920404516388</v>
      </c>
      <c r="R54" s="2">
        <v>-14793.871240298729</v>
      </c>
      <c r="S54" s="2">
        <v>-15596.822076081222</v>
      </c>
      <c r="T54" s="2">
        <v>-16399.77291186362</v>
      </c>
      <c r="U54" s="2">
        <v>-17202.72374764601</v>
      </c>
      <c r="V54" s="2">
        <v>-18005.674583428376</v>
      </c>
      <c r="W54" s="2">
        <v>-18808.625419210861</v>
      </c>
      <c r="Z54" s="177" t="s">
        <v>8</v>
      </c>
      <c r="AA54" s="180">
        <f t="shared" si="12"/>
        <v>17.440000000000005</v>
      </c>
      <c r="AB54" s="2">
        <f t="shared" si="10"/>
        <v>-2176.6087035626479</v>
      </c>
      <c r="AC54" s="2">
        <f t="shared" si="10"/>
        <v>-3552.5595393450549</v>
      </c>
      <c r="AD54" s="2">
        <f t="shared" si="10"/>
        <v>-4355.5103751274619</v>
      </c>
      <c r="AE54" s="2">
        <f t="shared" si="10"/>
        <v>-5158.4612109098753</v>
      </c>
      <c r="AF54" s="2">
        <f t="shared" si="10"/>
        <v>-5961.4120466922695</v>
      </c>
      <c r="AG54" s="2">
        <f t="shared" si="10"/>
        <v>-6764.3628824746665</v>
      </c>
      <c r="AH54" s="2">
        <f t="shared" si="10"/>
        <v>-7567.3137182570927</v>
      </c>
      <c r="AI54" s="2">
        <f t="shared" si="10"/>
        <v>-8370.264554039517</v>
      </c>
      <c r="AJ54" s="2">
        <f t="shared" si="10"/>
        <v>-9173.215389821913</v>
      </c>
      <c r="AK54" s="2">
        <f t="shared" si="10"/>
        <v>-9976.1662256043419</v>
      </c>
      <c r="AL54" s="2">
        <f t="shared" si="10"/>
        <v>-10779.117061386747</v>
      </c>
      <c r="AM54" s="2">
        <f t="shared" si="10"/>
        <v>-11582.06789716916</v>
      </c>
      <c r="AN54" s="2">
        <f t="shared" si="10"/>
        <v>-12385.018732951597</v>
      </c>
      <c r="AO54" s="2">
        <f t="shared" si="10"/>
        <v>-13187.96956873395</v>
      </c>
      <c r="AP54" s="2">
        <f t="shared" si="10"/>
        <v>-13990.920404516388</v>
      </c>
      <c r="AQ54" s="2">
        <f t="shared" si="10"/>
        <v>-14793.871240298729</v>
      </c>
      <c r="AR54" s="2">
        <f t="shared" si="11"/>
        <v>-15596.822076081222</v>
      </c>
      <c r="AS54" s="2">
        <f t="shared" si="11"/>
        <v>-16399.77291186362</v>
      </c>
      <c r="AT54" s="2">
        <f t="shared" si="11"/>
        <v>-17202.72374764601</v>
      </c>
      <c r="AU54" s="2">
        <f t="shared" si="11"/>
        <v>-18005.674583428376</v>
      </c>
      <c r="AV54" s="2">
        <f t="shared" si="11"/>
        <v>-18808.625419210861</v>
      </c>
    </row>
    <row r="55" spans="1:48" ht="14.5" x14ac:dyDescent="0.35">
      <c r="A55" s="177" t="s">
        <v>8</v>
      </c>
      <c r="B55" s="180">
        <v>16.900000000000006</v>
      </c>
      <c r="C55" s="2">
        <v>-2121.8238757574672</v>
      </c>
      <c r="D55" s="2">
        <v>-3388.2050559295167</v>
      </c>
      <c r="E55" s="2">
        <v>-4081.5862361015643</v>
      </c>
      <c r="F55" s="2">
        <v>-4774.9674162736155</v>
      </c>
      <c r="G55" s="2">
        <v>-5468.3485964456422</v>
      </c>
      <c r="H55" s="2">
        <v>-6161.7297766176944</v>
      </c>
      <c r="I55" s="2">
        <v>-6855.1109567897474</v>
      </c>
      <c r="J55" s="2">
        <v>-7548.492136961805</v>
      </c>
      <c r="K55" s="2">
        <v>-8241.8733171338481</v>
      </c>
      <c r="L55" s="2">
        <v>-8935.2544973059048</v>
      </c>
      <c r="M55" s="2">
        <v>-9628.6356774779542</v>
      </c>
      <c r="N55" s="2">
        <v>-10322.016857650025</v>
      </c>
      <c r="O55" s="2">
        <v>-11015.398037822113</v>
      </c>
      <c r="P55" s="2">
        <v>-11708.779217994126</v>
      </c>
      <c r="Q55" s="2">
        <v>-12402.160398166177</v>
      </c>
      <c r="R55" s="2">
        <v>-13095.541578338214</v>
      </c>
      <c r="S55" s="2">
        <v>-13788.922758510302</v>
      </c>
      <c r="T55" s="2">
        <v>-14482.303938682357</v>
      </c>
      <c r="U55" s="2">
        <v>-15175.685118854382</v>
      </c>
      <c r="V55" s="2">
        <v>-15869.066299026399</v>
      </c>
      <c r="W55" s="2">
        <v>-16562.447479198505</v>
      </c>
      <c r="Z55" s="177" t="s">
        <v>8</v>
      </c>
      <c r="AA55" s="180">
        <f t="shared" si="12"/>
        <v>16.900000000000006</v>
      </c>
      <c r="AB55" s="2">
        <f t="shared" si="10"/>
        <v>-2121.8238757574672</v>
      </c>
      <c r="AC55" s="2">
        <f t="shared" si="10"/>
        <v>-3388.2050559295167</v>
      </c>
      <c r="AD55" s="2">
        <f t="shared" si="10"/>
        <v>-4081.5862361015643</v>
      </c>
      <c r="AE55" s="2">
        <f t="shared" si="10"/>
        <v>-4774.9674162736155</v>
      </c>
      <c r="AF55" s="2">
        <f t="shared" si="10"/>
        <v>-5468.3485964456422</v>
      </c>
      <c r="AG55" s="2">
        <f t="shared" si="10"/>
        <v>-6161.7297766176944</v>
      </c>
      <c r="AH55" s="2">
        <f t="shared" si="10"/>
        <v>-6855.1109567897474</v>
      </c>
      <c r="AI55" s="2">
        <f t="shared" si="10"/>
        <v>-7548.492136961805</v>
      </c>
      <c r="AJ55" s="2">
        <f t="shared" si="10"/>
        <v>-8241.8733171338481</v>
      </c>
      <c r="AK55" s="2">
        <f t="shared" si="10"/>
        <v>-8935.2544973059048</v>
      </c>
      <c r="AL55" s="2">
        <f t="shared" si="10"/>
        <v>-9628.6356774779542</v>
      </c>
      <c r="AM55" s="2">
        <f t="shared" si="10"/>
        <v>-10322.016857650025</v>
      </c>
      <c r="AN55" s="2">
        <f t="shared" si="10"/>
        <v>-11015.398037822113</v>
      </c>
      <c r="AO55" s="2">
        <f t="shared" si="10"/>
        <v>-11708.779217994126</v>
      </c>
      <c r="AP55" s="2">
        <f t="shared" si="10"/>
        <v>-12402.160398166177</v>
      </c>
      <c r="AQ55" s="2">
        <f t="shared" si="10"/>
        <v>-13095.541578338214</v>
      </c>
      <c r="AR55" s="2">
        <f t="shared" si="11"/>
        <v>-13788.922758510302</v>
      </c>
      <c r="AS55" s="2">
        <f t="shared" si="11"/>
        <v>-14482.303938682357</v>
      </c>
      <c r="AT55" s="2">
        <f t="shared" si="11"/>
        <v>-15175.685118854382</v>
      </c>
      <c r="AU55" s="2">
        <f t="shared" si="11"/>
        <v>-15869.066299026399</v>
      </c>
      <c r="AV55" s="2">
        <f t="shared" si="11"/>
        <v>-16562.447479198505</v>
      </c>
    </row>
    <row r="56" spans="1:48" ht="14.5" x14ac:dyDescent="0.35">
      <c r="A56" s="177" t="s">
        <v>8</v>
      </c>
      <c r="B56" s="180">
        <v>16.360000000000007</v>
      </c>
      <c r="C56" s="2">
        <v>-2067.0390479522848</v>
      </c>
      <c r="D56" s="2">
        <v>-3223.8505725139771</v>
      </c>
      <c r="E56" s="2">
        <v>-3807.6620970756621</v>
      </c>
      <c r="F56" s="2">
        <v>-4391.4736216373558</v>
      </c>
      <c r="G56" s="2">
        <v>-4975.2851461990285</v>
      </c>
      <c r="H56" s="2">
        <v>-5559.0966707607067</v>
      </c>
      <c r="I56" s="2">
        <v>-6142.9081953224168</v>
      </c>
      <c r="J56" s="2">
        <v>-6726.7197198841031</v>
      </c>
      <c r="K56" s="2">
        <v>-7310.5312444457868</v>
      </c>
      <c r="L56" s="2">
        <v>-7894.3427690074968</v>
      </c>
      <c r="M56" s="2">
        <v>-8478.154293569165</v>
      </c>
      <c r="N56" s="2">
        <v>-9061.9658181308678</v>
      </c>
      <c r="O56" s="2">
        <v>-9645.7773426925887</v>
      </c>
      <c r="P56" s="2">
        <v>-10229.588867254261</v>
      </c>
      <c r="Q56" s="2">
        <v>-10813.400391815949</v>
      </c>
      <c r="R56" s="2">
        <v>-11397.211916377601</v>
      </c>
      <c r="S56" s="2">
        <v>-11981.023440939349</v>
      </c>
      <c r="T56" s="2">
        <v>-12564.834965501032</v>
      </c>
      <c r="U56" s="2">
        <v>-13148.646490062674</v>
      </c>
      <c r="V56" s="2">
        <v>-13732.458014624361</v>
      </c>
      <c r="W56" s="2">
        <v>-14316.269539186069</v>
      </c>
      <c r="Z56" s="177" t="s">
        <v>8</v>
      </c>
      <c r="AA56" s="180">
        <f t="shared" si="12"/>
        <v>16.360000000000007</v>
      </c>
      <c r="AB56" s="2">
        <f t="shared" si="10"/>
        <v>-2067.0390479522848</v>
      </c>
      <c r="AC56" s="2">
        <f t="shared" si="10"/>
        <v>-3223.8505725139771</v>
      </c>
      <c r="AD56" s="2">
        <f t="shared" si="10"/>
        <v>-3807.6620970756621</v>
      </c>
      <c r="AE56" s="2">
        <f t="shared" si="10"/>
        <v>-4391.4736216373558</v>
      </c>
      <c r="AF56" s="2">
        <f t="shared" si="10"/>
        <v>-4975.2851461990285</v>
      </c>
      <c r="AG56" s="2">
        <f t="shared" si="10"/>
        <v>-5559.0966707607067</v>
      </c>
      <c r="AH56" s="2">
        <f t="shared" si="10"/>
        <v>-6142.9081953224168</v>
      </c>
      <c r="AI56" s="2">
        <f t="shared" si="10"/>
        <v>-6726.7197198841031</v>
      </c>
      <c r="AJ56" s="2">
        <f t="shared" si="10"/>
        <v>-7310.5312444457868</v>
      </c>
      <c r="AK56" s="2">
        <f t="shared" si="10"/>
        <v>-7894.3427690074968</v>
      </c>
      <c r="AL56" s="2">
        <f t="shared" si="10"/>
        <v>-8478.154293569165</v>
      </c>
      <c r="AM56" s="2">
        <f t="shared" si="10"/>
        <v>-9061.9658181308678</v>
      </c>
      <c r="AN56" s="2">
        <f t="shared" si="10"/>
        <v>-9645.7773426925887</v>
      </c>
      <c r="AO56" s="2">
        <f t="shared" si="10"/>
        <v>-10229.588867254261</v>
      </c>
      <c r="AP56" s="2">
        <f t="shared" si="10"/>
        <v>-10813.400391815949</v>
      </c>
      <c r="AQ56" s="2">
        <f t="shared" si="10"/>
        <v>-11397.211916377601</v>
      </c>
      <c r="AR56" s="2">
        <f t="shared" si="11"/>
        <v>-11981.023440939349</v>
      </c>
      <c r="AS56" s="2">
        <f t="shared" si="11"/>
        <v>-12564.834965501032</v>
      </c>
      <c r="AT56" s="2">
        <f t="shared" si="11"/>
        <v>-13148.646490062674</v>
      </c>
      <c r="AU56" s="2">
        <f t="shared" si="11"/>
        <v>-13732.458014624361</v>
      </c>
      <c r="AV56" s="2">
        <f t="shared" si="11"/>
        <v>-14316.269539186069</v>
      </c>
    </row>
    <row r="57" spans="1:48" ht="14.5" x14ac:dyDescent="0.35">
      <c r="A57" s="177" t="s">
        <v>8</v>
      </c>
      <c r="B57" s="180">
        <v>15.820000000000007</v>
      </c>
      <c r="C57" s="2">
        <v>-2012.2542201471042</v>
      </c>
      <c r="D57" s="2">
        <v>-3059.4960890984435</v>
      </c>
      <c r="E57" s="2">
        <v>-3533.7379580497718</v>
      </c>
      <c r="F57" s="2">
        <v>-4007.9798270011088</v>
      </c>
      <c r="G57" s="2">
        <v>-4482.2216959524239</v>
      </c>
      <c r="H57" s="2">
        <v>-4956.4635649037391</v>
      </c>
      <c r="I57" s="2">
        <v>-5430.7054338550915</v>
      </c>
      <c r="J57" s="2">
        <v>-5904.9473028064358</v>
      </c>
      <c r="K57" s="2">
        <v>-6379.1891717577419</v>
      </c>
      <c r="L57" s="2">
        <v>-6853.4310407090816</v>
      </c>
      <c r="M57" s="2">
        <v>-7327.6729096604276</v>
      </c>
      <c r="N57" s="2">
        <v>-7801.9147786117592</v>
      </c>
      <c r="O57" s="2">
        <v>-8276.1566475631371</v>
      </c>
      <c r="P57" s="2">
        <v>-8750.3985165144313</v>
      </c>
      <c r="Q57" s="2">
        <v>-9224.6403854657747</v>
      </c>
      <c r="R57" s="2">
        <v>-9698.8822544170835</v>
      </c>
      <c r="S57" s="2">
        <v>-10173.124123368429</v>
      </c>
      <c r="T57" s="2">
        <v>-10647.365992319774</v>
      </c>
      <c r="U57" s="2">
        <v>-11121.60786127109</v>
      </c>
      <c r="V57" s="2">
        <v>-11595.849730222395</v>
      </c>
      <c r="W57" s="2">
        <v>-12070.091599173775</v>
      </c>
      <c r="Z57" s="177" t="s">
        <v>8</v>
      </c>
      <c r="AA57" s="180">
        <f t="shared" si="12"/>
        <v>15.820000000000007</v>
      </c>
      <c r="AB57" s="2">
        <f t="shared" si="10"/>
        <v>-2012.2542201471042</v>
      </c>
      <c r="AC57" s="2">
        <f t="shared" si="10"/>
        <v>-3059.4960890984435</v>
      </c>
      <c r="AD57" s="2">
        <f t="shared" si="10"/>
        <v>-3533.7379580497718</v>
      </c>
      <c r="AE57" s="2">
        <f t="shared" si="10"/>
        <v>-4007.9798270011088</v>
      </c>
      <c r="AF57" s="2">
        <f t="shared" si="10"/>
        <v>-4482.2216959524239</v>
      </c>
      <c r="AG57" s="2">
        <f t="shared" si="10"/>
        <v>-4956.4635649037391</v>
      </c>
      <c r="AH57" s="2">
        <f t="shared" si="10"/>
        <v>-5430.7054338550915</v>
      </c>
      <c r="AI57" s="2">
        <f t="shared" si="10"/>
        <v>-5904.9473028064358</v>
      </c>
      <c r="AJ57" s="2">
        <f t="shared" si="10"/>
        <v>-6379.1891717577419</v>
      </c>
      <c r="AK57" s="2">
        <f t="shared" si="10"/>
        <v>-6853.4310407090816</v>
      </c>
      <c r="AL57" s="2">
        <f t="shared" si="10"/>
        <v>-7327.6729096604276</v>
      </c>
      <c r="AM57" s="2">
        <f t="shared" si="10"/>
        <v>-7801.9147786117592</v>
      </c>
      <c r="AN57" s="2">
        <f t="shared" si="10"/>
        <v>-8276.1566475631371</v>
      </c>
      <c r="AO57" s="2">
        <f t="shared" si="10"/>
        <v>-8750.3985165144313</v>
      </c>
      <c r="AP57" s="2">
        <f t="shared" si="10"/>
        <v>-9224.6403854657747</v>
      </c>
      <c r="AQ57" s="2">
        <f t="shared" si="10"/>
        <v>-9698.8822544170835</v>
      </c>
      <c r="AR57" s="2">
        <f t="shared" si="11"/>
        <v>-10173.124123368429</v>
      </c>
      <c r="AS57" s="2">
        <f t="shared" si="11"/>
        <v>-10647.365992319774</v>
      </c>
      <c r="AT57" s="2">
        <f t="shared" si="11"/>
        <v>-11121.60786127109</v>
      </c>
      <c r="AU57" s="2">
        <f t="shared" si="11"/>
        <v>-11595.849730222395</v>
      </c>
      <c r="AV57" s="2">
        <f t="shared" si="11"/>
        <v>-12070.091599173775</v>
      </c>
    </row>
    <row r="58" spans="1:48" ht="14.5" x14ac:dyDescent="0.35">
      <c r="A58" s="177" t="s">
        <v>8</v>
      </c>
      <c r="B58" s="180">
        <v>15.280000000000008</v>
      </c>
      <c r="C58" s="2">
        <v>-1957.4693923419259</v>
      </c>
      <c r="D58" s="2">
        <v>-2895.1416056829007</v>
      </c>
      <c r="E58" s="2">
        <v>-3259.8138190238756</v>
      </c>
      <c r="F58" s="2">
        <v>-3624.4860323648491</v>
      </c>
      <c r="G58" s="2">
        <v>-3989.1582457058021</v>
      </c>
      <c r="H58" s="2">
        <v>-4353.8304590467751</v>
      </c>
      <c r="I58" s="2">
        <v>-4718.50267238776</v>
      </c>
      <c r="J58" s="2">
        <v>-5083.1748857287303</v>
      </c>
      <c r="K58" s="2">
        <v>-5447.8470990697006</v>
      </c>
      <c r="L58" s="2">
        <v>-5812.5193124106636</v>
      </c>
      <c r="M58" s="2">
        <v>-6177.1915257516584</v>
      </c>
      <c r="N58" s="2">
        <v>-6541.8637390926497</v>
      </c>
      <c r="O58" s="2">
        <v>-6906.5359524336418</v>
      </c>
      <c r="P58" s="2">
        <v>-7271.2081657745639</v>
      </c>
      <c r="Q58" s="2">
        <v>-7635.8803791155733</v>
      </c>
      <c r="R58" s="2">
        <v>-8000.5525924565045</v>
      </c>
      <c r="S58" s="2">
        <v>-8365.2248057975266</v>
      </c>
      <c r="T58" s="2">
        <v>-8729.8970191384815</v>
      </c>
      <c r="U58" s="2">
        <v>-9094.5692324794545</v>
      </c>
      <c r="V58" s="2">
        <v>-9459.2414458203912</v>
      </c>
      <c r="W58" s="2">
        <v>-9823.9136591613951</v>
      </c>
      <c r="Z58" s="177" t="s">
        <v>8</v>
      </c>
      <c r="AA58" s="180">
        <f t="shared" si="12"/>
        <v>15.280000000000008</v>
      </c>
      <c r="AB58" s="2">
        <f t="shared" si="10"/>
        <v>-1957.4693923419259</v>
      </c>
      <c r="AC58" s="2">
        <f t="shared" si="10"/>
        <v>-2895.1416056829007</v>
      </c>
      <c r="AD58" s="2">
        <f t="shared" si="10"/>
        <v>-3259.8138190238756</v>
      </c>
      <c r="AE58" s="2">
        <f t="shared" si="10"/>
        <v>-3624.4860323648491</v>
      </c>
      <c r="AF58" s="2">
        <f t="shared" si="10"/>
        <v>-3989.1582457058021</v>
      </c>
      <c r="AG58" s="2">
        <f t="shared" si="10"/>
        <v>-4353.8304590467751</v>
      </c>
      <c r="AH58" s="2">
        <f t="shared" si="10"/>
        <v>-4718.50267238776</v>
      </c>
      <c r="AI58" s="2">
        <f t="shared" si="10"/>
        <v>-5083.1748857287303</v>
      </c>
      <c r="AJ58" s="2">
        <f t="shared" si="10"/>
        <v>-5447.8470990697006</v>
      </c>
      <c r="AK58" s="2">
        <f t="shared" si="10"/>
        <v>-5812.5193124106636</v>
      </c>
      <c r="AL58" s="2">
        <f t="shared" si="10"/>
        <v>-6177.1915257516584</v>
      </c>
      <c r="AM58" s="2">
        <f t="shared" si="10"/>
        <v>-6541.8637390926497</v>
      </c>
      <c r="AN58" s="2">
        <f t="shared" si="10"/>
        <v>-6906.5359524336418</v>
      </c>
      <c r="AO58" s="2">
        <f t="shared" si="10"/>
        <v>-7271.2081657745639</v>
      </c>
      <c r="AP58" s="2">
        <f t="shared" si="10"/>
        <v>-7635.8803791155733</v>
      </c>
      <c r="AQ58" s="2">
        <f t="shared" si="10"/>
        <v>-8000.5525924565045</v>
      </c>
      <c r="AR58" s="2">
        <f t="shared" si="11"/>
        <v>-8365.2248057975266</v>
      </c>
      <c r="AS58" s="2">
        <f t="shared" si="11"/>
        <v>-8729.8970191384815</v>
      </c>
      <c r="AT58" s="2">
        <f t="shared" si="11"/>
        <v>-9094.5692324794545</v>
      </c>
      <c r="AU58" s="2">
        <f t="shared" si="11"/>
        <v>-9459.2414458203912</v>
      </c>
      <c r="AV58" s="2">
        <f t="shared" si="11"/>
        <v>-9823.9136591613951</v>
      </c>
    </row>
    <row r="59" spans="1:48" ht="14.5" x14ac:dyDescent="0.35">
      <c r="A59" s="177" t="s">
        <v>8</v>
      </c>
      <c r="B59" s="180">
        <v>14.740000000000009</v>
      </c>
      <c r="C59" s="2">
        <v>-1902.6845645367462</v>
      </c>
      <c r="D59" s="2">
        <v>-2730.7871222673652</v>
      </c>
      <c r="E59" s="2">
        <v>-2985.8896799979784</v>
      </c>
      <c r="F59" s="2">
        <v>-3240.992237728593</v>
      </c>
      <c r="G59" s="2">
        <v>-3496.0947954591884</v>
      </c>
      <c r="H59" s="2">
        <v>-3751.1973531897947</v>
      </c>
      <c r="I59" s="2">
        <v>-4006.2999109204111</v>
      </c>
      <c r="J59" s="2">
        <v>-4261.402468651042</v>
      </c>
      <c r="K59" s="2">
        <v>-4516.5050263816356</v>
      </c>
      <c r="L59" s="2">
        <v>-4771.6075841122674</v>
      </c>
      <c r="M59" s="2">
        <v>-5026.7101418428838</v>
      </c>
      <c r="N59" s="2">
        <v>-5281.8126995735192</v>
      </c>
      <c r="O59" s="2">
        <v>-5536.9152573041556</v>
      </c>
      <c r="P59" s="2">
        <v>-5792.0178150347492</v>
      </c>
      <c r="Q59" s="2">
        <v>-6047.1203727653728</v>
      </c>
      <c r="R59" s="2">
        <v>-6302.2229304959274</v>
      </c>
      <c r="S59" s="2">
        <v>-6557.3254882265946</v>
      </c>
      <c r="T59" s="2">
        <v>-6812.4280459572346</v>
      </c>
      <c r="U59" s="2">
        <v>-7067.5306036877864</v>
      </c>
      <c r="V59" s="2">
        <v>-7322.6331614183891</v>
      </c>
      <c r="W59" s="2">
        <v>-7577.7357191490619</v>
      </c>
      <c r="Z59" s="177" t="s">
        <v>8</v>
      </c>
      <c r="AA59" s="180">
        <f t="shared" si="12"/>
        <v>14.740000000000009</v>
      </c>
      <c r="AB59" s="2">
        <f t="shared" si="10"/>
        <v>-1902.6845645367462</v>
      </c>
      <c r="AC59" s="2">
        <f t="shared" si="10"/>
        <v>-2730.7871222673652</v>
      </c>
      <c r="AD59" s="2">
        <f t="shared" si="10"/>
        <v>-2985.8896799979784</v>
      </c>
      <c r="AE59" s="2">
        <f t="shared" si="10"/>
        <v>-3240.992237728593</v>
      </c>
      <c r="AF59" s="2">
        <f t="shared" si="10"/>
        <v>-3496.0947954591884</v>
      </c>
      <c r="AG59" s="2">
        <f t="shared" si="10"/>
        <v>-3751.1973531897947</v>
      </c>
      <c r="AH59" s="2">
        <f t="shared" si="10"/>
        <v>-4006.2999109204111</v>
      </c>
      <c r="AI59" s="2">
        <f t="shared" si="10"/>
        <v>-4261.402468651042</v>
      </c>
      <c r="AJ59" s="2">
        <f t="shared" si="10"/>
        <v>-4516.5050263816356</v>
      </c>
      <c r="AK59" s="2">
        <f t="shared" si="10"/>
        <v>-4771.6075841122674</v>
      </c>
      <c r="AL59" s="2">
        <f t="shared" si="10"/>
        <v>-5026.7101418428838</v>
      </c>
      <c r="AM59" s="2">
        <f t="shared" si="10"/>
        <v>-5281.8126995735192</v>
      </c>
      <c r="AN59" s="2">
        <f t="shared" si="10"/>
        <v>-5536.9152573041556</v>
      </c>
      <c r="AO59" s="2">
        <f t="shared" si="10"/>
        <v>-5792.0178150347492</v>
      </c>
      <c r="AP59" s="2">
        <f t="shared" si="10"/>
        <v>-6047.1203727653728</v>
      </c>
      <c r="AQ59" s="2">
        <f t="shared" si="10"/>
        <v>-6302.2229304959274</v>
      </c>
      <c r="AR59" s="2">
        <f t="shared" si="11"/>
        <v>-6557.3254882265946</v>
      </c>
      <c r="AS59" s="2">
        <f t="shared" si="11"/>
        <v>-6812.4280459572346</v>
      </c>
      <c r="AT59" s="2">
        <f t="shared" si="11"/>
        <v>-7067.5306036877864</v>
      </c>
      <c r="AU59" s="2">
        <f t="shared" si="11"/>
        <v>-7322.6331614183891</v>
      </c>
      <c r="AV59" s="2">
        <f t="shared" si="11"/>
        <v>-7577.7357191490619</v>
      </c>
    </row>
    <row r="60" spans="1:48" ht="14.5" x14ac:dyDescent="0.35">
      <c r="A60" s="177" t="s">
        <v>8</v>
      </c>
      <c r="B60" s="180">
        <v>14.20000000000001</v>
      </c>
      <c r="C60" s="2">
        <v>-1847.8997367315642</v>
      </c>
      <c r="D60" s="2">
        <v>-2566.4326388518198</v>
      </c>
      <c r="E60" s="2">
        <v>-2711.9655409720663</v>
      </c>
      <c r="F60" s="2">
        <v>-2857.4984430923191</v>
      </c>
      <c r="G60" s="2">
        <v>-3003.0313452125588</v>
      </c>
      <c r="H60" s="2">
        <v>-3148.5642473327989</v>
      </c>
      <c r="I60" s="2">
        <v>-3294.0971494530631</v>
      </c>
      <c r="J60" s="2">
        <v>-3439.6300515733196</v>
      </c>
      <c r="K60" s="2">
        <v>-3585.1629536935552</v>
      </c>
      <c r="L60" s="2">
        <v>-3730.6958558138085</v>
      </c>
      <c r="M60" s="2">
        <v>-3876.2287579340846</v>
      </c>
      <c r="N60" s="2">
        <v>-4021.7616600543615</v>
      </c>
      <c r="O60" s="2">
        <v>-4167.2945621746194</v>
      </c>
      <c r="P60" s="2">
        <v>-4312.8274642948381</v>
      </c>
      <c r="Q60" s="2">
        <v>-4458.3603664150933</v>
      </c>
      <c r="R60" s="2">
        <v>-4603.8932685353102</v>
      </c>
      <c r="S60" s="2">
        <v>-4749.4261706556017</v>
      </c>
      <c r="T60" s="2">
        <v>-4894.9590727758614</v>
      </c>
      <c r="U60" s="2">
        <v>-5040.4919748960701</v>
      </c>
      <c r="V60" s="2">
        <v>-5186.0248770162871</v>
      </c>
      <c r="W60" s="2">
        <v>-5331.5577791365859</v>
      </c>
      <c r="Z60" s="177" t="s">
        <v>8</v>
      </c>
      <c r="AA60" s="180">
        <f t="shared" si="12"/>
        <v>14.20000000000001</v>
      </c>
      <c r="AB60" s="2">
        <f t="shared" si="10"/>
        <v>-1847.8997367315642</v>
      </c>
      <c r="AC60" s="2">
        <f t="shared" si="10"/>
        <v>-2566.4326388518198</v>
      </c>
      <c r="AD60" s="2">
        <f t="shared" si="10"/>
        <v>-2711.9655409720663</v>
      </c>
      <c r="AE60" s="2">
        <f t="shared" si="10"/>
        <v>-2857.4984430923191</v>
      </c>
      <c r="AF60" s="2">
        <f t="shared" si="10"/>
        <v>-3003.0313452125588</v>
      </c>
      <c r="AG60" s="2">
        <f t="shared" si="10"/>
        <v>-3148.5642473327989</v>
      </c>
      <c r="AH60" s="2">
        <f t="shared" si="10"/>
        <v>-3294.0971494530631</v>
      </c>
      <c r="AI60" s="2">
        <f t="shared" si="10"/>
        <v>-3439.6300515733196</v>
      </c>
      <c r="AJ60" s="2">
        <f t="shared" si="10"/>
        <v>-3585.1629536935552</v>
      </c>
      <c r="AK60" s="2">
        <f t="shared" si="10"/>
        <v>-3730.6958558138085</v>
      </c>
      <c r="AL60" s="2">
        <f t="shared" si="10"/>
        <v>-3876.2287579340846</v>
      </c>
      <c r="AM60" s="2">
        <f t="shared" si="10"/>
        <v>-4021.7616600543615</v>
      </c>
      <c r="AN60" s="2">
        <f t="shared" si="10"/>
        <v>-4167.2945621746194</v>
      </c>
      <c r="AO60" s="2">
        <f t="shared" si="10"/>
        <v>-4312.8274642948381</v>
      </c>
      <c r="AP60" s="2">
        <f t="shared" si="10"/>
        <v>-4458.3603664150933</v>
      </c>
      <c r="AQ60" s="2">
        <f t="shared" si="10"/>
        <v>-4603.8932685353102</v>
      </c>
      <c r="AR60" s="2">
        <f t="shared" si="11"/>
        <v>-4749.4261706556017</v>
      </c>
      <c r="AS60" s="2">
        <f t="shared" si="11"/>
        <v>-4894.9590727758614</v>
      </c>
      <c r="AT60" s="2">
        <f t="shared" si="11"/>
        <v>-5040.4919748960701</v>
      </c>
      <c r="AU60" s="2">
        <f t="shared" si="11"/>
        <v>-5186.0248770162871</v>
      </c>
      <c r="AV60" s="2">
        <f t="shared" si="11"/>
        <v>-5331.5577791365859</v>
      </c>
    </row>
    <row r="61" spans="1:48" ht="14.5" x14ac:dyDescent="0.35">
      <c r="A61" s="177" t="s">
        <v>8</v>
      </c>
      <c r="B61" s="180">
        <v>13.660000000000011</v>
      </c>
      <c r="C61" s="2">
        <v>-1793.1149089263863</v>
      </c>
      <c r="D61" s="2">
        <v>-2402.0781554362852</v>
      </c>
      <c r="E61" s="2">
        <v>-2438.041401946175</v>
      </c>
      <c r="F61" s="2">
        <v>-2474.0046484560739</v>
      </c>
      <c r="G61" s="2">
        <v>-2509.9678949659533</v>
      </c>
      <c r="H61" s="2">
        <v>-2545.9311414758331</v>
      </c>
      <c r="I61" s="2">
        <v>-2581.8943879857334</v>
      </c>
      <c r="J61" s="2">
        <v>-2617.8576344956291</v>
      </c>
      <c r="K61" s="2">
        <v>-2653.8208810055303</v>
      </c>
      <c r="L61" s="2">
        <v>-2689.7841275154337</v>
      </c>
      <c r="M61" s="2">
        <v>-2725.7473740253299</v>
      </c>
      <c r="N61" s="2">
        <v>-2761.7106205352538</v>
      </c>
      <c r="O61" s="2">
        <v>-2797.6738670451737</v>
      </c>
      <c r="P61" s="2">
        <v>-2833.6371135550107</v>
      </c>
      <c r="Q61" s="2">
        <v>-2869.6003600649287</v>
      </c>
      <c r="R61" s="2">
        <v>-2905.5636065747694</v>
      </c>
      <c r="S61" s="2">
        <v>-2941.5268530847302</v>
      </c>
      <c r="T61" s="2">
        <v>-2977.4900995946068</v>
      </c>
      <c r="U61" s="2">
        <v>-3013.4533461044889</v>
      </c>
      <c r="V61" s="2">
        <v>-3049.4165926143637</v>
      </c>
      <c r="W61" s="2">
        <v>-3085.3798391242772</v>
      </c>
      <c r="Z61" s="177" t="s">
        <v>8</v>
      </c>
      <c r="AA61" s="180">
        <f t="shared" si="12"/>
        <v>13.660000000000011</v>
      </c>
      <c r="AB61" s="2">
        <f t="shared" si="10"/>
        <v>-1793.1149089263863</v>
      </c>
      <c r="AC61" s="2">
        <f t="shared" si="10"/>
        <v>-2402.0781554362852</v>
      </c>
      <c r="AD61" s="2">
        <f t="shared" si="10"/>
        <v>-2438.041401946175</v>
      </c>
      <c r="AE61" s="2">
        <f t="shared" si="10"/>
        <v>-2474.0046484560739</v>
      </c>
      <c r="AF61" s="2">
        <f t="shared" si="10"/>
        <v>-2509.9678949659533</v>
      </c>
      <c r="AG61" s="2">
        <f t="shared" si="10"/>
        <v>-2545.9311414758331</v>
      </c>
      <c r="AH61" s="2">
        <f t="shared" si="10"/>
        <v>-2581.8943879857334</v>
      </c>
      <c r="AI61" s="2">
        <f t="shared" si="10"/>
        <v>-2617.8576344956291</v>
      </c>
      <c r="AJ61" s="2">
        <f t="shared" si="10"/>
        <v>-2653.8208810055303</v>
      </c>
      <c r="AK61" s="2">
        <f t="shared" si="10"/>
        <v>-2689.7841275154337</v>
      </c>
      <c r="AL61" s="2">
        <f t="shared" si="10"/>
        <v>-2725.7473740253299</v>
      </c>
      <c r="AM61" s="2">
        <f t="shared" si="10"/>
        <v>-2761.7106205352538</v>
      </c>
      <c r="AN61" s="2">
        <f t="shared" si="10"/>
        <v>-2797.6738670451737</v>
      </c>
      <c r="AO61" s="2">
        <f t="shared" si="10"/>
        <v>-2833.6371135550107</v>
      </c>
      <c r="AP61" s="2">
        <f t="shared" si="10"/>
        <v>-2869.6003600649287</v>
      </c>
      <c r="AQ61" s="2">
        <f t="shared" si="10"/>
        <v>-2905.5636065747694</v>
      </c>
      <c r="AR61" s="2">
        <f t="shared" si="11"/>
        <v>-2941.5268530847302</v>
      </c>
      <c r="AS61" s="2">
        <f t="shared" si="11"/>
        <v>-2977.4900995946068</v>
      </c>
      <c r="AT61" s="2">
        <f t="shared" si="11"/>
        <v>-3013.4533461044889</v>
      </c>
      <c r="AU61" s="2">
        <f t="shared" si="11"/>
        <v>-3049.4165926143637</v>
      </c>
      <c r="AV61" s="2">
        <f t="shared" si="11"/>
        <v>-3085.3798391242772</v>
      </c>
    </row>
    <row r="62" spans="1:48" ht="14.5" x14ac:dyDescent="0.35">
      <c r="A62" s="177" t="s">
        <v>8</v>
      </c>
      <c r="B62" s="180">
        <v>13.120000000000012</v>
      </c>
      <c r="C62" s="2">
        <v>-1738.3300811212071</v>
      </c>
      <c r="D62" s="2">
        <v>-2237.7236720207461</v>
      </c>
      <c r="E62" s="2">
        <v>-2164.1172629202783</v>
      </c>
      <c r="F62" s="2">
        <v>-2090.5108538198169</v>
      </c>
      <c r="G62" s="2">
        <v>-2016.9044447193369</v>
      </c>
      <c r="H62" s="2">
        <v>-1943.2980356188586</v>
      </c>
      <c r="I62" s="2">
        <v>-1869.6916265184054</v>
      </c>
      <c r="J62" s="2">
        <v>-1796.0852174179454</v>
      </c>
      <c r="K62" s="2">
        <v>-1722.4788083174631</v>
      </c>
      <c r="L62" s="2">
        <v>-1648.8723992170089</v>
      </c>
      <c r="M62" s="2">
        <v>-1575.265990116553</v>
      </c>
      <c r="N62" s="2">
        <v>-1501.6595810161425</v>
      </c>
      <c r="O62" s="2">
        <v>-1428.0531719156847</v>
      </c>
      <c r="P62" s="2">
        <v>-1354.4467628151799</v>
      </c>
      <c r="Q62" s="2">
        <v>-1280.840353714731</v>
      </c>
      <c r="R62" s="2">
        <v>-1207.2339446142255</v>
      </c>
      <c r="S62" s="2">
        <v>-1133.6275355138127</v>
      </c>
      <c r="T62" s="2">
        <v>-1060.0211264133573</v>
      </c>
      <c r="U62" s="2">
        <v>-986.41471731286379</v>
      </c>
      <c r="V62" s="2">
        <v>-912.80830821236282</v>
      </c>
      <c r="W62" s="2">
        <v>-839.20189911193938</v>
      </c>
      <c r="Z62" s="177" t="s">
        <v>8</v>
      </c>
      <c r="AA62" s="180">
        <f t="shared" si="12"/>
        <v>13.120000000000012</v>
      </c>
      <c r="AB62" s="2">
        <f t="shared" si="10"/>
        <v>-1738.3300811212071</v>
      </c>
      <c r="AC62" s="2">
        <f t="shared" si="10"/>
        <v>-2237.7236720207461</v>
      </c>
      <c r="AD62" s="2">
        <f t="shared" si="10"/>
        <v>-2164.1172629202783</v>
      </c>
      <c r="AE62" s="2">
        <f t="shared" si="10"/>
        <v>-2090.5108538198169</v>
      </c>
      <c r="AF62" s="2">
        <f t="shared" si="10"/>
        <v>-2016.9044447193369</v>
      </c>
      <c r="AG62" s="2">
        <f t="shared" si="10"/>
        <v>-1943.2980356188586</v>
      </c>
      <c r="AH62" s="2">
        <f t="shared" si="10"/>
        <v>-1869.6916265184054</v>
      </c>
      <c r="AI62" s="2">
        <f t="shared" si="10"/>
        <v>-1796.0852174179454</v>
      </c>
      <c r="AJ62" s="2">
        <f t="shared" si="10"/>
        <v>-1722.4788083174631</v>
      </c>
      <c r="AK62" s="2">
        <f t="shared" si="10"/>
        <v>-1648.8723992170089</v>
      </c>
      <c r="AL62" s="2">
        <f t="shared" si="10"/>
        <v>-1575.265990116553</v>
      </c>
      <c r="AM62" s="2">
        <f t="shared" si="10"/>
        <v>-1501.6595810161425</v>
      </c>
      <c r="AN62" s="2">
        <f t="shared" si="10"/>
        <v>-1428.0531719156847</v>
      </c>
      <c r="AO62" s="2">
        <f t="shared" si="10"/>
        <v>-1354.4467628151799</v>
      </c>
      <c r="AP62" s="2">
        <f t="shared" si="10"/>
        <v>-1280.840353714731</v>
      </c>
      <c r="AQ62" s="2">
        <f t="shared" si="10"/>
        <v>-1207.2339446142255</v>
      </c>
      <c r="AR62" s="2">
        <f t="shared" si="11"/>
        <v>-1133.6275355138127</v>
      </c>
      <c r="AS62" s="2">
        <f t="shared" si="11"/>
        <v>-1060.0211264133573</v>
      </c>
      <c r="AT62" s="2">
        <f t="shared" si="11"/>
        <v>-986.41471731286379</v>
      </c>
      <c r="AU62" s="2">
        <f t="shared" si="11"/>
        <v>-912.80830821236282</v>
      </c>
      <c r="AV62" s="2">
        <f t="shared" si="11"/>
        <v>-839.20189911193938</v>
      </c>
    </row>
    <row r="63" spans="1:48" ht="14.5" x14ac:dyDescent="0.35">
      <c r="A63" s="177" t="s">
        <v>8</v>
      </c>
      <c r="B63" s="180">
        <v>12.580000000000013</v>
      </c>
      <c r="C63" s="2">
        <v>-1683.5452533160274</v>
      </c>
      <c r="D63" s="2">
        <v>-2073.3691886052047</v>
      </c>
      <c r="E63" s="2">
        <v>-1890.1931238943807</v>
      </c>
      <c r="F63" s="2">
        <v>-1707.0170591835563</v>
      </c>
      <c r="G63" s="2">
        <v>-1523.8409944727223</v>
      </c>
      <c r="H63" s="2">
        <v>-1340.6649297618887</v>
      </c>
      <c r="I63" s="2">
        <v>-1157.4888650510745</v>
      </c>
      <c r="J63" s="2">
        <v>-974.31280034026213</v>
      </c>
      <c r="K63" s="2">
        <v>-791.13673562942495</v>
      </c>
      <c r="L63" s="2">
        <v>-607.96067091861391</v>
      </c>
      <c r="M63" s="2">
        <v>-424.78460620778446</v>
      </c>
      <c r="N63" s="2">
        <v>-241.60854149699185</v>
      </c>
      <c r="O63" s="2">
        <v>-58.432476786196048</v>
      </c>
      <c r="P63" s="2">
        <v>124.74358792468399</v>
      </c>
      <c r="Q63" s="2">
        <v>307.91965263546888</v>
      </c>
      <c r="R63" s="2">
        <v>491.09571734634767</v>
      </c>
      <c r="S63" s="2">
        <v>674.27178205714529</v>
      </c>
      <c r="T63" s="2">
        <v>857.4478467679412</v>
      </c>
      <c r="U63" s="2">
        <v>1040.6239114788168</v>
      </c>
      <c r="V63" s="2">
        <v>1223.7999761896403</v>
      </c>
      <c r="W63" s="2">
        <v>1406.9760409004484</v>
      </c>
      <c r="Z63" s="177" t="s">
        <v>8</v>
      </c>
      <c r="AA63" s="180">
        <f t="shared" si="12"/>
        <v>12.580000000000013</v>
      </c>
      <c r="AB63" s="2">
        <f t="shared" si="10"/>
        <v>-1683.5452533160274</v>
      </c>
      <c r="AC63" s="2">
        <f t="shared" si="10"/>
        <v>-2073.3691886052047</v>
      </c>
      <c r="AD63" s="2">
        <f t="shared" si="10"/>
        <v>-1890.1931238943807</v>
      </c>
      <c r="AE63" s="2">
        <f t="shared" si="10"/>
        <v>-1707.0170591835563</v>
      </c>
      <c r="AF63" s="2">
        <f t="shared" si="10"/>
        <v>-1523.8409944727223</v>
      </c>
      <c r="AG63" s="2">
        <f t="shared" si="10"/>
        <v>-1340.6649297618887</v>
      </c>
      <c r="AH63" s="2">
        <f t="shared" si="10"/>
        <v>-1157.4888650510745</v>
      </c>
      <c r="AI63" s="2">
        <f t="shared" si="10"/>
        <v>-974.31280034026213</v>
      </c>
      <c r="AJ63" s="2">
        <f t="shared" si="10"/>
        <v>-791.13673562942495</v>
      </c>
      <c r="AK63" s="2">
        <f t="shared" si="10"/>
        <v>-607.96067091861391</v>
      </c>
      <c r="AL63" s="2">
        <f t="shared" si="10"/>
        <v>-424.78460620778446</v>
      </c>
      <c r="AM63" s="2">
        <f t="shared" si="10"/>
        <v>-241.60854149699185</v>
      </c>
      <c r="AN63" s="2">
        <f t="shared" si="10"/>
        <v>-58.432476786196048</v>
      </c>
      <c r="AO63" s="2">
        <f t="shared" si="10"/>
        <v>124.74358792468399</v>
      </c>
      <c r="AP63" s="2">
        <f t="shared" si="10"/>
        <v>307.91965263546888</v>
      </c>
      <c r="AQ63" s="2">
        <f t="shared" si="10"/>
        <v>491.09571734634767</v>
      </c>
      <c r="AR63" s="2">
        <f t="shared" si="11"/>
        <v>674.27178205714529</v>
      </c>
      <c r="AS63" s="2">
        <f t="shared" si="11"/>
        <v>857.4478467679412</v>
      </c>
      <c r="AT63" s="2">
        <f t="shared" si="11"/>
        <v>1040.6239114788168</v>
      </c>
      <c r="AU63" s="2">
        <f t="shared" si="11"/>
        <v>1223.7999761896403</v>
      </c>
      <c r="AV63" s="2">
        <f t="shared" si="11"/>
        <v>1406.9760409004484</v>
      </c>
    </row>
    <row r="64" spans="1:48" ht="14.5" x14ac:dyDescent="0.35">
      <c r="A64" s="177" t="s">
        <v>8</v>
      </c>
      <c r="B64" s="180">
        <v>12.040000000000013</v>
      </c>
      <c r="C64" s="2">
        <v>-1628.7604255108467</v>
      </c>
      <c r="D64" s="2">
        <v>-1909.0147051896656</v>
      </c>
      <c r="E64" s="2">
        <v>-1616.2689848684777</v>
      </c>
      <c r="F64" s="2">
        <v>-1323.5232645472986</v>
      </c>
      <c r="G64" s="2">
        <v>-1030.7775442260968</v>
      </c>
      <c r="H64" s="2">
        <v>-738.03182390490883</v>
      </c>
      <c r="I64" s="2">
        <v>-445.28610358373089</v>
      </c>
      <c r="J64" s="2">
        <v>-152.54038326255443</v>
      </c>
      <c r="K64" s="2">
        <v>140.2053370586541</v>
      </c>
      <c r="L64" s="2">
        <v>432.95105737982789</v>
      </c>
      <c r="M64" s="2">
        <v>725.69677770099781</v>
      </c>
      <c r="N64" s="2">
        <v>1018.442498022167</v>
      </c>
      <c r="O64" s="2">
        <v>1311.1882183433424</v>
      </c>
      <c r="P64" s="2">
        <v>1603.9339386645493</v>
      </c>
      <c r="Q64" s="2">
        <v>1896.6796589857126</v>
      </c>
      <c r="R64" s="2">
        <v>2189.4253793069242</v>
      </c>
      <c r="S64" s="2">
        <v>2482.1710996280572</v>
      </c>
      <c r="T64" s="2">
        <v>2774.916819949281</v>
      </c>
      <c r="U64" s="2">
        <v>3067.6625402704835</v>
      </c>
      <c r="V64" s="2">
        <v>3360.4082605916983</v>
      </c>
      <c r="W64" s="2">
        <v>3653.1539809128217</v>
      </c>
      <c r="Z64" s="177" t="s">
        <v>8</v>
      </c>
      <c r="AA64" s="180">
        <f t="shared" si="12"/>
        <v>12.040000000000013</v>
      </c>
      <c r="AB64" s="2">
        <f t="shared" si="10"/>
        <v>-1628.7604255108467</v>
      </c>
      <c r="AC64" s="2">
        <f t="shared" si="10"/>
        <v>-1909.0147051896656</v>
      </c>
      <c r="AD64" s="2">
        <f t="shared" si="10"/>
        <v>-1616.2689848684777</v>
      </c>
      <c r="AE64" s="2">
        <f t="shared" si="10"/>
        <v>-1323.5232645472986</v>
      </c>
      <c r="AF64" s="2">
        <f t="shared" si="10"/>
        <v>-1030.7775442260968</v>
      </c>
      <c r="AG64" s="2">
        <f t="shared" si="10"/>
        <v>-738.03182390490883</v>
      </c>
      <c r="AH64" s="2">
        <f t="shared" si="10"/>
        <v>-445.28610358373089</v>
      </c>
      <c r="AI64" s="2">
        <f t="shared" si="10"/>
        <v>-152.54038326255443</v>
      </c>
      <c r="AJ64" s="2">
        <f t="shared" si="10"/>
        <v>140.2053370586541</v>
      </c>
      <c r="AK64" s="2">
        <f t="shared" si="10"/>
        <v>432.95105737982789</v>
      </c>
      <c r="AL64" s="2">
        <f t="shared" si="10"/>
        <v>725.69677770099781</v>
      </c>
      <c r="AM64" s="2">
        <f t="shared" si="10"/>
        <v>1018.442498022167</v>
      </c>
      <c r="AN64" s="2">
        <f t="shared" si="10"/>
        <v>1079.9512627462998</v>
      </c>
      <c r="AO64" s="2">
        <f t="shared" si="10"/>
        <v>1133.713320351615</v>
      </c>
      <c r="AP64" s="2">
        <f t="shared" si="10"/>
        <v>1187.4753779568759</v>
      </c>
      <c r="AQ64" s="2">
        <f t="shared" si="10"/>
        <v>1241.2374355622014</v>
      </c>
      <c r="AR64" s="2">
        <f t="shared" si="11"/>
        <v>1294.9994931674159</v>
      </c>
      <c r="AS64" s="2">
        <f t="shared" si="11"/>
        <v>1348.7615507727244</v>
      </c>
      <c r="AT64" s="2">
        <f t="shared" si="11"/>
        <v>1402.5236083780214</v>
      </c>
      <c r="AU64" s="2">
        <f t="shared" si="11"/>
        <v>1456.2856659833628</v>
      </c>
      <c r="AV64" s="2">
        <f t="shared" si="11"/>
        <v>1510.0477235885869</v>
      </c>
    </row>
    <row r="65" spans="1:48" ht="14.5" x14ac:dyDescent="0.35">
      <c r="A65" s="177" t="s">
        <v>8</v>
      </c>
      <c r="B65" s="180">
        <v>11.500000000000014</v>
      </c>
      <c r="C65" s="2">
        <v>-1573.9755977056693</v>
      </c>
      <c r="D65" s="2">
        <v>-1744.6602217741297</v>
      </c>
      <c r="E65" s="2">
        <v>-1342.3448458425862</v>
      </c>
      <c r="F65" s="2">
        <v>-940.02946991105</v>
      </c>
      <c r="G65" s="2">
        <v>-537.71409397949014</v>
      </c>
      <c r="H65" s="2">
        <v>-135.39871804793256</v>
      </c>
      <c r="I65" s="2">
        <v>266.91665788359973</v>
      </c>
      <c r="J65" s="2">
        <v>669.23203381513338</v>
      </c>
      <c r="K65" s="2">
        <v>1071.5474097466781</v>
      </c>
      <c r="L65" s="2">
        <v>1473.8627856782243</v>
      </c>
      <c r="M65" s="2">
        <v>1876.1781616097512</v>
      </c>
      <c r="N65" s="2">
        <v>2278.4935375412761</v>
      </c>
      <c r="O65" s="2">
        <v>2680.8089134727907</v>
      </c>
      <c r="P65" s="2">
        <v>3083.1242894043712</v>
      </c>
      <c r="Q65" s="2">
        <v>3485.4396653359245</v>
      </c>
      <c r="R65" s="2">
        <v>3887.7550412674618</v>
      </c>
      <c r="S65" s="2">
        <v>4290.0704171989764</v>
      </c>
      <c r="T65" s="2">
        <v>4692.3857931305283</v>
      </c>
      <c r="U65" s="2">
        <v>5094.701169062072</v>
      </c>
      <c r="V65" s="2">
        <v>5497.0165449936649</v>
      </c>
      <c r="W65" s="2">
        <v>5899.3319209251686</v>
      </c>
      <c r="Z65" s="177" t="s">
        <v>8</v>
      </c>
      <c r="AA65" s="180">
        <f t="shared" si="12"/>
        <v>11.500000000000014</v>
      </c>
      <c r="AB65" s="2">
        <f t="shared" si="10"/>
        <v>-1573.9755977056693</v>
      </c>
      <c r="AC65" s="2">
        <f t="shared" si="10"/>
        <v>-1744.6602217741297</v>
      </c>
      <c r="AD65" s="2">
        <f t="shared" si="10"/>
        <v>-1342.3448458425862</v>
      </c>
      <c r="AE65" s="2">
        <f t="shared" si="10"/>
        <v>-940.02946991105</v>
      </c>
      <c r="AF65" s="2">
        <f t="shared" si="10"/>
        <v>-537.71409397949014</v>
      </c>
      <c r="AG65" s="2">
        <f t="shared" si="10"/>
        <v>-135.39871804793256</v>
      </c>
      <c r="AH65" s="2">
        <f t="shared" si="10"/>
        <v>266.91665788359973</v>
      </c>
      <c r="AI65" s="2">
        <f t="shared" si="10"/>
        <v>669.23203381513338</v>
      </c>
      <c r="AJ65" s="2">
        <f t="shared" si="10"/>
        <v>815.69955248163399</v>
      </c>
      <c r="AK65" s="2">
        <f t="shared" si="10"/>
        <v>863.67296539944277</v>
      </c>
      <c r="AL65" s="2">
        <f t="shared" si="10"/>
        <v>911.64637831724497</v>
      </c>
      <c r="AM65" s="2">
        <f t="shared" si="10"/>
        <v>959.61979123504557</v>
      </c>
      <c r="AN65" s="2">
        <f t="shared" si="10"/>
        <v>1007.5932041527965</v>
      </c>
      <c r="AO65" s="2">
        <f t="shared" si="10"/>
        <v>1055.5666170706486</v>
      </c>
      <c r="AP65" s="2">
        <f t="shared" si="10"/>
        <v>1103.5400299884536</v>
      </c>
      <c r="AQ65" s="2">
        <f t="shared" ref="AQ65:AQ85" si="13">R65-R193</f>
        <v>1151.5134429062696</v>
      </c>
      <c r="AR65" s="2">
        <f t="shared" si="11"/>
        <v>1199.4868558240678</v>
      </c>
      <c r="AS65" s="2">
        <f t="shared" si="11"/>
        <v>1247.4602687418596</v>
      </c>
      <c r="AT65" s="2">
        <f t="shared" si="11"/>
        <v>1295.4336816596669</v>
      </c>
      <c r="AU65" s="2">
        <f t="shared" si="11"/>
        <v>1343.4070945775456</v>
      </c>
      <c r="AV65" s="2">
        <f t="shared" si="11"/>
        <v>1391.3805074953079</v>
      </c>
    </row>
    <row r="66" spans="1:48" ht="14.5" x14ac:dyDescent="0.35">
      <c r="A66" s="177" t="s">
        <v>8</v>
      </c>
      <c r="B66" s="180">
        <v>10.960000000000015</v>
      </c>
      <c r="C66" s="2">
        <v>-1519.1907699004878</v>
      </c>
      <c r="D66" s="2">
        <v>-1580.3057383585947</v>
      </c>
      <c r="E66" s="2">
        <v>-1068.4207068166938</v>
      </c>
      <c r="F66" s="2">
        <v>-556.53567527480027</v>
      </c>
      <c r="G66" s="2">
        <v>-44.650643732884646</v>
      </c>
      <c r="H66" s="2">
        <v>467.23438780902649</v>
      </c>
      <c r="I66" s="2">
        <v>979.11941935090636</v>
      </c>
      <c r="J66" s="2">
        <v>1491.0044508928129</v>
      </c>
      <c r="K66" s="2">
        <v>2002.8894824347169</v>
      </c>
      <c r="L66" s="2">
        <v>2514.7745139766021</v>
      </c>
      <c r="M66" s="2">
        <v>3026.6595455185097</v>
      </c>
      <c r="N66" s="2">
        <v>3538.544577060351</v>
      </c>
      <c r="O66" s="2">
        <v>4050.4296086022741</v>
      </c>
      <c r="P66" s="2">
        <v>4562.3146401442045</v>
      </c>
      <c r="Q66" s="2">
        <v>5074.1996716860831</v>
      </c>
      <c r="R66" s="2">
        <v>5586.0847032280008</v>
      </c>
      <c r="S66" s="2">
        <v>6097.9697347698502</v>
      </c>
      <c r="T66" s="2">
        <v>6609.8547663117379</v>
      </c>
      <c r="U66" s="2">
        <v>7121.7397978537037</v>
      </c>
      <c r="V66" s="2">
        <v>7633.6248293956251</v>
      </c>
      <c r="W66" s="2">
        <v>8145.5098609374691</v>
      </c>
      <c r="Z66" s="177" t="s">
        <v>8</v>
      </c>
      <c r="AA66" s="180">
        <f t="shared" si="12"/>
        <v>10.960000000000015</v>
      </c>
      <c r="AB66" s="2">
        <f t="shared" ref="AB66:AP82" si="14">C66-C194</f>
        <v>-1519.1907699004878</v>
      </c>
      <c r="AC66" s="2">
        <f t="shared" si="14"/>
        <v>-1580.3057383585947</v>
      </c>
      <c r="AD66" s="2">
        <f t="shared" si="14"/>
        <v>-1068.4207068166938</v>
      </c>
      <c r="AE66" s="2">
        <f t="shared" si="14"/>
        <v>-556.53567527480027</v>
      </c>
      <c r="AF66" s="2">
        <f t="shared" si="14"/>
        <v>-44.650643732884646</v>
      </c>
      <c r="AG66" s="2">
        <f t="shared" si="14"/>
        <v>467.23438780902649</v>
      </c>
      <c r="AH66" s="2">
        <f t="shared" si="14"/>
        <v>682.12653617740739</v>
      </c>
      <c r="AI66" s="2">
        <f t="shared" si="14"/>
        <v>724.31130440774916</v>
      </c>
      <c r="AJ66" s="2">
        <f t="shared" si="14"/>
        <v>766.49607263809958</v>
      </c>
      <c r="AK66" s="2">
        <f t="shared" si="14"/>
        <v>808.68084086839758</v>
      </c>
      <c r="AL66" s="2">
        <f t="shared" si="14"/>
        <v>850.86560909875379</v>
      </c>
      <c r="AM66" s="2">
        <f t="shared" si="14"/>
        <v>893.05037732903156</v>
      </c>
      <c r="AN66" s="2">
        <f t="shared" si="14"/>
        <v>935.23514555934889</v>
      </c>
      <c r="AO66" s="2">
        <f t="shared" si="14"/>
        <v>977.41991378973307</v>
      </c>
      <c r="AP66" s="2">
        <f t="shared" si="14"/>
        <v>1019.604682020024</v>
      </c>
      <c r="AQ66" s="2">
        <f t="shared" si="13"/>
        <v>1061.7894502503777</v>
      </c>
      <c r="AR66" s="2">
        <f t="shared" si="11"/>
        <v>1103.9742184806883</v>
      </c>
      <c r="AS66" s="2">
        <f t="shared" si="11"/>
        <v>1146.1589867109706</v>
      </c>
      <c r="AT66" s="2">
        <f t="shared" si="11"/>
        <v>1188.3437549413657</v>
      </c>
      <c r="AU66" s="2">
        <f t="shared" si="11"/>
        <v>1230.5285231717517</v>
      </c>
      <c r="AV66" s="2">
        <f t="shared" si="11"/>
        <v>1272.7132914020121</v>
      </c>
    </row>
    <row r="67" spans="1:48" ht="14.5" x14ac:dyDescent="0.35">
      <c r="A67" s="177" t="s">
        <v>8</v>
      </c>
      <c r="B67" s="180">
        <v>10.420000000000016</v>
      </c>
      <c r="C67" s="2">
        <v>-1464.4059420953099</v>
      </c>
      <c r="D67" s="2">
        <v>-1415.9512549430494</v>
      </c>
      <c r="E67" s="2">
        <v>-794.49656779078691</v>
      </c>
      <c r="F67" s="2">
        <v>-173.04188063852098</v>
      </c>
      <c r="G67" s="2">
        <v>448.4128065137503</v>
      </c>
      <c r="H67" s="2">
        <v>1069.867493666022</v>
      </c>
      <c r="I67" s="2">
        <v>1691.322180818277</v>
      </c>
      <c r="J67" s="2">
        <v>2312.7768679705205</v>
      </c>
      <c r="K67" s="2">
        <v>2934.2315551228035</v>
      </c>
      <c r="L67" s="2">
        <v>3555.6862422750623</v>
      </c>
      <c r="M67" s="2">
        <v>4177.1409294272999</v>
      </c>
      <c r="N67" s="2">
        <v>4798.5956165795405</v>
      </c>
      <c r="O67" s="2">
        <v>5420.0503037318013</v>
      </c>
      <c r="P67" s="2">
        <v>6041.504990884071</v>
      </c>
      <c r="Q67" s="2">
        <v>6662.9596780363318</v>
      </c>
      <c r="R67" s="2">
        <v>7284.4143651886379</v>
      </c>
      <c r="S67" s="2">
        <v>7905.8690523408468</v>
      </c>
      <c r="T67" s="2">
        <v>8527.3237394931148</v>
      </c>
      <c r="U67" s="2">
        <v>9148.7784266454128</v>
      </c>
      <c r="V67" s="2">
        <v>9770.2331137977217</v>
      </c>
      <c r="W67" s="2">
        <v>10391.687800949894</v>
      </c>
      <c r="Z67" s="177" t="s">
        <v>8</v>
      </c>
      <c r="AA67" s="180">
        <f t="shared" si="12"/>
        <v>10.420000000000016</v>
      </c>
      <c r="AB67" s="2">
        <f t="shared" si="14"/>
        <v>-1464.4059420953099</v>
      </c>
      <c r="AC67" s="2">
        <f t="shared" si="14"/>
        <v>-1415.9512549430494</v>
      </c>
      <c r="AD67" s="2">
        <f t="shared" si="14"/>
        <v>-794.49656779078691</v>
      </c>
      <c r="AE67" s="2">
        <f t="shared" si="14"/>
        <v>-173.04188063852098</v>
      </c>
      <c r="AF67" s="2">
        <f t="shared" si="14"/>
        <v>448.4128065137503</v>
      </c>
      <c r="AG67" s="2">
        <f t="shared" si="14"/>
        <v>608.10422216600546</v>
      </c>
      <c r="AH67" s="2">
        <f t="shared" si="14"/>
        <v>644.50034570884827</v>
      </c>
      <c r="AI67" s="2">
        <f t="shared" si="14"/>
        <v>680.89646925168631</v>
      </c>
      <c r="AJ67" s="2">
        <f t="shared" si="14"/>
        <v>717.29259279456755</v>
      </c>
      <c r="AK67" s="2">
        <f t="shared" si="14"/>
        <v>753.68871633741855</v>
      </c>
      <c r="AL67" s="2">
        <f t="shared" si="14"/>
        <v>790.08483988027047</v>
      </c>
      <c r="AM67" s="2">
        <f t="shared" si="14"/>
        <v>826.48096342311101</v>
      </c>
      <c r="AN67" s="2">
        <f t="shared" si="14"/>
        <v>862.877086965942</v>
      </c>
      <c r="AO67" s="2">
        <f t="shared" si="14"/>
        <v>899.27321050880255</v>
      </c>
      <c r="AP67" s="2">
        <f t="shared" si="14"/>
        <v>935.66933405165855</v>
      </c>
      <c r="AQ67" s="2">
        <f t="shared" si="13"/>
        <v>972.06545759456367</v>
      </c>
      <c r="AR67" s="2">
        <f t="shared" si="11"/>
        <v>1008.4615811374033</v>
      </c>
      <c r="AS67" s="2">
        <f t="shared" si="11"/>
        <v>1044.8577046802011</v>
      </c>
      <c r="AT67" s="2">
        <f t="shared" si="11"/>
        <v>1081.2538282231153</v>
      </c>
      <c r="AU67" s="2">
        <f t="shared" si="11"/>
        <v>1117.6499517660377</v>
      </c>
      <c r="AV67" s="2">
        <f t="shared" si="11"/>
        <v>1154.0460753087955</v>
      </c>
    </row>
    <row r="68" spans="1:48" ht="14.5" x14ac:dyDescent="0.35">
      <c r="A68" s="177" t="s">
        <v>8</v>
      </c>
      <c r="B68" s="180">
        <v>9.8800000000000168</v>
      </c>
      <c r="C68" s="2">
        <v>-1409.6211142901248</v>
      </c>
      <c r="D68" s="2">
        <v>-1251.5967715275076</v>
      </c>
      <c r="E68" s="2">
        <v>-520.57242876488044</v>
      </c>
      <c r="F68" s="2">
        <v>210.45191399773637</v>
      </c>
      <c r="G68" s="2">
        <v>941.47625676037728</v>
      </c>
      <c r="H68" s="2">
        <v>1672.5005995230101</v>
      </c>
      <c r="I68" s="2">
        <v>2403.524942285625</v>
      </c>
      <c r="J68" s="2">
        <v>3134.5492850482265</v>
      </c>
      <c r="K68" s="2">
        <v>3865.5736278108657</v>
      </c>
      <c r="L68" s="2">
        <v>4596.5979705734808</v>
      </c>
      <c r="M68" s="2">
        <v>5327.6223133361027</v>
      </c>
      <c r="N68" s="2">
        <v>6058.6466560986937</v>
      </c>
      <c r="O68" s="2">
        <v>6789.6709988612884</v>
      </c>
      <c r="P68" s="2">
        <v>7520.6953416239667</v>
      </c>
      <c r="Q68" s="2">
        <v>8251.7196843865731</v>
      </c>
      <c r="R68" s="2">
        <v>8982.7440271492487</v>
      </c>
      <c r="S68" s="2">
        <v>9713.7683699118115</v>
      </c>
      <c r="T68" s="2">
        <v>10444.792712674451</v>
      </c>
      <c r="U68" s="2">
        <v>11175.817055437083</v>
      </c>
      <c r="V68" s="2">
        <v>11906.841398199722</v>
      </c>
      <c r="W68" s="2">
        <v>12637.865740962328</v>
      </c>
      <c r="Z68" s="177" t="s">
        <v>8</v>
      </c>
      <c r="AA68" s="180">
        <f t="shared" si="12"/>
        <v>9.8800000000000168</v>
      </c>
      <c r="AB68" s="2">
        <f t="shared" si="14"/>
        <v>-1409.6211142901248</v>
      </c>
      <c r="AC68" s="2">
        <f t="shared" si="14"/>
        <v>-1251.5967715275076</v>
      </c>
      <c r="AD68" s="2">
        <f t="shared" si="14"/>
        <v>-520.57242876488044</v>
      </c>
      <c r="AE68" s="2">
        <f t="shared" si="14"/>
        <v>210.45191399773637</v>
      </c>
      <c r="AF68" s="2">
        <f t="shared" si="14"/>
        <v>545.65919752949424</v>
      </c>
      <c r="AG68" s="2">
        <f t="shared" si="14"/>
        <v>576.26667638489766</v>
      </c>
      <c r="AH68" s="2">
        <f t="shared" si="14"/>
        <v>606.87415524026665</v>
      </c>
      <c r="AI68" s="2">
        <f t="shared" si="14"/>
        <v>637.48163409562267</v>
      </c>
      <c r="AJ68" s="2">
        <f t="shared" si="14"/>
        <v>668.08911295103189</v>
      </c>
      <c r="AK68" s="2">
        <f t="shared" si="14"/>
        <v>698.6965918063961</v>
      </c>
      <c r="AL68" s="2">
        <f t="shared" si="14"/>
        <v>729.30407066179851</v>
      </c>
      <c r="AM68" s="2">
        <f t="shared" si="14"/>
        <v>759.9115495171518</v>
      </c>
      <c r="AN68" s="2">
        <f t="shared" si="14"/>
        <v>790.51902837248326</v>
      </c>
      <c r="AO68" s="2">
        <f t="shared" si="14"/>
        <v>821.12650722791841</v>
      </c>
      <c r="AP68" s="2">
        <f t="shared" si="14"/>
        <v>851.73398608329535</v>
      </c>
      <c r="AQ68" s="2">
        <f t="shared" si="13"/>
        <v>882.34146493873322</v>
      </c>
      <c r="AR68" s="2">
        <f t="shared" si="11"/>
        <v>912.94894379406833</v>
      </c>
      <c r="AS68" s="2">
        <f t="shared" si="11"/>
        <v>943.55642264941889</v>
      </c>
      <c r="AT68" s="2">
        <f t="shared" si="11"/>
        <v>974.16390150482766</v>
      </c>
      <c r="AU68" s="2">
        <f t="shared" si="11"/>
        <v>1004.7713803602437</v>
      </c>
      <c r="AV68" s="2">
        <f t="shared" si="11"/>
        <v>1035.3788592156125</v>
      </c>
    </row>
    <row r="69" spans="1:48" ht="14.5" x14ac:dyDescent="0.35">
      <c r="A69" s="177" t="s">
        <v>8</v>
      </c>
      <c r="B69" s="180">
        <v>9.3400000000000176</v>
      </c>
      <c r="C69" s="2">
        <v>-1354.836286484946</v>
      </c>
      <c r="D69" s="2">
        <v>-1087.2422881119753</v>
      </c>
      <c r="E69" s="2">
        <v>-246.6482897389883</v>
      </c>
      <c r="F69" s="2">
        <v>593.94570863398724</v>
      </c>
      <c r="G69" s="2">
        <v>1434.5397070069796</v>
      </c>
      <c r="H69" s="2">
        <v>2275.1337053799625</v>
      </c>
      <c r="I69" s="2">
        <v>3115.7277037529348</v>
      </c>
      <c r="J69" s="2">
        <v>3956.3217021259106</v>
      </c>
      <c r="K69" s="2">
        <v>4796.9157004989074</v>
      </c>
      <c r="L69" s="2">
        <v>5637.5096988718842</v>
      </c>
      <c r="M69" s="2">
        <v>6478.1036972448592</v>
      </c>
      <c r="N69" s="2">
        <v>7318.6976956178114</v>
      </c>
      <c r="O69" s="2">
        <v>8159.2916939907764</v>
      </c>
      <c r="P69" s="2">
        <v>8999.8856923637959</v>
      </c>
      <c r="Q69" s="2">
        <v>9840.4796907367399</v>
      </c>
      <c r="R69" s="2">
        <v>10681.073689109775</v>
      </c>
      <c r="S69" s="2">
        <v>11521.667687482684</v>
      </c>
      <c r="T69" s="2">
        <v>12362.261685855652</v>
      </c>
      <c r="U69" s="2">
        <v>13202.855684228654</v>
      </c>
      <c r="V69" s="2">
        <v>14043.449682601686</v>
      </c>
      <c r="W69" s="2">
        <v>14884.043680974615</v>
      </c>
      <c r="Z69" s="177" t="s">
        <v>8</v>
      </c>
      <c r="AA69" s="180">
        <f t="shared" si="12"/>
        <v>9.3400000000000176</v>
      </c>
      <c r="AB69" s="2">
        <f t="shared" si="14"/>
        <v>-1354.836286484946</v>
      </c>
      <c r="AC69" s="2">
        <f t="shared" si="14"/>
        <v>-1087.2422881119753</v>
      </c>
      <c r="AD69" s="2">
        <f t="shared" si="14"/>
        <v>-246.6482897389883</v>
      </c>
      <c r="AE69" s="2">
        <f t="shared" si="14"/>
        <v>494.79146226793148</v>
      </c>
      <c r="AF69" s="2">
        <f t="shared" si="14"/>
        <v>519.61029643584277</v>
      </c>
      <c r="AG69" s="2">
        <f t="shared" si="14"/>
        <v>544.42913060376827</v>
      </c>
      <c r="AH69" s="2">
        <f t="shared" si="14"/>
        <v>569.2479647716541</v>
      </c>
      <c r="AI69" s="2">
        <f t="shared" si="14"/>
        <v>594.06679893955879</v>
      </c>
      <c r="AJ69" s="2">
        <f t="shared" si="14"/>
        <v>618.88563310748577</v>
      </c>
      <c r="AK69" s="2">
        <f t="shared" si="14"/>
        <v>643.7044672753691</v>
      </c>
      <c r="AL69" s="2">
        <f t="shared" si="14"/>
        <v>668.52330144330517</v>
      </c>
      <c r="AM69" s="2">
        <f t="shared" si="14"/>
        <v>693.3421356111794</v>
      </c>
      <c r="AN69" s="2">
        <f t="shared" si="14"/>
        <v>718.16096977903999</v>
      </c>
      <c r="AO69" s="2">
        <f t="shared" si="14"/>
        <v>742.97980394699698</v>
      </c>
      <c r="AP69" s="2">
        <f t="shared" si="14"/>
        <v>767.7986381148512</v>
      </c>
      <c r="AQ69" s="2">
        <f t="shared" si="13"/>
        <v>792.61747228282911</v>
      </c>
      <c r="AR69" s="2">
        <f t="shared" si="11"/>
        <v>817.43630645069061</v>
      </c>
      <c r="AS69" s="2">
        <f t="shared" si="11"/>
        <v>842.25514061853391</v>
      </c>
      <c r="AT69" s="2">
        <f t="shared" si="11"/>
        <v>867.07397478646999</v>
      </c>
      <c r="AU69" s="2">
        <f t="shared" si="11"/>
        <v>891.89280895442971</v>
      </c>
      <c r="AV69" s="2">
        <f t="shared" si="11"/>
        <v>916.71164312230758</v>
      </c>
    </row>
    <row r="70" spans="1:48" ht="14.5" x14ac:dyDescent="0.35">
      <c r="A70" s="177" t="s">
        <v>8</v>
      </c>
      <c r="B70" s="180">
        <v>8.8000000000000185</v>
      </c>
      <c r="C70" s="2">
        <v>-1300.0514586797726</v>
      </c>
      <c r="D70" s="2">
        <v>-922.88780469644144</v>
      </c>
      <c r="E70" s="2">
        <v>27.275849286901121</v>
      </c>
      <c r="F70" s="2">
        <v>977.43950327023299</v>
      </c>
      <c r="G70" s="2">
        <v>1927.6031572535851</v>
      </c>
      <c r="H70" s="2">
        <v>2877.7668112369374</v>
      </c>
      <c r="I70" s="2">
        <v>3827.9304652202622</v>
      </c>
      <c r="J70" s="2">
        <v>4778.0941192035971</v>
      </c>
      <c r="K70" s="2">
        <v>5728.2577731869542</v>
      </c>
      <c r="L70" s="2">
        <v>6678.4214271702622</v>
      </c>
      <c r="M70" s="2">
        <v>7628.5850811535929</v>
      </c>
      <c r="N70" s="2">
        <v>8578.7487351369164</v>
      </c>
      <c r="O70" s="2">
        <v>9528.9123891202216</v>
      </c>
      <c r="P70" s="2">
        <v>10479.076043103612</v>
      </c>
      <c r="Q70" s="2">
        <v>11429.239697086919</v>
      </c>
      <c r="R70" s="2">
        <v>12379.40335107029</v>
      </c>
      <c r="S70" s="2">
        <v>13329.567005053612</v>
      </c>
      <c r="T70" s="2">
        <v>14279.730659036913</v>
      </c>
      <c r="U70" s="2">
        <v>15229.894313020299</v>
      </c>
      <c r="V70" s="2">
        <v>16180.057967003648</v>
      </c>
      <c r="W70" s="2">
        <v>17130.221620986922</v>
      </c>
      <c r="Z70" s="177" t="s">
        <v>8</v>
      </c>
      <c r="AA70" s="180">
        <f t="shared" si="12"/>
        <v>8.8000000000000185</v>
      </c>
      <c r="AB70" s="2">
        <f t="shared" si="14"/>
        <v>-1300.0514586797726</v>
      </c>
      <c r="AC70" s="2">
        <f t="shared" si="14"/>
        <v>-922.88780469644144</v>
      </c>
      <c r="AD70" s="2">
        <f t="shared" si="14"/>
        <v>27.275849286901121</v>
      </c>
      <c r="AE70" s="2">
        <f t="shared" si="14"/>
        <v>474.53120586175044</v>
      </c>
      <c r="AF70" s="2">
        <f t="shared" si="14"/>
        <v>493.56139534219028</v>
      </c>
      <c r="AG70" s="2">
        <f t="shared" si="14"/>
        <v>512.59158482264411</v>
      </c>
      <c r="AH70" s="2">
        <f t="shared" si="14"/>
        <v>531.62177430304837</v>
      </c>
      <c r="AI70" s="2">
        <f t="shared" si="14"/>
        <v>550.65196378347446</v>
      </c>
      <c r="AJ70" s="2">
        <f t="shared" si="14"/>
        <v>569.68215326392055</v>
      </c>
      <c r="AK70" s="2">
        <f t="shared" si="14"/>
        <v>588.71234274432027</v>
      </c>
      <c r="AL70" s="2">
        <f t="shared" si="14"/>
        <v>607.74253222475818</v>
      </c>
      <c r="AM70" s="2">
        <f t="shared" si="14"/>
        <v>626.77272170517699</v>
      </c>
      <c r="AN70" s="2">
        <f t="shared" si="14"/>
        <v>645.80291118553032</v>
      </c>
      <c r="AO70" s="2">
        <f t="shared" si="14"/>
        <v>664.83310066603372</v>
      </c>
      <c r="AP70" s="2">
        <f t="shared" si="14"/>
        <v>683.8632901464207</v>
      </c>
      <c r="AQ70" s="2">
        <f t="shared" si="13"/>
        <v>702.89347962688589</v>
      </c>
      <c r="AR70" s="2">
        <f t="shared" si="11"/>
        <v>721.92366910732744</v>
      </c>
      <c r="AS70" s="2">
        <f t="shared" si="11"/>
        <v>740.95385858768532</v>
      </c>
      <c r="AT70" s="2">
        <f t="shared" si="11"/>
        <v>759.98404806815051</v>
      </c>
      <c r="AU70" s="2">
        <f t="shared" si="11"/>
        <v>779.0142375485957</v>
      </c>
      <c r="AV70" s="2">
        <f t="shared" si="11"/>
        <v>798.04442702896449</v>
      </c>
    </row>
    <row r="71" spans="1:48" ht="14.5" x14ac:dyDescent="0.35">
      <c r="A71" s="177" t="s">
        <v>8</v>
      </c>
      <c r="B71" s="180">
        <v>8.2600000000000193</v>
      </c>
      <c r="C71" s="2">
        <v>-1245.2666308745938</v>
      </c>
      <c r="D71" s="2">
        <v>-758.53332128089596</v>
      </c>
      <c r="E71" s="2">
        <v>301.1999883128035</v>
      </c>
      <c r="F71" s="2">
        <v>1360.9332979065016</v>
      </c>
      <c r="G71" s="2">
        <v>2420.6666075002122</v>
      </c>
      <c r="H71" s="2">
        <v>3480.3999170939232</v>
      </c>
      <c r="I71" s="2">
        <v>4540.1332266876143</v>
      </c>
      <c r="J71" s="2">
        <v>5599.8665362813044</v>
      </c>
      <c r="K71" s="2">
        <v>6659.5998458750109</v>
      </c>
      <c r="L71" s="2">
        <v>7719.3331554687011</v>
      </c>
      <c r="M71" s="2">
        <v>8779.0664650623876</v>
      </c>
      <c r="N71" s="2">
        <v>9838.7997746560795</v>
      </c>
      <c r="O71" s="2">
        <v>10898.533084249762</v>
      </c>
      <c r="P71" s="2">
        <v>11958.2663938435</v>
      </c>
      <c r="Q71" s="2">
        <v>13017.999703437175</v>
      </c>
      <c r="R71" s="2">
        <v>14077.733013030895</v>
      </c>
      <c r="S71" s="2">
        <v>15137.46632262455</v>
      </c>
      <c r="T71" s="2">
        <v>16197.19963221824</v>
      </c>
      <c r="U71" s="2">
        <v>17256.932941811978</v>
      </c>
      <c r="V71" s="2">
        <v>18316.666251405706</v>
      </c>
      <c r="W71" s="2">
        <v>19376.399560999329</v>
      </c>
      <c r="Z71" s="177" t="s">
        <v>8</v>
      </c>
      <c r="AA71" s="180">
        <f t="shared" si="12"/>
        <v>8.2600000000000193</v>
      </c>
      <c r="AB71" s="2">
        <f t="shared" si="14"/>
        <v>-1245.2666308745938</v>
      </c>
      <c r="AC71" s="2">
        <f t="shared" si="14"/>
        <v>-758.53332128089596</v>
      </c>
      <c r="AD71" s="2">
        <f t="shared" si="14"/>
        <v>301.1999883128035</v>
      </c>
      <c r="AE71" s="2">
        <f t="shared" si="14"/>
        <v>454.27094945560123</v>
      </c>
      <c r="AF71" s="2">
        <f t="shared" si="14"/>
        <v>467.51249424856496</v>
      </c>
      <c r="AG71" s="2">
        <f t="shared" si="14"/>
        <v>480.75403904154018</v>
      </c>
      <c r="AH71" s="2">
        <f t="shared" si="14"/>
        <v>493.99558383447811</v>
      </c>
      <c r="AI71" s="2">
        <f t="shared" si="14"/>
        <v>507.2371286274356</v>
      </c>
      <c r="AJ71" s="2">
        <f t="shared" si="14"/>
        <v>520.4786734203999</v>
      </c>
      <c r="AK71" s="2">
        <f t="shared" si="14"/>
        <v>533.72021821333146</v>
      </c>
      <c r="AL71" s="2">
        <f t="shared" si="14"/>
        <v>546.9617630062985</v>
      </c>
      <c r="AM71" s="2">
        <f t="shared" si="14"/>
        <v>560.20330779924006</v>
      </c>
      <c r="AN71" s="2">
        <f t="shared" si="14"/>
        <v>573.4448525921598</v>
      </c>
      <c r="AO71" s="2">
        <f t="shared" si="14"/>
        <v>586.68639738516322</v>
      </c>
      <c r="AP71" s="2">
        <f t="shared" si="14"/>
        <v>599.9279421780866</v>
      </c>
      <c r="AQ71" s="2">
        <f t="shared" si="13"/>
        <v>613.16948697108273</v>
      </c>
      <c r="AR71" s="2">
        <f t="shared" si="11"/>
        <v>626.41103176400975</v>
      </c>
      <c r="AS71" s="2">
        <f t="shared" si="11"/>
        <v>639.65257655690766</v>
      </c>
      <c r="AT71" s="2">
        <f t="shared" si="11"/>
        <v>652.89412134992381</v>
      </c>
      <c r="AU71" s="2">
        <f t="shared" si="11"/>
        <v>666.13566614290903</v>
      </c>
      <c r="AV71" s="2">
        <f t="shared" si="11"/>
        <v>679.37721093579967</v>
      </c>
    </row>
    <row r="72" spans="1:48" ht="14.5" x14ac:dyDescent="0.35">
      <c r="A72" s="177" t="s">
        <v>8</v>
      </c>
      <c r="B72" s="180">
        <v>7.7200000000000193</v>
      </c>
      <c r="C72" s="2">
        <v>-1190.4818030694078</v>
      </c>
      <c r="D72" s="2">
        <v>-594.17883786535367</v>
      </c>
      <c r="E72" s="2">
        <v>575.12412733870553</v>
      </c>
      <c r="F72" s="2">
        <v>1744.4270925427616</v>
      </c>
      <c r="G72" s="2">
        <v>2913.7300577468372</v>
      </c>
      <c r="H72" s="2">
        <v>4083.0330229509018</v>
      </c>
      <c r="I72" s="2">
        <v>5252.3359881549632</v>
      </c>
      <c r="J72" s="2">
        <v>6421.6389533590109</v>
      </c>
      <c r="K72" s="2">
        <v>7590.9419185630686</v>
      </c>
      <c r="L72" s="2">
        <v>8760.2448837671218</v>
      </c>
      <c r="M72" s="2">
        <v>9929.5478489711859</v>
      </c>
      <c r="N72" s="2">
        <v>11098.850814175223</v>
      </c>
      <c r="O72" s="2">
        <v>12268.153779379252</v>
      </c>
      <c r="P72" s="2">
        <v>13437.456744583362</v>
      </c>
      <c r="Q72" s="2">
        <v>14606.759709787415</v>
      </c>
      <c r="R72" s="2">
        <v>15776.062674991494</v>
      </c>
      <c r="S72" s="2">
        <v>16945.365640195505</v>
      </c>
      <c r="T72" s="2">
        <v>18114.668605399573</v>
      </c>
      <c r="U72" s="2">
        <v>19283.971570603637</v>
      </c>
      <c r="V72" s="2">
        <v>20453.274535807766</v>
      </c>
      <c r="W72" s="2">
        <v>21622.577501011718</v>
      </c>
      <c r="Z72" s="177" t="s">
        <v>8</v>
      </c>
      <c r="AA72" s="180">
        <f t="shared" si="12"/>
        <v>7.7200000000000193</v>
      </c>
      <c r="AB72" s="2">
        <f t="shared" si="14"/>
        <v>-1190.4818030694078</v>
      </c>
      <c r="AC72" s="2">
        <f t="shared" si="14"/>
        <v>-594.17883786535367</v>
      </c>
      <c r="AD72" s="2">
        <f t="shared" si="14"/>
        <v>426.55779294395495</v>
      </c>
      <c r="AE72" s="2">
        <f t="shared" si="14"/>
        <v>434.01069304943258</v>
      </c>
      <c r="AF72" s="2">
        <f t="shared" si="14"/>
        <v>441.46359315492782</v>
      </c>
      <c r="AG72" s="2">
        <f t="shared" si="14"/>
        <v>448.9164932604217</v>
      </c>
      <c r="AH72" s="2">
        <f t="shared" si="14"/>
        <v>456.36939336589421</v>
      </c>
      <c r="AI72" s="2">
        <f t="shared" si="14"/>
        <v>463.82229347136672</v>
      </c>
      <c r="AJ72" s="2">
        <f t="shared" si="14"/>
        <v>471.27519357684014</v>
      </c>
      <c r="AK72" s="2">
        <f t="shared" si="14"/>
        <v>478.72809368230992</v>
      </c>
      <c r="AL72" s="2">
        <f t="shared" si="14"/>
        <v>486.18099378781153</v>
      </c>
      <c r="AM72" s="2">
        <f t="shared" si="14"/>
        <v>493.6338938932804</v>
      </c>
      <c r="AN72" s="2">
        <f t="shared" si="14"/>
        <v>501.08679399870744</v>
      </c>
      <c r="AO72" s="2">
        <f t="shared" si="14"/>
        <v>508.53969410423815</v>
      </c>
      <c r="AP72" s="2">
        <f t="shared" si="14"/>
        <v>515.99259420970884</v>
      </c>
      <c r="AQ72" s="2">
        <f t="shared" si="13"/>
        <v>523.44549431520318</v>
      </c>
      <c r="AR72" s="2">
        <f t="shared" si="11"/>
        <v>530.89839442066295</v>
      </c>
      <c r="AS72" s="2">
        <f t="shared" si="11"/>
        <v>538.35129452610272</v>
      </c>
      <c r="AT72" s="2">
        <f t="shared" si="11"/>
        <v>545.80419463161161</v>
      </c>
      <c r="AU72" s="2">
        <f t="shared" si="11"/>
        <v>553.25709473718962</v>
      </c>
      <c r="AV72" s="2">
        <f t="shared" si="11"/>
        <v>560.70999484253844</v>
      </c>
    </row>
    <row r="73" spans="1:48" ht="14.5" x14ac:dyDescent="0.35">
      <c r="A73" s="177" t="s">
        <v>8</v>
      </c>
      <c r="B73" s="180">
        <v>7.1800000000000193</v>
      </c>
      <c r="C73" s="2">
        <v>-1135.6969752642381</v>
      </c>
      <c r="D73" s="2">
        <v>-429.8243544498182</v>
      </c>
      <c r="E73" s="2">
        <v>849.04826636459757</v>
      </c>
      <c r="F73" s="2">
        <v>2127.9208871790097</v>
      </c>
      <c r="G73" s="2">
        <v>3406.7935079934427</v>
      </c>
      <c r="H73" s="2">
        <v>4685.6661288078703</v>
      </c>
      <c r="I73" s="2">
        <v>5964.538749622272</v>
      </c>
      <c r="J73" s="2">
        <v>7243.4113704366737</v>
      </c>
      <c r="K73" s="2">
        <v>8522.283991251119</v>
      </c>
      <c r="L73" s="2">
        <v>9801.1566120655389</v>
      </c>
      <c r="M73" s="2">
        <v>11080.029232879921</v>
      </c>
      <c r="N73" s="2">
        <v>12358.901853694297</v>
      </c>
      <c r="O73" s="2">
        <v>13637.774474508749</v>
      </c>
      <c r="P73" s="2">
        <v>14916.647095323191</v>
      </c>
      <c r="Q73" s="2">
        <v>16195.519716137585</v>
      </c>
      <c r="R73" s="2">
        <v>17474.392336952023</v>
      </c>
      <c r="S73" s="2">
        <v>18753.264957766369</v>
      </c>
      <c r="T73" s="2">
        <v>20032.13757858079</v>
      </c>
      <c r="U73" s="2">
        <v>21311.010199395285</v>
      </c>
      <c r="V73" s="2">
        <v>22589.882820209721</v>
      </c>
      <c r="W73" s="2">
        <v>23868.755441024092</v>
      </c>
      <c r="Z73" s="177" t="s">
        <v>8</v>
      </c>
      <c r="AA73" s="180">
        <f t="shared" si="12"/>
        <v>7.1800000000000193</v>
      </c>
      <c r="AB73" s="2">
        <f t="shared" si="14"/>
        <v>-1135.6969752642381</v>
      </c>
      <c r="AC73" s="2">
        <f t="shared" si="14"/>
        <v>-429.8243544498182</v>
      </c>
      <c r="AD73" s="2">
        <f t="shared" si="14"/>
        <v>412.08618122525866</v>
      </c>
      <c r="AE73" s="2">
        <f t="shared" si="14"/>
        <v>413.75043664325744</v>
      </c>
      <c r="AF73" s="2">
        <f t="shared" si="14"/>
        <v>415.41469206127249</v>
      </c>
      <c r="AG73" s="2">
        <f t="shared" si="14"/>
        <v>417.07894747929458</v>
      </c>
      <c r="AH73" s="2">
        <f t="shared" si="14"/>
        <v>418.74320289727257</v>
      </c>
      <c r="AI73" s="2">
        <f t="shared" si="14"/>
        <v>420.40745831525965</v>
      </c>
      <c r="AJ73" s="2">
        <f t="shared" si="14"/>
        <v>422.07171373329311</v>
      </c>
      <c r="AK73" s="2">
        <f t="shared" si="14"/>
        <v>423.73596915129383</v>
      </c>
      <c r="AL73" s="2">
        <f t="shared" si="14"/>
        <v>425.40022456926999</v>
      </c>
      <c r="AM73" s="2">
        <f t="shared" si="14"/>
        <v>427.06447998723888</v>
      </c>
      <c r="AN73" s="2">
        <f t="shared" si="14"/>
        <v>428.72873540524415</v>
      </c>
      <c r="AO73" s="2">
        <f t="shared" si="14"/>
        <v>430.39299082329489</v>
      </c>
      <c r="AP73" s="2">
        <f t="shared" si="14"/>
        <v>432.05724624124923</v>
      </c>
      <c r="AQ73" s="2">
        <f t="shared" si="13"/>
        <v>433.7215016592927</v>
      </c>
      <c r="AR73" s="2">
        <f t="shared" si="11"/>
        <v>435.38575707724158</v>
      </c>
      <c r="AS73" s="2">
        <f t="shared" si="11"/>
        <v>437.05001249520501</v>
      </c>
      <c r="AT73" s="2">
        <f t="shared" si="11"/>
        <v>438.71426791330305</v>
      </c>
      <c r="AU73" s="2">
        <f t="shared" si="11"/>
        <v>440.37852333131741</v>
      </c>
      <c r="AV73" s="2">
        <f t="shared" si="11"/>
        <v>442.04277874928448</v>
      </c>
    </row>
    <row r="74" spans="1:48" ht="14.5" x14ac:dyDescent="0.35">
      <c r="A74" s="177" t="s">
        <v>8</v>
      </c>
      <c r="B74" s="180">
        <v>6.6400000000000192</v>
      </c>
      <c r="C74" s="2">
        <v>-1080.9121474590484</v>
      </c>
      <c r="D74" s="2">
        <v>-265.46987103427784</v>
      </c>
      <c r="E74" s="2">
        <v>1122.9724053904993</v>
      </c>
      <c r="F74" s="2">
        <v>2511.4146818152776</v>
      </c>
      <c r="G74" s="2">
        <v>3899.8569582400678</v>
      </c>
      <c r="H74" s="2">
        <v>5288.2992346648407</v>
      </c>
      <c r="I74" s="2">
        <v>6676.7415110896181</v>
      </c>
      <c r="J74" s="2">
        <v>8065.1837875143983</v>
      </c>
      <c r="K74" s="2">
        <v>9453.6260639391803</v>
      </c>
      <c r="L74" s="2">
        <v>10842.06834036396</v>
      </c>
      <c r="M74" s="2">
        <v>12230.510616788713</v>
      </c>
      <c r="N74" s="2">
        <v>13618.952893213447</v>
      </c>
      <c r="O74" s="2">
        <v>15007.395169638223</v>
      </c>
      <c r="P74" s="2">
        <v>16395.837446063051</v>
      </c>
      <c r="Q74" s="2">
        <v>17784.279722487823</v>
      </c>
      <c r="R74" s="2">
        <v>19172.721998912613</v>
      </c>
      <c r="S74" s="2">
        <v>20561.164275337334</v>
      </c>
      <c r="T74" s="2">
        <v>21949.606551762121</v>
      </c>
      <c r="U74" s="2">
        <v>23338.048828186948</v>
      </c>
      <c r="V74" s="2">
        <v>24726.491104611756</v>
      </c>
      <c r="W74" s="2">
        <v>26114.933381036451</v>
      </c>
      <c r="Z74" s="177" t="s">
        <v>8</v>
      </c>
      <c r="AA74" s="180">
        <f t="shared" si="12"/>
        <v>6.6400000000000192</v>
      </c>
      <c r="AB74" s="2">
        <f t="shared" si="14"/>
        <v>-1080.9121474590484</v>
      </c>
      <c r="AC74" s="2">
        <f t="shared" si="14"/>
        <v>-265.46987103427784</v>
      </c>
      <c r="AD74" s="2">
        <f t="shared" si="14"/>
        <v>397.61456950657498</v>
      </c>
      <c r="AE74" s="2">
        <f t="shared" si="14"/>
        <v>393.49018023710551</v>
      </c>
      <c r="AF74" s="2">
        <f t="shared" si="14"/>
        <v>389.36579096764672</v>
      </c>
      <c r="AG74" s="2">
        <f t="shared" si="14"/>
        <v>385.24140169818384</v>
      </c>
      <c r="AH74" s="2">
        <f t="shared" si="14"/>
        <v>381.11701242869822</v>
      </c>
      <c r="AI74" s="2">
        <f t="shared" si="14"/>
        <v>376.99262315923352</v>
      </c>
      <c r="AJ74" s="2">
        <f t="shared" si="14"/>
        <v>372.86823388976518</v>
      </c>
      <c r="AK74" s="2">
        <f t="shared" si="14"/>
        <v>368.74384462028684</v>
      </c>
      <c r="AL74" s="2">
        <f t="shared" si="14"/>
        <v>364.61945535081213</v>
      </c>
      <c r="AM74" s="2">
        <f t="shared" si="14"/>
        <v>360.49506608129195</v>
      </c>
      <c r="AN74" s="2">
        <f t="shared" si="14"/>
        <v>356.3706768118027</v>
      </c>
      <c r="AO74" s="2">
        <f t="shared" si="14"/>
        <v>352.24628754238438</v>
      </c>
      <c r="AP74" s="2">
        <f t="shared" si="14"/>
        <v>348.12189827291513</v>
      </c>
      <c r="AQ74" s="2">
        <f t="shared" si="13"/>
        <v>343.9975090034568</v>
      </c>
      <c r="AR74" s="2">
        <f t="shared" si="11"/>
        <v>339.87311973395117</v>
      </c>
      <c r="AS74" s="2">
        <f t="shared" si="11"/>
        <v>335.74873046444918</v>
      </c>
      <c r="AT74" s="2">
        <f t="shared" si="11"/>
        <v>331.6243411950345</v>
      </c>
      <c r="AU74" s="2">
        <f t="shared" si="11"/>
        <v>327.49995192560891</v>
      </c>
      <c r="AV74" s="2">
        <f t="shared" si="11"/>
        <v>323.37556265605963</v>
      </c>
    </row>
    <row r="75" spans="1:48" ht="14.5" x14ac:dyDescent="0.35">
      <c r="A75" s="177" t="s">
        <v>8</v>
      </c>
      <c r="B75" s="180">
        <v>6.1000000000000192</v>
      </c>
      <c r="C75" s="2">
        <v>-1026.1273196538714</v>
      </c>
      <c r="D75" s="2">
        <v>-101.11538761873862</v>
      </c>
      <c r="E75" s="2">
        <v>1396.896544416401</v>
      </c>
      <c r="F75" s="2">
        <v>2894.9084764515369</v>
      </c>
      <c r="G75" s="2">
        <v>4392.9204084866851</v>
      </c>
      <c r="H75" s="2">
        <v>5890.9323405218374</v>
      </c>
      <c r="I75" s="2">
        <v>7388.944272556947</v>
      </c>
      <c r="J75" s="2">
        <v>8886.9562045920866</v>
      </c>
      <c r="K75" s="2">
        <v>10384.96813662724</v>
      </c>
      <c r="L75" s="2">
        <v>11882.980068662357</v>
      </c>
      <c r="M75" s="2">
        <v>13380.992000697443</v>
      </c>
      <c r="N75" s="2">
        <v>14879.003932732603</v>
      </c>
      <c r="O75" s="2">
        <v>16377.015864767754</v>
      </c>
      <c r="P75" s="2">
        <v>17875.027796802875</v>
      </c>
      <c r="Q75" s="2">
        <v>19373.03972883803</v>
      </c>
      <c r="R75" s="2">
        <v>20871.051660873185</v>
      </c>
      <c r="S75" s="2">
        <v>22369.063592908253</v>
      </c>
      <c r="T75" s="2">
        <v>23867.075524943422</v>
      </c>
      <c r="U75" s="2">
        <v>25365.087456978566</v>
      </c>
      <c r="V75" s="2">
        <v>26863.099389013685</v>
      </c>
      <c r="W75" s="2">
        <v>28361.111321048844</v>
      </c>
      <c r="Z75" s="177" t="s">
        <v>8</v>
      </c>
      <c r="AA75" s="180">
        <f t="shared" si="12"/>
        <v>6.1000000000000192</v>
      </c>
      <c r="AB75" s="2">
        <f t="shared" si="14"/>
        <v>-1026.1273196538714</v>
      </c>
      <c r="AC75" s="2">
        <f t="shared" si="14"/>
        <v>-101.11538761873862</v>
      </c>
      <c r="AD75" s="2">
        <f t="shared" si="14"/>
        <v>383.1429577878863</v>
      </c>
      <c r="AE75" s="2">
        <f t="shared" si="14"/>
        <v>373.2299238309397</v>
      </c>
      <c r="AF75" s="2">
        <f t="shared" si="14"/>
        <v>363.31688987400094</v>
      </c>
      <c r="AG75" s="2">
        <f t="shared" si="14"/>
        <v>353.40385591708127</v>
      </c>
      <c r="AH75" s="2">
        <f t="shared" si="14"/>
        <v>343.49082196009385</v>
      </c>
      <c r="AI75" s="2">
        <f t="shared" si="14"/>
        <v>333.577788003151</v>
      </c>
      <c r="AJ75" s="2">
        <f t="shared" si="14"/>
        <v>323.66475404621997</v>
      </c>
      <c r="AK75" s="2">
        <f t="shared" si="14"/>
        <v>313.7517200892562</v>
      </c>
      <c r="AL75" s="2">
        <f t="shared" si="14"/>
        <v>303.83868613227241</v>
      </c>
      <c r="AM75" s="2">
        <f t="shared" si="14"/>
        <v>293.92565217534684</v>
      </c>
      <c r="AN75" s="2">
        <f t="shared" si="14"/>
        <v>284.01261821838489</v>
      </c>
      <c r="AO75" s="2">
        <f t="shared" si="14"/>
        <v>274.09958426143203</v>
      </c>
      <c r="AP75" s="2">
        <f t="shared" si="14"/>
        <v>264.18655030449372</v>
      </c>
      <c r="AQ75" s="2">
        <f t="shared" si="13"/>
        <v>254.27351634758088</v>
      </c>
      <c r="AR75" s="2">
        <f t="shared" si="11"/>
        <v>244.36048239058073</v>
      </c>
      <c r="AS75" s="2">
        <f t="shared" si="11"/>
        <v>234.44744843362423</v>
      </c>
      <c r="AT75" s="2">
        <f t="shared" si="11"/>
        <v>224.53441447670411</v>
      </c>
      <c r="AU75" s="2">
        <f t="shared" si="11"/>
        <v>214.62138051974762</v>
      </c>
      <c r="AV75" s="2">
        <f t="shared" si="11"/>
        <v>204.7083465627984</v>
      </c>
    </row>
    <row r="76" spans="1:48" ht="14.5" x14ac:dyDescent="0.35">
      <c r="A76" s="177" t="s">
        <v>8</v>
      </c>
      <c r="B76" s="180">
        <v>5.5600000000000191</v>
      </c>
      <c r="C76" s="2">
        <v>-971.34249184868895</v>
      </c>
      <c r="D76" s="2">
        <v>63.23909579680128</v>
      </c>
      <c r="E76" s="2">
        <v>1670.8206834423045</v>
      </c>
      <c r="F76" s="2">
        <v>3278.4022710877953</v>
      </c>
      <c r="G76" s="2">
        <v>4885.9838587333088</v>
      </c>
      <c r="H76" s="2">
        <v>6493.5654463788087</v>
      </c>
      <c r="I76" s="2">
        <v>8101.1470340242977</v>
      </c>
      <c r="J76" s="2">
        <v>9708.7286216697867</v>
      </c>
      <c r="K76" s="2">
        <v>11316.310209315305</v>
      </c>
      <c r="L76" s="2">
        <v>12923.891796960794</v>
      </c>
      <c r="M76" s="2">
        <v>14531.473384606261</v>
      </c>
      <c r="N76" s="2">
        <v>16139.054972251752</v>
      </c>
      <c r="O76" s="2">
        <v>17746.636559897241</v>
      </c>
      <c r="P76" s="2">
        <v>19354.218147542804</v>
      </c>
      <c r="Q76" s="2">
        <v>20961.799735188266</v>
      </c>
      <c r="R76" s="2">
        <v>22569.381322833764</v>
      </c>
      <c r="S76" s="2">
        <v>24176.962910479222</v>
      </c>
      <c r="T76" s="2">
        <v>25784.544498124698</v>
      </c>
      <c r="U76" s="2">
        <v>27392.126085770225</v>
      </c>
      <c r="V76" s="2">
        <v>28999.707673415756</v>
      </c>
      <c r="W76" s="2">
        <v>30607.289261061229</v>
      </c>
      <c r="Z76" s="177" t="s">
        <v>8</v>
      </c>
      <c r="AA76" s="180">
        <f t="shared" si="12"/>
        <v>5.5600000000000191</v>
      </c>
      <c r="AB76" s="2">
        <f t="shared" si="14"/>
        <v>-971.34249184868895</v>
      </c>
      <c r="AC76" s="2">
        <f t="shared" si="14"/>
        <v>63.23909579680128</v>
      </c>
      <c r="AD76" s="2">
        <f t="shared" si="14"/>
        <v>368.6713460691999</v>
      </c>
      <c r="AE76" s="2">
        <f t="shared" si="14"/>
        <v>352.96966742477753</v>
      </c>
      <c r="AF76" s="2">
        <f t="shared" si="14"/>
        <v>337.26798878036607</v>
      </c>
      <c r="AG76" s="2">
        <f t="shared" si="14"/>
        <v>321.56631013595688</v>
      </c>
      <c r="AH76" s="2">
        <f t="shared" si="14"/>
        <v>305.86463149151587</v>
      </c>
      <c r="AI76" s="2">
        <f t="shared" si="14"/>
        <v>290.16295284708212</v>
      </c>
      <c r="AJ76" s="2">
        <f t="shared" si="14"/>
        <v>274.4612742026784</v>
      </c>
      <c r="AK76" s="2">
        <f t="shared" si="14"/>
        <v>258.75959555824556</v>
      </c>
      <c r="AL76" s="2">
        <f t="shared" si="14"/>
        <v>243.05791691380909</v>
      </c>
      <c r="AM76" s="2">
        <f t="shared" si="14"/>
        <v>227.35623826938536</v>
      </c>
      <c r="AN76" s="2">
        <f t="shared" si="14"/>
        <v>211.65455962491978</v>
      </c>
      <c r="AO76" s="2">
        <f t="shared" si="14"/>
        <v>195.95288098058154</v>
      </c>
      <c r="AP76" s="2">
        <f t="shared" si="14"/>
        <v>180.25120233612688</v>
      </c>
      <c r="AQ76" s="2">
        <f t="shared" si="13"/>
        <v>164.54952369168313</v>
      </c>
      <c r="AR76" s="2">
        <f t="shared" si="11"/>
        <v>148.84784504726122</v>
      </c>
      <c r="AS76" s="2">
        <f t="shared" si="11"/>
        <v>133.14616640277745</v>
      </c>
      <c r="AT76" s="2">
        <f t="shared" si="11"/>
        <v>117.44448775838828</v>
      </c>
      <c r="AU76" s="2">
        <f t="shared" si="11"/>
        <v>101.74280911399183</v>
      </c>
      <c r="AV76" s="2">
        <f t="shared" si="11"/>
        <v>86.041130469562631</v>
      </c>
    </row>
    <row r="77" spans="1:48" ht="14.5" x14ac:dyDescent="0.35">
      <c r="A77" s="177" t="s">
        <v>8</v>
      </c>
      <c r="B77" s="180">
        <v>5.0200000000000191</v>
      </c>
      <c r="C77" s="2">
        <v>-916.55766404351743</v>
      </c>
      <c r="D77" s="2">
        <v>227.59357921233595</v>
      </c>
      <c r="E77" s="2">
        <v>1944.7448224681962</v>
      </c>
      <c r="F77" s="2">
        <v>3661.8960657240441</v>
      </c>
      <c r="G77" s="2">
        <v>5379.0473089799143</v>
      </c>
      <c r="H77" s="2">
        <v>7096.19855223578</v>
      </c>
      <c r="I77" s="2">
        <v>8813.3497954916256</v>
      </c>
      <c r="J77" s="2">
        <v>10530.501038747478</v>
      </c>
      <c r="K77" s="2">
        <v>12247.652282003324</v>
      </c>
      <c r="L77" s="2">
        <v>13964.803525259176</v>
      </c>
      <c r="M77" s="2">
        <v>15681.954768514997</v>
      </c>
      <c r="N77" s="2">
        <v>17399.106011770873</v>
      </c>
      <c r="O77" s="2">
        <v>19116.257255026696</v>
      </c>
      <c r="P77" s="2">
        <v>20833.408498282548</v>
      </c>
      <c r="Q77" s="2">
        <v>22550.55974153844</v>
      </c>
      <c r="R77" s="2">
        <v>24267.710984794292</v>
      </c>
      <c r="S77" s="2">
        <v>25984.86222805014</v>
      </c>
      <c r="T77" s="2">
        <v>27702.013471305974</v>
      </c>
      <c r="U77" s="2">
        <v>29419.164714561874</v>
      </c>
      <c r="V77" s="2">
        <v>31136.315957817729</v>
      </c>
      <c r="W77" s="2">
        <v>32853.467201073567</v>
      </c>
      <c r="Z77" s="177" t="s">
        <v>8</v>
      </c>
      <c r="AA77" s="180">
        <f t="shared" si="12"/>
        <v>5.0200000000000191</v>
      </c>
      <c r="AB77" s="2">
        <f t="shared" si="14"/>
        <v>-916.55766404351743</v>
      </c>
      <c r="AC77" s="2">
        <f t="shared" si="14"/>
        <v>227.59357921233595</v>
      </c>
      <c r="AD77" s="2">
        <f t="shared" si="14"/>
        <v>354.19973435050292</v>
      </c>
      <c r="AE77" s="2">
        <f t="shared" si="14"/>
        <v>332.70941101859671</v>
      </c>
      <c r="AF77" s="2">
        <f t="shared" si="14"/>
        <v>311.21908768670437</v>
      </c>
      <c r="AG77" s="2">
        <f t="shared" si="14"/>
        <v>289.72876435483249</v>
      </c>
      <c r="AH77" s="2">
        <f t="shared" si="14"/>
        <v>268.23844102290604</v>
      </c>
      <c r="AI77" s="2">
        <f t="shared" si="14"/>
        <v>246.7481176909987</v>
      </c>
      <c r="AJ77" s="2">
        <f t="shared" si="14"/>
        <v>225.2577943591059</v>
      </c>
      <c r="AK77" s="2">
        <f t="shared" si="14"/>
        <v>203.767471027184</v>
      </c>
      <c r="AL77" s="2">
        <f t="shared" si="14"/>
        <v>182.27714769526574</v>
      </c>
      <c r="AM77" s="2">
        <f t="shared" si="14"/>
        <v>160.78682436340023</v>
      </c>
      <c r="AN77" s="2">
        <f t="shared" si="14"/>
        <v>139.29650103142922</v>
      </c>
      <c r="AO77" s="2">
        <f t="shared" si="14"/>
        <v>117.80617769954188</v>
      </c>
      <c r="AP77" s="2">
        <f t="shared" si="14"/>
        <v>96.315854367661814</v>
      </c>
      <c r="AQ77" s="2">
        <f t="shared" si="13"/>
        <v>74.825531035774475</v>
      </c>
      <c r="AR77" s="2">
        <f t="shared" si="11"/>
        <v>53.335207703894412</v>
      </c>
      <c r="AS77" s="2">
        <f t="shared" si="11"/>
        <v>31.844884371912485</v>
      </c>
      <c r="AT77" s="2">
        <f t="shared" si="11"/>
        <v>10.354561040068802</v>
      </c>
      <c r="AU77" s="2">
        <f t="shared" si="11"/>
        <v>-11.135762291807623</v>
      </c>
      <c r="AV77" s="2">
        <f t="shared" si="11"/>
        <v>-32.626085623727704</v>
      </c>
    </row>
    <row r="78" spans="1:48" ht="14.5" x14ac:dyDescent="0.35">
      <c r="A78" s="177" t="s">
        <v>8</v>
      </c>
      <c r="B78" s="180">
        <v>4.4800000000000191</v>
      </c>
      <c r="C78" s="2">
        <v>-861.77283623832773</v>
      </c>
      <c r="D78" s="2">
        <v>391.94806262788347</v>
      </c>
      <c r="E78" s="2">
        <v>2218.6689614941029</v>
      </c>
      <c r="F78" s="2">
        <v>4045.3898603603152</v>
      </c>
      <c r="G78" s="2">
        <v>5872.1107592265507</v>
      </c>
      <c r="H78" s="2">
        <v>7698.8316580927703</v>
      </c>
      <c r="I78" s="2">
        <v>9525.5525569589754</v>
      </c>
      <c r="J78" s="2">
        <v>11352.27345582518</v>
      </c>
      <c r="K78" s="2">
        <v>13178.994354691429</v>
      </c>
      <c r="L78" s="2">
        <v>15005.715253557637</v>
      </c>
      <c r="M78" s="2">
        <v>16832.436152423812</v>
      </c>
      <c r="N78" s="2">
        <v>18659.157051290025</v>
      </c>
      <c r="O78" s="2">
        <v>20485.877950156239</v>
      </c>
      <c r="P78" s="2">
        <v>22312.598849022488</v>
      </c>
      <c r="Q78" s="2">
        <v>24139.319747888676</v>
      </c>
      <c r="R78" s="2">
        <v>25966.040646754886</v>
      </c>
      <c r="S78" s="2">
        <v>27792.761545621117</v>
      </c>
      <c r="T78" s="2">
        <v>29619.482444487352</v>
      </c>
      <c r="U78" s="2">
        <v>31446.203343353583</v>
      </c>
      <c r="V78" s="2">
        <v>33272.924242219815</v>
      </c>
      <c r="W78" s="2">
        <v>35099.645141085981</v>
      </c>
      <c r="Z78" s="177" t="s">
        <v>8</v>
      </c>
      <c r="AA78" s="180">
        <f t="shared" si="12"/>
        <v>4.4800000000000191</v>
      </c>
      <c r="AB78" s="2">
        <f t="shared" si="14"/>
        <v>-861.77283623832773</v>
      </c>
      <c r="AC78" s="2">
        <f t="shared" si="14"/>
        <v>367.00709065119997</v>
      </c>
      <c r="AD78" s="2">
        <f t="shared" si="14"/>
        <v>339.7281226318255</v>
      </c>
      <c r="AE78" s="2">
        <f t="shared" si="14"/>
        <v>312.44915461245319</v>
      </c>
      <c r="AF78" s="2">
        <f t="shared" si="14"/>
        <v>285.17018659309269</v>
      </c>
      <c r="AG78" s="2">
        <f t="shared" si="14"/>
        <v>257.89121857373539</v>
      </c>
      <c r="AH78" s="2">
        <f t="shared" si="14"/>
        <v>230.61225055433897</v>
      </c>
      <c r="AI78" s="2">
        <f t="shared" si="14"/>
        <v>203.33328253494983</v>
      </c>
      <c r="AJ78" s="2">
        <f t="shared" si="14"/>
        <v>176.05431451561708</v>
      </c>
      <c r="AK78" s="2">
        <f t="shared" si="14"/>
        <v>148.77534649622794</v>
      </c>
      <c r="AL78" s="2">
        <f t="shared" si="14"/>
        <v>121.49637847682607</v>
      </c>
      <c r="AM78" s="2">
        <f t="shared" si="14"/>
        <v>94.217410457451479</v>
      </c>
      <c r="AN78" s="2">
        <f t="shared" si="14"/>
        <v>66.938442438055063</v>
      </c>
      <c r="AO78" s="2">
        <f t="shared" si="14"/>
        <v>39.65947441872413</v>
      </c>
      <c r="AP78" s="2">
        <f t="shared" si="14"/>
        <v>12.380506399320439</v>
      </c>
      <c r="AQ78" s="2">
        <f t="shared" si="13"/>
        <v>-14.898461620068701</v>
      </c>
      <c r="AR78" s="2">
        <f t="shared" si="11"/>
        <v>-42.17742963938872</v>
      </c>
      <c r="AS78" s="2">
        <f t="shared" si="11"/>
        <v>-69.456397658792412</v>
      </c>
      <c r="AT78" s="2">
        <f t="shared" si="11"/>
        <v>-96.735365678145172</v>
      </c>
      <c r="AU78" s="2">
        <f t="shared" si="11"/>
        <v>-124.01433369749429</v>
      </c>
      <c r="AV78" s="2">
        <f t="shared" si="11"/>
        <v>-151.29330171690526</v>
      </c>
    </row>
    <row r="79" spans="1:48" ht="14.5" x14ac:dyDescent="0.35">
      <c r="A79" s="177" t="s">
        <v>8</v>
      </c>
      <c r="B79" s="180">
        <v>3.940000000000019</v>
      </c>
      <c r="C79" s="2">
        <v>-806.98800843315257</v>
      </c>
      <c r="D79" s="2">
        <v>556.3025460434219</v>
      </c>
      <c r="E79" s="2">
        <v>2492.5931005200041</v>
      </c>
      <c r="F79" s="2">
        <v>4428.8836549965799</v>
      </c>
      <c r="G79" s="2">
        <v>6365.1742094731744</v>
      </c>
      <c r="H79" s="2">
        <v>8301.4647639497671</v>
      </c>
      <c r="I79" s="2">
        <v>10237.755318426329</v>
      </c>
      <c r="J79" s="2">
        <v>12174.045872902885</v>
      </c>
      <c r="K79" s="2">
        <v>14110.336427379494</v>
      </c>
      <c r="L79" s="2">
        <v>16046.626981856052</v>
      </c>
      <c r="M79" s="2">
        <v>17982.917536332596</v>
      </c>
      <c r="N79" s="2">
        <v>19919.20809080917</v>
      </c>
      <c r="O79" s="2">
        <v>21855.498645285741</v>
      </c>
      <c r="P79" s="2">
        <v>23791.789199762359</v>
      </c>
      <c r="Q79" s="2">
        <v>25728.079754238926</v>
      </c>
      <c r="R79" s="2">
        <v>27664.370308715523</v>
      </c>
      <c r="S79" s="2">
        <v>29600.660863192072</v>
      </c>
      <c r="T79" s="2">
        <v>31536.951417668617</v>
      </c>
      <c r="U79" s="2">
        <v>33473.241972145239</v>
      </c>
      <c r="V79" s="2">
        <v>35409.532526621857</v>
      </c>
      <c r="W79" s="2">
        <v>37345.823081098373</v>
      </c>
      <c r="Z79" s="177" t="s">
        <v>8</v>
      </c>
      <c r="AA79" s="180">
        <f t="shared" si="12"/>
        <v>3.940000000000019</v>
      </c>
      <c r="AB79" s="2">
        <f t="shared" si="14"/>
        <v>-806.98800843315257</v>
      </c>
      <c r="AC79" s="2">
        <f t="shared" si="14"/>
        <v>358.32412361998433</v>
      </c>
      <c r="AD79" s="2">
        <f t="shared" si="14"/>
        <v>325.25651091313557</v>
      </c>
      <c r="AE79" s="2">
        <f t="shared" si="14"/>
        <v>292.18889820628556</v>
      </c>
      <c r="AF79" s="2">
        <f t="shared" si="14"/>
        <v>259.12128549945373</v>
      </c>
      <c r="AG79" s="2">
        <f t="shared" si="14"/>
        <v>226.05367279263646</v>
      </c>
      <c r="AH79" s="2">
        <f t="shared" si="14"/>
        <v>192.98606008575007</v>
      </c>
      <c r="AI79" s="2">
        <f t="shared" si="14"/>
        <v>159.91844737889551</v>
      </c>
      <c r="AJ79" s="2">
        <f t="shared" si="14"/>
        <v>126.85083467207551</v>
      </c>
      <c r="AK79" s="2">
        <f t="shared" si="14"/>
        <v>93.783221965197299</v>
      </c>
      <c r="AL79" s="2">
        <f t="shared" si="14"/>
        <v>60.715609258342738</v>
      </c>
      <c r="AM79" s="2">
        <f t="shared" si="14"/>
        <v>27.647996551491815</v>
      </c>
      <c r="AN79" s="2">
        <f t="shared" si="14"/>
        <v>-5.4196161553845741</v>
      </c>
      <c r="AO79" s="2">
        <f t="shared" si="14"/>
        <v>-38.487228862191841</v>
      </c>
      <c r="AP79" s="2">
        <f t="shared" si="14"/>
        <v>-71.554841569057317</v>
      </c>
      <c r="AQ79" s="2">
        <f t="shared" si="13"/>
        <v>-104.62245427586095</v>
      </c>
      <c r="AR79" s="2">
        <f t="shared" si="11"/>
        <v>-137.69006698274461</v>
      </c>
      <c r="AS79" s="2">
        <f t="shared" si="11"/>
        <v>-170.75767968964647</v>
      </c>
      <c r="AT79" s="2">
        <f t="shared" si="11"/>
        <v>-203.82529239646101</v>
      </c>
      <c r="AU79" s="2">
        <f t="shared" si="11"/>
        <v>-236.89290510325372</v>
      </c>
      <c r="AV79" s="2">
        <f t="shared" si="11"/>
        <v>-269.9605178101483</v>
      </c>
    </row>
    <row r="80" spans="1:48" ht="14.5" x14ac:dyDescent="0.35">
      <c r="A80" s="177" t="s">
        <v>8</v>
      </c>
      <c r="B80" s="180">
        <v>3.400000000000019</v>
      </c>
      <c r="C80" s="2">
        <v>-752.2031806279665</v>
      </c>
      <c r="D80" s="2">
        <v>720.65702945895714</v>
      </c>
      <c r="E80" s="2">
        <v>2766.5172395458962</v>
      </c>
      <c r="F80" s="2">
        <v>4812.3774496328297</v>
      </c>
      <c r="G80" s="2">
        <v>6858.2376597197799</v>
      </c>
      <c r="H80" s="2">
        <v>8904.0978698067229</v>
      </c>
      <c r="I80" s="2">
        <v>10949.958079893651</v>
      </c>
      <c r="J80" s="2">
        <v>12995.818289980576</v>
      </c>
      <c r="K80" s="2">
        <v>15041.678500067532</v>
      </c>
      <c r="L80" s="2">
        <v>17087.538710154447</v>
      </c>
      <c r="M80" s="2">
        <v>19133.398920241369</v>
      </c>
      <c r="N80" s="2">
        <v>21179.25913032829</v>
      </c>
      <c r="O80" s="2">
        <v>23225.119340415229</v>
      </c>
      <c r="P80" s="2">
        <v>25270.979550502172</v>
      </c>
      <c r="Q80" s="2">
        <v>27316.83976058913</v>
      </c>
      <c r="R80" s="2">
        <v>29362.699970676105</v>
      </c>
      <c r="S80" s="2">
        <v>31408.560180762946</v>
      </c>
      <c r="T80" s="2">
        <v>33454.420390849889</v>
      </c>
      <c r="U80" s="2">
        <v>35500.280600936865</v>
      </c>
      <c r="V80" s="2">
        <v>37546.140811023819</v>
      </c>
      <c r="W80" s="2">
        <v>39592.001021110656</v>
      </c>
      <c r="Z80" s="177" t="s">
        <v>8</v>
      </c>
      <c r="AA80" s="180">
        <f t="shared" si="12"/>
        <v>3.400000000000019</v>
      </c>
      <c r="AB80" s="2">
        <f t="shared" si="14"/>
        <v>-752.2031806279665</v>
      </c>
      <c r="AC80" s="2">
        <f t="shared" si="14"/>
        <v>349.64115658876597</v>
      </c>
      <c r="AD80" s="2">
        <f t="shared" si="14"/>
        <v>310.78489919443882</v>
      </c>
      <c r="AE80" s="2">
        <f t="shared" si="14"/>
        <v>271.92864180011566</v>
      </c>
      <c r="AF80" s="2">
        <f t="shared" si="14"/>
        <v>233.07238440579931</v>
      </c>
      <c r="AG80" s="2">
        <f t="shared" si="14"/>
        <v>194.21612701149752</v>
      </c>
      <c r="AH80" s="2">
        <f t="shared" si="14"/>
        <v>155.35986961714116</v>
      </c>
      <c r="AI80" s="2">
        <f t="shared" si="14"/>
        <v>116.50361222281572</v>
      </c>
      <c r="AJ80" s="2">
        <f t="shared" si="14"/>
        <v>77.647354828513926</v>
      </c>
      <c r="AK80" s="2">
        <f t="shared" si="14"/>
        <v>38.791097434161202</v>
      </c>
      <c r="AL80" s="2">
        <f t="shared" si="14"/>
        <v>-6.5159960169694386E-2</v>
      </c>
      <c r="AM80" s="2">
        <f t="shared" si="14"/>
        <v>-38.921417354500591</v>
      </c>
      <c r="AN80" s="2">
        <f t="shared" si="14"/>
        <v>-77.777674748849677</v>
      </c>
      <c r="AO80" s="2">
        <f t="shared" si="14"/>
        <v>-116.63393214315147</v>
      </c>
      <c r="AP80" s="2">
        <f t="shared" si="14"/>
        <v>-155.49018953747509</v>
      </c>
      <c r="AQ80" s="2">
        <f t="shared" si="13"/>
        <v>-194.34644693173323</v>
      </c>
      <c r="AR80" s="2">
        <f t="shared" si="11"/>
        <v>-233.20270432616235</v>
      </c>
      <c r="AS80" s="2">
        <f t="shared" si="11"/>
        <v>-272.05896172050416</v>
      </c>
      <c r="AT80" s="2">
        <f t="shared" si="11"/>
        <v>-310.91521911478776</v>
      </c>
      <c r="AU80" s="2">
        <f t="shared" si="11"/>
        <v>-349.77147650909319</v>
      </c>
      <c r="AV80" s="2">
        <f t="shared" si="11"/>
        <v>-388.62773390351504</v>
      </c>
    </row>
    <row r="81" spans="1:48" ht="14.5" x14ac:dyDescent="0.35">
      <c r="A81" s="177" t="s">
        <v>8</v>
      </c>
      <c r="B81" s="180">
        <v>2.860000000000019</v>
      </c>
      <c r="C81" s="2">
        <v>-697.41835282279499</v>
      </c>
      <c r="D81" s="2">
        <v>885.01151287450227</v>
      </c>
      <c r="E81" s="2">
        <v>3040.4413785717979</v>
      </c>
      <c r="F81" s="2">
        <v>5195.8712442690894</v>
      </c>
      <c r="G81" s="2">
        <v>7351.3011099664145</v>
      </c>
      <c r="H81" s="2">
        <v>9506.7309756637042</v>
      </c>
      <c r="I81" s="2">
        <v>11662.160841361005</v>
      </c>
      <c r="J81" s="2">
        <v>13817.590707058282</v>
      </c>
      <c r="K81" s="2">
        <v>15973.020572755599</v>
      </c>
      <c r="L81" s="2">
        <v>18128.450438452874</v>
      </c>
      <c r="M81" s="2">
        <v>20283.880304150141</v>
      </c>
      <c r="N81" s="2">
        <v>22439.310169847406</v>
      </c>
      <c r="O81" s="2">
        <v>24594.740035544728</v>
      </c>
      <c r="P81" s="2">
        <v>26750.169901242043</v>
      </c>
      <c r="Q81" s="2">
        <v>28905.599766939311</v>
      </c>
      <c r="R81" s="2">
        <v>31061.029632636666</v>
      </c>
      <c r="S81" s="2">
        <v>33216.459498333934</v>
      </c>
      <c r="T81" s="2">
        <v>35371.889364031267</v>
      </c>
      <c r="U81" s="2">
        <v>37527.319229728564</v>
      </c>
      <c r="V81" s="2">
        <v>39682.749095425846</v>
      </c>
      <c r="W81" s="2">
        <v>41838.178961123143</v>
      </c>
      <c r="Z81" s="177" t="s">
        <v>8</v>
      </c>
      <c r="AA81" s="180">
        <f t="shared" si="12"/>
        <v>2.860000000000019</v>
      </c>
      <c r="AB81" s="2">
        <f t="shared" si="14"/>
        <v>-697.41835282279499</v>
      </c>
      <c r="AC81" s="2">
        <f t="shared" si="14"/>
        <v>340.95818955755988</v>
      </c>
      <c r="AD81" s="2">
        <f t="shared" si="14"/>
        <v>296.31328747575617</v>
      </c>
      <c r="AE81" s="2">
        <f t="shared" si="14"/>
        <v>251.66838539396031</v>
      </c>
      <c r="AF81" s="2">
        <f t="shared" si="14"/>
        <v>207.02348331218127</v>
      </c>
      <c r="AG81" s="2">
        <f t="shared" si="14"/>
        <v>162.37858123039223</v>
      </c>
      <c r="AH81" s="2">
        <f t="shared" si="14"/>
        <v>117.73367914858136</v>
      </c>
      <c r="AI81" s="2">
        <f t="shared" si="14"/>
        <v>73.088777066761395</v>
      </c>
      <c r="AJ81" s="2">
        <f t="shared" si="14"/>
        <v>28.443874984985086</v>
      </c>
      <c r="AK81" s="2">
        <f t="shared" si="14"/>
        <v>-16.20102709683124</v>
      </c>
      <c r="AL81" s="2">
        <f t="shared" si="14"/>
        <v>-60.845929178645747</v>
      </c>
      <c r="AM81" s="2">
        <f t="shared" si="14"/>
        <v>-105.49083126046753</v>
      </c>
      <c r="AN81" s="2">
        <f t="shared" si="14"/>
        <v>-150.1357333422784</v>
      </c>
      <c r="AO81" s="2">
        <f t="shared" si="14"/>
        <v>-194.78063542403834</v>
      </c>
      <c r="AP81" s="2">
        <f t="shared" si="14"/>
        <v>-239.42553750587831</v>
      </c>
      <c r="AQ81" s="2">
        <f t="shared" si="13"/>
        <v>-284.07043958761278</v>
      </c>
      <c r="AR81" s="2">
        <f t="shared" si="11"/>
        <v>-328.71534166942001</v>
      </c>
      <c r="AS81" s="2">
        <f t="shared" si="11"/>
        <v>-373.36024375123816</v>
      </c>
      <c r="AT81" s="2">
        <f t="shared" si="11"/>
        <v>-418.00514583301265</v>
      </c>
      <c r="AU81" s="2">
        <f t="shared" si="11"/>
        <v>-462.65004791480897</v>
      </c>
      <c r="AV81" s="2">
        <f t="shared" si="11"/>
        <v>-507.29494999661256</v>
      </c>
    </row>
    <row r="82" spans="1:48" ht="14.5" x14ac:dyDescent="0.35">
      <c r="A82" s="177" t="s">
        <v>8</v>
      </c>
      <c r="B82" s="180">
        <v>2.3200000000000189</v>
      </c>
      <c r="C82" s="2">
        <v>-642.63352501761256</v>
      </c>
      <c r="D82" s="2">
        <v>1049.3659962900372</v>
      </c>
      <c r="E82" s="2">
        <v>3314.3655175976942</v>
      </c>
      <c r="F82" s="2">
        <v>5579.3650389053364</v>
      </c>
      <c r="G82" s="2">
        <v>7844.3645602130118</v>
      </c>
      <c r="H82" s="2">
        <v>10109.36408152068</v>
      </c>
      <c r="I82" s="2">
        <v>12374.363602828309</v>
      </c>
      <c r="J82" s="2">
        <v>14639.363124135965</v>
      </c>
      <c r="K82" s="2">
        <v>16904.36264544362</v>
      </c>
      <c r="L82" s="2">
        <v>19169.362166751271</v>
      </c>
      <c r="M82" s="2">
        <v>21434.361688058874</v>
      </c>
      <c r="N82" s="2">
        <v>23699.361209366569</v>
      </c>
      <c r="O82" s="2">
        <v>25964.360730674172</v>
      </c>
      <c r="P82" s="2">
        <v>28229.360251981856</v>
      </c>
      <c r="Q82" s="2">
        <v>30494.35977328954</v>
      </c>
      <c r="R82" s="2">
        <v>32759.359294597216</v>
      </c>
      <c r="S82" s="2">
        <v>35024.358815904779</v>
      </c>
      <c r="T82" s="2">
        <v>37289.358337212449</v>
      </c>
      <c r="U82" s="2">
        <v>39554.357858520139</v>
      </c>
      <c r="V82" s="2">
        <v>41819.357379827794</v>
      </c>
      <c r="W82" s="2">
        <v>44084.356901135463</v>
      </c>
      <c r="Z82" s="177" t="s">
        <v>8</v>
      </c>
      <c r="AA82" s="180">
        <f t="shared" si="12"/>
        <v>2.3200000000000189</v>
      </c>
      <c r="AB82" s="2">
        <f t="shared" si="14"/>
        <v>-642.63352501761256</v>
      </c>
      <c r="AC82" s="2">
        <f t="shared" si="14"/>
        <v>332.27522252634049</v>
      </c>
      <c r="AD82" s="2">
        <f t="shared" si="14"/>
        <v>281.84167575706397</v>
      </c>
      <c r="AE82" s="2">
        <f t="shared" si="14"/>
        <v>231.40812898777858</v>
      </c>
      <c r="AF82" s="2">
        <f t="shared" si="14"/>
        <v>180.97458221851775</v>
      </c>
      <c r="AG82" s="2">
        <f t="shared" si="14"/>
        <v>130.54103544927057</v>
      </c>
      <c r="AH82" s="2">
        <f t="shared" si="14"/>
        <v>80.107488679948801</v>
      </c>
      <c r="AI82" s="2">
        <f t="shared" si="14"/>
        <v>29.673941910676149</v>
      </c>
      <c r="AJ82" s="2">
        <f t="shared" si="14"/>
        <v>-20.759604858591047</v>
      </c>
      <c r="AK82" s="2">
        <f t="shared" si="14"/>
        <v>-71.193151627881889</v>
      </c>
      <c r="AL82" s="2">
        <f t="shared" si="14"/>
        <v>-121.62669839718365</v>
      </c>
      <c r="AM82" s="2">
        <f t="shared" si="14"/>
        <v>-172.06024516642719</v>
      </c>
      <c r="AN82" s="2">
        <f t="shared" si="14"/>
        <v>-222.49379193576897</v>
      </c>
      <c r="AO82" s="2">
        <f t="shared" si="14"/>
        <v>-272.92733870501615</v>
      </c>
      <c r="AP82" s="2">
        <f t="shared" si="14"/>
        <v>-323.36088547426698</v>
      </c>
      <c r="AQ82" s="2">
        <f t="shared" si="13"/>
        <v>-373.79443224352508</v>
      </c>
      <c r="AR82" s="2">
        <f t="shared" si="11"/>
        <v>-424.22797901286685</v>
      </c>
      <c r="AS82" s="2">
        <f t="shared" si="11"/>
        <v>-474.66152578218316</v>
      </c>
      <c r="AT82" s="2">
        <f t="shared" si="11"/>
        <v>-525.09507255141216</v>
      </c>
      <c r="AU82" s="2">
        <f t="shared" si="11"/>
        <v>-575.52861932065571</v>
      </c>
      <c r="AV82" s="2">
        <f t="shared" si="11"/>
        <v>-625.96216608992836</v>
      </c>
    </row>
    <row r="83" spans="1:48" ht="14.5" x14ac:dyDescent="0.35">
      <c r="A83" s="177" t="s">
        <v>8</v>
      </c>
      <c r="B83" s="180">
        <v>1.7800000000000189</v>
      </c>
      <c r="C83" s="2">
        <v>-587.84869721242649</v>
      </c>
      <c r="D83" s="2">
        <v>1213.7204797055767</v>
      </c>
      <c r="E83" s="2">
        <v>3588.2896566235968</v>
      </c>
      <c r="F83" s="2">
        <v>5962.8588335416052</v>
      </c>
      <c r="G83" s="2">
        <v>8337.4280104596364</v>
      </c>
      <c r="H83" s="2">
        <v>10711.997187377654</v>
      </c>
      <c r="I83" s="2">
        <v>13086.566364295661</v>
      </c>
      <c r="J83" s="2">
        <v>15461.135541213689</v>
      </c>
      <c r="K83" s="2">
        <v>17835.704718131703</v>
      </c>
      <c r="L83" s="2">
        <v>20210.273895049708</v>
      </c>
      <c r="M83" s="2">
        <v>22584.843071967694</v>
      </c>
      <c r="N83" s="2">
        <v>24959.412248885696</v>
      </c>
      <c r="O83" s="2">
        <v>27333.981425803708</v>
      </c>
      <c r="P83" s="2">
        <v>29708.550602721716</v>
      </c>
      <c r="Q83" s="2">
        <v>32083.119779639732</v>
      </c>
      <c r="R83" s="2">
        <v>34457.688956557773</v>
      </c>
      <c r="S83" s="2">
        <v>36832.258133475749</v>
      </c>
      <c r="T83" s="2">
        <v>39206.827310393732</v>
      </c>
      <c r="U83" s="2">
        <v>41581.396487311802</v>
      </c>
      <c r="V83" s="2">
        <v>43955.965664229865</v>
      </c>
      <c r="W83" s="2">
        <v>46330.534841147826</v>
      </c>
      <c r="Z83" s="177" t="s">
        <v>8</v>
      </c>
      <c r="AA83" s="180">
        <f t="shared" si="12"/>
        <v>1.7800000000000189</v>
      </c>
      <c r="AB83" s="2">
        <f t="shared" ref="AB83:AP85" si="15">C83-C211</f>
        <v>-587.84869721242649</v>
      </c>
      <c r="AC83" s="2">
        <f t="shared" si="15"/>
        <v>323.59225549512746</v>
      </c>
      <c r="AD83" s="2">
        <f t="shared" si="15"/>
        <v>267.37006403837631</v>
      </c>
      <c r="AE83" s="2">
        <f t="shared" si="15"/>
        <v>211.1478725816205</v>
      </c>
      <c r="AF83" s="2">
        <f t="shared" si="15"/>
        <v>154.92568112488061</v>
      </c>
      <c r="AG83" s="2">
        <f t="shared" si="15"/>
        <v>98.703489668145266</v>
      </c>
      <c r="AH83" s="2">
        <f t="shared" si="15"/>
        <v>42.481298211367175</v>
      </c>
      <c r="AI83" s="2">
        <f t="shared" si="15"/>
        <v>-13.740893245363623</v>
      </c>
      <c r="AJ83" s="2">
        <f t="shared" si="15"/>
        <v>-69.963084702107153</v>
      </c>
      <c r="AK83" s="2">
        <f t="shared" si="15"/>
        <v>-126.18527615889252</v>
      </c>
      <c r="AL83" s="2">
        <f t="shared" si="15"/>
        <v>-182.40746761563787</v>
      </c>
      <c r="AM83" s="2">
        <f t="shared" si="15"/>
        <v>-238.62965907239777</v>
      </c>
      <c r="AN83" s="2">
        <f t="shared" si="15"/>
        <v>-294.85185052918678</v>
      </c>
      <c r="AO83" s="2">
        <f t="shared" si="15"/>
        <v>-351.07404198594304</v>
      </c>
      <c r="AP83" s="2">
        <f t="shared" si="15"/>
        <v>-407.29623344268475</v>
      </c>
      <c r="AQ83" s="2">
        <f t="shared" si="13"/>
        <v>-463.51842489942646</v>
      </c>
      <c r="AR83" s="2">
        <f t="shared" si="11"/>
        <v>-519.74061635619728</v>
      </c>
      <c r="AS83" s="2">
        <f t="shared" si="11"/>
        <v>-575.96280781301903</v>
      </c>
      <c r="AT83" s="2">
        <f t="shared" si="11"/>
        <v>-632.18499926970253</v>
      </c>
      <c r="AU83" s="2">
        <f t="shared" si="11"/>
        <v>-688.40719072641514</v>
      </c>
      <c r="AV83" s="2">
        <f t="shared" si="11"/>
        <v>-744.62938218318595</v>
      </c>
    </row>
    <row r="84" spans="1:48" ht="14.5" x14ac:dyDescent="0.35">
      <c r="A84" s="177" t="s">
        <v>8</v>
      </c>
      <c r="B84" s="180">
        <v>1.2400000000000189</v>
      </c>
      <c r="C84" s="2">
        <v>-533.06386940724406</v>
      </c>
      <c r="D84" s="2">
        <v>1378.074963121112</v>
      </c>
      <c r="E84" s="2">
        <v>3862.2137956494885</v>
      </c>
      <c r="F84" s="2">
        <v>6346.352628177855</v>
      </c>
      <c r="G84" s="2">
        <v>8830.4914607062419</v>
      </c>
      <c r="H84" s="2">
        <v>11314.630293234623</v>
      </c>
      <c r="I84" s="2">
        <v>13798.76912576299</v>
      </c>
      <c r="J84" s="2">
        <v>16282.907958291356</v>
      </c>
      <c r="K84" s="2">
        <v>18767.046790819724</v>
      </c>
      <c r="L84" s="2">
        <v>21251.185623348094</v>
      </c>
      <c r="M84" s="2">
        <v>23735.324455876424</v>
      </c>
      <c r="N84" s="2">
        <v>26219.463288404793</v>
      </c>
      <c r="O84" s="2">
        <v>28703.602120933159</v>
      </c>
      <c r="P84" s="2">
        <v>31187.740953461536</v>
      </c>
      <c r="Q84" s="2">
        <v>33671.879785989957</v>
      </c>
      <c r="R84" s="2">
        <v>36156.018618518312</v>
      </c>
      <c r="S84" s="2">
        <v>38640.157451046667</v>
      </c>
      <c r="T84" s="2">
        <v>41124.296283574993</v>
      </c>
      <c r="U84" s="2">
        <v>43608.435116103436</v>
      </c>
      <c r="V84" s="2">
        <v>46092.573948631834</v>
      </c>
      <c r="W84" s="2">
        <v>48576.712781160146</v>
      </c>
      <c r="Z84" s="177" t="s">
        <v>8</v>
      </c>
      <c r="AA84" s="180">
        <f t="shared" si="12"/>
        <v>1.2400000000000189</v>
      </c>
      <c r="AB84" s="2">
        <f t="shared" si="15"/>
        <v>-533.06386940724406</v>
      </c>
      <c r="AC84" s="2">
        <f t="shared" si="15"/>
        <v>314.90928846391148</v>
      </c>
      <c r="AD84" s="2">
        <f t="shared" si="15"/>
        <v>252.89845231968229</v>
      </c>
      <c r="AE84" s="2">
        <f t="shared" si="15"/>
        <v>190.88761617545242</v>
      </c>
      <c r="AF84" s="2">
        <f t="shared" si="15"/>
        <v>128.87678003123438</v>
      </c>
      <c r="AG84" s="2">
        <f t="shared" si="15"/>
        <v>66.865943887021785</v>
      </c>
      <c r="AH84" s="2">
        <f t="shared" si="15"/>
        <v>4.855107742778273</v>
      </c>
      <c r="AI84" s="2">
        <f t="shared" si="15"/>
        <v>-57.155728401452507</v>
      </c>
      <c r="AJ84" s="2">
        <f t="shared" si="15"/>
        <v>-119.16656454567419</v>
      </c>
      <c r="AK84" s="2">
        <f t="shared" si="15"/>
        <v>-181.17740068991407</v>
      </c>
      <c r="AL84" s="2">
        <f t="shared" si="15"/>
        <v>-243.18823683416485</v>
      </c>
      <c r="AM84" s="2">
        <f t="shared" si="15"/>
        <v>-305.19907297839745</v>
      </c>
      <c r="AN84" s="2">
        <f t="shared" si="15"/>
        <v>-367.20990912266279</v>
      </c>
      <c r="AO84" s="2">
        <f t="shared" si="15"/>
        <v>-429.22074526688084</v>
      </c>
      <c r="AP84" s="2">
        <f t="shared" si="15"/>
        <v>-491.23158141106251</v>
      </c>
      <c r="AQ84" s="2">
        <f t="shared" si="13"/>
        <v>-553.24241755530966</v>
      </c>
      <c r="AR84" s="2">
        <f t="shared" si="11"/>
        <v>-615.25325369953498</v>
      </c>
      <c r="AS84" s="2">
        <f t="shared" si="11"/>
        <v>-677.26408984384034</v>
      </c>
      <c r="AT84" s="2">
        <f t="shared" si="11"/>
        <v>-739.27492598798563</v>
      </c>
      <c r="AU84" s="2">
        <f t="shared" si="11"/>
        <v>-801.28576213218184</v>
      </c>
      <c r="AV84" s="2">
        <f t="shared" si="11"/>
        <v>-863.29659827647265</v>
      </c>
    </row>
    <row r="85" spans="1:48" ht="14.5" x14ac:dyDescent="0.35">
      <c r="A85" s="177" t="s">
        <v>8</v>
      </c>
      <c r="B85" s="180">
        <v>0</v>
      </c>
      <c r="C85" s="2">
        <v>-407.2616722250059</v>
      </c>
      <c r="D85" s="2">
        <v>1755.4815546679101</v>
      </c>
      <c r="E85" s="2">
        <v>4491.2247815608243</v>
      </c>
      <c r="F85" s="2">
        <v>7226.9680084537222</v>
      </c>
      <c r="G85" s="2">
        <v>9962.7112353466346</v>
      </c>
      <c r="H85" s="2">
        <v>12698.454462239544</v>
      </c>
      <c r="I85" s="2">
        <v>15434.19768913243</v>
      </c>
      <c r="J85" s="2">
        <v>18169.940916025345</v>
      </c>
      <c r="K85" s="2">
        <v>20905.68414291826</v>
      </c>
      <c r="L85" s="2">
        <v>23641.42736981115</v>
      </c>
      <c r="M85" s="2">
        <v>26377.170596704033</v>
      </c>
      <c r="N85" s="2">
        <v>29112.913823596929</v>
      </c>
      <c r="O85" s="2">
        <v>31848.657050489823</v>
      </c>
      <c r="P85" s="2">
        <v>34584.400277382745</v>
      </c>
      <c r="Q85" s="2">
        <v>37320.143504275664</v>
      </c>
      <c r="R85" s="2">
        <v>40055.886731168554</v>
      </c>
      <c r="S85" s="2">
        <v>42791.629958061436</v>
      </c>
      <c r="T85" s="2">
        <v>45527.373184954304</v>
      </c>
      <c r="U85" s="2">
        <v>48263.116411847259</v>
      </c>
      <c r="V85" s="2">
        <v>50998.859638740199</v>
      </c>
      <c r="W85" s="2">
        <v>53734.602865633038</v>
      </c>
      <c r="Z85" s="177" t="s">
        <v>8</v>
      </c>
      <c r="AA85" s="180">
        <v>0</v>
      </c>
      <c r="AB85" s="2">
        <f t="shared" si="15"/>
        <v>-407.2616722250059</v>
      </c>
      <c r="AC85" s="2">
        <f t="shared" si="15"/>
        <v>294.97062342927006</v>
      </c>
      <c r="AD85" s="2">
        <f t="shared" si="15"/>
        <v>219.66734392862054</v>
      </c>
      <c r="AE85" s="2">
        <f t="shared" si="15"/>
        <v>144.36406442796215</v>
      </c>
      <c r="AF85" s="2">
        <f t="shared" si="15"/>
        <v>69.060784927307395</v>
      </c>
      <c r="AG85" s="2">
        <f t="shared" si="15"/>
        <v>-6.2424945733291679</v>
      </c>
      <c r="AH85" s="2">
        <f t="shared" si="15"/>
        <v>-81.545774074025758</v>
      </c>
      <c r="AI85" s="2">
        <f t="shared" si="15"/>
        <v>-156.8490535746605</v>
      </c>
      <c r="AJ85" s="2">
        <f t="shared" si="15"/>
        <v>-232.15233307529707</v>
      </c>
      <c r="AK85" s="2">
        <f t="shared" si="15"/>
        <v>-307.45561257597001</v>
      </c>
      <c r="AL85" s="2">
        <f t="shared" si="15"/>
        <v>-382.75889207664295</v>
      </c>
      <c r="AM85" s="2">
        <f t="shared" si="15"/>
        <v>-458.06217157729407</v>
      </c>
      <c r="AN85" s="2">
        <f t="shared" si="15"/>
        <v>-533.36545107800703</v>
      </c>
      <c r="AO85" s="2">
        <f t="shared" si="15"/>
        <v>-608.66873057861812</v>
      </c>
      <c r="AP85" s="2">
        <f t="shared" si="15"/>
        <v>-683.97201007927652</v>
      </c>
      <c r="AQ85" s="2">
        <f t="shared" si="13"/>
        <v>-759.27528957993491</v>
      </c>
      <c r="AR85" s="2">
        <f t="shared" si="11"/>
        <v>-834.5785690805933</v>
      </c>
      <c r="AS85" s="2">
        <f t="shared" si="11"/>
        <v>-909.88184858131717</v>
      </c>
      <c r="AT85" s="2">
        <f t="shared" si="11"/>
        <v>-985.18512808192463</v>
      </c>
      <c r="AU85" s="2">
        <f t="shared" si="11"/>
        <v>-1060.4884075825321</v>
      </c>
      <c r="AV85" s="2">
        <f t="shared" si="11"/>
        <v>-1135.7916870832487</v>
      </c>
    </row>
    <row r="86" spans="1:48" ht="14.5" x14ac:dyDescent="0.35">
      <c r="B86" s="71">
        <v>-0.5</v>
      </c>
    </row>
    <row r="88" spans="1:48" ht="15.5" x14ac:dyDescent="0.35">
      <c r="A88" s="182" t="s">
        <v>8415</v>
      </c>
    </row>
    <row r="90" spans="1:48" ht="14.5" x14ac:dyDescent="0.35">
      <c r="A90" s="1"/>
      <c r="B90" s="174"/>
      <c r="C90" s="175">
        <v>25</v>
      </c>
      <c r="D90" s="175">
        <v>75</v>
      </c>
      <c r="E90" s="175">
        <v>125</v>
      </c>
      <c r="F90" s="175">
        <v>175</v>
      </c>
      <c r="G90" s="175">
        <v>225</v>
      </c>
      <c r="H90" s="175">
        <v>275</v>
      </c>
      <c r="I90" s="175">
        <v>325</v>
      </c>
      <c r="J90" s="175">
        <v>375</v>
      </c>
      <c r="K90" s="175">
        <v>425</v>
      </c>
      <c r="L90" s="175">
        <v>475</v>
      </c>
      <c r="M90" s="175">
        <v>525</v>
      </c>
      <c r="N90" s="175">
        <v>575</v>
      </c>
      <c r="O90" s="175">
        <v>625</v>
      </c>
      <c r="P90" s="175">
        <v>675</v>
      </c>
      <c r="Q90" s="175">
        <v>725</v>
      </c>
      <c r="R90" s="175">
        <v>775</v>
      </c>
      <c r="S90" s="175">
        <v>825</v>
      </c>
      <c r="T90" s="175">
        <v>875</v>
      </c>
      <c r="U90" s="175">
        <v>925</v>
      </c>
      <c r="V90" s="175">
        <v>975</v>
      </c>
      <c r="W90" s="175">
        <v>1025</v>
      </c>
      <c r="Z90" s="176" t="s">
        <v>8413</v>
      </c>
      <c r="AA90" s="174"/>
      <c r="AB90" s="175">
        <v>25</v>
      </c>
      <c r="AC90" s="175">
        <v>75</v>
      </c>
      <c r="AD90" s="175">
        <v>125</v>
      </c>
      <c r="AE90" s="175">
        <v>175</v>
      </c>
      <c r="AF90" s="175">
        <v>225</v>
      </c>
      <c r="AG90" s="175">
        <v>275</v>
      </c>
      <c r="AH90" s="175">
        <v>325</v>
      </c>
      <c r="AI90" s="175">
        <v>375</v>
      </c>
      <c r="AJ90" s="175">
        <v>425</v>
      </c>
      <c r="AK90" s="175">
        <v>475</v>
      </c>
      <c r="AL90" s="175">
        <v>525</v>
      </c>
      <c r="AM90" s="175">
        <v>575</v>
      </c>
      <c r="AN90" s="175">
        <v>625</v>
      </c>
      <c r="AO90" s="175">
        <v>675</v>
      </c>
      <c r="AP90" s="175">
        <v>725</v>
      </c>
      <c r="AQ90" s="175">
        <v>775</v>
      </c>
      <c r="AR90" s="175">
        <v>825</v>
      </c>
      <c r="AS90" s="175">
        <v>875</v>
      </c>
      <c r="AT90" s="175">
        <v>925</v>
      </c>
      <c r="AU90" s="175">
        <v>975</v>
      </c>
      <c r="AV90" s="175">
        <v>1025</v>
      </c>
    </row>
    <row r="91" spans="1:48" ht="14.5" x14ac:dyDescent="0.35">
      <c r="A91" s="1"/>
      <c r="B91" s="177" t="s">
        <v>6</v>
      </c>
      <c r="C91" s="178">
        <v>1785.2042273636105</v>
      </c>
      <c r="D91" s="178">
        <v>5355.6126820908312</v>
      </c>
      <c r="E91" s="178">
        <v>8926.0211368180517</v>
      </c>
      <c r="F91" s="178">
        <v>12496.429591545273</v>
      </c>
      <c r="G91" s="178">
        <v>16066.838046272494</v>
      </c>
      <c r="H91" s="178">
        <v>19637.246500999714</v>
      </c>
      <c r="I91" s="178">
        <v>23207.654955726935</v>
      </c>
      <c r="J91" s="178">
        <v>26778.063410454157</v>
      </c>
      <c r="K91" s="178">
        <v>30348.471865181378</v>
      </c>
      <c r="L91" s="178">
        <v>33918.880319908596</v>
      </c>
      <c r="M91" s="178">
        <v>37489.288774635817</v>
      </c>
      <c r="N91" s="178">
        <v>41059.697229363039</v>
      </c>
      <c r="O91" s="178">
        <v>44630.10568409026</v>
      </c>
      <c r="P91" s="178">
        <v>48200.514138817482</v>
      </c>
      <c r="Q91" s="178">
        <v>51770.922593544703</v>
      </c>
      <c r="R91" s="178">
        <v>55341.331048271924</v>
      </c>
      <c r="S91" s="178">
        <v>58911.739502999146</v>
      </c>
      <c r="T91" s="178">
        <v>62482.147957726367</v>
      </c>
      <c r="U91" s="178">
        <v>66052.556412453589</v>
      </c>
      <c r="V91" s="178">
        <v>69622.96486718081</v>
      </c>
      <c r="W91" s="178">
        <v>73193.373321908031</v>
      </c>
      <c r="Z91" s="1"/>
      <c r="AA91" s="177" t="s">
        <v>6</v>
      </c>
      <c r="AB91" s="178">
        <f>+AB92/14.004</f>
        <v>1785.2042273636105</v>
      </c>
      <c r="AC91" s="178">
        <f t="shared" ref="AC91:AV91" si="16">+AC92/14.004</f>
        <v>5355.6126820908312</v>
      </c>
      <c r="AD91" s="178">
        <f t="shared" si="16"/>
        <v>8926.0211368180517</v>
      </c>
      <c r="AE91" s="178">
        <f t="shared" si="16"/>
        <v>12496.429591545273</v>
      </c>
      <c r="AF91" s="178">
        <f t="shared" si="16"/>
        <v>16066.838046272494</v>
      </c>
      <c r="AG91" s="178">
        <f t="shared" si="16"/>
        <v>19637.246500999714</v>
      </c>
      <c r="AH91" s="178">
        <f t="shared" si="16"/>
        <v>23207.654955726935</v>
      </c>
      <c r="AI91" s="178">
        <f t="shared" si="16"/>
        <v>26778.063410454157</v>
      </c>
      <c r="AJ91" s="178">
        <f t="shared" si="16"/>
        <v>30348.471865181378</v>
      </c>
      <c r="AK91" s="178">
        <f t="shared" si="16"/>
        <v>33918.880319908596</v>
      </c>
      <c r="AL91" s="178">
        <f t="shared" si="16"/>
        <v>37489.288774635817</v>
      </c>
      <c r="AM91" s="178">
        <f t="shared" si="16"/>
        <v>41059.697229363039</v>
      </c>
      <c r="AN91" s="178">
        <f t="shared" si="16"/>
        <v>44630.10568409026</v>
      </c>
      <c r="AO91" s="178">
        <f t="shared" si="16"/>
        <v>48200.514138817482</v>
      </c>
      <c r="AP91" s="178">
        <f t="shared" si="16"/>
        <v>51770.922593544703</v>
      </c>
      <c r="AQ91" s="178">
        <f t="shared" si="16"/>
        <v>55341.331048271924</v>
      </c>
      <c r="AR91" s="178">
        <f t="shared" si="16"/>
        <v>58911.739502999146</v>
      </c>
      <c r="AS91" s="178">
        <f t="shared" si="16"/>
        <v>62482.147957726367</v>
      </c>
      <c r="AT91" s="178">
        <f t="shared" si="16"/>
        <v>66052.556412453589</v>
      </c>
      <c r="AU91" s="178">
        <f t="shared" si="16"/>
        <v>69622.96486718081</v>
      </c>
      <c r="AV91" s="178">
        <f t="shared" si="16"/>
        <v>73193.373321908031</v>
      </c>
    </row>
    <row r="92" spans="1:48" ht="14.5" x14ac:dyDescent="0.35">
      <c r="A92" s="1"/>
      <c r="B92" s="179" t="s">
        <v>7</v>
      </c>
      <c r="C92" s="178">
        <v>25000</v>
      </c>
      <c r="D92" s="178">
        <v>75000</v>
      </c>
      <c r="E92" s="178">
        <v>125000</v>
      </c>
      <c r="F92" s="178">
        <v>175000</v>
      </c>
      <c r="G92" s="178">
        <v>225000</v>
      </c>
      <c r="H92" s="178">
        <v>275000</v>
      </c>
      <c r="I92" s="178">
        <v>325000</v>
      </c>
      <c r="J92" s="178">
        <v>375000</v>
      </c>
      <c r="K92" s="178">
        <v>425000</v>
      </c>
      <c r="L92" s="178">
        <v>475000</v>
      </c>
      <c r="M92" s="178">
        <v>525000</v>
      </c>
      <c r="N92" s="178">
        <v>575000</v>
      </c>
      <c r="O92" s="178">
        <v>625000</v>
      </c>
      <c r="P92" s="178">
        <v>675000</v>
      </c>
      <c r="Q92" s="178">
        <v>725000</v>
      </c>
      <c r="R92" s="178">
        <v>775000</v>
      </c>
      <c r="S92" s="178">
        <v>825000</v>
      </c>
      <c r="T92" s="178">
        <v>875000</v>
      </c>
      <c r="U92" s="178">
        <v>925000</v>
      </c>
      <c r="V92" s="178">
        <v>975000</v>
      </c>
      <c r="W92" s="178">
        <v>1025000</v>
      </c>
      <c r="Z92" s="1"/>
      <c r="AA92" s="179" t="s">
        <v>7</v>
      </c>
      <c r="AB92" s="178">
        <v>25000</v>
      </c>
      <c r="AC92" s="178">
        <f>+AB92+50000</f>
        <v>75000</v>
      </c>
      <c r="AD92" s="178">
        <f t="shared" ref="AD92:AV92" si="17">+AC92+50000</f>
        <v>125000</v>
      </c>
      <c r="AE92" s="178">
        <f t="shared" si="17"/>
        <v>175000</v>
      </c>
      <c r="AF92" s="178">
        <f t="shared" si="17"/>
        <v>225000</v>
      </c>
      <c r="AG92" s="178">
        <f t="shared" si="17"/>
        <v>275000</v>
      </c>
      <c r="AH92" s="178">
        <f t="shared" si="17"/>
        <v>325000</v>
      </c>
      <c r="AI92" s="178">
        <f t="shared" si="17"/>
        <v>375000</v>
      </c>
      <c r="AJ92" s="178">
        <f t="shared" si="17"/>
        <v>425000</v>
      </c>
      <c r="AK92" s="178">
        <f t="shared" si="17"/>
        <v>475000</v>
      </c>
      <c r="AL92" s="178">
        <f t="shared" si="17"/>
        <v>525000</v>
      </c>
      <c r="AM92" s="178">
        <f t="shared" si="17"/>
        <v>575000</v>
      </c>
      <c r="AN92" s="178">
        <f t="shared" si="17"/>
        <v>625000</v>
      </c>
      <c r="AO92" s="178">
        <f t="shared" si="17"/>
        <v>675000</v>
      </c>
      <c r="AP92" s="178">
        <f t="shared" si="17"/>
        <v>725000</v>
      </c>
      <c r="AQ92" s="178">
        <f t="shared" si="17"/>
        <v>775000</v>
      </c>
      <c r="AR92" s="178">
        <f t="shared" si="17"/>
        <v>825000</v>
      </c>
      <c r="AS92" s="178">
        <f t="shared" si="17"/>
        <v>875000</v>
      </c>
      <c r="AT92" s="178">
        <f t="shared" si="17"/>
        <v>925000</v>
      </c>
      <c r="AU92" s="178">
        <f t="shared" si="17"/>
        <v>975000</v>
      </c>
      <c r="AV92" s="178">
        <f t="shared" si="17"/>
        <v>1025000</v>
      </c>
    </row>
    <row r="93" spans="1:48" ht="14.5" x14ac:dyDescent="0.35">
      <c r="A93" s="177" t="s">
        <v>8</v>
      </c>
      <c r="B93" s="180">
        <v>19.600000000000001</v>
      </c>
      <c r="C93" s="2">
        <v>-3496.4219526771849</v>
      </c>
      <c r="D93" s="2">
        <v>-5310.6514109010322</v>
      </c>
      <c r="E93" s="2">
        <v>-6551.880869124876</v>
      </c>
      <c r="F93" s="2">
        <v>-7793.1103273487224</v>
      </c>
      <c r="G93" s="2">
        <v>-9034.339785572558</v>
      </c>
      <c r="H93" s="2">
        <v>-10275.569243796393</v>
      </c>
      <c r="I93" s="2">
        <v>-11516.798702020247</v>
      </c>
      <c r="J93" s="2">
        <v>-12758.028160244121</v>
      </c>
      <c r="K93" s="2">
        <v>-13999.257618467947</v>
      </c>
      <c r="L93" s="2">
        <v>-15240.487076691808</v>
      </c>
      <c r="M93" s="2">
        <v>-16481.716534915649</v>
      </c>
      <c r="N93" s="2">
        <v>-17722.945993139518</v>
      </c>
      <c r="O93" s="2">
        <v>-18964.175451363379</v>
      </c>
      <c r="P93" s="2">
        <v>-20205.404909587192</v>
      </c>
      <c r="Q93" s="2">
        <v>-21446.634367811046</v>
      </c>
      <c r="R93" s="2">
        <v>-22687.863826034878</v>
      </c>
      <c r="S93" s="2">
        <v>-23929.093284258746</v>
      </c>
      <c r="T93" s="2">
        <v>-25170.322742482596</v>
      </c>
      <c r="U93" s="2">
        <v>-26411.552200706425</v>
      </c>
      <c r="V93" s="2">
        <v>-27652.78165893026</v>
      </c>
      <c r="W93" s="2">
        <v>-28894.011117154168</v>
      </c>
      <c r="Z93" s="177" t="s">
        <v>8</v>
      </c>
      <c r="AA93" s="180">
        <v>19.600000000000001</v>
      </c>
      <c r="AB93" s="2">
        <f t="shared" ref="AB93:AQ108" si="18">C93-C178</f>
        <v>-3496.4219526771849</v>
      </c>
      <c r="AC93" s="2">
        <f t="shared" si="18"/>
        <v>-5310.6514109010322</v>
      </c>
      <c r="AD93" s="2">
        <f t="shared" si="18"/>
        <v>-6551.880869124876</v>
      </c>
      <c r="AE93" s="2">
        <f t="shared" si="18"/>
        <v>-7793.1103273487224</v>
      </c>
      <c r="AF93" s="2">
        <f t="shared" si="18"/>
        <v>-9034.339785572558</v>
      </c>
      <c r="AG93" s="2">
        <f t="shared" si="18"/>
        <v>-10275.569243796393</v>
      </c>
      <c r="AH93" s="2">
        <f t="shared" si="18"/>
        <v>-11516.798702020247</v>
      </c>
      <c r="AI93" s="2">
        <f t="shared" si="18"/>
        <v>-12758.028160244121</v>
      </c>
      <c r="AJ93" s="2">
        <f t="shared" si="18"/>
        <v>-13999.257618467947</v>
      </c>
      <c r="AK93" s="2">
        <f t="shared" si="18"/>
        <v>-15240.487076691808</v>
      </c>
      <c r="AL93" s="2">
        <f t="shared" si="18"/>
        <v>-16481.716534915649</v>
      </c>
      <c r="AM93" s="2">
        <f t="shared" si="18"/>
        <v>-17722.945993139518</v>
      </c>
      <c r="AN93" s="2">
        <f t="shared" si="18"/>
        <v>-18964.175451363379</v>
      </c>
      <c r="AO93" s="2">
        <f t="shared" si="18"/>
        <v>-20205.404909587192</v>
      </c>
      <c r="AP93" s="2">
        <f t="shared" si="18"/>
        <v>-21446.634367811046</v>
      </c>
      <c r="AQ93" s="2">
        <f t="shared" si="18"/>
        <v>-22687.863826034878</v>
      </c>
      <c r="AR93" s="2">
        <f t="shared" ref="AR93:AV128" si="19">S93-S178</f>
        <v>-23929.093284258746</v>
      </c>
      <c r="AS93" s="2">
        <f t="shared" si="19"/>
        <v>-25170.322742482596</v>
      </c>
      <c r="AT93" s="2">
        <f t="shared" si="19"/>
        <v>-26411.552200706425</v>
      </c>
      <c r="AU93" s="2">
        <f t="shared" si="19"/>
        <v>-27652.78165893026</v>
      </c>
      <c r="AV93" s="2">
        <f t="shared" si="19"/>
        <v>-28894.011117154168</v>
      </c>
    </row>
    <row r="94" spans="1:48" ht="14.5" x14ac:dyDescent="0.35">
      <c r="A94" s="177" t="s">
        <v>8</v>
      </c>
      <c r="B94" s="180">
        <v>19.060000000000002</v>
      </c>
      <c r="C94" s="2">
        <v>-3441.6371248720043</v>
      </c>
      <c r="D94" s="2">
        <v>-5146.2969274854886</v>
      </c>
      <c r="E94" s="2">
        <v>-6277.9567300989738</v>
      </c>
      <c r="F94" s="2">
        <v>-7409.6165327124672</v>
      </c>
      <c r="G94" s="2">
        <v>-8541.2763353259343</v>
      </c>
      <c r="H94" s="2">
        <v>-9672.9361379394086</v>
      </c>
      <c r="I94" s="2">
        <v>-10804.595940552899</v>
      </c>
      <c r="J94" s="2">
        <v>-11936.255743166397</v>
      </c>
      <c r="K94" s="2">
        <v>-13067.915545779868</v>
      </c>
      <c r="L94" s="2">
        <v>-14199.575348393355</v>
      </c>
      <c r="M94" s="2">
        <v>-15331.235151006877</v>
      </c>
      <c r="N94" s="2">
        <v>-16462.894953620365</v>
      </c>
      <c r="O94" s="2">
        <v>-17594.554756233862</v>
      </c>
      <c r="P94" s="2">
        <v>-18726.21455884731</v>
      </c>
      <c r="Q94" s="2">
        <v>-19857.874361460796</v>
      </c>
      <c r="R94" s="2">
        <v>-20989.534164074252</v>
      </c>
      <c r="S94" s="2">
        <v>-22121.19396668777</v>
      </c>
      <c r="T94" s="2">
        <v>-23252.853769301313</v>
      </c>
      <c r="U94" s="2">
        <v>-24384.513571914766</v>
      </c>
      <c r="V94" s="2">
        <v>-25516.173374528214</v>
      </c>
      <c r="W94" s="2">
        <v>-26647.833177141729</v>
      </c>
      <c r="Z94" s="177" t="s">
        <v>8</v>
      </c>
      <c r="AA94" s="180">
        <f>+AA93-0.54</f>
        <v>19.060000000000002</v>
      </c>
      <c r="AB94" s="2">
        <f t="shared" si="18"/>
        <v>-3441.6371248720043</v>
      </c>
      <c r="AC94" s="2">
        <f t="shared" si="18"/>
        <v>-5146.2969274854886</v>
      </c>
      <c r="AD94" s="2">
        <f t="shared" si="18"/>
        <v>-6277.9567300989738</v>
      </c>
      <c r="AE94" s="2">
        <f t="shared" si="18"/>
        <v>-7409.6165327124672</v>
      </c>
      <c r="AF94" s="2">
        <f t="shared" si="18"/>
        <v>-8541.2763353259343</v>
      </c>
      <c r="AG94" s="2">
        <f t="shared" si="18"/>
        <v>-9672.9361379394086</v>
      </c>
      <c r="AH94" s="2">
        <f t="shared" si="18"/>
        <v>-10804.595940552899</v>
      </c>
      <c r="AI94" s="2">
        <f t="shared" si="18"/>
        <v>-11936.255743166397</v>
      </c>
      <c r="AJ94" s="2">
        <f t="shared" si="18"/>
        <v>-13067.915545779868</v>
      </c>
      <c r="AK94" s="2">
        <f t="shared" si="18"/>
        <v>-14199.575348393355</v>
      </c>
      <c r="AL94" s="2">
        <f t="shared" si="18"/>
        <v>-15331.235151006877</v>
      </c>
      <c r="AM94" s="2">
        <f t="shared" si="18"/>
        <v>-16462.894953620365</v>
      </c>
      <c r="AN94" s="2">
        <f t="shared" si="18"/>
        <v>-17594.554756233862</v>
      </c>
      <c r="AO94" s="2">
        <f t="shared" si="18"/>
        <v>-18726.21455884731</v>
      </c>
      <c r="AP94" s="2">
        <f t="shared" si="18"/>
        <v>-19857.874361460796</v>
      </c>
      <c r="AQ94" s="2">
        <f t="shared" si="18"/>
        <v>-20989.534164074252</v>
      </c>
      <c r="AR94" s="2">
        <f t="shared" si="19"/>
        <v>-22121.19396668777</v>
      </c>
      <c r="AS94" s="2">
        <f t="shared" si="19"/>
        <v>-23252.853769301313</v>
      </c>
      <c r="AT94" s="2">
        <f t="shared" si="19"/>
        <v>-24384.513571914766</v>
      </c>
      <c r="AU94" s="2">
        <f t="shared" si="19"/>
        <v>-25516.173374528214</v>
      </c>
      <c r="AV94" s="2">
        <f t="shared" si="19"/>
        <v>-26647.833177141729</v>
      </c>
    </row>
    <row r="95" spans="1:48" ht="14.5" x14ac:dyDescent="0.35">
      <c r="A95" s="177" t="s">
        <v>8</v>
      </c>
      <c r="B95" s="180">
        <v>18.520000000000003</v>
      </c>
      <c r="C95" s="2">
        <v>-3386.8522970668164</v>
      </c>
      <c r="D95" s="2">
        <v>-4981.9424440699495</v>
      </c>
      <c r="E95" s="2">
        <v>-6004.0325910730671</v>
      </c>
      <c r="F95" s="2">
        <v>-7026.1227380761957</v>
      </c>
      <c r="G95" s="2">
        <v>-8048.2128850793069</v>
      </c>
      <c r="H95" s="2">
        <v>-9070.3030320824255</v>
      </c>
      <c r="I95" s="2">
        <v>-10092.393179085533</v>
      </c>
      <c r="J95" s="2">
        <v>-11114.483326088699</v>
      </c>
      <c r="K95" s="2">
        <v>-12136.573473091816</v>
      </c>
      <c r="L95" s="2">
        <v>-13158.663620094942</v>
      </c>
      <c r="M95" s="2">
        <v>-14180.753767098064</v>
      </c>
      <c r="N95" s="2">
        <v>-15202.84391410121</v>
      </c>
      <c r="O95" s="2">
        <v>-16224.934061104315</v>
      </c>
      <c r="P95" s="2">
        <v>-17247.024208107447</v>
      </c>
      <c r="Q95" s="2">
        <v>-18269.114355110574</v>
      </c>
      <c r="R95" s="2">
        <v>-19291.204502113666</v>
      </c>
      <c r="S95" s="2">
        <v>-20313.294649116833</v>
      </c>
      <c r="T95" s="2">
        <v>-21335.384796119975</v>
      </c>
      <c r="U95" s="2">
        <v>-22357.474943123088</v>
      </c>
      <c r="V95" s="2">
        <v>-23379.565090126154</v>
      </c>
      <c r="W95" s="2">
        <v>-24401.655237129355</v>
      </c>
      <c r="Z95" s="177" t="s">
        <v>8</v>
      </c>
      <c r="AA95" s="180">
        <f t="shared" ref="AA95:AA127" si="20">+AA94-0.54</f>
        <v>18.520000000000003</v>
      </c>
      <c r="AB95" s="2">
        <f t="shared" si="18"/>
        <v>-3386.8522970668164</v>
      </c>
      <c r="AC95" s="2">
        <f t="shared" si="18"/>
        <v>-4981.9424440699495</v>
      </c>
      <c r="AD95" s="2">
        <f t="shared" si="18"/>
        <v>-6004.0325910730671</v>
      </c>
      <c r="AE95" s="2">
        <f t="shared" si="18"/>
        <v>-7026.1227380761957</v>
      </c>
      <c r="AF95" s="2">
        <f t="shared" si="18"/>
        <v>-8048.2128850793069</v>
      </c>
      <c r="AG95" s="2">
        <f t="shared" si="18"/>
        <v>-9070.3030320824255</v>
      </c>
      <c r="AH95" s="2">
        <f t="shared" si="18"/>
        <v>-10092.393179085533</v>
      </c>
      <c r="AI95" s="2">
        <f t="shared" si="18"/>
        <v>-11114.483326088699</v>
      </c>
      <c r="AJ95" s="2">
        <f t="shared" si="18"/>
        <v>-12136.573473091816</v>
      </c>
      <c r="AK95" s="2">
        <f t="shared" si="18"/>
        <v>-13158.663620094942</v>
      </c>
      <c r="AL95" s="2">
        <f t="shared" si="18"/>
        <v>-14180.753767098064</v>
      </c>
      <c r="AM95" s="2">
        <f t="shared" si="18"/>
        <v>-15202.84391410121</v>
      </c>
      <c r="AN95" s="2">
        <f t="shared" si="18"/>
        <v>-16224.934061104315</v>
      </c>
      <c r="AO95" s="2">
        <f t="shared" si="18"/>
        <v>-17247.024208107447</v>
      </c>
      <c r="AP95" s="2">
        <f t="shared" si="18"/>
        <v>-18269.114355110574</v>
      </c>
      <c r="AQ95" s="2">
        <f t="shared" si="18"/>
        <v>-19291.204502113666</v>
      </c>
      <c r="AR95" s="2">
        <f t="shared" si="19"/>
        <v>-20313.294649116833</v>
      </c>
      <c r="AS95" s="2">
        <f t="shared" si="19"/>
        <v>-21335.384796119975</v>
      </c>
      <c r="AT95" s="2">
        <f t="shared" si="19"/>
        <v>-22357.474943123088</v>
      </c>
      <c r="AU95" s="2">
        <f t="shared" si="19"/>
        <v>-23379.565090126154</v>
      </c>
      <c r="AV95" s="2">
        <f t="shared" si="19"/>
        <v>-24401.655237129355</v>
      </c>
    </row>
    <row r="96" spans="1:48" ht="14.5" x14ac:dyDescent="0.35">
      <c r="A96" s="177" t="s">
        <v>8</v>
      </c>
      <c r="B96" s="180">
        <v>17.980000000000004</v>
      </c>
      <c r="C96" s="2">
        <v>-3332.0674692616394</v>
      </c>
      <c r="D96" s="2">
        <v>-4817.5879606544067</v>
      </c>
      <c r="E96" s="2">
        <v>-5730.1084520471713</v>
      </c>
      <c r="F96" s="2">
        <v>-6642.6289434399378</v>
      </c>
      <c r="G96" s="2">
        <v>-7555.1494348326896</v>
      </c>
      <c r="H96" s="2">
        <v>-8467.6699262254424</v>
      </c>
      <c r="I96" s="2">
        <v>-9380.1904176182179</v>
      </c>
      <c r="J96" s="2">
        <v>-10292.710909010992</v>
      </c>
      <c r="K96" s="2">
        <v>-11205.231400403745</v>
      </c>
      <c r="L96" s="2">
        <v>-12117.751891796524</v>
      </c>
      <c r="M96" s="2">
        <v>-13030.272383189291</v>
      </c>
      <c r="N96" s="2">
        <v>-13942.792874582055</v>
      </c>
      <c r="O96" s="2">
        <v>-14855.313365974851</v>
      </c>
      <c r="P96" s="2">
        <v>-15767.833857367586</v>
      </c>
      <c r="Q96" s="2">
        <v>-16680.354348760371</v>
      </c>
      <c r="R96" s="2">
        <v>-17592.87484015309</v>
      </c>
      <c r="S96" s="2">
        <v>-18505.395331545915</v>
      </c>
      <c r="T96" s="2">
        <v>-19417.915822938674</v>
      </c>
      <c r="U96" s="2">
        <v>-20330.436314331404</v>
      </c>
      <c r="V96" s="2">
        <v>-21242.956805724149</v>
      </c>
      <c r="W96" s="2">
        <v>-22155.477297116966</v>
      </c>
      <c r="Z96" s="177" t="s">
        <v>8</v>
      </c>
      <c r="AA96" s="180">
        <f t="shared" si="20"/>
        <v>17.980000000000004</v>
      </c>
      <c r="AB96" s="2">
        <f t="shared" si="18"/>
        <v>-3332.0674692616394</v>
      </c>
      <c r="AC96" s="2">
        <f t="shared" si="18"/>
        <v>-4817.5879606544067</v>
      </c>
      <c r="AD96" s="2">
        <f t="shared" si="18"/>
        <v>-5730.1084520471713</v>
      </c>
      <c r="AE96" s="2">
        <f t="shared" si="18"/>
        <v>-6642.6289434399378</v>
      </c>
      <c r="AF96" s="2">
        <f t="shared" si="18"/>
        <v>-7555.1494348326896</v>
      </c>
      <c r="AG96" s="2">
        <f t="shared" si="18"/>
        <v>-8467.6699262254424</v>
      </c>
      <c r="AH96" s="2">
        <f t="shared" si="18"/>
        <v>-9380.1904176182179</v>
      </c>
      <c r="AI96" s="2">
        <f t="shared" si="18"/>
        <v>-10292.710909010992</v>
      </c>
      <c r="AJ96" s="2">
        <f t="shared" si="18"/>
        <v>-11205.231400403745</v>
      </c>
      <c r="AK96" s="2">
        <f t="shared" si="18"/>
        <v>-12117.751891796524</v>
      </c>
      <c r="AL96" s="2">
        <f t="shared" si="18"/>
        <v>-13030.272383189291</v>
      </c>
      <c r="AM96" s="2">
        <f t="shared" si="18"/>
        <v>-13942.792874582055</v>
      </c>
      <c r="AN96" s="2">
        <f t="shared" si="18"/>
        <v>-14855.313365974851</v>
      </c>
      <c r="AO96" s="2">
        <f t="shared" si="18"/>
        <v>-15767.833857367586</v>
      </c>
      <c r="AP96" s="2">
        <f t="shared" si="18"/>
        <v>-16680.354348760371</v>
      </c>
      <c r="AQ96" s="2">
        <f t="shared" si="18"/>
        <v>-17592.87484015309</v>
      </c>
      <c r="AR96" s="2">
        <f t="shared" si="19"/>
        <v>-18505.395331545915</v>
      </c>
      <c r="AS96" s="2">
        <f t="shared" si="19"/>
        <v>-19417.915822938674</v>
      </c>
      <c r="AT96" s="2">
        <f t="shared" si="19"/>
        <v>-20330.436314331404</v>
      </c>
      <c r="AU96" s="2">
        <f t="shared" si="19"/>
        <v>-21242.956805724149</v>
      </c>
      <c r="AV96" s="2">
        <f t="shared" si="19"/>
        <v>-22155.477297116966</v>
      </c>
    </row>
    <row r="97" spans="1:48" ht="14.5" x14ac:dyDescent="0.35">
      <c r="A97" s="177" t="s">
        <v>8</v>
      </c>
      <c r="B97" s="180">
        <v>17.440000000000005</v>
      </c>
      <c r="C97" s="2">
        <v>-3277.2826414564624</v>
      </c>
      <c r="D97" s="2">
        <v>-4653.2334772388731</v>
      </c>
      <c r="E97" s="2">
        <v>-5456.1843130212792</v>
      </c>
      <c r="F97" s="2">
        <v>-6259.1351488036917</v>
      </c>
      <c r="G97" s="2">
        <v>-7062.0859845860859</v>
      </c>
      <c r="H97" s="2">
        <v>-7865.0368203684793</v>
      </c>
      <c r="I97" s="2">
        <v>-8667.9876561509063</v>
      </c>
      <c r="J97" s="2">
        <v>-9470.9384919333334</v>
      </c>
      <c r="K97" s="2">
        <v>-10273.889327715724</v>
      </c>
      <c r="L97" s="2">
        <v>-11076.840163498147</v>
      </c>
      <c r="M97" s="2">
        <v>-11879.790999280558</v>
      </c>
      <c r="N97" s="2">
        <v>-12682.741835062976</v>
      </c>
      <c r="O97" s="2">
        <v>-13485.692670845412</v>
      </c>
      <c r="P97" s="2">
        <v>-14288.643506627759</v>
      </c>
      <c r="Q97" s="2">
        <v>-15091.594342410219</v>
      </c>
      <c r="R97" s="2">
        <v>-15894.54517819254</v>
      </c>
      <c r="S97" s="2">
        <v>-16697.496013975033</v>
      </c>
      <c r="T97" s="2">
        <v>-17500.44684975742</v>
      </c>
      <c r="U97" s="2">
        <v>-18303.397685539821</v>
      </c>
      <c r="V97" s="2">
        <v>-19106.348521322187</v>
      </c>
      <c r="W97" s="2">
        <v>-19909.299357104661</v>
      </c>
      <c r="Z97" s="177" t="s">
        <v>8</v>
      </c>
      <c r="AA97" s="180">
        <f t="shared" si="20"/>
        <v>17.440000000000005</v>
      </c>
      <c r="AB97" s="2">
        <f t="shared" si="18"/>
        <v>-3277.2826414564624</v>
      </c>
      <c r="AC97" s="2">
        <f t="shared" si="18"/>
        <v>-4653.2334772388731</v>
      </c>
      <c r="AD97" s="2">
        <f t="shared" si="18"/>
        <v>-5456.1843130212792</v>
      </c>
      <c r="AE97" s="2">
        <f t="shared" si="18"/>
        <v>-6259.1351488036917</v>
      </c>
      <c r="AF97" s="2">
        <f t="shared" si="18"/>
        <v>-7062.0859845860859</v>
      </c>
      <c r="AG97" s="2">
        <f t="shared" si="18"/>
        <v>-7865.0368203684793</v>
      </c>
      <c r="AH97" s="2">
        <f t="shared" si="18"/>
        <v>-8667.9876561509063</v>
      </c>
      <c r="AI97" s="2">
        <f t="shared" si="18"/>
        <v>-9470.9384919333334</v>
      </c>
      <c r="AJ97" s="2">
        <f t="shared" si="18"/>
        <v>-10273.889327715724</v>
      </c>
      <c r="AK97" s="2">
        <f t="shared" si="18"/>
        <v>-11076.840163498147</v>
      </c>
      <c r="AL97" s="2">
        <f t="shared" si="18"/>
        <v>-11879.790999280558</v>
      </c>
      <c r="AM97" s="2">
        <f t="shared" si="18"/>
        <v>-12682.741835062976</v>
      </c>
      <c r="AN97" s="2">
        <f t="shared" si="18"/>
        <v>-13485.692670845412</v>
      </c>
      <c r="AO97" s="2">
        <f t="shared" si="18"/>
        <v>-14288.643506627759</v>
      </c>
      <c r="AP97" s="2">
        <f t="shared" si="18"/>
        <v>-15091.594342410219</v>
      </c>
      <c r="AQ97" s="2">
        <f t="shared" si="18"/>
        <v>-15894.54517819254</v>
      </c>
      <c r="AR97" s="2">
        <f t="shared" si="19"/>
        <v>-16697.496013975033</v>
      </c>
      <c r="AS97" s="2">
        <f t="shared" si="19"/>
        <v>-17500.44684975742</v>
      </c>
      <c r="AT97" s="2">
        <f t="shared" si="19"/>
        <v>-18303.397685539821</v>
      </c>
      <c r="AU97" s="2">
        <f t="shared" si="19"/>
        <v>-19106.348521322187</v>
      </c>
      <c r="AV97" s="2">
        <f t="shared" si="19"/>
        <v>-19909.299357104661</v>
      </c>
    </row>
    <row r="98" spans="1:48" ht="14.5" x14ac:dyDescent="0.35">
      <c r="A98" s="177" t="s">
        <v>8</v>
      </c>
      <c r="B98" s="180">
        <v>16.900000000000006</v>
      </c>
      <c r="C98" s="2">
        <v>-3222.4978136512818</v>
      </c>
      <c r="D98" s="2">
        <v>-4488.8789938233322</v>
      </c>
      <c r="E98" s="2">
        <v>-5182.2601739953825</v>
      </c>
      <c r="F98" s="2">
        <v>-5875.6413541674319</v>
      </c>
      <c r="G98" s="2">
        <v>-6569.0225343394577</v>
      </c>
      <c r="H98" s="2">
        <v>-7262.4037145115126</v>
      </c>
      <c r="I98" s="2">
        <v>-7955.7848946835566</v>
      </c>
      <c r="J98" s="2">
        <v>-8649.1660748556169</v>
      </c>
      <c r="K98" s="2">
        <v>-9342.5472550276681</v>
      </c>
      <c r="L98" s="2">
        <v>-10035.92843519973</v>
      </c>
      <c r="M98" s="2">
        <v>-10729.309615371778</v>
      </c>
      <c r="N98" s="2">
        <v>-11422.690795543838</v>
      </c>
      <c r="O98" s="2">
        <v>-12116.071975715931</v>
      </c>
      <c r="P98" s="2">
        <v>-12809.453155887937</v>
      </c>
      <c r="Q98" s="2">
        <v>-13502.834336060001</v>
      </c>
      <c r="R98" s="2">
        <v>-14196.215516232027</v>
      </c>
      <c r="S98" s="2">
        <v>-14889.596696404111</v>
      </c>
      <c r="T98" s="2">
        <v>-15582.977876576166</v>
      </c>
      <c r="U98" s="2">
        <v>-16276.359056748199</v>
      </c>
      <c r="V98" s="2">
        <v>-16969.740236920225</v>
      </c>
      <c r="W98" s="2">
        <v>-17663.121417092319</v>
      </c>
      <c r="Z98" s="177" t="s">
        <v>8</v>
      </c>
      <c r="AA98" s="180">
        <f t="shared" si="20"/>
        <v>16.900000000000006</v>
      </c>
      <c r="AB98" s="2">
        <f t="shared" si="18"/>
        <v>-3222.4978136512818</v>
      </c>
      <c r="AC98" s="2">
        <f t="shared" si="18"/>
        <v>-4488.8789938233322</v>
      </c>
      <c r="AD98" s="2">
        <f t="shared" si="18"/>
        <v>-5182.2601739953825</v>
      </c>
      <c r="AE98" s="2">
        <f t="shared" si="18"/>
        <v>-5875.6413541674319</v>
      </c>
      <c r="AF98" s="2">
        <f t="shared" si="18"/>
        <v>-6569.0225343394577</v>
      </c>
      <c r="AG98" s="2">
        <f t="shared" si="18"/>
        <v>-7262.4037145115126</v>
      </c>
      <c r="AH98" s="2">
        <f t="shared" si="18"/>
        <v>-7955.7848946835566</v>
      </c>
      <c r="AI98" s="2">
        <f t="shared" si="18"/>
        <v>-8649.1660748556169</v>
      </c>
      <c r="AJ98" s="2">
        <f t="shared" si="18"/>
        <v>-9342.5472550276681</v>
      </c>
      <c r="AK98" s="2">
        <f t="shared" si="18"/>
        <v>-10035.92843519973</v>
      </c>
      <c r="AL98" s="2">
        <f t="shared" si="18"/>
        <v>-10729.309615371778</v>
      </c>
      <c r="AM98" s="2">
        <f t="shared" si="18"/>
        <v>-11422.690795543838</v>
      </c>
      <c r="AN98" s="2">
        <f t="shared" si="18"/>
        <v>-12116.071975715931</v>
      </c>
      <c r="AO98" s="2">
        <f t="shared" si="18"/>
        <v>-12809.453155887937</v>
      </c>
      <c r="AP98" s="2">
        <f t="shared" si="18"/>
        <v>-13502.834336060001</v>
      </c>
      <c r="AQ98" s="2">
        <f t="shared" si="18"/>
        <v>-14196.215516232027</v>
      </c>
      <c r="AR98" s="2">
        <f t="shared" si="19"/>
        <v>-14889.596696404111</v>
      </c>
      <c r="AS98" s="2">
        <f t="shared" si="19"/>
        <v>-15582.977876576166</v>
      </c>
      <c r="AT98" s="2">
        <f t="shared" si="19"/>
        <v>-16276.359056748199</v>
      </c>
      <c r="AU98" s="2">
        <f t="shared" si="19"/>
        <v>-16969.740236920225</v>
      </c>
      <c r="AV98" s="2">
        <f t="shared" si="19"/>
        <v>-17663.121417092319</v>
      </c>
    </row>
    <row r="99" spans="1:48" ht="14.5" x14ac:dyDescent="0.35">
      <c r="A99" s="177" t="s">
        <v>8</v>
      </c>
      <c r="B99" s="180">
        <v>16.360000000000007</v>
      </c>
      <c r="C99" s="2">
        <v>-3167.712985846103</v>
      </c>
      <c r="D99" s="2">
        <v>-4324.5245104077949</v>
      </c>
      <c r="E99" s="2">
        <v>-4908.3360349694804</v>
      </c>
      <c r="F99" s="2">
        <v>-5492.1475595311767</v>
      </c>
      <c r="G99" s="2">
        <v>-6075.9590840928422</v>
      </c>
      <c r="H99" s="2">
        <v>-6659.7706086545322</v>
      </c>
      <c r="I99" s="2">
        <v>-7243.5821332162313</v>
      </c>
      <c r="J99" s="2">
        <v>-7827.3936577779095</v>
      </c>
      <c r="K99" s="2">
        <v>-8411.2051823395959</v>
      </c>
      <c r="L99" s="2">
        <v>-8995.0167069013023</v>
      </c>
      <c r="M99" s="2">
        <v>-9578.8282314629887</v>
      </c>
      <c r="N99" s="2">
        <v>-10162.63975602469</v>
      </c>
      <c r="O99" s="2">
        <v>-10746.451280586396</v>
      </c>
      <c r="P99" s="2">
        <v>-11330.26280514807</v>
      </c>
      <c r="Q99" s="2">
        <v>-11914.074329709751</v>
      </c>
      <c r="R99" s="2">
        <v>-12497.885854271402</v>
      </c>
      <c r="S99" s="2">
        <v>-13081.697378833167</v>
      </c>
      <c r="T99" s="2">
        <v>-13665.508903394837</v>
      </c>
      <c r="U99" s="2">
        <v>-14249.320427956476</v>
      </c>
      <c r="V99" s="2">
        <v>-14833.131952518173</v>
      </c>
      <c r="W99" s="2">
        <v>-15416.943477079889</v>
      </c>
      <c r="Z99" s="177" t="s">
        <v>8</v>
      </c>
      <c r="AA99" s="180">
        <f t="shared" si="20"/>
        <v>16.360000000000007</v>
      </c>
      <c r="AB99" s="2">
        <f t="shared" si="18"/>
        <v>-3167.712985846103</v>
      </c>
      <c r="AC99" s="2">
        <f t="shared" si="18"/>
        <v>-4324.5245104077949</v>
      </c>
      <c r="AD99" s="2">
        <f t="shared" si="18"/>
        <v>-4908.3360349694804</v>
      </c>
      <c r="AE99" s="2">
        <f t="shared" si="18"/>
        <v>-5492.1475595311767</v>
      </c>
      <c r="AF99" s="2">
        <f t="shared" si="18"/>
        <v>-6075.9590840928422</v>
      </c>
      <c r="AG99" s="2">
        <f t="shared" si="18"/>
        <v>-6659.7706086545322</v>
      </c>
      <c r="AH99" s="2">
        <f t="shared" si="18"/>
        <v>-7243.5821332162313</v>
      </c>
      <c r="AI99" s="2">
        <f t="shared" si="18"/>
        <v>-7827.3936577779095</v>
      </c>
      <c r="AJ99" s="2">
        <f t="shared" si="18"/>
        <v>-8411.2051823395959</v>
      </c>
      <c r="AK99" s="2">
        <f t="shared" si="18"/>
        <v>-8995.0167069013023</v>
      </c>
      <c r="AL99" s="2">
        <f t="shared" si="18"/>
        <v>-9578.8282314629887</v>
      </c>
      <c r="AM99" s="2">
        <f t="shared" si="18"/>
        <v>-10162.63975602469</v>
      </c>
      <c r="AN99" s="2">
        <f t="shared" si="18"/>
        <v>-10746.451280586396</v>
      </c>
      <c r="AO99" s="2">
        <f t="shared" si="18"/>
        <v>-11330.26280514807</v>
      </c>
      <c r="AP99" s="2">
        <f t="shared" si="18"/>
        <v>-11914.074329709751</v>
      </c>
      <c r="AQ99" s="2">
        <f t="shared" si="18"/>
        <v>-12497.885854271402</v>
      </c>
      <c r="AR99" s="2">
        <f t="shared" si="19"/>
        <v>-13081.697378833167</v>
      </c>
      <c r="AS99" s="2">
        <f t="shared" si="19"/>
        <v>-13665.508903394837</v>
      </c>
      <c r="AT99" s="2">
        <f t="shared" si="19"/>
        <v>-14249.320427956476</v>
      </c>
      <c r="AU99" s="2">
        <f t="shared" si="19"/>
        <v>-14833.131952518173</v>
      </c>
      <c r="AV99" s="2">
        <f t="shared" si="19"/>
        <v>-15416.943477079889</v>
      </c>
    </row>
    <row r="100" spans="1:48" ht="14.5" x14ac:dyDescent="0.35">
      <c r="A100" s="177" t="s">
        <v>8</v>
      </c>
      <c r="B100" s="180">
        <v>15.820000000000007</v>
      </c>
      <c r="C100" s="2">
        <v>-3112.9281580409224</v>
      </c>
      <c r="D100" s="2">
        <v>-4160.1700269922585</v>
      </c>
      <c r="E100" s="2">
        <v>-4634.4118959435864</v>
      </c>
      <c r="F100" s="2">
        <v>-5108.6537648949252</v>
      </c>
      <c r="G100" s="2">
        <v>-5582.8956338462403</v>
      </c>
      <c r="H100" s="2">
        <v>-6057.137502797561</v>
      </c>
      <c r="I100" s="2">
        <v>-6531.3793717489098</v>
      </c>
      <c r="J100" s="2">
        <v>-7005.6212407002495</v>
      </c>
      <c r="K100" s="2">
        <v>-7479.8631096515674</v>
      </c>
      <c r="L100" s="2">
        <v>-7954.1049786029052</v>
      </c>
      <c r="M100" s="2">
        <v>-8428.3468475542541</v>
      </c>
      <c r="N100" s="2">
        <v>-8902.5887165055829</v>
      </c>
      <c r="O100" s="2">
        <v>-9376.8305854569498</v>
      </c>
      <c r="P100" s="2">
        <v>-9851.0724544082459</v>
      </c>
      <c r="Q100" s="2">
        <v>-10325.31432335958</v>
      </c>
      <c r="R100" s="2">
        <v>-10799.556192310891</v>
      </c>
      <c r="S100" s="2">
        <v>-11273.798061262234</v>
      </c>
      <c r="T100" s="2">
        <v>-11748.039930213585</v>
      </c>
      <c r="U100" s="2">
        <v>-12222.281799164899</v>
      </c>
      <c r="V100" s="2">
        <v>-12696.523668116215</v>
      </c>
      <c r="W100" s="2">
        <v>-13170.765537067588</v>
      </c>
      <c r="Z100" s="177" t="s">
        <v>8</v>
      </c>
      <c r="AA100" s="180">
        <f t="shared" si="20"/>
        <v>15.820000000000007</v>
      </c>
      <c r="AB100" s="2">
        <f t="shared" si="18"/>
        <v>-3112.9281580409224</v>
      </c>
      <c r="AC100" s="2">
        <f t="shared" si="18"/>
        <v>-4160.1700269922585</v>
      </c>
      <c r="AD100" s="2">
        <f t="shared" si="18"/>
        <v>-4634.4118959435864</v>
      </c>
      <c r="AE100" s="2">
        <f t="shared" si="18"/>
        <v>-5108.6537648949252</v>
      </c>
      <c r="AF100" s="2">
        <f t="shared" si="18"/>
        <v>-5582.8956338462403</v>
      </c>
      <c r="AG100" s="2">
        <f t="shared" si="18"/>
        <v>-6057.137502797561</v>
      </c>
      <c r="AH100" s="2">
        <f t="shared" si="18"/>
        <v>-6531.3793717489098</v>
      </c>
      <c r="AI100" s="2">
        <f t="shared" si="18"/>
        <v>-7005.6212407002495</v>
      </c>
      <c r="AJ100" s="2">
        <f t="shared" si="18"/>
        <v>-7479.8631096515674</v>
      </c>
      <c r="AK100" s="2">
        <f t="shared" si="18"/>
        <v>-7954.1049786029052</v>
      </c>
      <c r="AL100" s="2">
        <f t="shared" si="18"/>
        <v>-8428.3468475542541</v>
      </c>
      <c r="AM100" s="2">
        <f t="shared" si="18"/>
        <v>-8902.5887165055829</v>
      </c>
      <c r="AN100" s="2">
        <f t="shared" si="18"/>
        <v>-9376.8305854569498</v>
      </c>
      <c r="AO100" s="2">
        <f t="shared" si="18"/>
        <v>-9851.0724544082459</v>
      </c>
      <c r="AP100" s="2">
        <f t="shared" si="18"/>
        <v>-10325.31432335958</v>
      </c>
      <c r="AQ100" s="2">
        <f t="shared" si="18"/>
        <v>-10799.556192310891</v>
      </c>
      <c r="AR100" s="2">
        <f t="shared" si="19"/>
        <v>-11273.798061262234</v>
      </c>
      <c r="AS100" s="2">
        <f t="shared" si="19"/>
        <v>-11748.039930213585</v>
      </c>
      <c r="AT100" s="2">
        <f t="shared" si="19"/>
        <v>-12222.281799164899</v>
      </c>
      <c r="AU100" s="2">
        <f t="shared" si="19"/>
        <v>-12696.523668116215</v>
      </c>
      <c r="AV100" s="2">
        <f t="shared" si="19"/>
        <v>-13170.765537067588</v>
      </c>
    </row>
    <row r="101" spans="1:48" ht="14.5" x14ac:dyDescent="0.35">
      <c r="A101" s="177" t="s">
        <v>8</v>
      </c>
      <c r="B101" s="180">
        <v>15.280000000000008</v>
      </c>
      <c r="C101" s="2">
        <v>-3058.1433302357436</v>
      </c>
      <c r="D101" s="2">
        <v>-3995.8155435767194</v>
      </c>
      <c r="E101" s="2">
        <v>-4360.4877569176942</v>
      </c>
      <c r="F101" s="2">
        <v>-4725.1599702586691</v>
      </c>
      <c r="G101" s="2">
        <v>-5089.8321835996203</v>
      </c>
      <c r="H101" s="2">
        <v>-5454.5043969405879</v>
      </c>
      <c r="I101" s="2">
        <v>-5819.1766102815809</v>
      </c>
      <c r="J101" s="2">
        <v>-6183.8488236225503</v>
      </c>
      <c r="K101" s="2">
        <v>-6548.5210369635206</v>
      </c>
      <c r="L101" s="2">
        <v>-6913.1932503044918</v>
      </c>
      <c r="M101" s="2">
        <v>-7277.8654636454776</v>
      </c>
      <c r="N101" s="2">
        <v>-7642.5376769864579</v>
      </c>
      <c r="O101" s="2">
        <v>-8007.2098903274618</v>
      </c>
      <c r="P101" s="2">
        <v>-8371.8821036683712</v>
      </c>
      <c r="Q101" s="2">
        <v>-8736.5543170093952</v>
      </c>
      <c r="R101" s="2">
        <v>-9101.2265303503173</v>
      </c>
      <c r="S101" s="2">
        <v>-9465.8987436913321</v>
      </c>
      <c r="T101" s="2">
        <v>-9830.5709570323033</v>
      </c>
      <c r="U101" s="2">
        <v>-10195.243170373275</v>
      </c>
      <c r="V101" s="2">
        <v>-10559.915383714206</v>
      </c>
      <c r="W101" s="2">
        <v>-10924.58759705521</v>
      </c>
      <c r="Z101" s="177" t="s">
        <v>8</v>
      </c>
      <c r="AA101" s="180">
        <f t="shared" si="20"/>
        <v>15.280000000000008</v>
      </c>
      <c r="AB101" s="2">
        <f t="shared" si="18"/>
        <v>-3058.1433302357436</v>
      </c>
      <c r="AC101" s="2">
        <f t="shared" si="18"/>
        <v>-3995.8155435767194</v>
      </c>
      <c r="AD101" s="2">
        <f t="shared" si="18"/>
        <v>-4360.4877569176942</v>
      </c>
      <c r="AE101" s="2">
        <f t="shared" si="18"/>
        <v>-4725.1599702586691</v>
      </c>
      <c r="AF101" s="2">
        <f t="shared" si="18"/>
        <v>-5089.8321835996203</v>
      </c>
      <c r="AG101" s="2">
        <f t="shared" si="18"/>
        <v>-5454.5043969405879</v>
      </c>
      <c r="AH101" s="2">
        <f t="shared" si="18"/>
        <v>-5819.1766102815809</v>
      </c>
      <c r="AI101" s="2">
        <f t="shared" si="18"/>
        <v>-6183.8488236225503</v>
      </c>
      <c r="AJ101" s="2">
        <f t="shared" si="18"/>
        <v>-6548.5210369635206</v>
      </c>
      <c r="AK101" s="2">
        <f t="shared" si="18"/>
        <v>-6913.1932503044918</v>
      </c>
      <c r="AL101" s="2">
        <f t="shared" si="18"/>
        <v>-7277.8654636454776</v>
      </c>
      <c r="AM101" s="2">
        <f t="shared" si="18"/>
        <v>-7642.5376769864579</v>
      </c>
      <c r="AN101" s="2">
        <f t="shared" si="18"/>
        <v>-8007.2098903274618</v>
      </c>
      <c r="AO101" s="2">
        <f t="shared" si="18"/>
        <v>-8371.8821036683712</v>
      </c>
      <c r="AP101" s="2">
        <f t="shared" si="18"/>
        <v>-8736.5543170093952</v>
      </c>
      <c r="AQ101" s="2">
        <f t="shared" si="18"/>
        <v>-9101.2265303503173</v>
      </c>
      <c r="AR101" s="2">
        <f t="shared" si="19"/>
        <v>-9465.8987436913321</v>
      </c>
      <c r="AS101" s="2">
        <f t="shared" si="19"/>
        <v>-9830.5709570323033</v>
      </c>
      <c r="AT101" s="2">
        <f t="shared" si="19"/>
        <v>-10195.243170373275</v>
      </c>
      <c r="AU101" s="2">
        <f t="shared" si="19"/>
        <v>-10559.915383714206</v>
      </c>
      <c r="AV101" s="2">
        <f t="shared" si="19"/>
        <v>-10924.58759705521</v>
      </c>
    </row>
    <row r="102" spans="1:48" ht="14.5" x14ac:dyDescent="0.35">
      <c r="A102" s="177" t="s">
        <v>8</v>
      </c>
      <c r="B102" s="180">
        <v>14.740000000000009</v>
      </c>
      <c r="C102" s="2">
        <v>-3003.3585024305639</v>
      </c>
      <c r="D102" s="2">
        <v>-3831.4610601611839</v>
      </c>
      <c r="E102" s="2">
        <v>-4086.5636178917985</v>
      </c>
      <c r="F102" s="2">
        <v>-4341.6661756224057</v>
      </c>
      <c r="G102" s="2">
        <v>-4596.7687333530075</v>
      </c>
      <c r="H102" s="2">
        <v>-4851.8712910836111</v>
      </c>
      <c r="I102" s="2">
        <v>-5106.9738488142293</v>
      </c>
      <c r="J102" s="2">
        <v>-5362.0764065448611</v>
      </c>
      <c r="K102" s="2">
        <v>-5617.1789642754529</v>
      </c>
      <c r="L102" s="2">
        <v>-5872.2815220060875</v>
      </c>
      <c r="M102" s="2">
        <v>-6127.3840797366975</v>
      </c>
      <c r="N102" s="2">
        <v>-6382.4866374673275</v>
      </c>
      <c r="O102" s="2">
        <v>-6637.5891951979738</v>
      </c>
      <c r="P102" s="2">
        <v>-6892.6917529285547</v>
      </c>
      <c r="Q102" s="2">
        <v>-7147.7943106591865</v>
      </c>
      <c r="R102" s="2">
        <v>-7402.8968683897292</v>
      </c>
      <c r="S102" s="2">
        <v>-7657.9994261204101</v>
      </c>
      <c r="T102" s="2">
        <v>-7913.1019838510365</v>
      </c>
      <c r="U102" s="2">
        <v>-8168.2045415816046</v>
      </c>
      <c r="V102" s="2">
        <v>-8423.3070993121964</v>
      </c>
      <c r="W102" s="2">
        <v>-8678.4096570428665</v>
      </c>
      <c r="Z102" s="177" t="s">
        <v>8</v>
      </c>
      <c r="AA102" s="180">
        <f t="shared" si="20"/>
        <v>14.740000000000009</v>
      </c>
      <c r="AB102" s="2">
        <f t="shared" si="18"/>
        <v>-3003.3585024305639</v>
      </c>
      <c r="AC102" s="2">
        <f t="shared" si="18"/>
        <v>-3831.4610601611839</v>
      </c>
      <c r="AD102" s="2">
        <f t="shared" si="18"/>
        <v>-4086.5636178917985</v>
      </c>
      <c r="AE102" s="2">
        <f t="shared" si="18"/>
        <v>-4341.6661756224057</v>
      </c>
      <c r="AF102" s="2">
        <f t="shared" si="18"/>
        <v>-4596.7687333530075</v>
      </c>
      <c r="AG102" s="2">
        <f t="shared" si="18"/>
        <v>-4851.8712910836111</v>
      </c>
      <c r="AH102" s="2">
        <f t="shared" si="18"/>
        <v>-5106.9738488142293</v>
      </c>
      <c r="AI102" s="2">
        <f t="shared" si="18"/>
        <v>-5362.0764065448611</v>
      </c>
      <c r="AJ102" s="2">
        <f t="shared" si="18"/>
        <v>-5617.1789642754529</v>
      </c>
      <c r="AK102" s="2">
        <f t="shared" si="18"/>
        <v>-5872.2815220060875</v>
      </c>
      <c r="AL102" s="2">
        <f t="shared" si="18"/>
        <v>-6127.3840797366975</v>
      </c>
      <c r="AM102" s="2">
        <f t="shared" si="18"/>
        <v>-6382.4866374673275</v>
      </c>
      <c r="AN102" s="2">
        <f t="shared" si="18"/>
        <v>-6637.5891951979738</v>
      </c>
      <c r="AO102" s="2">
        <f t="shared" si="18"/>
        <v>-6892.6917529285547</v>
      </c>
      <c r="AP102" s="2">
        <f t="shared" si="18"/>
        <v>-7147.7943106591865</v>
      </c>
      <c r="AQ102" s="2">
        <f t="shared" si="18"/>
        <v>-7402.8968683897292</v>
      </c>
      <c r="AR102" s="2">
        <f t="shared" si="19"/>
        <v>-7657.9994261204101</v>
      </c>
      <c r="AS102" s="2">
        <f t="shared" si="19"/>
        <v>-7913.1019838510365</v>
      </c>
      <c r="AT102" s="2">
        <f t="shared" si="19"/>
        <v>-8168.2045415816046</v>
      </c>
      <c r="AU102" s="2">
        <f t="shared" si="19"/>
        <v>-8423.3070993121964</v>
      </c>
      <c r="AV102" s="2">
        <f t="shared" si="19"/>
        <v>-8678.4096570428665</v>
      </c>
    </row>
    <row r="103" spans="1:48" ht="14.5" x14ac:dyDescent="0.35">
      <c r="A103" s="177" t="s">
        <v>8</v>
      </c>
      <c r="B103" s="180">
        <v>14.20000000000001</v>
      </c>
      <c r="C103" s="2">
        <v>-2948.5736746253815</v>
      </c>
      <c r="D103" s="2">
        <v>-3667.1065767456394</v>
      </c>
      <c r="E103" s="2">
        <v>-3812.6394788658845</v>
      </c>
      <c r="F103" s="2">
        <v>-3958.172380986136</v>
      </c>
      <c r="G103" s="2">
        <v>-4103.7052831063738</v>
      </c>
      <c r="H103" s="2">
        <v>-4249.2381852266208</v>
      </c>
      <c r="I103" s="2">
        <v>-4394.7710873468777</v>
      </c>
      <c r="J103" s="2">
        <v>-4540.3039894671383</v>
      </c>
      <c r="K103" s="2">
        <v>-4685.8368915873743</v>
      </c>
      <c r="L103" s="2">
        <v>-4831.3697937076286</v>
      </c>
      <c r="M103" s="2">
        <v>-4976.9026958279064</v>
      </c>
      <c r="N103" s="2">
        <v>-5122.4355979481779</v>
      </c>
      <c r="O103" s="2">
        <v>-5267.9685000684449</v>
      </c>
      <c r="P103" s="2">
        <v>-5413.5014021886427</v>
      </c>
      <c r="Q103" s="2">
        <v>-5559.0343043088978</v>
      </c>
      <c r="R103" s="2">
        <v>-5704.5672064291211</v>
      </c>
      <c r="S103" s="2">
        <v>-5850.1001085494145</v>
      </c>
      <c r="T103" s="2">
        <v>-5995.6330106696669</v>
      </c>
      <c r="U103" s="2">
        <v>-6141.165912789882</v>
      </c>
      <c r="V103" s="2">
        <v>-6286.6988149100935</v>
      </c>
      <c r="W103" s="2">
        <v>-6432.2317170303977</v>
      </c>
      <c r="Z103" s="177" t="s">
        <v>8</v>
      </c>
      <c r="AA103" s="180">
        <f t="shared" si="20"/>
        <v>14.20000000000001</v>
      </c>
      <c r="AB103" s="2">
        <f t="shared" si="18"/>
        <v>-2948.5736746253815</v>
      </c>
      <c r="AC103" s="2">
        <f t="shared" si="18"/>
        <v>-3667.1065767456394</v>
      </c>
      <c r="AD103" s="2">
        <f t="shared" si="18"/>
        <v>-3812.6394788658845</v>
      </c>
      <c r="AE103" s="2">
        <f t="shared" si="18"/>
        <v>-3958.172380986136</v>
      </c>
      <c r="AF103" s="2">
        <f t="shared" si="18"/>
        <v>-4103.7052831063738</v>
      </c>
      <c r="AG103" s="2">
        <f t="shared" si="18"/>
        <v>-4249.2381852266208</v>
      </c>
      <c r="AH103" s="2">
        <f t="shared" si="18"/>
        <v>-4394.7710873468777</v>
      </c>
      <c r="AI103" s="2">
        <f t="shared" si="18"/>
        <v>-4540.3039894671383</v>
      </c>
      <c r="AJ103" s="2">
        <f t="shared" si="18"/>
        <v>-4685.8368915873743</v>
      </c>
      <c r="AK103" s="2">
        <f t="shared" si="18"/>
        <v>-4831.3697937076286</v>
      </c>
      <c r="AL103" s="2">
        <f t="shared" si="18"/>
        <v>-4976.9026958279064</v>
      </c>
      <c r="AM103" s="2">
        <f t="shared" si="18"/>
        <v>-5122.4355979481779</v>
      </c>
      <c r="AN103" s="2">
        <f t="shared" si="18"/>
        <v>-5267.9685000684449</v>
      </c>
      <c r="AO103" s="2">
        <f t="shared" si="18"/>
        <v>-5413.5014021886427</v>
      </c>
      <c r="AP103" s="2">
        <f t="shared" si="18"/>
        <v>-5559.0343043088978</v>
      </c>
      <c r="AQ103" s="2">
        <f t="shared" si="18"/>
        <v>-5704.5672064291211</v>
      </c>
      <c r="AR103" s="2">
        <f t="shared" si="19"/>
        <v>-5850.1001085494145</v>
      </c>
      <c r="AS103" s="2">
        <f t="shared" si="19"/>
        <v>-5995.6330106696669</v>
      </c>
      <c r="AT103" s="2">
        <f t="shared" si="19"/>
        <v>-6141.165912789882</v>
      </c>
      <c r="AU103" s="2">
        <f t="shared" si="19"/>
        <v>-6286.6988149100935</v>
      </c>
      <c r="AV103" s="2">
        <f t="shared" si="19"/>
        <v>-6432.2317170303977</v>
      </c>
    </row>
    <row r="104" spans="1:48" ht="14.5" x14ac:dyDescent="0.35">
      <c r="A104" s="177" t="s">
        <v>8</v>
      </c>
      <c r="B104" s="180">
        <v>13.660000000000011</v>
      </c>
      <c r="C104" s="2">
        <v>-2893.7888468202</v>
      </c>
      <c r="D104" s="2">
        <v>-3502.7520933301021</v>
      </c>
      <c r="E104" s="2">
        <v>-3538.7153398399914</v>
      </c>
      <c r="F104" s="2">
        <v>-3574.6785863498917</v>
      </c>
      <c r="G104" s="2">
        <v>-3610.6418328597701</v>
      </c>
      <c r="H104" s="2">
        <v>-3646.6050793696459</v>
      </c>
      <c r="I104" s="2">
        <v>-3682.5683258795516</v>
      </c>
      <c r="J104" s="2">
        <v>-3718.531572389451</v>
      </c>
      <c r="K104" s="2">
        <v>-3754.4948188993476</v>
      </c>
      <c r="L104" s="2">
        <v>-3790.4580654092533</v>
      </c>
      <c r="M104" s="2">
        <v>-3826.4213119191509</v>
      </c>
      <c r="N104" s="2">
        <v>-3862.384558429073</v>
      </c>
      <c r="O104" s="2">
        <v>-3898.3478049389923</v>
      </c>
      <c r="P104" s="2">
        <v>-3934.311051448818</v>
      </c>
      <c r="Q104" s="2">
        <v>-3970.2742979587374</v>
      </c>
      <c r="R104" s="2">
        <v>-4006.2375444685822</v>
      </c>
      <c r="S104" s="2">
        <v>-4042.200790978547</v>
      </c>
      <c r="T104" s="2">
        <v>-4078.1640374884219</v>
      </c>
      <c r="U104" s="2">
        <v>-4114.1272839982939</v>
      </c>
      <c r="V104" s="2">
        <v>-4150.0905305081787</v>
      </c>
      <c r="W104" s="2">
        <v>-4186.0537770180863</v>
      </c>
      <c r="Z104" s="177" t="s">
        <v>8</v>
      </c>
      <c r="AA104" s="180">
        <f t="shared" si="20"/>
        <v>13.660000000000011</v>
      </c>
      <c r="AB104" s="2">
        <f t="shared" si="18"/>
        <v>-2893.7888468202</v>
      </c>
      <c r="AC104" s="2">
        <f t="shared" si="18"/>
        <v>-3502.7520933301021</v>
      </c>
      <c r="AD104" s="2">
        <f t="shared" si="18"/>
        <v>-3538.7153398399914</v>
      </c>
      <c r="AE104" s="2">
        <f t="shared" si="18"/>
        <v>-3574.6785863498917</v>
      </c>
      <c r="AF104" s="2">
        <f t="shared" si="18"/>
        <v>-3610.6418328597701</v>
      </c>
      <c r="AG104" s="2">
        <f t="shared" si="18"/>
        <v>-3646.6050793696459</v>
      </c>
      <c r="AH104" s="2">
        <f t="shared" si="18"/>
        <v>-3682.5683258795516</v>
      </c>
      <c r="AI104" s="2">
        <f t="shared" si="18"/>
        <v>-3718.531572389451</v>
      </c>
      <c r="AJ104" s="2">
        <f t="shared" si="18"/>
        <v>-3754.4948188993476</v>
      </c>
      <c r="AK104" s="2">
        <f t="shared" si="18"/>
        <v>-3790.4580654092533</v>
      </c>
      <c r="AL104" s="2">
        <f t="shared" si="18"/>
        <v>-3826.4213119191509</v>
      </c>
      <c r="AM104" s="2">
        <f t="shared" si="18"/>
        <v>-3862.384558429073</v>
      </c>
      <c r="AN104" s="2">
        <f t="shared" si="18"/>
        <v>-3898.3478049389923</v>
      </c>
      <c r="AO104" s="2">
        <f t="shared" si="18"/>
        <v>-3934.311051448818</v>
      </c>
      <c r="AP104" s="2">
        <f t="shared" si="18"/>
        <v>-3970.2742979587374</v>
      </c>
      <c r="AQ104" s="2">
        <f t="shared" si="18"/>
        <v>-4006.2375444685822</v>
      </c>
      <c r="AR104" s="2">
        <f t="shared" si="19"/>
        <v>-4042.200790978547</v>
      </c>
      <c r="AS104" s="2">
        <f t="shared" si="19"/>
        <v>-4078.1640374884219</v>
      </c>
      <c r="AT104" s="2">
        <f t="shared" si="19"/>
        <v>-4114.1272839982939</v>
      </c>
      <c r="AU104" s="2">
        <f t="shared" si="19"/>
        <v>-4150.0905305081787</v>
      </c>
      <c r="AV104" s="2">
        <f t="shared" si="19"/>
        <v>-4186.0537770180863</v>
      </c>
    </row>
    <row r="105" spans="1:48" ht="14.5" x14ac:dyDescent="0.35">
      <c r="A105" s="177" t="s">
        <v>8</v>
      </c>
      <c r="B105" s="180">
        <v>13.120000000000012</v>
      </c>
      <c r="C105" s="2">
        <v>-2839.0040190150248</v>
      </c>
      <c r="D105" s="2">
        <v>-3338.3976099145621</v>
      </c>
      <c r="E105" s="2">
        <v>-3264.7912008140943</v>
      </c>
      <c r="F105" s="2">
        <v>-3191.1847917136338</v>
      </c>
      <c r="G105" s="2">
        <v>-3117.578382613156</v>
      </c>
      <c r="H105" s="2">
        <v>-3043.9719735126755</v>
      </c>
      <c r="I105" s="2">
        <v>-2970.3655644122227</v>
      </c>
      <c r="J105" s="2">
        <v>-2896.7591553117672</v>
      </c>
      <c r="K105" s="2">
        <v>-2823.1527462112849</v>
      </c>
      <c r="L105" s="2">
        <v>-2749.5463371108294</v>
      </c>
      <c r="M105" s="2">
        <v>-2675.9399280103744</v>
      </c>
      <c r="N105" s="2">
        <v>-2602.3335189099548</v>
      </c>
      <c r="O105" s="2">
        <v>-2528.7271098095034</v>
      </c>
      <c r="P105" s="2">
        <v>-2455.120700708992</v>
      </c>
      <c r="Q105" s="2">
        <v>-2381.5142916085474</v>
      </c>
      <c r="R105" s="2">
        <v>-2307.9078825080369</v>
      </c>
      <c r="S105" s="2">
        <v>-2234.3014734076205</v>
      </c>
      <c r="T105" s="2">
        <v>-2160.6950643071632</v>
      </c>
      <c r="U105" s="2">
        <v>-2087.0886552066709</v>
      </c>
      <c r="V105" s="2">
        <v>-2013.4822461061717</v>
      </c>
      <c r="W105" s="2">
        <v>-1939.8758370057585</v>
      </c>
      <c r="Z105" s="177" t="s">
        <v>8</v>
      </c>
      <c r="AA105" s="180">
        <f t="shared" si="20"/>
        <v>13.120000000000012</v>
      </c>
      <c r="AB105" s="2">
        <f t="shared" si="18"/>
        <v>-2839.0040190150248</v>
      </c>
      <c r="AC105" s="2">
        <f t="shared" si="18"/>
        <v>-3338.3976099145621</v>
      </c>
      <c r="AD105" s="2">
        <f t="shared" si="18"/>
        <v>-3264.7912008140943</v>
      </c>
      <c r="AE105" s="2">
        <f t="shared" si="18"/>
        <v>-3191.1847917136338</v>
      </c>
      <c r="AF105" s="2">
        <f t="shared" si="18"/>
        <v>-3117.578382613156</v>
      </c>
      <c r="AG105" s="2">
        <f t="shared" si="18"/>
        <v>-3043.9719735126755</v>
      </c>
      <c r="AH105" s="2">
        <f t="shared" si="18"/>
        <v>-2970.3655644122227</v>
      </c>
      <c r="AI105" s="2">
        <f t="shared" si="18"/>
        <v>-2896.7591553117672</v>
      </c>
      <c r="AJ105" s="2">
        <f t="shared" si="18"/>
        <v>-2823.1527462112849</v>
      </c>
      <c r="AK105" s="2">
        <f t="shared" si="18"/>
        <v>-2749.5463371108294</v>
      </c>
      <c r="AL105" s="2">
        <f t="shared" si="18"/>
        <v>-2675.9399280103744</v>
      </c>
      <c r="AM105" s="2">
        <f t="shared" si="18"/>
        <v>-2602.3335189099548</v>
      </c>
      <c r="AN105" s="2">
        <f t="shared" si="18"/>
        <v>-2528.7271098095034</v>
      </c>
      <c r="AO105" s="2">
        <f t="shared" si="18"/>
        <v>-2455.120700708992</v>
      </c>
      <c r="AP105" s="2">
        <f t="shared" si="18"/>
        <v>-2381.5142916085474</v>
      </c>
      <c r="AQ105" s="2">
        <f t="shared" si="18"/>
        <v>-2307.9078825080369</v>
      </c>
      <c r="AR105" s="2">
        <f t="shared" si="19"/>
        <v>-2234.3014734076205</v>
      </c>
      <c r="AS105" s="2">
        <f t="shared" si="19"/>
        <v>-2160.6950643071632</v>
      </c>
      <c r="AT105" s="2">
        <f t="shared" si="19"/>
        <v>-2087.0886552066709</v>
      </c>
      <c r="AU105" s="2">
        <f t="shared" si="19"/>
        <v>-2013.4822461061717</v>
      </c>
      <c r="AV105" s="2">
        <f t="shared" si="19"/>
        <v>-1939.8758370057585</v>
      </c>
    </row>
    <row r="106" spans="1:48" ht="14.5" x14ac:dyDescent="0.35">
      <c r="A106" s="177" t="s">
        <v>8</v>
      </c>
      <c r="B106" s="180">
        <v>12.580000000000013</v>
      </c>
      <c r="C106" s="2">
        <v>-2784.2191912098465</v>
      </c>
      <c r="D106" s="2">
        <v>-3174.0431264990216</v>
      </c>
      <c r="E106" s="2">
        <v>-2990.8670617881949</v>
      </c>
      <c r="F106" s="2">
        <v>-2807.6909970773686</v>
      </c>
      <c r="G106" s="2">
        <v>-2624.5149323665378</v>
      </c>
      <c r="H106" s="2">
        <v>-2441.3388676557106</v>
      </c>
      <c r="I106" s="2">
        <v>-2258.1628029448907</v>
      </c>
      <c r="J106" s="2">
        <v>-2074.9867382340794</v>
      </c>
      <c r="K106" s="2">
        <v>-1891.8106735232486</v>
      </c>
      <c r="L106" s="2">
        <v>-1708.6346088124355</v>
      </c>
      <c r="M106" s="2">
        <v>-1525.4585441016056</v>
      </c>
      <c r="N106" s="2">
        <v>-1342.282479390806</v>
      </c>
      <c r="O106" s="2">
        <v>-1159.1064146800202</v>
      </c>
      <c r="P106" s="2">
        <v>-975.93034996911319</v>
      </c>
      <c r="Q106" s="2">
        <v>-792.75428525834445</v>
      </c>
      <c r="R106" s="2">
        <v>-609.57822054746816</v>
      </c>
      <c r="S106" s="2">
        <v>-426.40215583667032</v>
      </c>
      <c r="T106" s="2">
        <v>-243.2260911258677</v>
      </c>
      <c r="U106" s="2">
        <v>-60.050026414995841</v>
      </c>
      <c r="V106" s="2">
        <v>123.12603829582815</v>
      </c>
      <c r="W106" s="2">
        <v>306.30210300663356</v>
      </c>
      <c r="Z106" s="177" t="s">
        <v>8</v>
      </c>
      <c r="AA106" s="180">
        <f t="shared" si="20"/>
        <v>12.580000000000013</v>
      </c>
      <c r="AB106" s="2">
        <f t="shared" si="18"/>
        <v>-2784.2191912098465</v>
      </c>
      <c r="AC106" s="2">
        <f t="shared" si="18"/>
        <v>-3174.0431264990216</v>
      </c>
      <c r="AD106" s="2">
        <f t="shared" si="18"/>
        <v>-2990.8670617881949</v>
      </c>
      <c r="AE106" s="2">
        <f t="shared" si="18"/>
        <v>-2807.6909970773686</v>
      </c>
      <c r="AF106" s="2">
        <f t="shared" si="18"/>
        <v>-2624.5149323665378</v>
      </c>
      <c r="AG106" s="2">
        <f t="shared" si="18"/>
        <v>-2441.3388676557106</v>
      </c>
      <c r="AH106" s="2">
        <f t="shared" si="18"/>
        <v>-2258.1628029448907</v>
      </c>
      <c r="AI106" s="2">
        <f t="shared" si="18"/>
        <v>-2074.9867382340794</v>
      </c>
      <c r="AJ106" s="2">
        <f t="shared" si="18"/>
        <v>-1891.8106735232486</v>
      </c>
      <c r="AK106" s="2">
        <f t="shared" si="18"/>
        <v>-1708.6346088124355</v>
      </c>
      <c r="AL106" s="2">
        <f t="shared" si="18"/>
        <v>-1525.4585441016056</v>
      </c>
      <c r="AM106" s="2">
        <f t="shared" si="18"/>
        <v>-1342.282479390806</v>
      </c>
      <c r="AN106" s="2">
        <f t="shared" si="18"/>
        <v>-1159.1064146800202</v>
      </c>
      <c r="AO106" s="2">
        <f t="shared" si="18"/>
        <v>-975.93034996911319</v>
      </c>
      <c r="AP106" s="2">
        <f t="shared" si="18"/>
        <v>-792.75428525834445</v>
      </c>
      <c r="AQ106" s="2">
        <f t="shared" si="18"/>
        <v>-609.57822054746816</v>
      </c>
      <c r="AR106" s="2">
        <f t="shared" si="19"/>
        <v>-426.40215583667032</v>
      </c>
      <c r="AS106" s="2">
        <f t="shared" si="19"/>
        <v>-243.2260911258677</v>
      </c>
      <c r="AT106" s="2">
        <f t="shared" si="19"/>
        <v>-60.050026414995841</v>
      </c>
      <c r="AU106" s="2">
        <f t="shared" si="19"/>
        <v>123.12603829582815</v>
      </c>
      <c r="AV106" s="2">
        <f t="shared" si="19"/>
        <v>306.30210300663356</v>
      </c>
    </row>
    <row r="107" spans="1:48" ht="14.5" x14ac:dyDescent="0.35">
      <c r="A107" s="177" t="s">
        <v>8</v>
      </c>
      <c r="B107" s="180">
        <v>12.040000000000013</v>
      </c>
      <c r="C107" s="2">
        <v>-2729.4343634046654</v>
      </c>
      <c r="D107" s="2">
        <v>-3009.6886430834829</v>
      </c>
      <c r="E107" s="2">
        <v>-2716.9429227622986</v>
      </c>
      <c r="F107" s="2">
        <v>-2424.1972024411143</v>
      </c>
      <c r="G107" s="2">
        <v>-2131.45148211991</v>
      </c>
      <c r="H107" s="2">
        <v>-1838.7057617987189</v>
      </c>
      <c r="I107" s="2">
        <v>-1545.960041477545</v>
      </c>
      <c r="J107" s="2">
        <v>-1253.2143211563748</v>
      </c>
      <c r="K107" s="2">
        <v>-960.4686008351639</v>
      </c>
      <c r="L107" s="2">
        <v>-667.7228805139905</v>
      </c>
      <c r="M107" s="2">
        <v>-374.97716019282097</v>
      </c>
      <c r="N107" s="2">
        <v>-82.231439871649627</v>
      </c>
      <c r="O107" s="2">
        <v>210.51428044952763</v>
      </c>
      <c r="P107" s="2">
        <v>503.26000077073274</v>
      </c>
      <c r="Q107" s="2">
        <v>796.00572109190443</v>
      </c>
      <c r="R107" s="2">
        <v>1088.7514414131169</v>
      </c>
      <c r="S107" s="2">
        <v>1381.4971617342503</v>
      </c>
      <c r="T107" s="2">
        <v>1674.2428820554665</v>
      </c>
      <c r="U107" s="2">
        <v>1966.9886023766719</v>
      </c>
      <c r="V107" s="2">
        <v>2259.7343226978842</v>
      </c>
      <c r="W107" s="2">
        <v>2552.4800430190107</v>
      </c>
      <c r="Z107" s="177" t="s">
        <v>8</v>
      </c>
      <c r="AA107" s="180">
        <f t="shared" si="20"/>
        <v>12.040000000000013</v>
      </c>
      <c r="AB107" s="2">
        <f t="shared" si="18"/>
        <v>-2729.4343634046654</v>
      </c>
      <c r="AC107" s="2">
        <f t="shared" si="18"/>
        <v>-3009.6886430834829</v>
      </c>
      <c r="AD107" s="2">
        <f t="shared" si="18"/>
        <v>-2716.9429227622986</v>
      </c>
      <c r="AE107" s="2">
        <f t="shared" si="18"/>
        <v>-2424.1972024411143</v>
      </c>
      <c r="AF107" s="2">
        <f t="shared" si="18"/>
        <v>-2131.45148211991</v>
      </c>
      <c r="AG107" s="2">
        <f t="shared" si="18"/>
        <v>-1838.7057617987189</v>
      </c>
      <c r="AH107" s="2">
        <f t="shared" si="18"/>
        <v>-1545.960041477545</v>
      </c>
      <c r="AI107" s="2">
        <f t="shared" si="18"/>
        <v>-1253.2143211563748</v>
      </c>
      <c r="AJ107" s="2">
        <f t="shared" si="18"/>
        <v>-960.4686008351639</v>
      </c>
      <c r="AK107" s="2">
        <f t="shared" si="18"/>
        <v>-667.7228805139905</v>
      </c>
      <c r="AL107" s="2">
        <f t="shared" si="18"/>
        <v>-374.97716019282097</v>
      </c>
      <c r="AM107" s="2">
        <f t="shared" si="18"/>
        <v>-82.231439871649627</v>
      </c>
      <c r="AN107" s="2">
        <f t="shared" si="18"/>
        <v>-20.722675147514991</v>
      </c>
      <c r="AO107" s="2">
        <f t="shared" si="18"/>
        <v>33.039382457798638</v>
      </c>
      <c r="AP107" s="2">
        <f t="shared" si="18"/>
        <v>86.801440063067616</v>
      </c>
      <c r="AQ107" s="2">
        <f t="shared" si="18"/>
        <v>140.56349766839423</v>
      </c>
      <c r="AR107" s="2">
        <f t="shared" si="19"/>
        <v>194.3255552736091</v>
      </c>
      <c r="AS107" s="2">
        <f t="shared" si="19"/>
        <v>248.08761287890979</v>
      </c>
      <c r="AT107" s="2">
        <f t="shared" si="19"/>
        <v>301.84967048420981</v>
      </c>
      <c r="AU107" s="2">
        <f t="shared" si="19"/>
        <v>355.61172808954871</v>
      </c>
      <c r="AV107" s="2">
        <f t="shared" si="19"/>
        <v>409.37378569477596</v>
      </c>
    </row>
    <row r="108" spans="1:48" ht="14.5" x14ac:dyDescent="0.35">
      <c r="A108" s="177" t="s">
        <v>8</v>
      </c>
      <c r="B108" s="180">
        <v>11.500000000000014</v>
      </c>
      <c r="C108" s="2">
        <v>-2674.6495355994866</v>
      </c>
      <c r="D108" s="2">
        <v>-2845.3341596679466</v>
      </c>
      <c r="E108" s="2">
        <v>-2443.0187837364042</v>
      </c>
      <c r="F108" s="2">
        <v>-2040.7034078048669</v>
      </c>
      <c r="G108" s="2">
        <v>-1638.3880318733095</v>
      </c>
      <c r="H108" s="2">
        <v>-1236.0726559417501</v>
      </c>
      <c r="I108" s="2">
        <v>-833.75728001021798</v>
      </c>
      <c r="J108" s="2">
        <v>-431.44190407868723</v>
      </c>
      <c r="K108" s="2">
        <v>-29.126528147142039</v>
      </c>
      <c r="L108" s="2">
        <v>373.18884778440588</v>
      </c>
      <c r="M108" s="2">
        <v>775.50422371593106</v>
      </c>
      <c r="N108" s="2">
        <v>1177.8195996474574</v>
      </c>
      <c r="O108" s="2">
        <v>1580.1349755789774</v>
      </c>
      <c r="P108" s="2">
        <v>1982.4503515105559</v>
      </c>
      <c r="Q108" s="2">
        <v>2384.7657274421149</v>
      </c>
      <c r="R108" s="2">
        <v>2787.0811033736468</v>
      </c>
      <c r="S108" s="2">
        <v>3189.3964793051609</v>
      </c>
      <c r="T108" s="2">
        <v>3591.7118552367192</v>
      </c>
      <c r="U108" s="2">
        <v>3994.0272311682565</v>
      </c>
      <c r="V108" s="2">
        <v>4396.3426070998485</v>
      </c>
      <c r="W108" s="2">
        <v>4798.6579830313576</v>
      </c>
      <c r="Z108" s="177" t="s">
        <v>8</v>
      </c>
      <c r="AA108" s="180">
        <f t="shared" si="20"/>
        <v>11.500000000000014</v>
      </c>
      <c r="AB108" s="2">
        <f t="shared" si="18"/>
        <v>-2674.6495355994866</v>
      </c>
      <c r="AC108" s="2">
        <f t="shared" si="18"/>
        <v>-2845.3341596679466</v>
      </c>
      <c r="AD108" s="2">
        <f t="shared" si="18"/>
        <v>-2443.0187837364042</v>
      </c>
      <c r="AE108" s="2">
        <f t="shared" si="18"/>
        <v>-2040.7034078048669</v>
      </c>
      <c r="AF108" s="2">
        <f t="shared" si="18"/>
        <v>-1638.3880318733095</v>
      </c>
      <c r="AG108" s="2">
        <f t="shared" si="18"/>
        <v>-1236.0726559417501</v>
      </c>
      <c r="AH108" s="2">
        <f t="shared" si="18"/>
        <v>-833.75728001021798</v>
      </c>
      <c r="AI108" s="2">
        <f t="shared" si="18"/>
        <v>-431.44190407868723</v>
      </c>
      <c r="AJ108" s="2">
        <f t="shared" si="18"/>
        <v>-284.97438541218617</v>
      </c>
      <c r="AK108" s="2">
        <f t="shared" si="18"/>
        <v>-237.00097249437567</v>
      </c>
      <c r="AL108" s="2">
        <f t="shared" si="18"/>
        <v>-189.02755957657519</v>
      </c>
      <c r="AM108" s="2">
        <f t="shared" si="18"/>
        <v>-141.05414665877311</v>
      </c>
      <c r="AN108" s="2">
        <f t="shared" si="18"/>
        <v>-93.080733741016729</v>
      </c>
      <c r="AO108" s="2">
        <f t="shared" si="18"/>
        <v>-45.107320823166674</v>
      </c>
      <c r="AP108" s="2">
        <f t="shared" si="18"/>
        <v>2.8660920946440456</v>
      </c>
      <c r="AQ108" s="2">
        <f t="shared" ref="AQ108:AQ128" si="21">R108-R193</f>
        <v>50.839505012454538</v>
      </c>
      <c r="AR108" s="2">
        <f t="shared" si="19"/>
        <v>98.812917930252297</v>
      </c>
      <c r="AS108" s="2">
        <f t="shared" si="19"/>
        <v>146.78633084805051</v>
      </c>
      <c r="AT108" s="2">
        <f t="shared" si="19"/>
        <v>194.75974376585145</v>
      </c>
      <c r="AU108" s="2">
        <f t="shared" si="19"/>
        <v>242.73315668372925</v>
      </c>
      <c r="AV108" s="2">
        <f t="shared" si="19"/>
        <v>290.70656960149699</v>
      </c>
    </row>
    <row r="109" spans="1:48" ht="14.5" x14ac:dyDescent="0.35">
      <c r="A109" s="177" t="s">
        <v>8</v>
      </c>
      <c r="B109" s="180">
        <v>10.960000000000015</v>
      </c>
      <c r="C109" s="2">
        <v>-2619.864707794306</v>
      </c>
      <c r="D109" s="2">
        <v>-2680.9796762524124</v>
      </c>
      <c r="E109" s="2">
        <v>-2169.0946447105125</v>
      </c>
      <c r="F109" s="2">
        <v>-1657.2096131686176</v>
      </c>
      <c r="G109" s="2">
        <v>-1145.324581626704</v>
      </c>
      <c r="H109" s="2">
        <v>-633.43955008478792</v>
      </c>
      <c r="I109" s="2">
        <v>-121.55451854290868</v>
      </c>
      <c r="J109" s="2">
        <v>390.330512998995</v>
      </c>
      <c r="K109" s="2">
        <v>902.21554454089869</v>
      </c>
      <c r="L109" s="2">
        <v>1414.1005760827841</v>
      </c>
      <c r="M109" s="2">
        <v>1925.985607624689</v>
      </c>
      <c r="N109" s="2">
        <v>2437.8706391665364</v>
      </c>
      <c r="O109" s="2">
        <v>2949.7556707084614</v>
      </c>
      <c r="P109" s="2">
        <v>3461.6407022503886</v>
      </c>
      <c r="Q109" s="2">
        <v>3973.5257337922681</v>
      </c>
      <c r="R109" s="2">
        <v>4485.4107653341871</v>
      </c>
      <c r="S109" s="2">
        <v>4997.2957968760411</v>
      </c>
      <c r="T109" s="2">
        <v>5509.1808284179306</v>
      </c>
      <c r="U109" s="2">
        <v>6021.0658599598819</v>
      </c>
      <c r="V109" s="2">
        <v>6532.9508915018132</v>
      </c>
      <c r="W109" s="2">
        <v>7044.8359230436627</v>
      </c>
      <c r="Z109" s="177" t="s">
        <v>8</v>
      </c>
      <c r="AA109" s="180">
        <f t="shared" si="20"/>
        <v>10.960000000000015</v>
      </c>
      <c r="AB109" s="2">
        <f t="shared" ref="AB109:AP125" si="22">C109-C194</f>
        <v>-2619.864707794306</v>
      </c>
      <c r="AC109" s="2">
        <f t="shared" si="22"/>
        <v>-2680.9796762524124</v>
      </c>
      <c r="AD109" s="2">
        <f t="shared" si="22"/>
        <v>-2169.0946447105125</v>
      </c>
      <c r="AE109" s="2">
        <f t="shared" si="22"/>
        <v>-1657.2096131686176</v>
      </c>
      <c r="AF109" s="2">
        <f t="shared" si="22"/>
        <v>-1145.324581626704</v>
      </c>
      <c r="AG109" s="2">
        <f t="shared" si="22"/>
        <v>-633.43955008478792</v>
      </c>
      <c r="AH109" s="2">
        <f t="shared" si="22"/>
        <v>-418.54740171640765</v>
      </c>
      <c r="AI109" s="2">
        <f t="shared" si="22"/>
        <v>-376.36263348606872</v>
      </c>
      <c r="AJ109" s="2">
        <f t="shared" si="22"/>
        <v>-334.17786525571864</v>
      </c>
      <c r="AK109" s="2">
        <f t="shared" si="22"/>
        <v>-291.99309702542041</v>
      </c>
      <c r="AL109" s="2">
        <f t="shared" si="22"/>
        <v>-249.80832879506693</v>
      </c>
      <c r="AM109" s="2">
        <f t="shared" si="22"/>
        <v>-207.62356056478302</v>
      </c>
      <c r="AN109" s="2">
        <f t="shared" si="22"/>
        <v>-165.43879233446387</v>
      </c>
      <c r="AO109" s="2">
        <f t="shared" si="22"/>
        <v>-123.25402410408287</v>
      </c>
      <c r="AP109" s="2">
        <f t="shared" si="22"/>
        <v>-81.069255873791008</v>
      </c>
      <c r="AQ109" s="2">
        <f t="shared" si="21"/>
        <v>-38.884487643435932</v>
      </c>
      <c r="AR109" s="2">
        <f t="shared" si="19"/>
        <v>3.3002805868791256</v>
      </c>
      <c r="AS109" s="2">
        <f t="shared" si="19"/>
        <v>45.485048817163261</v>
      </c>
      <c r="AT109" s="2">
        <f t="shared" si="19"/>
        <v>87.669817047543802</v>
      </c>
      <c r="AU109" s="2">
        <f t="shared" si="19"/>
        <v>129.8545852779398</v>
      </c>
      <c r="AV109" s="2">
        <f t="shared" si="19"/>
        <v>172.03935350820575</v>
      </c>
    </row>
    <row r="110" spans="1:48" ht="14.5" x14ac:dyDescent="0.35">
      <c r="A110" s="177" t="s">
        <v>8</v>
      </c>
      <c r="B110" s="180">
        <v>10.420000000000016</v>
      </c>
      <c r="C110" s="2">
        <v>-2565.0798799891227</v>
      </c>
      <c r="D110" s="2">
        <v>-2516.6251928368665</v>
      </c>
      <c r="E110" s="2">
        <v>-1895.1705056846049</v>
      </c>
      <c r="F110" s="2">
        <v>-1273.7158185323369</v>
      </c>
      <c r="G110" s="2">
        <v>-652.26113138006667</v>
      </c>
      <c r="H110" s="2">
        <v>-30.806444227799602</v>
      </c>
      <c r="I110" s="2">
        <v>590.64824292445837</v>
      </c>
      <c r="J110" s="2">
        <v>1212.1029300766995</v>
      </c>
      <c r="K110" s="2">
        <v>1833.5576172289848</v>
      </c>
      <c r="L110" s="2">
        <v>2455.0123043812446</v>
      </c>
      <c r="M110" s="2">
        <v>3076.4669915334821</v>
      </c>
      <c r="N110" s="2">
        <v>3697.9216786857305</v>
      </c>
      <c r="O110" s="2">
        <v>4319.3763658379903</v>
      </c>
      <c r="P110" s="2">
        <v>4940.8310529902546</v>
      </c>
      <c r="Q110" s="2">
        <v>5562.2857401425172</v>
      </c>
      <c r="R110" s="2">
        <v>6183.7404272948224</v>
      </c>
      <c r="S110" s="2">
        <v>6805.1951144470295</v>
      </c>
      <c r="T110" s="2">
        <v>7426.6498015993038</v>
      </c>
      <c r="U110" s="2">
        <v>8048.1044887516027</v>
      </c>
      <c r="V110" s="2">
        <v>8669.559175903898</v>
      </c>
      <c r="W110" s="2">
        <v>9291.013863056085</v>
      </c>
      <c r="Z110" s="177" t="s">
        <v>8</v>
      </c>
      <c r="AA110" s="180">
        <f t="shared" si="20"/>
        <v>10.420000000000016</v>
      </c>
      <c r="AB110" s="2">
        <f t="shared" si="22"/>
        <v>-2565.0798799891227</v>
      </c>
      <c r="AC110" s="2">
        <f t="shared" si="22"/>
        <v>-2516.6251928368665</v>
      </c>
      <c r="AD110" s="2">
        <f t="shared" si="22"/>
        <v>-1895.1705056846049</v>
      </c>
      <c r="AE110" s="2">
        <f t="shared" si="22"/>
        <v>-1273.7158185323369</v>
      </c>
      <c r="AF110" s="2">
        <f t="shared" si="22"/>
        <v>-652.26113138006667</v>
      </c>
      <c r="AG110" s="2">
        <f t="shared" si="22"/>
        <v>-492.56971572781617</v>
      </c>
      <c r="AH110" s="2">
        <f t="shared" si="22"/>
        <v>-456.1735921849704</v>
      </c>
      <c r="AI110" s="2">
        <f t="shared" si="22"/>
        <v>-419.77746864213464</v>
      </c>
      <c r="AJ110" s="2">
        <f t="shared" si="22"/>
        <v>-383.38134509925112</v>
      </c>
      <c r="AK110" s="2">
        <f t="shared" si="22"/>
        <v>-346.98522155639921</v>
      </c>
      <c r="AL110" s="2">
        <f t="shared" si="22"/>
        <v>-310.5890980135473</v>
      </c>
      <c r="AM110" s="2">
        <f t="shared" si="22"/>
        <v>-274.19297447069903</v>
      </c>
      <c r="AN110" s="2">
        <f t="shared" si="22"/>
        <v>-237.79685092786895</v>
      </c>
      <c r="AO110" s="2">
        <f t="shared" si="22"/>
        <v>-201.40072738501385</v>
      </c>
      <c r="AP110" s="2">
        <f t="shared" si="22"/>
        <v>-165.00460384215603</v>
      </c>
      <c r="AQ110" s="2">
        <f t="shared" si="21"/>
        <v>-128.60848029925182</v>
      </c>
      <c r="AR110" s="2">
        <f t="shared" si="19"/>
        <v>-92.21235675641401</v>
      </c>
      <c r="AS110" s="2">
        <f t="shared" si="19"/>
        <v>-55.816233213609848</v>
      </c>
      <c r="AT110" s="2">
        <f t="shared" si="19"/>
        <v>-19.420109670694728</v>
      </c>
      <c r="AU110" s="2">
        <f t="shared" si="19"/>
        <v>16.976013872214025</v>
      </c>
      <c r="AV110" s="2">
        <f t="shared" si="19"/>
        <v>53.372137414986355</v>
      </c>
    </row>
    <row r="111" spans="1:48" ht="14.5" x14ac:dyDescent="0.35">
      <c r="A111" s="177" t="s">
        <v>8</v>
      </c>
      <c r="B111" s="180">
        <v>9.8800000000000168</v>
      </c>
      <c r="C111" s="2">
        <v>-2510.2950521839393</v>
      </c>
      <c r="D111" s="2">
        <v>-2352.2707094213256</v>
      </c>
      <c r="E111" s="2">
        <v>-1621.2463666586978</v>
      </c>
      <c r="F111" s="2">
        <v>-890.22202389608105</v>
      </c>
      <c r="G111" s="2">
        <v>-159.1976811334398</v>
      </c>
      <c r="H111" s="2">
        <v>571.82666162919236</v>
      </c>
      <c r="I111" s="2">
        <v>1302.8510043918106</v>
      </c>
      <c r="J111" s="2">
        <v>2033.875347154406</v>
      </c>
      <c r="K111" s="2">
        <v>2764.8996899170452</v>
      </c>
      <c r="L111" s="2">
        <v>3495.9240326796626</v>
      </c>
      <c r="M111" s="2">
        <v>4226.9483754422836</v>
      </c>
      <c r="N111" s="2">
        <v>4957.9727182048819</v>
      </c>
      <c r="O111" s="2">
        <v>5688.9970609674783</v>
      </c>
      <c r="P111" s="2">
        <v>6420.0214037301539</v>
      </c>
      <c r="Q111" s="2">
        <v>7151.0457464927631</v>
      </c>
      <c r="R111" s="2">
        <v>7882.0700892554332</v>
      </c>
      <c r="S111" s="2">
        <v>8613.0944320179951</v>
      </c>
      <c r="T111" s="2">
        <v>9344.1187747806307</v>
      </c>
      <c r="U111" s="2">
        <v>10075.14311754327</v>
      </c>
      <c r="V111" s="2">
        <v>10806.167460305915</v>
      </c>
      <c r="W111" s="2">
        <v>11537.191803068497</v>
      </c>
      <c r="Z111" s="177" t="s">
        <v>8</v>
      </c>
      <c r="AA111" s="180">
        <f t="shared" si="20"/>
        <v>9.8800000000000168</v>
      </c>
      <c r="AB111" s="2">
        <f t="shared" si="22"/>
        <v>-2510.2950521839393</v>
      </c>
      <c r="AC111" s="2">
        <f t="shared" si="22"/>
        <v>-2352.2707094213256</v>
      </c>
      <c r="AD111" s="2">
        <f t="shared" si="22"/>
        <v>-1621.2463666586978</v>
      </c>
      <c r="AE111" s="2">
        <f t="shared" si="22"/>
        <v>-890.22202389608105</v>
      </c>
      <c r="AF111" s="2">
        <f t="shared" si="22"/>
        <v>-555.01474036432285</v>
      </c>
      <c r="AG111" s="2">
        <f t="shared" si="22"/>
        <v>-524.4072615089201</v>
      </c>
      <c r="AH111" s="2">
        <f t="shared" si="22"/>
        <v>-493.79978265354771</v>
      </c>
      <c r="AI111" s="2">
        <f t="shared" si="22"/>
        <v>-463.19230379819783</v>
      </c>
      <c r="AJ111" s="2">
        <f t="shared" si="22"/>
        <v>-432.5848249427886</v>
      </c>
      <c r="AK111" s="2">
        <f t="shared" si="22"/>
        <v>-401.97734608742212</v>
      </c>
      <c r="AL111" s="2">
        <f t="shared" si="22"/>
        <v>-371.36986723202062</v>
      </c>
      <c r="AM111" s="2">
        <f t="shared" si="22"/>
        <v>-340.76238837666006</v>
      </c>
      <c r="AN111" s="2">
        <f t="shared" si="22"/>
        <v>-310.15490952132677</v>
      </c>
      <c r="AO111" s="2">
        <f t="shared" si="22"/>
        <v>-279.54743066589435</v>
      </c>
      <c r="AP111" s="2">
        <f t="shared" si="22"/>
        <v>-248.93995181051469</v>
      </c>
      <c r="AQ111" s="2">
        <f t="shared" si="21"/>
        <v>-218.33247295508227</v>
      </c>
      <c r="AR111" s="2">
        <f t="shared" si="19"/>
        <v>-187.72499409974807</v>
      </c>
      <c r="AS111" s="2">
        <f t="shared" si="19"/>
        <v>-157.11751524440115</v>
      </c>
      <c r="AT111" s="2">
        <f t="shared" si="19"/>
        <v>-126.5100363889851</v>
      </c>
      <c r="AU111" s="2">
        <f t="shared" si="19"/>
        <v>-95.902557533563595</v>
      </c>
      <c r="AV111" s="2">
        <f t="shared" si="19"/>
        <v>-65.295078678218488</v>
      </c>
    </row>
    <row r="112" spans="1:48" ht="14.5" x14ac:dyDescent="0.35">
      <c r="A112" s="177" t="s">
        <v>8</v>
      </c>
      <c r="B112" s="180">
        <v>9.3400000000000176</v>
      </c>
      <c r="C112" s="2">
        <v>-2455.5102243787696</v>
      </c>
      <c r="D112" s="2">
        <v>-2187.9162260057956</v>
      </c>
      <c r="E112" s="2">
        <v>-1347.3222276328058</v>
      </c>
      <c r="F112" s="2">
        <v>-506.7282292598311</v>
      </c>
      <c r="G112" s="2">
        <v>333.86576911316274</v>
      </c>
      <c r="H112" s="2">
        <v>1174.4597674861457</v>
      </c>
      <c r="I112" s="2">
        <v>2015.0537658591168</v>
      </c>
      <c r="J112" s="2">
        <v>2855.647764232092</v>
      </c>
      <c r="K112" s="2">
        <v>3696.2417626050883</v>
      </c>
      <c r="L112" s="2">
        <v>4536.8357609780633</v>
      </c>
      <c r="M112" s="2">
        <v>5377.4297593510382</v>
      </c>
      <c r="N112" s="2">
        <v>6218.0237577239932</v>
      </c>
      <c r="O112" s="2">
        <v>7058.6177560969645</v>
      </c>
      <c r="P112" s="2">
        <v>7899.211754469984</v>
      </c>
      <c r="Q112" s="2">
        <v>8739.8057528429272</v>
      </c>
      <c r="R112" s="2">
        <v>9580.3997512159949</v>
      </c>
      <c r="S112" s="2">
        <v>10420.993749588864</v>
      </c>
      <c r="T112" s="2">
        <v>11261.58774796185</v>
      </c>
      <c r="U112" s="2">
        <v>12102.181746334853</v>
      </c>
      <c r="V112" s="2">
        <v>12942.775744707869</v>
      </c>
      <c r="W112" s="2">
        <v>13783.369743080806</v>
      </c>
      <c r="Z112" s="177" t="s">
        <v>8</v>
      </c>
      <c r="AA112" s="180">
        <f t="shared" si="20"/>
        <v>9.3400000000000176</v>
      </c>
      <c r="AB112" s="2">
        <f t="shared" si="22"/>
        <v>-2455.5102243787696</v>
      </c>
      <c r="AC112" s="2">
        <f t="shared" si="22"/>
        <v>-2187.9162260057956</v>
      </c>
      <c r="AD112" s="2">
        <f t="shared" si="22"/>
        <v>-1347.3222276328058</v>
      </c>
      <c r="AE112" s="2">
        <f t="shared" si="22"/>
        <v>-605.88247562588685</v>
      </c>
      <c r="AF112" s="2">
        <f t="shared" si="22"/>
        <v>-581.06364145797409</v>
      </c>
      <c r="AG112" s="2">
        <f t="shared" si="22"/>
        <v>-556.24480729004858</v>
      </c>
      <c r="AH112" s="2">
        <f t="shared" si="22"/>
        <v>-531.4259731221639</v>
      </c>
      <c r="AI112" s="2">
        <f t="shared" si="22"/>
        <v>-506.60713895425988</v>
      </c>
      <c r="AJ112" s="2">
        <f t="shared" si="22"/>
        <v>-481.78830478633336</v>
      </c>
      <c r="AK112" s="2">
        <f t="shared" si="22"/>
        <v>-456.96947061845185</v>
      </c>
      <c r="AL112" s="2">
        <f t="shared" si="22"/>
        <v>-432.15063645051578</v>
      </c>
      <c r="AM112" s="2">
        <f t="shared" si="22"/>
        <v>-407.33180228263882</v>
      </c>
      <c r="AN112" s="2">
        <f t="shared" si="22"/>
        <v>-382.51296811477187</v>
      </c>
      <c r="AO112" s="2">
        <f t="shared" si="22"/>
        <v>-357.69413394681487</v>
      </c>
      <c r="AP112" s="2">
        <f t="shared" si="22"/>
        <v>-332.87529977896156</v>
      </c>
      <c r="AQ112" s="2">
        <f t="shared" si="21"/>
        <v>-308.05646561095091</v>
      </c>
      <c r="AR112" s="2">
        <f t="shared" si="19"/>
        <v>-283.23763144312943</v>
      </c>
      <c r="AS112" s="2">
        <f t="shared" si="19"/>
        <v>-258.41879727526793</v>
      </c>
      <c r="AT112" s="2">
        <f t="shared" si="19"/>
        <v>-233.59996310733186</v>
      </c>
      <c r="AU112" s="2">
        <f t="shared" si="19"/>
        <v>-208.78112893938669</v>
      </c>
      <c r="AV112" s="2">
        <f t="shared" si="19"/>
        <v>-183.96229477150155</v>
      </c>
    </row>
    <row r="113" spans="1:48" ht="14.5" x14ac:dyDescent="0.35">
      <c r="A113" s="177" t="s">
        <v>8</v>
      </c>
      <c r="B113" s="180">
        <v>8.8000000000000185</v>
      </c>
      <c r="C113" s="2">
        <v>-2400.725396573589</v>
      </c>
      <c r="D113" s="2">
        <v>-2023.5617425902574</v>
      </c>
      <c r="E113" s="2">
        <v>-1073.398088606916</v>
      </c>
      <c r="F113" s="2">
        <v>-123.23443462358443</v>
      </c>
      <c r="G113" s="2">
        <v>826.92921935976756</v>
      </c>
      <c r="H113" s="2">
        <v>1777.0928733431163</v>
      </c>
      <c r="I113" s="2">
        <v>2727.2565273264477</v>
      </c>
      <c r="J113" s="2">
        <v>3677.4201813097793</v>
      </c>
      <c r="K113" s="2">
        <v>4627.5838352931332</v>
      </c>
      <c r="L113" s="2">
        <v>5577.7474892764403</v>
      </c>
      <c r="M113" s="2">
        <v>6527.9111432597711</v>
      </c>
      <c r="N113" s="2">
        <v>7478.0747972430991</v>
      </c>
      <c r="O113" s="2">
        <v>8428.2384512264125</v>
      </c>
      <c r="P113" s="2">
        <v>9378.4021052098033</v>
      </c>
      <c r="Q113" s="2">
        <v>10328.565759193114</v>
      </c>
      <c r="R113" s="2">
        <v>11278.72941317649</v>
      </c>
      <c r="S113" s="2">
        <v>12228.893067159781</v>
      </c>
      <c r="T113" s="2">
        <v>13179.056721143093</v>
      </c>
      <c r="U113" s="2">
        <v>14129.220375126491</v>
      </c>
      <c r="V113" s="2">
        <v>15079.384029109842</v>
      </c>
      <c r="W113" s="2">
        <v>16029.547683093115</v>
      </c>
      <c r="Z113" s="177" t="s">
        <v>8</v>
      </c>
      <c r="AA113" s="180">
        <f t="shared" si="20"/>
        <v>8.8000000000000185</v>
      </c>
      <c r="AB113" s="2">
        <f t="shared" si="22"/>
        <v>-2400.725396573589</v>
      </c>
      <c r="AC113" s="2">
        <f t="shared" si="22"/>
        <v>-2023.5617425902574</v>
      </c>
      <c r="AD113" s="2">
        <f t="shared" si="22"/>
        <v>-1073.398088606916</v>
      </c>
      <c r="AE113" s="2">
        <f t="shared" si="22"/>
        <v>-626.14273203206699</v>
      </c>
      <c r="AF113" s="2">
        <f t="shared" si="22"/>
        <v>-607.11254255162726</v>
      </c>
      <c r="AG113" s="2">
        <f t="shared" si="22"/>
        <v>-588.08235307117707</v>
      </c>
      <c r="AH113" s="2">
        <f t="shared" si="22"/>
        <v>-569.05216359076621</v>
      </c>
      <c r="AI113" s="2">
        <f t="shared" si="22"/>
        <v>-550.02197411034331</v>
      </c>
      <c r="AJ113" s="2">
        <f t="shared" si="22"/>
        <v>-530.99178462990039</v>
      </c>
      <c r="AK113" s="2">
        <f t="shared" si="22"/>
        <v>-511.96159514950159</v>
      </c>
      <c r="AL113" s="2">
        <f t="shared" si="22"/>
        <v>-492.93140566906368</v>
      </c>
      <c r="AM113" s="2">
        <f t="shared" si="22"/>
        <v>-473.90121618864032</v>
      </c>
      <c r="AN113" s="2">
        <f t="shared" si="22"/>
        <v>-454.87102670827881</v>
      </c>
      <c r="AO113" s="2">
        <f t="shared" si="22"/>
        <v>-435.84083722777541</v>
      </c>
      <c r="AP113" s="2">
        <f t="shared" si="22"/>
        <v>-416.81064774738479</v>
      </c>
      <c r="AQ113" s="2">
        <f t="shared" si="21"/>
        <v>-397.78045826691414</v>
      </c>
      <c r="AR113" s="2">
        <f t="shared" si="19"/>
        <v>-378.75026878650351</v>
      </c>
      <c r="AS113" s="2">
        <f t="shared" si="19"/>
        <v>-359.72007930613472</v>
      </c>
      <c r="AT113" s="2">
        <f t="shared" si="19"/>
        <v>-340.68988982565679</v>
      </c>
      <c r="AU113" s="2">
        <f t="shared" si="19"/>
        <v>-321.65970034520979</v>
      </c>
      <c r="AV113" s="2">
        <f t="shared" si="19"/>
        <v>-302.62951086484281</v>
      </c>
    </row>
    <row r="114" spans="1:48" ht="14.5" x14ac:dyDescent="0.35">
      <c r="A114" s="177" t="s">
        <v>8</v>
      </c>
      <c r="B114" s="180">
        <v>8.2600000000000193</v>
      </c>
      <c r="C114" s="2">
        <v>-2345.9405687684048</v>
      </c>
      <c r="D114" s="2">
        <v>-1859.2072591747119</v>
      </c>
      <c r="E114" s="2">
        <v>-799.47394958101358</v>
      </c>
      <c r="F114" s="2">
        <v>260.25936001268485</v>
      </c>
      <c r="G114" s="2">
        <v>1319.9926696063944</v>
      </c>
      <c r="H114" s="2">
        <v>2379.7259792001114</v>
      </c>
      <c r="I114" s="2">
        <v>3439.4592887937956</v>
      </c>
      <c r="J114" s="2">
        <v>4499.1925983874844</v>
      </c>
      <c r="K114" s="2">
        <v>5558.9259079811909</v>
      </c>
      <c r="L114" s="2">
        <v>6618.659217574881</v>
      </c>
      <c r="M114" s="2">
        <v>7678.3925271685694</v>
      </c>
      <c r="N114" s="2">
        <v>8738.125836762265</v>
      </c>
      <c r="O114" s="2">
        <v>9797.859146355946</v>
      </c>
      <c r="P114" s="2">
        <v>10857.592455949676</v>
      </c>
      <c r="Q114" s="2">
        <v>11917.32576554337</v>
      </c>
      <c r="R114" s="2">
        <v>12977.059075137093</v>
      </c>
      <c r="S114" s="2">
        <v>14036.792384730748</v>
      </c>
      <c r="T114" s="2">
        <v>15096.525694324431</v>
      </c>
      <c r="U114" s="2">
        <v>16156.259003918169</v>
      </c>
      <c r="V114" s="2">
        <v>17215.992313511877</v>
      </c>
      <c r="W114" s="2">
        <v>18275.725623105536</v>
      </c>
      <c r="Z114" s="177" t="s">
        <v>8</v>
      </c>
      <c r="AA114" s="180">
        <f t="shared" si="20"/>
        <v>8.2600000000000193</v>
      </c>
      <c r="AB114" s="2">
        <f t="shared" si="22"/>
        <v>-2345.9405687684048</v>
      </c>
      <c r="AC114" s="2">
        <f t="shared" si="22"/>
        <v>-1859.2072591747119</v>
      </c>
      <c r="AD114" s="2">
        <f t="shared" si="22"/>
        <v>-799.47394958101358</v>
      </c>
      <c r="AE114" s="2">
        <f t="shared" si="22"/>
        <v>-646.40298843821552</v>
      </c>
      <c r="AF114" s="2">
        <f t="shared" si="22"/>
        <v>-633.1614436452528</v>
      </c>
      <c r="AG114" s="2">
        <f t="shared" si="22"/>
        <v>-619.91989885227167</v>
      </c>
      <c r="AH114" s="2">
        <f t="shared" si="22"/>
        <v>-606.67835405934056</v>
      </c>
      <c r="AI114" s="2">
        <f t="shared" si="22"/>
        <v>-593.43680926638444</v>
      </c>
      <c r="AJ114" s="2">
        <f t="shared" si="22"/>
        <v>-580.19526447342014</v>
      </c>
      <c r="AK114" s="2">
        <f t="shared" si="22"/>
        <v>-566.95371968048858</v>
      </c>
      <c r="AL114" s="2">
        <f t="shared" si="22"/>
        <v>-553.71217488751972</v>
      </c>
      <c r="AM114" s="2">
        <f t="shared" si="22"/>
        <v>-540.47063009457452</v>
      </c>
      <c r="AN114" s="2">
        <f t="shared" si="22"/>
        <v>-527.2290853016566</v>
      </c>
      <c r="AO114" s="2">
        <f t="shared" si="22"/>
        <v>-513.98754050866046</v>
      </c>
      <c r="AP114" s="2">
        <f t="shared" si="22"/>
        <v>-500.74599571571889</v>
      </c>
      <c r="AQ114" s="2">
        <f t="shared" si="21"/>
        <v>-487.50445092271912</v>
      </c>
      <c r="AR114" s="2">
        <f t="shared" si="19"/>
        <v>-474.2629061297921</v>
      </c>
      <c r="AS114" s="2">
        <f t="shared" si="19"/>
        <v>-461.02136133690146</v>
      </c>
      <c r="AT114" s="2">
        <f t="shared" si="19"/>
        <v>-447.77981654388532</v>
      </c>
      <c r="AU114" s="2">
        <f t="shared" si="19"/>
        <v>-434.5382717509201</v>
      </c>
      <c r="AV114" s="2">
        <f t="shared" si="19"/>
        <v>-421.29672695799309</v>
      </c>
    </row>
    <row r="115" spans="1:48" ht="14.5" x14ac:dyDescent="0.35">
      <c r="A115" s="177" t="s">
        <v>8</v>
      </c>
      <c r="B115" s="180">
        <v>7.7200000000000193</v>
      </c>
      <c r="C115" s="2">
        <v>-2291.1557409632242</v>
      </c>
      <c r="D115" s="2">
        <v>-1694.8527757591719</v>
      </c>
      <c r="E115" s="2">
        <v>-525.54981055511098</v>
      </c>
      <c r="F115" s="2">
        <v>643.75315464894493</v>
      </c>
      <c r="G115" s="2">
        <v>1813.0561198530202</v>
      </c>
      <c r="H115" s="2">
        <v>2982.359085057084</v>
      </c>
      <c r="I115" s="2">
        <v>4151.6620502611477</v>
      </c>
      <c r="J115" s="2">
        <v>5320.9650154651918</v>
      </c>
      <c r="K115" s="2">
        <v>6490.2679806692486</v>
      </c>
      <c r="L115" s="2">
        <v>7659.5709458732999</v>
      </c>
      <c r="M115" s="2">
        <v>8828.8739110773658</v>
      </c>
      <c r="N115" s="2">
        <v>9998.1768762814099</v>
      </c>
      <c r="O115" s="2">
        <v>11167.479841485436</v>
      </c>
      <c r="P115" s="2">
        <v>12336.782806689544</v>
      </c>
      <c r="Q115" s="2">
        <v>13506.0857718936</v>
      </c>
      <c r="R115" s="2">
        <v>14675.388737097679</v>
      </c>
      <c r="S115" s="2">
        <v>15844.691702301699</v>
      </c>
      <c r="T115" s="2">
        <v>17013.994667505736</v>
      </c>
      <c r="U115" s="2">
        <v>18183.297632709822</v>
      </c>
      <c r="V115" s="2">
        <v>19352.60059791393</v>
      </c>
      <c r="W115" s="2">
        <v>20521.903563117929</v>
      </c>
      <c r="Z115" s="177" t="s">
        <v>8</v>
      </c>
      <c r="AA115" s="180">
        <f t="shared" si="20"/>
        <v>7.7200000000000193</v>
      </c>
      <c r="AB115" s="2">
        <f t="shared" si="22"/>
        <v>-2291.1557409632242</v>
      </c>
      <c r="AC115" s="2">
        <f t="shared" si="22"/>
        <v>-1694.8527757591719</v>
      </c>
      <c r="AD115" s="2">
        <f t="shared" si="22"/>
        <v>-674.11614494986156</v>
      </c>
      <c r="AE115" s="2">
        <f t="shared" si="22"/>
        <v>-666.66324484438405</v>
      </c>
      <c r="AF115" s="2">
        <f t="shared" si="22"/>
        <v>-659.21034473888926</v>
      </c>
      <c r="AG115" s="2">
        <f t="shared" si="22"/>
        <v>-651.75744463339606</v>
      </c>
      <c r="AH115" s="2">
        <f t="shared" si="22"/>
        <v>-644.30454452792128</v>
      </c>
      <c r="AI115" s="2">
        <f t="shared" si="22"/>
        <v>-636.85164442245241</v>
      </c>
      <c r="AJ115" s="2">
        <f t="shared" si="22"/>
        <v>-629.3987443169799</v>
      </c>
      <c r="AK115" s="2">
        <f t="shared" si="22"/>
        <v>-621.94584421151194</v>
      </c>
      <c r="AL115" s="2">
        <f t="shared" si="22"/>
        <v>-614.49294410600851</v>
      </c>
      <c r="AM115" s="2">
        <f t="shared" si="22"/>
        <v>-607.04004400053236</v>
      </c>
      <c r="AN115" s="2">
        <f t="shared" si="22"/>
        <v>-599.58714389510897</v>
      </c>
      <c r="AO115" s="2">
        <f t="shared" si="22"/>
        <v>-592.13424378958007</v>
      </c>
      <c r="AP115" s="2">
        <f t="shared" si="22"/>
        <v>-584.68134368410574</v>
      </c>
      <c r="AQ115" s="2">
        <f t="shared" si="21"/>
        <v>-577.2284435786114</v>
      </c>
      <c r="AR115" s="2">
        <f t="shared" si="19"/>
        <v>-569.77554347314253</v>
      </c>
      <c r="AS115" s="2">
        <f t="shared" si="19"/>
        <v>-562.32264336773369</v>
      </c>
      <c r="AT115" s="2">
        <f t="shared" si="19"/>
        <v>-554.86974326220297</v>
      </c>
      <c r="AU115" s="2">
        <f t="shared" si="19"/>
        <v>-547.41684315664679</v>
      </c>
      <c r="AV115" s="2">
        <f t="shared" si="19"/>
        <v>-539.96394305125068</v>
      </c>
    </row>
    <row r="116" spans="1:48" ht="14.5" x14ac:dyDescent="0.35">
      <c r="A116" s="177" t="s">
        <v>8</v>
      </c>
      <c r="B116" s="180">
        <v>7.1800000000000193</v>
      </c>
      <c r="C116" s="2">
        <v>-2236.3709131580472</v>
      </c>
      <c r="D116" s="2">
        <v>-1530.4982923436355</v>
      </c>
      <c r="E116" s="2">
        <v>-251.6256715292194</v>
      </c>
      <c r="F116" s="2">
        <v>1027.2469492851919</v>
      </c>
      <c r="G116" s="2">
        <v>2306.1195700996263</v>
      </c>
      <c r="H116" s="2">
        <v>3584.9921909140517</v>
      </c>
      <c r="I116" s="2">
        <v>4863.8648117284538</v>
      </c>
      <c r="J116" s="2">
        <v>6142.7374325428564</v>
      </c>
      <c r="K116" s="2">
        <v>7421.6100533572971</v>
      </c>
      <c r="L116" s="2">
        <v>8700.482674171717</v>
      </c>
      <c r="M116" s="2">
        <v>9979.3552949861005</v>
      </c>
      <c r="N116" s="2">
        <v>11258.227915800479</v>
      </c>
      <c r="O116" s="2">
        <v>12537.100536614927</v>
      </c>
      <c r="P116" s="2">
        <v>13815.973157429395</v>
      </c>
      <c r="Q116" s="2">
        <v>15094.845778243773</v>
      </c>
      <c r="R116" s="2">
        <v>16373.718399058203</v>
      </c>
      <c r="S116" s="2">
        <v>17652.591019872572</v>
      </c>
      <c r="T116" s="2">
        <v>18931.463640687005</v>
      </c>
      <c r="U116" s="2">
        <v>20210.336261501467</v>
      </c>
      <c r="V116" s="2">
        <v>21489.208882315903</v>
      </c>
      <c r="W116" s="2">
        <v>22768.081503130255</v>
      </c>
      <c r="Z116" s="177" t="s">
        <v>8</v>
      </c>
      <c r="AA116" s="180">
        <f t="shared" si="20"/>
        <v>7.1800000000000193</v>
      </c>
      <c r="AB116" s="2">
        <f t="shared" si="22"/>
        <v>-2236.3709131580472</v>
      </c>
      <c r="AC116" s="2">
        <f t="shared" si="22"/>
        <v>-1530.4982923436355</v>
      </c>
      <c r="AD116" s="2">
        <f t="shared" si="22"/>
        <v>-688.58775666855831</v>
      </c>
      <c r="AE116" s="2">
        <f t="shared" si="22"/>
        <v>-686.92350125056032</v>
      </c>
      <c r="AF116" s="2">
        <f t="shared" si="22"/>
        <v>-685.25924583254391</v>
      </c>
      <c r="AG116" s="2">
        <f t="shared" si="22"/>
        <v>-683.59499041452409</v>
      </c>
      <c r="AH116" s="2">
        <f t="shared" si="22"/>
        <v>-681.93073499654565</v>
      </c>
      <c r="AI116" s="2">
        <f t="shared" si="22"/>
        <v>-680.26647957855766</v>
      </c>
      <c r="AJ116" s="2">
        <f t="shared" si="22"/>
        <v>-678.60222416052875</v>
      </c>
      <c r="AK116" s="2">
        <f t="shared" si="22"/>
        <v>-676.93796874252803</v>
      </c>
      <c r="AL116" s="2">
        <f t="shared" si="22"/>
        <v>-675.27371332455004</v>
      </c>
      <c r="AM116" s="2">
        <f t="shared" si="22"/>
        <v>-673.60945790657934</v>
      </c>
      <c r="AN116" s="2">
        <f t="shared" si="22"/>
        <v>-671.94520248857771</v>
      </c>
      <c r="AO116" s="2">
        <f t="shared" si="22"/>
        <v>-670.2809470705015</v>
      </c>
      <c r="AP116" s="2">
        <f t="shared" si="22"/>
        <v>-668.61669165256353</v>
      </c>
      <c r="AQ116" s="2">
        <f t="shared" si="21"/>
        <v>-666.95243623452734</v>
      </c>
      <c r="AR116" s="2">
        <f t="shared" si="19"/>
        <v>-665.28818081655481</v>
      </c>
      <c r="AS116" s="2">
        <f t="shared" si="19"/>
        <v>-663.62392539858047</v>
      </c>
      <c r="AT116" s="2">
        <f t="shared" si="19"/>
        <v>-661.95966998051517</v>
      </c>
      <c r="AU116" s="2">
        <f t="shared" si="19"/>
        <v>-660.29541456250081</v>
      </c>
      <c r="AV116" s="2">
        <f t="shared" si="19"/>
        <v>-658.63115914455193</v>
      </c>
    </row>
    <row r="117" spans="1:48" ht="14.5" x14ac:dyDescent="0.35">
      <c r="A117" s="177" t="s">
        <v>8</v>
      </c>
      <c r="B117" s="180">
        <v>6.6400000000000192</v>
      </c>
      <c r="C117" s="2">
        <v>-2181.5860853528611</v>
      </c>
      <c r="D117" s="2">
        <v>-1366.1438089280962</v>
      </c>
      <c r="E117" s="2">
        <v>22.298467496683315</v>
      </c>
      <c r="F117" s="2">
        <v>1410.7407439214599</v>
      </c>
      <c r="G117" s="2">
        <v>2799.1830203462496</v>
      </c>
      <c r="H117" s="2">
        <v>4187.6252967710261</v>
      </c>
      <c r="I117" s="2">
        <v>5576.0675731958027</v>
      </c>
      <c r="J117" s="2">
        <v>6964.5098496205792</v>
      </c>
      <c r="K117" s="2">
        <v>8352.9521260453621</v>
      </c>
      <c r="L117" s="2">
        <v>9741.3944024701395</v>
      </c>
      <c r="M117" s="2">
        <v>11129.836678894893</v>
      </c>
      <c r="N117" s="2">
        <v>12518.278955319627</v>
      </c>
      <c r="O117" s="2">
        <v>13906.721231744412</v>
      </c>
      <c r="P117" s="2">
        <v>15295.163508169248</v>
      </c>
      <c r="Q117" s="2">
        <v>16683.605784594023</v>
      </c>
      <c r="R117" s="2">
        <v>18072.048061018806</v>
      </c>
      <c r="S117" s="2">
        <v>19460.490337443538</v>
      </c>
      <c r="T117" s="2">
        <v>20848.932613868303</v>
      </c>
      <c r="U117" s="2">
        <v>22237.374890293137</v>
      </c>
      <c r="V117" s="2">
        <v>23625.817166717956</v>
      </c>
      <c r="W117" s="2">
        <v>25014.259443142626</v>
      </c>
      <c r="Z117" s="177" t="s">
        <v>8</v>
      </c>
      <c r="AA117" s="180">
        <f t="shared" si="20"/>
        <v>6.6400000000000192</v>
      </c>
      <c r="AB117" s="2">
        <f t="shared" si="22"/>
        <v>-2181.5860853528611</v>
      </c>
      <c r="AC117" s="2">
        <f t="shared" si="22"/>
        <v>-1366.1438089280962</v>
      </c>
      <c r="AD117" s="2">
        <f t="shared" si="22"/>
        <v>-703.05936838724097</v>
      </c>
      <c r="AE117" s="2">
        <f t="shared" si="22"/>
        <v>-707.18375765671226</v>
      </c>
      <c r="AF117" s="2">
        <f t="shared" si="22"/>
        <v>-711.3081469261715</v>
      </c>
      <c r="AG117" s="2">
        <f t="shared" si="22"/>
        <v>-715.43253619563075</v>
      </c>
      <c r="AH117" s="2">
        <f t="shared" si="22"/>
        <v>-719.55692546511727</v>
      </c>
      <c r="AI117" s="2">
        <f t="shared" si="22"/>
        <v>-723.68131473458561</v>
      </c>
      <c r="AJ117" s="2">
        <f t="shared" si="22"/>
        <v>-727.80570400405304</v>
      </c>
      <c r="AK117" s="2">
        <f t="shared" si="22"/>
        <v>-731.9300932735332</v>
      </c>
      <c r="AL117" s="2">
        <f t="shared" si="22"/>
        <v>-736.05448254300791</v>
      </c>
      <c r="AM117" s="2">
        <f t="shared" si="22"/>
        <v>-740.17887181252809</v>
      </c>
      <c r="AN117" s="2">
        <f t="shared" si="22"/>
        <v>-744.30326108200825</v>
      </c>
      <c r="AO117" s="2">
        <f t="shared" si="22"/>
        <v>-748.42765035141929</v>
      </c>
      <c r="AP117" s="2">
        <f t="shared" si="22"/>
        <v>-752.5520396208849</v>
      </c>
      <c r="AQ117" s="2">
        <f t="shared" si="21"/>
        <v>-756.67642889035051</v>
      </c>
      <c r="AR117" s="2">
        <f t="shared" si="19"/>
        <v>-760.80081815984522</v>
      </c>
      <c r="AS117" s="2">
        <f t="shared" si="19"/>
        <v>-764.92520742936904</v>
      </c>
      <c r="AT117" s="2">
        <f t="shared" si="19"/>
        <v>-769.04959669877644</v>
      </c>
      <c r="AU117" s="2">
        <f t="shared" si="19"/>
        <v>-773.17398596819112</v>
      </c>
      <c r="AV117" s="2">
        <f t="shared" si="19"/>
        <v>-777.29837523776587</v>
      </c>
    </row>
    <row r="118" spans="1:48" ht="14.5" x14ac:dyDescent="0.35">
      <c r="A118" s="177" t="s">
        <v>8</v>
      </c>
      <c r="B118" s="180">
        <v>6.1000000000000192</v>
      </c>
      <c r="C118" s="2">
        <v>-2126.801257547686</v>
      </c>
      <c r="D118" s="2">
        <v>-1201.789325512555</v>
      </c>
      <c r="E118" s="2">
        <v>296.22260652258456</v>
      </c>
      <c r="F118" s="2">
        <v>1794.2345385577187</v>
      </c>
      <c r="G118" s="2">
        <v>3292.2464705928674</v>
      </c>
      <c r="H118" s="2">
        <v>4790.2584026280201</v>
      </c>
      <c r="I118" s="2">
        <v>6288.2703346631288</v>
      </c>
      <c r="J118" s="2">
        <v>7786.2822666982656</v>
      </c>
      <c r="K118" s="2">
        <v>9284.2941987334198</v>
      </c>
      <c r="L118" s="2">
        <v>10782.306130768537</v>
      </c>
      <c r="M118" s="2">
        <v>12280.318062803626</v>
      </c>
      <c r="N118" s="2">
        <v>13778.32999483879</v>
      </c>
      <c r="O118" s="2">
        <v>15276.341926873934</v>
      </c>
      <c r="P118" s="2">
        <v>16774.35385890906</v>
      </c>
      <c r="Q118" s="2">
        <v>18272.365790944194</v>
      </c>
      <c r="R118" s="2">
        <v>19770.377722979363</v>
      </c>
      <c r="S118" s="2">
        <v>21268.389655014438</v>
      </c>
      <c r="T118" s="2">
        <v>22766.401587049604</v>
      </c>
      <c r="U118" s="2">
        <v>24264.413519084756</v>
      </c>
      <c r="V118" s="2">
        <v>25762.425451119871</v>
      </c>
      <c r="W118" s="2">
        <v>27260.437383155029</v>
      </c>
      <c r="Z118" s="177" t="s">
        <v>8</v>
      </c>
      <c r="AA118" s="180">
        <f t="shared" si="20"/>
        <v>6.1000000000000192</v>
      </c>
      <c r="AB118" s="2">
        <f t="shared" si="22"/>
        <v>-2126.801257547686</v>
      </c>
      <c r="AC118" s="2">
        <f t="shared" si="22"/>
        <v>-1201.789325512555</v>
      </c>
      <c r="AD118" s="2">
        <f t="shared" si="22"/>
        <v>-717.5309801059301</v>
      </c>
      <c r="AE118" s="2">
        <f t="shared" si="22"/>
        <v>-727.44401406287852</v>
      </c>
      <c r="AF118" s="2">
        <f t="shared" si="22"/>
        <v>-737.35704801981683</v>
      </c>
      <c r="AG118" s="2">
        <f t="shared" si="22"/>
        <v>-747.27008197673604</v>
      </c>
      <c r="AH118" s="2">
        <f t="shared" si="22"/>
        <v>-757.18311593372437</v>
      </c>
      <c r="AI118" s="2">
        <f t="shared" si="22"/>
        <v>-767.09614989066995</v>
      </c>
      <c r="AJ118" s="2">
        <f t="shared" si="22"/>
        <v>-777.00918384760007</v>
      </c>
      <c r="AK118" s="2">
        <f t="shared" si="22"/>
        <v>-786.92221780456384</v>
      </c>
      <c r="AL118" s="2">
        <f t="shared" si="22"/>
        <v>-796.83525176154399</v>
      </c>
      <c r="AM118" s="2">
        <f t="shared" si="22"/>
        <v>-806.74828571846592</v>
      </c>
      <c r="AN118" s="2">
        <f t="shared" si="22"/>
        <v>-816.66131967543515</v>
      </c>
      <c r="AO118" s="2">
        <f t="shared" si="22"/>
        <v>-826.57435363238255</v>
      </c>
      <c r="AP118" s="2">
        <f t="shared" si="22"/>
        <v>-836.48738758934269</v>
      </c>
      <c r="AQ118" s="2">
        <f t="shared" si="21"/>
        <v>-846.40042154624098</v>
      </c>
      <c r="AR118" s="2">
        <f t="shared" si="19"/>
        <v>-856.31345550323385</v>
      </c>
      <c r="AS118" s="2">
        <f t="shared" si="19"/>
        <v>-866.22648946019399</v>
      </c>
      <c r="AT118" s="2">
        <f t="shared" si="19"/>
        <v>-876.13952341710683</v>
      </c>
      <c r="AU118" s="2">
        <f t="shared" si="19"/>
        <v>-886.05255737406696</v>
      </c>
      <c r="AV118" s="2">
        <f t="shared" si="19"/>
        <v>-895.96559133101618</v>
      </c>
    </row>
    <row r="119" spans="1:48" ht="14.5" x14ac:dyDescent="0.35">
      <c r="A119" s="177" t="s">
        <v>8</v>
      </c>
      <c r="B119" s="180">
        <v>5.5600000000000191</v>
      </c>
      <c r="C119" s="2">
        <v>-2072.0164297425108</v>
      </c>
      <c r="D119" s="2">
        <v>-1037.4348420970148</v>
      </c>
      <c r="E119" s="2">
        <v>570.14674554848716</v>
      </c>
      <c r="F119" s="2">
        <v>2177.728333193978</v>
      </c>
      <c r="G119" s="2">
        <v>3785.309920839491</v>
      </c>
      <c r="H119" s="2">
        <v>5392.8915084849914</v>
      </c>
      <c r="I119" s="2">
        <v>7000.4730961304795</v>
      </c>
      <c r="J119" s="2">
        <v>8608.0546837759703</v>
      </c>
      <c r="K119" s="2">
        <v>10215.636271421483</v>
      </c>
      <c r="L119" s="2">
        <v>11823.217859066976</v>
      </c>
      <c r="M119" s="2">
        <v>13430.799446712443</v>
      </c>
      <c r="N119" s="2">
        <v>15038.381034357939</v>
      </c>
      <c r="O119" s="2">
        <v>16645.962622003426</v>
      </c>
      <c r="P119" s="2">
        <v>18253.544209648964</v>
      </c>
      <c r="Q119" s="2">
        <v>19861.125797294473</v>
      </c>
      <c r="R119" s="2">
        <v>21468.707384939946</v>
      </c>
      <c r="S119" s="2">
        <v>23076.288972585404</v>
      </c>
      <c r="T119" s="2">
        <v>24683.870560230913</v>
      </c>
      <c r="U119" s="2">
        <v>26291.452147876436</v>
      </c>
      <c r="V119" s="2">
        <v>27899.033735521967</v>
      </c>
      <c r="W119" s="2">
        <v>29506.615323167429</v>
      </c>
      <c r="Z119" s="177" t="s">
        <v>8</v>
      </c>
      <c r="AA119" s="180">
        <f t="shared" si="20"/>
        <v>5.5600000000000191</v>
      </c>
      <c r="AB119" s="2">
        <f t="shared" si="22"/>
        <v>-2072.0164297425108</v>
      </c>
      <c r="AC119" s="2">
        <f t="shared" si="22"/>
        <v>-1037.4348420970148</v>
      </c>
      <c r="AD119" s="2">
        <f t="shared" si="22"/>
        <v>-732.00259182461741</v>
      </c>
      <c r="AE119" s="2">
        <f t="shared" si="22"/>
        <v>-747.70427046903978</v>
      </c>
      <c r="AF119" s="2">
        <f t="shared" si="22"/>
        <v>-763.4059491134517</v>
      </c>
      <c r="AG119" s="2">
        <f t="shared" si="22"/>
        <v>-779.10762775786043</v>
      </c>
      <c r="AH119" s="2">
        <f t="shared" si="22"/>
        <v>-794.80930640230235</v>
      </c>
      <c r="AI119" s="2">
        <f t="shared" si="22"/>
        <v>-810.51098504673428</v>
      </c>
      <c r="AJ119" s="2">
        <f t="shared" si="22"/>
        <v>-826.21266369114346</v>
      </c>
      <c r="AK119" s="2">
        <f t="shared" si="22"/>
        <v>-841.91434233557266</v>
      </c>
      <c r="AL119" s="2">
        <f t="shared" si="22"/>
        <v>-857.61602098000913</v>
      </c>
      <c r="AM119" s="2">
        <f t="shared" si="22"/>
        <v>-873.31769962442741</v>
      </c>
      <c r="AN119" s="2">
        <f t="shared" si="22"/>
        <v>-889.0193782688948</v>
      </c>
      <c r="AO119" s="2">
        <f t="shared" si="22"/>
        <v>-904.72105691325851</v>
      </c>
      <c r="AP119" s="2">
        <f t="shared" si="22"/>
        <v>-920.42273555766587</v>
      </c>
      <c r="AQ119" s="2">
        <f t="shared" si="21"/>
        <v>-936.12441420213509</v>
      </c>
      <c r="AR119" s="2">
        <f t="shared" si="19"/>
        <v>-951.826092846557</v>
      </c>
      <c r="AS119" s="2">
        <f t="shared" si="19"/>
        <v>-967.52777149100802</v>
      </c>
      <c r="AT119" s="2">
        <f t="shared" si="19"/>
        <v>-983.22945013540084</v>
      </c>
      <c r="AU119" s="2">
        <f t="shared" si="19"/>
        <v>-998.93112877979729</v>
      </c>
      <c r="AV119" s="2">
        <f t="shared" si="19"/>
        <v>-1014.6328074242374</v>
      </c>
    </row>
    <row r="120" spans="1:48" ht="14.5" x14ac:dyDescent="0.35">
      <c r="A120" s="177" t="s">
        <v>8</v>
      </c>
      <c r="B120" s="180">
        <v>5.0200000000000191</v>
      </c>
      <c r="C120" s="2">
        <v>-2017.2316019373357</v>
      </c>
      <c r="D120" s="2">
        <v>-873.08035868148136</v>
      </c>
      <c r="E120" s="2">
        <v>844.0708845743784</v>
      </c>
      <c r="F120" s="2">
        <v>2561.2221278302259</v>
      </c>
      <c r="G120" s="2">
        <v>4278.3733710860979</v>
      </c>
      <c r="H120" s="2">
        <v>5995.5246143419636</v>
      </c>
      <c r="I120" s="2">
        <v>7712.6758575978065</v>
      </c>
      <c r="J120" s="2">
        <v>9429.8271008536576</v>
      </c>
      <c r="K120" s="2">
        <v>11146.978344109506</v>
      </c>
      <c r="L120" s="2">
        <v>12864.129587365356</v>
      </c>
      <c r="M120" s="2">
        <v>14581.280830621177</v>
      </c>
      <c r="N120" s="2">
        <v>16298.432073877051</v>
      </c>
      <c r="O120" s="2">
        <v>18015.583317132867</v>
      </c>
      <c r="P120" s="2">
        <v>19732.734560388759</v>
      </c>
      <c r="Q120" s="2">
        <v>21449.885803644625</v>
      </c>
      <c r="R120" s="2">
        <v>23167.037046900477</v>
      </c>
      <c r="S120" s="2">
        <v>24884.188290156329</v>
      </c>
      <c r="T120" s="2">
        <v>26601.339533412134</v>
      </c>
      <c r="U120" s="2">
        <v>28318.490776668059</v>
      </c>
      <c r="V120" s="2">
        <v>30035.642019923936</v>
      </c>
      <c r="W120" s="2">
        <v>31752.793263179752</v>
      </c>
      <c r="Z120" s="177" t="s">
        <v>8</v>
      </c>
      <c r="AA120" s="180">
        <f t="shared" si="20"/>
        <v>5.0200000000000191</v>
      </c>
      <c r="AB120" s="2">
        <f t="shared" si="22"/>
        <v>-2017.2316019373357</v>
      </c>
      <c r="AC120" s="2">
        <f t="shared" si="22"/>
        <v>-873.08035868148136</v>
      </c>
      <c r="AD120" s="2">
        <f t="shared" si="22"/>
        <v>-746.47420354331484</v>
      </c>
      <c r="AE120" s="2">
        <f t="shared" si="22"/>
        <v>-767.96452687522151</v>
      </c>
      <c r="AF120" s="2">
        <f t="shared" si="22"/>
        <v>-789.45485020711203</v>
      </c>
      <c r="AG120" s="2">
        <f t="shared" si="22"/>
        <v>-810.94517353898391</v>
      </c>
      <c r="AH120" s="2">
        <f t="shared" si="22"/>
        <v>-832.43549687091308</v>
      </c>
      <c r="AI120" s="2">
        <f t="shared" si="22"/>
        <v>-853.92582020282134</v>
      </c>
      <c r="AJ120" s="2">
        <f t="shared" si="22"/>
        <v>-875.41614353471232</v>
      </c>
      <c r="AK120" s="2">
        <f t="shared" si="22"/>
        <v>-896.90646686663604</v>
      </c>
      <c r="AL120" s="2">
        <f t="shared" si="22"/>
        <v>-918.3967901985543</v>
      </c>
      <c r="AM120" s="2">
        <f t="shared" si="22"/>
        <v>-939.88711353042163</v>
      </c>
      <c r="AN120" s="2">
        <f t="shared" si="22"/>
        <v>-961.37743686239992</v>
      </c>
      <c r="AO120" s="2">
        <f t="shared" si="22"/>
        <v>-982.86776019424724</v>
      </c>
      <c r="AP120" s="2">
        <f t="shared" si="22"/>
        <v>-1004.3580835261528</v>
      </c>
      <c r="AQ120" s="2">
        <f t="shared" si="21"/>
        <v>-1025.8484068580401</v>
      </c>
      <c r="AR120" s="2">
        <f t="shared" si="19"/>
        <v>-1047.3387301899165</v>
      </c>
      <c r="AS120" s="2">
        <f t="shared" si="19"/>
        <v>-1068.8290535219276</v>
      </c>
      <c r="AT120" s="2">
        <f t="shared" si="19"/>
        <v>-1090.3193768537458</v>
      </c>
      <c r="AU120" s="2">
        <f t="shared" si="19"/>
        <v>-1111.8097001856004</v>
      </c>
      <c r="AV120" s="2">
        <f t="shared" si="19"/>
        <v>-1133.3000235175423</v>
      </c>
    </row>
    <row r="121" spans="1:48" ht="14.5" x14ac:dyDescent="0.35">
      <c r="A121" s="177" t="s">
        <v>8</v>
      </c>
      <c r="B121" s="180">
        <v>4.4800000000000191</v>
      </c>
      <c r="C121" s="2">
        <v>-1962.4467741321569</v>
      </c>
      <c r="D121" s="2">
        <v>-708.72587526593497</v>
      </c>
      <c r="E121" s="2">
        <v>1117.9950236002851</v>
      </c>
      <c r="F121" s="2">
        <v>2944.715922466497</v>
      </c>
      <c r="G121" s="2">
        <v>4771.4368213327325</v>
      </c>
      <c r="H121" s="2">
        <v>6598.1577201989539</v>
      </c>
      <c r="I121" s="2">
        <v>8424.8786190651554</v>
      </c>
      <c r="J121" s="2">
        <v>10251.599517931363</v>
      </c>
      <c r="K121" s="2">
        <v>12078.320416797609</v>
      </c>
      <c r="L121" s="2">
        <v>13905.041315663819</v>
      </c>
      <c r="M121" s="2">
        <v>15731.762214529996</v>
      </c>
      <c r="N121" s="2">
        <v>17558.483113396203</v>
      </c>
      <c r="O121" s="2">
        <v>19385.20401226238</v>
      </c>
      <c r="P121" s="2">
        <v>21211.92491112863</v>
      </c>
      <c r="Q121" s="2">
        <v>23038.645809994887</v>
      </c>
      <c r="R121" s="2">
        <v>24865.366708861064</v>
      </c>
      <c r="S121" s="2">
        <v>26692.087607727317</v>
      </c>
      <c r="T121" s="2">
        <v>28518.808506593512</v>
      </c>
      <c r="U121" s="2">
        <v>30345.529405459765</v>
      </c>
      <c r="V121" s="2">
        <v>32172.250304326008</v>
      </c>
      <c r="W121" s="2">
        <v>33998.971203192188</v>
      </c>
      <c r="Z121" s="177" t="s">
        <v>8</v>
      </c>
      <c r="AA121" s="180">
        <f t="shared" si="20"/>
        <v>4.4800000000000191</v>
      </c>
      <c r="AB121" s="2">
        <f t="shared" si="22"/>
        <v>-1962.4467741321569</v>
      </c>
      <c r="AC121" s="2">
        <f t="shared" si="22"/>
        <v>-733.66684724261847</v>
      </c>
      <c r="AD121" s="2">
        <f t="shared" si="22"/>
        <v>-760.94581526199227</v>
      </c>
      <c r="AE121" s="2">
        <f t="shared" si="22"/>
        <v>-788.22478328136503</v>
      </c>
      <c r="AF121" s="2">
        <f t="shared" si="22"/>
        <v>-815.50375130072553</v>
      </c>
      <c r="AG121" s="2">
        <f t="shared" si="22"/>
        <v>-842.78271932008101</v>
      </c>
      <c r="AH121" s="2">
        <f t="shared" si="22"/>
        <v>-870.06168733948107</v>
      </c>
      <c r="AI121" s="2">
        <f t="shared" si="22"/>
        <v>-897.34065535886657</v>
      </c>
      <c r="AJ121" s="2">
        <f t="shared" si="22"/>
        <v>-924.61962337820296</v>
      </c>
      <c r="AK121" s="2">
        <f t="shared" si="22"/>
        <v>-951.89859139759028</v>
      </c>
      <c r="AL121" s="2">
        <f t="shared" si="22"/>
        <v>-979.17755941699033</v>
      </c>
      <c r="AM121" s="2">
        <f t="shared" si="22"/>
        <v>-1006.4565274363704</v>
      </c>
      <c r="AN121" s="2">
        <f t="shared" si="22"/>
        <v>-1033.7354954558032</v>
      </c>
      <c r="AO121" s="2">
        <f t="shared" si="22"/>
        <v>-1061.0144634751341</v>
      </c>
      <c r="AP121" s="2">
        <f t="shared" si="22"/>
        <v>-1088.2934314944687</v>
      </c>
      <c r="AQ121" s="2">
        <f t="shared" si="21"/>
        <v>-1115.5723995138906</v>
      </c>
      <c r="AR121" s="2">
        <f t="shared" si="19"/>
        <v>-1142.8513675331887</v>
      </c>
      <c r="AS121" s="2">
        <f t="shared" si="19"/>
        <v>-1170.1303355526325</v>
      </c>
      <c r="AT121" s="2">
        <f t="shared" si="19"/>
        <v>-1197.4093035719634</v>
      </c>
      <c r="AU121" s="2">
        <f t="shared" si="19"/>
        <v>-1224.6882715913016</v>
      </c>
      <c r="AV121" s="2">
        <f t="shared" si="19"/>
        <v>-1251.967239610698</v>
      </c>
    </row>
    <row r="122" spans="1:48" ht="14.5" x14ac:dyDescent="0.35">
      <c r="A122" s="177" t="s">
        <v>8</v>
      </c>
      <c r="B122" s="180">
        <v>3.940000000000019</v>
      </c>
      <c r="C122" s="2">
        <v>-1907.6619463269708</v>
      </c>
      <c r="D122" s="2">
        <v>-544.37139185039587</v>
      </c>
      <c r="E122" s="2">
        <v>1391.9191626261863</v>
      </c>
      <c r="F122" s="2">
        <v>3328.2097171027631</v>
      </c>
      <c r="G122" s="2">
        <v>5264.500271579358</v>
      </c>
      <c r="H122" s="2">
        <v>7200.7908260559498</v>
      </c>
      <c r="I122" s="2">
        <v>9137.0813805325088</v>
      </c>
      <c r="J122" s="2">
        <v>11073.371935009065</v>
      </c>
      <c r="K122" s="2">
        <v>13009.66248948567</v>
      </c>
      <c r="L122" s="2">
        <v>14945.953043962234</v>
      </c>
      <c r="M122" s="2">
        <v>16882.243598438778</v>
      </c>
      <c r="N122" s="2">
        <v>18818.534152915352</v>
      </c>
      <c r="O122" s="2">
        <v>20754.824707391956</v>
      </c>
      <c r="P122" s="2">
        <v>22691.115261868501</v>
      </c>
      <c r="Q122" s="2">
        <v>24627.405816345079</v>
      </c>
      <c r="R122" s="2">
        <v>26563.696370821734</v>
      </c>
      <c r="S122" s="2">
        <v>28499.986925298283</v>
      </c>
      <c r="T122" s="2">
        <v>30436.277479774824</v>
      </c>
      <c r="U122" s="2">
        <v>32372.568034251442</v>
      </c>
      <c r="V122" s="2">
        <v>34308.858588728064</v>
      </c>
      <c r="W122" s="2">
        <v>36245.14914320458</v>
      </c>
      <c r="Z122" s="177" t="s">
        <v>8</v>
      </c>
      <c r="AA122" s="180">
        <f t="shared" si="20"/>
        <v>3.940000000000019</v>
      </c>
      <c r="AB122" s="2">
        <f t="shared" si="22"/>
        <v>-1907.6619463269708</v>
      </c>
      <c r="AC122" s="2">
        <f t="shared" si="22"/>
        <v>-742.34981427383343</v>
      </c>
      <c r="AD122" s="2">
        <f t="shared" si="22"/>
        <v>-775.41742698068219</v>
      </c>
      <c r="AE122" s="2">
        <f t="shared" si="22"/>
        <v>-808.4850396875313</v>
      </c>
      <c r="AF122" s="2">
        <f t="shared" si="22"/>
        <v>-841.55265239436267</v>
      </c>
      <c r="AG122" s="2">
        <f t="shared" si="22"/>
        <v>-874.62026510118085</v>
      </c>
      <c r="AH122" s="2">
        <f t="shared" si="22"/>
        <v>-907.68787780806997</v>
      </c>
      <c r="AI122" s="2">
        <f t="shared" si="22"/>
        <v>-940.75549051492453</v>
      </c>
      <c r="AJ122" s="2">
        <f t="shared" si="22"/>
        <v>-973.82310322174817</v>
      </c>
      <c r="AK122" s="2">
        <f t="shared" si="22"/>
        <v>-1006.8907159286209</v>
      </c>
      <c r="AL122" s="2">
        <f t="shared" si="22"/>
        <v>-1039.9583286354755</v>
      </c>
      <c r="AM122" s="2">
        <f t="shared" si="22"/>
        <v>-1073.0259413423264</v>
      </c>
      <c r="AN122" s="2">
        <f t="shared" si="22"/>
        <v>-1106.0935540491701</v>
      </c>
      <c r="AO122" s="2">
        <f t="shared" si="22"/>
        <v>-1139.1611667560501</v>
      </c>
      <c r="AP122" s="2">
        <f t="shared" si="22"/>
        <v>-1172.2287794629046</v>
      </c>
      <c r="AQ122" s="2">
        <f t="shared" si="21"/>
        <v>-1205.2963921696501</v>
      </c>
      <c r="AR122" s="2">
        <f t="shared" si="19"/>
        <v>-1238.3640048765337</v>
      </c>
      <c r="AS122" s="2">
        <f t="shared" si="19"/>
        <v>-1271.4316175834392</v>
      </c>
      <c r="AT122" s="2">
        <f t="shared" si="19"/>
        <v>-1304.4992302902574</v>
      </c>
      <c r="AU122" s="2">
        <f t="shared" si="19"/>
        <v>-1337.5668429970465</v>
      </c>
      <c r="AV122" s="2">
        <f t="shared" si="19"/>
        <v>-1370.6344557039411</v>
      </c>
    </row>
    <row r="123" spans="1:48" ht="14.5" x14ac:dyDescent="0.35">
      <c r="A123" s="177" t="s">
        <v>8</v>
      </c>
      <c r="B123" s="180">
        <v>3.400000000000019</v>
      </c>
      <c r="C123" s="2">
        <v>-1852.877118521792</v>
      </c>
      <c r="D123" s="2">
        <v>-380.0169084348604</v>
      </c>
      <c r="E123" s="2">
        <v>1665.8433016520785</v>
      </c>
      <c r="F123" s="2">
        <v>3711.7035117390128</v>
      </c>
      <c r="G123" s="2">
        <v>5757.5637218259644</v>
      </c>
      <c r="H123" s="2">
        <v>7803.4239319129001</v>
      </c>
      <c r="I123" s="2">
        <v>9849.2841419998385</v>
      </c>
      <c r="J123" s="2">
        <v>11895.144352086756</v>
      </c>
      <c r="K123" s="2">
        <v>13941.004562173712</v>
      </c>
      <c r="L123" s="2">
        <v>15986.864772260631</v>
      </c>
      <c r="M123" s="2">
        <v>18032.724982347554</v>
      </c>
      <c r="N123" s="2">
        <v>20078.585192434479</v>
      </c>
      <c r="O123" s="2">
        <v>22124.445402521404</v>
      </c>
      <c r="P123" s="2">
        <v>24170.305612608354</v>
      </c>
      <c r="Q123" s="2">
        <v>26216.1658226953</v>
      </c>
      <c r="R123" s="2">
        <v>28262.026032782258</v>
      </c>
      <c r="S123" s="2">
        <v>30307.88624286915</v>
      </c>
      <c r="T123" s="2">
        <v>32353.746452956068</v>
      </c>
      <c r="U123" s="2">
        <v>34399.606663043029</v>
      </c>
      <c r="V123" s="2">
        <v>36445.466873130063</v>
      </c>
      <c r="W123" s="2">
        <v>38491.327083216856</v>
      </c>
      <c r="Z123" s="177" t="s">
        <v>8</v>
      </c>
      <c r="AA123" s="180">
        <f t="shared" si="20"/>
        <v>3.400000000000019</v>
      </c>
      <c r="AB123" s="2">
        <f t="shared" si="22"/>
        <v>-1852.877118521792</v>
      </c>
      <c r="AC123" s="2">
        <f t="shared" si="22"/>
        <v>-751.03278130505157</v>
      </c>
      <c r="AD123" s="2">
        <f t="shared" si="22"/>
        <v>-789.88903869937894</v>
      </c>
      <c r="AE123" s="2">
        <f t="shared" si="22"/>
        <v>-828.7452960937012</v>
      </c>
      <c r="AF123" s="2">
        <f t="shared" si="22"/>
        <v>-867.60155348801618</v>
      </c>
      <c r="AG123" s="2">
        <f t="shared" si="22"/>
        <v>-906.45781088232525</v>
      </c>
      <c r="AH123" s="2">
        <f t="shared" si="22"/>
        <v>-945.31406827667161</v>
      </c>
      <c r="AI123" s="2">
        <f t="shared" si="22"/>
        <v>-984.17032567100432</v>
      </c>
      <c r="AJ123" s="2">
        <f t="shared" si="22"/>
        <v>-1023.0265830653061</v>
      </c>
      <c r="AK123" s="2">
        <f t="shared" si="22"/>
        <v>-1061.8828404596552</v>
      </c>
      <c r="AL123" s="2">
        <f t="shared" si="22"/>
        <v>-1100.7390978539843</v>
      </c>
      <c r="AM123" s="2">
        <f t="shared" si="22"/>
        <v>-1139.5953552483115</v>
      </c>
      <c r="AN123" s="2">
        <f t="shared" si="22"/>
        <v>-1178.4516126426752</v>
      </c>
      <c r="AO123" s="2">
        <f t="shared" si="22"/>
        <v>-1217.3078700369697</v>
      </c>
      <c r="AP123" s="2">
        <f t="shared" si="22"/>
        <v>-1256.1641274313042</v>
      </c>
      <c r="AQ123" s="2">
        <f t="shared" si="21"/>
        <v>-1295.0203848255805</v>
      </c>
      <c r="AR123" s="2">
        <f t="shared" si="19"/>
        <v>-1333.8766422199587</v>
      </c>
      <c r="AS123" s="2">
        <f t="shared" si="19"/>
        <v>-1372.732899614326</v>
      </c>
      <c r="AT123" s="2">
        <f t="shared" si="19"/>
        <v>-1411.5891570086242</v>
      </c>
      <c r="AU123" s="2">
        <f t="shared" si="19"/>
        <v>-1450.4454144028496</v>
      </c>
      <c r="AV123" s="2">
        <f t="shared" si="19"/>
        <v>-1489.3016717973151</v>
      </c>
    </row>
    <row r="124" spans="1:48" ht="14.5" x14ac:dyDescent="0.35">
      <c r="A124" s="177" t="s">
        <v>8</v>
      </c>
      <c r="B124" s="180">
        <v>2.860000000000019</v>
      </c>
      <c r="C124" s="2">
        <v>-1798.092290716595</v>
      </c>
      <c r="D124" s="2">
        <v>-215.66242501931549</v>
      </c>
      <c r="E124" s="2">
        <v>1939.7674406779804</v>
      </c>
      <c r="F124" s="2">
        <v>4095.1973063752707</v>
      </c>
      <c r="G124" s="2">
        <v>6250.6271720725972</v>
      </c>
      <c r="H124" s="2">
        <v>8406.0570377698914</v>
      </c>
      <c r="I124" s="2">
        <v>10561.486903467185</v>
      </c>
      <c r="J124" s="2">
        <v>12716.91676916446</v>
      </c>
      <c r="K124" s="2">
        <v>14872.346634861779</v>
      </c>
      <c r="L124" s="2">
        <v>17027.776500559055</v>
      </c>
      <c r="M124" s="2">
        <v>19183.20636625632</v>
      </c>
      <c r="N124" s="2">
        <v>21338.636231953627</v>
      </c>
      <c r="O124" s="2">
        <v>23494.06609765091</v>
      </c>
      <c r="P124" s="2">
        <v>25649.495963348221</v>
      </c>
      <c r="Q124" s="2">
        <v>27804.925829045525</v>
      </c>
      <c r="R124" s="2">
        <v>29960.355694742848</v>
      </c>
      <c r="S124" s="2">
        <v>32115.785560440094</v>
      </c>
      <c r="T124" s="2">
        <v>34271.215426137402</v>
      </c>
      <c r="U124" s="2">
        <v>36426.645291834735</v>
      </c>
      <c r="V124" s="2">
        <v>38582.075157532054</v>
      </c>
      <c r="W124" s="2">
        <v>40737.505023229343</v>
      </c>
      <c r="Z124" s="177" t="s">
        <v>8</v>
      </c>
      <c r="AA124" s="180">
        <f t="shared" si="20"/>
        <v>2.860000000000019</v>
      </c>
      <c r="AB124" s="2">
        <f t="shared" si="22"/>
        <v>-1798.092290716595</v>
      </c>
      <c r="AC124" s="2">
        <f t="shared" si="22"/>
        <v>-759.71574833625789</v>
      </c>
      <c r="AD124" s="2">
        <f t="shared" si="22"/>
        <v>-804.36065041806137</v>
      </c>
      <c r="AE124" s="2">
        <f t="shared" si="22"/>
        <v>-849.00555249985837</v>
      </c>
      <c r="AF124" s="2">
        <f t="shared" si="22"/>
        <v>-893.65045458163604</v>
      </c>
      <c r="AG124" s="2">
        <f t="shared" si="22"/>
        <v>-938.29535666342053</v>
      </c>
      <c r="AH124" s="2">
        <f t="shared" si="22"/>
        <v>-982.94025874523868</v>
      </c>
      <c r="AI124" s="2">
        <f t="shared" si="22"/>
        <v>-1027.5851608270605</v>
      </c>
      <c r="AJ124" s="2">
        <f t="shared" si="22"/>
        <v>-1072.230062908835</v>
      </c>
      <c r="AK124" s="2">
        <f t="shared" si="22"/>
        <v>-1116.8749649906495</v>
      </c>
      <c r="AL124" s="2">
        <f t="shared" si="22"/>
        <v>-1161.5198670724676</v>
      </c>
      <c r="AM124" s="2">
        <f t="shared" si="22"/>
        <v>-1206.1647691542457</v>
      </c>
      <c r="AN124" s="2">
        <f t="shared" si="22"/>
        <v>-1250.8096712360966</v>
      </c>
      <c r="AO124" s="2">
        <f t="shared" si="22"/>
        <v>-1295.4545733178602</v>
      </c>
      <c r="AP124" s="2">
        <f t="shared" si="22"/>
        <v>-1340.0994753996638</v>
      </c>
      <c r="AQ124" s="2">
        <f t="shared" si="21"/>
        <v>-1384.744377481431</v>
      </c>
      <c r="AR124" s="2">
        <f t="shared" si="19"/>
        <v>-1429.3892795632601</v>
      </c>
      <c r="AS124" s="2">
        <f t="shared" si="19"/>
        <v>-1474.0341816451037</v>
      </c>
      <c r="AT124" s="2">
        <f t="shared" si="19"/>
        <v>-1518.6790837268418</v>
      </c>
      <c r="AU124" s="2">
        <f t="shared" si="19"/>
        <v>-1563.3239858086017</v>
      </c>
      <c r="AV124" s="2">
        <f t="shared" si="19"/>
        <v>-1607.9688878904126</v>
      </c>
    </row>
    <row r="125" spans="1:48" ht="14.5" x14ac:dyDescent="0.35">
      <c r="A125" s="177" t="s">
        <v>8</v>
      </c>
      <c r="B125" s="180">
        <v>2.3200000000000189</v>
      </c>
      <c r="C125" s="2">
        <v>-1743.3074629114308</v>
      </c>
      <c r="D125" s="2">
        <v>-51.307941603779796</v>
      </c>
      <c r="E125" s="2">
        <v>2213.6915797038778</v>
      </c>
      <c r="F125" s="2">
        <v>4478.6911010115191</v>
      </c>
      <c r="G125" s="2">
        <v>6743.6906223191945</v>
      </c>
      <c r="H125" s="2">
        <v>9008.6901436268654</v>
      </c>
      <c r="I125" s="2">
        <v>11273.689664934496</v>
      </c>
      <c r="J125" s="2">
        <v>13538.689186242147</v>
      </c>
      <c r="K125" s="2">
        <v>15803.688707549798</v>
      </c>
      <c r="L125" s="2">
        <v>18068.688228857452</v>
      </c>
      <c r="M125" s="2">
        <v>20333.68775016506</v>
      </c>
      <c r="N125" s="2">
        <v>22598.687271472729</v>
      </c>
      <c r="O125" s="2">
        <v>24863.686792780387</v>
      </c>
      <c r="P125" s="2">
        <v>27128.686314088034</v>
      </c>
      <c r="Q125" s="2">
        <v>29393.685835395725</v>
      </c>
      <c r="R125" s="2">
        <v>31658.685356703401</v>
      </c>
      <c r="S125" s="2">
        <v>33923.684878010972</v>
      </c>
      <c r="T125" s="2">
        <v>36188.684399318656</v>
      </c>
      <c r="U125" s="2">
        <v>38453.683920626303</v>
      </c>
      <c r="V125" s="2">
        <v>40718.683441934001</v>
      </c>
      <c r="W125" s="2">
        <v>42983.682963241627</v>
      </c>
      <c r="Z125" s="177" t="s">
        <v>8</v>
      </c>
      <c r="AA125" s="180">
        <f t="shared" si="20"/>
        <v>2.3200000000000189</v>
      </c>
      <c r="AB125" s="2">
        <f t="shared" si="22"/>
        <v>-1743.3074629114308</v>
      </c>
      <c r="AC125" s="2">
        <f t="shared" si="22"/>
        <v>-768.39871536747648</v>
      </c>
      <c r="AD125" s="2">
        <f t="shared" si="22"/>
        <v>-818.83226213675243</v>
      </c>
      <c r="AE125" s="2">
        <f t="shared" si="22"/>
        <v>-869.26580890603873</v>
      </c>
      <c r="AF125" s="2">
        <f t="shared" si="22"/>
        <v>-919.69935567529956</v>
      </c>
      <c r="AG125" s="2">
        <f t="shared" si="22"/>
        <v>-970.13290244454402</v>
      </c>
      <c r="AH125" s="2">
        <f t="shared" si="22"/>
        <v>-1020.566449213864</v>
      </c>
      <c r="AI125" s="2">
        <f t="shared" si="22"/>
        <v>-1070.9999959831421</v>
      </c>
      <c r="AJ125" s="2">
        <f t="shared" si="22"/>
        <v>-1121.4335427524129</v>
      </c>
      <c r="AK125" s="2">
        <f t="shared" si="22"/>
        <v>-1171.8670895217001</v>
      </c>
      <c r="AL125" s="2">
        <f t="shared" si="22"/>
        <v>-1222.3006362909982</v>
      </c>
      <c r="AM125" s="2">
        <f t="shared" si="22"/>
        <v>-1272.7341830602672</v>
      </c>
      <c r="AN125" s="2">
        <f t="shared" si="22"/>
        <v>-1323.1677298295544</v>
      </c>
      <c r="AO125" s="2">
        <f t="shared" si="22"/>
        <v>-1373.601276598838</v>
      </c>
      <c r="AP125" s="2">
        <f t="shared" si="22"/>
        <v>-1424.0348233680816</v>
      </c>
      <c r="AQ125" s="2">
        <f t="shared" si="21"/>
        <v>-1474.4683701373397</v>
      </c>
      <c r="AR125" s="2">
        <f t="shared" si="19"/>
        <v>-1524.9019169066742</v>
      </c>
      <c r="AS125" s="2">
        <f t="shared" si="19"/>
        <v>-1575.3354636759759</v>
      </c>
      <c r="AT125" s="2">
        <f t="shared" si="19"/>
        <v>-1625.7690104452486</v>
      </c>
      <c r="AU125" s="2">
        <f t="shared" si="19"/>
        <v>-1676.2025572144485</v>
      </c>
      <c r="AV125" s="2">
        <f t="shared" si="19"/>
        <v>-1726.6361039837648</v>
      </c>
    </row>
    <row r="126" spans="1:48" ht="14.5" x14ac:dyDescent="0.35">
      <c r="A126" s="177" t="s">
        <v>8</v>
      </c>
      <c r="B126" s="180">
        <v>1.7800000000000189</v>
      </c>
      <c r="C126" s="2">
        <v>-1688.5226351062556</v>
      </c>
      <c r="D126" s="2">
        <v>113.04654181176022</v>
      </c>
      <c r="E126" s="2">
        <v>2487.6157187297804</v>
      </c>
      <c r="F126" s="2">
        <v>4862.1848956477879</v>
      </c>
      <c r="G126" s="2">
        <v>7236.7540725658191</v>
      </c>
      <c r="H126" s="2">
        <v>9611.3232494838303</v>
      </c>
      <c r="I126" s="2">
        <v>11985.892426401841</v>
      </c>
      <c r="J126" s="2">
        <v>14360.461603319871</v>
      </c>
      <c r="K126" s="2">
        <v>16735.030780237881</v>
      </c>
      <c r="L126" s="2">
        <v>19109.599957155886</v>
      </c>
      <c r="M126" s="2">
        <v>21484.169134073873</v>
      </c>
      <c r="N126" s="2">
        <v>23858.738310991885</v>
      </c>
      <c r="O126" s="2">
        <v>26233.307487909922</v>
      </c>
      <c r="P126" s="2">
        <v>28607.876664827905</v>
      </c>
      <c r="Q126" s="2">
        <v>30982.44584174591</v>
      </c>
      <c r="R126" s="2">
        <v>33357.015018663958</v>
      </c>
      <c r="S126" s="2">
        <v>35731.584195581898</v>
      </c>
      <c r="T126" s="2">
        <v>38106.153372499939</v>
      </c>
      <c r="U126" s="2">
        <v>40480.722549417973</v>
      </c>
      <c r="V126" s="2">
        <v>42855.291726336036</v>
      </c>
      <c r="W126" s="2">
        <v>45229.860903254026</v>
      </c>
      <c r="Z126" s="177" t="s">
        <v>8</v>
      </c>
      <c r="AA126" s="180">
        <f t="shared" si="20"/>
        <v>1.7800000000000189</v>
      </c>
      <c r="AB126" s="2">
        <f t="shared" ref="AB126:AP128" si="23">C126-C211</f>
        <v>-1688.5226351062556</v>
      </c>
      <c r="AC126" s="2">
        <f t="shared" si="23"/>
        <v>-777.08168239868905</v>
      </c>
      <c r="AD126" s="2">
        <f t="shared" si="23"/>
        <v>-833.30387385544009</v>
      </c>
      <c r="AE126" s="2">
        <f t="shared" si="23"/>
        <v>-889.52606531219681</v>
      </c>
      <c r="AF126" s="2">
        <f t="shared" si="23"/>
        <v>-945.7482567689367</v>
      </c>
      <c r="AG126" s="2">
        <f t="shared" si="23"/>
        <v>-1001.9704482256784</v>
      </c>
      <c r="AH126" s="2">
        <f t="shared" si="23"/>
        <v>-1058.1926396824529</v>
      </c>
      <c r="AI126" s="2">
        <f t="shared" si="23"/>
        <v>-1114.4148311391818</v>
      </c>
      <c r="AJ126" s="2">
        <f t="shared" si="23"/>
        <v>-1170.637022595929</v>
      </c>
      <c r="AK126" s="2">
        <f t="shared" si="23"/>
        <v>-1226.8592140527144</v>
      </c>
      <c r="AL126" s="2">
        <f t="shared" si="23"/>
        <v>-1283.0814055094597</v>
      </c>
      <c r="AM126" s="2">
        <f t="shared" si="23"/>
        <v>-1339.3035969662087</v>
      </c>
      <c r="AN126" s="2">
        <f t="shared" si="23"/>
        <v>-1395.5257884229723</v>
      </c>
      <c r="AO126" s="2">
        <f t="shared" si="23"/>
        <v>-1451.747979879754</v>
      </c>
      <c r="AP126" s="2">
        <f t="shared" si="23"/>
        <v>-1507.9701713365066</v>
      </c>
      <c r="AQ126" s="2">
        <f t="shared" si="21"/>
        <v>-1564.192362793241</v>
      </c>
      <c r="AR126" s="2">
        <f t="shared" si="19"/>
        <v>-1620.4145542500482</v>
      </c>
      <c r="AS126" s="2">
        <f t="shared" si="19"/>
        <v>-1676.6367457068118</v>
      </c>
      <c r="AT126" s="2">
        <f t="shared" si="19"/>
        <v>-1732.8589371635317</v>
      </c>
      <c r="AU126" s="2">
        <f t="shared" si="19"/>
        <v>-1789.0811286202443</v>
      </c>
      <c r="AV126" s="2">
        <f t="shared" si="19"/>
        <v>-1845.303320076986</v>
      </c>
    </row>
    <row r="127" spans="1:48" ht="14.5" x14ac:dyDescent="0.35">
      <c r="A127" s="177" t="s">
        <v>8</v>
      </c>
      <c r="B127" s="180">
        <v>1.2400000000000189</v>
      </c>
      <c r="C127" s="2">
        <v>-1633.7378073010732</v>
      </c>
      <c r="D127" s="2">
        <v>277.40102522729518</v>
      </c>
      <c r="E127" s="2">
        <v>2761.5398577556721</v>
      </c>
      <c r="F127" s="2">
        <v>5245.6786902840386</v>
      </c>
      <c r="G127" s="2">
        <v>7729.8175228124255</v>
      </c>
      <c r="H127" s="2">
        <v>10213.956355340808</v>
      </c>
      <c r="I127" s="2">
        <v>12698.09518786917</v>
      </c>
      <c r="J127" s="2">
        <v>15182.234020397536</v>
      </c>
      <c r="K127" s="2">
        <v>17666.372852925906</v>
      </c>
      <c r="L127" s="2">
        <v>20150.511685454272</v>
      </c>
      <c r="M127" s="2">
        <v>22634.650517982613</v>
      </c>
      <c r="N127" s="2">
        <v>25118.789350510961</v>
      </c>
      <c r="O127" s="2">
        <v>27602.928183039341</v>
      </c>
      <c r="P127" s="2">
        <v>30087.067015567725</v>
      </c>
      <c r="Q127" s="2">
        <v>32571.205848096106</v>
      </c>
      <c r="R127" s="2">
        <v>35055.344680624483</v>
      </c>
      <c r="S127" s="2">
        <v>37539.483513152874</v>
      </c>
      <c r="T127" s="2">
        <v>40023.622345681244</v>
      </c>
      <c r="U127" s="2">
        <v>42507.761178209643</v>
      </c>
      <c r="V127" s="2">
        <v>44991.900010738034</v>
      </c>
      <c r="W127" s="2">
        <v>47476.038843266324</v>
      </c>
      <c r="Z127" s="177" t="s">
        <v>8</v>
      </c>
      <c r="AA127" s="180">
        <f t="shared" si="20"/>
        <v>1.2400000000000189</v>
      </c>
      <c r="AB127" s="2">
        <f t="shared" si="23"/>
        <v>-1633.7378073010732</v>
      </c>
      <c r="AC127" s="2">
        <f t="shared" si="23"/>
        <v>-785.76464942990538</v>
      </c>
      <c r="AD127" s="2">
        <f t="shared" si="23"/>
        <v>-847.77548557413411</v>
      </c>
      <c r="AE127" s="2">
        <f t="shared" si="23"/>
        <v>-909.78632171836398</v>
      </c>
      <c r="AF127" s="2">
        <f t="shared" si="23"/>
        <v>-971.79715786258203</v>
      </c>
      <c r="AG127" s="2">
        <f t="shared" si="23"/>
        <v>-1033.8079940067928</v>
      </c>
      <c r="AH127" s="2">
        <f t="shared" si="23"/>
        <v>-1095.8188301510418</v>
      </c>
      <c r="AI127" s="2">
        <f t="shared" si="23"/>
        <v>-1157.8296662952725</v>
      </c>
      <c r="AJ127" s="2">
        <f t="shared" si="23"/>
        <v>-1219.8405024394924</v>
      </c>
      <c r="AK127" s="2">
        <f t="shared" si="23"/>
        <v>-1281.8513385837359</v>
      </c>
      <c r="AL127" s="2">
        <f t="shared" si="23"/>
        <v>-1343.8621747279758</v>
      </c>
      <c r="AM127" s="2">
        <f t="shared" si="23"/>
        <v>-1405.8730108722302</v>
      </c>
      <c r="AN127" s="2">
        <f t="shared" si="23"/>
        <v>-1467.883847016481</v>
      </c>
      <c r="AO127" s="2">
        <f t="shared" si="23"/>
        <v>-1529.8946831606918</v>
      </c>
      <c r="AP127" s="2">
        <f t="shared" si="23"/>
        <v>-1591.9055193049135</v>
      </c>
      <c r="AQ127" s="2">
        <f t="shared" si="21"/>
        <v>-1653.9163554491388</v>
      </c>
      <c r="AR127" s="2">
        <f t="shared" si="19"/>
        <v>-1715.9271915933277</v>
      </c>
      <c r="AS127" s="2">
        <f t="shared" si="19"/>
        <v>-1777.9380277375894</v>
      </c>
      <c r="AT127" s="2">
        <f t="shared" si="19"/>
        <v>-1839.9488638817784</v>
      </c>
      <c r="AU127" s="2">
        <f t="shared" si="19"/>
        <v>-1901.9597000259819</v>
      </c>
      <c r="AV127" s="2">
        <f t="shared" si="19"/>
        <v>-1963.9705361702945</v>
      </c>
    </row>
    <row r="128" spans="1:48" ht="14.5" x14ac:dyDescent="0.35">
      <c r="A128" s="177" t="s">
        <v>8</v>
      </c>
      <c r="B128" s="180">
        <v>0</v>
      </c>
      <c r="C128" s="2">
        <v>-1507.9356101188059</v>
      </c>
      <c r="D128" s="2">
        <v>654.80761677409248</v>
      </c>
      <c r="E128" s="2">
        <v>3390.5508436670057</v>
      </c>
      <c r="F128" s="2">
        <v>6126.2940705599058</v>
      </c>
      <c r="G128" s="2">
        <v>8862.0372974528182</v>
      </c>
      <c r="H128" s="2">
        <v>11597.780524345728</v>
      </c>
      <c r="I128" s="2">
        <v>14333.523751238614</v>
      </c>
      <c r="J128" s="2">
        <v>17069.266978131527</v>
      </c>
      <c r="K128" s="2">
        <v>19805.010205024439</v>
      </c>
      <c r="L128" s="2">
        <v>22540.753431917332</v>
      </c>
      <c r="M128" s="2">
        <v>25276.496658810214</v>
      </c>
      <c r="N128" s="2">
        <v>28012.239885703111</v>
      </c>
      <c r="O128" s="2">
        <v>30747.983112595994</v>
      </c>
      <c r="P128" s="2">
        <v>33483.726339488931</v>
      </c>
      <c r="Q128" s="2">
        <v>36219.469566381813</v>
      </c>
      <c r="R128" s="2">
        <v>38955.212793274717</v>
      </c>
      <c r="S128" s="2">
        <v>41690.956020167607</v>
      </c>
      <c r="T128" s="2">
        <v>44426.699247060475</v>
      </c>
      <c r="U128" s="2">
        <v>47162.442473953502</v>
      </c>
      <c r="V128" s="2">
        <v>49898.185700846399</v>
      </c>
      <c r="W128" s="2">
        <v>52633.928927739202</v>
      </c>
      <c r="Z128" s="177" t="s">
        <v>8</v>
      </c>
      <c r="AA128" s="180">
        <v>0</v>
      </c>
      <c r="AB128" s="2">
        <f t="shared" si="23"/>
        <v>-1507.9356101188059</v>
      </c>
      <c r="AC128" s="2">
        <f t="shared" si="23"/>
        <v>-805.70331446454759</v>
      </c>
      <c r="AD128" s="2">
        <f t="shared" si="23"/>
        <v>-881.00659396519814</v>
      </c>
      <c r="AE128" s="2">
        <f t="shared" si="23"/>
        <v>-956.30987346585425</v>
      </c>
      <c r="AF128" s="2">
        <f t="shared" si="23"/>
        <v>-1031.613152966509</v>
      </c>
      <c r="AG128" s="2">
        <f t="shared" si="23"/>
        <v>-1106.9164324671456</v>
      </c>
      <c r="AH128" s="2">
        <f t="shared" si="23"/>
        <v>-1182.2197119678422</v>
      </c>
      <c r="AI128" s="2">
        <f t="shared" si="23"/>
        <v>-1257.5229914684787</v>
      </c>
      <c r="AJ128" s="2">
        <f t="shared" si="23"/>
        <v>-1332.8262709691189</v>
      </c>
      <c r="AK128" s="2">
        <f t="shared" si="23"/>
        <v>-1408.1295504697882</v>
      </c>
      <c r="AL128" s="2">
        <f t="shared" si="23"/>
        <v>-1483.4328299704612</v>
      </c>
      <c r="AM128" s="2">
        <f t="shared" si="23"/>
        <v>-1558.7361094711123</v>
      </c>
      <c r="AN128" s="2">
        <f t="shared" si="23"/>
        <v>-1634.0393889718362</v>
      </c>
      <c r="AO128" s="2">
        <f t="shared" si="23"/>
        <v>-1709.3426684724327</v>
      </c>
      <c r="AP128" s="2">
        <f t="shared" si="23"/>
        <v>-1784.6459479731275</v>
      </c>
      <c r="AQ128" s="2">
        <f t="shared" si="21"/>
        <v>-1859.9492274737713</v>
      </c>
      <c r="AR128" s="2">
        <f t="shared" si="19"/>
        <v>-1935.2525069744224</v>
      </c>
      <c r="AS128" s="2">
        <f t="shared" si="19"/>
        <v>-2010.5557864751463</v>
      </c>
      <c r="AT128" s="2">
        <f t="shared" si="19"/>
        <v>-2085.859065975681</v>
      </c>
      <c r="AU128" s="2">
        <f t="shared" si="19"/>
        <v>-2161.1623454763321</v>
      </c>
      <c r="AV128" s="2">
        <f t="shared" si="19"/>
        <v>-2236.4656249770851</v>
      </c>
    </row>
    <row r="129" spans="1:48" ht="14.5" x14ac:dyDescent="0.35">
      <c r="B129" s="71">
        <v>-0.5</v>
      </c>
    </row>
    <row r="131" spans="1:48" ht="15.5" x14ac:dyDescent="0.35">
      <c r="A131" s="182" t="s">
        <v>8416</v>
      </c>
    </row>
    <row r="133" spans="1:48" ht="14.5" x14ac:dyDescent="0.35">
      <c r="A133" s="1"/>
      <c r="B133" s="174"/>
      <c r="C133" s="175">
        <v>25</v>
      </c>
      <c r="D133" s="175">
        <v>75</v>
      </c>
      <c r="E133" s="175">
        <v>125</v>
      </c>
      <c r="F133" s="175">
        <v>175</v>
      </c>
      <c r="G133" s="175">
        <v>225</v>
      </c>
      <c r="H133" s="175">
        <v>275</v>
      </c>
      <c r="I133" s="175">
        <v>325</v>
      </c>
      <c r="J133" s="175">
        <v>375</v>
      </c>
      <c r="K133" s="175">
        <v>425</v>
      </c>
      <c r="L133" s="175">
        <v>475</v>
      </c>
      <c r="M133" s="175">
        <v>525</v>
      </c>
      <c r="N133" s="175">
        <v>575</v>
      </c>
      <c r="O133" s="175">
        <v>625</v>
      </c>
      <c r="P133" s="175">
        <v>675</v>
      </c>
      <c r="Q133" s="175">
        <v>725</v>
      </c>
      <c r="R133" s="175">
        <v>775</v>
      </c>
      <c r="S133" s="175">
        <v>825</v>
      </c>
      <c r="T133" s="175">
        <v>875</v>
      </c>
      <c r="U133" s="175">
        <v>925</v>
      </c>
      <c r="V133" s="175">
        <v>975</v>
      </c>
      <c r="W133" s="175">
        <v>1025</v>
      </c>
      <c r="Z133" s="176" t="s">
        <v>8413</v>
      </c>
      <c r="AA133" s="174"/>
      <c r="AB133" s="175">
        <v>25</v>
      </c>
      <c r="AC133" s="175">
        <v>75</v>
      </c>
      <c r="AD133" s="175">
        <v>125</v>
      </c>
      <c r="AE133" s="175">
        <v>175</v>
      </c>
      <c r="AF133" s="175">
        <v>225</v>
      </c>
      <c r="AG133" s="175">
        <v>275</v>
      </c>
      <c r="AH133" s="175">
        <v>325</v>
      </c>
      <c r="AI133" s="175">
        <v>375</v>
      </c>
      <c r="AJ133" s="175">
        <v>425</v>
      </c>
      <c r="AK133" s="175">
        <v>475</v>
      </c>
      <c r="AL133" s="175">
        <v>525</v>
      </c>
      <c r="AM133" s="175">
        <v>575</v>
      </c>
      <c r="AN133" s="175">
        <v>625</v>
      </c>
      <c r="AO133" s="175">
        <v>675</v>
      </c>
      <c r="AP133" s="175">
        <v>725</v>
      </c>
      <c r="AQ133" s="175">
        <v>775</v>
      </c>
      <c r="AR133" s="175">
        <v>825</v>
      </c>
      <c r="AS133" s="175">
        <v>875</v>
      </c>
      <c r="AT133" s="175">
        <v>925</v>
      </c>
      <c r="AU133" s="175">
        <v>975</v>
      </c>
      <c r="AV133" s="175">
        <v>1025</v>
      </c>
    </row>
    <row r="134" spans="1:48" ht="14.5" x14ac:dyDescent="0.35">
      <c r="A134" s="1"/>
      <c r="B134" s="177" t="s">
        <v>6</v>
      </c>
      <c r="C134" s="178">
        <v>1785.2042273636105</v>
      </c>
      <c r="D134" s="178">
        <v>5355.6126820908312</v>
      </c>
      <c r="E134" s="178">
        <v>8926.0211368180517</v>
      </c>
      <c r="F134" s="178">
        <v>12496.429591545273</v>
      </c>
      <c r="G134" s="178">
        <v>16066.838046272494</v>
      </c>
      <c r="H134" s="178">
        <v>19637.246500999714</v>
      </c>
      <c r="I134" s="178">
        <v>23207.654955726935</v>
      </c>
      <c r="J134" s="178">
        <v>26778.063410454157</v>
      </c>
      <c r="K134" s="178">
        <v>30348.471865181378</v>
      </c>
      <c r="L134" s="178">
        <v>33918.880319908596</v>
      </c>
      <c r="M134" s="178">
        <v>37489.288774635817</v>
      </c>
      <c r="N134" s="178">
        <v>41059.697229363039</v>
      </c>
      <c r="O134" s="178">
        <v>44630.10568409026</v>
      </c>
      <c r="P134" s="178">
        <v>48200.514138817482</v>
      </c>
      <c r="Q134" s="178">
        <v>51770.922593544703</v>
      </c>
      <c r="R134" s="178">
        <v>55341.331048271924</v>
      </c>
      <c r="S134" s="178">
        <v>58911.739502999146</v>
      </c>
      <c r="T134" s="178">
        <v>62482.147957726367</v>
      </c>
      <c r="U134" s="178">
        <v>66052.556412453589</v>
      </c>
      <c r="V134" s="178">
        <v>69622.96486718081</v>
      </c>
      <c r="W134" s="178">
        <v>73193.373321908031</v>
      </c>
      <c r="Z134" s="1"/>
      <c r="AA134" s="177" t="s">
        <v>6</v>
      </c>
      <c r="AB134" s="178">
        <f>+AB135/14.004</f>
        <v>1785.2042273636105</v>
      </c>
      <c r="AC134" s="178">
        <f t="shared" ref="AC134:AV134" si="24">+AC135/14.004</f>
        <v>5355.6126820908312</v>
      </c>
      <c r="AD134" s="178">
        <f t="shared" si="24"/>
        <v>8926.0211368180517</v>
      </c>
      <c r="AE134" s="178">
        <f t="shared" si="24"/>
        <v>12496.429591545273</v>
      </c>
      <c r="AF134" s="178">
        <f t="shared" si="24"/>
        <v>16066.838046272494</v>
      </c>
      <c r="AG134" s="178">
        <f t="shared" si="24"/>
        <v>19637.246500999714</v>
      </c>
      <c r="AH134" s="178">
        <f t="shared" si="24"/>
        <v>23207.654955726935</v>
      </c>
      <c r="AI134" s="178">
        <f t="shared" si="24"/>
        <v>26778.063410454157</v>
      </c>
      <c r="AJ134" s="178">
        <f t="shared" si="24"/>
        <v>30348.471865181378</v>
      </c>
      <c r="AK134" s="178">
        <f t="shared" si="24"/>
        <v>33918.880319908596</v>
      </c>
      <c r="AL134" s="178">
        <f t="shared" si="24"/>
        <v>37489.288774635817</v>
      </c>
      <c r="AM134" s="178">
        <f t="shared" si="24"/>
        <v>41059.697229363039</v>
      </c>
      <c r="AN134" s="178">
        <f t="shared" si="24"/>
        <v>44630.10568409026</v>
      </c>
      <c r="AO134" s="178">
        <f t="shared" si="24"/>
        <v>48200.514138817482</v>
      </c>
      <c r="AP134" s="178">
        <f t="shared" si="24"/>
        <v>51770.922593544703</v>
      </c>
      <c r="AQ134" s="178">
        <f t="shared" si="24"/>
        <v>55341.331048271924</v>
      </c>
      <c r="AR134" s="178">
        <f t="shared" si="24"/>
        <v>58911.739502999146</v>
      </c>
      <c r="AS134" s="178">
        <f t="shared" si="24"/>
        <v>62482.147957726367</v>
      </c>
      <c r="AT134" s="178">
        <f t="shared" si="24"/>
        <v>66052.556412453589</v>
      </c>
      <c r="AU134" s="178">
        <f t="shared" si="24"/>
        <v>69622.96486718081</v>
      </c>
      <c r="AV134" s="178">
        <f t="shared" si="24"/>
        <v>73193.373321908031</v>
      </c>
    </row>
    <row r="135" spans="1:48" ht="14.5" x14ac:dyDescent="0.35">
      <c r="A135" s="1"/>
      <c r="B135" s="179" t="s">
        <v>7</v>
      </c>
      <c r="C135" s="178">
        <v>25000</v>
      </c>
      <c r="D135" s="178">
        <v>75000</v>
      </c>
      <c r="E135" s="178">
        <v>125000</v>
      </c>
      <c r="F135" s="178">
        <v>175000</v>
      </c>
      <c r="G135" s="178">
        <v>225000</v>
      </c>
      <c r="H135" s="178">
        <v>275000</v>
      </c>
      <c r="I135" s="178">
        <v>325000</v>
      </c>
      <c r="J135" s="178">
        <v>375000</v>
      </c>
      <c r="K135" s="178">
        <v>425000</v>
      </c>
      <c r="L135" s="178">
        <v>475000</v>
      </c>
      <c r="M135" s="178">
        <v>525000</v>
      </c>
      <c r="N135" s="178">
        <v>575000</v>
      </c>
      <c r="O135" s="178">
        <v>625000</v>
      </c>
      <c r="P135" s="178">
        <v>675000</v>
      </c>
      <c r="Q135" s="178">
        <v>725000</v>
      </c>
      <c r="R135" s="178">
        <v>775000</v>
      </c>
      <c r="S135" s="178">
        <v>825000</v>
      </c>
      <c r="T135" s="178">
        <v>875000</v>
      </c>
      <c r="U135" s="178">
        <v>925000</v>
      </c>
      <c r="V135" s="178">
        <v>975000</v>
      </c>
      <c r="W135" s="178">
        <v>1025000</v>
      </c>
      <c r="Z135" s="1"/>
      <c r="AA135" s="179" t="s">
        <v>7</v>
      </c>
      <c r="AB135" s="178">
        <v>25000</v>
      </c>
      <c r="AC135" s="178">
        <f>+AB135+50000</f>
        <v>75000</v>
      </c>
      <c r="AD135" s="178">
        <f t="shared" ref="AD135:AV135" si="25">+AC135+50000</f>
        <v>125000</v>
      </c>
      <c r="AE135" s="178">
        <f t="shared" si="25"/>
        <v>175000</v>
      </c>
      <c r="AF135" s="178">
        <f t="shared" si="25"/>
        <v>225000</v>
      </c>
      <c r="AG135" s="178">
        <f t="shared" si="25"/>
        <v>275000</v>
      </c>
      <c r="AH135" s="178">
        <f t="shared" si="25"/>
        <v>325000</v>
      </c>
      <c r="AI135" s="178">
        <f t="shared" si="25"/>
        <v>375000</v>
      </c>
      <c r="AJ135" s="178">
        <f t="shared" si="25"/>
        <v>425000</v>
      </c>
      <c r="AK135" s="178">
        <f t="shared" si="25"/>
        <v>475000</v>
      </c>
      <c r="AL135" s="178">
        <f t="shared" si="25"/>
        <v>525000</v>
      </c>
      <c r="AM135" s="178">
        <f t="shared" si="25"/>
        <v>575000</v>
      </c>
      <c r="AN135" s="178">
        <f t="shared" si="25"/>
        <v>625000</v>
      </c>
      <c r="AO135" s="178">
        <f t="shared" si="25"/>
        <v>675000</v>
      </c>
      <c r="AP135" s="178">
        <f t="shared" si="25"/>
        <v>725000</v>
      </c>
      <c r="AQ135" s="178">
        <f t="shared" si="25"/>
        <v>775000</v>
      </c>
      <c r="AR135" s="178">
        <f t="shared" si="25"/>
        <v>825000</v>
      </c>
      <c r="AS135" s="178">
        <f t="shared" si="25"/>
        <v>875000</v>
      </c>
      <c r="AT135" s="178">
        <f t="shared" si="25"/>
        <v>925000</v>
      </c>
      <c r="AU135" s="178">
        <f t="shared" si="25"/>
        <v>975000</v>
      </c>
      <c r="AV135" s="178">
        <f t="shared" si="25"/>
        <v>1025000</v>
      </c>
    </row>
    <row r="136" spans="1:48" ht="14.5" x14ac:dyDescent="0.35">
      <c r="A136" s="177" t="s">
        <v>8</v>
      </c>
      <c r="B136" s="180">
        <v>19.600000000000001</v>
      </c>
      <c r="C136" s="2">
        <v>-6307.6352749950383</v>
      </c>
      <c r="D136" s="2">
        <v>-8121.8647332188848</v>
      </c>
      <c r="E136" s="2">
        <v>-9363.094191442724</v>
      </c>
      <c r="F136" s="2">
        <v>-10604.323649666572</v>
      </c>
      <c r="G136" s="2">
        <v>-11845.553107890408</v>
      </c>
      <c r="H136" s="2">
        <v>-13086.78256611426</v>
      </c>
      <c r="I136" s="2">
        <v>-14328.012024338104</v>
      </c>
      <c r="J136" s="2">
        <v>-15569.241482561958</v>
      </c>
      <c r="K136" s="2">
        <v>-16810.470940785788</v>
      </c>
      <c r="L136" s="2">
        <v>-18051.70039900966</v>
      </c>
      <c r="M136" s="2">
        <v>-19292.929857233496</v>
      </c>
      <c r="N136" s="2">
        <v>-20534.159315457357</v>
      </c>
      <c r="O136" s="2">
        <v>-21775.388773681221</v>
      </c>
      <c r="P136" s="2">
        <v>-23016.618231905039</v>
      </c>
      <c r="Q136" s="2">
        <v>-24257.847690128892</v>
      </c>
      <c r="R136" s="2">
        <v>-25499.077148352735</v>
      </c>
      <c r="S136" s="2">
        <v>-26740.3066065766</v>
      </c>
      <c r="T136" s="2">
        <v>-27981.536064800453</v>
      </c>
      <c r="U136" s="2">
        <v>-29222.765523024282</v>
      </c>
      <c r="V136" s="2">
        <v>-30463.994981248106</v>
      </c>
      <c r="W136" s="2">
        <v>-31705.224439472</v>
      </c>
      <c r="Z136" s="177" t="s">
        <v>8</v>
      </c>
      <c r="AA136" s="180">
        <v>19.600000000000001</v>
      </c>
      <c r="AB136" s="2">
        <f t="shared" ref="AB136:AQ151" si="26">C136-C178</f>
        <v>-6307.6352749950383</v>
      </c>
      <c r="AC136" s="2">
        <f t="shared" si="26"/>
        <v>-8121.8647332188848</v>
      </c>
      <c r="AD136" s="2">
        <f t="shared" si="26"/>
        <v>-9363.094191442724</v>
      </c>
      <c r="AE136" s="2">
        <f t="shared" si="26"/>
        <v>-10604.323649666572</v>
      </c>
      <c r="AF136" s="2">
        <f t="shared" si="26"/>
        <v>-11845.553107890408</v>
      </c>
      <c r="AG136" s="2">
        <f t="shared" si="26"/>
        <v>-13086.78256611426</v>
      </c>
      <c r="AH136" s="2">
        <f t="shared" si="26"/>
        <v>-14328.012024338104</v>
      </c>
      <c r="AI136" s="2">
        <f t="shared" si="26"/>
        <v>-15569.241482561958</v>
      </c>
      <c r="AJ136" s="2">
        <f t="shared" si="26"/>
        <v>-16810.470940785788</v>
      </c>
      <c r="AK136" s="2">
        <f t="shared" si="26"/>
        <v>-18051.70039900966</v>
      </c>
      <c r="AL136" s="2">
        <f t="shared" si="26"/>
        <v>-19292.929857233496</v>
      </c>
      <c r="AM136" s="2">
        <f t="shared" si="26"/>
        <v>-20534.159315457357</v>
      </c>
      <c r="AN136" s="2">
        <f t="shared" si="26"/>
        <v>-21775.388773681221</v>
      </c>
      <c r="AO136" s="2">
        <f t="shared" si="26"/>
        <v>-23016.618231905039</v>
      </c>
      <c r="AP136" s="2">
        <f t="shared" si="26"/>
        <v>-24257.847690128892</v>
      </c>
      <c r="AQ136" s="2">
        <f t="shared" si="26"/>
        <v>-25499.077148352735</v>
      </c>
      <c r="AR136" s="2">
        <f t="shared" ref="AR136:AV171" si="27">S136-S178</f>
        <v>-26740.3066065766</v>
      </c>
      <c r="AS136" s="2">
        <f t="shared" si="27"/>
        <v>-27981.536064800453</v>
      </c>
      <c r="AT136" s="2">
        <f t="shared" si="27"/>
        <v>-29222.765523024282</v>
      </c>
      <c r="AU136" s="2">
        <f t="shared" si="27"/>
        <v>-30463.994981248106</v>
      </c>
      <c r="AV136" s="2">
        <f t="shared" si="27"/>
        <v>-31705.224439472</v>
      </c>
    </row>
    <row r="137" spans="1:48" ht="14.5" x14ac:dyDescent="0.35">
      <c r="A137" s="177" t="s">
        <v>8</v>
      </c>
      <c r="B137" s="180">
        <v>19.060000000000002</v>
      </c>
      <c r="C137" s="2">
        <v>-6252.8504471898505</v>
      </c>
      <c r="D137" s="2">
        <v>-7957.5102498033375</v>
      </c>
      <c r="E137" s="2">
        <v>-9089.1700524168245</v>
      </c>
      <c r="F137" s="2">
        <v>-10220.829855030321</v>
      </c>
      <c r="G137" s="2">
        <v>-11352.489657643768</v>
      </c>
      <c r="H137" s="2">
        <v>-12484.149460257262</v>
      </c>
      <c r="I137" s="2">
        <v>-13615.809262870735</v>
      </c>
      <c r="J137" s="2">
        <v>-14747.469065484232</v>
      </c>
      <c r="K137" s="2">
        <v>-15879.128868097723</v>
      </c>
      <c r="L137" s="2">
        <v>-17010.788670711194</v>
      </c>
      <c r="M137" s="2">
        <v>-18142.448473324701</v>
      </c>
      <c r="N137" s="2">
        <v>-19274.108275938197</v>
      </c>
      <c r="O137" s="2">
        <v>-20405.768078551726</v>
      </c>
      <c r="P137" s="2">
        <v>-21537.427881165171</v>
      </c>
      <c r="Q137" s="2">
        <v>-22669.087683778678</v>
      </c>
      <c r="R137" s="2">
        <v>-23800.747486392112</v>
      </c>
      <c r="S137" s="2">
        <v>-24932.407289005652</v>
      </c>
      <c r="T137" s="2">
        <v>-26064.067091619159</v>
      </c>
      <c r="U137" s="2">
        <v>-27195.726894232612</v>
      </c>
      <c r="V137" s="2">
        <v>-28327.386696846061</v>
      </c>
      <c r="W137" s="2">
        <v>-29459.046499459579</v>
      </c>
      <c r="Z137" s="177" t="s">
        <v>8</v>
      </c>
      <c r="AA137" s="180">
        <f>+AA136-0.54</f>
        <v>19.060000000000002</v>
      </c>
      <c r="AB137" s="2">
        <f t="shared" si="26"/>
        <v>-6252.8504471898505</v>
      </c>
      <c r="AC137" s="2">
        <f t="shared" si="26"/>
        <v>-7957.5102498033375</v>
      </c>
      <c r="AD137" s="2">
        <f t="shared" si="26"/>
        <v>-9089.1700524168245</v>
      </c>
      <c r="AE137" s="2">
        <f t="shared" si="26"/>
        <v>-10220.829855030321</v>
      </c>
      <c r="AF137" s="2">
        <f t="shared" si="26"/>
        <v>-11352.489657643768</v>
      </c>
      <c r="AG137" s="2">
        <f t="shared" si="26"/>
        <v>-12484.149460257262</v>
      </c>
      <c r="AH137" s="2">
        <f t="shared" si="26"/>
        <v>-13615.809262870735</v>
      </c>
      <c r="AI137" s="2">
        <f t="shared" si="26"/>
        <v>-14747.469065484232</v>
      </c>
      <c r="AJ137" s="2">
        <f t="shared" si="26"/>
        <v>-15879.128868097723</v>
      </c>
      <c r="AK137" s="2">
        <f t="shared" si="26"/>
        <v>-17010.788670711194</v>
      </c>
      <c r="AL137" s="2">
        <f t="shared" si="26"/>
        <v>-18142.448473324701</v>
      </c>
      <c r="AM137" s="2">
        <f t="shared" si="26"/>
        <v>-19274.108275938197</v>
      </c>
      <c r="AN137" s="2">
        <f t="shared" si="26"/>
        <v>-20405.768078551726</v>
      </c>
      <c r="AO137" s="2">
        <f t="shared" si="26"/>
        <v>-21537.427881165171</v>
      </c>
      <c r="AP137" s="2">
        <f t="shared" si="26"/>
        <v>-22669.087683778678</v>
      </c>
      <c r="AQ137" s="2">
        <f t="shared" si="26"/>
        <v>-23800.747486392112</v>
      </c>
      <c r="AR137" s="2">
        <f t="shared" si="27"/>
        <v>-24932.407289005652</v>
      </c>
      <c r="AS137" s="2">
        <f t="shared" si="27"/>
        <v>-26064.067091619159</v>
      </c>
      <c r="AT137" s="2">
        <f t="shared" si="27"/>
        <v>-27195.726894232612</v>
      </c>
      <c r="AU137" s="2">
        <f t="shared" si="27"/>
        <v>-28327.386696846061</v>
      </c>
      <c r="AV137" s="2">
        <f t="shared" si="27"/>
        <v>-29459.046499459579</v>
      </c>
    </row>
    <row r="138" spans="1:48" ht="14.5" x14ac:dyDescent="0.35">
      <c r="A138" s="177" t="s">
        <v>8</v>
      </c>
      <c r="B138" s="180">
        <v>18.520000000000003</v>
      </c>
      <c r="C138" s="2">
        <v>-6198.0656193846698</v>
      </c>
      <c r="D138" s="2">
        <v>-7793.1557663877993</v>
      </c>
      <c r="E138" s="2">
        <v>-8815.245913390916</v>
      </c>
      <c r="F138" s="2">
        <v>-9837.3360603940546</v>
      </c>
      <c r="G138" s="2">
        <v>-10859.426207397155</v>
      </c>
      <c r="H138" s="2">
        <v>-11881.51635440027</v>
      </c>
      <c r="I138" s="2">
        <v>-12903.606501403397</v>
      </c>
      <c r="J138" s="2">
        <v>-13925.696648406538</v>
      </c>
      <c r="K138" s="2">
        <v>-14947.786795409653</v>
      </c>
      <c r="L138" s="2">
        <v>-15969.876942412793</v>
      </c>
      <c r="M138" s="2">
        <v>-16991.967089415914</v>
      </c>
      <c r="N138" s="2">
        <v>-18014.057236419052</v>
      </c>
      <c r="O138" s="2">
        <v>-19036.147383422212</v>
      </c>
      <c r="P138" s="2">
        <v>-20058.237530425311</v>
      </c>
      <c r="Q138" s="2">
        <v>-21080.327677428417</v>
      </c>
      <c r="R138" s="2">
        <v>-22102.417824431534</v>
      </c>
      <c r="S138" s="2">
        <v>-23124.507971434676</v>
      </c>
      <c r="T138" s="2">
        <v>-24146.598118437825</v>
      </c>
      <c r="U138" s="2">
        <v>-25168.688265440931</v>
      </c>
      <c r="V138" s="2">
        <v>-26190.778412444</v>
      </c>
      <c r="W138" s="2">
        <v>-27212.868559447204</v>
      </c>
      <c r="Z138" s="177" t="s">
        <v>8</v>
      </c>
      <c r="AA138" s="180">
        <f t="shared" ref="AA138:AA170" si="28">+AA137-0.54</f>
        <v>18.520000000000003</v>
      </c>
      <c r="AB138" s="2">
        <f t="shared" si="26"/>
        <v>-6198.0656193846698</v>
      </c>
      <c r="AC138" s="2">
        <f t="shared" si="26"/>
        <v>-7793.1557663877993</v>
      </c>
      <c r="AD138" s="2">
        <f t="shared" si="26"/>
        <v>-8815.245913390916</v>
      </c>
      <c r="AE138" s="2">
        <f t="shared" si="26"/>
        <v>-9837.3360603940546</v>
      </c>
      <c r="AF138" s="2">
        <f t="shared" si="26"/>
        <v>-10859.426207397155</v>
      </c>
      <c r="AG138" s="2">
        <f t="shared" si="26"/>
        <v>-11881.51635440027</v>
      </c>
      <c r="AH138" s="2">
        <f t="shared" si="26"/>
        <v>-12903.606501403397</v>
      </c>
      <c r="AI138" s="2">
        <f t="shared" si="26"/>
        <v>-13925.696648406538</v>
      </c>
      <c r="AJ138" s="2">
        <f t="shared" si="26"/>
        <v>-14947.786795409653</v>
      </c>
      <c r="AK138" s="2">
        <f t="shared" si="26"/>
        <v>-15969.876942412793</v>
      </c>
      <c r="AL138" s="2">
        <f t="shared" si="26"/>
        <v>-16991.967089415914</v>
      </c>
      <c r="AM138" s="2">
        <f t="shared" si="26"/>
        <v>-18014.057236419052</v>
      </c>
      <c r="AN138" s="2">
        <f t="shared" si="26"/>
        <v>-19036.147383422212</v>
      </c>
      <c r="AO138" s="2">
        <f t="shared" si="26"/>
        <v>-20058.237530425311</v>
      </c>
      <c r="AP138" s="2">
        <f t="shared" si="26"/>
        <v>-21080.327677428417</v>
      </c>
      <c r="AQ138" s="2">
        <f t="shared" si="26"/>
        <v>-22102.417824431534</v>
      </c>
      <c r="AR138" s="2">
        <f t="shared" si="27"/>
        <v>-23124.507971434676</v>
      </c>
      <c r="AS138" s="2">
        <f t="shared" si="27"/>
        <v>-24146.598118437825</v>
      </c>
      <c r="AT138" s="2">
        <f t="shared" si="27"/>
        <v>-25168.688265440931</v>
      </c>
      <c r="AU138" s="2">
        <f t="shared" si="27"/>
        <v>-26190.778412444</v>
      </c>
      <c r="AV138" s="2">
        <f t="shared" si="27"/>
        <v>-27212.868559447204</v>
      </c>
    </row>
    <row r="139" spans="1:48" ht="14.5" x14ac:dyDescent="0.35">
      <c r="A139" s="177" t="s">
        <v>8</v>
      </c>
      <c r="B139" s="180">
        <v>17.980000000000004</v>
      </c>
      <c r="C139" s="2">
        <v>-6143.2807915794901</v>
      </c>
      <c r="D139" s="2">
        <v>-7628.8012829722556</v>
      </c>
      <c r="E139" s="2">
        <v>-8541.3217743650202</v>
      </c>
      <c r="F139" s="2">
        <v>-9453.8422657577994</v>
      </c>
      <c r="G139" s="2">
        <v>-10366.362757150531</v>
      </c>
      <c r="H139" s="2">
        <v>-11278.883248543287</v>
      </c>
      <c r="I139" s="2">
        <v>-12191.403739936062</v>
      </c>
      <c r="J139" s="2">
        <v>-13103.92423132884</v>
      </c>
      <c r="K139" s="2">
        <v>-14016.444722721599</v>
      </c>
      <c r="L139" s="2">
        <v>-14928.965214114378</v>
      </c>
      <c r="M139" s="2">
        <v>-15841.485705507137</v>
      </c>
      <c r="N139" s="2">
        <v>-16754.006196899911</v>
      </c>
      <c r="O139" s="2">
        <v>-17666.526688292706</v>
      </c>
      <c r="P139" s="2">
        <v>-18579.047179685451</v>
      </c>
      <c r="Q139" s="2">
        <v>-19491.567671078217</v>
      </c>
      <c r="R139" s="2">
        <v>-20404.088162470955</v>
      </c>
      <c r="S139" s="2">
        <v>-21316.608653863757</v>
      </c>
      <c r="T139" s="2">
        <v>-22229.129145256546</v>
      </c>
      <c r="U139" s="2">
        <v>-23141.649636649268</v>
      </c>
      <c r="V139" s="2">
        <v>-24054.170128042002</v>
      </c>
      <c r="W139" s="2">
        <v>-24966.690619434823</v>
      </c>
      <c r="Z139" s="177" t="s">
        <v>8</v>
      </c>
      <c r="AA139" s="180">
        <f t="shared" si="28"/>
        <v>17.980000000000004</v>
      </c>
      <c r="AB139" s="2">
        <f t="shared" si="26"/>
        <v>-6143.2807915794901</v>
      </c>
      <c r="AC139" s="2">
        <f t="shared" si="26"/>
        <v>-7628.8012829722556</v>
      </c>
      <c r="AD139" s="2">
        <f t="shared" si="26"/>
        <v>-8541.3217743650202</v>
      </c>
      <c r="AE139" s="2">
        <f t="shared" si="26"/>
        <v>-9453.8422657577994</v>
      </c>
      <c r="AF139" s="2">
        <f t="shared" si="26"/>
        <v>-10366.362757150531</v>
      </c>
      <c r="AG139" s="2">
        <f t="shared" si="26"/>
        <v>-11278.883248543287</v>
      </c>
      <c r="AH139" s="2">
        <f t="shared" si="26"/>
        <v>-12191.403739936062</v>
      </c>
      <c r="AI139" s="2">
        <f t="shared" si="26"/>
        <v>-13103.92423132884</v>
      </c>
      <c r="AJ139" s="2">
        <f t="shared" si="26"/>
        <v>-14016.444722721599</v>
      </c>
      <c r="AK139" s="2">
        <f t="shared" si="26"/>
        <v>-14928.965214114378</v>
      </c>
      <c r="AL139" s="2">
        <f t="shared" si="26"/>
        <v>-15841.485705507137</v>
      </c>
      <c r="AM139" s="2">
        <f t="shared" si="26"/>
        <v>-16754.006196899911</v>
      </c>
      <c r="AN139" s="2">
        <f t="shared" si="26"/>
        <v>-17666.526688292706</v>
      </c>
      <c r="AO139" s="2">
        <f t="shared" si="26"/>
        <v>-18579.047179685451</v>
      </c>
      <c r="AP139" s="2">
        <f t="shared" si="26"/>
        <v>-19491.567671078217</v>
      </c>
      <c r="AQ139" s="2">
        <f t="shared" si="26"/>
        <v>-20404.088162470955</v>
      </c>
      <c r="AR139" s="2">
        <f t="shared" si="27"/>
        <v>-21316.608653863757</v>
      </c>
      <c r="AS139" s="2">
        <f t="shared" si="27"/>
        <v>-22229.129145256546</v>
      </c>
      <c r="AT139" s="2">
        <f t="shared" si="27"/>
        <v>-23141.649636649268</v>
      </c>
      <c r="AU139" s="2">
        <f t="shared" si="27"/>
        <v>-24054.170128042002</v>
      </c>
      <c r="AV139" s="2">
        <f t="shared" si="27"/>
        <v>-24966.690619434823</v>
      </c>
    </row>
    <row r="140" spans="1:48" ht="14.5" x14ac:dyDescent="0.35">
      <c r="A140" s="177" t="s">
        <v>8</v>
      </c>
      <c r="B140" s="180">
        <v>17.440000000000005</v>
      </c>
      <c r="C140" s="2">
        <v>-6088.4959637743104</v>
      </c>
      <c r="D140" s="2">
        <v>-7464.4467995567229</v>
      </c>
      <c r="E140" s="2">
        <v>-8267.3976353391354</v>
      </c>
      <c r="F140" s="2">
        <v>-9070.3484711215424</v>
      </c>
      <c r="G140" s="2">
        <v>-9873.2993069039258</v>
      </c>
      <c r="H140" s="2">
        <v>-10676.250142686333</v>
      </c>
      <c r="I140" s="2">
        <v>-11479.200978468756</v>
      </c>
      <c r="J140" s="2">
        <v>-12282.151814251178</v>
      </c>
      <c r="K140" s="2">
        <v>-13085.102650033581</v>
      </c>
      <c r="L140" s="2">
        <v>-13888.053485815992</v>
      </c>
      <c r="M140" s="2">
        <v>-14691.004321598397</v>
      </c>
      <c r="N140" s="2">
        <v>-15493.955157380829</v>
      </c>
      <c r="O140" s="2">
        <v>-16296.905993163269</v>
      </c>
      <c r="P140" s="2">
        <v>-17099.856828945616</v>
      </c>
      <c r="Q140" s="2">
        <v>-17902.807664728058</v>
      </c>
      <c r="R140" s="2">
        <v>-18705.758500510401</v>
      </c>
      <c r="S140" s="2">
        <v>-19508.709336292894</v>
      </c>
      <c r="T140" s="2">
        <v>-20311.660172075277</v>
      </c>
      <c r="U140" s="2">
        <v>-21114.611007857671</v>
      </c>
      <c r="V140" s="2">
        <v>-21917.561843640036</v>
      </c>
      <c r="W140" s="2">
        <v>-22720.512679422511</v>
      </c>
      <c r="Z140" s="177" t="s">
        <v>8</v>
      </c>
      <c r="AA140" s="180">
        <f t="shared" si="28"/>
        <v>17.440000000000005</v>
      </c>
      <c r="AB140" s="2">
        <f t="shared" si="26"/>
        <v>-6088.4959637743104</v>
      </c>
      <c r="AC140" s="2">
        <f t="shared" si="26"/>
        <v>-7464.4467995567229</v>
      </c>
      <c r="AD140" s="2">
        <f t="shared" si="26"/>
        <v>-8267.3976353391354</v>
      </c>
      <c r="AE140" s="2">
        <f t="shared" si="26"/>
        <v>-9070.3484711215424</v>
      </c>
      <c r="AF140" s="2">
        <f t="shared" si="26"/>
        <v>-9873.2993069039258</v>
      </c>
      <c r="AG140" s="2">
        <f t="shared" si="26"/>
        <v>-10676.250142686333</v>
      </c>
      <c r="AH140" s="2">
        <f t="shared" si="26"/>
        <v>-11479.200978468756</v>
      </c>
      <c r="AI140" s="2">
        <f t="shared" si="26"/>
        <v>-12282.151814251178</v>
      </c>
      <c r="AJ140" s="2">
        <f t="shared" si="26"/>
        <v>-13085.102650033581</v>
      </c>
      <c r="AK140" s="2">
        <f t="shared" si="26"/>
        <v>-13888.053485815992</v>
      </c>
      <c r="AL140" s="2">
        <f t="shared" si="26"/>
        <v>-14691.004321598397</v>
      </c>
      <c r="AM140" s="2">
        <f t="shared" si="26"/>
        <v>-15493.955157380829</v>
      </c>
      <c r="AN140" s="2">
        <f t="shared" si="26"/>
        <v>-16296.905993163269</v>
      </c>
      <c r="AO140" s="2">
        <f t="shared" si="26"/>
        <v>-17099.856828945616</v>
      </c>
      <c r="AP140" s="2">
        <f t="shared" si="26"/>
        <v>-17902.807664728058</v>
      </c>
      <c r="AQ140" s="2">
        <f t="shared" si="26"/>
        <v>-18705.758500510401</v>
      </c>
      <c r="AR140" s="2">
        <f t="shared" si="27"/>
        <v>-19508.709336292894</v>
      </c>
      <c r="AS140" s="2">
        <f t="shared" si="27"/>
        <v>-20311.660172075277</v>
      </c>
      <c r="AT140" s="2">
        <f t="shared" si="27"/>
        <v>-21114.611007857671</v>
      </c>
      <c r="AU140" s="2">
        <f t="shared" si="27"/>
        <v>-21917.561843640036</v>
      </c>
      <c r="AV140" s="2">
        <f t="shared" si="27"/>
        <v>-22720.512679422511</v>
      </c>
    </row>
    <row r="141" spans="1:48" ht="14.5" x14ac:dyDescent="0.35">
      <c r="A141" s="177" t="s">
        <v>8</v>
      </c>
      <c r="B141" s="180">
        <v>16.900000000000006</v>
      </c>
      <c r="C141" s="2">
        <v>-6033.7111359691316</v>
      </c>
      <c r="D141" s="2">
        <v>-7300.092316141182</v>
      </c>
      <c r="E141" s="2">
        <v>-7993.473496313225</v>
      </c>
      <c r="F141" s="2">
        <v>-8686.8546764852872</v>
      </c>
      <c r="G141" s="2">
        <v>-9380.235856657313</v>
      </c>
      <c r="H141" s="2">
        <v>-10073.617036829366</v>
      </c>
      <c r="I141" s="2">
        <v>-10766.998217001414</v>
      </c>
      <c r="J141" s="2">
        <v>-11460.379397173474</v>
      </c>
      <c r="K141" s="2">
        <v>-12153.760577345505</v>
      </c>
      <c r="L141" s="2">
        <v>-12847.141757517564</v>
      </c>
      <c r="M141" s="2">
        <v>-13540.522937689631</v>
      </c>
      <c r="N141" s="2">
        <v>-14233.904117861695</v>
      </c>
      <c r="O141" s="2">
        <v>-14927.285298033774</v>
      </c>
      <c r="P141" s="2">
        <v>-15620.666478205791</v>
      </c>
      <c r="Q141" s="2">
        <v>-16314.047658377869</v>
      </c>
      <c r="R141" s="2">
        <v>-17007.42883854988</v>
      </c>
      <c r="S141" s="2">
        <v>-17700.810018721964</v>
      </c>
      <c r="T141" s="2">
        <v>-18394.191198894034</v>
      </c>
      <c r="U141" s="2">
        <v>-19087.57237906606</v>
      </c>
      <c r="V141" s="2">
        <v>-19780.953559238078</v>
      </c>
      <c r="W141" s="2">
        <v>-20474.33473941018</v>
      </c>
      <c r="Z141" s="177" t="s">
        <v>8</v>
      </c>
      <c r="AA141" s="180">
        <f t="shared" si="28"/>
        <v>16.900000000000006</v>
      </c>
      <c r="AB141" s="2">
        <f t="shared" si="26"/>
        <v>-6033.7111359691316</v>
      </c>
      <c r="AC141" s="2">
        <f t="shared" si="26"/>
        <v>-7300.092316141182</v>
      </c>
      <c r="AD141" s="2">
        <f t="shared" si="26"/>
        <v>-7993.473496313225</v>
      </c>
      <c r="AE141" s="2">
        <f t="shared" si="26"/>
        <v>-8686.8546764852872</v>
      </c>
      <c r="AF141" s="2">
        <f t="shared" si="26"/>
        <v>-9380.235856657313</v>
      </c>
      <c r="AG141" s="2">
        <f t="shared" si="26"/>
        <v>-10073.617036829366</v>
      </c>
      <c r="AH141" s="2">
        <f t="shared" si="26"/>
        <v>-10766.998217001414</v>
      </c>
      <c r="AI141" s="2">
        <f t="shared" si="26"/>
        <v>-11460.379397173474</v>
      </c>
      <c r="AJ141" s="2">
        <f t="shared" si="26"/>
        <v>-12153.760577345505</v>
      </c>
      <c r="AK141" s="2">
        <f t="shared" si="26"/>
        <v>-12847.141757517564</v>
      </c>
      <c r="AL141" s="2">
        <f t="shared" si="26"/>
        <v>-13540.522937689631</v>
      </c>
      <c r="AM141" s="2">
        <f t="shared" si="26"/>
        <v>-14233.904117861695</v>
      </c>
      <c r="AN141" s="2">
        <f t="shared" si="26"/>
        <v>-14927.285298033774</v>
      </c>
      <c r="AO141" s="2">
        <f t="shared" si="26"/>
        <v>-15620.666478205791</v>
      </c>
      <c r="AP141" s="2">
        <f t="shared" si="26"/>
        <v>-16314.047658377869</v>
      </c>
      <c r="AQ141" s="2">
        <f t="shared" si="26"/>
        <v>-17007.42883854988</v>
      </c>
      <c r="AR141" s="2">
        <f t="shared" si="27"/>
        <v>-17700.810018721964</v>
      </c>
      <c r="AS141" s="2">
        <f t="shared" si="27"/>
        <v>-18394.191198894034</v>
      </c>
      <c r="AT141" s="2">
        <f t="shared" si="27"/>
        <v>-19087.57237906606</v>
      </c>
      <c r="AU141" s="2">
        <f t="shared" si="27"/>
        <v>-19780.953559238078</v>
      </c>
      <c r="AV141" s="2">
        <f t="shared" si="27"/>
        <v>-20474.33473941018</v>
      </c>
    </row>
    <row r="142" spans="1:48" ht="14.5" x14ac:dyDescent="0.35">
      <c r="A142" s="177" t="s">
        <v>8</v>
      </c>
      <c r="B142" s="180">
        <v>16.360000000000007</v>
      </c>
      <c r="C142" s="2">
        <v>-5978.9263081639529</v>
      </c>
      <c r="D142" s="2">
        <v>-7135.7378327256456</v>
      </c>
      <c r="E142" s="2">
        <v>-7719.5493572873147</v>
      </c>
      <c r="F142" s="2">
        <v>-8303.3608818490284</v>
      </c>
      <c r="G142" s="2">
        <v>-8887.1724064106947</v>
      </c>
      <c r="H142" s="2">
        <v>-9470.9839309723793</v>
      </c>
      <c r="I142" s="2">
        <v>-10054.79545553408</v>
      </c>
      <c r="J142" s="2">
        <v>-10638.606980095759</v>
      </c>
      <c r="K142" s="2">
        <v>-11222.418504657448</v>
      </c>
      <c r="L142" s="2">
        <v>-11806.230029219147</v>
      </c>
      <c r="M142" s="2">
        <v>-12390.041553780822</v>
      </c>
      <c r="N142" s="2">
        <v>-12973.853078342539</v>
      </c>
      <c r="O142" s="2">
        <v>-13557.664602904246</v>
      </c>
      <c r="P142" s="2">
        <v>-14141.476127465921</v>
      </c>
      <c r="Q142" s="2">
        <v>-14725.287652027611</v>
      </c>
      <c r="R142" s="2">
        <v>-15309.099176589272</v>
      </c>
      <c r="S142" s="2">
        <v>-15892.910701151024</v>
      </c>
      <c r="T142" s="2">
        <v>-16476.722225712703</v>
      </c>
      <c r="U142" s="2">
        <v>-17060.533750274342</v>
      </c>
      <c r="V142" s="2">
        <v>-17644.345274836025</v>
      </c>
      <c r="W142" s="2">
        <v>-18228.156799397748</v>
      </c>
      <c r="Z142" s="177" t="s">
        <v>8</v>
      </c>
      <c r="AA142" s="180">
        <f t="shared" si="28"/>
        <v>16.360000000000007</v>
      </c>
      <c r="AB142" s="2">
        <f t="shared" si="26"/>
        <v>-5978.9263081639529</v>
      </c>
      <c r="AC142" s="2">
        <f t="shared" si="26"/>
        <v>-7135.7378327256456</v>
      </c>
      <c r="AD142" s="2">
        <f t="shared" si="26"/>
        <v>-7719.5493572873147</v>
      </c>
      <c r="AE142" s="2">
        <f t="shared" si="26"/>
        <v>-8303.3608818490284</v>
      </c>
      <c r="AF142" s="2">
        <f t="shared" si="26"/>
        <v>-8887.1724064106947</v>
      </c>
      <c r="AG142" s="2">
        <f t="shared" si="26"/>
        <v>-9470.9839309723793</v>
      </c>
      <c r="AH142" s="2">
        <f t="shared" si="26"/>
        <v>-10054.79545553408</v>
      </c>
      <c r="AI142" s="2">
        <f t="shared" si="26"/>
        <v>-10638.606980095759</v>
      </c>
      <c r="AJ142" s="2">
        <f t="shared" si="26"/>
        <v>-11222.418504657448</v>
      </c>
      <c r="AK142" s="2">
        <f t="shared" si="26"/>
        <v>-11806.230029219147</v>
      </c>
      <c r="AL142" s="2">
        <f t="shared" si="26"/>
        <v>-12390.041553780822</v>
      </c>
      <c r="AM142" s="2">
        <f t="shared" si="26"/>
        <v>-12973.853078342539</v>
      </c>
      <c r="AN142" s="2">
        <f t="shared" si="26"/>
        <v>-13557.664602904246</v>
      </c>
      <c r="AO142" s="2">
        <f t="shared" si="26"/>
        <v>-14141.476127465921</v>
      </c>
      <c r="AP142" s="2">
        <f t="shared" si="26"/>
        <v>-14725.287652027611</v>
      </c>
      <c r="AQ142" s="2">
        <f t="shared" si="26"/>
        <v>-15309.099176589272</v>
      </c>
      <c r="AR142" s="2">
        <f t="shared" si="27"/>
        <v>-15892.910701151024</v>
      </c>
      <c r="AS142" s="2">
        <f t="shared" si="27"/>
        <v>-16476.722225712703</v>
      </c>
      <c r="AT142" s="2">
        <f t="shared" si="27"/>
        <v>-17060.533750274342</v>
      </c>
      <c r="AU142" s="2">
        <f t="shared" si="27"/>
        <v>-17644.345274836025</v>
      </c>
      <c r="AV142" s="2">
        <f t="shared" si="27"/>
        <v>-18228.156799397748</v>
      </c>
    </row>
    <row r="143" spans="1:48" ht="14.5" x14ac:dyDescent="0.35">
      <c r="A143" s="177" t="s">
        <v>8</v>
      </c>
      <c r="B143" s="180">
        <v>15.820000000000007</v>
      </c>
      <c r="C143" s="2">
        <v>-5924.1414803587732</v>
      </c>
      <c r="D143" s="2">
        <v>-6971.3833493101092</v>
      </c>
      <c r="E143" s="2">
        <v>-7445.6252182614389</v>
      </c>
      <c r="F143" s="2">
        <v>-7919.8670872127877</v>
      </c>
      <c r="G143" s="2">
        <v>-8394.1089561640874</v>
      </c>
      <c r="H143" s="2">
        <v>-8868.3508251154035</v>
      </c>
      <c r="I143" s="2">
        <v>-9342.5926940667578</v>
      </c>
      <c r="J143" s="2">
        <v>-9816.8345630180957</v>
      </c>
      <c r="K143" s="2">
        <v>-10291.076431969406</v>
      </c>
      <c r="L143" s="2">
        <v>-10765.318300920751</v>
      </c>
      <c r="M143" s="2">
        <v>-11239.560169872097</v>
      </c>
      <c r="N143" s="2">
        <v>-11713.802038823429</v>
      </c>
      <c r="O143" s="2">
        <v>-12188.043907774798</v>
      </c>
      <c r="P143" s="2">
        <v>-12662.285776726101</v>
      </c>
      <c r="Q143" s="2">
        <v>-13136.527645677445</v>
      </c>
      <c r="R143" s="2">
        <v>-13610.769514628755</v>
      </c>
      <c r="S143" s="2">
        <v>-14085.011383580104</v>
      </c>
      <c r="T143" s="2">
        <v>-14559.253252531433</v>
      </c>
      <c r="U143" s="2">
        <v>-15033.495121482756</v>
      </c>
      <c r="V143" s="2">
        <v>-15507.736990434061</v>
      </c>
      <c r="W143" s="2">
        <v>-15981.978859385439</v>
      </c>
      <c r="Z143" s="177" t="s">
        <v>8</v>
      </c>
      <c r="AA143" s="180">
        <f t="shared" si="28"/>
        <v>15.820000000000007</v>
      </c>
      <c r="AB143" s="2">
        <f t="shared" si="26"/>
        <v>-5924.1414803587732</v>
      </c>
      <c r="AC143" s="2">
        <f t="shared" si="26"/>
        <v>-6971.3833493101092</v>
      </c>
      <c r="AD143" s="2">
        <f t="shared" si="26"/>
        <v>-7445.6252182614389</v>
      </c>
      <c r="AE143" s="2">
        <f t="shared" si="26"/>
        <v>-7919.8670872127877</v>
      </c>
      <c r="AF143" s="2">
        <f t="shared" si="26"/>
        <v>-8394.1089561640874</v>
      </c>
      <c r="AG143" s="2">
        <f t="shared" si="26"/>
        <v>-8868.3508251154035</v>
      </c>
      <c r="AH143" s="2">
        <f t="shared" si="26"/>
        <v>-9342.5926940667578</v>
      </c>
      <c r="AI143" s="2">
        <f t="shared" si="26"/>
        <v>-9816.8345630180957</v>
      </c>
      <c r="AJ143" s="2">
        <f t="shared" si="26"/>
        <v>-10291.076431969406</v>
      </c>
      <c r="AK143" s="2">
        <f t="shared" si="26"/>
        <v>-10765.318300920751</v>
      </c>
      <c r="AL143" s="2">
        <f t="shared" si="26"/>
        <v>-11239.560169872097</v>
      </c>
      <c r="AM143" s="2">
        <f t="shared" si="26"/>
        <v>-11713.802038823429</v>
      </c>
      <c r="AN143" s="2">
        <f t="shared" si="26"/>
        <v>-12188.043907774798</v>
      </c>
      <c r="AO143" s="2">
        <f t="shared" si="26"/>
        <v>-12662.285776726101</v>
      </c>
      <c r="AP143" s="2">
        <f t="shared" si="26"/>
        <v>-13136.527645677445</v>
      </c>
      <c r="AQ143" s="2">
        <f t="shared" si="26"/>
        <v>-13610.769514628755</v>
      </c>
      <c r="AR143" s="2">
        <f t="shared" si="27"/>
        <v>-14085.011383580104</v>
      </c>
      <c r="AS143" s="2">
        <f t="shared" si="27"/>
        <v>-14559.253252531433</v>
      </c>
      <c r="AT143" s="2">
        <f t="shared" si="27"/>
        <v>-15033.495121482756</v>
      </c>
      <c r="AU143" s="2">
        <f t="shared" si="27"/>
        <v>-15507.736990434061</v>
      </c>
      <c r="AV143" s="2">
        <f t="shared" si="27"/>
        <v>-15981.978859385439</v>
      </c>
    </row>
    <row r="144" spans="1:48" ht="14.5" x14ac:dyDescent="0.35">
      <c r="A144" s="177" t="s">
        <v>8</v>
      </c>
      <c r="B144" s="180">
        <v>15.280000000000008</v>
      </c>
      <c r="C144" s="2">
        <v>-5869.3566525535934</v>
      </c>
      <c r="D144" s="2">
        <v>-6807.0288658945683</v>
      </c>
      <c r="E144" s="2">
        <v>-7171.7010792355413</v>
      </c>
      <c r="F144" s="2">
        <v>-7536.3732925765153</v>
      </c>
      <c r="G144" s="2">
        <v>-7901.0455059174728</v>
      </c>
      <c r="H144" s="2">
        <v>-8265.7177192584331</v>
      </c>
      <c r="I144" s="2">
        <v>-8630.389932599428</v>
      </c>
      <c r="J144" s="2">
        <v>-8995.0621459403919</v>
      </c>
      <c r="K144" s="2">
        <v>-9359.7343592813577</v>
      </c>
      <c r="L144" s="2">
        <v>-9724.4065726223307</v>
      </c>
      <c r="M144" s="2">
        <v>-10089.078785963322</v>
      </c>
      <c r="N144" s="2">
        <v>-10453.750999304313</v>
      </c>
      <c r="O144" s="2">
        <v>-10818.423212645312</v>
      </c>
      <c r="P144" s="2">
        <v>-11183.095425986236</v>
      </c>
      <c r="Q144" s="2">
        <v>-11547.767639327252</v>
      </c>
      <c r="R144" s="2">
        <v>-11912.439852668171</v>
      </c>
      <c r="S144" s="2">
        <v>-12277.112066009186</v>
      </c>
      <c r="T144" s="2">
        <v>-12641.78427935015</v>
      </c>
      <c r="U144" s="2">
        <v>-13006.45649269113</v>
      </c>
      <c r="V144" s="2">
        <v>-13371.128706032065</v>
      </c>
      <c r="W144" s="2">
        <v>-13735.800919373067</v>
      </c>
      <c r="Z144" s="177" t="s">
        <v>8</v>
      </c>
      <c r="AA144" s="180">
        <f t="shared" si="28"/>
        <v>15.280000000000008</v>
      </c>
      <c r="AB144" s="2">
        <f t="shared" si="26"/>
        <v>-5869.3566525535934</v>
      </c>
      <c r="AC144" s="2">
        <f t="shared" si="26"/>
        <v>-6807.0288658945683</v>
      </c>
      <c r="AD144" s="2">
        <f t="shared" si="26"/>
        <v>-7171.7010792355413</v>
      </c>
      <c r="AE144" s="2">
        <f t="shared" si="26"/>
        <v>-7536.3732925765153</v>
      </c>
      <c r="AF144" s="2">
        <f t="shared" si="26"/>
        <v>-7901.0455059174728</v>
      </c>
      <c r="AG144" s="2">
        <f t="shared" si="26"/>
        <v>-8265.7177192584331</v>
      </c>
      <c r="AH144" s="2">
        <f t="shared" si="26"/>
        <v>-8630.389932599428</v>
      </c>
      <c r="AI144" s="2">
        <f t="shared" si="26"/>
        <v>-8995.0621459403919</v>
      </c>
      <c r="AJ144" s="2">
        <f t="shared" si="26"/>
        <v>-9359.7343592813577</v>
      </c>
      <c r="AK144" s="2">
        <f t="shared" si="26"/>
        <v>-9724.4065726223307</v>
      </c>
      <c r="AL144" s="2">
        <f t="shared" si="26"/>
        <v>-10089.078785963322</v>
      </c>
      <c r="AM144" s="2">
        <f t="shared" si="26"/>
        <v>-10453.750999304313</v>
      </c>
      <c r="AN144" s="2">
        <f t="shared" si="26"/>
        <v>-10818.423212645312</v>
      </c>
      <c r="AO144" s="2">
        <f t="shared" si="26"/>
        <v>-11183.095425986236</v>
      </c>
      <c r="AP144" s="2">
        <f t="shared" si="26"/>
        <v>-11547.767639327252</v>
      </c>
      <c r="AQ144" s="2">
        <f t="shared" si="26"/>
        <v>-11912.439852668171</v>
      </c>
      <c r="AR144" s="2">
        <f t="shared" si="27"/>
        <v>-12277.112066009186</v>
      </c>
      <c r="AS144" s="2">
        <f t="shared" si="27"/>
        <v>-12641.78427935015</v>
      </c>
      <c r="AT144" s="2">
        <f t="shared" si="27"/>
        <v>-13006.45649269113</v>
      </c>
      <c r="AU144" s="2">
        <f t="shared" si="27"/>
        <v>-13371.128706032065</v>
      </c>
      <c r="AV144" s="2">
        <f t="shared" si="27"/>
        <v>-13735.800919373067</v>
      </c>
    </row>
    <row r="145" spans="1:48" ht="14.5" x14ac:dyDescent="0.35">
      <c r="A145" s="177" t="s">
        <v>8</v>
      </c>
      <c r="B145" s="180">
        <v>14.740000000000009</v>
      </c>
      <c r="C145" s="2">
        <v>-5814.5718247484183</v>
      </c>
      <c r="D145" s="2">
        <v>-6642.6743824790319</v>
      </c>
      <c r="E145" s="2">
        <v>-6897.7769402096483</v>
      </c>
      <c r="F145" s="2">
        <v>-7152.8794979402555</v>
      </c>
      <c r="G145" s="2">
        <v>-7407.9820556708582</v>
      </c>
      <c r="H145" s="2">
        <v>-7663.0846134014628</v>
      </c>
      <c r="I145" s="2">
        <v>-7918.1871711320746</v>
      </c>
      <c r="J145" s="2">
        <v>-8173.2897288627082</v>
      </c>
      <c r="K145" s="2">
        <v>-8428.3922865933</v>
      </c>
      <c r="L145" s="2">
        <v>-8683.4948443239318</v>
      </c>
      <c r="M145" s="2">
        <v>-8938.5974020545527</v>
      </c>
      <c r="N145" s="2">
        <v>-9193.6999597851827</v>
      </c>
      <c r="O145" s="2">
        <v>-9448.8025175158218</v>
      </c>
      <c r="P145" s="2">
        <v>-9703.9050752464191</v>
      </c>
      <c r="Q145" s="2">
        <v>-9959.0076329770418</v>
      </c>
      <c r="R145" s="2">
        <v>-10214.110190707595</v>
      </c>
      <c r="S145" s="2">
        <v>-10469.212748438264</v>
      </c>
      <c r="T145" s="2">
        <v>-10724.315306168894</v>
      </c>
      <c r="U145" s="2">
        <v>-10979.417863899454</v>
      </c>
      <c r="V145" s="2">
        <v>-11234.52042163005</v>
      </c>
      <c r="W145" s="2">
        <v>-11489.622979360722</v>
      </c>
      <c r="Z145" s="177" t="s">
        <v>8</v>
      </c>
      <c r="AA145" s="180">
        <f t="shared" si="28"/>
        <v>14.740000000000009</v>
      </c>
      <c r="AB145" s="2">
        <f t="shared" si="26"/>
        <v>-5814.5718247484183</v>
      </c>
      <c r="AC145" s="2">
        <f t="shared" si="26"/>
        <v>-6642.6743824790319</v>
      </c>
      <c r="AD145" s="2">
        <f t="shared" si="26"/>
        <v>-6897.7769402096483</v>
      </c>
      <c r="AE145" s="2">
        <f t="shared" si="26"/>
        <v>-7152.8794979402555</v>
      </c>
      <c r="AF145" s="2">
        <f t="shared" si="26"/>
        <v>-7407.9820556708582</v>
      </c>
      <c r="AG145" s="2">
        <f t="shared" si="26"/>
        <v>-7663.0846134014628</v>
      </c>
      <c r="AH145" s="2">
        <f t="shared" si="26"/>
        <v>-7918.1871711320746</v>
      </c>
      <c r="AI145" s="2">
        <f t="shared" si="26"/>
        <v>-8173.2897288627082</v>
      </c>
      <c r="AJ145" s="2">
        <f t="shared" si="26"/>
        <v>-8428.3922865933</v>
      </c>
      <c r="AK145" s="2">
        <f t="shared" si="26"/>
        <v>-8683.4948443239318</v>
      </c>
      <c r="AL145" s="2">
        <f t="shared" si="26"/>
        <v>-8938.5974020545527</v>
      </c>
      <c r="AM145" s="2">
        <f t="shared" si="26"/>
        <v>-9193.6999597851827</v>
      </c>
      <c r="AN145" s="2">
        <f t="shared" si="26"/>
        <v>-9448.8025175158218</v>
      </c>
      <c r="AO145" s="2">
        <f t="shared" si="26"/>
        <v>-9703.9050752464191</v>
      </c>
      <c r="AP145" s="2">
        <f t="shared" si="26"/>
        <v>-9959.0076329770418</v>
      </c>
      <c r="AQ145" s="2">
        <f t="shared" si="26"/>
        <v>-10214.110190707595</v>
      </c>
      <c r="AR145" s="2">
        <f t="shared" si="27"/>
        <v>-10469.212748438264</v>
      </c>
      <c r="AS145" s="2">
        <f t="shared" si="27"/>
        <v>-10724.315306168894</v>
      </c>
      <c r="AT145" s="2">
        <f t="shared" si="27"/>
        <v>-10979.417863899454</v>
      </c>
      <c r="AU145" s="2">
        <f t="shared" si="27"/>
        <v>-11234.52042163005</v>
      </c>
      <c r="AV145" s="2">
        <f t="shared" si="27"/>
        <v>-11489.622979360722</v>
      </c>
    </row>
    <row r="146" spans="1:48" ht="14.5" x14ac:dyDescent="0.35">
      <c r="A146" s="177" t="s">
        <v>8</v>
      </c>
      <c r="B146" s="180">
        <v>14.20000000000001</v>
      </c>
      <c r="C146" s="2">
        <v>-5759.7869969432304</v>
      </c>
      <c r="D146" s="2">
        <v>-6478.3198990634864</v>
      </c>
      <c r="E146" s="2">
        <v>-6623.8528011837343</v>
      </c>
      <c r="F146" s="2">
        <v>-6769.3857033039867</v>
      </c>
      <c r="G146" s="2">
        <v>-6914.9186054242255</v>
      </c>
      <c r="H146" s="2">
        <v>-7060.4515075444724</v>
      </c>
      <c r="I146" s="2">
        <v>-7205.9844096647275</v>
      </c>
      <c r="J146" s="2">
        <v>-7351.5173117849863</v>
      </c>
      <c r="K146" s="2">
        <v>-7497.0502139052169</v>
      </c>
      <c r="L146" s="2">
        <v>-7642.5831160254711</v>
      </c>
      <c r="M146" s="2">
        <v>-7788.116018145749</v>
      </c>
      <c r="N146" s="2">
        <v>-7933.6489202660287</v>
      </c>
      <c r="O146" s="2">
        <v>-8079.181822386292</v>
      </c>
      <c r="P146" s="2">
        <v>-8224.7147245065044</v>
      </c>
      <c r="Q146" s="2">
        <v>-8370.2476266267604</v>
      </c>
      <c r="R146" s="2">
        <v>-8515.7805287469782</v>
      </c>
      <c r="S146" s="2">
        <v>-8661.3134308672743</v>
      </c>
      <c r="T146" s="2">
        <v>-8806.8463329875267</v>
      </c>
      <c r="U146" s="2">
        <v>-8952.3792351077409</v>
      </c>
      <c r="V146" s="2">
        <v>-9097.9121372279515</v>
      </c>
      <c r="W146" s="2">
        <v>-9243.445039348253</v>
      </c>
      <c r="Z146" s="177" t="s">
        <v>8</v>
      </c>
      <c r="AA146" s="180">
        <f t="shared" si="28"/>
        <v>14.20000000000001</v>
      </c>
      <c r="AB146" s="2">
        <f t="shared" si="26"/>
        <v>-5759.7869969432304</v>
      </c>
      <c r="AC146" s="2">
        <f t="shared" si="26"/>
        <v>-6478.3198990634864</v>
      </c>
      <c r="AD146" s="2">
        <f t="shared" si="26"/>
        <v>-6623.8528011837343</v>
      </c>
      <c r="AE146" s="2">
        <f t="shared" si="26"/>
        <v>-6769.3857033039867</v>
      </c>
      <c r="AF146" s="2">
        <f t="shared" si="26"/>
        <v>-6914.9186054242255</v>
      </c>
      <c r="AG146" s="2">
        <f t="shared" si="26"/>
        <v>-7060.4515075444724</v>
      </c>
      <c r="AH146" s="2">
        <f t="shared" si="26"/>
        <v>-7205.9844096647275</v>
      </c>
      <c r="AI146" s="2">
        <f t="shared" si="26"/>
        <v>-7351.5173117849863</v>
      </c>
      <c r="AJ146" s="2">
        <f t="shared" si="26"/>
        <v>-7497.0502139052169</v>
      </c>
      <c r="AK146" s="2">
        <f t="shared" si="26"/>
        <v>-7642.5831160254711</v>
      </c>
      <c r="AL146" s="2">
        <f t="shared" si="26"/>
        <v>-7788.116018145749</v>
      </c>
      <c r="AM146" s="2">
        <f t="shared" si="26"/>
        <v>-7933.6489202660287</v>
      </c>
      <c r="AN146" s="2">
        <f t="shared" si="26"/>
        <v>-8079.181822386292</v>
      </c>
      <c r="AO146" s="2">
        <f t="shared" si="26"/>
        <v>-8224.7147245065044</v>
      </c>
      <c r="AP146" s="2">
        <f t="shared" si="26"/>
        <v>-8370.2476266267604</v>
      </c>
      <c r="AQ146" s="2">
        <f t="shared" si="26"/>
        <v>-8515.7805287469782</v>
      </c>
      <c r="AR146" s="2">
        <f t="shared" si="27"/>
        <v>-8661.3134308672743</v>
      </c>
      <c r="AS146" s="2">
        <f t="shared" si="27"/>
        <v>-8806.8463329875267</v>
      </c>
      <c r="AT146" s="2">
        <f t="shared" si="27"/>
        <v>-8952.3792351077409</v>
      </c>
      <c r="AU146" s="2">
        <f t="shared" si="27"/>
        <v>-9097.9121372279515</v>
      </c>
      <c r="AV146" s="2">
        <f t="shared" si="27"/>
        <v>-9243.445039348253</v>
      </c>
    </row>
    <row r="147" spans="1:48" ht="14.5" x14ac:dyDescent="0.35">
      <c r="A147" s="177" t="s">
        <v>8</v>
      </c>
      <c r="B147" s="180">
        <v>13.660000000000011</v>
      </c>
      <c r="C147" s="2">
        <v>-5705.0021691380534</v>
      </c>
      <c r="D147" s="2">
        <v>-6313.9654156479528</v>
      </c>
      <c r="E147" s="2">
        <v>-6349.9286621578422</v>
      </c>
      <c r="F147" s="2">
        <v>-6385.8919086677415</v>
      </c>
      <c r="G147" s="2">
        <v>-6421.85515517762</v>
      </c>
      <c r="H147" s="2">
        <v>-6457.8184016874957</v>
      </c>
      <c r="I147" s="2">
        <v>-6493.781648197395</v>
      </c>
      <c r="J147" s="2">
        <v>-6529.7448947072953</v>
      </c>
      <c r="K147" s="2">
        <v>-6565.7081412171938</v>
      </c>
      <c r="L147" s="2">
        <v>-6601.6713877270986</v>
      </c>
      <c r="M147" s="2">
        <v>-6637.6346342369925</v>
      </c>
      <c r="N147" s="2">
        <v>-6673.5978807469228</v>
      </c>
      <c r="O147" s="2">
        <v>-6709.5611272568412</v>
      </c>
      <c r="P147" s="2">
        <v>-6745.5243737666779</v>
      </c>
      <c r="Q147" s="2">
        <v>-6781.4876202765972</v>
      </c>
      <c r="R147" s="2">
        <v>-6817.4508667864366</v>
      </c>
      <c r="S147" s="2">
        <v>-6853.4141132964005</v>
      </c>
      <c r="T147" s="2">
        <v>-6889.3773598062744</v>
      </c>
      <c r="U147" s="2">
        <v>-6925.3406063161528</v>
      </c>
      <c r="V147" s="2">
        <v>-6961.3038528260313</v>
      </c>
      <c r="W147" s="2">
        <v>-6997.267099335947</v>
      </c>
      <c r="Z147" s="177" t="s">
        <v>8</v>
      </c>
      <c r="AA147" s="180">
        <f t="shared" si="28"/>
        <v>13.660000000000011</v>
      </c>
      <c r="AB147" s="2">
        <f t="shared" si="26"/>
        <v>-5705.0021691380534</v>
      </c>
      <c r="AC147" s="2">
        <f t="shared" si="26"/>
        <v>-6313.9654156479528</v>
      </c>
      <c r="AD147" s="2">
        <f t="shared" si="26"/>
        <v>-6349.9286621578422</v>
      </c>
      <c r="AE147" s="2">
        <f t="shared" si="26"/>
        <v>-6385.8919086677415</v>
      </c>
      <c r="AF147" s="2">
        <f t="shared" si="26"/>
        <v>-6421.85515517762</v>
      </c>
      <c r="AG147" s="2">
        <f t="shared" si="26"/>
        <v>-6457.8184016874957</v>
      </c>
      <c r="AH147" s="2">
        <f t="shared" si="26"/>
        <v>-6493.781648197395</v>
      </c>
      <c r="AI147" s="2">
        <f t="shared" si="26"/>
        <v>-6529.7448947072953</v>
      </c>
      <c r="AJ147" s="2">
        <f t="shared" si="26"/>
        <v>-6565.7081412171938</v>
      </c>
      <c r="AK147" s="2">
        <f t="shared" si="26"/>
        <v>-6601.6713877270986</v>
      </c>
      <c r="AL147" s="2">
        <f t="shared" si="26"/>
        <v>-6637.6346342369925</v>
      </c>
      <c r="AM147" s="2">
        <f t="shared" si="26"/>
        <v>-6673.5978807469228</v>
      </c>
      <c r="AN147" s="2">
        <f t="shared" si="26"/>
        <v>-6709.5611272568412</v>
      </c>
      <c r="AO147" s="2">
        <f t="shared" si="26"/>
        <v>-6745.5243737666779</v>
      </c>
      <c r="AP147" s="2">
        <f t="shared" si="26"/>
        <v>-6781.4876202765972</v>
      </c>
      <c r="AQ147" s="2">
        <f t="shared" si="26"/>
        <v>-6817.4508667864366</v>
      </c>
      <c r="AR147" s="2">
        <f t="shared" si="27"/>
        <v>-6853.4141132964005</v>
      </c>
      <c r="AS147" s="2">
        <f t="shared" si="27"/>
        <v>-6889.3773598062744</v>
      </c>
      <c r="AT147" s="2">
        <f t="shared" si="27"/>
        <v>-6925.3406063161528</v>
      </c>
      <c r="AU147" s="2">
        <f t="shared" si="27"/>
        <v>-6961.3038528260313</v>
      </c>
      <c r="AV147" s="2">
        <f t="shared" si="27"/>
        <v>-6997.267099335947</v>
      </c>
    </row>
    <row r="148" spans="1:48" ht="14.5" x14ac:dyDescent="0.35">
      <c r="A148" s="177" t="s">
        <v>8</v>
      </c>
      <c r="B148" s="180">
        <v>13.120000000000012</v>
      </c>
      <c r="C148" s="2">
        <v>-5650.2173413328765</v>
      </c>
      <c r="D148" s="2">
        <v>-6149.6109322324073</v>
      </c>
      <c r="E148" s="2">
        <v>-6076.0045231319446</v>
      </c>
      <c r="F148" s="2">
        <v>-6002.3981140314836</v>
      </c>
      <c r="G148" s="2">
        <v>-5928.7917049310045</v>
      </c>
      <c r="H148" s="2">
        <v>-5855.1852958305271</v>
      </c>
      <c r="I148" s="2">
        <v>-5781.5788867300689</v>
      </c>
      <c r="J148" s="2">
        <v>-5707.9724776296143</v>
      </c>
      <c r="K148" s="2">
        <v>-5634.3660685291306</v>
      </c>
      <c r="L148" s="2">
        <v>-5560.7596594286751</v>
      </c>
      <c r="M148" s="2">
        <v>-5487.1532503282206</v>
      </c>
      <c r="N148" s="2">
        <v>-5413.5468412278115</v>
      </c>
      <c r="O148" s="2">
        <v>-5339.9404321273551</v>
      </c>
      <c r="P148" s="2">
        <v>-5266.3340230268514</v>
      </c>
      <c r="Q148" s="2">
        <v>-5192.727613926404</v>
      </c>
      <c r="R148" s="2">
        <v>-5119.1212048258903</v>
      </c>
      <c r="S148" s="2">
        <v>-5045.5147957254776</v>
      </c>
      <c r="T148" s="2">
        <v>-4971.908386625023</v>
      </c>
      <c r="U148" s="2">
        <v>-4898.301977524532</v>
      </c>
      <c r="V148" s="2">
        <v>-4824.6955684240238</v>
      </c>
      <c r="W148" s="2">
        <v>-4751.0891593236101</v>
      </c>
      <c r="Z148" s="177" t="s">
        <v>8</v>
      </c>
      <c r="AA148" s="180">
        <f t="shared" si="28"/>
        <v>13.120000000000012</v>
      </c>
      <c r="AB148" s="2">
        <f t="shared" si="26"/>
        <v>-5650.2173413328765</v>
      </c>
      <c r="AC148" s="2">
        <f t="shared" si="26"/>
        <v>-6149.6109322324073</v>
      </c>
      <c r="AD148" s="2">
        <f t="shared" si="26"/>
        <v>-6076.0045231319446</v>
      </c>
      <c r="AE148" s="2">
        <f t="shared" si="26"/>
        <v>-6002.3981140314836</v>
      </c>
      <c r="AF148" s="2">
        <f t="shared" si="26"/>
        <v>-5928.7917049310045</v>
      </c>
      <c r="AG148" s="2">
        <f t="shared" si="26"/>
        <v>-5855.1852958305271</v>
      </c>
      <c r="AH148" s="2">
        <f t="shared" si="26"/>
        <v>-5781.5788867300689</v>
      </c>
      <c r="AI148" s="2">
        <f t="shared" si="26"/>
        <v>-5707.9724776296143</v>
      </c>
      <c r="AJ148" s="2">
        <f t="shared" si="26"/>
        <v>-5634.3660685291306</v>
      </c>
      <c r="AK148" s="2">
        <f t="shared" si="26"/>
        <v>-5560.7596594286751</v>
      </c>
      <c r="AL148" s="2">
        <f t="shared" si="26"/>
        <v>-5487.1532503282206</v>
      </c>
      <c r="AM148" s="2">
        <f t="shared" si="26"/>
        <v>-5413.5468412278115</v>
      </c>
      <c r="AN148" s="2">
        <f t="shared" si="26"/>
        <v>-5339.9404321273551</v>
      </c>
      <c r="AO148" s="2">
        <f t="shared" si="26"/>
        <v>-5266.3340230268514</v>
      </c>
      <c r="AP148" s="2">
        <f t="shared" si="26"/>
        <v>-5192.727613926404</v>
      </c>
      <c r="AQ148" s="2">
        <f t="shared" si="26"/>
        <v>-5119.1212048258903</v>
      </c>
      <c r="AR148" s="2">
        <f t="shared" si="27"/>
        <v>-5045.5147957254776</v>
      </c>
      <c r="AS148" s="2">
        <f t="shared" si="27"/>
        <v>-4971.908386625023</v>
      </c>
      <c r="AT148" s="2">
        <f t="shared" si="27"/>
        <v>-4898.301977524532</v>
      </c>
      <c r="AU148" s="2">
        <f t="shared" si="27"/>
        <v>-4824.6955684240238</v>
      </c>
      <c r="AV148" s="2">
        <f t="shared" si="27"/>
        <v>-4751.0891593236101</v>
      </c>
    </row>
    <row r="149" spans="1:48" ht="14.5" x14ac:dyDescent="0.35">
      <c r="A149" s="177" t="s">
        <v>8</v>
      </c>
      <c r="B149" s="180">
        <v>12.580000000000013</v>
      </c>
      <c r="C149" s="2">
        <v>-5595.4325135276949</v>
      </c>
      <c r="D149" s="2">
        <v>-5985.2564488168719</v>
      </c>
      <c r="E149" s="2">
        <v>-5802.080384106046</v>
      </c>
      <c r="F149" s="2">
        <v>-5618.904319395222</v>
      </c>
      <c r="G149" s="2">
        <v>-5435.7282546843899</v>
      </c>
      <c r="H149" s="2">
        <v>-5252.5521899735559</v>
      </c>
      <c r="I149" s="2">
        <v>-5069.3761252627373</v>
      </c>
      <c r="J149" s="2">
        <v>-4886.2000605519306</v>
      </c>
      <c r="K149" s="2">
        <v>-4703.0239958410893</v>
      </c>
      <c r="L149" s="2">
        <v>-4519.8479311302772</v>
      </c>
      <c r="M149" s="2">
        <v>-4336.6718664194514</v>
      </c>
      <c r="N149" s="2">
        <v>-4153.4958017086601</v>
      </c>
      <c r="O149" s="2">
        <v>-3970.3197369978634</v>
      </c>
      <c r="P149" s="2">
        <v>-3787.1436722869857</v>
      </c>
      <c r="Q149" s="2">
        <v>-3603.9676075762</v>
      </c>
      <c r="R149" s="2">
        <v>-3420.7915428653237</v>
      </c>
      <c r="S149" s="2">
        <v>-3237.6154781545233</v>
      </c>
      <c r="T149" s="2">
        <v>-3054.4394134437248</v>
      </c>
      <c r="U149" s="2">
        <v>-2871.2633487328444</v>
      </c>
      <c r="V149" s="2">
        <v>-2688.0872840220254</v>
      </c>
      <c r="W149" s="2">
        <v>-2504.9112193112155</v>
      </c>
      <c r="Z149" s="177" t="s">
        <v>8</v>
      </c>
      <c r="AA149" s="180">
        <f t="shared" si="28"/>
        <v>12.580000000000013</v>
      </c>
      <c r="AB149" s="2">
        <f t="shared" si="26"/>
        <v>-5595.4325135276949</v>
      </c>
      <c r="AC149" s="2">
        <f t="shared" si="26"/>
        <v>-5985.2564488168719</v>
      </c>
      <c r="AD149" s="2">
        <f t="shared" si="26"/>
        <v>-5802.080384106046</v>
      </c>
      <c r="AE149" s="2">
        <f t="shared" si="26"/>
        <v>-5618.904319395222</v>
      </c>
      <c r="AF149" s="2">
        <f t="shared" si="26"/>
        <v>-5435.7282546843899</v>
      </c>
      <c r="AG149" s="2">
        <f t="shared" si="26"/>
        <v>-5252.5521899735559</v>
      </c>
      <c r="AH149" s="2">
        <f t="shared" si="26"/>
        <v>-5069.3761252627373</v>
      </c>
      <c r="AI149" s="2">
        <f t="shared" si="26"/>
        <v>-4886.2000605519306</v>
      </c>
      <c r="AJ149" s="2">
        <f t="shared" si="26"/>
        <v>-4703.0239958410893</v>
      </c>
      <c r="AK149" s="2">
        <f t="shared" si="26"/>
        <v>-4519.8479311302772</v>
      </c>
      <c r="AL149" s="2">
        <f t="shared" si="26"/>
        <v>-4336.6718664194514</v>
      </c>
      <c r="AM149" s="2">
        <f t="shared" si="26"/>
        <v>-4153.4958017086601</v>
      </c>
      <c r="AN149" s="2">
        <f t="shared" si="26"/>
        <v>-3970.3197369978634</v>
      </c>
      <c r="AO149" s="2">
        <f t="shared" si="26"/>
        <v>-3787.1436722869857</v>
      </c>
      <c r="AP149" s="2">
        <f t="shared" si="26"/>
        <v>-3603.9676075762</v>
      </c>
      <c r="AQ149" s="2">
        <f t="shared" si="26"/>
        <v>-3420.7915428653237</v>
      </c>
      <c r="AR149" s="2">
        <f t="shared" si="27"/>
        <v>-3237.6154781545233</v>
      </c>
      <c r="AS149" s="2">
        <f t="shared" si="27"/>
        <v>-3054.4394134437248</v>
      </c>
      <c r="AT149" s="2">
        <f t="shared" si="27"/>
        <v>-2871.2633487328444</v>
      </c>
      <c r="AU149" s="2">
        <f t="shared" si="27"/>
        <v>-2688.0872840220254</v>
      </c>
      <c r="AV149" s="2">
        <f t="shared" si="27"/>
        <v>-2504.9112193112155</v>
      </c>
    </row>
    <row r="150" spans="1:48" ht="14.5" x14ac:dyDescent="0.35">
      <c r="A150" s="177" t="s">
        <v>8</v>
      </c>
      <c r="B150" s="180">
        <v>12.040000000000013</v>
      </c>
      <c r="C150" s="2">
        <v>-5540.6476857225134</v>
      </c>
      <c r="D150" s="2">
        <v>-5820.9019654013346</v>
      </c>
      <c r="E150" s="2">
        <v>-5528.1562450801457</v>
      </c>
      <c r="F150" s="2">
        <v>-5235.4105247589669</v>
      </c>
      <c r="G150" s="2">
        <v>-4942.6648044377644</v>
      </c>
      <c r="H150" s="2">
        <v>-4649.9190841165673</v>
      </c>
      <c r="I150" s="2">
        <v>-4357.1733637953948</v>
      </c>
      <c r="J150" s="2">
        <v>-4064.4276434742196</v>
      </c>
      <c r="K150" s="2">
        <v>-3771.6819231530117</v>
      </c>
      <c r="L150" s="2">
        <v>-3478.9362028318374</v>
      </c>
      <c r="M150" s="2">
        <v>-3186.1904825106644</v>
      </c>
      <c r="N150" s="2">
        <v>-2893.4447621895047</v>
      </c>
      <c r="O150" s="2">
        <v>-2600.6990418683258</v>
      </c>
      <c r="P150" s="2">
        <v>-2307.953321547122</v>
      </c>
      <c r="Q150" s="2">
        <v>-2015.2076012259522</v>
      </c>
      <c r="R150" s="2">
        <v>-1722.4618809047429</v>
      </c>
      <c r="S150" s="2">
        <v>-1429.7161605836084</v>
      </c>
      <c r="T150" s="2">
        <v>-1136.9704402623872</v>
      </c>
      <c r="U150" s="2">
        <v>-844.22471994118314</v>
      </c>
      <c r="V150" s="2">
        <v>-551.47899961996836</v>
      </c>
      <c r="W150" s="2">
        <v>-258.73327929884476</v>
      </c>
      <c r="Z150" s="177" t="s">
        <v>8</v>
      </c>
      <c r="AA150" s="180">
        <f t="shared" si="28"/>
        <v>12.040000000000013</v>
      </c>
      <c r="AB150" s="2">
        <f t="shared" si="26"/>
        <v>-5540.6476857225134</v>
      </c>
      <c r="AC150" s="2">
        <f t="shared" si="26"/>
        <v>-5820.9019654013346</v>
      </c>
      <c r="AD150" s="2">
        <f t="shared" si="26"/>
        <v>-5528.1562450801457</v>
      </c>
      <c r="AE150" s="2">
        <f t="shared" si="26"/>
        <v>-5235.4105247589669</v>
      </c>
      <c r="AF150" s="2">
        <f t="shared" si="26"/>
        <v>-4942.6648044377644</v>
      </c>
      <c r="AG150" s="2">
        <f t="shared" si="26"/>
        <v>-4649.9190841165673</v>
      </c>
      <c r="AH150" s="2">
        <f t="shared" si="26"/>
        <v>-4357.1733637953948</v>
      </c>
      <c r="AI150" s="2">
        <f t="shared" si="26"/>
        <v>-4064.4276434742196</v>
      </c>
      <c r="AJ150" s="2">
        <f t="shared" si="26"/>
        <v>-3771.6819231530117</v>
      </c>
      <c r="AK150" s="2">
        <f t="shared" si="26"/>
        <v>-3478.9362028318374</v>
      </c>
      <c r="AL150" s="2">
        <f t="shared" si="26"/>
        <v>-3186.1904825106644</v>
      </c>
      <c r="AM150" s="2">
        <f t="shared" si="26"/>
        <v>-2893.4447621895047</v>
      </c>
      <c r="AN150" s="2">
        <f t="shared" si="26"/>
        <v>-2831.9359974653685</v>
      </c>
      <c r="AO150" s="2">
        <f t="shared" si="26"/>
        <v>-2778.1739398600562</v>
      </c>
      <c r="AP150" s="2">
        <f t="shared" si="26"/>
        <v>-2724.4118822547889</v>
      </c>
      <c r="AQ150" s="2">
        <f t="shared" si="26"/>
        <v>-2670.6498246494657</v>
      </c>
      <c r="AR150" s="2">
        <f t="shared" si="27"/>
        <v>-2616.8877670442498</v>
      </c>
      <c r="AS150" s="2">
        <f t="shared" si="27"/>
        <v>-2563.1257094389439</v>
      </c>
      <c r="AT150" s="2">
        <f t="shared" si="27"/>
        <v>-2509.3636518336452</v>
      </c>
      <c r="AU150" s="2">
        <f t="shared" si="27"/>
        <v>-2455.6015942283038</v>
      </c>
      <c r="AV150" s="2">
        <f t="shared" si="27"/>
        <v>-2401.8395366230798</v>
      </c>
    </row>
    <row r="151" spans="1:48" ht="14.5" x14ac:dyDescent="0.35">
      <c r="A151" s="177" t="s">
        <v>8</v>
      </c>
      <c r="B151" s="180">
        <v>11.500000000000014</v>
      </c>
      <c r="C151" s="2">
        <v>-5485.8628579173355</v>
      </c>
      <c r="D151" s="2">
        <v>-5656.5474819857964</v>
      </c>
      <c r="E151" s="2">
        <v>-5254.2321060542517</v>
      </c>
      <c r="F151" s="2">
        <v>-4851.9167301227162</v>
      </c>
      <c r="G151" s="2">
        <v>-4449.601354191157</v>
      </c>
      <c r="H151" s="2">
        <v>-4047.2859782595997</v>
      </c>
      <c r="I151" s="2">
        <v>-3644.9706023280596</v>
      </c>
      <c r="J151" s="2">
        <v>-3242.6552263965305</v>
      </c>
      <c r="K151" s="2">
        <v>-2840.3398504649826</v>
      </c>
      <c r="L151" s="2">
        <v>-2438.0244745334403</v>
      </c>
      <c r="M151" s="2">
        <v>-2035.7090986019139</v>
      </c>
      <c r="N151" s="2">
        <v>-1633.3937226703929</v>
      </c>
      <c r="O151" s="2">
        <v>-1231.0783467388778</v>
      </c>
      <c r="P151" s="2">
        <v>-828.76297080729751</v>
      </c>
      <c r="Q151" s="2">
        <v>-426.44759487574606</v>
      </c>
      <c r="R151" s="2">
        <v>-24.132218944207352</v>
      </c>
      <c r="S151" s="2">
        <v>378.18315698730811</v>
      </c>
      <c r="T151" s="2">
        <v>780.49853291886063</v>
      </c>
      <c r="U151" s="2">
        <v>1182.8139088504031</v>
      </c>
      <c r="V151" s="2">
        <v>1585.1292847819934</v>
      </c>
      <c r="W151" s="2">
        <v>1987.4446607134978</v>
      </c>
      <c r="Z151" s="177" t="s">
        <v>8</v>
      </c>
      <c r="AA151" s="180">
        <f t="shared" si="28"/>
        <v>11.500000000000014</v>
      </c>
      <c r="AB151" s="2">
        <f t="shared" si="26"/>
        <v>-5485.8628579173355</v>
      </c>
      <c r="AC151" s="2">
        <f t="shared" si="26"/>
        <v>-5656.5474819857964</v>
      </c>
      <c r="AD151" s="2">
        <f t="shared" si="26"/>
        <v>-5254.2321060542517</v>
      </c>
      <c r="AE151" s="2">
        <f t="shared" si="26"/>
        <v>-4851.9167301227162</v>
      </c>
      <c r="AF151" s="2">
        <f t="shared" si="26"/>
        <v>-4449.601354191157</v>
      </c>
      <c r="AG151" s="2">
        <f t="shared" si="26"/>
        <v>-4047.2859782595997</v>
      </c>
      <c r="AH151" s="2">
        <f t="shared" si="26"/>
        <v>-3644.9706023280596</v>
      </c>
      <c r="AI151" s="2">
        <f t="shared" si="26"/>
        <v>-3242.6552263965305</v>
      </c>
      <c r="AJ151" s="2">
        <f t="shared" si="26"/>
        <v>-3096.1877077300269</v>
      </c>
      <c r="AK151" s="2">
        <f t="shared" si="26"/>
        <v>-3048.2142948122219</v>
      </c>
      <c r="AL151" s="2">
        <f t="shared" si="26"/>
        <v>-3000.24088189442</v>
      </c>
      <c r="AM151" s="2">
        <f t="shared" si="26"/>
        <v>-2952.2674689766236</v>
      </c>
      <c r="AN151" s="2">
        <f t="shared" si="26"/>
        <v>-2904.2940560588722</v>
      </c>
      <c r="AO151" s="2">
        <f t="shared" si="26"/>
        <v>-2856.3206431410199</v>
      </c>
      <c r="AP151" s="2">
        <f t="shared" si="26"/>
        <v>-2808.3472302232167</v>
      </c>
      <c r="AQ151" s="2">
        <f t="shared" ref="AQ151:AQ171" si="29">R151-R193</f>
        <v>-2760.3738173053998</v>
      </c>
      <c r="AR151" s="2">
        <f t="shared" si="27"/>
        <v>-2712.4004043876007</v>
      </c>
      <c r="AS151" s="2">
        <f t="shared" si="27"/>
        <v>-2664.4269914698079</v>
      </c>
      <c r="AT151" s="2">
        <f t="shared" si="27"/>
        <v>-2616.453578552002</v>
      </c>
      <c r="AU151" s="2">
        <f t="shared" si="27"/>
        <v>-2568.480165634126</v>
      </c>
      <c r="AV151" s="2">
        <f t="shared" si="27"/>
        <v>-2520.5067527163628</v>
      </c>
    </row>
    <row r="152" spans="1:48" ht="14.5" x14ac:dyDescent="0.35">
      <c r="A152" s="177" t="s">
        <v>8</v>
      </c>
      <c r="B152" s="180">
        <v>10.960000000000015</v>
      </c>
      <c r="C152" s="2">
        <v>-5431.0780301121576</v>
      </c>
      <c r="D152" s="2">
        <v>-5492.1929985702618</v>
      </c>
      <c r="E152" s="2">
        <v>-4980.3079670283623</v>
      </c>
      <c r="F152" s="2">
        <v>-4468.4229354864701</v>
      </c>
      <c r="G152" s="2">
        <v>-3956.5379039445561</v>
      </c>
      <c r="H152" s="2">
        <v>-3444.6528724026371</v>
      </c>
      <c r="I152" s="2">
        <v>-2932.7678408607562</v>
      </c>
      <c r="J152" s="2">
        <v>-2420.8828093188527</v>
      </c>
      <c r="K152" s="2">
        <v>-1908.9977777769473</v>
      </c>
      <c r="L152" s="2">
        <v>-1397.1127462350632</v>
      </c>
      <c r="M152" s="2">
        <v>-885.22771469315649</v>
      </c>
      <c r="N152" s="2">
        <v>-373.34268315131885</v>
      </c>
      <c r="O152" s="2">
        <v>138.54234839060416</v>
      </c>
      <c r="P152" s="2">
        <v>650.42737993253479</v>
      </c>
      <c r="Q152" s="2">
        <v>1162.3124114744141</v>
      </c>
      <c r="R152" s="2">
        <v>1674.1974430163348</v>
      </c>
      <c r="S152" s="2">
        <v>2186.0824745581822</v>
      </c>
      <c r="T152" s="2">
        <v>2697.9675061000712</v>
      </c>
      <c r="U152" s="2">
        <v>3209.8525376420289</v>
      </c>
      <c r="V152" s="2">
        <v>3721.7375691839602</v>
      </c>
      <c r="W152" s="2">
        <v>4233.6226007258037</v>
      </c>
      <c r="Z152" s="177" t="s">
        <v>8</v>
      </c>
      <c r="AA152" s="180">
        <f t="shared" si="28"/>
        <v>10.960000000000015</v>
      </c>
      <c r="AB152" s="2">
        <f t="shared" ref="AB152:AP168" si="30">C152-C194</f>
        <v>-5431.0780301121576</v>
      </c>
      <c r="AC152" s="2">
        <f t="shared" si="30"/>
        <v>-5492.1929985702618</v>
      </c>
      <c r="AD152" s="2">
        <f t="shared" si="30"/>
        <v>-4980.3079670283623</v>
      </c>
      <c r="AE152" s="2">
        <f t="shared" si="30"/>
        <v>-4468.4229354864701</v>
      </c>
      <c r="AF152" s="2">
        <f t="shared" si="30"/>
        <v>-3956.5379039445561</v>
      </c>
      <c r="AG152" s="2">
        <f t="shared" si="30"/>
        <v>-3444.6528724026371</v>
      </c>
      <c r="AH152" s="2">
        <f t="shared" si="30"/>
        <v>-3229.760724034255</v>
      </c>
      <c r="AI152" s="2">
        <f t="shared" si="30"/>
        <v>-3187.5759558039163</v>
      </c>
      <c r="AJ152" s="2">
        <f t="shared" si="30"/>
        <v>-3145.3911875735648</v>
      </c>
      <c r="AK152" s="2">
        <f t="shared" si="30"/>
        <v>-3103.206419343268</v>
      </c>
      <c r="AL152" s="2">
        <f t="shared" si="30"/>
        <v>-3061.0216511129124</v>
      </c>
      <c r="AM152" s="2">
        <f t="shared" si="30"/>
        <v>-3018.8368828826383</v>
      </c>
      <c r="AN152" s="2">
        <f t="shared" si="30"/>
        <v>-2976.652114652321</v>
      </c>
      <c r="AO152" s="2">
        <f t="shared" si="30"/>
        <v>-2934.4673464219368</v>
      </c>
      <c r="AP152" s="2">
        <f t="shared" si="30"/>
        <v>-2892.2825781916449</v>
      </c>
      <c r="AQ152" s="2">
        <f t="shared" si="29"/>
        <v>-2850.0978099612885</v>
      </c>
      <c r="AR152" s="2">
        <f t="shared" si="27"/>
        <v>-2807.9130417309798</v>
      </c>
      <c r="AS152" s="2">
        <f t="shared" si="27"/>
        <v>-2765.7282735006961</v>
      </c>
      <c r="AT152" s="2">
        <f t="shared" si="27"/>
        <v>-2723.5435052703092</v>
      </c>
      <c r="AU152" s="2">
        <f t="shared" si="27"/>
        <v>-2681.3587370399132</v>
      </c>
      <c r="AV152" s="2">
        <f t="shared" si="27"/>
        <v>-2639.1739688096532</v>
      </c>
    </row>
    <row r="153" spans="1:48" ht="14.5" x14ac:dyDescent="0.35">
      <c r="A153" s="177" t="s">
        <v>8</v>
      </c>
      <c r="B153" s="180">
        <v>10.420000000000016</v>
      </c>
      <c r="C153" s="2">
        <v>-5376.2932023069761</v>
      </c>
      <c r="D153" s="2">
        <v>-5327.8385151547154</v>
      </c>
      <c r="E153" s="2">
        <v>-4706.3838280024611</v>
      </c>
      <c r="F153" s="2">
        <v>-4084.9291408501895</v>
      </c>
      <c r="G153" s="2">
        <v>-3463.4744536979183</v>
      </c>
      <c r="H153" s="2">
        <v>-2842.0197665456476</v>
      </c>
      <c r="I153" s="2">
        <v>-2220.5650793933846</v>
      </c>
      <c r="J153" s="2">
        <v>-1599.1103922411457</v>
      </c>
      <c r="K153" s="2">
        <v>-977.65570508886162</v>
      </c>
      <c r="L153" s="2">
        <v>-356.20101793660172</v>
      </c>
      <c r="M153" s="2">
        <v>265.25366921563597</v>
      </c>
      <c r="N153" s="2">
        <v>886.70835636787388</v>
      </c>
      <c r="O153" s="2">
        <v>1508.163043520135</v>
      </c>
      <c r="P153" s="2">
        <v>2129.6177306724026</v>
      </c>
      <c r="Q153" s="2">
        <v>2751.0724178246633</v>
      </c>
      <c r="R153" s="2">
        <v>3372.5271049769644</v>
      </c>
      <c r="S153" s="2">
        <v>3993.9817921291765</v>
      </c>
      <c r="T153" s="2">
        <v>4615.436479281444</v>
      </c>
      <c r="U153" s="2">
        <v>5236.8911664337465</v>
      </c>
      <c r="V153" s="2">
        <v>5858.3458535860473</v>
      </c>
      <c r="W153" s="2">
        <v>6479.8005407382298</v>
      </c>
      <c r="Z153" s="177" t="s">
        <v>8</v>
      </c>
      <c r="AA153" s="180">
        <f t="shared" si="28"/>
        <v>10.420000000000016</v>
      </c>
      <c r="AB153" s="2">
        <f t="shared" si="30"/>
        <v>-5376.2932023069761</v>
      </c>
      <c r="AC153" s="2">
        <f t="shared" si="30"/>
        <v>-5327.8385151547154</v>
      </c>
      <c r="AD153" s="2">
        <f t="shared" si="30"/>
        <v>-4706.3838280024611</v>
      </c>
      <c r="AE153" s="2">
        <f t="shared" si="30"/>
        <v>-4084.9291408501895</v>
      </c>
      <c r="AF153" s="2">
        <f t="shared" si="30"/>
        <v>-3463.4744536979183</v>
      </c>
      <c r="AG153" s="2">
        <f t="shared" si="30"/>
        <v>-3303.7830380456644</v>
      </c>
      <c r="AH153" s="2">
        <f t="shared" si="30"/>
        <v>-3267.3869145028134</v>
      </c>
      <c r="AI153" s="2">
        <f t="shared" si="30"/>
        <v>-3230.9907909599797</v>
      </c>
      <c r="AJ153" s="2">
        <f t="shared" si="30"/>
        <v>-3194.5946674170973</v>
      </c>
      <c r="AK153" s="2">
        <f t="shared" si="30"/>
        <v>-3158.1985438742454</v>
      </c>
      <c r="AL153" s="2">
        <f t="shared" si="30"/>
        <v>-3121.8024203313935</v>
      </c>
      <c r="AM153" s="2">
        <f t="shared" si="30"/>
        <v>-3085.4062967885557</v>
      </c>
      <c r="AN153" s="2">
        <f t="shared" si="30"/>
        <v>-3049.0101732457242</v>
      </c>
      <c r="AO153" s="2">
        <f t="shared" si="30"/>
        <v>-3012.6140497028659</v>
      </c>
      <c r="AP153" s="2">
        <f t="shared" si="30"/>
        <v>-2976.2179261600099</v>
      </c>
      <c r="AQ153" s="2">
        <f t="shared" si="29"/>
        <v>-2939.8218026171098</v>
      </c>
      <c r="AR153" s="2">
        <f t="shared" si="27"/>
        <v>-2903.425679074267</v>
      </c>
      <c r="AS153" s="2">
        <f t="shared" si="27"/>
        <v>-2867.0295555314697</v>
      </c>
      <c r="AT153" s="2">
        <f t="shared" si="27"/>
        <v>-2830.6334319885509</v>
      </c>
      <c r="AU153" s="2">
        <f t="shared" si="27"/>
        <v>-2794.2373084456367</v>
      </c>
      <c r="AV153" s="2">
        <f t="shared" si="27"/>
        <v>-2757.8411849028689</v>
      </c>
    </row>
    <row r="154" spans="1:48" ht="14.5" x14ac:dyDescent="0.35">
      <c r="A154" s="177" t="s">
        <v>8</v>
      </c>
      <c r="B154" s="180">
        <v>9.8800000000000168</v>
      </c>
      <c r="C154" s="2">
        <v>-5321.508374501791</v>
      </c>
      <c r="D154" s="2">
        <v>-5163.4840317391754</v>
      </c>
      <c r="E154" s="2">
        <v>-4432.459688976548</v>
      </c>
      <c r="F154" s="2">
        <v>-3701.4353462139306</v>
      </c>
      <c r="G154" s="2">
        <v>-2970.4110034512901</v>
      </c>
      <c r="H154" s="2">
        <v>-2239.3866606886581</v>
      </c>
      <c r="I154" s="2">
        <v>-1508.3623179260394</v>
      </c>
      <c r="J154" s="2">
        <v>-777.33797516344021</v>
      </c>
      <c r="K154" s="2">
        <v>-46.313632400800316</v>
      </c>
      <c r="L154" s="2">
        <v>684.71071036181604</v>
      </c>
      <c r="M154" s="2">
        <v>1415.7350531244381</v>
      </c>
      <c r="N154" s="2">
        <v>2146.7593958870266</v>
      </c>
      <c r="O154" s="2">
        <v>2877.7837386496212</v>
      </c>
      <c r="P154" s="2">
        <v>3608.8080814122995</v>
      </c>
      <c r="Q154" s="2">
        <v>4339.8324241749042</v>
      </c>
      <c r="R154" s="2">
        <v>5070.8567669375798</v>
      </c>
      <c r="S154" s="2">
        <v>5801.8811097001435</v>
      </c>
      <c r="T154" s="2">
        <v>6532.9054524627754</v>
      </c>
      <c r="U154" s="2">
        <v>7263.9297952254155</v>
      </c>
      <c r="V154" s="2">
        <v>7994.9541379880666</v>
      </c>
      <c r="W154" s="2">
        <v>8725.9784807506549</v>
      </c>
      <c r="Z154" s="177" t="s">
        <v>8</v>
      </c>
      <c r="AA154" s="180">
        <f t="shared" si="28"/>
        <v>9.8800000000000168</v>
      </c>
      <c r="AB154" s="2">
        <f t="shared" si="30"/>
        <v>-5321.508374501791</v>
      </c>
      <c r="AC154" s="2">
        <f t="shared" si="30"/>
        <v>-5163.4840317391754</v>
      </c>
      <c r="AD154" s="2">
        <f t="shared" si="30"/>
        <v>-4432.459688976548</v>
      </c>
      <c r="AE154" s="2">
        <f t="shared" si="30"/>
        <v>-3701.4353462139306</v>
      </c>
      <c r="AF154" s="2">
        <f t="shared" si="30"/>
        <v>-3366.228062682173</v>
      </c>
      <c r="AG154" s="2">
        <f t="shared" si="30"/>
        <v>-3335.6205838267706</v>
      </c>
      <c r="AH154" s="2">
        <f t="shared" si="30"/>
        <v>-3305.0131049713978</v>
      </c>
      <c r="AI154" s="2">
        <f t="shared" si="30"/>
        <v>-3274.405626116044</v>
      </c>
      <c r="AJ154" s="2">
        <f t="shared" si="30"/>
        <v>-3243.7981472606343</v>
      </c>
      <c r="AK154" s="2">
        <f t="shared" si="30"/>
        <v>-3213.1906684052688</v>
      </c>
      <c r="AL154" s="2">
        <f t="shared" si="30"/>
        <v>-3182.5831895498659</v>
      </c>
      <c r="AM154" s="2">
        <f t="shared" si="30"/>
        <v>-3151.9757106945153</v>
      </c>
      <c r="AN154" s="2">
        <f t="shared" si="30"/>
        <v>-3121.3682318391839</v>
      </c>
      <c r="AO154" s="2">
        <f t="shared" si="30"/>
        <v>-3090.7607529837487</v>
      </c>
      <c r="AP154" s="2">
        <f t="shared" si="30"/>
        <v>-3060.1532741283736</v>
      </c>
      <c r="AQ154" s="2">
        <f t="shared" si="29"/>
        <v>-3029.5457952729357</v>
      </c>
      <c r="AR154" s="2">
        <f t="shared" si="27"/>
        <v>-2998.9383164175997</v>
      </c>
      <c r="AS154" s="2">
        <f t="shared" si="27"/>
        <v>-2968.3308375622564</v>
      </c>
      <c r="AT154" s="2">
        <f t="shared" si="27"/>
        <v>-2937.7233587068395</v>
      </c>
      <c r="AU154" s="2">
        <f t="shared" si="27"/>
        <v>-2907.1158798514116</v>
      </c>
      <c r="AV154" s="2">
        <f t="shared" si="27"/>
        <v>-2876.508400996061</v>
      </c>
    </row>
    <row r="155" spans="1:48" ht="14.5" x14ac:dyDescent="0.35">
      <c r="A155" s="177" t="s">
        <v>8</v>
      </c>
      <c r="B155" s="180">
        <v>9.3400000000000176</v>
      </c>
      <c r="C155" s="2">
        <v>-5266.7235466966158</v>
      </c>
      <c r="D155" s="2">
        <v>-4999.1295483236427</v>
      </c>
      <c r="E155" s="2">
        <v>-4158.5355499506559</v>
      </c>
      <c r="F155" s="2">
        <v>-3317.94155157768</v>
      </c>
      <c r="G155" s="2">
        <v>-2477.3475532046887</v>
      </c>
      <c r="H155" s="2">
        <v>-1636.7535548317028</v>
      </c>
      <c r="I155" s="2">
        <v>-796.15955645872805</v>
      </c>
      <c r="J155" s="2">
        <v>44.434441914245326</v>
      </c>
      <c r="K155" s="2">
        <v>885.02844028724189</v>
      </c>
      <c r="L155" s="2">
        <v>1725.6224386602166</v>
      </c>
      <c r="M155" s="2">
        <v>2566.2164370331939</v>
      </c>
      <c r="N155" s="2">
        <v>3406.8104354061429</v>
      </c>
      <c r="O155" s="2">
        <v>4247.4044337791092</v>
      </c>
      <c r="P155" s="2">
        <v>5087.9984321521306</v>
      </c>
      <c r="Q155" s="2">
        <v>5928.5924305250692</v>
      </c>
      <c r="R155" s="2">
        <v>6769.1864288981196</v>
      </c>
      <c r="S155" s="2">
        <v>7609.7804272710137</v>
      </c>
      <c r="T155" s="2">
        <v>8450.3744256439932</v>
      </c>
      <c r="U155" s="2">
        <v>9290.9684240169881</v>
      </c>
      <c r="V155" s="2">
        <v>10131.562422390001</v>
      </c>
      <c r="W155" s="2">
        <v>10972.156420762956</v>
      </c>
      <c r="Z155" s="177" t="s">
        <v>8</v>
      </c>
      <c r="AA155" s="180">
        <f t="shared" si="28"/>
        <v>9.3400000000000176</v>
      </c>
      <c r="AB155" s="2">
        <f t="shared" si="30"/>
        <v>-5266.7235466966158</v>
      </c>
      <c r="AC155" s="2">
        <f t="shared" si="30"/>
        <v>-4999.1295483236427</v>
      </c>
      <c r="AD155" s="2">
        <f t="shared" si="30"/>
        <v>-4158.5355499506559</v>
      </c>
      <c r="AE155" s="2">
        <f t="shared" si="30"/>
        <v>-3417.0957979437358</v>
      </c>
      <c r="AF155" s="2">
        <f t="shared" si="30"/>
        <v>-3392.2769637758256</v>
      </c>
      <c r="AG155" s="2">
        <f t="shared" si="30"/>
        <v>-3367.4581296078968</v>
      </c>
      <c r="AH155" s="2">
        <f t="shared" si="30"/>
        <v>-3342.6392954400089</v>
      </c>
      <c r="AI155" s="2">
        <f t="shared" si="30"/>
        <v>-3317.8204612721065</v>
      </c>
      <c r="AJ155" s="2">
        <f t="shared" si="30"/>
        <v>-3293.0016271041795</v>
      </c>
      <c r="AK155" s="2">
        <f t="shared" si="30"/>
        <v>-3268.1827929362985</v>
      </c>
      <c r="AL155" s="2">
        <f t="shared" si="30"/>
        <v>-3243.3639587683601</v>
      </c>
      <c r="AM155" s="2">
        <f t="shared" si="30"/>
        <v>-3218.5451246004891</v>
      </c>
      <c r="AN155" s="2">
        <f t="shared" si="30"/>
        <v>-3193.7262904326271</v>
      </c>
      <c r="AO155" s="2">
        <f t="shared" si="30"/>
        <v>-3168.9074562646683</v>
      </c>
      <c r="AP155" s="2">
        <f t="shared" si="30"/>
        <v>-3144.0886220968196</v>
      </c>
      <c r="AQ155" s="2">
        <f t="shared" si="29"/>
        <v>-3119.2697879288262</v>
      </c>
      <c r="AR155" s="2">
        <f t="shared" si="27"/>
        <v>-3094.4509537609802</v>
      </c>
      <c r="AS155" s="2">
        <f t="shared" si="27"/>
        <v>-3069.632119593125</v>
      </c>
      <c r="AT155" s="2">
        <f t="shared" si="27"/>
        <v>-3044.8132854251962</v>
      </c>
      <c r="AU155" s="2">
        <f t="shared" si="27"/>
        <v>-3019.9944512572547</v>
      </c>
      <c r="AV155" s="2">
        <f t="shared" si="27"/>
        <v>-2995.1756170893514</v>
      </c>
    </row>
    <row r="156" spans="1:48" ht="14.5" x14ac:dyDescent="0.35">
      <c r="A156" s="177" t="s">
        <v>8</v>
      </c>
      <c r="B156" s="180">
        <v>8.8000000000000185</v>
      </c>
      <c r="C156" s="2">
        <v>-5211.9387188914443</v>
      </c>
      <c r="D156" s="2">
        <v>-4834.7750649081108</v>
      </c>
      <c r="E156" s="2">
        <v>-3884.6114109247665</v>
      </c>
      <c r="F156" s="2">
        <v>-2934.4477569414344</v>
      </c>
      <c r="G156" s="2">
        <v>-1984.2841029580832</v>
      </c>
      <c r="H156" s="2">
        <v>-1034.1204489747324</v>
      </c>
      <c r="I156" s="2">
        <v>-83.956794991401466</v>
      </c>
      <c r="J156" s="2">
        <v>866.20685899193495</v>
      </c>
      <c r="K156" s="2">
        <v>1816.3705129752875</v>
      </c>
      <c r="L156" s="2">
        <v>2766.5341669585951</v>
      </c>
      <c r="M156" s="2">
        <v>3716.6978209419253</v>
      </c>
      <c r="N156" s="2">
        <v>4666.8614749252492</v>
      </c>
      <c r="O156" s="2">
        <v>5617.0251289085563</v>
      </c>
      <c r="P156" s="2">
        <v>6567.1887828919462</v>
      </c>
      <c r="Q156" s="2">
        <v>7517.3524368752569</v>
      </c>
      <c r="R156" s="2">
        <v>8467.5160908586186</v>
      </c>
      <c r="S156" s="2">
        <v>9417.6797448419347</v>
      </c>
      <c r="T156" s="2">
        <v>10367.843398825244</v>
      </c>
      <c r="U156" s="2">
        <v>11318.007052808645</v>
      </c>
      <c r="V156" s="2">
        <v>12268.170706791978</v>
      </c>
      <c r="W156" s="2">
        <v>13218.334360775265</v>
      </c>
      <c r="Z156" s="177" t="s">
        <v>8</v>
      </c>
      <c r="AA156" s="180">
        <f t="shared" si="28"/>
        <v>8.8000000000000185</v>
      </c>
      <c r="AB156" s="2">
        <f t="shared" si="30"/>
        <v>-5211.9387188914443</v>
      </c>
      <c r="AC156" s="2">
        <f t="shared" si="30"/>
        <v>-4834.7750649081108</v>
      </c>
      <c r="AD156" s="2">
        <f t="shared" si="30"/>
        <v>-3884.6114109247665</v>
      </c>
      <c r="AE156" s="2">
        <f t="shared" si="30"/>
        <v>-3437.356054349917</v>
      </c>
      <c r="AF156" s="2">
        <f t="shared" si="30"/>
        <v>-3418.3258648694782</v>
      </c>
      <c r="AG156" s="2">
        <f t="shared" si="30"/>
        <v>-3399.2956753890257</v>
      </c>
      <c r="AH156" s="2">
        <f t="shared" si="30"/>
        <v>-3380.2654859086151</v>
      </c>
      <c r="AI156" s="2">
        <f t="shared" si="30"/>
        <v>-3361.2352964281877</v>
      </c>
      <c r="AJ156" s="2">
        <f t="shared" si="30"/>
        <v>-3342.2051069477461</v>
      </c>
      <c r="AK156" s="2">
        <f t="shared" si="30"/>
        <v>-3323.1749174673469</v>
      </c>
      <c r="AL156" s="2">
        <f t="shared" si="30"/>
        <v>-3304.1447279869094</v>
      </c>
      <c r="AM156" s="2">
        <f t="shared" si="30"/>
        <v>-3285.1145385064901</v>
      </c>
      <c r="AN156" s="2">
        <f t="shared" si="30"/>
        <v>-3266.084349026135</v>
      </c>
      <c r="AO156" s="2">
        <f t="shared" si="30"/>
        <v>-3247.0541595456325</v>
      </c>
      <c r="AP156" s="2">
        <f t="shared" si="30"/>
        <v>-3228.0239700652419</v>
      </c>
      <c r="AQ156" s="2">
        <f t="shared" si="29"/>
        <v>-3208.9937805847858</v>
      </c>
      <c r="AR156" s="2">
        <f t="shared" si="27"/>
        <v>-3189.9635911043497</v>
      </c>
      <c r="AS156" s="2">
        <f t="shared" si="27"/>
        <v>-3170.9334016239845</v>
      </c>
      <c r="AT156" s="2">
        <f t="shared" si="27"/>
        <v>-3151.903212143503</v>
      </c>
      <c r="AU156" s="2">
        <f t="shared" si="27"/>
        <v>-3132.8730226630742</v>
      </c>
      <c r="AV156" s="2">
        <f t="shared" si="27"/>
        <v>-3113.8428331826926</v>
      </c>
    </row>
    <row r="157" spans="1:48" ht="14.5" x14ac:dyDescent="0.35">
      <c r="A157" s="177" t="s">
        <v>8</v>
      </c>
      <c r="B157" s="180">
        <v>8.2600000000000193</v>
      </c>
      <c r="C157" s="2">
        <v>-5157.1538910862582</v>
      </c>
      <c r="D157" s="2">
        <v>-4670.4205814925626</v>
      </c>
      <c r="E157" s="2">
        <v>-3610.6872718988652</v>
      </c>
      <c r="F157" s="2">
        <v>-2550.9539623051642</v>
      </c>
      <c r="G157" s="2">
        <v>-1491.2206527114554</v>
      </c>
      <c r="H157" s="2">
        <v>-431.48734311773728</v>
      </c>
      <c r="I157" s="2">
        <v>628.24596647595069</v>
      </c>
      <c r="J157" s="2">
        <v>1687.9792760696387</v>
      </c>
      <c r="K157" s="2">
        <v>2747.7125856633456</v>
      </c>
      <c r="L157" s="2">
        <v>3807.445895257034</v>
      </c>
      <c r="M157" s="2">
        <v>4867.1792048507214</v>
      </c>
      <c r="N157" s="2">
        <v>5926.9125144444115</v>
      </c>
      <c r="O157" s="2">
        <v>6986.6458240380971</v>
      </c>
      <c r="P157" s="2">
        <v>8046.3791336318172</v>
      </c>
      <c r="Q157" s="2">
        <v>9106.1124432255092</v>
      </c>
      <c r="R157" s="2">
        <v>10165.845752819232</v>
      </c>
      <c r="S157" s="2">
        <v>11225.579062412884</v>
      </c>
      <c r="T157" s="2">
        <v>12285.312372006583</v>
      </c>
      <c r="U157" s="2">
        <v>13345.045681600304</v>
      </c>
      <c r="V157" s="2">
        <v>14404.778991194025</v>
      </c>
      <c r="W157" s="2">
        <v>15464.512300787681</v>
      </c>
      <c r="Z157" s="177" t="s">
        <v>8</v>
      </c>
      <c r="AA157" s="180">
        <f t="shared" si="28"/>
        <v>8.2600000000000193</v>
      </c>
      <c r="AB157" s="2">
        <f t="shared" si="30"/>
        <v>-5157.1538910862582</v>
      </c>
      <c r="AC157" s="2">
        <f t="shared" si="30"/>
        <v>-4670.4205814925626</v>
      </c>
      <c r="AD157" s="2">
        <f t="shared" si="30"/>
        <v>-3610.6872718988652</v>
      </c>
      <c r="AE157" s="2">
        <f t="shared" si="30"/>
        <v>-3457.6163107560646</v>
      </c>
      <c r="AF157" s="2">
        <f t="shared" si="30"/>
        <v>-3444.3747659631026</v>
      </c>
      <c r="AG157" s="2">
        <f t="shared" si="30"/>
        <v>-3431.1332211701201</v>
      </c>
      <c r="AH157" s="2">
        <f t="shared" si="30"/>
        <v>-3417.8916763771854</v>
      </c>
      <c r="AI157" s="2">
        <f t="shared" si="30"/>
        <v>-3404.6501315842302</v>
      </c>
      <c r="AJ157" s="2">
        <f t="shared" si="30"/>
        <v>-3391.4085867912654</v>
      </c>
      <c r="AK157" s="2">
        <f t="shared" si="30"/>
        <v>-3378.1670419983357</v>
      </c>
      <c r="AL157" s="2">
        <f t="shared" si="30"/>
        <v>-3364.9254972053677</v>
      </c>
      <c r="AM157" s="2">
        <f t="shared" si="30"/>
        <v>-3351.683952412428</v>
      </c>
      <c r="AN157" s="2">
        <f t="shared" si="30"/>
        <v>-3338.4424076195055</v>
      </c>
      <c r="AO157" s="2">
        <f t="shared" si="30"/>
        <v>-3325.2008628265194</v>
      </c>
      <c r="AP157" s="2">
        <f t="shared" si="30"/>
        <v>-3311.9593180335796</v>
      </c>
      <c r="AQ157" s="2">
        <f t="shared" si="29"/>
        <v>-3298.7177732405798</v>
      </c>
      <c r="AR157" s="2">
        <f t="shared" si="27"/>
        <v>-3285.4762284476565</v>
      </c>
      <c r="AS157" s="2">
        <f t="shared" si="27"/>
        <v>-3272.2346836547495</v>
      </c>
      <c r="AT157" s="2">
        <f t="shared" si="27"/>
        <v>-3258.9931388617497</v>
      </c>
      <c r="AU157" s="2">
        <f t="shared" si="27"/>
        <v>-3245.7515940687717</v>
      </c>
      <c r="AV157" s="2">
        <f t="shared" si="27"/>
        <v>-3232.5100492758484</v>
      </c>
    </row>
    <row r="158" spans="1:48" ht="14.5" x14ac:dyDescent="0.35">
      <c r="A158" s="177" t="s">
        <v>8</v>
      </c>
      <c r="B158" s="180">
        <v>7.7200000000000193</v>
      </c>
      <c r="C158" s="2">
        <v>-5102.3690632810776</v>
      </c>
      <c r="D158" s="2">
        <v>-4506.0660980770244</v>
      </c>
      <c r="E158" s="2">
        <v>-3336.7631328729613</v>
      </c>
      <c r="F158" s="2">
        <v>-2167.4601676689076</v>
      </c>
      <c r="G158" s="2">
        <v>-998.15720246483147</v>
      </c>
      <c r="H158" s="2">
        <v>171.14576273923183</v>
      </c>
      <c r="I158" s="2">
        <v>1340.4487279432992</v>
      </c>
      <c r="J158" s="2">
        <v>2509.7516931473456</v>
      </c>
      <c r="K158" s="2">
        <v>3679.0546583514028</v>
      </c>
      <c r="L158" s="2">
        <v>4848.3576235554556</v>
      </c>
      <c r="M158" s="2">
        <v>6017.6605887595206</v>
      </c>
      <c r="N158" s="2">
        <v>7186.9635539635556</v>
      </c>
      <c r="O158" s="2">
        <v>8356.2665191675842</v>
      </c>
      <c r="P158" s="2">
        <v>9525.5694843716865</v>
      </c>
      <c r="Q158" s="2">
        <v>10694.872449575749</v>
      </c>
      <c r="R158" s="2">
        <v>11864.175414779818</v>
      </c>
      <c r="S158" s="2">
        <v>13033.478379983835</v>
      </c>
      <c r="T158" s="2">
        <v>14202.781345187866</v>
      </c>
      <c r="U158" s="2">
        <v>15372.084310391969</v>
      </c>
      <c r="V158" s="2">
        <v>16541.387275596091</v>
      </c>
      <c r="W158" s="2">
        <v>17710.690240800061</v>
      </c>
      <c r="Z158" s="177" t="s">
        <v>8</v>
      </c>
      <c r="AA158" s="180">
        <f t="shared" si="28"/>
        <v>7.7200000000000193</v>
      </c>
      <c r="AB158" s="2">
        <f t="shared" si="30"/>
        <v>-5102.3690632810776</v>
      </c>
      <c r="AC158" s="2">
        <f t="shared" si="30"/>
        <v>-4506.0660980770244</v>
      </c>
      <c r="AD158" s="2">
        <f t="shared" si="30"/>
        <v>-3485.3294672677121</v>
      </c>
      <c r="AE158" s="2">
        <f t="shared" si="30"/>
        <v>-3477.8765671622368</v>
      </c>
      <c r="AF158" s="2">
        <f t="shared" si="30"/>
        <v>-3470.4236670567407</v>
      </c>
      <c r="AG158" s="2">
        <f t="shared" si="30"/>
        <v>-3462.9707669512482</v>
      </c>
      <c r="AH158" s="2">
        <f t="shared" si="30"/>
        <v>-3455.5178668457697</v>
      </c>
      <c r="AI158" s="2">
        <f t="shared" si="30"/>
        <v>-3448.0649667402986</v>
      </c>
      <c r="AJ158" s="2">
        <f t="shared" si="30"/>
        <v>-3440.6120666348256</v>
      </c>
      <c r="AK158" s="2">
        <f t="shared" si="30"/>
        <v>-3433.1591665293563</v>
      </c>
      <c r="AL158" s="2">
        <f t="shared" si="30"/>
        <v>-3425.7062664238538</v>
      </c>
      <c r="AM158" s="2">
        <f t="shared" si="30"/>
        <v>-3418.2533663183867</v>
      </c>
      <c r="AN158" s="2">
        <f t="shared" si="30"/>
        <v>-3410.8004662129606</v>
      </c>
      <c r="AO158" s="2">
        <f t="shared" si="30"/>
        <v>-3403.3475661074372</v>
      </c>
      <c r="AP158" s="2">
        <f t="shared" si="30"/>
        <v>-3395.8946660019574</v>
      </c>
      <c r="AQ158" s="2">
        <f t="shared" si="29"/>
        <v>-3388.4417658964721</v>
      </c>
      <c r="AR158" s="2">
        <f t="shared" si="27"/>
        <v>-3380.9888657910069</v>
      </c>
      <c r="AS158" s="2">
        <f t="shared" si="27"/>
        <v>-3373.5359656856035</v>
      </c>
      <c r="AT158" s="2">
        <f t="shared" si="27"/>
        <v>-3366.0830655800564</v>
      </c>
      <c r="AU158" s="2">
        <f t="shared" si="27"/>
        <v>-3358.6301654744857</v>
      </c>
      <c r="AV158" s="2">
        <f t="shared" si="27"/>
        <v>-3351.1772653691187</v>
      </c>
    </row>
    <row r="159" spans="1:48" ht="14.5" x14ac:dyDescent="0.35">
      <c r="A159" s="177" t="s">
        <v>8</v>
      </c>
      <c r="B159" s="180">
        <v>7.1800000000000193</v>
      </c>
      <c r="C159" s="2">
        <v>-5047.5842354758934</v>
      </c>
      <c r="D159" s="2">
        <v>-4341.7116146614862</v>
      </c>
      <c r="E159" s="2">
        <v>-3062.8389938470696</v>
      </c>
      <c r="F159" s="2">
        <v>-1783.9663730326583</v>
      </c>
      <c r="G159" s="2">
        <v>-505.09375221822529</v>
      </c>
      <c r="H159" s="2">
        <v>773.77886859620469</v>
      </c>
      <c r="I159" s="2">
        <v>2052.651489410609</v>
      </c>
      <c r="J159" s="2">
        <v>3331.5241102250097</v>
      </c>
      <c r="K159" s="2">
        <v>4610.3967310394528</v>
      </c>
      <c r="L159" s="2">
        <v>5889.2693518538717</v>
      </c>
      <c r="M159" s="2">
        <v>7168.1419726682543</v>
      </c>
      <c r="N159" s="2">
        <v>8447.0145934826305</v>
      </c>
      <c r="O159" s="2">
        <v>9725.8872142970758</v>
      </c>
      <c r="P159" s="2">
        <v>11004.759835111518</v>
      </c>
      <c r="Q159" s="2">
        <v>12283.632455925916</v>
      </c>
      <c r="R159" s="2">
        <v>13562.505076740352</v>
      </c>
      <c r="S159" s="2">
        <v>14841.377697554715</v>
      </c>
      <c r="T159" s="2">
        <v>16120.250318369128</v>
      </c>
      <c r="U159" s="2">
        <v>17399.122939183602</v>
      </c>
      <c r="V159" s="2">
        <v>18677.995559998064</v>
      </c>
      <c r="W159" s="2">
        <v>19956.868180812409</v>
      </c>
      <c r="Z159" s="177" t="s">
        <v>8</v>
      </c>
      <c r="AA159" s="180">
        <f t="shared" si="28"/>
        <v>7.1800000000000193</v>
      </c>
      <c r="AB159" s="2">
        <f t="shared" si="30"/>
        <v>-5047.5842354758934</v>
      </c>
      <c r="AC159" s="2">
        <f t="shared" si="30"/>
        <v>-4341.7116146614862</v>
      </c>
      <c r="AD159" s="2">
        <f t="shared" si="30"/>
        <v>-3499.8010789864084</v>
      </c>
      <c r="AE159" s="2">
        <f t="shared" si="30"/>
        <v>-3498.1368235684104</v>
      </c>
      <c r="AF159" s="2">
        <f t="shared" si="30"/>
        <v>-3496.4725681503955</v>
      </c>
      <c r="AG159" s="2">
        <f t="shared" si="30"/>
        <v>-3494.8083127323712</v>
      </c>
      <c r="AH159" s="2">
        <f t="shared" si="30"/>
        <v>-3493.1440573143905</v>
      </c>
      <c r="AI159" s="2">
        <f t="shared" si="30"/>
        <v>-3491.4798018964043</v>
      </c>
      <c r="AJ159" s="2">
        <f t="shared" si="30"/>
        <v>-3489.8155464783731</v>
      </c>
      <c r="AK159" s="2">
        <f t="shared" si="30"/>
        <v>-3488.1512910603733</v>
      </c>
      <c r="AL159" s="2">
        <f t="shared" si="30"/>
        <v>-3486.4870356423962</v>
      </c>
      <c r="AM159" s="2">
        <f t="shared" si="30"/>
        <v>-3484.8227802244273</v>
      </c>
      <c r="AN159" s="2">
        <f t="shared" si="30"/>
        <v>-3483.1585248064293</v>
      </c>
      <c r="AO159" s="2">
        <f t="shared" si="30"/>
        <v>-3481.4942693883786</v>
      </c>
      <c r="AP159" s="2">
        <f t="shared" si="30"/>
        <v>-3479.8300139704206</v>
      </c>
      <c r="AQ159" s="2">
        <f t="shared" si="29"/>
        <v>-3478.165758552379</v>
      </c>
      <c r="AR159" s="2">
        <f t="shared" si="27"/>
        <v>-3476.5015031344119</v>
      </c>
      <c r="AS159" s="2">
        <f t="shared" si="27"/>
        <v>-3474.8372477164576</v>
      </c>
      <c r="AT159" s="2">
        <f t="shared" si="27"/>
        <v>-3473.1729922983795</v>
      </c>
      <c r="AU159" s="2">
        <f t="shared" si="27"/>
        <v>-3471.5087368803397</v>
      </c>
      <c r="AV159" s="2">
        <f t="shared" si="27"/>
        <v>-3469.8444814623981</v>
      </c>
    </row>
    <row r="160" spans="1:48" ht="14.5" x14ac:dyDescent="0.35">
      <c r="A160" s="177" t="s">
        <v>8</v>
      </c>
      <c r="B160" s="180">
        <v>6.6400000000000192</v>
      </c>
      <c r="C160" s="2">
        <v>-4992.7994076707146</v>
      </c>
      <c r="D160" s="2">
        <v>-4177.3571312459453</v>
      </c>
      <c r="E160" s="2">
        <v>-2788.9148548211679</v>
      </c>
      <c r="F160" s="2">
        <v>-1400.47257839639</v>
      </c>
      <c r="G160" s="2">
        <v>-12.030301971600693</v>
      </c>
      <c r="H160" s="2">
        <v>1376.4119744531783</v>
      </c>
      <c r="I160" s="2">
        <v>2764.8542508779537</v>
      </c>
      <c r="J160" s="2">
        <v>4153.2965273027348</v>
      </c>
      <c r="K160" s="2">
        <v>5541.7388037275159</v>
      </c>
      <c r="L160" s="2">
        <v>6930.1810801522943</v>
      </c>
      <c r="M160" s="2">
        <v>8318.623356577049</v>
      </c>
      <c r="N160" s="2">
        <v>9707.0656330017791</v>
      </c>
      <c r="O160" s="2">
        <v>11095.507909426564</v>
      </c>
      <c r="P160" s="2">
        <v>12483.95018585138</v>
      </c>
      <c r="Q160" s="2">
        <v>13872.392462276164</v>
      </c>
      <c r="R160" s="2">
        <v>15260.834738700933</v>
      </c>
      <c r="S160" s="2">
        <v>16649.277015125677</v>
      </c>
      <c r="T160" s="2">
        <v>18037.719291550467</v>
      </c>
      <c r="U160" s="2">
        <v>19426.161567975265</v>
      </c>
      <c r="V160" s="2">
        <v>20814.603844400099</v>
      </c>
      <c r="W160" s="2">
        <v>22203.046120824791</v>
      </c>
      <c r="Z160" s="177" t="s">
        <v>8</v>
      </c>
      <c r="AA160" s="180">
        <f t="shared" si="28"/>
        <v>6.6400000000000192</v>
      </c>
      <c r="AB160" s="2">
        <f t="shared" si="30"/>
        <v>-4992.7994076707146</v>
      </c>
      <c r="AC160" s="2">
        <f t="shared" si="30"/>
        <v>-4177.3571312459453</v>
      </c>
      <c r="AD160" s="2">
        <f t="shared" si="30"/>
        <v>-3514.2726907050919</v>
      </c>
      <c r="AE160" s="2">
        <f t="shared" si="30"/>
        <v>-3518.3970799745621</v>
      </c>
      <c r="AF160" s="2">
        <f t="shared" si="30"/>
        <v>-3522.5214692440218</v>
      </c>
      <c r="AG160" s="2">
        <f t="shared" si="30"/>
        <v>-3526.6458585134787</v>
      </c>
      <c r="AH160" s="2">
        <f t="shared" si="30"/>
        <v>-3530.7702477829662</v>
      </c>
      <c r="AI160" s="2">
        <f t="shared" si="30"/>
        <v>-3534.89463705243</v>
      </c>
      <c r="AJ160" s="2">
        <f t="shared" si="30"/>
        <v>-3539.0190263218992</v>
      </c>
      <c r="AK160" s="2">
        <f t="shared" si="30"/>
        <v>-3543.1434155913785</v>
      </c>
      <c r="AL160" s="2">
        <f t="shared" si="30"/>
        <v>-3547.2678048608523</v>
      </c>
      <c r="AM160" s="2">
        <f t="shared" si="30"/>
        <v>-3551.3921941303761</v>
      </c>
      <c r="AN160" s="2">
        <f t="shared" si="30"/>
        <v>-3555.5165833998562</v>
      </c>
      <c r="AO160" s="2">
        <f t="shared" si="30"/>
        <v>-3559.6409726692873</v>
      </c>
      <c r="AP160" s="2">
        <f t="shared" si="30"/>
        <v>-3563.7653619387438</v>
      </c>
      <c r="AQ160" s="2">
        <f t="shared" si="29"/>
        <v>-3567.889751208224</v>
      </c>
      <c r="AR160" s="2">
        <f t="shared" si="27"/>
        <v>-3572.014140477706</v>
      </c>
      <c r="AS160" s="2">
        <f t="shared" si="27"/>
        <v>-3576.1385297472043</v>
      </c>
      <c r="AT160" s="2">
        <f t="shared" si="27"/>
        <v>-3580.2629190166481</v>
      </c>
      <c r="AU160" s="2">
        <f t="shared" si="27"/>
        <v>-3584.3873082860482</v>
      </c>
      <c r="AV160" s="2">
        <f t="shared" si="27"/>
        <v>-3588.5116975556011</v>
      </c>
    </row>
    <row r="161" spans="1:48" ht="14.5" x14ac:dyDescent="0.35">
      <c r="A161" s="177" t="s">
        <v>8</v>
      </c>
      <c r="B161" s="180">
        <v>6.1000000000000192</v>
      </c>
      <c r="C161" s="2">
        <v>-4938.0145798655358</v>
      </c>
      <c r="D161" s="2">
        <v>-4013.0026478304044</v>
      </c>
      <c r="E161" s="2">
        <v>-2514.9907157952653</v>
      </c>
      <c r="F161" s="2">
        <v>-1016.9787837601307</v>
      </c>
      <c r="G161" s="2">
        <v>481.03314827501771</v>
      </c>
      <c r="H161" s="2">
        <v>1979.0450803101662</v>
      </c>
      <c r="I161" s="2">
        <v>3477.0570123452844</v>
      </c>
      <c r="J161" s="2">
        <v>4975.0689443804204</v>
      </c>
      <c r="K161" s="2">
        <v>6473.0808764155736</v>
      </c>
      <c r="L161" s="2">
        <v>7971.0928084506904</v>
      </c>
      <c r="M161" s="2">
        <v>9469.1047404857782</v>
      </c>
      <c r="N161" s="2">
        <v>10967.116672520933</v>
      </c>
      <c r="O161" s="2">
        <v>12465.128604556086</v>
      </c>
      <c r="P161" s="2">
        <v>13963.140536591211</v>
      </c>
      <c r="Q161" s="2">
        <v>15461.152468626367</v>
      </c>
      <c r="R161" s="2">
        <v>16959.16440066151</v>
      </c>
      <c r="S161" s="2">
        <v>18457.176332696581</v>
      </c>
      <c r="T161" s="2">
        <v>19955.18826473174</v>
      </c>
      <c r="U161" s="2">
        <v>21453.200196766906</v>
      </c>
      <c r="V161" s="2">
        <v>22951.212128802028</v>
      </c>
      <c r="W161" s="2">
        <v>24449.22406083719</v>
      </c>
      <c r="Z161" s="177" t="s">
        <v>8</v>
      </c>
      <c r="AA161" s="180">
        <f t="shared" si="28"/>
        <v>6.1000000000000192</v>
      </c>
      <c r="AB161" s="2">
        <f t="shared" si="30"/>
        <v>-4938.0145798655358</v>
      </c>
      <c r="AC161" s="2">
        <f t="shared" si="30"/>
        <v>-4013.0026478304044</v>
      </c>
      <c r="AD161" s="2">
        <f t="shared" si="30"/>
        <v>-3528.74430242378</v>
      </c>
      <c r="AE161" s="2">
        <f t="shared" si="30"/>
        <v>-3538.6573363807279</v>
      </c>
      <c r="AF161" s="2">
        <f t="shared" si="30"/>
        <v>-3548.5703703376666</v>
      </c>
      <c r="AG161" s="2">
        <f t="shared" si="30"/>
        <v>-3558.4834042945899</v>
      </c>
      <c r="AH161" s="2">
        <f t="shared" si="30"/>
        <v>-3568.3964382515687</v>
      </c>
      <c r="AI161" s="2">
        <f t="shared" si="30"/>
        <v>-3578.3094722085152</v>
      </c>
      <c r="AJ161" s="2">
        <f t="shared" si="30"/>
        <v>-3588.2225061654462</v>
      </c>
      <c r="AK161" s="2">
        <f t="shared" si="30"/>
        <v>-3598.13554012241</v>
      </c>
      <c r="AL161" s="2">
        <f t="shared" si="30"/>
        <v>-3608.048574079392</v>
      </c>
      <c r="AM161" s="2">
        <f t="shared" si="30"/>
        <v>-3617.961608036323</v>
      </c>
      <c r="AN161" s="2">
        <f t="shared" si="30"/>
        <v>-3627.8746419932831</v>
      </c>
      <c r="AO161" s="2">
        <f t="shared" si="30"/>
        <v>-3637.7876759502324</v>
      </c>
      <c r="AP161" s="2">
        <f t="shared" si="30"/>
        <v>-3647.7007099071689</v>
      </c>
      <c r="AQ161" s="2">
        <f t="shared" si="29"/>
        <v>-3657.6137438640944</v>
      </c>
      <c r="AR161" s="2">
        <f t="shared" si="27"/>
        <v>-3667.5267778210909</v>
      </c>
      <c r="AS161" s="2">
        <f t="shared" si="27"/>
        <v>-3677.4398117780584</v>
      </c>
      <c r="AT161" s="2">
        <f t="shared" si="27"/>
        <v>-3687.3528457349566</v>
      </c>
      <c r="AU161" s="2">
        <f t="shared" si="27"/>
        <v>-3697.2658796919095</v>
      </c>
      <c r="AV161" s="2">
        <f t="shared" si="27"/>
        <v>-3707.1789136488551</v>
      </c>
    </row>
    <row r="162" spans="1:48" ht="14.5" x14ac:dyDescent="0.35">
      <c r="A162" s="177" t="s">
        <v>8</v>
      </c>
      <c r="B162" s="180">
        <v>5.5600000000000191</v>
      </c>
      <c r="C162" s="2">
        <v>-4883.229752060357</v>
      </c>
      <c r="D162" s="2">
        <v>-3848.6481644148662</v>
      </c>
      <c r="E162" s="2">
        <v>-2241.0665767693622</v>
      </c>
      <c r="F162" s="2">
        <v>-633.48498912387277</v>
      </c>
      <c r="G162" s="2">
        <v>974.09659852163998</v>
      </c>
      <c r="H162" s="2">
        <v>2581.6781861671443</v>
      </c>
      <c r="I162" s="2">
        <v>4189.2597738126306</v>
      </c>
      <c r="J162" s="2">
        <v>5796.841361458125</v>
      </c>
      <c r="K162" s="2">
        <v>7404.4229491036403</v>
      </c>
      <c r="L162" s="2">
        <v>9012.0045367491311</v>
      </c>
      <c r="M162" s="2">
        <v>10619.586124394596</v>
      </c>
      <c r="N162" s="2">
        <v>12227.167712040084</v>
      </c>
      <c r="O162" s="2">
        <v>13834.749299685576</v>
      </c>
      <c r="P162" s="2">
        <v>15442.330887331111</v>
      </c>
      <c r="Q162" s="2">
        <v>17049.912474976609</v>
      </c>
      <c r="R162" s="2">
        <v>18657.494062622085</v>
      </c>
      <c r="S162" s="2">
        <v>20265.075650267536</v>
      </c>
      <c r="T162" s="2">
        <v>21872.657237913045</v>
      </c>
      <c r="U162" s="2">
        <v>23480.238825558594</v>
      </c>
      <c r="V162" s="2">
        <v>25087.820413204099</v>
      </c>
      <c r="W162" s="2">
        <v>26695.402000849543</v>
      </c>
      <c r="Z162" s="177" t="s">
        <v>8</v>
      </c>
      <c r="AA162" s="180">
        <f t="shared" si="28"/>
        <v>5.5600000000000191</v>
      </c>
      <c r="AB162" s="2">
        <f t="shared" si="30"/>
        <v>-4883.229752060357</v>
      </c>
      <c r="AC162" s="2">
        <f t="shared" si="30"/>
        <v>-3848.6481644148662</v>
      </c>
      <c r="AD162" s="2">
        <f t="shared" si="30"/>
        <v>-3543.2159141424668</v>
      </c>
      <c r="AE162" s="2">
        <f t="shared" si="30"/>
        <v>-3558.9175927868905</v>
      </c>
      <c r="AF162" s="2">
        <f t="shared" si="30"/>
        <v>-3574.6192714313029</v>
      </c>
      <c r="AG162" s="2">
        <f t="shared" si="30"/>
        <v>-3590.3209500757075</v>
      </c>
      <c r="AH162" s="2">
        <f t="shared" si="30"/>
        <v>-3606.0226287201513</v>
      </c>
      <c r="AI162" s="2">
        <f t="shared" si="30"/>
        <v>-3621.7243073645795</v>
      </c>
      <c r="AJ162" s="2">
        <f t="shared" si="30"/>
        <v>-3637.425986008986</v>
      </c>
      <c r="AK162" s="2">
        <f t="shared" si="30"/>
        <v>-3653.127664653417</v>
      </c>
      <c r="AL162" s="2">
        <f t="shared" si="30"/>
        <v>-3668.8293432978553</v>
      </c>
      <c r="AM162" s="2">
        <f t="shared" si="30"/>
        <v>-3684.5310219422827</v>
      </c>
      <c r="AN162" s="2">
        <f t="shared" si="30"/>
        <v>-3700.2327005867446</v>
      </c>
      <c r="AO162" s="2">
        <f t="shared" si="30"/>
        <v>-3715.934379231112</v>
      </c>
      <c r="AP162" s="2">
        <f t="shared" si="30"/>
        <v>-3731.6360578755302</v>
      </c>
      <c r="AQ162" s="2">
        <f t="shared" si="29"/>
        <v>-3747.3377365199958</v>
      </c>
      <c r="AR162" s="2">
        <f t="shared" si="27"/>
        <v>-3763.039415164425</v>
      </c>
      <c r="AS162" s="2">
        <f t="shared" si="27"/>
        <v>-3778.741093808876</v>
      </c>
      <c r="AT162" s="2">
        <f t="shared" si="27"/>
        <v>-3794.4427724532434</v>
      </c>
      <c r="AU162" s="2">
        <f t="shared" si="27"/>
        <v>-3810.1444510976653</v>
      </c>
      <c r="AV162" s="2">
        <f t="shared" si="27"/>
        <v>-3825.8461297421236</v>
      </c>
    </row>
    <row r="163" spans="1:48" ht="14.5" x14ac:dyDescent="0.35">
      <c r="A163" s="177" t="s">
        <v>8</v>
      </c>
      <c r="B163" s="180">
        <v>5.0200000000000191</v>
      </c>
      <c r="C163" s="2">
        <v>-4828.4449242551782</v>
      </c>
      <c r="D163" s="2">
        <v>-3684.2936809993325</v>
      </c>
      <c r="E163" s="2">
        <v>-1967.1424377434687</v>
      </c>
      <c r="F163" s="2">
        <v>-249.99119448762485</v>
      </c>
      <c r="G163" s="2">
        <v>1467.1600487682463</v>
      </c>
      <c r="H163" s="2">
        <v>3184.3112920241133</v>
      </c>
      <c r="I163" s="2">
        <v>4901.4625352799612</v>
      </c>
      <c r="J163" s="2">
        <v>6618.6137785358105</v>
      </c>
      <c r="K163" s="2">
        <v>8335.7650217916598</v>
      </c>
      <c r="L163" s="2">
        <v>10052.916265047514</v>
      </c>
      <c r="M163" s="2">
        <v>11770.067508303333</v>
      </c>
      <c r="N163" s="2">
        <v>13487.218751559203</v>
      </c>
      <c r="O163" s="2">
        <v>15204.369994815021</v>
      </c>
      <c r="P163" s="2">
        <v>16921.521238070891</v>
      </c>
      <c r="Q163" s="2">
        <v>18638.672481326776</v>
      </c>
      <c r="R163" s="2">
        <v>20355.823724582639</v>
      </c>
      <c r="S163" s="2">
        <v>22072.974967838458</v>
      </c>
      <c r="T163" s="2">
        <v>23790.126211094295</v>
      </c>
      <c r="U163" s="2">
        <v>25507.277454350195</v>
      </c>
      <c r="V163" s="2">
        <v>27224.428697606068</v>
      </c>
      <c r="W163" s="2">
        <v>28941.579940861902</v>
      </c>
      <c r="Z163" s="177" t="s">
        <v>8</v>
      </c>
      <c r="AA163" s="180">
        <f t="shared" si="28"/>
        <v>5.0200000000000191</v>
      </c>
      <c r="AB163" s="2">
        <f t="shared" si="30"/>
        <v>-4828.4449242551782</v>
      </c>
      <c r="AC163" s="2">
        <f t="shared" si="30"/>
        <v>-3684.2936809993325</v>
      </c>
      <c r="AD163" s="2">
        <f t="shared" si="30"/>
        <v>-3557.6875258611617</v>
      </c>
      <c r="AE163" s="2">
        <f t="shared" si="30"/>
        <v>-3579.1778491930722</v>
      </c>
      <c r="AF163" s="2">
        <f t="shared" si="30"/>
        <v>-3600.6681725249637</v>
      </c>
      <c r="AG163" s="2">
        <f t="shared" si="30"/>
        <v>-3622.1584958568342</v>
      </c>
      <c r="AH163" s="2">
        <f t="shared" si="30"/>
        <v>-3643.6488191887584</v>
      </c>
      <c r="AI163" s="2">
        <f t="shared" si="30"/>
        <v>-3665.1391425206684</v>
      </c>
      <c r="AJ163" s="2">
        <f t="shared" si="30"/>
        <v>-3686.6294658525585</v>
      </c>
      <c r="AK163" s="2">
        <f t="shared" si="30"/>
        <v>-3708.1197891844786</v>
      </c>
      <c r="AL163" s="2">
        <f t="shared" si="30"/>
        <v>-3729.6101125163987</v>
      </c>
      <c r="AM163" s="2">
        <f t="shared" si="30"/>
        <v>-3751.1004358482696</v>
      </c>
      <c r="AN163" s="2">
        <f t="shared" si="30"/>
        <v>-3772.5907591802461</v>
      </c>
      <c r="AO163" s="2">
        <f t="shared" si="30"/>
        <v>-3794.0810825121152</v>
      </c>
      <c r="AP163" s="2">
        <f t="shared" si="30"/>
        <v>-3815.5714058440026</v>
      </c>
      <c r="AQ163" s="2">
        <f t="shared" si="29"/>
        <v>-3837.061729175879</v>
      </c>
      <c r="AR163" s="2">
        <f t="shared" si="27"/>
        <v>-3858.5520525077882</v>
      </c>
      <c r="AS163" s="2">
        <f t="shared" si="27"/>
        <v>-3880.0423758397665</v>
      </c>
      <c r="AT163" s="2">
        <f t="shared" si="27"/>
        <v>-3901.5326991716101</v>
      </c>
      <c r="AU163" s="2">
        <f t="shared" si="27"/>
        <v>-3923.0230225034684</v>
      </c>
      <c r="AV163" s="2">
        <f t="shared" si="27"/>
        <v>-3944.5133458353921</v>
      </c>
    </row>
    <row r="164" spans="1:48" ht="14.5" x14ac:dyDescent="0.35">
      <c r="A164" s="177" t="s">
        <v>8</v>
      </c>
      <c r="B164" s="180">
        <v>4.4800000000000191</v>
      </c>
      <c r="C164" s="2">
        <v>-4773.6600964499958</v>
      </c>
      <c r="D164" s="2">
        <v>-3519.9391975837843</v>
      </c>
      <c r="E164" s="2">
        <v>-1693.2182987175638</v>
      </c>
      <c r="F164" s="2">
        <v>133.50260014864591</v>
      </c>
      <c r="G164" s="2">
        <v>1960.2234990148818</v>
      </c>
      <c r="H164" s="2">
        <v>3786.9443978811032</v>
      </c>
      <c r="I164" s="2">
        <v>5613.665296747311</v>
      </c>
      <c r="J164" s="2">
        <v>7440.3861956135142</v>
      </c>
      <c r="K164" s="2">
        <v>9267.1070944797611</v>
      </c>
      <c r="L164" s="2">
        <v>11093.827993345974</v>
      </c>
      <c r="M164" s="2">
        <v>12920.548892212148</v>
      </c>
      <c r="N164" s="2">
        <v>14747.269791078354</v>
      </c>
      <c r="O164" s="2">
        <v>16573.990689944556</v>
      </c>
      <c r="P164" s="2">
        <v>18400.711588810798</v>
      </c>
      <c r="Q164" s="2">
        <v>20227.432487676982</v>
      </c>
      <c r="R164" s="2">
        <v>22054.153386543196</v>
      </c>
      <c r="S164" s="2">
        <v>23880.874285409482</v>
      </c>
      <c r="T164" s="2">
        <v>25707.595184275677</v>
      </c>
      <c r="U164" s="2">
        <v>27534.316083141926</v>
      </c>
      <c r="V164" s="2">
        <v>29361.036982008165</v>
      </c>
      <c r="W164" s="2">
        <v>31187.757880874342</v>
      </c>
      <c r="Z164" s="177" t="s">
        <v>8</v>
      </c>
      <c r="AA164" s="180">
        <f t="shared" si="28"/>
        <v>4.4800000000000191</v>
      </c>
      <c r="AB164" s="2">
        <f t="shared" si="30"/>
        <v>-4773.6600964499958</v>
      </c>
      <c r="AC164" s="2">
        <f t="shared" si="30"/>
        <v>-3544.8801695604679</v>
      </c>
      <c r="AD164" s="2">
        <f t="shared" si="30"/>
        <v>-3572.1591375798412</v>
      </c>
      <c r="AE164" s="2">
        <f t="shared" si="30"/>
        <v>-3599.4381055992162</v>
      </c>
      <c r="AF164" s="2">
        <f t="shared" si="30"/>
        <v>-3626.7170736185763</v>
      </c>
      <c r="AG164" s="2">
        <f t="shared" si="30"/>
        <v>-3653.9960416379317</v>
      </c>
      <c r="AH164" s="2">
        <f t="shared" si="30"/>
        <v>-3681.2750096573254</v>
      </c>
      <c r="AI164" s="2">
        <f t="shared" si="30"/>
        <v>-3708.5539776767155</v>
      </c>
      <c r="AJ164" s="2">
        <f t="shared" si="30"/>
        <v>-3735.832945696051</v>
      </c>
      <c r="AK164" s="2">
        <f t="shared" si="30"/>
        <v>-3763.1119137154346</v>
      </c>
      <c r="AL164" s="2">
        <f t="shared" si="30"/>
        <v>-3790.3908817348383</v>
      </c>
      <c r="AM164" s="2">
        <f t="shared" si="30"/>
        <v>-3817.6698497542202</v>
      </c>
      <c r="AN164" s="2">
        <f t="shared" si="30"/>
        <v>-3844.9488177736275</v>
      </c>
      <c r="AO164" s="2">
        <f t="shared" si="30"/>
        <v>-3872.2277857929657</v>
      </c>
      <c r="AP164" s="2">
        <f t="shared" si="30"/>
        <v>-3899.5067538123731</v>
      </c>
      <c r="AQ164" s="2">
        <f t="shared" si="29"/>
        <v>-3926.7857218317586</v>
      </c>
      <c r="AR164" s="2">
        <f t="shared" si="27"/>
        <v>-3954.064689851024</v>
      </c>
      <c r="AS164" s="2">
        <f t="shared" si="27"/>
        <v>-3981.3436578704677</v>
      </c>
      <c r="AT164" s="2">
        <f t="shared" si="27"/>
        <v>-4008.6226258898023</v>
      </c>
      <c r="AU164" s="2">
        <f t="shared" si="27"/>
        <v>-4035.9015939091441</v>
      </c>
      <c r="AV164" s="2">
        <f t="shared" si="27"/>
        <v>-4063.1805619285442</v>
      </c>
    </row>
    <row r="165" spans="1:48" ht="14.5" x14ac:dyDescent="0.35">
      <c r="A165" s="177" t="s">
        <v>8</v>
      </c>
      <c r="B165" s="180">
        <v>3.940000000000019</v>
      </c>
      <c r="C165" s="2">
        <v>-4718.8752686448279</v>
      </c>
      <c r="D165" s="2">
        <v>-3355.5847141682466</v>
      </c>
      <c r="E165" s="2">
        <v>-1419.2941596916628</v>
      </c>
      <c r="F165" s="2">
        <v>516.9963947849119</v>
      </c>
      <c r="G165" s="2">
        <v>2453.2869492615068</v>
      </c>
      <c r="H165" s="2">
        <v>4389.5775037381027</v>
      </c>
      <c r="I165" s="2">
        <v>6325.8680582146617</v>
      </c>
      <c r="J165" s="2">
        <v>8262.1586126912225</v>
      </c>
      <c r="K165" s="2">
        <v>10198.449167167828</v>
      </c>
      <c r="L165" s="2">
        <v>12134.739721644384</v>
      </c>
      <c r="M165" s="2">
        <v>14071.030276120924</v>
      </c>
      <c r="N165" s="2">
        <v>16007.320830597502</v>
      </c>
      <c r="O165" s="2">
        <v>17943.611385074095</v>
      </c>
      <c r="P165" s="2">
        <v>19879.901939550677</v>
      </c>
      <c r="Q165" s="2">
        <v>21816.19249402724</v>
      </c>
      <c r="R165" s="2">
        <v>23752.483048503873</v>
      </c>
      <c r="S165" s="2">
        <v>25688.773602980415</v>
      </c>
      <c r="T165" s="2">
        <v>27625.064157456956</v>
      </c>
      <c r="U165" s="2">
        <v>29561.354711933578</v>
      </c>
      <c r="V165" s="2">
        <v>31497.645266410193</v>
      </c>
      <c r="W165" s="2">
        <v>33433.935820886734</v>
      </c>
      <c r="Z165" s="177" t="s">
        <v>8</v>
      </c>
      <c r="AA165" s="180">
        <f t="shared" si="28"/>
        <v>3.940000000000019</v>
      </c>
      <c r="AB165" s="2">
        <f t="shared" si="30"/>
        <v>-4718.8752686448279</v>
      </c>
      <c r="AC165" s="2">
        <f t="shared" si="30"/>
        <v>-3553.5631365916843</v>
      </c>
      <c r="AD165" s="2">
        <f t="shared" si="30"/>
        <v>-3586.6307492985316</v>
      </c>
      <c r="AE165" s="2">
        <f t="shared" si="30"/>
        <v>-3619.6983620053825</v>
      </c>
      <c r="AF165" s="2">
        <f t="shared" si="30"/>
        <v>-3652.7659747122138</v>
      </c>
      <c r="AG165" s="2">
        <f t="shared" si="30"/>
        <v>-3685.8335874190279</v>
      </c>
      <c r="AH165" s="2">
        <f t="shared" si="30"/>
        <v>-3718.9012001259171</v>
      </c>
      <c r="AI165" s="2">
        <f t="shared" si="30"/>
        <v>-3751.9688128327671</v>
      </c>
      <c r="AJ165" s="2">
        <f t="shared" si="30"/>
        <v>-3785.0364255395907</v>
      </c>
      <c r="AK165" s="2">
        <f t="shared" si="30"/>
        <v>-3818.1040382464707</v>
      </c>
      <c r="AL165" s="2">
        <f t="shared" si="30"/>
        <v>-3851.1716509533289</v>
      </c>
      <c r="AM165" s="2">
        <f t="shared" si="30"/>
        <v>-3884.2392636601762</v>
      </c>
      <c r="AN165" s="2">
        <f t="shared" si="30"/>
        <v>-3917.3068763670308</v>
      </c>
      <c r="AO165" s="2">
        <f t="shared" si="30"/>
        <v>-3950.3744890738744</v>
      </c>
      <c r="AP165" s="2">
        <f t="shared" si="30"/>
        <v>-3983.4421017807435</v>
      </c>
      <c r="AQ165" s="2">
        <f t="shared" si="29"/>
        <v>-4016.5097144875108</v>
      </c>
      <c r="AR165" s="2">
        <f t="shared" si="27"/>
        <v>-4049.5773271944017</v>
      </c>
      <c r="AS165" s="2">
        <f t="shared" si="27"/>
        <v>-4082.6449399013072</v>
      </c>
      <c r="AT165" s="2">
        <f t="shared" si="27"/>
        <v>-4115.7125526081218</v>
      </c>
      <c r="AU165" s="2">
        <f t="shared" si="27"/>
        <v>-4148.7801653149181</v>
      </c>
      <c r="AV165" s="2">
        <f t="shared" si="27"/>
        <v>-4181.8477780217872</v>
      </c>
    </row>
    <row r="166" spans="1:48" ht="14.5" x14ac:dyDescent="0.35">
      <c r="A166" s="177" t="s">
        <v>8</v>
      </c>
      <c r="B166" s="180">
        <v>3.400000000000019</v>
      </c>
      <c r="C166" s="2">
        <v>-4664.0904408396382</v>
      </c>
      <c r="D166" s="2">
        <v>-3191.2302307527098</v>
      </c>
      <c r="E166" s="2">
        <v>-1145.37002066577</v>
      </c>
      <c r="F166" s="2">
        <v>900.49018942116231</v>
      </c>
      <c r="G166" s="2">
        <v>2946.3503995081128</v>
      </c>
      <c r="H166" s="2">
        <v>4992.2106095950512</v>
      </c>
      <c r="I166" s="2">
        <v>7038.0708196819887</v>
      </c>
      <c r="J166" s="2">
        <v>9083.9310297689099</v>
      </c>
      <c r="K166" s="2">
        <v>11129.791239855866</v>
      </c>
      <c r="L166" s="2">
        <v>13175.651449942785</v>
      </c>
      <c r="M166" s="2">
        <v>15221.511660029706</v>
      </c>
      <c r="N166" s="2">
        <v>17267.371870116618</v>
      </c>
      <c r="O166" s="2">
        <v>19313.232080203539</v>
      </c>
      <c r="P166" s="2">
        <v>21359.092290290486</v>
      </c>
      <c r="Q166" s="2">
        <v>23404.952500377476</v>
      </c>
      <c r="R166" s="2">
        <v>25450.812710464426</v>
      </c>
      <c r="S166" s="2">
        <v>27496.672920551293</v>
      </c>
      <c r="T166" s="2">
        <v>29542.53313063821</v>
      </c>
      <c r="U166" s="2">
        <v>31588.393340725164</v>
      </c>
      <c r="V166" s="2">
        <v>33634.25355081218</v>
      </c>
      <c r="W166" s="2">
        <v>35680.113760899032</v>
      </c>
      <c r="Z166" s="177" t="s">
        <v>8</v>
      </c>
      <c r="AA166" s="180">
        <f t="shared" si="28"/>
        <v>3.400000000000019</v>
      </c>
      <c r="AB166" s="2">
        <f t="shared" si="30"/>
        <v>-4664.0904408396382</v>
      </c>
      <c r="AC166" s="2">
        <f t="shared" si="30"/>
        <v>-3562.246103622901</v>
      </c>
      <c r="AD166" s="2">
        <f t="shared" si="30"/>
        <v>-3601.1023610172274</v>
      </c>
      <c r="AE166" s="2">
        <f t="shared" si="30"/>
        <v>-3639.9586184115515</v>
      </c>
      <c r="AF166" s="2">
        <f t="shared" si="30"/>
        <v>-3678.8148758058678</v>
      </c>
      <c r="AG166" s="2">
        <f t="shared" si="30"/>
        <v>-3717.6711332001742</v>
      </c>
      <c r="AH166" s="2">
        <f t="shared" si="30"/>
        <v>-3756.5273905945214</v>
      </c>
      <c r="AI166" s="2">
        <f t="shared" si="30"/>
        <v>-3795.3836479888505</v>
      </c>
      <c r="AJ166" s="2">
        <f t="shared" si="30"/>
        <v>-3834.2399053831523</v>
      </c>
      <c r="AK166" s="2">
        <f t="shared" si="30"/>
        <v>-3873.0961627775014</v>
      </c>
      <c r="AL166" s="2">
        <f t="shared" si="30"/>
        <v>-3911.9524201718323</v>
      </c>
      <c r="AM166" s="2">
        <f t="shared" si="30"/>
        <v>-3950.8086775661723</v>
      </c>
      <c r="AN166" s="2">
        <f t="shared" si="30"/>
        <v>-3989.6649349605395</v>
      </c>
      <c r="AO166" s="2">
        <f t="shared" si="30"/>
        <v>-4028.5211923548377</v>
      </c>
      <c r="AP166" s="2">
        <f t="shared" si="30"/>
        <v>-4067.3774497491286</v>
      </c>
      <c r="AQ166" s="2">
        <f t="shared" si="29"/>
        <v>-4106.2337071434122</v>
      </c>
      <c r="AR166" s="2">
        <f t="shared" si="27"/>
        <v>-4145.0899645378158</v>
      </c>
      <c r="AS166" s="2">
        <f t="shared" si="27"/>
        <v>-4183.9462219321831</v>
      </c>
      <c r="AT166" s="2">
        <f t="shared" si="27"/>
        <v>-4222.8024793264885</v>
      </c>
      <c r="AU166" s="2">
        <f t="shared" si="27"/>
        <v>-4261.6587367207321</v>
      </c>
      <c r="AV166" s="2">
        <f t="shared" si="27"/>
        <v>-4300.5149941151394</v>
      </c>
    </row>
    <row r="167" spans="1:48" ht="14.5" x14ac:dyDescent="0.35">
      <c r="A167" s="177" t="s">
        <v>8</v>
      </c>
      <c r="B167" s="180">
        <v>2.860000000000019</v>
      </c>
      <c r="C167" s="2">
        <v>-4609.3056130344667</v>
      </c>
      <c r="D167" s="2">
        <v>-3026.8757473371661</v>
      </c>
      <c r="E167" s="2">
        <v>-871.44588163986941</v>
      </c>
      <c r="F167" s="2">
        <v>1283.9839840574214</v>
      </c>
      <c r="G167" s="2">
        <v>3439.4138497547474</v>
      </c>
      <c r="H167" s="2">
        <v>5594.8437154520425</v>
      </c>
      <c r="I167" s="2">
        <v>7750.2735811493421</v>
      </c>
      <c r="J167" s="2">
        <v>9905.7034468466154</v>
      </c>
      <c r="K167" s="2">
        <v>12061.133312543934</v>
      </c>
      <c r="L167" s="2">
        <v>14216.563178241207</v>
      </c>
      <c r="M167" s="2">
        <v>16371.993043938479</v>
      </c>
      <c r="N167" s="2">
        <v>18527.42290963577</v>
      </c>
      <c r="O167" s="2">
        <v>20682.852775333071</v>
      </c>
      <c r="P167" s="2">
        <v>22838.282641030353</v>
      </c>
      <c r="Q167" s="2">
        <v>24993.712506727661</v>
      </c>
      <c r="R167" s="2">
        <v>27149.142372425013</v>
      </c>
      <c r="S167" s="2">
        <v>29304.572238122255</v>
      </c>
      <c r="T167" s="2">
        <v>31460.002103819541</v>
      </c>
      <c r="U167" s="2">
        <v>33615.431969516889</v>
      </c>
      <c r="V167" s="2">
        <v>35770.861835214142</v>
      </c>
      <c r="W167" s="2">
        <v>37926.291700911483</v>
      </c>
      <c r="Z167" s="177" t="s">
        <v>8</v>
      </c>
      <c r="AA167" s="180">
        <f t="shared" si="28"/>
        <v>2.860000000000019</v>
      </c>
      <c r="AB167" s="2">
        <f t="shared" si="30"/>
        <v>-4609.3056130344667</v>
      </c>
      <c r="AC167" s="2">
        <f t="shared" si="30"/>
        <v>-3570.9290706541087</v>
      </c>
      <c r="AD167" s="2">
        <f t="shared" si="30"/>
        <v>-3615.5739727359114</v>
      </c>
      <c r="AE167" s="2">
        <f t="shared" si="30"/>
        <v>-3660.2188748177077</v>
      </c>
      <c r="AF167" s="2">
        <f t="shared" si="30"/>
        <v>-3704.8637768994859</v>
      </c>
      <c r="AG167" s="2">
        <f t="shared" si="30"/>
        <v>-3749.5086789812694</v>
      </c>
      <c r="AH167" s="2">
        <f t="shared" si="30"/>
        <v>-3794.1535810630812</v>
      </c>
      <c r="AI167" s="2">
        <f t="shared" si="30"/>
        <v>-3838.7984831449048</v>
      </c>
      <c r="AJ167" s="2">
        <f t="shared" si="30"/>
        <v>-3883.4433852266793</v>
      </c>
      <c r="AK167" s="2">
        <f t="shared" si="30"/>
        <v>-3928.0882873084975</v>
      </c>
      <c r="AL167" s="2">
        <f t="shared" si="30"/>
        <v>-3972.7331893903083</v>
      </c>
      <c r="AM167" s="2">
        <f t="shared" si="30"/>
        <v>-4017.3780914721028</v>
      </c>
      <c r="AN167" s="2">
        <f t="shared" si="30"/>
        <v>-4062.0229935539355</v>
      </c>
      <c r="AO167" s="2">
        <f t="shared" si="30"/>
        <v>-4106.6678956357282</v>
      </c>
      <c r="AP167" s="2">
        <f t="shared" si="30"/>
        <v>-4151.3127977175282</v>
      </c>
      <c r="AQ167" s="2">
        <f t="shared" si="29"/>
        <v>-4195.9576997992663</v>
      </c>
      <c r="AR167" s="2">
        <f t="shared" si="27"/>
        <v>-4240.602601881099</v>
      </c>
      <c r="AS167" s="2">
        <f t="shared" si="27"/>
        <v>-4285.2475039629644</v>
      </c>
      <c r="AT167" s="2">
        <f t="shared" si="27"/>
        <v>-4329.892406044688</v>
      </c>
      <c r="AU167" s="2">
        <f t="shared" si="27"/>
        <v>-4374.5373081265134</v>
      </c>
      <c r="AV167" s="2">
        <f t="shared" si="27"/>
        <v>-4419.1822102082733</v>
      </c>
    </row>
    <row r="168" spans="1:48" ht="14.5" x14ac:dyDescent="0.35">
      <c r="A168" s="177" t="s">
        <v>8</v>
      </c>
      <c r="B168" s="180">
        <v>2.3200000000000189</v>
      </c>
      <c r="C168" s="2">
        <v>-4554.5207852292806</v>
      </c>
      <c r="D168" s="2">
        <v>-2862.5212639216302</v>
      </c>
      <c r="E168" s="2">
        <v>-597.52174261397317</v>
      </c>
      <c r="F168" s="2">
        <v>1667.4777786936693</v>
      </c>
      <c r="G168" s="2">
        <v>3932.4773000013433</v>
      </c>
      <c r="H168" s="2">
        <v>6197.4768213090156</v>
      </c>
      <c r="I168" s="2">
        <v>8462.4763426166483</v>
      </c>
      <c r="J168" s="2">
        <v>10727.475863924301</v>
      </c>
      <c r="K168" s="2">
        <v>12992.475385231954</v>
      </c>
      <c r="L168" s="2">
        <v>15257.474906539603</v>
      </c>
      <c r="M168" s="2">
        <v>17522.47442784721</v>
      </c>
      <c r="N168" s="2">
        <v>19787.473949154886</v>
      </c>
      <c r="O168" s="2">
        <v>22052.473470462515</v>
      </c>
      <c r="P168" s="2">
        <v>24317.472991770199</v>
      </c>
      <c r="Q168" s="2">
        <v>26582.472513077853</v>
      </c>
      <c r="R168" s="2">
        <v>28847.472034385537</v>
      </c>
      <c r="S168" s="2">
        <v>31112.471555693122</v>
      </c>
      <c r="T168" s="2">
        <v>33377.471077000788</v>
      </c>
      <c r="U168" s="2">
        <v>35642.470598308479</v>
      </c>
      <c r="V168" s="2">
        <v>37907.47011961614</v>
      </c>
      <c r="W168" s="2">
        <v>40172.469640923773</v>
      </c>
      <c r="Z168" s="177" t="s">
        <v>8</v>
      </c>
      <c r="AA168" s="180">
        <f t="shared" si="28"/>
        <v>2.3200000000000189</v>
      </c>
      <c r="AB168" s="2">
        <f t="shared" si="30"/>
        <v>-4554.5207852292806</v>
      </c>
      <c r="AC168" s="2">
        <f t="shared" si="30"/>
        <v>-3579.6120376853269</v>
      </c>
      <c r="AD168" s="2">
        <f t="shared" si="30"/>
        <v>-3630.0455844546032</v>
      </c>
      <c r="AE168" s="2">
        <f t="shared" si="30"/>
        <v>-3680.4791312238885</v>
      </c>
      <c r="AF168" s="2">
        <f t="shared" si="30"/>
        <v>-3730.9126779931507</v>
      </c>
      <c r="AG168" s="2">
        <f t="shared" si="30"/>
        <v>-3781.3462247623938</v>
      </c>
      <c r="AH168" s="2">
        <f t="shared" si="30"/>
        <v>-3831.779771531712</v>
      </c>
      <c r="AI168" s="2">
        <f t="shared" si="30"/>
        <v>-3882.2133183009882</v>
      </c>
      <c r="AJ168" s="2">
        <f t="shared" si="30"/>
        <v>-3932.6468650702573</v>
      </c>
      <c r="AK168" s="2">
        <f t="shared" si="30"/>
        <v>-3983.0804118395499</v>
      </c>
      <c r="AL168" s="2">
        <f t="shared" si="30"/>
        <v>-4033.513958608848</v>
      </c>
      <c r="AM168" s="2">
        <f t="shared" si="30"/>
        <v>-4083.9475053781098</v>
      </c>
      <c r="AN168" s="2">
        <f t="shared" si="30"/>
        <v>-4134.3810521474261</v>
      </c>
      <c r="AO168" s="2">
        <f t="shared" si="30"/>
        <v>-4184.8145989166733</v>
      </c>
      <c r="AP168" s="2">
        <f t="shared" si="30"/>
        <v>-4235.2481456859532</v>
      </c>
      <c r="AQ168" s="2">
        <f t="shared" si="29"/>
        <v>-4285.681692455204</v>
      </c>
      <c r="AR168" s="2">
        <f t="shared" si="27"/>
        <v>-4336.115239224524</v>
      </c>
      <c r="AS168" s="2">
        <f t="shared" si="27"/>
        <v>-4386.5487859938439</v>
      </c>
      <c r="AT168" s="2">
        <f t="shared" si="27"/>
        <v>-4436.9823327630729</v>
      </c>
      <c r="AU168" s="2">
        <f t="shared" si="27"/>
        <v>-4487.4158795323092</v>
      </c>
      <c r="AV168" s="2">
        <f t="shared" si="27"/>
        <v>-4537.8494263016182</v>
      </c>
    </row>
    <row r="169" spans="1:48" ht="14.5" x14ac:dyDescent="0.35">
      <c r="A169" s="177" t="s">
        <v>8</v>
      </c>
      <c r="B169" s="180">
        <v>1.7800000000000189</v>
      </c>
      <c r="C169" s="2">
        <v>-4499.7359574241018</v>
      </c>
      <c r="D169" s="2">
        <v>-2698.1667805060911</v>
      </c>
      <c r="E169" s="2">
        <v>-323.59760358807011</v>
      </c>
      <c r="F169" s="2">
        <v>2050.9715733299377</v>
      </c>
      <c r="G169" s="2">
        <v>4425.5407502479684</v>
      </c>
      <c r="H169" s="2">
        <v>6800.1099271659859</v>
      </c>
      <c r="I169" s="2">
        <v>9174.6791040839962</v>
      </c>
      <c r="J169" s="2">
        <v>11549.248281002021</v>
      </c>
      <c r="K169" s="2">
        <v>13923.817457920037</v>
      </c>
      <c r="L169" s="2">
        <v>16298.386634838042</v>
      </c>
      <c r="M169" s="2">
        <v>18672.955811756026</v>
      </c>
      <c r="N169" s="2">
        <v>21047.524988674035</v>
      </c>
      <c r="O169" s="2">
        <v>23422.094165592043</v>
      </c>
      <c r="P169" s="2">
        <v>25796.663342510034</v>
      </c>
      <c r="Q169" s="2">
        <v>28171.232519428046</v>
      </c>
      <c r="R169" s="2">
        <v>30545.80169634612</v>
      </c>
      <c r="S169" s="2">
        <v>32920.370873264059</v>
      </c>
      <c r="T169" s="2">
        <v>35294.940050182122</v>
      </c>
      <c r="U169" s="2">
        <v>37669.509227100149</v>
      </c>
      <c r="V169" s="2">
        <v>40044.078404018168</v>
      </c>
      <c r="W169" s="2">
        <v>42418.647580936158</v>
      </c>
      <c r="Z169" s="177" t="s">
        <v>8</v>
      </c>
      <c r="AA169" s="180">
        <f t="shared" si="28"/>
        <v>1.7800000000000189</v>
      </c>
      <c r="AB169" s="2">
        <f t="shared" ref="AB169:AP171" si="31">C169-C211</f>
        <v>-4499.7359574241018</v>
      </c>
      <c r="AC169" s="2">
        <f t="shared" si="31"/>
        <v>-3588.2950047165405</v>
      </c>
      <c r="AD169" s="2">
        <f t="shared" si="31"/>
        <v>-3644.5171961732904</v>
      </c>
      <c r="AE169" s="2">
        <f t="shared" si="31"/>
        <v>-3700.7393876300471</v>
      </c>
      <c r="AF169" s="2">
        <f t="shared" si="31"/>
        <v>-3756.9615790867874</v>
      </c>
      <c r="AG169" s="2">
        <f t="shared" si="31"/>
        <v>-3813.1837705435228</v>
      </c>
      <c r="AH169" s="2">
        <f t="shared" si="31"/>
        <v>-3869.4059620002972</v>
      </c>
      <c r="AI169" s="2">
        <f t="shared" si="31"/>
        <v>-3925.6281534570317</v>
      </c>
      <c r="AJ169" s="2">
        <f t="shared" si="31"/>
        <v>-3981.8503449137734</v>
      </c>
      <c r="AK169" s="2">
        <f t="shared" si="31"/>
        <v>-4038.0725363705587</v>
      </c>
      <c r="AL169" s="2">
        <f t="shared" si="31"/>
        <v>-4094.2947278273059</v>
      </c>
      <c r="AM169" s="2">
        <f t="shared" si="31"/>
        <v>-4150.5169192840585</v>
      </c>
      <c r="AN169" s="2">
        <f t="shared" si="31"/>
        <v>-4206.7391107408512</v>
      </c>
      <c r="AO169" s="2">
        <f t="shared" si="31"/>
        <v>-4262.9613021976256</v>
      </c>
      <c r="AP169" s="2">
        <f t="shared" si="31"/>
        <v>-4319.183493654371</v>
      </c>
      <c r="AQ169" s="2">
        <f t="shared" si="29"/>
        <v>-4375.4056851110799</v>
      </c>
      <c r="AR169" s="2">
        <f t="shared" si="27"/>
        <v>-4431.6278765678871</v>
      </c>
      <c r="AS169" s="2">
        <f t="shared" si="27"/>
        <v>-4487.8500680246289</v>
      </c>
      <c r="AT169" s="2">
        <f t="shared" si="27"/>
        <v>-4544.072259481356</v>
      </c>
      <c r="AU169" s="2">
        <f t="shared" si="27"/>
        <v>-4600.2944509381123</v>
      </c>
      <c r="AV169" s="2">
        <f t="shared" si="27"/>
        <v>-4656.516642394854</v>
      </c>
    </row>
    <row r="170" spans="1:48" ht="14.5" x14ac:dyDescent="0.35">
      <c r="A170" s="177" t="s">
        <v>8</v>
      </c>
      <c r="B170" s="180">
        <v>1.2400000000000189</v>
      </c>
      <c r="C170" s="2">
        <v>-4444.9511296189194</v>
      </c>
      <c r="D170" s="2">
        <v>-2533.8122970905565</v>
      </c>
      <c r="E170" s="2">
        <v>-49.673464562177969</v>
      </c>
      <c r="F170" s="2">
        <v>2434.4653679661878</v>
      </c>
      <c r="G170" s="2">
        <v>4918.6042004945757</v>
      </c>
      <c r="H170" s="2">
        <v>7402.7430330229608</v>
      </c>
      <c r="I170" s="2">
        <v>9886.8818655513223</v>
      </c>
      <c r="J170" s="2">
        <v>12371.020698079692</v>
      </c>
      <c r="K170" s="2">
        <v>14855.15953060806</v>
      </c>
      <c r="L170" s="2">
        <v>17339.298363136422</v>
      </c>
      <c r="M170" s="2">
        <v>19823.437195664763</v>
      </c>
      <c r="N170" s="2">
        <v>22307.576028193111</v>
      </c>
      <c r="O170" s="2">
        <v>24791.714860721491</v>
      </c>
      <c r="P170" s="2">
        <v>27275.85369324989</v>
      </c>
      <c r="Q170" s="2">
        <v>29759.992525778274</v>
      </c>
      <c r="R170" s="2">
        <v>32244.131358306651</v>
      </c>
      <c r="S170" s="2">
        <v>34728.270190835014</v>
      </c>
      <c r="T170" s="2">
        <v>37212.409023363332</v>
      </c>
      <c r="U170" s="2">
        <v>39696.547855891782</v>
      </c>
      <c r="V170" s="2">
        <v>42180.686688420174</v>
      </c>
      <c r="W170" s="2">
        <v>44664.825520948449</v>
      </c>
      <c r="Z170" s="177" t="s">
        <v>8</v>
      </c>
      <c r="AA170" s="180">
        <f t="shared" si="28"/>
        <v>1.2400000000000189</v>
      </c>
      <c r="AB170" s="2">
        <f t="shared" si="31"/>
        <v>-4444.9511296189194</v>
      </c>
      <c r="AC170" s="2">
        <f t="shared" si="31"/>
        <v>-3596.9779717477568</v>
      </c>
      <c r="AD170" s="2">
        <f t="shared" si="31"/>
        <v>-3658.9888078919839</v>
      </c>
      <c r="AE170" s="2">
        <f t="shared" si="31"/>
        <v>-3720.9996440362147</v>
      </c>
      <c r="AF170" s="2">
        <f t="shared" si="31"/>
        <v>-3783.0104801804318</v>
      </c>
      <c r="AG170" s="2">
        <f t="shared" si="31"/>
        <v>-3845.0213163246399</v>
      </c>
      <c r="AH170" s="2">
        <f t="shared" si="31"/>
        <v>-3907.0321524688898</v>
      </c>
      <c r="AI170" s="2">
        <f t="shared" si="31"/>
        <v>-3969.0429886131169</v>
      </c>
      <c r="AJ170" s="2">
        <f t="shared" si="31"/>
        <v>-4031.0538247573386</v>
      </c>
      <c r="AK170" s="2">
        <f t="shared" si="31"/>
        <v>-4093.0646609015857</v>
      </c>
      <c r="AL170" s="2">
        <f t="shared" si="31"/>
        <v>-4155.0754970458256</v>
      </c>
      <c r="AM170" s="2">
        <f t="shared" si="31"/>
        <v>-4217.08633319008</v>
      </c>
      <c r="AN170" s="2">
        <f t="shared" si="31"/>
        <v>-4279.0971693343308</v>
      </c>
      <c r="AO170" s="2">
        <f t="shared" si="31"/>
        <v>-4341.108005478527</v>
      </c>
      <c r="AP170" s="2">
        <f t="shared" si="31"/>
        <v>-4403.1188416227451</v>
      </c>
      <c r="AQ170" s="2">
        <f t="shared" si="29"/>
        <v>-4465.1296777669704</v>
      </c>
      <c r="AR170" s="2">
        <f t="shared" si="27"/>
        <v>-4527.1405139111885</v>
      </c>
      <c r="AS170" s="2">
        <f t="shared" si="27"/>
        <v>-4589.1513500555011</v>
      </c>
      <c r="AT170" s="2">
        <f t="shared" si="27"/>
        <v>-4651.1621861996391</v>
      </c>
      <c r="AU170" s="2">
        <f t="shared" si="27"/>
        <v>-4713.1730223438426</v>
      </c>
      <c r="AV170" s="2">
        <f t="shared" si="27"/>
        <v>-4775.1838584881698</v>
      </c>
    </row>
    <row r="171" spans="1:48" ht="14.5" x14ac:dyDescent="0.35">
      <c r="A171" s="177" t="s">
        <v>8</v>
      </c>
      <c r="B171" s="180">
        <v>0</v>
      </c>
      <c r="C171" s="2">
        <v>-4319.1489324366594</v>
      </c>
      <c r="D171" s="2">
        <v>-2156.4057055437561</v>
      </c>
      <c r="E171" s="2">
        <v>579.33752134915642</v>
      </c>
      <c r="F171" s="2">
        <v>3315.0807482420546</v>
      </c>
      <c r="G171" s="2">
        <v>6050.8239751349684</v>
      </c>
      <c r="H171" s="2">
        <v>8786.5672020278798</v>
      </c>
      <c r="I171" s="2">
        <v>11522.310428920764</v>
      </c>
      <c r="J171" s="2">
        <v>14258.053655813677</v>
      </c>
      <c r="K171" s="2">
        <v>16993.796882706592</v>
      </c>
      <c r="L171" s="2">
        <v>19729.540109599486</v>
      </c>
      <c r="M171" s="2">
        <v>22465.283336492372</v>
      </c>
      <c r="N171" s="2">
        <v>25201.026563385261</v>
      </c>
      <c r="O171" s="2">
        <v>27936.769790278151</v>
      </c>
      <c r="P171" s="2">
        <v>30672.513017171092</v>
      </c>
      <c r="Q171" s="2">
        <v>33408.256244063981</v>
      </c>
      <c r="R171" s="2">
        <v>36143.999470956907</v>
      </c>
      <c r="S171" s="2">
        <v>38879.74269784979</v>
      </c>
      <c r="T171" s="2">
        <v>41615.48592474265</v>
      </c>
      <c r="U171" s="2">
        <v>44351.229151635634</v>
      </c>
      <c r="V171" s="2">
        <v>47086.972378528546</v>
      </c>
      <c r="W171" s="2">
        <v>49822.715605421385</v>
      </c>
      <c r="Z171" s="177" t="s">
        <v>8</v>
      </c>
      <c r="AA171" s="180">
        <v>0</v>
      </c>
      <c r="AB171" s="2">
        <f t="shared" si="31"/>
        <v>-4319.1489324366594</v>
      </c>
      <c r="AC171" s="2">
        <f t="shared" si="31"/>
        <v>-3616.9166367823964</v>
      </c>
      <c r="AD171" s="2">
        <f t="shared" si="31"/>
        <v>-3692.2199162830475</v>
      </c>
      <c r="AE171" s="2">
        <f t="shared" si="31"/>
        <v>-3767.5231957837054</v>
      </c>
      <c r="AF171" s="2">
        <f t="shared" si="31"/>
        <v>-3842.8264752843588</v>
      </c>
      <c r="AG171" s="2">
        <f t="shared" si="31"/>
        <v>-3918.1297547849936</v>
      </c>
      <c r="AH171" s="2">
        <f t="shared" si="31"/>
        <v>-3993.433034285692</v>
      </c>
      <c r="AI171" s="2">
        <f t="shared" si="31"/>
        <v>-4068.7363137863285</v>
      </c>
      <c r="AJ171" s="2">
        <f t="shared" si="31"/>
        <v>-4144.0395932869651</v>
      </c>
      <c r="AK171" s="2">
        <f t="shared" si="31"/>
        <v>-4219.3428727876344</v>
      </c>
      <c r="AL171" s="2">
        <f t="shared" si="31"/>
        <v>-4294.6461522883037</v>
      </c>
      <c r="AM171" s="2">
        <f t="shared" si="31"/>
        <v>-4369.9494317889621</v>
      </c>
      <c r="AN171" s="2">
        <f t="shared" si="31"/>
        <v>-4445.2527112896787</v>
      </c>
      <c r="AO171" s="2">
        <f t="shared" si="31"/>
        <v>-4520.5559907902716</v>
      </c>
      <c r="AP171" s="2">
        <f t="shared" si="31"/>
        <v>-4595.8592702909591</v>
      </c>
      <c r="AQ171" s="2">
        <f t="shared" si="29"/>
        <v>-4671.1625497915811</v>
      </c>
      <c r="AR171" s="2">
        <f t="shared" si="27"/>
        <v>-4746.4658292922395</v>
      </c>
      <c r="AS171" s="2">
        <f t="shared" si="27"/>
        <v>-4821.7691087929707</v>
      </c>
      <c r="AT171" s="2">
        <f t="shared" si="27"/>
        <v>-4897.072388293549</v>
      </c>
      <c r="AU171" s="2">
        <f t="shared" si="27"/>
        <v>-4972.3756677941856</v>
      </c>
      <c r="AV171" s="2">
        <f t="shared" si="27"/>
        <v>-5047.6789472949022</v>
      </c>
    </row>
    <row r="172" spans="1:48" ht="14.5" x14ac:dyDescent="0.35">
      <c r="B172" s="71">
        <v>-0.5</v>
      </c>
    </row>
    <row r="174" spans="1:48" ht="15.5" x14ac:dyDescent="0.35">
      <c r="A174" s="182" t="s">
        <v>8417</v>
      </c>
    </row>
    <row r="175" spans="1:48" ht="14.5" x14ac:dyDescent="0.35">
      <c r="B175" s="174"/>
      <c r="C175" s="175">
        <v>25</v>
      </c>
      <c r="D175" s="175">
        <v>75</v>
      </c>
      <c r="E175" s="175">
        <v>125</v>
      </c>
      <c r="F175" s="175">
        <v>175</v>
      </c>
      <c r="G175" s="175">
        <v>225</v>
      </c>
      <c r="H175" s="175">
        <v>275</v>
      </c>
      <c r="I175" s="175">
        <v>325</v>
      </c>
      <c r="J175" s="175">
        <v>375</v>
      </c>
      <c r="K175" s="175">
        <v>425</v>
      </c>
      <c r="L175" s="175">
        <v>475</v>
      </c>
      <c r="M175" s="175">
        <v>525</v>
      </c>
      <c r="N175" s="175">
        <v>575</v>
      </c>
      <c r="O175" s="175">
        <v>625</v>
      </c>
      <c r="P175" s="175">
        <v>675</v>
      </c>
      <c r="Q175" s="175">
        <v>725</v>
      </c>
      <c r="R175" s="175">
        <v>775</v>
      </c>
      <c r="S175" s="175">
        <v>825</v>
      </c>
      <c r="T175" s="175">
        <v>875</v>
      </c>
      <c r="U175" s="175">
        <v>925</v>
      </c>
      <c r="V175" s="175">
        <v>975</v>
      </c>
      <c r="W175" s="175">
        <v>1025</v>
      </c>
    </row>
    <row r="176" spans="1:48" ht="14.5" x14ac:dyDescent="0.35">
      <c r="A176" s="1"/>
      <c r="B176" s="177" t="s">
        <v>6</v>
      </c>
      <c r="C176" s="178">
        <f>+C177/14.004</f>
        <v>1785.2042273636105</v>
      </c>
      <c r="D176" s="178">
        <f t="shared" ref="D176:W176" si="32">+D177/14.004</f>
        <v>5355.6126820908312</v>
      </c>
      <c r="E176" s="178">
        <f t="shared" si="32"/>
        <v>8926.0211368180517</v>
      </c>
      <c r="F176" s="178">
        <f t="shared" si="32"/>
        <v>12496.429591545273</v>
      </c>
      <c r="G176" s="178">
        <f t="shared" si="32"/>
        <v>16066.838046272494</v>
      </c>
      <c r="H176" s="178">
        <f t="shared" si="32"/>
        <v>19637.246500999714</v>
      </c>
      <c r="I176" s="178">
        <f t="shared" si="32"/>
        <v>23207.654955726935</v>
      </c>
      <c r="J176" s="178">
        <f t="shared" si="32"/>
        <v>26778.063410454157</v>
      </c>
      <c r="K176" s="178">
        <f t="shared" si="32"/>
        <v>30348.471865181378</v>
      </c>
      <c r="L176" s="178">
        <f t="shared" si="32"/>
        <v>33918.880319908596</v>
      </c>
      <c r="M176" s="178">
        <f t="shared" si="32"/>
        <v>37489.288774635817</v>
      </c>
      <c r="N176" s="178">
        <f t="shared" si="32"/>
        <v>41059.697229363039</v>
      </c>
      <c r="O176" s="178">
        <f t="shared" si="32"/>
        <v>44630.10568409026</v>
      </c>
      <c r="P176" s="178">
        <f t="shared" si="32"/>
        <v>48200.514138817482</v>
      </c>
      <c r="Q176" s="178">
        <f t="shared" si="32"/>
        <v>51770.922593544703</v>
      </c>
      <c r="R176" s="178">
        <f t="shared" si="32"/>
        <v>55341.331048271924</v>
      </c>
      <c r="S176" s="178">
        <f t="shared" si="32"/>
        <v>58911.739502999146</v>
      </c>
      <c r="T176" s="178">
        <f t="shared" si="32"/>
        <v>62482.147957726367</v>
      </c>
      <c r="U176" s="178">
        <f t="shared" si="32"/>
        <v>66052.556412453589</v>
      </c>
      <c r="V176" s="178">
        <f t="shared" si="32"/>
        <v>69622.96486718081</v>
      </c>
      <c r="W176" s="178">
        <f t="shared" si="32"/>
        <v>73193.373321908031</v>
      </c>
    </row>
    <row r="177" spans="1:23" ht="14.5" x14ac:dyDescent="0.35">
      <c r="A177" s="1"/>
      <c r="B177" s="179" t="s">
        <v>7</v>
      </c>
      <c r="C177" s="178">
        <v>25000</v>
      </c>
      <c r="D177" s="178">
        <f>+C177+50000</f>
        <v>75000</v>
      </c>
      <c r="E177" s="178">
        <f t="shared" ref="E177:W177" si="33">+D177+50000</f>
        <v>125000</v>
      </c>
      <c r="F177" s="178">
        <f t="shared" si="33"/>
        <v>175000</v>
      </c>
      <c r="G177" s="178">
        <f t="shared" si="33"/>
        <v>225000</v>
      </c>
      <c r="H177" s="178">
        <f t="shared" si="33"/>
        <v>275000</v>
      </c>
      <c r="I177" s="178">
        <f t="shared" si="33"/>
        <v>325000</v>
      </c>
      <c r="J177" s="178">
        <f t="shared" si="33"/>
        <v>375000</v>
      </c>
      <c r="K177" s="178">
        <f t="shared" si="33"/>
        <v>425000</v>
      </c>
      <c r="L177" s="178">
        <f t="shared" si="33"/>
        <v>475000</v>
      </c>
      <c r="M177" s="178">
        <f t="shared" si="33"/>
        <v>525000</v>
      </c>
      <c r="N177" s="178">
        <f t="shared" si="33"/>
        <v>575000</v>
      </c>
      <c r="O177" s="178">
        <f t="shared" si="33"/>
        <v>625000</v>
      </c>
      <c r="P177" s="178">
        <f t="shared" si="33"/>
        <v>675000</v>
      </c>
      <c r="Q177" s="178">
        <f t="shared" si="33"/>
        <v>725000</v>
      </c>
      <c r="R177" s="178">
        <f t="shared" si="33"/>
        <v>775000</v>
      </c>
      <c r="S177" s="178">
        <f t="shared" si="33"/>
        <v>825000</v>
      </c>
      <c r="T177" s="178">
        <f t="shared" si="33"/>
        <v>875000</v>
      </c>
      <c r="U177" s="178">
        <f t="shared" si="33"/>
        <v>925000</v>
      </c>
      <c r="V177" s="178">
        <f t="shared" si="33"/>
        <v>975000</v>
      </c>
      <c r="W177" s="178">
        <f t="shared" si="33"/>
        <v>1025000</v>
      </c>
    </row>
    <row r="178" spans="1:23" ht="14.5" x14ac:dyDescent="0.35">
      <c r="A178" s="177" t="s">
        <v>8</v>
      </c>
      <c r="B178" s="180">
        <v>19.600000000000001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4.5" x14ac:dyDescent="0.35">
      <c r="A179" s="177" t="s">
        <v>8</v>
      </c>
      <c r="B179" s="180">
        <f>+B178-0.54</f>
        <v>19.060000000000002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4.5" x14ac:dyDescent="0.35">
      <c r="A180" s="177" t="s">
        <v>8</v>
      </c>
      <c r="B180" s="180">
        <f t="shared" ref="B180:B212" si="34">+B179-0.54</f>
        <v>18.520000000000003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4.5" x14ac:dyDescent="0.35">
      <c r="A181" s="177" t="s">
        <v>8</v>
      </c>
      <c r="B181" s="180">
        <f t="shared" si="34"/>
        <v>17.980000000000004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4.5" x14ac:dyDescent="0.35">
      <c r="A182" s="177" t="s">
        <v>8</v>
      </c>
      <c r="B182" s="180">
        <f t="shared" si="34"/>
        <v>17.440000000000005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4.5" x14ac:dyDescent="0.35">
      <c r="A183" s="177" t="s">
        <v>8</v>
      </c>
      <c r="B183" s="180">
        <f t="shared" si="34"/>
        <v>16.900000000000006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4.5" x14ac:dyDescent="0.35">
      <c r="A184" s="177" t="s">
        <v>8</v>
      </c>
      <c r="B184" s="180">
        <f t="shared" si="34"/>
        <v>16.360000000000007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4.5" x14ac:dyDescent="0.35">
      <c r="A185" s="177" t="s">
        <v>8</v>
      </c>
      <c r="B185" s="180">
        <f t="shared" si="34"/>
        <v>15.820000000000007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4.5" x14ac:dyDescent="0.35">
      <c r="A186" s="177" t="s">
        <v>8</v>
      </c>
      <c r="B186" s="180">
        <f t="shared" si="34"/>
        <v>15.280000000000008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4.5" x14ac:dyDescent="0.35">
      <c r="A187" s="177" t="s">
        <v>8</v>
      </c>
      <c r="B187" s="180">
        <f t="shared" si="34"/>
        <v>14.740000000000009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4.5" x14ac:dyDescent="0.35">
      <c r="A188" s="177" t="s">
        <v>8</v>
      </c>
      <c r="B188" s="180">
        <f t="shared" si="34"/>
        <v>14.20000000000001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4.5" x14ac:dyDescent="0.35">
      <c r="A189" s="177" t="s">
        <v>8</v>
      </c>
      <c r="B189" s="180">
        <f t="shared" si="34"/>
        <v>13.660000000000011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4.5" x14ac:dyDescent="0.35">
      <c r="A190" s="177" t="s">
        <v>8</v>
      </c>
      <c r="B190" s="180">
        <f t="shared" si="34"/>
        <v>13.120000000000012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4.5" x14ac:dyDescent="0.35">
      <c r="A191" s="177" t="s">
        <v>8</v>
      </c>
      <c r="B191" s="180">
        <f t="shared" si="34"/>
        <v>12.580000000000013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4.5" x14ac:dyDescent="0.35">
      <c r="A192" s="177" t="s">
        <v>8</v>
      </c>
      <c r="B192" s="180">
        <f t="shared" si="34"/>
        <v>12.040000000000013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>
        <v>231.23695559704262</v>
      </c>
      <c r="P192" s="2">
        <v>470.22061831293411</v>
      </c>
      <c r="Q192" s="2">
        <v>709.20428102883682</v>
      </c>
      <c r="R192" s="2">
        <v>948.1879437447227</v>
      </c>
      <c r="S192" s="2">
        <v>1187.1716064606412</v>
      </c>
      <c r="T192" s="2">
        <v>1426.1552691765567</v>
      </c>
      <c r="U192" s="2">
        <v>1665.1389318924621</v>
      </c>
      <c r="V192" s="2">
        <v>1904.1225946083355</v>
      </c>
      <c r="W192" s="2">
        <v>2143.1062573242348</v>
      </c>
    </row>
    <row r="193" spans="1:23" ht="14.5" x14ac:dyDescent="0.35">
      <c r="A193" s="177" t="s">
        <v>8</v>
      </c>
      <c r="B193" s="180">
        <f t="shared" si="34"/>
        <v>11.500000000000014</v>
      </c>
      <c r="C193" s="2"/>
      <c r="D193" s="2"/>
      <c r="E193" s="2"/>
      <c r="F193" s="2"/>
      <c r="G193" s="2"/>
      <c r="H193" s="2"/>
      <c r="I193" s="2"/>
      <c r="J193" s="2"/>
      <c r="K193" s="2">
        <v>255.8478572650441</v>
      </c>
      <c r="L193" s="2">
        <v>610.18982027878155</v>
      </c>
      <c r="M193" s="2">
        <v>964.53178329250625</v>
      </c>
      <c r="N193" s="2">
        <v>1318.8737463062305</v>
      </c>
      <c r="O193" s="2">
        <v>1673.2157093199942</v>
      </c>
      <c r="P193" s="2">
        <v>2027.5576723337226</v>
      </c>
      <c r="Q193" s="2">
        <v>2381.8996353474708</v>
      </c>
      <c r="R193" s="2">
        <v>2736.2415983611922</v>
      </c>
      <c r="S193" s="2">
        <v>3090.5835613749086</v>
      </c>
      <c r="T193" s="2">
        <v>3444.9255243886687</v>
      </c>
      <c r="U193" s="2">
        <v>3799.2674874024051</v>
      </c>
      <c r="V193" s="2">
        <v>4153.6094504161192</v>
      </c>
      <c r="W193" s="2">
        <v>4507.9514134298606</v>
      </c>
    </row>
    <row r="194" spans="1:23" ht="14.5" x14ac:dyDescent="0.35">
      <c r="A194" s="177" t="s">
        <v>8</v>
      </c>
      <c r="B194" s="180">
        <f t="shared" si="34"/>
        <v>10.960000000000015</v>
      </c>
      <c r="C194" s="2"/>
      <c r="D194" s="2"/>
      <c r="E194" s="2"/>
      <c r="F194" s="2"/>
      <c r="G194" s="2"/>
      <c r="H194" s="2"/>
      <c r="I194" s="2">
        <v>296.99288317349897</v>
      </c>
      <c r="J194" s="2">
        <v>766.69314648506372</v>
      </c>
      <c r="K194" s="2">
        <v>1236.3934097966173</v>
      </c>
      <c r="L194" s="2">
        <v>1706.0936731082045</v>
      </c>
      <c r="M194" s="2">
        <v>2175.7939364197559</v>
      </c>
      <c r="N194" s="2">
        <v>2645.4941997313194</v>
      </c>
      <c r="O194" s="2">
        <v>3115.1944630429252</v>
      </c>
      <c r="P194" s="2">
        <v>3584.8947263544715</v>
      </c>
      <c r="Q194" s="2">
        <v>4054.5949896660591</v>
      </c>
      <c r="R194" s="2">
        <v>4524.295252977623</v>
      </c>
      <c r="S194" s="2">
        <v>4993.995516289162</v>
      </c>
      <c r="T194" s="2">
        <v>5463.6957796007673</v>
      </c>
      <c r="U194" s="2">
        <v>5933.3960429123381</v>
      </c>
      <c r="V194" s="2">
        <v>6403.0963062238734</v>
      </c>
      <c r="W194" s="2">
        <v>6872.7965695354569</v>
      </c>
    </row>
    <row r="195" spans="1:23" ht="14.5" x14ac:dyDescent="0.35">
      <c r="A195" s="177" t="s">
        <v>8</v>
      </c>
      <c r="B195" s="180">
        <f t="shared" si="34"/>
        <v>10.420000000000016</v>
      </c>
      <c r="C195" s="2"/>
      <c r="D195" s="2"/>
      <c r="E195" s="2"/>
      <c r="F195" s="2"/>
      <c r="G195" s="2"/>
      <c r="H195" s="2">
        <v>461.76327150001657</v>
      </c>
      <c r="I195" s="2">
        <v>1046.8218351094288</v>
      </c>
      <c r="J195" s="2">
        <v>1631.8803987188342</v>
      </c>
      <c r="K195" s="2">
        <v>2216.9389623282359</v>
      </c>
      <c r="L195" s="2">
        <v>2801.9975259376438</v>
      </c>
      <c r="M195" s="2">
        <v>3387.0560895470294</v>
      </c>
      <c r="N195" s="2">
        <v>3972.1146531564295</v>
      </c>
      <c r="O195" s="2">
        <v>4557.1732167658593</v>
      </c>
      <c r="P195" s="2">
        <v>5142.2317803752685</v>
      </c>
      <c r="Q195" s="2">
        <v>5727.2903439846732</v>
      </c>
      <c r="R195" s="2">
        <v>6312.3489075940743</v>
      </c>
      <c r="S195" s="2">
        <v>6897.4074712034435</v>
      </c>
      <c r="T195" s="2">
        <v>7482.4660348129137</v>
      </c>
      <c r="U195" s="2">
        <v>8067.5245984222975</v>
      </c>
      <c r="V195" s="2">
        <v>8652.583162031684</v>
      </c>
      <c r="W195" s="2">
        <v>9237.6417256410987</v>
      </c>
    </row>
    <row r="196" spans="1:23" ht="14.5" x14ac:dyDescent="0.35">
      <c r="A196" s="177" t="s">
        <v>8</v>
      </c>
      <c r="B196" s="180">
        <f t="shared" si="34"/>
        <v>9.8800000000000168</v>
      </c>
      <c r="C196" s="2"/>
      <c r="D196" s="2"/>
      <c r="E196" s="2"/>
      <c r="F196" s="2"/>
      <c r="G196" s="2">
        <v>395.81705923088305</v>
      </c>
      <c r="H196" s="2">
        <v>1096.2339231381125</v>
      </c>
      <c r="I196" s="2">
        <v>1796.6507870453584</v>
      </c>
      <c r="J196" s="2">
        <v>2497.0676509526038</v>
      </c>
      <c r="K196" s="2">
        <v>3197.4845148598338</v>
      </c>
      <c r="L196" s="2">
        <v>3897.9013787670847</v>
      </c>
      <c r="M196" s="2">
        <v>4598.3182426743042</v>
      </c>
      <c r="N196" s="2">
        <v>5298.7351065815419</v>
      </c>
      <c r="O196" s="2">
        <v>5999.1519704888051</v>
      </c>
      <c r="P196" s="2">
        <v>6699.5688343960483</v>
      </c>
      <c r="Q196" s="2">
        <v>7399.9856983032778</v>
      </c>
      <c r="R196" s="2">
        <v>8100.4025622105155</v>
      </c>
      <c r="S196" s="2">
        <v>8800.8194261177432</v>
      </c>
      <c r="T196" s="2">
        <v>9501.2362900250318</v>
      </c>
      <c r="U196" s="2">
        <v>10201.653153932255</v>
      </c>
      <c r="V196" s="2">
        <v>10902.070017839478</v>
      </c>
      <c r="W196" s="2">
        <v>11602.486881746716</v>
      </c>
    </row>
    <row r="197" spans="1:23" ht="14.5" x14ac:dyDescent="0.35">
      <c r="A197" s="177" t="s">
        <v>8</v>
      </c>
      <c r="B197" s="180">
        <f t="shared" si="34"/>
        <v>9.3400000000000176</v>
      </c>
      <c r="C197" s="2"/>
      <c r="D197" s="2"/>
      <c r="E197" s="2"/>
      <c r="F197" s="2">
        <v>99.154246366055787</v>
      </c>
      <c r="G197" s="2">
        <v>914.92941057113683</v>
      </c>
      <c r="H197" s="2">
        <v>1730.7045747761942</v>
      </c>
      <c r="I197" s="2">
        <v>2546.4797389812807</v>
      </c>
      <c r="J197" s="2">
        <v>3362.2549031863518</v>
      </c>
      <c r="K197" s="2">
        <v>4178.0300673914217</v>
      </c>
      <c r="L197" s="2">
        <v>4993.8052315965151</v>
      </c>
      <c r="M197" s="2">
        <v>5809.580395801554</v>
      </c>
      <c r="N197" s="2">
        <v>6625.355560006632</v>
      </c>
      <c r="O197" s="2">
        <v>7441.1307242117364</v>
      </c>
      <c r="P197" s="2">
        <v>8256.9058884167989</v>
      </c>
      <c r="Q197" s="2">
        <v>9072.6810526218887</v>
      </c>
      <c r="R197" s="2">
        <v>9888.4562168269458</v>
      </c>
      <c r="S197" s="2">
        <v>10704.231381031994</v>
      </c>
      <c r="T197" s="2">
        <v>11520.006545237118</v>
      </c>
      <c r="U197" s="2">
        <v>12335.781709442184</v>
      </c>
      <c r="V197" s="2">
        <v>13151.556873647256</v>
      </c>
      <c r="W197" s="2">
        <v>13967.332037852308</v>
      </c>
    </row>
    <row r="198" spans="1:23" ht="14.5" x14ac:dyDescent="0.35">
      <c r="A198" s="177" t="s">
        <v>8</v>
      </c>
      <c r="B198" s="180">
        <f t="shared" si="34"/>
        <v>8.8000000000000185</v>
      </c>
      <c r="C198" s="2"/>
      <c r="D198" s="2"/>
      <c r="E198" s="2"/>
      <c r="F198" s="2">
        <v>502.90829740848255</v>
      </c>
      <c r="G198" s="2">
        <v>1434.0417619113948</v>
      </c>
      <c r="H198" s="2">
        <v>2365.1752264142933</v>
      </c>
      <c r="I198" s="2">
        <v>3296.3086909172139</v>
      </c>
      <c r="J198" s="2">
        <v>4227.4421554201226</v>
      </c>
      <c r="K198" s="2">
        <v>5158.5756199230336</v>
      </c>
      <c r="L198" s="2">
        <v>6089.7090844259419</v>
      </c>
      <c r="M198" s="2">
        <v>7020.8425489288347</v>
      </c>
      <c r="N198" s="2">
        <v>7951.9760134317394</v>
      </c>
      <c r="O198" s="2">
        <v>8883.1094779346913</v>
      </c>
      <c r="P198" s="2">
        <v>9814.2429424375787</v>
      </c>
      <c r="Q198" s="2">
        <v>10745.376406940499</v>
      </c>
      <c r="R198" s="2">
        <v>11676.509871443404</v>
      </c>
      <c r="S198" s="2">
        <v>12607.643335946284</v>
      </c>
      <c r="T198" s="2">
        <v>13538.776800449228</v>
      </c>
      <c r="U198" s="2">
        <v>14469.910264952148</v>
      </c>
      <c r="V198" s="2">
        <v>15401.043729455052</v>
      </c>
      <c r="W198" s="2">
        <v>16332.177193957958</v>
      </c>
    </row>
    <row r="199" spans="1:23" ht="14.5" x14ac:dyDescent="0.35">
      <c r="A199" s="177" t="s">
        <v>8</v>
      </c>
      <c r="B199" s="180">
        <f t="shared" si="34"/>
        <v>8.2600000000000193</v>
      </c>
      <c r="C199" s="2"/>
      <c r="D199" s="2"/>
      <c r="E199" s="2"/>
      <c r="F199" s="2">
        <v>906.66234845090037</v>
      </c>
      <c r="G199" s="2">
        <v>1953.1541132516472</v>
      </c>
      <c r="H199" s="2">
        <v>2999.6458780523831</v>
      </c>
      <c r="I199" s="2">
        <v>4046.1376428531362</v>
      </c>
      <c r="J199" s="2">
        <v>5092.6294076538688</v>
      </c>
      <c r="K199" s="2">
        <v>6139.121172454611</v>
      </c>
      <c r="L199" s="2">
        <v>7185.6129372553696</v>
      </c>
      <c r="M199" s="2">
        <v>8232.1047020560891</v>
      </c>
      <c r="N199" s="2">
        <v>9278.5964668568395</v>
      </c>
      <c r="O199" s="2">
        <v>10325.088231657603</v>
      </c>
      <c r="P199" s="2">
        <v>11371.579996458337</v>
      </c>
      <c r="Q199" s="2">
        <v>12418.071761259089</v>
      </c>
      <c r="R199" s="2">
        <v>13464.563526059812</v>
      </c>
      <c r="S199" s="2">
        <v>14511.05529086054</v>
      </c>
      <c r="T199" s="2">
        <v>15557.547055661333</v>
      </c>
      <c r="U199" s="2">
        <v>16604.038820462054</v>
      </c>
      <c r="V199" s="2">
        <v>17650.530585262797</v>
      </c>
      <c r="W199" s="2">
        <v>18697.022350063529</v>
      </c>
    </row>
    <row r="200" spans="1:23" ht="14.5" x14ac:dyDescent="0.35">
      <c r="A200" s="177" t="s">
        <v>8</v>
      </c>
      <c r="B200" s="180">
        <f t="shared" si="34"/>
        <v>7.7200000000000193</v>
      </c>
      <c r="C200" s="2"/>
      <c r="D200" s="2"/>
      <c r="E200" s="2">
        <v>148.56633439475061</v>
      </c>
      <c r="F200" s="2">
        <v>1310.416399493329</v>
      </c>
      <c r="G200" s="2">
        <v>2472.2664645919094</v>
      </c>
      <c r="H200" s="2">
        <v>3634.1165296904801</v>
      </c>
      <c r="I200" s="2">
        <v>4795.9665947890689</v>
      </c>
      <c r="J200" s="2">
        <v>5957.8166598876442</v>
      </c>
      <c r="K200" s="2">
        <v>7119.6667249862285</v>
      </c>
      <c r="L200" s="2">
        <v>8281.5167900848119</v>
      </c>
      <c r="M200" s="2">
        <v>9443.3668551833744</v>
      </c>
      <c r="N200" s="2">
        <v>10605.216920281942</v>
      </c>
      <c r="O200" s="2">
        <v>11767.066985380545</v>
      </c>
      <c r="P200" s="2">
        <v>12928.917050479124</v>
      </c>
      <c r="Q200" s="2">
        <v>14090.767115577706</v>
      </c>
      <c r="R200" s="2">
        <v>15252.61718067629</v>
      </c>
      <c r="S200" s="2">
        <v>16414.467245774842</v>
      </c>
      <c r="T200" s="2">
        <v>17576.31731087347</v>
      </c>
      <c r="U200" s="2">
        <v>18738.167375972025</v>
      </c>
      <c r="V200" s="2">
        <v>19900.017441070577</v>
      </c>
      <c r="W200" s="2">
        <v>21061.867506169179</v>
      </c>
    </row>
    <row r="201" spans="1:23" ht="14.5" x14ac:dyDescent="0.35">
      <c r="A201" s="177" t="s">
        <v>8</v>
      </c>
      <c r="B201" s="180">
        <f t="shared" si="34"/>
        <v>7.1800000000000193</v>
      </c>
      <c r="C201" s="2"/>
      <c r="D201" s="2"/>
      <c r="E201" s="2">
        <v>436.96208513933891</v>
      </c>
      <c r="F201" s="2">
        <v>1714.1704505357523</v>
      </c>
      <c r="G201" s="2">
        <v>2991.3788159321703</v>
      </c>
      <c r="H201" s="2">
        <v>4268.5871813285758</v>
      </c>
      <c r="I201" s="2">
        <v>5545.7955467249994</v>
      </c>
      <c r="J201" s="2">
        <v>6823.003912121414</v>
      </c>
      <c r="K201" s="2">
        <v>8100.2122775178259</v>
      </c>
      <c r="L201" s="2">
        <v>9377.420642914245</v>
      </c>
      <c r="M201" s="2">
        <v>10654.629008310651</v>
      </c>
      <c r="N201" s="2">
        <v>11931.837373707058</v>
      </c>
      <c r="O201" s="2">
        <v>13209.045739103505</v>
      </c>
      <c r="P201" s="2">
        <v>14486.254104499896</v>
      </c>
      <c r="Q201" s="2">
        <v>15763.462469896336</v>
      </c>
      <c r="R201" s="2">
        <v>17040.670835292731</v>
      </c>
      <c r="S201" s="2">
        <v>18317.879200689127</v>
      </c>
      <c r="T201" s="2">
        <v>19595.087566085585</v>
      </c>
      <c r="U201" s="2">
        <v>20872.295931481982</v>
      </c>
      <c r="V201" s="2">
        <v>22149.504296878404</v>
      </c>
      <c r="W201" s="2">
        <v>23426.712662274807</v>
      </c>
    </row>
    <row r="202" spans="1:23" ht="14.5" x14ac:dyDescent="0.35">
      <c r="A202" s="177" t="s">
        <v>8</v>
      </c>
      <c r="B202" s="180">
        <f t="shared" si="34"/>
        <v>6.6400000000000192</v>
      </c>
      <c r="C202" s="2"/>
      <c r="D202" s="2"/>
      <c r="E202" s="2">
        <v>725.35783588392428</v>
      </c>
      <c r="F202" s="2">
        <v>2117.9245015781721</v>
      </c>
      <c r="G202" s="2">
        <v>3510.4911672724211</v>
      </c>
      <c r="H202" s="2">
        <v>4903.0578329666569</v>
      </c>
      <c r="I202" s="2">
        <v>6295.6244986609199</v>
      </c>
      <c r="J202" s="2">
        <v>7688.1911643551648</v>
      </c>
      <c r="K202" s="2">
        <v>9080.7578300494151</v>
      </c>
      <c r="L202" s="2">
        <v>10473.324495743673</v>
      </c>
      <c r="M202" s="2">
        <v>11865.891161437901</v>
      </c>
      <c r="N202" s="2">
        <v>13258.457827132155</v>
      </c>
      <c r="O202" s="2">
        <v>14651.02449282642</v>
      </c>
      <c r="P202" s="2">
        <v>16043.591158520667</v>
      </c>
      <c r="Q202" s="2">
        <v>17436.157824214908</v>
      </c>
      <c r="R202" s="2">
        <v>18828.724489909157</v>
      </c>
      <c r="S202" s="2">
        <v>20221.291155603383</v>
      </c>
      <c r="T202" s="2">
        <v>21613.857821297672</v>
      </c>
      <c r="U202" s="2">
        <v>23006.424486991913</v>
      </c>
      <c r="V202" s="2">
        <v>24398.991152686147</v>
      </c>
      <c r="W202" s="2">
        <v>25791.557818380392</v>
      </c>
    </row>
    <row r="203" spans="1:23" ht="14.5" x14ac:dyDescent="0.35">
      <c r="A203" s="177" t="s">
        <v>8</v>
      </c>
      <c r="B203" s="180">
        <f t="shared" si="34"/>
        <v>6.1000000000000192</v>
      </c>
      <c r="C203" s="2"/>
      <c r="D203" s="2"/>
      <c r="E203" s="2">
        <v>1013.7535866285147</v>
      </c>
      <c r="F203" s="2">
        <v>2521.6785526205972</v>
      </c>
      <c r="G203" s="2">
        <v>4029.6035186126842</v>
      </c>
      <c r="H203" s="2">
        <v>5537.5284846047562</v>
      </c>
      <c r="I203" s="2">
        <v>7045.4534505968531</v>
      </c>
      <c r="J203" s="2">
        <v>8553.3784165889356</v>
      </c>
      <c r="K203" s="2">
        <v>10061.30338258102</v>
      </c>
      <c r="L203" s="2">
        <v>11569.2283485731</v>
      </c>
      <c r="M203" s="2">
        <v>13077.15331456517</v>
      </c>
      <c r="N203" s="2">
        <v>14585.078280557256</v>
      </c>
      <c r="O203" s="2">
        <v>16093.00324654937</v>
      </c>
      <c r="P203" s="2">
        <v>17600.928212541443</v>
      </c>
      <c r="Q203" s="2">
        <v>19108.853178533536</v>
      </c>
      <c r="R203" s="2">
        <v>20616.778144525604</v>
      </c>
      <c r="S203" s="2">
        <v>22124.703110517672</v>
      </c>
      <c r="T203" s="2">
        <v>23632.628076509798</v>
      </c>
      <c r="U203" s="2">
        <v>25140.553042501862</v>
      </c>
      <c r="V203" s="2">
        <v>26648.478008493938</v>
      </c>
      <c r="W203" s="2">
        <v>28156.402974486045</v>
      </c>
    </row>
    <row r="204" spans="1:23" ht="14.5" x14ac:dyDescent="0.35">
      <c r="A204" s="177" t="s">
        <v>8</v>
      </c>
      <c r="B204" s="180">
        <f t="shared" si="34"/>
        <v>5.5600000000000191</v>
      </c>
      <c r="C204" s="2"/>
      <c r="D204" s="2"/>
      <c r="E204" s="2">
        <v>1302.1493373731046</v>
      </c>
      <c r="F204" s="2">
        <v>2925.4326036630177</v>
      </c>
      <c r="G204" s="2">
        <v>4548.7158699529427</v>
      </c>
      <c r="H204" s="2">
        <v>6171.9991362428518</v>
      </c>
      <c r="I204" s="2">
        <v>7795.2824025327818</v>
      </c>
      <c r="J204" s="2">
        <v>9418.5656688227045</v>
      </c>
      <c r="K204" s="2">
        <v>11041.848935112626</v>
      </c>
      <c r="L204" s="2">
        <v>12665.132201402548</v>
      </c>
      <c r="M204" s="2">
        <v>14288.415467692452</v>
      </c>
      <c r="N204" s="2">
        <v>15911.698733982366</v>
      </c>
      <c r="O204" s="2">
        <v>17534.982000272321</v>
      </c>
      <c r="P204" s="2">
        <v>19158.265266562223</v>
      </c>
      <c r="Q204" s="2">
        <v>20781.548532852139</v>
      </c>
      <c r="R204" s="2">
        <v>22404.831799142081</v>
      </c>
      <c r="S204" s="2">
        <v>24028.115065431961</v>
      </c>
      <c r="T204" s="2">
        <v>25651.398331721921</v>
      </c>
      <c r="U204" s="2">
        <v>27274.681598011837</v>
      </c>
      <c r="V204" s="2">
        <v>28897.964864301764</v>
      </c>
      <c r="W204" s="2">
        <v>30521.248130591666</v>
      </c>
    </row>
    <row r="205" spans="1:23" ht="14.5" x14ac:dyDescent="0.35">
      <c r="A205" s="177" t="s">
        <v>8</v>
      </c>
      <c r="B205" s="180">
        <f t="shared" si="34"/>
        <v>5.0200000000000191</v>
      </c>
      <c r="C205" s="2"/>
      <c r="D205" s="2"/>
      <c r="E205" s="2">
        <v>1590.5450881176932</v>
      </c>
      <c r="F205" s="2">
        <v>3329.1866547054474</v>
      </c>
      <c r="G205" s="2">
        <v>5067.8282212932099</v>
      </c>
      <c r="H205" s="2">
        <v>6806.4697878809475</v>
      </c>
      <c r="I205" s="2">
        <v>8545.1113544687196</v>
      </c>
      <c r="J205" s="2">
        <v>10283.752921056479</v>
      </c>
      <c r="K205" s="2">
        <v>12022.394487644218</v>
      </c>
      <c r="L205" s="2">
        <v>13761.036054231992</v>
      </c>
      <c r="M205" s="2">
        <v>15499.677620819732</v>
      </c>
      <c r="N205" s="2">
        <v>17238.319187407473</v>
      </c>
      <c r="O205" s="2">
        <v>18976.960753995267</v>
      </c>
      <c r="P205" s="2">
        <v>20715.602320583006</v>
      </c>
      <c r="Q205" s="2">
        <v>22454.243887170778</v>
      </c>
      <c r="R205" s="2">
        <v>24192.885453758518</v>
      </c>
      <c r="S205" s="2">
        <v>25931.527020346246</v>
      </c>
      <c r="T205" s="2">
        <v>27670.168586934062</v>
      </c>
      <c r="U205" s="2">
        <v>29408.810153521805</v>
      </c>
      <c r="V205" s="2">
        <v>31147.451720109537</v>
      </c>
      <c r="W205" s="2">
        <v>32886.093286697294</v>
      </c>
    </row>
    <row r="206" spans="1:23" ht="14.5" x14ac:dyDescent="0.35">
      <c r="A206" s="177" t="s">
        <v>8</v>
      </c>
      <c r="B206" s="180">
        <f t="shared" si="34"/>
        <v>4.4800000000000191</v>
      </c>
      <c r="C206" s="2"/>
      <c r="D206" s="2">
        <v>24.940971976683528</v>
      </c>
      <c r="E206" s="2">
        <v>1878.9408388622774</v>
      </c>
      <c r="F206" s="2">
        <v>3732.940705747862</v>
      </c>
      <c r="G206" s="2">
        <v>5586.940572633458</v>
      </c>
      <c r="H206" s="2">
        <v>7440.940439519035</v>
      </c>
      <c r="I206" s="2">
        <v>9294.9403064046364</v>
      </c>
      <c r="J206" s="2">
        <v>11148.94017329023</v>
      </c>
      <c r="K206" s="2">
        <v>13002.940040175812</v>
      </c>
      <c r="L206" s="2">
        <v>14856.939907061409</v>
      </c>
      <c r="M206" s="2">
        <v>16710.939773946986</v>
      </c>
      <c r="N206" s="2">
        <v>18564.939640832574</v>
      </c>
      <c r="O206" s="2">
        <v>20418.939507718183</v>
      </c>
      <c r="P206" s="2">
        <v>22272.939374603764</v>
      </c>
      <c r="Q206" s="2">
        <v>24126.939241489355</v>
      </c>
      <c r="R206" s="2">
        <v>25980.939108374954</v>
      </c>
      <c r="S206" s="2">
        <v>27834.938975260506</v>
      </c>
      <c r="T206" s="2">
        <v>29688.938842146144</v>
      </c>
      <c r="U206" s="2">
        <v>31542.938709031729</v>
      </c>
      <c r="V206" s="2">
        <v>33396.938575917309</v>
      </c>
      <c r="W206" s="2">
        <v>35250.938442802886</v>
      </c>
    </row>
    <row r="207" spans="1:23" ht="14.5" x14ac:dyDescent="0.35">
      <c r="A207" s="177" t="s">
        <v>8</v>
      </c>
      <c r="B207" s="180">
        <f t="shared" si="34"/>
        <v>3.940000000000019</v>
      </c>
      <c r="C207" s="2"/>
      <c r="D207" s="2">
        <v>197.97842242343759</v>
      </c>
      <c r="E207" s="2">
        <v>2167.3365896068685</v>
      </c>
      <c r="F207" s="2">
        <v>4136.6947567902944</v>
      </c>
      <c r="G207" s="2">
        <v>6106.0529239737207</v>
      </c>
      <c r="H207" s="2">
        <v>8075.4110911571306</v>
      </c>
      <c r="I207" s="2">
        <v>10044.769258340579</v>
      </c>
      <c r="J207" s="2">
        <v>12014.12742552399</v>
      </c>
      <c r="K207" s="2">
        <v>13983.485592707419</v>
      </c>
      <c r="L207" s="2">
        <v>15952.843759890855</v>
      </c>
      <c r="M207" s="2">
        <v>17922.201927074253</v>
      </c>
      <c r="N207" s="2">
        <v>19891.560094257678</v>
      </c>
      <c r="O207" s="2">
        <v>21860.918261441126</v>
      </c>
      <c r="P207" s="2">
        <v>23830.276428624551</v>
      </c>
      <c r="Q207" s="2">
        <v>25799.634595807984</v>
      </c>
      <c r="R207" s="2">
        <v>27768.992762991384</v>
      </c>
      <c r="S207" s="2">
        <v>29738.350930174816</v>
      </c>
      <c r="T207" s="2">
        <v>31707.709097358264</v>
      </c>
      <c r="U207" s="2">
        <v>33677.0672645417</v>
      </c>
      <c r="V207" s="2">
        <v>35646.425431725111</v>
      </c>
      <c r="W207" s="2">
        <v>37615.783598908522</v>
      </c>
    </row>
    <row r="208" spans="1:23" ht="14.5" x14ac:dyDescent="0.35">
      <c r="A208" s="177" t="s">
        <v>8</v>
      </c>
      <c r="B208" s="180">
        <f t="shared" si="34"/>
        <v>3.400000000000019</v>
      </c>
      <c r="C208" s="2"/>
      <c r="D208" s="2">
        <v>371.01587287019117</v>
      </c>
      <c r="E208" s="2">
        <v>2455.7323403514574</v>
      </c>
      <c r="F208" s="2">
        <v>4540.448807832714</v>
      </c>
      <c r="G208" s="2">
        <v>6625.1652753139806</v>
      </c>
      <c r="H208" s="2">
        <v>8709.8817427952254</v>
      </c>
      <c r="I208" s="2">
        <v>10794.59821027651</v>
      </c>
      <c r="J208" s="2">
        <v>12879.31467775776</v>
      </c>
      <c r="K208" s="2">
        <v>14964.031145239018</v>
      </c>
      <c r="L208" s="2">
        <v>17048.747612720286</v>
      </c>
      <c r="M208" s="2">
        <v>19133.464080201538</v>
      </c>
      <c r="N208" s="2">
        <v>21218.18054768279</v>
      </c>
      <c r="O208" s="2">
        <v>23302.897015164079</v>
      </c>
      <c r="P208" s="2">
        <v>25387.613482645324</v>
      </c>
      <c r="Q208" s="2">
        <v>27472.329950126605</v>
      </c>
      <c r="R208" s="2">
        <v>29557.046417607839</v>
      </c>
      <c r="S208" s="2">
        <v>31641.762885089109</v>
      </c>
      <c r="T208" s="2">
        <v>33726.479352570394</v>
      </c>
      <c r="U208" s="2">
        <v>35811.195820051653</v>
      </c>
      <c r="V208" s="2">
        <v>37895.912287532912</v>
      </c>
      <c r="W208" s="2">
        <v>39980.628755014171</v>
      </c>
    </row>
    <row r="209" spans="1:23" ht="14.5" x14ac:dyDescent="0.35">
      <c r="A209" s="177" t="s">
        <v>8</v>
      </c>
      <c r="B209" s="180">
        <f t="shared" si="34"/>
        <v>2.860000000000019</v>
      </c>
      <c r="C209" s="2"/>
      <c r="D209" s="2">
        <v>544.0533233169424</v>
      </c>
      <c r="E209" s="2">
        <v>2744.1280910960418</v>
      </c>
      <c r="F209" s="2">
        <v>4944.2028588751291</v>
      </c>
      <c r="G209" s="2">
        <v>7144.2776266542332</v>
      </c>
      <c r="H209" s="2">
        <v>9344.3523944333119</v>
      </c>
      <c r="I209" s="2">
        <v>11544.427162212423</v>
      </c>
      <c r="J209" s="2">
        <v>13744.50192999152</v>
      </c>
      <c r="K209" s="2">
        <v>15944.576697770613</v>
      </c>
      <c r="L209" s="2">
        <v>18144.651465549705</v>
      </c>
      <c r="M209" s="2">
        <v>20344.726233328787</v>
      </c>
      <c r="N209" s="2">
        <v>22544.801001107873</v>
      </c>
      <c r="O209" s="2">
        <v>24744.875768887006</v>
      </c>
      <c r="P209" s="2">
        <v>26944.950536666081</v>
      </c>
      <c r="Q209" s="2">
        <v>29145.025304445189</v>
      </c>
      <c r="R209" s="2">
        <v>31345.100072224279</v>
      </c>
      <c r="S209" s="2">
        <v>33545.174840003354</v>
      </c>
      <c r="T209" s="2">
        <v>35745.249607782505</v>
      </c>
      <c r="U209" s="2">
        <v>37945.324375561577</v>
      </c>
      <c r="V209" s="2">
        <v>40145.399143340655</v>
      </c>
      <c r="W209" s="2">
        <v>42345.473911119756</v>
      </c>
    </row>
    <row r="210" spans="1:23" ht="14.5" x14ac:dyDescent="0.35">
      <c r="A210" s="177" t="s">
        <v>8</v>
      </c>
      <c r="B210" s="180">
        <f t="shared" si="34"/>
        <v>2.3200000000000189</v>
      </c>
      <c r="C210" s="2"/>
      <c r="D210" s="2">
        <v>717.09077376369669</v>
      </c>
      <c r="E210" s="2">
        <v>3032.5238418406302</v>
      </c>
      <c r="F210" s="2">
        <v>5347.9569099175578</v>
      </c>
      <c r="G210" s="2">
        <v>7663.3899779944941</v>
      </c>
      <c r="H210" s="2">
        <v>9978.8230460714094</v>
      </c>
      <c r="I210" s="2">
        <v>12294.25611414836</v>
      </c>
      <c r="J210" s="2">
        <v>14609.689182225289</v>
      </c>
      <c r="K210" s="2">
        <v>16925.122250302211</v>
      </c>
      <c r="L210" s="2">
        <v>19240.555318379153</v>
      </c>
      <c r="M210" s="2">
        <v>21555.988386456058</v>
      </c>
      <c r="N210" s="2">
        <v>23871.421454532996</v>
      </c>
      <c r="O210" s="2">
        <v>26186.854522609941</v>
      </c>
      <c r="P210" s="2">
        <v>28502.287590686872</v>
      </c>
      <c r="Q210" s="2">
        <v>30817.720658763807</v>
      </c>
      <c r="R210" s="2">
        <v>33133.153726840741</v>
      </c>
      <c r="S210" s="2">
        <v>35448.586794917646</v>
      </c>
      <c r="T210" s="2">
        <v>37764.019862994632</v>
      </c>
      <c r="U210" s="2">
        <v>40079.452931071552</v>
      </c>
      <c r="V210" s="2">
        <v>42394.88599914845</v>
      </c>
      <c r="W210" s="2">
        <v>44710.319067225391</v>
      </c>
    </row>
    <row r="211" spans="1:23" ht="14.5" x14ac:dyDescent="0.35">
      <c r="A211" s="177" t="s">
        <v>8</v>
      </c>
      <c r="B211" s="180">
        <f t="shared" si="34"/>
        <v>1.7800000000000189</v>
      </c>
      <c r="C211" s="2"/>
      <c r="D211" s="2">
        <v>890.12822421044928</v>
      </c>
      <c r="E211" s="2">
        <v>3320.9195925852205</v>
      </c>
      <c r="F211" s="2">
        <v>5751.7109609599847</v>
      </c>
      <c r="G211" s="2">
        <v>8182.5023293347558</v>
      </c>
      <c r="H211" s="2">
        <v>10613.293697709509</v>
      </c>
      <c r="I211" s="2">
        <v>13044.085066084293</v>
      </c>
      <c r="J211" s="2">
        <v>15474.876434459053</v>
      </c>
      <c r="K211" s="2">
        <v>17905.66780283381</v>
      </c>
      <c r="L211" s="2">
        <v>20336.4591712086</v>
      </c>
      <c r="M211" s="2">
        <v>22767.250539583332</v>
      </c>
      <c r="N211" s="2">
        <v>25198.041907958093</v>
      </c>
      <c r="O211" s="2">
        <v>27628.833276332894</v>
      </c>
      <c r="P211" s="2">
        <v>30059.624644707659</v>
      </c>
      <c r="Q211" s="2">
        <v>32490.416013082417</v>
      </c>
      <c r="R211" s="2">
        <v>34921.2073814572</v>
      </c>
      <c r="S211" s="2">
        <v>37351.998749831946</v>
      </c>
      <c r="T211" s="2">
        <v>39782.790118206751</v>
      </c>
      <c r="U211" s="2">
        <v>42213.581486581505</v>
      </c>
      <c r="V211" s="2">
        <v>44644.37285495628</v>
      </c>
      <c r="W211" s="2">
        <v>47075.164223331012</v>
      </c>
    </row>
    <row r="212" spans="1:23" ht="14.5" x14ac:dyDescent="0.35">
      <c r="A212" s="177" t="s">
        <v>8</v>
      </c>
      <c r="B212" s="180">
        <f t="shared" si="34"/>
        <v>1.2400000000000189</v>
      </c>
      <c r="C212" s="2"/>
      <c r="D212" s="2">
        <v>1063.1656746572005</v>
      </c>
      <c r="E212" s="2">
        <v>3609.3153433298062</v>
      </c>
      <c r="F212" s="2">
        <v>6155.4650120024025</v>
      </c>
      <c r="G212" s="2">
        <v>8701.6146806750075</v>
      </c>
      <c r="H212" s="2">
        <v>11247.764349347601</v>
      </c>
      <c r="I212" s="2">
        <v>13793.914018020212</v>
      </c>
      <c r="J212" s="2">
        <v>16340.063686692809</v>
      </c>
      <c r="K212" s="2">
        <v>18886.213355365398</v>
      </c>
      <c r="L212" s="2">
        <v>21432.363024038008</v>
      </c>
      <c r="M212" s="2">
        <v>23978.512692710588</v>
      </c>
      <c r="N212" s="2">
        <v>26524.662361383191</v>
      </c>
      <c r="O212" s="2">
        <v>29070.812030055822</v>
      </c>
      <c r="P212" s="2">
        <v>31616.961698728417</v>
      </c>
      <c r="Q212" s="2">
        <v>34163.111367401019</v>
      </c>
      <c r="R212" s="2">
        <v>36709.261036073622</v>
      </c>
      <c r="S212" s="2">
        <v>39255.410704746202</v>
      </c>
      <c r="T212" s="2">
        <v>41801.560373418833</v>
      </c>
      <c r="U212" s="2">
        <v>44347.710042091421</v>
      </c>
      <c r="V212" s="2">
        <v>46893.859710764016</v>
      </c>
      <c r="W212" s="2">
        <v>49440.009379436618</v>
      </c>
    </row>
    <row r="213" spans="1:23" ht="14.5" x14ac:dyDescent="0.35">
      <c r="A213" s="177" t="s">
        <v>8</v>
      </c>
      <c r="B213" s="180">
        <v>0</v>
      </c>
      <c r="C213" s="2"/>
      <c r="D213" s="2">
        <v>1460.5109312386401</v>
      </c>
      <c r="E213" s="2">
        <v>4271.5574376322038</v>
      </c>
      <c r="F213" s="2">
        <v>7082.60394402576</v>
      </c>
      <c r="G213" s="2">
        <v>9893.6504504193272</v>
      </c>
      <c r="H213" s="2">
        <v>12704.696956812873</v>
      </c>
      <c r="I213" s="2">
        <v>15515.743463206456</v>
      </c>
      <c r="J213" s="2">
        <v>18326.789969600006</v>
      </c>
      <c r="K213" s="2">
        <v>21137.836475993558</v>
      </c>
      <c r="L213" s="2">
        <v>23948.88298238712</v>
      </c>
      <c r="M213" s="2">
        <v>26759.929488780675</v>
      </c>
      <c r="N213" s="2">
        <v>29570.975995174223</v>
      </c>
      <c r="O213" s="2">
        <v>32382.02250156783</v>
      </c>
      <c r="P213" s="2">
        <v>35193.069007961363</v>
      </c>
      <c r="Q213" s="2">
        <v>38004.11551435494</v>
      </c>
      <c r="R213" s="2">
        <v>40815.162020748488</v>
      </c>
      <c r="S213" s="2">
        <v>43626.208527142029</v>
      </c>
      <c r="T213" s="2">
        <v>46437.255033535621</v>
      </c>
      <c r="U213" s="2">
        <v>49248.301539929183</v>
      </c>
      <c r="V213" s="2">
        <v>52059.348046322732</v>
      </c>
      <c r="W213" s="2">
        <v>54870.394552716287</v>
      </c>
    </row>
  </sheetData>
  <conditionalFormatting sqref="C7:W42">
    <cfRule type="expression" dxfId="8" priority="9">
      <formula>C7&lt;0</formula>
    </cfRule>
    <cfRule type="colorScale" priority="10">
      <colorScale>
        <cfvo type="min"/>
        <cfvo type="max"/>
        <color rgb="FFFFEF9C"/>
        <color rgb="FF63BE7B"/>
      </colorScale>
    </cfRule>
  </conditionalFormatting>
  <conditionalFormatting sqref="C50:W85">
    <cfRule type="expression" dxfId="7" priority="7">
      <formula>C50&lt;0</formula>
    </cfRule>
    <cfRule type="colorScale" priority="8">
      <colorScale>
        <cfvo type="min"/>
        <cfvo type="max"/>
        <color rgb="FFFFEF9C"/>
        <color rgb="FF63BE7B"/>
      </colorScale>
    </cfRule>
  </conditionalFormatting>
  <conditionalFormatting sqref="C93:W128">
    <cfRule type="expression" dxfId="6" priority="5">
      <formula>C93&lt;0</formula>
    </cfRule>
    <cfRule type="colorScale" priority="6">
      <colorScale>
        <cfvo type="min"/>
        <cfvo type="max"/>
        <color rgb="FFFFEF9C"/>
        <color rgb="FF63BE7B"/>
      </colorScale>
    </cfRule>
  </conditionalFormatting>
  <conditionalFormatting sqref="C136:W171">
    <cfRule type="expression" dxfId="5" priority="3">
      <formula>C136&lt;0</formula>
    </cfRule>
    <cfRule type="colorScale" priority="4">
      <colorScale>
        <cfvo type="min"/>
        <cfvo type="max"/>
        <color rgb="FFFFEF9C"/>
        <color rgb="FF63BE7B"/>
      </colorScale>
    </cfRule>
  </conditionalFormatting>
  <conditionalFormatting sqref="C178:W213">
    <cfRule type="expression" dxfId="4" priority="1">
      <formula>C178&lt;0</formula>
    </cfRule>
    <cfRule type="colorScale" priority="2">
      <colorScale>
        <cfvo type="min"/>
        <cfvo type="max"/>
        <color rgb="FFFFEF9C"/>
        <color rgb="FF63BE7B"/>
      </colorScale>
    </cfRule>
  </conditionalFormatting>
  <conditionalFormatting sqref="AB7:AV42">
    <cfRule type="expression" dxfId="3" priority="17">
      <formula>AB7&lt;0</formula>
    </cfRule>
    <cfRule type="colorScale" priority="18">
      <colorScale>
        <cfvo type="min"/>
        <cfvo type="max"/>
        <color rgb="FFFFEF9C"/>
        <color rgb="FF63BE7B"/>
      </colorScale>
    </cfRule>
  </conditionalFormatting>
  <conditionalFormatting sqref="AB50:AV85">
    <cfRule type="expression" dxfId="2" priority="15">
      <formula>AB50&lt;0</formula>
    </cfRule>
    <cfRule type="colorScale" priority="16">
      <colorScale>
        <cfvo type="min"/>
        <cfvo type="max"/>
        <color rgb="FFFFEF9C"/>
        <color rgb="FF63BE7B"/>
      </colorScale>
    </cfRule>
  </conditionalFormatting>
  <conditionalFormatting sqref="AB93:AV128">
    <cfRule type="expression" dxfId="1" priority="11">
      <formula>AB93&lt;0</formula>
    </cfRule>
    <cfRule type="colorScale" priority="12">
      <colorScale>
        <cfvo type="min"/>
        <cfvo type="max"/>
        <color rgb="FFFFEF9C"/>
        <color rgb="FF63BE7B"/>
      </colorScale>
    </cfRule>
  </conditionalFormatting>
  <conditionalFormatting sqref="AB136:AV171">
    <cfRule type="expression" dxfId="0" priority="13">
      <formula>AB136&lt;0</formula>
    </cfRule>
    <cfRule type="colorScale" priority="14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7DAF-B578-47BB-9185-4940967A3452}">
  <sheetPr codeName="Hoja6"/>
  <dimension ref="A1:CA8119"/>
  <sheetViews>
    <sheetView showGridLines="0" topLeftCell="Y1" workbookViewId="0">
      <selection activeCell="H3" sqref="H3"/>
    </sheetView>
  </sheetViews>
  <sheetFormatPr baseColWidth="10" defaultColWidth="10.5" defaultRowHeight="12" x14ac:dyDescent="0.3"/>
  <cols>
    <col min="1" max="1" width="4.58203125" style="30" customWidth="1"/>
    <col min="2" max="3" width="10.5" style="31"/>
    <col min="4" max="4" width="19.58203125" style="31" customWidth="1"/>
    <col min="5" max="10" width="10.5" style="31"/>
    <col min="11" max="12" width="10.5" style="30"/>
    <col min="13" max="13" width="14.08203125" style="30" bestFit="1" customWidth="1"/>
    <col min="14" max="14" width="19" style="30" bestFit="1" customWidth="1"/>
    <col min="15" max="15" width="10.5" style="30"/>
    <col min="16" max="16" width="23.08203125" style="32" bestFit="1" customWidth="1"/>
    <col min="17" max="23" width="10.5" style="31"/>
    <col min="24" max="24" width="10.5" style="30"/>
    <col min="25" max="25" width="20.08203125" style="30" bestFit="1" customWidth="1"/>
    <col min="26" max="26" width="34.08203125" style="30" bestFit="1" customWidth="1"/>
    <col min="27" max="27" width="17.58203125" style="30" bestFit="1" customWidth="1"/>
    <col min="28" max="28" width="25.08203125" style="30" bestFit="1" customWidth="1"/>
    <col min="29" max="29" width="19.58203125" style="30" bestFit="1" customWidth="1"/>
    <col min="30" max="30" width="22.58203125" style="30" bestFit="1" customWidth="1"/>
    <col min="31" max="31" width="25.58203125" style="30" bestFit="1" customWidth="1"/>
    <col min="32" max="32" width="30.08203125" style="30" bestFit="1" customWidth="1"/>
    <col min="33" max="33" width="18.58203125" style="30" bestFit="1" customWidth="1"/>
    <col min="34" max="34" width="19.58203125" style="30" bestFit="1" customWidth="1"/>
    <col min="35" max="35" width="29.58203125" style="30" bestFit="1" customWidth="1"/>
    <col min="36" max="36" width="10.5" style="30"/>
    <col min="37" max="37" width="19.58203125" style="30" bestFit="1" customWidth="1"/>
    <col min="38" max="39" width="23.08203125" style="30" bestFit="1" customWidth="1"/>
    <col min="40" max="40" width="20.08203125" style="30" bestFit="1" customWidth="1"/>
    <col min="41" max="41" width="23.08203125" style="30" bestFit="1" customWidth="1"/>
    <col min="42" max="42" width="23.08203125" style="30" customWidth="1"/>
    <col min="43" max="43" width="17.58203125" style="30" bestFit="1" customWidth="1"/>
    <col min="44" max="44" width="20" style="30" bestFit="1" customWidth="1"/>
    <col min="45" max="45" width="20.08203125" style="30" bestFit="1" customWidth="1"/>
    <col min="46" max="46" width="18" style="30" bestFit="1" customWidth="1"/>
    <col min="47" max="47" width="18.5" style="30" bestFit="1" customWidth="1"/>
    <col min="48" max="48" width="22.08203125" style="30" bestFit="1" customWidth="1"/>
    <col min="49" max="49" width="20.08203125" style="30" bestFit="1" customWidth="1"/>
    <col min="50" max="50" width="21.08203125" style="30" bestFit="1" customWidth="1"/>
    <col min="51" max="57" width="10.5" style="30"/>
    <col min="58" max="58" width="22.08203125" style="30" bestFit="1" customWidth="1"/>
    <col min="59" max="59" width="19.5" style="30" bestFit="1" customWidth="1"/>
    <col min="60" max="71" width="10.5" style="30"/>
    <col min="72" max="72" width="20.08203125" style="30" bestFit="1" customWidth="1"/>
    <col min="73" max="73" width="10.5" style="30"/>
    <col min="74" max="74" width="23.08203125" style="30" bestFit="1" customWidth="1"/>
    <col min="75" max="75" width="10.5" style="30"/>
    <col min="76" max="76" width="26.5" style="30" bestFit="1" customWidth="1"/>
    <col min="77" max="77" width="10.5" style="30"/>
    <col min="78" max="78" width="20.08203125" style="30" bestFit="1" customWidth="1"/>
    <col min="79" max="16384" width="10.5" style="30"/>
  </cols>
  <sheetData>
    <row r="1" spans="1:78" s="26" customFormat="1" ht="15" customHeight="1" x14ac:dyDescent="0.3">
      <c r="A1" s="25"/>
      <c r="B1" s="25"/>
      <c r="C1" s="25"/>
      <c r="G1" s="25"/>
      <c r="H1" s="27"/>
      <c r="I1" s="27"/>
      <c r="J1" s="27"/>
      <c r="K1" s="27"/>
      <c r="L1" s="25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7"/>
      <c r="AV1" s="29"/>
      <c r="AW1" s="29"/>
      <c r="AX1" s="29"/>
      <c r="AY1" s="29"/>
      <c r="AZ1" s="29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</row>
    <row r="2" spans="1:78" s="26" customFormat="1" ht="15" customHeight="1" x14ac:dyDescent="0.3">
      <c r="A2" s="25"/>
      <c r="B2" s="25" t="s">
        <v>82</v>
      </c>
      <c r="C2" s="25"/>
      <c r="G2" s="25"/>
      <c r="H2" s="27"/>
      <c r="I2" s="27"/>
      <c r="J2" s="27"/>
      <c r="K2" s="27"/>
      <c r="L2" s="25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7"/>
      <c r="AV2" s="29"/>
      <c r="AW2" s="29"/>
      <c r="AX2" s="29"/>
      <c r="AY2" s="29"/>
      <c r="AZ2" s="29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</row>
    <row r="3" spans="1:78" s="26" customFormat="1" ht="15" customHeight="1" x14ac:dyDescent="0.3">
      <c r="B3" s="26" t="s">
        <v>83</v>
      </c>
      <c r="H3" s="27"/>
      <c r="I3" s="27"/>
      <c r="J3" s="27"/>
      <c r="K3" s="27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7"/>
      <c r="AV3" s="29"/>
      <c r="AW3" s="29"/>
      <c r="AX3" s="29"/>
      <c r="AY3" s="29"/>
      <c r="AZ3" s="29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</row>
    <row r="4" spans="1:78" ht="12.5" thickBot="1" x14ac:dyDescent="0.35"/>
    <row r="5" spans="1:78" ht="24.5" thickBot="1" x14ac:dyDescent="0.35">
      <c r="B5" s="33" t="s">
        <v>84</v>
      </c>
      <c r="C5" s="34"/>
      <c r="D5" s="34"/>
      <c r="E5" s="34"/>
      <c r="F5" s="34"/>
      <c r="G5" s="34"/>
      <c r="H5" s="34"/>
      <c r="I5" s="34"/>
      <c r="J5" s="34"/>
      <c r="P5" s="35" t="s">
        <v>85</v>
      </c>
      <c r="Q5" s="36" t="s">
        <v>86</v>
      </c>
      <c r="R5" s="36" t="s">
        <v>87</v>
      </c>
      <c r="S5" s="37" t="s">
        <v>88</v>
      </c>
      <c r="T5" s="38" t="s">
        <v>89</v>
      </c>
      <c r="U5" s="38" t="s">
        <v>90</v>
      </c>
      <c r="V5" s="38" t="s">
        <v>91</v>
      </c>
      <c r="W5" s="39" t="s">
        <v>92</v>
      </c>
    </row>
    <row r="6" spans="1:78" ht="13.5" thickBot="1" x14ac:dyDescent="0.35">
      <c r="B6" s="33" t="s">
        <v>93</v>
      </c>
      <c r="C6" s="40" t="s">
        <v>94</v>
      </c>
      <c r="D6" s="34"/>
      <c r="E6" s="34"/>
      <c r="F6" s="34"/>
      <c r="G6" s="34"/>
      <c r="H6" s="34"/>
      <c r="I6" s="34"/>
      <c r="J6" s="34"/>
      <c r="P6" s="41" t="s">
        <v>95</v>
      </c>
      <c r="Q6" s="42" t="s">
        <v>96</v>
      </c>
      <c r="R6" s="43">
        <v>677</v>
      </c>
      <c r="S6" s="42" t="s">
        <v>97</v>
      </c>
      <c r="T6" s="42" t="s">
        <v>98</v>
      </c>
      <c r="U6" s="42" t="s">
        <v>98</v>
      </c>
      <c r="V6" s="42" t="s">
        <v>98</v>
      </c>
      <c r="W6" s="44" t="s">
        <v>98</v>
      </c>
      <c r="Y6" s="41" t="s">
        <v>95</v>
      </c>
      <c r="Z6" s="48" t="s">
        <v>111</v>
      </c>
      <c r="AA6" s="57" t="s">
        <v>117</v>
      </c>
      <c r="AB6" s="57" t="s">
        <v>2862</v>
      </c>
      <c r="AC6" s="57" t="s">
        <v>125</v>
      </c>
      <c r="AD6" s="57" t="s">
        <v>128</v>
      </c>
      <c r="AE6" s="57" t="s">
        <v>131</v>
      </c>
      <c r="AF6" s="57" t="s">
        <v>133</v>
      </c>
      <c r="AG6" s="57" t="s">
        <v>135</v>
      </c>
      <c r="AH6" s="57" t="s">
        <v>137</v>
      </c>
      <c r="AI6" s="57" t="s">
        <v>8257</v>
      </c>
      <c r="AJ6" s="57" t="s">
        <v>142</v>
      </c>
      <c r="AK6" s="57" t="s">
        <v>8256</v>
      </c>
      <c r="AL6" s="57" t="s">
        <v>146</v>
      </c>
      <c r="AM6" s="57" t="s">
        <v>8258</v>
      </c>
      <c r="AN6" s="57" t="s">
        <v>149</v>
      </c>
      <c r="AO6" s="57" t="s">
        <v>8259</v>
      </c>
      <c r="AP6" s="57" t="s">
        <v>153</v>
      </c>
      <c r="AQ6" s="57" t="s">
        <v>155</v>
      </c>
      <c r="AR6" s="57" t="s">
        <v>157</v>
      </c>
      <c r="AS6" s="57" t="s">
        <v>159</v>
      </c>
      <c r="AT6" s="57" t="s">
        <v>161</v>
      </c>
      <c r="AU6" s="57" t="s">
        <v>163</v>
      </c>
      <c r="AV6" s="57" t="s">
        <v>165</v>
      </c>
      <c r="AW6" s="57" t="s">
        <v>167</v>
      </c>
      <c r="AX6" s="57" t="s">
        <v>169</v>
      </c>
      <c r="AY6" s="57" t="s">
        <v>171</v>
      </c>
      <c r="AZ6" s="57" t="s">
        <v>173</v>
      </c>
      <c r="BA6" s="57" t="s">
        <v>175</v>
      </c>
      <c r="BB6" s="57" t="s">
        <v>178</v>
      </c>
      <c r="BC6" s="57" t="s">
        <v>180</v>
      </c>
      <c r="BD6" s="57" t="s">
        <v>182</v>
      </c>
      <c r="BE6" s="57" t="s">
        <v>184</v>
      </c>
      <c r="BF6" s="57" t="s">
        <v>186</v>
      </c>
      <c r="BG6" s="57" t="s">
        <v>8262</v>
      </c>
      <c r="BH6" s="57" t="s">
        <v>8260</v>
      </c>
      <c r="BI6" s="57" t="s">
        <v>192</v>
      </c>
      <c r="BJ6" s="57" t="s">
        <v>194</v>
      </c>
      <c r="BK6" s="57" t="s">
        <v>196</v>
      </c>
      <c r="BL6" s="57" t="s">
        <v>200</v>
      </c>
      <c r="BM6" s="57" t="s">
        <v>202</v>
      </c>
      <c r="BN6" s="57" t="s">
        <v>204</v>
      </c>
      <c r="BO6" s="57" t="s">
        <v>206</v>
      </c>
      <c r="BP6" s="57" t="s">
        <v>208</v>
      </c>
      <c r="BQ6" s="57" t="s">
        <v>8261</v>
      </c>
      <c r="BR6" s="57" t="s">
        <v>210</v>
      </c>
      <c r="BS6" s="57" t="s">
        <v>212</v>
      </c>
      <c r="BT6" s="57" t="s">
        <v>214</v>
      </c>
      <c r="BU6" s="57" t="s">
        <v>216</v>
      </c>
      <c r="BV6" s="57" t="s">
        <v>8263</v>
      </c>
      <c r="BW6" s="57" t="s">
        <v>220</v>
      </c>
      <c r="BX6" s="62" t="s">
        <v>222</v>
      </c>
      <c r="BZ6" s="53"/>
    </row>
    <row r="7" spans="1:78" ht="13" x14ac:dyDescent="0.3">
      <c r="B7" s="45" t="s">
        <v>99</v>
      </c>
      <c r="C7" s="45" t="s">
        <v>85</v>
      </c>
      <c r="D7" s="45" t="s">
        <v>100</v>
      </c>
      <c r="E7" s="45" t="s">
        <v>101</v>
      </c>
      <c r="F7" s="45" t="s">
        <v>102</v>
      </c>
      <c r="G7" s="45" t="s">
        <v>103</v>
      </c>
      <c r="H7" s="45" t="s">
        <v>104</v>
      </c>
      <c r="I7" s="45" t="s">
        <v>105</v>
      </c>
      <c r="J7" s="45" t="s">
        <v>106</v>
      </c>
      <c r="K7" s="30" t="s">
        <v>107</v>
      </c>
      <c r="L7" s="30" t="s">
        <v>108</v>
      </c>
      <c r="M7" s="46" t="s">
        <v>109</v>
      </c>
      <c r="N7" s="47" t="s">
        <v>110</v>
      </c>
      <c r="P7" s="48" t="s">
        <v>111</v>
      </c>
      <c r="Q7" s="49" t="s">
        <v>112</v>
      </c>
      <c r="R7" s="50">
        <v>7</v>
      </c>
      <c r="S7" s="49" t="s">
        <v>113</v>
      </c>
      <c r="T7" s="49" t="s">
        <v>114</v>
      </c>
      <c r="U7" s="49" t="s">
        <v>115</v>
      </c>
      <c r="V7" s="49" t="s">
        <v>115</v>
      </c>
      <c r="W7" s="51" t="s">
        <v>98</v>
      </c>
      <c r="Y7" s="53" t="s">
        <v>1934</v>
      </c>
      <c r="Z7" s="53" t="s">
        <v>7700</v>
      </c>
      <c r="AA7" s="53" t="s">
        <v>118</v>
      </c>
      <c r="AB7" s="53" t="s">
        <v>2849</v>
      </c>
      <c r="AC7" s="53" t="s">
        <v>6029</v>
      </c>
      <c r="AD7" s="53" t="s">
        <v>5086</v>
      </c>
      <c r="AE7" s="53" t="s">
        <v>7589</v>
      </c>
      <c r="AF7" s="53" t="s">
        <v>3097</v>
      </c>
      <c r="AG7" s="53" t="s">
        <v>6190</v>
      </c>
      <c r="AH7" s="53" t="s">
        <v>275</v>
      </c>
      <c r="AI7" s="53" t="s">
        <v>7841</v>
      </c>
      <c r="AJ7" s="30" t="s">
        <v>142</v>
      </c>
      <c r="AK7" s="53" t="s">
        <v>2021</v>
      </c>
      <c r="AL7" s="53" t="s">
        <v>318</v>
      </c>
      <c r="AM7" s="53" t="s">
        <v>6408</v>
      </c>
      <c r="AN7" s="53" t="s">
        <v>2122</v>
      </c>
      <c r="AO7" s="53" t="s">
        <v>7502</v>
      </c>
      <c r="AP7" s="53" t="s">
        <v>5396</v>
      </c>
      <c r="AQ7" s="53" t="s">
        <v>392</v>
      </c>
      <c r="AR7" s="31" t="s">
        <v>2358</v>
      </c>
      <c r="AS7" s="53" t="s">
        <v>559</v>
      </c>
      <c r="AT7" s="53" t="s">
        <v>936</v>
      </c>
      <c r="AU7" s="53" t="s">
        <v>637</v>
      </c>
      <c r="AV7" s="53" t="s">
        <v>3467</v>
      </c>
      <c r="AW7" s="53" t="s">
        <v>5615</v>
      </c>
      <c r="AX7" s="53" t="s">
        <v>6788</v>
      </c>
      <c r="AY7" s="53" t="s">
        <v>6501</v>
      </c>
      <c r="AZ7" s="53" t="s">
        <v>6961</v>
      </c>
      <c r="BA7" s="53" t="s">
        <v>733</v>
      </c>
      <c r="BB7" s="30" t="s">
        <v>178</v>
      </c>
      <c r="BC7" s="53" t="s">
        <v>7137</v>
      </c>
      <c r="BD7" s="53" t="s">
        <v>6567</v>
      </c>
      <c r="BE7" s="53" t="s">
        <v>1665</v>
      </c>
      <c r="BF7" s="53" t="s">
        <v>3677</v>
      </c>
      <c r="BG7" s="53" t="s">
        <v>6720</v>
      </c>
      <c r="BH7" s="53" t="s">
        <v>1743</v>
      </c>
      <c r="BI7" s="53" t="s">
        <v>7181</v>
      </c>
      <c r="BJ7" s="53" t="s">
        <v>6658</v>
      </c>
      <c r="BK7" s="53" t="s">
        <v>3867</v>
      </c>
      <c r="BL7" s="53" t="s">
        <v>1832</v>
      </c>
      <c r="BM7" s="53" t="s">
        <v>4228</v>
      </c>
      <c r="BN7" s="53" t="s">
        <v>832</v>
      </c>
      <c r="BO7" s="53" t="s">
        <v>4436</v>
      </c>
      <c r="BP7" s="53" t="s">
        <v>5845</v>
      </c>
      <c r="BQ7" s="53" t="s">
        <v>1778</v>
      </c>
      <c r="BR7" s="53" t="s">
        <v>1137</v>
      </c>
      <c r="BS7" s="53" t="s">
        <v>2645</v>
      </c>
      <c r="BT7" s="53" t="s">
        <v>7975</v>
      </c>
      <c r="BU7" s="53" t="s">
        <v>4618</v>
      </c>
      <c r="BV7" s="53" t="s">
        <v>7452</v>
      </c>
      <c r="BW7" s="53" t="s">
        <v>4905</v>
      </c>
      <c r="BX7" s="53" t="s">
        <v>1372</v>
      </c>
      <c r="BY7" s="53"/>
      <c r="BZ7" s="53"/>
    </row>
    <row r="8" spans="1:78" s="52" customFormat="1" ht="13" x14ac:dyDescent="0.3">
      <c r="B8" s="53" t="s">
        <v>1933</v>
      </c>
      <c r="C8" s="53" t="s">
        <v>95</v>
      </c>
      <c r="D8" s="53" t="s">
        <v>1934</v>
      </c>
      <c r="E8" s="53">
        <v>39.209989999999998</v>
      </c>
      <c r="F8" s="53">
        <v>-1.5441819999999999</v>
      </c>
      <c r="G8" s="54">
        <v>635.97630000000004</v>
      </c>
      <c r="H8" s="53">
        <v>930</v>
      </c>
      <c r="I8" s="53">
        <v>473</v>
      </c>
      <c r="J8" s="53">
        <v>457</v>
      </c>
      <c r="K8" s="52">
        <v>677</v>
      </c>
      <c r="L8" s="52">
        <v>-41.023699999999963</v>
      </c>
      <c r="M8" s="55">
        <v>2</v>
      </c>
      <c r="N8" s="61" t="s">
        <v>16</v>
      </c>
      <c r="P8" s="57" t="s">
        <v>117</v>
      </c>
      <c r="Q8" s="58" t="s">
        <v>119</v>
      </c>
      <c r="R8" s="59">
        <v>0</v>
      </c>
      <c r="S8" s="58" t="s">
        <v>120</v>
      </c>
      <c r="T8" s="58" t="s">
        <v>120</v>
      </c>
      <c r="U8" s="58" t="s">
        <v>121</v>
      </c>
      <c r="V8" s="58" t="s">
        <v>114</v>
      </c>
      <c r="W8" s="60" t="s">
        <v>115</v>
      </c>
      <c r="Y8" s="53" t="s">
        <v>1935</v>
      </c>
      <c r="Z8" s="53" t="s">
        <v>7701</v>
      </c>
      <c r="AA8" s="53" t="s">
        <v>122</v>
      </c>
      <c r="AB8" s="53" t="s">
        <v>2850</v>
      </c>
      <c r="AC8" s="53" t="s">
        <v>6030</v>
      </c>
      <c r="AD8" s="53" t="s">
        <v>5087</v>
      </c>
      <c r="AE8" s="53" t="s">
        <v>7590</v>
      </c>
      <c r="AF8" s="53" t="s">
        <v>3098</v>
      </c>
      <c r="AG8" s="53" t="s">
        <v>6191</v>
      </c>
      <c r="AH8" s="53" t="s">
        <v>276</v>
      </c>
      <c r="AI8" s="53" t="s">
        <v>7842</v>
      </c>
      <c r="AK8" s="53" t="s">
        <v>2022</v>
      </c>
      <c r="AL8" s="53" t="s">
        <v>319</v>
      </c>
      <c r="AM8" s="53" t="s">
        <v>6409</v>
      </c>
      <c r="AN8" s="53" t="s">
        <v>2123</v>
      </c>
      <c r="AO8" s="53" t="s">
        <v>7503</v>
      </c>
      <c r="AP8" s="53" t="s">
        <v>5397</v>
      </c>
      <c r="AQ8" s="53" t="s">
        <v>393</v>
      </c>
      <c r="AR8" s="31" t="s">
        <v>2359</v>
      </c>
      <c r="AS8" s="53" t="s">
        <v>560</v>
      </c>
      <c r="AT8" s="53" t="s">
        <v>937</v>
      </c>
      <c r="AU8" s="53" t="s">
        <v>638</v>
      </c>
      <c r="AV8" s="53" t="s">
        <v>3468</v>
      </c>
      <c r="AW8" s="53" t="s">
        <v>5616</v>
      </c>
      <c r="AX8" s="53" t="s">
        <v>6789</v>
      </c>
      <c r="AY8" s="53" t="s">
        <v>6502</v>
      </c>
      <c r="AZ8" s="53" t="s">
        <v>6962</v>
      </c>
      <c r="BA8" s="53" t="s">
        <v>734</v>
      </c>
      <c r="BC8" s="53" t="s">
        <v>7138</v>
      </c>
      <c r="BD8" s="53" t="s">
        <v>6568</v>
      </c>
      <c r="BE8" s="53" t="s">
        <v>1666</v>
      </c>
      <c r="BF8" s="53" t="s">
        <v>3678</v>
      </c>
      <c r="BG8" s="53" t="s">
        <v>6721</v>
      </c>
      <c r="BH8" s="53" t="s">
        <v>1744</v>
      </c>
      <c r="BI8" s="53" t="s">
        <v>7182</v>
      </c>
      <c r="BJ8" s="53" t="s">
        <v>6659</v>
      </c>
      <c r="BK8" s="53" t="s">
        <v>3868</v>
      </c>
      <c r="BL8" s="53" t="s">
        <v>1833</v>
      </c>
      <c r="BM8" s="53" t="s">
        <v>4229</v>
      </c>
      <c r="BN8" s="53" t="s">
        <v>833</v>
      </c>
      <c r="BO8" s="53" t="s">
        <v>4437</v>
      </c>
      <c r="BP8" s="53" t="s">
        <v>5846</v>
      </c>
      <c r="BQ8" s="53" t="s">
        <v>1779</v>
      </c>
      <c r="BR8" s="53" t="s">
        <v>1138</v>
      </c>
      <c r="BS8" s="53" t="s">
        <v>2646</v>
      </c>
      <c r="BT8" s="53" t="s">
        <v>7976</v>
      </c>
      <c r="BU8" s="53" t="s">
        <v>4619</v>
      </c>
      <c r="BV8" s="53" t="s">
        <v>7453</v>
      </c>
      <c r="BW8" s="53" t="s">
        <v>4906</v>
      </c>
      <c r="BX8" s="53" t="s">
        <v>1373</v>
      </c>
      <c r="BY8" s="53"/>
      <c r="BZ8" s="53"/>
    </row>
    <row r="9" spans="1:78" s="52" customFormat="1" ht="13" x14ac:dyDescent="0.3">
      <c r="B9" s="53" t="s">
        <v>1933</v>
      </c>
      <c r="C9" s="53" t="s">
        <v>95</v>
      </c>
      <c r="D9" s="53" t="s">
        <v>1935</v>
      </c>
      <c r="E9" s="53">
        <v>39.094639999999998</v>
      </c>
      <c r="F9" s="53">
        <v>-1.3611549999999999</v>
      </c>
      <c r="G9" s="54">
        <v>856.58100000000002</v>
      </c>
      <c r="H9" s="53">
        <v>591</v>
      </c>
      <c r="I9" s="53">
        <v>322</v>
      </c>
      <c r="J9" s="53">
        <v>269</v>
      </c>
      <c r="K9" s="52">
        <v>677</v>
      </c>
      <c r="L9" s="52">
        <v>179.58100000000002</v>
      </c>
      <c r="M9" s="55">
        <v>2</v>
      </c>
      <c r="N9" s="61" t="s">
        <v>16</v>
      </c>
      <c r="P9" s="57" t="s">
        <v>123</v>
      </c>
      <c r="Q9" s="58" t="s">
        <v>98</v>
      </c>
      <c r="R9" s="59">
        <v>1054</v>
      </c>
      <c r="S9" s="58" t="s">
        <v>98</v>
      </c>
      <c r="T9" s="58" t="s">
        <v>98</v>
      </c>
      <c r="U9" s="58" t="s">
        <v>98</v>
      </c>
      <c r="V9" s="58" t="s">
        <v>98</v>
      </c>
      <c r="W9" s="60" t="s">
        <v>98</v>
      </c>
      <c r="Y9" s="53" t="s">
        <v>95</v>
      </c>
      <c r="Z9" s="53" t="s">
        <v>7702</v>
      </c>
      <c r="AA9" s="53" t="s">
        <v>124</v>
      </c>
      <c r="AB9" s="53" t="s">
        <v>2851</v>
      </c>
      <c r="AC9" s="53" t="s">
        <v>6031</v>
      </c>
      <c r="AD9" s="53" t="s">
        <v>5088</v>
      </c>
      <c r="AE9" s="53" t="s">
        <v>7591</v>
      </c>
      <c r="AF9" s="53" t="s">
        <v>3099</v>
      </c>
      <c r="AG9" s="53" t="s">
        <v>6192</v>
      </c>
      <c r="AH9" s="53" t="s">
        <v>277</v>
      </c>
      <c r="AI9" s="53" t="s">
        <v>7843</v>
      </c>
      <c r="AK9" s="53" t="s">
        <v>2023</v>
      </c>
      <c r="AL9" s="53" t="s">
        <v>320</v>
      </c>
      <c r="AM9" s="53" t="s">
        <v>6410</v>
      </c>
      <c r="AN9" s="53" t="s">
        <v>2124</v>
      </c>
      <c r="AO9" s="53" t="s">
        <v>7504</v>
      </c>
      <c r="AP9" s="53" t="s">
        <v>5398</v>
      </c>
      <c r="AQ9" s="53" t="s">
        <v>394</v>
      </c>
      <c r="AR9" s="31" t="s">
        <v>2360</v>
      </c>
      <c r="AS9" s="53" t="s">
        <v>561</v>
      </c>
      <c r="AT9" s="53" t="s">
        <v>938</v>
      </c>
      <c r="AU9" s="53" t="s">
        <v>639</v>
      </c>
      <c r="AV9" s="53" t="s">
        <v>3469</v>
      </c>
      <c r="AW9" s="53" t="s">
        <v>5617</v>
      </c>
      <c r="AX9" s="53" t="s">
        <v>6790</v>
      </c>
      <c r="AY9" s="53" t="s">
        <v>6503</v>
      </c>
      <c r="AZ9" s="53" t="s">
        <v>6963</v>
      </c>
      <c r="BA9" s="53" t="s">
        <v>735</v>
      </c>
      <c r="BC9" s="53" t="s">
        <v>7139</v>
      </c>
      <c r="BD9" s="53" t="s">
        <v>6569</v>
      </c>
      <c r="BE9" s="53" t="s">
        <v>1667</v>
      </c>
      <c r="BF9" s="53" t="s">
        <v>3679</v>
      </c>
      <c r="BG9" s="53" t="s">
        <v>6722</v>
      </c>
      <c r="BH9" s="53" t="s">
        <v>1745</v>
      </c>
      <c r="BI9" s="53" t="s">
        <v>7183</v>
      </c>
      <c r="BJ9" s="53" t="s">
        <v>6660</v>
      </c>
      <c r="BK9" s="53" t="s">
        <v>3869</v>
      </c>
      <c r="BL9" s="53" t="s">
        <v>1834</v>
      </c>
      <c r="BM9" s="53" t="s">
        <v>4230</v>
      </c>
      <c r="BN9" s="53" t="s">
        <v>834</v>
      </c>
      <c r="BO9" s="53" t="s">
        <v>4438</v>
      </c>
      <c r="BP9" s="53" t="s">
        <v>5847</v>
      </c>
      <c r="BQ9" s="53" t="s">
        <v>1780</v>
      </c>
      <c r="BR9" s="53" t="s">
        <v>1139</v>
      </c>
      <c r="BS9" s="53" t="s">
        <v>2647</v>
      </c>
      <c r="BT9" s="53" t="s">
        <v>7977</v>
      </c>
      <c r="BU9" s="53" t="s">
        <v>4620</v>
      </c>
      <c r="BV9" s="53" t="s">
        <v>7454</v>
      </c>
      <c r="BW9" s="53" t="s">
        <v>4907</v>
      </c>
      <c r="BX9" s="53" t="s">
        <v>1374</v>
      </c>
      <c r="BY9" s="53"/>
      <c r="BZ9" s="53"/>
    </row>
    <row r="10" spans="1:78" s="52" customFormat="1" ht="13" x14ac:dyDescent="0.3">
      <c r="B10" s="53" t="s">
        <v>1933</v>
      </c>
      <c r="C10" s="53" t="s">
        <v>95</v>
      </c>
      <c r="D10" s="53" t="s">
        <v>95</v>
      </c>
      <c r="E10" s="53">
        <v>38.99765</v>
      </c>
      <c r="F10" s="53">
        <v>-1.8600699999999999</v>
      </c>
      <c r="G10" s="54">
        <v>685.95730000000003</v>
      </c>
      <c r="H10" s="53">
        <v>169716</v>
      </c>
      <c r="I10" s="53">
        <v>83838</v>
      </c>
      <c r="J10" s="53">
        <v>85878</v>
      </c>
      <c r="K10" s="52">
        <v>677</v>
      </c>
      <c r="L10" s="52">
        <v>8.957300000000032</v>
      </c>
      <c r="M10" s="55">
        <v>2</v>
      </c>
      <c r="N10" s="61" t="s">
        <v>16</v>
      </c>
      <c r="P10" s="57" t="s">
        <v>125</v>
      </c>
      <c r="Q10" s="58" t="s">
        <v>126</v>
      </c>
      <c r="R10" s="59">
        <v>168</v>
      </c>
      <c r="S10" s="58" t="s">
        <v>113</v>
      </c>
      <c r="T10" s="58" t="s">
        <v>115</v>
      </c>
      <c r="U10" s="58" t="s">
        <v>115</v>
      </c>
      <c r="V10" s="58" t="s">
        <v>98</v>
      </c>
      <c r="W10" s="60" t="s">
        <v>98</v>
      </c>
      <c r="Y10" s="53" t="s">
        <v>1936</v>
      </c>
      <c r="Z10" s="53" t="s">
        <v>7703</v>
      </c>
      <c r="AA10" s="53" t="s">
        <v>127</v>
      </c>
      <c r="AB10" s="53" t="s">
        <v>2852</v>
      </c>
      <c r="AC10" s="53" t="s">
        <v>6032</v>
      </c>
      <c r="AD10" s="53" t="s">
        <v>5089</v>
      </c>
      <c r="AE10" s="53" t="s">
        <v>7592</v>
      </c>
      <c r="AF10" s="53" t="s">
        <v>3100</v>
      </c>
      <c r="AG10" s="53" t="s">
        <v>6193</v>
      </c>
      <c r="AH10" s="53" t="s">
        <v>278</v>
      </c>
      <c r="AI10" s="53" t="s">
        <v>7844</v>
      </c>
      <c r="AK10" s="53" t="s">
        <v>2024</v>
      </c>
      <c r="AL10" s="53" t="s">
        <v>321</v>
      </c>
      <c r="AM10" s="53" t="s">
        <v>6411</v>
      </c>
      <c r="AN10" s="53" t="s">
        <v>2125</v>
      </c>
      <c r="AO10" s="53" t="s">
        <v>7505</v>
      </c>
      <c r="AP10" s="53" t="s">
        <v>5399</v>
      </c>
      <c r="AQ10" s="53" t="s">
        <v>395</v>
      </c>
      <c r="AR10" s="31" t="s">
        <v>2361</v>
      </c>
      <c r="AS10" s="53" t="s">
        <v>562</v>
      </c>
      <c r="AT10" s="53" t="s">
        <v>939</v>
      </c>
      <c r="AU10" s="53" t="s">
        <v>640</v>
      </c>
      <c r="AV10" s="53" t="s">
        <v>3470</v>
      </c>
      <c r="AW10" s="53" t="s">
        <v>5618</v>
      </c>
      <c r="AX10" s="53" t="s">
        <v>6791</v>
      </c>
      <c r="AY10" s="53" t="s">
        <v>6504</v>
      </c>
      <c r="AZ10" s="53" t="s">
        <v>6964</v>
      </c>
      <c r="BA10" s="53" t="s">
        <v>736</v>
      </c>
      <c r="BC10" s="53" t="s">
        <v>7140</v>
      </c>
      <c r="BD10" s="53" t="s">
        <v>6570</v>
      </c>
      <c r="BE10" s="53" t="s">
        <v>1668</v>
      </c>
      <c r="BF10" s="53" t="s">
        <v>3680</v>
      </c>
      <c r="BG10" s="53" t="s">
        <v>6723</v>
      </c>
      <c r="BH10" s="53" t="s">
        <v>1746</v>
      </c>
      <c r="BI10" s="53" t="s">
        <v>7184</v>
      </c>
      <c r="BJ10" s="53" t="s">
        <v>6661</v>
      </c>
      <c r="BK10" s="53" t="s">
        <v>3870</v>
      </c>
      <c r="BL10" s="53" t="s">
        <v>1835</v>
      </c>
      <c r="BM10" s="53" t="s">
        <v>4231</v>
      </c>
      <c r="BN10" s="53" t="s">
        <v>835</v>
      </c>
      <c r="BO10" s="53" t="s">
        <v>4439</v>
      </c>
      <c r="BP10" s="53" t="s">
        <v>5848</v>
      </c>
      <c r="BQ10" s="53" t="s">
        <v>1781</v>
      </c>
      <c r="BR10" s="53" t="s">
        <v>1140</v>
      </c>
      <c r="BS10" s="53" t="s">
        <v>2648</v>
      </c>
      <c r="BT10" s="53" t="s">
        <v>7978</v>
      </c>
      <c r="BU10" s="53" t="s">
        <v>4621</v>
      </c>
      <c r="BV10" s="53" t="s">
        <v>7455</v>
      </c>
      <c r="BW10" s="53" t="s">
        <v>4908</v>
      </c>
      <c r="BX10" s="53" t="s">
        <v>1375</v>
      </c>
      <c r="BY10" s="53"/>
      <c r="BZ10" s="53"/>
    </row>
    <row r="11" spans="1:78" s="52" customFormat="1" ht="13" x14ac:dyDescent="0.3">
      <c r="B11" s="53" t="s">
        <v>1933</v>
      </c>
      <c r="C11" s="53" t="s">
        <v>95</v>
      </c>
      <c r="D11" s="53" t="s">
        <v>1936</v>
      </c>
      <c r="E11" s="53">
        <v>38.569769999999998</v>
      </c>
      <c r="F11" s="53">
        <v>-1.5242070000000001</v>
      </c>
      <c r="G11" s="54">
        <v>583.85090000000002</v>
      </c>
      <c r="H11" s="53">
        <v>810</v>
      </c>
      <c r="I11" s="53">
        <v>412</v>
      </c>
      <c r="J11" s="53">
        <v>398</v>
      </c>
      <c r="K11" s="52">
        <v>677</v>
      </c>
      <c r="L11" s="52">
        <v>-93.149099999999976</v>
      </c>
      <c r="M11" s="55">
        <v>2</v>
      </c>
      <c r="N11" s="61" t="s">
        <v>16</v>
      </c>
      <c r="P11" s="57" t="s">
        <v>128</v>
      </c>
      <c r="Q11" s="58" t="s">
        <v>129</v>
      </c>
      <c r="R11" s="59">
        <v>1</v>
      </c>
      <c r="S11" s="58" t="s">
        <v>114</v>
      </c>
      <c r="T11" s="58" t="s">
        <v>115</v>
      </c>
      <c r="U11" s="58" t="s">
        <v>115</v>
      </c>
      <c r="V11" s="58" t="s">
        <v>98</v>
      </c>
      <c r="W11" s="60" t="s">
        <v>98</v>
      </c>
      <c r="Y11" s="53" t="s">
        <v>1937</v>
      </c>
      <c r="Z11" s="53" t="s">
        <v>7704</v>
      </c>
      <c r="AA11" s="53" t="s">
        <v>130</v>
      </c>
      <c r="AB11" s="53" t="s">
        <v>2853</v>
      </c>
      <c r="AC11" s="53" t="s">
        <v>6033</v>
      </c>
      <c r="AD11" s="53" t="s">
        <v>5090</v>
      </c>
      <c r="AE11" s="53" t="s">
        <v>7593</v>
      </c>
      <c r="AF11" s="53" t="s">
        <v>3101</v>
      </c>
      <c r="AG11" s="53" t="s">
        <v>6194</v>
      </c>
      <c r="AH11" s="53" t="s">
        <v>279</v>
      </c>
      <c r="AI11" s="53" t="s">
        <v>7845</v>
      </c>
      <c r="AK11" s="53" t="s">
        <v>2025</v>
      </c>
      <c r="AL11" s="53" t="s">
        <v>322</v>
      </c>
      <c r="AM11" s="53" t="s">
        <v>6412</v>
      </c>
      <c r="AN11" s="53" t="s">
        <v>2126</v>
      </c>
      <c r="AO11" s="53" t="s">
        <v>7506</v>
      </c>
      <c r="AP11" s="53" t="s">
        <v>5400</v>
      </c>
      <c r="AQ11" s="53" t="s">
        <v>396</v>
      </c>
      <c r="AR11" s="31" t="s">
        <v>2362</v>
      </c>
      <c r="AS11" s="53" t="s">
        <v>563</v>
      </c>
      <c r="AT11" s="53" t="s">
        <v>940</v>
      </c>
      <c r="AU11" s="53" t="s">
        <v>641</v>
      </c>
      <c r="AV11" s="53" t="s">
        <v>3471</v>
      </c>
      <c r="AW11" s="53" t="s">
        <v>5619</v>
      </c>
      <c r="AX11" s="53" t="s">
        <v>6792</v>
      </c>
      <c r="AY11" s="53" t="s">
        <v>6505</v>
      </c>
      <c r="AZ11" s="53" t="s">
        <v>6965</v>
      </c>
      <c r="BA11" s="53" t="s">
        <v>737</v>
      </c>
      <c r="BC11" s="53" t="s">
        <v>7141</v>
      </c>
      <c r="BD11" s="53" t="s">
        <v>6571</v>
      </c>
      <c r="BE11" s="53" t="s">
        <v>1669</v>
      </c>
      <c r="BF11" s="53" t="s">
        <v>3681</v>
      </c>
      <c r="BG11" s="53" t="s">
        <v>6724</v>
      </c>
      <c r="BH11" s="53" t="s">
        <v>1747</v>
      </c>
      <c r="BI11" s="53" t="s">
        <v>7185</v>
      </c>
      <c r="BJ11" s="53" t="s">
        <v>6662</v>
      </c>
      <c r="BK11" s="53" t="s">
        <v>3871</v>
      </c>
      <c r="BL11" s="53" t="s">
        <v>1836</v>
      </c>
      <c r="BM11" s="53" t="s">
        <v>4232</v>
      </c>
      <c r="BN11" s="53" t="s">
        <v>836</v>
      </c>
      <c r="BO11" s="53" t="s">
        <v>4440</v>
      </c>
      <c r="BP11" s="53" t="s">
        <v>5849</v>
      </c>
      <c r="BQ11" s="53" t="s">
        <v>1782</v>
      </c>
      <c r="BR11" s="53" t="s">
        <v>1141</v>
      </c>
      <c r="BS11" s="53" t="s">
        <v>2649</v>
      </c>
      <c r="BT11" s="53" t="s">
        <v>7979</v>
      </c>
      <c r="BU11" s="53" t="s">
        <v>4622</v>
      </c>
      <c r="BV11" s="53" t="s">
        <v>7456</v>
      </c>
      <c r="BW11" s="53" t="s">
        <v>4909</v>
      </c>
      <c r="BX11" s="53" t="s">
        <v>1376</v>
      </c>
      <c r="BY11" s="53"/>
      <c r="BZ11" s="53"/>
    </row>
    <row r="12" spans="1:78" s="52" customFormat="1" ht="13" x14ac:dyDescent="0.3">
      <c r="B12" s="53" t="s">
        <v>1933</v>
      </c>
      <c r="C12" s="53" t="s">
        <v>95</v>
      </c>
      <c r="D12" s="53" t="s">
        <v>1937</v>
      </c>
      <c r="E12" s="53">
        <v>39.279510000000002</v>
      </c>
      <c r="F12" s="53">
        <v>-1.3958699999999999</v>
      </c>
      <c r="G12" s="54">
        <v>700.43820000000005</v>
      </c>
      <c r="H12" s="53">
        <v>870</v>
      </c>
      <c r="I12" s="53">
        <v>446</v>
      </c>
      <c r="J12" s="53">
        <v>424</v>
      </c>
      <c r="K12" s="52">
        <v>677</v>
      </c>
      <c r="L12" s="52">
        <v>23.438200000000052</v>
      </c>
      <c r="M12" s="55">
        <v>2</v>
      </c>
      <c r="N12" s="61" t="s">
        <v>16</v>
      </c>
      <c r="P12" s="57" t="s">
        <v>131</v>
      </c>
      <c r="Q12" s="58" t="s">
        <v>114</v>
      </c>
      <c r="R12" s="59">
        <v>214</v>
      </c>
      <c r="S12" s="58" t="s">
        <v>115</v>
      </c>
      <c r="T12" s="58" t="s">
        <v>115</v>
      </c>
      <c r="U12" s="58" t="s">
        <v>98</v>
      </c>
      <c r="V12" s="58" t="s">
        <v>98</v>
      </c>
      <c r="W12" s="60" t="s">
        <v>98</v>
      </c>
      <c r="Y12" s="53" t="s">
        <v>1938</v>
      </c>
      <c r="Z12" s="53" t="s">
        <v>7705</v>
      </c>
      <c r="AA12" s="53" t="s">
        <v>132</v>
      </c>
      <c r="AB12" s="53" t="s">
        <v>2854</v>
      </c>
      <c r="AC12" s="53" t="s">
        <v>6034</v>
      </c>
      <c r="AD12" s="53" t="s">
        <v>5091</v>
      </c>
      <c r="AE12" s="53" t="s">
        <v>7594</v>
      </c>
      <c r="AF12" s="53" t="s">
        <v>3102</v>
      </c>
      <c r="AG12" s="53" t="s">
        <v>6195</v>
      </c>
      <c r="AH12" s="53" t="s">
        <v>280</v>
      </c>
      <c r="AI12" s="53" t="s">
        <v>7846</v>
      </c>
      <c r="AK12" s="53" t="s">
        <v>2026</v>
      </c>
      <c r="AL12" s="53" t="s">
        <v>323</v>
      </c>
      <c r="AM12" s="53" t="s">
        <v>6413</v>
      </c>
      <c r="AN12" s="53" t="s">
        <v>2127</v>
      </c>
      <c r="AO12" s="53" t="s">
        <v>7507</v>
      </c>
      <c r="AP12" s="53" t="s">
        <v>5401</v>
      </c>
      <c r="AQ12" s="53" t="s">
        <v>397</v>
      </c>
      <c r="AR12" s="31" t="s">
        <v>2363</v>
      </c>
      <c r="AS12" s="53" t="s">
        <v>564</v>
      </c>
      <c r="AT12" s="53" t="s">
        <v>941</v>
      </c>
      <c r="AU12" s="53" t="s">
        <v>642</v>
      </c>
      <c r="AV12" s="53" t="s">
        <v>3472</v>
      </c>
      <c r="AW12" s="53" t="s">
        <v>5620</v>
      </c>
      <c r="AX12" s="53" t="s">
        <v>6793</v>
      </c>
      <c r="AY12" s="53" t="s">
        <v>6506</v>
      </c>
      <c r="AZ12" s="53" t="s">
        <v>6966</v>
      </c>
      <c r="BA12" s="53" t="s">
        <v>738</v>
      </c>
      <c r="BC12" s="53" t="s">
        <v>7142</v>
      </c>
      <c r="BD12" s="53" t="s">
        <v>6572</v>
      </c>
      <c r="BE12" s="53" t="s">
        <v>1670</v>
      </c>
      <c r="BF12" s="53" t="s">
        <v>3682</v>
      </c>
      <c r="BG12" s="53" t="s">
        <v>6725</v>
      </c>
      <c r="BH12" s="53" t="s">
        <v>1748</v>
      </c>
      <c r="BI12" s="53" t="s">
        <v>7186</v>
      </c>
      <c r="BJ12" s="53" t="s">
        <v>6663</v>
      </c>
      <c r="BK12" s="53" t="s">
        <v>3872</v>
      </c>
      <c r="BL12" s="53" t="s">
        <v>1837</v>
      </c>
      <c r="BM12" s="53" t="s">
        <v>4233</v>
      </c>
      <c r="BN12" s="53" t="s">
        <v>837</v>
      </c>
      <c r="BO12" s="53" t="s">
        <v>4441</v>
      </c>
      <c r="BP12" s="53" t="s">
        <v>5850</v>
      </c>
      <c r="BQ12" s="53" t="s">
        <v>1783</v>
      </c>
      <c r="BR12" s="53" t="s">
        <v>1142</v>
      </c>
      <c r="BS12" s="53" t="s">
        <v>2650</v>
      </c>
      <c r="BT12" s="53" t="s">
        <v>7980</v>
      </c>
      <c r="BU12" s="53" t="s">
        <v>4623</v>
      </c>
      <c r="BV12" s="53" t="s">
        <v>7457</v>
      </c>
      <c r="BW12" s="53" t="s">
        <v>4910</v>
      </c>
      <c r="BX12" s="53" t="s">
        <v>1377</v>
      </c>
      <c r="BY12" s="53"/>
      <c r="BZ12" s="53"/>
    </row>
    <row r="13" spans="1:78" s="52" customFormat="1" ht="13" x14ac:dyDescent="0.3">
      <c r="B13" s="53" t="s">
        <v>1933</v>
      </c>
      <c r="C13" s="53" t="s">
        <v>95</v>
      </c>
      <c r="D13" s="53" t="s">
        <v>1938</v>
      </c>
      <c r="E13" s="53">
        <v>38.648769999999999</v>
      </c>
      <c r="F13" s="53">
        <v>-1.9814639999999999</v>
      </c>
      <c r="G13" s="54">
        <v>926.37440000000004</v>
      </c>
      <c r="H13" s="53">
        <v>727</v>
      </c>
      <c r="I13" s="53">
        <v>375</v>
      </c>
      <c r="J13" s="53">
        <v>352</v>
      </c>
      <c r="K13" s="52">
        <v>677</v>
      </c>
      <c r="L13" s="52">
        <v>249.37440000000004</v>
      </c>
      <c r="M13" s="55">
        <v>4</v>
      </c>
      <c r="N13" s="61" t="s">
        <v>16</v>
      </c>
      <c r="P13" s="57" t="s">
        <v>133</v>
      </c>
      <c r="Q13" s="58" t="s">
        <v>98</v>
      </c>
      <c r="R13" s="59">
        <v>861</v>
      </c>
      <c r="S13" s="58" t="s">
        <v>98</v>
      </c>
      <c r="T13" s="58" t="s">
        <v>98</v>
      </c>
      <c r="U13" s="58" t="s">
        <v>98</v>
      </c>
      <c r="V13" s="58" t="s">
        <v>98</v>
      </c>
      <c r="W13" s="60" t="s">
        <v>98</v>
      </c>
      <c r="Y13" s="53" t="s">
        <v>1939</v>
      </c>
      <c r="Z13" s="53" t="s">
        <v>7706</v>
      </c>
      <c r="AA13" s="53" t="s">
        <v>134</v>
      </c>
      <c r="AB13" s="53" t="s">
        <v>2855</v>
      </c>
      <c r="AC13" s="53" t="s">
        <v>6035</v>
      </c>
      <c r="AD13" s="53" t="s">
        <v>5092</v>
      </c>
      <c r="AE13" s="53" t="s">
        <v>7595</v>
      </c>
      <c r="AF13" s="53" t="s">
        <v>3103</v>
      </c>
      <c r="AG13" s="53" t="s">
        <v>6196</v>
      </c>
      <c r="AH13" s="53" t="s">
        <v>281</v>
      </c>
      <c r="AI13" s="53" t="s">
        <v>7847</v>
      </c>
      <c r="AK13" s="53" t="s">
        <v>2027</v>
      </c>
      <c r="AL13" s="53" t="s">
        <v>324</v>
      </c>
      <c r="AM13" s="53" t="s">
        <v>6414</v>
      </c>
      <c r="AN13" s="53" t="s">
        <v>2128</v>
      </c>
      <c r="AO13" s="53" t="s">
        <v>7508</v>
      </c>
      <c r="AP13" s="53" t="s">
        <v>5402</v>
      </c>
      <c r="AQ13" s="53" t="s">
        <v>398</v>
      </c>
      <c r="AR13" s="31" t="s">
        <v>2364</v>
      </c>
      <c r="AS13" s="53" t="s">
        <v>565</v>
      </c>
      <c r="AT13" s="53" t="s">
        <v>942</v>
      </c>
      <c r="AU13" s="53" t="s">
        <v>643</v>
      </c>
      <c r="AV13" s="53" t="s">
        <v>3473</v>
      </c>
      <c r="AW13" s="53" t="s">
        <v>5621</v>
      </c>
      <c r="AX13" s="53" t="s">
        <v>6794</v>
      </c>
      <c r="AY13" s="53" t="s">
        <v>6507</v>
      </c>
      <c r="AZ13" s="53" t="s">
        <v>6967</v>
      </c>
      <c r="BA13" s="53" t="s">
        <v>739</v>
      </c>
      <c r="BC13" s="53" t="s">
        <v>7143</v>
      </c>
      <c r="BD13" s="53" t="s">
        <v>6573</v>
      </c>
      <c r="BE13" s="53" t="s">
        <v>1671</v>
      </c>
      <c r="BF13" s="53" t="s">
        <v>3683</v>
      </c>
      <c r="BG13" s="53" t="s">
        <v>6726</v>
      </c>
      <c r="BH13" s="53" t="s">
        <v>1749</v>
      </c>
      <c r="BI13" s="53" t="s">
        <v>7187</v>
      </c>
      <c r="BJ13" s="53" t="s">
        <v>6664</v>
      </c>
      <c r="BK13" s="53" t="s">
        <v>3873</v>
      </c>
      <c r="BL13" s="53" t="s">
        <v>1838</v>
      </c>
      <c r="BM13" s="53" t="s">
        <v>4234</v>
      </c>
      <c r="BN13" s="53" t="s">
        <v>838</v>
      </c>
      <c r="BO13" s="53" t="s">
        <v>4442</v>
      </c>
      <c r="BP13" s="53" t="s">
        <v>5851</v>
      </c>
      <c r="BQ13" s="53" t="s">
        <v>1784</v>
      </c>
      <c r="BR13" s="53" t="s">
        <v>1143</v>
      </c>
      <c r="BS13" s="53" t="s">
        <v>2651</v>
      </c>
      <c r="BT13" s="53" t="s">
        <v>7981</v>
      </c>
      <c r="BU13" s="53" t="s">
        <v>4624</v>
      </c>
      <c r="BV13" s="53" t="s">
        <v>7458</v>
      </c>
      <c r="BW13" s="53" t="s">
        <v>4911</v>
      </c>
      <c r="BX13" s="53" t="s">
        <v>1378</v>
      </c>
      <c r="BY13" s="53"/>
      <c r="BZ13" s="53"/>
    </row>
    <row r="14" spans="1:78" s="52" customFormat="1" ht="13" x14ac:dyDescent="0.3">
      <c r="B14" s="53" t="s">
        <v>1933</v>
      </c>
      <c r="C14" s="53" t="s">
        <v>95</v>
      </c>
      <c r="D14" s="53" t="s">
        <v>1939</v>
      </c>
      <c r="E14" s="53">
        <v>39.193460000000002</v>
      </c>
      <c r="F14" s="53">
        <v>-1.4296709999999999</v>
      </c>
      <c r="G14" s="54">
        <v>564.67679999999996</v>
      </c>
      <c r="H14" s="53">
        <v>1361</v>
      </c>
      <c r="I14" s="53">
        <v>720</v>
      </c>
      <c r="J14" s="53">
        <v>641</v>
      </c>
      <c r="K14" s="52">
        <v>677</v>
      </c>
      <c r="L14" s="52">
        <v>-112.32320000000004</v>
      </c>
      <c r="M14" s="55">
        <v>2</v>
      </c>
      <c r="N14" s="61" t="s">
        <v>16</v>
      </c>
      <c r="P14" s="57" t="s">
        <v>135</v>
      </c>
      <c r="Q14" s="58" t="s">
        <v>126</v>
      </c>
      <c r="R14" s="59">
        <v>385</v>
      </c>
      <c r="S14" s="58" t="s">
        <v>96</v>
      </c>
      <c r="T14" s="58" t="s">
        <v>115</v>
      </c>
      <c r="U14" s="58" t="s">
        <v>98</v>
      </c>
      <c r="V14" s="58" t="s">
        <v>98</v>
      </c>
      <c r="W14" s="60" t="s">
        <v>98</v>
      </c>
      <c r="Y14" s="53" t="s">
        <v>1940</v>
      </c>
      <c r="Z14" s="53" t="s">
        <v>7707</v>
      </c>
      <c r="AA14" s="53" t="s">
        <v>136</v>
      </c>
      <c r="AB14" s="53" t="s">
        <v>2856</v>
      </c>
      <c r="AC14" s="53" t="s">
        <v>6036</v>
      </c>
      <c r="AD14" s="53" t="s">
        <v>5093</v>
      </c>
      <c r="AE14" s="53" t="s">
        <v>7596</v>
      </c>
      <c r="AF14" s="53" t="s">
        <v>3104</v>
      </c>
      <c r="AG14" s="53" t="s">
        <v>6197</v>
      </c>
      <c r="AH14" s="53" t="s">
        <v>282</v>
      </c>
      <c r="AI14" s="53" t="s">
        <v>7848</v>
      </c>
      <c r="AK14" s="53" t="s">
        <v>2028</v>
      </c>
      <c r="AL14" s="53" t="s">
        <v>325</v>
      </c>
      <c r="AM14" s="53" t="s">
        <v>6415</v>
      </c>
      <c r="AN14" s="53" t="s">
        <v>2129</v>
      </c>
      <c r="AO14" s="53" t="s">
        <v>7509</v>
      </c>
      <c r="AP14" s="53" t="s">
        <v>5403</v>
      </c>
      <c r="AQ14" s="53" t="s">
        <v>399</v>
      </c>
      <c r="AR14" s="31" t="s">
        <v>2365</v>
      </c>
      <c r="AS14" s="53" t="s">
        <v>566</v>
      </c>
      <c r="AT14" s="53" t="s">
        <v>943</v>
      </c>
      <c r="AU14" s="53" t="s">
        <v>644</v>
      </c>
      <c r="AV14" s="53" t="s">
        <v>3474</v>
      </c>
      <c r="AW14" s="53" t="s">
        <v>5622</v>
      </c>
      <c r="AX14" s="53" t="s">
        <v>6795</v>
      </c>
      <c r="AY14" s="53" t="s">
        <v>6508</v>
      </c>
      <c r="AZ14" s="53" t="s">
        <v>6968</v>
      </c>
      <c r="BA14" s="53" t="s">
        <v>740</v>
      </c>
      <c r="BC14" s="53" t="s">
        <v>7144</v>
      </c>
      <c r="BD14" s="53" t="s">
        <v>6574</v>
      </c>
      <c r="BE14" s="53" t="s">
        <v>1672</v>
      </c>
      <c r="BF14" s="53" t="s">
        <v>3684</v>
      </c>
      <c r="BG14" s="53" t="s">
        <v>6727</v>
      </c>
      <c r="BH14" s="53" t="s">
        <v>1750</v>
      </c>
      <c r="BI14" s="53" t="s">
        <v>7188</v>
      </c>
      <c r="BJ14" s="53" t="s">
        <v>6665</v>
      </c>
      <c r="BK14" s="53" t="s">
        <v>3874</v>
      </c>
      <c r="BL14" s="53" t="s">
        <v>1839</v>
      </c>
      <c r="BM14" s="53" t="s">
        <v>4235</v>
      </c>
      <c r="BN14" s="53" t="s">
        <v>839</v>
      </c>
      <c r="BO14" s="53" t="s">
        <v>4443</v>
      </c>
      <c r="BP14" s="53" t="s">
        <v>5852</v>
      </c>
      <c r="BQ14" s="53" t="s">
        <v>1785</v>
      </c>
      <c r="BR14" s="53" t="s">
        <v>1144</v>
      </c>
      <c r="BS14" s="53" t="s">
        <v>2652</v>
      </c>
      <c r="BT14" s="53" t="s">
        <v>7982</v>
      </c>
      <c r="BU14" s="53" t="s">
        <v>4625</v>
      </c>
      <c r="BV14" s="53" t="s">
        <v>7459</v>
      </c>
      <c r="BW14" s="53" t="s">
        <v>4912</v>
      </c>
      <c r="BX14" s="53" t="s">
        <v>1379</v>
      </c>
      <c r="BY14" s="53"/>
      <c r="BZ14" s="53"/>
    </row>
    <row r="15" spans="1:78" s="52" customFormat="1" ht="13" x14ac:dyDescent="0.3">
      <c r="B15" s="53" t="s">
        <v>1933</v>
      </c>
      <c r="C15" s="53" t="s">
        <v>95</v>
      </c>
      <c r="D15" s="53" t="s">
        <v>1940</v>
      </c>
      <c r="E15" s="53">
        <v>38.66966</v>
      </c>
      <c r="F15" s="53">
        <v>-2.4926469999999998</v>
      </c>
      <c r="G15" s="54">
        <v>946.79219999999998</v>
      </c>
      <c r="H15" s="53">
        <v>1664</v>
      </c>
      <c r="I15" s="53">
        <v>828</v>
      </c>
      <c r="J15" s="53">
        <v>836</v>
      </c>
      <c r="K15" s="52">
        <v>677</v>
      </c>
      <c r="L15" s="52">
        <v>269.79219999999998</v>
      </c>
      <c r="M15" s="55">
        <v>4</v>
      </c>
      <c r="N15" s="61" t="s">
        <v>16</v>
      </c>
      <c r="P15" s="57" t="s">
        <v>137</v>
      </c>
      <c r="Q15" s="58" t="s">
        <v>138</v>
      </c>
      <c r="R15" s="58">
        <v>0</v>
      </c>
      <c r="S15" s="58" t="s">
        <v>120</v>
      </c>
      <c r="T15" s="58" t="s">
        <v>120</v>
      </c>
      <c r="U15" s="58" t="s">
        <v>121</v>
      </c>
      <c r="V15" s="58" t="s">
        <v>114</v>
      </c>
      <c r="W15" s="60" t="s">
        <v>115</v>
      </c>
      <c r="Y15" s="53" t="s">
        <v>1941</v>
      </c>
      <c r="Z15" s="53" t="s">
        <v>7708</v>
      </c>
      <c r="AA15" s="53" t="s">
        <v>139</v>
      </c>
      <c r="AB15" s="53" t="s">
        <v>2857</v>
      </c>
      <c r="AC15" s="53" t="s">
        <v>6037</v>
      </c>
      <c r="AD15" s="53" t="s">
        <v>5094</v>
      </c>
      <c r="AE15" s="53" t="s">
        <v>7597</v>
      </c>
      <c r="AF15" s="53" t="s">
        <v>3105</v>
      </c>
      <c r="AG15" s="53" t="s">
        <v>6198</v>
      </c>
      <c r="AH15" s="53" t="s">
        <v>283</v>
      </c>
      <c r="AI15" s="53" t="s">
        <v>7849</v>
      </c>
      <c r="AK15" s="53" t="s">
        <v>2029</v>
      </c>
      <c r="AL15" s="53" t="s">
        <v>326</v>
      </c>
      <c r="AM15" s="53" t="s">
        <v>6416</v>
      </c>
      <c r="AN15" s="53" t="s">
        <v>2130</v>
      </c>
      <c r="AO15" s="53" t="s">
        <v>7510</v>
      </c>
      <c r="AP15" s="53" t="s">
        <v>5404</v>
      </c>
      <c r="AQ15" s="53" t="s">
        <v>400</v>
      </c>
      <c r="AR15" s="31" t="s">
        <v>2366</v>
      </c>
      <c r="AS15" s="53" t="s">
        <v>567</v>
      </c>
      <c r="AT15" s="53" t="s">
        <v>944</v>
      </c>
      <c r="AU15" s="53" t="s">
        <v>645</v>
      </c>
      <c r="AV15" s="53" t="s">
        <v>3475</v>
      </c>
      <c r="AW15" s="53" t="s">
        <v>5623</v>
      </c>
      <c r="AX15" s="53" t="s">
        <v>6796</v>
      </c>
      <c r="AY15" s="53" t="s">
        <v>6509</v>
      </c>
      <c r="AZ15" s="53" t="s">
        <v>6969</v>
      </c>
      <c r="BA15" s="53" t="s">
        <v>741</v>
      </c>
      <c r="BC15" s="53" t="s">
        <v>7145</v>
      </c>
      <c r="BD15" s="53" t="s">
        <v>6575</v>
      </c>
      <c r="BE15" s="53" t="s">
        <v>1673</v>
      </c>
      <c r="BF15" s="53" t="s">
        <v>3685</v>
      </c>
      <c r="BG15" s="53" t="s">
        <v>6728</v>
      </c>
      <c r="BH15" s="53" t="s">
        <v>1751</v>
      </c>
      <c r="BI15" s="53" t="s">
        <v>7189</v>
      </c>
      <c r="BJ15" s="53" t="s">
        <v>6666</v>
      </c>
      <c r="BK15" s="53" t="s">
        <v>3875</v>
      </c>
      <c r="BL15" s="53" t="s">
        <v>1840</v>
      </c>
      <c r="BM15" s="53" t="s">
        <v>4236</v>
      </c>
      <c r="BN15" s="53" t="s">
        <v>840</v>
      </c>
      <c r="BO15" s="53" t="s">
        <v>4444</v>
      </c>
      <c r="BP15" s="53" t="s">
        <v>5853</v>
      </c>
      <c r="BQ15" s="53" t="s">
        <v>1786</v>
      </c>
      <c r="BR15" s="53" t="s">
        <v>1145</v>
      </c>
      <c r="BS15" s="53" t="s">
        <v>2653</v>
      </c>
      <c r="BT15" s="53" t="s">
        <v>7983</v>
      </c>
      <c r="BU15" s="53" t="s">
        <v>4626</v>
      </c>
      <c r="BV15" s="53" t="s">
        <v>7460</v>
      </c>
      <c r="BW15" s="53" t="s">
        <v>4913</v>
      </c>
      <c r="BX15" s="53" t="s">
        <v>1380</v>
      </c>
      <c r="BY15" s="53"/>
      <c r="BZ15" s="53"/>
    </row>
    <row r="16" spans="1:78" s="52" customFormat="1" ht="13" x14ac:dyDescent="0.3">
      <c r="B16" s="53" t="s">
        <v>1933</v>
      </c>
      <c r="C16" s="53" t="s">
        <v>95</v>
      </c>
      <c r="D16" s="53" t="s">
        <v>1941</v>
      </c>
      <c r="E16" s="53">
        <v>38.869410000000002</v>
      </c>
      <c r="F16" s="53">
        <v>-1.0975170000000001</v>
      </c>
      <c r="G16" s="54">
        <v>699.09230000000002</v>
      </c>
      <c r="H16" s="53">
        <v>25727</v>
      </c>
      <c r="I16" s="53">
        <v>12760</v>
      </c>
      <c r="J16" s="53">
        <v>12967</v>
      </c>
      <c r="K16" s="52">
        <v>677</v>
      </c>
      <c r="L16" s="52">
        <v>22.092300000000023</v>
      </c>
      <c r="M16" s="55">
        <v>2</v>
      </c>
      <c r="N16" s="61" t="s">
        <v>16</v>
      </c>
      <c r="P16" s="57" t="s">
        <v>140</v>
      </c>
      <c r="Q16" s="58" t="s">
        <v>120</v>
      </c>
      <c r="R16" s="59">
        <v>18</v>
      </c>
      <c r="S16" s="58" t="s">
        <v>129</v>
      </c>
      <c r="T16" s="58" t="s">
        <v>114</v>
      </c>
      <c r="U16" s="58" t="s">
        <v>115</v>
      </c>
      <c r="V16" s="58" t="s">
        <v>115</v>
      </c>
      <c r="W16" s="60" t="s">
        <v>98</v>
      </c>
      <c r="Y16" s="53" t="s">
        <v>1942</v>
      </c>
      <c r="Z16" s="53" t="s">
        <v>7709</v>
      </c>
      <c r="AA16" s="53" t="s">
        <v>141</v>
      </c>
      <c r="AB16" s="53" t="s">
        <v>2858</v>
      </c>
      <c r="AC16" s="53" t="s">
        <v>6038</v>
      </c>
      <c r="AD16" s="53" t="s">
        <v>5095</v>
      </c>
      <c r="AE16" s="53" t="s">
        <v>7598</v>
      </c>
      <c r="AF16" s="53" t="s">
        <v>3106</v>
      </c>
      <c r="AG16" s="53" t="s">
        <v>6199</v>
      </c>
      <c r="AH16" s="53" t="s">
        <v>284</v>
      </c>
      <c r="AI16" s="53" t="s">
        <v>7850</v>
      </c>
      <c r="AK16" s="53" t="s">
        <v>2030</v>
      </c>
      <c r="AL16" s="53" t="s">
        <v>327</v>
      </c>
      <c r="AM16" s="53" t="s">
        <v>6417</v>
      </c>
      <c r="AN16" s="53" t="s">
        <v>2131</v>
      </c>
      <c r="AO16" s="53" t="s">
        <v>7511</v>
      </c>
      <c r="AP16" s="53" t="s">
        <v>5405</v>
      </c>
      <c r="AQ16" s="53" t="s">
        <v>401</v>
      </c>
      <c r="AR16" s="31" t="s">
        <v>2367</v>
      </c>
      <c r="AS16" s="53" t="s">
        <v>568</v>
      </c>
      <c r="AT16" s="53" t="s">
        <v>945</v>
      </c>
      <c r="AU16" s="53" t="s">
        <v>646</v>
      </c>
      <c r="AV16" s="53" t="s">
        <v>3476</v>
      </c>
      <c r="AW16" s="53" t="s">
        <v>5624</v>
      </c>
      <c r="AX16" s="53" t="s">
        <v>6797</v>
      </c>
      <c r="AY16" s="53" t="s">
        <v>6510</v>
      </c>
      <c r="AZ16" s="53" t="s">
        <v>6970</v>
      </c>
      <c r="BA16" s="53" t="s">
        <v>742</v>
      </c>
      <c r="BC16" s="53" t="s">
        <v>7146</v>
      </c>
      <c r="BD16" s="53" t="s">
        <v>6576</v>
      </c>
      <c r="BE16" s="53" t="s">
        <v>1674</v>
      </c>
      <c r="BF16" s="53" t="s">
        <v>3686</v>
      </c>
      <c r="BG16" s="53" t="s">
        <v>6729</v>
      </c>
      <c r="BH16" s="53" t="s">
        <v>1752</v>
      </c>
      <c r="BI16" s="53" t="s">
        <v>7190</v>
      </c>
      <c r="BJ16" s="53" t="s">
        <v>6667</v>
      </c>
      <c r="BK16" s="53" t="s">
        <v>3876</v>
      </c>
      <c r="BL16" s="53" t="s">
        <v>1841</v>
      </c>
      <c r="BM16" s="53" t="s">
        <v>4237</v>
      </c>
      <c r="BN16" s="53" t="s">
        <v>841</v>
      </c>
      <c r="BO16" s="53" t="s">
        <v>4445</v>
      </c>
      <c r="BP16" s="53" t="s">
        <v>5854</v>
      </c>
      <c r="BQ16" s="53" t="s">
        <v>1787</v>
      </c>
      <c r="BR16" s="53" t="s">
        <v>1146</v>
      </c>
      <c r="BS16" s="53" t="s">
        <v>2654</v>
      </c>
      <c r="BT16" s="53" t="s">
        <v>7984</v>
      </c>
      <c r="BU16" s="53" t="s">
        <v>4627</v>
      </c>
      <c r="BV16" s="53" t="s">
        <v>7461</v>
      </c>
      <c r="BW16" s="53" t="s">
        <v>4914</v>
      </c>
      <c r="BX16" s="53" t="s">
        <v>1381</v>
      </c>
      <c r="BY16" s="53"/>
      <c r="BZ16" s="53"/>
    </row>
    <row r="17" spans="2:78" s="52" customFormat="1" ht="13" x14ac:dyDescent="0.3">
      <c r="B17" s="53" t="s">
        <v>1933</v>
      </c>
      <c r="C17" s="53" t="s">
        <v>95</v>
      </c>
      <c r="D17" s="53" t="s">
        <v>1942</v>
      </c>
      <c r="E17" s="53">
        <v>38.959389999999999</v>
      </c>
      <c r="F17" s="53">
        <v>-1.231247</v>
      </c>
      <c r="G17" s="54">
        <v>855.48490000000004</v>
      </c>
      <c r="H17" s="53">
        <v>2409</v>
      </c>
      <c r="I17" s="53">
        <v>1245</v>
      </c>
      <c r="J17" s="53">
        <v>1164</v>
      </c>
      <c r="K17" s="52">
        <v>677</v>
      </c>
      <c r="L17" s="52">
        <v>178.48490000000004</v>
      </c>
      <c r="M17" s="55">
        <v>2</v>
      </c>
      <c r="N17" s="61" t="s">
        <v>16</v>
      </c>
      <c r="P17" s="57" t="s">
        <v>142</v>
      </c>
      <c r="Q17" s="58" t="s">
        <v>120</v>
      </c>
      <c r="R17" s="58">
        <v>0</v>
      </c>
      <c r="S17" s="58" t="s">
        <v>120</v>
      </c>
      <c r="T17" s="58" t="s">
        <v>114</v>
      </c>
      <c r="U17" s="58" t="s">
        <v>121</v>
      </c>
      <c r="V17" s="58" t="s">
        <v>115</v>
      </c>
      <c r="W17" s="60" t="s">
        <v>115</v>
      </c>
      <c r="Y17" s="53" t="s">
        <v>1943</v>
      </c>
      <c r="Z17" s="53" t="s">
        <v>7710</v>
      </c>
      <c r="AA17" s="53" t="s">
        <v>143</v>
      </c>
      <c r="AB17" s="53" t="s">
        <v>2859</v>
      </c>
      <c r="AC17" s="53" t="s">
        <v>6039</v>
      </c>
      <c r="AD17" s="53" t="s">
        <v>5096</v>
      </c>
      <c r="AE17" s="53" t="s">
        <v>7599</v>
      </c>
      <c r="AF17" s="53" t="s">
        <v>3107</v>
      </c>
      <c r="AG17" s="53" t="s">
        <v>6200</v>
      </c>
      <c r="AH17" s="53" t="s">
        <v>285</v>
      </c>
      <c r="AI17" s="53" t="s">
        <v>7851</v>
      </c>
      <c r="AK17" s="53" t="s">
        <v>2031</v>
      </c>
      <c r="AL17" s="53" t="s">
        <v>328</v>
      </c>
      <c r="AM17" s="53" t="s">
        <v>6418</v>
      </c>
      <c r="AN17" s="53" t="s">
        <v>2132</v>
      </c>
      <c r="AO17" s="53" t="s">
        <v>7512</v>
      </c>
      <c r="AP17" s="53" t="s">
        <v>5406</v>
      </c>
      <c r="AQ17" s="53" t="s">
        <v>402</v>
      </c>
      <c r="AR17" s="31" t="s">
        <v>2368</v>
      </c>
      <c r="AS17" s="53" t="s">
        <v>569</v>
      </c>
      <c r="AT17" s="53" t="s">
        <v>946</v>
      </c>
      <c r="AU17" s="53" t="s">
        <v>647</v>
      </c>
      <c r="AV17" s="53" t="s">
        <v>3477</v>
      </c>
      <c r="AW17" s="53" t="s">
        <v>5625</v>
      </c>
      <c r="AX17" s="53" t="s">
        <v>6798</v>
      </c>
      <c r="AY17" s="53" t="s">
        <v>6511</v>
      </c>
      <c r="AZ17" s="53" t="s">
        <v>6971</v>
      </c>
      <c r="BA17" s="53" t="s">
        <v>743</v>
      </c>
      <c r="BC17" s="53" t="s">
        <v>7147</v>
      </c>
      <c r="BD17" s="53" t="s">
        <v>6577</v>
      </c>
      <c r="BE17" s="53" t="s">
        <v>1675</v>
      </c>
      <c r="BF17" s="53" t="s">
        <v>3687</v>
      </c>
      <c r="BG17" s="53" t="s">
        <v>6730</v>
      </c>
      <c r="BH17" s="53" t="s">
        <v>1753</v>
      </c>
      <c r="BI17" s="53" t="s">
        <v>7191</v>
      </c>
      <c r="BJ17" s="53" t="s">
        <v>6668</v>
      </c>
      <c r="BK17" s="53" t="s">
        <v>3877</v>
      </c>
      <c r="BL17" s="53" t="s">
        <v>1842</v>
      </c>
      <c r="BM17" s="53" t="s">
        <v>4238</v>
      </c>
      <c r="BN17" s="53" t="s">
        <v>842</v>
      </c>
      <c r="BO17" s="53" t="s">
        <v>4446</v>
      </c>
      <c r="BP17" s="53" t="s">
        <v>5855</v>
      </c>
      <c r="BQ17" s="53" t="s">
        <v>1788</v>
      </c>
      <c r="BR17" s="53" t="s">
        <v>1147</v>
      </c>
      <c r="BS17" s="53" t="s">
        <v>2655</v>
      </c>
      <c r="BT17" s="53" t="s">
        <v>7985</v>
      </c>
      <c r="BU17" s="53" t="s">
        <v>4628</v>
      </c>
      <c r="BV17" s="53" t="s">
        <v>7462</v>
      </c>
      <c r="BW17" s="53" t="s">
        <v>4915</v>
      </c>
      <c r="BX17" s="53" t="s">
        <v>1382</v>
      </c>
      <c r="BY17" s="53"/>
      <c r="BZ17" s="53"/>
    </row>
    <row r="18" spans="2:78" s="52" customFormat="1" ht="13" x14ac:dyDescent="0.3">
      <c r="B18" s="53" t="s">
        <v>1933</v>
      </c>
      <c r="C18" s="53" t="s">
        <v>95</v>
      </c>
      <c r="D18" s="53" t="s">
        <v>1943</v>
      </c>
      <c r="E18" s="53">
        <v>38.553179999999998</v>
      </c>
      <c r="F18" s="53">
        <v>-2.070846</v>
      </c>
      <c r="G18" s="54">
        <v>705.98800000000006</v>
      </c>
      <c r="H18" s="53">
        <v>827</v>
      </c>
      <c r="I18" s="53">
        <v>442</v>
      </c>
      <c r="J18" s="53">
        <v>385</v>
      </c>
      <c r="K18" s="52">
        <v>677</v>
      </c>
      <c r="L18" s="52">
        <v>28.988000000000056</v>
      </c>
      <c r="M18" s="55">
        <v>2</v>
      </c>
      <c r="N18" s="61" t="s">
        <v>16</v>
      </c>
      <c r="P18" s="57" t="s">
        <v>144</v>
      </c>
      <c r="Q18" s="58" t="s">
        <v>96</v>
      </c>
      <c r="R18" s="59">
        <v>630</v>
      </c>
      <c r="S18" s="58" t="s">
        <v>97</v>
      </c>
      <c r="T18" s="58" t="s">
        <v>98</v>
      </c>
      <c r="U18" s="58" t="s">
        <v>98</v>
      </c>
      <c r="V18" s="58" t="s">
        <v>98</v>
      </c>
      <c r="W18" s="60" t="s">
        <v>98</v>
      </c>
      <c r="Y18" s="53" t="s">
        <v>1944</v>
      </c>
      <c r="Z18" s="53" t="s">
        <v>7711</v>
      </c>
      <c r="AA18" s="53" t="s">
        <v>145</v>
      </c>
      <c r="AB18" s="53" t="s">
        <v>2860</v>
      </c>
      <c r="AC18" s="53" t="s">
        <v>6040</v>
      </c>
      <c r="AD18" s="53" t="s">
        <v>5097</v>
      </c>
      <c r="AE18" s="53" t="s">
        <v>7600</v>
      </c>
      <c r="AF18" s="53" t="s">
        <v>3108</v>
      </c>
      <c r="AG18" s="53" t="s">
        <v>6201</v>
      </c>
      <c r="AH18" s="53" t="s">
        <v>286</v>
      </c>
      <c r="AI18" s="53" t="s">
        <v>7852</v>
      </c>
      <c r="AK18" s="53" t="s">
        <v>2032</v>
      </c>
      <c r="AL18" s="53" t="s">
        <v>329</v>
      </c>
      <c r="AM18" s="53" t="s">
        <v>6419</v>
      </c>
      <c r="AN18" s="53" t="s">
        <v>2133</v>
      </c>
      <c r="AO18" s="53" t="s">
        <v>7513</v>
      </c>
      <c r="AP18" s="53" t="s">
        <v>5407</v>
      </c>
      <c r="AQ18" s="53" t="s">
        <v>403</v>
      </c>
      <c r="AR18" s="31" t="s">
        <v>2369</v>
      </c>
      <c r="AS18" s="53" t="s">
        <v>570</v>
      </c>
      <c r="AT18" s="53" t="s">
        <v>947</v>
      </c>
      <c r="AU18" s="53" t="s">
        <v>648</v>
      </c>
      <c r="AV18" s="53" t="s">
        <v>3478</v>
      </c>
      <c r="AW18" s="53" t="s">
        <v>5626</v>
      </c>
      <c r="AX18" s="53" t="s">
        <v>6799</v>
      </c>
      <c r="AY18" s="53" t="s">
        <v>6512</v>
      </c>
      <c r="AZ18" s="53" t="s">
        <v>6972</v>
      </c>
      <c r="BA18" s="53" t="s">
        <v>744</v>
      </c>
      <c r="BC18" s="53" t="s">
        <v>7148</v>
      </c>
      <c r="BD18" s="53" t="s">
        <v>6578</v>
      </c>
      <c r="BE18" s="53" t="s">
        <v>1676</v>
      </c>
      <c r="BF18" s="53" t="s">
        <v>3688</v>
      </c>
      <c r="BG18" s="53" t="s">
        <v>6731</v>
      </c>
      <c r="BH18" s="53" t="s">
        <v>1754</v>
      </c>
      <c r="BI18" s="53" t="s">
        <v>7192</v>
      </c>
      <c r="BJ18" s="53" t="s">
        <v>6669</v>
      </c>
      <c r="BK18" s="53" t="s">
        <v>3878</v>
      </c>
      <c r="BL18" s="53" t="s">
        <v>1843</v>
      </c>
      <c r="BM18" s="53" t="s">
        <v>4239</v>
      </c>
      <c r="BN18" s="53" t="s">
        <v>843</v>
      </c>
      <c r="BO18" s="53" t="s">
        <v>4447</v>
      </c>
      <c r="BP18" s="53" t="s">
        <v>5856</v>
      </c>
      <c r="BQ18" s="53" t="s">
        <v>1789</v>
      </c>
      <c r="BR18" s="53" t="s">
        <v>1148</v>
      </c>
      <c r="BS18" s="53" t="s">
        <v>2656</v>
      </c>
      <c r="BT18" s="53" t="s">
        <v>7986</v>
      </c>
      <c r="BU18" s="53" t="s">
        <v>4629</v>
      </c>
      <c r="BV18" s="53" t="s">
        <v>7463</v>
      </c>
      <c r="BW18" s="53" t="s">
        <v>4916</v>
      </c>
      <c r="BX18" s="53" t="s">
        <v>1383</v>
      </c>
      <c r="BY18" s="53"/>
      <c r="BZ18" s="53"/>
    </row>
    <row r="19" spans="2:78" s="52" customFormat="1" ht="13" x14ac:dyDescent="0.3">
      <c r="B19" s="53" t="s">
        <v>1933</v>
      </c>
      <c r="C19" s="53" t="s">
        <v>95</v>
      </c>
      <c r="D19" s="53" t="s">
        <v>1944</v>
      </c>
      <c r="E19" s="53">
        <v>38.884079999999997</v>
      </c>
      <c r="F19" s="53">
        <v>-2.1508259999999999</v>
      </c>
      <c r="G19" s="54">
        <v>774.1191</v>
      </c>
      <c r="H19" s="53">
        <v>2453</v>
      </c>
      <c r="I19" s="53">
        <v>1266</v>
      </c>
      <c r="J19" s="53">
        <v>1187</v>
      </c>
      <c r="K19" s="52">
        <v>677</v>
      </c>
      <c r="L19" s="52">
        <v>97.119100000000003</v>
      </c>
      <c r="M19" s="55">
        <v>2</v>
      </c>
      <c r="N19" s="61" t="s">
        <v>16</v>
      </c>
      <c r="P19" s="57" t="s">
        <v>146</v>
      </c>
      <c r="Q19" s="58" t="s">
        <v>112</v>
      </c>
      <c r="R19" s="59">
        <v>113</v>
      </c>
      <c r="S19" s="58" t="s">
        <v>113</v>
      </c>
      <c r="T19" s="58" t="s">
        <v>129</v>
      </c>
      <c r="U19" s="58" t="s">
        <v>115</v>
      </c>
      <c r="V19" s="58" t="s">
        <v>115</v>
      </c>
      <c r="W19" s="60" t="s">
        <v>98</v>
      </c>
      <c r="Y19" s="53" t="s">
        <v>1945</v>
      </c>
      <c r="Z19" s="53" t="s">
        <v>7712</v>
      </c>
      <c r="AA19" s="53" t="s">
        <v>117</v>
      </c>
      <c r="AB19" s="53" t="s">
        <v>2861</v>
      </c>
      <c r="AC19" s="53" t="s">
        <v>6041</v>
      </c>
      <c r="AD19" s="53" t="s">
        <v>5098</v>
      </c>
      <c r="AE19" s="53" t="s">
        <v>7601</v>
      </c>
      <c r="AF19" s="53" t="s">
        <v>3109</v>
      </c>
      <c r="AG19" s="53" t="s">
        <v>6202</v>
      </c>
      <c r="AH19" s="53" t="s">
        <v>137</v>
      </c>
      <c r="AI19" s="53" t="s">
        <v>7853</v>
      </c>
      <c r="AK19" s="53" t="s">
        <v>2033</v>
      </c>
      <c r="AL19" s="53" t="s">
        <v>330</v>
      </c>
      <c r="AM19" s="53" t="s">
        <v>6420</v>
      </c>
      <c r="AN19" s="53" t="s">
        <v>2134</v>
      </c>
      <c r="AO19" s="53" t="s">
        <v>7514</v>
      </c>
      <c r="AP19" s="53" t="s">
        <v>5408</v>
      </c>
      <c r="AQ19" s="53" t="s">
        <v>404</v>
      </c>
      <c r="AR19" s="31" t="s">
        <v>2370</v>
      </c>
      <c r="AS19" s="53" t="s">
        <v>571</v>
      </c>
      <c r="AT19" s="53" t="s">
        <v>948</v>
      </c>
      <c r="AU19" s="53" t="s">
        <v>649</v>
      </c>
      <c r="AV19" s="53" t="s">
        <v>3479</v>
      </c>
      <c r="AW19" s="53" t="s">
        <v>5627</v>
      </c>
      <c r="AX19" s="53" t="s">
        <v>6800</v>
      </c>
      <c r="AY19" s="53" t="s">
        <v>6513</v>
      </c>
      <c r="AZ19" s="53" t="s">
        <v>6973</v>
      </c>
      <c r="BA19" s="53" t="s">
        <v>745</v>
      </c>
      <c r="BC19" s="53" t="s">
        <v>7149</v>
      </c>
      <c r="BD19" s="53" t="s">
        <v>6579</v>
      </c>
      <c r="BE19" s="53" t="s">
        <v>1677</v>
      </c>
      <c r="BF19" s="53" t="s">
        <v>3689</v>
      </c>
      <c r="BG19" s="53" t="s">
        <v>6732</v>
      </c>
      <c r="BH19" s="53" t="s">
        <v>1755</v>
      </c>
      <c r="BI19" s="53" t="s">
        <v>7193</v>
      </c>
      <c r="BJ19" s="53" t="s">
        <v>6670</v>
      </c>
      <c r="BK19" s="53" t="s">
        <v>3879</v>
      </c>
      <c r="BL19" s="53" t="s">
        <v>1844</v>
      </c>
      <c r="BM19" s="53" t="s">
        <v>4240</v>
      </c>
      <c r="BN19" s="53" t="s">
        <v>844</v>
      </c>
      <c r="BO19" s="53" t="s">
        <v>4448</v>
      </c>
      <c r="BP19" s="53" t="s">
        <v>5857</v>
      </c>
      <c r="BQ19" s="53" t="s">
        <v>1790</v>
      </c>
      <c r="BR19" s="53" t="s">
        <v>1149</v>
      </c>
      <c r="BS19" s="53" t="s">
        <v>2657</v>
      </c>
      <c r="BT19" s="53" t="s">
        <v>7987</v>
      </c>
      <c r="BU19" s="53" t="s">
        <v>4630</v>
      </c>
      <c r="BV19" s="53" t="s">
        <v>7464</v>
      </c>
      <c r="BW19" s="53" t="s">
        <v>4917</v>
      </c>
      <c r="BX19" s="53" t="s">
        <v>1384</v>
      </c>
      <c r="BY19" s="53"/>
      <c r="BZ19" s="53"/>
    </row>
    <row r="20" spans="2:78" s="52" customFormat="1" ht="13" x14ac:dyDescent="0.3">
      <c r="B20" s="53" t="s">
        <v>1933</v>
      </c>
      <c r="C20" s="53" t="s">
        <v>95</v>
      </c>
      <c r="D20" s="53" t="s">
        <v>1945</v>
      </c>
      <c r="E20" s="53">
        <v>38.841070000000002</v>
      </c>
      <c r="F20" s="53">
        <v>-2.4554320000000001</v>
      </c>
      <c r="G20" s="54">
        <v>1022.816</v>
      </c>
      <c r="H20" s="53">
        <v>481</v>
      </c>
      <c r="I20" s="53">
        <v>246</v>
      </c>
      <c r="J20" s="53">
        <v>235</v>
      </c>
      <c r="K20" s="52">
        <v>677</v>
      </c>
      <c r="L20" s="52">
        <v>345.81600000000003</v>
      </c>
      <c r="M20" s="55">
        <v>4</v>
      </c>
      <c r="N20" s="61" t="s">
        <v>16</v>
      </c>
      <c r="P20" s="57" t="s">
        <v>147</v>
      </c>
      <c r="Q20" s="58" t="s">
        <v>114</v>
      </c>
      <c r="R20" s="58">
        <v>0</v>
      </c>
      <c r="S20" s="58" t="s">
        <v>114</v>
      </c>
      <c r="T20" s="58" t="s">
        <v>115</v>
      </c>
      <c r="U20" s="58" t="s">
        <v>115</v>
      </c>
      <c r="V20" s="58" t="s">
        <v>98</v>
      </c>
      <c r="W20" s="60" t="s">
        <v>98</v>
      </c>
      <c r="Y20" s="53" t="s">
        <v>1946</v>
      </c>
      <c r="Z20" s="53" t="s">
        <v>7713</v>
      </c>
      <c r="AA20" s="53" t="s">
        <v>148</v>
      </c>
      <c r="AB20" s="53" t="s">
        <v>2862</v>
      </c>
      <c r="AC20" s="53" t="s">
        <v>6042</v>
      </c>
      <c r="AD20" s="53" t="s">
        <v>5099</v>
      </c>
      <c r="AE20" s="53" t="s">
        <v>7602</v>
      </c>
      <c r="AF20" s="53" t="s">
        <v>3110</v>
      </c>
      <c r="AG20" s="53" t="s">
        <v>6203</v>
      </c>
      <c r="AH20" s="53" t="s">
        <v>287</v>
      </c>
      <c r="AI20" s="53" t="s">
        <v>7854</v>
      </c>
      <c r="AK20" s="53" t="s">
        <v>2034</v>
      </c>
      <c r="AL20" s="53" t="s">
        <v>331</v>
      </c>
      <c r="AM20" s="53" t="s">
        <v>6421</v>
      </c>
      <c r="AN20" s="53" t="s">
        <v>2135</v>
      </c>
      <c r="AO20" s="53" t="s">
        <v>7515</v>
      </c>
      <c r="AP20" s="53" t="s">
        <v>5409</v>
      </c>
      <c r="AQ20" s="53" t="s">
        <v>405</v>
      </c>
      <c r="AR20" s="31" t="s">
        <v>2371</v>
      </c>
      <c r="AS20" s="53" t="s">
        <v>572</v>
      </c>
      <c r="AT20" s="53" t="s">
        <v>949</v>
      </c>
      <c r="AU20" s="53" t="s">
        <v>650</v>
      </c>
      <c r="AV20" s="53" t="s">
        <v>3480</v>
      </c>
      <c r="AW20" s="53" t="s">
        <v>5628</v>
      </c>
      <c r="AX20" s="53" t="s">
        <v>6801</v>
      </c>
      <c r="AY20" s="53" t="s">
        <v>6514</v>
      </c>
      <c r="AZ20" s="53" t="s">
        <v>6974</v>
      </c>
      <c r="BA20" s="53" t="s">
        <v>746</v>
      </c>
      <c r="BC20" s="53" t="s">
        <v>7150</v>
      </c>
      <c r="BD20" s="53" t="s">
        <v>6580</v>
      </c>
      <c r="BE20" s="53" t="s">
        <v>1678</v>
      </c>
      <c r="BF20" s="53" t="s">
        <v>3690</v>
      </c>
      <c r="BG20" s="53" t="s">
        <v>6733</v>
      </c>
      <c r="BH20" s="53" t="s">
        <v>1756</v>
      </c>
      <c r="BI20" s="53" t="s">
        <v>7194</v>
      </c>
      <c r="BJ20" s="53" t="s">
        <v>6671</v>
      </c>
      <c r="BK20" s="53" t="s">
        <v>3880</v>
      </c>
      <c r="BL20" s="53" t="s">
        <v>1845</v>
      </c>
      <c r="BM20" s="53" t="s">
        <v>4241</v>
      </c>
      <c r="BN20" s="53" t="s">
        <v>845</v>
      </c>
      <c r="BO20" s="53" t="s">
        <v>4449</v>
      </c>
      <c r="BP20" s="53" t="s">
        <v>5858</v>
      </c>
      <c r="BQ20" s="53" t="s">
        <v>1791</v>
      </c>
      <c r="BR20" s="53" t="s">
        <v>1150</v>
      </c>
      <c r="BS20" s="53" t="s">
        <v>2658</v>
      </c>
      <c r="BT20" s="53" t="s">
        <v>7988</v>
      </c>
      <c r="BU20" s="53" t="s">
        <v>4631</v>
      </c>
      <c r="BV20" s="53" t="s">
        <v>7465</v>
      </c>
      <c r="BW20" s="53" t="s">
        <v>4918</v>
      </c>
      <c r="BX20" s="53" t="s">
        <v>1385</v>
      </c>
      <c r="BY20" s="53"/>
      <c r="BZ20" s="53"/>
    </row>
    <row r="21" spans="2:78" s="52" customFormat="1" ht="13" x14ac:dyDescent="0.3">
      <c r="B21" s="53" t="s">
        <v>1933</v>
      </c>
      <c r="C21" s="53" t="s">
        <v>95</v>
      </c>
      <c r="D21" s="53" t="s">
        <v>1946</v>
      </c>
      <c r="E21" s="53">
        <v>39.264420000000001</v>
      </c>
      <c r="F21" s="53">
        <v>-1.195344</v>
      </c>
      <c r="G21" s="54">
        <v>753.86860000000001</v>
      </c>
      <c r="H21" s="53">
        <v>226</v>
      </c>
      <c r="I21" s="53">
        <v>116</v>
      </c>
      <c r="J21" s="53">
        <v>110</v>
      </c>
      <c r="K21" s="52">
        <v>677</v>
      </c>
      <c r="L21" s="52">
        <v>76.868600000000015</v>
      </c>
      <c r="M21" s="55">
        <v>2</v>
      </c>
      <c r="N21" s="61" t="s">
        <v>16</v>
      </c>
      <c r="P21" s="57" t="s">
        <v>149</v>
      </c>
      <c r="Q21" s="58" t="s">
        <v>97</v>
      </c>
      <c r="R21" s="59">
        <v>975</v>
      </c>
      <c r="S21" s="58" t="s">
        <v>98</v>
      </c>
      <c r="T21" s="58" t="s">
        <v>98</v>
      </c>
      <c r="U21" s="58" t="s">
        <v>98</v>
      </c>
      <c r="V21" s="58" t="s">
        <v>98</v>
      </c>
      <c r="W21" s="60" t="s">
        <v>98</v>
      </c>
      <c r="Y21" s="53" t="s">
        <v>1947</v>
      </c>
      <c r="Z21" s="53" t="s">
        <v>7714</v>
      </c>
      <c r="AA21" s="53" t="s">
        <v>150</v>
      </c>
      <c r="AB21" s="53" t="s">
        <v>2863</v>
      </c>
      <c r="AC21" s="53" t="s">
        <v>125</v>
      </c>
      <c r="AD21" s="53" t="s">
        <v>5100</v>
      </c>
      <c r="AE21" s="53" t="s">
        <v>7603</v>
      </c>
      <c r="AF21" s="53" t="s">
        <v>3111</v>
      </c>
      <c r="AG21" s="53" t="s">
        <v>6204</v>
      </c>
      <c r="AH21" s="53" t="s">
        <v>288</v>
      </c>
      <c r="AI21" s="53" t="s">
        <v>7855</v>
      </c>
      <c r="AK21" s="53" t="s">
        <v>2035</v>
      </c>
      <c r="AL21" s="53" t="s">
        <v>332</v>
      </c>
      <c r="AM21" s="53" t="s">
        <v>6422</v>
      </c>
      <c r="AN21" s="53" t="s">
        <v>2136</v>
      </c>
      <c r="AO21" s="53" t="s">
        <v>7516</v>
      </c>
      <c r="AP21" s="53" t="s">
        <v>5410</v>
      </c>
      <c r="AQ21" s="53" t="s">
        <v>406</v>
      </c>
      <c r="AR21" s="31" t="s">
        <v>2372</v>
      </c>
      <c r="AS21" s="53" t="s">
        <v>573</v>
      </c>
      <c r="AT21" s="53" t="s">
        <v>950</v>
      </c>
      <c r="AU21" s="53" t="s">
        <v>651</v>
      </c>
      <c r="AV21" s="53" t="s">
        <v>3481</v>
      </c>
      <c r="AW21" s="53" t="s">
        <v>5629</v>
      </c>
      <c r="AX21" s="53" t="s">
        <v>6802</v>
      </c>
      <c r="AY21" s="53" t="s">
        <v>6515</v>
      </c>
      <c r="AZ21" s="53" t="s">
        <v>6211</v>
      </c>
      <c r="BA21" s="53" t="s">
        <v>747</v>
      </c>
      <c r="BC21" s="53" t="s">
        <v>7151</v>
      </c>
      <c r="BD21" s="53" t="s">
        <v>6581</v>
      </c>
      <c r="BE21" s="53" t="s">
        <v>1679</v>
      </c>
      <c r="BF21" s="53" t="s">
        <v>3691</v>
      </c>
      <c r="BG21" s="53" t="s">
        <v>6734</v>
      </c>
      <c r="BH21" s="53" t="s">
        <v>1757</v>
      </c>
      <c r="BI21" s="53" t="s">
        <v>7195</v>
      </c>
      <c r="BJ21" s="53" t="s">
        <v>6672</v>
      </c>
      <c r="BK21" s="53" t="s">
        <v>3881</v>
      </c>
      <c r="BL21" s="53" t="s">
        <v>1846</v>
      </c>
      <c r="BM21" s="53" t="s">
        <v>4242</v>
      </c>
      <c r="BN21" s="53" t="s">
        <v>846</v>
      </c>
      <c r="BO21" s="53" t="s">
        <v>4450</v>
      </c>
      <c r="BP21" s="53" t="s">
        <v>5859</v>
      </c>
      <c r="BQ21" s="53" t="s">
        <v>1792</v>
      </c>
      <c r="BR21" s="53" t="s">
        <v>1151</v>
      </c>
      <c r="BS21" s="53" t="s">
        <v>2659</v>
      </c>
      <c r="BT21" s="53" t="s">
        <v>7989</v>
      </c>
      <c r="BU21" s="53" t="s">
        <v>4632</v>
      </c>
      <c r="BV21" s="53" t="s">
        <v>7466</v>
      </c>
      <c r="BW21" s="53" t="s">
        <v>4919</v>
      </c>
      <c r="BX21" s="53" t="s">
        <v>1386</v>
      </c>
      <c r="BY21" s="53"/>
      <c r="BZ21" s="53"/>
    </row>
    <row r="22" spans="2:78" s="52" customFormat="1" ht="13" x14ac:dyDescent="0.3">
      <c r="B22" s="53" t="s">
        <v>1933</v>
      </c>
      <c r="C22" s="53" t="s">
        <v>95</v>
      </c>
      <c r="D22" s="53" t="s">
        <v>1947</v>
      </c>
      <c r="E22" s="53">
        <v>39.045729999999999</v>
      </c>
      <c r="F22" s="53">
        <v>-2.2001689999999998</v>
      </c>
      <c r="G22" s="54">
        <v>730.80050000000006</v>
      </c>
      <c r="H22" s="53">
        <v>2049</v>
      </c>
      <c r="I22" s="53">
        <v>1043</v>
      </c>
      <c r="J22" s="53">
        <v>1006</v>
      </c>
      <c r="K22" s="52">
        <v>677</v>
      </c>
      <c r="L22" s="52">
        <v>53.800500000000056</v>
      </c>
      <c r="M22" s="55">
        <v>2</v>
      </c>
      <c r="N22" s="61" t="s">
        <v>16</v>
      </c>
      <c r="P22" s="57" t="s">
        <v>151</v>
      </c>
      <c r="Q22" s="58" t="s">
        <v>114</v>
      </c>
      <c r="R22" s="59">
        <v>5</v>
      </c>
      <c r="S22" s="58" t="s">
        <v>115</v>
      </c>
      <c r="T22" s="58" t="s">
        <v>115</v>
      </c>
      <c r="U22" s="58" t="s">
        <v>98</v>
      </c>
      <c r="V22" s="58" t="s">
        <v>98</v>
      </c>
      <c r="W22" s="60" t="s">
        <v>98</v>
      </c>
      <c r="Y22" s="53" t="s">
        <v>1948</v>
      </c>
      <c r="Z22" s="53" t="s">
        <v>7715</v>
      </c>
      <c r="AA22" s="53" t="s">
        <v>152</v>
      </c>
      <c r="AB22" s="53" t="s">
        <v>2864</v>
      </c>
      <c r="AC22" s="53" t="s">
        <v>6043</v>
      </c>
      <c r="AD22" s="53" t="s">
        <v>5101</v>
      </c>
      <c r="AE22" s="53" t="s">
        <v>7604</v>
      </c>
      <c r="AF22" s="53" t="s">
        <v>3112</v>
      </c>
      <c r="AG22" s="53" t="s">
        <v>6205</v>
      </c>
      <c r="AH22" s="53" t="s">
        <v>289</v>
      </c>
      <c r="AI22" s="53" t="s">
        <v>7856</v>
      </c>
      <c r="AK22" s="53" t="s">
        <v>2036</v>
      </c>
      <c r="AL22" s="53" t="s">
        <v>333</v>
      </c>
      <c r="AM22" s="53" t="s">
        <v>6423</v>
      </c>
      <c r="AN22" s="53" t="s">
        <v>2137</v>
      </c>
      <c r="AO22" s="53" t="s">
        <v>7517</v>
      </c>
      <c r="AP22" s="53" t="s">
        <v>5411</v>
      </c>
      <c r="AQ22" s="53" t="s">
        <v>407</v>
      </c>
      <c r="AR22" s="31" t="s">
        <v>2373</v>
      </c>
      <c r="AS22" s="53" t="s">
        <v>574</v>
      </c>
      <c r="AT22" s="53" t="s">
        <v>951</v>
      </c>
      <c r="AU22" s="53" t="s">
        <v>652</v>
      </c>
      <c r="AV22" s="53" t="s">
        <v>3482</v>
      </c>
      <c r="AW22" s="53" t="s">
        <v>5630</v>
      </c>
      <c r="AX22" s="53" t="s">
        <v>6803</v>
      </c>
      <c r="AY22" s="53" t="s">
        <v>6516</v>
      </c>
      <c r="AZ22" s="53" t="s">
        <v>6975</v>
      </c>
      <c r="BA22" s="53" t="s">
        <v>748</v>
      </c>
      <c r="BC22" s="53" t="s">
        <v>7152</v>
      </c>
      <c r="BD22" s="53" t="s">
        <v>6582</v>
      </c>
      <c r="BE22" s="53" t="s">
        <v>1680</v>
      </c>
      <c r="BF22" s="53" t="s">
        <v>3692</v>
      </c>
      <c r="BG22" s="53" t="s">
        <v>6735</v>
      </c>
      <c r="BH22" s="53" t="s">
        <v>1758</v>
      </c>
      <c r="BI22" s="53" t="s">
        <v>7196</v>
      </c>
      <c r="BJ22" s="53" t="s">
        <v>6673</v>
      </c>
      <c r="BK22" s="53" t="s">
        <v>3882</v>
      </c>
      <c r="BL22" s="53" t="s">
        <v>1847</v>
      </c>
      <c r="BM22" s="53" t="s">
        <v>4243</v>
      </c>
      <c r="BN22" s="53" t="s">
        <v>847</v>
      </c>
      <c r="BO22" s="53" t="s">
        <v>4451</v>
      </c>
      <c r="BP22" s="53" t="s">
        <v>5860</v>
      </c>
      <c r="BQ22" s="53" t="s">
        <v>1793</v>
      </c>
      <c r="BR22" s="53" t="s">
        <v>1152</v>
      </c>
      <c r="BS22" s="53" t="s">
        <v>2660</v>
      </c>
      <c r="BT22" s="53" t="s">
        <v>7990</v>
      </c>
      <c r="BU22" s="53" t="s">
        <v>4633</v>
      </c>
      <c r="BV22" s="53" t="s">
        <v>7467</v>
      </c>
      <c r="BW22" s="53" t="s">
        <v>4920</v>
      </c>
      <c r="BX22" s="53" t="s">
        <v>1387</v>
      </c>
      <c r="BY22" s="53"/>
      <c r="BZ22" s="53"/>
    </row>
    <row r="23" spans="2:78" s="52" customFormat="1" ht="13" x14ac:dyDescent="0.3">
      <c r="B23" s="53" t="s">
        <v>1933</v>
      </c>
      <c r="C23" s="53" t="s">
        <v>95</v>
      </c>
      <c r="D23" s="53" t="s">
        <v>1948</v>
      </c>
      <c r="E23" s="53">
        <v>38.515169999999998</v>
      </c>
      <c r="F23" s="53">
        <v>-2.611526</v>
      </c>
      <c r="G23" s="54">
        <v>892.10500000000002</v>
      </c>
      <c r="H23" s="53">
        <v>742</v>
      </c>
      <c r="I23" s="53">
        <v>381</v>
      </c>
      <c r="J23" s="53">
        <v>361</v>
      </c>
      <c r="K23" s="52">
        <v>677</v>
      </c>
      <c r="L23" s="52">
        <v>215.10500000000002</v>
      </c>
      <c r="M23" s="55">
        <v>4</v>
      </c>
      <c r="N23" s="61" t="s">
        <v>16</v>
      </c>
      <c r="P23" s="57" t="s">
        <v>153</v>
      </c>
      <c r="Q23" s="58" t="s">
        <v>129</v>
      </c>
      <c r="R23" s="59">
        <v>143</v>
      </c>
      <c r="S23" s="58" t="s">
        <v>115</v>
      </c>
      <c r="T23" s="58" t="s">
        <v>115</v>
      </c>
      <c r="U23" s="58" t="s">
        <v>98</v>
      </c>
      <c r="V23" s="58" t="s">
        <v>98</v>
      </c>
      <c r="W23" s="60" t="s">
        <v>98</v>
      </c>
      <c r="Y23" s="53" t="s">
        <v>1949</v>
      </c>
      <c r="Z23" s="53" t="s">
        <v>7716</v>
      </c>
      <c r="AA23" s="53" t="s">
        <v>154</v>
      </c>
      <c r="AB23" s="53" t="s">
        <v>2865</v>
      </c>
      <c r="AC23" s="53" t="s">
        <v>6044</v>
      </c>
      <c r="AD23" s="53" t="s">
        <v>5102</v>
      </c>
      <c r="AE23" s="53" t="s">
        <v>7605</v>
      </c>
      <c r="AF23" s="53" t="s">
        <v>3113</v>
      </c>
      <c r="AG23" s="53" t="s">
        <v>6206</v>
      </c>
      <c r="AH23" s="53" t="s">
        <v>290</v>
      </c>
      <c r="AI23" s="53" t="s">
        <v>7857</v>
      </c>
      <c r="AK23" s="53" t="s">
        <v>2037</v>
      </c>
      <c r="AL23" s="53" t="s">
        <v>334</v>
      </c>
      <c r="AM23" s="53" t="s">
        <v>6424</v>
      </c>
      <c r="AN23" s="53" t="s">
        <v>2138</v>
      </c>
      <c r="AO23" s="53" t="s">
        <v>7518</v>
      </c>
      <c r="AP23" s="53" t="s">
        <v>5412</v>
      </c>
      <c r="AQ23" s="53" t="s">
        <v>408</v>
      </c>
      <c r="AR23" s="31" t="s">
        <v>2374</v>
      </c>
      <c r="AS23" s="53" t="s">
        <v>575</v>
      </c>
      <c r="AT23" s="53" t="s">
        <v>952</v>
      </c>
      <c r="AU23" s="53" t="s">
        <v>653</v>
      </c>
      <c r="AV23" s="53" t="s">
        <v>3483</v>
      </c>
      <c r="AW23" s="53" t="s">
        <v>5631</v>
      </c>
      <c r="AX23" s="53" t="s">
        <v>6804</v>
      </c>
      <c r="AY23" s="53" t="s">
        <v>6517</v>
      </c>
      <c r="AZ23" s="53" t="s">
        <v>6976</v>
      </c>
      <c r="BA23" s="53" t="s">
        <v>749</v>
      </c>
      <c r="BC23" s="53" t="s">
        <v>7153</v>
      </c>
      <c r="BD23" s="53" t="s">
        <v>6583</v>
      </c>
      <c r="BE23" s="53" t="s">
        <v>1681</v>
      </c>
      <c r="BF23" s="53" t="s">
        <v>3693</v>
      </c>
      <c r="BG23" s="53" t="s">
        <v>6736</v>
      </c>
      <c r="BH23" s="53" t="s">
        <v>1759</v>
      </c>
      <c r="BI23" s="53" t="s">
        <v>7197</v>
      </c>
      <c r="BJ23" s="53" t="s">
        <v>6674</v>
      </c>
      <c r="BK23" s="53" t="s">
        <v>3883</v>
      </c>
      <c r="BL23" s="53" t="s">
        <v>1848</v>
      </c>
      <c r="BM23" s="53" t="s">
        <v>4244</v>
      </c>
      <c r="BN23" s="53" t="s">
        <v>848</v>
      </c>
      <c r="BO23" s="53" t="s">
        <v>4452</v>
      </c>
      <c r="BP23" s="53" t="s">
        <v>5861</v>
      </c>
      <c r="BQ23" s="53" t="s">
        <v>1794</v>
      </c>
      <c r="BR23" s="53" t="s">
        <v>1153</v>
      </c>
      <c r="BS23" s="53" t="s">
        <v>2661</v>
      </c>
      <c r="BT23" s="53" t="s">
        <v>7991</v>
      </c>
      <c r="BU23" s="53" t="s">
        <v>4634</v>
      </c>
      <c r="BV23" s="53" t="s">
        <v>7468</v>
      </c>
      <c r="BW23" s="53" t="s">
        <v>4921</v>
      </c>
      <c r="BX23" s="53" t="s">
        <v>1388</v>
      </c>
      <c r="BY23" s="53"/>
      <c r="BZ23" s="53"/>
    </row>
    <row r="24" spans="2:78" s="52" customFormat="1" ht="13" x14ac:dyDescent="0.3">
      <c r="B24" s="53" t="s">
        <v>1933</v>
      </c>
      <c r="C24" s="53" t="s">
        <v>95</v>
      </c>
      <c r="D24" s="53" t="s">
        <v>1949</v>
      </c>
      <c r="E24" s="53">
        <v>38.581380000000003</v>
      </c>
      <c r="F24" s="53">
        <v>-2.2142210000000002</v>
      </c>
      <c r="G24" s="54">
        <v>877.04840000000002</v>
      </c>
      <c r="H24" s="53">
        <v>1021</v>
      </c>
      <c r="I24" s="53">
        <v>531</v>
      </c>
      <c r="J24" s="53">
        <v>490</v>
      </c>
      <c r="K24" s="52">
        <v>677</v>
      </c>
      <c r="L24" s="52">
        <v>200.04840000000002</v>
      </c>
      <c r="M24" s="55">
        <v>4</v>
      </c>
      <c r="N24" s="61" t="s">
        <v>16</v>
      </c>
      <c r="P24" s="57" t="s">
        <v>155</v>
      </c>
      <c r="Q24" s="58" t="s">
        <v>113</v>
      </c>
      <c r="R24" s="59">
        <v>754</v>
      </c>
      <c r="S24" s="58" t="s">
        <v>97</v>
      </c>
      <c r="T24" s="58" t="s">
        <v>115</v>
      </c>
      <c r="U24" s="58" t="s">
        <v>98</v>
      </c>
      <c r="V24" s="58" t="s">
        <v>98</v>
      </c>
      <c r="W24" s="60" t="s">
        <v>98</v>
      </c>
      <c r="Y24" s="53" t="s">
        <v>1950</v>
      </c>
      <c r="Z24" s="53" t="s">
        <v>7717</v>
      </c>
      <c r="AA24" s="53" t="s">
        <v>156</v>
      </c>
      <c r="AB24" s="53" t="s">
        <v>2866</v>
      </c>
      <c r="AC24" s="53" t="s">
        <v>6045</v>
      </c>
      <c r="AD24" s="53" t="s">
        <v>5103</v>
      </c>
      <c r="AE24" s="53" t="s">
        <v>7606</v>
      </c>
      <c r="AF24" s="53" t="s">
        <v>3114</v>
      </c>
      <c r="AG24" s="53" t="s">
        <v>6207</v>
      </c>
      <c r="AH24" s="53" t="s">
        <v>291</v>
      </c>
      <c r="AI24" s="53" t="s">
        <v>7858</v>
      </c>
      <c r="AK24" s="53" t="s">
        <v>2038</v>
      </c>
      <c r="AL24" s="53" t="s">
        <v>335</v>
      </c>
      <c r="AM24" s="53" t="s">
        <v>6425</v>
      </c>
      <c r="AN24" s="53" t="s">
        <v>2139</v>
      </c>
      <c r="AO24" s="53" t="s">
        <v>7519</v>
      </c>
      <c r="AP24" s="53" t="s">
        <v>5413</v>
      </c>
      <c r="AQ24" s="53" t="s">
        <v>409</v>
      </c>
      <c r="AR24" s="31" t="s">
        <v>2375</v>
      </c>
      <c r="AS24" s="53" t="s">
        <v>576</v>
      </c>
      <c r="AT24" s="53" t="s">
        <v>953</v>
      </c>
      <c r="AU24" s="53" t="s">
        <v>654</v>
      </c>
      <c r="AV24" s="53" t="s">
        <v>3484</v>
      </c>
      <c r="AW24" s="53" t="s">
        <v>5632</v>
      </c>
      <c r="AX24" s="53" t="s">
        <v>6805</v>
      </c>
      <c r="AY24" s="53" t="s">
        <v>6518</v>
      </c>
      <c r="AZ24" s="53" t="s">
        <v>6977</v>
      </c>
      <c r="BA24" s="53" t="s">
        <v>750</v>
      </c>
      <c r="BC24" s="53" t="s">
        <v>7154</v>
      </c>
      <c r="BD24" s="53" t="s">
        <v>6584</v>
      </c>
      <c r="BE24" s="53" t="s">
        <v>1682</v>
      </c>
      <c r="BF24" s="53" t="s">
        <v>3694</v>
      </c>
      <c r="BG24" s="53" t="s">
        <v>6737</v>
      </c>
      <c r="BH24" s="53" t="s">
        <v>1760</v>
      </c>
      <c r="BI24" s="53" t="s">
        <v>7198</v>
      </c>
      <c r="BJ24" s="53" t="s">
        <v>6675</v>
      </c>
      <c r="BK24" s="53" t="s">
        <v>3884</v>
      </c>
      <c r="BL24" s="53" t="s">
        <v>1849</v>
      </c>
      <c r="BM24" s="53" t="s">
        <v>4245</v>
      </c>
      <c r="BN24" s="53" t="s">
        <v>849</v>
      </c>
      <c r="BO24" s="53" t="s">
        <v>4453</v>
      </c>
      <c r="BP24" s="53" t="s">
        <v>5862</v>
      </c>
      <c r="BQ24" s="53" t="s">
        <v>1795</v>
      </c>
      <c r="BR24" s="53" t="s">
        <v>1154</v>
      </c>
      <c r="BS24" s="53" t="s">
        <v>2662</v>
      </c>
      <c r="BT24" s="53" t="s">
        <v>7992</v>
      </c>
      <c r="BU24" s="53" t="s">
        <v>4635</v>
      </c>
      <c r="BV24" s="53" t="s">
        <v>7469</v>
      </c>
      <c r="BW24" s="53" t="s">
        <v>4922</v>
      </c>
      <c r="BX24" s="53" t="s">
        <v>1389</v>
      </c>
      <c r="BY24" s="53"/>
      <c r="BZ24" s="53"/>
    </row>
    <row r="25" spans="2:78" s="52" customFormat="1" ht="13" x14ac:dyDescent="0.3">
      <c r="B25" s="53" t="s">
        <v>1933</v>
      </c>
      <c r="C25" s="53" t="s">
        <v>95</v>
      </c>
      <c r="D25" s="53" t="s">
        <v>1950</v>
      </c>
      <c r="E25" s="53">
        <v>38.869300000000003</v>
      </c>
      <c r="F25" s="53">
        <v>-1.348517</v>
      </c>
      <c r="G25" s="54">
        <v>892.03859999999997</v>
      </c>
      <c r="H25" s="53">
        <v>1231</v>
      </c>
      <c r="I25" s="53">
        <v>636</v>
      </c>
      <c r="J25" s="53">
        <v>595</v>
      </c>
      <c r="K25" s="52">
        <v>677</v>
      </c>
      <c r="L25" s="52">
        <v>215.03859999999997</v>
      </c>
      <c r="M25" s="55">
        <v>4</v>
      </c>
      <c r="N25" s="61" t="s">
        <v>16</v>
      </c>
      <c r="P25" s="57" t="s">
        <v>157</v>
      </c>
      <c r="Q25" s="58" t="s">
        <v>96</v>
      </c>
      <c r="R25" s="59">
        <v>708</v>
      </c>
      <c r="S25" s="58" t="s">
        <v>115</v>
      </c>
      <c r="T25" s="58" t="s">
        <v>98</v>
      </c>
      <c r="U25" s="58" t="s">
        <v>98</v>
      </c>
      <c r="V25" s="58" t="s">
        <v>98</v>
      </c>
      <c r="W25" s="60" t="s">
        <v>98</v>
      </c>
      <c r="Y25" s="53" t="s">
        <v>1951</v>
      </c>
      <c r="Z25" s="53" t="s">
        <v>7718</v>
      </c>
      <c r="AA25" s="53" t="s">
        <v>158</v>
      </c>
      <c r="AB25" s="53" t="s">
        <v>2867</v>
      </c>
      <c r="AC25" s="53" t="s">
        <v>6046</v>
      </c>
      <c r="AD25" s="53" t="s">
        <v>5104</v>
      </c>
      <c r="AE25" s="53" t="s">
        <v>7607</v>
      </c>
      <c r="AF25" s="53" t="s">
        <v>3115</v>
      </c>
      <c r="AG25" s="53" t="s">
        <v>6208</v>
      </c>
      <c r="AH25" s="53" t="s">
        <v>292</v>
      </c>
      <c r="AI25" s="53" t="s">
        <v>7859</v>
      </c>
      <c r="AK25" s="53" t="s">
        <v>2039</v>
      </c>
      <c r="AL25" s="53" t="s">
        <v>336</v>
      </c>
      <c r="AM25" s="53" t="s">
        <v>6426</v>
      </c>
      <c r="AN25" s="53" t="s">
        <v>2140</v>
      </c>
      <c r="AO25" s="53" t="s">
        <v>7520</v>
      </c>
      <c r="AP25" s="53" t="s">
        <v>5414</v>
      </c>
      <c r="AQ25" s="53" t="s">
        <v>410</v>
      </c>
      <c r="AR25" s="31" t="s">
        <v>2376</v>
      </c>
      <c r="AS25" s="53" t="s">
        <v>577</v>
      </c>
      <c r="AT25" s="53" t="s">
        <v>954</v>
      </c>
      <c r="AU25" s="53" t="s">
        <v>655</v>
      </c>
      <c r="AV25" s="53" t="s">
        <v>3485</v>
      </c>
      <c r="AW25" s="53" t="s">
        <v>5633</v>
      </c>
      <c r="AX25" s="53" t="s">
        <v>6806</v>
      </c>
      <c r="AY25" s="53" t="s">
        <v>6519</v>
      </c>
      <c r="AZ25" s="53" t="s">
        <v>6978</v>
      </c>
      <c r="BA25" s="53" t="s">
        <v>751</v>
      </c>
      <c r="BC25" s="53" t="s">
        <v>7155</v>
      </c>
      <c r="BD25" s="53" t="s">
        <v>6585</v>
      </c>
      <c r="BE25" s="53" t="s">
        <v>1683</v>
      </c>
      <c r="BF25" s="53" t="s">
        <v>3695</v>
      </c>
      <c r="BG25" s="53" t="s">
        <v>6738</v>
      </c>
      <c r="BH25" s="53" t="s">
        <v>1761</v>
      </c>
      <c r="BI25" s="53" t="s">
        <v>7199</v>
      </c>
      <c r="BJ25" s="53" t="s">
        <v>6676</v>
      </c>
      <c r="BK25" s="53" t="s">
        <v>3885</v>
      </c>
      <c r="BL25" s="53" t="s">
        <v>1850</v>
      </c>
      <c r="BM25" s="53" t="s">
        <v>4246</v>
      </c>
      <c r="BN25" s="53" t="s">
        <v>850</v>
      </c>
      <c r="BO25" s="53" t="s">
        <v>4454</v>
      </c>
      <c r="BP25" s="53" t="s">
        <v>5863</v>
      </c>
      <c r="BQ25" s="53" t="s">
        <v>1796</v>
      </c>
      <c r="BR25" s="53" t="s">
        <v>1155</v>
      </c>
      <c r="BS25" s="53" t="s">
        <v>2663</v>
      </c>
      <c r="BT25" s="53" t="s">
        <v>7993</v>
      </c>
      <c r="BU25" s="53" t="s">
        <v>4636</v>
      </c>
      <c r="BV25" s="53" t="s">
        <v>7470</v>
      </c>
      <c r="BW25" s="53" t="s">
        <v>4923</v>
      </c>
      <c r="BX25" s="53" t="s">
        <v>1390</v>
      </c>
      <c r="BY25" s="53"/>
      <c r="BZ25" s="53"/>
    </row>
    <row r="26" spans="2:78" s="52" customFormat="1" ht="13" x14ac:dyDescent="0.3">
      <c r="B26" s="53" t="s">
        <v>1933</v>
      </c>
      <c r="C26" s="53" t="s">
        <v>95</v>
      </c>
      <c r="D26" s="53" t="s">
        <v>1951</v>
      </c>
      <c r="E26" s="53">
        <v>38.95073</v>
      </c>
      <c r="F26" s="53">
        <v>-2.5395979999999998</v>
      </c>
      <c r="G26" s="54">
        <v>1068.3389999999999</v>
      </c>
      <c r="H26" s="53">
        <v>3069</v>
      </c>
      <c r="I26" s="53">
        <v>1558</v>
      </c>
      <c r="J26" s="53">
        <v>1511</v>
      </c>
      <c r="K26" s="52">
        <v>677</v>
      </c>
      <c r="L26" s="52">
        <v>391.33899999999994</v>
      </c>
      <c r="M26" s="55">
        <v>4</v>
      </c>
      <c r="N26" s="61" t="s">
        <v>16</v>
      </c>
      <c r="P26" s="57" t="s">
        <v>159</v>
      </c>
      <c r="Q26" s="58" t="s">
        <v>112</v>
      </c>
      <c r="R26" s="59">
        <v>50</v>
      </c>
      <c r="S26" s="58" t="s">
        <v>120</v>
      </c>
      <c r="T26" s="58" t="s">
        <v>114</v>
      </c>
      <c r="U26" s="58" t="s">
        <v>121</v>
      </c>
      <c r="V26" s="58" t="s">
        <v>115</v>
      </c>
      <c r="W26" s="60" t="s">
        <v>115</v>
      </c>
      <c r="Y26" s="53" t="s">
        <v>1952</v>
      </c>
      <c r="Z26" s="53" t="s">
        <v>7719</v>
      </c>
      <c r="AA26" s="53" t="s">
        <v>160</v>
      </c>
      <c r="AB26" s="53" t="s">
        <v>2868</v>
      </c>
      <c r="AC26" s="53" t="s">
        <v>6047</v>
      </c>
      <c r="AD26" s="53" t="s">
        <v>5105</v>
      </c>
      <c r="AE26" s="53" t="s">
        <v>7608</v>
      </c>
      <c r="AF26" s="53" t="s">
        <v>3116</v>
      </c>
      <c r="AG26" s="53" t="s">
        <v>6209</v>
      </c>
      <c r="AH26" s="53" t="s">
        <v>293</v>
      </c>
      <c r="AI26" s="53" t="s">
        <v>7860</v>
      </c>
      <c r="AK26" s="53" t="s">
        <v>2040</v>
      </c>
      <c r="AL26" s="53" t="s">
        <v>337</v>
      </c>
      <c r="AM26" s="53" t="s">
        <v>6427</v>
      </c>
      <c r="AN26" s="53" t="s">
        <v>2141</v>
      </c>
      <c r="AO26" s="53" t="s">
        <v>7521</v>
      </c>
      <c r="AP26" s="53" t="s">
        <v>5415</v>
      </c>
      <c r="AQ26" s="53" t="s">
        <v>411</v>
      </c>
      <c r="AR26" s="31" t="s">
        <v>2377</v>
      </c>
      <c r="AS26" s="53" t="s">
        <v>578</v>
      </c>
      <c r="AT26" s="53" t="s">
        <v>955</v>
      </c>
      <c r="AU26" s="53" t="s">
        <v>656</v>
      </c>
      <c r="AV26" s="53" t="s">
        <v>3486</v>
      </c>
      <c r="AW26" s="53" t="s">
        <v>5634</v>
      </c>
      <c r="AX26" s="53" t="s">
        <v>6807</v>
      </c>
      <c r="AY26" s="53" t="s">
        <v>6520</v>
      </c>
      <c r="AZ26" s="53" t="s">
        <v>6979</v>
      </c>
      <c r="BA26" s="53" t="s">
        <v>752</v>
      </c>
      <c r="BC26" s="53" t="s">
        <v>1853</v>
      </c>
      <c r="BD26" s="53" t="s">
        <v>6586</v>
      </c>
      <c r="BE26" s="53" t="s">
        <v>1684</v>
      </c>
      <c r="BF26" s="53" t="s">
        <v>3696</v>
      </c>
      <c r="BG26" s="53" t="s">
        <v>6739</v>
      </c>
      <c r="BH26" s="53" t="s">
        <v>1762</v>
      </c>
      <c r="BI26" s="53" t="s">
        <v>7200</v>
      </c>
      <c r="BJ26" s="53" t="s">
        <v>6677</v>
      </c>
      <c r="BK26" s="53" t="s">
        <v>3886</v>
      </c>
      <c r="BL26" s="53" t="s">
        <v>1851</v>
      </c>
      <c r="BM26" s="53" t="s">
        <v>4247</v>
      </c>
      <c r="BN26" s="53" t="s">
        <v>851</v>
      </c>
      <c r="BO26" s="53" t="s">
        <v>4455</v>
      </c>
      <c r="BP26" s="53" t="s">
        <v>5864</v>
      </c>
      <c r="BQ26" s="53" t="s">
        <v>1797</v>
      </c>
      <c r="BR26" s="53" t="s">
        <v>1156</v>
      </c>
      <c r="BS26" s="53" t="s">
        <v>2664</v>
      </c>
      <c r="BT26" s="53" t="s">
        <v>7994</v>
      </c>
      <c r="BU26" s="53" t="s">
        <v>4637</v>
      </c>
      <c r="BV26" s="53" t="s">
        <v>7471</v>
      </c>
      <c r="BW26" s="53" t="s">
        <v>4924</v>
      </c>
      <c r="BX26" s="53" t="s">
        <v>1391</v>
      </c>
      <c r="BY26" s="53"/>
      <c r="BZ26" s="53"/>
    </row>
    <row r="27" spans="2:78" s="52" customFormat="1" ht="13" x14ac:dyDescent="0.3">
      <c r="B27" s="53" t="s">
        <v>1933</v>
      </c>
      <c r="C27" s="53" t="s">
        <v>95</v>
      </c>
      <c r="D27" s="53" t="s">
        <v>1952</v>
      </c>
      <c r="E27" s="53">
        <v>39.101889999999997</v>
      </c>
      <c r="F27" s="53">
        <v>-1.308891</v>
      </c>
      <c r="G27" s="54">
        <v>917.25480000000005</v>
      </c>
      <c r="H27" s="53">
        <v>643</v>
      </c>
      <c r="I27" s="53">
        <v>342</v>
      </c>
      <c r="J27" s="53">
        <v>301</v>
      </c>
      <c r="K27" s="52">
        <v>677</v>
      </c>
      <c r="L27" s="52">
        <v>240.25480000000005</v>
      </c>
      <c r="M27" s="55">
        <v>4</v>
      </c>
      <c r="N27" s="61" t="s">
        <v>16</v>
      </c>
      <c r="P27" s="57" t="s">
        <v>161</v>
      </c>
      <c r="Q27" s="58" t="s">
        <v>97</v>
      </c>
      <c r="R27" s="59">
        <v>432</v>
      </c>
      <c r="S27" s="58" t="s">
        <v>98</v>
      </c>
      <c r="T27" s="58" t="s">
        <v>98</v>
      </c>
      <c r="U27" s="58" t="s">
        <v>98</v>
      </c>
      <c r="V27" s="58" t="s">
        <v>98</v>
      </c>
      <c r="W27" s="60" t="s">
        <v>98</v>
      </c>
      <c r="Y27" s="53" t="s">
        <v>1953</v>
      </c>
      <c r="Z27" s="53" t="s">
        <v>7720</v>
      </c>
      <c r="AA27" s="53" t="s">
        <v>162</v>
      </c>
      <c r="AB27" s="53" t="s">
        <v>2869</v>
      </c>
      <c r="AC27" s="53" t="s">
        <v>6048</v>
      </c>
      <c r="AD27" s="53" t="s">
        <v>128</v>
      </c>
      <c r="AE27" s="53" t="s">
        <v>7609</v>
      </c>
      <c r="AF27" s="53" t="s">
        <v>3117</v>
      </c>
      <c r="AG27" s="53" t="s">
        <v>6210</v>
      </c>
      <c r="AH27" s="53" t="s">
        <v>294</v>
      </c>
      <c r="AI27" s="53" t="s">
        <v>7861</v>
      </c>
      <c r="AK27" s="53" t="s">
        <v>2041</v>
      </c>
      <c r="AL27" s="53" t="s">
        <v>146</v>
      </c>
      <c r="AM27" s="53" t="s">
        <v>6428</v>
      </c>
      <c r="AN27" s="53" t="s">
        <v>2142</v>
      </c>
      <c r="AO27" s="53" t="s">
        <v>7522</v>
      </c>
      <c r="AP27" s="53" t="s">
        <v>5416</v>
      </c>
      <c r="AQ27" s="53" t="s">
        <v>412</v>
      </c>
      <c r="AR27" s="31" t="s">
        <v>2378</v>
      </c>
      <c r="AS27" s="53" t="s">
        <v>579</v>
      </c>
      <c r="AT27" s="53" t="s">
        <v>956</v>
      </c>
      <c r="AU27" s="53" t="s">
        <v>657</v>
      </c>
      <c r="AV27" s="53" t="s">
        <v>3487</v>
      </c>
      <c r="AW27" s="53" t="s">
        <v>5635</v>
      </c>
      <c r="AX27" s="53" t="s">
        <v>6808</v>
      </c>
      <c r="AY27" s="53" t="s">
        <v>6521</v>
      </c>
      <c r="AZ27" s="53" t="s">
        <v>6980</v>
      </c>
      <c r="BA27" s="53" t="s">
        <v>753</v>
      </c>
      <c r="BC27" s="53" t="s">
        <v>7156</v>
      </c>
      <c r="BD27" s="53" t="s">
        <v>6587</v>
      </c>
      <c r="BE27" s="53" t="s">
        <v>1685</v>
      </c>
      <c r="BF27" s="53" t="s">
        <v>3697</v>
      </c>
      <c r="BG27" s="53" t="s">
        <v>6740</v>
      </c>
      <c r="BH27" s="53" t="s">
        <v>1763</v>
      </c>
      <c r="BI27" s="53" t="s">
        <v>7201</v>
      </c>
      <c r="BJ27" s="53" t="s">
        <v>6678</v>
      </c>
      <c r="BK27" s="53" t="s">
        <v>3887</v>
      </c>
      <c r="BL27" s="53" t="s">
        <v>1852</v>
      </c>
      <c r="BM27" s="53" t="s">
        <v>4248</v>
      </c>
      <c r="BN27" s="53" t="s">
        <v>852</v>
      </c>
      <c r="BO27" s="53" t="s">
        <v>4456</v>
      </c>
      <c r="BP27" s="53" t="s">
        <v>5865</v>
      </c>
      <c r="BQ27" s="53" t="s">
        <v>1798</v>
      </c>
      <c r="BR27" s="53" t="s">
        <v>1157</v>
      </c>
      <c r="BS27" s="53" t="s">
        <v>2665</v>
      </c>
      <c r="BT27" s="53" t="s">
        <v>7995</v>
      </c>
      <c r="BU27" s="53" t="s">
        <v>4638</v>
      </c>
      <c r="BV27" s="53" t="s">
        <v>7472</v>
      </c>
      <c r="BW27" s="53" t="s">
        <v>4925</v>
      </c>
      <c r="BX27" s="53" t="s">
        <v>1392</v>
      </c>
      <c r="BY27" s="53"/>
      <c r="BZ27" s="53"/>
    </row>
    <row r="28" spans="2:78" s="52" customFormat="1" ht="13" x14ac:dyDescent="0.3">
      <c r="B28" s="53" t="s">
        <v>1933</v>
      </c>
      <c r="C28" s="53" t="s">
        <v>95</v>
      </c>
      <c r="D28" s="53" t="s">
        <v>1953</v>
      </c>
      <c r="E28" s="53">
        <v>39.285179999999997</v>
      </c>
      <c r="F28" s="53">
        <v>-1.47113</v>
      </c>
      <c r="G28" s="54">
        <v>708.7758</v>
      </c>
      <c r="H28" s="53">
        <v>4724</v>
      </c>
      <c r="I28" s="53">
        <v>2441</v>
      </c>
      <c r="J28" s="53">
        <v>2283</v>
      </c>
      <c r="K28" s="52">
        <v>677</v>
      </c>
      <c r="L28" s="52">
        <v>31.775800000000004</v>
      </c>
      <c r="M28" s="55">
        <v>2</v>
      </c>
      <c r="N28" s="61" t="s">
        <v>16</v>
      </c>
      <c r="P28" s="57" t="s">
        <v>163</v>
      </c>
      <c r="Q28" s="58" t="s">
        <v>126</v>
      </c>
      <c r="R28" s="59">
        <v>436</v>
      </c>
      <c r="S28" s="58" t="s">
        <v>113</v>
      </c>
      <c r="T28" s="58" t="s">
        <v>97</v>
      </c>
      <c r="U28" s="58" t="s">
        <v>115</v>
      </c>
      <c r="V28" s="58" t="s">
        <v>98</v>
      </c>
      <c r="W28" s="60" t="s">
        <v>98</v>
      </c>
      <c r="Y28" s="53" t="s">
        <v>1954</v>
      </c>
      <c r="Z28" s="53" t="s">
        <v>7721</v>
      </c>
      <c r="AA28" s="53" t="s">
        <v>164</v>
      </c>
      <c r="AB28" s="53" t="s">
        <v>2870</v>
      </c>
      <c r="AC28" s="53" t="s">
        <v>6049</v>
      </c>
      <c r="AD28" s="53" t="s">
        <v>5106</v>
      </c>
      <c r="AE28" s="53" t="s">
        <v>7610</v>
      </c>
      <c r="AF28" s="53" t="s">
        <v>3118</v>
      </c>
      <c r="AG28" s="53" t="s">
        <v>6211</v>
      </c>
      <c r="AH28" s="53" t="s">
        <v>295</v>
      </c>
      <c r="AI28" s="53" t="s">
        <v>7862</v>
      </c>
      <c r="AK28" s="53" t="s">
        <v>2042</v>
      </c>
      <c r="AL28" s="53" t="s">
        <v>338</v>
      </c>
      <c r="AM28" s="53" t="s">
        <v>6429</v>
      </c>
      <c r="AN28" s="53" t="s">
        <v>2143</v>
      </c>
      <c r="AO28" s="53" t="s">
        <v>7523</v>
      </c>
      <c r="AP28" s="53" t="s">
        <v>5417</v>
      </c>
      <c r="AQ28" s="53" t="s">
        <v>413</v>
      </c>
      <c r="AR28" s="31" t="s">
        <v>2379</v>
      </c>
      <c r="AS28" s="53" t="s">
        <v>580</v>
      </c>
      <c r="AT28" s="53" t="s">
        <v>957</v>
      </c>
      <c r="AU28" s="53" t="s">
        <v>658</v>
      </c>
      <c r="AV28" s="53" t="s">
        <v>3488</v>
      </c>
      <c r="AW28" s="53" t="s">
        <v>5636</v>
      </c>
      <c r="AX28" s="53" t="s">
        <v>6809</v>
      </c>
      <c r="AY28" s="53" t="s">
        <v>6522</v>
      </c>
      <c r="AZ28" s="53" t="s">
        <v>6981</v>
      </c>
      <c r="BA28" s="53" t="s">
        <v>754</v>
      </c>
      <c r="BC28" s="53" t="s">
        <v>7157</v>
      </c>
      <c r="BD28" s="53" t="s">
        <v>6588</v>
      </c>
      <c r="BE28" s="53" t="s">
        <v>1686</v>
      </c>
      <c r="BF28" s="53" t="s">
        <v>3698</v>
      </c>
      <c r="BG28" s="53" t="s">
        <v>6741</v>
      </c>
      <c r="BH28" s="53" t="s">
        <v>1764</v>
      </c>
      <c r="BI28" s="53" t="s">
        <v>7202</v>
      </c>
      <c r="BJ28" s="53" t="s">
        <v>6679</v>
      </c>
      <c r="BK28" s="53" t="s">
        <v>3888</v>
      </c>
      <c r="BL28" s="53" t="s">
        <v>1853</v>
      </c>
      <c r="BM28" s="53" t="s">
        <v>4249</v>
      </c>
      <c r="BN28" s="53" t="s">
        <v>853</v>
      </c>
      <c r="BO28" s="53" t="s">
        <v>4457</v>
      </c>
      <c r="BP28" s="53" t="s">
        <v>5866</v>
      </c>
      <c r="BQ28" s="53" t="s">
        <v>1799</v>
      </c>
      <c r="BR28" s="53" t="s">
        <v>1158</v>
      </c>
      <c r="BS28" s="53" t="s">
        <v>2666</v>
      </c>
      <c r="BT28" s="53" t="s">
        <v>7996</v>
      </c>
      <c r="BU28" s="53" t="s">
        <v>4639</v>
      </c>
      <c r="BV28" s="53" t="s">
        <v>7473</v>
      </c>
      <c r="BW28" s="53" t="s">
        <v>4926</v>
      </c>
      <c r="BX28" s="53" t="s">
        <v>1393</v>
      </c>
      <c r="BY28" s="53"/>
      <c r="BZ28" s="53"/>
    </row>
    <row r="29" spans="2:78" s="52" customFormat="1" ht="13" x14ac:dyDescent="0.3">
      <c r="B29" s="53" t="s">
        <v>1933</v>
      </c>
      <c r="C29" s="53" t="s">
        <v>95</v>
      </c>
      <c r="D29" s="53" t="s">
        <v>1954</v>
      </c>
      <c r="E29" s="53">
        <v>39.101869999999998</v>
      </c>
      <c r="F29" s="53">
        <v>-1.557571</v>
      </c>
      <c r="G29" s="54">
        <v>708.06650000000002</v>
      </c>
      <c r="H29" s="53">
        <v>1420</v>
      </c>
      <c r="I29" s="53">
        <v>731</v>
      </c>
      <c r="J29" s="53">
        <v>689</v>
      </c>
      <c r="K29" s="52">
        <v>677</v>
      </c>
      <c r="L29" s="52">
        <v>31.066500000000019</v>
      </c>
      <c r="M29" s="55">
        <v>2</v>
      </c>
      <c r="N29" s="61" t="s">
        <v>16</v>
      </c>
      <c r="P29" s="57" t="s">
        <v>165</v>
      </c>
      <c r="Q29" s="58" t="s">
        <v>98</v>
      </c>
      <c r="R29" s="59">
        <v>346</v>
      </c>
      <c r="S29" s="58" t="s">
        <v>98</v>
      </c>
      <c r="T29" s="58" t="s">
        <v>98</v>
      </c>
      <c r="U29" s="58" t="s">
        <v>98</v>
      </c>
      <c r="V29" s="58" t="s">
        <v>98</v>
      </c>
      <c r="W29" s="60" t="s">
        <v>98</v>
      </c>
      <c r="Y29" s="53" t="s">
        <v>1955</v>
      </c>
      <c r="Z29" s="53" t="s">
        <v>7722</v>
      </c>
      <c r="AA29" s="53" t="s">
        <v>166</v>
      </c>
      <c r="AB29" s="53" t="s">
        <v>2871</v>
      </c>
      <c r="AC29" s="53" t="s">
        <v>6050</v>
      </c>
      <c r="AD29" s="53" t="s">
        <v>5107</v>
      </c>
      <c r="AE29" s="53" t="s">
        <v>7611</v>
      </c>
      <c r="AF29" s="53" t="s">
        <v>3119</v>
      </c>
      <c r="AG29" s="53" t="s">
        <v>6212</v>
      </c>
      <c r="AH29" s="53" t="s">
        <v>296</v>
      </c>
      <c r="AI29" s="53" t="s">
        <v>7863</v>
      </c>
      <c r="AK29" s="53" t="s">
        <v>2043</v>
      </c>
      <c r="AL29" s="53" t="s">
        <v>339</v>
      </c>
      <c r="AM29" s="53" t="s">
        <v>6430</v>
      </c>
      <c r="AN29" s="53" t="s">
        <v>2144</v>
      </c>
      <c r="AO29" s="53" t="s">
        <v>7524</v>
      </c>
      <c r="AP29" s="53" t="s">
        <v>5418</v>
      </c>
      <c r="AQ29" s="53" t="s">
        <v>414</v>
      </c>
      <c r="AR29" s="31" t="s">
        <v>2380</v>
      </c>
      <c r="AS29" s="53" t="s">
        <v>581</v>
      </c>
      <c r="AT29" s="53" t="s">
        <v>958</v>
      </c>
      <c r="AU29" s="53" t="s">
        <v>659</v>
      </c>
      <c r="AV29" s="53" t="s">
        <v>3489</v>
      </c>
      <c r="AW29" s="53" t="s">
        <v>5637</v>
      </c>
      <c r="AX29" s="53" t="s">
        <v>6810</v>
      </c>
      <c r="AY29" s="53" t="s">
        <v>6523</v>
      </c>
      <c r="AZ29" s="53" t="s">
        <v>6982</v>
      </c>
      <c r="BA29" s="53" t="s">
        <v>755</v>
      </c>
      <c r="BC29" s="53" t="s">
        <v>7158</v>
      </c>
      <c r="BD29" s="53" t="s">
        <v>6589</v>
      </c>
      <c r="BE29" s="53" t="s">
        <v>1687</v>
      </c>
      <c r="BF29" s="53" t="s">
        <v>3699</v>
      </c>
      <c r="BG29" s="53" t="s">
        <v>6742</v>
      </c>
      <c r="BH29" s="53" t="s">
        <v>1765</v>
      </c>
      <c r="BI29" s="53" t="s">
        <v>7203</v>
      </c>
      <c r="BJ29" s="53" t="s">
        <v>6680</v>
      </c>
      <c r="BK29" s="53" t="s">
        <v>3889</v>
      </c>
      <c r="BL29" s="53" t="s">
        <v>1854</v>
      </c>
      <c r="BM29" s="53" t="s">
        <v>4250</v>
      </c>
      <c r="BN29" s="53" t="s">
        <v>854</v>
      </c>
      <c r="BO29" s="53" t="s">
        <v>4458</v>
      </c>
      <c r="BP29" s="53" t="s">
        <v>5867</v>
      </c>
      <c r="BQ29" s="53" t="s">
        <v>1800</v>
      </c>
      <c r="BR29" s="53" t="s">
        <v>1159</v>
      </c>
      <c r="BS29" s="53" t="s">
        <v>2667</v>
      </c>
      <c r="BT29" s="53" t="s">
        <v>7997</v>
      </c>
      <c r="BU29" s="53" t="s">
        <v>4640</v>
      </c>
      <c r="BV29" s="53" t="s">
        <v>7474</v>
      </c>
      <c r="BW29" s="53" t="s">
        <v>4927</v>
      </c>
      <c r="BX29" s="53" t="s">
        <v>1394</v>
      </c>
      <c r="BY29" s="53"/>
      <c r="BZ29" s="53"/>
    </row>
    <row r="30" spans="2:78" s="52" customFormat="1" ht="13" x14ac:dyDescent="0.3">
      <c r="B30" s="53" t="s">
        <v>1933</v>
      </c>
      <c r="C30" s="53" t="s">
        <v>95</v>
      </c>
      <c r="D30" s="53" t="s">
        <v>1955</v>
      </c>
      <c r="E30" s="53">
        <v>38.771050000000002</v>
      </c>
      <c r="F30" s="53">
        <v>-2.2418619999999998</v>
      </c>
      <c r="G30" s="54">
        <v>955.05650000000003</v>
      </c>
      <c r="H30" s="53">
        <v>451</v>
      </c>
      <c r="I30" s="53">
        <v>247</v>
      </c>
      <c r="J30" s="53">
        <v>204</v>
      </c>
      <c r="K30" s="52">
        <v>677</v>
      </c>
      <c r="L30" s="52">
        <v>278.05650000000003</v>
      </c>
      <c r="M30" s="55">
        <v>4</v>
      </c>
      <c r="N30" s="61" t="s">
        <v>16</v>
      </c>
      <c r="P30" s="57" t="s">
        <v>167</v>
      </c>
      <c r="Q30" s="58" t="s">
        <v>96</v>
      </c>
      <c r="R30" s="59">
        <v>131</v>
      </c>
      <c r="S30" s="58" t="s">
        <v>97</v>
      </c>
      <c r="T30" s="58" t="s">
        <v>98</v>
      </c>
      <c r="U30" s="58" t="s">
        <v>98</v>
      </c>
      <c r="V30" s="58" t="s">
        <v>98</v>
      </c>
      <c r="W30" s="60" t="s">
        <v>98</v>
      </c>
      <c r="Y30" s="53" t="s">
        <v>1956</v>
      </c>
      <c r="Z30" s="53" t="s">
        <v>7723</v>
      </c>
      <c r="AA30" s="53" t="s">
        <v>168</v>
      </c>
      <c r="AB30" s="53" t="s">
        <v>2872</v>
      </c>
      <c r="AC30" s="53" t="s">
        <v>6051</v>
      </c>
      <c r="AD30" s="53" t="s">
        <v>5108</v>
      </c>
      <c r="AE30" s="53" t="s">
        <v>7612</v>
      </c>
      <c r="AF30" s="53" t="s">
        <v>3120</v>
      </c>
      <c r="AG30" s="53" t="s">
        <v>6213</v>
      </c>
      <c r="AH30" s="53" t="s">
        <v>297</v>
      </c>
      <c r="AI30" s="53" t="s">
        <v>7864</v>
      </c>
      <c r="AK30" s="53" t="s">
        <v>2044</v>
      </c>
      <c r="AL30" s="53" t="s">
        <v>340</v>
      </c>
      <c r="AM30" s="53" t="s">
        <v>6431</v>
      </c>
      <c r="AN30" s="53" t="s">
        <v>2145</v>
      </c>
      <c r="AO30" s="53" t="s">
        <v>7525</v>
      </c>
      <c r="AP30" s="53" t="s">
        <v>5419</v>
      </c>
      <c r="AQ30" s="53" t="s">
        <v>415</v>
      </c>
      <c r="AR30" s="31" t="s">
        <v>2381</v>
      </c>
      <c r="AS30" s="53" t="s">
        <v>582</v>
      </c>
      <c r="AT30" s="53" t="s">
        <v>959</v>
      </c>
      <c r="AU30" s="53" t="s">
        <v>660</v>
      </c>
      <c r="AV30" s="53" t="s">
        <v>3490</v>
      </c>
      <c r="AW30" s="53" t="s">
        <v>5638</v>
      </c>
      <c r="AX30" s="53" t="s">
        <v>6811</v>
      </c>
      <c r="AY30" s="53" t="s">
        <v>6524</v>
      </c>
      <c r="AZ30" s="53" t="s">
        <v>6983</v>
      </c>
      <c r="BA30" s="53" t="s">
        <v>756</v>
      </c>
      <c r="BC30" s="53" t="s">
        <v>7159</v>
      </c>
      <c r="BD30" s="53" t="s">
        <v>6590</v>
      </c>
      <c r="BE30" s="53" t="s">
        <v>1688</v>
      </c>
      <c r="BF30" s="53" t="s">
        <v>3700</v>
      </c>
      <c r="BG30" s="53" t="s">
        <v>6743</v>
      </c>
      <c r="BH30" s="53" t="s">
        <v>1766</v>
      </c>
      <c r="BI30" s="53" t="s">
        <v>7204</v>
      </c>
      <c r="BJ30" s="53" t="s">
        <v>6681</v>
      </c>
      <c r="BK30" s="53" t="s">
        <v>3890</v>
      </c>
      <c r="BL30" s="53" t="s">
        <v>1855</v>
      </c>
      <c r="BM30" s="53" t="s">
        <v>4251</v>
      </c>
      <c r="BN30" s="53" t="s">
        <v>855</v>
      </c>
      <c r="BO30" s="53" t="s">
        <v>4459</v>
      </c>
      <c r="BP30" s="53" t="s">
        <v>5868</v>
      </c>
      <c r="BQ30" s="53" t="s">
        <v>1801</v>
      </c>
      <c r="BR30" s="53" t="s">
        <v>1160</v>
      </c>
      <c r="BS30" s="53" t="s">
        <v>2668</v>
      </c>
      <c r="BT30" s="53" t="s">
        <v>7998</v>
      </c>
      <c r="BU30" s="53" t="s">
        <v>4641</v>
      </c>
      <c r="BV30" s="53" t="s">
        <v>7475</v>
      </c>
      <c r="BW30" s="53" t="s">
        <v>4928</v>
      </c>
      <c r="BX30" s="53" t="s">
        <v>1395</v>
      </c>
      <c r="BY30" s="53"/>
      <c r="BZ30" s="53"/>
    </row>
    <row r="31" spans="2:78" s="52" customFormat="1" ht="13" x14ac:dyDescent="0.3">
      <c r="B31" s="53" t="s">
        <v>1933</v>
      </c>
      <c r="C31" s="53" t="s">
        <v>95</v>
      </c>
      <c r="D31" s="53" t="s">
        <v>1956</v>
      </c>
      <c r="E31" s="53">
        <v>39.258400000000002</v>
      </c>
      <c r="F31" s="53">
        <v>-1.3351029999999999</v>
      </c>
      <c r="G31" s="54">
        <v>705.23249999999996</v>
      </c>
      <c r="H31" s="53">
        <v>774</v>
      </c>
      <c r="I31" s="53">
        <v>411</v>
      </c>
      <c r="J31" s="53">
        <v>363</v>
      </c>
      <c r="K31" s="52">
        <v>677</v>
      </c>
      <c r="L31" s="52">
        <v>28.232499999999959</v>
      </c>
      <c r="M31" s="55">
        <v>2</v>
      </c>
      <c r="N31" s="61" t="s">
        <v>16</v>
      </c>
      <c r="P31" s="57" t="s">
        <v>169</v>
      </c>
      <c r="Q31" s="58" t="s">
        <v>97</v>
      </c>
      <c r="R31" s="59">
        <v>379</v>
      </c>
      <c r="S31" s="58" t="s">
        <v>115</v>
      </c>
      <c r="T31" s="58" t="s">
        <v>98</v>
      </c>
      <c r="U31" s="58" t="s">
        <v>98</v>
      </c>
      <c r="V31" s="58" t="s">
        <v>98</v>
      </c>
      <c r="W31" s="60" t="s">
        <v>98</v>
      </c>
      <c r="Y31" s="53" t="s">
        <v>1957</v>
      </c>
      <c r="Z31" s="53" t="s">
        <v>7724</v>
      </c>
      <c r="AA31" s="53" t="s">
        <v>170</v>
      </c>
      <c r="AB31" s="53" t="s">
        <v>2873</v>
      </c>
      <c r="AC31" s="53" t="s">
        <v>6052</v>
      </c>
      <c r="AD31" s="53" t="s">
        <v>5109</v>
      </c>
      <c r="AE31" s="53" t="s">
        <v>7613</v>
      </c>
      <c r="AF31" s="53" t="s">
        <v>3121</v>
      </c>
      <c r="AG31" s="53" t="s">
        <v>6214</v>
      </c>
      <c r="AH31" s="53" t="s">
        <v>298</v>
      </c>
      <c r="AI31" s="53" t="s">
        <v>7865</v>
      </c>
      <c r="AK31" s="53" t="s">
        <v>2045</v>
      </c>
      <c r="AL31" s="53" t="s">
        <v>341</v>
      </c>
      <c r="AM31" s="53" t="s">
        <v>6432</v>
      </c>
      <c r="AN31" s="53" t="s">
        <v>2146</v>
      </c>
      <c r="AO31" s="53" t="s">
        <v>7526</v>
      </c>
      <c r="AP31" s="53" t="s">
        <v>5420</v>
      </c>
      <c r="AQ31" s="53" t="s">
        <v>416</v>
      </c>
      <c r="AR31" s="31" t="s">
        <v>2382</v>
      </c>
      <c r="AS31" s="53" t="s">
        <v>583</v>
      </c>
      <c r="AT31" s="53" t="s">
        <v>960</v>
      </c>
      <c r="AU31" s="53" t="s">
        <v>661</v>
      </c>
      <c r="AV31" s="53" t="s">
        <v>3491</v>
      </c>
      <c r="AW31" s="53" t="s">
        <v>5639</v>
      </c>
      <c r="AX31" s="53" t="s">
        <v>6812</v>
      </c>
      <c r="AY31" s="53" t="s">
        <v>6525</v>
      </c>
      <c r="AZ31" s="53" t="s">
        <v>6984</v>
      </c>
      <c r="BA31" s="53" t="s">
        <v>757</v>
      </c>
      <c r="BC31" s="53" t="s">
        <v>7160</v>
      </c>
      <c r="BD31" s="53" t="s">
        <v>6591</v>
      </c>
      <c r="BE31" s="53" t="s">
        <v>1689</v>
      </c>
      <c r="BF31" s="53" t="s">
        <v>3701</v>
      </c>
      <c r="BG31" s="53" t="s">
        <v>6744</v>
      </c>
      <c r="BH31" s="53" t="s">
        <v>1767</v>
      </c>
      <c r="BI31" s="53" t="s">
        <v>7205</v>
      </c>
      <c r="BJ31" s="53" t="s">
        <v>6682</v>
      </c>
      <c r="BK31" s="53" t="s">
        <v>3891</v>
      </c>
      <c r="BL31" s="53" t="s">
        <v>1856</v>
      </c>
      <c r="BM31" s="53" t="s">
        <v>4252</v>
      </c>
      <c r="BN31" s="53" t="s">
        <v>856</v>
      </c>
      <c r="BO31" s="53" t="s">
        <v>4460</v>
      </c>
      <c r="BP31" s="53" t="s">
        <v>5869</v>
      </c>
      <c r="BQ31" s="53" t="s">
        <v>1802</v>
      </c>
      <c r="BR31" s="53" t="s">
        <v>1161</v>
      </c>
      <c r="BS31" s="53" t="s">
        <v>2669</v>
      </c>
      <c r="BT31" s="53" t="s">
        <v>7999</v>
      </c>
      <c r="BU31" s="53" t="s">
        <v>4642</v>
      </c>
      <c r="BV31" s="53" t="s">
        <v>7476</v>
      </c>
      <c r="BW31" s="53" t="s">
        <v>4929</v>
      </c>
      <c r="BX31" s="53" t="s">
        <v>1396</v>
      </c>
      <c r="BY31" s="53"/>
      <c r="BZ31" s="53"/>
    </row>
    <row r="32" spans="2:78" s="52" customFormat="1" ht="13" x14ac:dyDescent="0.3">
      <c r="B32" s="53" t="s">
        <v>1933</v>
      </c>
      <c r="C32" s="53" t="s">
        <v>95</v>
      </c>
      <c r="D32" s="53" t="s">
        <v>1957</v>
      </c>
      <c r="E32" s="53">
        <v>38.702739999999999</v>
      </c>
      <c r="F32" s="53">
        <v>-0.99154810000000004</v>
      </c>
      <c r="G32" s="54">
        <v>576.18870000000004</v>
      </c>
      <c r="H32" s="53">
        <v>10330</v>
      </c>
      <c r="I32" s="53">
        <v>5232</v>
      </c>
      <c r="J32" s="53">
        <v>5098</v>
      </c>
      <c r="K32" s="52">
        <v>677</v>
      </c>
      <c r="L32" s="52">
        <v>-100.81129999999996</v>
      </c>
      <c r="M32" s="55">
        <v>2</v>
      </c>
      <c r="N32" s="61" t="s">
        <v>16</v>
      </c>
      <c r="P32" s="57" t="s">
        <v>171</v>
      </c>
      <c r="Q32" s="58" t="s">
        <v>115</v>
      </c>
      <c r="R32" s="59">
        <v>412</v>
      </c>
      <c r="S32" s="58" t="s">
        <v>98</v>
      </c>
      <c r="T32" s="58" t="s">
        <v>98</v>
      </c>
      <c r="U32" s="58" t="s">
        <v>98</v>
      </c>
      <c r="V32" s="58" t="s">
        <v>98</v>
      </c>
      <c r="W32" s="60" t="s">
        <v>98</v>
      </c>
      <c r="Y32" s="53" t="s">
        <v>1958</v>
      </c>
      <c r="Z32" s="53" t="s">
        <v>7725</v>
      </c>
      <c r="AA32" s="53" t="s">
        <v>172</v>
      </c>
      <c r="AB32" s="53" t="s">
        <v>2874</v>
      </c>
      <c r="AC32" s="53" t="s">
        <v>6053</v>
      </c>
      <c r="AD32" s="53" t="s">
        <v>5110</v>
      </c>
      <c r="AE32" s="53" t="s">
        <v>7614</v>
      </c>
      <c r="AF32" s="53" t="s">
        <v>3122</v>
      </c>
      <c r="AG32" s="53" t="s">
        <v>6215</v>
      </c>
      <c r="AH32" s="53" t="s">
        <v>299</v>
      </c>
      <c r="AI32" s="53" t="s">
        <v>7866</v>
      </c>
      <c r="AK32" s="53" t="s">
        <v>2046</v>
      </c>
      <c r="AL32" s="53" t="s">
        <v>342</v>
      </c>
      <c r="AM32" s="53" t="s">
        <v>6433</v>
      </c>
      <c r="AN32" s="53" t="s">
        <v>2147</v>
      </c>
      <c r="AO32" s="53" t="s">
        <v>7527</v>
      </c>
      <c r="AP32" s="53" t="s">
        <v>5421</v>
      </c>
      <c r="AQ32" s="53" t="s">
        <v>417</v>
      </c>
      <c r="AR32" s="31" t="s">
        <v>2383</v>
      </c>
      <c r="AS32" s="53" t="s">
        <v>584</v>
      </c>
      <c r="AT32" s="53" t="s">
        <v>961</v>
      </c>
      <c r="AU32" s="53" t="s">
        <v>662</v>
      </c>
      <c r="AV32" s="53" t="s">
        <v>3492</v>
      </c>
      <c r="AW32" s="53" t="s">
        <v>5640</v>
      </c>
      <c r="AX32" s="53" t="s">
        <v>6813</v>
      </c>
      <c r="AY32" s="53" t="s">
        <v>6526</v>
      </c>
      <c r="AZ32" s="53" t="s">
        <v>6985</v>
      </c>
      <c r="BA32" s="53" t="s">
        <v>758</v>
      </c>
      <c r="BC32" s="53" t="s">
        <v>7161</v>
      </c>
      <c r="BD32" s="53" t="s">
        <v>6592</v>
      </c>
      <c r="BE32" s="53" t="s">
        <v>1690</v>
      </c>
      <c r="BF32" s="53" t="s">
        <v>3702</v>
      </c>
      <c r="BG32" s="53" t="s">
        <v>6745</v>
      </c>
      <c r="BH32" s="53" t="s">
        <v>1768</v>
      </c>
      <c r="BI32" s="53" t="s">
        <v>7206</v>
      </c>
      <c r="BJ32" s="53" t="s">
        <v>6683</v>
      </c>
      <c r="BK32" s="53" t="s">
        <v>3892</v>
      </c>
      <c r="BL32" s="53" t="s">
        <v>1857</v>
      </c>
      <c r="BM32" s="53" t="s">
        <v>4253</v>
      </c>
      <c r="BN32" s="53" t="s">
        <v>857</v>
      </c>
      <c r="BO32" s="53" t="s">
        <v>4461</v>
      </c>
      <c r="BP32" s="53" t="s">
        <v>5870</v>
      </c>
      <c r="BQ32" s="53" t="s">
        <v>1803</v>
      </c>
      <c r="BR32" s="53" t="s">
        <v>1162</v>
      </c>
      <c r="BS32" s="53" t="s">
        <v>2670</v>
      </c>
      <c r="BT32" s="53" t="s">
        <v>8000</v>
      </c>
      <c r="BU32" s="53" t="s">
        <v>4643</v>
      </c>
      <c r="BV32" s="53" t="s">
        <v>7477</v>
      </c>
      <c r="BW32" s="53" t="s">
        <v>4930</v>
      </c>
      <c r="BX32" s="53" t="s">
        <v>1397</v>
      </c>
      <c r="BY32" s="53"/>
      <c r="BZ32" s="53"/>
    </row>
    <row r="33" spans="2:78" s="52" customFormat="1" ht="13" x14ac:dyDescent="0.3">
      <c r="B33" s="53" t="s">
        <v>1933</v>
      </c>
      <c r="C33" s="53" t="s">
        <v>95</v>
      </c>
      <c r="D33" s="53" t="s">
        <v>1958</v>
      </c>
      <c r="E33" s="53">
        <v>39.304299999999998</v>
      </c>
      <c r="F33" s="53">
        <v>-1.661456</v>
      </c>
      <c r="G33" s="54">
        <v>709.07140000000004</v>
      </c>
      <c r="H33" s="53">
        <v>1330</v>
      </c>
      <c r="I33" s="53">
        <v>705</v>
      </c>
      <c r="J33" s="53">
        <v>625</v>
      </c>
      <c r="K33" s="52">
        <v>677</v>
      </c>
      <c r="L33" s="52">
        <v>32.07140000000004</v>
      </c>
      <c r="M33" s="55">
        <v>2</v>
      </c>
      <c r="N33" s="61" t="s">
        <v>16</v>
      </c>
      <c r="P33" s="57" t="s">
        <v>173</v>
      </c>
      <c r="Q33" s="58" t="s">
        <v>96</v>
      </c>
      <c r="R33" s="59">
        <v>589</v>
      </c>
      <c r="S33" s="58" t="s">
        <v>115</v>
      </c>
      <c r="T33" s="58" t="s">
        <v>98</v>
      </c>
      <c r="U33" s="58" t="s">
        <v>98</v>
      </c>
      <c r="V33" s="58" t="s">
        <v>98</v>
      </c>
      <c r="W33" s="60" t="s">
        <v>98</v>
      </c>
      <c r="Y33" s="53" t="s">
        <v>1959</v>
      </c>
      <c r="Z33" s="53" t="s">
        <v>7726</v>
      </c>
      <c r="AA33" s="53" t="s">
        <v>174</v>
      </c>
      <c r="AB33" s="53" t="s">
        <v>2875</v>
      </c>
      <c r="AC33" s="53" t="s">
        <v>6054</v>
      </c>
      <c r="AD33" s="53" t="s">
        <v>5111</v>
      </c>
      <c r="AE33" s="53" t="s">
        <v>7615</v>
      </c>
      <c r="AF33" s="53" t="s">
        <v>3123</v>
      </c>
      <c r="AG33" s="53" t="s">
        <v>6216</v>
      </c>
      <c r="AH33" s="53" t="s">
        <v>300</v>
      </c>
      <c r="AI33" s="53" t="s">
        <v>7867</v>
      </c>
      <c r="AK33" s="53" t="s">
        <v>2047</v>
      </c>
      <c r="AL33" s="53" t="s">
        <v>343</v>
      </c>
      <c r="AM33" s="53" t="s">
        <v>6434</v>
      </c>
      <c r="AN33" s="53" t="s">
        <v>2148</v>
      </c>
      <c r="AO33" s="53" t="s">
        <v>7528</v>
      </c>
      <c r="AP33" s="53" t="s">
        <v>5422</v>
      </c>
      <c r="AQ33" s="53" t="s">
        <v>418</v>
      </c>
      <c r="AR33" s="31" t="s">
        <v>2384</v>
      </c>
      <c r="AS33" s="53" t="s">
        <v>585</v>
      </c>
      <c r="AT33" s="53" t="s">
        <v>962</v>
      </c>
      <c r="AU33" s="53" t="s">
        <v>663</v>
      </c>
      <c r="AV33" s="53" t="s">
        <v>3493</v>
      </c>
      <c r="AW33" s="53" t="s">
        <v>5641</v>
      </c>
      <c r="AX33" s="53" t="s">
        <v>6814</v>
      </c>
      <c r="AY33" s="53" t="s">
        <v>6527</v>
      </c>
      <c r="AZ33" s="53" t="s">
        <v>6986</v>
      </c>
      <c r="BA33" s="53" t="s">
        <v>759</v>
      </c>
      <c r="BC33" s="53" t="s">
        <v>7162</v>
      </c>
      <c r="BD33" s="53" t="s">
        <v>6593</v>
      </c>
      <c r="BE33" s="53" t="s">
        <v>1691</v>
      </c>
      <c r="BF33" s="53" t="s">
        <v>3703</v>
      </c>
      <c r="BG33" s="53" t="s">
        <v>6746</v>
      </c>
      <c r="BH33" s="53" t="s">
        <v>1769</v>
      </c>
      <c r="BI33" s="53" t="s">
        <v>7207</v>
      </c>
      <c r="BJ33" s="53" t="s">
        <v>6684</v>
      </c>
      <c r="BK33" s="53" t="s">
        <v>3893</v>
      </c>
      <c r="BL33" s="53" t="s">
        <v>1858</v>
      </c>
      <c r="BM33" s="53" t="s">
        <v>4254</v>
      </c>
      <c r="BN33" s="53" t="s">
        <v>858</v>
      </c>
      <c r="BO33" s="53" t="s">
        <v>4462</v>
      </c>
      <c r="BP33" s="53" t="s">
        <v>5871</v>
      </c>
      <c r="BQ33" s="53" t="s">
        <v>1804</v>
      </c>
      <c r="BR33" s="53" t="s">
        <v>1163</v>
      </c>
      <c r="BS33" s="53" t="s">
        <v>2671</v>
      </c>
      <c r="BT33" s="53" t="s">
        <v>8001</v>
      </c>
      <c r="BU33" s="53" t="s">
        <v>4644</v>
      </c>
      <c r="BV33" s="53" t="s">
        <v>7478</v>
      </c>
      <c r="BW33" s="53" t="s">
        <v>4931</v>
      </c>
      <c r="BX33" s="53" t="s">
        <v>1398</v>
      </c>
      <c r="BY33" s="53"/>
      <c r="BZ33" s="53"/>
    </row>
    <row r="34" spans="2:78" s="52" customFormat="1" ht="13" x14ac:dyDescent="0.3">
      <c r="B34" s="53" t="s">
        <v>1933</v>
      </c>
      <c r="C34" s="53" t="s">
        <v>95</v>
      </c>
      <c r="D34" s="53" t="s">
        <v>1959</v>
      </c>
      <c r="E34" s="53">
        <v>38.918619999999997</v>
      </c>
      <c r="F34" s="53">
        <v>-1.722758</v>
      </c>
      <c r="G34" s="54">
        <v>886.06510000000003</v>
      </c>
      <c r="H34" s="53">
        <v>3803</v>
      </c>
      <c r="I34" s="53">
        <v>2005</v>
      </c>
      <c r="J34" s="53">
        <v>1798</v>
      </c>
      <c r="K34" s="52">
        <v>677</v>
      </c>
      <c r="L34" s="52">
        <v>209.06510000000003</v>
      </c>
      <c r="M34" s="55">
        <v>4</v>
      </c>
      <c r="N34" s="61" t="s">
        <v>16</v>
      </c>
      <c r="P34" s="57" t="s">
        <v>175</v>
      </c>
      <c r="Q34" s="58" t="s">
        <v>138</v>
      </c>
      <c r="R34" s="58">
        <v>0</v>
      </c>
      <c r="S34" s="58" t="s">
        <v>120</v>
      </c>
      <c r="T34" s="58" t="s">
        <v>114</v>
      </c>
      <c r="U34" s="58" t="s">
        <v>121</v>
      </c>
      <c r="V34" s="58" t="s">
        <v>176</v>
      </c>
      <c r="W34" s="60" t="s">
        <v>176</v>
      </c>
      <c r="Y34" s="53" t="s">
        <v>1960</v>
      </c>
      <c r="Z34" s="53" t="s">
        <v>7727</v>
      </c>
      <c r="AA34" s="53" t="s">
        <v>177</v>
      </c>
      <c r="AB34" s="53" t="s">
        <v>2876</v>
      </c>
      <c r="AC34" s="53" t="s">
        <v>6055</v>
      </c>
      <c r="AD34" s="53" t="s">
        <v>5112</v>
      </c>
      <c r="AE34" s="53" t="s">
        <v>131</v>
      </c>
      <c r="AF34" s="53" t="s">
        <v>3124</v>
      </c>
      <c r="AG34" s="53" t="s">
        <v>6217</v>
      </c>
      <c r="AH34" s="53" t="s">
        <v>301</v>
      </c>
      <c r="AI34" s="53" t="s">
        <v>7868</v>
      </c>
      <c r="AK34" s="53" t="s">
        <v>2048</v>
      </c>
      <c r="AL34" s="53" t="s">
        <v>344</v>
      </c>
      <c r="AM34" s="53" t="s">
        <v>6435</v>
      </c>
      <c r="AN34" s="53" t="s">
        <v>2149</v>
      </c>
      <c r="AO34" s="53" t="s">
        <v>7529</v>
      </c>
      <c r="AP34" s="53" t="s">
        <v>5423</v>
      </c>
      <c r="AQ34" s="53" t="s">
        <v>419</v>
      </c>
      <c r="AR34" s="31" t="s">
        <v>2385</v>
      </c>
      <c r="AS34" s="53" t="s">
        <v>586</v>
      </c>
      <c r="AT34" s="53" t="s">
        <v>963</v>
      </c>
      <c r="AU34" s="53" t="s">
        <v>664</v>
      </c>
      <c r="AV34" s="53" t="s">
        <v>3494</v>
      </c>
      <c r="AW34" s="53" t="s">
        <v>5642</v>
      </c>
      <c r="AX34" s="53" t="s">
        <v>6815</v>
      </c>
      <c r="AY34" s="53" t="s">
        <v>171</v>
      </c>
      <c r="AZ34" s="53" t="s">
        <v>6987</v>
      </c>
      <c r="BA34" s="53" t="s">
        <v>760</v>
      </c>
      <c r="BC34" s="53" t="s">
        <v>7163</v>
      </c>
      <c r="BD34" s="53" t="s">
        <v>6594</v>
      </c>
      <c r="BE34" s="53" t="s">
        <v>1692</v>
      </c>
      <c r="BF34" s="53" t="s">
        <v>3704</v>
      </c>
      <c r="BG34" s="53" t="s">
        <v>6747</v>
      </c>
      <c r="BH34" s="53" t="s">
        <v>1770</v>
      </c>
      <c r="BI34" s="53" t="s">
        <v>7208</v>
      </c>
      <c r="BJ34" s="53" t="s">
        <v>6685</v>
      </c>
      <c r="BK34" s="53" t="s">
        <v>3894</v>
      </c>
      <c r="BL34" s="53" t="s">
        <v>1859</v>
      </c>
      <c r="BM34" s="53" t="s">
        <v>4255</v>
      </c>
      <c r="BN34" s="53" t="s">
        <v>859</v>
      </c>
      <c r="BO34" s="53" t="s">
        <v>4463</v>
      </c>
      <c r="BP34" s="53" t="s">
        <v>5872</v>
      </c>
      <c r="BQ34" s="53" t="s">
        <v>1805</v>
      </c>
      <c r="BR34" s="53" t="s">
        <v>1164</v>
      </c>
      <c r="BS34" s="53" t="s">
        <v>2672</v>
      </c>
      <c r="BT34" s="53" t="s">
        <v>8002</v>
      </c>
      <c r="BU34" s="53" t="s">
        <v>4645</v>
      </c>
      <c r="BV34" s="53" t="s">
        <v>7479</v>
      </c>
      <c r="BW34" s="53" t="s">
        <v>4932</v>
      </c>
      <c r="BX34" s="53" t="s">
        <v>1399</v>
      </c>
      <c r="BY34" s="53"/>
      <c r="BZ34" s="53"/>
    </row>
    <row r="35" spans="2:78" s="52" customFormat="1" ht="13" x14ac:dyDescent="0.3">
      <c r="B35" s="53" t="s">
        <v>1933</v>
      </c>
      <c r="C35" s="53" t="s">
        <v>95</v>
      </c>
      <c r="D35" s="53" t="s">
        <v>1960</v>
      </c>
      <c r="E35" s="53">
        <v>38.835090000000001</v>
      </c>
      <c r="F35" s="53">
        <v>-1.460988</v>
      </c>
      <c r="G35" s="54">
        <v>874.69910000000004</v>
      </c>
      <c r="H35" s="53">
        <v>413</v>
      </c>
      <c r="I35" s="53">
        <v>212</v>
      </c>
      <c r="J35" s="53">
        <v>201</v>
      </c>
      <c r="K35" s="52">
        <v>677</v>
      </c>
      <c r="L35" s="52">
        <v>197.69910000000004</v>
      </c>
      <c r="M35" s="55">
        <v>2</v>
      </c>
      <c r="N35" s="61" t="s">
        <v>16</v>
      </c>
      <c r="P35" s="57" t="s">
        <v>178</v>
      </c>
      <c r="Q35" s="58" t="s">
        <v>138</v>
      </c>
      <c r="R35" s="59">
        <v>130</v>
      </c>
      <c r="S35" s="58" t="s">
        <v>120</v>
      </c>
      <c r="T35" s="58" t="s">
        <v>120</v>
      </c>
      <c r="U35" s="58" t="s">
        <v>121</v>
      </c>
      <c r="V35" s="58" t="s">
        <v>114</v>
      </c>
      <c r="W35" s="60" t="s">
        <v>115</v>
      </c>
      <c r="Y35" s="53" t="s">
        <v>1961</v>
      </c>
      <c r="Z35" s="53" t="s">
        <v>7728</v>
      </c>
      <c r="AA35" s="53" t="s">
        <v>179</v>
      </c>
      <c r="AB35" s="53" t="s">
        <v>2877</v>
      </c>
      <c r="AC35" s="53" t="s">
        <v>6056</v>
      </c>
      <c r="AD35" s="53" t="s">
        <v>5113</v>
      </c>
      <c r="AE35" s="53" t="s">
        <v>7616</v>
      </c>
      <c r="AF35" s="53" t="s">
        <v>3125</v>
      </c>
      <c r="AG35" s="53" t="s">
        <v>6218</v>
      </c>
      <c r="AH35" s="53" t="s">
        <v>302</v>
      </c>
      <c r="AI35" s="53" t="s">
        <v>7869</v>
      </c>
      <c r="AK35" s="53" t="s">
        <v>2049</v>
      </c>
      <c r="AL35" s="53" t="s">
        <v>345</v>
      </c>
      <c r="AM35" s="53" t="s">
        <v>6436</v>
      </c>
      <c r="AN35" s="53" t="s">
        <v>2150</v>
      </c>
      <c r="AO35" s="53" t="s">
        <v>7530</v>
      </c>
      <c r="AP35" s="53" t="s">
        <v>5424</v>
      </c>
      <c r="AQ35" s="53" t="s">
        <v>420</v>
      </c>
      <c r="AR35" s="31" t="s">
        <v>2386</v>
      </c>
      <c r="AS35" s="53" t="s">
        <v>587</v>
      </c>
      <c r="AT35" s="53" t="s">
        <v>964</v>
      </c>
      <c r="AU35" s="53" t="s">
        <v>665</v>
      </c>
      <c r="AV35" s="53" t="s">
        <v>3495</v>
      </c>
      <c r="AW35" s="53" t="s">
        <v>5643</v>
      </c>
      <c r="AX35" s="53" t="s">
        <v>6816</v>
      </c>
      <c r="AY35" s="53" t="s">
        <v>6528</v>
      </c>
      <c r="AZ35" s="53" t="s">
        <v>6988</v>
      </c>
      <c r="BA35" s="53" t="s">
        <v>761</v>
      </c>
      <c r="BC35" s="53" t="s">
        <v>7164</v>
      </c>
      <c r="BD35" s="53" t="s">
        <v>6595</v>
      </c>
      <c r="BE35" s="53" t="s">
        <v>1693</v>
      </c>
      <c r="BF35" s="53" t="s">
        <v>3705</v>
      </c>
      <c r="BG35" s="53" t="s">
        <v>6748</v>
      </c>
      <c r="BH35" s="53" t="s">
        <v>1771</v>
      </c>
      <c r="BI35" s="53" t="s">
        <v>7209</v>
      </c>
      <c r="BJ35" s="53" t="s">
        <v>6686</v>
      </c>
      <c r="BK35" s="53" t="s">
        <v>3895</v>
      </c>
      <c r="BL35" s="53" t="s">
        <v>1860</v>
      </c>
      <c r="BM35" s="53" t="s">
        <v>4256</v>
      </c>
      <c r="BN35" s="53" t="s">
        <v>860</v>
      </c>
      <c r="BO35" s="53" t="s">
        <v>4464</v>
      </c>
      <c r="BP35" s="53" t="s">
        <v>5873</v>
      </c>
      <c r="BQ35" s="53" t="s">
        <v>1806</v>
      </c>
      <c r="BR35" s="53" t="s">
        <v>1165</v>
      </c>
      <c r="BS35" s="53" t="s">
        <v>2673</v>
      </c>
      <c r="BT35" s="53" t="s">
        <v>8003</v>
      </c>
      <c r="BU35" s="53" t="s">
        <v>4646</v>
      </c>
      <c r="BV35" s="53" t="s">
        <v>7480</v>
      </c>
      <c r="BW35" s="53" t="s">
        <v>4933</v>
      </c>
      <c r="BX35" s="53" t="s">
        <v>1400</v>
      </c>
      <c r="BY35" s="53"/>
      <c r="BZ35" s="53"/>
    </row>
    <row r="36" spans="2:78" s="52" customFormat="1" ht="13" x14ac:dyDescent="0.3">
      <c r="B36" s="53" t="s">
        <v>1933</v>
      </c>
      <c r="C36" s="53" t="s">
        <v>95</v>
      </c>
      <c r="D36" s="53" t="s">
        <v>1961</v>
      </c>
      <c r="E36" s="53">
        <v>38.431100000000001</v>
      </c>
      <c r="F36" s="53">
        <v>-2.5068760000000001</v>
      </c>
      <c r="G36" s="54">
        <v>937.31200000000001</v>
      </c>
      <c r="H36" s="53">
        <v>161</v>
      </c>
      <c r="I36" s="53">
        <v>86</v>
      </c>
      <c r="J36" s="53">
        <v>75</v>
      </c>
      <c r="K36" s="52">
        <v>677</v>
      </c>
      <c r="L36" s="52">
        <v>260.31200000000001</v>
      </c>
      <c r="M36" s="55">
        <v>4</v>
      </c>
      <c r="N36" s="61" t="s">
        <v>16</v>
      </c>
      <c r="P36" s="57" t="s">
        <v>180</v>
      </c>
      <c r="Q36" s="58" t="s">
        <v>120</v>
      </c>
      <c r="R36" s="59">
        <v>25</v>
      </c>
      <c r="S36" s="58" t="s">
        <v>129</v>
      </c>
      <c r="T36" s="58" t="s">
        <v>114</v>
      </c>
      <c r="U36" s="58" t="s">
        <v>115</v>
      </c>
      <c r="V36" s="58" t="s">
        <v>115</v>
      </c>
      <c r="W36" s="60" t="s">
        <v>98</v>
      </c>
      <c r="Y36" s="53" t="s">
        <v>1962</v>
      </c>
      <c r="Z36" s="53" t="s">
        <v>7729</v>
      </c>
      <c r="AA36" s="53" t="s">
        <v>181</v>
      </c>
      <c r="AB36" s="53" t="s">
        <v>2878</v>
      </c>
      <c r="AC36" s="53" t="s">
        <v>6057</v>
      </c>
      <c r="AD36" s="53" t="s">
        <v>5114</v>
      </c>
      <c r="AE36" s="53" t="s">
        <v>7617</v>
      </c>
      <c r="AF36" s="53" t="s">
        <v>3126</v>
      </c>
      <c r="AG36" s="53" t="s">
        <v>6219</v>
      </c>
      <c r="AH36" s="53" t="s">
        <v>303</v>
      </c>
      <c r="AI36" s="53" t="s">
        <v>7870</v>
      </c>
      <c r="AK36" s="53" t="s">
        <v>2050</v>
      </c>
      <c r="AL36" s="53" t="s">
        <v>346</v>
      </c>
      <c r="AM36" s="53" t="s">
        <v>6437</v>
      </c>
      <c r="AN36" s="53" t="s">
        <v>2151</v>
      </c>
      <c r="AO36" s="53" t="s">
        <v>7531</v>
      </c>
      <c r="AP36" s="53" t="s">
        <v>5425</v>
      </c>
      <c r="AQ36" s="53" t="s">
        <v>421</v>
      </c>
      <c r="AR36" s="31" t="s">
        <v>2387</v>
      </c>
      <c r="AS36" s="53" t="s">
        <v>588</v>
      </c>
      <c r="AT36" s="53" t="s">
        <v>965</v>
      </c>
      <c r="AU36" s="53" t="s">
        <v>666</v>
      </c>
      <c r="AV36" s="53" t="s">
        <v>3496</v>
      </c>
      <c r="AW36" s="53" t="s">
        <v>5644</v>
      </c>
      <c r="AX36" s="53" t="s">
        <v>6817</v>
      </c>
      <c r="AY36" s="53" t="s">
        <v>6529</v>
      </c>
      <c r="AZ36" s="53" t="s">
        <v>6989</v>
      </c>
      <c r="BA36" s="53" t="s">
        <v>762</v>
      </c>
      <c r="BC36" s="53" t="s">
        <v>7165</v>
      </c>
      <c r="BD36" s="53" t="s">
        <v>6596</v>
      </c>
      <c r="BE36" s="53" t="s">
        <v>1694</v>
      </c>
      <c r="BF36" s="53" t="s">
        <v>3706</v>
      </c>
      <c r="BG36" s="53" t="s">
        <v>6749</v>
      </c>
      <c r="BH36" s="53" t="s">
        <v>1772</v>
      </c>
      <c r="BI36" s="53" t="s">
        <v>7210</v>
      </c>
      <c r="BJ36" s="53" t="s">
        <v>6687</v>
      </c>
      <c r="BK36" s="53" t="s">
        <v>3896</v>
      </c>
      <c r="BL36" s="53" t="s">
        <v>1861</v>
      </c>
      <c r="BM36" s="53" t="s">
        <v>4257</v>
      </c>
      <c r="BN36" s="53" t="s">
        <v>861</v>
      </c>
      <c r="BO36" s="53" t="s">
        <v>4465</v>
      </c>
      <c r="BP36" s="53" t="s">
        <v>5874</v>
      </c>
      <c r="BQ36" s="53" t="s">
        <v>1807</v>
      </c>
      <c r="BR36" s="53" t="s">
        <v>1166</v>
      </c>
      <c r="BS36" s="53" t="s">
        <v>2674</v>
      </c>
      <c r="BT36" s="53" t="s">
        <v>8004</v>
      </c>
      <c r="BU36" s="53" t="s">
        <v>4647</v>
      </c>
      <c r="BV36" s="53" t="s">
        <v>7481</v>
      </c>
      <c r="BW36" s="53" t="s">
        <v>4934</v>
      </c>
      <c r="BX36" s="53" t="s">
        <v>1401</v>
      </c>
      <c r="BY36" s="53"/>
      <c r="BZ36" s="53"/>
    </row>
    <row r="37" spans="2:78" s="52" customFormat="1" ht="13" x14ac:dyDescent="0.3">
      <c r="B37" s="53" t="s">
        <v>1933</v>
      </c>
      <c r="C37" s="53" t="s">
        <v>95</v>
      </c>
      <c r="D37" s="53" t="s">
        <v>1962</v>
      </c>
      <c r="E37" s="53">
        <v>38.447589999999998</v>
      </c>
      <c r="F37" s="53">
        <v>-2.048343</v>
      </c>
      <c r="G37" s="54">
        <v>641.32060000000001</v>
      </c>
      <c r="H37" s="53">
        <v>3962</v>
      </c>
      <c r="I37" s="53">
        <v>1971</v>
      </c>
      <c r="J37" s="53">
        <v>1991</v>
      </c>
      <c r="K37" s="52">
        <v>677</v>
      </c>
      <c r="L37" s="52">
        <v>-35.679399999999987</v>
      </c>
      <c r="M37" s="55">
        <v>2</v>
      </c>
      <c r="N37" s="61" t="s">
        <v>16</v>
      </c>
      <c r="P37" s="57" t="s">
        <v>182</v>
      </c>
      <c r="Q37" s="58" t="s">
        <v>129</v>
      </c>
      <c r="R37" s="59">
        <v>327</v>
      </c>
      <c r="S37" s="58" t="s">
        <v>115</v>
      </c>
      <c r="T37" s="58" t="s">
        <v>98</v>
      </c>
      <c r="U37" s="58" t="s">
        <v>98</v>
      </c>
      <c r="V37" s="58" t="s">
        <v>98</v>
      </c>
      <c r="W37" s="60" t="s">
        <v>98</v>
      </c>
      <c r="Y37" s="53" t="s">
        <v>1963</v>
      </c>
      <c r="Z37" s="53" t="s">
        <v>7730</v>
      </c>
      <c r="AA37" s="53" t="s">
        <v>183</v>
      </c>
      <c r="AB37" s="53" t="s">
        <v>2879</v>
      </c>
      <c r="AC37" s="53" t="s">
        <v>6058</v>
      </c>
      <c r="AD37" s="53" t="s">
        <v>5115</v>
      </c>
      <c r="AE37" s="53" t="s">
        <v>7618</v>
      </c>
      <c r="AF37" s="53" t="s">
        <v>3127</v>
      </c>
      <c r="AG37" s="53" t="s">
        <v>6220</v>
      </c>
      <c r="AH37" s="53" t="s">
        <v>304</v>
      </c>
      <c r="AI37" s="53" t="s">
        <v>5424</v>
      </c>
      <c r="AK37" s="53" t="s">
        <v>2051</v>
      </c>
      <c r="AL37" s="53" t="s">
        <v>347</v>
      </c>
      <c r="AM37" s="53" t="s">
        <v>6438</v>
      </c>
      <c r="AN37" s="53" t="s">
        <v>2152</v>
      </c>
      <c r="AO37" s="53" t="s">
        <v>151</v>
      </c>
      <c r="AP37" s="53" t="s">
        <v>5426</v>
      </c>
      <c r="AQ37" s="53" t="s">
        <v>422</v>
      </c>
      <c r="AR37" s="31" t="s">
        <v>2388</v>
      </c>
      <c r="AS37" s="53" t="s">
        <v>589</v>
      </c>
      <c r="AT37" s="53" t="s">
        <v>966</v>
      </c>
      <c r="AU37" s="53" t="s">
        <v>667</v>
      </c>
      <c r="AV37" s="53" t="s">
        <v>3497</v>
      </c>
      <c r="AW37" s="53" t="s">
        <v>5645</v>
      </c>
      <c r="AX37" s="53" t="s">
        <v>6818</v>
      </c>
      <c r="AY37" s="53" t="s">
        <v>6530</v>
      </c>
      <c r="AZ37" s="53" t="s">
        <v>6990</v>
      </c>
      <c r="BA37" s="53" t="s">
        <v>763</v>
      </c>
      <c r="BC37" s="53" t="s">
        <v>180</v>
      </c>
      <c r="BD37" s="53" t="s">
        <v>6597</v>
      </c>
      <c r="BE37" s="53" t="s">
        <v>1695</v>
      </c>
      <c r="BF37" s="53" t="s">
        <v>3707</v>
      </c>
      <c r="BG37" s="53" t="s">
        <v>6750</v>
      </c>
      <c r="BH37" s="53" t="s">
        <v>1773</v>
      </c>
      <c r="BI37" s="53" t="s">
        <v>7211</v>
      </c>
      <c r="BJ37" s="53" t="s">
        <v>6688</v>
      </c>
      <c r="BK37" s="53" t="s">
        <v>3897</v>
      </c>
      <c r="BL37" s="53" t="s">
        <v>1862</v>
      </c>
      <c r="BM37" s="53" t="s">
        <v>4258</v>
      </c>
      <c r="BN37" s="53" t="s">
        <v>862</v>
      </c>
      <c r="BO37" s="53" t="s">
        <v>4466</v>
      </c>
      <c r="BP37" s="53" t="s">
        <v>5875</v>
      </c>
      <c r="BQ37" s="53" t="s">
        <v>1808</v>
      </c>
      <c r="BR37" s="53" t="s">
        <v>1167</v>
      </c>
      <c r="BS37" s="53" t="s">
        <v>2675</v>
      </c>
      <c r="BT37" s="53" t="s">
        <v>8005</v>
      </c>
      <c r="BU37" s="53" t="s">
        <v>576</v>
      </c>
      <c r="BV37" s="53" t="s">
        <v>7482</v>
      </c>
      <c r="BW37" s="53" t="s">
        <v>4935</v>
      </c>
      <c r="BX37" s="53" t="s">
        <v>1402</v>
      </c>
      <c r="BY37" s="53"/>
      <c r="BZ37" s="53"/>
    </row>
    <row r="38" spans="2:78" s="52" customFormat="1" ht="13" x14ac:dyDescent="0.3">
      <c r="B38" s="53" t="s">
        <v>1933</v>
      </c>
      <c r="C38" s="53" t="s">
        <v>95</v>
      </c>
      <c r="D38" s="53" t="s">
        <v>1963</v>
      </c>
      <c r="E38" s="53">
        <v>38.35604</v>
      </c>
      <c r="F38" s="53">
        <v>-2.0101680000000002</v>
      </c>
      <c r="G38" s="54">
        <v>678.09799999999996</v>
      </c>
      <c r="H38" s="53">
        <v>724</v>
      </c>
      <c r="I38" s="53">
        <v>366</v>
      </c>
      <c r="J38" s="53">
        <v>358</v>
      </c>
      <c r="K38" s="52">
        <v>677</v>
      </c>
      <c r="L38" s="52">
        <v>1.0979999999999563</v>
      </c>
      <c r="M38" s="55">
        <v>2</v>
      </c>
      <c r="N38" s="61" t="s">
        <v>16</v>
      </c>
      <c r="P38" s="57" t="s">
        <v>184</v>
      </c>
      <c r="Q38" s="58" t="s">
        <v>114</v>
      </c>
      <c r="R38" s="59">
        <v>214</v>
      </c>
      <c r="S38" s="58" t="s">
        <v>115</v>
      </c>
      <c r="T38" s="58" t="s">
        <v>115</v>
      </c>
      <c r="U38" s="58" t="s">
        <v>98</v>
      </c>
      <c r="V38" s="58" t="s">
        <v>98</v>
      </c>
      <c r="W38" s="60" t="s">
        <v>98</v>
      </c>
      <c r="Y38" s="53" t="s">
        <v>1964</v>
      </c>
      <c r="Z38" s="53" t="s">
        <v>7731</v>
      </c>
      <c r="AA38" s="53" t="s">
        <v>185</v>
      </c>
      <c r="AB38" s="53" t="s">
        <v>2880</v>
      </c>
      <c r="AC38" s="53" t="s">
        <v>6059</v>
      </c>
      <c r="AD38" s="53" t="s">
        <v>5116</v>
      </c>
      <c r="AE38" s="53" t="s">
        <v>7619</v>
      </c>
      <c r="AF38" s="53" t="s">
        <v>3128</v>
      </c>
      <c r="AG38" s="53" t="s">
        <v>6221</v>
      </c>
      <c r="AH38" s="53" t="s">
        <v>305</v>
      </c>
      <c r="AI38" s="53" t="s">
        <v>7871</v>
      </c>
      <c r="AK38" s="53" t="s">
        <v>2052</v>
      </c>
      <c r="AL38" s="53" t="s">
        <v>348</v>
      </c>
      <c r="AM38" s="53" t="s">
        <v>6439</v>
      </c>
      <c r="AN38" s="53" t="s">
        <v>2153</v>
      </c>
      <c r="AO38" s="53" t="s">
        <v>7532</v>
      </c>
      <c r="AP38" s="53" t="s">
        <v>5427</v>
      </c>
      <c r="AQ38" s="53" t="s">
        <v>423</v>
      </c>
      <c r="AR38" s="31" t="s">
        <v>2389</v>
      </c>
      <c r="AS38" s="53" t="s">
        <v>590</v>
      </c>
      <c r="AT38" s="53" t="s">
        <v>967</v>
      </c>
      <c r="AU38" s="53" t="s">
        <v>668</v>
      </c>
      <c r="AV38" s="53" t="s">
        <v>3498</v>
      </c>
      <c r="AW38" s="53" t="s">
        <v>5646</v>
      </c>
      <c r="AX38" s="53" t="s">
        <v>6819</v>
      </c>
      <c r="AY38" s="53" t="s">
        <v>6531</v>
      </c>
      <c r="AZ38" s="53" t="s">
        <v>6991</v>
      </c>
      <c r="BA38" s="53" t="s">
        <v>764</v>
      </c>
      <c r="BC38" s="53" t="s">
        <v>7166</v>
      </c>
      <c r="BD38" s="53" t="s">
        <v>6598</v>
      </c>
      <c r="BE38" s="53" t="s">
        <v>1696</v>
      </c>
      <c r="BF38" s="53" t="s">
        <v>3708</v>
      </c>
      <c r="BG38" s="53" t="s">
        <v>6751</v>
      </c>
      <c r="BH38" s="53" t="s">
        <v>1774</v>
      </c>
      <c r="BI38" s="53" t="s">
        <v>7212</v>
      </c>
      <c r="BJ38" s="53" t="s">
        <v>6689</v>
      </c>
      <c r="BK38" s="53" t="s">
        <v>3898</v>
      </c>
      <c r="BL38" s="53" t="s">
        <v>1863</v>
      </c>
      <c r="BM38" s="53" t="s">
        <v>4259</v>
      </c>
      <c r="BN38" s="53" t="s">
        <v>863</v>
      </c>
      <c r="BO38" s="53" t="s">
        <v>4467</v>
      </c>
      <c r="BP38" s="53" t="s">
        <v>5876</v>
      </c>
      <c r="BQ38" s="53" t="s">
        <v>1809</v>
      </c>
      <c r="BR38" s="53" t="s">
        <v>1168</v>
      </c>
      <c r="BS38" s="53" t="s">
        <v>2676</v>
      </c>
      <c r="BT38" s="53" t="s">
        <v>8006</v>
      </c>
      <c r="BU38" s="53" t="s">
        <v>4648</v>
      </c>
      <c r="BV38" s="53" t="s">
        <v>7483</v>
      </c>
      <c r="BW38" s="53" t="s">
        <v>4936</v>
      </c>
      <c r="BX38" s="53" t="s">
        <v>1403</v>
      </c>
      <c r="BY38" s="53"/>
      <c r="BZ38" s="53"/>
    </row>
    <row r="39" spans="2:78" s="52" customFormat="1" ht="13" x14ac:dyDescent="0.3">
      <c r="B39" s="53" t="s">
        <v>1933</v>
      </c>
      <c r="C39" s="53" t="s">
        <v>95</v>
      </c>
      <c r="D39" s="53" t="s">
        <v>1964</v>
      </c>
      <c r="E39" s="53">
        <v>39.246409999999997</v>
      </c>
      <c r="F39" s="53">
        <v>-2.0651419999999998</v>
      </c>
      <c r="G39" s="54">
        <v>704.07100000000003</v>
      </c>
      <c r="H39" s="53">
        <v>355</v>
      </c>
      <c r="I39" s="53">
        <v>193</v>
      </c>
      <c r="J39" s="53">
        <v>162</v>
      </c>
      <c r="K39" s="52">
        <v>677</v>
      </c>
      <c r="L39" s="52">
        <v>27.071000000000026</v>
      </c>
      <c r="M39" s="55">
        <v>2</v>
      </c>
      <c r="N39" s="61" t="s">
        <v>16</v>
      </c>
      <c r="P39" s="57" t="s">
        <v>186</v>
      </c>
      <c r="Q39" s="58" t="s">
        <v>115</v>
      </c>
      <c r="R39" s="59">
        <v>722</v>
      </c>
      <c r="S39" s="58" t="s">
        <v>98</v>
      </c>
      <c r="T39" s="58" t="s">
        <v>98</v>
      </c>
      <c r="U39" s="58" t="s">
        <v>98</v>
      </c>
      <c r="V39" s="58" t="s">
        <v>98</v>
      </c>
      <c r="W39" s="60" t="s">
        <v>98</v>
      </c>
      <c r="Y39" s="53" t="s">
        <v>1965</v>
      </c>
      <c r="Z39" s="53" t="s">
        <v>7732</v>
      </c>
      <c r="AA39" s="53" t="s">
        <v>187</v>
      </c>
      <c r="AB39" s="53" t="s">
        <v>2881</v>
      </c>
      <c r="AC39" s="53" t="s">
        <v>6060</v>
      </c>
      <c r="AD39" s="53" t="s">
        <v>5117</v>
      </c>
      <c r="AE39" s="53" t="s">
        <v>7620</v>
      </c>
      <c r="AF39" s="53" t="s">
        <v>3129</v>
      </c>
      <c r="AG39" s="53" t="s">
        <v>6222</v>
      </c>
      <c r="AH39" s="53" t="s">
        <v>306</v>
      </c>
      <c r="AI39" s="53" t="s">
        <v>7872</v>
      </c>
      <c r="AK39" s="53" t="s">
        <v>2053</v>
      </c>
      <c r="AL39" s="53" t="s">
        <v>349</v>
      </c>
      <c r="AM39" s="53" t="s">
        <v>6440</v>
      </c>
      <c r="AN39" s="53" t="s">
        <v>2154</v>
      </c>
      <c r="AO39" s="53" t="s">
        <v>7533</v>
      </c>
      <c r="AP39" s="53" t="s">
        <v>5428</v>
      </c>
      <c r="AQ39" s="53" t="s">
        <v>424</v>
      </c>
      <c r="AR39" s="31" t="s">
        <v>2390</v>
      </c>
      <c r="AS39" s="53" t="s">
        <v>591</v>
      </c>
      <c r="AT39" s="53" t="s">
        <v>968</v>
      </c>
      <c r="AU39" s="53" t="s">
        <v>669</v>
      </c>
      <c r="AV39" s="53" t="s">
        <v>3499</v>
      </c>
      <c r="AW39" s="53" t="s">
        <v>5647</v>
      </c>
      <c r="AX39" s="53" t="s">
        <v>6820</v>
      </c>
      <c r="AY39" s="53" t="s">
        <v>6532</v>
      </c>
      <c r="AZ39" s="53" t="s">
        <v>6992</v>
      </c>
      <c r="BA39" s="53" t="s">
        <v>765</v>
      </c>
      <c r="BC39" s="53" t="s">
        <v>7167</v>
      </c>
      <c r="BD39" s="53" t="s">
        <v>6599</v>
      </c>
      <c r="BE39" s="53" t="s">
        <v>1697</v>
      </c>
      <c r="BF39" s="53" t="s">
        <v>3709</v>
      </c>
      <c r="BG39" s="53" t="s">
        <v>6752</v>
      </c>
      <c r="BH39" s="53" t="s">
        <v>1775</v>
      </c>
      <c r="BI39" s="53" t="s">
        <v>7213</v>
      </c>
      <c r="BJ39" s="53" t="s">
        <v>6690</v>
      </c>
      <c r="BK39" s="53" t="s">
        <v>3899</v>
      </c>
      <c r="BL39" s="53" t="s">
        <v>1864</v>
      </c>
      <c r="BM39" s="53" t="s">
        <v>4260</v>
      </c>
      <c r="BN39" s="53" t="s">
        <v>864</v>
      </c>
      <c r="BO39" s="53" t="s">
        <v>4468</v>
      </c>
      <c r="BP39" s="53" t="s">
        <v>5877</v>
      </c>
      <c r="BQ39" s="53" t="s">
        <v>1810</v>
      </c>
      <c r="BR39" s="53" t="s">
        <v>1169</v>
      </c>
      <c r="BS39" s="53" t="s">
        <v>2677</v>
      </c>
      <c r="BT39" s="53" t="s">
        <v>8007</v>
      </c>
      <c r="BU39" s="53" t="s">
        <v>4649</v>
      </c>
      <c r="BV39" s="53" t="s">
        <v>7484</v>
      </c>
      <c r="BW39" s="53" t="s">
        <v>4937</v>
      </c>
      <c r="BX39" s="53" t="s">
        <v>1404</v>
      </c>
      <c r="BY39" s="53"/>
      <c r="BZ39" s="53"/>
    </row>
    <row r="40" spans="2:78" s="52" customFormat="1" ht="13" x14ac:dyDescent="0.3">
      <c r="B40" s="53" t="s">
        <v>1933</v>
      </c>
      <c r="C40" s="53" t="s">
        <v>95</v>
      </c>
      <c r="D40" s="53" t="s">
        <v>1965</v>
      </c>
      <c r="E40" s="53">
        <v>38.693219999999997</v>
      </c>
      <c r="F40" s="53">
        <v>-1.431773</v>
      </c>
      <c r="G40" s="54">
        <v>823.31769999999995</v>
      </c>
      <c r="H40" s="53">
        <v>2716</v>
      </c>
      <c r="I40" s="53">
        <v>1434</v>
      </c>
      <c r="J40" s="53">
        <v>1282</v>
      </c>
      <c r="K40" s="52">
        <v>677</v>
      </c>
      <c r="L40" s="52">
        <v>146.31769999999995</v>
      </c>
      <c r="M40" s="55">
        <v>2</v>
      </c>
      <c r="N40" s="61" t="s">
        <v>16</v>
      </c>
      <c r="P40" s="57" t="s">
        <v>188</v>
      </c>
      <c r="Q40" s="58" t="s">
        <v>120</v>
      </c>
      <c r="R40" s="59">
        <v>1</v>
      </c>
      <c r="S40" s="58" t="s">
        <v>120</v>
      </c>
      <c r="T40" s="58" t="s">
        <v>121</v>
      </c>
      <c r="U40" s="58" t="s">
        <v>114</v>
      </c>
      <c r="V40" s="58" t="s">
        <v>115</v>
      </c>
      <c r="W40" s="60" t="s">
        <v>115</v>
      </c>
      <c r="Y40" s="53" t="s">
        <v>1966</v>
      </c>
      <c r="Z40" s="53" t="s">
        <v>7733</v>
      </c>
      <c r="AA40" s="53" t="s">
        <v>189</v>
      </c>
      <c r="AB40" s="53" t="s">
        <v>2882</v>
      </c>
      <c r="AC40" s="53" t="s">
        <v>6061</v>
      </c>
      <c r="AD40" s="53" t="s">
        <v>5118</v>
      </c>
      <c r="AE40" s="53" t="s">
        <v>7621</v>
      </c>
      <c r="AF40" s="53" t="s">
        <v>3130</v>
      </c>
      <c r="AG40" s="53" t="s">
        <v>6223</v>
      </c>
      <c r="AH40" s="53" t="s">
        <v>307</v>
      </c>
      <c r="AI40" s="53" t="s">
        <v>7873</v>
      </c>
      <c r="AK40" s="53" t="s">
        <v>2054</v>
      </c>
      <c r="AL40" s="53" t="s">
        <v>350</v>
      </c>
      <c r="AM40" s="53" t="s">
        <v>6441</v>
      </c>
      <c r="AN40" s="53" t="s">
        <v>2155</v>
      </c>
      <c r="AO40" s="53" t="s">
        <v>7534</v>
      </c>
      <c r="AP40" s="53" t="s">
        <v>5429</v>
      </c>
      <c r="AQ40" s="53" t="s">
        <v>425</v>
      </c>
      <c r="AR40" s="31" t="s">
        <v>2391</v>
      </c>
      <c r="AS40" s="53" t="s">
        <v>592</v>
      </c>
      <c r="AT40" s="53" t="s">
        <v>969</v>
      </c>
      <c r="AU40" s="53" t="s">
        <v>670</v>
      </c>
      <c r="AV40" s="53" t="s">
        <v>3500</v>
      </c>
      <c r="AW40" s="53" t="s">
        <v>5648</v>
      </c>
      <c r="AX40" s="53" t="s">
        <v>6821</v>
      </c>
      <c r="AY40" s="53" t="s">
        <v>6533</v>
      </c>
      <c r="AZ40" s="53" t="s">
        <v>6993</v>
      </c>
      <c r="BA40" s="53" t="s">
        <v>766</v>
      </c>
      <c r="BC40" s="53" t="s">
        <v>7168</v>
      </c>
      <c r="BD40" s="53" t="s">
        <v>6600</v>
      </c>
      <c r="BE40" s="53" t="s">
        <v>1698</v>
      </c>
      <c r="BF40" s="53" t="s">
        <v>3710</v>
      </c>
      <c r="BG40" s="53" t="s">
        <v>6753</v>
      </c>
      <c r="BH40" s="53" t="s">
        <v>1776</v>
      </c>
      <c r="BI40" s="53" t="s">
        <v>7214</v>
      </c>
      <c r="BJ40" s="53" t="s">
        <v>6691</v>
      </c>
      <c r="BK40" s="53" t="s">
        <v>3900</v>
      </c>
      <c r="BL40" s="53" t="s">
        <v>1865</v>
      </c>
      <c r="BM40" s="53" t="s">
        <v>4261</v>
      </c>
      <c r="BN40" s="53" t="s">
        <v>865</v>
      </c>
      <c r="BO40" s="53" t="s">
        <v>4469</v>
      </c>
      <c r="BP40" s="53" t="s">
        <v>5878</v>
      </c>
      <c r="BQ40" s="53" t="s">
        <v>1811</v>
      </c>
      <c r="BR40" s="53" t="s">
        <v>1170</v>
      </c>
      <c r="BS40" s="53" t="s">
        <v>2678</v>
      </c>
      <c r="BT40" s="53" t="s">
        <v>8008</v>
      </c>
      <c r="BU40" s="53" t="s">
        <v>4650</v>
      </c>
      <c r="BV40" s="53" t="s">
        <v>7485</v>
      </c>
      <c r="BW40" s="53" t="s">
        <v>4938</v>
      </c>
      <c r="BX40" s="53" t="s">
        <v>1405</v>
      </c>
      <c r="BY40" s="53"/>
      <c r="BZ40" s="53"/>
    </row>
    <row r="41" spans="2:78" s="52" customFormat="1" ht="14.25" customHeight="1" x14ac:dyDescent="0.3">
      <c r="B41" s="53" t="s">
        <v>1933</v>
      </c>
      <c r="C41" s="53" t="s">
        <v>95</v>
      </c>
      <c r="D41" s="53" t="s">
        <v>1966</v>
      </c>
      <c r="E41" s="53">
        <v>39.266860000000001</v>
      </c>
      <c r="F41" s="53">
        <v>-1.549186</v>
      </c>
      <c r="G41" s="54">
        <v>664.72699999999998</v>
      </c>
      <c r="H41" s="53">
        <v>2071</v>
      </c>
      <c r="I41" s="53">
        <v>1062</v>
      </c>
      <c r="J41" s="53">
        <v>1009</v>
      </c>
      <c r="K41" s="52">
        <v>677</v>
      </c>
      <c r="L41" s="52">
        <v>-12.273000000000025</v>
      </c>
      <c r="M41" s="55">
        <v>2</v>
      </c>
      <c r="N41" s="61" t="s">
        <v>16</v>
      </c>
      <c r="P41" s="57" t="s">
        <v>190</v>
      </c>
      <c r="Q41" s="58" t="s">
        <v>138</v>
      </c>
      <c r="R41" s="59">
        <v>114</v>
      </c>
      <c r="S41" s="58" t="s">
        <v>138</v>
      </c>
      <c r="T41" s="58" t="s">
        <v>138</v>
      </c>
      <c r="U41" s="58" t="s">
        <v>138</v>
      </c>
      <c r="V41" s="58" t="s">
        <v>120</v>
      </c>
      <c r="W41" s="60" t="s">
        <v>120</v>
      </c>
      <c r="Y41" s="53" t="s">
        <v>1967</v>
      </c>
      <c r="Z41" s="53" t="s">
        <v>7734</v>
      </c>
      <c r="AA41" s="53" t="s">
        <v>191</v>
      </c>
      <c r="AB41" s="53" t="s">
        <v>2883</v>
      </c>
      <c r="AC41" s="53" t="s">
        <v>6062</v>
      </c>
      <c r="AD41" s="53" t="s">
        <v>5119</v>
      </c>
      <c r="AE41" s="53" t="s">
        <v>7622</v>
      </c>
      <c r="AF41" s="53" t="s">
        <v>3131</v>
      </c>
      <c r="AG41" s="53" t="s">
        <v>6224</v>
      </c>
      <c r="AH41" s="53" t="s">
        <v>308</v>
      </c>
      <c r="AI41" s="53" t="s">
        <v>7874</v>
      </c>
      <c r="AK41" s="53" t="s">
        <v>2055</v>
      </c>
      <c r="AL41" s="53" t="s">
        <v>351</v>
      </c>
      <c r="AM41" s="53" t="s">
        <v>6442</v>
      </c>
      <c r="AN41" s="53" t="s">
        <v>2156</v>
      </c>
      <c r="AO41" s="53" t="s">
        <v>7535</v>
      </c>
      <c r="AP41" s="53" t="s">
        <v>5430</v>
      </c>
      <c r="AQ41" s="53" t="s">
        <v>426</v>
      </c>
      <c r="AR41" s="31" t="s">
        <v>2392</v>
      </c>
      <c r="AS41" s="53" t="s">
        <v>593</v>
      </c>
      <c r="AT41" s="53" t="s">
        <v>970</v>
      </c>
      <c r="AU41" s="53" t="s">
        <v>671</v>
      </c>
      <c r="AV41" s="53" t="s">
        <v>3501</v>
      </c>
      <c r="AW41" s="53" t="s">
        <v>5649</v>
      </c>
      <c r="AX41" s="53" t="s">
        <v>6822</v>
      </c>
      <c r="AY41" s="53" t="s">
        <v>6534</v>
      </c>
      <c r="AZ41" s="53" t="s">
        <v>6994</v>
      </c>
      <c r="BA41" s="53" t="s">
        <v>767</v>
      </c>
      <c r="BC41" s="53" t="s">
        <v>7169</v>
      </c>
      <c r="BD41" s="53" t="s">
        <v>6601</v>
      </c>
      <c r="BE41" s="53" t="s">
        <v>1699</v>
      </c>
      <c r="BF41" s="53" t="s">
        <v>3711</v>
      </c>
      <c r="BG41" s="53" t="s">
        <v>6754</v>
      </c>
      <c r="BI41" s="53" t="s">
        <v>7215</v>
      </c>
      <c r="BJ41" s="53" t="s">
        <v>6692</v>
      </c>
      <c r="BK41" s="53" t="s">
        <v>3901</v>
      </c>
      <c r="BL41" s="53" t="s">
        <v>1866</v>
      </c>
      <c r="BM41" s="53" t="s">
        <v>4262</v>
      </c>
      <c r="BN41" s="53" t="s">
        <v>866</v>
      </c>
      <c r="BO41" s="53" t="s">
        <v>4470</v>
      </c>
      <c r="BP41" s="53" t="s">
        <v>5879</v>
      </c>
      <c r="BQ41" s="53" t="s">
        <v>1812</v>
      </c>
      <c r="BR41" s="53" t="s">
        <v>1171</v>
      </c>
      <c r="BS41" s="53" t="s">
        <v>2679</v>
      </c>
      <c r="BT41" s="53" t="s">
        <v>8009</v>
      </c>
      <c r="BU41" s="53" t="s">
        <v>4651</v>
      </c>
      <c r="BV41" s="53" t="s">
        <v>7486</v>
      </c>
      <c r="BW41" s="53" t="s">
        <v>4939</v>
      </c>
      <c r="BX41" s="53" t="s">
        <v>1406</v>
      </c>
      <c r="BY41" s="53"/>
      <c r="BZ41" s="53"/>
    </row>
    <row r="42" spans="2:78" s="52" customFormat="1" ht="13" x14ac:dyDescent="0.3">
      <c r="B42" s="53" t="s">
        <v>1933</v>
      </c>
      <c r="C42" s="53" t="s">
        <v>95</v>
      </c>
      <c r="D42" s="53" t="s">
        <v>1967</v>
      </c>
      <c r="E42" s="53">
        <v>39.112870000000001</v>
      </c>
      <c r="F42" s="53">
        <v>-1.996003</v>
      </c>
      <c r="G42" s="54">
        <v>691.89009999999996</v>
      </c>
      <c r="H42" s="53">
        <v>2418</v>
      </c>
      <c r="I42" s="53">
        <v>1239</v>
      </c>
      <c r="J42" s="53">
        <v>1179</v>
      </c>
      <c r="K42" s="52">
        <v>677</v>
      </c>
      <c r="L42" s="52">
        <v>14.890099999999961</v>
      </c>
      <c r="M42" s="55">
        <v>2</v>
      </c>
      <c r="N42" s="61" t="s">
        <v>16</v>
      </c>
      <c r="P42" s="57" t="s">
        <v>192</v>
      </c>
      <c r="Q42" s="58" t="s">
        <v>115</v>
      </c>
      <c r="R42" s="59">
        <v>456</v>
      </c>
      <c r="S42" s="58" t="s">
        <v>98</v>
      </c>
      <c r="T42" s="58" t="s">
        <v>98</v>
      </c>
      <c r="U42" s="58" t="s">
        <v>98</v>
      </c>
      <c r="V42" s="58" t="s">
        <v>98</v>
      </c>
      <c r="W42" s="60" t="s">
        <v>98</v>
      </c>
      <c r="Y42" s="53" t="s">
        <v>1968</v>
      </c>
      <c r="Z42" s="53" t="s">
        <v>7735</v>
      </c>
      <c r="AA42" s="53" t="s">
        <v>193</v>
      </c>
      <c r="AB42" s="53" t="s">
        <v>2884</v>
      </c>
      <c r="AC42" s="53" t="s">
        <v>6063</v>
      </c>
      <c r="AD42" s="53" t="s">
        <v>5120</v>
      </c>
      <c r="AE42" s="53" t="s">
        <v>7623</v>
      </c>
      <c r="AF42" s="53" t="s">
        <v>3132</v>
      </c>
      <c r="AG42" s="53" t="s">
        <v>6225</v>
      </c>
      <c r="AH42" s="53" t="s">
        <v>309</v>
      </c>
      <c r="AI42" s="53" t="s">
        <v>7875</v>
      </c>
      <c r="AK42" s="53" t="s">
        <v>2020</v>
      </c>
      <c r="AL42" s="53" t="s">
        <v>352</v>
      </c>
      <c r="AM42" s="53" t="s">
        <v>6443</v>
      </c>
      <c r="AN42" s="53" t="s">
        <v>2157</v>
      </c>
      <c r="AO42" s="53" t="s">
        <v>7536</v>
      </c>
      <c r="AP42" s="53" t="s">
        <v>5431</v>
      </c>
      <c r="AQ42" s="53" t="s">
        <v>427</v>
      </c>
      <c r="AR42" s="31" t="s">
        <v>2393</v>
      </c>
      <c r="AS42" s="53" t="s">
        <v>594</v>
      </c>
      <c r="AT42" s="53" t="s">
        <v>971</v>
      </c>
      <c r="AU42" s="53" t="s">
        <v>672</v>
      </c>
      <c r="AV42" s="53" t="s">
        <v>3502</v>
      </c>
      <c r="AW42" s="53" t="s">
        <v>5650</v>
      </c>
      <c r="AX42" s="53" t="s">
        <v>6823</v>
      </c>
      <c r="AY42" s="53" t="s">
        <v>6535</v>
      </c>
      <c r="AZ42" s="53" t="s">
        <v>6995</v>
      </c>
      <c r="BA42" s="53" t="s">
        <v>768</v>
      </c>
      <c r="BC42" s="53" t="s">
        <v>7170</v>
      </c>
      <c r="BD42" s="53" t="s">
        <v>6602</v>
      </c>
      <c r="BE42" s="53" t="s">
        <v>1700</v>
      </c>
      <c r="BF42" s="53" t="s">
        <v>3712</v>
      </c>
      <c r="BG42" s="53" t="s">
        <v>6755</v>
      </c>
      <c r="BI42" s="53" t="s">
        <v>7216</v>
      </c>
      <c r="BJ42" s="53" t="s">
        <v>6693</v>
      </c>
      <c r="BK42" s="53" t="s">
        <v>3902</v>
      </c>
      <c r="BL42" s="53" t="s">
        <v>1867</v>
      </c>
      <c r="BM42" s="53" t="s">
        <v>4263</v>
      </c>
      <c r="BN42" s="53" t="s">
        <v>867</v>
      </c>
      <c r="BO42" s="53" t="s">
        <v>4471</v>
      </c>
      <c r="BP42" s="53" t="s">
        <v>5880</v>
      </c>
      <c r="BQ42" s="53" t="s">
        <v>1813</v>
      </c>
      <c r="BR42" s="53" t="s">
        <v>1172</v>
      </c>
      <c r="BS42" s="53" t="s">
        <v>2680</v>
      </c>
      <c r="BT42" s="53" t="s">
        <v>8010</v>
      </c>
      <c r="BU42" s="53" t="s">
        <v>4652</v>
      </c>
      <c r="BV42" s="53" t="s">
        <v>7487</v>
      </c>
      <c r="BW42" s="53" t="s">
        <v>4940</v>
      </c>
      <c r="BX42" s="53" t="s">
        <v>1407</v>
      </c>
      <c r="BY42" s="53"/>
      <c r="BZ42" s="53"/>
    </row>
    <row r="43" spans="2:78" s="52" customFormat="1" ht="13" x14ac:dyDescent="0.3">
      <c r="B43" s="53" t="s">
        <v>1933</v>
      </c>
      <c r="C43" s="53" t="s">
        <v>95</v>
      </c>
      <c r="D43" s="53" t="s">
        <v>1968</v>
      </c>
      <c r="E43" s="53">
        <v>39.239939999999997</v>
      </c>
      <c r="F43" s="53">
        <v>-1.6366259999999999</v>
      </c>
      <c r="G43" s="54">
        <v>737.83109999999999</v>
      </c>
      <c r="H43" s="53">
        <v>124</v>
      </c>
      <c r="I43" s="53">
        <v>61</v>
      </c>
      <c r="J43" s="53">
        <v>63</v>
      </c>
      <c r="K43" s="52">
        <v>677</v>
      </c>
      <c r="L43" s="52">
        <v>60.831099999999992</v>
      </c>
      <c r="M43" s="55">
        <v>2</v>
      </c>
      <c r="N43" s="61" t="s">
        <v>16</v>
      </c>
      <c r="P43" s="57" t="s">
        <v>194</v>
      </c>
      <c r="Q43" s="58" t="s">
        <v>114</v>
      </c>
      <c r="R43" s="59">
        <v>77</v>
      </c>
      <c r="S43" s="58" t="s">
        <v>114</v>
      </c>
      <c r="T43" s="58" t="s">
        <v>115</v>
      </c>
      <c r="U43" s="58" t="s">
        <v>115</v>
      </c>
      <c r="V43" s="58" t="s">
        <v>98</v>
      </c>
      <c r="W43" s="60" t="s">
        <v>98</v>
      </c>
      <c r="Y43" s="53" t="s">
        <v>1969</v>
      </c>
      <c r="Z43" s="53" t="s">
        <v>7736</v>
      </c>
      <c r="AA43" s="53" t="s">
        <v>195</v>
      </c>
      <c r="AB43" s="53" t="s">
        <v>2885</v>
      </c>
      <c r="AC43" s="53" t="s">
        <v>6064</v>
      </c>
      <c r="AD43" s="53" t="s">
        <v>5121</v>
      </c>
      <c r="AE43" s="53" t="s">
        <v>7624</v>
      </c>
      <c r="AF43" s="53" t="s">
        <v>3133</v>
      </c>
      <c r="AG43" s="53" t="s">
        <v>135</v>
      </c>
      <c r="AH43" s="53" t="s">
        <v>310</v>
      </c>
      <c r="AI43" s="53" t="s">
        <v>7876</v>
      </c>
      <c r="AK43" s="53" t="s">
        <v>2056</v>
      </c>
      <c r="AL43" s="53" t="s">
        <v>353</v>
      </c>
      <c r="AM43" s="53" t="s">
        <v>6444</v>
      </c>
      <c r="AN43" s="53" t="s">
        <v>2158</v>
      </c>
      <c r="AO43" s="53" t="s">
        <v>7537</v>
      </c>
      <c r="AP43" s="53" t="s">
        <v>5432</v>
      </c>
      <c r="AQ43" s="53" t="s">
        <v>428</v>
      </c>
      <c r="AR43" s="31" t="s">
        <v>2394</v>
      </c>
      <c r="AS43" s="53" t="s">
        <v>595</v>
      </c>
      <c r="AT43" s="53" t="s">
        <v>972</v>
      </c>
      <c r="AU43" s="53" t="s">
        <v>673</v>
      </c>
      <c r="AV43" s="53" t="s">
        <v>3503</v>
      </c>
      <c r="AW43" s="53" t="s">
        <v>5651</v>
      </c>
      <c r="AX43" s="53" t="s">
        <v>6824</v>
      </c>
      <c r="AY43" s="53" t="s">
        <v>6536</v>
      </c>
      <c r="AZ43" s="53" t="s">
        <v>6996</v>
      </c>
      <c r="BA43" s="53" t="s">
        <v>769</v>
      </c>
      <c r="BC43" s="53" t="s">
        <v>7171</v>
      </c>
      <c r="BD43" s="53" t="s">
        <v>6603</v>
      </c>
      <c r="BE43" s="53" t="s">
        <v>1701</v>
      </c>
      <c r="BF43" s="53" t="s">
        <v>3713</v>
      </c>
      <c r="BG43" s="53" t="s">
        <v>6756</v>
      </c>
      <c r="BI43" s="53" t="s">
        <v>7217</v>
      </c>
      <c r="BJ43" s="53" t="s">
        <v>6694</v>
      </c>
      <c r="BK43" s="53" t="s">
        <v>3903</v>
      </c>
      <c r="BL43" s="53" t="s">
        <v>1868</v>
      </c>
      <c r="BM43" s="53" t="s">
        <v>4264</v>
      </c>
      <c r="BN43" s="53" t="s">
        <v>868</v>
      </c>
      <c r="BO43" s="53" t="s">
        <v>4472</v>
      </c>
      <c r="BP43" s="53" t="s">
        <v>5881</v>
      </c>
      <c r="BQ43" s="53" t="s">
        <v>1814</v>
      </c>
      <c r="BR43" s="53" t="s">
        <v>1173</v>
      </c>
      <c r="BS43" s="53" t="s">
        <v>2681</v>
      </c>
      <c r="BT43" s="53" t="s">
        <v>8011</v>
      </c>
      <c r="BU43" s="53" t="s">
        <v>4653</v>
      </c>
      <c r="BV43" s="53" t="s">
        <v>7488</v>
      </c>
      <c r="BW43" s="53" t="s">
        <v>4941</v>
      </c>
      <c r="BX43" s="53" t="s">
        <v>1408</v>
      </c>
      <c r="BY43" s="53"/>
      <c r="BZ43" s="53"/>
    </row>
    <row r="44" spans="2:78" s="52" customFormat="1" ht="13" x14ac:dyDescent="0.3">
      <c r="B44" s="53" t="s">
        <v>1933</v>
      </c>
      <c r="C44" s="53" t="s">
        <v>95</v>
      </c>
      <c r="D44" s="53" t="s">
        <v>1969</v>
      </c>
      <c r="E44" s="53">
        <v>38.512160000000002</v>
      </c>
      <c r="F44" s="53">
        <v>-1.7033100000000001</v>
      </c>
      <c r="G44" s="54">
        <v>571.84379999999999</v>
      </c>
      <c r="H44" s="53">
        <v>30976</v>
      </c>
      <c r="I44" s="53">
        <v>15507</v>
      </c>
      <c r="J44" s="53">
        <v>15469</v>
      </c>
      <c r="K44" s="52">
        <v>677</v>
      </c>
      <c r="L44" s="52">
        <v>-105.15620000000001</v>
      </c>
      <c r="M44" s="55">
        <v>2</v>
      </c>
      <c r="N44" s="61" t="s">
        <v>16</v>
      </c>
      <c r="P44" s="57" t="s">
        <v>196</v>
      </c>
      <c r="Q44" s="58" t="s">
        <v>97</v>
      </c>
      <c r="R44" s="59">
        <v>770</v>
      </c>
      <c r="S44" s="58" t="s">
        <v>98</v>
      </c>
      <c r="T44" s="58" t="s">
        <v>98</v>
      </c>
      <c r="U44" s="58" t="s">
        <v>98</v>
      </c>
      <c r="V44" s="58" t="s">
        <v>98</v>
      </c>
      <c r="W44" s="60" t="s">
        <v>98</v>
      </c>
      <c r="Y44" s="53" t="s">
        <v>1970</v>
      </c>
      <c r="Z44" s="53" t="s">
        <v>7737</v>
      </c>
      <c r="AA44" s="53" t="s">
        <v>197</v>
      </c>
      <c r="AB44" s="53" t="s">
        <v>2886</v>
      </c>
      <c r="AC44" s="53" t="s">
        <v>6065</v>
      </c>
      <c r="AD44" s="53" t="s">
        <v>5122</v>
      </c>
      <c r="AE44" s="53" t="s">
        <v>7625</v>
      </c>
      <c r="AF44" s="53" t="s">
        <v>3134</v>
      </c>
      <c r="AG44" s="53" t="s">
        <v>6226</v>
      </c>
      <c r="AH44" s="53" t="s">
        <v>311</v>
      </c>
      <c r="AI44" s="53" t="s">
        <v>7877</v>
      </c>
      <c r="AK44" s="53" t="s">
        <v>2057</v>
      </c>
      <c r="AL44" s="53" t="s">
        <v>354</v>
      </c>
      <c r="AM44" s="53" t="s">
        <v>6445</v>
      </c>
      <c r="AN44" s="53" t="s">
        <v>2159</v>
      </c>
      <c r="AO44" s="53" t="s">
        <v>7538</v>
      </c>
      <c r="AP44" s="53" t="s">
        <v>5433</v>
      </c>
      <c r="AQ44" s="53" t="s">
        <v>429</v>
      </c>
      <c r="AR44" s="31" t="s">
        <v>2395</v>
      </c>
      <c r="AS44" s="53" t="s">
        <v>596</v>
      </c>
      <c r="AT44" s="53" t="s">
        <v>973</v>
      </c>
      <c r="AU44" s="53" t="s">
        <v>674</v>
      </c>
      <c r="AV44" s="53" t="s">
        <v>3504</v>
      </c>
      <c r="AW44" s="53" t="s">
        <v>5652</v>
      </c>
      <c r="AX44" s="53" t="s">
        <v>6825</v>
      </c>
      <c r="AY44" s="53" t="s">
        <v>6537</v>
      </c>
      <c r="AZ44" s="53" t="s">
        <v>6997</v>
      </c>
      <c r="BA44" s="53" t="s">
        <v>770</v>
      </c>
      <c r="BC44" s="53" t="s">
        <v>7172</v>
      </c>
      <c r="BD44" s="53" t="s">
        <v>6604</v>
      </c>
      <c r="BE44" s="53" t="s">
        <v>1702</v>
      </c>
      <c r="BF44" s="53" t="s">
        <v>3714</v>
      </c>
      <c r="BG44" s="53" t="s">
        <v>6757</v>
      </c>
      <c r="BI44" s="53" t="s">
        <v>7218</v>
      </c>
      <c r="BJ44" s="53" t="s">
        <v>6695</v>
      </c>
      <c r="BK44" s="53" t="s">
        <v>3904</v>
      </c>
      <c r="BL44" s="53" t="s">
        <v>1869</v>
      </c>
      <c r="BM44" s="53" t="s">
        <v>4265</v>
      </c>
      <c r="BN44" s="53" t="s">
        <v>869</v>
      </c>
      <c r="BO44" s="53" t="s">
        <v>4473</v>
      </c>
      <c r="BP44" s="53" t="s">
        <v>5882</v>
      </c>
      <c r="BQ44" s="53" t="s">
        <v>1815</v>
      </c>
      <c r="BR44" s="53" t="s">
        <v>1174</v>
      </c>
      <c r="BS44" s="53" t="s">
        <v>2682</v>
      </c>
      <c r="BT44" s="53" t="s">
        <v>8012</v>
      </c>
      <c r="BU44" s="53" t="s">
        <v>4654</v>
      </c>
      <c r="BV44" s="53" t="s">
        <v>7489</v>
      </c>
      <c r="BW44" s="53" t="s">
        <v>4942</v>
      </c>
      <c r="BX44" s="53" t="s">
        <v>1409</v>
      </c>
      <c r="BY44" s="53"/>
      <c r="BZ44" s="53"/>
    </row>
    <row r="45" spans="2:78" s="52" customFormat="1" ht="13" x14ac:dyDescent="0.3">
      <c r="B45" s="53" t="s">
        <v>1933</v>
      </c>
      <c r="C45" s="53" t="s">
        <v>95</v>
      </c>
      <c r="D45" s="53" t="s">
        <v>1970</v>
      </c>
      <c r="E45" s="53">
        <v>38.961820000000003</v>
      </c>
      <c r="F45" s="53">
        <v>-2.1265459999999998</v>
      </c>
      <c r="G45" s="54">
        <v>715.73879999999997</v>
      </c>
      <c r="H45" s="53">
        <v>350</v>
      </c>
      <c r="I45" s="53">
        <v>176</v>
      </c>
      <c r="J45" s="53">
        <v>174</v>
      </c>
      <c r="K45" s="52">
        <v>677</v>
      </c>
      <c r="L45" s="52">
        <v>38.738799999999969</v>
      </c>
      <c r="M45" s="55">
        <v>2</v>
      </c>
      <c r="N45" s="61" t="s">
        <v>16</v>
      </c>
      <c r="P45" s="57" t="s">
        <v>198</v>
      </c>
      <c r="Q45" s="58" t="s">
        <v>138</v>
      </c>
      <c r="R45" s="58">
        <v>0</v>
      </c>
      <c r="S45" s="58" t="s">
        <v>138</v>
      </c>
      <c r="T45" s="58" t="s">
        <v>138</v>
      </c>
      <c r="U45" s="58" t="s">
        <v>138</v>
      </c>
      <c r="V45" s="58" t="s">
        <v>120</v>
      </c>
      <c r="W45" s="60" t="s">
        <v>120</v>
      </c>
      <c r="Y45" s="53" t="s">
        <v>1971</v>
      </c>
      <c r="Z45" s="53" t="s">
        <v>7738</v>
      </c>
      <c r="AA45" s="53" t="s">
        <v>199</v>
      </c>
      <c r="AB45" s="53" t="s">
        <v>2887</v>
      </c>
      <c r="AC45" s="53" t="s">
        <v>6066</v>
      </c>
      <c r="AD45" s="53" t="s">
        <v>5123</v>
      </c>
      <c r="AE45" s="53" t="s">
        <v>7626</v>
      </c>
      <c r="AF45" s="53" t="s">
        <v>3135</v>
      </c>
      <c r="AG45" s="53" t="s">
        <v>6227</v>
      </c>
      <c r="AH45" s="53" t="s">
        <v>312</v>
      </c>
      <c r="AI45" s="53" t="s">
        <v>7878</v>
      </c>
      <c r="AK45" s="53" t="s">
        <v>2058</v>
      </c>
      <c r="AL45" s="53" t="s">
        <v>355</v>
      </c>
      <c r="AM45" s="53" t="s">
        <v>6446</v>
      </c>
      <c r="AN45" s="53" t="s">
        <v>2160</v>
      </c>
      <c r="AO45" s="53" t="s">
        <v>7539</v>
      </c>
      <c r="AP45" s="53" t="s">
        <v>5434</v>
      </c>
      <c r="AQ45" s="53" t="s">
        <v>430</v>
      </c>
      <c r="AR45" s="31" t="s">
        <v>2396</v>
      </c>
      <c r="AS45" s="53" t="s">
        <v>597</v>
      </c>
      <c r="AT45" s="53" t="s">
        <v>974</v>
      </c>
      <c r="AU45" s="53" t="s">
        <v>675</v>
      </c>
      <c r="AV45" s="53" t="s">
        <v>3505</v>
      </c>
      <c r="AW45" s="53" t="s">
        <v>5653</v>
      </c>
      <c r="AX45" s="53" t="s">
        <v>6826</v>
      </c>
      <c r="AY45" s="53" t="s">
        <v>6538</v>
      </c>
      <c r="AZ45" s="53" t="s">
        <v>6998</v>
      </c>
      <c r="BA45" s="53" t="s">
        <v>771</v>
      </c>
      <c r="BC45" s="53" t="s">
        <v>7173</v>
      </c>
      <c r="BD45" s="53" t="s">
        <v>6605</v>
      </c>
      <c r="BE45" s="53" t="s">
        <v>1703</v>
      </c>
      <c r="BF45" s="53" t="s">
        <v>3715</v>
      </c>
      <c r="BG45" s="53" t="s">
        <v>6758</v>
      </c>
      <c r="BI45" s="53" t="s">
        <v>7219</v>
      </c>
      <c r="BJ45" s="53" t="s">
        <v>6696</v>
      </c>
      <c r="BK45" s="53" t="s">
        <v>3905</v>
      </c>
      <c r="BL45" s="53" t="s">
        <v>1870</v>
      </c>
      <c r="BM45" s="53" t="s">
        <v>4266</v>
      </c>
      <c r="BN45" s="53" t="s">
        <v>870</v>
      </c>
      <c r="BO45" s="53" t="s">
        <v>4474</v>
      </c>
      <c r="BP45" s="53" t="s">
        <v>5883</v>
      </c>
      <c r="BQ45" s="53" t="s">
        <v>1777</v>
      </c>
      <c r="BR45" s="53" t="s">
        <v>1175</v>
      </c>
      <c r="BS45" s="53" t="s">
        <v>2683</v>
      </c>
      <c r="BT45" s="53" t="s">
        <v>8013</v>
      </c>
      <c r="BU45" s="53" t="s">
        <v>4655</v>
      </c>
      <c r="BV45" s="53" t="s">
        <v>7490</v>
      </c>
      <c r="BW45" s="53" t="s">
        <v>4943</v>
      </c>
      <c r="BX45" s="53" t="s">
        <v>1410</v>
      </c>
      <c r="BY45" s="53"/>
      <c r="BZ45" s="53"/>
    </row>
    <row r="46" spans="2:78" s="52" customFormat="1" ht="13" x14ac:dyDescent="0.3">
      <c r="B46" s="53" t="s">
        <v>1933</v>
      </c>
      <c r="C46" s="53" t="s">
        <v>95</v>
      </c>
      <c r="D46" s="53" t="s">
        <v>1971</v>
      </c>
      <c r="E46" s="53">
        <v>38.964239999999997</v>
      </c>
      <c r="F46" s="53">
        <v>-1.445101</v>
      </c>
      <c r="G46" s="54">
        <v>1038.1310000000001</v>
      </c>
      <c r="H46" s="53">
        <v>1263</v>
      </c>
      <c r="I46" s="53">
        <v>635</v>
      </c>
      <c r="J46" s="53">
        <v>628</v>
      </c>
      <c r="K46" s="52">
        <v>677</v>
      </c>
      <c r="L46" s="52">
        <v>361.13100000000009</v>
      </c>
      <c r="M46" s="55">
        <v>4</v>
      </c>
      <c r="N46" s="61" t="s">
        <v>16</v>
      </c>
      <c r="P46" s="57" t="s">
        <v>200</v>
      </c>
      <c r="Q46" s="58" t="s">
        <v>114</v>
      </c>
      <c r="R46" s="59">
        <v>1</v>
      </c>
      <c r="S46" s="58" t="s">
        <v>114</v>
      </c>
      <c r="T46" s="58" t="s">
        <v>115</v>
      </c>
      <c r="U46" s="58" t="s">
        <v>115</v>
      </c>
      <c r="V46" s="58" t="s">
        <v>98</v>
      </c>
      <c r="W46" s="60" t="s">
        <v>98</v>
      </c>
      <c r="Y46" s="53" t="s">
        <v>1972</v>
      </c>
      <c r="Z46" s="53" t="s">
        <v>7739</v>
      </c>
      <c r="AA46" s="53" t="s">
        <v>201</v>
      </c>
      <c r="AB46" s="53" t="s">
        <v>2888</v>
      </c>
      <c r="AC46" s="53" t="s">
        <v>6067</v>
      </c>
      <c r="AD46" s="53" t="s">
        <v>5124</v>
      </c>
      <c r="AE46" s="53" t="s">
        <v>7627</v>
      </c>
      <c r="AF46" s="53" t="s">
        <v>3136</v>
      </c>
      <c r="AG46" s="53" t="s">
        <v>6228</v>
      </c>
      <c r="AH46" s="53" t="s">
        <v>313</v>
      </c>
      <c r="AI46" s="53" t="s">
        <v>7879</v>
      </c>
      <c r="AK46" s="53" t="s">
        <v>2059</v>
      </c>
      <c r="AL46" s="53" t="s">
        <v>356</v>
      </c>
      <c r="AM46" s="53" t="s">
        <v>6447</v>
      </c>
      <c r="AN46" s="53" t="s">
        <v>2161</v>
      </c>
      <c r="AO46" s="53" t="s">
        <v>7540</v>
      </c>
      <c r="AP46" s="53" t="s">
        <v>5435</v>
      </c>
      <c r="AQ46" s="53" t="s">
        <v>431</v>
      </c>
      <c r="AR46" s="31" t="s">
        <v>2397</v>
      </c>
      <c r="AS46" s="53" t="s">
        <v>598</v>
      </c>
      <c r="AT46" s="53" t="s">
        <v>975</v>
      </c>
      <c r="AU46" s="53" t="s">
        <v>676</v>
      </c>
      <c r="AV46" s="53" t="s">
        <v>3506</v>
      </c>
      <c r="AW46" s="53" t="s">
        <v>5654</v>
      </c>
      <c r="AX46" s="53" t="s">
        <v>6827</v>
      </c>
      <c r="AY46" s="53" t="s">
        <v>6539</v>
      </c>
      <c r="AZ46" s="53" t="s">
        <v>6999</v>
      </c>
      <c r="BA46" s="53" t="s">
        <v>772</v>
      </c>
      <c r="BC46" s="53" t="s">
        <v>7174</v>
      </c>
      <c r="BD46" s="53" t="s">
        <v>6606</v>
      </c>
      <c r="BE46" s="53" t="s">
        <v>1704</v>
      </c>
      <c r="BF46" s="53" t="s">
        <v>3716</v>
      </c>
      <c r="BG46" s="53" t="s">
        <v>6759</v>
      </c>
      <c r="BI46" s="53" t="s">
        <v>7220</v>
      </c>
      <c r="BJ46" s="53" t="s">
        <v>6697</v>
      </c>
      <c r="BK46" s="53" t="s">
        <v>3906</v>
      </c>
      <c r="BL46" s="53" t="s">
        <v>1871</v>
      </c>
      <c r="BM46" s="53" t="s">
        <v>4267</v>
      </c>
      <c r="BN46" s="53" t="s">
        <v>871</v>
      </c>
      <c r="BO46" s="53" t="s">
        <v>4475</v>
      </c>
      <c r="BP46" s="53" t="s">
        <v>5884</v>
      </c>
      <c r="BQ46" s="53" t="s">
        <v>1816</v>
      </c>
      <c r="BR46" s="53" t="s">
        <v>1176</v>
      </c>
      <c r="BS46" s="53" t="s">
        <v>2684</v>
      </c>
      <c r="BT46" s="53" t="s">
        <v>8014</v>
      </c>
      <c r="BU46" s="53" t="s">
        <v>4656</v>
      </c>
      <c r="BV46" s="53" t="s">
        <v>7491</v>
      </c>
      <c r="BW46" s="53" t="s">
        <v>4944</v>
      </c>
      <c r="BX46" s="53" t="s">
        <v>1411</v>
      </c>
      <c r="BY46" s="53"/>
      <c r="BZ46" s="53"/>
    </row>
    <row r="47" spans="2:78" s="52" customFormat="1" ht="13" x14ac:dyDescent="0.3">
      <c r="B47" s="53" t="s">
        <v>1933</v>
      </c>
      <c r="C47" s="53" t="s">
        <v>95</v>
      </c>
      <c r="D47" s="53" t="s">
        <v>1972</v>
      </c>
      <c r="E47" s="53">
        <v>38.960169999999998</v>
      </c>
      <c r="F47" s="53">
        <v>-1.5543480000000001</v>
      </c>
      <c r="G47" s="54">
        <v>935.81569999999999</v>
      </c>
      <c r="H47" s="53">
        <v>741</v>
      </c>
      <c r="I47" s="53">
        <v>382</v>
      </c>
      <c r="J47" s="53">
        <v>359</v>
      </c>
      <c r="K47" s="52">
        <v>677</v>
      </c>
      <c r="L47" s="52">
        <v>258.81569999999999</v>
      </c>
      <c r="M47" s="55">
        <v>4</v>
      </c>
      <c r="N47" s="61" t="s">
        <v>16</v>
      </c>
      <c r="P47" s="57" t="s">
        <v>202</v>
      </c>
      <c r="Q47" s="58" t="s">
        <v>97</v>
      </c>
      <c r="R47" s="59">
        <v>1013</v>
      </c>
      <c r="S47" s="58" t="s">
        <v>98</v>
      </c>
      <c r="T47" s="58" t="s">
        <v>98</v>
      </c>
      <c r="U47" s="58" t="s">
        <v>98</v>
      </c>
      <c r="V47" s="58" t="s">
        <v>98</v>
      </c>
      <c r="W47" s="60" t="s">
        <v>98</v>
      </c>
      <c r="Y47" s="53" t="s">
        <v>1973</v>
      </c>
      <c r="Z47" s="53" t="s">
        <v>7740</v>
      </c>
      <c r="AA47" s="53" t="s">
        <v>203</v>
      </c>
      <c r="AB47" s="53" t="s">
        <v>2889</v>
      </c>
      <c r="AC47" s="53" t="s">
        <v>6068</v>
      </c>
      <c r="AD47" s="53" t="s">
        <v>5125</v>
      </c>
      <c r="AE47" s="53" t="s">
        <v>7628</v>
      </c>
      <c r="AF47" s="53" t="s">
        <v>3137</v>
      </c>
      <c r="AG47" s="53" t="s">
        <v>6229</v>
      </c>
      <c r="AH47" s="53" t="s">
        <v>314</v>
      </c>
      <c r="AI47" s="53" t="s">
        <v>7880</v>
      </c>
      <c r="AK47" s="53" t="s">
        <v>2060</v>
      </c>
      <c r="AL47" s="53" t="s">
        <v>357</v>
      </c>
      <c r="AM47" s="53" t="s">
        <v>6448</v>
      </c>
      <c r="AN47" s="53" t="s">
        <v>2162</v>
      </c>
      <c r="AO47" s="53" t="s">
        <v>7541</v>
      </c>
      <c r="AP47" s="53" t="s">
        <v>5436</v>
      </c>
      <c r="AQ47" s="53" t="s">
        <v>432</v>
      </c>
      <c r="AR47" s="31" t="s">
        <v>2398</v>
      </c>
      <c r="AS47" s="53" t="s">
        <v>159</v>
      </c>
      <c r="AT47" s="53" t="s">
        <v>976</v>
      </c>
      <c r="AU47" s="53" t="s">
        <v>677</v>
      </c>
      <c r="AV47" s="53" t="s">
        <v>3507</v>
      </c>
      <c r="AW47" s="53" t="s">
        <v>5655</v>
      </c>
      <c r="AX47" s="53" t="s">
        <v>6828</v>
      </c>
      <c r="AY47" s="53" t="s">
        <v>6540</v>
      </c>
      <c r="AZ47" s="53" t="s">
        <v>7000</v>
      </c>
      <c r="BA47" s="53" t="s">
        <v>773</v>
      </c>
      <c r="BC47" s="53" t="s">
        <v>7175</v>
      </c>
      <c r="BD47" s="53" t="s">
        <v>6607</v>
      </c>
      <c r="BE47" s="53" t="s">
        <v>1705</v>
      </c>
      <c r="BF47" s="53" t="s">
        <v>3717</v>
      </c>
      <c r="BG47" s="53" t="s">
        <v>6760</v>
      </c>
      <c r="BI47" s="53" t="s">
        <v>7221</v>
      </c>
      <c r="BJ47" s="53" t="s">
        <v>6698</v>
      </c>
      <c r="BK47" s="53" t="s">
        <v>3907</v>
      </c>
      <c r="BL47" s="53" t="s">
        <v>1872</v>
      </c>
      <c r="BM47" s="53" t="s">
        <v>4268</v>
      </c>
      <c r="BN47" s="53" t="s">
        <v>872</v>
      </c>
      <c r="BO47" s="53" t="s">
        <v>4476</v>
      </c>
      <c r="BP47" s="53" t="s">
        <v>5885</v>
      </c>
      <c r="BQ47" s="53" t="s">
        <v>1817</v>
      </c>
      <c r="BR47" s="53" t="s">
        <v>1177</v>
      </c>
      <c r="BS47" s="53" t="s">
        <v>2685</v>
      </c>
      <c r="BT47" s="53" t="s">
        <v>8015</v>
      </c>
      <c r="BU47" s="53" t="s">
        <v>4657</v>
      </c>
      <c r="BV47" s="53" t="s">
        <v>7492</v>
      </c>
      <c r="BW47" s="53" t="s">
        <v>4945</v>
      </c>
      <c r="BX47" s="53" t="s">
        <v>1412</v>
      </c>
      <c r="BY47" s="53"/>
      <c r="BZ47" s="53"/>
    </row>
    <row r="48" spans="2:78" s="52" customFormat="1" ht="13" x14ac:dyDescent="0.3">
      <c r="B48" s="53" t="s">
        <v>1933</v>
      </c>
      <c r="C48" s="53" t="s">
        <v>95</v>
      </c>
      <c r="D48" s="53" t="s">
        <v>1973</v>
      </c>
      <c r="E48" s="53">
        <v>39.174750000000003</v>
      </c>
      <c r="F48" s="53">
        <v>-1.5210440000000001</v>
      </c>
      <c r="G48" s="54">
        <v>620.29259999999999</v>
      </c>
      <c r="H48" s="53">
        <v>477</v>
      </c>
      <c r="I48" s="53">
        <v>242</v>
      </c>
      <c r="J48" s="53">
        <v>235</v>
      </c>
      <c r="K48" s="52">
        <v>677</v>
      </c>
      <c r="L48" s="52">
        <v>-56.707400000000007</v>
      </c>
      <c r="M48" s="55">
        <v>2</v>
      </c>
      <c r="N48" s="61" t="s">
        <v>16</v>
      </c>
      <c r="P48" s="57" t="s">
        <v>204</v>
      </c>
      <c r="Q48" s="58" t="s">
        <v>112</v>
      </c>
      <c r="R48" s="59">
        <v>9</v>
      </c>
      <c r="S48" s="58" t="s">
        <v>120</v>
      </c>
      <c r="T48" s="58" t="s">
        <v>129</v>
      </c>
      <c r="U48" s="58" t="s">
        <v>121</v>
      </c>
      <c r="V48" s="58" t="s">
        <v>176</v>
      </c>
      <c r="W48" s="60" t="s">
        <v>98</v>
      </c>
      <c r="Y48" s="53" t="s">
        <v>1974</v>
      </c>
      <c r="Z48" s="53" t="s">
        <v>7741</v>
      </c>
      <c r="AA48" s="53" t="s">
        <v>205</v>
      </c>
      <c r="AB48" s="53" t="s">
        <v>2890</v>
      </c>
      <c r="AC48" s="53" t="s">
        <v>6069</v>
      </c>
      <c r="AD48" s="53" t="s">
        <v>5126</v>
      </c>
      <c r="AE48" s="53" t="s">
        <v>7629</v>
      </c>
      <c r="AF48" s="53" t="s">
        <v>3138</v>
      </c>
      <c r="AG48" s="53" t="s">
        <v>6230</v>
      </c>
      <c r="AH48" s="53" t="s">
        <v>315</v>
      </c>
      <c r="AI48" s="53" t="s">
        <v>7881</v>
      </c>
      <c r="AK48" s="53" t="s">
        <v>2061</v>
      </c>
      <c r="AL48" s="53" t="s">
        <v>358</v>
      </c>
      <c r="AM48" s="53" t="s">
        <v>6449</v>
      </c>
      <c r="AN48" s="53" t="s">
        <v>2163</v>
      </c>
      <c r="AO48" s="53" t="s">
        <v>7542</v>
      </c>
      <c r="AP48" s="53" t="s">
        <v>5437</v>
      </c>
      <c r="AQ48" s="53" t="s">
        <v>433</v>
      </c>
      <c r="AR48" s="31" t="s">
        <v>2399</v>
      </c>
      <c r="AS48" s="53" t="s">
        <v>599</v>
      </c>
      <c r="AT48" s="53" t="s">
        <v>977</v>
      </c>
      <c r="AU48" s="53" t="s">
        <v>678</v>
      </c>
      <c r="AV48" s="53" t="s">
        <v>3508</v>
      </c>
      <c r="AW48" s="53" t="s">
        <v>5656</v>
      </c>
      <c r="AX48" s="53" t="s">
        <v>6829</v>
      </c>
      <c r="AY48" s="53" t="s">
        <v>6541</v>
      </c>
      <c r="AZ48" s="53" t="s">
        <v>7001</v>
      </c>
      <c r="BA48" s="53" t="s">
        <v>774</v>
      </c>
      <c r="BC48" s="53" t="s">
        <v>7176</v>
      </c>
      <c r="BD48" s="53" t="s">
        <v>6608</v>
      </c>
      <c r="BE48" s="53" t="s">
        <v>1706</v>
      </c>
      <c r="BF48" s="53" t="s">
        <v>3718</v>
      </c>
      <c r="BG48" s="53" t="s">
        <v>6761</v>
      </c>
      <c r="BI48" s="53" t="s">
        <v>7222</v>
      </c>
      <c r="BJ48" s="53" t="s">
        <v>6699</v>
      </c>
      <c r="BK48" s="53" t="s">
        <v>3908</v>
      </c>
      <c r="BL48" s="53" t="s">
        <v>1873</v>
      </c>
      <c r="BM48" s="53" t="s">
        <v>4269</v>
      </c>
      <c r="BN48" s="53" t="s">
        <v>873</v>
      </c>
      <c r="BO48" s="53" t="s">
        <v>4477</v>
      </c>
      <c r="BP48" s="53" t="s">
        <v>5886</v>
      </c>
      <c r="BQ48" s="53" t="s">
        <v>1818</v>
      </c>
      <c r="BR48" s="53" t="s">
        <v>1178</v>
      </c>
      <c r="BS48" s="53" t="s">
        <v>2686</v>
      </c>
      <c r="BT48" s="53" t="s">
        <v>8016</v>
      </c>
      <c r="BU48" s="53" t="s">
        <v>4658</v>
      </c>
      <c r="BV48" s="53" t="s">
        <v>7493</v>
      </c>
      <c r="BW48" s="53" t="s">
        <v>4946</v>
      </c>
      <c r="BX48" s="53" t="s">
        <v>1413</v>
      </c>
      <c r="BY48" s="53"/>
      <c r="BZ48" s="53"/>
    </row>
    <row r="49" spans="2:78" s="52" customFormat="1" ht="13" x14ac:dyDescent="0.3">
      <c r="B49" s="53" t="s">
        <v>1933</v>
      </c>
      <c r="C49" s="53" t="s">
        <v>95</v>
      </c>
      <c r="D49" s="53" t="s">
        <v>1974</v>
      </c>
      <c r="E49" s="53">
        <v>38.365549999999999</v>
      </c>
      <c r="F49" s="53">
        <v>-2.1019640000000002</v>
      </c>
      <c r="G49" s="54">
        <v>746.78819999999996</v>
      </c>
      <c r="H49" s="53">
        <v>1122</v>
      </c>
      <c r="I49" s="53">
        <v>555</v>
      </c>
      <c r="J49" s="53">
        <v>567</v>
      </c>
      <c r="K49" s="52">
        <v>677</v>
      </c>
      <c r="L49" s="52">
        <v>69.788199999999961</v>
      </c>
      <c r="M49" s="55">
        <v>2</v>
      </c>
      <c r="N49" s="61" t="s">
        <v>16</v>
      </c>
      <c r="P49" s="57" t="s">
        <v>206</v>
      </c>
      <c r="Q49" s="58" t="s">
        <v>98</v>
      </c>
      <c r="R49" s="59">
        <v>984</v>
      </c>
      <c r="S49" s="58" t="s">
        <v>98</v>
      </c>
      <c r="T49" s="58" t="s">
        <v>98</v>
      </c>
      <c r="U49" s="58" t="s">
        <v>98</v>
      </c>
      <c r="V49" s="58" t="s">
        <v>98</v>
      </c>
      <c r="W49" s="60" t="s">
        <v>98</v>
      </c>
      <c r="Y49" s="53" t="s">
        <v>1975</v>
      </c>
      <c r="Z49" s="53" t="s">
        <v>7742</v>
      </c>
      <c r="AA49" s="53" t="s">
        <v>207</v>
      </c>
      <c r="AB49" s="53" t="s">
        <v>2891</v>
      </c>
      <c r="AC49" s="53" t="s">
        <v>6070</v>
      </c>
      <c r="AD49" s="53" t="s">
        <v>5127</v>
      </c>
      <c r="AE49" s="53" t="s">
        <v>7630</v>
      </c>
      <c r="AF49" s="53" t="s">
        <v>3139</v>
      </c>
      <c r="AG49" s="53" t="s">
        <v>6231</v>
      </c>
      <c r="AH49" s="53" t="s">
        <v>316</v>
      </c>
      <c r="AI49" s="53" t="s">
        <v>7882</v>
      </c>
      <c r="AK49" s="53" t="s">
        <v>2062</v>
      </c>
      <c r="AL49" s="53" t="s">
        <v>359</v>
      </c>
      <c r="AM49" s="53" t="s">
        <v>6450</v>
      </c>
      <c r="AN49" s="53" t="s">
        <v>2164</v>
      </c>
      <c r="AO49" s="53" t="s">
        <v>7543</v>
      </c>
      <c r="AP49" s="53" t="s">
        <v>5438</v>
      </c>
      <c r="AQ49" s="53" t="s">
        <v>434</v>
      </c>
      <c r="AR49" s="31" t="s">
        <v>2400</v>
      </c>
      <c r="AS49" s="53" t="s">
        <v>600</v>
      </c>
      <c r="AT49" s="53" t="s">
        <v>978</v>
      </c>
      <c r="AU49" s="53" t="s">
        <v>679</v>
      </c>
      <c r="AV49" s="53" t="s">
        <v>3509</v>
      </c>
      <c r="AW49" s="53" t="s">
        <v>5657</v>
      </c>
      <c r="AX49" s="53" t="s">
        <v>6830</v>
      </c>
      <c r="AY49" s="53" t="s">
        <v>6542</v>
      </c>
      <c r="AZ49" s="53" t="s">
        <v>7002</v>
      </c>
      <c r="BA49" s="53" t="s">
        <v>775</v>
      </c>
      <c r="BC49" s="53" t="s">
        <v>7177</v>
      </c>
      <c r="BD49" s="53" t="s">
        <v>6609</v>
      </c>
      <c r="BE49" s="53" t="s">
        <v>184</v>
      </c>
      <c r="BF49" s="53" t="s">
        <v>3719</v>
      </c>
      <c r="BG49" s="53" t="s">
        <v>6762</v>
      </c>
      <c r="BI49" s="53" t="s">
        <v>7223</v>
      </c>
      <c r="BJ49" s="53" t="s">
        <v>194</v>
      </c>
      <c r="BK49" s="53" t="s">
        <v>3909</v>
      </c>
      <c r="BL49" s="53" t="s">
        <v>1874</v>
      </c>
      <c r="BM49" s="53" t="s">
        <v>4270</v>
      </c>
      <c r="BN49" s="53" t="s">
        <v>874</v>
      </c>
      <c r="BO49" s="53" t="s">
        <v>4478</v>
      </c>
      <c r="BP49" s="53" t="s">
        <v>5887</v>
      </c>
      <c r="BQ49" s="53" t="s">
        <v>1819</v>
      </c>
      <c r="BR49" s="53" t="s">
        <v>1179</v>
      </c>
      <c r="BS49" s="53" t="s">
        <v>2687</v>
      </c>
      <c r="BT49" s="53" t="s">
        <v>8017</v>
      </c>
      <c r="BU49" s="53" t="s">
        <v>4659</v>
      </c>
      <c r="BV49" s="53" t="s">
        <v>7494</v>
      </c>
      <c r="BW49" s="53" t="s">
        <v>4947</v>
      </c>
      <c r="BX49" s="53" t="s">
        <v>1414</v>
      </c>
      <c r="BY49" s="53"/>
      <c r="BZ49" s="53"/>
    </row>
    <row r="50" spans="2:78" s="52" customFormat="1" ht="13" x14ac:dyDescent="0.3">
      <c r="B50" s="53" t="s">
        <v>1933</v>
      </c>
      <c r="C50" s="53" t="s">
        <v>95</v>
      </c>
      <c r="D50" s="53" t="s">
        <v>1975</v>
      </c>
      <c r="E50" s="53">
        <v>38.949019999999997</v>
      </c>
      <c r="F50" s="53">
        <v>-2.3537750000000002</v>
      </c>
      <c r="G50" s="54">
        <v>916.73</v>
      </c>
      <c r="H50" s="53">
        <v>1650</v>
      </c>
      <c r="I50" s="53">
        <v>834</v>
      </c>
      <c r="J50" s="53">
        <v>816</v>
      </c>
      <c r="K50" s="52">
        <v>677</v>
      </c>
      <c r="L50" s="52">
        <v>239.73000000000002</v>
      </c>
      <c r="M50" s="55">
        <v>4</v>
      </c>
      <c r="N50" s="61" t="s">
        <v>16</v>
      </c>
      <c r="P50" s="57" t="s">
        <v>208</v>
      </c>
      <c r="Q50" s="58" t="s">
        <v>120</v>
      </c>
      <c r="R50" s="59">
        <v>1</v>
      </c>
      <c r="S50" s="58" t="s">
        <v>129</v>
      </c>
      <c r="T50" s="58" t="s">
        <v>114</v>
      </c>
      <c r="U50" s="58" t="s">
        <v>115</v>
      </c>
      <c r="V50" s="58" t="s">
        <v>115</v>
      </c>
      <c r="W50" s="60" t="s">
        <v>98</v>
      </c>
      <c r="Y50" s="53" t="s">
        <v>1976</v>
      </c>
      <c r="Z50" s="53" t="s">
        <v>7743</v>
      </c>
      <c r="AA50" s="53" t="s">
        <v>209</v>
      </c>
      <c r="AB50" s="53" t="s">
        <v>2892</v>
      </c>
      <c r="AC50" s="53" t="s">
        <v>6071</v>
      </c>
      <c r="AD50" s="53" t="s">
        <v>5128</v>
      </c>
      <c r="AE50" s="53" t="s">
        <v>7631</v>
      </c>
      <c r="AF50" s="53" t="s">
        <v>3140</v>
      </c>
      <c r="AG50" s="53" t="s">
        <v>6232</v>
      </c>
      <c r="AH50" s="53" t="s">
        <v>317</v>
      </c>
      <c r="AI50" s="53" t="s">
        <v>7883</v>
      </c>
      <c r="AK50" s="53" t="s">
        <v>2063</v>
      </c>
      <c r="AL50" s="53" t="s">
        <v>360</v>
      </c>
      <c r="AM50" s="53" t="s">
        <v>6451</v>
      </c>
      <c r="AN50" s="53" t="s">
        <v>2165</v>
      </c>
      <c r="AO50" s="53" t="s">
        <v>7544</v>
      </c>
      <c r="AP50" s="53" t="s">
        <v>5439</v>
      </c>
      <c r="AQ50" s="53" t="s">
        <v>435</v>
      </c>
      <c r="AR50" s="31" t="s">
        <v>2401</v>
      </c>
      <c r="AS50" s="53" t="s">
        <v>601</v>
      </c>
      <c r="AT50" s="53" t="s">
        <v>979</v>
      </c>
      <c r="AU50" s="53" t="s">
        <v>680</v>
      </c>
      <c r="AV50" s="53" t="s">
        <v>3510</v>
      </c>
      <c r="AW50" s="53" t="s">
        <v>5658</v>
      </c>
      <c r="AX50" s="53" t="s">
        <v>6831</v>
      </c>
      <c r="AY50" s="53" t="s">
        <v>6543</v>
      </c>
      <c r="AZ50" s="53" t="s">
        <v>7003</v>
      </c>
      <c r="BA50" s="53" t="s">
        <v>776</v>
      </c>
      <c r="BC50" s="53" t="s">
        <v>7178</v>
      </c>
      <c r="BD50" s="53" t="s">
        <v>6610</v>
      </c>
      <c r="BE50" s="53" t="s">
        <v>1707</v>
      </c>
      <c r="BF50" s="53" t="s">
        <v>3720</v>
      </c>
      <c r="BG50" s="53" t="s">
        <v>6763</v>
      </c>
      <c r="BI50" s="53" t="s">
        <v>7224</v>
      </c>
      <c r="BJ50" s="53" t="s">
        <v>6700</v>
      </c>
      <c r="BK50" s="53" t="s">
        <v>3910</v>
      </c>
      <c r="BL50" s="53" t="s">
        <v>1875</v>
      </c>
      <c r="BM50" s="53" t="s">
        <v>4271</v>
      </c>
      <c r="BN50" s="53" t="s">
        <v>875</v>
      </c>
      <c r="BO50" s="53" t="s">
        <v>4479</v>
      </c>
      <c r="BP50" s="53" t="s">
        <v>5888</v>
      </c>
      <c r="BQ50" s="53" t="s">
        <v>1820</v>
      </c>
      <c r="BR50" s="53" t="s">
        <v>1180</v>
      </c>
      <c r="BS50" s="53" t="s">
        <v>2688</v>
      </c>
      <c r="BT50" s="53" t="s">
        <v>8018</v>
      </c>
      <c r="BU50" s="53" t="s">
        <v>4660</v>
      </c>
      <c r="BV50" s="53" t="s">
        <v>7495</v>
      </c>
      <c r="BW50" s="53" t="s">
        <v>4948</v>
      </c>
      <c r="BX50" s="53" t="s">
        <v>1415</v>
      </c>
      <c r="BY50" s="53"/>
      <c r="BZ50" s="53"/>
    </row>
    <row r="51" spans="2:78" s="52" customFormat="1" ht="13" x14ac:dyDescent="0.3">
      <c r="B51" s="53" t="s">
        <v>1933</v>
      </c>
      <c r="C51" s="53" t="s">
        <v>95</v>
      </c>
      <c r="D51" s="53" t="s">
        <v>1976</v>
      </c>
      <c r="E51" s="53">
        <v>38.542900000000003</v>
      </c>
      <c r="F51" s="53">
        <v>-1.9528779999999999</v>
      </c>
      <c r="G51" s="54">
        <v>671.197</v>
      </c>
      <c r="H51" s="53">
        <v>1445</v>
      </c>
      <c r="I51" s="53">
        <v>741</v>
      </c>
      <c r="J51" s="53">
        <v>704</v>
      </c>
      <c r="K51" s="52">
        <v>677</v>
      </c>
      <c r="L51" s="52">
        <v>-5.8029999999999973</v>
      </c>
      <c r="M51" s="55">
        <v>2</v>
      </c>
      <c r="N51" s="61" t="s">
        <v>16</v>
      </c>
      <c r="P51" s="57" t="s">
        <v>210</v>
      </c>
      <c r="Q51" s="58" t="s">
        <v>97</v>
      </c>
      <c r="R51" s="59">
        <v>995</v>
      </c>
      <c r="S51" s="58" t="s">
        <v>98</v>
      </c>
      <c r="T51" s="58" t="s">
        <v>98</v>
      </c>
      <c r="U51" s="58" t="s">
        <v>98</v>
      </c>
      <c r="V51" s="58" t="s">
        <v>98</v>
      </c>
      <c r="W51" s="60" t="s">
        <v>98</v>
      </c>
      <c r="Y51" s="53" t="s">
        <v>1977</v>
      </c>
      <c r="Z51" s="53" t="s">
        <v>7744</v>
      </c>
      <c r="AA51" s="53" t="s">
        <v>211</v>
      </c>
      <c r="AB51" s="53" t="s">
        <v>2893</v>
      </c>
      <c r="AC51" s="53" t="s">
        <v>6072</v>
      </c>
      <c r="AD51" s="53" t="s">
        <v>5129</v>
      </c>
      <c r="AE51" s="53" t="s">
        <v>7632</v>
      </c>
      <c r="AF51" s="53" t="s">
        <v>3141</v>
      </c>
      <c r="AG51" s="53" t="s">
        <v>6233</v>
      </c>
      <c r="AI51" s="53" t="s">
        <v>7884</v>
      </c>
      <c r="AK51" s="53" t="s">
        <v>2064</v>
      </c>
      <c r="AL51" s="53" t="s">
        <v>361</v>
      </c>
      <c r="AM51" s="53" t="s">
        <v>6452</v>
      </c>
      <c r="AN51" s="53" t="s">
        <v>2166</v>
      </c>
      <c r="AO51" s="53" t="s">
        <v>7545</v>
      </c>
      <c r="AP51" s="53" t="s">
        <v>5440</v>
      </c>
      <c r="AQ51" s="53" t="s">
        <v>436</v>
      </c>
      <c r="AR51" s="31" t="s">
        <v>2402</v>
      </c>
      <c r="AS51" s="53" t="s">
        <v>602</v>
      </c>
      <c r="AT51" s="53" t="s">
        <v>980</v>
      </c>
      <c r="AU51" s="53" t="s">
        <v>681</v>
      </c>
      <c r="AV51" s="53" t="s">
        <v>3511</v>
      </c>
      <c r="AW51" s="53" t="s">
        <v>5659</v>
      </c>
      <c r="AX51" s="53" t="s">
        <v>6832</v>
      </c>
      <c r="AY51" s="53" t="s">
        <v>6544</v>
      </c>
      <c r="AZ51" s="53" t="s">
        <v>7004</v>
      </c>
      <c r="BA51" s="53" t="s">
        <v>777</v>
      </c>
      <c r="BC51" s="53" t="s">
        <v>7179</v>
      </c>
      <c r="BD51" s="53" t="s">
        <v>6611</v>
      </c>
      <c r="BE51" s="53" t="s">
        <v>1708</v>
      </c>
      <c r="BF51" s="53" t="s">
        <v>3721</v>
      </c>
      <c r="BG51" s="53" t="s">
        <v>6764</v>
      </c>
      <c r="BI51" s="53" t="s">
        <v>7225</v>
      </c>
      <c r="BJ51" s="53" t="s">
        <v>6701</v>
      </c>
      <c r="BK51" s="53" t="s">
        <v>3911</v>
      </c>
      <c r="BL51" s="53" t="s">
        <v>1876</v>
      </c>
      <c r="BM51" s="53" t="s">
        <v>4272</v>
      </c>
      <c r="BN51" s="53" t="s">
        <v>876</v>
      </c>
      <c r="BO51" s="53" t="s">
        <v>4480</v>
      </c>
      <c r="BP51" s="53" t="s">
        <v>5889</v>
      </c>
      <c r="BQ51" s="53" t="s">
        <v>1821</v>
      </c>
      <c r="BR51" s="53" t="s">
        <v>1181</v>
      </c>
      <c r="BS51" s="53" t="s">
        <v>2689</v>
      </c>
      <c r="BT51" s="53" t="s">
        <v>8019</v>
      </c>
      <c r="BU51" s="53" t="s">
        <v>4661</v>
      </c>
      <c r="BV51" s="53" t="s">
        <v>7496</v>
      </c>
      <c r="BW51" s="53" t="s">
        <v>4949</v>
      </c>
      <c r="BX51" s="53" t="s">
        <v>1416</v>
      </c>
      <c r="BY51" s="53"/>
      <c r="BZ51" s="53"/>
    </row>
    <row r="52" spans="2:78" s="52" customFormat="1" ht="13" x14ac:dyDescent="0.3">
      <c r="B52" s="53" t="s">
        <v>1933</v>
      </c>
      <c r="C52" s="53" t="s">
        <v>95</v>
      </c>
      <c r="D52" s="53" t="s">
        <v>1977</v>
      </c>
      <c r="E52" s="53">
        <v>39.237050000000004</v>
      </c>
      <c r="F52" s="53">
        <v>-1.8001670000000001</v>
      </c>
      <c r="G52" s="54">
        <v>692.87390000000005</v>
      </c>
      <c r="H52" s="53">
        <v>4938</v>
      </c>
      <c r="I52" s="53">
        <v>2543</v>
      </c>
      <c r="J52" s="53">
        <v>2395</v>
      </c>
      <c r="K52" s="52">
        <v>677</v>
      </c>
      <c r="L52" s="52">
        <v>15.873900000000049</v>
      </c>
      <c r="M52" s="55">
        <v>2</v>
      </c>
      <c r="N52" s="61" t="s">
        <v>16</v>
      </c>
      <c r="P52" s="57" t="s">
        <v>212</v>
      </c>
      <c r="Q52" s="58" t="s">
        <v>126</v>
      </c>
      <c r="R52" s="59">
        <v>445</v>
      </c>
      <c r="S52" s="58" t="s">
        <v>96</v>
      </c>
      <c r="T52" s="58" t="s">
        <v>97</v>
      </c>
      <c r="U52" s="58" t="s">
        <v>98</v>
      </c>
      <c r="V52" s="58" t="s">
        <v>98</v>
      </c>
      <c r="W52" s="60" t="s">
        <v>98</v>
      </c>
      <c r="Y52" s="53" t="s">
        <v>1978</v>
      </c>
      <c r="Z52" s="53" t="s">
        <v>7745</v>
      </c>
      <c r="AA52" s="53" t="s">
        <v>213</v>
      </c>
      <c r="AB52" s="53" t="s">
        <v>2894</v>
      </c>
      <c r="AC52" s="53" t="s">
        <v>6073</v>
      </c>
      <c r="AD52" s="53" t="s">
        <v>5130</v>
      </c>
      <c r="AE52" s="53" t="s">
        <v>7633</v>
      </c>
      <c r="AF52" s="53" t="s">
        <v>3142</v>
      </c>
      <c r="AG52" s="53" t="s">
        <v>6234</v>
      </c>
      <c r="AI52" s="53" t="s">
        <v>7885</v>
      </c>
      <c r="AK52" s="53" t="s">
        <v>2065</v>
      </c>
      <c r="AL52" s="53" t="s">
        <v>362</v>
      </c>
      <c r="AM52" s="53" t="s">
        <v>6453</v>
      </c>
      <c r="AN52" s="53" t="s">
        <v>2167</v>
      </c>
      <c r="AO52" s="53" t="s">
        <v>7546</v>
      </c>
      <c r="AP52" s="53" t="s">
        <v>5441</v>
      </c>
      <c r="AQ52" s="53" t="s">
        <v>437</v>
      </c>
      <c r="AR52" s="31" t="s">
        <v>2403</v>
      </c>
      <c r="AS52" s="53" t="s">
        <v>603</v>
      </c>
      <c r="AT52" s="53" t="s">
        <v>981</v>
      </c>
      <c r="AU52" s="53" t="s">
        <v>682</v>
      </c>
      <c r="AV52" s="53" t="s">
        <v>3512</v>
      </c>
      <c r="AW52" s="53" t="s">
        <v>5660</v>
      </c>
      <c r="AX52" s="53" t="s">
        <v>6833</v>
      </c>
      <c r="AY52" s="53" t="s">
        <v>6545</v>
      </c>
      <c r="AZ52" s="53" t="s">
        <v>7005</v>
      </c>
      <c r="BA52" s="53" t="s">
        <v>778</v>
      </c>
      <c r="BD52" s="53" t="s">
        <v>6612</v>
      </c>
      <c r="BE52" s="53" t="s">
        <v>1709</v>
      </c>
      <c r="BF52" s="53" t="s">
        <v>3722</v>
      </c>
      <c r="BG52" s="53" t="s">
        <v>6765</v>
      </c>
      <c r="BI52" s="53" t="s">
        <v>7226</v>
      </c>
      <c r="BJ52" s="53" t="s">
        <v>6702</v>
      </c>
      <c r="BK52" s="53" t="s">
        <v>3912</v>
      </c>
      <c r="BL52" s="53" t="s">
        <v>1877</v>
      </c>
      <c r="BM52" s="53" t="s">
        <v>4273</v>
      </c>
      <c r="BN52" s="53" t="s">
        <v>877</v>
      </c>
      <c r="BO52" s="53" t="s">
        <v>4481</v>
      </c>
      <c r="BP52" s="53" t="s">
        <v>5890</v>
      </c>
      <c r="BQ52" s="53" t="s">
        <v>1822</v>
      </c>
      <c r="BR52" s="53" t="s">
        <v>1182</v>
      </c>
      <c r="BS52" s="53" t="s">
        <v>2690</v>
      </c>
      <c r="BT52" s="53" t="s">
        <v>8020</v>
      </c>
      <c r="BU52" s="53" t="s">
        <v>4662</v>
      </c>
      <c r="BV52" s="53" t="s">
        <v>218</v>
      </c>
      <c r="BW52" s="53" t="s">
        <v>4950</v>
      </c>
      <c r="BX52" s="53" t="s">
        <v>1417</v>
      </c>
      <c r="BY52" s="53"/>
      <c r="BZ52" s="53"/>
    </row>
    <row r="53" spans="2:78" s="52" customFormat="1" ht="13" x14ac:dyDescent="0.3">
      <c r="B53" s="53" t="s">
        <v>1933</v>
      </c>
      <c r="C53" s="53" t="s">
        <v>95</v>
      </c>
      <c r="D53" s="53" t="s">
        <v>1978</v>
      </c>
      <c r="E53" s="53">
        <v>39.212829999999997</v>
      </c>
      <c r="F53" s="53">
        <v>-1.7253320000000001</v>
      </c>
      <c r="G53" s="54">
        <v>667.19569999999999</v>
      </c>
      <c r="H53" s="53">
        <v>1422</v>
      </c>
      <c r="I53" s="53">
        <v>712</v>
      </c>
      <c r="J53" s="53">
        <v>710</v>
      </c>
      <c r="K53" s="52">
        <v>677</v>
      </c>
      <c r="L53" s="52">
        <v>-9.804300000000012</v>
      </c>
      <c r="M53" s="55">
        <v>2</v>
      </c>
      <c r="N53" s="61" t="s">
        <v>16</v>
      </c>
      <c r="P53" s="57" t="s">
        <v>214</v>
      </c>
      <c r="Q53" s="58" t="s">
        <v>120</v>
      </c>
      <c r="R53" s="59">
        <v>8</v>
      </c>
      <c r="S53" s="58" t="s">
        <v>129</v>
      </c>
      <c r="T53" s="58" t="s">
        <v>114</v>
      </c>
      <c r="U53" s="58" t="s">
        <v>115</v>
      </c>
      <c r="V53" s="58" t="s">
        <v>115</v>
      </c>
      <c r="W53" s="60" t="s">
        <v>98</v>
      </c>
      <c r="Y53" s="53" t="s">
        <v>1979</v>
      </c>
      <c r="Z53" s="53" t="s">
        <v>7746</v>
      </c>
      <c r="AA53" s="53" t="s">
        <v>215</v>
      </c>
      <c r="AB53" s="53" t="s">
        <v>2895</v>
      </c>
      <c r="AC53" s="53" t="s">
        <v>6074</v>
      </c>
      <c r="AD53" s="53" t="s">
        <v>5131</v>
      </c>
      <c r="AE53" s="53" t="s">
        <v>7634</v>
      </c>
      <c r="AF53" s="53" t="s">
        <v>3143</v>
      </c>
      <c r="AG53" s="53" t="s">
        <v>6235</v>
      </c>
      <c r="AI53" s="53" t="s">
        <v>7886</v>
      </c>
      <c r="AK53" s="53" t="s">
        <v>2066</v>
      </c>
      <c r="AL53" s="53" t="s">
        <v>363</v>
      </c>
      <c r="AM53" s="53" t="s">
        <v>6454</v>
      </c>
      <c r="AN53" s="53" t="s">
        <v>2168</v>
      </c>
      <c r="AO53" s="53" t="s">
        <v>7547</v>
      </c>
      <c r="AP53" s="53" t="s">
        <v>5442</v>
      </c>
      <c r="AQ53" s="53" t="s">
        <v>438</v>
      </c>
      <c r="AR53" s="31" t="s">
        <v>2404</v>
      </c>
      <c r="AS53" s="53" t="s">
        <v>604</v>
      </c>
      <c r="AT53" s="53" t="s">
        <v>982</v>
      </c>
      <c r="AU53" s="53" t="s">
        <v>683</v>
      </c>
      <c r="AV53" s="53" t="s">
        <v>3513</v>
      </c>
      <c r="AW53" s="53" t="s">
        <v>5661</v>
      </c>
      <c r="AX53" s="53" t="s">
        <v>6834</v>
      </c>
      <c r="AY53" s="53" t="s">
        <v>6546</v>
      </c>
      <c r="AZ53" s="53" t="s">
        <v>7006</v>
      </c>
      <c r="BA53" s="53" t="s">
        <v>779</v>
      </c>
      <c r="BD53" s="53" t="s">
        <v>6613</v>
      </c>
      <c r="BE53" s="53" t="s">
        <v>1710</v>
      </c>
      <c r="BF53" s="53" t="s">
        <v>3723</v>
      </c>
      <c r="BG53" s="53" t="s">
        <v>6766</v>
      </c>
      <c r="BI53" s="53" t="s">
        <v>7227</v>
      </c>
      <c r="BJ53" s="53" t="s">
        <v>6703</v>
      </c>
      <c r="BK53" s="53" t="s">
        <v>3913</v>
      </c>
      <c r="BL53" s="53" t="s">
        <v>1878</v>
      </c>
      <c r="BM53" s="53" t="s">
        <v>4274</v>
      </c>
      <c r="BN53" s="53" t="s">
        <v>878</v>
      </c>
      <c r="BO53" s="53" t="s">
        <v>4482</v>
      </c>
      <c r="BP53" s="53" t="s">
        <v>5891</v>
      </c>
      <c r="BQ53" s="53" t="s">
        <v>1823</v>
      </c>
      <c r="BR53" s="53" t="s">
        <v>1183</v>
      </c>
      <c r="BS53" s="53" t="s">
        <v>2691</v>
      </c>
      <c r="BT53" s="53" t="s">
        <v>8021</v>
      </c>
      <c r="BU53" s="53" t="s">
        <v>4663</v>
      </c>
      <c r="BV53" s="53" t="s">
        <v>7497</v>
      </c>
      <c r="BW53" s="53" t="s">
        <v>4951</v>
      </c>
      <c r="BX53" s="53" t="s">
        <v>1418</v>
      </c>
      <c r="BY53" s="53"/>
      <c r="BZ53" s="53"/>
    </row>
    <row r="54" spans="2:78" s="52" customFormat="1" ht="13" x14ac:dyDescent="0.3">
      <c r="B54" s="53" t="s">
        <v>1933</v>
      </c>
      <c r="C54" s="53" t="s">
        <v>95</v>
      </c>
      <c r="D54" s="53" t="s">
        <v>1979</v>
      </c>
      <c r="E54" s="53">
        <v>38.718409999999999</v>
      </c>
      <c r="F54" s="53">
        <v>-2.3158989999999999</v>
      </c>
      <c r="G54" s="54">
        <v>1109.367</v>
      </c>
      <c r="H54" s="53">
        <v>95</v>
      </c>
      <c r="I54" s="53">
        <v>53</v>
      </c>
      <c r="J54" s="53">
        <v>42</v>
      </c>
      <c r="K54" s="52">
        <v>677</v>
      </c>
      <c r="L54" s="52">
        <v>432.36699999999996</v>
      </c>
      <c r="M54" s="55">
        <v>5</v>
      </c>
      <c r="N54" s="61" t="s">
        <v>17</v>
      </c>
      <c r="P54" s="57" t="s">
        <v>216</v>
      </c>
      <c r="Q54" s="58" t="s">
        <v>97</v>
      </c>
      <c r="R54" s="59">
        <v>704</v>
      </c>
      <c r="S54" s="58" t="s">
        <v>98</v>
      </c>
      <c r="T54" s="58" t="s">
        <v>98</v>
      </c>
      <c r="U54" s="58" t="s">
        <v>98</v>
      </c>
      <c r="V54" s="58" t="s">
        <v>98</v>
      </c>
      <c r="W54" s="60" t="s">
        <v>98</v>
      </c>
      <c r="Y54" s="53" t="s">
        <v>1980</v>
      </c>
      <c r="Z54" s="53" t="s">
        <v>7747</v>
      </c>
      <c r="AA54" s="53" t="s">
        <v>217</v>
      </c>
      <c r="AB54" s="53" t="s">
        <v>2896</v>
      </c>
      <c r="AC54" s="53" t="s">
        <v>6075</v>
      </c>
      <c r="AD54" s="53" t="s">
        <v>5132</v>
      </c>
      <c r="AE54" s="53" t="s">
        <v>7635</v>
      </c>
      <c r="AF54" s="53" t="s">
        <v>3144</v>
      </c>
      <c r="AG54" s="53" t="s">
        <v>6236</v>
      </c>
      <c r="AI54" s="53" t="s">
        <v>7887</v>
      </c>
      <c r="AK54" s="53" t="s">
        <v>2067</v>
      </c>
      <c r="AL54" s="53" t="s">
        <v>364</v>
      </c>
      <c r="AM54" s="53" t="s">
        <v>6455</v>
      </c>
      <c r="AN54" s="53" t="s">
        <v>2169</v>
      </c>
      <c r="AO54" s="53" t="s">
        <v>7548</v>
      </c>
      <c r="AP54" s="53" t="s">
        <v>5443</v>
      </c>
      <c r="AQ54" s="53" t="s">
        <v>439</v>
      </c>
      <c r="AR54" s="31" t="s">
        <v>2405</v>
      </c>
      <c r="AS54" s="53" t="s">
        <v>605</v>
      </c>
      <c r="AT54" s="53" t="s">
        <v>983</v>
      </c>
      <c r="AU54" s="53" t="s">
        <v>163</v>
      </c>
      <c r="AV54" s="53" t="s">
        <v>3514</v>
      </c>
      <c r="AW54" s="53" t="s">
        <v>5662</v>
      </c>
      <c r="AX54" s="53" t="s">
        <v>6835</v>
      </c>
      <c r="AY54" s="53" t="s">
        <v>6547</v>
      </c>
      <c r="AZ54" s="53" t="s">
        <v>7007</v>
      </c>
      <c r="BA54" s="53" t="s">
        <v>780</v>
      </c>
      <c r="BD54" s="53" t="s">
        <v>6614</v>
      </c>
      <c r="BE54" s="53" t="s">
        <v>1711</v>
      </c>
      <c r="BF54" s="53" t="s">
        <v>3724</v>
      </c>
      <c r="BG54" s="53" t="s">
        <v>6767</v>
      </c>
      <c r="BI54" s="53" t="s">
        <v>7228</v>
      </c>
      <c r="BJ54" s="53" t="s">
        <v>6704</v>
      </c>
      <c r="BK54" s="53" t="s">
        <v>3914</v>
      </c>
      <c r="BL54" s="53" t="s">
        <v>1879</v>
      </c>
      <c r="BM54" s="53" t="s">
        <v>4275</v>
      </c>
      <c r="BN54" s="53" t="s">
        <v>879</v>
      </c>
      <c r="BO54" s="53" t="s">
        <v>4483</v>
      </c>
      <c r="BP54" s="53" t="s">
        <v>5892</v>
      </c>
      <c r="BQ54" s="53" t="s">
        <v>1824</v>
      </c>
      <c r="BR54" s="53" t="s">
        <v>1184</v>
      </c>
      <c r="BS54" s="53" t="s">
        <v>2692</v>
      </c>
      <c r="BT54" s="53" t="s">
        <v>8022</v>
      </c>
      <c r="BU54" s="53" t="s">
        <v>4664</v>
      </c>
      <c r="BV54" s="53" t="s">
        <v>7498</v>
      </c>
      <c r="BW54" s="53" t="s">
        <v>4952</v>
      </c>
      <c r="BX54" s="53" t="s">
        <v>1419</v>
      </c>
      <c r="BY54" s="53"/>
      <c r="BZ54" s="53"/>
    </row>
    <row r="55" spans="2:78" s="52" customFormat="1" ht="13" x14ac:dyDescent="0.3">
      <c r="B55" s="53" t="s">
        <v>1933</v>
      </c>
      <c r="C55" s="53" t="s">
        <v>95</v>
      </c>
      <c r="D55" s="53" t="s">
        <v>1980</v>
      </c>
      <c r="E55" s="53">
        <v>39.27149</v>
      </c>
      <c r="F55" s="53">
        <v>-2.319947</v>
      </c>
      <c r="G55" s="54">
        <v>725.58370000000002</v>
      </c>
      <c r="H55" s="53">
        <v>1775</v>
      </c>
      <c r="I55" s="53">
        <v>900</v>
      </c>
      <c r="J55" s="53">
        <v>875</v>
      </c>
      <c r="K55" s="52">
        <v>677</v>
      </c>
      <c r="L55" s="52">
        <v>48.583700000000022</v>
      </c>
      <c r="M55" s="55">
        <v>2</v>
      </c>
      <c r="N55" s="61" t="s">
        <v>16</v>
      </c>
      <c r="P55" s="57" t="s">
        <v>218</v>
      </c>
      <c r="Q55" s="58" t="s">
        <v>115</v>
      </c>
      <c r="R55" s="59">
        <v>512</v>
      </c>
      <c r="S55" s="58" t="s">
        <v>98</v>
      </c>
      <c r="T55" s="58" t="s">
        <v>98</v>
      </c>
      <c r="U55" s="58" t="s">
        <v>98</v>
      </c>
      <c r="V55" s="58" t="s">
        <v>98</v>
      </c>
      <c r="W55" s="60" t="s">
        <v>98</v>
      </c>
      <c r="Y55" s="53" t="s">
        <v>1981</v>
      </c>
      <c r="Z55" s="53" t="s">
        <v>7748</v>
      </c>
      <c r="AA55" s="53" t="s">
        <v>219</v>
      </c>
      <c r="AB55" s="53" t="s">
        <v>2897</v>
      </c>
      <c r="AC55" s="53" t="s">
        <v>6076</v>
      </c>
      <c r="AD55" s="53" t="s">
        <v>5133</v>
      </c>
      <c r="AE55" s="53" t="s">
        <v>7636</v>
      </c>
      <c r="AF55" s="53" t="s">
        <v>133</v>
      </c>
      <c r="AG55" s="53" t="s">
        <v>6237</v>
      </c>
      <c r="AI55" s="53" t="s">
        <v>7888</v>
      </c>
      <c r="AK55" s="53" t="s">
        <v>2068</v>
      </c>
      <c r="AL55" s="53" t="s">
        <v>365</v>
      </c>
      <c r="AM55" s="53" t="s">
        <v>6456</v>
      </c>
      <c r="AN55" s="53" t="s">
        <v>2170</v>
      </c>
      <c r="AO55" s="53" t="s">
        <v>7549</v>
      </c>
      <c r="AP55" s="53" t="s">
        <v>5444</v>
      </c>
      <c r="AQ55" s="53" t="s">
        <v>440</v>
      </c>
      <c r="AR55" s="31" t="s">
        <v>2406</v>
      </c>
      <c r="AS55" s="53" t="s">
        <v>606</v>
      </c>
      <c r="AT55" s="53" t="s">
        <v>984</v>
      </c>
      <c r="AU55" s="53" t="s">
        <v>684</v>
      </c>
      <c r="AV55" s="53" t="s">
        <v>3515</v>
      </c>
      <c r="AW55" s="53" t="s">
        <v>5663</v>
      </c>
      <c r="AX55" s="53" t="s">
        <v>6836</v>
      </c>
      <c r="AY55" s="53" t="s">
        <v>6548</v>
      </c>
      <c r="AZ55" s="53" t="s">
        <v>7008</v>
      </c>
      <c r="BA55" s="53" t="s">
        <v>781</v>
      </c>
      <c r="BD55" s="53" t="s">
        <v>6615</v>
      </c>
      <c r="BE55" s="53" t="s">
        <v>1712</v>
      </c>
      <c r="BF55" s="53" t="s">
        <v>3725</v>
      </c>
      <c r="BG55" s="53" t="s">
        <v>6768</v>
      </c>
      <c r="BI55" s="53" t="s">
        <v>7229</v>
      </c>
      <c r="BJ55" s="53" t="s">
        <v>6705</v>
      </c>
      <c r="BK55" s="53" t="s">
        <v>3915</v>
      </c>
      <c r="BL55" s="53" t="s">
        <v>1880</v>
      </c>
      <c r="BM55" s="53" t="s">
        <v>4276</v>
      </c>
      <c r="BN55" s="53" t="s">
        <v>880</v>
      </c>
      <c r="BO55" s="53" t="s">
        <v>4484</v>
      </c>
      <c r="BP55" s="53" t="s">
        <v>5893</v>
      </c>
      <c r="BQ55" s="53" t="s">
        <v>1825</v>
      </c>
      <c r="BR55" s="53" t="s">
        <v>1185</v>
      </c>
      <c r="BS55" s="53" t="s">
        <v>2693</v>
      </c>
      <c r="BT55" s="53" t="s">
        <v>8023</v>
      </c>
      <c r="BU55" s="53" t="s">
        <v>4665</v>
      </c>
      <c r="BV55" s="53" t="s">
        <v>7499</v>
      </c>
      <c r="BW55" s="53" t="s">
        <v>4953</v>
      </c>
      <c r="BX55" s="53" t="s">
        <v>1420</v>
      </c>
      <c r="BY55" s="53"/>
      <c r="BZ55" s="53"/>
    </row>
    <row r="56" spans="2:78" s="52" customFormat="1" ht="13" x14ac:dyDescent="0.3">
      <c r="B56" s="53" t="s">
        <v>1933</v>
      </c>
      <c r="C56" s="53" t="s">
        <v>95</v>
      </c>
      <c r="D56" s="53" t="s">
        <v>1981</v>
      </c>
      <c r="E56" s="53">
        <v>38.467959999999998</v>
      </c>
      <c r="F56" s="53">
        <v>-2.2378429999999998</v>
      </c>
      <c r="G56" s="54">
        <v>857.9905</v>
      </c>
      <c r="H56" s="53">
        <v>1091</v>
      </c>
      <c r="I56" s="53">
        <v>558</v>
      </c>
      <c r="J56" s="53">
        <v>533</v>
      </c>
      <c r="K56" s="52">
        <v>677</v>
      </c>
      <c r="L56" s="52">
        <v>180.9905</v>
      </c>
      <c r="M56" s="55">
        <v>2</v>
      </c>
      <c r="N56" s="61" t="s">
        <v>16</v>
      </c>
      <c r="P56" s="57" t="s">
        <v>220</v>
      </c>
      <c r="Q56" s="58" t="s">
        <v>97</v>
      </c>
      <c r="R56" s="59">
        <v>617</v>
      </c>
      <c r="S56" s="58" t="s">
        <v>98</v>
      </c>
      <c r="T56" s="58" t="s">
        <v>98</v>
      </c>
      <c r="U56" s="58" t="s">
        <v>98</v>
      </c>
      <c r="V56" s="58" t="s">
        <v>98</v>
      </c>
      <c r="W56" s="60" t="s">
        <v>98</v>
      </c>
      <c r="Y56" s="53" t="s">
        <v>1982</v>
      </c>
      <c r="Z56" s="53" t="s">
        <v>7749</v>
      </c>
      <c r="AA56" s="53" t="s">
        <v>221</v>
      </c>
      <c r="AB56" s="53" t="s">
        <v>2898</v>
      </c>
      <c r="AC56" s="53" t="s">
        <v>6077</v>
      </c>
      <c r="AD56" s="53" t="s">
        <v>5134</v>
      </c>
      <c r="AE56" s="53" t="s">
        <v>7637</v>
      </c>
      <c r="AF56" s="53" t="s">
        <v>3145</v>
      </c>
      <c r="AG56" s="53" t="s">
        <v>6238</v>
      </c>
      <c r="AI56" s="53" t="s">
        <v>7889</v>
      </c>
      <c r="AK56" s="53" t="s">
        <v>2069</v>
      </c>
      <c r="AL56" s="53" t="s">
        <v>366</v>
      </c>
      <c r="AM56" s="53" t="s">
        <v>6457</v>
      </c>
      <c r="AN56" s="53" t="s">
        <v>2171</v>
      </c>
      <c r="AO56" s="53" t="s">
        <v>7550</v>
      </c>
      <c r="AP56" s="53" t="s">
        <v>5445</v>
      </c>
      <c r="AQ56" s="53" t="s">
        <v>441</v>
      </c>
      <c r="AR56" s="31" t="s">
        <v>2407</v>
      </c>
      <c r="AS56" s="53" t="s">
        <v>607</v>
      </c>
      <c r="AT56" s="53" t="s">
        <v>985</v>
      </c>
      <c r="AU56" s="53" t="s">
        <v>685</v>
      </c>
      <c r="AV56" s="53" t="s">
        <v>3516</v>
      </c>
      <c r="AW56" s="53" t="s">
        <v>5664</v>
      </c>
      <c r="AX56" s="53" t="s">
        <v>6837</v>
      </c>
      <c r="AY56" s="53" t="s">
        <v>6549</v>
      </c>
      <c r="AZ56" s="53" t="s">
        <v>7009</v>
      </c>
      <c r="BA56" s="53" t="s">
        <v>782</v>
      </c>
      <c r="BD56" s="53" t="s">
        <v>6616</v>
      </c>
      <c r="BE56" s="53" t="s">
        <v>1713</v>
      </c>
      <c r="BF56" s="53" t="s">
        <v>3726</v>
      </c>
      <c r="BG56" s="53" t="s">
        <v>6769</v>
      </c>
      <c r="BI56" s="53" t="s">
        <v>7230</v>
      </c>
      <c r="BJ56" s="53" t="s">
        <v>6706</v>
      </c>
      <c r="BK56" s="53" t="s">
        <v>3916</v>
      </c>
      <c r="BL56" s="53" t="s">
        <v>1881</v>
      </c>
      <c r="BM56" s="53" t="s">
        <v>4277</v>
      </c>
      <c r="BN56" s="53" t="s">
        <v>881</v>
      </c>
      <c r="BO56" s="53" t="s">
        <v>4485</v>
      </c>
      <c r="BP56" s="53" t="s">
        <v>5894</v>
      </c>
      <c r="BQ56" s="53" t="s">
        <v>1826</v>
      </c>
      <c r="BR56" s="53" t="s">
        <v>1186</v>
      </c>
      <c r="BS56" s="53" t="s">
        <v>2694</v>
      </c>
      <c r="BT56" s="53" t="s">
        <v>8024</v>
      </c>
      <c r="BU56" s="53" t="s">
        <v>4666</v>
      </c>
      <c r="BV56" s="53" t="s">
        <v>7500</v>
      </c>
      <c r="BW56" s="53" t="s">
        <v>4954</v>
      </c>
      <c r="BX56" s="53" t="s">
        <v>1421</v>
      </c>
      <c r="BY56" s="53"/>
      <c r="BZ56" s="53"/>
    </row>
    <row r="57" spans="2:78" s="52" customFormat="1" ht="13.5" thickBot="1" x14ac:dyDescent="0.35">
      <c r="B57" s="53" t="s">
        <v>1933</v>
      </c>
      <c r="C57" s="53" t="s">
        <v>95</v>
      </c>
      <c r="D57" s="53" t="s">
        <v>1982</v>
      </c>
      <c r="E57" s="53">
        <v>39.166890000000002</v>
      </c>
      <c r="F57" s="53">
        <v>-2.0276939999999999</v>
      </c>
      <c r="G57" s="54">
        <v>710</v>
      </c>
      <c r="H57" s="53">
        <v>134</v>
      </c>
      <c r="I57" s="53">
        <v>70</v>
      </c>
      <c r="J57" s="53">
        <v>64</v>
      </c>
      <c r="K57" s="52">
        <v>677</v>
      </c>
      <c r="L57" s="52">
        <v>33</v>
      </c>
      <c r="M57" s="55">
        <v>2</v>
      </c>
      <c r="N57" s="61" t="s">
        <v>16</v>
      </c>
      <c r="P57" s="62" t="s">
        <v>222</v>
      </c>
      <c r="Q57" s="63" t="s">
        <v>96</v>
      </c>
      <c r="R57" s="64">
        <v>207</v>
      </c>
      <c r="S57" s="63" t="s">
        <v>97</v>
      </c>
      <c r="T57" s="63" t="s">
        <v>98</v>
      </c>
      <c r="U57" s="63" t="s">
        <v>98</v>
      </c>
      <c r="V57" s="63" t="s">
        <v>98</v>
      </c>
      <c r="W57" s="65" t="s">
        <v>98</v>
      </c>
      <c r="Y57" s="53" t="s">
        <v>1983</v>
      </c>
      <c r="Z57" s="53" t="s">
        <v>7750</v>
      </c>
      <c r="AA57" s="53" t="s">
        <v>223</v>
      </c>
      <c r="AB57" s="53" t="s">
        <v>2899</v>
      </c>
      <c r="AC57" s="53" t="s">
        <v>6078</v>
      </c>
      <c r="AD57" s="53" t="s">
        <v>5135</v>
      </c>
      <c r="AE57" s="53" t="s">
        <v>7638</v>
      </c>
      <c r="AF57" s="53" t="s">
        <v>3146</v>
      </c>
      <c r="AG57" s="53" t="s">
        <v>6239</v>
      </c>
      <c r="AI57" s="53" t="s">
        <v>7890</v>
      </c>
      <c r="AK57" s="53" t="s">
        <v>2070</v>
      </c>
      <c r="AL57" s="53" t="s">
        <v>367</v>
      </c>
      <c r="AM57" s="53" t="s">
        <v>6458</v>
      </c>
      <c r="AN57" s="53" t="s">
        <v>2172</v>
      </c>
      <c r="AO57" s="53" t="s">
        <v>7551</v>
      </c>
      <c r="AP57" s="53" t="s">
        <v>5446</v>
      </c>
      <c r="AQ57" s="53" t="s">
        <v>442</v>
      </c>
      <c r="AR57" s="31" t="s">
        <v>2408</v>
      </c>
      <c r="AS57" s="53" t="s">
        <v>608</v>
      </c>
      <c r="AT57" s="53" t="s">
        <v>986</v>
      </c>
      <c r="AU57" s="53" t="s">
        <v>686</v>
      </c>
      <c r="AV57" s="53" t="s">
        <v>3517</v>
      </c>
      <c r="AW57" s="53" t="s">
        <v>5665</v>
      </c>
      <c r="AX57" s="53" t="s">
        <v>6838</v>
      </c>
      <c r="AY57" s="53" t="s">
        <v>6550</v>
      </c>
      <c r="AZ57" s="53" t="s">
        <v>7010</v>
      </c>
      <c r="BA57" s="53" t="s">
        <v>783</v>
      </c>
      <c r="BD57" s="53" t="s">
        <v>182</v>
      </c>
      <c r="BE57" s="53" t="s">
        <v>1714</v>
      </c>
      <c r="BF57" s="53" t="s">
        <v>3727</v>
      </c>
      <c r="BG57" s="53" t="s">
        <v>6770</v>
      </c>
      <c r="BI57" s="53" t="s">
        <v>7231</v>
      </c>
      <c r="BJ57" s="53" t="s">
        <v>6707</v>
      </c>
      <c r="BK57" s="53" t="s">
        <v>3917</v>
      </c>
      <c r="BL57" s="53" t="s">
        <v>1882</v>
      </c>
      <c r="BM57" s="53" t="s">
        <v>4278</v>
      </c>
      <c r="BN57" s="53" t="s">
        <v>882</v>
      </c>
      <c r="BO57" s="53" t="s">
        <v>4486</v>
      </c>
      <c r="BP57" s="53" t="s">
        <v>5895</v>
      </c>
      <c r="BQ57" s="53" t="s">
        <v>1827</v>
      </c>
      <c r="BR57" s="53" t="s">
        <v>1187</v>
      </c>
      <c r="BS57" s="53" t="s">
        <v>2695</v>
      </c>
      <c r="BT57" s="53" t="s">
        <v>8025</v>
      </c>
      <c r="BU57" s="53" t="s">
        <v>4667</v>
      </c>
      <c r="BV57" s="53" t="s">
        <v>7501</v>
      </c>
      <c r="BW57" s="53" t="s">
        <v>4955</v>
      </c>
      <c r="BX57" s="53" t="s">
        <v>1422</v>
      </c>
      <c r="BY57" s="53"/>
      <c r="BZ57" s="53"/>
    </row>
    <row r="58" spans="2:78" s="52" customFormat="1" ht="13" x14ac:dyDescent="0.3">
      <c r="B58" s="53" t="s">
        <v>1933</v>
      </c>
      <c r="C58" s="53" t="s">
        <v>95</v>
      </c>
      <c r="D58" s="53" t="s">
        <v>1983</v>
      </c>
      <c r="E58" s="53">
        <v>38.786969999999997</v>
      </c>
      <c r="F58" s="53">
        <v>-1.3253029999999999</v>
      </c>
      <c r="G58" s="54">
        <v>811.85850000000005</v>
      </c>
      <c r="H58" s="53">
        <v>2305</v>
      </c>
      <c r="I58" s="53">
        <v>1197</v>
      </c>
      <c r="J58" s="53">
        <v>1108</v>
      </c>
      <c r="K58" s="52">
        <v>677</v>
      </c>
      <c r="L58" s="52">
        <v>134.85850000000005</v>
      </c>
      <c r="M58" s="55">
        <v>2</v>
      </c>
      <c r="N58" s="61" t="s">
        <v>16</v>
      </c>
      <c r="P58" s="66"/>
      <c r="Q58" s="53"/>
      <c r="R58" s="53"/>
      <c r="S58" s="53"/>
      <c r="T58" s="53"/>
      <c r="U58" s="53"/>
      <c r="V58" s="53"/>
      <c r="W58" s="53"/>
      <c r="Y58" s="53" t="s">
        <v>1984</v>
      </c>
      <c r="Z58" s="53" t="s">
        <v>7751</v>
      </c>
      <c r="AA58" s="53" t="s">
        <v>224</v>
      </c>
      <c r="AB58" s="53" t="s">
        <v>2900</v>
      </c>
      <c r="AC58" s="53" t="s">
        <v>6079</v>
      </c>
      <c r="AD58" s="53" t="s">
        <v>5136</v>
      </c>
      <c r="AE58" s="53" t="s">
        <v>7639</v>
      </c>
      <c r="AF58" s="53" t="s">
        <v>3147</v>
      </c>
      <c r="AG58" s="53" t="s">
        <v>6240</v>
      </c>
      <c r="AI58" s="53" t="s">
        <v>7891</v>
      </c>
      <c r="AK58" s="53" t="s">
        <v>2071</v>
      </c>
      <c r="AL58" s="53" t="s">
        <v>368</v>
      </c>
      <c r="AM58" s="53" t="s">
        <v>6459</v>
      </c>
      <c r="AN58" s="53" t="s">
        <v>2173</v>
      </c>
      <c r="AO58" s="53" t="s">
        <v>7552</v>
      </c>
      <c r="AP58" s="53" t="s">
        <v>5447</v>
      </c>
      <c r="AQ58" s="53" t="s">
        <v>443</v>
      </c>
      <c r="AR58" s="31" t="s">
        <v>2409</v>
      </c>
      <c r="AS58" s="53" t="s">
        <v>609</v>
      </c>
      <c r="AT58" s="53" t="s">
        <v>987</v>
      </c>
      <c r="AU58" s="53" t="s">
        <v>687</v>
      </c>
      <c r="AV58" s="53" t="s">
        <v>3518</v>
      </c>
      <c r="AW58" s="53" t="s">
        <v>5666</v>
      </c>
      <c r="AX58" s="53" t="s">
        <v>6839</v>
      </c>
      <c r="AY58" s="53" t="s">
        <v>6551</v>
      </c>
      <c r="AZ58" s="53" t="s">
        <v>7011</v>
      </c>
      <c r="BA58" s="53" t="s">
        <v>784</v>
      </c>
      <c r="BD58" s="53" t="s">
        <v>6617</v>
      </c>
      <c r="BE58" s="53" t="s">
        <v>1715</v>
      </c>
      <c r="BF58" s="53" t="s">
        <v>3728</v>
      </c>
      <c r="BG58" s="53" t="s">
        <v>6771</v>
      </c>
      <c r="BI58" s="53" t="s">
        <v>7232</v>
      </c>
      <c r="BJ58" s="53" t="s">
        <v>6708</v>
      </c>
      <c r="BK58" s="53" t="s">
        <v>3918</v>
      </c>
      <c r="BL58" s="53" t="s">
        <v>1883</v>
      </c>
      <c r="BM58" s="53" t="s">
        <v>4279</v>
      </c>
      <c r="BN58" s="53" t="s">
        <v>883</v>
      </c>
      <c r="BO58" s="53" t="s">
        <v>4487</v>
      </c>
      <c r="BP58" s="53" t="s">
        <v>5896</v>
      </c>
      <c r="BQ58" s="53" t="s">
        <v>1828</v>
      </c>
      <c r="BR58" s="53" t="s">
        <v>1188</v>
      </c>
      <c r="BS58" s="53" t="s">
        <v>2696</v>
      </c>
      <c r="BT58" s="53" t="s">
        <v>8026</v>
      </c>
      <c r="BU58" s="53" t="s">
        <v>4668</v>
      </c>
      <c r="BW58" s="53" t="s">
        <v>4956</v>
      </c>
      <c r="BX58" s="53" t="s">
        <v>1423</v>
      </c>
      <c r="BY58" s="53"/>
      <c r="BZ58" s="53"/>
    </row>
    <row r="59" spans="2:78" s="52" customFormat="1" ht="13" x14ac:dyDescent="0.3">
      <c r="B59" s="53" t="s">
        <v>1933</v>
      </c>
      <c r="C59" s="53" t="s">
        <v>95</v>
      </c>
      <c r="D59" s="53" t="s">
        <v>1984</v>
      </c>
      <c r="E59" s="53">
        <v>39.180599999999998</v>
      </c>
      <c r="F59" s="53">
        <v>-1.791874</v>
      </c>
      <c r="G59" s="54">
        <v>679.51210000000003</v>
      </c>
      <c r="H59" s="53">
        <v>585</v>
      </c>
      <c r="I59" s="53">
        <v>288</v>
      </c>
      <c r="J59" s="53">
        <v>297</v>
      </c>
      <c r="K59" s="52">
        <v>677</v>
      </c>
      <c r="L59" s="52">
        <v>2.5121000000000322</v>
      </c>
      <c r="M59" s="55">
        <v>2</v>
      </c>
      <c r="N59" s="61" t="s">
        <v>16</v>
      </c>
      <c r="P59" s="66"/>
      <c r="Q59" s="53"/>
      <c r="R59" s="53"/>
      <c r="S59" s="53"/>
      <c r="T59" s="53"/>
      <c r="U59" s="53"/>
      <c r="V59" s="53"/>
      <c r="W59" s="53"/>
      <c r="Y59" s="53" t="s">
        <v>1985</v>
      </c>
      <c r="Z59" s="53" t="s">
        <v>7752</v>
      </c>
      <c r="AA59" s="53" t="s">
        <v>225</v>
      </c>
      <c r="AB59" s="53" t="s">
        <v>2901</v>
      </c>
      <c r="AC59" s="53" t="s">
        <v>6080</v>
      </c>
      <c r="AD59" s="53" t="s">
        <v>5137</v>
      </c>
      <c r="AE59" s="53" t="s">
        <v>7640</v>
      </c>
      <c r="AF59" s="53" t="s">
        <v>3148</v>
      </c>
      <c r="AG59" s="53" t="s">
        <v>6241</v>
      </c>
      <c r="AI59" s="53" t="s">
        <v>7892</v>
      </c>
      <c r="AK59" s="53" t="s">
        <v>2072</v>
      </c>
      <c r="AL59" s="53" t="s">
        <v>369</v>
      </c>
      <c r="AM59" s="53" t="s">
        <v>6460</v>
      </c>
      <c r="AN59" s="53" t="s">
        <v>2174</v>
      </c>
      <c r="AO59" s="53" t="s">
        <v>7553</v>
      </c>
      <c r="AP59" s="53" t="s">
        <v>5448</v>
      </c>
      <c r="AQ59" s="53" t="s">
        <v>444</v>
      </c>
      <c r="AR59" s="31" t="s">
        <v>2410</v>
      </c>
      <c r="AS59" s="53" t="s">
        <v>610</v>
      </c>
      <c r="AT59" s="53" t="s">
        <v>988</v>
      </c>
      <c r="AU59" s="53" t="s">
        <v>688</v>
      </c>
      <c r="AV59" s="53" t="s">
        <v>3519</v>
      </c>
      <c r="AW59" s="53" t="s">
        <v>5667</v>
      </c>
      <c r="AX59" s="53" t="s">
        <v>6840</v>
      </c>
      <c r="AY59" s="53" t="s">
        <v>6552</v>
      </c>
      <c r="AZ59" s="53" t="s">
        <v>7012</v>
      </c>
      <c r="BA59" s="53" t="s">
        <v>785</v>
      </c>
      <c r="BD59" s="53" t="s">
        <v>6618</v>
      </c>
      <c r="BE59" s="53" t="s">
        <v>1716</v>
      </c>
      <c r="BF59" s="53" t="s">
        <v>3729</v>
      </c>
      <c r="BG59" s="53" t="s">
        <v>6772</v>
      </c>
      <c r="BI59" s="53" t="s">
        <v>7233</v>
      </c>
      <c r="BJ59" s="53" t="s">
        <v>6709</v>
      </c>
      <c r="BK59" s="53" t="s">
        <v>3919</v>
      </c>
      <c r="BL59" s="53" t="s">
        <v>1884</v>
      </c>
      <c r="BM59" s="53" t="s">
        <v>4280</v>
      </c>
      <c r="BN59" s="53" t="s">
        <v>884</v>
      </c>
      <c r="BO59" s="53" t="s">
        <v>4488</v>
      </c>
      <c r="BP59" s="53" t="s">
        <v>5897</v>
      </c>
      <c r="BQ59" s="53" t="s">
        <v>1829</v>
      </c>
      <c r="BR59" s="53" t="s">
        <v>1189</v>
      </c>
      <c r="BS59" s="53" t="s">
        <v>2697</v>
      </c>
      <c r="BT59" s="53" t="s">
        <v>8027</v>
      </c>
      <c r="BU59" s="53" t="s">
        <v>4669</v>
      </c>
      <c r="BW59" s="53" t="s">
        <v>4957</v>
      </c>
      <c r="BX59" s="53" t="s">
        <v>1424</v>
      </c>
      <c r="BY59" s="53"/>
      <c r="BZ59" s="53"/>
    </row>
    <row r="60" spans="2:78" s="52" customFormat="1" ht="13" x14ac:dyDescent="0.3">
      <c r="B60" s="53" t="s">
        <v>1933</v>
      </c>
      <c r="C60" s="53" t="s">
        <v>95</v>
      </c>
      <c r="D60" s="53" t="s">
        <v>1985</v>
      </c>
      <c r="E60" s="53">
        <v>39.039839999999998</v>
      </c>
      <c r="F60" s="53">
        <v>-2.4825279999999998</v>
      </c>
      <c r="G60" s="54">
        <v>934.60630000000003</v>
      </c>
      <c r="H60" s="53">
        <v>3843</v>
      </c>
      <c r="I60" s="53">
        <v>1945</v>
      </c>
      <c r="J60" s="53">
        <v>1898</v>
      </c>
      <c r="K60" s="52">
        <v>677</v>
      </c>
      <c r="L60" s="52">
        <v>257.60630000000003</v>
      </c>
      <c r="M60" s="55">
        <v>4</v>
      </c>
      <c r="N60" s="61" t="s">
        <v>16</v>
      </c>
      <c r="P60" s="66"/>
      <c r="Q60" s="53"/>
      <c r="R60" s="53"/>
      <c r="S60" s="53"/>
      <c r="T60" s="53"/>
      <c r="U60" s="53"/>
      <c r="V60" s="53"/>
      <c r="W60" s="53"/>
      <c r="Y60" s="53" t="s">
        <v>1986</v>
      </c>
      <c r="Z60" s="53" t="s">
        <v>7753</v>
      </c>
      <c r="AA60" s="53" t="s">
        <v>226</v>
      </c>
      <c r="AB60" s="53" t="s">
        <v>2902</v>
      </c>
      <c r="AC60" s="53" t="s">
        <v>6081</v>
      </c>
      <c r="AD60" s="53" t="s">
        <v>5138</v>
      </c>
      <c r="AE60" s="53" t="s">
        <v>7641</v>
      </c>
      <c r="AF60" s="53" t="s">
        <v>3149</v>
      </c>
      <c r="AG60" s="53" t="s">
        <v>6242</v>
      </c>
      <c r="AI60" s="53" t="s">
        <v>7893</v>
      </c>
      <c r="AK60" s="53" t="s">
        <v>2073</v>
      </c>
      <c r="AL60" s="53" t="s">
        <v>370</v>
      </c>
      <c r="AM60" s="53" t="s">
        <v>6461</v>
      </c>
      <c r="AN60" s="53" t="s">
        <v>2175</v>
      </c>
      <c r="AO60" s="53" t="s">
        <v>7554</v>
      </c>
      <c r="AP60" s="53" t="s">
        <v>5449</v>
      </c>
      <c r="AQ60" s="53" t="s">
        <v>445</v>
      </c>
      <c r="AR60" s="31" t="s">
        <v>2411</v>
      </c>
      <c r="AS60" s="53" t="s">
        <v>611</v>
      </c>
      <c r="AT60" s="53" t="s">
        <v>989</v>
      </c>
      <c r="AU60" s="53" t="s">
        <v>689</v>
      </c>
      <c r="AV60" s="53" t="s">
        <v>3520</v>
      </c>
      <c r="AW60" s="53" t="s">
        <v>5668</v>
      </c>
      <c r="AX60" s="53" t="s">
        <v>6841</v>
      </c>
      <c r="AY60" s="53" t="s">
        <v>6553</v>
      </c>
      <c r="AZ60" s="53" t="s">
        <v>7013</v>
      </c>
      <c r="BA60" s="53" t="s">
        <v>786</v>
      </c>
      <c r="BD60" s="53" t="s">
        <v>6619</v>
      </c>
      <c r="BE60" s="53" t="s">
        <v>1717</v>
      </c>
      <c r="BF60" s="53" t="s">
        <v>3730</v>
      </c>
      <c r="BG60" s="53" t="s">
        <v>6773</v>
      </c>
      <c r="BI60" s="53" t="s">
        <v>7234</v>
      </c>
      <c r="BJ60" s="53" t="s">
        <v>6710</v>
      </c>
      <c r="BK60" s="53" t="s">
        <v>3920</v>
      </c>
      <c r="BL60" s="53" t="s">
        <v>1885</v>
      </c>
      <c r="BM60" s="53" t="s">
        <v>4281</v>
      </c>
      <c r="BN60" s="53" t="s">
        <v>885</v>
      </c>
      <c r="BO60" s="53" t="s">
        <v>4489</v>
      </c>
      <c r="BP60" s="53" t="s">
        <v>5898</v>
      </c>
      <c r="BQ60" s="53" t="s">
        <v>1830</v>
      </c>
      <c r="BR60" s="53" t="s">
        <v>1190</v>
      </c>
      <c r="BS60" s="53" t="s">
        <v>2698</v>
      </c>
      <c r="BT60" s="53" t="s">
        <v>8028</v>
      </c>
      <c r="BU60" s="53" t="s">
        <v>4670</v>
      </c>
      <c r="BW60" s="53" t="s">
        <v>4958</v>
      </c>
      <c r="BX60" s="53" t="s">
        <v>1425</v>
      </c>
      <c r="BY60" s="53"/>
      <c r="BZ60" s="53"/>
    </row>
    <row r="61" spans="2:78" s="52" customFormat="1" ht="13" x14ac:dyDescent="0.3">
      <c r="B61" s="53" t="s">
        <v>1933</v>
      </c>
      <c r="C61" s="53" t="s">
        <v>95</v>
      </c>
      <c r="D61" s="53" t="s">
        <v>1986</v>
      </c>
      <c r="E61" s="53">
        <v>39.280740000000002</v>
      </c>
      <c r="F61" s="53">
        <v>-1.7190399999999999</v>
      </c>
      <c r="G61" s="54">
        <v>711</v>
      </c>
      <c r="H61" s="53">
        <v>556</v>
      </c>
      <c r="I61" s="53">
        <v>284</v>
      </c>
      <c r="J61" s="53">
        <v>272</v>
      </c>
      <c r="K61" s="52">
        <v>677</v>
      </c>
      <c r="L61" s="52">
        <v>34</v>
      </c>
      <c r="M61" s="55">
        <v>2</v>
      </c>
      <c r="N61" s="61" t="s">
        <v>16</v>
      </c>
      <c r="P61" s="66"/>
      <c r="Q61" s="53"/>
      <c r="R61" s="53"/>
      <c r="S61" s="53"/>
      <c r="T61" s="53"/>
      <c r="U61" s="53"/>
      <c r="V61" s="53"/>
      <c r="W61" s="53"/>
      <c r="Y61" s="53" t="s">
        <v>1987</v>
      </c>
      <c r="Z61" s="53" t="s">
        <v>7754</v>
      </c>
      <c r="AA61" s="53" t="s">
        <v>227</v>
      </c>
      <c r="AB61" s="53" t="s">
        <v>2903</v>
      </c>
      <c r="AC61" s="53" t="s">
        <v>6082</v>
      </c>
      <c r="AD61" s="53" t="s">
        <v>5139</v>
      </c>
      <c r="AE61" s="53" t="s">
        <v>7642</v>
      </c>
      <c r="AF61" s="53" t="s">
        <v>3150</v>
      </c>
      <c r="AG61" s="53" t="s">
        <v>6243</v>
      </c>
      <c r="AI61" s="53" t="s">
        <v>7894</v>
      </c>
      <c r="AK61" s="53" t="s">
        <v>2074</v>
      </c>
      <c r="AL61" s="53" t="s">
        <v>371</v>
      </c>
      <c r="AM61" s="53" t="s">
        <v>6462</v>
      </c>
      <c r="AN61" s="53" t="s">
        <v>2176</v>
      </c>
      <c r="AO61" s="53" t="s">
        <v>7555</v>
      </c>
      <c r="AP61" s="53" t="s">
        <v>5450</v>
      </c>
      <c r="AQ61" s="53" t="s">
        <v>446</v>
      </c>
      <c r="AR61" s="31" t="s">
        <v>2412</v>
      </c>
      <c r="AS61" s="53" t="s">
        <v>612</v>
      </c>
      <c r="AT61" s="53" t="s">
        <v>990</v>
      </c>
      <c r="AU61" s="53" t="s">
        <v>690</v>
      </c>
      <c r="AV61" s="53" t="s">
        <v>3521</v>
      </c>
      <c r="AW61" s="53" t="s">
        <v>5669</v>
      </c>
      <c r="AX61" s="53" t="s">
        <v>6842</v>
      </c>
      <c r="AY61" s="53" t="s">
        <v>6554</v>
      </c>
      <c r="AZ61" s="53" t="s">
        <v>7014</v>
      </c>
      <c r="BA61" s="53" t="s">
        <v>787</v>
      </c>
      <c r="BD61" s="53" t="s">
        <v>6620</v>
      </c>
      <c r="BE61" s="53" t="s">
        <v>1718</v>
      </c>
      <c r="BF61" s="53" t="s">
        <v>3731</v>
      </c>
      <c r="BG61" s="53" t="s">
        <v>6774</v>
      </c>
      <c r="BI61" s="53" t="s">
        <v>7235</v>
      </c>
      <c r="BJ61" s="53" t="s">
        <v>6711</v>
      </c>
      <c r="BK61" s="53" t="s">
        <v>3921</v>
      </c>
      <c r="BL61" s="53" t="s">
        <v>1886</v>
      </c>
      <c r="BM61" s="53" t="s">
        <v>4282</v>
      </c>
      <c r="BN61" s="53" t="s">
        <v>886</v>
      </c>
      <c r="BO61" s="53" t="s">
        <v>4490</v>
      </c>
      <c r="BP61" s="53" t="s">
        <v>5899</v>
      </c>
      <c r="BR61" s="53" t="s">
        <v>1191</v>
      </c>
      <c r="BS61" s="53" t="s">
        <v>2699</v>
      </c>
      <c r="BT61" s="53" t="s">
        <v>8029</v>
      </c>
      <c r="BU61" s="53" t="s">
        <v>4671</v>
      </c>
      <c r="BW61" s="53" t="s">
        <v>4959</v>
      </c>
      <c r="BX61" s="53" t="s">
        <v>1426</v>
      </c>
      <c r="BY61" s="53"/>
      <c r="BZ61" s="53"/>
    </row>
    <row r="62" spans="2:78" s="52" customFormat="1" ht="13" x14ac:dyDescent="0.3">
      <c r="B62" s="53" t="s">
        <v>1933</v>
      </c>
      <c r="C62" s="53" t="s">
        <v>95</v>
      </c>
      <c r="D62" s="53" t="s">
        <v>1987</v>
      </c>
      <c r="E62" s="53">
        <v>38.148009999999999</v>
      </c>
      <c r="F62" s="53">
        <v>-2.3024960000000001</v>
      </c>
      <c r="G62" s="54">
        <v>1084.768</v>
      </c>
      <c r="H62" s="53">
        <v>1538</v>
      </c>
      <c r="I62" s="53">
        <v>824</v>
      </c>
      <c r="J62" s="53">
        <v>714</v>
      </c>
      <c r="K62" s="52">
        <v>677</v>
      </c>
      <c r="L62" s="52">
        <v>407.76800000000003</v>
      </c>
      <c r="M62" s="55">
        <v>5</v>
      </c>
      <c r="N62" s="61" t="s">
        <v>17</v>
      </c>
      <c r="P62" s="66"/>
      <c r="Q62" s="53"/>
      <c r="R62" s="53"/>
      <c r="S62" s="53"/>
      <c r="T62" s="53"/>
      <c r="U62" s="53"/>
      <c r="V62" s="53"/>
      <c r="W62" s="53"/>
      <c r="Y62" s="53" t="s">
        <v>1988</v>
      </c>
      <c r="Z62" s="53" t="s">
        <v>7755</v>
      </c>
      <c r="AA62" s="53" t="s">
        <v>228</v>
      </c>
      <c r="AB62" s="53" t="s">
        <v>2904</v>
      </c>
      <c r="AC62" s="53" t="s">
        <v>6083</v>
      </c>
      <c r="AD62" s="53" t="s">
        <v>5140</v>
      </c>
      <c r="AE62" s="53" t="s">
        <v>7643</v>
      </c>
      <c r="AF62" s="53" t="s">
        <v>3151</v>
      </c>
      <c r="AG62" s="53" t="s">
        <v>6244</v>
      </c>
      <c r="AI62" s="53" t="s">
        <v>7895</v>
      </c>
      <c r="AK62" s="53" t="s">
        <v>2075</v>
      </c>
      <c r="AL62" s="53" t="s">
        <v>372</v>
      </c>
      <c r="AM62" s="53" t="s">
        <v>6463</v>
      </c>
      <c r="AN62" s="53" t="s">
        <v>2177</v>
      </c>
      <c r="AO62" s="53" t="s">
        <v>7556</v>
      </c>
      <c r="AP62" s="53" t="s">
        <v>5451</v>
      </c>
      <c r="AQ62" s="53" t="s">
        <v>447</v>
      </c>
      <c r="AR62" s="31" t="s">
        <v>2413</v>
      </c>
      <c r="AS62" s="53" t="s">
        <v>613</v>
      </c>
      <c r="AT62" s="53" t="s">
        <v>991</v>
      </c>
      <c r="AU62" s="53" t="s">
        <v>691</v>
      </c>
      <c r="AV62" s="53" t="s">
        <v>3522</v>
      </c>
      <c r="AW62" s="53" t="s">
        <v>5670</v>
      </c>
      <c r="AX62" s="53" t="s">
        <v>6843</v>
      </c>
      <c r="AY62" s="53" t="s">
        <v>6555</v>
      </c>
      <c r="AZ62" s="53" t="s">
        <v>7015</v>
      </c>
      <c r="BA62" s="53" t="s">
        <v>788</v>
      </c>
      <c r="BD62" s="53" t="s">
        <v>6621</v>
      </c>
      <c r="BE62" s="53" t="s">
        <v>1719</v>
      </c>
      <c r="BF62" s="53" t="s">
        <v>3732</v>
      </c>
      <c r="BG62" s="53" t="s">
        <v>6775</v>
      </c>
      <c r="BI62" s="53" t="s">
        <v>7236</v>
      </c>
      <c r="BJ62" s="53" t="s">
        <v>6712</v>
      </c>
      <c r="BK62" s="53" t="s">
        <v>3922</v>
      </c>
      <c r="BL62" s="53" t="s">
        <v>1887</v>
      </c>
      <c r="BM62" s="53" t="s">
        <v>4283</v>
      </c>
      <c r="BN62" s="53" t="s">
        <v>887</v>
      </c>
      <c r="BO62" s="53" t="s">
        <v>4491</v>
      </c>
      <c r="BP62" s="53" t="s">
        <v>5900</v>
      </c>
      <c r="BR62" s="53" t="s">
        <v>1192</v>
      </c>
      <c r="BS62" s="53" t="s">
        <v>2700</v>
      </c>
      <c r="BT62" s="53" t="s">
        <v>8030</v>
      </c>
      <c r="BU62" s="53" t="s">
        <v>4672</v>
      </c>
      <c r="BW62" s="53" t="s">
        <v>4960</v>
      </c>
      <c r="BX62" s="53" t="s">
        <v>1427</v>
      </c>
      <c r="BY62" s="53"/>
      <c r="BZ62" s="53"/>
    </row>
    <row r="63" spans="2:78" s="52" customFormat="1" ht="13" x14ac:dyDescent="0.3">
      <c r="B63" s="53" t="s">
        <v>1933</v>
      </c>
      <c r="C63" s="53" t="s">
        <v>95</v>
      </c>
      <c r="D63" s="53" t="s">
        <v>1988</v>
      </c>
      <c r="E63" s="53">
        <v>38.614699999999999</v>
      </c>
      <c r="F63" s="53">
        <v>-1.498491</v>
      </c>
      <c r="G63" s="54">
        <v>656.92439999999999</v>
      </c>
      <c r="H63" s="53">
        <v>2349</v>
      </c>
      <c r="I63" s="53">
        <v>1158</v>
      </c>
      <c r="J63" s="53">
        <v>1191</v>
      </c>
      <c r="K63" s="52">
        <v>677</v>
      </c>
      <c r="L63" s="52">
        <v>-20.075600000000009</v>
      </c>
      <c r="M63" s="55">
        <v>2</v>
      </c>
      <c r="N63" s="61" t="s">
        <v>16</v>
      </c>
      <c r="P63" s="66"/>
      <c r="Q63" s="53"/>
      <c r="R63" s="53"/>
      <c r="S63" s="53"/>
      <c r="T63" s="53"/>
      <c r="U63" s="53"/>
      <c r="V63" s="53"/>
      <c r="W63" s="53"/>
      <c r="Y63" s="53" t="s">
        <v>1989</v>
      </c>
      <c r="Z63" s="53" t="s">
        <v>7756</v>
      </c>
      <c r="AA63" s="53" t="s">
        <v>229</v>
      </c>
      <c r="AB63" s="53" t="s">
        <v>2905</v>
      </c>
      <c r="AC63" s="53" t="s">
        <v>6084</v>
      </c>
      <c r="AD63" s="53" t="s">
        <v>5141</v>
      </c>
      <c r="AE63" s="53" t="s">
        <v>7644</v>
      </c>
      <c r="AF63" s="53" t="s">
        <v>3152</v>
      </c>
      <c r="AG63" s="53" t="s">
        <v>6245</v>
      </c>
      <c r="AI63" s="53" t="s">
        <v>7896</v>
      </c>
      <c r="AK63" s="53" t="s">
        <v>2076</v>
      </c>
      <c r="AL63" s="53" t="s">
        <v>373</v>
      </c>
      <c r="AM63" s="53" t="s">
        <v>6464</v>
      </c>
      <c r="AN63" s="53" t="s">
        <v>2178</v>
      </c>
      <c r="AO63" s="53" t="s">
        <v>7557</v>
      </c>
      <c r="AP63" s="53" t="s">
        <v>5452</v>
      </c>
      <c r="AQ63" s="53" t="s">
        <v>448</v>
      </c>
      <c r="AR63" s="31" t="s">
        <v>2414</v>
      </c>
      <c r="AS63" s="53" t="s">
        <v>614</v>
      </c>
      <c r="AT63" s="53" t="s">
        <v>992</v>
      </c>
      <c r="AU63" s="53" t="s">
        <v>692</v>
      </c>
      <c r="AV63" s="53" t="s">
        <v>3523</v>
      </c>
      <c r="AW63" s="53" t="s">
        <v>5671</v>
      </c>
      <c r="AX63" s="53" t="s">
        <v>6844</v>
      </c>
      <c r="AY63" s="53" t="s">
        <v>6556</v>
      </c>
      <c r="AZ63" s="53" t="s">
        <v>7016</v>
      </c>
      <c r="BA63" s="53" t="s">
        <v>789</v>
      </c>
      <c r="BD63" s="53" t="s">
        <v>6622</v>
      </c>
      <c r="BE63" s="53" t="s">
        <v>1720</v>
      </c>
      <c r="BF63" s="53" t="s">
        <v>3733</v>
      </c>
      <c r="BG63" s="53" t="s">
        <v>6776</v>
      </c>
      <c r="BI63" s="53" t="s">
        <v>7237</v>
      </c>
      <c r="BJ63" s="53" t="s">
        <v>6713</v>
      </c>
      <c r="BK63" s="53" t="s">
        <v>3923</v>
      </c>
      <c r="BL63" s="53" t="s">
        <v>1888</v>
      </c>
      <c r="BM63" s="53" t="s">
        <v>4284</v>
      </c>
      <c r="BN63" s="53" t="s">
        <v>888</v>
      </c>
      <c r="BO63" s="53" t="s">
        <v>4492</v>
      </c>
      <c r="BP63" s="53" t="s">
        <v>5901</v>
      </c>
      <c r="BR63" s="53" t="s">
        <v>1193</v>
      </c>
      <c r="BS63" s="53" t="s">
        <v>2701</v>
      </c>
      <c r="BT63" s="53" t="s">
        <v>8031</v>
      </c>
      <c r="BU63" s="53" t="s">
        <v>4673</v>
      </c>
      <c r="BW63" s="53" t="s">
        <v>4961</v>
      </c>
      <c r="BX63" s="53" t="s">
        <v>1428</v>
      </c>
      <c r="BY63" s="53"/>
      <c r="BZ63" s="53"/>
    </row>
    <row r="64" spans="2:78" s="52" customFormat="1" ht="13" x14ac:dyDescent="0.3">
      <c r="B64" s="53" t="s">
        <v>1933</v>
      </c>
      <c r="C64" s="53" t="s">
        <v>95</v>
      </c>
      <c r="D64" s="53" t="s">
        <v>1989</v>
      </c>
      <c r="E64" s="53">
        <v>38.963349999999998</v>
      </c>
      <c r="F64" s="53">
        <v>-2.745406</v>
      </c>
      <c r="G64" s="54">
        <v>911.26980000000003</v>
      </c>
      <c r="H64" s="53">
        <v>2706</v>
      </c>
      <c r="I64" s="53">
        <v>1358</v>
      </c>
      <c r="J64" s="53">
        <v>1348</v>
      </c>
      <c r="K64" s="52">
        <v>677</v>
      </c>
      <c r="L64" s="52">
        <v>234.26980000000003</v>
      </c>
      <c r="M64" s="55">
        <v>4</v>
      </c>
      <c r="N64" s="61" t="s">
        <v>16</v>
      </c>
      <c r="P64" s="66"/>
      <c r="Q64" s="53"/>
      <c r="R64" s="53"/>
      <c r="S64" s="53"/>
      <c r="T64" s="53"/>
      <c r="U64" s="53"/>
      <c r="V64" s="53"/>
      <c r="W64" s="53"/>
      <c r="Y64" s="53" t="s">
        <v>1990</v>
      </c>
      <c r="Z64" s="53" t="s">
        <v>7757</v>
      </c>
      <c r="AA64" s="53" t="s">
        <v>230</v>
      </c>
      <c r="AB64" s="53" t="s">
        <v>2906</v>
      </c>
      <c r="AC64" s="53" t="s">
        <v>6085</v>
      </c>
      <c r="AD64" s="53" t="s">
        <v>5142</v>
      </c>
      <c r="AE64" s="53" t="s">
        <v>7645</v>
      </c>
      <c r="AF64" s="53" t="s">
        <v>3153</v>
      </c>
      <c r="AG64" s="53" t="s">
        <v>6246</v>
      </c>
      <c r="AI64" s="53" t="s">
        <v>7897</v>
      </c>
      <c r="AK64" s="53" t="s">
        <v>2077</v>
      </c>
      <c r="AL64" s="53" t="s">
        <v>374</v>
      </c>
      <c r="AM64" s="53" t="s">
        <v>6465</v>
      </c>
      <c r="AN64" s="53" t="s">
        <v>2179</v>
      </c>
      <c r="AO64" s="53" t="s">
        <v>7558</v>
      </c>
      <c r="AP64" s="53" t="s">
        <v>5453</v>
      </c>
      <c r="AQ64" s="53" t="s">
        <v>449</v>
      </c>
      <c r="AR64" s="31" t="s">
        <v>2415</v>
      </c>
      <c r="AS64" s="53" t="s">
        <v>615</v>
      </c>
      <c r="AT64" s="53" t="s">
        <v>993</v>
      </c>
      <c r="AU64" s="53" t="s">
        <v>693</v>
      </c>
      <c r="AV64" s="53" t="s">
        <v>3524</v>
      </c>
      <c r="AW64" s="53" t="s">
        <v>5672</v>
      </c>
      <c r="AX64" s="53" t="s">
        <v>6845</v>
      </c>
      <c r="AY64" s="53" t="s">
        <v>6557</v>
      </c>
      <c r="AZ64" s="53" t="s">
        <v>7017</v>
      </c>
      <c r="BA64" s="53" t="s">
        <v>790</v>
      </c>
      <c r="BD64" s="53" t="s">
        <v>6623</v>
      </c>
      <c r="BE64" s="53" t="s">
        <v>1721</v>
      </c>
      <c r="BF64" s="53" t="s">
        <v>3734</v>
      </c>
      <c r="BG64" s="53" t="s">
        <v>6777</v>
      </c>
      <c r="BI64" s="53" t="s">
        <v>7238</v>
      </c>
      <c r="BJ64" s="53" t="s">
        <v>6714</v>
      </c>
      <c r="BK64" s="53" t="s">
        <v>3924</v>
      </c>
      <c r="BL64" s="53" t="s">
        <v>1889</v>
      </c>
      <c r="BM64" s="53" t="s">
        <v>4285</v>
      </c>
      <c r="BN64" s="53" t="s">
        <v>889</v>
      </c>
      <c r="BO64" s="53" t="s">
        <v>4493</v>
      </c>
      <c r="BP64" s="53" t="s">
        <v>5902</v>
      </c>
      <c r="BR64" s="53" t="s">
        <v>1194</v>
      </c>
      <c r="BS64" s="53" t="s">
        <v>2702</v>
      </c>
      <c r="BT64" s="53" t="s">
        <v>8032</v>
      </c>
      <c r="BU64" s="53" t="s">
        <v>4674</v>
      </c>
      <c r="BW64" s="53" t="s">
        <v>4962</v>
      </c>
      <c r="BX64" s="53" t="s">
        <v>1429</v>
      </c>
      <c r="BY64" s="53"/>
      <c r="BZ64" s="53"/>
    </row>
    <row r="65" spans="2:78" s="52" customFormat="1" ht="13" x14ac:dyDescent="0.3">
      <c r="B65" s="53" t="s">
        <v>1933</v>
      </c>
      <c r="C65" s="53" t="s">
        <v>95</v>
      </c>
      <c r="D65" s="53" t="s">
        <v>1990</v>
      </c>
      <c r="E65" s="53">
        <v>38.597250000000003</v>
      </c>
      <c r="F65" s="53">
        <v>-2.3461449999999999</v>
      </c>
      <c r="G65" s="54">
        <v>1136.9590000000001</v>
      </c>
      <c r="H65" s="53">
        <v>473</v>
      </c>
      <c r="I65" s="53">
        <v>248</v>
      </c>
      <c r="J65" s="53">
        <v>225</v>
      </c>
      <c r="K65" s="52">
        <v>677</v>
      </c>
      <c r="L65" s="52">
        <v>459.95900000000006</v>
      </c>
      <c r="M65" s="55">
        <v>5</v>
      </c>
      <c r="N65" s="61" t="s">
        <v>17</v>
      </c>
      <c r="P65" s="66"/>
      <c r="Q65" s="53"/>
      <c r="R65" s="53"/>
      <c r="S65" s="53"/>
      <c r="T65" s="53"/>
      <c r="U65" s="53"/>
      <c r="V65" s="53"/>
      <c r="W65" s="53"/>
      <c r="Y65" s="53" t="s">
        <v>1991</v>
      </c>
      <c r="Z65" s="53" t="s">
        <v>7758</v>
      </c>
      <c r="AA65" s="53" t="s">
        <v>231</v>
      </c>
      <c r="AB65" s="53" t="s">
        <v>2907</v>
      </c>
      <c r="AC65" s="53" t="s">
        <v>6086</v>
      </c>
      <c r="AD65" s="53" t="s">
        <v>5143</v>
      </c>
      <c r="AE65" s="53" t="s">
        <v>7646</v>
      </c>
      <c r="AF65" s="53" t="s">
        <v>3154</v>
      </c>
      <c r="AG65" s="53" t="s">
        <v>6247</v>
      </c>
      <c r="AI65" s="53" t="s">
        <v>7898</v>
      </c>
      <c r="AK65" s="53" t="s">
        <v>2078</v>
      </c>
      <c r="AL65" s="53" t="s">
        <v>375</v>
      </c>
      <c r="AM65" s="53" t="s">
        <v>6466</v>
      </c>
      <c r="AN65" s="53" t="s">
        <v>2180</v>
      </c>
      <c r="AO65" s="53" t="s">
        <v>7559</v>
      </c>
      <c r="AP65" s="53" t="s">
        <v>5454</v>
      </c>
      <c r="AQ65" s="53" t="s">
        <v>450</v>
      </c>
      <c r="AR65" s="31" t="s">
        <v>2416</v>
      </c>
      <c r="AS65" s="53" t="s">
        <v>616</v>
      </c>
      <c r="AT65" s="53" t="s">
        <v>994</v>
      </c>
      <c r="AU65" s="53" t="s">
        <v>694</v>
      </c>
      <c r="AV65" s="53" t="s">
        <v>3525</v>
      </c>
      <c r="AW65" s="53" t="s">
        <v>5673</v>
      </c>
      <c r="AX65" s="53" t="s">
        <v>6846</v>
      </c>
      <c r="AY65" s="53" t="s">
        <v>6558</v>
      </c>
      <c r="AZ65" s="53" t="s">
        <v>7018</v>
      </c>
      <c r="BA65" s="53" t="s">
        <v>791</v>
      </c>
      <c r="BD65" s="53" t="s">
        <v>6624</v>
      </c>
      <c r="BE65" s="53" t="s">
        <v>1722</v>
      </c>
      <c r="BF65" s="53" t="s">
        <v>3735</v>
      </c>
      <c r="BG65" s="53" t="s">
        <v>6778</v>
      </c>
      <c r="BI65" s="53" t="s">
        <v>7239</v>
      </c>
      <c r="BJ65" s="53" t="s">
        <v>6715</v>
      </c>
      <c r="BK65" s="53" t="s">
        <v>3925</v>
      </c>
      <c r="BL65" s="53" t="s">
        <v>1890</v>
      </c>
      <c r="BM65" s="53" t="s">
        <v>4286</v>
      </c>
      <c r="BN65" s="53" t="s">
        <v>890</v>
      </c>
      <c r="BO65" s="53" t="s">
        <v>4494</v>
      </c>
      <c r="BP65" s="53" t="s">
        <v>5903</v>
      </c>
      <c r="BR65" s="53" t="s">
        <v>1195</v>
      </c>
      <c r="BS65" s="53" t="s">
        <v>2703</v>
      </c>
      <c r="BT65" s="53" t="s">
        <v>8033</v>
      </c>
      <c r="BU65" s="53" t="s">
        <v>4675</v>
      </c>
      <c r="BW65" s="53" t="s">
        <v>4963</v>
      </c>
      <c r="BX65" s="53" t="s">
        <v>1430</v>
      </c>
      <c r="BY65" s="53"/>
      <c r="BZ65" s="53"/>
    </row>
    <row r="66" spans="2:78" s="52" customFormat="1" ht="13" x14ac:dyDescent="0.3">
      <c r="B66" s="53" t="s">
        <v>1933</v>
      </c>
      <c r="C66" s="53" t="s">
        <v>95</v>
      </c>
      <c r="D66" s="53" t="s">
        <v>1991</v>
      </c>
      <c r="E66" s="53">
        <v>38.727220000000003</v>
      </c>
      <c r="F66" s="53">
        <v>-2.0041890000000002</v>
      </c>
      <c r="G66" s="54">
        <v>1023.151</v>
      </c>
      <c r="H66" s="53">
        <v>1291</v>
      </c>
      <c r="I66" s="53">
        <v>717</v>
      </c>
      <c r="J66" s="53">
        <v>574</v>
      </c>
      <c r="K66" s="52">
        <v>677</v>
      </c>
      <c r="L66" s="52">
        <v>346.15099999999995</v>
      </c>
      <c r="M66" s="55">
        <v>4</v>
      </c>
      <c r="N66" s="61" t="s">
        <v>16</v>
      </c>
      <c r="P66" s="66"/>
      <c r="Q66" s="53"/>
      <c r="R66" s="53"/>
      <c r="S66" s="53"/>
      <c r="T66" s="53"/>
      <c r="U66" s="53"/>
      <c r="V66" s="53"/>
      <c r="W66" s="53"/>
      <c r="Y66" s="53" t="s">
        <v>1992</v>
      </c>
      <c r="Z66" s="53" t="s">
        <v>7759</v>
      </c>
      <c r="AA66" s="53" t="s">
        <v>232</v>
      </c>
      <c r="AB66" s="53" t="s">
        <v>2908</v>
      </c>
      <c r="AC66" s="53" t="s">
        <v>6087</v>
      </c>
      <c r="AD66" s="53" t="s">
        <v>5144</v>
      </c>
      <c r="AE66" s="53" t="s">
        <v>7647</v>
      </c>
      <c r="AF66" s="53" t="s">
        <v>3155</v>
      </c>
      <c r="AG66" s="53" t="s">
        <v>6248</v>
      </c>
      <c r="AI66" s="53" t="s">
        <v>7899</v>
      </c>
      <c r="AK66" s="53" t="s">
        <v>2079</v>
      </c>
      <c r="AL66" s="53" t="s">
        <v>376</v>
      </c>
      <c r="AM66" s="53" t="s">
        <v>6467</v>
      </c>
      <c r="AN66" s="53" t="s">
        <v>2181</v>
      </c>
      <c r="AO66" s="53" t="s">
        <v>7560</v>
      </c>
      <c r="AP66" s="53" t="s">
        <v>5455</v>
      </c>
      <c r="AQ66" s="53" t="s">
        <v>451</v>
      </c>
      <c r="AR66" s="31" t="s">
        <v>2417</v>
      </c>
      <c r="AS66" s="53" t="s">
        <v>617</v>
      </c>
      <c r="AT66" s="53" t="s">
        <v>995</v>
      </c>
      <c r="AU66" s="53" t="s">
        <v>695</v>
      </c>
      <c r="AV66" s="53" t="s">
        <v>3526</v>
      </c>
      <c r="AW66" s="53" t="s">
        <v>5674</v>
      </c>
      <c r="AX66" s="53" t="s">
        <v>6847</v>
      </c>
      <c r="AY66" s="53" t="s">
        <v>6559</v>
      </c>
      <c r="AZ66" s="53" t="s">
        <v>7019</v>
      </c>
      <c r="BA66" s="53" t="s">
        <v>792</v>
      </c>
      <c r="BD66" s="53" t="s">
        <v>6625</v>
      </c>
      <c r="BE66" s="53" t="s">
        <v>1723</v>
      </c>
      <c r="BF66" s="53" t="s">
        <v>3736</v>
      </c>
      <c r="BG66" s="53" t="s">
        <v>6779</v>
      </c>
      <c r="BI66" s="53" t="s">
        <v>7240</v>
      </c>
      <c r="BJ66" s="53" t="s">
        <v>6716</v>
      </c>
      <c r="BK66" s="53" t="s">
        <v>3926</v>
      </c>
      <c r="BL66" s="53" t="s">
        <v>1891</v>
      </c>
      <c r="BM66" s="53" t="s">
        <v>4287</v>
      </c>
      <c r="BN66" s="53" t="s">
        <v>891</v>
      </c>
      <c r="BO66" s="53" t="s">
        <v>4495</v>
      </c>
      <c r="BP66" s="53" t="s">
        <v>5904</v>
      </c>
      <c r="BR66" s="53" t="s">
        <v>1196</v>
      </c>
      <c r="BS66" s="53" t="s">
        <v>2704</v>
      </c>
      <c r="BT66" s="53" t="s">
        <v>8034</v>
      </c>
      <c r="BU66" s="53" t="s">
        <v>4676</v>
      </c>
      <c r="BW66" s="53" t="s">
        <v>4964</v>
      </c>
      <c r="BX66" s="53" t="s">
        <v>1431</v>
      </c>
      <c r="BY66" s="53"/>
      <c r="BZ66" s="53"/>
    </row>
    <row r="67" spans="2:78" s="52" customFormat="1" ht="13" x14ac:dyDescent="0.3">
      <c r="B67" s="53" t="s">
        <v>1933</v>
      </c>
      <c r="C67" s="53" t="s">
        <v>95</v>
      </c>
      <c r="D67" s="53" t="s">
        <v>1992</v>
      </c>
      <c r="E67" s="53">
        <v>38.67118</v>
      </c>
      <c r="F67" s="53">
        <v>-2.4107080000000001</v>
      </c>
      <c r="G67" s="54">
        <v>1170.48</v>
      </c>
      <c r="H67" s="53">
        <v>399</v>
      </c>
      <c r="I67" s="53">
        <v>202</v>
      </c>
      <c r="J67" s="53">
        <v>197</v>
      </c>
      <c r="K67" s="52">
        <v>677</v>
      </c>
      <c r="L67" s="52">
        <v>493.48</v>
      </c>
      <c r="M67" s="55">
        <v>5</v>
      </c>
      <c r="N67" s="61" t="s">
        <v>17</v>
      </c>
      <c r="P67" s="66"/>
      <c r="Q67" s="53"/>
      <c r="R67" s="53"/>
      <c r="S67" s="53"/>
      <c r="T67" s="53"/>
      <c r="U67" s="53"/>
      <c r="V67" s="53"/>
      <c r="W67" s="53"/>
      <c r="Y67" s="53" t="s">
        <v>1993</v>
      </c>
      <c r="Z67" s="53" t="s">
        <v>7760</v>
      </c>
      <c r="AA67" s="53" t="s">
        <v>233</v>
      </c>
      <c r="AB67" s="53" t="s">
        <v>2909</v>
      </c>
      <c r="AC67" s="53" t="s">
        <v>6088</v>
      </c>
      <c r="AD67" s="53" t="s">
        <v>5145</v>
      </c>
      <c r="AE67" s="53" t="s">
        <v>7648</v>
      </c>
      <c r="AF67" s="53" t="s">
        <v>3156</v>
      </c>
      <c r="AG67" s="53" t="s">
        <v>6249</v>
      </c>
      <c r="AI67" s="53" t="s">
        <v>7900</v>
      </c>
      <c r="AK67" s="53" t="s">
        <v>2080</v>
      </c>
      <c r="AL67" s="53" t="s">
        <v>377</v>
      </c>
      <c r="AM67" s="53" t="s">
        <v>6468</v>
      </c>
      <c r="AN67" s="53" t="s">
        <v>2182</v>
      </c>
      <c r="AO67" s="53" t="s">
        <v>7561</v>
      </c>
      <c r="AP67" s="53" t="s">
        <v>5456</v>
      </c>
      <c r="AQ67" s="53" t="s">
        <v>452</v>
      </c>
      <c r="AR67" s="31" t="s">
        <v>2418</v>
      </c>
      <c r="AS67" s="53" t="s">
        <v>618</v>
      </c>
      <c r="AT67" s="53" t="s">
        <v>996</v>
      </c>
      <c r="AU67" s="53" t="s">
        <v>696</v>
      </c>
      <c r="AV67" s="53" t="s">
        <v>3527</v>
      </c>
      <c r="AW67" s="53" t="s">
        <v>5675</v>
      </c>
      <c r="AX67" s="53" t="s">
        <v>6848</v>
      </c>
      <c r="AY67" s="53" t="s">
        <v>6560</v>
      </c>
      <c r="AZ67" s="53" t="s">
        <v>7020</v>
      </c>
      <c r="BA67" s="53" t="s">
        <v>793</v>
      </c>
      <c r="BD67" s="53" t="s">
        <v>6626</v>
      </c>
      <c r="BE67" s="53" t="s">
        <v>1724</v>
      </c>
      <c r="BF67" s="53" t="s">
        <v>3737</v>
      </c>
      <c r="BG67" s="53" t="s">
        <v>6780</v>
      </c>
      <c r="BI67" s="53" t="s">
        <v>7241</v>
      </c>
      <c r="BJ67" s="53" t="s">
        <v>6717</v>
      </c>
      <c r="BK67" s="53" t="s">
        <v>3927</v>
      </c>
      <c r="BL67" s="53" t="s">
        <v>1892</v>
      </c>
      <c r="BM67" s="53" t="s">
        <v>4288</v>
      </c>
      <c r="BN67" s="53" t="s">
        <v>892</v>
      </c>
      <c r="BO67" s="53" t="s">
        <v>4496</v>
      </c>
      <c r="BP67" s="53" t="s">
        <v>5905</v>
      </c>
      <c r="BR67" s="53" t="s">
        <v>1197</v>
      </c>
      <c r="BS67" s="53" t="s">
        <v>2705</v>
      </c>
      <c r="BT67" s="53" t="s">
        <v>8035</v>
      </c>
      <c r="BU67" s="53" t="s">
        <v>4677</v>
      </c>
      <c r="BW67" s="53" t="s">
        <v>4965</v>
      </c>
      <c r="BX67" s="53" t="s">
        <v>1432</v>
      </c>
      <c r="BY67" s="53"/>
      <c r="BZ67" s="53"/>
    </row>
    <row r="68" spans="2:78" s="52" customFormat="1" ht="13" x14ac:dyDescent="0.3">
      <c r="B68" s="53" t="s">
        <v>1933</v>
      </c>
      <c r="C68" s="53" t="s">
        <v>95</v>
      </c>
      <c r="D68" s="53" t="s">
        <v>1993</v>
      </c>
      <c r="E68" s="53">
        <v>38.825719999999997</v>
      </c>
      <c r="F68" s="53">
        <v>-1.5576049999999999</v>
      </c>
      <c r="G68" s="54">
        <v>878.49</v>
      </c>
      <c r="H68" s="53">
        <v>839</v>
      </c>
      <c r="I68" s="53">
        <v>443</v>
      </c>
      <c r="J68" s="53">
        <v>396</v>
      </c>
      <c r="K68" s="52">
        <v>677</v>
      </c>
      <c r="L68" s="52">
        <v>201.49</v>
      </c>
      <c r="M68" s="55">
        <v>4</v>
      </c>
      <c r="N68" s="61" t="s">
        <v>16</v>
      </c>
      <c r="P68" s="66"/>
      <c r="Q68" s="53"/>
      <c r="R68" s="53"/>
      <c r="S68" s="53"/>
      <c r="T68" s="53"/>
      <c r="U68" s="53"/>
      <c r="V68" s="53"/>
      <c r="W68" s="53"/>
      <c r="Y68" s="53" t="s">
        <v>1994</v>
      </c>
      <c r="Z68" s="53" t="s">
        <v>7761</v>
      </c>
      <c r="AA68" s="53" t="s">
        <v>234</v>
      </c>
      <c r="AB68" s="53" t="s">
        <v>2910</v>
      </c>
      <c r="AC68" s="53" t="s">
        <v>6089</v>
      </c>
      <c r="AD68" s="53" t="s">
        <v>5146</v>
      </c>
      <c r="AE68" s="53" t="s">
        <v>7649</v>
      </c>
      <c r="AF68" s="53" t="s">
        <v>3157</v>
      </c>
      <c r="AG68" s="53" t="s">
        <v>6250</v>
      </c>
      <c r="AI68" s="53" t="s">
        <v>7901</v>
      </c>
      <c r="AK68" s="53" t="s">
        <v>2081</v>
      </c>
      <c r="AL68" s="53" t="s">
        <v>378</v>
      </c>
      <c r="AM68" s="53" t="s">
        <v>6469</v>
      </c>
      <c r="AN68" s="53" t="s">
        <v>2183</v>
      </c>
      <c r="AO68" s="53" t="s">
        <v>7562</v>
      </c>
      <c r="AP68" s="53" t="s">
        <v>5457</v>
      </c>
      <c r="AQ68" s="53" t="s">
        <v>453</v>
      </c>
      <c r="AR68" s="31" t="s">
        <v>2419</v>
      </c>
      <c r="AS68" s="53" t="s">
        <v>619</v>
      </c>
      <c r="AT68" s="53" t="s">
        <v>997</v>
      </c>
      <c r="AU68" s="53" t="s">
        <v>697</v>
      </c>
      <c r="AV68" s="53" t="s">
        <v>3528</v>
      </c>
      <c r="AW68" s="53" t="s">
        <v>5676</v>
      </c>
      <c r="AX68" s="53" t="s">
        <v>6849</v>
      </c>
      <c r="AY68" s="53" t="s">
        <v>6561</v>
      </c>
      <c r="AZ68" s="53" t="s">
        <v>7021</v>
      </c>
      <c r="BA68" s="53" t="s">
        <v>794</v>
      </c>
      <c r="BD68" s="53" t="s">
        <v>6627</v>
      </c>
      <c r="BE68" s="53" t="s">
        <v>1725</v>
      </c>
      <c r="BF68" s="53" t="s">
        <v>3738</v>
      </c>
      <c r="BG68" s="53" t="s">
        <v>6781</v>
      </c>
      <c r="BI68" s="53" t="s">
        <v>7242</v>
      </c>
      <c r="BJ68" s="53" t="s">
        <v>6718</v>
      </c>
      <c r="BK68" s="53" t="s">
        <v>3928</v>
      </c>
      <c r="BL68" s="53" t="s">
        <v>1893</v>
      </c>
      <c r="BM68" s="53" t="s">
        <v>4289</v>
      </c>
      <c r="BN68" s="53" t="s">
        <v>893</v>
      </c>
      <c r="BO68" s="53" t="s">
        <v>4497</v>
      </c>
      <c r="BP68" s="53" t="s">
        <v>5906</v>
      </c>
      <c r="BR68" s="53" t="s">
        <v>1198</v>
      </c>
      <c r="BS68" s="53" t="s">
        <v>2706</v>
      </c>
      <c r="BT68" s="53" t="s">
        <v>8036</v>
      </c>
      <c r="BU68" s="53" t="s">
        <v>4678</v>
      </c>
      <c r="BW68" s="53" t="s">
        <v>4966</v>
      </c>
      <c r="BX68" s="53" t="s">
        <v>1433</v>
      </c>
      <c r="BY68" s="53"/>
      <c r="BZ68" s="53"/>
    </row>
    <row r="69" spans="2:78" s="52" customFormat="1" ht="13" x14ac:dyDescent="0.3">
      <c r="B69" s="53" t="s">
        <v>1933</v>
      </c>
      <c r="C69" s="53" t="s">
        <v>95</v>
      </c>
      <c r="D69" s="53" t="s">
        <v>1994</v>
      </c>
      <c r="E69" s="53">
        <v>38.701689999999999</v>
      </c>
      <c r="F69" s="53">
        <v>-2.6038730000000001</v>
      </c>
      <c r="G69" s="54">
        <v>871.93460000000005</v>
      </c>
      <c r="H69" s="53">
        <v>571</v>
      </c>
      <c r="I69" s="53">
        <v>304</v>
      </c>
      <c r="J69" s="53">
        <v>267</v>
      </c>
      <c r="K69" s="52">
        <v>677</v>
      </c>
      <c r="L69" s="52">
        <v>194.93460000000005</v>
      </c>
      <c r="M69" s="55">
        <v>2</v>
      </c>
      <c r="N69" s="61" t="s">
        <v>16</v>
      </c>
      <c r="P69" s="66"/>
      <c r="Q69" s="53"/>
      <c r="R69" s="53"/>
      <c r="S69" s="53"/>
      <c r="T69" s="53"/>
      <c r="U69" s="53"/>
      <c r="V69" s="53"/>
      <c r="W69" s="53"/>
      <c r="Y69" s="53" t="s">
        <v>1995</v>
      </c>
      <c r="Z69" s="53" t="s">
        <v>7762</v>
      </c>
      <c r="AA69" s="53" t="s">
        <v>235</v>
      </c>
      <c r="AB69" s="53" t="s">
        <v>2911</v>
      </c>
      <c r="AC69" s="53" t="s">
        <v>6090</v>
      </c>
      <c r="AD69" s="53" t="s">
        <v>5147</v>
      </c>
      <c r="AE69" s="53" t="s">
        <v>7650</v>
      </c>
      <c r="AF69" s="53" t="s">
        <v>3158</v>
      </c>
      <c r="AG69" s="53" t="s">
        <v>6251</v>
      </c>
      <c r="AI69" s="53" t="s">
        <v>7902</v>
      </c>
      <c r="AK69" s="53" t="s">
        <v>2082</v>
      </c>
      <c r="AL69" s="53" t="s">
        <v>379</v>
      </c>
      <c r="AM69" s="53" t="s">
        <v>6470</v>
      </c>
      <c r="AN69" s="53" t="s">
        <v>2184</v>
      </c>
      <c r="AO69" s="53" t="s">
        <v>7563</v>
      </c>
      <c r="AP69" s="53" t="s">
        <v>5458</v>
      </c>
      <c r="AQ69" s="53" t="s">
        <v>454</v>
      </c>
      <c r="AR69" s="31" t="s">
        <v>2420</v>
      </c>
      <c r="AS69" s="53" t="s">
        <v>620</v>
      </c>
      <c r="AT69" s="53" t="s">
        <v>998</v>
      </c>
      <c r="AU69" s="53" t="s">
        <v>698</v>
      </c>
      <c r="AV69" s="53" t="s">
        <v>3529</v>
      </c>
      <c r="AW69" s="53" t="s">
        <v>5677</v>
      </c>
      <c r="AX69" s="53" t="s">
        <v>6850</v>
      </c>
      <c r="AY69" s="53" t="s">
        <v>6562</v>
      </c>
      <c r="AZ69" s="53" t="s">
        <v>7022</v>
      </c>
      <c r="BA69" s="53" t="s">
        <v>795</v>
      </c>
      <c r="BD69" s="53" t="s">
        <v>6628</v>
      </c>
      <c r="BE69" s="53" t="s">
        <v>1726</v>
      </c>
      <c r="BF69" s="53" t="s">
        <v>3739</v>
      </c>
      <c r="BG69" s="53" t="s">
        <v>6782</v>
      </c>
      <c r="BI69" s="53" t="s">
        <v>7243</v>
      </c>
      <c r="BK69" s="53" t="s">
        <v>3929</v>
      </c>
      <c r="BL69" s="53" t="s">
        <v>1894</v>
      </c>
      <c r="BM69" s="53" t="s">
        <v>4290</v>
      </c>
      <c r="BN69" s="53" t="s">
        <v>894</v>
      </c>
      <c r="BO69" s="53" t="s">
        <v>4498</v>
      </c>
      <c r="BP69" s="53" t="s">
        <v>5907</v>
      </c>
      <c r="BR69" s="53" t="s">
        <v>1199</v>
      </c>
      <c r="BS69" s="53" t="s">
        <v>2707</v>
      </c>
      <c r="BT69" s="53" t="s">
        <v>8037</v>
      </c>
      <c r="BU69" s="53" t="s">
        <v>4679</v>
      </c>
      <c r="BW69" s="53" t="s">
        <v>4967</v>
      </c>
      <c r="BX69" s="53" t="s">
        <v>1434</v>
      </c>
      <c r="BY69" s="53"/>
      <c r="BZ69" s="53"/>
    </row>
    <row r="70" spans="2:78" s="52" customFormat="1" ht="13" x14ac:dyDescent="0.3">
      <c r="B70" s="53" t="s">
        <v>1933</v>
      </c>
      <c r="C70" s="53" t="s">
        <v>95</v>
      </c>
      <c r="D70" s="53" t="s">
        <v>1995</v>
      </c>
      <c r="E70" s="53">
        <v>39.076819999999998</v>
      </c>
      <c r="F70" s="53">
        <v>-1.506532</v>
      </c>
      <c r="G70" s="54">
        <v>773.0806</v>
      </c>
      <c r="H70" s="53">
        <v>478</v>
      </c>
      <c r="I70" s="53">
        <v>244</v>
      </c>
      <c r="J70" s="53">
        <v>234</v>
      </c>
      <c r="K70" s="52">
        <v>677</v>
      </c>
      <c r="L70" s="52">
        <v>96.080600000000004</v>
      </c>
      <c r="M70" s="55">
        <v>2</v>
      </c>
      <c r="N70" s="61" t="s">
        <v>16</v>
      </c>
      <c r="P70" s="66"/>
      <c r="Q70" s="53"/>
      <c r="R70" s="53"/>
      <c r="S70" s="53"/>
      <c r="T70" s="53"/>
      <c r="U70" s="53"/>
      <c r="V70" s="53"/>
      <c r="W70" s="53"/>
      <c r="Y70" s="53" t="s">
        <v>1996</v>
      </c>
      <c r="Z70" s="53" t="s">
        <v>7763</v>
      </c>
      <c r="AA70" s="53" t="s">
        <v>236</v>
      </c>
      <c r="AB70" s="53" t="s">
        <v>2912</v>
      </c>
      <c r="AC70" s="53" t="s">
        <v>6091</v>
      </c>
      <c r="AD70" s="53" t="s">
        <v>5148</v>
      </c>
      <c r="AE70" s="53" t="s">
        <v>7651</v>
      </c>
      <c r="AF70" s="53" t="s">
        <v>3159</v>
      </c>
      <c r="AG70" s="53" t="s">
        <v>6252</v>
      </c>
      <c r="AI70" s="53" t="s">
        <v>7903</v>
      </c>
      <c r="AK70" s="53" t="s">
        <v>2083</v>
      </c>
      <c r="AL70" s="53" t="s">
        <v>380</v>
      </c>
      <c r="AM70" s="53" t="s">
        <v>6471</v>
      </c>
      <c r="AN70" s="53" t="s">
        <v>2185</v>
      </c>
      <c r="AO70" s="53" t="s">
        <v>7564</v>
      </c>
      <c r="AP70" s="53" t="s">
        <v>5459</v>
      </c>
      <c r="AQ70" s="53" t="s">
        <v>455</v>
      </c>
      <c r="AR70" s="31" t="s">
        <v>2421</v>
      </c>
      <c r="AS70" s="53" t="s">
        <v>621</v>
      </c>
      <c r="AT70" s="53" t="s">
        <v>999</v>
      </c>
      <c r="AU70" s="53" t="s">
        <v>699</v>
      </c>
      <c r="AV70" s="53" t="s">
        <v>3530</v>
      </c>
      <c r="AW70" s="53" t="s">
        <v>5678</v>
      </c>
      <c r="AX70" s="53" t="s">
        <v>6851</v>
      </c>
      <c r="AY70" s="53" t="s">
        <v>6563</v>
      </c>
      <c r="AZ70" s="53" t="s">
        <v>7023</v>
      </c>
      <c r="BA70" s="53" t="s">
        <v>796</v>
      </c>
      <c r="BD70" s="53" t="s">
        <v>6629</v>
      </c>
      <c r="BE70" s="53" t="s">
        <v>1727</v>
      </c>
      <c r="BF70" s="53" t="s">
        <v>3740</v>
      </c>
      <c r="BG70" s="53" t="s">
        <v>6783</v>
      </c>
      <c r="BI70" s="53" t="s">
        <v>7244</v>
      </c>
      <c r="BK70" s="53" t="s">
        <v>3930</v>
      </c>
      <c r="BL70" s="53" t="s">
        <v>1895</v>
      </c>
      <c r="BM70" s="53" t="s">
        <v>4291</v>
      </c>
      <c r="BN70" s="53" t="s">
        <v>895</v>
      </c>
      <c r="BO70" s="53" t="s">
        <v>4499</v>
      </c>
      <c r="BP70" s="53" t="s">
        <v>5908</v>
      </c>
      <c r="BR70" s="53" t="s">
        <v>1200</v>
      </c>
      <c r="BS70" s="53" t="s">
        <v>2708</v>
      </c>
      <c r="BT70" s="53" t="s">
        <v>8038</v>
      </c>
      <c r="BU70" s="53" t="s">
        <v>4680</v>
      </c>
      <c r="BW70" s="53" t="s">
        <v>4968</v>
      </c>
      <c r="BX70" s="53" t="s">
        <v>1435</v>
      </c>
      <c r="BY70" s="53"/>
      <c r="BZ70" s="53"/>
    </row>
    <row r="71" spans="2:78" s="52" customFormat="1" ht="13" x14ac:dyDescent="0.3">
      <c r="B71" s="53" t="s">
        <v>1933</v>
      </c>
      <c r="C71" s="53" t="s">
        <v>95</v>
      </c>
      <c r="D71" s="53" t="s">
        <v>1996</v>
      </c>
      <c r="E71" s="53">
        <v>38.801279999999998</v>
      </c>
      <c r="F71" s="53">
        <v>-1.736837</v>
      </c>
      <c r="G71" s="54">
        <v>826.65740000000005</v>
      </c>
      <c r="H71" s="53">
        <v>2895</v>
      </c>
      <c r="I71" s="53">
        <v>1460</v>
      </c>
      <c r="J71" s="53">
        <v>1435</v>
      </c>
      <c r="K71" s="52">
        <v>677</v>
      </c>
      <c r="L71" s="52">
        <v>149.65740000000005</v>
      </c>
      <c r="M71" s="55">
        <v>2</v>
      </c>
      <c r="N71" s="61" t="s">
        <v>16</v>
      </c>
      <c r="P71" s="66"/>
      <c r="Q71" s="53"/>
      <c r="R71" s="53"/>
      <c r="S71" s="53"/>
      <c r="T71" s="53"/>
      <c r="U71" s="53"/>
      <c r="V71" s="53"/>
      <c r="W71" s="53"/>
      <c r="Y71" s="53" t="s">
        <v>1997</v>
      </c>
      <c r="Z71" s="53" t="s">
        <v>7764</v>
      </c>
      <c r="AA71" s="53" t="s">
        <v>237</v>
      </c>
      <c r="AB71" s="53" t="s">
        <v>2913</v>
      </c>
      <c r="AC71" s="53" t="s">
        <v>6092</v>
      </c>
      <c r="AD71" s="53" t="s">
        <v>5149</v>
      </c>
      <c r="AE71" s="53" t="s">
        <v>7652</v>
      </c>
      <c r="AF71" s="53" t="s">
        <v>3160</v>
      </c>
      <c r="AG71" s="53" t="s">
        <v>6253</v>
      </c>
      <c r="AI71" s="53" t="s">
        <v>7904</v>
      </c>
      <c r="AK71" s="53" t="s">
        <v>2084</v>
      </c>
      <c r="AL71" s="53" t="s">
        <v>381</v>
      </c>
      <c r="AM71" s="53" t="s">
        <v>6472</v>
      </c>
      <c r="AN71" s="53" t="s">
        <v>2186</v>
      </c>
      <c r="AO71" s="53" t="s">
        <v>7565</v>
      </c>
      <c r="AP71" s="53" t="s">
        <v>5460</v>
      </c>
      <c r="AQ71" s="53" t="s">
        <v>456</v>
      </c>
      <c r="AR71" s="31" t="s">
        <v>2422</v>
      </c>
      <c r="AS71" s="53" t="s">
        <v>622</v>
      </c>
      <c r="AT71" s="53" t="s">
        <v>1000</v>
      </c>
      <c r="AU71" s="53" t="s">
        <v>700</v>
      </c>
      <c r="AV71" s="53" t="s">
        <v>3531</v>
      </c>
      <c r="AW71" s="53" t="s">
        <v>5679</v>
      </c>
      <c r="AX71" s="53" t="s">
        <v>6852</v>
      </c>
      <c r="AY71" s="53" t="s">
        <v>6564</v>
      </c>
      <c r="AZ71" s="53" t="s">
        <v>7024</v>
      </c>
      <c r="BA71" s="53" t="s">
        <v>797</v>
      </c>
      <c r="BD71" s="53" t="s">
        <v>6630</v>
      </c>
      <c r="BE71" s="53" t="s">
        <v>1728</v>
      </c>
      <c r="BF71" s="53" t="s">
        <v>3741</v>
      </c>
      <c r="BG71" s="53" t="s">
        <v>6784</v>
      </c>
      <c r="BI71" s="53" t="s">
        <v>7245</v>
      </c>
      <c r="BK71" s="53" t="s">
        <v>3931</v>
      </c>
      <c r="BL71" s="53" t="s">
        <v>1896</v>
      </c>
      <c r="BM71" s="53" t="s">
        <v>4292</v>
      </c>
      <c r="BN71" s="53" t="s">
        <v>896</v>
      </c>
      <c r="BO71" s="53" t="s">
        <v>4500</v>
      </c>
      <c r="BP71" s="53" t="s">
        <v>5909</v>
      </c>
      <c r="BR71" s="53" t="s">
        <v>1201</v>
      </c>
      <c r="BS71" s="53" t="s">
        <v>2709</v>
      </c>
      <c r="BT71" s="53" t="s">
        <v>8039</v>
      </c>
      <c r="BU71" s="53" t="s">
        <v>4681</v>
      </c>
      <c r="BW71" s="53" t="s">
        <v>4969</v>
      </c>
      <c r="BX71" s="53" t="s">
        <v>1436</v>
      </c>
      <c r="BY71" s="53"/>
      <c r="BZ71" s="53"/>
    </row>
    <row r="72" spans="2:78" s="52" customFormat="1" ht="13" x14ac:dyDescent="0.3">
      <c r="B72" s="53" t="s">
        <v>1933</v>
      </c>
      <c r="C72" s="53" t="s">
        <v>95</v>
      </c>
      <c r="D72" s="53" t="s">
        <v>1997</v>
      </c>
      <c r="E72" s="53">
        <v>38.721139999999998</v>
      </c>
      <c r="F72" s="53">
        <v>-1.911805</v>
      </c>
      <c r="G72" s="54">
        <v>872.56240000000003</v>
      </c>
      <c r="H72" s="53">
        <v>1800</v>
      </c>
      <c r="I72" s="53">
        <v>947</v>
      </c>
      <c r="J72" s="53">
        <v>853</v>
      </c>
      <c r="K72" s="52">
        <v>677</v>
      </c>
      <c r="L72" s="52">
        <v>195.56240000000003</v>
      </c>
      <c r="M72" s="55">
        <v>2</v>
      </c>
      <c r="N72" s="61" t="s">
        <v>16</v>
      </c>
      <c r="P72" s="66"/>
      <c r="Q72" s="53"/>
      <c r="R72" s="53"/>
      <c r="S72" s="53"/>
      <c r="T72" s="53"/>
      <c r="U72" s="53"/>
      <c r="V72" s="53"/>
      <c r="W72" s="53"/>
      <c r="Y72" s="53" t="s">
        <v>1998</v>
      </c>
      <c r="Z72" s="53" t="s">
        <v>7765</v>
      </c>
      <c r="AA72" s="53" t="s">
        <v>238</v>
      </c>
      <c r="AB72" s="53" t="s">
        <v>2914</v>
      </c>
      <c r="AC72" s="53" t="s">
        <v>6093</v>
      </c>
      <c r="AD72" s="53" t="s">
        <v>5150</v>
      </c>
      <c r="AE72" s="53" t="s">
        <v>7653</v>
      </c>
      <c r="AF72" s="53" t="s">
        <v>3161</v>
      </c>
      <c r="AG72" s="53" t="s">
        <v>6254</v>
      </c>
      <c r="AI72" s="53" t="s">
        <v>7905</v>
      </c>
      <c r="AK72" s="53" t="s">
        <v>2085</v>
      </c>
      <c r="AL72" s="53" t="s">
        <v>382</v>
      </c>
      <c r="AM72" s="53" t="s">
        <v>6473</v>
      </c>
      <c r="AN72" s="53" t="s">
        <v>2187</v>
      </c>
      <c r="AO72" s="53" t="s">
        <v>7566</v>
      </c>
      <c r="AP72" s="53" t="s">
        <v>5461</v>
      </c>
      <c r="AQ72" s="53" t="s">
        <v>457</v>
      </c>
      <c r="AR72" s="31" t="s">
        <v>2423</v>
      </c>
      <c r="AS72" s="53" t="s">
        <v>623</v>
      </c>
      <c r="AT72" s="53" t="s">
        <v>1001</v>
      </c>
      <c r="AU72" s="53" t="s">
        <v>701</v>
      </c>
      <c r="AV72" s="53" t="s">
        <v>3532</v>
      </c>
      <c r="AW72" s="53" t="s">
        <v>5680</v>
      </c>
      <c r="AX72" s="53" t="s">
        <v>6853</v>
      </c>
      <c r="AY72" s="53" t="s">
        <v>6565</v>
      </c>
      <c r="AZ72" s="53" t="s">
        <v>7025</v>
      </c>
      <c r="BA72" s="53" t="s">
        <v>798</v>
      </c>
      <c r="BD72" s="53" t="s">
        <v>6631</v>
      </c>
      <c r="BE72" s="53" t="s">
        <v>1729</v>
      </c>
      <c r="BF72" s="53" t="s">
        <v>3742</v>
      </c>
      <c r="BG72" s="53" t="s">
        <v>6785</v>
      </c>
      <c r="BI72" s="53" t="s">
        <v>7246</v>
      </c>
      <c r="BK72" s="53" t="s">
        <v>3932</v>
      </c>
      <c r="BL72" s="53" t="s">
        <v>1897</v>
      </c>
      <c r="BM72" s="53" t="s">
        <v>4293</v>
      </c>
      <c r="BN72" s="53" t="s">
        <v>897</v>
      </c>
      <c r="BO72" s="53" t="s">
        <v>4501</v>
      </c>
      <c r="BP72" s="53" t="s">
        <v>5910</v>
      </c>
      <c r="BR72" s="53" t="s">
        <v>1202</v>
      </c>
      <c r="BS72" s="53" t="s">
        <v>2710</v>
      </c>
      <c r="BT72" s="53" t="s">
        <v>8040</v>
      </c>
      <c r="BU72" s="53" t="s">
        <v>4682</v>
      </c>
      <c r="BW72" s="53" t="s">
        <v>4970</v>
      </c>
      <c r="BX72" s="53" t="s">
        <v>1437</v>
      </c>
      <c r="BY72" s="53"/>
      <c r="BZ72" s="53"/>
    </row>
    <row r="73" spans="2:78" s="52" customFormat="1" ht="13" x14ac:dyDescent="0.3">
      <c r="B73" s="53" t="s">
        <v>1933</v>
      </c>
      <c r="C73" s="53" t="s">
        <v>95</v>
      </c>
      <c r="D73" s="53" t="s">
        <v>1998</v>
      </c>
      <c r="E73" s="53">
        <v>38.809229999999999</v>
      </c>
      <c r="F73" s="53">
        <v>-2.1007069999999999</v>
      </c>
      <c r="G73" s="54">
        <v>850.88679999999999</v>
      </c>
      <c r="H73" s="53">
        <v>618</v>
      </c>
      <c r="I73" s="53">
        <v>320</v>
      </c>
      <c r="J73" s="53">
        <v>298</v>
      </c>
      <c r="K73" s="52">
        <v>677</v>
      </c>
      <c r="L73" s="52">
        <v>173.88679999999999</v>
      </c>
      <c r="M73" s="55">
        <v>2</v>
      </c>
      <c r="N73" s="61" t="s">
        <v>16</v>
      </c>
      <c r="P73" s="66"/>
      <c r="Q73" s="53"/>
      <c r="R73" s="53"/>
      <c r="S73" s="53"/>
      <c r="T73" s="53"/>
      <c r="U73" s="53"/>
      <c r="V73" s="53"/>
      <c r="W73" s="53"/>
      <c r="Y73" s="53" t="s">
        <v>1999</v>
      </c>
      <c r="Z73" s="53" t="s">
        <v>7766</v>
      </c>
      <c r="AA73" s="53" t="s">
        <v>239</v>
      </c>
      <c r="AB73" s="53" t="s">
        <v>2915</v>
      </c>
      <c r="AC73" s="53" t="s">
        <v>6094</v>
      </c>
      <c r="AD73" s="53" t="s">
        <v>5151</v>
      </c>
      <c r="AE73" s="53" t="s">
        <v>7654</v>
      </c>
      <c r="AF73" s="53" t="s">
        <v>3162</v>
      </c>
      <c r="AG73" s="53" t="s">
        <v>6255</v>
      </c>
      <c r="AI73" s="53" t="s">
        <v>7906</v>
      </c>
      <c r="AK73" s="53" t="s">
        <v>2086</v>
      </c>
      <c r="AL73" s="53" t="s">
        <v>383</v>
      </c>
      <c r="AM73" s="53" t="s">
        <v>6474</v>
      </c>
      <c r="AN73" s="53" t="s">
        <v>2188</v>
      </c>
      <c r="AO73" s="53" t="s">
        <v>7567</v>
      </c>
      <c r="AP73" s="53" t="s">
        <v>5462</v>
      </c>
      <c r="AQ73" s="53" t="s">
        <v>458</v>
      </c>
      <c r="AR73" s="31" t="s">
        <v>2424</v>
      </c>
      <c r="AS73" s="53" t="s">
        <v>624</v>
      </c>
      <c r="AT73" s="53" t="s">
        <v>1002</v>
      </c>
      <c r="AU73" s="53" t="s">
        <v>702</v>
      </c>
      <c r="AV73" s="53" t="s">
        <v>3533</v>
      </c>
      <c r="AW73" s="53" t="s">
        <v>5681</v>
      </c>
      <c r="AX73" s="53" t="s">
        <v>6854</v>
      </c>
      <c r="AY73" s="53" t="s">
        <v>6566</v>
      </c>
      <c r="AZ73" s="53" t="s">
        <v>7026</v>
      </c>
      <c r="BA73" s="53" t="s">
        <v>175</v>
      </c>
      <c r="BD73" s="53" t="s">
        <v>6632</v>
      </c>
      <c r="BE73" s="53" t="s">
        <v>1730</v>
      </c>
      <c r="BF73" s="53" t="s">
        <v>3743</v>
      </c>
      <c r="BG73" s="53" t="s">
        <v>6786</v>
      </c>
      <c r="BI73" s="53" t="s">
        <v>7247</v>
      </c>
      <c r="BK73" s="53" t="s">
        <v>3933</v>
      </c>
      <c r="BL73" s="53" t="s">
        <v>1898</v>
      </c>
      <c r="BM73" s="53" t="s">
        <v>4294</v>
      </c>
      <c r="BN73" s="53" t="s">
        <v>898</v>
      </c>
      <c r="BO73" s="53" t="s">
        <v>4502</v>
      </c>
      <c r="BP73" s="53" t="s">
        <v>5911</v>
      </c>
      <c r="BR73" s="53" t="s">
        <v>1203</v>
      </c>
      <c r="BS73" s="53" t="s">
        <v>2711</v>
      </c>
      <c r="BT73" s="53" t="s">
        <v>8041</v>
      </c>
      <c r="BU73" s="53" t="s">
        <v>4683</v>
      </c>
      <c r="BW73" s="53" t="s">
        <v>4971</v>
      </c>
      <c r="BX73" s="53" t="s">
        <v>1438</v>
      </c>
      <c r="BY73" s="53"/>
      <c r="BZ73" s="53"/>
    </row>
    <row r="74" spans="2:78" s="52" customFormat="1" ht="13" x14ac:dyDescent="0.3">
      <c r="B74" s="53" t="s">
        <v>1933</v>
      </c>
      <c r="C74" s="53" t="s">
        <v>95</v>
      </c>
      <c r="D74" s="53" t="s">
        <v>1999</v>
      </c>
      <c r="E74" s="53">
        <v>39.175579999999997</v>
      </c>
      <c r="F74" s="53">
        <v>-1.490451</v>
      </c>
      <c r="G74" s="54">
        <v>541.19910000000004</v>
      </c>
      <c r="H74" s="53">
        <v>320</v>
      </c>
      <c r="I74" s="53">
        <v>159</v>
      </c>
      <c r="J74" s="53">
        <v>161</v>
      </c>
      <c r="K74" s="52">
        <v>677</v>
      </c>
      <c r="L74" s="52">
        <v>-135.80089999999996</v>
      </c>
      <c r="M74" s="55">
        <v>2</v>
      </c>
      <c r="N74" s="61" t="s">
        <v>16</v>
      </c>
      <c r="P74" s="66"/>
      <c r="Q74" s="53"/>
      <c r="R74" s="53"/>
      <c r="S74" s="53"/>
      <c r="T74" s="53"/>
      <c r="U74" s="53"/>
      <c r="V74" s="53"/>
      <c r="W74" s="53"/>
      <c r="Y74" s="53" t="s">
        <v>2000</v>
      </c>
      <c r="Z74" s="53" t="s">
        <v>7767</v>
      </c>
      <c r="AA74" s="53" t="s">
        <v>240</v>
      </c>
      <c r="AB74" s="53" t="s">
        <v>2916</v>
      </c>
      <c r="AC74" s="53" t="s">
        <v>6095</v>
      </c>
      <c r="AD74" s="53" t="s">
        <v>5152</v>
      </c>
      <c r="AE74" s="53" t="s">
        <v>7655</v>
      </c>
      <c r="AF74" s="53" t="s">
        <v>3163</v>
      </c>
      <c r="AG74" s="53" t="s">
        <v>6256</v>
      </c>
      <c r="AI74" s="53" t="s">
        <v>7907</v>
      </c>
      <c r="AK74" s="53" t="s">
        <v>2087</v>
      </c>
      <c r="AL74" s="53" t="s">
        <v>384</v>
      </c>
      <c r="AM74" s="53" t="s">
        <v>6475</v>
      </c>
      <c r="AN74" s="53" t="s">
        <v>2189</v>
      </c>
      <c r="AO74" s="53" t="s">
        <v>7568</v>
      </c>
      <c r="AP74" s="53" t="s">
        <v>5463</v>
      </c>
      <c r="AQ74" s="53" t="s">
        <v>459</v>
      </c>
      <c r="AR74" s="31" t="s">
        <v>2425</v>
      </c>
      <c r="AS74" s="53" t="s">
        <v>625</v>
      </c>
      <c r="AT74" s="53" t="s">
        <v>1003</v>
      </c>
      <c r="AU74" s="53" t="s">
        <v>703</v>
      </c>
      <c r="AV74" s="53" t="s">
        <v>3534</v>
      </c>
      <c r="AW74" s="53" t="s">
        <v>5682</v>
      </c>
      <c r="AX74" s="53" t="s">
        <v>6855</v>
      </c>
      <c r="AZ74" s="53" t="s">
        <v>7027</v>
      </c>
      <c r="BA74" s="53" t="s">
        <v>799</v>
      </c>
      <c r="BD74" s="53" t="s">
        <v>6633</v>
      </c>
      <c r="BE74" s="53" t="s">
        <v>1731</v>
      </c>
      <c r="BF74" s="53" t="s">
        <v>3744</v>
      </c>
      <c r="BI74" s="53" t="s">
        <v>7248</v>
      </c>
      <c r="BK74" s="53" t="s">
        <v>3934</v>
      </c>
      <c r="BL74" s="53" t="s">
        <v>1899</v>
      </c>
      <c r="BM74" s="53" t="s">
        <v>4295</v>
      </c>
      <c r="BN74" s="53" t="s">
        <v>899</v>
      </c>
      <c r="BO74" s="53" t="s">
        <v>4503</v>
      </c>
      <c r="BP74" s="53" t="s">
        <v>5912</v>
      </c>
      <c r="BR74" s="53" t="s">
        <v>1204</v>
      </c>
      <c r="BS74" s="53" t="s">
        <v>2712</v>
      </c>
      <c r="BT74" s="53" t="s">
        <v>8042</v>
      </c>
      <c r="BU74" s="53" t="s">
        <v>4684</v>
      </c>
      <c r="BW74" s="53" t="s">
        <v>4972</v>
      </c>
      <c r="BX74" s="53" t="s">
        <v>1439</v>
      </c>
      <c r="BY74" s="53"/>
      <c r="BZ74" s="53"/>
    </row>
    <row r="75" spans="2:78" s="52" customFormat="1" ht="13" x14ac:dyDescent="0.3">
      <c r="B75" s="53" t="s">
        <v>1933</v>
      </c>
      <c r="C75" s="53" t="s">
        <v>95</v>
      </c>
      <c r="D75" s="53" t="s">
        <v>2000</v>
      </c>
      <c r="E75" s="53">
        <v>38.499119999999998</v>
      </c>
      <c r="F75" s="53">
        <v>-2.4172500000000001</v>
      </c>
      <c r="G75" s="54">
        <v>971.05830000000003</v>
      </c>
      <c r="H75" s="53">
        <v>1507</v>
      </c>
      <c r="I75" s="53">
        <v>779</v>
      </c>
      <c r="J75" s="53">
        <v>728</v>
      </c>
      <c r="K75" s="52">
        <v>677</v>
      </c>
      <c r="L75" s="52">
        <v>294.05830000000003</v>
      </c>
      <c r="M75" s="55">
        <v>4</v>
      </c>
      <c r="N75" s="61" t="s">
        <v>16</v>
      </c>
      <c r="P75" s="66"/>
      <c r="Q75" s="53"/>
      <c r="R75" s="53"/>
      <c r="S75" s="53"/>
      <c r="T75" s="53"/>
      <c r="U75" s="53"/>
      <c r="V75" s="53"/>
      <c r="W75" s="53"/>
      <c r="Y75" s="53" t="s">
        <v>2001</v>
      </c>
      <c r="Z75" s="53" t="s">
        <v>7768</v>
      </c>
      <c r="AA75" s="53" t="s">
        <v>241</v>
      </c>
      <c r="AB75" s="53" t="s">
        <v>2917</v>
      </c>
      <c r="AC75" s="53" t="s">
        <v>6096</v>
      </c>
      <c r="AD75" s="53" t="s">
        <v>5153</v>
      </c>
      <c r="AE75" s="53" t="s">
        <v>7656</v>
      </c>
      <c r="AF75" s="53" t="s">
        <v>3164</v>
      </c>
      <c r="AG75" s="53" t="s">
        <v>6257</v>
      </c>
      <c r="AI75" s="53" t="s">
        <v>7908</v>
      </c>
      <c r="AK75" s="53" t="s">
        <v>2088</v>
      </c>
      <c r="AL75" s="53" t="s">
        <v>385</v>
      </c>
      <c r="AM75" s="53" t="s">
        <v>6476</v>
      </c>
      <c r="AN75" s="53" t="s">
        <v>2190</v>
      </c>
      <c r="AO75" s="53" t="s">
        <v>7569</v>
      </c>
      <c r="AP75" s="53" t="s">
        <v>5464</v>
      </c>
      <c r="AQ75" s="53" t="s">
        <v>460</v>
      </c>
      <c r="AR75" s="31" t="s">
        <v>2426</v>
      </c>
      <c r="AS75" s="53" t="s">
        <v>626</v>
      </c>
      <c r="AT75" s="53" t="s">
        <v>1004</v>
      </c>
      <c r="AU75" s="53" t="s">
        <v>704</v>
      </c>
      <c r="AV75" s="53" t="s">
        <v>3535</v>
      </c>
      <c r="AW75" s="53" t="s">
        <v>5683</v>
      </c>
      <c r="AX75" s="53" t="s">
        <v>6856</v>
      </c>
      <c r="AZ75" s="53" t="s">
        <v>7028</v>
      </c>
      <c r="BA75" s="53" t="s">
        <v>800</v>
      </c>
      <c r="BD75" s="53" t="s">
        <v>6634</v>
      </c>
      <c r="BE75" s="53" t="s">
        <v>1732</v>
      </c>
      <c r="BF75" s="53" t="s">
        <v>3745</v>
      </c>
      <c r="BI75" s="53" t="s">
        <v>7249</v>
      </c>
      <c r="BK75" s="53" t="s">
        <v>3935</v>
      </c>
      <c r="BL75" s="53" t="s">
        <v>1900</v>
      </c>
      <c r="BM75" s="53" t="s">
        <v>4296</v>
      </c>
      <c r="BN75" s="53" t="s">
        <v>900</v>
      </c>
      <c r="BO75" s="53" t="s">
        <v>4504</v>
      </c>
      <c r="BP75" s="53" t="s">
        <v>5913</v>
      </c>
      <c r="BR75" s="53" t="s">
        <v>1205</v>
      </c>
      <c r="BS75" s="53" t="s">
        <v>2713</v>
      </c>
      <c r="BT75" s="53" t="s">
        <v>8043</v>
      </c>
      <c r="BU75" s="53" t="s">
        <v>4685</v>
      </c>
      <c r="BW75" s="53" t="s">
        <v>4973</v>
      </c>
      <c r="BX75" s="53" t="s">
        <v>1440</v>
      </c>
      <c r="BY75" s="53"/>
      <c r="BZ75" s="53"/>
    </row>
    <row r="76" spans="2:78" s="52" customFormat="1" ht="13" x14ac:dyDescent="0.3">
      <c r="B76" s="53" t="s">
        <v>1933</v>
      </c>
      <c r="C76" s="53" t="s">
        <v>95</v>
      </c>
      <c r="D76" s="53" t="s">
        <v>2001</v>
      </c>
      <c r="E76" s="53">
        <v>38.759120000000003</v>
      </c>
      <c r="F76" s="53">
        <v>-2.4488789999999998</v>
      </c>
      <c r="G76" s="54">
        <v>1029.8240000000001</v>
      </c>
      <c r="H76" s="53">
        <v>469</v>
      </c>
      <c r="I76" s="53">
        <v>235</v>
      </c>
      <c r="J76" s="53">
        <v>234</v>
      </c>
      <c r="K76" s="52">
        <v>677</v>
      </c>
      <c r="L76" s="52">
        <v>352.82400000000007</v>
      </c>
      <c r="M76" s="55">
        <v>4</v>
      </c>
      <c r="N76" s="61" t="s">
        <v>16</v>
      </c>
      <c r="P76" s="66"/>
      <c r="Q76" s="53"/>
      <c r="R76" s="53"/>
      <c r="S76" s="53"/>
      <c r="T76" s="53"/>
      <c r="U76" s="53"/>
      <c r="V76" s="53"/>
      <c r="W76" s="53"/>
      <c r="Y76" s="53" t="s">
        <v>2002</v>
      </c>
      <c r="Z76" s="53" t="s">
        <v>7769</v>
      </c>
      <c r="AA76" s="53" t="s">
        <v>242</v>
      </c>
      <c r="AB76" s="53" t="s">
        <v>2918</v>
      </c>
      <c r="AC76" s="53" t="s">
        <v>6097</v>
      </c>
      <c r="AD76" s="53" t="s">
        <v>5154</v>
      </c>
      <c r="AE76" s="53" t="s">
        <v>7657</v>
      </c>
      <c r="AF76" s="53" t="s">
        <v>3165</v>
      </c>
      <c r="AG76" s="53" t="s">
        <v>6258</v>
      </c>
      <c r="AI76" s="53" t="s">
        <v>7909</v>
      </c>
      <c r="AK76" s="53" t="s">
        <v>2089</v>
      </c>
      <c r="AL76" s="53" t="s">
        <v>386</v>
      </c>
      <c r="AM76" s="53" t="s">
        <v>6477</v>
      </c>
      <c r="AN76" s="53" t="s">
        <v>2191</v>
      </c>
      <c r="AO76" s="53" t="s">
        <v>7570</v>
      </c>
      <c r="AP76" s="53" t="s">
        <v>5465</v>
      </c>
      <c r="AQ76" s="53" t="s">
        <v>461</v>
      </c>
      <c r="AR76" s="31" t="s">
        <v>2427</v>
      </c>
      <c r="AS76" s="53" t="s">
        <v>627</v>
      </c>
      <c r="AT76" s="53" t="s">
        <v>1005</v>
      </c>
      <c r="AU76" s="53" t="s">
        <v>705</v>
      </c>
      <c r="AV76" s="53" t="s">
        <v>3536</v>
      </c>
      <c r="AW76" s="53" t="s">
        <v>5684</v>
      </c>
      <c r="AX76" s="53" t="s">
        <v>6857</v>
      </c>
      <c r="AZ76" s="53" t="s">
        <v>7029</v>
      </c>
      <c r="BA76" s="53" t="s">
        <v>801</v>
      </c>
      <c r="BD76" s="53" t="s">
        <v>6635</v>
      </c>
      <c r="BE76" s="53" t="s">
        <v>1733</v>
      </c>
      <c r="BF76" s="53" t="s">
        <v>3746</v>
      </c>
      <c r="BI76" s="53" t="s">
        <v>7250</v>
      </c>
      <c r="BK76" s="53" t="s">
        <v>3936</v>
      </c>
      <c r="BL76" s="53" t="s">
        <v>1901</v>
      </c>
      <c r="BM76" s="53" t="s">
        <v>4297</v>
      </c>
      <c r="BN76" s="53" t="s">
        <v>901</v>
      </c>
      <c r="BO76" s="53" t="s">
        <v>4505</v>
      </c>
      <c r="BP76" s="53" t="s">
        <v>5914</v>
      </c>
      <c r="BR76" s="53" t="s">
        <v>1206</v>
      </c>
      <c r="BS76" s="53" t="s">
        <v>2714</v>
      </c>
      <c r="BT76" s="53" t="s">
        <v>8044</v>
      </c>
      <c r="BU76" s="53" t="s">
        <v>4686</v>
      </c>
      <c r="BW76" s="53" t="s">
        <v>4974</v>
      </c>
      <c r="BX76" s="53" t="s">
        <v>1441</v>
      </c>
      <c r="BY76" s="53"/>
      <c r="BZ76" s="53"/>
    </row>
    <row r="77" spans="2:78" s="52" customFormat="1" ht="13" x14ac:dyDescent="0.3">
      <c r="B77" s="53" t="s">
        <v>1933</v>
      </c>
      <c r="C77" s="53" t="s">
        <v>95</v>
      </c>
      <c r="D77" s="53" t="s">
        <v>2002</v>
      </c>
      <c r="E77" s="53">
        <v>39.001300000000001</v>
      </c>
      <c r="F77" s="53">
        <v>-1.8686039999999999</v>
      </c>
      <c r="G77" s="54">
        <v>679.94370000000004</v>
      </c>
      <c r="H77" s="53">
        <v>16060</v>
      </c>
      <c r="I77" s="53">
        <v>8155</v>
      </c>
      <c r="J77" s="53">
        <v>7905</v>
      </c>
      <c r="K77" s="52">
        <v>677</v>
      </c>
      <c r="L77" s="52">
        <v>2.9437000000000353</v>
      </c>
      <c r="M77" s="55">
        <v>2</v>
      </c>
      <c r="N77" s="61" t="s">
        <v>16</v>
      </c>
      <c r="P77" s="66"/>
      <c r="Q77" s="53"/>
      <c r="R77" s="53"/>
      <c r="S77" s="53"/>
      <c r="T77" s="53"/>
      <c r="U77" s="53"/>
      <c r="V77" s="53"/>
      <c r="W77" s="53"/>
      <c r="Y77" s="53" t="s">
        <v>2003</v>
      </c>
      <c r="Z77" s="53" t="s">
        <v>7770</v>
      </c>
      <c r="AA77" s="53" t="s">
        <v>243</v>
      </c>
      <c r="AB77" s="53" t="s">
        <v>2919</v>
      </c>
      <c r="AC77" s="53" t="s">
        <v>6098</v>
      </c>
      <c r="AD77" s="53" t="s">
        <v>5155</v>
      </c>
      <c r="AE77" s="53" t="s">
        <v>7658</v>
      </c>
      <c r="AF77" s="53" t="s">
        <v>3166</v>
      </c>
      <c r="AG77" s="53" t="s">
        <v>6259</v>
      </c>
      <c r="AI77" s="53" t="s">
        <v>7910</v>
      </c>
      <c r="AK77" s="53" t="s">
        <v>2090</v>
      </c>
      <c r="AL77" s="53" t="s">
        <v>387</v>
      </c>
      <c r="AM77" s="53" t="s">
        <v>6478</v>
      </c>
      <c r="AN77" s="53" t="s">
        <v>2192</v>
      </c>
      <c r="AO77" s="53" t="s">
        <v>7571</v>
      </c>
      <c r="AP77" s="53" t="s">
        <v>5466</v>
      </c>
      <c r="AQ77" s="53" t="s">
        <v>462</v>
      </c>
      <c r="AR77" s="31" t="s">
        <v>2428</v>
      </c>
      <c r="AS77" s="53" t="s">
        <v>628</v>
      </c>
      <c r="AT77" s="53" t="s">
        <v>1006</v>
      </c>
      <c r="AU77" s="53" t="s">
        <v>706</v>
      </c>
      <c r="AV77" s="53" t="s">
        <v>3537</v>
      </c>
      <c r="AW77" s="53" t="s">
        <v>5685</v>
      </c>
      <c r="AX77" s="53" t="s">
        <v>6858</v>
      </c>
      <c r="AZ77" s="53" t="s">
        <v>7030</v>
      </c>
      <c r="BA77" s="53" t="s">
        <v>802</v>
      </c>
      <c r="BD77" s="53" t="s">
        <v>6636</v>
      </c>
      <c r="BE77" s="53" t="s">
        <v>1734</v>
      </c>
      <c r="BF77" s="53" t="s">
        <v>3747</v>
      </c>
      <c r="BI77" s="53" t="s">
        <v>7251</v>
      </c>
      <c r="BK77" s="53" t="s">
        <v>3937</v>
      </c>
      <c r="BL77" s="53" t="s">
        <v>1902</v>
      </c>
      <c r="BM77" s="53" t="s">
        <v>4298</v>
      </c>
      <c r="BN77" s="53" t="s">
        <v>902</v>
      </c>
      <c r="BO77" s="53" t="s">
        <v>4506</v>
      </c>
      <c r="BP77" s="53" t="s">
        <v>5915</v>
      </c>
      <c r="BR77" s="53" t="s">
        <v>1207</v>
      </c>
      <c r="BS77" s="53" t="s">
        <v>2715</v>
      </c>
      <c r="BT77" s="53" t="s">
        <v>8045</v>
      </c>
      <c r="BU77" s="53" t="s">
        <v>4687</v>
      </c>
      <c r="BW77" s="53" t="s">
        <v>4975</v>
      </c>
      <c r="BX77" s="53" t="s">
        <v>1442</v>
      </c>
      <c r="BY77" s="53"/>
      <c r="BZ77" s="53"/>
    </row>
    <row r="78" spans="2:78" s="52" customFormat="1" ht="13" x14ac:dyDescent="0.3">
      <c r="B78" s="53" t="s">
        <v>1933</v>
      </c>
      <c r="C78" s="53" t="s">
        <v>95</v>
      </c>
      <c r="D78" s="53" t="s">
        <v>2003</v>
      </c>
      <c r="E78" s="53">
        <v>38.59158</v>
      </c>
      <c r="F78" s="53">
        <v>-2.551266</v>
      </c>
      <c r="G78" s="54">
        <v>924.42679999999996</v>
      </c>
      <c r="H78" s="53">
        <v>620</v>
      </c>
      <c r="I78" s="53">
        <v>322</v>
      </c>
      <c r="J78" s="53">
        <v>298</v>
      </c>
      <c r="K78" s="52">
        <v>677</v>
      </c>
      <c r="L78" s="52">
        <v>247.42679999999996</v>
      </c>
      <c r="M78" s="55">
        <v>4</v>
      </c>
      <c r="N78" s="61" t="s">
        <v>16</v>
      </c>
      <c r="P78" s="66"/>
      <c r="Q78" s="53"/>
      <c r="R78" s="53"/>
      <c r="S78" s="53"/>
      <c r="T78" s="53"/>
      <c r="U78" s="53"/>
      <c r="V78" s="53"/>
      <c r="W78" s="53"/>
      <c r="Y78" s="53" t="s">
        <v>2004</v>
      </c>
      <c r="Z78" s="53" t="s">
        <v>7771</v>
      </c>
      <c r="AA78" s="53" t="s">
        <v>244</v>
      </c>
      <c r="AB78" s="53" t="s">
        <v>2920</v>
      </c>
      <c r="AC78" s="53" t="s">
        <v>6099</v>
      </c>
      <c r="AD78" s="53" t="s">
        <v>5156</v>
      </c>
      <c r="AE78" s="53" t="s">
        <v>7659</v>
      </c>
      <c r="AF78" s="53" t="s">
        <v>3167</v>
      </c>
      <c r="AG78" s="53" t="s">
        <v>6260</v>
      </c>
      <c r="AI78" s="53" t="s">
        <v>7911</v>
      </c>
      <c r="AK78" s="53" t="s">
        <v>2091</v>
      </c>
      <c r="AL78" s="53" t="s">
        <v>388</v>
      </c>
      <c r="AM78" s="53" t="s">
        <v>6479</v>
      </c>
      <c r="AN78" s="53" t="s">
        <v>149</v>
      </c>
      <c r="AO78" s="53" t="s">
        <v>7572</v>
      </c>
      <c r="AP78" s="53" t="s">
        <v>5467</v>
      </c>
      <c r="AQ78" s="53" t="s">
        <v>463</v>
      </c>
      <c r="AR78" s="31" t="s">
        <v>2429</v>
      </c>
      <c r="AS78" s="53" t="s">
        <v>629</v>
      </c>
      <c r="AT78" s="53" t="s">
        <v>1007</v>
      </c>
      <c r="AU78" s="53" t="s">
        <v>707</v>
      </c>
      <c r="AV78" s="53" t="s">
        <v>3538</v>
      </c>
      <c r="AW78" s="53" t="s">
        <v>5686</v>
      </c>
      <c r="AX78" s="53" t="s">
        <v>6859</v>
      </c>
      <c r="AZ78" s="53" t="s">
        <v>7031</v>
      </c>
      <c r="BA78" s="53" t="s">
        <v>803</v>
      </c>
      <c r="BD78" s="53" t="s">
        <v>6637</v>
      </c>
      <c r="BE78" s="53" t="s">
        <v>1735</v>
      </c>
      <c r="BF78" s="53" t="s">
        <v>3748</v>
      </c>
      <c r="BI78" s="53" t="s">
        <v>7252</v>
      </c>
      <c r="BK78" s="53" t="s">
        <v>3938</v>
      </c>
      <c r="BL78" s="53" t="s">
        <v>1903</v>
      </c>
      <c r="BM78" s="53" t="s">
        <v>4299</v>
      </c>
      <c r="BN78" s="53" t="s">
        <v>903</v>
      </c>
      <c r="BO78" s="53" t="s">
        <v>4507</v>
      </c>
      <c r="BP78" s="53" t="s">
        <v>5916</v>
      </c>
      <c r="BR78" s="53" t="s">
        <v>1208</v>
      </c>
      <c r="BS78" s="53" t="s">
        <v>2716</v>
      </c>
      <c r="BT78" s="53" t="s">
        <v>8046</v>
      </c>
      <c r="BU78" s="53" t="s">
        <v>4688</v>
      </c>
      <c r="BW78" s="53" t="s">
        <v>4976</v>
      </c>
      <c r="BX78" s="53" t="s">
        <v>1443</v>
      </c>
      <c r="BY78" s="53"/>
      <c r="BZ78" s="53"/>
    </row>
    <row r="79" spans="2:78" s="52" customFormat="1" ht="13" x14ac:dyDescent="0.3">
      <c r="B79" s="53" t="s">
        <v>1933</v>
      </c>
      <c r="C79" s="53" t="s">
        <v>95</v>
      </c>
      <c r="D79" s="53" t="s">
        <v>2004</v>
      </c>
      <c r="E79" s="53">
        <v>38.826419999999999</v>
      </c>
      <c r="F79" s="53">
        <v>-2.1861410000000001</v>
      </c>
      <c r="G79" s="54">
        <v>844.36850000000004</v>
      </c>
      <c r="H79" s="53">
        <v>1278</v>
      </c>
      <c r="I79" s="53">
        <v>663</v>
      </c>
      <c r="J79" s="53">
        <v>615</v>
      </c>
      <c r="K79" s="52">
        <v>677</v>
      </c>
      <c r="L79" s="52">
        <v>167.36850000000004</v>
      </c>
      <c r="M79" s="55">
        <v>2</v>
      </c>
      <c r="N79" s="61" t="s">
        <v>16</v>
      </c>
      <c r="P79" s="66"/>
      <c r="Q79" s="53"/>
      <c r="R79" s="53"/>
      <c r="S79" s="53"/>
      <c r="T79" s="53"/>
      <c r="U79" s="53"/>
      <c r="V79" s="53"/>
      <c r="W79" s="53"/>
      <c r="Y79" s="53" t="s">
        <v>2005</v>
      </c>
      <c r="Z79" s="53" t="s">
        <v>7772</v>
      </c>
      <c r="AA79" s="53" t="s">
        <v>245</v>
      </c>
      <c r="AB79" s="53" t="s">
        <v>2921</v>
      </c>
      <c r="AC79" s="53" t="s">
        <v>6100</v>
      </c>
      <c r="AD79" s="53" t="s">
        <v>5157</v>
      </c>
      <c r="AE79" s="53" t="s">
        <v>7660</v>
      </c>
      <c r="AF79" s="53" t="s">
        <v>3168</v>
      </c>
      <c r="AG79" s="53" t="s">
        <v>6261</v>
      </c>
      <c r="AI79" s="53" t="s">
        <v>7912</v>
      </c>
      <c r="AK79" s="53" t="s">
        <v>2092</v>
      </c>
      <c r="AL79" s="53" t="s">
        <v>389</v>
      </c>
      <c r="AM79" s="53" t="s">
        <v>6480</v>
      </c>
      <c r="AN79" s="53" t="s">
        <v>2193</v>
      </c>
      <c r="AO79" s="53" t="s">
        <v>7573</v>
      </c>
      <c r="AP79" s="53" t="s">
        <v>5468</v>
      </c>
      <c r="AQ79" s="53" t="s">
        <v>464</v>
      </c>
      <c r="AR79" s="31" t="s">
        <v>2430</v>
      </c>
      <c r="AS79" s="53" t="s">
        <v>630</v>
      </c>
      <c r="AT79" s="53" t="s">
        <v>1008</v>
      </c>
      <c r="AU79" s="53" t="s">
        <v>708</v>
      </c>
      <c r="AV79" s="53" t="s">
        <v>3539</v>
      </c>
      <c r="AW79" s="53" t="s">
        <v>5687</v>
      </c>
      <c r="AX79" s="53" t="s">
        <v>6860</v>
      </c>
      <c r="AZ79" s="53" t="s">
        <v>7032</v>
      </c>
      <c r="BA79" s="53" t="s">
        <v>804</v>
      </c>
      <c r="BD79" s="53" t="s">
        <v>6638</v>
      </c>
      <c r="BE79" s="53" t="s">
        <v>1736</v>
      </c>
      <c r="BF79" s="53" t="s">
        <v>3749</v>
      </c>
      <c r="BI79" s="53" t="s">
        <v>7253</v>
      </c>
      <c r="BK79" s="53" t="s">
        <v>3939</v>
      </c>
      <c r="BL79" s="53" t="s">
        <v>1904</v>
      </c>
      <c r="BM79" s="53" t="s">
        <v>4300</v>
      </c>
      <c r="BN79" s="53" t="s">
        <v>904</v>
      </c>
      <c r="BO79" s="53" t="s">
        <v>4508</v>
      </c>
      <c r="BP79" s="53" t="s">
        <v>5917</v>
      </c>
      <c r="BR79" s="53" t="s">
        <v>1209</v>
      </c>
      <c r="BS79" s="53" t="s">
        <v>2717</v>
      </c>
      <c r="BT79" s="53" t="s">
        <v>8047</v>
      </c>
      <c r="BU79" s="53" t="s">
        <v>4689</v>
      </c>
      <c r="BW79" s="53" t="s">
        <v>4977</v>
      </c>
      <c r="BX79" s="53" t="s">
        <v>1444</v>
      </c>
      <c r="BY79" s="53"/>
      <c r="BZ79" s="53"/>
    </row>
    <row r="80" spans="2:78" s="52" customFormat="1" ht="13" x14ac:dyDescent="0.3">
      <c r="B80" s="53" t="s">
        <v>1933</v>
      </c>
      <c r="C80" s="53" t="s">
        <v>95</v>
      </c>
      <c r="D80" s="53" t="s">
        <v>2005</v>
      </c>
      <c r="E80" s="53">
        <v>38.333480000000002</v>
      </c>
      <c r="F80" s="53">
        <v>-1.9834320000000001</v>
      </c>
      <c r="G80" s="54">
        <v>751.44809999999995</v>
      </c>
      <c r="H80" s="53">
        <v>2015</v>
      </c>
      <c r="I80" s="53">
        <v>1032</v>
      </c>
      <c r="J80" s="53">
        <v>983</v>
      </c>
      <c r="K80" s="52">
        <v>677</v>
      </c>
      <c r="L80" s="52">
        <v>74.448099999999954</v>
      </c>
      <c r="M80" s="55">
        <v>2</v>
      </c>
      <c r="N80" s="61" t="s">
        <v>16</v>
      </c>
      <c r="P80" s="66"/>
      <c r="Q80" s="53"/>
      <c r="R80" s="53"/>
      <c r="S80" s="53"/>
      <c r="T80" s="53"/>
      <c r="U80" s="53"/>
      <c r="V80" s="53"/>
      <c r="W80" s="53"/>
      <c r="Y80" s="53" t="s">
        <v>2006</v>
      </c>
      <c r="Z80" s="53" t="s">
        <v>7773</v>
      </c>
      <c r="AA80" s="53" t="s">
        <v>246</v>
      </c>
      <c r="AB80" s="53" t="s">
        <v>2922</v>
      </c>
      <c r="AC80" s="53" t="s">
        <v>6101</v>
      </c>
      <c r="AD80" s="53" t="s">
        <v>5158</v>
      </c>
      <c r="AE80" s="53" t="s">
        <v>7661</v>
      </c>
      <c r="AF80" s="53" t="s">
        <v>3169</v>
      </c>
      <c r="AG80" s="53" t="s">
        <v>6262</v>
      </c>
      <c r="AI80" s="53" t="s">
        <v>7913</v>
      </c>
      <c r="AK80" s="53" t="s">
        <v>2093</v>
      </c>
      <c r="AL80" s="53" t="s">
        <v>390</v>
      </c>
      <c r="AM80" s="53" t="s">
        <v>6481</v>
      </c>
      <c r="AN80" s="53" t="s">
        <v>2194</v>
      </c>
      <c r="AO80" s="53" t="s">
        <v>7574</v>
      </c>
      <c r="AP80" s="53" t="s">
        <v>5469</v>
      </c>
      <c r="AQ80" s="53" t="s">
        <v>465</v>
      </c>
      <c r="AR80" s="31" t="s">
        <v>2431</v>
      </c>
      <c r="AS80" s="53" t="s">
        <v>631</v>
      </c>
      <c r="AT80" s="53" t="s">
        <v>1009</v>
      </c>
      <c r="AU80" s="53" t="s">
        <v>709</v>
      </c>
      <c r="AV80" s="53" t="s">
        <v>3540</v>
      </c>
      <c r="AW80" s="53" t="s">
        <v>5688</v>
      </c>
      <c r="AX80" s="53" t="s">
        <v>6861</v>
      </c>
      <c r="AZ80" s="53" t="s">
        <v>7033</v>
      </c>
      <c r="BA80" s="53" t="s">
        <v>805</v>
      </c>
      <c r="BD80" s="53" t="s">
        <v>6639</v>
      </c>
      <c r="BE80" s="53" t="s">
        <v>1737</v>
      </c>
      <c r="BF80" s="53" t="s">
        <v>3750</v>
      </c>
      <c r="BI80" s="53" t="s">
        <v>7254</v>
      </c>
      <c r="BK80" s="53" t="s">
        <v>3940</v>
      </c>
      <c r="BL80" s="53" t="s">
        <v>1905</v>
      </c>
      <c r="BM80" s="53" t="s">
        <v>4301</v>
      </c>
      <c r="BN80" s="53" t="s">
        <v>905</v>
      </c>
      <c r="BO80" s="53" t="s">
        <v>4509</v>
      </c>
      <c r="BP80" s="53" t="s">
        <v>5918</v>
      </c>
      <c r="BR80" s="53" t="s">
        <v>1210</v>
      </c>
      <c r="BS80" s="53" t="s">
        <v>2718</v>
      </c>
      <c r="BT80" s="53" t="s">
        <v>8048</v>
      </c>
      <c r="BU80" s="53" t="s">
        <v>4690</v>
      </c>
      <c r="BW80" s="53" t="s">
        <v>4978</v>
      </c>
      <c r="BX80" s="53" t="s">
        <v>1445</v>
      </c>
      <c r="BY80" s="53"/>
      <c r="BZ80" s="53"/>
    </row>
    <row r="81" spans="2:78" s="52" customFormat="1" ht="13" x14ac:dyDescent="0.3">
      <c r="B81" s="53" t="s">
        <v>1933</v>
      </c>
      <c r="C81" s="53" t="s">
        <v>95</v>
      </c>
      <c r="D81" s="53" t="s">
        <v>2006</v>
      </c>
      <c r="E81" s="53">
        <v>39.265309999999999</v>
      </c>
      <c r="F81" s="53">
        <v>-1.912836</v>
      </c>
      <c r="G81" s="54">
        <v>715.64350000000002</v>
      </c>
      <c r="H81" s="53">
        <v>6755</v>
      </c>
      <c r="I81" s="53">
        <v>3443</v>
      </c>
      <c r="J81" s="53">
        <v>3312</v>
      </c>
      <c r="K81" s="52">
        <v>677</v>
      </c>
      <c r="L81" s="52">
        <v>38.643500000000017</v>
      </c>
      <c r="M81" s="55">
        <v>2</v>
      </c>
      <c r="N81" s="61" t="s">
        <v>16</v>
      </c>
      <c r="P81" s="66"/>
      <c r="Q81" s="53"/>
      <c r="R81" s="53"/>
      <c r="S81" s="53"/>
      <c r="T81" s="53"/>
      <c r="U81" s="53"/>
      <c r="V81" s="53"/>
      <c r="W81" s="53"/>
      <c r="Y81" s="53" t="s">
        <v>2007</v>
      </c>
      <c r="Z81" s="53" t="s">
        <v>7774</v>
      </c>
      <c r="AA81" s="53" t="s">
        <v>247</v>
      </c>
      <c r="AB81" s="53" t="s">
        <v>2923</v>
      </c>
      <c r="AC81" s="53" t="s">
        <v>6102</v>
      </c>
      <c r="AD81" s="53" t="s">
        <v>5159</v>
      </c>
      <c r="AE81" s="53" t="s">
        <v>7662</v>
      </c>
      <c r="AF81" s="53" t="s">
        <v>3170</v>
      </c>
      <c r="AG81" s="53" t="s">
        <v>6263</v>
      </c>
      <c r="AI81" s="53" t="s">
        <v>7914</v>
      </c>
      <c r="AK81" s="53" t="s">
        <v>2094</v>
      </c>
      <c r="AL81" s="53" t="s">
        <v>391</v>
      </c>
      <c r="AM81" s="53" t="s">
        <v>6482</v>
      </c>
      <c r="AN81" s="53" t="s">
        <v>2195</v>
      </c>
      <c r="AO81" s="53" t="s">
        <v>7575</v>
      </c>
      <c r="AP81" s="53" t="s">
        <v>153</v>
      </c>
      <c r="AQ81" s="53" t="s">
        <v>155</v>
      </c>
      <c r="AR81" s="31" t="s">
        <v>2432</v>
      </c>
      <c r="AS81" s="53" t="s">
        <v>632</v>
      </c>
      <c r="AT81" s="53" t="s">
        <v>1010</v>
      </c>
      <c r="AU81" s="53" t="s">
        <v>710</v>
      </c>
      <c r="AV81" s="53" t="s">
        <v>3541</v>
      </c>
      <c r="AW81" s="53" t="s">
        <v>5689</v>
      </c>
      <c r="AX81" s="53" t="s">
        <v>6862</v>
      </c>
      <c r="AZ81" s="53" t="s">
        <v>7034</v>
      </c>
      <c r="BA81" s="53" t="s">
        <v>806</v>
      </c>
      <c r="BD81" s="53" t="s">
        <v>6640</v>
      </c>
      <c r="BE81" s="53" t="s">
        <v>1738</v>
      </c>
      <c r="BF81" s="53" t="s">
        <v>3751</v>
      </c>
      <c r="BI81" s="53" t="s">
        <v>7255</v>
      </c>
      <c r="BK81" s="53" t="s">
        <v>3941</v>
      </c>
      <c r="BL81" s="53" t="s">
        <v>1906</v>
      </c>
      <c r="BM81" s="53" t="s">
        <v>4302</v>
      </c>
      <c r="BN81" s="53" t="s">
        <v>906</v>
      </c>
      <c r="BO81" s="53" t="s">
        <v>4510</v>
      </c>
      <c r="BP81" s="53" t="s">
        <v>5919</v>
      </c>
      <c r="BR81" s="53" t="s">
        <v>1211</v>
      </c>
      <c r="BS81" s="53" t="s">
        <v>2719</v>
      </c>
      <c r="BT81" s="53" t="s">
        <v>8049</v>
      </c>
      <c r="BU81" s="53" t="s">
        <v>4691</v>
      </c>
      <c r="BW81" s="53" t="s">
        <v>4979</v>
      </c>
      <c r="BX81" s="53" t="s">
        <v>1446</v>
      </c>
      <c r="BY81" s="53"/>
      <c r="BZ81" s="53"/>
    </row>
    <row r="82" spans="2:78" s="52" customFormat="1" ht="13" x14ac:dyDescent="0.3">
      <c r="B82" s="53" t="s">
        <v>1933</v>
      </c>
      <c r="C82" s="53" t="s">
        <v>95</v>
      </c>
      <c r="D82" s="53" t="s">
        <v>2007</v>
      </c>
      <c r="E82" s="53">
        <v>38.588439999999999</v>
      </c>
      <c r="F82" s="53">
        <v>-1.693783</v>
      </c>
      <c r="G82" s="54">
        <v>642.49509999999998</v>
      </c>
      <c r="H82" s="53">
        <v>8029</v>
      </c>
      <c r="I82" s="53">
        <v>4062</v>
      </c>
      <c r="J82" s="53">
        <v>3967</v>
      </c>
      <c r="K82" s="52">
        <v>677</v>
      </c>
      <c r="L82" s="52">
        <v>-34.504900000000021</v>
      </c>
      <c r="M82" s="55">
        <v>2</v>
      </c>
      <c r="N82" s="61" t="s">
        <v>16</v>
      </c>
      <c r="P82" s="66"/>
      <c r="Q82" s="53"/>
      <c r="R82" s="53"/>
      <c r="S82" s="53"/>
      <c r="T82" s="53"/>
      <c r="U82" s="53"/>
      <c r="V82" s="53"/>
      <c r="W82" s="53"/>
      <c r="Y82" s="53" t="s">
        <v>2008</v>
      </c>
      <c r="Z82" s="53" t="s">
        <v>7775</v>
      </c>
      <c r="AA82" s="53" t="s">
        <v>248</v>
      </c>
      <c r="AB82" s="53" t="s">
        <v>2924</v>
      </c>
      <c r="AC82" s="53" t="s">
        <v>6103</v>
      </c>
      <c r="AD82" s="53" t="s">
        <v>5160</v>
      </c>
      <c r="AE82" s="53" t="s">
        <v>7663</v>
      </c>
      <c r="AF82" s="53" t="s">
        <v>3171</v>
      </c>
      <c r="AG82" s="53" t="s">
        <v>6264</v>
      </c>
      <c r="AI82" s="53" t="s">
        <v>7915</v>
      </c>
      <c r="AK82" s="53" t="s">
        <v>2095</v>
      </c>
      <c r="AM82" s="53" t="s">
        <v>6483</v>
      </c>
      <c r="AN82" s="53" t="s">
        <v>2196</v>
      </c>
      <c r="AO82" s="53" t="s">
        <v>7576</v>
      </c>
      <c r="AP82" s="53" t="s">
        <v>5470</v>
      </c>
      <c r="AQ82" s="53" t="s">
        <v>466</v>
      </c>
      <c r="AR82" s="31" t="s">
        <v>2433</v>
      </c>
      <c r="AS82" s="53" t="s">
        <v>633</v>
      </c>
      <c r="AT82" s="53" t="s">
        <v>1011</v>
      </c>
      <c r="AU82" s="53" t="s">
        <v>711</v>
      </c>
      <c r="AV82" s="53" t="s">
        <v>3542</v>
      </c>
      <c r="AW82" s="53" t="s">
        <v>5690</v>
      </c>
      <c r="AX82" s="53" t="s">
        <v>6863</v>
      </c>
      <c r="AZ82" s="53" t="s">
        <v>7035</v>
      </c>
      <c r="BA82" s="53" t="s">
        <v>807</v>
      </c>
      <c r="BD82" s="53" t="s">
        <v>6641</v>
      </c>
      <c r="BE82" s="53" t="s">
        <v>1739</v>
      </c>
      <c r="BF82" s="53" t="s">
        <v>3752</v>
      </c>
      <c r="BI82" s="53" t="s">
        <v>7256</v>
      </c>
      <c r="BK82" s="53" t="s">
        <v>3942</v>
      </c>
      <c r="BL82" s="53" t="s">
        <v>200</v>
      </c>
      <c r="BM82" s="53" t="s">
        <v>4303</v>
      </c>
      <c r="BN82" s="53" t="s">
        <v>907</v>
      </c>
      <c r="BO82" s="53" t="s">
        <v>4511</v>
      </c>
      <c r="BP82" s="53" t="s">
        <v>5920</v>
      </c>
      <c r="BR82" s="53" t="s">
        <v>1212</v>
      </c>
      <c r="BS82" s="53" t="s">
        <v>2720</v>
      </c>
      <c r="BT82" s="53" t="s">
        <v>8050</v>
      </c>
      <c r="BU82" s="53" t="s">
        <v>4692</v>
      </c>
      <c r="BW82" s="53" t="s">
        <v>4980</v>
      </c>
      <c r="BX82" s="53" t="s">
        <v>1447</v>
      </c>
      <c r="BY82" s="53"/>
      <c r="BZ82" s="53"/>
    </row>
    <row r="83" spans="2:78" s="52" customFormat="1" ht="13" x14ac:dyDescent="0.3">
      <c r="B83" s="53" t="s">
        <v>1933</v>
      </c>
      <c r="C83" s="53" t="s">
        <v>95</v>
      </c>
      <c r="D83" s="53" t="s">
        <v>2008</v>
      </c>
      <c r="E83" s="53">
        <v>39.13523</v>
      </c>
      <c r="F83" s="53">
        <v>-1.6770039999999999</v>
      </c>
      <c r="G83" s="54">
        <v>668.12369999999999</v>
      </c>
      <c r="H83" s="53">
        <v>1953</v>
      </c>
      <c r="I83" s="53">
        <v>982</v>
      </c>
      <c r="J83" s="53">
        <v>971</v>
      </c>
      <c r="K83" s="52">
        <v>677</v>
      </c>
      <c r="L83" s="52">
        <v>-8.8763000000000147</v>
      </c>
      <c r="M83" s="55">
        <v>2</v>
      </c>
      <c r="N83" s="61" t="s">
        <v>16</v>
      </c>
      <c r="P83" s="66"/>
      <c r="Q83" s="53"/>
      <c r="R83" s="53"/>
      <c r="S83" s="53"/>
      <c r="T83" s="53"/>
      <c r="U83" s="53"/>
      <c r="V83" s="53"/>
      <c r="W83" s="53"/>
      <c r="Y83" s="53" t="s">
        <v>2009</v>
      </c>
      <c r="Z83" s="53" t="s">
        <v>7776</v>
      </c>
      <c r="AA83" s="53" t="s">
        <v>249</v>
      </c>
      <c r="AB83" s="53" t="s">
        <v>2925</v>
      </c>
      <c r="AC83" s="53" t="s">
        <v>6104</v>
      </c>
      <c r="AD83" s="53" t="s">
        <v>5161</v>
      </c>
      <c r="AE83" s="53" t="s">
        <v>7664</v>
      </c>
      <c r="AF83" s="53" t="s">
        <v>3172</v>
      </c>
      <c r="AG83" s="53" t="s">
        <v>6265</v>
      </c>
      <c r="AI83" s="53" t="s">
        <v>7916</v>
      </c>
      <c r="AK83" s="53" t="s">
        <v>2096</v>
      </c>
      <c r="AM83" s="53" t="s">
        <v>6484</v>
      </c>
      <c r="AN83" s="53" t="s">
        <v>2197</v>
      </c>
      <c r="AO83" s="53" t="s">
        <v>7577</v>
      </c>
      <c r="AP83" s="53" t="s">
        <v>5471</v>
      </c>
      <c r="AQ83" s="53" t="s">
        <v>467</v>
      </c>
      <c r="AR83" s="31" t="s">
        <v>2434</v>
      </c>
      <c r="AS83" s="53" t="s">
        <v>634</v>
      </c>
      <c r="AT83" s="53" t="s">
        <v>1012</v>
      </c>
      <c r="AU83" s="53" t="s">
        <v>712</v>
      </c>
      <c r="AV83" s="53" t="s">
        <v>3543</v>
      </c>
      <c r="AW83" s="53" t="s">
        <v>5691</v>
      </c>
      <c r="AX83" s="53" t="s">
        <v>6864</v>
      </c>
      <c r="AZ83" s="53" t="s">
        <v>7036</v>
      </c>
      <c r="BA83" s="53" t="s">
        <v>808</v>
      </c>
      <c r="BD83" s="53" t="s">
        <v>6642</v>
      </c>
      <c r="BE83" s="53" t="s">
        <v>1740</v>
      </c>
      <c r="BF83" s="53" t="s">
        <v>3753</v>
      </c>
      <c r="BI83" s="53" t="s">
        <v>2184</v>
      </c>
      <c r="BK83" s="53" t="s">
        <v>3943</v>
      </c>
      <c r="BL83" s="53" t="s">
        <v>1907</v>
      </c>
      <c r="BM83" s="53" t="s">
        <v>4304</v>
      </c>
      <c r="BN83" s="53" t="s">
        <v>908</v>
      </c>
      <c r="BO83" s="53" t="s">
        <v>4512</v>
      </c>
      <c r="BP83" s="53" t="s">
        <v>5921</v>
      </c>
      <c r="BR83" s="53" t="s">
        <v>1213</v>
      </c>
      <c r="BS83" s="53" t="s">
        <v>2721</v>
      </c>
      <c r="BT83" s="53" t="s">
        <v>8051</v>
      </c>
      <c r="BU83" s="53" t="s">
        <v>4693</v>
      </c>
      <c r="BW83" s="53" t="s">
        <v>4981</v>
      </c>
      <c r="BX83" s="53" t="s">
        <v>1448</v>
      </c>
      <c r="BY83" s="53"/>
      <c r="BZ83" s="53"/>
    </row>
    <row r="84" spans="2:78" s="52" customFormat="1" ht="13" x14ac:dyDescent="0.3">
      <c r="B84" s="53" t="s">
        <v>1933</v>
      </c>
      <c r="C84" s="53" t="s">
        <v>95</v>
      </c>
      <c r="D84" s="53" t="s">
        <v>2009</v>
      </c>
      <c r="E84" s="53">
        <v>38.632179999999998</v>
      </c>
      <c r="F84" s="53">
        <v>-2.5015589999999999</v>
      </c>
      <c r="G84" s="54">
        <v>1117.0309999999999</v>
      </c>
      <c r="H84" s="53">
        <v>433</v>
      </c>
      <c r="I84" s="53">
        <v>216</v>
      </c>
      <c r="J84" s="53">
        <v>217</v>
      </c>
      <c r="K84" s="52">
        <v>677</v>
      </c>
      <c r="L84" s="52">
        <v>440.03099999999995</v>
      </c>
      <c r="M84" s="55">
        <v>5</v>
      </c>
      <c r="N84" s="61" t="s">
        <v>17</v>
      </c>
      <c r="P84" s="66"/>
      <c r="Q84" s="53"/>
      <c r="R84" s="53"/>
      <c r="S84" s="53"/>
      <c r="T84" s="53"/>
      <c r="U84" s="53"/>
      <c r="V84" s="53"/>
      <c r="W84" s="53"/>
      <c r="Y84" s="53" t="s">
        <v>2010</v>
      </c>
      <c r="Z84" s="53" t="s">
        <v>7777</v>
      </c>
      <c r="AA84" s="53" t="s">
        <v>250</v>
      </c>
      <c r="AB84" s="53" t="s">
        <v>2926</v>
      </c>
      <c r="AC84" s="53" t="s">
        <v>6105</v>
      </c>
      <c r="AD84" s="53" t="s">
        <v>5162</v>
      </c>
      <c r="AE84" s="53" t="s">
        <v>7665</v>
      </c>
      <c r="AF84" s="53" t="s">
        <v>3173</v>
      </c>
      <c r="AG84" s="53" t="s">
        <v>6266</v>
      </c>
      <c r="AI84" s="53" t="s">
        <v>7917</v>
      </c>
      <c r="AK84" s="53" t="s">
        <v>2097</v>
      </c>
      <c r="AM84" s="53" t="s">
        <v>6485</v>
      </c>
      <c r="AN84" s="53" t="s">
        <v>2198</v>
      </c>
      <c r="AO84" s="53" t="s">
        <v>7578</v>
      </c>
      <c r="AP84" s="53" t="s">
        <v>5472</v>
      </c>
      <c r="AQ84" s="53" t="s">
        <v>468</v>
      </c>
      <c r="AR84" s="31" t="s">
        <v>2435</v>
      </c>
      <c r="AS84" s="53" t="s">
        <v>635</v>
      </c>
      <c r="AT84" s="53" t="s">
        <v>1013</v>
      </c>
      <c r="AU84" s="53" t="s">
        <v>713</v>
      </c>
      <c r="AV84" s="53" t="s">
        <v>3544</v>
      </c>
      <c r="AW84" s="53" t="s">
        <v>5692</v>
      </c>
      <c r="AX84" s="53" t="s">
        <v>6865</v>
      </c>
      <c r="AZ84" s="53" t="s">
        <v>7037</v>
      </c>
      <c r="BA84" s="53" t="s">
        <v>809</v>
      </c>
      <c r="BD84" s="53" t="s">
        <v>6643</v>
      </c>
      <c r="BE84" s="53" t="s">
        <v>1741</v>
      </c>
      <c r="BF84" s="53" t="s">
        <v>3754</v>
      </c>
      <c r="BI84" s="53" t="s">
        <v>7257</v>
      </c>
      <c r="BK84" s="53" t="s">
        <v>3944</v>
      </c>
      <c r="BL84" s="53" t="s">
        <v>1908</v>
      </c>
      <c r="BM84" s="53" t="s">
        <v>4305</v>
      </c>
      <c r="BN84" s="53" t="s">
        <v>909</v>
      </c>
      <c r="BO84" s="53" t="s">
        <v>4513</v>
      </c>
      <c r="BP84" s="53" t="s">
        <v>5922</v>
      </c>
      <c r="BR84" s="53" t="s">
        <v>1214</v>
      </c>
      <c r="BS84" s="53" t="s">
        <v>2722</v>
      </c>
      <c r="BT84" s="53" t="s">
        <v>8052</v>
      </c>
      <c r="BU84" s="53" t="s">
        <v>4694</v>
      </c>
      <c r="BW84" s="53" t="s">
        <v>4982</v>
      </c>
      <c r="BX84" s="53" t="s">
        <v>1449</v>
      </c>
      <c r="BY84" s="53"/>
      <c r="BZ84" s="53"/>
    </row>
    <row r="85" spans="2:78" s="52" customFormat="1" ht="13" x14ac:dyDescent="0.3">
      <c r="B85" s="53" t="s">
        <v>1933</v>
      </c>
      <c r="C85" s="53" t="s">
        <v>95</v>
      </c>
      <c r="D85" s="53" t="s">
        <v>2010</v>
      </c>
      <c r="E85" s="53">
        <v>39.223269999999999</v>
      </c>
      <c r="F85" s="53">
        <v>-1.2601599999999999</v>
      </c>
      <c r="G85" s="54">
        <v>741.58939999999996</v>
      </c>
      <c r="H85" s="53">
        <v>60</v>
      </c>
      <c r="I85" s="53">
        <v>29</v>
      </c>
      <c r="J85" s="53">
        <v>31</v>
      </c>
      <c r="K85" s="52">
        <v>677</v>
      </c>
      <c r="L85" s="52">
        <v>64.589399999999955</v>
      </c>
      <c r="M85" s="55">
        <v>2</v>
      </c>
      <c r="N85" s="61" t="s">
        <v>16</v>
      </c>
      <c r="P85" s="66"/>
      <c r="Q85" s="53"/>
      <c r="R85" s="53"/>
      <c r="S85" s="53"/>
      <c r="T85" s="53"/>
      <c r="U85" s="53"/>
      <c r="V85" s="53"/>
      <c r="W85" s="53"/>
      <c r="Y85" s="53" t="s">
        <v>2011</v>
      </c>
      <c r="Z85" s="53" t="s">
        <v>7778</v>
      </c>
      <c r="AA85" s="53" t="s">
        <v>251</v>
      </c>
      <c r="AB85" s="53" t="s">
        <v>2927</v>
      </c>
      <c r="AC85" s="53" t="s">
        <v>6106</v>
      </c>
      <c r="AD85" s="53" t="s">
        <v>5163</v>
      </c>
      <c r="AE85" s="53" t="s">
        <v>7666</v>
      </c>
      <c r="AF85" s="53" t="s">
        <v>3174</v>
      </c>
      <c r="AG85" s="53" t="s">
        <v>6267</v>
      </c>
      <c r="AI85" s="53" t="s">
        <v>7918</v>
      </c>
      <c r="AK85" s="53" t="s">
        <v>2098</v>
      </c>
      <c r="AM85" s="53" t="s">
        <v>6486</v>
      </c>
      <c r="AN85" s="53" t="s">
        <v>2199</v>
      </c>
      <c r="AO85" s="53" t="s">
        <v>7579</v>
      </c>
      <c r="AP85" s="53" t="s">
        <v>5473</v>
      </c>
      <c r="AQ85" s="53" t="s">
        <v>469</v>
      </c>
      <c r="AR85" s="31" t="s">
        <v>2436</v>
      </c>
      <c r="AS85" s="53" t="s">
        <v>636</v>
      </c>
      <c r="AT85" s="53" t="s">
        <v>1014</v>
      </c>
      <c r="AU85" s="53" t="s">
        <v>714</v>
      </c>
      <c r="AV85" s="53" t="s">
        <v>3545</v>
      </c>
      <c r="AW85" s="53" t="s">
        <v>5693</v>
      </c>
      <c r="AX85" s="53" t="s">
        <v>6866</v>
      </c>
      <c r="AZ85" s="53" t="s">
        <v>173</v>
      </c>
      <c r="BA85" s="53" t="s">
        <v>810</v>
      </c>
      <c r="BD85" s="53" t="s">
        <v>6644</v>
      </c>
      <c r="BF85" s="53" t="s">
        <v>3755</v>
      </c>
      <c r="BI85" s="53" t="s">
        <v>7258</v>
      </c>
      <c r="BK85" s="53" t="s">
        <v>3945</v>
      </c>
      <c r="BL85" s="53" t="s">
        <v>1909</v>
      </c>
      <c r="BM85" s="53" t="s">
        <v>4306</v>
      </c>
      <c r="BN85" s="53" t="s">
        <v>910</v>
      </c>
      <c r="BO85" s="53" t="s">
        <v>4514</v>
      </c>
      <c r="BP85" s="53" t="s">
        <v>5923</v>
      </c>
      <c r="BR85" s="53" t="s">
        <v>1215</v>
      </c>
      <c r="BS85" s="53" t="s">
        <v>2723</v>
      </c>
      <c r="BT85" s="53" t="s">
        <v>8053</v>
      </c>
      <c r="BU85" s="53" t="s">
        <v>4695</v>
      </c>
      <c r="BW85" s="53" t="s">
        <v>4983</v>
      </c>
      <c r="BX85" s="53" t="s">
        <v>1450</v>
      </c>
      <c r="BY85" s="53"/>
      <c r="BZ85" s="53"/>
    </row>
    <row r="86" spans="2:78" s="52" customFormat="1" ht="13" x14ac:dyDescent="0.3">
      <c r="B86" s="53" t="s">
        <v>1933</v>
      </c>
      <c r="C86" s="53" t="s">
        <v>95</v>
      </c>
      <c r="D86" s="53" t="s">
        <v>2011</v>
      </c>
      <c r="E86" s="53">
        <v>39.296259999999997</v>
      </c>
      <c r="F86" s="53">
        <v>-2.0634100000000002</v>
      </c>
      <c r="G86" s="54">
        <v>687.84450000000004</v>
      </c>
      <c r="H86" s="53">
        <v>1294</v>
      </c>
      <c r="I86" s="53">
        <v>669</v>
      </c>
      <c r="J86" s="53">
        <v>625</v>
      </c>
      <c r="K86" s="52">
        <v>677</v>
      </c>
      <c r="L86" s="52">
        <v>10.844500000000039</v>
      </c>
      <c r="M86" s="55">
        <v>2</v>
      </c>
      <c r="N86" s="61" t="s">
        <v>16</v>
      </c>
      <c r="P86" s="66"/>
      <c r="Q86" s="53"/>
      <c r="R86" s="53"/>
      <c r="S86" s="53"/>
      <c r="T86" s="53"/>
      <c r="U86" s="53"/>
      <c r="V86" s="53"/>
      <c r="W86" s="53"/>
      <c r="Y86" s="53" t="s">
        <v>2012</v>
      </c>
      <c r="Z86" s="53" t="s">
        <v>7779</v>
      </c>
      <c r="AA86" s="53" t="s">
        <v>252</v>
      </c>
      <c r="AB86" s="53" t="s">
        <v>2928</v>
      </c>
      <c r="AC86" s="53" t="s">
        <v>6107</v>
      </c>
      <c r="AD86" s="53" t="s">
        <v>5164</v>
      </c>
      <c r="AE86" s="53" t="s">
        <v>7667</v>
      </c>
      <c r="AF86" s="53" t="s">
        <v>3175</v>
      </c>
      <c r="AG86" s="53" t="s">
        <v>6268</v>
      </c>
      <c r="AI86" s="53" t="s">
        <v>7919</v>
      </c>
      <c r="AK86" s="53" t="s">
        <v>2099</v>
      </c>
      <c r="AM86" s="53" t="s">
        <v>6487</v>
      </c>
      <c r="AN86" s="53" t="s">
        <v>2200</v>
      </c>
      <c r="AO86" s="53" t="s">
        <v>7580</v>
      </c>
      <c r="AP86" s="53" t="s">
        <v>5474</v>
      </c>
      <c r="AQ86" s="53" t="s">
        <v>470</v>
      </c>
      <c r="AR86" s="31" t="s">
        <v>2437</v>
      </c>
      <c r="AS86" s="53"/>
      <c r="AT86" s="53" t="s">
        <v>1015</v>
      </c>
      <c r="AU86" s="53" t="s">
        <v>715</v>
      </c>
      <c r="AV86" s="53" t="s">
        <v>3546</v>
      </c>
      <c r="AW86" s="53" t="s">
        <v>5694</v>
      </c>
      <c r="AX86" s="53" t="s">
        <v>6867</v>
      </c>
      <c r="AZ86" s="53" t="s">
        <v>7038</v>
      </c>
      <c r="BA86" s="53" t="s">
        <v>811</v>
      </c>
      <c r="BD86" s="53" t="s">
        <v>6645</v>
      </c>
      <c r="BF86" s="53" t="s">
        <v>3756</v>
      </c>
      <c r="BI86" s="53" t="s">
        <v>7259</v>
      </c>
      <c r="BK86" s="53" t="s">
        <v>3946</v>
      </c>
      <c r="BL86" s="53" t="s">
        <v>1910</v>
      </c>
      <c r="BM86" s="53" t="s">
        <v>4307</v>
      </c>
      <c r="BN86" s="53" t="s">
        <v>911</v>
      </c>
      <c r="BO86" s="53" t="s">
        <v>4515</v>
      </c>
      <c r="BP86" s="53" t="s">
        <v>5924</v>
      </c>
      <c r="BR86" s="53" t="s">
        <v>1216</v>
      </c>
      <c r="BS86" s="53" t="s">
        <v>2724</v>
      </c>
      <c r="BT86" s="53" t="s">
        <v>8054</v>
      </c>
      <c r="BU86" s="53" t="s">
        <v>4696</v>
      </c>
      <c r="BW86" s="53" t="s">
        <v>4984</v>
      </c>
      <c r="BX86" s="53" t="s">
        <v>1451</v>
      </c>
      <c r="BY86" s="53"/>
      <c r="BZ86" s="53"/>
    </row>
    <row r="87" spans="2:78" s="52" customFormat="1" ht="13" x14ac:dyDescent="0.3">
      <c r="B87" s="53" t="s">
        <v>1933</v>
      </c>
      <c r="C87" s="53" t="s">
        <v>95</v>
      </c>
      <c r="D87" s="53" t="s">
        <v>2012</v>
      </c>
      <c r="E87" s="53">
        <v>39.361890000000002</v>
      </c>
      <c r="F87" s="53">
        <v>-1.5992960000000001</v>
      </c>
      <c r="G87" s="54">
        <v>743.76350000000002</v>
      </c>
      <c r="H87" s="53">
        <v>4078</v>
      </c>
      <c r="I87" s="53">
        <v>2071</v>
      </c>
      <c r="J87" s="53">
        <v>2007</v>
      </c>
      <c r="K87" s="52">
        <v>677</v>
      </c>
      <c r="L87" s="52">
        <v>66.763500000000022</v>
      </c>
      <c r="M87" s="55">
        <v>2</v>
      </c>
      <c r="N87" s="61" t="s">
        <v>16</v>
      </c>
      <c r="P87" s="66"/>
      <c r="Q87" s="53"/>
      <c r="R87" s="53"/>
      <c r="S87" s="53"/>
      <c r="T87" s="53"/>
      <c r="U87" s="53"/>
      <c r="V87" s="53"/>
      <c r="W87" s="53"/>
      <c r="Y87" s="53" t="s">
        <v>2013</v>
      </c>
      <c r="Z87" s="53" t="s">
        <v>7780</v>
      </c>
      <c r="AA87" s="53" t="s">
        <v>253</v>
      </c>
      <c r="AB87" s="53" t="s">
        <v>2929</v>
      </c>
      <c r="AC87" s="53" t="s">
        <v>6108</v>
      </c>
      <c r="AD87" s="53" t="s">
        <v>5165</v>
      </c>
      <c r="AE87" s="53" t="s">
        <v>7668</v>
      </c>
      <c r="AF87" s="53" t="s">
        <v>3176</v>
      </c>
      <c r="AG87" s="53" t="s">
        <v>6269</v>
      </c>
      <c r="AI87" s="53" t="s">
        <v>7920</v>
      </c>
      <c r="AK87" s="53" t="s">
        <v>2100</v>
      </c>
      <c r="AM87" s="53" t="s">
        <v>3616</v>
      </c>
      <c r="AN87" s="53" t="s">
        <v>2201</v>
      </c>
      <c r="AO87" s="53" t="s">
        <v>7581</v>
      </c>
      <c r="AP87" s="53" t="s">
        <v>5475</v>
      </c>
      <c r="AQ87" s="53" t="s">
        <v>471</v>
      </c>
      <c r="AR87" s="31" t="s">
        <v>2438</v>
      </c>
      <c r="AS87" s="53"/>
      <c r="AT87" s="53" t="s">
        <v>1016</v>
      </c>
      <c r="AU87" s="53" t="s">
        <v>716</v>
      </c>
      <c r="AV87" s="53" t="s">
        <v>3547</v>
      </c>
      <c r="AW87" s="53" t="s">
        <v>5695</v>
      </c>
      <c r="AX87" s="53" t="s">
        <v>6868</v>
      </c>
      <c r="AZ87" s="53" t="s">
        <v>7039</v>
      </c>
      <c r="BA87" s="53" t="s">
        <v>812</v>
      </c>
      <c r="BD87" s="53" t="s">
        <v>6646</v>
      </c>
      <c r="BF87" s="53" t="s">
        <v>3757</v>
      </c>
      <c r="BI87" s="53" t="s">
        <v>7260</v>
      </c>
      <c r="BK87" s="53" t="s">
        <v>3947</v>
      </c>
      <c r="BL87" s="53" t="s">
        <v>1911</v>
      </c>
      <c r="BM87" s="53" t="s">
        <v>4308</v>
      </c>
      <c r="BN87" s="53" t="s">
        <v>912</v>
      </c>
      <c r="BO87" s="53" t="s">
        <v>4516</v>
      </c>
      <c r="BP87" s="53" t="s">
        <v>5925</v>
      </c>
      <c r="BR87" s="53" t="s">
        <v>1217</v>
      </c>
      <c r="BS87" s="53" t="s">
        <v>2725</v>
      </c>
      <c r="BT87" s="53" t="s">
        <v>8055</v>
      </c>
      <c r="BU87" s="53" t="s">
        <v>4697</v>
      </c>
      <c r="BW87" s="53" t="s">
        <v>4985</v>
      </c>
      <c r="BX87" s="53" t="s">
        <v>1452</v>
      </c>
      <c r="BY87" s="53"/>
      <c r="BZ87" s="53"/>
    </row>
    <row r="88" spans="2:78" s="52" customFormat="1" ht="13" x14ac:dyDescent="0.3">
      <c r="B88" s="53" t="s">
        <v>1933</v>
      </c>
      <c r="C88" s="53" t="s">
        <v>95</v>
      </c>
      <c r="D88" s="53" t="s">
        <v>2013</v>
      </c>
      <c r="E88" s="53">
        <v>38.574599999999997</v>
      </c>
      <c r="F88" s="53">
        <v>-2.635532</v>
      </c>
      <c r="G88" s="54">
        <v>837.8229</v>
      </c>
      <c r="H88" s="53">
        <v>693</v>
      </c>
      <c r="I88" s="53">
        <v>354</v>
      </c>
      <c r="J88" s="53">
        <v>339</v>
      </c>
      <c r="K88" s="52">
        <v>677</v>
      </c>
      <c r="L88" s="52">
        <v>160.8229</v>
      </c>
      <c r="M88" s="55">
        <v>2</v>
      </c>
      <c r="N88" s="61" t="s">
        <v>16</v>
      </c>
      <c r="P88" s="66"/>
      <c r="Q88" s="53"/>
      <c r="R88" s="53"/>
      <c r="S88" s="53"/>
      <c r="T88" s="53"/>
      <c r="U88" s="53"/>
      <c r="V88" s="53"/>
      <c r="W88" s="53"/>
      <c r="Y88" s="53" t="s">
        <v>2014</v>
      </c>
      <c r="Z88" s="53" t="s">
        <v>7781</v>
      </c>
      <c r="AA88" s="53" t="s">
        <v>254</v>
      </c>
      <c r="AB88" s="53" t="s">
        <v>2930</v>
      </c>
      <c r="AC88" s="53" t="s">
        <v>6109</v>
      </c>
      <c r="AD88" s="53" t="s">
        <v>5166</v>
      </c>
      <c r="AE88" s="53" t="s">
        <v>7669</v>
      </c>
      <c r="AF88" s="53" t="s">
        <v>3177</v>
      </c>
      <c r="AG88" s="53" t="s">
        <v>6270</v>
      </c>
      <c r="AI88" s="53" t="s">
        <v>7921</v>
      </c>
      <c r="AK88" s="53" t="s">
        <v>2101</v>
      </c>
      <c r="AM88" s="53" t="s">
        <v>6488</v>
      </c>
      <c r="AN88" s="53" t="s">
        <v>2202</v>
      </c>
      <c r="AO88" s="53" t="s">
        <v>7582</v>
      </c>
      <c r="AP88" s="53" t="s">
        <v>5476</v>
      </c>
      <c r="AQ88" s="53" t="s">
        <v>472</v>
      </c>
      <c r="AR88" s="31" t="s">
        <v>2439</v>
      </c>
      <c r="AS88" s="53"/>
      <c r="AT88" s="53" t="s">
        <v>1017</v>
      </c>
      <c r="AU88" s="53" t="s">
        <v>717</v>
      </c>
      <c r="AV88" s="53" t="s">
        <v>165</v>
      </c>
      <c r="AW88" s="53" t="s">
        <v>5696</v>
      </c>
      <c r="AX88" s="53" t="s">
        <v>6869</v>
      </c>
      <c r="AZ88" s="53" t="s">
        <v>7040</v>
      </c>
      <c r="BA88" s="53" t="s">
        <v>813</v>
      </c>
      <c r="BD88" s="53" t="s">
        <v>6647</v>
      </c>
      <c r="BF88" s="53" t="s">
        <v>3758</v>
      </c>
      <c r="BI88" s="53" t="s">
        <v>7261</v>
      </c>
      <c r="BK88" s="53" t="s">
        <v>3948</v>
      </c>
      <c r="BL88" s="53" t="s">
        <v>1912</v>
      </c>
      <c r="BM88" s="53" t="s">
        <v>4309</v>
      </c>
      <c r="BN88" s="53" t="s">
        <v>913</v>
      </c>
      <c r="BO88" s="53" t="s">
        <v>4517</v>
      </c>
      <c r="BP88" s="53" t="s">
        <v>5926</v>
      </c>
      <c r="BR88" s="53" t="s">
        <v>1218</v>
      </c>
      <c r="BS88" s="53" t="s">
        <v>2726</v>
      </c>
      <c r="BT88" s="53" t="s">
        <v>8056</v>
      </c>
      <c r="BU88" s="53" t="s">
        <v>4698</v>
      </c>
      <c r="BW88" s="53" t="s">
        <v>4986</v>
      </c>
      <c r="BX88" s="53" t="s">
        <v>1453</v>
      </c>
      <c r="BY88" s="53"/>
      <c r="BZ88" s="53"/>
    </row>
    <row r="89" spans="2:78" s="52" customFormat="1" ht="13" x14ac:dyDescent="0.3">
      <c r="B89" s="53" t="s">
        <v>1933</v>
      </c>
      <c r="C89" s="53" t="s">
        <v>95</v>
      </c>
      <c r="D89" s="53" t="s">
        <v>2014</v>
      </c>
      <c r="E89" s="53">
        <v>39.26726</v>
      </c>
      <c r="F89" s="53">
        <v>-2.6076429999999999</v>
      </c>
      <c r="G89" s="54">
        <v>728.52909999999997</v>
      </c>
      <c r="H89" s="53">
        <v>26642</v>
      </c>
      <c r="I89" s="53">
        <v>13377</v>
      </c>
      <c r="J89" s="53">
        <v>13265</v>
      </c>
      <c r="K89" s="52">
        <v>677</v>
      </c>
      <c r="L89" s="52">
        <v>51.529099999999971</v>
      </c>
      <c r="M89" s="55">
        <v>2</v>
      </c>
      <c r="N89" s="61" t="s">
        <v>16</v>
      </c>
      <c r="P89" s="66"/>
      <c r="Q89" s="53"/>
      <c r="R89" s="53"/>
      <c r="S89" s="53"/>
      <c r="T89" s="53"/>
      <c r="U89" s="53"/>
      <c r="V89" s="53"/>
      <c r="W89" s="53"/>
      <c r="Y89" s="53" t="s">
        <v>2015</v>
      </c>
      <c r="Z89" s="53" t="s">
        <v>7782</v>
      </c>
      <c r="AA89" s="53" t="s">
        <v>255</v>
      </c>
      <c r="AB89" s="53" t="s">
        <v>2931</v>
      </c>
      <c r="AC89" s="53" t="s">
        <v>6110</v>
      </c>
      <c r="AD89" s="53" t="s">
        <v>5167</v>
      </c>
      <c r="AE89" s="53" t="s">
        <v>7670</v>
      </c>
      <c r="AF89" s="53" t="s">
        <v>3178</v>
      </c>
      <c r="AG89" s="53" t="s">
        <v>6271</v>
      </c>
      <c r="AI89" s="53" t="s">
        <v>7922</v>
      </c>
      <c r="AK89" s="53" t="s">
        <v>2102</v>
      </c>
      <c r="AM89" s="53" t="s">
        <v>6489</v>
      </c>
      <c r="AN89" s="53" t="s">
        <v>2203</v>
      </c>
      <c r="AO89" s="53" t="s">
        <v>7583</v>
      </c>
      <c r="AP89" s="53" t="s">
        <v>5477</v>
      </c>
      <c r="AQ89" s="53" t="s">
        <v>473</v>
      </c>
      <c r="AR89" s="31" t="s">
        <v>2440</v>
      </c>
      <c r="AS89" s="53"/>
      <c r="AT89" s="53" t="s">
        <v>1018</v>
      </c>
      <c r="AU89" s="53" t="s">
        <v>718</v>
      </c>
      <c r="AV89" s="53" t="s">
        <v>3548</v>
      </c>
      <c r="AW89" s="53" t="s">
        <v>5697</v>
      </c>
      <c r="AX89" s="53" t="s">
        <v>6870</v>
      </c>
      <c r="AZ89" s="53" t="s">
        <v>7041</v>
      </c>
      <c r="BA89" s="53" t="s">
        <v>814</v>
      </c>
      <c r="BD89" s="53" t="s">
        <v>6648</v>
      </c>
      <c r="BF89" s="53" t="s">
        <v>3759</v>
      </c>
      <c r="BI89" s="53" t="s">
        <v>7262</v>
      </c>
      <c r="BK89" s="53" t="s">
        <v>3949</v>
      </c>
      <c r="BL89" s="53" t="s">
        <v>1913</v>
      </c>
      <c r="BM89" s="53" t="s">
        <v>4310</v>
      </c>
      <c r="BN89" s="53" t="s">
        <v>914</v>
      </c>
      <c r="BO89" s="53" t="s">
        <v>4518</v>
      </c>
      <c r="BP89" s="53" t="s">
        <v>5927</v>
      </c>
      <c r="BR89" s="53" t="s">
        <v>1219</v>
      </c>
      <c r="BS89" s="53" t="s">
        <v>2727</v>
      </c>
      <c r="BT89" s="53" t="s">
        <v>8057</v>
      </c>
      <c r="BU89" s="53" t="s">
        <v>4699</v>
      </c>
      <c r="BW89" s="53" t="s">
        <v>4987</v>
      </c>
      <c r="BX89" s="53" t="s">
        <v>1454</v>
      </c>
      <c r="BY89" s="53"/>
      <c r="BZ89" s="53"/>
    </row>
    <row r="90" spans="2:78" s="52" customFormat="1" ht="13" x14ac:dyDescent="0.3">
      <c r="B90" s="53" t="s">
        <v>1933</v>
      </c>
      <c r="C90" s="53" t="s">
        <v>95</v>
      </c>
      <c r="D90" s="53" t="s">
        <v>2015</v>
      </c>
      <c r="E90" s="53">
        <v>39.333260000000003</v>
      </c>
      <c r="F90" s="53">
        <v>-1.3402240000000001</v>
      </c>
      <c r="G90" s="54">
        <v>416.73169999999999</v>
      </c>
      <c r="H90" s="53">
        <v>143</v>
      </c>
      <c r="I90" s="53">
        <v>74</v>
      </c>
      <c r="J90" s="53">
        <v>69</v>
      </c>
      <c r="K90" s="52">
        <v>677</v>
      </c>
      <c r="L90" s="52">
        <v>-260.26830000000001</v>
      </c>
      <c r="M90" s="55">
        <v>2</v>
      </c>
      <c r="N90" s="61" t="s">
        <v>16</v>
      </c>
      <c r="P90" s="66"/>
      <c r="Q90" s="53"/>
      <c r="R90" s="53"/>
      <c r="S90" s="53"/>
      <c r="T90" s="53"/>
      <c r="U90" s="53"/>
      <c r="V90" s="53"/>
      <c r="W90" s="53"/>
      <c r="Y90" s="53" t="s">
        <v>2016</v>
      </c>
      <c r="Z90" s="53" t="s">
        <v>7783</v>
      </c>
      <c r="AA90" s="53" t="s">
        <v>256</v>
      </c>
      <c r="AB90" s="53" t="s">
        <v>2932</v>
      </c>
      <c r="AC90" s="53" t="s">
        <v>6111</v>
      </c>
      <c r="AD90" s="53" t="s">
        <v>5168</v>
      </c>
      <c r="AE90" s="53" t="s">
        <v>7671</v>
      </c>
      <c r="AF90" s="53" t="s">
        <v>3179</v>
      </c>
      <c r="AG90" s="53" t="s">
        <v>6272</v>
      </c>
      <c r="AI90" s="53" t="s">
        <v>7923</v>
      </c>
      <c r="AK90" s="53" t="s">
        <v>2103</v>
      </c>
      <c r="AM90" s="53" t="s">
        <v>6490</v>
      </c>
      <c r="AN90" s="53" t="s">
        <v>2204</v>
      </c>
      <c r="AO90" s="53" t="s">
        <v>7584</v>
      </c>
      <c r="AP90" s="53" t="s">
        <v>5478</v>
      </c>
      <c r="AQ90" s="53" t="s">
        <v>474</v>
      </c>
      <c r="AR90" s="31" t="s">
        <v>2441</v>
      </c>
      <c r="AS90" s="53"/>
      <c r="AT90" s="53" t="s">
        <v>1019</v>
      </c>
      <c r="AU90" s="53" t="s">
        <v>719</v>
      </c>
      <c r="AV90" s="53" t="s">
        <v>3549</v>
      </c>
      <c r="AW90" s="53" t="s">
        <v>5698</v>
      </c>
      <c r="AX90" s="53" t="s">
        <v>6871</v>
      </c>
      <c r="AZ90" s="53" t="s">
        <v>7042</v>
      </c>
      <c r="BA90" s="53" t="s">
        <v>815</v>
      </c>
      <c r="BD90" s="53" t="s">
        <v>6649</v>
      </c>
      <c r="BF90" s="53" t="s">
        <v>3760</v>
      </c>
      <c r="BI90" s="53" t="s">
        <v>7263</v>
      </c>
      <c r="BK90" s="53" t="s">
        <v>3950</v>
      </c>
      <c r="BL90" s="53" t="s">
        <v>1914</v>
      </c>
      <c r="BM90" s="53" t="s">
        <v>4311</v>
      </c>
      <c r="BN90" s="53" t="s">
        <v>915</v>
      </c>
      <c r="BO90" s="53" t="s">
        <v>4519</v>
      </c>
      <c r="BP90" s="53" t="s">
        <v>5928</v>
      </c>
      <c r="BR90" s="53" t="s">
        <v>1220</v>
      </c>
      <c r="BS90" s="53" t="s">
        <v>2728</v>
      </c>
      <c r="BT90" s="53" t="s">
        <v>8058</v>
      </c>
      <c r="BU90" s="53" t="s">
        <v>4700</v>
      </c>
      <c r="BW90" s="53" t="s">
        <v>4988</v>
      </c>
      <c r="BX90" s="53" t="s">
        <v>1455</v>
      </c>
      <c r="BY90" s="53"/>
      <c r="BZ90" s="53"/>
    </row>
    <row r="91" spans="2:78" s="52" customFormat="1" ht="13" x14ac:dyDescent="0.3">
      <c r="B91" s="53" t="s">
        <v>1933</v>
      </c>
      <c r="C91" s="53" t="s">
        <v>95</v>
      </c>
      <c r="D91" s="53" t="s">
        <v>2016</v>
      </c>
      <c r="E91" s="53">
        <v>39.125959999999999</v>
      </c>
      <c r="F91" s="53">
        <v>-1.4586060000000001</v>
      </c>
      <c r="G91" s="54">
        <v>728.51880000000006</v>
      </c>
      <c r="H91" s="53">
        <v>278</v>
      </c>
      <c r="I91" s="53">
        <v>154</v>
      </c>
      <c r="J91" s="53">
        <v>124</v>
      </c>
      <c r="K91" s="52">
        <v>677</v>
      </c>
      <c r="L91" s="52">
        <v>51.518800000000056</v>
      </c>
      <c r="M91" s="55">
        <v>2</v>
      </c>
      <c r="N91" s="61" t="s">
        <v>16</v>
      </c>
      <c r="P91" s="66"/>
      <c r="Q91" s="53"/>
      <c r="R91" s="53"/>
      <c r="S91" s="53"/>
      <c r="T91" s="53"/>
      <c r="U91" s="53"/>
      <c r="V91" s="53"/>
      <c r="W91" s="53"/>
      <c r="Y91" s="53" t="s">
        <v>2017</v>
      </c>
      <c r="Z91" s="53" t="s">
        <v>7784</v>
      </c>
      <c r="AA91" s="53" t="s">
        <v>257</v>
      </c>
      <c r="AB91" s="53" t="s">
        <v>2933</v>
      </c>
      <c r="AC91" s="53" t="s">
        <v>6112</v>
      </c>
      <c r="AD91" s="53" t="s">
        <v>5169</v>
      </c>
      <c r="AE91" s="53" t="s">
        <v>7672</v>
      </c>
      <c r="AF91" s="53" t="s">
        <v>3180</v>
      </c>
      <c r="AG91" s="53" t="s">
        <v>6273</v>
      </c>
      <c r="AI91" s="53" t="s">
        <v>7924</v>
      </c>
      <c r="AK91" s="53" t="s">
        <v>2104</v>
      </c>
      <c r="AM91" s="53" t="s">
        <v>6491</v>
      </c>
      <c r="AN91" s="53" t="s">
        <v>2205</v>
      </c>
      <c r="AO91" s="53" t="s">
        <v>7585</v>
      </c>
      <c r="AP91" s="53" t="s">
        <v>5479</v>
      </c>
      <c r="AQ91" s="53" t="s">
        <v>475</v>
      </c>
      <c r="AR91" s="31" t="s">
        <v>2442</v>
      </c>
      <c r="AS91" s="53"/>
      <c r="AT91" s="53" t="s">
        <v>1020</v>
      </c>
      <c r="AU91" s="53" t="s">
        <v>720</v>
      </c>
      <c r="AV91" s="53" t="s">
        <v>3550</v>
      </c>
      <c r="AW91" s="53" t="s">
        <v>5699</v>
      </c>
      <c r="AX91" s="53" t="s">
        <v>6872</v>
      </c>
      <c r="AZ91" s="53" t="s">
        <v>5931</v>
      </c>
      <c r="BA91" s="53" t="s">
        <v>816</v>
      </c>
      <c r="BD91" s="53" t="s">
        <v>6650</v>
      </c>
      <c r="BF91" s="53" t="s">
        <v>3761</v>
      </c>
      <c r="BI91" s="53" t="s">
        <v>7264</v>
      </c>
      <c r="BK91" s="53" t="s">
        <v>3951</v>
      </c>
      <c r="BL91" s="53" t="s">
        <v>1915</v>
      </c>
      <c r="BM91" s="53" t="s">
        <v>4312</v>
      </c>
      <c r="BN91" s="53" t="s">
        <v>916</v>
      </c>
      <c r="BO91" s="53" t="s">
        <v>4520</v>
      </c>
      <c r="BP91" s="53" t="s">
        <v>5929</v>
      </c>
      <c r="BR91" s="53" t="s">
        <v>1221</v>
      </c>
      <c r="BS91" s="53" t="s">
        <v>2729</v>
      </c>
      <c r="BT91" s="53" t="s">
        <v>8059</v>
      </c>
      <c r="BU91" s="53" t="s">
        <v>4701</v>
      </c>
      <c r="BW91" s="53" t="s">
        <v>4989</v>
      </c>
      <c r="BX91" s="53" t="s">
        <v>1456</v>
      </c>
      <c r="BY91" s="53"/>
      <c r="BZ91" s="53"/>
    </row>
    <row r="92" spans="2:78" s="52" customFormat="1" ht="13" x14ac:dyDescent="0.3">
      <c r="B92" s="53" t="s">
        <v>1933</v>
      </c>
      <c r="C92" s="53" t="s">
        <v>95</v>
      </c>
      <c r="D92" s="53" t="s">
        <v>2017</v>
      </c>
      <c r="E92" s="53">
        <v>38.455500000000001</v>
      </c>
      <c r="F92" s="53">
        <v>-2.5178690000000001</v>
      </c>
      <c r="G92" s="54">
        <v>796.19510000000002</v>
      </c>
      <c r="H92" s="53">
        <v>424</v>
      </c>
      <c r="I92" s="53">
        <v>226</v>
      </c>
      <c r="J92" s="53">
        <v>198</v>
      </c>
      <c r="K92" s="52">
        <v>677</v>
      </c>
      <c r="L92" s="52">
        <v>119.19510000000002</v>
      </c>
      <c r="M92" s="55">
        <v>2</v>
      </c>
      <c r="N92" s="61" t="s">
        <v>16</v>
      </c>
      <c r="P92" s="66"/>
      <c r="Q92" s="53"/>
      <c r="R92" s="53"/>
      <c r="S92" s="53"/>
      <c r="T92" s="53"/>
      <c r="U92" s="53"/>
      <c r="V92" s="53"/>
      <c r="W92" s="53"/>
      <c r="Y92" s="53" t="s">
        <v>2018</v>
      </c>
      <c r="Z92" s="53" t="s">
        <v>7785</v>
      </c>
      <c r="AA92" s="53" t="s">
        <v>258</v>
      </c>
      <c r="AB92" s="53" t="s">
        <v>2934</v>
      </c>
      <c r="AC92" s="53" t="s">
        <v>6113</v>
      </c>
      <c r="AD92" s="53" t="s">
        <v>5170</v>
      </c>
      <c r="AE92" s="53" t="s">
        <v>7673</v>
      </c>
      <c r="AF92" s="53" t="s">
        <v>3181</v>
      </c>
      <c r="AG92" s="53" t="s">
        <v>6274</v>
      </c>
      <c r="AI92" s="53" t="s">
        <v>7925</v>
      </c>
      <c r="AK92" s="53" t="s">
        <v>2105</v>
      </c>
      <c r="AM92" s="53" t="s">
        <v>6492</v>
      </c>
      <c r="AN92" s="53" t="s">
        <v>2206</v>
      </c>
      <c r="AO92" s="53" t="s">
        <v>7586</v>
      </c>
      <c r="AP92" s="53" t="s">
        <v>5480</v>
      </c>
      <c r="AQ92" s="53" t="s">
        <v>476</v>
      </c>
      <c r="AR92" s="31" t="s">
        <v>2443</v>
      </c>
      <c r="AS92" s="53"/>
      <c r="AT92" s="53" t="s">
        <v>1021</v>
      </c>
      <c r="AU92" s="53" t="s">
        <v>721</v>
      </c>
      <c r="AV92" s="53" t="s">
        <v>3551</v>
      </c>
      <c r="AW92" s="53" t="s">
        <v>5700</v>
      </c>
      <c r="AX92" s="53" t="s">
        <v>6873</v>
      </c>
      <c r="AZ92" s="53" t="s">
        <v>7043</v>
      </c>
      <c r="BA92" s="53" t="s">
        <v>817</v>
      </c>
      <c r="BD92" s="53" t="s">
        <v>6651</v>
      </c>
      <c r="BF92" s="53" t="s">
        <v>3762</v>
      </c>
      <c r="BI92" s="53" t="s">
        <v>7265</v>
      </c>
      <c r="BK92" s="53" t="s">
        <v>3952</v>
      </c>
      <c r="BL92" s="53" t="s">
        <v>1916</v>
      </c>
      <c r="BM92" s="53" t="s">
        <v>4313</v>
      </c>
      <c r="BN92" s="53" t="s">
        <v>917</v>
      </c>
      <c r="BO92" s="53" t="s">
        <v>4521</v>
      </c>
      <c r="BP92" s="53" t="s">
        <v>5930</v>
      </c>
      <c r="BR92" s="53" t="s">
        <v>1222</v>
      </c>
      <c r="BS92" s="53" t="s">
        <v>2730</v>
      </c>
      <c r="BT92" s="53" t="s">
        <v>8060</v>
      </c>
      <c r="BU92" s="53" t="s">
        <v>4702</v>
      </c>
      <c r="BW92" s="53" t="s">
        <v>4990</v>
      </c>
      <c r="BX92" s="53" t="s">
        <v>1457</v>
      </c>
      <c r="BY92" s="53"/>
      <c r="BZ92" s="53"/>
    </row>
    <row r="93" spans="2:78" s="52" customFormat="1" ht="13" x14ac:dyDescent="0.3">
      <c r="B93" s="53" t="s">
        <v>1933</v>
      </c>
      <c r="C93" s="53" t="s">
        <v>95</v>
      </c>
      <c r="D93" s="53" t="s">
        <v>2018</v>
      </c>
      <c r="E93" s="53">
        <v>38.773299999999999</v>
      </c>
      <c r="F93" s="53">
        <v>-2.5760139999999998</v>
      </c>
      <c r="G93" s="54">
        <v>1012.303</v>
      </c>
      <c r="H93" s="53">
        <v>395</v>
      </c>
      <c r="I93" s="53">
        <v>203</v>
      </c>
      <c r="J93" s="53">
        <v>192</v>
      </c>
      <c r="K93" s="52">
        <v>677</v>
      </c>
      <c r="L93" s="52">
        <v>335.303</v>
      </c>
      <c r="M93" s="55">
        <v>4</v>
      </c>
      <c r="N93" s="61" t="s">
        <v>16</v>
      </c>
      <c r="P93" s="66"/>
      <c r="Q93" s="53"/>
      <c r="R93" s="53"/>
      <c r="S93" s="53"/>
      <c r="T93" s="53"/>
      <c r="U93" s="53"/>
      <c r="V93" s="53"/>
      <c r="W93" s="53"/>
      <c r="Y93" s="53" t="s">
        <v>2019</v>
      </c>
      <c r="Z93" s="53" t="s">
        <v>7786</v>
      </c>
      <c r="AA93" s="53" t="s">
        <v>259</v>
      </c>
      <c r="AB93" s="53" t="s">
        <v>2935</v>
      </c>
      <c r="AC93" s="53" t="s">
        <v>6114</v>
      </c>
      <c r="AD93" s="53" t="s">
        <v>5171</v>
      </c>
      <c r="AE93" s="53" t="s">
        <v>7674</v>
      </c>
      <c r="AF93" s="53" t="s">
        <v>3182</v>
      </c>
      <c r="AG93" s="53" t="s">
        <v>6275</v>
      </c>
      <c r="AI93" s="53" t="s">
        <v>7926</v>
      </c>
      <c r="AK93" s="53" t="s">
        <v>2106</v>
      </c>
      <c r="AM93" s="53" t="s">
        <v>6493</v>
      </c>
      <c r="AN93" s="53" t="s">
        <v>2207</v>
      </c>
      <c r="AO93" s="53" t="s">
        <v>7587</v>
      </c>
      <c r="AP93" s="53" t="s">
        <v>5481</v>
      </c>
      <c r="AQ93" s="53" t="s">
        <v>477</v>
      </c>
      <c r="AR93" s="31" t="s">
        <v>2444</v>
      </c>
      <c r="AS93" s="53"/>
      <c r="AT93" s="53" t="s">
        <v>1022</v>
      </c>
      <c r="AU93" s="53" t="s">
        <v>722</v>
      </c>
      <c r="AV93" s="53" t="s">
        <v>3552</v>
      </c>
      <c r="AW93" s="53" t="s">
        <v>5701</v>
      </c>
      <c r="AX93" s="53" t="s">
        <v>6874</v>
      </c>
      <c r="AZ93" s="53" t="s">
        <v>7044</v>
      </c>
      <c r="BA93" s="53" t="s">
        <v>818</v>
      </c>
      <c r="BD93" s="53" t="s">
        <v>6652</v>
      </c>
      <c r="BF93" s="53" t="s">
        <v>3763</v>
      </c>
      <c r="BI93" s="53" t="s">
        <v>7266</v>
      </c>
      <c r="BK93" s="53" t="s">
        <v>3953</v>
      </c>
      <c r="BL93" s="53" t="s">
        <v>1917</v>
      </c>
      <c r="BM93" s="53" t="s">
        <v>4314</v>
      </c>
      <c r="BN93" s="53" t="s">
        <v>918</v>
      </c>
      <c r="BO93" s="53" t="s">
        <v>4522</v>
      </c>
      <c r="BP93" s="53" t="s">
        <v>5931</v>
      </c>
      <c r="BR93" s="53" t="s">
        <v>1223</v>
      </c>
      <c r="BS93" s="53" t="s">
        <v>2731</v>
      </c>
      <c r="BT93" s="53" t="s">
        <v>8061</v>
      </c>
      <c r="BU93" s="53" t="s">
        <v>4703</v>
      </c>
      <c r="BW93" s="53" t="s">
        <v>4991</v>
      </c>
      <c r="BX93" s="53" t="s">
        <v>1458</v>
      </c>
      <c r="BY93" s="53"/>
      <c r="BZ93" s="53"/>
    </row>
    <row r="94" spans="2:78" s="52" customFormat="1" ht="13" x14ac:dyDescent="0.3">
      <c r="B94" s="53" t="s">
        <v>1933</v>
      </c>
      <c r="C94" s="53" t="s">
        <v>95</v>
      </c>
      <c r="D94" s="53" t="s">
        <v>2019</v>
      </c>
      <c r="E94" s="53">
        <v>38.365830000000003</v>
      </c>
      <c r="F94" s="53">
        <v>-2.318711</v>
      </c>
      <c r="G94" s="54">
        <v>862.68730000000005</v>
      </c>
      <c r="H94" s="53">
        <v>3397</v>
      </c>
      <c r="I94" s="53">
        <v>1734</v>
      </c>
      <c r="J94" s="53">
        <v>1663</v>
      </c>
      <c r="K94" s="52">
        <v>677</v>
      </c>
      <c r="L94" s="52">
        <v>185.68730000000005</v>
      </c>
      <c r="M94" s="55">
        <v>2</v>
      </c>
      <c r="N94" s="61" t="s">
        <v>16</v>
      </c>
      <c r="P94" s="66"/>
      <c r="Q94" s="53"/>
      <c r="R94" s="53"/>
      <c r="S94" s="53"/>
      <c r="T94" s="53"/>
      <c r="U94" s="53"/>
      <c r="V94" s="53"/>
      <c r="W94" s="53"/>
      <c r="Z94" s="53" t="s">
        <v>7787</v>
      </c>
      <c r="AA94" s="53" t="s">
        <v>260</v>
      </c>
      <c r="AB94" s="53" t="s">
        <v>2936</v>
      </c>
      <c r="AC94" s="53" t="s">
        <v>6115</v>
      </c>
      <c r="AD94" s="53" t="s">
        <v>5172</v>
      </c>
      <c r="AE94" s="53" t="s">
        <v>7675</v>
      </c>
      <c r="AF94" s="53" t="s">
        <v>3183</v>
      </c>
      <c r="AG94" s="53" t="s">
        <v>6276</v>
      </c>
      <c r="AI94" s="53" t="s">
        <v>7927</v>
      </c>
      <c r="AK94" s="53" t="s">
        <v>2107</v>
      </c>
      <c r="AM94" s="53" t="s">
        <v>6494</v>
      </c>
      <c r="AN94" s="53" t="s">
        <v>2208</v>
      </c>
      <c r="AO94" s="53" t="s">
        <v>7588</v>
      </c>
      <c r="AP94" s="53" t="s">
        <v>5482</v>
      </c>
      <c r="AQ94" s="53" t="s">
        <v>478</v>
      </c>
      <c r="AR94" s="31" t="s">
        <v>2445</v>
      </c>
      <c r="AS94" s="53"/>
      <c r="AT94" s="53" t="s">
        <v>1023</v>
      </c>
      <c r="AU94" s="53" t="s">
        <v>723</v>
      </c>
      <c r="AV94" s="53" t="s">
        <v>3553</v>
      </c>
      <c r="AW94" s="53" t="s">
        <v>5702</v>
      </c>
      <c r="AX94" s="53" t="s">
        <v>169</v>
      </c>
      <c r="AZ94" s="53" t="s">
        <v>7045</v>
      </c>
      <c r="BA94" s="53" t="s">
        <v>819</v>
      </c>
      <c r="BD94" s="53" t="s">
        <v>6653</v>
      </c>
      <c r="BF94" s="53" t="s">
        <v>3764</v>
      </c>
      <c r="BI94" s="53" t="s">
        <v>7267</v>
      </c>
      <c r="BK94" s="53" t="s">
        <v>3954</v>
      </c>
      <c r="BL94" s="53" t="s">
        <v>1918</v>
      </c>
      <c r="BM94" s="53" t="s">
        <v>4315</v>
      </c>
      <c r="BN94" s="53" t="s">
        <v>919</v>
      </c>
      <c r="BO94" s="53" t="s">
        <v>4523</v>
      </c>
      <c r="BP94" s="53" t="s">
        <v>5932</v>
      </c>
      <c r="BR94" s="53" t="s">
        <v>1224</v>
      </c>
      <c r="BS94" s="53" t="s">
        <v>2732</v>
      </c>
      <c r="BT94" s="53" t="s">
        <v>8062</v>
      </c>
      <c r="BU94" s="53" t="s">
        <v>4704</v>
      </c>
      <c r="BW94" s="53" t="s">
        <v>4992</v>
      </c>
      <c r="BX94" s="53" t="s">
        <v>1459</v>
      </c>
      <c r="BY94" s="53"/>
      <c r="BZ94" s="53"/>
    </row>
    <row r="95" spans="2:78" s="52" customFormat="1" ht="13" x14ac:dyDescent="0.3">
      <c r="B95" s="53" t="s">
        <v>214</v>
      </c>
      <c r="C95" s="53" t="s">
        <v>111</v>
      </c>
      <c r="D95" s="53" t="s">
        <v>7700</v>
      </c>
      <c r="E95" s="53">
        <v>38.847830000000002</v>
      </c>
      <c r="F95" s="53">
        <v>-0.14992639999999999</v>
      </c>
      <c r="G95" s="54">
        <v>106.0243</v>
      </c>
      <c r="H95" s="53">
        <v>693</v>
      </c>
      <c r="I95" s="53">
        <v>353</v>
      </c>
      <c r="J95" s="53">
        <v>340</v>
      </c>
      <c r="K95" s="52">
        <v>7</v>
      </c>
      <c r="L95" s="52">
        <v>99.024299999999997</v>
      </c>
      <c r="M95" s="55">
        <v>2</v>
      </c>
      <c r="N95" s="61" t="s">
        <v>14</v>
      </c>
      <c r="P95" s="66"/>
      <c r="Q95" s="53"/>
      <c r="R95" s="53"/>
      <c r="S95" s="53"/>
      <c r="T95" s="53"/>
      <c r="U95" s="53"/>
      <c r="V95" s="53"/>
      <c r="W95" s="53"/>
      <c r="Z95" s="53" t="s">
        <v>7788</v>
      </c>
      <c r="AA95" s="53" t="s">
        <v>261</v>
      </c>
      <c r="AB95" s="53" t="s">
        <v>2937</v>
      </c>
      <c r="AC95" s="53" t="s">
        <v>6116</v>
      </c>
      <c r="AD95" s="53" t="s">
        <v>5173</v>
      </c>
      <c r="AE95" s="53" t="s">
        <v>7676</v>
      </c>
      <c r="AF95" s="53" t="s">
        <v>3184</v>
      </c>
      <c r="AG95" s="53" t="s">
        <v>6277</v>
      </c>
      <c r="AI95" s="53" t="s">
        <v>7928</v>
      </c>
      <c r="AK95" s="53" t="s">
        <v>2108</v>
      </c>
      <c r="AM95" s="53" t="s">
        <v>6495</v>
      </c>
      <c r="AN95" s="53" t="s">
        <v>2209</v>
      </c>
      <c r="AP95" s="53" t="s">
        <v>5483</v>
      </c>
      <c r="AQ95" s="53" t="s">
        <v>479</v>
      </c>
      <c r="AR95" s="31" t="s">
        <v>2446</v>
      </c>
      <c r="AS95" s="53"/>
      <c r="AT95" s="53" t="s">
        <v>1024</v>
      </c>
      <c r="AU95" s="53" t="s">
        <v>724</v>
      </c>
      <c r="AV95" s="53" t="s">
        <v>3554</v>
      </c>
      <c r="AW95" s="53" t="s">
        <v>5703</v>
      </c>
      <c r="AX95" s="53" t="s">
        <v>6875</v>
      </c>
      <c r="AZ95" s="53" t="s">
        <v>7046</v>
      </c>
      <c r="BA95" s="53" t="s">
        <v>820</v>
      </c>
      <c r="BD95" s="53" t="s">
        <v>6654</v>
      </c>
      <c r="BF95" s="53" t="s">
        <v>3765</v>
      </c>
      <c r="BI95" s="53" t="s">
        <v>7268</v>
      </c>
      <c r="BK95" s="53" t="s">
        <v>3955</v>
      </c>
      <c r="BL95" s="53" t="s">
        <v>1919</v>
      </c>
      <c r="BM95" s="53" t="s">
        <v>4316</v>
      </c>
      <c r="BN95" s="53" t="s">
        <v>920</v>
      </c>
      <c r="BO95" s="53" t="s">
        <v>4524</v>
      </c>
      <c r="BP95" s="53" t="s">
        <v>5933</v>
      </c>
      <c r="BR95" s="53" t="s">
        <v>1225</v>
      </c>
      <c r="BS95" s="53" t="s">
        <v>2733</v>
      </c>
      <c r="BT95" s="53" t="s">
        <v>8063</v>
      </c>
      <c r="BU95" s="53" t="s">
        <v>4705</v>
      </c>
      <c r="BW95" s="53" t="s">
        <v>4993</v>
      </c>
      <c r="BX95" s="53" t="s">
        <v>1460</v>
      </c>
      <c r="BY95" s="53"/>
      <c r="BZ95" s="53"/>
    </row>
    <row r="96" spans="2:78" s="52" customFormat="1" ht="13" x14ac:dyDescent="0.3">
      <c r="B96" s="53" t="s">
        <v>214</v>
      </c>
      <c r="C96" s="53" t="s">
        <v>111</v>
      </c>
      <c r="D96" s="53" t="s">
        <v>7701</v>
      </c>
      <c r="E96" s="53">
        <v>38.44117</v>
      </c>
      <c r="F96" s="53">
        <v>-0.6395459</v>
      </c>
      <c r="G96" s="54">
        <v>332.42399999999998</v>
      </c>
      <c r="H96" s="53">
        <v>4810</v>
      </c>
      <c r="I96" s="53">
        <v>2432</v>
      </c>
      <c r="J96" s="53">
        <v>2378</v>
      </c>
      <c r="K96" s="52">
        <v>7</v>
      </c>
      <c r="L96" s="52">
        <v>325.42399999999998</v>
      </c>
      <c r="M96" s="55">
        <v>4</v>
      </c>
      <c r="N96" s="61" t="s">
        <v>15</v>
      </c>
      <c r="P96" s="66"/>
      <c r="Q96" s="53"/>
      <c r="R96" s="53"/>
      <c r="S96" s="53"/>
      <c r="T96" s="53"/>
      <c r="U96" s="53"/>
      <c r="V96" s="53"/>
      <c r="W96" s="53"/>
      <c r="Z96" s="53" t="s">
        <v>7789</v>
      </c>
      <c r="AA96" s="53" t="s">
        <v>262</v>
      </c>
      <c r="AB96" s="53" t="s">
        <v>2938</v>
      </c>
      <c r="AC96" s="53" t="s">
        <v>6117</v>
      </c>
      <c r="AD96" s="53" t="s">
        <v>5174</v>
      </c>
      <c r="AE96" s="53" t="s">
        <v>7677</v>
      </c>
      <c r="AF96" s="53" t="s">
        <v>3185</v>
      </c>
      <c r="AG96" s="53" t="s">
        <v>6278</v>
      </c>
      <c r="AI96" s="53" t="s">
        <v>7929</v>
      </c>
      <c r="AK96" s="53" t="s">
        <v>2109</v>
      </c>
      <c r="AM96" s="53" t="s">
        <v>6496</v>
      </c>
      <c r="AN96" s="53" t="s">
        <v>2210</v>
      </c>
      <c r="AP96" s="53" t="s">
        <v>5484</v>
      </c>
      <c r="AQ96" s="53" t="s">
        <v>480</v>
      </c>
      <c r="AR96" s="31" t="s">
        <v>2447</v>
      </c>
      <c r="AS96" s="53"/>
      <c r="AT96" s="53" t="s">
        <v>1025</v>
      </c>
      <c r="AU96" s="53" t="s">
        <v>725</v>
      </c>
      <c r="AV96" s="53" t="s">
        <v>3555</v>
      </c>
      <c r="AW96" s="53" t="s">
        <v>5704</v>
      </c>
      <c r="AX96" s="53" t="s">
        <v>6876</v>
      </c>
      <c r="AZ96" s="53" t="s">
        <v>7047</v>
      </c>
      <c r="BA96" s="53" t="s">
        <v>821</v>
      </c>
      <c r="BD96" s="53" t="s">
        <v>6655</v>
      </c>
      <c r="BF96" s="53" t="s">
        <v>3766</v>
      </c>
      <c r="BI96" s="53" t="s">
        <v>7269</v>
      </c>
      <c r="BK96" s="53" t="s">
        <v>3956</v>
      </c>
      <c r="BL96" s="53" t="s">
        <v>1920</v>
      </c>
      <c r="BM96" s="53" t="s">
        <v>4317</v>
      </c>
      <c r="BN96" s="53" t="s">
        <v>921</v>
      </c>
      <c r="BO96" s="53" t="s">
        <v>4525</v>
      </c>
      <c r="BP96" s="53" t="s">
        <v>5934</v>
      </c>
      <c r="BR96" s="53" t="s">
        <v>1226</v>
      </c>
      <c r="BS96" s="53" t="s">
        <v>2734</v>
      </c>
      <c r="BT96" s="53" t="s">
        <v>8064</v>
      </c>
      <c r="BU96" s="53" t="s">
        <v>4706</v>
      </c>
      <c r="BW96" s="53" t="s">
        <v>4994</v>
      </c>
      <c r="BX96" s="53" t="s">
        <v>1461</v>
      </c>
      <c r="BY96" s="53"/>
      <c r="BZ96" s="53"/>
    </row>
    <row r="97" spans="2:78" s="52" customFormat="1" ht="13" x14ac:dyDescent="0.3">
      <c r="B97" s="53" t="s">
        <v>214</v>
      </c>
      <c r="C97" s="53" t="s">
        <v>111</v>
      </c>
      <c r="D97" s="53" t="s">
        <v>7702</v>
      </c>
      <c r="E97" s="53">
        <v>38.779879999999999</v>
      </c>
      <c r="F97" s="53">
        <v>-0.51567719999999995</v>
      </c>
      <c r="G97" s="54">
        <v>724.61699999999996</v>
      </c>
      <c r="H97" s="53">
        <v>619</v>
      </c>
      <c r="I97" s="53">
        <v>325</v>
      </c>
      <c r="J97" s="53">
        <v>294</v>
      </c>
      <c r="K97" s="52">
        <v>7</v>
      </c>
      <c r="L97" s="52">
        <v>717.61699999999996</v>
      </c>
      <c r="M97" s="55">
        <v>6</v>
      </c>
      <c r="N97" s="61" t="s">
        <v>16</v>
      </c>
      <c r="P97" s="66"/>
      <c r="Q97" s="53"/>
      <c r="R97" s="53"/>
      <c r="S97" s="53"/>
      <c r="T97" s="53"/>
      <c r="U97" s="53"/>
      <c r="V97" s="53"/>
      <c r="W97" s="53"/>
      <c r="Z97" s="53" t="s">
        <v>7790</v>
      </c>
      <c r="AA97" s="53" t="s">
        <v>263</v>
      </c>
      <c r="AB97" s="53" t="s">
        <v>2939</v>
      </c>
      <c r="AC97" s="53" t="s">
        <v>6118</v>
      </c>
      <c r="AD97" s="53" t="s">
        <v>5175</v>
      </c>
      <c r="AE97" s="53" t="s">
        <v>7678</v>
      </c>
      <c r="AF97" s="53" t="s">
        <v>3186</v>
      </c>
      <c r="AG97" s="53" t="s">
        <v>6279</v>
      </c>
      <c r="AI97" s="53" t="s">
        <v>7930</v>
      </c>
      <c r="AK97" s="53" t="s">
        <v>2110</v>
      </c>
      <c r="AM97" s="53" t="s">
        <v>6497</v>
      </c>
      <c r="AN97" s="53" t="s">
        <v>2211</v>
      </c>
      <c r="AP97" s="53" t="s">
        <v>5485</v>
      </c>
      <c r="AQ97" s="53" t="s">
        <v>481</v>
      </c>
      <c r="AR97" s="31" t="s">
        <v>2448</v>
      </c>
      <c r="AS97" s="53"/>
      <c r="AT97" s="53" t="s">
        <v>1026</v>
      </c>
      <c r="AU97" s="53" t="s">
        <v>726</v>
      </c>
      <c r="AV97" s="53" t="s">
        <v>3556</v>
      </c>
      <c r="AW97" s="53" t="s">
        <v>5705</v>
      </c>
      <c r="AX97" s="53" t="s">
        <v>6877</v>
      </c>
      <c r="AZ97" s="53" t="s">
        <v>7048</v>
      </c>
      <c r="BA97" s="53" t="s">
        <v>822</v>
      </c>
      <c r="BD97" s="53" t="s">
        <v>6656</v>
      </c>
      <c r="BF97" s="53" t="s">
        <v>3767</v>
      </c>
      <c r="BI97" s="53" t="s">
        <v>7270</v>
      </c>
      <c r="BK97" s="53" t="s">
        <v>3957</v>
      </c>
      <c r="BL97" s="53" t="s">
        <v>1921</v>
      </c>
      <c r="BM97" s="53" t="s">
        <v>4318</v>
      </c>
      <c r="BN97" s="53" t="s">
        <v>922</v>
      </c>
      <c r="BO97" s="53" t="s">
        <v>4526</v>
      </c>
      <c r="BP97" s="53" t="s">
        <v>5935</v>
      </c>
      <c r="BR97" s="53" t="s">
        <v>1227</v>
      </c>
      <c r="BS97" s="53" t="s">
        <v>2735</v>
      </c>
      <c r="BT97" s="53" t="s">
        <v>8065</v>
      </c>
      <c r="BU97" s="53" t="s">
        <v>4707</v>
      </c>
      <c r="BW97" s="53" t="s">
        <v>4995</v>
      </c>
      <c r="BX97" s="53" t="s">
        <v>1462</v>
      </c>
      <c r="BY97" s="53"/>
      <c r="BZ97" s="53"/>
    </row>
    <row r="98" spans="2:78" s="52" customFormat="1" ht="13" x14ac:dyDescent="0.3">
      <c r="B98" s="53" t="s">
        <v>214</v>
      </c>
      <c r="C98" s="53" t="s">
        <v>111</v>
      </c>
      <c r="D98" s="53" t="s">
        <v>7703</v>
      </c>
      <c r="E98" s="53">
        <v>38.499319999999997</v>
      </c>
      <c r="F98" s="53">
        <v>-0.36273660000000002</v>
      </c>
      <c r="G98" s="54">
        <v>325.35599999999999</v>
      </c>
      <c r="H98" s="53">
        <v>1064</v>
      </c>
      <c r="I98" s="53">
        <v>547</v>
      </c>
      <c r="J98" s="53">
        <v>517</v>
      </c>
      <c r="K98" s="52">
        <v>7</v>
      </c>
      <c r="L98" s="52">
        <v>318.35599999999999</v>
      </c>
      <c r="M98" s="55">
        <v>4</v>
      </c>
      <c r="N98" s="61" t="s">
        <v>15</v>
      </c>
      <c r="P98" s="66"/>
      <c r="Q98" s="53"/>
      <c r="R98" s="53"/>
      <c r="S98" s="53"/>
      <c r="T98" s="53"/>
      <c r="U98" s="53"/>
      <c r="V98" s="53"/>
      <c r="W98" s="53"/>
      <c r="Z98" s="53" t="s">
        <v>7791</v>
      </c>
      <c r="AA98" s="53" t="s">
        <v>264</v>
      </c>
      <c r="AB98" s="53" t="s">
        <v>2940</v>
      </c>
      <c r="AC98" s="53" t="s">
        <v>6119</v>
      </c>
      <c r="AD98" s="53" t="s">
        <v>5176</v>
      </c>
      <c r="AE98" s="53" t="s">
        <v>7679</v>
      </c>
      <c r="AF98" s="53" t="s">
        <v>3187</v>
      </c>
      <c r="AG98" s="53" t="s">
        <v>6280</v>
      </c>
      <c r="AI98" s="53" t="s">
        <v>7931</v>
      </c>
      <c r="AK98" s="53" t="s">
        <v>2111</v>
      </c>
      <c r="AM98" s="53" t="s">
        <v>6498</v>
      </c>
      <c r="AN98" s="53" t="s">
        <v>2212</v>
      </c>
      <c r="AP98" s="53" t="s">
        <v>5486</v>
      </c>
      <c r="AQ98" s="53" t="s">
        <v>482</v>
      </c>
      <c r="AR98" s="31" t="s">
        <v>2449</v>
      </c>
      <c r="AS98" s="53"/>
      <c r="AT98" s="53" t="s">
        <v>1027</v>
      </c>
      <c r="AU98" s="53" t="s">
        <v>727</v>
      </c>
      <c r="AV98" s="53" t="s">
        <v>3557</v>
      </c>
      <c r="AW98" s="53" t="s">
        <v>5706</v>
      </c>
      <c r="AX98" s="53" t="s">
        <v>6878</v>
      </c>
      <c r="AZ98" s="53" t="s">
        <v>7049</v>
      </c>
      <c r="BA98" s="53" t="s">
        <v>823</v>
      </c>
      <c r="BD98" s="53" t="s">
        <v>6657</v>
      </c>
      <c r="BF98" s="53" t="s">
        <v>3768</v>
      </c>
      <c r="BI98" s="53" t="s">
        <v>7271</v>
      </c>
      <c r="BK98" s="53" t="s">
        <v>3958</v>
      </c>
      <c r="BL98" s="53" t="s">
        <v>1922</v>
      </c>
      <c r="BM98" s="53" t="s">
        <v>4319</v>
      </c>
      <c r="BN98" s="53" t="s">
        <v>923</v>
      </c>
      <c r="BO98" s="53" t="s">
        <v>4527</v>
      </c>
      <c r="BP98" s="53" t="s">
        <v>5936</v>
      </c>
      <c r="BR98" s="53" t="s">
        <v>1228</v>
      </c>
      <c r="BS98" s="53" t="s">
        <v>2736</v>
      </c>
      <c r="BT98" s="53" t="s">
        <v>8066</v>
      </c>
      <c r="BU98" s="53" t="s">
        <v>4708</v>
      </c>
      <c r="BW98" s="53" t="s">
        <v>4996</v>
      </c>
      <c r="BX98" s="53" t="s">
        <v>1463</v>
      </c>
      <c r="BY98" s="53"/>
      <c r="BZ98" s="53"/>
    </row>
    <row r="99" spans="2:78" s="52" customFormat="1" ht="13" x14ac:dyDescent="0.3">
      <c r="B99" s="53" t="s">
        <v>214</v>
      </c>
      <c r="C99" s="53" t="s">
        <v>111</v>
      </c>
      <c r="D99" s="53" t="s">
        <v>7704</v>
      </c>
      <c r="E99" s="53">
        <v>38.180599999999998</v>
      </c>
      <c r="F99" s="53">
        <v>-0.86962459999999997</v>
      </c>
      <c r="G99" s="54">
        <v>21.501010000000001</v>
      </c>
      <c r="H99" s="53">
        <v>11745</v>
      </c>
      <c r="I99" s="53">
        <v>6079</v>
      </c>
      <c r="J99" s="53">
        <v>5666</v>
      </c>
      <c r="K99" s="52">
        <v>7</v>
      </c>
      <c r="L99" s="52">
        <v>14.501010000000001</v>
      </c>
      <c r="M99" s="55">
        <v>2</v>
      </c>
      <c r="N99" s="61" t="s">
        <v>14</v>
      </c>
      <c r="P99" s="66"/>
      <c r="Q99" s="53"/>
      <c r="R99" s="53"/>
      <c r="S99" s="53"/>
      <c r="T99" s="53"/>
      <c r="U99" s="53"/>
      <c r="V99" s="53"/>
      <c r="W99" s="53"/>
      <c r="Z99" s="53" t="s">
        <v>7792</v>
      </c>
      <c r="AA99" s="53" t="s">
        <v>265</v>
      </c>
      <c r="AB99" s="53" t="s">
        <v>2941</v>
      </c>
      <c r="AC99" s="53" t="s">
        <v>6120</v>
      </c>
      <c r="AD99" s="53" t="s">
        <v>5177</v>
      </c>
      <c r="AE99" s="53" t="s">
        <v>7680</v>
      </c>
      <c r="AF99" s="53" t="s">
        <v>3188</v>
      </c>
      <c r="AG99" s="53" t="s">
        <v>6281</v>
      </c>
      <c r="AI99" s="53" t="s">
        <v>7932</v>
      </c>
      <c r="AK99" s="53" t="s">
        <v>2112</v>
      </c>
      <c r="AM99" s="53" t="s">
        <v>6499</v>
      </c>
      <c r="AN99" s="53" t="s">
        <v>2213</v>
      </c>
      <c r="AP99" s="53" t="s">
        <v>5487</v>
      </c>
      <c r="AQ99" s="53" t="s">
        <v>483</v>
      </c>
      <c r="AR99" s="31" t="s">
        <v>2450</v>
      </c>
      <c r="AS99" s="53"/>
      <c r="AT99" s="53" t="s">
        <v>1028</v>
      </c>
      <c r="AU99" s="53" t="s">
        <v>728</v>
      </c>
      <c r="AV99" s="53" t="s">
        <v>3558</v>
      </c>
      <c r="AW99" s="53" t="s">
        <v>5707</v>
      </c>
      <c r="AX99" s="53" t="s">
        <v>6879</v>
      </c>
      <c r="AZ99" s="53" t="s">
        <v>7050</v>
      </c>
      <c r="BA99" s="53" t="s">
        <v>824</v>
      </c>
      <c r="BF99" s="53" t="s">
        <v>186</v>
      </c>
      <c r="BI99" s="53" t="s">
        <v>7272</v>
      </c>
      <c r="BK99" s="53" t="s">
        <v>3959</v>
      </c>
      <c r="BL99" s="53" t="s">
        <v>1923</v>
      </c>
      <c r="BM99" s="53" t="s">
        <v>4320</v>
      </c>
      <c r="BN99" s="53" t="s">
        <v>924</v>
      </c>
      <c r="BO99" s="53" t="s">
        <v>4528</v>
      </c>
      <c r="BP99" s="53" t="s">
        <v>5937</v>
      </c>
      <c r="BR99" s="53" t="s">
        <v>1229</v>
      </c>
      <c r="BS99" s="53" t="s">
        <v>2737</v>
      </c>
      <c r="BT99" s="53" t="s">
        <v>8067</v>
      </c>
      <c r="BU99" s="53" t="s">
        <v>4709</v>
      </c>
      <c r="BW99" s="53" t="s">
        <v>4997</v>
      </c>
      <c r="BX99" s="53" t="s">
        <v>1464</v>
      </c>
      <c r="BY99" s="53"/>
      <c r="BZ99" s="53"/>
    </row>
    <row r="100" spans="2:78" s="52" customFormat="1" ht="13" x14ac:dyDescent="0.3">
      <c r="B100" s="53" t="s">
        <v>214</v>
      </c>
      <c r="C100" s="53" t="s">
        <v>111</v>
      </c>
      <c r="D100" s="53" t="s">
        <v>7705</v>
      </c>
      <c r="E100" s="53">
        <v>38.755679999999998</v>
      </c>
      <c r="F100" s="53">
        <v>-4.6651999999999999E-2</v>
      </c>
      <c r="G100" s="54">
        <v>290.68239999999997</v>
      </c>
      <c r="H100" s="53">
        <v>1507</v>
      </c>
      <c r="I100" s="53">
        <v>762</v>
      </c>
      <c r="J100" s="53">
        <v>745</v>
      </c>
      <c r="K100" s="52">
        <v>7</v>
      </c>
      <c r="L100" s="52">
        <v>283.68239999999997</v>
      </c>
      <c r="M100" s="55">
        <v>4</v>
      </c>
      <c r="N100" s="61" t="s">
        <v>15</v>
      </c>
      <c r="P100" s="66"/>
      <c r="Q100" s="53"/>
      <c r="R100" s="53"/>
      <c r="S100" s="53"/>
      <c r="T100" s="53"/>
      <c r="U100" s="53"/>
      <c r="V100" s="53"/>
      <c r="W100" s="53"/>
      <c r="Z100" s="53" t="s">
        <v>7793</v>
      </c>
      <c r="AA100" s="53" t="s">
        <v>266</v>
      </c>
      <c r="AB100" s="53" t="s">
        <v>2942</v>
      </c>
      <c r="AC100" s="53" t="s">
        <v>6121</v>
      </c>
      <c r="AD100" s="53" t="s">
        <v>5178</v>
      </c>
      <c r="AE100" s="53" t="s">
        <v>7681</v>
      </c>
      <c r="AF100" s="53" t="s">
        <v>3189</v>
      </c>
      <c r="AG100" s="53" t="s">
        <v>6282</v>
      </c>
      <c r="AI100" s="53" t="s">
        <v>7933</v>
      </c>
      <c r="AK100" s="53" t="s">
        <v>2113</v>
      </c>
      <c r="AM100" s="53" t="s">
        <v>6500</v>
      </c>
      <c r="AN100" s="53" t="s">
        <v>2214</v>
      </c>
      <c r="AP100" s="53" t="s">
        <v>5488</v>
      </c>
      <c r="AQ100" s="53" t="s">
        <v>484</v>
      </c>
      <c r="AR100" s="31" t="s">
        <v>2451</v>
      </c>
      <c r="AS100" s="53"/>
      <c r="AT100" s="53" t="s">
        <v>1029</v>
      </c>
      <c r="AU100" s="53" t="s">
        <v>729</v>
      </c>
      <c r="AV100" s="53" t="s">
        <v>3559</v>
      </c>
      <c r="AW100" s="53" t="s">
        <v>5708</v>
      </c>
      <c r="AX100" s="53" t="s">
        <v>6880</v>
      </c>
      <c r="AZ100" s="53" t="s">
        <v>7051</v>
      </c>
      <c r="BA100" s="53" t="s">
        <v>825</v>
      </c>
      <c r="BF100" s="53" t="s">
        <v>3769</v>
      </c>
      <c r="BI100" s="53" t="s">
        <v>7273</v>
      </c>
      <c r="BK100" s="53" t="s">
        <v>3960</v>
      </c>
      <c r="BL100" s="53" t="s">
        <v>1924</v>
      </c>
      <c r="BM100" s="53" t="s">
        <v>4321</v>
      </c>
      <c r="BN100" s="53" t="s">
        <v>204</v>
      </c>
      <c r="BO100" s="53" t="s">
        <v>4529</v>
      </c>
      <c r="BP100" s="53" t="s">
        <v>5938</v>
      </c>
      <c r="BR100" s="53" t="s">
        <v>1230</v>
      </c>
      <c r="BS100" s="53" t="s">
        <v>2738</v>
      </c>
      <c r="BT100" s="53" t="s">
        <v>8068</v>
      </c>
      <c r="BU100" s="53" t="s">
        <v>4710</v>
      </c>
      <c r="BW100" s="53" t="s">
        <v>4998</v>
      </c>
      <c r="BX100" s="53" t="s">
        <v>1465</v>
      </c>
      <c r="BY100" s="53"/>
      <c r="BZ100" s="53"/>
    </row>
    <row r="101" spans="2:78" s="52" customFormat="1" ht="13" x14ac:dyDescent="0.3">
      <c r="B101" s="53" t="s">
        <v>214</v>
      </c>
      <c r="C101" s="53" t="s">
        <v>111</v>
      </c>
      <c r="D101" s="53" t="s">
        <v>7706</v>
      </c>
      <c r="E101" s="53">
        <v>38.794930000000001</v>
      </c>
      <c r="F101" s="53">
        <v>-0.40270040000000001</v>
      </c>
      <c r="G101" s="54">
        <v>352.79849999999999</v>
      </c>
      <c r="H101" s="53">
        <v>228</v>
      </c>
      <c r="I101" s="53">
        <v>108</v>
      </c>
      <c r="J101" s="53">
        <v>120</v>
      </c>
      <c r="K101" s="52">
        <v>7</v>
      </c>
      <c r="L101" s="52">
        <v>345.79849999999999</v>
      </c>
      <c r="M101" s="55">
        <v>4</v>
      </c>
      <c r="N101" s="61" t="s">
        <v>15</v>
      </c>
      <c r="P101" s="66"/>
      <c r="Q101" s="53"/>
      <c r="R101" s="53"/>
      <c r="S101" s="53"/>
      <c r="T101" s="53"/>
      <c r="U101" s="53"/>
      <c r="V101" s="53"/>
      <c r="W101" s="53"/>
      <c r="Z101" s="53" t="s">
        <v>7794</v>
      </c>
      <c r="AA101" s="53" t="s">
        <v>267</v>
      </c>
      <c r="AB101" s="53" t="s">
        <v>2943</v>
      </c>
      <c r="AC101" s="53" t="s">
        <v>6122</v>
      </c>
      <c r="AD101" s="53" t="s">
        <v>5179</v>
      </c>
      <c r="AE101" s="53" t="s">
        <v>7682</v>
      </c>
      <c r="AF101" s="53" t="s">
        <v>3190</v>
      </c>
      <c r="AG101" s="53" t="s">
        <v>6283</v>
      </c>
      <c r="AI101" s="53" t="s">
        <v>7934</v>
      </c>
      <c r="AK101" s="53" t="s">
        <v>2114</v>
      </c>
      <c r="AN101" s="53" t="s">
        <v>2215</v>
      </c>
      <c r="AP101" s="53" t="s">
        <v>5489</v>
      </c>
      <c r="AQ101" s="53" t="s">
        <v>485</v>
      </c>
      <c r="AR101" s="31" t="s">
        <v>2452</v>
      </c>
      <c r="AS101" s="53"/>
      <c r="AT101" s="53" t="s">
        <v>1030</v>
      </c>
      <c r="AU101" s="53" t="s">
        <v>730</v>
      </c>
      <c r="AV101" s="53" t="s">
        <v>3560</v>
      </c>
      <c r="AW101" s="53" t="s">
        <v>5709</v>
      </c>
      <c r="AX101" s="53" t="s">
        <v>6881</v>
      </c>
      <c r="AZ101" s="53" t="s">
        <v>7052</v>
      </c>
      <c r="BA101" s="53" t="s">
        <v>826</v>
      </c>
      <c r="BF101" s="53" t="s">
        <v>3770</v>
      </c>
      <c r="BI101" s="53" t="s">
        <v>7274</v>
      </c>
      <c r="BK101" s="53" t="s">
        <v>3961</v>
      </c>
      <c r="BL101" s="53" t="s">
        <v>1925</v>
      </c>
      <c r="BM101" s="53" t="s">
        <v>4322</v>
      </c>
      <c r="BN101" s="53" t="s">
        <v>925</v>
      </c>
      <c r="BO101" s="53" t="s">
        <v>4530</v>
      </c>
      <c r="BP101" s="53" t="s">
        <v>5939</v>
      </c>
      <c r="BR101" s="53" t="s">
        <v>1231</v>
      </c>
      <c r="BS101" s="53" t="s">
        <v>2739</v>
      </c>
      <c r="BT101" s="53" t="s">
        <v>8069</v>
      </c>
      <c r="BU101" s="53" t="s">
        <v>4711</v>
      </c>
      <c r="BW101" s="53" t="s">
        <v>4999</v>
      </c>
      <c r="BX101" s="53" t="s">
        <v>1466</v>
      </c>
      <c r="BY101" s="53"/>
      <c r="BZ101" s="53"/>
    </row>
    <row r="102" spans="2:78" s="52" customFormat="1" ht="13" x14ac:dyDescent="0.3">
      <c r="B102" s="53" t="s">
        <v>214</v>
      </c>
      <c r="C102" s="53" t="s">
        <v>111</v>
      </c>
      <c r="D102" s="53" t="s">
        <v>7707</v>
      </c>
      <c r="E102" s="53">
        <v>38.675420000000003</v>
      </c>
      <c r="F102" s="53">
        <v>-0.33231830000000001</v>
      </c>
      <c r="G102" s="54">
        <v>751.66780000000006</v>
      </c>
      <c r="H102" s="53">
        <v>206</v>
      </c>
      <c r="I102" s="53">
        <v>108</v>
      </c>
      <c r="J102" s="53">
        <v>98</v>
      </c>
      <c r="K102" s="52">
        <v>7</v>
      </c>
      <c r="L102" s="52">
        <v>744.66780000000006</v>
      </c>
      <c r="M102" s="55">
        <v>6</v>
      </c>
      <c r="N102" s="61" t="s">
        <v>16</v>
      </c>
      <c r="P102" s="66"/>
      <c r="Q102" s="53"/>
      <c r="R102" s="53"/>
      <c r="S102" s="53"/>
      <c r="T102" s="53"/>
      <c r="U102" s="53"/>
      <c r="V102" s="53"/>
      <c r="W102" s="53"/>
      <c r="Z102" s="53" t="s">
        <v>7795</v>
      </c>
      <c r="AA102" s="53" t="s">
        <v>268</v>
      </c>
      <c r="AB102" s="53" t="s">
        <v>2944</v>
      </c>
      <c r="AC102" s="53" t="s">
        <v>6123</v>
      </c>
      <c r="AD102" s="53" t="s">
        <v>5180</v>
      </c>
      <c r="AE102" s="53" t="s">
        <v>7683</v>
      </c>
      <c r="AF102" s="53" t="s">
        <v>3191</v>
      </c>
      <c r="AG102" s="53" t="s">
        <v>6284</v>
      </c>
      <c r="AI102" s="53" t="s">
        <v>7935</v>
      </c>
      <c r="AK102" s="53" t="s">
        <v>2115</v>
      </c>
      <c r="AN102" s="53" t="s">
        <v>2216</v>
      </c>
      <c r="AP102" s="53" t="s">
        <v>5490</v>
      </c>
      <c r="AQ102" s="53" t="s">
        <v>486</v>
      </c>
      <c r="AR102" s="31" t="s">
        <v>2453</v>
      </c>
      <c r="AS102" s="53"/>
      <c r="AT102" s="53" t="s">
        <v>1031</v>
      </c>
      <c r="AU102" s="53" t="s">
        <v>731</v>
      </c>
      <c r="AV102" s="53" t="s">
        <v>3561</v>
      </c>
      <c r="AW102" s="53" t="s">
        <v>5710</v>
      </c>
      <c r="AX102" s="53" t="s">
        <v>6882</v>
      </c>
      <c r="AZ102" s="53" t="s">
        <v>7053</v>
      </c>
      <c r="BA102" s="53" t="s">
        <v>827</v>
      </c>
      <c r="BF102" s="53" t="s">
        <v>3771</v>
      </c>
      <c r="BI102" s="53" t="s">
        <v>7275</v>
      </c>
      <c r="BK102" s="53" t="s">
        <v>3962</v>
      </c>
      <c r="BL102" s="53" t="s">
        <v>1926</v>
      </c>
      <c r="BM102" s="53" t="s">
        <v>4323</v>
      </c>
      <c r="BN102" s="53" t="s">
        <v>926</v>
      </c>
      <c r="BO102" s="53" t="s">
        <v>4531</v>
      </c>
      <c r="BP102" s="53" t="s">
        <v>5940</v>
      </c>
      <c r="BR102" s="53" t="s">
        <v>1232</v>
      </c>
      <c r="BS102" s="53" t="s">
        <v>2740</v>
      </c>
      <c r="BT102" s="53" t="s">
        <v>8070</v>
      </c>
      <c r="BU102" s="53" t="s">
        <v>4712</v>
      </c>
      <c r="BW102" s="53" t="s">
        <v>5000</v>
      </c>
      <c r="BX102" s="53" t="s">
        <v>1467</v>
      </c>
      <c r="BY102" s="53"/>
      <c r="BZ102" s="53"/>
    </row>
    <row r="103" spans="2:78" s="52" customFormat="1" ht="13" x14ac:dyDescent="0.3">
      <c r="B103" s="53" t="s">
        <v>214</v>
      </c>
      <c r="C103" s="53" t="s">
        <v>111</v>
      </c>
      <c r="D103" s="53" t="s">
        <v>7708</v>
      </c>
      <c r="E103" s="53">
        <v>38.697629999999997</v>
      </c>
      <c r="F103" s="53">
        <v>-0.47309590000000001</v>
      </c>
      <c r="G103" s="54">
        <v>578.92849999999999</v>
      </c>
      <c r="H103" s="53">
        <v>61552</v>
      </c>
      <c r="I103" s="53">
        <v>29854</v>
      </c>
      <c r="J103" s="53">
        <v>31698</v>
      </c>
      <c r="K103" s="52">
        <v>7</v>
      </c>
      <c r="L103" s="52">
        <v>571.92849999999999</v>
      </c>
      <c r="M103" s="55">
        <v>5</v>
      </c>
      <c r="N103" s="61" t="s">
        <v>15</v>
      </c>
      <c r="P103" s="66"/>
      <c r="Q103" s="53"/>
      <c r="R103" s="53"/>
      <c r="S103" s="53"/>
      <c r="T103" s="53"/>
      <c r="U103" s="53"/>
      <c r="V103" s="53"/>
      <c r="W103" s="53"/>
      <c r="Z103" s="53" t="s">
        <v>7796</v>
      </c>
      <c r="AA103" s="53" t="s">
        <v>269</v>
      </c>
      <c r="AB103" s="53" t="s">
        <v>2945</v>
      </c>
      <c r="AC103" s="53" t="s">
        <v>6124</v>
      </c>
      <c r="AD103" s="53" t="s">
        <v>5181</v>
      </c>
      <c r="AE103" s="53" t="s">
        <v>7684</v>
      </c>
      <c r="AF103" s="53" t="s">
        <v>3192</v>
      </c>
      <c r="AG103" s="53" t="s">
        <v>6285</v>
      </c>
      <c r="AI103" s="53" t="s">
        <v>7936</v>
      </c>
      <c r="AK103" s="53" t="s">
        <v>2116</v>
      </c>
      <c r="AN103" s="53" t="s">
        <v>2217</v>
      </c>
      <c r="AP103" s="53" t="s">
        <v>5491</v>
      </c>
      <c r="AQ103" s="53" t="s">
        <v>487</v>
      </c>
      <c r="AR103" s="31" t="s">
        <v>2454</v>
      </c>
      <c r="AS103" s="53"/>
      <c r="AT103" s="53" t="s">
        <v>1032</v>
      </c>
      <c r="AU103" s="53" t="s">
        <v>732</v>
      </c>
      <c r="AV103" s="53" t="s">
        <v>3562</v>
      </c>
      <c r="AW103" s="53" t="s">
        <v>5711</v>
      </c>
      <c r="AX103" s="53" t="s">
        <v>6883</v>
      </c>
      <c r="AZ103" s="53" t="s">
        <v>7054</v>
      </c>
      <c r="BA103" s="53" t="s">
        <v>828</v>
      </c>
      <c r="BF103" s="53" t="s">
        <v>3772</v>
      </c>
      <c r="BI103" s="53" t="s">
        <v>7276</v>
      </c>
      <c r="BK103" s="53" t="s">
        <v>3963</v>
      </c>
      <c r="BL103" s="53" t="s">
        <v>1927</v>
      </c>
      <c r="BM103" s="53" t="s">
        <v>4324</v>
      </c>
      <c r="BN103" s="53" t="s">
        <v>927</v>
      </c>
      <c r="BO103" s="53" t="s">
        <v>4532</v>
      </c>
      <c r="BP103" s="53" t="s">
        <v>5941</v>
      </c>
      <c r="BR103" s="53" t="s">
        <v>1233</v>
      </c>
      <c r="BS103" s="53" t="s">
        <v>2741</v>
      </c>
      <c r="BT103" s="53" t="s">
        <v>8071</v>
      </c>
      <c r="BU103" s="53" t="s">
        <v>4713</v>
      </c>
      <c r="BW103" s="53" t="s">
        <v>5001</v>
      </c>
      <c r="BX103" s="53" t="s">
        <v>1468</v>
      </c>
      <c r="BY103" s="53"/>
      <c r="BZ103" s="53"/>
    </row>
    <row r="104" spans="2:78" s="52" customFormat="1" ht="13" x14ac:dyDescent="0.3">
      <c r="B104" s="53" t="s">
        <v>214</v>
      </c>
      <c r="C104" s="53" t="s">
        <v>111</v>
      </c>
      <c r="D104" s="53" t="s">
        <v>7709</v>
      </c>
      <c r="E104" s="53">
        <v>38.772660000000002</v>
      </c>
      <c r="F104" s="53">
        <v>-0.55521290000000001</v>
      </c>
      <c r="G104" s="54">
        <v>587.18409999999994</v>
      </c>
      <c r="H104" s="53">
        <v>413</v>
      </c>
      <c r="I104" s="53">
        <v>211</v>
      </c>
      <c r="J104" s="53">
        <v>202</v>
      </c>
      <c r="K104" s="52">
        <v>7</v>
      </c>
      <c r="L104" s="52">
        <v>580.18409999999994</v>
      </c>
      <c r="M104" s="55">
        <v>5</v>
      </c>
      <c r="N104" s="61" t="s">
        <v>15</v>
      </c>
      <c r="P104" s="66"/>
      <c r="Q104" s="53"/>
      <c r="R104" s="53"/>
      <c r="S104" s="53"/>
      <c r="T104" s="53"/>
      <c r="U104" s="53"/>
      <c r="V104" s="53"/>
      <c r="W104" s="53"/>
      <c r="Z104" s="53" t="s">
        <v>7797</v>
      </c>
      <c r="AA104" s="53" t="s">
        <v>270</v>
      </c>
      <c r="AB104" s="53" t="s">
        <v>2946</v>
      </c>
      <c r="AC104" s="53" t="s">
        <v>6125</v>
      </c>
      <c r="AD104" s="53" t="s">
        <v>5182</v>
      </c>
      <c r="AE104" s="53" t="s">
        <v>7685</v>
      </c>
      <c r="AF104" s="53" t="s">
        <v>3193</v>
      </c>
      <c r="AG104" s="53" t="s">
        <v>6286</v>
      </c>
      <c r="AI104" s="53" t="s">
        <v>7937</v>
      </c>
      <c r="AK104" s="53" t="s">
        <v>2117</v>
      </c>
      <c r="AN104" s="53" t="s">
        <v>2218</v>
      </c>
      <c r="AP104" s="53" t="s">
        <v>5492</v>
      </c>
      <c r="AQ104" s="53" t="s">
        <v>488</v>
      </c>
      <c r="AR104" s="31" t="s">
        <v>2455</v>
      </c>
      <c r="AS104" s="53"/>
      <c r="AT104" s="53" t="s">
        <v>1033</v>
      </c>
      <c r="AV104" s="53" t="s">
        <v>3563</v>
      </c>
      <c r="AW104" s="53" t="s">
        <v>5712</v>
      </c>
      <c r="AX104" s="53" t="s">
        <v>6884</v>
      </c>
      <c r="AZ104" s="53" t="s">
        <v>7055</v>
      </c>
      <c r="BA104" s="53" t="s">
        <v>829</v>
      </c>
      <c r="BF104" s="53" t="s">
        <v>3773</v>
      </c>
      <c r="BI104" s="53" t="s">
        <v>7277</v>
      </c>
      <c r="BK104" s="53" t="s">
        <v>3964</v>
      </c>
      <c r="BL104" s="53" t="s">
        <v>1928</v>
      </c>
      <c r="BM104" s="53" t="s">
        <v>4325</v>
      </c>
      <c r="BN104" s="53" t="s">
        <v>928</v>
      </c>
      <c r="BO104" s="53" t="s">
        <v>4533</v>
      </c>
      <c r="BP104" s="53" t="s">
        <v>5942</v>
      </c>
      <c r="BR104" s="53" t="s">
        <v>1234</v>
      </c>
      <c r="BS104" s="53" t="s">
        <v>2742</v>
      </c>
      <c r="BT104" s="53" t="s">
        <v>8072</v>
      </c>
      <c r="BU104" s="53" t="s">
        <v>4714</v>
      </c>
      <c r="BW104" s="53" t="s">
        <v>5002</v>
      </c>
      <c r="BX104" s="53" t="s">
        <v>1469</v>
      </c>
      <c r="BY104" s="53"/>
      <c r="BZ104" s="53"/>
    </row>
    <row r="105" spans="2:78" s="52" customFormat="1" ht="13" x14ac:dyDescent="0.3">
      <c r="B105" s="53" t="s">
        <v>214</v>
      </c>
      <c r="C105" s="53" t="s">
        <v>111</v>
      </c>
      <c r="D105" s="53" t="s">
        <v>7710</v>
      </c>
      <c r="E105" s="53">
        <v>38.580550000000002</v>
      </c>
      <c r="F105" s="53">
        <v>-0.10320940000000001</v>
      </c>
      <c r="G105" s="54">
        <v>96.305210000000002</v>
      </c>
      <c r="H105" s="53">
        <v>21011</v>
      </c>
      <c r="I105" s="53">
        <v>10498</v>
      </c>
      <c r="J105" s="53">
        <v>10513</v>
      </c>
      <c r="K105" s="52">
        <v>7</v>
      </c>
      <c r="L105" s="52">
        <v>89.305210000000002</v>
      </c>
      <c r="M105" s="55">
        <v>2</v>
      </c>
      <c r="N105" s="61" t="s">
        <v>14</v>
      </c>
      <c r="P105" s="66"/>
      <c r="Q105" s="53"/>
      <c r="R105" s="53"/>
      <c r="S105" s="53"/>
      <c r="T105" s="53"/>
      <c r="U105" s="53"/>
      <c r="V105" s="53"/>
      <c r="W105" s="53"/>
      <c r="Z105" s="53" t="s">
        <v>7798</v>
      </c>
      <c r="AA105" s="53" t="s">
        <v>271</v>
      </c>
      <c r="AB105" s="53" t="s">
        <v>2947</v>
      </c>
      <c r="AC105" s="53" t="s">
        <v>6126</v>
      </c>
      <c r="AD105" s="53" t="s">
        <v>5183</v>
      </c>
      <c r="AE105" s="53" t="s">
        <v>7686</v>
      </c>
      <c r="AF105" s="53" t="s">
        <v>3194</v>
      </c>
      <c r="AG105" s="53" t="s">
        <v>6287</v>
      </c>
      <c r="AI105" s="53" t="s">
        <v>7938</v>
      </c>
      <c r="AK105" s="53" t="s">
        <v>2118</v>
      </c>
      <c r="AN105" s="53" t="s">
        <v>2219</v>
      </c>
      <c r="AP105" s="53" t="s">
        <v>5493</v>
      </c>
      <c r="AQ105" s="53" t="s">
        <v>489</v>
      </c>
      <c r="AR105" s="31" t="s">
        <v>2456</v>
      </c>
      <c r="AS105" s="53"/>
      <c r="AT105" s="53" t="s">
        <v>1034</v>
      </c>
      <c r="AV105" s="53" t="s">
        <v>3564</v>
      </c>
      <c r="AW105" s="53" t="s">
        <v>5713</v>
      </c>
      <c r="AX105" s="53" t="s">
        <v>6885</v>
      </c>
      <c r="AZ105" s="53" t="s">
        <v>7056</v>
      </c>
      <c r="BA105" s="53" t="s">
        <v>830</v>
      </c>
      <c r="BF105" s="53" t="s">
        <v>3774</v>
      </c>
      <c r="BI105" s="53" t="s">
        <v>7278</v>
      </c>
      <c r="BK105" s="53" t="s">
        <v>3965</v>
      </c>
      <c r="BL105" s="53" t="s">
        <v>1929</v>
      </c>
      <c r="BM105" s="53" t="s">
        <v>4326</v>
      </c>
      <c r="BN105" s="53" t="s">
        <v>929</v>
      </c>
      <c r="BO105" s="53" t="s">
        <v>4534</v>
      </c>
      <c r="BP105" s="53" t="s">
        <v>5943</v>
      </c>
      <c r="BR105" s="53" t="s">
        <v>1235</v>
      </c>
      <c r="BS105" s="53" t="s">
        <v>2743</v>
      </c>
      <c r="BT105" s="53" t="s">
        <v>8073</v>
      </c>
      <c r="BU105" s="53" t="s">
        <v>4715</v>
      </c>
      <c r="BW105" s="53" t="s">
        <v>5003</v>
      </c>
      <c r="BX105" s="53" t="s">
        <v>1470</v>
      </c>
      <c r="BY105" s="53"/>
      <c r="BZ105" s="53"/>
    </row>
    <row r="106" spans="2:78" s="52" customFormat="1" ht="13" x14ac:dyDescent="0.3">
      <c r="B106" s="53" t="s">
        <v>214</v>
      </c>
      <c r="C106" s="53" t="s">
        <v>111</v>
      </c>
      <c r="D106" s="53" t="s">
        <v>7711</v>
      </c>
      <c r="E106" s="53">
        <v>38.08587</v>
      </c>
      <c r="F106" s="53">
        <v>-0.79576069999999999</v>
      </c>
      <c r="G106" s="54">
        <v>29.952760000000001</v>
      </c>
      <c r="H106" s="53">
        <v>4346</v>
      </c>
      <c r="I106" s="53">
        <v>2162</v>
      </c>
      <c r="J106" s="53">
        <v>2184</v>
      </c>
      <c r="K106" s="52">
        <v>7</v>
      </c>
      <c r="L106" s="52">
        <v>22.952760000000001</v>
      </c>
      <c r="M106" s="55">
        <v>2</v>
      </c>
      <c r="N106" s="61" t="s">
        <v>14</v>
      </c>
      <c r="P106" s="66"/>
      <c r="Q106" s="53"/>
      <c r="R106" s="53"/>
      <c r="S106" s="53"/>
      <c r="T106" s="53"/>
      <c r="U106" s="53"/>
      <c r="V106" s="53"/>
      <c r="W106" s="53"/>
      <c r="Z106" s="53" t="s">
        <v>7799</v>
      </c>
      <c r="AA106" s="53" t="s">
        <v>272</v>
      </c>
      <c r="AB106" s="53" t="s">
        <v>2948</v>
      </c>
      <c r="AC106" s="53" t="s">
        <v>6127</v>
      </c>
      <c r="AD106" s="53" t="s">
        <v>5184</v>
      </c>
      <c r="AE106" s="53" t="s">
        <v>7687</v>
      </c>
      <c r="AF106" s="53" t="s">
        <v>3195</v>
      </c>
      <c r="AG106" s="53" t="s">
        <v>6288</v>
      </c>
      <c r="AI106" s="53" t="s">
        <v>7939</v>
      </c>
      <c r="AK106" s="53" t="s">
        <v>2119</v>
      </c>
      <c r="AN106" s="53" t="s">
        <v>2220</v>
      </c>
      <c r="AP106" s="53" t="s">
        <v>1700</v>
      </c>
      <c r="AQ106" s="53" t="s">
        <v>490</v>
      </c>
      <c r="AR106" s="31" t="s">
        <v>2457</v>
      </c>
      <c r="AS106" s="53"/>
      <c r="AT106" s="53" t="s">
        <v>1035</v>
      </c>
      <c r="AV106" s="53" t="s">
        <v>3565</v>
      </c>
      <c r="AW106" s="53" t="s">
        <v>5714</v>
      </c>
      <c r="AX106" s="53" t="s">
        <v>6886</v>
      </c>
      <c r="AZ106" s="53" t="s">
        <v>7057</v>
      </c>
      <c r="BA106" s="53" t="s">
        <v>831</v>
      </c>
      <c r="BF106" s="53" t="s">
        <v>3775</v>
      </c>
      <c r="BI106" s="53" t="s">
        <v>7279</v>
      </c>
      <c r="BK106" s="53" t="s">
        <v>3966</v>
      </c>
      <c r="BL106" s="53" t="s">
        <v>1930</v>
      </c>
      <c r="BM106" s="53" t="s">
        <v>4327</v>
      </c>
      <c r="BN106" s="53" t="s">
        <v>930</v>
      </c>
      <c r="BO106" s="53" t="s">
        <v>4535</v>
      </c>
      <c r="BP106" s="53" t="s">
        <v>5944</v>
      </c>
      <c r="BR106" s="53" t="s">
        <v>1236</v>
      </c>
      <c r="BS106" s="53" t="s">
        <v>2744</v>
      </c>
      <c r="BT106" s="53" t="s">
        <v>8074</v>
      </c>
      <c r="BU106" s="53" t="s">
        <v>4716</v>
      </c>
      <c r="BW106" s="53" t="s">
        <v>5004</v>
      </c>
      <c r="BX106" s="53" t="s">
        <v>1471</v>
      </c>
      <c r="BY106" s="53"/>
      <c r="BZ106" s="53"/>
    </row>
    <row r="107" spans="2:78" s="52" customFormat="1" ht="13" x14ac:dyDescent="0.3">
      <c r="B107" s="53" t="s">
        <v>214</v>
      </c>
      <c r="C107" s="53" t="s">
        <v>111</v>
      </c>
      <c r="D107" s="53" t="s">
        <v>7712</v>
      </c>
      <c r="E107" s="53">
        <v>38.338859999999997</v>
      </c>
      <c r="F107" s="53">
        <v>-1.003234</v>
      </c>
      <c r="G107" s="54">
        <v>536.01250000000005</v>
      </c>
      <c r="H107" s="53">
        <v>1551</v>
      </c>
      <c r="I107" s="53">
        <v>767</v>
      </c>
      <c r="J107" s="53">
        <v>784</v>
      </c>
      <c r="K107" s="52">
        <v>7</v>
      </c>
      <c r="L107" s="52">
        <v>529.01250000000005</v>
      </c>
      <c r="M107" s="55">
        <v>5</v>
      </c>
      <c r="N107" s="61" t="s">
        <v>15</v>
      </c>
      <c r="P107" s="66"/>
      <c r="Q107" s="53"/>
      <c r="R107" s="53"/>
      <c r="S107" s="53"/>
      <c r="T107" s="53"/>
      <c r="U107" s="53"/>
      <c r="V107" s="53"/>
      <c r="W107" s="53"/>
      <c r="Z107" s="53" t="s">
        <v>7800</v>
      </c>
      <c r="AA107" s="53" t="s">
        <v>273</v>
      </c>
      <c r="AB107" s="53" t="s">
        <v>2949</v>
      </c>
      <c r="AC107" s="53" t="s">
        <v>6128</v>
      </c>
      <c r="AD107" s="53" t="s">
        <v>5185</v>
      </c>
      <c r="AE107" s="53" t="s">
        <v>7688</v>
      </c>
      <c r="AF107" s="53" t="s">
        <v>3196</v>
      </c>
      <c r="AG107" s="53" t="s">
        <v>6289</v>
      </c>
      <c r="AI107" s="53" t="s">
        <v>7940</v>
      </c>
      <c r="AK107" s="53" t="s">
        <v>2120</v>
      </c>
      <c r="AN107" s="53" t="s">
        <v>2221</v>
      </c>
      <c r="AP107" s="53" t="s">
        <v>5494</v>
      </c>
      <c r="AQ107" s="53" t="s">
        <v>491</v>
      </c>
      <c r="AR107" s="31" t="s">
        <v>2458</v>
      </c>
      <c r="AS107" s="53"/>
      <c r="AT107" s="53" t="s">
        <v>161</v>
      </c>
      <c r="AV107" s="53" t="s">
        <v>3566</v>
      </c>
      <c r="AW107" s="53" t="s">
        <v>5715</v>
      </c>
      <c r="AX107" s="53" t="s">
        <v>6887</v>
      </c>
      <c r="AZ107" s="53" t="s">
        <v>7058</v>
      </c>
      <c r="BF107" s="53" t="s">
        <v>3776</v>
      </c>
      <c r="BI107" s="53" t="s">
        <v>7280</v>
      </c>
      <c r="BK107" s="53" t="s">
        <v>3967</v>
      </c>
      <c r="BL107" s="53" t="s">
        <v>1931</v>
      </c>
      <c r="BM107" s="53" t="s">
        <v>4328</v>
      </c>
      <c r="BN107" s="53" t="s">
        <v>931</v>
      </c>
      <c r="BO107" s="53" t="s">
        <v>4536</v>
      </c>
      <c r="BP107" s="53" t="s">
        <v>5945</v>
      </c>
      <c r="BR107" s="53" t="s">
        <v>1237</v>
      </c>
      <c r="BS107" s="53" t="s">
        <v>2745</v>
      </c>
      <c r="BT107" s="53" t="s">
        <v>8075</v>
      </c>
      <c r="BU107" s="53" t="s">
        <v>4717</v>
      </c>
      <c r="BW107" s="53" t="s">
        <v>5005</v>
      </c>
      <c r="BX107" s="53" t="s">
        <v>1472</v>
      </c>
      <c r="BY107" s="53"/>
      <c r="BZ107" s="53"/>
    </row>
    <row r="108" spans="2:78" s="52" customFormat="1" ht="13" x14ac:dyDescent="0.3">
      <c r="B108" s="53" t="s">
        <v>214</v>
      </c>
      <c r="C108" s="53" t="s">
        <v>111</v>
      </c>
      <c r="D108" s="53" t="s">
        <v>7713</v>
      </c>
      <c r="E108" s="53">
        <v>38.345199999999998</v>
      </c>
      <c r="F108" s="53">
        <v>-0.48100599999999999</v>
      </c>
      <c r="G108" s="54">
        <v>16.632560000000002</v>
      </c>
      <c r="H108" s="53">
        <v>334757</v>
      </c>
      <c r="I108" s="53">
        <v>162853</v>
      </c>
      <c r="J108" s="53">
        <v>171904</v>
      </c>
      <c r="K108" s="52">
        <v>7</v>
      </c>
      <c r="L108" s="52">
        <v>9.6325600000000016</v>
      </c>
      <c r="M108" s="55">
        <v>2</v>
      </c>
      <c r="N108" s="61" t="s">
        <v>14</v>
      </c>
      <c r="P108" s="66"/>
      <c r="Q108" s="53"/>
      <c r="R108" s="53"/>
      <c r="S108" s="53"/>
      <c r="T108" s="53"/>
      <c r="U108" s="53"/>
      <c r="V108" s="53"/>
      <c r="W108" s="53"/>
      <c r="Z108" s="53" t="s">
        <v>7801</v>
      </c>
      <c r="AA108" s="53" t="s">
        <v>274</v>
      </c>
      <c r="AB108" s="53" t="s">
        <v>2950</v>
      </c>
      <c r="AC108" s="53" t="s">
        <v>6129</v>
      </c>
      <c r="AD108" s="53" t="s">
        <v>5186</v>
      </c>
      <c r="AE108" s="53" t="s">
        <v>7689</v>
      </c>
      <c r="AF108" s="53" t="s">
        <v>3197</v>
      </c>
      <c r="AG108" s="53" t="s">
        <v>6290</v>
      </c>
      <c r="AI108" s="53" t="s">
        <v>7941</v>
      </c>
      <c r="AK108" s="53" t="s">
        <v>2121</v>
      </c>
      <c r="AN108" s="53" t="s">
        <v>2222</v>
      </c>
      <c r="AP108" s="53" t="s">
        <v>5495</v>
      </c>
      <c r="AQ108" s="53" t="s">
        <v>492</v>
      </c>
      <c r="AR108" s="31" t="s">
        <v>2459</v>
      </c>
      <c r="AS108" s="53"/>
      <c r="AT108" s="53" t="s">
        <v>1036</v>
      </c>
      <c r="AV108" s="53" t="s">
        <v>3567</v>
      </c>
      <c r="AW108" s="53" t="s">
        <v>5716</v>
      </c>
      <c r="AX108" s="53" t="s">
        <v>6888</v>
      </c>
      <c r="AZ108" s="53" t="s">
        <v>7059</v>
      </c>
      <c r="BF108" s="53" t="s">
        <v>3777</v>
      </c>
      <c r="BI108" s="53" t="s">
        <v>7281</v>
      </c>
      <c r="BK108" s="53" t="s">
        <v>3968</v>
      </c>
      <c r="BL108" s="53" t="s">
        <v>1932</v>
      </c>
      <c r="BM108" s="53" t="s">
        <v>4329</v>
      </c>
      <c r="BN108" s="53" t="s">
        <v>932</v>
      </c>
      <c r="BO108" s="53" t="s">
        <v>4537</v>
      </c>
      <c r="BP108" s="53" t="s">
        <v>5946</v>
      </c>
      <c r="BR108" s="53" t="s">
        <v>1238</v>
      </c>
      <c r="BS108" s="53" t="s">
        <v>2746</v>
      </c>
      <c r="BT108" s="53" t="s">
        <v>8076</v>
      </c>
      <c r="BU108" s="53" t="s">
        <v>4718</v>
      </c>
      <c r="BW108" s="53" t="s">
        <v>5006</v>
      </c>
      <c r="BX108" s="53" t="s">
        <v>1473</v>
      </c>
      <c r="BY108" s="53"/>
      <c r="BZ108" s="53"/>
    </row>
    <row r="109" spans="2:78" s="52" customFormat="1" ht="13" x14ac:dyDescent="0.3">
      <c r="B109" s="53" t="s">
        <v>214</v>
      </c>
      <c r="C109" s="53" t="s">
        <v>111</v>
      </c>
      <c r="D109" s="53" t="s">
        <v>7714</v>
      </c>
      <c r="E109" s="53">
        <v>38.109630000000003</v>
      </c>
      <c r="F109" s="53">
        <v>-0.79200320000000002</v>
      </c>
      <c r="G109" s="54">
        <v>17.383569999999999</v>
      </c>
      <c r="H109" s="53">
        <v>19147</v>
      </c>
      <c r="I109" s="53">
        <v>9772</v>
      </c>
      <c r="J109" s="53">
        <v>9375</v>
      </c>
      <c r="K109" s="52">
        <v>7</v>
      </c>
      <c r="L109" s="52">
        <v>10.383569999999999</v>
      </c>
      <c r="M109" s="55">
        <v>2</v>
      </c>
      <c r="N109" s="61" t="s">
        <v>14</v>
      </c>
      <c r="P109" s="66"/>
      <c r="Q109" s="53"/>
      <c r="R109" s="53"/>
      <c r="S109" s="53"/>
      <c r="T109" s="53"/>
      <c r="U109" s="53"/>
      <c r="V109" s="53"/>
      <c r="W109" s="53"/>
      <c r="Z109" s="53" t="s">
        <v>7802</v>
      </c>
      <c r="AB109" s="53" t="s">
        <v>2951</v>
      </c>
      <c r="AC109" s="53" t="s">
        <v>6130</v>
      </c>
      <c r="AD109" s="53" t="s">
        <v>5187</v>
      </c>
      <c r="AE109" s="53" t="s">
        <v>7690</v>
      </c>
      <c r="AF109" s="53" t="s">
        <v>3198</v>
      </c>
      <c r="AG109" s="53" t="s">
        <v>6291</v>
      </c>
      <c r="AI109" s="53" t="s">
        <v>7942</v>
      </c>
      <c r="AN109" s="53" t="s">
        <v>2223</v>
      </c>
      <c r="AP109" s="53" t="s">
        <v>5496</v>
      </c>
      <c r="AQ109" s="53" t="s">
        <v>493</v>
      </c>
      <c r="AR109" s="31" t="s">
        <v>2460</v>
      </c>
      <c r="AS109" s="53"/>
      <c r="AT109" s="53" t="s">
        <v>1037</v>
      </c>
      <c r="AV109" s="53" t="s">
        <v>3568</v>
      </c>
      <c r="AW109" s="53" t="s">
        <v>5717</v>
      </c>
      <c r="AX109" s="53" t="s">
        <v>6889</v>
      </c>
      <c r="AZ109" s="53" t="s">
        <v>7060</v>
      </c>
      <c r="BF109" s="53" t="s">
        <v>3778</v>
      </c>
      <c r="BI109" s="53" t="s">
        <v>7282</v>
      </c>
      <c r="BK109" s="53" t="s">
        <v>3969</v>
      </c>
      <c r="BM109" s="53" t="s">
        <v>4330</v>
      </c>
      <c r="BN109" s="53" t="s">
        <v>933</v>
      </c>
      <c r="BO109" s="53" t="s">
        <v>4538</v>
      </c>
      <c r="BP109" s="53" t="s">
        <v>5947</v>
      </c>
      <c r="BR109" s="53" t="s">
        <v>1239</v>
      </c>
      <c r="BS109" s="53" t="s">
        <v>2747</v>
      </c>
      <c r="BT109" s="53" t="s">
        <v>8077</v>
      </c>
      <c r="BU109" s="53" t="s">
        <v>4719</v>
      </c>
      <c r="BW109" s="53" t="s">
        <v>5007</v>
      </c>
      <c r="BX109" s="53" t="s">
        <v>1474</v>
      </c>
      <c r="BY109" s="53"/>
      <c r="BZ109" s="53"/>
    </row>
    <row r="110" spans="2:78" s="52" customFormat="1" ht="13" x14ac:dyDescent="0.3">
      <c r="B110" s="53" t="s">
        <v>214</v>
      </c>
      <c r="C110" s="53" t="s">
        <v>111</v>
      </c>
      <c r="D110" s="53" t="s">
        <v>7715</v>
      </c>
      <c r="E110" s="53">
        <v>38.761150000000001</v>
      </c>
      <c r="F110" s="53">
        <v>-0.35386000000000001</v>
      </c>
      <c r="G110" s="54">
        <v>575.83860000000004</v>
      </c>
      <c r="H110" s="53">
        <v>129</v>
      </c>
      <c r="I110" s="53">
        <v>70</v>
      </c>
      <c r="J110" s="53">
        <v>59</v>
      </c>
      <c r="K110" s="52">
        <v>7</v>
      </c>
      <c r="L110" s="52">
        <v>568.83860000000004</v>
      </c>
      <c r="M110" s="55">
        <v>5</v>
      </c>
      <c r="N110" s="61" t="s">
        <v>15</v>
      </c>
      <c r="P110" s="66"/>
      <c r="Q110" s="53"/>
      <c r="R110" s="53"/>
      <c r="S110" s="53"/>
      <c r="T110" s="53"/>
      <c r="U110" s="53"/>
      <c r="V110" s="53"/>
      <c r="W110" s="53"/>
      <c r="Z110" s="53" t="s">
        <v>7803</v>
      </c>
      <c r="AB110" s="53" t="s">
        <v>2952</v>
      </c>
      <c r="AC110" s="53" t="s">
        <v>6131</v>
      </c>
      <c r="AD110" s="53" t="s">
        <v>5188</v>
      </c>
      <c r="AE110" s="53" t="s">
        <v>7691</v>
      </c>
      <c r="AF110" s="53" t="s">
        <v>3199</v>
      </c>
      <c r="AG110" s="53" t="s">
        <v>6292</v>
      </c>
      <c r="AI110" s="53" t="s">
        <v>7943</v>
      </c>
      <c r="AN110" s="53" t="s">
        <v>2224</v>
      </c>
      <c r="AP110" s="53" t="s">
        <v>5497</v>
      </c>
      <c r="AQ110" s="53" t="s">
        <v>494</v>
      </c>
      <c r="AR110" s="31" t="s">
        <v>2461</v>
      </c>
      <c r="AS110" s="53"/>
      <c r="AT110" s="53" t="s">
        <v>1038</v>
      </c>
      <c r="AV110" s="53" t="s">
        <v>3569</v>
      </c>
      <c r="AW110" s="53" t="s">
        <v>5718</v>
      </c>
      <c r="AX110" s="53" t="s">
        <v>6890</v>
      </c>
      <c r="AZ110" s="53" t="s">
        <v>7061</v>
      </c>
      <c r="BF110" s="53" t="s">
        <v>3779</v>
      </c>
      <c r="BI110" s="53" t="s">
        <v>7283</v>
      </c>
      <c r="BK110" s="53" t="s">
        <v>3970</v>
      </c>
      <c r="BM110" s="53" t="s">
        <v>4331</v>
      </c>
      <c r="BN110" s="53" t="s">
        <v>934</v>
      </c>
      <c r="BO110" s="53" t="s">
        <v>4539</v>
      </c>
      <c r="BP110" s="53" t="s">
        <v>5948</v>
      </c>
      <c r="BR110" s="53" t="s">
        <v>1240</v>
      </c>
      <c r="BS110" s="53" t="s">
        <v>2748</v>
      </c>
      <c r="BT110" s="53" t="s">
        <v>8078</v>
      </c>
      <c r="BU110" s="53" t="s">
        <v>4720</v>
      </c>
      <c r="BW110" s="53" t="s">
        <v>5008</v>
      </c>
      <c r="BX110" s="53" t="s">
        <v>1475</v>
      </c>
      <c r="BY110" s="53"/>
      <c r="BZ110" s="53"/>
    </row>
    <row r="111" spans="2:78" s="52" customFormat="1" ht="13" x14ac:dyDescent="0.3">
      <c r="B111" s="53" t="s">
        <v>214</v>
      </c>
      <c r="C111" s="53" t="s">
        <v>111</v>
      </c>
      <c r="D111" s="53" t="s">
        <v>7716</v>
      </c>
      <c r="E111" s="53">
        <v>38.772350000000003</v>
      </c>
      <c r="F111" s="53">
        <v>-0.42566379999999998</v>
      </c>
      <c r="G111" s="54">
        <v>358.33620000000002</v>
      </c>
      <c r="H111" s="53">
        <v>508</v>
      </c>
      <c r="I111" s="53">
        <v>244</v>
      </c>
      <c r="J111" s="53">
        <v>264</v>
      </c>
      <c r="K111" s="52">
        <v>7</v>
      </c>
      <c r="L111" s="52">
        <v>351.33620000000002</v>
      </c>
      <c r="M111" s="55">
        <v>4</v>
      </c>
      <c r="N111" s="61" t="s">
        <v>15</v>
      </c>
      <c r="P111" s="66"/>
      <c r="Q111" s="53"/>
      <c r="R111" s="53"/>
      <c r="S111" s="53"/>
      <c r="T111" s="53"/>
      <c r="U111" s="53"/>
      <c r="V111" s="53"/>
      <c r="W111" s="53"/>
      <c r="Z111" s="53" t="s">
        <v>7804</v>
      </c>
      <c r="AB111" s="53" t="s">
        <v>2953</v>
      </c>
      <c r="AC111" s="53" t="s">
        <v>6132</v>
      </c>
      <c r="AD111" s="53" t="s">
        <v>5189</v>
      </c>
      <c r="AE111" s="53" t="s">
        <v>7692</v>
      </c>
      <c r="AF111" s="53" t="s">
        <v>3200</v>
      </c>
      <c r="AG111" s="53" t="s">
        <v>6293</v>
      </c>
      <c r="AI111" s="53" t="s">
        <v>7944</v>
      </c>
      <c r="AN111" s="53" t="s">
        <v>2225</v>
      </c>
      <c r="AP111" s="53" t="s">
        <v>5498</v>
      </c>
      <c r="AQ111" s="53" t="s">
        <v>495</v>
      </c>
      <c r="AR111" s="31" t="s">
        <v>2462</v>
      </c>
      <c r="AS111" s="53"/>
      <c r="AT111" s="53" t="s">
        <v>1039</v>
      </c>
      <c r="AV111" s="53" t="s">
        <v>3570</v>
      </c>
      <c r="AW111" s="53" t="s">
        <v>5719</v>
      </c>
      <c r="AX111" s="53" t="s">
        <v>6891</v>
      </c>
      <c r="AZ111" s="53" t="s">
        <v>7062</v>
      </c>
      <c r="BF111" s="53" t="s">
        <v>3780</v>
      </c>
      <c r="BI111" s="53" t="s">
        <v>7284</v>
      </c>
      <c r="BK111" s="53" t="s">
        <v>3971</v>
      </c>
      <c r="BM111" s="53" t="s">
        <v>4332</v>
      </c>
      <c r="BN111" s="53" t="s">
        <v>935</v>
      </c>
      <c r="BO111" s="53" t="s">
        <v>4540</v>
      </c>
      <c r="BP111" s="53" t="s">
        <v>5949</v>
      </c>
      <c r="BR111" s="53" t="s">
        <v>1241</v>
      </c>
      <c r="BS111" s="53" t="s">
        <v>2749</v>
      </c>
      <c r="BT111" s="53" t="s">
        <v>8079</v>
      </c>
      <c r="BU111" s="53" t="s">
        <v>4721</v>
      </c>
      <c r="BW111" s="53" t="s">
        <v>5009</v>
      </c>
      <c r="BX111" s="53" t="s">
        <v>1476</v>
      </c>
      <c r="BY111" s="53"/>
      <c r="BZ111" s="53"/>
    </row>
    <row r="112" spans="2:78" s="52" customFormat="1" ht="13" x14ac:dyDescent="0.3">
      <c r="B112" s="53" t="s">
        <v>214</v>
      </c>
      <c r="C112" s="53" t="s">
        <v>111</v>
      </c>
      <c r="D112" s="53" t="s">
        <v>7717</v>
      </c>
      <c r="E112" s="53">
        <v>38.600320000000004</v>
      </c>
      <c r="F112" s="53">
        <v>-4.9170800000000001E-2</v>
      </c>
      <c r="G112" s="54">
        <v>21.235659999999999</v>
      </c>
      <c r="H112" s="53">
        <v>23780</v>
      </c>
      <c r="I112" s="53">
        <v>11884</v>
      </c>
      <c r="J112" s="53">
        <v>11896</v>
      </c>
      <c r="K112" s="52">
        <v>7</v>
      </c>
      <c r="L112" s="52">
        <v>14.235659999999999</v>
      </c>
      <c r="M112" s="55">
        <v>2</v>
      </c>
      <c r="N112" s="61" t="s">
        <v>14</v>
      </c>
      <c r="P112" s="66"/>
      <c r="Q112" s="53"/>
      <c r="R112" s="53"/>
      <c r="S112" s="53"/>
      <c r="T112" s="53"/>
      <c r="U112" s="53"/>
      <c r="V112" s="53"/>
      <c r="W112" s="53"/>
      <c r="Z112" s="53" t="s">
        <v>7805</v>
      </c>
      <c r="AB112" s="53" t="s">
        <v>2954</v>
      </c>
      <c r="AC112" s="53" t="s">
        <v>6133</v>
      </c>
      <c r="AD112" s="53" t="s">
        <v>5190</v>
      </c>
      <c r="AE112" s="53" t="s">
        <v>7693</v>
      </c>
      <c r="AF112" s="53" t="s">
        <v>3201</v>
      </c>
      <c r="AG112" s="53" t="s">
        <v>6294</v>
      </c>
      <c r="AI112" s="53" t="s">
        <v>7945</v>
      </c>
      <c r="AN112" s="53" t="s">
        <v>2226</v>
      </c>
      <c r="AP112" s="53" t="s">
        <v>5499</v>
      </c>
      <c r="AQ112" s="53" t="s">
        <v>496</v>
      </c>
      <c r="AR112" s="31" t="s">
        <v>2463</v>
      </c>
      <c r="AS112" s="53"/>
      <c r="AT112" s="53" t="s">
        <v>1040</v>
      </c>
      <c r="AV112" s="53" t="s">
        <v>3571</v>
      </c>
      <c r="AW112" s="53" t="s">
        <v>5720</v>
      </c>
      <c r="AX112" s="53" t="s">
        <v>6892</v>
      </c>
      <c r="AZ112" s="53" t="s">
        <v>7063</v>
      </c>
      <c r="BF112" s="53" t="s">
        <v>3781</v>
      </c>
      <c r="BI112" s="53" t="s">
        <v>7285</v>
      </c>
      <c r="BK112" s="53" t="s">
        <v>3972</v>
      </c>
      <c r="BM112" s="53" t="s">
        <v>4333</v>
      </c>
      <c r="BO112" s="53" t="s">
        <v>4541</v>
      </c>
      <c r="BP112" s="53" t="s">
        <v>5950</v>
      </c>
      <c r="BR112" s="53" t="s">
        <v>1242</v>
      </c>
      <c r="BS112" s="53" t="s">
        <v>2750</v>
      </c>
      <c r="BT112" s="53" t="s">
        <v>8080</v>
      </c>
      <c r="BU112" s="53" t="s">
        <v>4722</v>
      </c>
      <c r="BW112" s="53" t="s">
        <v>5010</v>
      </c>
      <c r="BX112" s="53" t="s">
        <v>1477</v>
      </c>
      <c r="BY112" s="53"/>
      <c r="BZ112" s="53"/>
    </row>
    <row r="113" spans="2:78" s="52" customFormat="1" ht="13" x14ac:dyDescent="0.3">
      <c r="B113" s="53" t="s">
        <v>214</v>
      </c>
      <c r="C113" s="53" t="s">
        <v>111</v>
      </c>
      <c r="D113" s="53" t="s">
        <v>7718</v>
      </c>
      <c r="E113" s="53">
        <v>38.348570000000002</v>
      </c>
      <c r="F113" s="53">
        <v>-0.76941420000000005</v>
      </c>
      <c r="G113" s="54">
        <v>230.3877</v>
      </c>
      <c r="H113" s="53">
        <v>20180</v>
      </c>
      <c r="I113" s="53">
        <v>10190</v>
      </c>
      <c r="J113" s="53">
        <v>9990</v>
      </c>
      <c r="K113" s="52">
        <v>7</v>
      </c>
      <c r="L113" s="52">
        <v>223.3877</v>
      </c>
      <c r="M113" s="55">
        <v>4</v>
      </c>
      <c r="N113" s="61" t="s">
        <v>15</v>
      </c>
      <c r="P113" s="66"/>
      <c r="Q113" s="53"/>
      <c r="R113" s="53"/>
      <c r="S113" s="53"/>
      <c r="T113" s="53"/>
      <c r="U113" s="53"/>
      <c r="V113" s="53"/>
      <c r="W113" s="53"/>
      <c r="Z113" s="53" t="s">
        <v>7806</v>
      </c>
      <c r="AB113" s="53" t="s">
        <v>2955</v>
      </c>
      <c r="AC113" s="53" t="s">
        <v>6134</v>
      </c>
      <c r="AD113" s="53" t="s">
        <v>5191</v>
      </c>
      <c r="AE113" s="53" t="s">
        <v>7694</v>
      </c>
      <c r="AF113" s="53" t="s">
        <v>3202</v>
      </c>
      <c r="AG113" s="53" t="s">
        <v>6295</v>
      </c>
      <c r="AI113" s="53" t="s">
        <v>7946</v>
      </c>
      <c r="AN113" s="53" t="s">
        <v>2227</v>
      </c>
      <c r="AP113" s="53" t="s">
        <v>5500</v>
      </c>
      <c r="AQ113" s="53" t="s">
        <v>497</v>
      </c>
      <c r="AR113" s="31" t="s">
        <v>157</v>
      </c>
      <c r="AS113" s="53"/>
      <c r="AT113" s="53" t="s">
        <v>1041</v>
      </c>
      <c r="AV113" s="53" t="s">
        <v>3572</v>
      </c>
      <c r="AW113" s="53" t="s">
        <v>5721</v>
      </c>
      <c r="AX113" s="53" t="s">
        <v>6893</v>
      </c>
      <c r="AZ113" s="53" t="s">
        <v>7064</v>
      </c>
      <c r="BF113" s="53" t="s">
        <v>3782</v>
      </c>
      <c r="BI113" s="53" t="s">
        <v>7286</v>
      </c>
      <c r="BK113" s="53" t="s">
        <v>3973</v>
      </c>
      <c r="BM113" s="53" t="s">
        <v>4334</v>
      </c>
      <c r="BO113" s="53" t="s">
        <v>4542</v>
      </c>
      <c r="BP113" s="53" t="s">
        <v>5951</v>
      </c>
      <c r="BR113" s="53" t="s">
        <v>1243</v>
      </c>
      <c r="BS113" s="53" t="s">
        <v>2751</v>
      </c>
      <c r="BT113" s="53" t="s">
        <v>8081</v>
      </c>
      <c r="BU113" s="53" t="s">
        <v>4723</v>
      </c>
      <c r="BW113" s="53" t="s">
        <v>5011</v>
      </c>
      <c r="BX113" s="53" t="s">
        <v>1478</v>
      </c>
      <c r="BY113" s="53"/>
      <c r="BZ113" s="53"/>
    </row>
    <row r="114" spans="2:78" s="52" customFormat="1" ht="13" x14ac:dyDescent="0.3">
      <c r="B114" s="53" t="s">
        <v>214</v>
      </c>
      <c r="C114" s="53" t="s">
        <v>111</v>
      </c>
      <c r="D114" s="53" t="s">
        <v>7719</v>
      </c>
      <c r="E114" s="53">
        <v>38.736829999999998</v>
      </c>
      <c r="F114" s="53">
        <v>-0.34205839999999998</v>
      </c>
      <c r="G114" s="54">
        <v>663.76760000000002</v>
      </c>
      <c r="H114" s="53">
        <v>163</v>
      </c>
      <c r="I114" s="53">
        <v>81</v>
      </c>
      <c r="J114" s="53">
        <v>82</v>
      </c>
      <c r="K114" s="52">
        <v>7</v>
      </c>
      <c r="L114" s="52">
        <v>656.76760000000002</v>
      </c>
      <c r="M114" s="55">
        <v>6</v>
      </c>
      <c r="N114" s="61" t="s">
        <v>16</v>
      </c>
      <c r="P114" s="66"/>
      <c r="Q114" s="53"/>
      <c r="R114" s="53"/>
      <c r="S114" s="53"/>
      <c r="T114" s="53"/>
      <c r="U114" s="53"/>
      <c r="V114" s="53"/>
      <c r="W114" s="53"/>
      <c r="Z114" s="53" t="s">
        <v>7807</v>
      </c>
      <c r="AB114" s="53" t="s">
        <v>2956</v>
      </c>
      <c r="AC114" s="53" t="s">
        <v>6135</v>
      </c>
      <c r="AD114" s="53" t="s">
        <v>5192</v>
      </c>
      <c r="AE114" s="53" t="s">
        <v>7695</v>
      </c>
      <c r="AF114" s="53" t="s">
        <v>3203</v>
      </c>
      <c r="AG114" s="53" t="s">
        <v>6296</v>
      </c>
      <c r="AI114" s="53" t="s">
        <v>7947</v>
      </c>
      <c r="AN114" s="53" t="s">
        <v>2228</v>
      </c>
      <c r="AP114" s="53" t="s">
        <v>5501</v>
      </c>
      <c r="AQ114" s="53" t="s">
        <v>498</v>
      </c>
      <c r="AR114" s="31" t="s">
        <v>2464</v>
      </c>
      <c r="AS114" s="53"/>
      <c r="AT114" s="53" t="s">
        <v>1042</v>
      </c>
      <c r="AV114" s="53" t="s">
        <v>3573</v>
      </c>
      <c r="AW114" s="53" t="s">
        <v>5722</v>
      </c>
      <c r="AX114" s="53" t="s">
        <v>6894</v>
      </c>
      <c r="AZ114" s="53" t="s">
        <v>7065</v>
      </c>
      <c r="BF114" s="53" t="s">
        <v>3783</v>
      </c>
      <c r="BI114" s="53" t="s">
        <v>7287</v>
      </c>
      <c r="BK114" s="53" t="s">
        <v>3974</v>
      </c>
      <c r="BM114" s="53" t="s">
        <v>4335</v>
      </c>
      <c r="BO114" s="53" t="s">
        <v>4543</v>
      </c>
      <c r="BP114" s="53" t="s">
        <v>5952</v>
      </c>
      <c r="BR114" s="53" t="s">
        <v>1244</v>
      </c>
      <c r="BS114" s="53" t="s">
        <v>2752</v>
      </c>
      <c r="BT114" s="53" t="s">
        <v>8082</v>
      </c>
      <c r="BU114" s="53" t="s">
        <v>4724</v>
      </c>
      <c r="BW114" s="53" t="s">
        <v>5012</v>
      </c>
      <c r="BX114" s="53" t="s">
        <v>1479</v>
      </c>
      <c r="BY114" s="53"/>
      <c r="BZ114" s="53"/>
    </row>
    <row r="115" spans="2:78" s="52" customFormat="1" ht="13" x14ac:dyDescent="0.3">
      <c r="B115" s="53" t="s">
        <v>214</v>
      </c>
      <c r="C115" s="53" t="s">
        <v>111</v>
      </c>
      <c r="D115" s="53" t="s">
        <v>7720</v>
      </c>
      <c r="E115" s="53">
        <v>38.716850000000001</v>
      </c>
      <c r="F115" s="53">
        <v>-0.65587530000000005</v>
      </c>
      <c r="G115" s="54">
        <v>825.72040000000004</v>
      </c>
      <c r="H115" s="53">
        <v>7240</v>
      </c>
      <c r="I115" s="53">
        <v>3614</v>
      </c>
      <c r="J115" s="53">
        <v>3626</v>
      </c>
      <c r="K115" s="52">
        <v>7</v>
      </c>
      <c r="L115" s="52">
        <v>818.72040000000004</v>
      </c>
      <c r="M115" s="55">
        <v>7</v>
      </c>
      <c r="N115" s="61" t="s">
        <v>16</v>
      </c>
      <c r="P115" s="66"/>
      <c r="Q115" s="53"/>
      <c r="R115" s="53"/>
      <c r="S115" s="53"/>
      <c r="T115" s="53"/>
      <c r="U115" s="53"/>
      <c r="V115" s="53"/>
      <c r="W115" s="53"/>
      <c r="Z115" s="53" t="s">
        <v>7808</v>
      </c>
      <c r="AB115" s="53" t="s">
        <v>2957</v>
      </c>
      <c r="AC115" s="53" t="s">
        <v>6136</v>
      </c>
      <c r="AD115" s="53" t="s">
        <v>5193</v>
      </c>
      <c r="AE115" s="53" t="s">
        <v>7696</v>
      </c>
      <c r="AF115" s="53" t="s">
        <v>3204</v>
      </c>
      <c r="AG115" s="53" t="s">
        <v>6297</v>
      </c>
      <c r="AI115" s="53" t="s">
        <v>7948</v>
      </c>
      <c r="AN115" s="53" t="s">
        <v>2229</v>
      </c>
      <c r="AP115" s="53" t="s">
        <v>5502</v>
      </c>
      <c r="AQ115" s="53" t="s">
        <v>499</v>
      </c>
      <c r="AR115" s="31" t="s">
        <v>2465</v>
      </c>
      <c r="AS115" s="53"/>
      <c r="AT115" s="53" t="s">
        <v>1043</v>
      </c>
      <c r="AV115" s="53" t="s">
        <v>3574</v>
      </c>
      <c r="AW115" s="53" t="s">
        <v>5723</v>
      </c>
      <c r="AX115" s="53" t="s">
        <v>6895</v>
      </c>
      <c r="AZ115" s="53" t="s">
        <v>7066</v>
      </c>
      <c r="BF115" s="53" t="s">
        <v>3784</v>
      </c>
      <c r="BI115" s="53" t="s">
        <v>7288</v>
      </c>
      <c r="BK115" s="53" t="s">
        <v>3975</v>
      </c>
      <c r="BM115" s="53" t="s">
        <v>4336</v>
      </c>
      <c r="BO115" s="53" t="s">
        <v>4544</v>
      </c>
      <c r="BP115" s="53" t="s">
        <v>5953</v>
      </c>
      <c r="BR115" s="53" t="s">
        <v>1245</v>
      </c>
      <c r="BS115" s="53" t="s">
        <v>2753</v>
      </c>
      <c r="BT115" s="53" t="s">
        <v>8083</v>
      </c>
      <c r="BU115" s="53" t="s">
        <v>4725</v>
      </c>
      <c r="BW115" s="53" t="s">
        <v>5013</v>
      </c>
      <c r="BX115" s="53" t="s">
        <v>1480</v>
      </c>
      <c r="BY115" s="53"/>
      <c r="BZ115" s="53"/>
    </row>
    <row r="116" spans="2:78" s="52" customFormat="1" ht="13" x14ac:dyDescent="0.3">
      <c r="B116" s="53" t="s">
        <v>214</v>
      </c>
      <c r="C116" s="53" t="s">
        <v>111</v>
      </c>
      <c r="D116" s="53" t="s">
        <v>7721</v>
      </c>
      <c r="E116" s="53">
        <v>38.691139999999997</v>
      </c>
      <c r="F116" s="53">
        <v>-0.3437617</v>
      </c>
      <c r="G116" s="54">
        <v>695.55619999999999</v>
      </c>
      <c r="H116" s="53">
        <v>190</v>
      </c>
      <c r="I116" s="53">
        <v>93</v>
      </c>
      <c r="J116" s="53">
        <v>97</v>
      </c>
      <c r="K116" s="52">
        <v>7</v>
      </c>
      <c r="L116" s="52">
        <v>688.55619999999999</v>
      </c>
      <c r="M116" s="55">
        <v>6</v>
      </c>
      <c r="N116" s="61" t="s">
        <v>16</v>
      </c>
      <c r="P116" s="66"/>
      <c r="Q116" s="53"/>
      <c r="R116" s="53"/>
      <c r="S116" s="53"/>
      <c r="T116" s="53"/>
      <c r="U116" s="53"/>
      <c r="V116" s="53"/>
      <c r="W116" s="53"/>
      <c r="Z116" s="53" t="s">
        <v>7809</v>
      </c>
      <c r="AB116" s="53" t="s">
        <v>2958</v>
      </c>
      <c r="AC116" s="53" t="s">
        <v>6137</v>
      </c>
      <c r="AD116" s="53" t="s">
        <v>5194</v>
      </c>
      <c r="AE116" s="53" t="s">
        <v>7697</v>
      </c>
      <c r="AF116" s="53" t="s">
        <v>3205</v>
      </c>
      <c r="AG116" s="53" t="s">
        <v>6298</v>
      </c>
      <c r="AI116" s="53" t="s">
        <v>7949</v>
      </c>
      <c r="AN116" s="53" t="s">
        <v>2230</v>
      </c>
      <c r="AP116" s="53" t="s">
        <v>5503</v>
      </c>
      <c r="AQ116" s="53" t="s">
        <v>500</v>
      </c>
      <c r="AR116" s="31" t="s">
        <v>2466</v>
      </c>
      <c r="AS116" s="53"/>
      <c r="AT116" s="53" t="s">
        <v>1044</v>
      </c>
      <c r="AV116" s="53" t="s">
        <v>3575</v>
      </c>
      <c r="AW116" s="53" t="s">
        <v>5724</v>
      </c>
      <c r="AX116" s="53" t="s">
        <v>6896</v>
      </c>
      <c r="AZ116" s="53" t="s">
        <v>7067</v>
      </c>
      <c r="BF116" s="53" t="s">
        <v>3785</v>
      </c>
      <c r="BI116" s="53" t="s">
        <v>7289</v>
      </c>
      <c r="BK116" s="53" t="s">
        <v>3976</v>
      </c>
      <c r="BM116" s="53" t="s">
        <v>4337</v>
      </c>
      <c r="BO116" s="53" t="s">
        <v>4545</v>
      </c>
      <c r="BP116" s="53" t="s">
        <v>5954</v>
      </c>
      <c r="BR116" s="53" t="s">
        <v>1246</v>
      </c>
      <c r="BS116" s="53" t="s">
        <v>2754</v>
      </c>
      <c r="BT116" s="53" t="s">
        <v>8084</v>
      </c>
      <c r="BU116" s="53" t="s">
        <v>4726</v>
      </c>
      <c r="BW116" s="53" t="s">
        <v>5014</v>
      </c>
      <c r="BX116" s="53" t="s">
        <v>1481</v>
      </c>
      <c r="BY116" s="53"/>
      <c r="BZ116" s="53"/>
    </row>
    <row r="117" spans="2:78" s="52" customFormat="1" ht="13" x14ac:dyDescent="0.3">
      <c r="B117" s="53" t="s">
        <v>214</v>
      </c>
      <c r="C117" s="53" t="s">
        <v>111</v>
      </c>
      <c r="D117" s="53" t="s">
        <v>7722</v>
      </c>
      <c r="E117" s="53">
        <v>38.699950000000001</v>
      </c>
      <c r="F117" s="53">
        <v>-0.76613940000000003</v>
      </c>
      <c r="G117" s="54">
        <v>595.43290000000002</v>
      </c>
      <c r="H117" s="53">
        <v>1811</v>
      </c>
      <c r="I117" s="53">
        <v>910</v>
      </c>
      <c r="J117" s="53">
        <v>901</v>
      </c>
      <c r="K117" s="52">
        <v>7</v>
      </c>
      <c r="L117" s="52">
        <v>588.43290000000002</v>
      </c>
      <c r="M117" s="55">
        <v>5</v>
      </c>
      <c r="N117" s="61" t="s">
        <v>15</v>
      </c>
      <c r="P117" s="66"/>
      <c r="Q117" s="53"/>
      <c r="R117" s="53"/>
      <c r="S117" s="53"/>
      <c r="T117" s="53"/>
      <c r="U117" s="53"/>
      <c r="V117" s="53"/>
      <c r="W117" s="53"/>
      <c r="Z117" s="53" t="s">
        <v>7810</v>
      </c>
      <c r="AB117" s="53" t="s">
        <v>2959</v>
      </c>
      <c r="AC117" s="53" t="s">
        <v>6138</v>
      </c>
      <c r="AD117" s="53" t="s">
        <v>5195</v>
      </c>
      <c r="AE117" s="53" t="s">
        <v>7698</v>
      </c>
      <c r="AF117" s="53" t="s">
        <v>3206</v>
      </c>
      <c r="AG117" s="53" t="s">
        <v>6299</v>
      </c>
      <c r="AI117" s="53" t="s">
        <v>7950</v>
      </c>
      <c r="AN117" s="53" t="s">
        <v>2231</v>
      </c>
      <c r="AP117" s="53" t="s">
        <v>5504</v>
      </c>
      <c r="AQ117" s="53" t="s">
        <v>501</v>
      </c>
      <c r="AR117" s="31" t="s">
        <v>2467</v>
      </c>
      <c r="AS117" s="53"/>
      <c r="AT117" s="53" t="s">
        <v>1045</v>
      </c>
      <c r="AV117" s="53" t="s">
        <v>3576</v>
      </c>
      <c r="AW117" s="53" t="s">
        <v>5725</v>
      </c>
      <c r="AX117" s="53" t="s">
        <v>6897</v>
      </c>
      <c r="AZ117" s="53" t="s">
        <v>7068</v>
      </c>
      <c r="BF117" s="53" t="s">
        <v>3786</v>
      </c>
      <c r="BI117" s="53" t="s">
        <v>7290</v>
      </c>
      <c r="BK117" s="53" t="s">
        <v>3977</v>
      </c>
      <c r="BM117" s="53" t="s">
        <v>4338</v>
      </c>
      <c r="BO117" s="53" t="s">
        <v>4546</v>
      </c>
      <c r="BP117" s="53" t="s">
        <v>5955</v>
      </c>
      <c r="BR117" s="53" t="s">
        <v>1247</v>
      </c>
      <c r="BS117" s="53" t="s">
        <v>2755</v>
      </c>
      <c r="BT117" s="53" t="s">
        <v>8085</v>
      </c>
      <c r="BU117" s="53" t="s">
        <v>4727</v>
      </c>
      <c r="BW117" s="53" t="s">
        <v>5015</v>
      </c>
      <c r="BX117" s="53" t="s">
        <v>1482</v>
      </c>
      <c r="BY117" s="53"/>
      <c r="BZ117" s="53"/>
    </row>
    <row r="118" spans="2:78" s="52" customFormat="1" ht="13" x14ac:dyDescent="0.3">
      <c r="B118" s="53" t="s">
        <v>214</v>
      </c>
      <c r="C118" s="53" t="s">
        <v>111</v>
      </c>
      <c r="D118" s="53" t="s">
        <v>7723</v>
      </c>
      <c r="E118" s="53">
        <v>38.078389999999999</v>
      </c>
      <c r="F118" s="53">
        <v>-0.8384452</v>
      </c>
      <c r="G118" s="54">
        <v>25.65035</v>
      </c>
      <c r="H118" s="53">
        <v>5467</v>
      </c>
      <c r="I118" s="53">
        <v>2741</v>
      </c>
      <c r="J118" s="53">
        <v>2726</v>
      </c>
      <c r="K118" s="52">
        <v>7</v>
      </c>
      <c r="L118" s="52">
        <v>18.65035</v>
      </c>
      <c r="M118" s="55">
        <v>2</v>
      </c>
      <c r="N118" s="61" t="s">
        <v>14</v>
      </c>
      <c r="P118" s="66"/>
      <c r="Q118" s="53"/>
      <c r="R118" s="53"/>
      <c r="S118" s="53"/>
      <c r="T118" s="53"/>
      <c r="U118" s="53"/>
      <c r="V118" s="53"/>
      <c r="W118" s="53"/>
      <c r="Z118" s="53" t="s">
        <v>7811</v>
      </c>
      <c r="AB118" s="53" t="s">
        <v>2960</v>
      </c>
      <c r="AC118" s="53" t="s">
        <v>6139</v>
      </c>
      <c r="AD118" s="53" t="s">
        <v>5196</v>
      </c>
      <c r="AE118" s="53" t="s">
        <v>7699</v>
      </c>
      <c r="AF118" s="53" t="s">
        <v>3207</v>
      </c>
      <c r="AG118" s="53" t="s">
        <v>6300</v>
      </c>
      <c r="AI118" s="53" t="s">
        <v>7951</v>
      </c>
      <c r="AN118" s="53" t="s">
        <v>2232</v>
      </c>
      <c r="AP118" s="53" t="s">
        <v>5505</v>
      </c>
      <c r="AQ118" s="53" t="s">
        <v>502</v>
      </c>
      <c r="AR118" s="31" t="s">
        <v>2468</v>
      </c>
      <c r="AS118" s="53"/>
      <c r="AT118" s="53" t="s">
        <v>1046</v>
      </c>
      <c r="AV118" s="53" t="s">
        <v>3577</v>
      </c>
      <c r="AW118" s="53" t="s">
        <v>5726</v>
      </c>
      <c r="AX118" s="53" t="s">
        <v>6898</v>
      </c>
      <c r="AZ118" s="53" t="s">
        <v>7069</v>
      </c>
      <c r="BF118" s="53" t="s">
        <v>3787</v>
      </c>
      <c r="BI118" s="53" t="s">
        <v>7291</v>
      </c>
      <c r="BK118" s="53" t="s">
        <v>3978</v>
      </c>
      <c r="BM118" s="53" t="s">
        <v>4339</v>
      </c>
      <c r="BO118" s="53" t="s">
        <v>4547</v>
      </c>
      <c r="BP118" s="53" t="s">
        <v>5956</v>
      </c>
      <c r="BR118" s="53" t="s">
        <v>1248</v>
      </c>
      <c r="BS118" s="53" t="s">
        <v>2756</v>
      </c>
      <c r="BT118" s="53" t="s">
        <v>8086</v>
      </c>
      <c r="BU118" s="53" t="s">
        <v>4728</v>
      </c>
      <c r="BW118" s="53" t="s">
        <v>5016</v>
      </c>
      <c r="BX118" s="53" t="s">
        <v>1483</v>
      </c>
      <c r="BY118" s="53"/>
      <c r="BZ118" s="53"/>
    </row>
    <row r="119" spans="2:78" s="52" customFormat="1" ht="13" x14ac:dyDescent="0.3">
      <c r="B119" s="53" t="s">
        <v>214</v>
      </c>
      <c r="C119" s="53" t="s">
        <v>111</v>
      </c>
      <c r="D119" s="53" t="s">
        <v>7724</v>
      </c>
      <c r="E119" s="53">
        <v>38.140630000000002</v>
      </c>
      <c r="F119" s="53">
        <v>-0.96320329999999998</v>
      </c>
      <c r="G119" s="54">
        <v>54.477559999999997</v>
      </c>
      <c r="H119" s="53">
        <v>1876</v>
      </c>
      <c r="I119" s="53">
        <v>970</v>
      </c>
      <c r="J119" s="53">
        <v>906</v>
      </c>
      <c r="K119" s="52">
        <v>7</v>
      </c>
      <c r="L119" s="52">
        <v>47.477559999999997</v>
      </c>
      <c r="M119" s="55">
        <v>2</v>
      </c>
      <c r="N119" s="61" t="s">
        <v>14</v>
      </c>
      <c r="P119" s="66"/>
      <c r="Q119" s="53"/>
      <c r="R119" s="53"/>
      <c r="S119" s="53"/>
      <c r="T119" s="53"/>
      <c r="U119" s="53"/>
      <c r="V119" s="53"/>
      <c r="W119" s="53"/>
      <c r="Z119" s="53" t="s">
        <v>7812</v>
      </c>
      <c r="AB119" s="53" t="s">
        <v>2961</v>
      </c>
      <c r="AC119" s="53" t="s">
        <v>6140</v>
      </c>
      <c r="AD119" s="53" t="s">
        <v>5197</v>
      </c>
      <c r="AF119" s="53" t="s">
        <v>3208</v>
      </c>
      <c r="AG119" s="53" t="s">
        <v>6301</v>
      </c>
      <c r="AI119" s="53" t="s">
        <v>7952</v>
      </c>
      <c r="AN119" s="53" t="s">
        <v>2233</v>
      </c>
      <c r="AP119" s="53" t="s">
        <v>5506</v>
      </c>
      <c r="AQ119" s="53" t="s">
        <v>503</v>
      </c>
      <c r="AR119" s="31" t="s">
        <v>2469</v>
      </c>
      <c r="AS119" s="53"/>
      <c r="AT119" s="53" t="s">
        <v>1047</v>
      </c>
      <c r="AV119" s="53" t="s">
        <v>3578</v>
      </c>
      <c r="AW119" s="53" t="s">
        <v>167</v>
      </c>
      <c r="AX119" s="53" t="s">
        <v>6899</v>
      </c>
      <c r="AZ119" s="53" t="s">
        <v>7070</v>
      </c>
      <c r="BF119" s="53" t="s">
        <v>3788</v>
      </c>
      <c r="BI119" s="53" t="s">
        <v>7292</v>
      </c>
      <c r="BK119" s="53" t="s">
        <v>3979</v>
      </c>
      <c r="BM119" s="53" t="s">
        <v>4340</v>
      </c>
      <c r="BO119" s="53" t="s">
        <v>4548</v>
      </c>
      <c r="BP119" s="53" t="s">
        <v>5957</v>
      </c>
      <c r="BR119" s="53" t="s">
        <v>1249</v>
      </c>
      <c r="BS119" s="53" t="s">
        <v>2757</v>
      </c>
      <c r="BT119" s="53" t="s">
        <v>8087</v>
      </c>
      <c r="BU119" s="53" t="s">
        <v>4729</v>
      </c>
      <c r="BW119" s="53" t="s">
        <v>5017</v>
      </c>
      <c r="BX119" s="53" t="s">
        <v>1484</v>
      </c>
      <c r="BY119" s="53"/>
      <c r="BZ119" s="53"/>
    </row>
    <row r="120" spans="2:78" s="52" customFormat="1" ht="13" x14ac:dyDescent="0.3">
      <c r="B120" s="53" t="s">
        <v>214</v>
      </c>
      <c r="C120" s="53" t="s">
        <v>111</v>
      </c>
      <c r="D120" s="53" t="s">
        <v>7725</v>
      </c>
      <c r="E120" s="53">
        <v>38.823120000000003</v>
      </c>
      <c r="F120" s="53">
        <v>-2.0652999999999999E-3</v>
      </c>
      <c r="G120" s="54">
        <v>46.278469999999999</v>
      </c>
      <c r="H120" s="53">
        <v>1997</v>
      </c>
      <c r="I120" s="53">
        <v>995</v>
      </c>
      <c r="J120" s="53">
        <v>1002</v>
      </c>
      <c r="K120" s="52">
        <v>7</v>
      </c>
      <c r="L120" s="52">
        <v>39.278469999999999</v>
      </c>
      <c r="M120" s="55">
        <v>2</v>
      </c>
      <c r="N120" s="61" t="s">
        <v>14</v>
      </c>
      <c r="P120" s="66"/>
      <c r="Q120" s="53"/>
      <c r="R120" s="53"/>
      <c r="S120" s="53"/>
      <c r="T120" s="53"/>
      <c r="U120" s="53"/>
      <c r="V120" s="53"/>
      <c r="W120" s="53"/>
      <c r="Z120" s="53" t="s">
        <v>7813</v>
      </c>
      <c r="AB120" s="53" t="s">
        <v>2962</v>
      </c>
      <c r="AC120" s="53" t="s">
        <v>6141</v>
      </c>
      <c r="AD120" s="53" t="s">
        <v>5198</v>
      </c>
      <c r="AF120" s="53" t="s">
        <v>3209</v>
      </c>
      <c r="AG120" s="53" t="s">
        <v>6302</v>
      </c>
      <c r="AI120" s="53" t="s">
        <v>7953</v>
      </c>
      <c r="AN120" s="53" t="s">
        <v>2234</v>
      </c>
      <c r="AP120" s="53" t="s">
        <v>5507</v>
      </c>
      <c r="AQ120" s="53" t="s">
        <v>504</v>
      </c>
      <c r="AR120" s="31" t="s">
        <v>2470</v>
      </c>
      <c r="AS120" s="53"/>
      <c r="AT120" s="53" t="s">
        <v>1048</v>
      </c>
      <c r="AV120" s="53" t="s">
        <v>3579</v>
      </c>
      <c r="AW120" s="53" t="s">
        <v>5727</v>
      </c>
      <c r="AX120" s="53" t="s">
        <v>6900</v>
      </c>
      <c r="AZ120" s="53" t="s">
        <v>7071</v>
      </c>
      <c r="BF120" s="53" t="s">
        <v>3789</v>
      </c>
      <c r="BI120" s="53" t="s">
        <v>7293</v>
      </c>
      <c r="BK120" s="53" t="s">
        <v>3980</v>
      </c>
      <c r="BM120" s="53" t="s">
        <v>4341</v>
      </c>
      <c r="BO120" s="53" t="s">
        <v>4549</v>
      </c>
      <c r="BP120" s="53" t="s">
        <v>5958</v>
      </c>
      <c r="BR120" s="53" t="s">
        <v>1250</v>
      </c>
      <c r="BS120" s="53" t="s">
        <v>2758</v>
      </c>
      <c r="BT120" s="53" t="s">
        <v>8088</v>
      </c>
      <c r="BU120" s="53" t="s">
        <v>4730</v>
      </c>
      <c r="BW120" s="53" t="s">
        <v>5018</v>
      </c>
      <c r="BX120" s="53" t="s">
        <v>1485</v>
      </c>
      <c r="BY120" s="53"/>
      <c r="BZ120" s="53"/>
    </row>
    <row r="121" spans="2:78" s="52" customFormat="1" ht="13" x14ac:dyDescent="0.3">
      <c r="B121" s="53" t="s">
        <v>214</v>
      </c>
      <c r="C121" s="53" t="s">
        <v>111</v>
      </c>
      <c r="D121" s="53" t="s">
        <v>7726</v>
      </c>
      <c r="E121" s="53">
        <v>38.683720000000001</v>
      </c>
      <c r="F121" s="53">
        <v>-0.21607119999999999</v>
      </c>
      <c r="G121" s="54">
        <v>469.46730000000002</v>
      </c>
      <c r="H121" s="53">
        <v>238</v>
      </c>
      <c r="I121" s="53">
        <v>129</v>
      </c>
      <c r="J121" s="53">
        <v>109</v>
      </c>
      <c r="K121" s="52">
        <v>7</v>
      </c>
      <c r="L121" s="52">
        <v>462.46730000000002</v>
      </c>
      <c r="M121" s="55">
        <v>5</v>
      </c>
      <c r="N121" s="61" t="s">
        <v>15</v>
      </c>
      <c r="P121" s="66"/>
      <c r="Q121" s="53"/>
      <c r="R121" s="53"/>
      <c r="S121" s="53"/>
      <c r="T121" s="53"/>
      <c r="U121" s="53"/>
      <c r="V121" s="53"/>
      <c r="W121" s="53"/>
      <c r="Z121" s="53" t="s">
        <v>7814</v>
      </c>
      <c r="AB121" s="53" t="s">
        <v>2963</v>
      </c>
      <c r="AC121" s="53" t="s">
        <v>6142</v>
      </c>
      <c r="AD121" s="53" t="s">
        <v>5199</v>
      </c>
      <c r="AF121" s="53" t="s">
        <v>3210</v>
      </c>
      <c r="AG121" s="53" t="s">
        <v>6303</v>
      </c>
      <c r="AI121" s="53" t="s">
        <v>7954</v>
      </c>
      <c r="AN121" s="53" t="s">
        <v>2235</v>
      </c>
      <c r="AP121" s="53" t="s">
        <v>5508</v>
      </c>
      <c r="AQ121" s="53" t="s">
        <v>505</v>
      </c>
      <c r="AR121" s="31" t="s">
        <v>2471</v>
      </c>
      <c r="AS121" s="53"/>
      <c r="AT121" s="53" t="s">
        <v>1049</v>
      </c>
      <c r="AV121" s="53" t="s">
        <v>3580</v>
      </c>
      <c r="AW121" s="53" t="s">
        <v>5728</v>
      </c>
      <c r="AX121" s="53" t="s">
        <v>6901</v>
      </c>
      <c r="AZ121" s="53" t="s">
        <v>7072</v>
      </c>
      <c r="BF121" s="53" t="s">
        <v>3790</v>
      </c>
      <c r="BI121" s="53" t="s">
        <v>7294</v>
      </c>
      <c r="BK121" s="53" t="s">
        <v>3981</v>
      </c>
      <c r="BM121" s="53" t="s">
        <v>4342</v>
      </c>
      <c r="BO121" s="53" t="s">
        <v>4550</v>
      </c>
      <c r="BP121" s="53" t="s">
        <v>5959</v>
      </c>
      <c r="BR121" s="53" t="s">
        <v>1251</v>
      </c>
      <c r="BS121" s="53" t="s">
        <v>2759</v>
      </c>
      <c r="BT121" s="53" t="s">
        <v>8089</v>
      </c>
      <c r="BU121" s="53" t="s">
        <v>4731</v>
      </c>
      <c r="BW121" s="53" t="s">
        <v>5019</v>
      </c>
      <c r="BX121" s="53" t="s">
        <v>1486</v>
      </c>
      <c r="BY121" s="53"/>
      <c r="BZ121" s="53"/>
    </row>
    <row r="122" spans="2:78" s="52" customFormat="1" ht="13" x14ac:dyDescent="0.3">
      <c r="B122" s="53" t="s">
        <v>214</v>
      </c>
      <c r="C122" s="53" t="s">
        <v>111</v>
      </c>
      <c r="D122" s="53" t="s">
        <v>7727</v>
      </c>
      <c r="E122" s="53">
        <v>38.819519999999997</v>
      </c>
      <c r="F122" s="53">
        <v>-0.37827939999999999</v>
      </c>
      <c r="G122" s="54">
        <v>391.18729999999999</v>
      </c>
      <c r="H122" s="53">
        <v>1323</v>
      </c>
      <c r="I122" s="53">
        <v>657</v>
      </c>
      <c r="J122" s="53">
        <v>666</v>
      </c>
      <c r="K122" s="52">
        <v>7</v>
      </c>
      <c r="L122" s="52">
        <v>384.18729999999999</v>
      </c>
      <c r="M122" s="55">
        <v>4</v>
      </c>
      <c r="N122" s="61" t="s">
        <v>15</v>
      </c>
      <c r="P122" s="66"/>
      <c r="Q122" s="53"/>
      <c r="R122" s="53"/>
      <c r="S122" s="53"/>
      <c r="T122" s="53"/>
      <c r="U122" s="53"/>
      <c r="V122" s="53"/>
      <c r="W122" s="53"/>
      <c r="Z122" s="53" t="s">
        <v>7815</v>
      </c>
      <c r="AB122" s="53" t="s">
        <v>2964</v>
      </c>
      <c r="AC122" s="53" t="s">
        <v>6143</v>
      </c>
      <c r="AD122" s="53" t="s">
        <v>5200</v>
      </c>
      <c r="AF122" s="53" t="s">
        <v>3211</v>
      </c>
      <c r="AG122" s="53" t="s">
        <v>6304</v>
      </c>
      <c r="AI122" s="53" t="s">
        <v>7955</v>
      </c>
      <c r="AN122" s="53" t="s">
        <v>2236</v>
      </c>
      <c r="AP122" s="53" t="s">
        <v>5509</v>
      </c>
      <c r="AQ122" s="53" t="s">
        <v>506</v>
      </c>
      <c r="AR122" s="31" t="s">
        <v>2472</v>
      </c>
      <c r="AS122" s="53"/>
      <c r="AT122" s="53" t="s">
        <v>1050</v>
      </c>
      <c r="AV122" s="53" t="s">
        <v>3581</v>
      </c>
      <c r="AW122" s="53" t="s">
        <v>5729</v>
      </c>
      <c r="AX122" s="53" t="s">
        <v>6902</v>
      </c>
      <c r="AZ122" s="53" t="s">
        <v>7073</v>
      </c>
      <c r="BF122" s="53" t="s">
        <v>3791</v>
      </c>
      <c r="BI122" s="53" t="s">
        <v>7295</v>
      </c>
      <c r="BK122" s="53" t="s">
        <v>3982</v>
      </c>
      <c r="BM122" s="53" t="s">
        <v>4343</v>
      </c>
      <c r="BO122" s="53" t="s">
        <v>4551</v>
      </c>
      <c r="BP122" s="53" t="s">
        <v>5960</v>
      </c>
      <c r="BR122" s="53" t="s">
        <v>1252</v>
      </c>
      <c r="BS122" s="53" t="s">
        <v>2760</v>
      </c>
      <c r="BT122" s="53" t="s">
        <v>8090</v>
      </c>
      <c r="BU122" s="53" t="s">
        <v>4732</v>
      </c>
      <c r="BW122" s="53" t="s">
        <v>5020</v>
      </c>
      <c r="BX122" s="53" t="s">
        <v>1487</v>
      </c>
      <c r="BY122" s="53"/>
      <c r="BZ122" s="53"/>
    </row>
    <row r="123" spans="2:78" s="52" customFormat="1" ht="13" x14ac:dyDescent="0.3">
      <c r="B123" s="53" t="s">
        <v>214</v>
      </c>
      <c r="C123" s="53" t="s">
        <v>111</v>
      </c>
      <c r="D123" s="53" t="s">
        <v>7728</v>
      </c>
      <c r="E123" s="53">
        <v>38.793869999999998</v>
      </c>
      <c r="F123" s="53">
        <v>-2.8196300000000001E-2</v>
      </c>
      <c r="G123" s="54">
        <v>102.7022</v>
      </c>
      <c r="H123" s="53">
        <v>1275</v>
      </c>
      <c r="I123" s="53">
        <v>621</v>
      </c>
      <c r="J123" s="53">
        <v>654</v>
      </c>
      <c r="K123" s="52">
        <v>7</v>
      </c>
      <c r="L123" s="52">
        <v>95.702200000000005</v>
      </c>
      <c r="M123" s="55">
        <v>2</v>
      </c>
      <c r="N123" s="61" t="s">
        <v>14</v>
      </c>
      <c r="P123" s="66"/>
      <c r="Q123" s="53"/>
      <c r="R123" s="53"/>
      <c r="S123" s="53"/>
      <c r="T123" s="53"/>
      <c r="U123" s="53"/>
      <c r="V123" s="53"/>
      <c r="W123" s="53"/>
      <c r="Z123" s="53" t="s">
        <v>7816</v>
      </c>
      <c r="AB123" s="53" t="s">
        <v>2965</v>
      </c>
      <c r="AC123" s="53" t="s">
        <v>6144</v>
      </c>
      <c r="AD123" s="53" t="s">
        <v>5201</v>
      </c>
      <c r="AF123" s="53" t="s">
        <v>3212</v>
      </c>
      <c r="AG123" s="53" t="s">
        <v>6305</v>
      </c>
      <c r="AI123" s="53" t="s">
        <v>7956</v>
      </c>
      <c r="AN123" s="53" t="s">
        <v>2237</v>
      </c>
      <c r="AP123" s="53" t="s">
        <v>5510</v>
      </c>
      <c r="AQ123" s="53" t="s">
        <v>507</v>
      </c>
      <c r="AR123" s="31" t="s">
        <v>2473</v>
      </c>
      <c r="AS123" s="53"/>
      <c r="AT123" s="53" t="s">
        <v>1051</v>
      </c>
      <c r="AV123" s="53" t="s">
        <v>3582</v>
      </c>
      <c r="AW123" s="53" t="s">
        <v>5730</v>
      </c>
      <c r="AX123" s="53" t="s">
        <v>6903</v>
      </c>
      <c r="AZ123" s="53" t="s">
        <v>7074</v>
      </c>
      <c r="BF123" s="53" t="s">
        <v>3792</v>
      </c>
      <c r="BI123" s="53" t="s">
        <v>7296</v>
      </c>
      <c r="BK123" s="53" t="s">
        <v>3983</v>
      </c>
      <c r="BM123" s="53" t="s">
        <v>4344</v>
      </c>
      <c r="BO123" s="53" t="s">
        <v>4552</v>
      </c>
      <c r="BP123" s="53" t="s">
        <v>5961</v>
      </c>
      <c r="BR123" s="53" t="s">
        <v>1253</v>
      </c>
      <c r="BS123" s="53" t="s">
        <v>2761</v>
      </c>
      <c r="BT123" s="53" t="s">
        <v>8091</v>
      </c>
      <c r="BU123" s="53" t="s">
        <v>4733</v>
      </c>
      <c r="BW123" s="53" t="s">
        <v>5021</v>
      </c>
      <c r="BX123" s="53" t="s">
        <v>1488</v>
      </c>
      <c r="BY123" s="53"/>
      <c r="BZ123" s="53"/>
    </row>
    <row r="124" spans="2:78" s="52" customFormat="1" ht="13" x14ac:dyDescent="0.3">
      <c r="B124" s="53" t="s">
        <v>214</v>
      </c>
      <c r="C124" s="53" t="s">
        <v>111</v>
      </c>
      <c r="D124" s="53" t="s">
        <v>7729</v>
      </c>
      <c r="E124" s="53">
        <v>38.537039999999998</v>
      </c>
      <c r="F124" s="53">
        <v>-0.1290771</v>
      </c>
      <c r="G124" s="54">
        <v>21.199770000000001</v>
      </c>
      <c r="H124" s="53">
        <v>71034</v>
      </c>
      <c r="I124" s="53">
        <v>35796</v>
      </c>
      <c r="J124" s="53">
        <v>35238</v>
      </c>
      <c r="K124" s="52">
        <v>7</v>
      </c>
      <c r="L124" s="52">
        <v>14.199770000000001</v>
      </c>
      <c r="M124" s="55">
        <v>2</v>
      </c>
      <c r="N124" s="61" t="s">
        <v>14</v>
      </c>
      <c r="P124" s="66"/>
      <c r="Q124" s="53"/>
      <c r="R124" s="53"/>
      <c r="S124" s="53"/>
      <c r="T124" s="53"/>
      <c r="U124" s="53"/>
      <c r="V124" s="53"/>
      <c r="W124" s="53"/>
      <c r="Z124" s="53" t="s">
        <v>7817</v>
      </c>
      <c r="AB124" s="53" t="s">
        <v>2966</v>
      </c>
      <c r="AC124" s="53" t="s">
        <v>6145</v>
      </c>
      <c r="AD124" s="53" t="s">
        <v>5202</v>
      </c>
      <c r="AF124" s="53" t="s">
        <v>3213</v>
      </c>
      <c r="AG124" s="53" t="s">
        <v>6306</v>
      </c>
      <c r="AI124" s="53" t="s">
        <v>7957</v>
      </c>
      <c r="AN124" s="53" t="s">
        <v>2238</v>
      </c>
      <c r="AP124" s="53" t="s">
        <v>5511</v>
      </c>
      <c r="AQ124" s="53" t="s">
        <v>508</v>
      </c>
      <c r="AR124" s="31" t="s">
        <v>2474</v>
      </c>
      <c r="AS124" s="53"/>
      <c r="AT124" s="53" t="s">
        <v>1052</v>
      </c>
      <c r="AV124" s="53" t="s">
        <v>3583</v>
      </c>
      <c r="AW124" s="53" t="s">
        <v>5731</v>
      </c>
      <c r="AX124" s="53" t="s">
        <v>6904</v>
      </c>
      <c r="AZ124" s="53" t="s">
        <v>7075</v>
      </c>
      <c r="BF124" s="53" t="s">
        <v>3793</v>
      </c>
      <c r="BI124" s="53" t="s">
        <v>7297</v>
      </c>
      <c r="BK124" s="53" t="s">
        <v>3984</v>
      </c>
      <c r="BM124" s="53" t="s">
        <v>4345</v>
      </c>
      <c r="BO124" s="53" t="s">
        <v>4553</v>
      </c>
      <c r="BP124" s="53" t="s">
        <v>5962</v>
      </c>
      <c r="BR124" s="53" t="s">
        <v>1254</v>
      </c>
      <c r="BS124" s="53" t="s">
        <v>2762</v>
      </c>
      <c r="BT124" s="53" t="s">
        <v>8092</v>
      </c>
      <c r="BU124" s="53" t="s">
        <v>4734</v>
      </c>
      <c r="BW124" s="53" t="s">
        <v>5022</v>
      </c>
      <c r="BX124" s="53" t="s">
        <v>1489</v>
      </c>
      <c r="BY124" s="53"/>
      <c r="BZ124" s="53"/>
    </row>
    <row r="125" spans="2:78" s="52" customFormat="1" ht="13" x14ac:dyDescent="0.3">
      <c r="B125" s="53" t="s">
        <v>214</v>
      </c>
      <c r="C125" s="53" t="s">
        <v>111</v>
      </c>
      <c r="D125" s="53" t="s">
        <v>7730</v>
      </c>
      <c r="E125" s="53">
        <v>38.662790000000001</v>
      </c>
      <c r="F125" s="53">
        <v>-0.40032069999999997</v>
      </c>
      <c r="G125" s="54">
        <v>730.84270000000004</v>
      </c>
      <c r="H125" s="53">
        <v>109</v>
      </c>
      <c r="I125" s="53">
        <v>52</v>
      </c>
      <c r="J125" s="53">
        <v>57</v>
      </c>
      <c r="K125" s="52">
        <v>7</v>
      </c>
      <c r="L125" s="52">
        <v>723.84270000000004</v>
      </c>
      <c r="M125" s="55">
        <v>6</v>
      </c>
      <c r="N125" s="61" t="s">
        <v>16</v>
      </c>
      <c r="P125" s="66"/>
      <c r="Q125" s="53"/>
      <c r="R125" s="53"/>
      <c r="S125" s="53"/>
      <c r="T125" s="53"/>
      <c r="U125" s="53"/>
      <c r="V125" s="53"/>
      <c r="W125" s="53"/>
      <c r="Z125" s="53" t="s">
        <v>7818</v>
      </c>
      <c r="AB125" s="53" t="s">
        <v>2967</v>
      </c>
      <c r="AC125" s="53" t="s">
        <v>6146</v>
      </c>
      <c r="AD125" s="53" t="s">
        <v>5203</v>
      </c>
      <c r="AF125" s="53" t="s">
        <v>3214</v>
      </c>
      <c r="AG125" s="53" t="s">
        <v>6307</v>
      </c>
      <c r="AI125" s="53" t="s">
        <v>7958</v>
      </c>
      <c r="AN125" s="53" t="s">
        <v>2239</v>
      </c>
      <c r="AP125" s="53" t="s">
        <v>5512</v>
      </c>
      <c r="AQ125" s="53" t="s">
        <v>509</v>
      </c>
      <c r="AR125" s="31" t="s">
        <v>2475</v>
      </c>
      <c r="AS125" s="53"/>
      <c r="AT125" s="53" t="s">
        <v>1053</v>
      </c>
      <c r="AV125" s="53" t="s">
        <v>3584</v>
      </c>
      <c r="AW125" s="53" t="s">
        <v>5732</v>
      </c>
      <c r="AX125" s="53" t="s">
        <v>6905</v>
      </c>
      <c r="AZ125" s="53" t="s">
        <v>7076</v>
      </c>
      <c r="BF125" s="53" t="s">
        <v>3794</v>
      </c>
      <c r="BI125" s="53" t="s">
        <v>7298</v>
      </c>
      <c r="BK125" s="53" t="s">
        <v>3985</v>
      </c>
      <c r="BM125" s="53" t="s">
        <v>4346</v>
      </c>
      <c r="BO125" s="53" t="s">
        <v>4554</v>
      </c>
      <c r="BP125" s="53" t="s">
        <v>5963</v>
      </c>
      <c r="BR125" s="53" t="s">
        <v>1255</v>
      </c>
      <c r="BS125" s="53" t="s">
        <v>2763</v>
      </c>
      <c r="BT125" s="53" t="s">
        <v>8093</v>
      </c>
      <c r="BU125" s="53" t="s">
        <v>4735</v>
      </c>
      <c r="BW125" s="53" t="s">
        <v>5023</v>
      </c>
      <c r="BX125" s="53" t="s">
        <v>1490</v>
      </c>
      <c r="BY125" s="53"/>
      <c r="BZ125" s="53"/>
    </row>
    <row r="126" spans="2:78" s="52" customFormat="1" ht="13" x14ac:dyDescent="0.3">
      <c r="B126" s="53" t="s">
        <v>214</v>
      </c>
      <c r="C126" s="53" t="s">
        <v>111</v>
      </c>
      <c r="D126" s="53" t="s">
        <v>7731</v>
      </c>
      <c r="E126" s="53">
        <v>38.674059999999997</v>
      </c>
      <c r="F126" s="53">
        <v>-0.23003779999999999</v>
      </c>
      <c r="G126" s="54">
        <v>654.82870000000003</v>
      </c>
      <c r="H126" s="53">
        <v>187</v>
      </c>
      <c r="I126" s="53">
        <v>97</v>
      </c>
      <c r="J126" s="53">
        <v>90</v>
      </c>
      <c r="K126" s="52">
        <v>7</v>
      </c>
      <c r="L126" s="52">
        <v>647.82870000000003</v>
      </c>
      <c r="M126" s="55">
        <v>6</v>
      </c>
      <c r="N126" s="61" t="s">
        <v>16</v>
      </c>
      <c r="P126" s="66"/>
      <c r="Q126" s="53"/>
      <c r="R126" s="53"/>
      <c r="S126" s="53"/>
      <c r="T126" s="53"/>
      <c r="U126" s="53"/>
      <c r="V126" s="53"/>
      <c r="W126" s="53"/>
      <c r="Z126" s="53" t="s">
        <v>7819</v>
      </c>
      <c r="AB126" s="53" t="s">
        <v>2968</v>
      </c>
      <c r="AC126" s="53" t="s">
        <v>6147</v>
      </c>
      <c r="AD126" s="53" t="s">
        <v>5204</v>
      </c>
      <c r="AF126" s="53" t="s">
        <v>3215</v>
      </c>
      <c r="AG126" s="53" t="s">
        <v>6308</v>
      </c>
      <c r="AI126" s="53" t="s">
        <v>7959</v>
      </c>
      <c r="AN126" s="53" t="s">
        <v>2240</v>
      </c>
      <c r="AP126" s="53" t="s">
        <v>5513</v>
      </c>
      <c r="AQ126" s="53" t="s">
        <v>510</v>
      </c>
      <c r="AR126" s="31" t="s">
        <v>2476</v>
      </c>
      <c r="AS126" s="53"/>
      <c r="AT126" s="53" t="s">
        <v>1054</v>
      </c>
      <c r="AV126" s="53" t="s">
        <v>3585</v>
      </c>
      <c r="AW126" s="53" t="s">
        <v>5733</v>
      </c>
      <c r="AX126" s="53" t="s">
        <v>6906</v>
      </c>
      <c r="AZ126" s="53" t="s">
        <v>7077</v>
      </c>
      <c r="BF126" s="53" t="s">
        <v>3795</v>
      </c>
      <c r="BI126" s="53" t="s">
        <v>7299</v>
      </c>
      <c r="BK126" s="53" t="s">
        <v>3986</v>
      </c>
      <c r="BM126" s="53" t="s">
        <v>4347</v>
      </c>
      <c r="BO126" s="53" t="s">
        <v>4555</v>
      </c>
      <c r="BP126" s="53" t="s">
        <v>5964</v>
      </c>
      <c r="BR126" s="53" t="s">
        <v>1256</v>
      </c>
      <c r="BS126" s="53" t="s">
        <v>2764</v>
      </c>
      <c r="BT126" s="53" t="s">
        <v>8094</v>
      </c>
      <c r="BU126" s="53" t="s">
        <v>4736</v>
      </c>
      <c r="BW126" s="53" t="s">
        <v>5024</v>
      </c>
      <c r="BX126" s="53" t="s">
        <v>1491</v>
      </c>
      <c r="BY126" s="53"/>
      <c r="BZ126" s="53"/>
    </row>
    <row r="127" spans="2:78" s="52" customFormat="1" ht="13" x14ac:dyDescent="0.3">
      <c r="B127" s="53" t="s">
        <v>214</v>
      </c>
      <c r="C127" s="53" t="s">
        <v>111</v>
      </c>
      <c r="D127" s="53" t="s">
        <v>7732</v>
      </c>
      <c r="E127" s="53">
        <v>38.756059999999998</v>
      </c>
      <c r="F127" s="53">
        <v>-0.1102239</v>
      </c>
      <c r="G127" s="54">
        <v>310.33940000000001</v>
      </c>
      <c r="H127" s="53">
        <v>589</v>
      </c>
      <c r="I127" s="53">
        <v>299</v>
      </c>
      <c r="J127" s="53">
        <v>290</v>
      </c>
      <c r="K127" s="52">
        <v>7</v>
      </c>
      <c r="L127" s="52">
        <v>303.33940000000001</v>
      </c>
      <c r="M127" s="55">
        <v>4</v>
      </c>
      <c r="N127" s="61" t="s">
        <v>15</v>
      </c>
      <c r="P127" s="66"/>
      <c r="Q127" s="53"/>
      <c r="R127" s="53"/>
      <c r="S127" s="53"/>
      <c r="T127" s="53"/>
      <c r="U127" s="53"/>
      <c r="V127" s="53"/>
      <c r="W127" s="53"/>
      <c r="Z127" s="53" t="s">
        <v>7820</v>
      </c>
      <c r="AB127" s="53" t="s">
        <v>2969</v>
      </c>
      <c r="AC127" s="53" t="s">
        <v>4140</v>
      </c>
      <c r="AD127" s="53" t="s">
        <v>5205</v>
      </c>
      <c r="AF127" s="53" t="s">
        <v>3216</v>
      </c>
      <c r="AG127" s="53" t="s">
        <v>6309</v>
      </c>
      <c r="AI127" s="53" t="s">
        <v>7960</v>
      </c>
      <c r="AN127" s="53" t="s">
        <v>2241</v>
      </c>
      <c r="AP127" s="53" t="s">
        <v>5514</v>
      </c>
      <c r="AQ127" s="53" t="s">
        <v>511</v>
      </c>
      <c r="AR127" s="31" t="s">
        <v>2477</v>
      </c>
      <c r="AS127" s="53"/>
      <c r="AT127" s="53" t="s">
        <v>1055</v>
      </c>
      <c r="AV127" s="53" t="s">
        <v>3586</v>
      </c>
      <c r="AW127" s="53" t="s">
        <v>5734</v>
      </c>
      <c r="AX127" s="53" t="s">
        <v>6907</v>
      </c>
      <c r="AZ127" s="53" t="s">
        <v>7078</v>
      </c>
      <c r="BF127" s="53" t="s">
        <v>3796</v>
      </c>
      <c r="BI127" s="53" t="s">
        <v>7300</v>
      </c>
      <c r="BK127" s="53" t="s">
        <v>3987</v>
      </c>
      <c r="BM127" s="53" t="s">
        <v>4348</v>
      </c>
      <c r="BO127" s="53" t="s">
        <v>4556</v>
      </c>
      <c r="BP127" s="53" t="s">
        <v>5965</v>
      </c>
      <c r="BR127" s="53" t="s">
        <v>1257</v>
      </c>
      <c r="BS127" s="53" t="s">
        <v>2765</v>
      </c>
      <c r="BT127" s="53" t="s">
        <v>8095</v>
      </c>
      <c r="BU127" s="53" t="s">
        <v>4737</v>
      </c>
      <c r="BW127" s="53" t="s">
        <v>5025</v>
      </c>
      <c r="BX127" s="53" t="s">
        <v>1492</v>
      </c>
      <c r="BY127" s="53"/>
      <c r="BZ127" s="53"/>
    </row>
    <row r="128" spans="2:78" s="52" customFormat="1" ht="13" x14ac:dyDescent="0.3">
      <c r="B128" s="53" t="s">
        <v>214</v>
      </c>
      <c r="C128" s="53" t="s">
        <v>111</v>
      </c>
      <c r="D128" s="53" t="s">
        <v>7733</v>
      </c>
      <c r="E128" s="53">
        <v>38.078110000000002</v>
      </c>
      <c r="F128" s="53">
        <v>-0.73794999999999999</v>
      </c>
      <c r="G128" s="54">
        <v>35.030749999999998</v>
      </c>
      <c r="H128" s="53">
        <v>3976</v>
      </c>
      <c r="I128" s="53">
        <v>1977</v>
      </c>
      <c r="J128" s="53">
        <v>1999</v>
      </c>
      <c r="K128" s="52">
        <v>7</v>
      </c>
      <c r="L128" s="52">
        <v>28.030749999999998</v>
      </c>
      <c r="M128" s="55">
        <v>2</v>
      </c>
      <c r="N128" s="61" t="s">
        <v>14</v>
      </c>
      <c r="P128" s="66"/>
      <c r="Q128" s="53"/>
      <c r="R128" s="53"/>
      <c r="S128" s="53"/>
      <c r="T128" s="53"/>
      <c r="U128" s="53"/>
      <c r="V128" s="53"/>
      <c r="W128" s="53"/>
      <c r="Z128" s="53" t="s">
        <v>7821</v>
      </c>
      <c r="AB128" s="53" t="s">
        <v>2970</v>
      </c>
      <c r="AC128" s="53" t="s">
        <v>6148</v>
      </c>
      <c r="AD128" s="53" t="s">
        <v>5206</v>
      </c>
      <c r="AF128" s="53" t="s">
        <v>3217</v>
      </c>
      <c r="AG128" s="53" t="s">
        <v>6310</v>
      </c>
      <c r="AI128" s="53" t="s">
        <v>7961</v>
      </c>
      <c r="AN128" s="53" t="s">
        <v>2242</v>
      </c>
      <c r="AP128" s="53" t="s">
        <v>5515</v>
      </c>
      <c r="AQ128" s="53" t="s">
        <v>512</v>
      </c>
      <c r="AR128" s="31" t="s">
        <v>2478</v>
      </c>
      <c r="AS128" s="53"/>
      <c r="AT128" s="53" t="s">
        <v>1056</v>
      </c>
      <c r="AV128" s="53" t="s">
        <v>3587</v>
      </c>
      <c r="AW128" s="53" t="s">
        <v>5735</v>
      </c>
      <c r="AX128" s="53" t="s">
        <v>6908</v>
      </c>
      <c r="AZ128" s="53" t="s">
        <v>7079</v>
      </c>
      <c r="BF128" s="53" t="s">
        <v>3797</v>
      </c>
      <c r="BI128" s="53" t="s">
        <v>7301</v>
      </c>
      <c r="BK128" s="53" t="s">
        <v>3988</v>
      </c>
      <c r="BM128" s="53" t="s">
        <v>4349</v>
      </c>
      <c r="BO128" s="53" t="s">
        <v>4557</v>
      </c>
      <c r="BP128" s="53" t="s">
        <v>5966</v>
      </c>
      <c r="BR128" s="53" t="s">
        <v>1258</v>
      </c>
      <c r="BS128" s="53" t="s">
        <v>2766</v>
      </c>
      <c r="BT128" s="53" t="s">
        <v>8096</v>
      </c>
      <c r="BU128" s="53" t="s">
        <v>4738</v>
      </c>
      <c r="BW128" s="53" t="s">
        <v>5026</v>
      </c>
      <c r="BX128" s="53" t="s">
        <v>1493</v>
      </c>
      <c r="BY128" s="53"/>
      <c r="BZ128" s="53"/>
    </row>
    <row r="129" spans="2:78" s="52" customFormat="1" ht="13" x14ac:dyDescent="0.3">
      <c r="B129" s="53" t="s">
        <v>214</v>
      </c>
      <c r="C129" s="53" t="s">
        <v>111</v>
      </c>
      <c r="D129" s="53" t="s">
        <v>7734</v>
      </c>
      <c r="E129" s="53">
        <v>38.700229999999998</v>
      </c>
      <c r="F129" s="53">
        <v>-0.39042729999999998</v>
      </c>
      <c r="G129" s="54">
        <v>535.06920000000002</v>
      </c>
      <c r="H129" s="53">
        <v>839</v>
      </c>
      <c r="I129" s="53">
        <v>415</v>
      </c>
      <c r="J129" s="53">
        <v>424</v>
      </c>
      <c r="K129" s="52">
        <v>7</v>
      </c>
      <c r="L129" s="52">
        <v>528.06920000000002</v>
      </c>
      <c r="M129" s="55">
        <v>5</v>
      </c>
      <c r="N129" s="61" t="s">
        <v>15</v>
      </c>
      <c r="P129" s="66"/>
      <c r="Q129" s="53"/>
      <c r="R129" s="53"/>
      <c r="S129" s="53"/>
      <c r="T129" s="53"/>
      <c r="U129" s="53"/>
      <c r="V129" s="53"/>
      <c r="W129" s="53"/>
      <c r="Z129" s="53" t="s">
        <v>7822</v>
      </c>
      <c r="AB129" s="53" t="s">
        <v>2971</v>
      </c>
      <c r="AC129" s="53" t="s">
        <v>6149</v>
      </c>
      <c r="AD129" s="53" t="s">
        <v>5207</v>
      </c>
      <c r="AF129" s="53" t="s">
        <v>3218</v>
      </c>
      <c r="AG129" s="53" t="s">
        <v>6311</v>
      </c>
      <c r="AI129" s="53" t="s">
        <v>7962</v>
      </c>
      <c r="AN129" s="53" t="s">
        <v>1756</v>
      </c>
      <c r="AP129" s="53" t="s">
        <v>5516</v>
      </c>
      <c r="AQ129" s="53" t="s">
        <v>513</v>
      </c>
      <c r="AR129" s="31" t="s">
        <v>2479</v>
      </c>
      <c r="AS129" s="53"/>
      <c r="AT129" s="53" t="s">
        <v>1057</v>
      </c>
      <c r="AV129" s="53" t="s">
        <v>3588</v>
      </c>
      <c r="AW129" s="53" t="s">
        <v>5736</v>
      </c>
      <c r="AX129" s="53" t="s">
        <v>6909</v>
      </c>
      <c r="AZ129" s="53" t="s">
        <v>7080</v>
      </c>
      <c r="BF129" s="53" t="s">
        <v>3798</v>
      </c>
      <c r="BI129" s="53" t="s">
        <v>7302</v>
      </c>
      <c r="BK129" s="53" t="s">
        <v>3989</v>
      </c>
      <c r="BM129" s="53" t="s">
        <v>4350</v>
      </c>
      <c r="BO129" s="53" t="s">
        <v>4558</v>
      </c>
      <c r="BP129" s="53" t="s">
        <v>5967</v>
      </c>
      <c r="BR129" s="53" t="s">
        <v>1259</v>
      </c>
      <c r="BS129" s="53" t="s">
        <v>2767</v>
      </c>
      <c r="BT129" s="53" t="s">
        <v>8097</v>
      </c>
      <c r="BU129" s="53" t="s">
        <v>4739</v>
      </c>
      <c r="BW129" s="53" t="s">
        <v>5027</v>
      </c>
      <c r="BX129" s="53" t="s">
        <v>1494</v>
      </c>
      <c r="BY129" s="53"/>
      <c r="BZ129" s="53"/>
    </row>
    <row r="130" spans="2:78" s="52" customFormat="1" ht="13" x14ac:dyDescent="0.3">
      <c r="B130" s="53" t="s">
        <v>214</v>
      </c>
      <c r="C130" s="53" t="s">
        <v>111</v>
      </c>
      <c r="D130" s="53" t="s">
        <v>7735</v>
      </c>
      <c r="E130" s="53">
        <v>38.753480000000003</v>
      </c>
      <c r="F130" s="53">
        <v>-0.37890570000000001</v>
      </c>
      <c r="G130" s="54">
        <v>561.10969999999998</v>
      </c>
      <c r="H130" s="53">
        <v>99</v>
      </c>
      <c r="I130" s="53">
        <v>43</v>
      </c>
      <c r="J130" s="53">
        <v>56</v>
      </c>
      <c r="K130" s="52">
        <v>7</v>
      </c>
      <c r="L130" s="52">
        <v>554.10969999999998</v>
      </c>
      <c r="M130" s="55">
        <v>5</v>
      </c>
      <c r="N130" s="61" t="s">
        <v>15</v>
      </c>
      <c r="P130" s="66"/>
      <c r="Q130" s="53"/>
      <c r="R130" s="53"/>
      <c r="S130" s="53"/>
      <c r="T130" s="53"/>
      <c r="U130" s="53"/>
      <c r="V130" s="53"/>
      <c r="W130" s="53"/>
      <c r="Z130" s="53" t="s">
        <v>7823</v>
      </c>
      <c r="AB130" s="53" t="s">
        <v>2972</v>
      </c>
      <c r="AC130" s="53" t="s">
        <v>6150</v>
      </c>
      <c r="AD130" s="53" t="s">
        <v>5208</v>
      </c>
      <c r="AF130" s="53" t="s">
        <v>3219</v>
      </c>
      <c r="AG130" s="53" t="s">
        <v>6312</v>
      </c>
      <c r="AI130" s="53" t="s">
        <v>7963</v>
      </c>
      <c r="AN130" s="53" t="s">
        <v>2243</v>
      </c>
      <c r="AP130" s="53" t="s">
        <v>5517</v>
      </c>
      <c r="AQ130" s="53" t="s">
        <v>514</v>
      </c>
      <c r="AR130" s="31" t="s">
        <v>2480</v>
      </c>
      <c r="AS130" s="53"/>
      <c r="AT130" s="53" t="s">
        <v>1058</v>
      </c>
      <c r="AV130" s="53" t="s">
        <v>3589</v>
      </c>
      <c r="AW130" s="53" t="s">
        <v>5737</v>
      </c>
      <c r="AX130" s="53" t="s">
        <v>6910</v>
      </c>
      <c r="AZ130" s="53" t="s">
        <v>7081</v>
      </c>
      <c r="BF130" s="53" t="s">
        <v>3799</v>
      </c>
      <c r="BI130" s="53" t="s">
        <v>7303</v>
      </c>
      <c r="BK130" s="53" t="s">
        <v>3990</v>
      </c>
      <c r="BM130" s="53" t="s">
        <v>4351</v>
      </c>
      <c r="BO130" s="53" t="s">
        <v>4559</v>
      </c>
      <c r="BP130" s="53" t="s">
        <v>5968</v>
      </c>
      <c r="BR130" s="53" t="s">
        <v>1260</v>
      </c>
      <c r="BS130" s="53" t="s">
        <v>2768</v>
      </c>
      <c r="BT130" s="53" t="s">
        <v>8098</v>
      </c>
      <c r="BU130" s="53" t="s">
        <v>4740</v>
      </c>
      <c r="BW130" s="53" t="s">
        <v>5028</v>
      </c>
      <c r="BX130" s="53" t="s">
        <v>1495</v>
      </c>
      <c r="BY130" s="53"/>
      <c r="BZ130" s="53"/>
    </row>
    <row r="131" spans="2:78" s="52" customFormat="1" ht="13" x14ac:dyDescent="0.3">
      <c r="B131" s="53" t="s">
        <v>214</v>
      </c>
      <c r="C131" s="53" t="s">
        <v>111</v>
      </c>
      <c r="D131" s="53" t="s">
        <v>7736</v>
      </c>
      <c r="E131" s="53">
        <v>38.674430000000001</v>
      </c>
      <c r="F131" s="53">
        <v>-0.20744299999999999</v>
      </c>
      <c r="G131" s="54">
        <v>562.95839999999998</v>
      </c>
      <c r="H131" s="53">
        <v>490</v>
      </c>
      <c r="I131" s="53">
        <v>237</v>
      </c>
      <c r="J131" s="53">
        <v>253</v>
      </c>
      <c r="K131" s="52">
        <v>7</v>
      </c>
      <c r="L131" s="52">
        <v>555.95839999999998</v>
      </c>
      <c r="M131" s="55">
        <v>5</v>
      </c>
      <c r="N131" s="61" t="s">
        <v>15</v>
      </c>
      <c r="P131" s="66"/>
      <c r="Q131" s="53"/>
      <c r="R131" s="53"/>
      <c r="S131" s="53"/>
      <c r="T131" s="53"/>
      <c r="U131" s="53"/>
      <c r="V131" s="53"/>
      <c r="W131" s="53"/>
      <c r="Z131" s="53" t="s">
        <v>7824</v>
      </c>
      <c r="AB131" s="53" t="s">
        <v>2973</v>
      </c>
      <c r="AC131" s="53" t="s">
        <v>6151</v>
      </c>
      <c r="AD131" s="53" t="s">
        <v>5209</v>
      </c>
      <c r="AF131" s="53" t="s">
        <v>3220</v>
      </c>
      <c r="AG131" s="53" t="s">
        <v>6313</v>
      </c>
      <c r="AI131" s="53" t="s">
        <v>7964</v>
      </c>
      <c r="AN131" s="53" t="s">
        <v>2244</v>
      </c>
      <c r="AP131" s="53" t="s">
        <v>5518</v>
      </c>
      <c r="AQ131" s="53" t="s">
        <v>515</v>
      </c>
      <c r="AR131" s="31" t="s">
        <v>2481</v>
      </c>
      <c r="AS131" s="53"/>
      <c r="AT131" s="53" t="s">
        <v>1059</v>
      </c>
      <c r="AV131" s="53" t="s">
        <v>3590</v>
      </c>
      <c r="AW131" s="53" t="s">
        <v>5738</v>
      </c>
      <c r="AX131" s="53" t="s">
        <v>6911</v>
      </c>
      <c r="AZ131" s="53" t="s">
        <v>7082</v>
      </c>
      <c r="BF131" s="53" t="s">
        <v>3800</v>
      </c>
      <c r="BI131" s="53" t="s">
        <v>7304</v>
      </c>
      <c r="BK131" s="53" t="s">
        <v>3991</v>
      </c>
      <c r="BM131" s="53" t="s">
        <v>4352</v>
      </c>
      <c r="BO131" s="53" t="s">
        <v>4560</v>
      </c>
      <c r="BP131" s="53" t="s">
        <v>5969</v>
      </c>
      <c r="BR131" s="53" t="s">
        <v>1261</v>
      </c>
      <c r="BS131" s="53" t="s">
        <v>2769</v>
      </c>
      <c r="BT131" s="53" t="s">
        <v>8099</v>
      </c>
      <c r="BU131" s="53" t="s">
        <v>4741</v>
      </c>
      <c r="BW131" s="53" t="s">
        <v>5029</v>
      </c>
      <c r="BX131" s="53" t="s">
        <v>1496</v>
      </c>
      <c r="BY131" s="53"/>
      <c r="BZ131" s="53"/>
    </row>
    <row r="132" spans="2:78" s="52" customFormat="1" ht="13" x14ac:dyDescent="0.3">
      <c r="B132" s="53" t="s">
        <v>214</v>
      </c>
      <c r="C132" s="53" t="s">
        <v>111</v>
      </c>
      <c r="D132" s="53" t="s">
        <v>7737</v>
      </c>
      <c r="E132" s="53">
        <v>38.775100000000002</v>
      </c>
      <c r="F132" s="53">
        <v>-0.39348549999999999</v>
      </c>
      <c r="G132" s="54">
        <v>427.39330000000001</v>
      </c>
      <c r="H132" s="53">
        <v>440</v>
      </c>
      <c r="I132" s="53">
        <v>224</v>
      </c>
      <c r="J132" s="53">
        <v>216</v>
      </c>
      <c r="K132" s="52">
        <v>7</v>
      </c>
      <c r="L132" s="52">
        <v>420.39330000000001</v>
      </c>
      <c r="M132" s="55">
        <v>5</v>
      </c>
      <c r="N132" s="61" t="s">
        <v>15</v>
      </c>
      <c r="P132" s="66"/>
      <c r="Q132" s="53"/>
      <c r="R132" s="53"/>
      <c r="S132" s="53"/>
      <c r="T132" s="53"/>
      <c r="U132" s="53"/>
      <c r="V132" s="53"/>
      <c r="W132" s="53"/>
      <c r="Z132" s="53" t="s">
        <v>7825</v>
      </c>
      <c r="AB132" s="53" t="s">
        <v>2974</v>
      </c>
      <c r="AC132" s="53" t="s">
        <v>6152</v>
      </c>
      <c r="AD132" s="53" t="s">
        <v>5210</v>
      </c>
      <c r="AF132" s="53" t="s">
        <v>3221</v>
      </c>
      <c r="AG132" s="53" t="s">
        <v>6314</v>
      </c>
      <c r="AI132" s="53" t="s">
        <v>7965</v>
      </c>
      <c r="AN132" s="53" t="s">
        <v>2245</v>
      </c>
      <c r="AP132" s="53" t="s">
        <v>5519</v>
      </c>
      <c r="AQ132" s="53" t="s">
        <v>516</v>
      </c>
      <c r="AR132" s="31" t="s">
        <v>2482</v>
      </c>
      <c r="AS132" s="53"/>
      <c r="AT132" s="53" t="s">
        <v>1060</v>
      </c>
      <c r="AV132" s="53" t="s">
        <v>3591</v>
      </c>
      <c r="AW132" s="53" t="s">
        <v>5739</v>
      </c>
      <c r="AX132" s="53" t="s">
        <v>6912</v>
      </c>
      <c r="AZ132" s="53" t="s">
        <v>7083</v>
      </c>
      <c r="BF132" s="53" t="s">
        <v>3801</v>
      </c>
      <c r="BI132" s="53" t="s">
        <v>7305</v>
      </c>
      <c r="BK132" s="53" t="s">
        <v>3992</v>
      </c>
      <c r="BM132" s="53" t="s">
        <v>4353</v>
      </c>
      <c r="BO132" s="53" t="s">
        <v>4561</v>
      </c>
      <c r="BP132" s="53" t="s">
        <v>5970</v>
      </c>
      <c r="BR132" s="53" t="s">
        <v>1262</v>
      </c>
      <c r="BS132" s="53" t="s">
        <v>2770</v>
      </c>
      <c r="BT132" s="53" t="s">
        <v>8100</v>
      </c>
      <c r="BU132" s="53" t="s">
        <v>4742</v>
      </c>
      <c r="BW132" s="53" t="s">
        <v>5030</v>
      </c>
      <c r="BX132" s="53" t="s">
        <v>1497</v>
      </c>
      <c r="BY132" s="53"/>
      <c r="BZ132" s="53"/>
    </row>
    <row r="133" spans="2:78" s="52" customFormat="1" ht="13" x14ac:dyDescent="0.3">
      <c r="B133" s="53" t="s">
        <v>214</v>
      </c>
      <c r="C133" s="53" t="s">
        <v>111</v>
      </c>
      <c r="D133" s="53" t="s">
        <v>7738</v>
      </c>
      <c r="E133" s="53">
        <v>38.749070000000003</v>
      </c>
      <c r="F133" s="53">
        <v>-0.29236970000000001</v>
      </c>
      <c r="G133" s="54">
        <v>729.04359999999997</v>
      </c>
      <c r="H133" s="53">
        <v>123</v>
      </c>
      <c r="I133" s="53">
        <v>67</v>
      </c>
      <c r="J133" s="53">
        <v>56</v>
      </c>
      <c r="K133" s="52">
        <v>7</v>
      </c>
      <c r="L133" s="52">
        <v>722.04359999999997</v>
      </c>
      <c r="M133" s="55">
        <v>6</v>
      </c>
      <c r="N133" s="61" t="s">
        <v>16</v>
      </c>
      <c r="P133" s="66"/>
      <c r="Q133" s="53"/>
      <c r="R133" s="53"/>
      <c r="S133" s="53"/>
      <c r="T133" s="53"/>
      <c r="U133" s="53"/>
      <c r="V133" s="53"/>
      <c r="W133" s="53"/>
      <c r="Z133" s="53" t="s">
        <v>7826</v>
      </c>
      <c r="AB133" s="53" t="s">
        <v>2975</v>
      </c>
      <c r="AC133" s="53" t="s">
        <v>6153</v>
      </c>
      <c r="AD133" s="53" t="s">
        <v>5211</v>
      </c>
      <c r="AF133" s="53" t="s">
        <v>3222</v>
      </c>
      <c r="AG133" s="53" t="s">
        <v>6315</v>
      </c>
      <c r="AI133" s="53" t="s">
        <v>7966</v>
      </c>
      <c r="AN133" s="53" t="s">
        <v>2246</v>
      </c>
      <c r="AP133" s="53" t="s">
        <v>5520</v>
      </c>
      <c r="AQ133" s="53" t="s">
        <v>517</v>
      </c>
      <c r="AR133" s="31" t="s">
        <v>2483</v>
      </c>
      <c r="AS133" s="53"/>
      <c r="AT133" s="53" t="s">
        <v>1061</v>
      </c>
      <c r="AV133" s="53" t="s">
        <v>3592</v>
      </c>
      <c r="AW133" s="53" t="s">
        <v>5740</v>
      </c>
      <c r="AX133" s="53" t="s">
        <v>6913</v>
      </c>
      <c r="AZ133" s="53" t="s">
        <v>7084</v>
      </c>
      <c r="BF133" s="53" t="s">
        <v>3802</v>
      </c>
      <c r="BI133" s="53" t="s">
        <v>7306</v>
      </c>
      <c r="BK133" s="53" t="s">
        <v>3993</v>
      </c>
      <c r="BM133" s="53" t="s">
        <v>4354</v>
      </c>
      <c r="BO133" s="53" t="s">
        <v>4562</v>
      </c>
      <c r="BP133" s="53" t="s">
        <v>5971</v>
      </c>
      <c r="BR133" s="53" t="s">
        <v>1263</v>
      </c>
      <c r="BS133" s="53" t="s">
        <v>2771</v>
      </c>
      <c r="BT133" s="53" t="s">
        <v>8101</v>
      </c>
      <c r="BU133" s="53" t="s">
        <v>4743</v>
      </c>
      <c r="BW133" s="53" t="s">
        <v>5031</v>
      </c>
      <c r="BX133" s="53" t="s">
        <v>1498</v>
      </c>
      <c r="BY133" s="53"/>
      <c r="BZ133" s="53"/>
    </row>
    <row r="134" spans="2:78" s="52" customFormat="1" ht="13" x14ac:dyDescent="0.3">
      <c r="B134" s="53" t="s">
        <v>214</v>
      </c>
      <c r="C134" s="53" t="s">
        <v>111</v>
      </c>
      <c r="D134" s="53" t="s">
        <v>7739</v>
      </c>
      <c r="E134" s="53">
        <v>38.822940000000003</v>
      </c>
      <c r="F134" s="53">
        <v>-4.1727300000000002E-2</v>
      </c>
      <c r="G134" s="54">
        <v>95.255330000000001</v>
      </c>
      <c r="H134" s="53">
        <v>402</v>
      </c>
      <c r="I134" s="53">
        <v>202</v>
      </c>
      <c r="J134" s="53">
        <v>200</v>
      </c>
      <c r="K134" s="52">
        <v>7</v>
      </c>
      <c r="L134" s="52">
        <v>88.255330000000001</v>
      </c>
      <c r="M134" s="55">
        <v>2</v>
      </c>
      <c r="N134" s="61" t="s">
        <v>14</v>
      </c>
      <c r="P134" s="66"/>
      <c r="Q134" s="53"/>
      <c r="R134" s="53"/>
      <c r="S134" s="53"/>
      <c r="T134" s="53"/>
      <c r="U134" s="53"/>
      <c r="V134" s="53"/>
      <c r="W134" s="53"/>
      <c r="Z134" s="53" t="s">
        <v>7827</v>
      </c>
      <c r="AB134" s="53" t="s">
        <v>2976</v>
      </c>
      <c r="AC134" s="53" t="s">
        <v>6154</v>
      </c>
      <c r="AD134" s="53" t="s">
        <v>5212</v>
      </c>
      <c r="AF134" s="53" t="s">
        <v>3223</v>
      </c>
      <c r="AG134" s="53" t="s">
        <v>6316</v>
      </c>
      <c r="AI134" s="53" t="s">
        <v>7967</v>
      </c>
      <c r="AN134" s="53" t="s">
        <v>2247</v>
      </c>
      <c r="AP134" s="53" t="s">
        <v>5521</v>
      </c>
      <c r="AQ134" s="53" t="s">
        <v>518</v>
      </c>
      <c r="AR134" s="31" t="s">
        <v>2484</v>
      </c>
      <c r="AS134" s="53"/>
      <c r="AT134" s="53" t="s">
        <v>1062</v>
      </c>
      <c r="AV134" s="53" t="s">
        <v>3593</v>
      </c>
      <c r="AW134" s="53" t="s">
        <v>5741</v>
      </c>
      <c r="AX134" s="53" t="s">
        <v>6914</v>
      </c>
      <c r="AZ134" s="53" t="s">
        <v>7085</v>
      </c>
      <c r="BF134" s="53" t="s">
        <v>3803</v>
      </c>
      <c r="BI134" s="53" t="s">
        <v>7307</v>
      </c>
      <c r="BK134" s="53" t="s">
        <v>3994</v>
      </c>
      <c r="BM134" s="53" t="s">
        <v>4355</v>
      </c>
      <c r="BO134" s="53" t="s">
        <v>4563</v>
      </c>
      <c r="BP134" s="53" t="s">
        <v>5972</v>
      </c>
      <c r="BR134" s="53" t="s">
        <v>1264</v>
      </c>
      <c r="BS134" s="53" t="s">
        <v>2772</v>
      </c>
      <c r="BT134" s="53" t="s">
        <v>8102</v>
      </c>
      <c r="BU134" s="53" t="s">
        <v>4744</v>
      </c>
      <c r="BW134" s="53" t="s">
        <v>5032</v>
      </c>
      <c r="BX134" s="53" t="s">
        <v>1499</v>
      </c>
      <c r="BY134" s="53"/>
      <c r="BZ134" s="53"/>
    </row>
    <row r="135" spans="2:78" s="52" customFormat="1" ht="13" x14ac:dyDescent="0.3">
      <c r="B135" s="53" t="s">
        <v>214</v>
      </c>
      <c r="C135" s="53" t="s">
        <v>111</v>
      </c>
      <c r="D135" s="53" t="s">
        <v>7740</v>
      </c>
      <c r="E135" s="53">
        <v>38.716230000000003</v>
      </c>
      <c r="F135" s="53">
        <v>5.3372200000000002E-2</v>
      </c>
      <c r="G135" s="54">
        <v>253.76499999999999</v>
      </c>
      <c r="H135" s="53">
        <v>13221</v>
      </c>
      <c r="I135" s="53">
        <v>6668</v>
      </c>
      <c r="J135" s="53">
        <v>6553</v>
      </c>
      <c r="K135" s="52">
        <v>7</v>
      </c>
      <c r="L135" s="52">
        <v>246.76499999999999</v>
      </c>
      <c r="M135" s="55">
        <v>4</v>
      </c>
      <c r="N135" s="61" t="s">
        <v>15</v>
      </c>
      <c r="P135" s="66"/>
      <c r="Q135" s="53"/>
      <c r="R135" s="53"/>
      <c r="S135" s="53"/>
      <c r="T135" s="53"/>
      <c r="U135" s="53"/>
      <c r="V135" s="53"/>
      <c r="W135" s="53"/>
      <c r="Z135" s="53" t="s">
        <v>7828</v>
      </c>
      <c r="AB135" s="53" t="s">
        <v>2977</v>
      </c>
      <c r="AC135" s="53" t="s">
        <v>6155</v>
      </c>
      <c r="AD135" s="53" t="s">
        <v>5213</v>
      </c>
      <c r="AF135" s="53" t="s">
        <v>3224</v>
      </c>
      <c r="AG135" s="53" t="s">
        <v>6317</v>
      </c>
      <c r="AI135" s="53" t="s">
        <v>7968</v>
      </c>
      <c r="AN135" s="53" t="s">
        <v>2248</v>
      </c>
      <c r="AP135" s="53" t="s">
        <v>5522</v>
      </c>
      <c r="AQ135" s="53" t="s">
        <v>519</v>
      </c>
      <c r="AR135" s="31" t="s">
        <v>2485</v>
      </c>
      <c r="AS135" s="53"/>
      <c r="AT135" s="53" t="s">
        <v>1063</v>
      </c>
      <c r="AV135" s="53" t="s">
        <v>3594</v>
      </c>
      <c r="AW135" s="53" t="s">
        <v>5742</v>
      </c>
      <c r="AX135" s="53" t="s">
        <v>6915</v>
      </c>
      <c r="AZ135" s="53" t="s">
        <v>7086</v>
      </c>
      <c r="BF135" s="53" t="s">
        <v>3804</v>
      </c>
      <c r="BI135" s="53" t="s">
        <v>7308</v>
      </c>
      <c r="BK135" s="53" t="s">
        <v>3995</v>
      </c>
      <c r="BM135" s="53" t="s">
        <v>4356</v>
      </c>
      <c r="BO135" s="53" t="s">
        <v>4564</v>
      </c>
      <c r="BP135" s="53" t="s">
        <v>5973</v>
      </c>
      <c r="BR135" s="53" t="s">
        <v>1265</v>
      </c>
      <c r="BS135" s="53" t="s">
        <v>2773</v>
      </c>
      <c r="BT135" s="53" t="s">
        <v>8103</v>
      </c>
      <c r="BU135" s="53" t="s">
        <v>4745</v>
      </c>
      <c r="BW135" s="53" t="s">
        <v>5033</v>
      </c>
      <c r="BX135" s="53" t="s">
        <v>1500</v>
      </c>
      <c r="BY135" s="53"/>
      <c r="BZ135" s="53"/>
    </row>
    <row r="136" spans="2:78" s="52" customFormat="1" ht="13" x14ac:dyDescent="0.3">
      <c r="B136" s="53" t="s">
        <v>214</v>
      </c>
      <c r="C136" s="53" t="s">
        <v>111</v>
      </c>
      <c r="D136" s="53" t="s">
        <v>7741</v>
      </c>
      <c r="E136" s="53">
        <v>38.732250000000001</v>
      </c>
      <c r="F136" s="53">
        <v>0.14478759999999999</v>
      </c>
      <c r="G136" s="54">
        <v>154.6002</v>
      </c>
      <c r="H136" s="53">
        <v>5399</v>
      </c>
      <c r="I136" s="53">
        <v>2723</v>
      </c>
      <c r="J136" s="53">
        <v>2676</v>
      </c>
      <c r="K136" s="52">
        <v>7</v>
      </c>
      <c r="L136" s="52">
        <v>147.6002</v>
      </c>
      <c r="M136" s="55">
        <v>2</v>
      </c>
      <c r="N136" s="61" t="s">
        <v>14</v>
      </c>
      <c r="P136" s="66"/>
      <c r="Q136" s="53"/>
      <c r="R136" s="53"/>
      <c r="S136" s="53"/>
      <c r="T136" s="53"/>
      <c r="U136" s="53"/>
      <c r="V136" s="53"/>
      <c r="W136" s="53"/>
      <c r="Z136" s="53" t="s">
        <v>7829</v>
      </c>
      <c r="AB136" s="53" t="s">
        <v>2978</v>
      </c>
      <c r="AC136" s="53" t="s">
        <v>6156</v>
      </c>
      <c r="AD136" s="53" t="s">
        <v>5214</v>
      </c>
      <c r="AF136" s="53" t="s">
        <v>3225</v>
      </c>
      <c r="AG136" s="53" t="s">
        <v>6318</v>
      </c>
      <c r="AI136" s="53" t="s">
        <v>7969</v>
      </c>
      <c r="AN136" s="53" t="s">
        <v>2249</v>
      </c>
      <c r="AP136" s="53" t="s">
        <v>5523</v>
      </c>
      <c r="AQ136" s="53" t="s">
        <v>520</v>
      </c>
      <c r="AR136" s="31" t="s">
        <v>2486</v>
      </c>
      <c r="AS136" s="53"/>
      <c r="AT136" s="53" t="s">
        <v>1064</v>
      </c>
      <c r="AV136" s="53" t="s">
        <v>3595</v>
      </c>
      <c r="AW136" s="53" t="s">
        <v>5743</v>
      </c>
      <c r="AX136" s="53" t="s">
        <v>6916</v>
      </c>
      <c r="AZ136" s="53" t="s">
        <v>7087</v>
      </c>
      <c r="BF136" s="53" t="s">
        <v>3805</v>
      </c>
      <c r="BI136" s="53" t="s">
        <v>7309</v>
      </c>
      <c r="BK136" s="53" t="s">
        <v>3996</v>
      </c>
      <c r="BM136" s="53" t="s">
        <v>4357</v>
      </c>
      <c r="BO136" s="53" t="s">
        <v>4565</v>
      </c>
      <c r="BP136" s="53" t="s">
        <v>5974</v>
      </c>
      <c r="BR136" s="53" t="s">
        <v>1266</v>
      </c>
      <c r="BS136" s="53" t="s">
        <v>2774</v>
      </c>
      <c r="BT136" s="53" t="s">
        <v>8104</v>
      </c>
      <c r="BU136" s="53" t="s">
        <v>4746</v>
      </c>
      <c r="BW136" s="53" t="s">
        <v>5034</v>
      </c>
      <c r="BX136" s="53" t="s">
        <v>1501</v>
      </c>
      <c r="BY136" s="53"/>
      <c r="BZ136" s="53"/>
    </row>
    <row r="137" spans="2:78" s="52" customFormat="1" ht="13" x14ac:dyDescent="0.3">
      <c r="B137" s="53" t="s">
        <v>214</v>
      </c>
      <c r="C137" s="53" t="s">
        <v>111</v>
      </c>
      <c r="D137" s="53" t="s">
        <v>7742</v>
      </c>
      <c r="E137" s="53">
        <v>38.6297</v>
      </c>
      <c r="F137" s="53">
        <v>-0.76549739999999999</v>
      </c>
      <c r="G137" s="54">
        <v>703.23659999999995</v>
      </c>
      <c r="H137" s="53">
        <v>3723</v>
      </c>
      <c r="I137" s="53">
        <v>1837</v>
      </c>
      <c r="J137" s="53">
        <v>1886</v>
      </c>
      <c r="K137" s="52">
        <v>7</v>
      </c>
      <c r="L137" s="52">
        <v>696.23659999999995</v>
      </c>
      <c r="M137" s="55">
        <v>6</v>
      </c>
      <c r="N137" s="61" t="s">
        <v>16</v>
      </c>
      <c r="P137" s="66"/>
      <c r="Q137" s="53"/>
      <c r="R137" s="53"/>
      <c r="S137" s="53"/>
      <c r="T137" s="53"/>
      <c r="U137" s="53"/>
      <c r="V137" s="53"/>
      <c r="W137" s="53"/>
      <c r="Z137" s="53" t="s">
        <v>7830</v>
      </c>
      <c r="AB137" s="53" t="s">
        <v>2979</v>
      </c>
      <c r="AC137" s="53" t="s">
        <v>6157</v>
      </c>
      <c r="AD137" s="53" t="s">
        <v>5215</v>
      </c>
      <c r="AF137" s="53" t="s">
        <v>3226</v>
      </c>
      <c r="AG137" s="53" t="s">
        <v>6319</v>
      </c>
      <c r="AI137" s="53" t="s">
        <v>7970</v>
      </c>
      <c r="AN137" s="53" t="s">
        <v>2250</v>
      </c>
      <c r="AP137" s="53" t="s">
        <v>5524</v>
      </c>
      <c r="AQ137" s="53" t="s">
        <v>521</v>
      </c>
      <c r="AR137" s="31" t="s">
        <v>2487</v>
      </c>
      <c r="AS137" s="53"/>
      <c r="AT137" s="53" t="s">
        <v>1065</v>
      </c>
      <c r="AV137" s="53" t="s">
        <v>3596</v>
      </c>
      <c r="AW137" s="53" t="s">
        <v>5744</v>
      </c>
      <c r="AX137" s="53" t="s">
        <v>6917</v>
      </c>
      <c r="AZ137" s="53" t="s">
        <v>7088</v>
      </c>
      <c r="BF137" s="53" t="s">
        <v>3806</v>
      </c>
      <c r="BI137" s="53" t="s">
        <v>7310</v>
      </c>
      <c r="BK137" s="53" t="s">
        <v>3997</v>
      </c>
      <c r="BM137" s="53" t="s">
        <v>4358</v>
      </c>
      <c r="BO137" s="53" t="s">
        <v>4566</v>
      </c>
      <c r="BP137" s="53" t="s">
        <v>5975</v>
      </c>
      <c r="BR137" s="53" t="s">
        <v>1267</v>
      </c>
      <c r="BS137" s="53" t="s">
        <v>2775</v>
      </c>
      <c r="BT137" s="53" t="s">
        <v>8105</v>
      </c>
      <c r="BU137" s="53" t="s">
        <v>4747</v>
      </c>
      <c r="BW137" s="53" t="s">
        <v>5035</v>
      </c>
      <c r="BX137" s="53" t="s">
        <v>1502</v>
      </c>
      <c r="BY137" s="53"/>
      <c r="BZ137" s="53"/>
    </row>
    <row r="138" spans="2:78" s="52" customFormat="1" ht="13" x14ac:dyDescent="0.3">
      <c r="B138" s="53" t="s">
        <v>214</v>
      </c>
      <c r="C138" s="53" t="s">
        <v>111</v>
      </c>
      <c r="D138" s="53" t="s">
        <v>7743</v>
      </c>
      <c r="E138" s="53">
        <v>38.063040000000001</v>
      </c>
      <c r="F138" s="53">
        <v>-0.89550430000000003</v>
      </c>
      <c r="G138" s="54">
        <v>29.893599999999999</v>
      </c>
      <c r="H138" s="53">
        <v>6744</v>
      </c>
      <c r="I138" s="53">
        <v>3442</v>
      </c>
      <c r="J138" s="53">
        <v>3302</v>
      </c>
      <c r="K138" s="52">
        <v>7</v>
      </c>
      <c r="L138" s="52">
        <v>22.893599999999999</v>
      </c>
      <c r="M138" s="55">
        <v>2</v>
      </c>
      <c r="N138" s="61" t="s">
        <v>14</v>
      </c>
      <c r="P138" s="66"/>
      <c r="Q138" s="53"/>
      <c r="R138" s="53"/>
      <c r="S138" s="53"/>
      <c r="T138" s="53"/>
      <c r="U138" s="53"/>
      <c r="V138" s="53"/>
      <c r="W138" s="53"/>
      <c r="Z138" s="53" t="s">
        <v>7831</v>
      </c>
      <c r="AB138" s="53" t="s">
        <v>2980</v>
      </c>
      <c r="AC138" s="53" t="s">
        <v>6158</v>
      </c>
      <c r="AD138" s="53" t="s">
        <v>5216</v>
      </c>
      <c r="AF138" s="53" t="s">
        <v>3227</v>
      </c>
      <c r="AG138" s="53" t="s">
        <v>6320</v>
      </c>
      <c r="AI138" s="53" t="s">
        <v>7971</v>
      </c>
      <c r="AN138" s="53" t="s">
        <v>2251</v>
      </c>
      <c r="AP138" s="53" t="s">
        <v>5525</v>
      </c>
      <c r="AQ138" s="53" t="s">
        <v>522</v>
      </c>
      <c r="AR138" s="31" t="s">
        <v>2488</v>
      </c>
      <c r="AS138" s="53"/>
      <c r="AT138" s="53" t="s">
        <v>1066</v>
      </c>
      <c r="AV138" s="53" t="s">
        <v>3597</v>
      </c>
      <c r="AW138" s="53" t="s">
        <v>5745</v>
      </c>
      <c r="AX138" s="53" t="s">
        <v>6918</v>
      </c>
      <c r="AZ138" s="53" t="s">
        <v>7089</v>
      </c>
      <c r="BF138" s="53" t="s">
        <v>3807</v>
      </c>
      <c r="BI138" s="53" t="s">
        <v>7311</v>
      </c>
      <c r="BK138" s="53" t="s">
        <v>3998</v>
      </c>
      <c r="BM138" s="53" t="s">
        <v>4359</v>
      </c>
      <c r="BO138" s="53" t="s">
        <v>4567</v>
      </c>
      <c r="BP138" s="53" t="s">
        <v>5976</v>
      </c>
      <c r="BR138" s="53" t="s">
        <v>1268</v>
      </c>
      <c r="BS138" s="53" t="s">
        <v>2776</v>
      </c>
      <c r="BT138" s="53" t="s">
        <v>8106</v>
      </c>
      <c r="BU138" s="53" t="s">
        <v>4748</v>
      </c>
      <c r="BW138" s="53" t="s">
        <v>5036</v>
      </c>
      <c r="BX138" s="53" t="s">
        <v>1503</v>
      </c>
      <c r="BY138" s="53"/>
      <c r="BZ138" s="53"/>
    </row>
    <row r="139" spans="2:78" s="52" customFormat="1" ht="13" x14ac:dyDescent="0.3">
      <c r="B139" s="53" t="s">
        <v>214</v>
      </c>
      <c r="C139" s="53" t="s">
        <v>111</v>
      </c>
      <c r="D139" s="53" t="s">
        <v>7744</v>
      </c>
      <c r="E139" s="53">
        <v>38.676220000000001</v>
      </c>
      <c r="F139" s="53">
        <v>-0.1117929</v>
      </c>
      <c r="G139" s="54">
        <v>220.4359</v>
      </c>
      <c r="H139" s="53">
        <v>433</v>
      </c>
      <c r="I139" s="53">
        <v>221</v>
      </c>
      <c r="J139" s="53">
        <v>212</v>
      </c>
      <c r="K139" s="52">
        <v>7</v>
      </c>
      <c r="L139" s="52">
        <v>213.4359</v>
      </c>
      <c r="M139" s="55">
        <v>4</v>
      </c>
      <c r="N139" s="61" t="s">
        <v>15</v>
      </c>
      <c r="P139" s="66"/>
      <c r="Q139" s="53"/>
      <c r="R139" s="53"/>
      <c r="S139" s="53"/>
      <c r="T139" s="53"/>
      <c r="U139" s="53"/>
      <c r="V139" s="53"/>
      <c r="W139" s="53"/>
      <c r="Z139" s="53" t="s">
        <v>7832</v>
      </c>
      <c r="AB139" s="53" t="s">
        <v>2981</v>
      </c>
      <c r="AC139" s="53" t="s">
        <v>6159</v>
      </c>
      <c r="AD139" s="53" t="s">
        <v>5217</v>
      </c>
      <c r="AF139" s="53" t="s">
        <v>3228</v>
      </c>
      <c r="AG139" s="53" t="s">
        <v>6321</v>
      </c>
      <c r="AI139" s="53" t="s">
        <v>7972</v>
      </c>
      <c r="AN139" s="53" t="s">
        <v>2252</v>
      </c>
      <c r="AP139" s="53" t="s">
        <v>5526</v>
      </c>
      <c r="AQ139" s="53" t="s">
        <v>523</v>
      </c>
      <c r="AR139" s="31" t="s">
        <v>2489</v>
      </c>
      <c r="AS139" s="53"/>
      <c r="AT139" s="53" t="s">
        <v>1067</v>
      </c>
      <c r="AV139" s="53" t="s">
        <v>3598</v>
      </c>
      <c r="AW139" s="53" t="s">
        <v>5746</v>
      </c>
      <c r="AX139" s="53" t="s">
        <v>6919</v>
      </c>
      <c r="AZ139" s="53" t="s">
        <v>7090</v>
      </c>
      <c r="BF139" s="53" t="s">
        <v>3808</v>
      </c>
      <c r="BI139" s="53" t="s">
        <v>7312</v>
      </c>
      <c r="BK139" s="53" t="s">
        <v>3999</v>
      </c>
      <c r="BM139" s="53" t="s">
        <v>4360</v>
      </c>
      <c r="BO139" s="53" t="s">
        <v>4568</v>
      </c>
      <c r="BP139" s="53" t="s">
        <v>5977</v>
      </c>
      <c r="BR139" s="53" t="s">
        <v>1269</v>
      </c>
      <c r="BS139" s="53" t="s">
        <v>2777</v>
      </c>
      <c r="BT139" s="53" t="s">
        <v>8107</v>
      </c>
      <c r="BU139" s="53" t="s">
        <v>4749</v>
      </c>
      <c r="BW139" s="53" t="s">
        <v>5037</v>
      </c>
      <c r="BX139" s="53" t="s">
        <v>1504</v>
      </c>
      <c r="BY139" s="53"/>
      <c r="BZ139" s="53"/>
    </row>
    <row r="140" spans="2:78" s="52" customFormat="1" ht="13" x14ac:dyDescent="0.3">
      <c r="B140" s="53" t="s">
        <v>214</v>
      </c>
      <c r="C140" s="53" t="s">
        <v>111</v>
      </c>
      <c r="D140" s="53" t="s">
        <v>7745</v>
      </c>
      <c r="E140" s="53">
        <v>38.484830000000002</v>
      </c>
      <c r="F140" s="53">
        <v>-0.41727110000000001</v>
      </c>
      <c r="G140" s="54">
        <v>331.52730000000003</v>
      </c>
      <c r="H140" s="53">
        <v>3148</v>
      </c>
      <c r="I140" s="53">
        <v>1580</v>
      </c>
      <c r="J140" s="53">
        <v>1568</v>
      </c>
      <c r="K140" s="52">
        <v>7</v>
      </c>
      <c r="L140" s="52">
        <v>324.52730000000003</v>
      </c>
      <c r="M140" s="55">
        <v>4</v>
      </c>
      <c r="N140" s="61" t="s">
        <v>15</v>
      </c>
      <c r="P140" s="66"/>
      <c r="Q140" s="53"/>
      <c r="R140" s="53"/>
      <c r="S140" s="53"/>
      <c r="T140" s="53"/>
      <c r="U140" s="53"/>
      <c r="V140" s="53"/>
      <c r="W140" s="53"/>
      <c r="Z140" s="53" t="s">
        <v>7833</v>
      </c>
      <c r="AB140" s="53" t="s">
        <v>2982</v>
      </c>
      <c r="AC140" s="53" t="s">
        <v>6160</v>
      </c>
      <c r="AD140" s="53" t="s">
        <v>5218</v>
      </c>
      <c r="AF140" s="53" t="s">
        <v>3229</v>
      </c>
      <c r="AG140" s="53" t="s">
        <v>6322</v>
      </c>
      <c r="AI140" s="53" t="s">
        <v>7973</v>
      </c>
      <c r="AN140" s="53" t="s">
        <v>2253</v>
      </c>
      <c r="AP140" s="53" t="s">
        <v>5527</v>
      </c>
      <c r="AQ140" s="53" t="s">
        <v>524</v>
      </c>
      <c r="AR140" s="31" t="s">
        <v>2490</v>
      </c>
      <c r="AS140" s="53"/>
      <c r="AT140" s="53" t="s">
        <v>1068</v>
      </c>
      <c r="AV140" s="53" t="s">
        <v>3599</v>
      </c>
      <c r="AW140" s="53" t="s">
        <v>5747</v>
      </c>
      <c r="AX140" s="53" t="s">
        <v>6920</v>
      </c>
      <c r="AZ140" s="53" t="s">
        <v>7091</v>
      </c>
      <c r="BF140" s="53" t="s">
        <v>3809</v>
      </c>
      <c r="BI140" s="53" t="s">
        <v>7313</v>
      </c>
      <c r="BK140" s="53" t="s">
        <v>4000</v>
      </c>
      <c r="BM140" s="53" t="s">
        <v>4361</v>
      </c>
      <c r="BO140" s="53" t="s">
        <v>4569</v>
      </c>
      <c r="BP140" s="53" t="s">
        <v>5978</v>
      </c>
      <c r="BR140" s="53" t="s">
        <v>1270</v>
      </c>
      <c r="BS140" s="53" t="s">
        <v>2778</v>
      </c>
      <c r="BT140" s="53" t="s">
        <v>8108</v>
      </c>
      <c r="BU140" s="53" t="s">
        <v>4750</v>
      </c>
      <c r="BW140" s="53" t="s">
        <v>5038</v>
      </c>
      <c r="BX140" s="53" t="s">
        <v>1505</v>
      </c>
      <c r="BY140" s="53"/>
      <c r="BZ140" s="53"/>
    </row>
    <row r="141" spans="2:78" s="52" customFormat="1" ht="13" x14ac:dyDescent="0.3">
      <c r="B141" s="53" t="s">
        <v>214</v>
      </c>
      <c r="C141" s="53" t="s">
        <v>111</v>
      </c>
      <c r="D141" s="53" t="s">
        <v>7746</v>
      </c>
      <c r="E141" s="53">
        <v>38.651330000000002</v>
      </c>
      <c r="F141" s="53">
        <v>-0.1225342</v>
      </c>
      <c r="G141" s="54">
        <v>254.6619</v>
      </c>
      <c r="H141" s="53">
        <v>8056</v>
      </c>
      <c r="I141" s="53">
        <v>4182</v>
      </c>
      <c r="J141" s="53">
        <v>3874</v>
      </c>
      <c r="K141" s="52">
        <v>7</v>
      </c>
      <c r="L141" s="52">
        <v>247.6619</v>
      </c>
      <c r="M141" s="55">
        <v>4</v>
      </c>
      <c r="N141" s="61" t="s">
        <v>15</v>
      </c>
      <c r="P141" s="66"/>
      <c r="Q141" s="53"/>
      <c r="R141" s="53"/>
      <c r="S141" s="53"/>
      <c r="T141" s="53"/>
      <c r="U141" s="53"/>
      <c r="V141" s="53"/>
      <c r="W141" s="53"/>
      <c r="Z141" s="53" t="s">
        <v>7834</v>
      </c>
      <c r="AB141" s="53" t="s">
        <v>2983</v>
      </c>
      <c r="AC141" s="53" t="s">
        <v>6161</v>
      </c>
      <c r="AD141" s="53" t="s">
        <v>5219</v>
      </c>
      <c r="AF141" s="53" t="s">
        <v>3230</v>
      </c>
      <c r="AG141" s="53" t="s">
        <v>6323</v>
      </c>
      <c r="AI141" s="53" t="s">
        <v>7974</v>
      </c>
      <c r="AN141" s="53" t="s">
        <v>2254</v>
      </c>
      <c r="AP141" s="53" t="s">
        <v>5528</v>
      </c>
      <c r="AQ141" s="53" t="s">
        <v>525</v>
      </c>
      <c r="AR141" s="31" t="s">
        <v>2491</v>
      </c>
      <c r="AS141" s="53"/>
      <c r="AT141" s="53" t="s">
        <v>1069</v>
      </c>
      <c r="AV141" s="53" t="s">
        <v>3600</v>
      </c>
      <c r="AW141" s="53" t="s">
        <v>5748</v>
      </c>
      <c r="AX141" s="53" t="s">
        <v>6921</v>
      </c>
      <c r="AZ141" s="53" t="s">
        <v>7092</v>
      </c>
      <c r="BF141" s="53" t="s">
        <v>3810</v>
      </c>
      <c r="BI141" s="53" t="s">
        <v>7314</v>
      </c>
      <c r="BK141" s="53" t="s">
        <v>4001</v>
      </c>
      <c r="BM141" s="53" t="s">
        <v>4362</v>
      </c>
      <c r="BO141" s="53" t="s">
        <v>4570</v>
      </c>
      <c r="BP141" s="53" t="s">
        <v>5979</v>
      </c>
      <c r="BR141" s="53" t="s">
        <v>1271</v>
      </c>
      <c r="BS141" s="53" t="s">
        <v>2779</v>
      </c>
      <c r="BT141" s="53" t="s">
        <v>8109</v>
      </c>
      <c r="BU141" s="53" t="s">
        <v>4751</v>
      </c>
      <c r="BW141" s="53" t="s">
        <v>5039</v>
      </c>
      <c r="BX141" s="53" t="s">
        <v>1506</v>
      </c>
      <c r="BY141" s="53"/>
      <c r="BZ141" s="53"/>
    </row>
    <row r="142" spans="2:78" s="52" customFormat="1" ht="13" x14ac:dyDescent="0.3">
      <c r="B142" s="53" t="s">
        <v>214</v>
      </c>
      <c r="C142" s="53" t="s">
        <v>111</v>
      </c>
      <c r="D142" s="53" t="s">
        <v>7747</v>
      </c>
      <c r="E142" s="53">
        <v>38.124130000000001</v>
      </c>
      <c r="F142" s="53">
        <v>-0.87848289999999996</v>
      </c>
      <c r="G142" s="54">
        <v>22.561340000000001</v>
      </c>
      <c r="H142" s="53">
        <v>17924</v>
      </c>
      <c r="I142" s="53">
        <v>9090</v>
      </c>
      <c r="J142" s="53">
        <v>8834</v>
      </c>
      <c r="K142" s="52">
        <v>7</v>
      </c>
      <c r="L142" s="52">
        <v>15.561340000000001</v>
      </c>
      <c r="M142" s="55">
        <v>2</v>
      </c>
      <c r="N142" s="61" t="s">
        <v>14</v>
      </c>
      <c r="P142" s="66"/>
      <c r="Q142" s="53"/>
      <c r="R142" s="53"/>
      <c r="S142" s="53"/>
      <c r="T142" s="53"/>
      <c r="U142" s="53"/>
      <c r="V142" s="53"/>
      <c r="W142" s="53"/>
      <c r="Z142" s="53" t="s">
        <v>7835</v>
      </c>
      <c r="AB142" s="53" t="s">
        <v>2984</v>
      </c>
      <c r="AC142" s="53" t="s">
        <v>6162</v>
      </c>
      <c r="AD142" s="53" t="s">
        <v>5220</v>
      </c>
      <c r="AF142" s="53" t="s">
        <v>3231</v>
      </c>
      <c r="AG142" s="53" t="s">
        <v>6324</v>
      </c>
      <c r="AN142" s="53" t="s">
        <v>2255</v>
      </c>
      <c r="AP142" s="53" t="s">
        <v>5529</v>
      </c>
      <c r="AQ142" s="53" t="s">
        <v>526</v>
      </c>
      <c r="AR142" s="31" t="s">
        <v>2492</v>
      </c>
      <c r="AS142" s="53"/>
      <c r="AT142" s="53" t="s">
        <v>1070</v>
      </c>
      <c r="AV142" s="53" t="s">
        <v>3601</v>
      </c>
      <c r="AW142" s="53" t="s">
        <v>5749</v>
      </c>
      <c r="AX142" s="53" t="s">
        <v>6922</v>
      </c>
      <c r="AZ142" s="53" t="s">
        <v>7093</v>
      </c>
      <c r="BF142" s="53" t="s">
        <v>3811</v>
      </c>
      <c r="BI142" s="53" t="s">
        <v>7315</v>
      </c>
      <c r="BK142" s="53" t="s">
        <v>4002</v>
      </c>
      <c r="BM142" s="53" t="s">
        <v>4363</v>
      </c>
      <c r="BO142" s="53" t="s">
        <v>4571</v>
      </c>
      <c r="BP142" s="53" t="s">
        <v>5980</v>
      </c>
      <c r="BR142" s="53" t="s">
        <v>1272</v>
      </c>
      <c r="BS142" s="53" t="s">
        <v>2780</v>
      </c>
      <c r="BT142" s="53" t="s">
        <v>8110</v>
      </c>
      <c r="BU142" s="53" t="s">
        <v>4752</v>
      </c>
      <c r="BW142" s="53" t="s">
        <v>5040</v>
      </c>
      <c r="BX142" s="53" t="s">
        <v>1507</v>
      </c>
      <c r="BY142" s="53"/>
      <c r="BZ142" s="53"/>
    </row>
    <row r="143" spans="2:78" s="52" customFormat="1" ht="13" x14ac:dyDescent="0.3">
      <c r="B143" s="53" t="s">
        <v>214</v>
      </c>
      <c r="C143" s="53" t="s">
        <v>111</v>
      </c>
      <c r="D143" s="53" t="s">
        <v>7748</v>
      </c>
      <c r="E143" s="53">
        <v>38.644829999999999</v>
      </c>
      <c r="F143" s="53">
        <v>4.5406299999999997E-2</v>
      </c>
      <c r="G143" s="54">
        <v>53.524619999999999</v>
      </c>
      <c r="H143" s="53">
        <v>29666</v>
      </c>
      <c r="I143" s="53">
        <v>15177</v>
      </c>
      <c r="J143" s="53">
        <v>14489</v>
      </c>
      <c r="K143" s="52">
        <v>7</v>
      </c>
      <c r="L143" s="52">
        <v>46.524619999999999</v>
      </c>
      <c r="M143" s="55">
        <v>2</v>
      </c>
      <c r="N143" s="61" t="s">
        <v>14</v>
      </c>
      <c r="P143" s="66"/>
      <c r="Q143" s="53"/>
      <c r="R143" s="53"/>
      <c r="S143" s="53"/>
      <c r="T143" s="53"/>
      <c r="U143" s="53"/>
      <c r="V143" s="53"/>
      <c r="W143" s="53"/>
      <c r="Z143" s="53" t="s">
        <v>7836</v>
      </c>
      <c r="AB143" s="53" t="s">
        <v>2985</v>
      </c>
      <c r="AC143" s="53" t="s">
        <v>6163</v>
      </c>
      <c r="AD143" s="53" t="s">
        <v>5221</v>
      </c>
      <c r="AF143" s="53" t="s">
        <v>3232</v>
      </c>
      <c r="AG143" s="53" t="s">
        <v>6325</v>
      </c>
      <c r="AN143" s="53" t="s">
        <v>2256</v>
      </c>
      <c r="AP143" s="53" t="s">
        <v>5530</v>
      </c>
      <c r="AQ143" s="53" t="s">
        <v>527</v>
      </c>
      <c r="AR143" s="31" t="s">
        <v>2493</v>
      </c>
      <c r="AS143" s="53"/>
      <c r="AT143" s="53" t="s">
        <v>1071</v>
      </c>
      <c r="AV143" s="53" t="s">
        <v>3602</v>
      </c>
      <c r="AW143" s="53" t="s">
        <v>5750</v>
      </c>
      <c r="AX143" s="53" t="s">
        <v>6923</v>
      </c>
      <c r="AZ143" s="53" t="s">
        <v>7094</v>
      </c>
      <c r="BF143" s="53" t="s">
        <v>3812</v>
      </c>
      <c r="BI143" s="53" t="s">
        <v>7316</v>
      </c>
      <c r="BK143" s="53" t="s">
        <v>4003</v>
      </c>
      <c r="BM143" s="53" t="s">
        <v>4364</v>
      </c>
      <c r="BO143" s="53" t="s">
        <v>4572</v>
      </c>
      <c r="BP143" s="53" t="s">
        <v>5981</v>
      </c>
      <c r="BR143" s="53" t="s">
        <v>1273</v>
      </c>
      <c r="BS143" s="53" t="s">
        <v>2781</v>
      </c>
      <c r="BT143" s="53" t="s">
        <v>8111</v>
      </c>
      <c r="BU143" s="53" t="s">
        <v>4753</v>
      </c>
      <c r="BW143" s="53" t="s">
        <v>5041</v>
      </c>
      <c r="BX143" s="53" t="s">
        <v>1508</v>
      </c>
      <c r="BY143" s="53"/>
      <c r="BZ143" s="53"/>
    </row>
    <row r="144" spans="2:78" s="52" customFormat="1" ht="13" x14ac:dyDescent="0.3">
      <c r="B144" s="53" t="s">
        <v>214</v>
      </c>
      <c r="C144" s="53" t="s">
        <v>111</v>
      </c>
      <c r="D144" s="53" t="s">
        <v>7749</v>
      </c>
      <c r="E144" s="53">
        <v>38.428919999999998</v>
      </c>
      <c r="F144" s="53">
        <v>-0.39788709999999999</v>
      </c>
      <c r="G144" s="54">
        <v>25.46509</v>
      </c>
      <c r="H144" s="53">
        <v>26511</v>
      </c>
      <c r="I144" s="53">
        <v>13199</v>
      </c>
      <c r="J144" s="53">
        <v>13312</v>
      </c>
      <c r="K144" s="52">
        <v>7</v>
      </c>
      <c r="L144" s="52">
        <v>18.46509</v>
      </c>
      <c r="M144" s="55">
        <v>2</v>
      </c>
      <c r="N144" s="61" t="s">
        <v>14</v>
      </c>
      <c r="P144" s="66"/>
      <c r="Q144" s="53"/>
      <c r="R144" s="53"/>
      <c r="S144" s="53"/>
      <c r="T144" s="53"/>
      <c r="U144" s="53"/>
      <c r="V144" s="53"/>
      <c r="W144" s="53"/>
      <c r="Z144" s="53" t="s">
        <v>7837</v>
      </c>
      <c r="AB144" s="53" t="s">
        <v>2986</v>
      </c>
      <c r="AC144" s="53" t="s">
        <v>6164</v>
      </c>
      <c r="AD144" s="53" t="s">
        <v>5222</v>
      </c>
      <c r="AF144" s="53" t="s">
        <v>3233</v>
      </c>
      <c r="AG144" s="53" t="s">
        <v>6326</v>
      </c>
      <c r="AN144" s="53" t="s">
        <v>2257</v>
      </c>
      <c r="AP144" s="53" t="s">
        <v>5531</v>
      </c>
      <c r="AQ144" s="53" t="s">
        <v>528</v>
      </c>
      <c r="AR144" s="31" t="s">
        <v>2494</v>
      </c>
      <c r="AS144" s="53"/>
      <c r="AT144" s="53" t="s">
        <v>1072</v>
      </c>
      <c r="AV144" s="53" t="s">
        <v>3603</v>
      </c>
      <c r="AW144" s="53" t="s">
        <v>5751</v>
      </c>
      <c r="AX144" s="53" t="s">
        <v>6924</v>
      </c>
      <c r="AZ144" s="53" t="s">
        <v>7095</v>
      </c>
      <c r="BF144" s="53" t="s">
        <v>3813</v>
      </c>
      <c r="BI144" s="53" t="s">
        <v>7317</v>
      </c>
      <c r="BK144" s="53" t="s">
        <v>4004</v>
      </c>
      <c r="BM144" s="53" t="s">
        <v>4365</v>
      </c>
      <c r="BO144" s="53" t="s">
        <v>4573</v>
      </c>
      <c r="BP144" s="53" t="s">
        <v>5982</v>
      </c>
      <c r="BR144" s="53" t="s">
        <v>1274</v>
      </c>
      <c r="BS144" s="53" t="s">
        <v>2782</v>
      </c>
      <c r="BT144" s="53" t="s">
        <v>8112</v>
      </c>
      <c r="BU144" s="53" t="s">
        <v>4754</v>
      </c>
      <c r="BW144" s="53" t="s">
        <v>5042</v>
      </c>
      <c r="BX144" s="53" t="s">
        <v>1509</v>
      </c>
      <c r="BY144" s="53"/>
      <c r="BZ144" s="53"/>
    </row>
    <row r="145" spans="2:78" s="52" customFormat="1" ht="13" x14ac:dyDescent="0.3">
      <c r="B145" s="53" t="s">
        <v>214</v>
      </c>
      <c r="C145" s="53" t="s">
        <v>111</v>
      </c>
      <c r="D145" s="53" t="s">
        <v>7750</v>
      </c>
      <c r="E145" s="53">
        <v>38.686709999999998</v>
      </c>
      <c r="F145" s="53">
        <v>-0.77703789999999995</v>
      </c>
      <c r="G145" s="54">
        <v>588.47180000000003</v>
      </c>
      <c r="H145" s="53">
        <v>424</v>
      </c>
      <c r="I145" s="53">
        <v>209</v>
      </c>
      <c r="J145" s="53">
        <v>215</v>
      </c>
      <c r="K145" s="52">
        <v>7</v>
      </c>
      <c r="L145" s="52">
        <v>581.47180000000003</v>
      </c>
      <c r="M145" s="55">
        <v>5</v>
      </c>
      <c r="N145" s="61" t="s">
        <v>15</v>
      </c>
      <c r="P145" s="66"/>
      <c r="Q145" s="53"/>
      <c r="R145" s="53"/>
      <c r="S145" s="53"/>
      <c r="T145" s="53"/>
      <c r="U145" s="53"/>
      <c r="V145" s="53"/>
      <c r="W145" s="53"/>
      <c r="Z145" s="53" t="s">
        <v>7838</v>
      </c>
      <c r="AB145" s="53" t="s">
        <v>2987</v>
      </c>
      <c r="AC145" s="53" t="s">
        <v>6165</v>
      </c>
      <c r="AD145" s="53" t="s">
        <v>5223</v>
      </c>
      <c r="AF145" s="53" t="s">
        <v>3234</v>
      </c>
      <c r="AG145" s="53" t="s">
        <v>6327</v>
      </c>
      <c r="AN145" s="53" t="s">
        <v>2258</v>
      </c>
      <c r="AP145" s="53" t="s">
        <v>5532</v>
      </c>
      <c r="AQ145" s="53" t="s">
        <v>529</v>
      </c>
      <c r="AR145" s="31" t="s">
        <v>2495</v>
      </c>
      <c r="AS145" s="53"/>
      <c r="AT145" s="53" t="s">
        <v>1073</v>
      </c>
      <c r="AV145" s="53" t="s">
        <v>3604</v>
      </c>
      <c r="AW145" s="53" t="s">
        <v>5752</v>
      </c>
      <c r="AX145" s="53" t="s">
        <v>6925</v>
      </c>
      <c r="AZ145" s="53" t="s">
        <v>7096</v>
      </c>
      <c r="BF145" s="53" t="s">
        <v>3814</v>
      </c>
      <c r="BI145" s="53" t="s">
        <v>7318</v>
      </c>
      <c r="BK145" s="53" t="s">
        <v>4005</v>
      </c>
      <c r="BM145" s="53" t="s">
        <v>4366</v>
      </c>
      <c r="BO145" s="53" t="s">
        <v>4574</v>
      </c>
      <c r="BP145" s="53" t="s">
        <v>5983</v>
      </c>
      <c r="BR145" s="53" t="s">
        <v>1275</v>
      </c>
      <c r="BS145" s="53" t="s">
        <v>2783</v>
      </c>
      <c r="BT145" s="53" t="s">
        <v>8113</v>
      </c>
      <c r="BU145" s="53" t="s">
        <v>4755</v>
      </c>
      <c r="BW145" s="53" t="s">
        <v>5043</v>
      </c>
      <c r="BX145" s="53" t="s">
        <v>1510</v>
      </c>
      <c r="BY145" s="53"/>
      <c r="BZ145" s="53"/>
    </row>
    <row r="146" spans="2:78" s="52" customFormat="1" ht="13" x14ac:dyDescent="0.3">
      <c r="B146" s="53" t="s">
        <v>214</v>
      </c>
      <c r="C146" s="53" t="s">
        <v>111</v>
      </c>
      <c r="D146" s="53" t="s">
        <v>7751</v>
      </c>
      <c r="E146" s="53">
        <v>38.675240000000002</v>
      </c>
      <c r="F146" s="53">
        <v>-0.80985810000000003</v>
      </c>
      <c r="G146" s="54">
        <v>561.06709999999998</v>
      </c>
      <c r="H146" s="53">
        <v>1231</v>
      </c>
      <c r="I146" s="53">
        <v>599</v>
      </c>
      <c r="J146" s="53">
        <v>632</v>
      </c>
      <c r="K146" s="52">
        <v>7</v>
      </c>
      <c r="L146" s="52">
        <v>554.06709999999998</v>
      </c>
      <c r="M146" s="55">
        <v>5</v>
      </c>
      <c r="N146" s="61" t="s">
        <v>15</v>
      </c>
      <c r="P146" s="66"/>
      <c r="Q146" s="53"/>
      <c r="R146" s="53"/>
      <c r="S146" s="53"/>
      <c r="T146" s="53"/>
      <c r="U146" s="53"/>
      <c r="V146" s="53"/>
      <c r="W146" s="53"/>
      <c r="Z146" s="53" t="s">
        <v>7839</v>
      </c>
      <c r="AB146" s="53" t="s">
        <v>2988</v>
      </c>
      <c r="AC146" s="53" t="s">
        <v>6166</v>
      </c>
      <c r="AD146" s="53" t="s">
        <v>5224</v>
      </c>
      <c r="AF146" s="53" t="s">
        <v>3235</v>
      </c>
      <c r="AG146" s="53" t="s">
        <v>6328</v>
      </c>
      <c r="AN146" s="53" t="s">
        <v>2259</v>
      </c>
      <c r="AP146" s="53" t="s">
        <v>5533</v>
      </c>
      <c r="AQ146" s="53" t="s">
        <v>530</v>
      </c>
      <c r="AR146" s="31" t="s">
        <v>2496</v>
      </c>
      <c r="AS146" s="53"/>
      <c r="AT146" s="53" t="s">
        <v>1074</v>
      </c>
      <c r="AV146" s="53" t="s">
        <v>3605</v>
      </c>
      <c r="AW146" s="53" t="s">
        <v>5753</v>
      </c>
      <c r="AX146" s="53" t="s">
        <v>6926</v>
      </c>
      <c r="AZ146" s="53" t="s">
        <v>7097</v>
      </c>
      <c r="BF146" s="53" t="s">
        <v>3815</v>
      </c>
      <c r="BI146" s="53" t="s">
        <v>7319</v>
      </c>
      <c r="BK146" s="53" t="s">
        <v>4006</v>
      </c>
      <c r="BM146" s="53" t="s">
        <v>4367</v>
      </c>
      <c r="BO146" s="53" t="s">
        <v>4575</v>
      </c>
      <c r="BP146" s="53" t="s">
        <v>5984</v>
      </c>
      <c r="BR146" s="53" t="s">
        <v>1276</v>
      </c>
      <c r="BS146" s="53" t="s">
        <v>2784</v>
      </c>
      <c r="BT146" s="53" t="s">
        <v>8114</v>
      </c>
      <c r="BU146" s="53" t="s">
        <v>4756</v>
      </c>
      <c r="BW146" s="53" t="s">
        <v>5044</v>
      </c>
      <c r="BX146" s="53" t="s">
        <v>1511</v>
      </c>
      <c r="BY146" s="53"/>
      <c r="BZ146" s="53"/>
    </row>
    <row r="147" spans="2:78" s="52" customFormat="1" ht="13" x14ac:dyDescent="0.3">
      <c r="B147" s="53" t="s">
        <v>214</v>
      </c>
      <c r="C147" s="53" t="s">
        <v>111</v>
      </c>
      <c r="D147" s="53" t="s">
        <v>7752</v>
      </c>
      <c r="E147" s="53">
        <v>38.595190000000002</v>
      </c>
      <c r="F147" s="53">
        <v>-0.67225060000000003</v>
      </c>
      <c r="G147" s="54">
        <v>685.37919999999997</v>
      </c>
      <c r="H147" s="53">
        <v>10327</v>
      </c>
      <c r="I147" s="53">
        <v>5208</v>
      </c>
      <c r="J147" s="53">
        <v>5119</v>
      </c>
      <c r="K147" s="52">
        <v>7</v>
      </c>
      <c r="L147" s="52">
        <v>678.37919999999997</v>
      </c>
      <c r="M147" s="55">
        <v>6</v>
      </c>
      <c r="N147" s="61" t="s">
        <v>16</v>
      </c>
      <c r="P147" s="66"/>
      <c r="Q147" s="53"/>
      <c r="R147" s="53"/>
      <c r="S147" s="53"/>
      <c r="T147" s="53"/>
      <c r="U147" s="53"/>
      <c r="V147" s="53"/>
      <c r="W147" s="53"/>
      <c r="Z147" s="53" t="s">
        <v>7840</v>
      </c>
      <c r="AB147" s="53" t="s">
        <v>2989</v>
      </c>
      <c r="AC147" s="53" t="s">
        <v>6167</v>
      </c>
      <c r="AD147" s="53" t="s">
        <v>5225</v>
      </c>
      <c r="AF147" s="53" t="s">
        <v>3236</v>
      </c>
      <c r="AG147" s="53" t="s">
        <v>6329</v>
      </c>
      <c r="AN147" s="53" t="s">
        <v>2260</v>
      </c>
      <c r="AP147" s="53" t="s">
        <v>5534</v>
      </c>
      <c r="AQ147" s="53" t="s">
        <v>531</v>
      </c>
      <c r="AR147" s="31" t="s">
        <v>2497</v>
      </c>
      <c r="AS147" s="53"/>
      <c r="AT147" s="53" t="s">
        <v>1075</v>
      </c>
      <c r="AV147" s="53" t="s">
        <v>3606</v>
      </c>
      <c r="AW147" s="53" t="s">
        <v>5754</v>
      </c>
      <c r="AX147" s="53" t="s">
        <v>6927</v>
      </c>
      <c r="AZ147" s="53" t="s">
        <v>7098</v>
      </c>
      <c r="BF147" s="53" t="s">
        <v>3816</v>
      </c>
      <c r="BI147" s="53" t="s">
        <v>7320</v>
      </c>
      <c r="BK147" s="53" t="s">
        <v>4007</v>
      </c>
      <c r="BM147" s="53" t="s">
        <v>4368</v>
      </c>
      <c r="BO147" s="53" t="s">
        <v>4576</v>
      </c>
      <c r="BP147" s="53" t="s">
        <v>5985</v>
      </c>
      <c r="BR147" s="53" t="s">
        <v>1277</v>
      </c>
      <c r="BS147" s="53" t="s">
        <v>2785</v>
      </c>
      <c r="BT147" s="53" t="s">
        <v>8115</v>
      </c>
      <c r="BU147" s="53" t="s">
        <v>4757</v>
      </c>
      <c r="BW147" s="53" t="s">
        <v>5045</v>
      </c>
      <c r="BX147" s="53" t="s">
        <v>1512</v>
      </c>
      <c r="BY147" s="53"/>
      <c r="BZ147" s="53"/>
    </row>
    <row r="148" spans="2:78" s="52" customFormat="1" ht="13" x14ac:dyDescent="0.3">
      <c r="B148" s="53" t="s">
        <v>214</v>
      </c>
      <c r="C148" s="53" t="s">
        <v>111</v>
      </c>
      <c r="D148" s="53" t="s">
        <v>7753</v>
      </c>
      <c r="E148" s="53">
        <v>38.752420000000001</v>
      </c>
      <c r="F148" s="53">
        <v>-0.1748384</v>
      </c>
      <c r="G148" s="54">
        <v>425.57659999999998</v>
      </c>
      <c r="H148" s="53">
        <v>508</v>
      </c>
      <c r="I148" s="53">
        <v>248</v>
      </c>
      <c r="J148" s="53">
        <v>260</v>
      </c>
      <c r="K148" s="52">
        <v>7</v>
      </c>
      <c r="L148" s="52">
        <v>418.57659999999998</v>
      </c>
      <c r="M148" s="55">
        <v>5</v>
      </c>
      <c r="N148" s="61" t="s">
        <v>15</v>
      </c>
      <c r="P148" s="66"/>
      <c r="Q148" s="53"/>
      <c r="R148" s="53"/>
      <c r="S148" s="53"/>
      <c r="T148" s="53"/>
      <c r="U148" s="53"/>
      <c r="V148" s="53"/>
      <c r="W148" s="53"/>
      <c r="AB148" s="53" t="s">
        <v>2990</v>
      </c>
      <c r="AC148" s="53" t="s">
        <v>6168</v>
      </c>
      <c r="AD148" s="53" t="s">
        <v>5226</v>
      </c>
      <c r="AF148" s="53" t="s">
        <v>3237</v>
      </c>
      <c r="AG148" s="53" t="s">
        <v>6330</v>
      </c>
      <c r="AN148" s="53" t="s">
        <v>2261</v>
      </c>
      <c r="AP148" s="53" t="s">
        <v>5535</v>
      </c>
      <c r="AQ148" s="53" t="s">
        <v>532</v>
      </c>
      <c r="AR148" s="31" t="s">
        <v>2498</v>
      </c>
      <c r="AS148" s="53"/>
      <c r="AT148" s="53" t="s">
        <v>1076</v>
      </c>
      <c r="AV148" s="53" t="s">
        <v>3607</v>
      </c>
      <c r="AW148" s="53" t="s">
        <v>5755</v>
      </c>
      <c r="AX148" s="53" t="s">
        <v>6928</v>
      </c>
      <c r="AZ148" s="53" t="s">
        <v>7099</v>
      </c>
      <c r="BF148" s="53" t="s">
        <v>3817</v>
      </c>
      <c r="BI148" s="53" t="s">
        <v>7321</v>
      </c>
      <c r="BK148" s="53" t="s">
        <v>4008</v>
      </c>
      <c r="BM148" s="53" t="s">
        <v>4369</v>
      </c>
      <c r="BO148" s="53" t="s">
        <v>4577</v>
      </c>
      <c r="BP148" s="53" t="s">
        <v>5986</v>
      </c>
      <c r="BR148" s="53" t="s">
        <v>1278</v>
      </c>
      <c r="BS148" s="53" t="s">
        <v>2786</v>
      </c>
      <c r="BT148" s="53" t="s">
        <v>8116</v>
      </c>
      <c r="BU148" s="53" t="s">
        <v>4758</v>
      </c>
      <c r="BW148" s="53" t="s">
        <v>5046</v>
      </c>
      <c r="BX148" s="53" t="s">
        <v>1513</v>
      </c>
      <c r="BY148" s="53"/>
      <c r="BZ148" s="53"/>
    </row>
    <row r="149" spans="2:78" s="52" customFormat="1" ht="13" x14ac:dyDescent="0.3">
      <c r="B149" s="53" t="s">
        <v>214</v>
      </c>
      <c r="C149" s="53" t="s">
        <v>111</v>
      </c>
      <c r="D149" s="53" t="s">
        <v>7754</v>
      </c>
      <c r="E149" s="53">
        <v>38.676439999999999</v>
      </c>
      <c r="F149" s="53">
        <v>-0.19861799999999999</v>
      </c>
      <c r="G149" s="54">
        <v>555.74779999999998</v>
      </c>
      <c r="H149" s="53">
        <v>231</v>
      </c>
      <c r="I149" s="53">
        <v>114</v>
      </c>
      <c r="J149" s="53">
        <v>117</v>
      </c>
      <c r="K149" s="52">
        <v>7</v>
      </c>
      <c r="L149" s="52">
        <v>548.74779999999998</v>
      </c>
      <c r="M149" s="55">
        <v>5</v>
      </c>
      <c r="N149" s="61" t="s">
        <v>15</v>
      </c>
      <c r="P149" s="66"/>
      <c r="Q149" s="53"/>
      <c r="R149" s="53"/>
      <c r="S149" s="53"/>
      <c r="T149" s="53"/>
      <c r="U149" s="53"/>
      <c r="V149" s="53"/>
      <c r="W149" s="53"/>
      <c r="AB149" s="53" t="s">
        <v>2991</v>
      </c>
      <c r="AC149" s="53" t="s">
        <v>6169</v>
      </c>
      <c r="AD149" s="53" t="s">
        <v>5227</v>
      </c>
      <c r="AF149" s="53" t="s">
        <v>3238</v>
      </c>
      <c r="AG149" s="53" t="s">
        <v>6331</v>
      </c>
      <c r="AN149" s="53" t="s">
        <v>2262</v>
      </c>
      <c r="AP149" s="53" t="s">
        <v>5536</v>
      </c>
      <c r="AQ149" s="53" t="s">
        <v>533</v>
      </c>
      <c r="AR149" s="31" t="s">
        <v>2499</v>
      </c>
      <c r="AS149" s="53"/>
      <c r="AT149" s="53" t="s">
        <v>1077</v>
      </c>
      <c r="AV149" s="53" t="s">
        <v>3608</v>
      </c>
      <c r="AW149" s="53" t="s">
        <v>5756</v>
      </c>
      <c r="AX149" s="53" t="s">
        <v>6929</v>
      </c>
      <c r="AZ149" s="53" t="s">
        <v>7100</v>
      </c>
      <c r="BF149" s="53" t="s">
        <v>3818</v>
      </c>
      <c r="BI149" s="53" t="s">
        <v>7322</v>
      </c>
      <c r="BK149" s="53" t="s">
        <v>4009</v>
      </c>
      <c r="BM149" s="53" t="s">
        <v>4370</v>
      </c>
      <c r="BO149" s="53" t="s">
        <v>4578</v>
      </c>
      <c r="BP149" s="53" t="s">
        <v>5987</v>
      </c>
      <c r="BR149" s="53" t="s">
        <v>1279</v>
      </c>
      <c r="BS149" s="53" t="s">
        <v>2787</v>
      </c>
      <c r="BT149" s="53" t="s">
        <v>8117</v>
      </c>
      <c r="BU149" s="53" t="s">
        <v>4759</v>
      </c>
      <c r="BW149" s="53" t="s">
        <v>5047</v>
      </c>
      <c r="BX149" s="53" t="s">
        <v>1514</v>
      </c>
      <c r="BY149" s="53"/>
      <c r="BZ149" s="53"/>
    </row>
    <row r="150" spans="2:78" s="52" customFormat="1" ht="13" x14ac:dyDescent="0.3">
      <c r="B150" s="53" t="s">
        <v>214</v>
      </c>
      <c r="C150" s="53" t="s">
        <v>111</v>
      </c>
      <c r="D150" s="53" t="s">
        <v>7755</v>
      </c>
      <c r="E150" s="53">
        <v>38.16095</v>
      </c>
      <c r="F150" s="53">
        <v>-0.80149950000000003</v>
      </c>
      <c r="G150" s="54">
        <v>11</v>
      </c>
      <c r="H150" s="53">
        <v>8745</v>
      </c>
      <c r="I150" s="53">
        <v>4470</v>
      </c>
      <c r="J150" s="53">
        <v>4275</v>
      </c>
      <c r="K150" s="52">
        <v>7</v>
      </c>
      <c r="L150" s="52">
        <v>4</v>
      </c>
      <c r="M150" s="55">
        <v>2</v>
      </c>
      <c r="N150" s="61" t="s">
        <v>14</v>
      </c>
      <c r="P150" s="66"/>
      <c r="Q150" s="53"/>
      <c r="R150" s="53"/>
      <c r="S150" s="53"/>
      <c r="T150" s="53"/>
      <c r="U150" s="53"/>
      <c r="V150" s="53"/>
      <c r="W150" s="53"/>
      <c r="AB150" s="53" t="s">
        <v>2992</v>
      </c>
      <c r="AC150" s="53" t="s">
        <v>6170</v>
      </c>
      <c r="AD150" s="53" t="s">
        <v>5228</v>
      </c>
      <c r="AF150" s="53" t="s">
        <v>3239</v>
      </c>
      <c r="AG150" s="53" t="s">
        <v>6332</v>
      </c>
      <c r="AN150" s="53" t="s">
        <v>2263</v>
      </c>
      <c r="AP150" s="53" t="s">
        <v>5537</v>
      </c>
      <c r="AQ150" s="53" t="s">
        <v>534</v>
      </c>
      <c r="AR150" s="31" t="s">
        <v>2500</v>
      </c>
      <c r="AS150" s="53"/>
      <c r="AT150" s="53" t="s">
        <v>1078</v>
      </c>
      <c r="AV150" s="53" t="s">
        <v>3609</v>
      </c>
      <c r="AW150" s="53" t="s">
        <v>5757</v>
      </c>
      <c r="AX150" s="53" t="s">
        <v>6930</v>
      </c>
      <c r="AZ150" s="53" t="s">
        <v>7101</v>
      </c>
      <c r="BF150" s="53" t="s">
        <v>3819</v>
      </c>
      <c r="BI150" s="53" t="s">
        <v>7323</v>
      </c>
      <c r="BK150" s="53" t="s">
        <v>4010</v>
      </c>
      <c r="BM150" s="53" t="s">
        <v>4371</v>
      </c>
      <c r="BO150" s="53" t="s">
        <v>206</v>
      </c>
      <c r="BP150" s="53" t="s">
        <v>5988</v>
      </c>
      <c r="BR150" s="53" t="s">
        <v>1280</v>
      </c>
      <c r="BS150" s="53" t="s">
        <v>2788</v>
      </c>
      <c r="BT150" s="53" t="s">
        <v>8118</v>
      </c>
      <c r="BU150" s="53" t="s">
        <v>4760</v>
      </c>
      <c r="BW150" s="53" t="s">
        <v>5048</v>
      </c>
      <c r="BX150" s="53" t="s">
        <v>1515</v>
      </c>
      <c r="BY150" s="53"/>
      <c r="BZ150" s="53"/>
    </row>
    <row r="151" spans="2:78" s="52" customFormat="1" ht="13" x14ac:dyDescent="0.3">
      <c r="B151" s="53" t="s">
        <v>214</v>
      </c>
      <c r="C151" s="53" t="s">
        <v>111</v>
      </c>
      <c r="D151" s="53" t="s">
        <v>7756</v>
      </c>
      <c r="E151" s="53">
        <v>38.742280000000001</v>
      </c>
      <c r="F151" s="53">
        <v>-0.4384323</v>
      </c>
      <c r="G151" s="54">
        <v>446.23169999999999</v>
      </c>
      <c r="H151" s="53">
        <v>11467</v>
      </c>
      <c r="I151" s="53">
        <v>5739</v>
      </c>
      <c r="J151" s="53">
        <v>5728</v>
      </c>
      <c r="K151" s="52">
        <v>7</v>
      </c>
      <c r="L151" s="52">
        <v>439.23169999999999</v>
      </c>
      <c r="M151" s="55">
        <v>5</v>
      </c>
      <c r="N151" s="61" t="s">
        <v>15</v>
      </c>
      <c r="P151" s="66"/>
      <c r="Q151" s="53"/>
      <c r="R151" s="53"/>
      <c r="S151" s="53"/>
      <c r="T151" s="53"/>
      <c r="U151" s="53"/>
      <c r="V151" s="53"/>
      <c r="W151" s="53"/>
      <c r="AB151" s="53" t="s">
        <v>2993</v>
      </c>
      <c r="AC151" s="53" t="s">
        <v>6171</v>
      </c>
      <c r="AD151" s="53" t="s">
        <v>5229</v>
      </c>
      <c r="AF151" s="53" t="s">
        <v>3240</v>
      </c>
      <c r="AG151" s="53" t="s">
        <v>6333</v>
      </c>
      <c r="AN151" s="53" t="s">
        <v>2264</v>
      </c>
      <c r="AP151" s="53" t="s">
        <v>5538</v>
      </c>
      <c r="AQ151" s="53" t="s">
        <v>535</v>
      </c>
      <c r="AR151" s="31" t="s">
        <v>2501</v>
      </c>
      <c r="AS151" s="53"/>
      <c r="AT151" s="53" t="s">
        <v>1079</v>
      </c>
      <c r="AV151" s="53" t="s">
        <v>3610</v>
      </c>
      <c r="AW151" s="53" t="s">
        <v>5758</v>
      </c>
      <c r="AX151" s="53" t="s">
        <v>6931</v>
      </c>
      <c r="AZ151" s="53" t="s">
        <v>7102</v>
      </c>
      <c r="BF151" s="53" t="s">
        <v>3820</v>
      </c>
      <c r="BI151" s="53" t="s">
        <v>7324</v>
      </c>
      <c r="BK151" s="53" t="s">
        <v>4011</v>
      </c>
      <c r="BM151" s="53" t="s">
        <v>4372</v>
      </c>
      <c r="BO151" s="53" t="s">
        <v>4579</v>
      </c>
      <c r="BP151" s="53" t="s">
        <v>5989</v>
      </c>
      <c r="BR151" s="53" t="s">
        <v>1281</v>
      </c>
      <c r="BS151" s="53" t="s">
        <v>2789</v>
      </c>
      <c r="BT151" s="53" t="s">
        <v>8119</v>
      </c>
      <c r="BU151" s="53" t="s">
        <v>4761</v>
      </c>
      <c r="BW151" s="53" t="s">
        <v>5049</v>
      </c>
      <c r="BX151" s="53" t="s">
        <v>1516</v>
      </c>
      <c r="BY151" s="53"/>
      <c r="BZ151" s="53"/>
    </row>
    <row r="152" spans="2:78" s="52" customFormat="1" ht="13" x14ac:dyDescent="0.3">
      <c r="B152" s="53" t="s">
        <v>214</v>
      </c>
      <c r="C152" s="53" t="s">
        <v>111</v>
      </c>
      <c r="D152" s="53" t="s">
        <v>7757</v>
      </c>
      <c r="E152" s="53">
        <v>38.68329</v>
      </c>
      <c r="F152" s="53">
        <v>-0.2685593</v>
      </c>
      <c r="G152" s="54">
        <v>789.8048</v>
      </c>
      <c r="H152" s="53">
        <v>299</v>
      </c>
      <c r="I152" s="53">
        <v>165</v>
      </c>
      <c r="J152" s="53">
        <v>134</v>
      </c>
      <c r="K152" s="52">
        <v>7</v>
      </c>
      <c r="L152" s="52">
        <v>782.8048</v>
      </c>
      <c r="M152" s="55">
        <v>6</v>
      </c>
      <c r="N152" s="61" t="s">
        <v>16</v>
      </c>
      <c r="P152" s="66"/>
      <c r="Q152" s="53"/>
      <c r="R152" s="53"/>
      <c r="S152" s="53"/>
      <c r="T152" s="53"/>
      <c r="U152" s="53"/>
      <c r="V152" s="53"/>
      <c r="W152" s="53"/>
      <c r="AB152" s="53" t="s">
        <v>2994</v>
      </c>
      <c r="AC152" s="53" t="s">
        <v>6172</v>
      </c>
      <c r="AD152" s="53" t="s">
        <v>5230</v>
      </c>
      <c r="AF152" s="53" t="s">
        <v>3241</v>
      </c>
      <c r="AG152" s="53" t="s">
        <v>6334</v>
      </c>
      <c r="AN152" s="53" t="s">
        <v>2265</v>
      </c>
      <c r="AP152" s="53" t="s">
        <v>5539</v>
      </c>
      <c r="AQ152" s="53" t="s">
        <v>536</v>
      </c>
      <c r="AR152" s="31" t="s">
        <v>2502</v>
      </c>
      <c r="AS152" s="53"/>
      <c r="AT152" s="53" t="s">
        <v>1080</v>
      </c>
      <c r="AV152" s="53" t="s">
        <v>3611</v>
      </c>
      <c r="AW152" s="53" t="s">
        <v>5759</v>
      </c>
      <c r="AX152" s="53" t="s">
        <v>6932</v>
      </c>
      <c r="AZ152" s="53" t="s">
        <v>7103</v>
      </c>
      <c r="BF152" s="53" t="s">
        <v>3821</v>
      </c>
      <c r="BI152" s="53" t="s">
        <v>7325</v>
      </c>
      <c r="BK152" s="53" t="s">
        <v>4012</v>
      </c>
      <c r="BM152" s="53" t="s">
        <v>4373</v>
      </c>
      <c r="BO152" s="53" t="s">
        <v>4580</v>
      </c>
      <c r="BP152" s="53" t="s">
        <v>5990</v>
      </c>
      <c r="BR152" s="53" t="s">
        <v>1282</v>
      </c>
      <c r="BS152" s="53" t="s">
        <v>2790</v>
      </c>
      <c r="BT152" s="53" t="s">
        <v>8120</v>
      </c>
      <c r="BU152" s="53" t="s">
        <v>4762</v>
      </c>
      <c r="BW152" s="53" t="s">
        <v>5050</v>
      </c>
      <c r="BX152" s="53" t="s">
        <v>1517</v>
      </c>
      <c r="BY152" s="53"/>
      <c r="BZ152" s="53"/>
    </row>
    <row r="153" spans="2:78" s="52" customFormat="1" ht="13" x14ac:dyDescent="0.3">
      <c r="B153" s="53" t="s">
        <v>214</v>
      </c>
      <c r="C153" s="53" t="s">
        <v>111</v>
      </c>
      <c r="D153" s="53" t="s">
        <v>7758</v>
      </c>
      <c r="E153" s="53">
        <v>38.141599999999997</v>
      </c>
      <c r="F153" s="53">
        <v>-0.88705009999999995</v>
      </c>
      <c r="G153" s="54">
        <v>20.628959999999999</v>
      </c>
      <c r="H153" s="53">
        <v>6826</v>
      </c>
      <c r="I153" s="53">
        <v>3480</v>
      </c>
      <c r="J153" s="53">
        <v>3346</v>
      </c>
      <c r="K153" s="52">
        <v>7</v>
      </c>
      <c r="L153" s="52">
        <v>13.628959999999999</v>
      </c>
      <c r="M153" s="55">
        <v>2</v>
      </c>
      <c r="N153" s="61" t="s">
        <v>14</v>
      </c>
      <c r="P153" s="66"/>
      <c r="Q153" s="53"/>
      <c r="R153" s="53"/>
      <c r="S153" s="53"/>
      <c r="T153" s="53"/>
      <c r="U153" s="53"/>
      <c r="V153" s="53"/>
      <c r="W153" s="53"/>
      <c r="AB153" s="53" t="s">
        <v>2995</v>
      </c>
      <c r="AC153" s="53" t="s">
        <v>6173</v>
      </c>
      <c r="AD153" s="53" t="s">
        <v>5231</v>
      </c>
      <c r="AF153" s="53" t="s">
        <v>3242</v>
      </c>
      <c r="AG153" s="53" t="s">
        <v>6335</v>
      </c>
      <c r="AN153" s="53" t="s">
        <v>2266</v>
      </c>
      <c r="AP153" s="53" t="s">
        <v>5540</v>
      </c>
      <c r="AQ153" s="53" t="s">
        <v>537</v>
      </c>
      <c r="AR153" s="31" t="s">
        <v>2503</v>
      </c>
      <c r="AS153" s="53"/>
      <c r="AT153" s="53" t="s">
        <v>1081</v>
      </c>
      <c r="AV153" s="53" t="s">
        <v>3612</v>
      </c>
      <c r="AW153" s="53" t="s">
        <v>5760</v>
      </c>
      <c r="AX153" s="53" t="s">
        <v>6933</v>
      </c>
      <c r="AZ153" s="53" t="s">
        <v>7104</v>
      </c>
      <c r="BF153" s="53" t="s">
        <v>3822</v>
      </c>
      <c r="BI153" s="53" t="s">
        <v>7326</v>
      </c>
      <c r="BK153" s="53" t="s">
        <v>4013</v>
      </c>
      <c r="BM153" s="53" t="s">
        <v>4374</v>
      </c>
      <c r="BO153" s="53" t="s">
        <v>4581</v>
      </c>
      <c r="BP153" s="53" t="s">
        <v>5991</v>
      </c>
      <c r="BR153" s="53" t="s">
        <v>1283</v>
      </c>
      <c r="BS153" s="53" t="s">
        <v>2791</v>
      </c>
      <c r="BT153" s="53" t="s">
        <v>8121</v>
      </c>
      <c r="BU153" s="53" t="s">
        <v>4763</v>
      </c>
      <c r="BW153" s="53" t="s">
        <v>5051</v>
      </c>
      <c r="BX153" s="53" t="s">
        <v>1518</v>
      </c>
      <c r="BY153" s="53"/>
      <c r="BZ153" s="53"/>
    </row>
    <row r="154" spans="2:78" s="52" customFormat="1" ht="13" x14ac:dyDescent="0.3">
      <c r="B154" s="53" t="s">
        <v>214</v>
      </c>
      <c r="C154" s="53" t="s">
        <v>111</v>
      </c>
      <c r="D154" s="53" t="s">
        <v>7759</v>
      </c>
      <c r="E154" s="53">
        <v>38.247030000000002</v>
      </c>
      <c r="F154" s="53">
        <v>-0.80349199999999998</v>
      </c>
      <c r="G154" s="54">
        <v>120.1649</v>
      </c>
      <c r="H154" s="53">
        <v>28609</v>
      </c>
      <c r="I154" s="53">
        <v>14647</v>
      </c>
      <c r="J154" s="53">
        <v>13962</v>
      </c>
      <c r="K154" s="52">
        <v>7</v>
      </c>
      <c r="L154" s="52">
        <v>113.1649</v>
      </c>
      <c r="M154" s="55">
        <v>2</v>
      </c>
      <c r="N154" s="61" t="s">
        <v>14</v>
      </c>
      <c r="P154" s="66"/>
      <c r="Q154" s="53"/>
      <c r="R154" s="53"/>
      <c r="S154" s="53"/>
      <c r="T154" s="53"/>
      <c r="U154" s="53"/>
      <c r="V154" s="53"/>
      <c r="W154" s="53"/>
      <c r="AB154" s="53" t="s">
        <v>2996</v>
      </c>
      <c r="AC154" s="53" t="s">
        <v>6174</v>
      </c>
      <c r="AD154" s="53" t="s">
        <v>5232</v>
      </c>
      <c r="AF154" s="53" t="s">
        <v>3243</v>
      </c>
      <c r="AG154" s="53" t="s">
        <v>6336</v>
      </c>
      <c r="AN154" s="53" t="s">
        <v>2267</v>
      </c>
      <c r="AP154" s="53" t="s">
        <v>5541</v>
      </c>
      <c r="AQ154" s="53" t="s">
        <v>538</v>
      </c>
      <c r="AR154" s="31" t="s">
        <v>2504</v>
      </c>
      <c r="AS154" s="53"/>
      <c r="AT154" s="53" t="s">
        <v>1082</v>
      </c>
      <c r="AV154" s="53" t="s">
        <v>3613</v>
      </c>
      <c r="AW154" s="53" t="s">
        <v>5761</v>
      </c>
      <c r="AX154" s="53" t="s">
        <v>6934</v>
      </c>
      <c r="AZ154" s="53" t="s">
        <v>7105</v>
      </c>
      <c r="BF154" s="53" t="s">
        <v>3823</v>
      </c>
      <c r="BI154" s="53" t="s">
        <v>7327</v>
      </c>
      <c r="BK154" s="53" t="s">
        <v>4014</v>
      </c>
      <c r="BM154" s="53" t="s">
        <v>4375</v>
      </c>
      <c r="BO154" s="53" t="s">
        <v>4582</v>
      </c>
      <c r="BP154" s="53" t="s">
        <v>5992</v>
      </c>
      <c r="BR154" s="53" t="s">
        <v>1284</v>
      </c>
      <c r="BS154" s="53" t="s">
        <v>2792</v>
      </c>
      <c r="BT154" s="53" t="s">
        <v>8122</v>
      </c>
      <c r="BU154" s="53" t="s">
        <v>4764</v>
      </c>
      <c r="BW154" s="53" t="s">
        <v>5052</v>
      </c>
      <c r="BX154" s="53" t="s">
        <v>1519</v>
      </c>
      <c r="BY154" s="53"/>
      <c r="BZ154" s="53"/>
    </row>
    <row r="155" spans="2:78" s="52" customFormat="1" ht="13" x14ac:dyDescent="0.3">
      <c r="B155" s="53" t="s">
        <v>214</v>
      </c>
      <c r="C155" s="53" t="s">
        <v>111</v>
      </c>
      <c r="D155" s="53" t="s">
        <v>7760</v>
      </c>
      <c r="E155" s="53">
        <v>38.113160000000001</v>
      </c>
      <c r="F155" s="53">
        <v>-0.75923779999999996</v>
      </c>
      <c r="G155" s="54">
        <v>8.2249189999999999</v>
      </c>
      <c r="H155" s="53">
        <v>1942</v>
      </c>
      <c r="I155" s="53">
        <v>979</v>
      </c>
      <c r="J155" s="53">
        <v>963</v>
      </c>
      <c r="K155" s="52">
        <v>7</v>
      </c>
      <c r="L155" s="52">
        <v>1.2249189999999999</v>
      </c>
      <c r="M155" s="55">
        <v>2</v>
      </c>
      <c r="N155" s="61" t="s">
        <v>14</v>
      </c>
      <c r="P155" s="66"/>
      <c r="Q155" s="53"/>
      <c r="R155" s="53"/>
      <c r="S155" s="53"/>
      <c r="T155" s="53"/>
      <c r="U155" s="53"/>
      <c r="V155" s="53"/>
      <c r="W155" s="53"/>
      <c r="AB155" s="53" t="s">
        <v>2997</v>
      </c>
      <c r="AC155" s="53" t="s">
        <v>6175</v>
      </c>
      <c r="AD155" s="53" t="s">
        <v>5233</v>
      </c>
      <c r="AF155" s="53" t="s">
        <v>3244</v>
      </c>
      <c r="AG155" s="53" t="s">
        <v>6337</v>
      </c>
      <c r="AN155" s="53" t="s">
        <v>2268</v>
      </c>
      <c r="AP155" s="53" t="s">
        <v>5542</v>
      </c>
      <c r="AQ155" s="53" t="s">
        <v>539</v>
      </c>
      <c r="AR155" s="31" t="s">
        <v>2505</v>
      </c>
      <c r="AS155" s="53"/>
      <c r="AT155" s="53" t="s">
        <v>1083</v>
      </c>
      <c r="AV155" s="53" t="s">
        <v>3614</v>
      </c>
      <c r="AW155" s="53" t="s">
        <v>5762</v>
      </c>
      <c r="AX155" s="53" t="s">
        <v>6935</v>
      </c>
      <c r="AZ155" s="53" t="s">
        <v>7106</v>
      </c>
      <c r="BF155" s="53" t="s">
        <v>3824</v>
      </c>
      <c r="BI155" s="53" t="s">
        <v>7328</v>
      </c>
      <c r="BK155" s="53" t="s">
        <v>4015</v>
      </c>
      <c r="BM155" s="53" t="s">
        <v>4376</v>
      </c>
      <c r="BO155" s="53" t="s">
        <v>4583</v>
      </c>
      <c r="BP155" s="53" t="s">
        <v>5993</v>
      </c>
      <c r="BR155" s="53" t="s">
        <v>1285</v>
      </c>
      <c r="BS155" s="53" t="s">
        <v>2793</v>
      </c>
      <c r="BT155" s="53" t="s">
        <v>8123</v>
      </c>
      <c r="BU155" s="53" t="s">
        <v>4765</v>
      </c>
      <c r="BW155" s="53" t="s">
        <v>5053</v>
      </c>
      <c r="BX155" s="53" t="s">
        <v>1520</v>
      </c>
      <c r="BY155" s="53"/>
      <c r="BZ155" s="53"/>
    </row>
    <row r="156" spans="2:78" s="52" customFormat="1" ht="13" x14ac:dyDescent="0.3">
      <c r="B156" s="53" t="s">
        <v>214</v>
      </c>
      <c r="C156" s="53" t="s">
        <v>111</v>
      </c>
      <c r="D156" s="53" t="s">
        <v>7761</v>
      </c>
      <c r="E156" s="53">
        <v>38.104840000000003</v>
      </c>
      <c r="F156" s="53">
        <v>-0.73872870000000002</v>
      </c>
      <c r="G156" s="54">
        <v>6.8335650000000001</v>
      </c>
      <c r="H156" s="53">
        <v>674</v>
      </c>
      <c r="I156" s="53">
        <v>343</v>
      </c>
      <c r="J156" s="53">
        <v>331</v>
      </c>
      <c r="K156" s="52">
        <v>7</v>
      </c>
      <c r="L156" s="52">
        <v>-0.16643499999999989</v>
      </c>
      <c r="M156" s="55">
        <v>2</v>
      </c>
      <c r="N156" s="61" t="s">
        <v>14</v>
      </c>
      <c r="P156" s="66"/>
      <c r="Q156" s="53"/>
      <c r="R156" s="53"/>
      <c r="S156" s="53"/>
      <c r="T156" s="53"/>
      <c r="U156" s="53"/>
      <c r="V156" s="53"/>
      <c r="W156" s="53"/>
      <c r="AB156" s="53" t="s">
        <v>2998</v>
      </c>
      <c r="AC156" s="53" t="s">
        <v>6176</v>
      </c>
      <c r="AD156" s="53" t="s">
        <v>5234</v>
      </c>
      <c r="AF156" s="53" t="s">
        <v>3245</v>
      </c>
      <c r="AG156" s="53" t="s">
        <v>6338</v>
      </c>
      <c r="AN156" s="53" t="s">
        <v>2269</v>
      </c>
      <c r="AP156" s="53" t="s">
        <v>5543</v>
      </c>
      <c r="AQ156" s="53" t="s">
        <v>540</v>
      </c>
      <c r="AR156" s="31" t="s">
        <v>2506</v>
      </c>
      <c r="AS156" s="53"/>
      <c r="AT156" s="53" t="s">
        <v>1084</v>
      </c>
      <c r="AV156" s="53" t="s">
        <v>3615</v>
      </c>
      <c r="AW156" s="53" t="s">
        <v>5763</v>
      </c>
      <c r="AX156" s="53" t="s">
        <v>6936</v>
      </c>
      <c r="AZ156" s="53" t="s">
        <v>7107</v>
      </c>
      <c r="BF156" s="53" t="s">
        <v>3825</v>
      </c>
      <c r="BI156" s="53" t="s">
        <v>7329</v>
      </c>
      <c r="BK156" s="53" t="s">
        <v>4016</v>
      </c>
      <c r="BM156" s="53" t="s">
        <v>4377</v>
      </c>
      <c r="BO156" s="53" t="s">
        <v>4584</v>
      </c>
      <c r="BP156" s="53" t="s">
        <v>5994</v>
      </c>
      <c r="BR156" s="53" t="s">
        <v>1286</v>
      </c>
      <c r="BS156" s="53" t="s">
        <v>2794</v>
      </c>
      <c r="BT156" s="53" t="s">
        <v>8124</v>
      </c>
      <c r="BU156" s="53" t="s">
        <v>4766</v>
      </c>
      <c r="BW156" s="53" t="s">
        <v>5054</v>
      </c>
      <c r="BX156" s="53" t="s">
        <v>1521</v>
      </c>
      <c r="BY156" s="53"/>
      <c r="BZ156" s="53"/>
    </row>
    <row r="157" spans="2:78" s="52" customFormat="1" ht="13" x14ac:dyDescent="0.3">
      <c r="B157" s="53" t="s">
        <v>214</v>
      </c>
      <c r="C157" s="53" t="s">
        <v>111</v>
      </c>
      <c r="D157" s="53" t="s">
        <v>7762</v>
      </c>
      <c r="E157" s="53">
        <v>38.840429999999998</v>
      </c>
      <c r="F157" s="53">
        <v>0.10857509999999999</v>
      </c>
      <c r="G157" s="54">
        <v>11.78009</v>
      </c>
      <c r="H157" s="53">
        <v>44464</v>
      </c>
      <c r="I157" s="53">
        <v>22105</v>
      </c>
      <c r="J157" s="53">
        <v>22359</v>
      </c>
      <c r="K157" s="52">
        <v>7</v>
      </c>
      <c r="L157" s="52">
        <v>4.7800899999999995</v>
      </c>
      <c r="M157" s="55">
        <v>2</v>
      </c>
      <c r="N157" s="61" t="s">
        <v>14</v>
      </c>
      <c r="P157" s="66"/>
      <c r="Q157" s="53"/>
      <c r="R157" s="53"/>
      <c r="S157" s="53"/>
      <c r="T157" s="53"/>
      <c r="U157" s="53"/>
      <c r="V157" s="53"/>
      <c r="W157" s="53"/>
      <c r="AB157" s="53" t="s">
        <v>2999</v>
      </c>
      <c r="AC157" s="53" t="s">
        <v>6177</v>
      </c>
      <c r="AD157" s="53" t="s">
        <v>5235</v>
      </c>
      <c r="AF157" s="53" t="s">
        <v>3246</v>
      </c>
      <c r="AG157" s="53" t="s">
        <v>6339</v>
      </c>
      <c r="AN157" s="53" t="s">
        <v>2270</v>
      </c>
      <c r="AP157" s="53" t="s">
        <v>5544</v>
      </c>
      <c r="AQ157" s="53" t="s">
        <v>541</v>
      </c>
      <c r="AR157" s="31" t="s">
        <v>2507</v>
      </c>
      <c r="AS157" s="53"/>
      <c r="AT157" s="53" t="s">
        <v>1085</v>
      </c>
      <c r="AV157" s="53" t="s">
        <v>3616</v>
      </c>
      <c r="AW157" s="53" t="s">
        <v>5764</v>
      </c>
      <c r="AX157" s="53" t="s">
        <v>6937</v>
      </c>
      <c r="AZ157" s="53" t="s">
        <v>7108</v>
      </c>
      <c r="BF157" s="53" t="s">
        <v>3826</v>
      </c>
      <c r="BI157" s="53" t="s">
        <v>7330</v>
      </c>
      <c r="BK157" s="53" t="s">
        <v>4017</v>
      </c>
      <c r="BM157" s="53" t="s">
        <v>4378</v>
      </c>
      <c r="BO157" s="53" t="s">
        <v>4585</v>
      </c>
      <c r="BP157" s="53" t="s">
        <v>5995</v>
      </c>
      <c r="BR157" s="53" t="s">
        <v>1287</v>
      </c>
      <c r="BS157" s="53" t="s">
        <v>2795</v>
      </c>
      <c r="BT157" s="53" t="s">
        <v>8125</v>
      </c>
      <c r="BU157" s="53" t="s">
        <v>4767</v>
      </c>
      <c r="BW157" s="53" t="s">
        <v>1930</v>
      </c>
      <c r="BX157" s="53" t="s">
        <v>1522</v>
      </c>
      <c r="BY157" s="53"/>
      <c r="BZ157" s="53"/>
    </row>
    <row r="158" spans="2:78" s="52" customFormat="1" ht="13" x14ac:dyDescent="0.3">
      <c r="B158" s="53" t="s">
        <v>214</v>
      </c>
      <c r="C158" s="53" t="s">
        <v>111</v>
      </c>
      <c r="D158" s="53" t="s">
        <v>7763</v>
      </c>
      <c r="E158" s="53">
        <v>38.14058</v>
      </c>
      <c r="F158" s="53">
        <v>-0.76929930000000002</v>
      </c>
      <c r="G158" s="54">
        <v>9.2272160000000003</v>
      </c>
      <c r="H158" s="53">
        <v>7427</v>
      </c>
      <c r="I158" s="53">
        <v>3743</v>
      </c>
      <c r="J158" s="53">
        <v>3684</v>
      </c>
      <c r="K158" s="52">
        <v>7</v>
      </c>
      <c r="L158" s="52">
        <v>2.2272160000000003</v>
      </c>
      <c r="M158" s="55">
        <v>2</v>
      </c>
      <c r="N158" s="61" t="s">
        <v>14</v>
      </c>
      <c r="P158" s="66"/>
      <c r="Q158" s="53"/>
      <c r="R158" s="53"/>
      <c r="S158" s="53"/>
      <c r="T158" s="53"/>
      <c r="U158" s="53"/>
      <c r="V158" s="53"/>
      <c r="W158" s="53"/>
      <c r="AB158" s="53" t="s">
        <v>3000</v>
      </c>
      <c r="AC158" s="53" t="s">
        <v>6178</v>
      </c>
      <c r="AD158" s="53" t="s">
        <v>5236</v>
      </c>
      <c r="AF158" s="53" t="s">
        <v>3247</v>
      </c>
      <c r="AG158" s="53" t="s">
        <v>6340</v>
      </c>
      <c r="AN158" s="53" t="s">
        <v>2271</v>
      </c>
      <c r="AP158" s="53" t="s">
        <v>5545</v>
      </c>
      <c r="AQ158" s="53" t="s">
        <v>542</v>
      </c>
      <c r="AR158" s="31" t="s">
        <v>2508</v>
      </c>
      <c r="AS158" s="53"/>
      <c r="AT158" s="53" t="s">
        <v>1086</v>
      </c>
      <c r="AV158" s="53" t="s">
        <v>3617</v>
      </c>
      <c r="AW158" s="53" t="s">
        <v>5765</v>
      </c>
      <c r="AX158" s="53" t="s">
        <v>6938</v>
      </c>
      <c r="AZ158" s="53" t="s">
        <v>7109</v>
      </c>
      <c r="BF158" s="53" t="s">
        <v>3827</v>
      </c>
      <c r="BI158" s="53" t="s">
        <v>7331</v>
      </c>
      <c r="BK158" s="53" t="s">
        <v>4018</v>
      </c>
      <c r="BM158" s="53" t="s">
        <v>4379</v>
      </c>
      <c r="BO158" s="53" t="s">
        <v>4586</v>
      </c>
      <c r="BP158" s="53" t="s">
        <v>208</v>
      </c>
      <c r="BR158" s="53" t="s">
        <v>1288</v>
      </c>
      <c r="BS158" s="53" t="s">
        <v>2796</v>
      </c>
      <c r="BT158" s="53" t="s">
        <v>8126</v>
      </c>
      <c r="BU158" s="53" t="s">
        <v>4768</v>
      </c>
      <c r="BW158" s="53" t="s">
        <v>5055</v>
      </c>
      <c r="BX158" s="53" t="s">
        <v>1523</v>
      </c>
      <c r="BY158" s="53"/>
      <c r="BZ158" s="53"/>
    </row>
    <row r="159" spans="2:78" s="52" customFormat="1" ht="13" x14ac:dyDescent="0.3">
      <c r="B159" s="53" t="s">
        <v>214</v>
      </c>
      <c r="C159" s="53" t="s">
        <v>111</v>
      </c>
      <c r="D159" s="53" t="s">
        <v>7764</v>
      </c>
      <c r="E159" s="53">
        <v>38.265500000000003</v>
      </c>
      <c r="F159" s="53">
        <v>-0.69845869999999999</v>
      </c>
      <c r="G159" s="54">
        <v>89.974230000000006</v>
      </c>
      <c r="H159" s="53">
        <v>230112</v>
      </c>
      <c r="I159" s="53">
        <v>115289</v>
      </c>
      <c r="J159" s="53">
        <v>114823</v>
      </c>
      <c r="K159" s="52">
        <v>7</v>
      </c>
      <c r="L159" s="52">
        <v>82.974230000000006</v>
      </c>
      <c r="M159" s="55">
        <v>2</v>
      </c>
      <c r="N159" s="61" t="s">
        <v>14</v>
      </c>
      <c r="P159" s="66"/>
      <c r="Q159" s="53"/>
      <c r="R159" s="53"/>
      <c r="S159" s="53"/>
      <c r="T159" s="53"/>
      <c r="U159" s="53"/>
      <c r="V159" s="53"/>
      <c r="W159" s="53"/>
      <c r="AB159" s="53" t="s">
        <v>3001</v>
      </c>
      <c r="AC159" s="53" t="s">
        <v>6179</v>
      </c>
      <c r="AD159" s="53" t="s">
        <v>5237</v>
      </c>
      <c r="AF159" s="53" t="s">
        <v>3248</v>
      </c>
      <c r="AG159" s="53" t="s">
        <v>4559</v>
      </c>
      <c r="AN159" s="53" t="s">
        <v>2272</v>
      </c>
      <c r="AP159" s="53" t="s">
        <v>5546</v>
      </c>
      <c r="AQ159" s="53" t="s">
        <v>543</v>
      </c>
      <c r="AR159" s="31" t="s">
        <v>2509</v>
      </c>
      <c r="AS159" s="53"/>
      <c r="AT159" s="53" t="s">
        <v>1087</v>
      </c>
      <c r="AV159" s="53" t="s">
        <v>3618</v>
      </c>
      <c r="AW159" s="53" t="s">
        <v>5766</v>
      </c>
      <c r="AX159" s="53" t="s">
        <v>6939</v>
      </c>
      <c r="AZ159" s="53" t="s">
        <v>7110</v>
      </c>
      <c r="BF159" s="53" t="s">
        <v>3828</v>
      </c>
      <c r="BI159" s="53" t="s">
        <v>7332</v>
      </c>
      <c r="BK159" s="53" t="s">
        <v>4019</v>
      </c>
      <c r="BM159" s="53" t="s">
        <v>4380</v>
      </c>
      <c r="BO159" s="53" t="s">
        <v>4587</v>
      </c>
      <c r="BP159" s="53" t="s">
        <v>5996</v>
      </c>
      <c r="BR159" s="53" t="s">
        <v>1289</v>
      </c>
      <c r="BS159" s="53" t="s">
        <v>2797</v>
      </c>
      <c r="BT159" s="53" t="s">
        <v>8127</v>
      </c>
      <c r="BU159" s="53" t="s">
        <v>4769</v>
      </c>
      <c r="BW159" s="53" t="s">
        <v>5056</v>
      </c>
      <c r="BX159" s="53" t="s">
        <v>1524</v>
      </c>
      <c r="BY159" s="53"/>
      <c r="BZ159" s="53"/>
    </row>
    <row r="160" spans="2:78" s="52" customFormat="1" ht="13" x14ac:dyDescent="0.3">
      <c r="B160" s="53" t="s">
        <v>214</v>
      </c>
      <c r="C160" s="53" t="s">
        <v>111</v>
      </c>
      <c r="D160" s="53" t="s">
        <v>7765</v>
      </c>
      <c r="E160" s="53">
        <v>38.478029999999997</v>
      </c>
      <c r="F160" s="53">
        <v>-0.7904639</v>
      </c>
      <c r="G160" s="54">
        <v>413.18900000000002</v>
      </c>
      <c r="H160" s="53">
        <v>55168</v>
      </c>
      <c r="I160" s="53">
        <v>27101</v>
      </c>
      <c r="J160" s="53">
        <v>28067</v>
      </c>
      <c r="K160" s="52">
        <v>7</v>
      </c>
      <c r="L160" s="52">
        <v>406.18900000000002</v>
      </c>
      <c r="M160" s="55">
        <v>5</v>
      </c>
      <c r="N160" s="61" t="s">
        <v>15</v>
      </c>
      <c r="P160" s="66"/>
      <c r="Q160" s="53"/>
      <c r="R160" s="53"/>
      <c r="S160" s="53"/>
      <c r="T160" s="53"/>
      <c r="U160" s="53"/>
      <c r="V160" s="53"/>
      <c r="W160" s="53"/>
      <c r="AB160" s="53" t="s">
        <v>3002</v>
      </c>
      <c r="AC160" s="53" t="s">
        <v>6180</v>
      </c>
      <c r="AD160" s="53" t="s">
        <v>5238</v>
      </c>
      <c r="AF160" s="53" t="s">
        <v>3249</v>
      </c>
      <c r="AG160" s="53" t="s">
        <v>6341</v>
      </c>
      <c r="AN160" s="53" t="s">
        <v>2273</v>
      </c>
      <c r="AP160" s="53" t="s">
        <v>5547</v>
      </c>
      <c r="AQ160" s="53" t="s">
        <v>544</v>
      </c>
      <c r="AR160" s="31" t="s">
        <v>2510</v>
      </c>
      <c r="AS160" s="53"/>
      <c r="AT160" s="53" t="s">
        <v>1088</v>
      </c>
      <c r="AV160" s="53" t="s">
        <v>3619</v>
      </c>
      <c r="AW160" s="53" t="s">
        <v>5767</v>
      </c>
      <c r="AX160" s="53" t="s">
        <v>6940</v>
      </c>
      <c r="AZ160" s="53" t="s">
        <v>7111</v>
      </c>
      <c r="BF160" s="53" t="s">
        <v>3829</v>
      </c>
      <c r="BI160" s="53" t="s">
        <v>7333</v>
      </c>
      <c r="BK160" s="53" t="s">
        <v>4020</v>
      </c>
      <c r="BM160" s="53" t="s">
        <v>4381</v>
      </c>
      <c r="BO160" s="53" t="s">
        <v>4588</v>
      </c>
      <c r="BP160" s="53" t="s">
        <v>5997</v>
      </c>
      <c r="BR160" s="53" t="s">
        <v>1290</v>
      </c>
      <c r="BS160" s="53" t="s">
        <v>2798</v>
      </c>
      <c r="BT160" s="53" t="s">
        <v>8128</v>
      </c>
      <c r="BU160" s="53" t="s">
        <v>4770</v>
      </c>
      <c r="BW160" s="53" t="s">
        <v>5057</v>
      </c>
      <c r="BX160" s="53" t="s">
        <v>1525</v>
      </c>
      <c r="BY160" s="53"/>
      <c r="BZ160" s="53"/>
    </row>
    <row r="161" spans="2:78" s="52" customFormat="1" ht="13" x14ac:dyDescent="0.3">
      <c r="B161" s="53" t="s">
        <v>214</v>
      </c>
      <c r="C161" s="53" t="s">
        <v>111</v>
      </c>
      <c r="D161" s="53" t="s">
        <v>7766</v>
      </c>
      <c r="E161" s="53">
        <v>38.735019999999999</v>
      </c>
      <c r="F161" s="53">
        <v>-0.26788790000000001</v>
      </c>
      <c r="G161" s="54">
        <v>780.03869999999995</v>
      </c>
      <c r="H161" s="53">
        <v>106</v>
      </c>
      <c r="I161" s="53">
        <v>54</v>
      </c>
      <c r="J161" s="53">
        <v>52</v>
      </c>
      <c r="K161" s="52">
        <v>7</v>
      </c>
      <c r="L161" s="52">
        <v>773.03869999999995</v>
      </c>
      <c r="M161" s="55">
        <v>6</v>
      </c>
      <c r="N161" s="61" t="s">
        <v>16</v>
      </c>
      <c r="P161" s="66"/>
      <c r="Q161" s="53"/>
      <c r="R161" s="53"/>
      <c r="S161" s="53"/>
      <c r="T161" s="53"/>
      <c r="U161" s="53"/>
      <c r="V161" s="53"/>
      <c r="W161" s="53"/>
      <c r="AB161" s="53" t="s">
        <v>3003</v>
      </c>
      <c r="AC161" s="53" t="s">
        <v>6181</v>
      </c>
      <c r="AD161" s="53" t="s">
        <v>5239</v>
      </c>
      <c r="AF161" s="53" t="s">
        <v>3250</v>
      </c>
      <c r="AG161" s="53" t="s">
        <v>6342</v>
      </c>
      <c r="AN161" s="53" t="s">
        <v>2274</v>
      </c>
      <c r="AP161" s="53" t="s">
        <v>5548</v>
      </c>
      <c r="AQ161" s="53" t="s">
        <v>545</v>
      </c>
      <c r="AR161" s="31" t="s">
        <v>2511</v>
      </c>
      <c r="AS161" s="53"/>
      <c r="AT161" s="53" t="s">
        <v>1089</v>
      </c>
      <c r="AV161" s="53" t="s">
        <v>3620</v>
      </c>
      <c r="AW161" s="53" t="s">
        <v>5768</v>
      </c>
      <c r="AX161" s="53" t="s">
        <v>6941</v>
      </c>
      <c r="AZ161" s="53" t="s">
        <v>7112</v>
      </c>
      <c r="BF161" s="53" t="s">
        <v>3830</v>
      </c>
      <c r="BI161" s="53" t="s">
        <v>7334</v>
      </c>
      <c r="BK161" s="53" t="s">
        <v>4021</v>
      </c>
      <c r="BM161" s="53" t="s">
        <v>4382</v>
      </c>
      <c r="BO161" s="53" t="s">
        <v>4589</v>
      </c>
      <c r="BP161" s="53" t="s">
        <v>5998</v>
      </c>
      <c r="BR161" s="53" t="s">
        <v>1291</v>
      </c>
      <c r="BS161" s="53" t="s">
        <v>2799</v>
      </c>
      <c r="BT161" s="53" t="s">
        <v>8129</v>
      </c>
      <c r="BU161" s="53" t="s">
        <v>4771</v>
      </c>
      <c r="BW161" s="53" t="s">
        <v>5058</v>
      </c>
      <c r="BX161" s="53" t="s">
        <v>1526</v>
      </c>
      <c r="BY161" s="53"/>
      <c r="BZ161" s="53"/>
    </row>
    <row r="162" spans="2:78" s="52" customFormat="1" ht="13" x14ac:dyDescent="0.3">
      <c r="B162" s="53" t="s">
        <v>214</v>
      </c>
      <c r="C162" s="53" t="s">
        <v>111</v>
      </c>
      <c r="D162" s="53" t="s">
        <v>7767</v>
      </c>
      <c r="E162" s="53">
        <v>38.732059999999997</v>
      </c>
      <c r="F162" s="53">
        <v>-0.24639269999999999</v>
      </c>
      <c r="G162" s="54">
        <v>691.64729999999997</v>
      </c>
      <c r="H162" s="53">
        <v>44</v>
      </c>
      <c r="I162" s="53">
        <v>20</v>
      </c>
      <c r="J162" s="53">
        <v>24</v>
      </c>
      <c r="K162" s="52">
        <v>7</v>
      </c>
      <c r="L162" s="52">
        <v>684.64729999999997</v>
      </c>
      <c r="M162" s="55">
        <v>6</v>
      </c>
      <c r="N162" s="61" t="s">
        <v>16</v>
      </c>
      <c r="P162" s="66"/>
      <c r="Q162" s="53"/>
      <c r="R162" s="53"/>
      <c r="S162" s="53"/>
      <c r="T162" s="53"/>
      <c r="U162" s="53"/>
      <c r="V162" s="53"/>
      <c r="W162" s="53"/>
      <c r="AB162" s="53" t="s">
        <v>3004</v>
      </c>
      <c r="AC162" s="53" t="s">
        <v>6182</v>
      </c>
      <c r="AD162" s="53" t="s">
        <v>5240</v>
      </c>
      <c r="AF162" s="53" t="s">
        <v>3251</v>
      </c>
      <c r="AG162" s="53" t="s">
        <v>6343</v>
      </c>
      <c r="AN162" s="53" t="s">
        <v>2275</v>
      </c>
      <c r="AP162" s="53" t="s">
        <v>5549</v>
      </c>
      <c r="AQ162" s="53" t="s">
        <v>546</v>
      </c>
      <c r="AR162" s="31" t="s">
        <v>2512</v>
      </c>
      <c r="AS162" s="53"/>
      <c r="AT162" s="53" t="s">
        <v>1090</v>
      </c>
      <c r="AV162" s="53" t="s">
        <v>3621</v>
      </c>
      <c r="AW162" s="53" t="s">
        <v>5769</v>
      </c>
      <c r="AX162" s="53" t="s">
        <v>6942</v>
      </c>
      <c r="AZ162" s="53" t="s">
        <v>7113</v>
      </c>
      <c r="BF162" s="53" t="s">
        <v>3831</v>
      </c>
      <c r="BI162" s="53" t="s">
        <v>7335</v>
      </c>
      <c r="BK162" s="53" t="s">
        <v>4022</v>
      </c>
      <c r="BM162" s="53" t="s">
        <v>4383</v>
      </c>
      <c r="BO162" s="53" t="s">
        <v>4590</v>
      </c>
      <c r="BP162" s="53" t="s">
        <v>5999</v>
      </c>
      <c r="BR162" s="53" t="s">
        <v>1292</v>
      </c>
      <c r="BS162" s="53" t="s">
        <v>2800</v>
      </c>
      <c r="BT162" s="53" t="s">
        <v>8130</v>
      </c>
      <c r="BU162" s="53" t="s">
        <v>4772</v>
      </c>
      <c r="BW162" s="53" t="s">
        <v>5059</v>
      </c>
      <c r="BX162" s="53" t="s">
        <v>1527</v>
      </c>
      <c r="BY162" s="53"/>
      <c r="BZ162" s="53"/>
    </row>
    <row r="163" spans="2:78" s="52" customFormat="1" ht="13" x14ac:dyDescent="0.3">
      <c r="B163" s="53" t="s">
        <v>214</v>
      </c>
      <c r="C163" s="53" t="s">
        <v>111</v>
      </c>
      <c r="D163" s="53" t="s">
        <v>7768</v>
      </c>
      <c r="E163" s="53">
        <v>38.569090000000003</v>
      </c>
      <c r="F163" s="53">
        <v>-0.21073349999999999</v>
      </c>
      <c r="G163" s="54">
        <v>261.46809999999999</v>
      </c>
      <c r="H163" s="53">
        <v>6137</v>
      </c>
      <c r="I163" s="53">
        <v>3125</v>
      </c>
      <c r="J163" s="53">
        <v>3012</v>
      </c>
      <c r="K163" s="52">
        <v>7</v>
      </c>
      <c r="L163" s="52">
        <v>254.46809999999999</v>
      </c>
      <c r="M163" s="55">
        <v>4</v>
      </c>
      <c r="N163" s="61" t="s">
        <v>15</v>
      </c>
      <c r="P163" s="66"/>
      <c r="Q163" s="53"/>
      <c r="R163" s="53"/>
      <c r="S163" s="53"/>
      <c r="T163" s="53"/>
      <c r="U163" s="53"/>
      <c r="V163" s="53"/>
      <c r="W163" s="53"/>
      <c r="AB163" s="53" t="s">
        <v>3005</v>
      </c>
      <c r="AC163" s="53" t="s">
        <v>6183</v>
      </c>
      <c r="AD163" s="53" t="s">
        <v>5241</v>
      </c>
      <c r="AF163" s="53" t="s">
        <v>3252</v>
      </c>
      <c r="AG163" s="53" t="s">
        <v>6344</v>
      </c>
      <c r="AN163" s="53" t="s">
        <v>2276</v>
      </c>
      <c r="AP163" s="53" t="s">
        <v>5550</v>
      </c>
      <c r="AQ163" s="53" t="s">
        <v>547</v>
      </c>
      <c r="AR163" s="31" t="s">
        <v>2513</v>
      </c>
      <c r="AS163" s="53"/>
      <c r="AT163" s="53" t="s">
        <v>1091</v>
      </c>
      <c r="AV163" s="53" t="s">
        <v>3622</v>
      </c>
      <c r="AW163" s="53" t="s">
        <v>5770</v>
      </c>
      <c r="AX163" s="53" t="s">
        <v>6943</v>
      </c>
      <c r="AZ163" s="53" t="s">
        <v>7114</v>
      </c>
      <c r="BF163" s="53" t="s">
        <v>3832</v>
      </c>
      <c r="BI163" s="53" t="s">
        <v>7336</v>
      </c>
      <c r="BK163" s="53" t="s">
        <v>4023</v>
      </c>
      <c r="BM163" s="53" t="s">
        <v>4384</v>
      </c>
      <c r="BO163" s="53" t="s">
        <v>4591</v>
      </c>
      <c r="BP163" s="53" t="s">
        <v>6000</v>
      </c>
      <c r="BR163" s="53" t="s">
        <v>1293</v>
      </c>
      <c r="BS163" s="53" t="s">
        <v>2801</v>
      </c>
      <c r="BT163" s="53" t="s">
        <v>8131</v>
      </c>
      <c r="BU163" s="53" t="s">
        <v>4773</v>
      </c>
      <c r="BW163" s="53" t="s">
        <v>5060</v>
      </c>
      <c r="BX163" s="53" t="s">
        <v>1528</v>
      </c>
      <c r="BY163" s="53"/>
      <c r="BZ163" s="53"/>
    </row>
    <row r="164" spans="2:78" s="52" customFormat="1" ht="13" x14ac:dyDescent="0.3">
      <c r="B164" s="53" t="s">
        <v>214</v>
      </c>
      <c r="C164" s="53" t="s">
        <v>111</v>
      </c>
      <c r="D164" s="53" t="s">
        <v>7769</v>
      </c>
      <c r="E164" s="53">
        <v>38.305039999999998</v>
      </c>
      <c r="F164" s="53">
        <v>-0.93415820000000005</v>
      </c>
      <c r="G164" s="54">
        <v>493.73989999999998</v>
      </c>
      <c r="H164" s="53">
        <v>2862</v>
      </c>
      <c r="I164" s="53">
        <v>1475</v>
      </c>
      <c r="J164" s="53">
        <v>1387</v>
      </c>
      <c r="K164" s="52">
        <v>7</v>
      </c>
      <c r="L164" s="52">
        <v>486.73989999999998</v>
      </c>
      <c r="M164" s="55">
        <v>5</v>
      </c>
      <c r="N164" s="61" t="s">
        <v>15</v>
      </c>
      <c r="P164" s="66"/>
      <c r="Q164" s="53"/>
      <c r="R164" s="53"/>
      <c r="S164" s="53"/>
      <c r="T164" s="53"/>
      <c r="U164" s="53"/>
      <c r="V164" s="53"/>
      <c r="W164" s="53"/>
      <c r="AB164" s="53" t="s">
        <v>3006</v>
      </c>
      <c r="AC164" s="53" t="s">
        <v>6184</v>
      </c>
      <c r="AD164" s="53" t="s">
        <v>5242</v>
      </c>
      <c r="AF164" s="53" t="s">
        <v>3253</v>
      </c>
      <c r="AG164" s="53" t="s">
        <v>6345</v>
      </c>
      <c r="AN164" s="53" t="s">
        <v>2277</v>
      </c>
      <c r="AP164" s="53" t="s">
        <v>5551</v>
      </c>
      <c r="AQ164" s="53" t="s">
        <v>548</v>
      </c>
      <c r="AR164" s="31" t="s">
        <v>2514</v>
      </c>
      <c r="AS164" s="53"/>
      <c r="AT164" s="53" t="s">
        <v>1092</v>
      </c>
      <c r="AV164" s="53" t="s">
        <v>3623</v>
      </c>
      <c r="AW164" s="53" t="s">
        <v>5771</v>
      </c>
      <c r="AX164" s="53" t="s">
        <v>6944</v>
      </c>
      <c r="AZ164" s="53" t="s">
        <v>7115</v>
      </c>
      <c r="BF164" s="53" t="s">
        <v>3833</v>
      </c>
      <c r="BI164" s="53" t="s">
        <v>7337</v>
      </c>
      <c r="BK164" s="53" t="s">
        <v>4024</v>
      </c>
      <c r="BM164" s="53" t="s">
        <v>4385</v>
      </c>
      <c r="BO164" s="53" t="s">
        <v>4592</v>
      </c>
      <c r="BP164" s="53" t="s">
        <v>6001</v>
      </c>
      <c r="BR164" s="53" t="s">
        <v>1294</v>
      </c>
      <c r="BS164" s="53" t="s">
        <v>2802</v>
      </c>
      <c r="BT164" s="53" t="s">
        <v>8132</v>
      </c>
      <c r="BU164" s="53" t="s">
        <v>4774</v>
      </c>
      <c r="BW164" s="53" t="s">
        <v>5061</v>
      </c>
      <c r="BX164" s="53" t="s">
        <v>1529</v>
      </c>
      <c r="BY164" s="53"/>
      <c r="BZ164" s="53"/>
    </row>
    <row r="165" spans="2:78" s="52" customFormat="1" ht="13" x14ac:dyDescent="0.3">
      <c r="B165" s="53" t="s">
        <v>214</v>
      </c>
      <c r="C165" s="53" t="s">
        <v>111</v>
      </c>
      <c r="D165" s="53" t="s">
        <v>7770</v>
      </c>
      <c r="E165" s="53">
        <v>38.085619999999999</v>
      </c>
      <c r="F165" s="53">
        <v>-0.74535059999999997</v>
      </c>
      <c r="G165" s="54">
        <v>10.795730000000001</v>
      </c>
      <c r="H165" s="53">
        <v>4285</v>
      </c>
      <c r="I165" s="53">
        <v>2248</v>
      </c>
      <c r="J165" s="53">
        <v>2037</v>
      </c>
      <c r="K165" s="52">
        <v>7</v>
      </c>
      <c r="L165" s="52">
        <v>3.7957300000000007</v>
      </c>
      <c r="M165" s="55">
        <v>2</v>
      </c>
      <c r="N165" s="61" t="s">
        <v>14</v>
      </c>
      <c r="P165" s="66"/>
      <c r="Q165" s="53"/>
      <c r="R165" s="53"/>
      <c r="S165" s="53"/>
      <c r="T165" s="53"/>
      <c r="U165" s="53"/>
      <c r="V165" s="53"/>
      <c r="W165" s="53"/>
      <c r="AB165" s="53" t="s">
        <v>3007</v>
      </c>
      <c r="AC165" s="53" t="s">
        <v>6185</v>
      </c>
      <c r="AD165" s="53" t="s">
        <v>5243</v>
      </c>
      <c r="AF165" s="53" t="s">
        <v>3254</v>
      </c>
      <c r="AG165" s="53" t="s">
        <v>6346</v>
      </c>
      <c r="AN165" s="53" t="s">
        <v>2278</v>
      </c>
      <c r="AP165" s="53" t="s">
        <v>5552</v>
      </c>
      <c r="AQ165" s="53" t="s">
        <v>549</v>
      </c>
      <c r="AR165" s="31" t="s">
        <v>2515</v>
      </c>
      <c r="AS165" s="53"/>
      <c r="AT165" s="53" t="s">
        <v>1093</v>
      </c>
      <c r="AV165" s="53" t="s">
        <v>3624</v>
      </c>
      <c r="AW165" s="53" t="s">
        <v>5772</v>
      </c>
      <c r="AX165" s="53" t="s">
        <v>6945</v>
      </c>
      <c r="AZ165" s="53" t="s">
        <v>7116</v>
      </c>
      <c r="BF165" s="53" t="s">
        <v>3834</v>
      </c>
      <c r="BI165" s="53" t="s">
        <v>7338</v>
      </c>
      <c r="BK165" s="53" t="s">
        <v>4025</v>
      </c>
      <c r="BM165" s="53" t="s">
        <v>4386</v>
      </c>
      <c r="BO165" s="53" t="s">
        <v>4593</v>
      </c>
      <c r="BP165" s="53" t="s">
        <v>6002</v>
      </c>
      <c r="BR165" s="53" t="s">
        <v>1295</v>
      </c>
      <c r="BS165" s="53" t="s">
        <v>2803</v>
      </c>
      <c r="BT165" s="53" t="s">
        <v>8133</v>
      </c>
      <c r="BU165" s="53" t="s">
        <v>4775</v>
      </c>
      <c r="BW165" s="53" t="s">
        <v>5062</v>
      </c>
      <c r="BX165" s="53" t="s">
        <v>1530</v>
      </c>
      <c r="BY165" s="53"/>
      <c r="BZ165" s="53"/>
    </row>
    <row r="166" spans="2:78" s="52" customFormat="1" ht="13" x14ac:dyDescent="0.3">
      <c r="B166" s="53" t="s">
        <v>214</v>
      </c>
      <c r="C166" s="53" t="s">
        <v>111</v>
      </c>
      <c r="D166" s="53" t="s">
        <v>7771</v>
      </c>
      <c r="E166" s="53">
        <v>38.811549999999997</v>
      </c>
      <c r="F166" s="53">
        <v>-0.41031620000000002</v>
      </c>
      <c r="G166" s="54">
        <v>414.33539999999999</v>
      </c>
      <c r="H166" s="53">
        <v>378</v>
      </c>
      <c r="I166" s="53">
        <v>193</v>
      </c>
      <c r="J166" s="53">
        <v>185</v>
      </c>
      <c r="K166" s="52">
        <v>7</v>
      </c>
      <c r="L166" s="52">
        <v>407.33539999999999</v>
      </c>
      <c r="M166" s="55">
        <v>5</v>
      </c>
      <c r="N166" s="61" t="s">
        <v>15</v>
      </c>
      <c r="P166" s="66"/>
      <c r="Q166" s="53"/>
      <c r="R166" s="53"/>
      <c r="S166" s="53"/>
      <c r="T166" s="53"/>
      <c r="U166" s="53"/>
      <c r="V166" s="53"/>
      <c r="W166" s="53"/>
      <c r="AB166" s="53" t="s">
        <v>3008</v>
      </c>
      <c r="AC166" s="53" t="s">
        <v>6186</v>
      </c>
      <c r="AD166" s="53" t="s">
        <v>5244</v>
      </c>
      <c r="AF166" s="53" t="s">
        <v>3255</v>
      </c>
      <c r="AG166" s="53" t="s">
        <v>6347</v>
      </c>
      <c r="AN166" s="53" t="s">
        <v>2279</v>
      </c>
      <c r="AP166" s="53" t="s">
        <v>5553</v>
      </c>
      <c r="AQ166" s="53" t="s">
        <v>550</v>
      </c>
      <c r="AR166" s="31" t="s">
        <v>2516</v>
      </c>
      <c r="AS166" s="53"/>
      <c r="AT166" s="53" t="s">
        <v>1094</v>
      </c>
      <c r="AV166" s="53" t="s">
        <v>3625</v>
      </c>
      <c r="AW166" s="53" t="s">
        <v>5773</v>
      </c>
      <c r="AX166" s="53" t="s">
        <v>6946</v>
      </c>
      <c r="AZ166" s="53" t="s">
        <v>7117</v>
      </c>
      <c r="BF166" s="53" t="s">
        <v>3835</v>
      </c>
      <c r="BI166" s="53" t="s">
        <v>7339</v>
      </c>
      <c r="BK166" s="53" t="s">
        <v>4026</v>
      </c>
      <c r="BM166" s="53" t="s">
        <v>4387</v>
      </c>
      <c r="BO166" s="53" t="s">
        <v>4594</v>
      </c>
      <c r="BP166" s="53" t="s">
        <v>6003</v>
      </c>
      <c r="BR166" s="53" t="s">
        <v>1296</v>
      </c>
      <c r="BS166" s="53" t="s">
        <v>2804</v>
      </c>
      <c r="BT166" s="53" t="s">
        <v>8134</v>
      </c>
      <c r="BU166" s="53" t="s">
        <v>4776</v>
      </c>
      <c r="BW166" s="53" t="s">
        <v>5063</v>
      </c>
      <c r="BX166" s="53" t="s">
        <v>1531</v>
      </c>
      <c r="BY166" s="53"/>
      <c r="BZ166" s="53"/>
    </row>
    <row r="167" spans="2:78" s="52" customFormat="1" ht="13" x14ac:dyDescent="0.3">
      <c r="B167" s="53" t="s">
        <v>214</v>
      </c>
      <c r="C167" s="53" t="s">
        <v>111</v>
      </c>
      <c r="D167" s="53" t="s">
        <v>7772</v>
      </c>
      <c r="E167" s="53">
        <v>38.774250000000002</v>
      </c>
      <c r="F167" s="53">
        <v>8.1212400000000004E-2</v>
      </c>
      <c r="G167" s="54">
        <v>85.46293</v>
      </c>
      <c r="H167" s="53">
        <v>6291</v>
      </c>
      <c r="I167" s="53">
        <v>3221</v>
      </c>
      <c r="J167" s="53">
        <v>3070</v>
      </c>
      <c r="K167" s="52">
        <v>7</v>
      </c>
      <c r="L167" s="52">
        <v>78.46293</v>
      </c>
      <c r="M167" s="55">
        <v>2</v>
      </c>
      <c r="N167" s="61" t="s">
        <v>14</v>
      </c>
      <c r="P167" s="66"/>
      <c r="Q167" s="53"/>
      <c r="R167" s="53"/>
      <c r="S167" s="53"/>
      <c r="T167" s="53"/>
      <c r="U167" s="53"/>
      <c r="V167" s="53"/>
      <c r="W167" s="53"/>
      <c r="AB167" s="53" t="s">
        <v>3009</v>
      </c>
      <c r="AC167" s="53" t="s">
        <v>6187</v>
      </c>
      <c r="AD167" s="53" t="s">
        <v>5245</v>
      </c>
      <c r="AF167" s="53" t="s">
        <v>3256</v>
      </c>
      <c r="AG167" s="53" t="s">
        <v>6348</v>
      </c>
      <c r="AN167" s="53" t="s">
        <v>2280</v>
      </c>
      <c r="AP167" s="53" t="s">
        <v>5554</v>
      </c>
      <c r="AQ167" s="53" t="s">
        <v>551</v>
      </c>
      <c r="AR167" s="31" t="s">
        <v>2517</v>
      </c>
      <c r="AS167" s="53"/>
      <c r="AT167" s="53" t="s">
        <v>1095</v>
      </c>
      <c r="AV167" s="53" t="s">
        <v>3626</v>
      </c>
      <c r="AW167" s="53" t="s">
        <v>5774</v>
      </c>
      <c r="AX167" s="53" t="s">
        <v>6947</v>
      </c>
      <c r="AZ167" s="53" t="s">
        <v>7118</v>
      </c>
      <c r="BF167" s="53" t="s">
        <v>3836</v>
      </c>
      <c r="BI167" s="53" t="s">
        <v>7340</v>
      </c>
      <c r="BK167" s="53" t="s">
        <v>4027</v>
      </c>
      <c r="BM167" s="53" t="s">
        <v>4388</v>
      </c>
      <c r="BO167" s="53" t="s">
        <v>4595</v>
      </c>
      <c r="BP167" s="53" t="s">
        <v>6004</v>
      </c>
      <c r="BR167" s="53" t="s">
        <v>1297</v>
      </c>
      <c r="BS167" s="53" t="s">
        <v>2805</v>
      </c>
      <c r="BT167" s="53" t="s">
        <v>8135</v>
      </c>
      <c r="BU167" s="53" t="s">
        <v>4777</v>
      </c>
      <c r="BW167" s="53" t="s">
        <v>5064</v>
      </c>
      <c r="BX167" s="53" t="s">
        <v>1532</v>
      </c>
      <c r="BY167" s="53"/>
      <c r="BZ167" s="53"/>
    </row>
    <row r="168" spans="2:78" s="52" customFormat="1" ht="13" x14ac:dyDescent="0.3">
      <c r="B168" s="53" t="s">
        <v>214</v>
      </c>
      <c r="C168" s="53" t="s">
        <v>111</v>
      </c>
      <c r="D168" s="53" t="s">
        <v>7773</v>
      </c>
      <c r="E168" s="53">
        <v>38.720559999999999</v>
      </c>
      <c r="F168" s="53">
        <v>-0.35609839999999998</v>
      </c>
      <c r="G168" s="54">
        <v>555.8732</v>
      </c>
      <c r="H168" s="53">
        <v>232</v>
      </c>
      <c r="I168" s="53">
        <v>123</v>
      </c>
      <c r="J168" s="53">
        <v>109</v>
      </c>
      <c r="K168" s="52">
        <v>7</v>
      </c>
      <c r="L168" s="52">
        <v>548.8732</v>
      </c>
      <c r="M168" s="55">
        <v>5</v>
      </c>
      <c r="N168" s="61" t="s">
        <v>15</v>
      </c>
      <c r="P168" s="66"/>
      <c r="Q168" s="53"/>
      <c r="R168" s="53"/>
      <c r="S168" s="53"/>
      <c r="T168" s="53"/>
      <c r="U168" s="53"/>
      <c r="V168" s="53"/>
      <c r="W168" s="53"/>
      <c r="AB168" s="53" t="s">
        <v>3010</v>
      </c>
      <c r="AC168" s="53" t="s">
        <v>6188</v>
      </c>
      <c r="AD168" s="53" t="s">
        <v>5246</v>
      </c>
      <c r="AF168" s="53" t="s">
        <v>3257</v>
      </c>
      <c r="AG168" s="53" t="s">
        <v>6349</v>
      </c>
      <c r="AN168" s="53" t="s">
        <v>2281</v>
      </c>
      <c r="AP168" s="53" t="s">
        <v>5555</v>
      </c>
      <c r="AQ168" s="53" t="s">
        <v>552</v>
      </c>
      <c r="AR168" s="31" t="s">
        <v>2518</v>
      </c>
      <c r="AS168" s="53"/>
      <c r="AT168" s="53" t="s">
        <v>1096</v>
      </c>
      <c r="AV168" s="53" t="s">
        <v>3627</v>
      </c>
      <c r="AW168" s="53" t="s">
        <v>5775</v>
      </c>
      <c r="AX168" s="53" t="s">
        <v>6948</v>
      </c>
      <c r="AZ168" s="53" t="s">
        <v>7119</v>
      </c>
      <c r="BF168" s="53" t="s">
        <v>3837</v>
      </c>
      <c r="BI168" s="53" t="s">
        <v>7341</v>
      </c>
      <c r="BK168" s="53" t="s">
        <v>4028</v>
      </c>
      <c r="BM168" s="53" t="s">
        <v>4389</v>
      </c>
      <c r="BO168" s="53" t="s">
        <v>4596</v>
      </c>
      <c r="BP168" s="53" t="s">
        <v>6005</v>
      </c>
      <c r="BR168" s="53" t="s">
        <v>1298</v>
      </c>
      <c r="BS168" s="53" t="s">
        <v>2806</v>
      </c>
      <c r="BT168" s="53" t="s">
        <v>8136</v>
      </c>
      <c r="BU168" s="53" t="s">
        <v>4778</v>
      </c>
      <c r="BW168" s="53" t="s">
        <v>5065</v>
      </c>
      <c r="BX168" s="53" t="s">
        <v>1533</v>
      </c>
      <c r="BY168" s="53"/>
      <c r="BZ168" s="53"/>
    </row>
    <row r="169" spans="2:78" s="52" customFormat="1" ht="13" x14ac:dyDescent="0.3">
      <c r="B169" s="53" t="s">
        <v>214</v>
      </c>
      <c r="C169" s="53" t="s">
        <v>111</v>
      </c>
      <c r="D169" s="53" t="s">
        <v>7774</v>
      </c>
      <c r="E169" s="53">
        <v>38.152529999999999</v>
      </c>
      <c r="F169" s="53">
        <v>-0.89090729999999996</v>
      </c>
      <c r="G169" s="54">
        <v>18.040870000000002</v>
      </c>
      <c r="H169" s="53">
        <v>2362</v>
      </c>
      <c r="I169" s="53">
        <v>1235</v>
      </c>
      <c r="J169" s="53">
        <v>1127</v>
      </c>
      <c r="K169" s="52">
        <v>7</v>
      </c>
      <c r="L169" s="52">
        <v>11.040870000000002</v>
      </c>
      <c r="M169" s="55">
        <v>2</v>
      </c>
      <c r="N169" s="61" t="s">
        <v>14</v>
      </c>
      <c r="P169" s="66"/>
      <c r="Q169" s="53"/>
      <c r="R169" s="53"/>
      <c r="S169" s="53"/>
      <c r="T169" s="53"/>
      <c r="U169" s="53"/>
      <c r="V169" s="53"/>
      <c r="W169" s="53"/>
      <c r="AB169" s="53" t="s">
        <v>3011</v>
      </c>
      <c r="AC169" s="53" t="s">
        <v>6189</v>
      </c>
      <c r="AD169" s="53" t="s">
        <v>5247</v>
      </c>
      <c r="AF169" s="53" t="s">
        <v>3258</v>
      </c>
      <c r="AG169" s="53" t="s">
        <v>6350</v>
      </c>
      <c r="AN169" s="53" t="s">
        <v>2282</v>
      </c>
      <c r="AP169" s="53" t="s">
        <v>5556</v>
      </c>
      <c r="AQ169" s="53" t="s">
        <v>553</v>
      </c>
      <c r="AR169" s="31" t="s">
        <v>2519</v>
      </c>
      <c r="AS169" s="53"/>
      <c r="AT169" s="53" t="s">
        <v>1097</v>
      </c>
      <c r="AV169" s="53" t="s">
        <v>3628</v>
      </c>
      <c r="AW169" s="53" t="s">
        <v>5776</v>
      </c>
      <c r="AX169" s="53" t="s">
        <v>6949</v>
      </c>
      <c r="AZ169" s="53" t="s">
        <v>7120</v>
      </c>
      <c r="BF169" s="53" t="s">
        <v>3838</v>
      </c>
      <c r="BI169" s="53" t="s">
        <v>7342</v>
      </c>
      <c r="BK169" s="53" t="s">
        <v>4029</v>
      </c>
      <c r="BM169" s="53" t="s">
        <v>4390</v>
      </c>
      <c r="BO169" s="53" t="s">
        <v>4597</v>
      </c>
      <c r="BP169" s="53" t="s">
        <v>6006</v>
      </c>
      <c r="BR169" s="53" t="s">
        <v>1299</v>
      </c>
      <c r="BS169" s="53" t="s">
        <v>2807</v>
      </c>
      <c r="BT169" s="53" t="s">
        <v>8137</v>
      </c>
      <c r="BU169" s="53" t="s">
        <v>4779</v>
      </c>
      <c r="BW169" s="53" t="s">
        <v>5066</v>
      </c>
      <c r="BX169" s="53" t="s">
        <v>1534</v>
      </c>
      <c r="BY169" s="53"/>
      <c r="BZ169" s="53"/>
    </row>
    <row r="170" spans="2:78" s="52" customFormat="1" ht="13" x14ac:dyDescent="0.3">
      <c r="B170" s="53" t="s">
        <v>214</v>
      </c>
      <c r="C170" s="53" t="s">
        <v>111</v>
      </c>
      <c r="D170" s="53" t="s">
        <v>7775</v>
      </c>
      <c r="E170" s="53">
        <v>38.086150000000004</v>
      </c>
      <c r="F170" s="53">
        <v>-0.651254</v>
      </c>
      <c r="G170" s="54">
        <v>26.48124</v>
      </c>
      <c r="H170" s="53">
        <v>16329</v>
      </c>
      <c r="I170" s="53">
        <v>8241</v>
      </c>
      <c r="J170" s="53">
        <v>8088</v>
      </c>
      <c r="K170" s="52">
        <v>7</v>
      </c>
      <c r="L170" s="52">
        <v>19.48124</v>
      </c>
      <c r="M170" s="55">
        <v>2</v>
      </c>
      <c r="N170" s="61" t="s">
        <v>14</v>
      </c>
      <c r="P170" s="66"/>
      <c r="Q170" s="53"/>
      <c r="R170" s="53"/>
      <c r="S170" s="53"/>
      <c r="T170" s="53"/>
      <c r="U170" s="53"/>
      <c r="V170" s="53"/>
      <c r="W170" s="53"/>
      <c r="AB170" s="53" t="s">
        <v>3012</v>
      </c>
      <c r="AC170" s="53" t="s">
        <v>4839</v>
      </c>
      <c r="AD170" s="53" t="s">
        <v>5248</v>
      </c>
      <c r="AF170" s="53" t="s">
        <v>3259</v>
      </c>
      <c r="AG170" s="53" t="s">
        <v>6351</v>
      </c>
      <c r="AN170" s="53" t="s">
        <v>2283</v>
      </c>
      <c r="AP170" s="53" t="s">
        <v>5557</v>
      </c>
      <c r="AQ170" s="53" t="s">
        <v>554</v>
      </c>
      <c r="AR170" s="31" t="s">
        <v>2520</v>
      </c>
      <c r="AS170" s="53"/>
      <c r="AT170" s="53" t="s">
        <v>1098</v>
      </c>
      <c r="AV170" s="53" t="s">
        <v>3629</v>
      </c>
      <c r="AW170" s="53" t="s">
        <v>5777</v>
      </c>
      <c r="AX170" s="53" t="s">
        <v>6950</v>
      </c>
      <c r="AZ170" s="53" t="s">
        <v>7121</v>
      </c>
      <c r="BF170" s="53" t="s">
        <v>3839</v>
      </c>
      <c r="BI170" s="53" t="s">
        <v>7343</v>
      </c>
      <c r="BK170" s="53" t="s">
        <v>4030</v>
      </c>
      <c r="BM170" s="53" t="s">
        <v>4391</v>
      </c>
      <c r="BO170" s="53" t="s">
        <v>4598</v>
      </c>
      <c r="BP170" s="53" t="s">
        <v>6007</v>
      </c>
      <c r="BR170" s="53" t="s">
        <v>1300</v>
      </c>
      <c r="BS170" s="53" t="s">
        <v>2808</v>
      </c>
      <c r="BT170" s="53" t="s">
        <v>8138</v>
      </c>
      <c r="BU170" s="53" t="s">
        <v>4780</v>
      </c>
      <c r="BW170" s="53" t="s">
        <v>5067</v>
      </c>
      <c r="BX170" s="53" t="s">
        <v>1535</v>
      </c>
      <c r="BY170" s="53"/>
      <c r="BZ170" s="53"/>
    </row>
    <row r="171" spans="2:78" s="52" customFormat="1" ht="13" x14ac:dyDescent="0.3">
      <c r="B171" s="53" t="s">
        <v>214</v>
      </c>
      <c r="C171" s="53" t="s">
        <v>111</v>
      </c>
      <c r="D171" s="53" t="s">
        <v>7776</v>
      </c>
      <c r="E171" s="53">
        <v>38.27319</v>
      </c>
      <c r="F171" s="53">
        <v>-0.92763139999999999</v>
      </c>
      <c r="G171" s="54">
        <v>418.041</v>
      </c>
      <c r="H171" s="53">
        <v>1214</v>
      </c>
      <c r="I171" s="53">
        <v>636</v>
      </c>
      <c r="J171" s="53">
        <v>578</v>
      </c>
      <c r="K171" s="52">
        <v>7</v>
      </c>
      <c r="L171" s="52">
        <v>411.041</v>
      </c>
      <c r="M171" s="55">
        <v>5</v>
      </c>
      <c r="N171" s="61" t="s">
        <v>15</v>
      </c>
      <c r="P171" s="66"/>
      <c r="Q171" s="53"/>
      <c r="R171" s="53"/>
      <c r="S171" s="53"/>
      <c r="T171" s="53"/>
      <c r="U171" s="53"/>
      <c r="V171" s="53"/>
      <c r="W171" s="53"/>
      <c r="AB171" s="53" t="s">
        <v>3013</v>
      </c>
      <c r="AD171" s="53" t="s">
        <v>5249</v>
      </c>
      <c r="AF171" s="53" t="s">
        <v>3260</v>
      </c>
      <c r="AG171" s="53" t="s">
        <v>6352</v>
      </c>
      <c r="AN171" s="53" t="s">
        <v>2284</v>
      </c>
      <c r="AP171" s="53" t="s">
        <v>5558</v>
      </c>
      <c r="AQ171" s="53" t="s">
        <v>555</v>
      </c>
      <c r="AR171" s="31" t="s">
        <v>2521</v>
      </c>
      <c r="AS171" s="53"/>
      <c r="AT171" s="53" t="s">
        <v>1099</v>
      </c>
      <c r="AV171" s="53" t="s">
        <v>3630</v>
      </c>
      <c r="AW171" s="53" t="s">
        <v>5778</v>
      </c>
      <c r="AX171" s="53" t="s">
        <v>6951</v>
      </c>
      <c r="AZ171" s="53" t="s">
        <v>7122</v>
      </c>
      <c r="BF171" s="53" t="s">
        <v>3840</v>
      </c>
      <c r="BI171" s="53" t="s">
        <v>7344</v>
      </c>
      <c r="BK171" s="53" t="s">
        <v>4031</v>
      </c>
      <c r="BM171" s="53" t="s">
        <v>4392</v>
      </c>
      <c r="BO171" s="53" t="s">
        <v>4599</v>
      </c>
      <c r="BP171" s="53" t="s">
        <v>6008</v>
      </c>
      <c r="BR171" s="53" t="s">
        <v>1301</v>
      </c>
      <c r="BS171" s="53" t="s">
        <v>2809</v>
      </c>
      <c r="BT171" s="53" t="s">
        <v>8139</v>
      </c>
      <c r="BU171" s="53" t="s">
        <v>4781</v>
      </c>
      <c r="BW171" s="53" t="s">
        <v>5068</v>
      </c>
      <c r="BX171" s="53" t="s">
        <v>1536</v>
      </c>
      <c r="BY171" s="53"/>
      <c r="BZ171" s="53"/>
    </row>
    <row r="172" spans="2:78" s="52" customFormat="1" ht="13" x14ac:dyDescent="0.3">
      <c r="B172" s="53" t="s">
        <v>214</v>
      </c>
      <c r="C172" s="53" t="s">
        <v>111</v>
      </c>
      <c r="D172" s="53" t="s">
        <v>7777</v>
      </c>
      <c r="E172" s="53">
        <v>38.625509999999998</v>
      </c>
      <c r="F172" s="53">
        <v>-0.57135210000000003</v>
      </c>
      <c r="G172" s="54">
        <v>753.76459999999997</v>
      </c>
      <c r="H172" s="53">
        <v>24113</v>
      </c>
      <c r="I172" s="53">
        <v>12134</v>
      </c>
      <c r="J172" s="53">
        <v>11979</v>
      </c>
      <c r="K172" s="52">
        <v>7</v>
      </c>
      <c r="L172" s="52">
        <v>746.76459999999997</v>
      </c>
      <c r="M172" s="55">
        <v>6</v>
      </c>
      <c r="N172" s="61" t="s">
        <v>16</v>
      </c>
      <c r="P172" s="66"/>
      <c r="Q172" s="53"/>
      <c r="R172" s="53"/>
      <c r="S172" s="53"/>
      <c r="T172" s="53"/>
      <c r="U172" s="53"/>
      <c r="V172" s="53"/>
      <c r="W172" s="53"/>
      <c r="AB172" s="53" t="s">
        <v>3014</v>
      </c>
      <c r="AD172" s="53" t="s">
        <v>5250</v>
      </c>
      <c r="AF172" s="53" t="s">
        <v>3261</v>
      </c>
      <c r="AG172" s="53" t="s">
        <v>6353</v>
      </c>
      <c r="AN172" s="53" t="s">
        <v>2285</v>
      </c>
      <c r="AP172" s="53" t="s">
        <v>5559</v>
      </c>
      <c r="AQ172" s="53" t="s">
        <v>556</v>
      </c>
      <c r="AR172" s="31" t="s">
        <v>2522</v>
      </c>
      <c r="AS172" s="53"/>
      <c r="AT172" s="53" t="s">
        <v>1100</v>
      </c>
      <c r="AV172" s="53" t="s">
        <v>3631</v>
      </c>
      <c r="AW172" s="53" t="s">
        <v>5779</v>
      </c>
      <c r="AX172" s="53" t="s">
        <v>6952</v>
      </c>
      <c r="AZ172" s="53" t="s">
        <v>7123</v>
      </c>
      <c r="BF172" s="53" t="s">
        <v>3841</v>
      </c>
      <c r="BI172" s="53" t="s">
        <v>7345</v>
      </c>
      <c r="BK172" s="53" t="s">
        <v>4032</v>
      </c>
      <c r="BM172" s="53" t="s">
        <v>4393</v>
      </c>
      <c r="BO172" s="53" t="s">
        <v>4600</v>
      </c>
      <c r="BP172" s="53" t="s">
        <v>6009</v>
      </c>
      <c r="BR172" s="53" t="s">
        <v>1302</v>
      </c>
      <c r="BS172" s="53" t="s">
        <v>2810</v>
      </c>
      <c r="BT172" s="53" t="s">
        <v>8140</v>
      </c>
      <c r="BU172" s="53" t="s">
        <v>4782</v>
      </c>
      <c r="BW172" s="53" t="s">
        <v>5069</v>
      </c>
      <c r="BX172" s="53" t="s">
        <v>1537</v>
      </c>
      <c r="BY172" s="53"/>
      <c r="BZ172" s="53"/>
    </row>
    <row r="173" spans="2:78" s="52" customFormat="1" ht="13" x14ac:dyDescent="0.3">
      <c r="B173" s="53" t="s">
        <v>214</v>
      </c>
      <c r="C173" s="53" t="s">
        <v>111</v>
      </c>
      <c r="D173" s="53" t="s">
        <v>7778</v>
      </c>
      <c r="E173" s="53">
        <v>38.061329999999998</v>
      </c>
      <c r="F173" s="53">
        <v>-0.86861149999999998</v>
      </c>
      <c r="G173" s="54">
        <v>27.334019999999999</v>
      </c>
      <c r="H173" s="53">
        <v>2096</v>
      </c>
      <c r="I173" s="53">
        <v>1040</v>
      </c>
      <c r="J173" s="53">
        <v>1056</v>
      </c>
      <c r="K173" s="52">
        <v>7</v>
      </c>
      <c r="L173" s="52">
        <v>20.334019999999999</v>
      </c>
      <c r="M173" s="55">
        <v>2</v>
      </c>
      <c r="N173" s="61" t="s">
        <v>14</v>
      </c>
      <c r="P173" s="66"/>
      <c r="Q173" s="53"/>
      <c r="R173" s="53"/>
      <c r="S173" s="53"/>
      <c r="T173" s="53"/>
      <c r="U173" s="53"/>
      <c r="V173" s="53"/>
      <c r="W173" s="53"/>
      <c r="AB173" s="53" t="s">
        <v>3015</v>
      </c>
      <c r="AD173" s="53" t="s">
        <v>5251</v>
      </c>
      <c r="AF173" s="53" t="s">
        <v>3262</v>
      </c>
      <c r="AG173" s="53" t="s">
        <v>6354</v>
      </c>
      <c r="AN173" s="53" t="s">
        <v>2286</v>
      </c>
      <c r="AP173" s="53" t="s">
        <v>5560</v>
      </c>
      <c r="AQ173" s="53" t="s">
        <v>557</v>
      </c>
      <c r="AR173" s="31" t="s">
        <v>2523</v>
      </c>
      <c r="AS173" s="53"/>
      <c r="AT173" s="53" t="s">
        <v>1101</v>
      </c>
      <c r="AV173" s="53" t="s">
        <v>3632</v>
      </c>
      <c r="AW173" s="53" t="s">
        <v>5780</v>
      </c>
      <c r="AX173" s="53" t="s">
        <v>6953</v>
      </c>
      <c r="AZ173" s="53" t="s">
        <v>7124</v>
      </c>
      <c r="BF173" s="53" t="s">
        <v>3842</v>
      </c>
      <c r="BI173" s="53" t="s">
        <v>7346</v>
      </c>
      <c r="BK173" s="53" t="s">
        <v>4033</v>
      </c>
      <c r="BM173" s="53" t="s">
        <v>4394</v>
      </c>
      <c r="BO173" s="53" t="s">
        <v>4601</v>
      </c>
      <c r="BP173" s="53" t="s">
        <v>6010</v>
      </c>
      <c r="BR173" s="53" t="s">
        <v>1303</v>
      </c>
      <c r="BS173" s="53" t="s">
        <v>2811</v>
      </c>
      <c r="BT173" s="53" t="s">
        <v>8141</v>
      </c>
      <c r="BU173" s="53" t="s">
        <v>4783</v>
      </c>
      <c r="BW173" s="53" t="s">
        <v>5070</v>
      </c>
      <c r="BX173" s="53" t="s">
        <v>1538</v>
      </c>
      <c r="BY173" s="53"/>
      <c r="BZ173" s="53"/>
    </row>
    <row r="174" spans="2:78" s="52" customFormat="1" ht="13" x14ac:dyDescent="0.3">
      <c r="B174" s="53" t="s">
        <v>214</v>
      </c>
      <c r="C174" s="53" t="s">
        <v>111</v>
      </c>
      <c r="D174" s="53" t="s">
        <v>7779</v>
      </c>
      <c r="E174" s="53">
        <v>38.795459999999999</v>
      </c>
      <c r="F174" s="53">
        <v>0.11662930000000001</v>
      </c>
      <c r="G174" s="54">
        <v>95.742019999999997</v>
      </c>
      <c r="H174" s="53">
        <v>31593</v>
      </c>
      <c r="I174" s="53">
        <v>15844</v>
      </c>
      <c r="J174" s="53">
        <v>15749</v>
      </c>
      <c r="K174" s="52">
        <v>7</v>
      </c>
      <c r="L174" s="52">
        <v>88.742019999999997</v>
      </c>
      <c r="M174" s="55">
        <v>2</v>
      </c>
      <c r="N174" s="61" t="s">
        <v>14</v>
      </c>
      <c r="P174" s="66"/>
      <c r="Q174" s="53"/>
      <c r="R174" s="53"/>
      <c r="S174" s="53"/>
      <c r="T174" s="53"/>
      <c r="U174" s="53"/>
      <c r="V174" s="53"/>
      <c r="W174" s="53"/>
      <c r="AB174" s="53" t="s">
        <v>3016</v>
      </c>
      <c r="AD174" s="53" t="s">
        <v>5252</v>
      </c>
      <c r="AF174" s="53" t="s">
        <v>3263</v>
      </c>
      <c r="AG174" s="53" t="s">
        <v>6355</v>
      </c>
      <c r="AN174" s="53" t="s">
        <v>2287</v>
      </c>
      <c r="AP174" s="53" t="s">
        <v>5561</v>
      </c>
      <c r="AQ174" s="53" t="s">
        <v>558</v>
      </c>
      <c r="AR174" s="31" t="s">
        <v>2524</v>
      </c>
      <c r="AS174" s="53"/>
      <c r="AT174" s="53" t="s">
        <v>1102</v>
      </c>
      <c r="AV174" s="53" t="s">
        <v>3633</v>
      </c>
      <c r="AW174" s="53" t="s">
        <v>5781</v>
      </c>
      <c r="AX174" s="53" t="s">
        <v>6954</v>
      </c>
      <c r="AZ174" s="53" t="s">
        <v>7125</v>
      </c>
      <c r="BF174" s="53" t="s">
        <v>3843</v>
      </c>
      <c r="BI174" s="53" t="s">
        <v>7347</v>
      </c>
      <c r="BK174" s="53" t="s">
        <v>4034</v>
      </c>
      <c r="BM174" s="53" t="s">
        <v>4395</v>
      </c>
      <c r="BO174" s="53" t="s">
        <v>4602</v>
      </c>
      <c r="BP174" s="53" t="s">
        <v>6011</v>
      </c>
      <c r="BR174" s="53" t="s">
        <v>1304</v>
      </c>
      <c r="BS174" s="53" t="s">
        <v>212</v>
      </c>
      <c r="BT174" s="53" t="s">
        <v>8142</v>
      </c>
      <c r="BU174" s="53" t="s">
        <v>4784</v>
      </c>
      <c r="BW174" s="53" t="s">
        <v>5071</v>
      </c>
      <c r="BX174" s="53" t="s">
        <v>1539</v>
      </c>
      <c r="BY174" s="53"/>
      <c r="BZ174" s="53"/>
    </row>
    <row r="175" spans="2:78" s="52" customFormat="1" ht="13" x14ac:dyDescent="0.3">
      <c r="B175" s="53" t="s">
        <v>214</v>
      </c>
      <c r="C175" s="53" t="s">
        <v>111</v>
      </c>
      <c r="D175" s="53" t="s">
        <v>7780</v>
      </c>
      <c r="E175" s="53">
        <v>38.540059999999997</v>
      </c>
      <c r="F175" s="53">
        <v>-0.5077739</v>
      </c>
      <c r="G175" s="54">
        <v>473.14330000000001</v>
      </c>
      <c r="H175" s="53">
        <v>7516</v>
      </c>
      <c r="I175" s="53">
        <v>3643</v>
      </c>
      <c r="J175" s="53">
        <v>3873</v>
      </c>
      <c r="K175" s="52">
        <v>7</v>
      </c>
      <c r="L175" s="52">
        <v>466.14330000000001</v>
      </c>
      <c r="M175" s="55">
        <v>5</v>
      </c>
      <c r="N175" s="61" t="s">
        <v>15</v>
      </c>
      <c r="P175" s="66"/>
      <c r="Q175" s="53"/>
      <c r="R175" s="53"/>
      <c r="S175" s="53"/>
      <c r="T175" s="53"/>
      <c r="U175" s="53"/>
      <c r="V175" s="53"/>
      <c r="W175" s="53"/>
      <c r="AB175" s="53" t="s">
        <v>3017</v>
      </c>
      <c r="AD175" s="53" t="s">
        <v>5253</v>
      </c>
      <c r="AF175" s="53" t="s">
        <v>3264</v>
      </c>
      <c r="AG175" s="53" t="s">
        <v>6356</v>
      </c>
      <c r="AN175" s="53" t="s">
        <v>2288</v>
      </c>
      <c r="AP175" s="53" t="s">
        <v>5562</v>
      </c>
      <c r="AR175" s="31" t="s">
        <v>2525</v>
      </c>
      <c r="AS175" s="53"/>
      <c r="AT175" s="53" t="s">
        <v>1103</v>
      </c>
      <c r="AV175" s="53" t="s">
        <v>3634</v>
      </c>
      <c r="AW175" s="53" t="s">
        <v>5782</v>
      </c>
      <c r="AX175" s="53" t="s">
        <v>6955</v>
      </c>
      <c r="AZ175" s="53" t="s">
        <v>7126</v>
      </c>
      <c r="BF175" s="53" t="s">
        <v>3844</v>
      </c>
      <c r="BI175" s="53" t="s">
        <v>7348</v>
      </c>
      <c r="BK175" s="53" t="s">
        <v>4035</v>
      </c>
      <c r="BM175" s="53" t="s">
        <v>4396</v>
      </c>
      <c r="BO175" s="53" t="s">
        <v>4603</v>
      </c>
      <c r="BP175" s="53" t="s">
        <v>6012</v>
      </c>
      <c r="BR175" s="53" t="s">
        <v>1305</v>
      </c>
      <c r="BS175" s="53" t="s">
        <v>2812</v>
      </c>
      <c r="BT175" s="53" t="s">
        <v>8143</v>
      </c>
      <c r="BU175" s="53" t="s">
        <v>4785</v>
      </c>
      <c r="BW175" s="53" t="s">
        <v>5072</v>
      </c>
      <c r="BX175" s="53" t="s">
        <v>1540</v>
      </c>
      <c r="BY175" s="53"/>
      <c r="BZ175" s="53"/>
    </row>
    <row r="176" spans="2:78" s="52" customFormat="1" ht="13" x14ac:dyDescent="0.3">
      <c r="B176" s="53" t="s">
        <v>214</v>
      </c>
      <c r="C176" s="53" t="s">
        <v>111</v>
      </c>
      <c r="D176" s="53" t="s">
        <v>7781</v>
      </c>
      <c r="E176" s="53">
        <v>38.742730000000002</v>
      </c>
      <c r="F176" s="53">
        <v>6.3282E-3</v>
      </c>
      <c r="G176" s="54">
        <v>185.61369999999999</v>
      </c>
      <c r="H176" s="53">
        <v>1057</v>
      </c>
      <c r="I176" s="53">
        <v>530</v>
      </c>
      <c r="J176" s="53">
        <v>527</v>
      </c>
      <c r="K176" s="52">
        <v>7</v>
      </c>
      <c r="L176" s="52">
        <v>178.61369999999999</v>
      </c>
      <c r="M176" s="55">
        <v>2</v>
      </c>
      <c r="N176" s="61" t="s">
        <v>14</v>
      </c>
      <c r="P176" s="66"/>
      <c r="Q176" s="53"/>
      <c r="R176" s="53"/>
      <c r="S176" s="53"/>
      <c r="T176" s="53"/>
      <c r="U176" s="53"/>
      <c r="V176" s="53"/>
      <c r="W176" s="53"/>
      <c r="AB176" s="53" t="s">
        <v>3018</v>
      </c>
      <c r="AD176" s="53" t="s">
        <v>5254</v>
      </c>
      <c r="AF176" s="53" t="s">
        <v>3265</v>
      </c>
      <c r="AG176" s="53" t="s">
        <v>6357</v>
      </c>
      <c r="AN176" s="53" t="s">
        <v>2289</v>
      </c>
      <c r="AP176" s="53" t="s">
        <v>5563</v>
      </c>
      <c r="AR176" s="31" t="s">
        <v>2526</v>
      </c>
      <c r="AS176" s="53"/>
      <c r="AT176" s="53" t="s">
        <v>1104</v>
      </c>
      <c r="AV176" s="53" t="s">
        <v>3635</v>
      </c>
      <c r="AW176" s="53" t="s">
        <v>5783</v>
      </c>
      <c r="AX176" s="53" t="s">
        <v>6956</v>
      </c>
      <c r="AZ176" s="53" t="s">
        <v>7127</v>
      </c>
      <c r="BF176" s="53" t="s">
        <v>3845</v>
      </c>
      <c r="BI176" s="53" t="s">
        <v>7349</v>
      </c>
      <c r="BK176" s="53" t="s">
        <v>4036</v>
      </c>
      <c r="BM176" s="53" t="s">
        <v>4397</v>
      </c>
      <c r="BO176" s="53" t="s">
        <v>4604</v>
      </c>
      <c r="BP176" s="53" t="s">
        <v>6013</v>
      </c>
      <c r="BR176" s="53" t="s">
        <v>1306</v>
      </c>
      <c r="BS176" s="53" t="s">
        <v>2813</v>
      </c>
      <c r="BT176" s="53" t="s">
        <v>8144</v>
      </c>
      <c r="BU176" s="53" t="s">
        <v>4786</v>
      </c>
      <c r="BW176" s="53" t="s">
        <v>5073</v>
      </c>
      <c r="BX176" s="53" t="s">
        <v>1541</v>
      </c>
      <c r="BY176" s="53"/>
      <c r="BZ176" s="53"/>
    </row>
    <row r="177" spans="2:78" s="52" customFormat="1" ht="13" x14ac:dyDescent="0.3">
      <c r="B177" s="53" t="s">
        <v>214</v>
      </c>
      <c r="C177" s="53" t="s">
        <v>111</v>
      </c>
      <c r="D177" s="53" t="s">
        <v>7782</v>
      </c>
      <c r="E177" s="53">
        <v>38.843060000000001</v>
      </c>
      <c r="F177" s="53">
        <v>-0.30996299999999999</v>
      </c>
      <c r="G177" s="54">
        <v>273.90260000000001</v>
      </c>
      <c r="H177" s="53">
        <v>749</v>
      </c>
      <c r="I177" s="53">
        <v>374</v>
      </c>
      <c r="J177" s="53">
        <v>375</v>
      </c>
      <c r="K177" s="52">
        <v>7</v>
      </c>
      <c r="L177" s="52">
        <v>266.90260000000001</v>
      </c>
      <c r="M177" s="55">
        <v>4</v>
      </c>
      <c r="N177" s="61" t="s">
        <v>15</v>
      </c>
      <c r="P177" s="66"/>
      <c r="Q177" s="53"/>
      <c r="R177" s="53"/>
      <c r="S177" s="53"/>
      <c r="T177" s="53"/>
      <c r="U177" s="53"/>
      <c r="V177" s="53"/>
      <c r="W177" s="53"/>
      <c r="AB177" s="53" t="s">
        <v>3019</v>
      </c>
      <c r="AD177" s="53" t="s">
        <v>5255</v>
      </c>
      <c r="AF177" s="53" t="s">
        <v>3266</v>
      </c>
      <c r="AG177" s="53" t="s">
        <v>6358</v>
      </c>
      <c r="AN177" s="53" t="s">
        <v>2290</v>
      </c>
      <c r="AP177" s="53" t="s">
        <v>5564</v>
      </c>
      <c r="AR177" s="31" t="s">
        <v>2527</v>
      </c>
      <c r="AS177" s="53"/>
      <c r="AT177" s="53" t="s">
        <v>1105</v>
      </c>
      <c r="AV177" s="53" t="s">
        <v>3636</v>
      </c>
      <c r="AW177" s="53" t="s">
        <v>5784</v>
      </c>
      <c r="AX177" s="53" t="s">
        <v>6957</v>
      </c>
      <c r="AZ177" s="53" t="s">
        <v>7128</v>
      </c>
      <c r="BF177" s="53" t="s">
        <v>3846</v>
      </c>
      <c r="BI177" s="53" t="s">
        <v>7350</v>
      </c>
      <c r="BK177" s="53" t="s">
        <v>4037</v>
      </c>
      <c r="BM177" s="53" t="s">
        <v>4398</v>
      </c>
      <c r="BO177" s="53" t="s">
        <v>4605</v>
      </c>
      <c r="BP177" s="53" t="s">
        <v>6014</v>
      </c>
      <c r="BR177" s="53" t="s">
        <v>1307</v>
      </c>
      <c r="BS177" s="53" t="s">
        <v>2814</v>
      </c>
      <c r="BT177" s="53" t="s">
        <v>8145</v>
      </c>
      <c r="BU177" s="53" t="s">
        <v>4787</v>
      </c>
      <c r="BW177" s="53" t="s">
        <v>5074</v>
      </c>
      <c r="BX177" s="53" t="s">
        <v>1542</v>
      </c>
      <c r="BY177" s="53"/>
      <c r="BZ177" s="53"/>
    </row>
    <row r="178" spans="2:78" s="52" customFormat="1" ht="13" x14ac:dyDescent="0.3">
      <c r="B178" s="53" t="s">
        <v>214</v>
      </c>
      <c r="C178" s="53" t="s">
        <v>111</v>
      </c>
      <c r="D178" s="53" t="s">
        <v>7783</v>
      </c>
      <c r="E178" s="53">
        <v>38.730580000000003</v>
      </c>
      <c r="F178" s="53">
        <v>-0.36382890000000001</v>
      </c>
      <c r="G178" s="54">
        <v>634.1902</v>
      </c>
      <c r="H178" s="53">
        <v>201</v>
      </c>
      <c r="I178" s="53">
        <v>100</v>
      </c>
      <c r="J178" s="53">
        <v>101</v>
      </c>
      <c r="K178" s="52">
        <v>7</v>
      </c>
      <c r="L178" s="52">
        <v>627.1902</v>
      </c>
      <c r="M178" s="55">
        <v>6</v>
      </c>
      <c r="N178" s="61" t="s">
        <v>16</v>
      </c>
      <c r="P178" s="66"/>
      <c r="Q178" s="53"/>
      <c r="R178" s="53"/>
      <c r="S178" s="53"/>
      <c r="T178" s="53"/>
      <c r="U178" s="53"/>
      <c r="V178" s="53"/>
      <c r="W178" s="53"/>
      <c r="AB178" s="53" t="s">
        <v>3020</v>
      </c>
      <c r="AD178" s="53" t="s">
        <v>5256</v>
      </c>
      <c r="AF178" s="53" t="s">
        <v>3267</v>
      </c>
      <c r="AG178" s="53" t="s">
        <v>6359</v>
      </c>
      <c r="AN178" s="53" t="s">
        <v>2291</v>
      </c>
      <c r="AP178" s="53" t="s">
        <v>5565</v>
      </c>
      <c r="AR178" s="31" t="s">
        <v>2528</v>
      </c>
      <c r="AS178" s="53"/>
      <c r="AT178" s="53" t="s">
        <v>1106</v>
      </c>
      <c r="AV178" s="53" t="s">
        <v>3637</v>
      </c>
      <c r="AW178" s="53" t="s">
        <v>5785</v>
      </c>
      <c r="AX178" s="53" t="s">
        <v>6958</v>
      </c>
      <c r="AZ178" s="53" t="s">
        <v>7129</v>
      </c>
      <c r="BF178" s="53" t="s">
        <v>3847</v>
      </c>
      <c r="BI178" s="53" t="s">
        <v>7351</v>
      </c>
      <c r="BK178" s="53" t="s">
        <v>4038</v>
      </c>
      <c r="BM178" s="53" t="s">
        <v>4399</v>
      </c>
      <c r="BO178" s="53" t="s">
        <v>4606</v>
      </c>
      <c r="BP178" s="53" t="s">
        <v>6015</v>
      </c>
      <c r="BR178" s="53" t="s">
        <v>1308</v>
      </c>
      <c r="BS178" s="53" t="s">
        <v>2815</v>
      </c>
      <c r="BT178" s="53" t="s">
        <v>8146</v>
      </c>
      <c r="BU178" s="53" t="s">
        <v>4788</v>
      </c>
      <c r="BW178" s="53" t="s">
        <v>5075</v>
      </c>
      <c r="BX178" s="53" t="s">
        <v>1543</v>
      </c>
      <c r="BY178" s="53"/>
      <c r="BZ178" s="53"/>
    </row>
    <row r="179" spans="2:78" s="52" customFormat="1" ht="13" x14ac:dyDescent="0.3">
      <c r="B179" s="53" t="s">
        <v>214</v>
      </c>
      <c r="C179" s="53" t="s">
        <v>111</v>
      </c>
      <c r="D179" s="53" t="s">
        <v>7784</v>
      </c>
      <c r="E179" s="53">
        <v>38.37923</v>
      </c>
      <c r="F179" s="53">
        <v>-0.72923689999999997</v>
      </c>
      <c r="G179" s="54">
        <v>223.66059999999999</v>
      </c>
      <c r="H179" s="53">
        <v>7366</v>
      </c>
      <c r="I179" s="53">
        <v>3893</v>
      </c>
      <c r="J179" s="53">
        <v>3473</v>
      </c>
      <c r="K179" s="52">
        <v>7</v>
      </c>
      <c r="L179" s="52">
        <v>216.66059999999999</v>
      </c>
      <c r="M179" s="55">
        <v>4</v>
      </c>
      <c r="N179" s="61" t="s">
        <v>15</v>
      </c>
      <c r="P179" s="66"/>
      <c r="Q179" s="53"/>
      <c r="R179" s="53"/>
      <c r="S179" s="53"/>
      <c r="T179" s="53"/>
      <c r="U179" s="53"/>
      <c r="V179" s="53"/>
      <c r="W179" s="53"/>
      <c r="AB179" s="53" t="s">
        <v>3021</v>
      </c>
      <c r="AD179" s="53" t="s">
        <v>5257</v>
      </c>
      <c r="AF179" s="53" t="s">
        <v>3268</v>
      </c>
      <c r="AG179" s="53" t="s">
        <v>6360</v>
      </c>
      <c r="AN179" s="53" t="s">
        <v>2292</v>
      </c>
      <c r="AP179" s="53" t="s">
        <v>5566</v>
      </c>
      <c r="AR179" s="31" t="s">
        <v>2529</v>
      </c>
      <c r="AS179" s="53"/>
      <c r="AT179" s="53" t="s">
        <v>1107</v>
      </c>
      <c r="AV179" s="53" t="s">
        <v>3638</v>
      </c>
      <c r="AW179" s="53" t="s">
        <v>5786</v>
      </c>
      <c r="AX179" s="53" t="s">
        <v>6959</v>
      </c>
      <c r="AZ179" s="53" t="s">
        <v>7130</v>
      </c>
      <c r="BF179" s="53" t="s">
        <v>3848</v>
      </c>
      <c r="BI179" s="53" t="s">
        <v>7352</v>
      </c>
      <c r="BK179" s="53" t="s">
        <v>4039</v>
      </c>
      <c r="BM179" s="53" t="s">
        <v>4400</v>
      </c>
      <c r="BO179" s="53" t="s">
        <v>4607</v>
      </c>
      <c r="BP179" s="53" t="s">
        <v>6016</v>
      </c>
      <c r="BR179" s="53" t="s">
        <v>1309</v>
      </c>
      <c r="BS179" s="53" t="s">
        <v>2816</v>
      </c>
      <c r="BT179" s="53" t="s">
        <v>8147</v>
      </c>
      <c r="BU179" s="53" t="s">
        <v>4789</v>
      </c>
      <c r="BW179" s="53" t="s">
        <v>5076</v>
      </c>
      <c r="BX179" s="53" t="s">
        <v>1544</v>
      </c>
      <c r="BY179" s="53"/>
      <c r="BZ179" s="53"/>
    </row>
    <row r="180" spans="2:78" s="52" customFormat="1" ht="13" x14ac:dyDescent="0.3">
      <c r="B180" s="53" t="s">
        <v>214</v>
      </c>
      <c r="C180" s="53" t="s">
        <v>111</v>
      </c>
      <c r="D180" s="53" t="s">
        <v>7785</v>
      </c>
      <c r="E180" s="53">
        <v>38.437249999999999</v>
      </c>
      <c r="F180" s="53">
        <v>-0.8294068</v>
      </c>
      <c r="G180" s="54">
        <v>376.55020000000002</v>
      </c>
      <c r="H180" s="53">
        <v>13060</v>
      </c>
      <c r="I180" s="53">
        <v>6504</v>
      </c>
      <c r="J180" s="53">
        <v>6556</v>
      </c>
      <c r="K180" s="52">
        <v>7</v>
      </c>
      <c r="L180" s="52">
        <v>369.55020000000002</v>
      </c>
      <c r="M180" s="55">
        <v>4</v>
      </c>
      <c r="N180" s="61" t="s">
        <v>15</v>
      </c>
      <c r="P180" s="66"/>
      <c r="Q180" s="53"/>
      <c r="R180" s="53"/>
      <c r="S180" s="53"/>
      <c r="T180" s="53"/>
      <c r="U180" s="53"/>
      <c r="V180" s="53"/>
      <c r="W180" s="53"/>
      <c r="AB180" s="53" t="s">
        <v>3022</v>
      </c>
      <c r="AD180" s="53" t="s">
        <v>5258</v>
      </c>
      <c r="AF180" s="53" t="s">
        <v>3269</v>
      </c>
      <c r="AG180" s="53" t="s">
        <v>6361</v>
      </c>
      <c r="AN180" s="53" t="s">
        <v>2293</v>
      </c>
      <c r="AP180" s="53" t="s">
        <v>5567</v>
      </c>
      <c r="AR180" s="31" t="s">
        <v>2530</v>
      </c>
      <c r="AS180" s="53"/>
      <c r="AT180" s="53" t="s">
        <v>1108</v>
      </c>
      <c r="AV180" s="53" t="s">
        <v>3639</v>
      </c>
      <c r="AW180" s="53" t="s">
        <v>5787</v>
      </c>
      <c r="AX180" s="53" t="s">
        <v>6960</v>
      </c>
      <c r="AZ180" s="53" t="s">
        <v>7131</v>
      </c>
      <c r="BF180" s="53" t="s">
        <v>3849</v>
      </c>
      <c r="BI180" s="53" t="s">
        <v>7353</v>
      </c>
      <c r="BK180" s="53" t="s">
        <v>4040</v>
      </c>
      <c r="BM180" s="53" t="s">
        <v>4401</v>
      </c>
      <c r="BO180" s="53" t="s">
        <v>4608</v>
      </c>
      <c r="BP180" s="53" t="s">
        <v>6017</v>
      </c>
      <c r="BR180" s="53" t="s">
        <v>1310</v>
      </c>
      <c r="BS180" s="53" t="s">
        <v>2817</v>
      </c>
      <c r="BT180" s="53" t="s">
        <v>8148</v>
      </c>
      <c r="BU180" s="53" t="s">
        <v>4790</v>
      </c>
      <c r="BW180" s="53" t="s">
        <v>5077</v>
      </c>
      <c r="BX180" s="53" t="s">
        <v>1545</v>
      </c>
      <c r="BY180" s="53"/>
      <c r="BZ180" s="53"/>
    </row>
    <row r="181" spans="2:78" s="52" customFormat="1" ht="13" x14ac:dyDescent="0.3">
      <c r="B181" s="53" t="s">
        <v>214</v>
      </c>
      <c r="C181" s="53" t="s">
        <v>111</v>
      </c>
      <c r="D181" s="53" t="s">
        <v>7786</v>
      </c>
      <c r="E181" s="53">
        <v>38.027320000000003</v>
      </c>
      <c r="F181" s="53">
        <v>-0.74343800000000004</v>
      </c>
      <c r="G181" s="54">
        <v>21.597490000000001</v>
      </c>
      <c r="H181" s="53">
        <v>4949</v>
      </c>
      <c r="I181" s="53">
        <v>2495</v>
      </c>
      <c r="J181" s="53">
        <v>2454</v>
      </c>
      <c r="K181" s="52">
        <v>7</v>
      </c>
      <c r="L181" s="52">
        <v>14.597490000000001</v>
      </c>
      <c r="M181" s="55">
        <v>2</v>
      </c>
      <c r="N181" s="61" t="s">
        <v>14</v>
      </c>
      <c r="P181" s="66"/>
      <c r="Q181" s="53"/>
      <c r="R181" s="53"/>
      <c r="S181" s="53"/>
      <c r="T181" s="53"/>
      <c r="U181" s="53"/>
      <c r="V181" s="53"/>
      <c r="W181" s="53"/>
      <c r="AB181" s="53" t="s">
        <v>3023</v>
      </c>
      <c r="AD181" s="53" t="s">
        <v>5259</v>
      </c>
      <c r="AF181" s="53" t="s">
        <v>3270</v>
      </c>
      <c r="AG181" s="53" t="s">
        <v>6362</v>
      </c>
      <c r="AN181" s="53" t="s">
        <v>2294</v>
      </c>
      <c r="AP181" s="53" t="s">
        <v>5568</v>
      </c>
      <c r="AR181" s="31" t="s">
        <v>2531</v>
      </c>
      <c r="AS181" s="53"/>
      <c r="AT181" s="53" t="s">
        <v>1109</v>
      </c>
      <c r="AV181" s="53" t="s">
        <v>3640</v>
      </c>
      <c r="AW181" s="53" t="s">
        <v>5788</v>
      </c>
      <c r="AZ181" s="53" t="s">
        <v>7132</v>
      </c>
      <c r="BF181" s="53" t="s">
        <v>3850</v>
      </c>
      <c r="BI181" s="53" t="s">
        <v>7354</v>
      </c>
      <c r="BK181" s="53" t="s">
        <v>4041</v>
      </c>
      <c r="BM181" s="53" t="s">
        <v>202</v>
      </c>
      <c r="BO181" s="53" t="s">
        <v>4609</v>
      </c>
      <c r="BP181" s="53" t="s">
        <v>6018</v>
      </c>
      <c r="BR181" s="53" t="s">
        <v>1311</v>
      </c>
      <c r="BS181" s="53" t="s">
        <v>2818</v>
      </c>
      <c r="BT181" s="53" t="s">
        <v>8149</v>
      </c>
      <c r="BU181" s="53" t="s">
        <v>4791</v>
      </c>
      <c r="BW181" s="53" t="s">
        <v>5078</v>
      </c>
      <c r="BX181" s="53" t="s">
        <v>1546</v>
      </c>
      <c r="BY181" s="53"/>
      <c r="BZ181" s="53"/>
    </row>
    <row r="182" spans="2:78" s="52" customFormat="1" ht="13" x14ac:dyDescent="0.3">
      <c r="B182" s="53" t="s">
        <v>214</v>
      </c>
      <c r="C182" s="53" t="s">
        <v>111</v>
      </c>
      <c r="D182" s="53" t="s">
        <v>7787</v>
      </c>
      <c r="E182" s="53">
        <v>38.760309999999997</v>
      </c>
      <c r="F182" s="53">
        <v>-8.2943100000000006E-2</v>
      </c>
      <c r="G182" s="54">
        <v>291.55509999999998</v>
      </c>
      <c r="H182" s="53">
        <v>612</v>
      </c>
      <c r="I182" s="53">
        <v>293</v>
      </c>
      <c r="J182" s="53">
        <v>319</v>
      </c>
      <c r="K182" s="52">
        <v>7</v>
      </c>
      <c r="L182" s="52">
        <v>284.55509999999998</v>
      </c>
      <c r="M182" s="55">
        <v>4</v>
      </c>
      <c r="N182" s="61" t="s">
        <v>15</v>
      </c>
      <c r="P182" s="66"/>
      <c r="Q182" s="53"/>
      <c r="R182" s="53"/>
      <c r="S182" s="53"/>
      <c r="T182" s="53"/>
      <c r="U182" s="53"/>
      <c r="V182" s="53"/>
      <c r="W182" s="53"/>
      <c r="AB182" s="53" t="s">
        <v>3024</v>
      </c>
      <c r="AD182" s="53" t="s">
        <v>5260</v>
      </c>
      <c r="AF182" s="53" t="s">
        <v>3271</v>
      </c>
      <c r="AG182" s="53" t="s">
        <v>6363</v>
      </c>
      <c r="AN182" s="53" t="s">
        <v>2295</v>
      </c>
      <c r="AP182" s="53" t="s">
        <v>5569</v>
      </c>
      <c r="AR182" s="31" t="s">
        <v>2532</v>
      </c>
      <c r="AS182" s="53"/>
      <c r="AT182" s="53" t="s">
        <v>1110</v>
      </c>
      <c r="AV182" s="53" t="s">
        <v>3641</v>
      </c>
      <c r="AW182" s="53" t="s">
        <v>5789</v>
      </c>
      <c r="AZ182" s="53" t="s">
        <v>7133</v>
      </c>
      <c r="BF182" s="53" t="s">
        <v>3851</v>
      </c>
      <c r="BI182" s="53" t="s">
        <v>7355</v>
      </c>
      <c r="BK182" s="53" t="s">
        <v>4042</v>
      </c>
      <c r="BM182" s="53" t="s">
        <v>4402</v>
      </c>
      <c r="BO182" s="53" t="s">
        <v>4610</v>
      </c>
      <c r="BP182" s="53" t="s">
        <v>6019</v>
      </c>
      <c r="BR182" s="53" t="s">
        <v>1312</v>
      </c>
      <c r="BS182" s="53" t="s">
        <v>2819</v>
      </c>
      <c r="BT182" s="53" t="s">
        <v>8150</v>
      </c>
      <c r="BU182" s="53" t="s">
        <v>4792</v>
      </c>
      <c r="BW182" s="53" t="s">
        <v>5079</v>
      </c>
      <c r="BX182" s="53" t="s">
        <v>1547</v>
      </c>
      <c r="BY182" s="53"/>
      <c r="BZ182" s="53"/>
    </row>
    <row r="183" spans="2:78" s="52" customFormat="1" ht="13" x14ac:dyDescent="0.3">
      <c r="B183" s="53" t="s">
        <v>214</v>
      </c>
      <c r="C183" s="53" t="s">
        <v>111</v>
      </c>
      <c r="D183" s="53" t="s">
        <v>7788</v>
      </c>
      <c r="E183" s="53">
        <v>38.780749999999998</v>
      </c>
      <c r="F183" s="53">
        <v>-0.44026979999999999</v>
      </c>
      <c r="G183" s="54">
        <v>411.48489999999998</v>
      </c>
      <c r="H183" s="53">
        <v>8893</v>
      </c>
      <c r="I183" s="53">
        <v>4413</v>
      </c>
      <c r="J183" s="53">
        <v>4480</v>
      </c>
      <c r="K183" s="52">
        <v>7</v>
      </c>
      <c r="L183" s="52">
        <v>404.48489999999998</v>
      </c>
      <c r="M183" s="55">
        <v>5</v>
      </c>
      <c r="N183" s="61" t="s">
        <v>15</v>
      </c>
      <c r="P183" s="66"/>
      <c r="Q183" s="53"/>
      <c r="R183" s="53"/>
      <c r="S183" s="53"/>
      <c r="T183" s="53"/>
      <c r="U183" s="53"/>
      <c r="V183" s="53"/>
      <c r="W183" s="53"/>
      <c r="AB183" s="53" t="s">
        <v>3025</v>
      </c>
      <c r="AD183" s="53" t="s">
        <v>5261</v>
      </c>
      <c r="AF183" s="53" t="s">
        <v>3272</v>
      </c>
      <c r="AG183" s="53" t="s">
        <v>6364</v>
      </c>
      <c r="AN183" s="53" t="s">
        <v>2296</v>
      </c>
      <c r="AP183" s="53" t="s">
        <v>5570</v>
      </c>
      <c r="AR183" s="31" t="s">
        <v>2533</v>
      </c>
      <c r="AS183" s="53"/>
      <c r="AT183" s="53" t="s">
        <v>1111</v>
      </c>
      <c r="AV183" s="53" t="s">
        <v>3642</v>
      </c>
      <c r="AW183" s="53" t="s">
        <v>5790</v>
      </c>
      <c r="AZ183" s="53" t="s">
        <v>7134</v>
      </c>
      <c r="BF183" s="53" t="s">
        <v>3852</v>
      </c>
      <c r="BI183" s="53" t="s">
        <v>7356</v>
      </c>
      <c r="BK183" s="53" t="s">
        <v>4043</v>
      </c>
      <c r="BM183" s="53" t="s">
        <v>4403</v>
      </c>
      <c r="BO183" s="53" t="s">
        <v>4611</v>
      </c>
      <c r="BP183" s="53" t="s">
        <v>6020</v>
      </c>
      <c r="BR183" s="53" t="s">
        <v>1313</v>
      </c>
      <c r="BS183" s="53" t="s">
        <v>2820</v>
      </c>
      <c r="BT183" s="53" t="s">
        <v>8151</v>
      </c>
      <c r="BU183" s="53" t="s">
        <v>4793</v>
      </c>
      <c r="BW183" s="53" t="s">
        <v>5080</v>
      </c>
      <c r="BX183" s="53" t="s">
        <v>1548</v>
      </c>
      <c r="BY183" s="53"/>
      <c r="BZ183" s="53"/>
    </row>
    <row r="184" spans="2:78" s="52" customFormat="1" ht="13" x14ac:dyDescent="0.3">
      <c r="B184" s="53" t="s">
        <v>214</v>
      </c>
      <c r="C184" s="53" t="s">
        <v>111</v>
      </c>
      <c r="D184" s="53" t="s">
        <v>7789</v>
      </c>
      <c r="E184" s="53">
        <v>38.412350000000004</v>
      </c>
      <c r="F184" s="53">
        <v>-0.44324079999999999</v>
      </c>
      <c r="G184" s="54">
        <v>65.50282</v>
      </c>
      <c r="H184" s="53">
        <v>22510</v>
      </c>
      <c r="I184" s="53">
        <v>11290</v>
      </c>
      <c r="J184" s="53">
        <v>11220</v>
      </c>
      <c r="K184" s="52">
        <v>7</v>
      </c>
      <c r="L184" s="52">
        <v>58.50282</v>
      </c>
      <c r="M184" s="55">
        <v>2</v>
      </c>
      <c r="N184" s="61" t="s">
        <v>14</v>
      </c>
      <c r="P184" s="66"/>
      <c r="Q184" s="53"/>
      <c r="R184" s="53"/>
      <c r="S184" s="53"/>
      <c r="T184" s="53"/>
      <c r="U184" s="53"/>
      <c r="V184" s="53"/>
      <c r="W184" s="53"/>
      <c r="AB184" s="53" t="s">
        <v>3026</v>
      </c>
      <c r="AD184" s="53" t="s">
        <v>5262</v>
      </c>
      <c r="AF184" s="53" t="s">
        <v>3273</v>
      </c>
      <c r="AG184" s="53" t="s">
        <v>6365</v>
      </c>
      <c r="AN184" s="53" t="s">
        <v>2297</v>
      </c>
      <c r="AP184" s="53" t="s">
        <v>5571</v>
      </c>
      <c r="AR184" s="31" t="s">
        <v>2534</v>
      </c>
      <c r="AS184" s="53"/>
      <c r="AT184" s="53" t="s">
        <v>1112</v>
      </c>
      <c r="AV184" s="53" t="s">
        <v>3643</v>
      </c>
      <c r="AW184" s="53" t="s">
        <v>5791</v>
      </c>
      <c r="AZ184" s="53" t="s">
        <v>7135</v>
      </c>
      <c r="BF184" s="53" t="s">
        <v>3853</v>
      </c>
      <c r="BI184" s="53" t="s">
        <v>7357</v>
      </c>
      <c r="BK184" s="53" t="s">
        <v>4044</v>
      </c>
      <c r="BM184" s="53" t="s">
        <v>4404</v>
      </c>
      <c r="BO184" s="53" t="s">
        <v>4612</v>
      </c>
      <c r="BP184" s="53" t="s">
        <v>6021</v>
      </c>
      <c r="BR184" s="53" t="s">
        <v>1314</v>
      </c>
      <c r="BS184" s="53" t="s">
        <v>2821</v>
      </c>
      <c r="BT184" s="53" t="s">
        <v>8152</v>
      </c>
      <c r="BU184" s="53" t="s">
        <v>4794</v>
      </c>
      <c r="BW184" s="53" t="s">
        <v>5081</v>
      </c>
      <c r="BX184" s="53" t="s">
        <v>1549</v>
      </c>
      <c r="BY184" s="53"/>
      <c r="BZ184" s="53"/>
    </row>
    <row r="185" spans="2:78" s="52" customFormat="1" ht="13" x14ac:dyDescent="0.3">
      <c r="B185" s="53" t="s">
        <v>214</v>
      </c>
      <c r="C185" s="53" t="s">
        <v>111</v>
      </c>
      <c r="D185" s="53" t="s">
        <v>7790</v>
      </c>
      <c r="E185" s="53">
        <v>38.385300000000001</v>
      </c>
      <c r="F185" s="53">
        <v>-0.76538569999999995</v>
      </c>
      <c r="G185" s="54">
        <v>247.5291</v>
      </c>
      <c r="H185" s="53">
        <v>27135</v>
      </c>
      <c r="I185" s="53">
        <v>13553</v>
      </c>
      <c r="J185" s="53">
        <v>13582</v>
      </c>
      <c r="K185" s="52">
        <v>7</v>
      </c>
      <c r="L185" s="52">
        <v>240.5291</v>
      </c>
      <c r="M185" s="55">
        <v>4</v>
      </c>
      <c r="N185" s="61" t="s">
        <v>15</v>
      </c>
      <c r="P185" s="66"/>
      <c r="Q185" s="53"/>
      <c r="R185" s="53"/>
      <c r="S185" s="53"/>
      <c r="T185" s="53"/>
      <c r="U185" s="53"/>
      <c r="V185" s="53"/>
      <c r="W185" s="53"/>
      <c r="AB185" s="53" t="s">
        <v>3027</v>
      </c>
      <c r="AD185" s="53" t="s">
        <v>5263</v>
      </c>
      <c r="AF185" s="53" t="s">
        <v>3274</v>
      </c>
      <c r="AG185" s="53" t="s">
        <v>6366</v>
      </c>
      <c r="AN185" s="53" t="s">
        <v>2298</v>
      </c>
      <c r="AP185" s="53" t="s">
        <v>5572</v>
      </c>
      <c r="AR185" s="31" t="s">
        <v>2535</v>
      </c>
      <c r="AS185" s="53"/>
      <c r="AT185" s="53" t="s">
        <v>1113</v>
      </c>
      <c r="AV185" s="53" t="s">
        <v>3644</v>
      </c>
      <c r="AW185" s="53" t="s">
        <v>5792</v>
      </c>
      <c r="AZ185" s="53" t="s">
        <v>7136</v>
      </c>
      <c r="BF185" s="53" t="s">
        <v>3854</v>
      </c>
      <c r="BI185" s="53" t="s">
        <v>7358</v>
      </c>
      <c r="BK185" s="53" t="s">
        <v>4045</v>
      </c>
      <c r="BM185" s="53" t="s">
        <v>4405</v>
      </c>
      <c r="BO185" s="53" t="s">
        <v>4613</v>
      </c>
      <c r="BP185" s="53" t="s">
        <v>6022</v>
      </c>
      <c r="BR185" s="53" t="s">
        <v>1315</v>
      </c>
      <c r="BS185" s="53" t="s">
        <v>2822</v>
      </c>
      <c r="BT185" s="53" t="s">
        <v>8153</v>
      </c>
      <c r="BU185" s="53" t="s">
        <v>216</v>
      </c>
      <c r="BW185" s="53" t="s">
        <v>5082</v>
      </c>
      <c r="BX185" s="53" t="s">
        <v>1550</v>
      </c>
      <c r="BY185" s="53"/>
      <c r="BZ185" s="53"/>
    </row>
    <row r="186" spans="2:78" s="52" customFormat="1" ht="13" x14ac:dyDescent="0.3">
      <c r="B186" s="53" t="s">
        <v>214</v>
      </c>
      <c r="C186" s="53" t="s">
        <v>111</v>
      </c>
      <c r="D186" s="53" t="s">
        <v>7791</v>
      </c>
      <c r="E186" s="53">
        <v>38.614379999999997</v>
      </c>
      <c r="F186" s="53">
        <v>-0.1257095</v>
      </c>
      <c r="G186" s="54">
        <v>235.77979999999999</v>
      </c>
      <c r="H186" s="53">
        <v>17874</v>
      </c>
      <c r="I186" s="53">
        <v>9100</v>
      </c>
      <c r="J186" s="53">
        <v>8774</v>
      </c>
      <c r="K186" s="52">
        <v>7</v>
      </c>
      <c r="L186" s="52">
        <v>228.77979999999999</v>
      </c>
      <c r="M186" s="55">
        <v>4</v>
      </c>
      <c r="N186" s="61" t="s">
        <v>15</v>
      </c>
      <c r="P186" s="66"/>
      <c r="Q186" s="53"/>
      <c r="R186" s="53"/>
      <c r="S186" s="53"/>
      <c r="T186" s="53"/>
      <c r="U186" s="53"/>
      <c r="V186" s="53"/>
      <c r="W186" s="53"/>
      <c r="AB186" s="53" t="s">
        <v>3028</v>
      </c>
      <c r="AD186" s="53" t="s">
        <v>5264</v>
      </c>
      <c r="AF186" s="53" t="s">
        <v>3275</v>
      </c>
      <c r="AG186" s="53" t="s">
        <v>6367</v>
      </c>
      <c r="AN186" s="53" t="s">
        <v>2299</v>
      </c>
      <c r="AP186" s="53" t="s">
        <v>5573</v>
      </c>
      <c r="AR186" s="31" t="s">
        <v>2536</v>
      </c>
      <c r="AS186" s="53"/>
      <c r="AT186" s="53" t="s">
        <v>1114</v>
      </c>
      <c r="AV186" s="53" t="s">
        <v>3645</v>
      </c>
      <c r="AW186" s="53" t="s">
        <v>5793</v>
      </c>
      <c r="BF186" s="53" t="s">
        <v>3855</v>
      </c>
      <c r="BI186" s="53" t="s">
        <v>7359</v>
      </c>
      <c r="BK186" s="53" t="s">
        <v>4046</v>
      </c>
      <c r="BM186" s="53" t="s">
        <v>4406</v>
      </c>
      <c r="BO186" s="53" t="s">
        <v>4614</v>
      </c>
      <c r="BP186" s="53" t="s">
        <v>6023</v>
      </c>
      <c r="BR186" s="53" t="s">
        <v>1316</v>
      </c>
      <c r="BS186" s="53" t="s">
        <v>2823</v>
      </c>
      <c r="BT186" s="53" t="s">
        <v>8154</v>
      </c>
      <c r="BU186" s="53" t="s">
        <v>4795</v>
      </c>
      <c r="BW186" s="53" t="s">
        <v>5083</v>
      </c>
      <c r="BX186" s="53" t="s">
        <v>1551</v>
      </c>
      <c r="BY186" s="53"/>
      <c r="BZ186" s="53"/>
    </row>
    <row r="187" spans="2:78" s="52" customFormat="1" ht="13" x14ac:dyDescent="0.3">
      <c r="B187" s="53" t="s">
        <v>214</v>
      </c>
      <c r="C187" s="53" t="s">
        <v>111</v>
      </c>
      <c r="D187" s="53" t="s">
        <v>7792</v>
      </c>
      <c r="E187" s="53">
        <v>38.826070000000001</v>
      </c>
      <c r="F187" s="53">
        <v>1.5903400000000002E-2</v>
      </c>
      <c r="G187" s="54">
        <v>37.3018</v>
      </c>
      <c r="H187" s="53">
        <v>6546</v>
      </c>
      <c r="I187" s="53">
        <v>3282</v>
      </c>
      <c r="J187" s="53">
        <v>3264</v>
      </c>
      <c r="K187" s="52">
        <v>7</v>
      </c>
      <c r="L187" s="52">
        <v>30.3018</v>
      </c>
      <c r="M187" s="55">
        <v>2</v>
      </c>
      <c r="N187" s="61" t="s">
        <v>14</v>
      </c>
      <c r="P187" s="66"/>
      <c r="Q187" s="53"/>
      <c r="R187" s="53"/>
      <c r="S187" s="53"/>
      <c r="T187" s="53"/>
      <c r="U187" s="53"/>
      <c r="V187" s="53"/>
      <c r="W187" s="53"/>
      <c r="AB187" s="53" t="s">
        <v>3029</v>
      </c>
      <c r="AD187" s="53" t="s">
        <v>5265</v>
      </c>
      <c r="AF187" s="53" t="s">
        <v>3276</v>
      </c>
      <c r="AG187" s="53" t="s">
        <v>6368</v>
      </c>
      <c r="AN187" s="53" t="s">
        <v>2300</v>
      </c>
      <c r="AP187" s="53" t="s">
        <v>5574</v>
      </c>
      <c r="AR187" s="31" t="s">
        <v>2537</v>
      </c>
      <c r="AS187" s="53"/>
      <c r="AT187" s="53" t="s">
        <v>1115</v>
      </c>
      <c r="AV187" s="53" t="s">
        <v>3646</v>
      </c>
      <c r="AW187" s="53" t="s">
        <v>5794</v>
      </c>
      <c r="BF187" s="53" t="s">
        <v>3856</v>
      </c>
      <c r="BI187" s="53" t="s">
        <v>7360</v>
      </c>
      <c r="BK187" s="53" t="s">
        <v>4047</v>
      </c>
      <c r="BM187" s="53" t="s">
        <v>4407</v>
      </c>
      <c r="BO187" s="53" t="s">
        <v>4615</v>
      </c>
      <c r="BP187" s="53" t="s">
        <v>6024</v>
      </c>
      <c r="BR187" s="53" t="s">
        <v>1317</v>
      </c>
      <c r="BS187" s="53" t="s">
        <v>2824</v>
      </c>
      <c r="BT187" s="53" t="s">
        <v>8155</v>
      </c>
      <c r="BU187" s="53" t="s">
        <v>4796</v>
      </c>
      <c r="BW187" s="53" t="s">
        <v>5084</v>
      </c>
      <c r="BX187" s="53" t="s">
        <v>1552</v>
      </c>
      <c r="BY187" s="53"/>
      <c r="BZ187" s="53"/>
    </row>
    <row r="188" spans="2:78" s="52" customFormat="1" ht="13" x14ac:dyDescent="0.3">
      <c r="B188" s="53" t="s">
        <v>214</v>
      </c>
      <c r="C188" s="53" t="s">
        <v>111</v>
      </c>
      <c r="D188" s="53" t="s">
        <v>7793</v>
      </c>
      <c r="E188" s="53">
        <v>38.626060000000003</v>
      </c>
      <c r="F188" s="53">
        <v>-0.67315910000000001</v>
      </c>
      <c r="G188" s="54">
        <v>676.83119999999997</v>
      </c>
      <c r="H188" s="53">
        <v>7771</v>
      </c>
      <c r="I188" s="53">
        <v>3917</v>
      </c>
      <c r="J188" s="53">
        <v>3854</v>
      </c>
      <c r="K188" s="52">
        <v>7</v>
      </c>
      <c r="L188" s="52">
        <v>669.83119999999997</v>
      </c>
      <c r="M188" s="55">
        <v>6</v>
      </c>
      <c r="N188" s="61" t="s">
        <v>16</v>
      </c>
      <c r="P188" s="66"/>
      <c r="Q188" s="53"/>
      <c r="R188" s="53"/>
      <c r="S188" s="53"/>
      <c r="T188" s="53"/>
      <c r="U188" s="53"/>
      <c r="V188" s="53"/>
      <c r="W188" s="53"/>
      <c r="AB188" s="53" t="s">
        <v>3030</v>
      </c>
      <c r="AD188" s="53" t="s">
        <v>5266</v>
      </c>
      <c r="AF188" s="53" t="s">
        <v>3277</v>
      </c>
      <c r="AG188" s="53" t="s">
        <v>6369</v>
      </c>
      <c r="AN188" s="53" t="s">
        <v>2301</v>
      </c>
      <c r="AP188" s="53" t="s">
        <v>5575</v>
      </c>
      <c r="AR188" s="31" t="s">
        <v>2538</v>
      </c>
      <c r="AS188" s="53"/>
      <c r="AT188" s="53" t="s">
        <v>1116</v>
      </c>
      <c r="AV188" s="53" t="s">
        <v>3647</v>
      </c>
      <c r="AW188" s="53" t="s">
        <v>5795</v>
      </c>
      <c r="BF188" s="53" t="s">
        <v>3857</v>
      </c>
      <c r="BI188" s="53" t="s">
        <v>7361</v>
      </c>
      <c r="BK188" s="53" t="s">
        <v>4048</v>
      </c>
      <c r="BM188" s="53" t="s">
        <v>4408</v>
      </c>
      <c r="BO188" s="53" t="s">
        <v>4616</v>
      </c>
      <c r="BP188" s="53" t="s">
        <v>6025</v>
      </c>
      <c r="BR188" s="53" t="s">
        <v>1318</v>
      </c>
      <c r="BS188" s="53" t="s">
        <v>2825</v>
      </c>
      <c r="BT188" s="53" t="s">
        <v>8156</v>
      </c>
      <c r="BU188" s="53" t="s">
        <v>4797</v>
      </c>
      <c r="BW188" s="53" t="s">
        <v>220</v>
      </c>
      <c r="BX188" s="53" t="s">
        <v>1553</v>
      </c>
      <c r="BY188" s="53"/>
      <c r="BZ188" s="53"/>
    </row>
    <row r="189" spans="2:78" s="52" customFormat="1" ht="13" x14ac:dyDescent="0.3">
      <c r="B189" s="53" t="s">
        <v>214</v>
      </c>
      <c r="C189" s="53" t="s">
        <v>111</v>
      </c>
      <c r="D189" s="53" t="s">
        <v>7794</v>
      </c>
      <c r="E189" s="53">
        <v>38.780329999999999</v>
      </c>
      <c r="F189" s="53">
        <v>-6.3797800000000002E-2</v>
      </c>
      <c r="G189" s="54">
        <v>160.10640000000001</v>
      </c>
      <c r="H189" s="53">
        <v>2616</v>
      </c>
      <c r="I189" s="53">
        <v>1296</v>
      </c>
      <c r="J189" s="53">
        <v>1320</v>
      </c>
      <c r="K189" s="52">
        <v>7</v>
      </c>
      <c r="L189" s="52">
        <v>153.10640000000001</v>
      </c>
      <c r="M189" s="55">
        <v>2</v>
      </c>
      <c r="N189" s="61" t="s">
        <v>14</v>
      </c>
      <c r="P189" s="66"/>
      <c r="Q189" s="53"/>
      <c r="R189" s="53"/>
      <c r="S189" s="53"/>
      <c r="T189" s="53"/>
      <c r="U189" s="53"/>
      <c r="V189" s="53"/>
      <c r="W189" s="53"/>
      <c r="AB189" s="53" t="s">
        <v>3031</v>
      </c>
      <c r="AD189" s="53" t="s">
        <v>5267</v>
      </c>
      <c r="AF189" s="53" t="s">
        <v>3278</v>
      </c>
      <c r="AG189" s="53" t="s">
        <v>6370</v>
      </c>
      <c r="AN189" s="53" t="s">
        <v>2302</v>
      </c>
      <c r="AP189" s="53" t="s">
        <v>5576</v>
      </c>
      <c r="AR189" s="31" t="s">
        <v>2539</v>
      </c>
      <c r="AS189" s="53"/>
      <c r="AT189" s="53" t="s">
        <v>1117</v>
      </c>
      <c r="AV189" s="53" t="s">
        <v>3648</v>
      </c>
      <c r="AW189" s="53" t="s">
        <v>5796</v>
      </c>
      <c r="BF189" s="53" t="s">
        <v>3858</v>
      </c>
      <c r="BI189" s="53" t="s">
        <v>7362</v>
      </c>
      <c r="BK189" s="53" t="s">
        <v>4049</v>
      </c>
      <c r="BM189" s="53" t="s">
        <v>4409</v>
      </c>
      <c r="BO189" s="53" t="s">
        <v>4617</v>
      </c>
      <c r="BP189" s="53" t="s">
        <v>6026</v>
      </c>
      <c r="BR189" s="53" t="s">
        <v>1319</v>
      </c>
      <c r="BS189" s="53" t="s">
        <v>2826</v>
      </c>
      <c r="BT189" s="53" t="s">
        <v>8157</v>
      </c>
      <c r="BU189" s="53" t="s">
        <v>4798</v>
      </c>
      <c r="BX189" s="53" t="s">
        <v>1554</v>
      </c>
      <c r="BY189" s="53"/>
      <c r="BZ189" s="53"/>
    </row>
    <row r="190" spans="2:78" s="52" customFormat="1" ht="13" x14ac:dyDescent="0.3">
      <c r="B190" s="53" t="s">
        <v>214</v>
      </c>
      <c r="C190" s="53" t="s">
        <v>111</v>
      </c>
      <c r="D190" s="53" t="s">
        <v>7795</v>
      </c>
      <c r="E190" s="53">
        <v>38.083950000000002</v>
      </c>
      <c r="F190" s="53">
        <v>-0.94478289999999998</v>
      </c>
      <c r="G190" s="54">
        <v>36.181370000000001</v>
      </c>
      <c r="H190" s="53">
        <v>86164</v>
      </c>
      <c r="I190" s="53">
        <v>43368</v>
      </c>
      <c r="J190" s="53">
        <v>42796</v>
      </c>
      <c r="K190" s="52">
        <v>7</v>
      </c>
      <c r="L190" s="52">
        <v>29.181370000000001</v>
      </c>
      <c r="M190" s="55">
        <v>2</v>
      </c>
      <c r="N190" s="61" t="s">
        <v>14</v>
      </c>
      <c r="P190" s="66"/>
      <c r="Q190" s="53"/>
      <c r="R190" s="53"/>
      <c r="S190" s="53"/>
      <c r="T190" s="53"/>
      <c r="U190" s="53"/>
      <c r="V190" s="53"/>
      <c r="W190" s="53"/>
      <c r="AB190" s="53" t="s">
        <v>3032</v>
      </c>
      <c r="AD190" s="53" t="s">
        <v>5268</v>
      </c>
      <c r="AF190" s="53" t="s">
        <v>3279</v>
      </c>
      <c r="AG190" s="53" t="s">
        <v>6371</v>
      </c>
      <c r="AN190" s="53" t="s">
        <v>2303</v>
      </c>
      <c r="AP190" s="53" t="s">
        <v>5577</v>
      </c>
      <c r="AR190" s="31" t="s">
        <v>2540</v>
      </c>
      <c r="AS190" s="53"/>
      <c r="AT190" s="53" t="s">
        <v>1118</v>
      </c>
      <c r="AV190" s="53" t="s">
        <v>3649</v>
      </c>
      <c r="AW190" s="53" t="s">
        <v>5797</v>
      </c>
      <c r="BF190" s="53" t="s">
        <v>3859</v>
      </c>
      <c r="BI190" s="53" t="s">
        <v>7363</v>
      </c>
      <c r="BK190" s="53" t="s">
        <v>4050</v>
      </c>
      <c r="BM190" s="53" t="s">
        <v>4410</v>
      </c>
      <c r="BR190" s="53" t="s">
        <v>1320</v>
      </c>
      <c r="BS190" s="53" t="s">
        <v>2827</v>
      </c>
      <c r="BT190" s="53" t="s">
        <v>8158</v>
      </c>
      <c r="BU190" s="53" t="s">
        <v>4799</v>
      </c>
      <c r="BX190" s="53" t="s">
        <v>1555</v>
      </c>
      <c r="BY190" s="53"/>
      <c r="BZ190" s="53"/>
    </row>
    <row r="191" spans="2:78" s="52" customFormat="1" ht="13" x14ac:dyDescent="0.3">
      <c r="B191" s="53" t="s">
        <v>214</v>
      </c>
      <c r="C191" s="53" t="s">
        <v>111</v>
      </c>
      <c r="D191" s="53" t="s">
        <v>7796</v>
      </c>
      <c r="E191" s="53">
        <v>38.563600000000001</v>
      </c>
      <c r="F191" s="53">
        <v>-0.26199729999999999</v>
      </c>
      <c r="G191" s="54">
        <v>186.99680000000001</v>
      </c>
      <c r="H191" s="53">
        <v>870</v>
      </c>
      <c r="I191" s="53">
        <v>436</v>
      </c>
      <c r="J191" s="53">
        <v>434</v>
      </c>
      <c r="K191" s="52">
        <v>7</v>
      </c>
      <c r="L191" s="52">
        <v>179.99680000000001</v>
      </c>
      <c r="M191" s="55">
        <v>2</v>
      </c>
      <c r="N191" s="61" t="s">
        <v>14</v>
      </c>
      <c r="P191" s="66"/>
      <c r="Q191" s="53"/>
      <c r="R191" s="53"/>
      <c r="S191" s="53"/>
      <c r="T191" s="53"/>
      <c r="U191" s="53"/>
      <c r="V191" s="53"/>
      <c r="W191" s="53"/>
      <c r="AB191" s="53" t="s">
        <v>3033</v>
      </c>
      <c r="AD191" s="53" t="s">
        <v>5269</v>
      </c>
      <c r="AF191" s="53" t="s">
        <v>3280</v>
      </c>
      <c r="AG191" s="53" t="s">
        <v>6372</v>
      </c>
      <c r="AN191" s="53" t="s">
        <v>2304</v>
      </c>
      <c r="AP191" s="53" t="s">
        <v>5578</v>
      </c>
      <c r="AR191" s="31" t="s">
        <v>2541</v>
      </c>
      <c r="AS191" s="53"/>
      <c r="AT191" s="53" t="s">
        <v>1119</v>
      </c>
      <c r="AV191" s="53" t="s">
        <v>3650</v>
      </c>
      <c r="AW191" s="53" t="s">
        <v>5798</v>
      </c>
      <c r="BF191" s="53" t="s">
        <v>3860</v>
      </c>
      <c r="BI191" s="53" t="s">
        <v>7364</v>
      </c>
      <c r="BK191" s="53" t="s">
        <v>4051</v>
      </c>
      <c r="BM191" s="53" t="s">
        <v>4411</v>
      </c>
      <c r="BR191" s="53" t="s">
        <v>1321</v>
      </c>
      <c r="BS191" s="53" t="s">
        <v>2828</v>
      </c>
      <c r="BT191" s="53" t="s">
        <v>8159</v>
      </c>
      <c r="BU191" s="53" t="s">
        <v>4800</v>
      </c>
      <c r="BX191" s="53" t="s">
        <v>1556</v>
      </c>
      <c r="BY191" s="53"/>
      <c r="BZ191" s="53"/>
    </row>
    <row r="192" spans="2:78" s="52" customFormat="1" ht="13" x14ac:dyDescent="0.3">
      <c r="B192" s="53" t="s">
        <v>214</v>
      </c>
      <c r="C192" s="53" t="s">
        <v>111</v>
      </c>
      <c r="D192" s="53" t="s">
        <v>7797</v>
      </c>
      <c r="E192" s="53">
        <v>38.745530000000002</v>
      </c>
      <c r="F192" s="53">
        <v>-6.6109699999999993E-2</v>
      </c>
      <c r="G192" s="54">
        <v>289.94979999999998</v>
      </c>
      <c r="H192" s="53">
        <v>1081</v>
      </c>
      <c r="I192" s="53">
        <v>526</v>
      </c>
      <c r="J192" s="53">
        <v>555</v>
      </c>
      <c r="K192" s="52">
        <v>7</v>
      </c>
      <c r="L192" s="52">
        <v>282.94979999999998</v>
      </c>
      <c r="M192" s="55">
        <v>4</v>
      </c>
      <c r="N192" s="61" t="s">
        <v>15</v>
      </c>
      <c r="P192" s="66"/>
      <c r="Q192" s="53"/>
      <c r="R192" s="53"/>
      <c r="S192" s="53"/>
      <c r="T192" s="53"/>
      <c r="U192" s="53"/>
      <c r="V192" s="53"/>
      <c r="W192" s="53"/>
      <c r="AB192" s="53" t="s">
        <v>3034</v>
      </c>
      <c r="AD192" s="53" t="s">
        <v>5270</v>
      </c>
      <c r="AF192" s="53" t="s">
        <v>3281</v>
      </c>
      <c r="AG192" s="53" t="s">
        <v>6373</v>
      </c>
      <c r="AN192" s="53" t="s">
        <v>2305</v>
      </c>
      <c r="AP192" s="53" t="s">
        <v>5579</v>
      </c>
      <c r="AR192" s="31" t="s">
        <v>2542</v>
      </c>
      <c r="AS192" s="53"/>
      <c r="AT192" s="53" t="s">
        <v>1120</v>
      </c>
      <c r="AV192" s="53" t="s">
        <v>3651</v>
      </c>
      <c r="AW192" s="53" t="s">
        <v>5799</v>
      </c>
      <c r="BF192" s="53" t="s">
        <v>3861</v>
      </c>
      <c r="BI192" s="53" t="s">
        <v>7365</v>
      </c>
      <c r="BK192" s="53" t="s">
        <v>4052</v>
      </c>
      <c r="BM192" s="53" t="s">
        <v>4412</v>
      </c>
      <c r="BR192" s="53" t="s">
        <v>1322</v>
      </c>
      <c r="BS192" s="53" t="s">
        <v>2829</v>
      </c>
      <c r="BT192" s="53" t="s">
        <v>8160</v>
      </c>
      <c r="BU192" s="53" t="s">
        <v>4801</v>
      </c>
      <c r="BX192" s="53" t="s">
        <v>1557</v>
      </c>
      <c r="BY192" s="53"/>
      <c r="BZ192" s="53"/>
    </row>
    <row r="193" spans="2:78" s="52" customFormat="1" ht="13" x14ac:dyDescent="0.3">
      <c r="B193" s="53" t="s">
        <v>214</v>
      </c>
      <c r="C193" s="53" t="s">
        <v>111</v>
      </c>
      <c r="D193" s="53" t="s">
        <v>7798</v>
      </c>
      <c r="E193" s="53">
        <v>38.793880000000001</v>
      </c>
      <c r="F193" s="53">
        <v>3.4550200000000003E-2</v>
      </c>
      <c r="G193" s="54">
        <v>87.951989999999995</v>
      </c>
      <c r="H193" s="53">
        <v>7602</v>
      </c>
      <c r="I193" s="53">
        <v>3802</v>
      </c>
      <c r="J193" s="53">
        <v>3800</v>
      </c>
      <c r="K193" s="52">
        <v>7</v>
      </c>
      <c r="L193" s="52">
        <v>80.951989999999995</v>
      </c>
      <c r="M193" s="55">
        <v>2</v>
      </c>
      <c r="N193" s="61" t="s">
        <v>14</v>
      </c>
      <c r="P193" s="66"/>
      <c r="Q193" s="53"/>
      <c r="R193" s="53"/>
      <c r="S193" s="53"/>
      <c r="T193" s="53"/>
      <c r="U193" s="53"/>
      <c r="V193" s="53"/>
      <c r="W193" s="53"/>
      <c r="AB193" s="53" t="s">
        <v>3035</v>
      </c>
      <c r="AD193" s="53" t="s">
        <v>5271</v>
      </c>
      <c r="AF193" s="53" t="s">
        <v>3282</v>
      </c>
      <c r="AG193" s="53" t="s">
        <v>6374</v>
      </c>
      <c r="AN193" s="53" t="s">
        <v>2306</v>
      </c>
      <c r="AP193" s="53" t="s">
        <v>5580</v>
      </c>
      <c r="AR193" s="31" t="s">
        <v>2543</v>
      </c>
      <c r="AS193" s="53"/>
      <c r="AT193" s="53" t="s">
        <v>1121</v>
      </c>
      <c r="AV193" s="53" t="s">
        <v>3652</v>
      </c>
      <c r="AW193" s="53" t="s">
        <v>5800</v>
      </c>
      <c r="BF193" s="53" t="s">
        <v>3862</v>
      </c>
      <c r="BI193" s="53" t="s">
        <v>7366</v>
      </c>
      <c r="BK193" s="53" t="s">
        <v>4053</v>
      </c>
      <c r="BM193" s="53" t="s">
        <v>4413</v>
      </c>
      <c r="BR193" s="53" t="s">
        <v>1323</v>
      </c>
      <c r="BS193" s="53" t="s">
        <v>2830</v>
      </c>
      <c r="BT193" s="53" t="s">
        <v>8161</v>
      </c>
      <c r="BU193" s="53" t="s">
        <v>4802</v>
      </c>
      <c r="BX193" s="53" t="s">
        <v>1558</v>
      </c>
      <c r="BY193" s="53"/>
      <c r="BZ193" s="53"/>
    </row>
    <row r="194" spans="2:78" s="52" customFormat="1" ht="13" x14ac:dyDescent="0.3">
      <c r="B194" s="53" t="s">
        <v>214</v>
      </c>
      <c r="C194" s="53" t="s">
        <v>111</v>
      </c>
      <c r="D194" s="53" t="s">
        <v>7799</v>
      </c>
      <c r="E194" s="53">
        <v>38.843240000000002</v>
      </c>
      <c r="F194" s="53">
        <v>-0.1175528</v>
      </c>
      <c r="G194" s="54">
        <v>83.527850000000001</v>
      </c>
      <c r="H194" s="53">
        <v>11133</v>
      </c>
      <c r="I194" s="53">
        <v>5683</v>
      </c>
      <c r="J194" s="53">
        <v>5450</v>
      </c>
      <c r="K194" s="52">
        <v>7</v>
      </c>
      <c r="L194" s="52">
        <v>76.527850000000001</v>
      </c>
      <c r="M194" s="55">
        <v>2</v>
      </c>
      <c r="N194" s="61" t="s">
        <v>14</v>
      </c>
      <c r="P194" s="66"/>
      <c r="Q194" s="53"/>
      <c r="R194" s="53"/>
      <c r="S194" s="53"/>
      <c r="T194" s="53"/>
      <c r="U194" s="53"/>
      <c r="V194" s="53"/>
      <c r="W194" s="53"/>
      <c r="AB194" s="53" t="s">
        <v>3036</v>
      </c>
      <c r="AD194" s="53" t="s">
        <v>5272</v>
      </c>
      <c r="AF194" s="53" t="s">
        <v>3283</v>
      </c>
      <c r="AG194" s="53" t="s">
        <v>6375</v>
      </c>
      <c r="AN194" s="53" t="s">
        <v>2307</v>
      </c>
      <c r="AP194" s="53" t="s">
        <v>5581</v>
      </c>
      <c r="AR194" s="31" t="s">
        <v>2544</v>
      </c>
      <c r="AS194" s="53"/>
      <c r="AT194" s="53" t="s">
        <v>1122</v>
      </c>
      <c r="AV194" s="53" t="s">
        <v>3653</v>
      </c>
      <c r="AW194" s="53" t="s">
        <v>5801</v>
      </c>
      <c r="BF194" s="53" t="s">
        <v>3863</v>
      </c>
      <c r="BI194" s="53" t="s">
        <v>7367</v>
      </c>
      <c r="BK194" s="53" t="s">
        <v>4054</v>
      </c>
      <c r="BM194" s="53" t="s">
        <v>4414</v>
      </c>
      <c r="BR194" s="53" t="s">
        <v>1324</v>
      </c>
      <c r="BS194" s="53" t="s">
        <v>2831</v>
      </c>
      <c r="BT194" s="53" t="s">
        <v>8162</v>
      </c>
      <c r="BU194" s="53" t="s">
        <v>4803</v>
      </c>
      <c r="BX194" s="53" t="s">
        <v>1559</v>
      </c>
      <c r="BY194" s="53"/>
      <c r="BZ194" s="53"/>
    </row>
    <row r="195" spans="2:78" s="52" customFormat="1" ht="13" x14ac:dyDescent="0.3">
      <c r="B195" s="53" t="s">
        <v>214</v>
      </c>
      <c r="C195" s="53" t="s">
        <v>111</v>
      </c>
      <c r="D195" s="53" t="s">
        <v>7800</v>
      </c>
      <c r="E195" s="53">
        <v>38.67942</v>
      </c>
      <c r="F195" s="53">
        <v>-0.3590004</v>
      </c>
      <c r="G195" s="54">
        <v>689.53139999999996</v>
      </c>
      <c r="H195" s="53">
        <v>323</v>
      </c>
      <c r="I195" s="53">
        <v>169</v>
      </c>
      <c r="J195" s="53">
        <v>154</v>
      </c>
      <c r="K195" s="52">
        <v>7</v>
      </c>
      <c r="L195" s="52">
        <v>682.53139999999996</v>
      </c>
      <c r="M195" s="55">
        <v>6</v>
      </c>
      <c r="N195" s="61" t="s">
        <v>16</v>
      </c>
      <c r="P195" s="66"/>
      <c r="Q195" s="53"/>
      <c r="R195" s="53"/>
      <c r="S195" s="53"/>
      <c r="T195" s="53"/>
      <c r="U195" s="53"/>
      <c r="V195" s="53"/>
      <c r="W195" s="53"/>
      <c r="AB195" s="53" t="s">
        <v>3037</v>
      </c>
      <c r="AD195" s="53" t="s">
        <v>5273</v>
      </c>
      <c r="AF195" s="53" t="s">
        <v>3284</v>
      </c>
      <c r="AG195" s="53" t="s">
        <v>6376</v>
      </c>
      <c r="AN195" s="53" t="s">
        <v>2308</v>
      </c>
      <c r="AP195" s="53" t="s">
        <v>5582</v>
      </c>
      <c r="AR195" s="31" t="s">
        <v>2545</v>
      </c>
      <c r="AS195" s="53"/>
      <c r="AT195" s="53" t="s">
        <v>1123</v>
      </c>
      <c r="AV195" s="53" t="s">
        <v>3654</v>
      </c>
      <c r="AW195" s="53" t="s">
        <v>5802</v>
      </c>
      <c r="BF195" s="53" t="s">
        <v>3864</v>
      </c>
      <c r="BI195" s="53" t="s">
        <v>7368</v>
      </c>
      <c r="BK195" s="53" t="s">
        <v>4055</v>
      </c>
      <c r="BM195" s="53" t="s">
        <v>4415</v>
      </c>
      <c r="BR195" s="53" t="s">
        <v>1325</v>
      </c>
      <c r="BS195" s="53" t="s">
        <v>2832</v>
      </c>
      <c r="BT195" s="53" t="s">
        <v>8163</v>
      </c>
      <c r="BU195" s="53" t="s">
        <v>4804</v>
      </c>
      <c r="BX195" s="53" t="s">
        <v>1560</v>
      </c>
      <c r="BY195" s="53"/>
      <c r="BZ195" s="53"/>
    </row>
    <row r="196" spans="2:78" s="52" customFormat="1" ht="13" x14ac:dyDescent="0.3">
      <c r="B196" s="53" t="s">
        <v>214</v>
      </c>
      <c r="C196" s="53" t="s">
        <v>111</v>
      </c>
      <c r="D196" s="53" t="s">
        <v>7801</v>
      </c>
      <c r="E196" s="53">
        <v>38.477440000000001</v>
      </c>
      <c r="F196" s="53">
        <v>-0.7742523</v>
      </c>
      <c r="G196" s="54">
        <v>437.82670000000002</v>
      </c>
      <c r="H196" s="53">
        <v>34523</v>
      </c>
      <c r="I196" s="53">
        <v>17231</v>
      </c>
      <c r="J196" s="53">
        <v>17292</v>
      </c>
      <c r="K196" s="52">
        <v>7</v>
      </c>
      <c r="L196" s="52">
        <v>430.82670000000002</v>
      </c>
      <c r="M196" s="55">
        <v>5</v>
      </c>
      <c r="N196" s="61" t="s">
        <v>15</v>
      </c>
      <c r="P196" s="66"/>
      <c r="Q196" s="53"/>
      <c r="R196" s="53"/>
      <c r="S196" s="53"/>
      <c r="T196" s="53"/>
      <c r="U196" s="53"/>
      <c r="V196" s="53"/>
      <c r="W196" s="53"/>
      <c r="AB196" s="53" t="s">
        <v>3038</v>
      </c>
      <c r="AD196" s="53" t="s">
        <v>5274</v>
      </c>
      <c r="AF196" s="53" t="s">
        <v>3285</v>
      </c>
      <c r="AG196" s="53" t="s">
        <v>6377</v>
      </c>
      <c r="AN196" s="53" t="s">
        <v>2309</v>
      </c>
      <c r="AP196" s="53" t="s">
        <v>5583</v>
      </c>
      <c r="AR196" s="31" t="s">
        <v>2546</v>
      </c>
      <c r="AS196" s="53"/>
      <c r="AT196" s="53" t="s">
        <v>1124</v>
      </c>
      <c r="AV196" s="53" t="s">
        <v>3655</v>
      </c>
      <c r="AW196" s="53" t="s">
        <v>5803</v>
      </c>
      <c r="BF196" s="53" t="s">
        <v>3865</v>
      </c>
      <c r="BI196" s="53" t="s">
        <v>7369</v>
      </c>
      <c r="BK196" s="53" t="s">
        <v>4056</v>
      </c>
      <c r="BM196" s="53" t="s">
        <v>4416</v>
      </c>
      <c r="BR196" s="53" t="s">
        <v>1326</v>
      </c>
      <c r="BS196" s="53" t="s">
        <v>2833</v>
      </c>
      <c r="BT196" s="53" t="s">
        <v>8164</v>
      </c>
      <c r="BU196" s="53" t="s">
        <v>4805</v>
      </c>
      <c r="BX196" s="53" t="s">
        <v>1561</v>
      </c>
      <c r="BY196" s="53"/>
      <c r="BZ196" s="53"/>
    </row>
    <row r="197" spans="2:78" s="52" customFormat="1" ht="13" x14ac:dyDescent="0.3">
      <c r="B197" s="53" t="s">
        <v>214</v>
      </c>
      <c r="C197" s="53" t="s">
        <v>111</v>
      </c>
      <c r="D197" s="53" t="s">
        <v>7802</v>
      </c>
      <c r="E197" s="53">
        <v>37.865380000000002</v>
      </c>
      <c r="F197" s="53">
        <v>-0.79250810000000005</v>
      </c>
      <c r="G197" s="54">
        <v>32.339759999999998</v>
      </c>
      <c r="H197" s="53">
        <v>22050</v>
      </c>
      <c r="I197" s="53">
        <v>11450</v>
      </c>
      <c r="J197" s="53">
        <v>10600</v>
      </c>
      <c r="K197" s="52">
        <v>7</v>
      </c>
      <c r="L197" s="52">
        <v>25.339759999999998</v>
      </c>
      <c r="M197" s="55">
        <v>2</v>
      </c>
      <c r="N197" s="61" t="s">
        <v>14</v>
      </c>
      <c r="P197" s="66"/>
      <c r="Q197" s="53"/>
      <c r="R197" s="53"/>
      <c r="S197" s="53"/>
      <c r="T197" s="53"/>
      <c r="U197" s="53"/>
      <c r="V197" s="53"/>
      <c r="W197" s="53"/>
      <c r="AB197" s="53" t="s">
        <v>3039</v>
      </c>
      <c r="AD197" s="53" t="s">
        <v>5275</v>
      </c>
      <c r="AF197" s="53" t="s">
        <v>3286</v>
      </c>
      <c r="AG197" s="53" t="s">
        <v>6378</v>
      </c>
      <c r="AN197" s="53" t="s">
        <v>2310</v>
      </c>
      <c r="AP197" s="53" t="s">
        <v>5584</v>
      </c>
      <c r="AR197" s="31" t="s">
        <v>2547</v>
      </c>
      <c r="AS197" s="53"/>
      <c r="AT197" s="53" t="s">
        <v>1125</v>
      </c>
      <c r="AV197" s="53" t="s">
        <v>3656</v>
      </c>
      <c r="AW197" s="53" t="s">
        <v>5804</v>
      </c>
      <c r="BF197" s="53" t="s">
        <v>3866</v>
      </c>
      <c r="BI197" s="53" t="s">
        <v>7370</v>
      </c>
      <c r="BK197" s="53" t="s">
        <v>4057</v>
      </c>
      <c r="BM197" s="53" t="s">
        <v>4417</v>
      </c>
      <c r="BR197" s="53" t="s">
        <v>210</v>
      </c>
      <c r="BS197" s="53" t="s">
        <v>2834</v>
      </c>
      <c r="BT197" s="53" t="s">
        <v>8165</v>
      </c>
      <c r="BU197" s="53" t="s">
        <v>4806</v>
      </c>
      <c r="BX197" s="53" t="s">
        <v>1562</v>
      </c>
      <c r="BY197" s="53"/>
      <c r="BZ197" s="53"/>
    </row>
    <row r="198" spans="2:78" s="52" customFormat="1" ht="13" x14ac:dyDescent="0.3">
      <c r="B198" s="53" t="s">
        <v>214</v>
      </c>
      <c r="C198" s="53" t="s">
        <v>111</v>
      </c>
      <c r="D198" s="53" t="s">
        <v>7803</v>
      </c>
      <c r="E198" s="53">
        <v>38.401119999999999</v>
      </c>
      <c r="F198" s="53">
        <v>-1.041577</v>
      </c>
      <c r="G198" s="54">
        <v>572.8075</v>
      </c>
      <c r="H198" s="53">
        <v>7689</v>
      </c>
      <c r="I198" s="53">
        <v>3896</v>
      </c>
      <c r="J198" s="53">
        <v>3793</v>
      </c>
      <c r="K198" s="52">
        <v>7</v>
      </c>
      <c r="L198" s="52">
        <v>565.8075</v>
      </c>
      <c r="M198" s="55">
        <v>5</v>
      </c>
      <c r="N198" s="61" t="s">
        <v>15</v>
      </c>
      <c r="P198" s="66"/>
      <c r="Q198" s="53"/>
      <c r="R198" s="53"/>
      <c r="S198" s="53"/>
      <c r="T198" s="53"/>
      <c r="U198" s="53"/>
      <c r="V198" s="53"/>
      <c r="W198" s="53"/>
      <c r="AB198" s="53" t="s">
        <v>3040</v>
      </c>
      <c r="AD198" s="53" t="s">
        <v>5276</v>
      </c>
      <c r="AF198" s="53" t="s">
        <v>3287</v>
      </c>
      <c r="AG198" s="53" t="s">
        <v>6379</v>
      </c>
      <c r="AN198" s="53" t="s">
        <v>2311</v>
      </c>
      <c r="AP198" s="53" t="s">
        <v>5585</v>
      </c>
      <c r="AR198" s="31" t="s">
        <v>2548</v>
      </c>
      <c r="AS198" s="53"/>
      <c r="AT198" s="53" t="s">
        <v>1126</v>
      </c>
      <c r="AV198" s="53" t="s">
        <v>3657</v>
      </c>
      <c r="AW198" s="53" t="s">
        <v>5805</v>
      </c>
      <c r="BI198" s="53" t="s">
        <v>7371</v>
      </c>
      <c r="BK198" s="53" t="s">
        <v>4058</v>
      </c>
      <c r="BM198" s="53" t="s">
        <v>4418</v>
      </c>
      <c r="BR198" s="53" t="s">
        <v>1327</v>
      </c>
      <c r="BS198" s="53" t="s">
        <v>2835</v>
      </c>
      <c r="BT198" s="53" t="s">
        <v>8166</v>
      </c>
      <c r="BU198" s="53" t="s">
        <v>4807</v>
      </c>
      <c r="BX198" s="53" t="s">
        <v>1563</v>
      </c>
      <c r="BY198" s="53"/>
      <c r="BZ198" s="53"/>
    </row>
    <row r="199" spans="2:78" s="52" customFormat="1" ht="13" x14ac:dyDescent="0.3">
      <c r="B199" s="53" t="s">
        <v>214</v>
      </c>
      <c r="C199" s="53" t="s">
        <v>111</v>
      </c>
      <c r="D199" s="53" t="s">
        <v>7804</v>
      </c>
      <c r="E199" s="53">
        <v>38.785499999999999</v>
      </c>
      <c r="F199" s="53">
        <v>-0.34453299999999998</v>
      </c>
      <c r="G199" s="54">
        <v>444.3655</v>
      </c>
      <c r="H199" s="53">
        <v>844</v>
      </c>
      <c r="I199" s="53">
        <v>429</v>
      </c>
      <c r="J199" s="53">
        <v>415</v>
      </c>
      <c r="K199" s="52">
        <v>7</v>
      </c>
      <c r="L199" s="52">
        <v>437.3655</v>
      </c>
      <c r="M199" s="55">
        <v>5</v>
      </c>
      <c r="N199" s="61" t="s">
        <v>15</v>
      </c>
      <c r="P199" s="66"/>
      <c r="Q199" s="53"/>
      <c r="R199" s="53"/>
      <c r="S199" s="53"/>
      <c r="T199" s="53"/>
      <c r="U199" s="53"/>
      <c r="V199" s="53"/>
      <c r="W199" s="53"/>
      <c r="AB199" s="53" t="s">
        <v>3041</v>
      </c>
      <c r="AD199" s="53" t="s">
        <v>5277</v>
      </c>
      <c r="AF199" s="53" t="s">
        <v>3288</v>
      </c>
      <c r="AG199" s="53" t="s">
        <v>6380</v>
      </c>
      <c r="AN199" s="53" t="s">
        <v>2312</v>
      </c>
      <c r="AP199" s="53" t="s">
        <v>5586</v>
      </c>
      <c r="AR199" s="31" t="s">
        <v>2549</v>
      </c>
      <c r="AS199" s="53"/>
      <c r="AT199" s="53" t="s">
        <v>1127</v>
      </c>
      <c r="AV199" s="53" t="s">
        <v>3658</v>
      </c>
      <c r="AW199" s="53" t="s">
        <v>5806</v>
      </c>
      <c r="BI199" s="53" t="s">
        <v>7372</v>
      </c>
      <c r="BK199" s="53" t="s">
        <v>4059</v>
      </c>
      <c r="BM199" s="53" t="s">
        <v>4419</v>
      </c>
      <c r="BR199" s="53" t="s">
        <v>1328</v>
      </c>
      <c r="BS199" s="53" t="s">
        <v>2836</v>
      </c>
      <c r="BT199" s="53" t="s">
        <v>8167</v>
      </c>
      <c r="BU199" s="53" t="s">
        <v>4808</v>
      </c>
      <c r="BX199" s="53" t="s">
        <v>1564</v>
      </c>
      <c r="BY199" s="53"/>
      <c r="BZ199" s="53"/>
    </row>
    <row r="200" spans="2:78" s="52" customFormat="1" ht="13" x14ac:dyDescent="0.3">
      <c r="B200" s="53" t="s">
        <v>214</v>
      </c>
      <c r="C200" s="53" t="s">
        <v>111</v>
      </c>
      <c r="D200" s="53" t="s">
        <v>7805</v>
      </c>
      <c r="E200" s="53">
        <v>38.853909999999999</v>
      </c>
      <c r="F200" s="53">
        <v>1.8325000000000001E-2</v>
      </c>
      <c r="G200" s="54">
        <v>12.505979999999999</v>
      </c>
      <c r="H200" s="53">
        <v>3288</v>
      </c>
      <c r="I200" s="53">
        <v>1586</v>
      </c>
      <c r="J200" s="53">
        <v>1702</v>
      </c>
      <c r="K200" s="52">
        <v>7</v>
      </c>
      <c r="L200" s="52">
        <v>5.5059799999999992</v>
      </c>
      <c r="M200" s="55">
        <v>2</v>
      </c>
      <c r="N200" s="61" t="s">
        <v>14</v>
      </c>
      <c r="P200" s="66"/>
      <c r="Q200" s="53"/>
      <c r="R200" s="53"/>
      <c r="S200" s="53"/>
      <c r="T200" s="53"/>
      <c r="U200" s="53"/>
      <c r="V200" s="53"/>
      <c r="W200" s="53"/>
      <c r="AB200" s="53" t="s">
        <v>3042</v>
      </c>
      <c r="AD200" s="53" t="s">
        <v>5278</v>
      </c>
      <c r="AF200" s="53" t="s">
        <v>3289</v>
      </c>
      <c r="AG200" s="53" t="s">
        <v>6381</v>
      </c>
      <c r="AN200" s="53" t="s">
        <v>2313</v>
      </c>
      <c r="AP200" s="53" t="s">
        <v>5587</v>
      </c>
      <c r="AR200" s="31" t="s">
        <v>2550</v>
      </c>
      <c r="AS200" s="53"/>
      <c r="AT200" s="53" t="s">
        <v>1128</v>
      </c>
      <c r="AV200" s="53" t="s">
        <v>3659</v>
      </c>
      <c r="AW200" s="53" t="s">
        <v>5807</v>
      </c>
      <c r="BI200" s="53" t="s">
        <v>7373</v>
      </c>
      <c r="BK200" s="53" t="s">
        <v>4060</v>
      </c>
      <c r="BM200" s="53" t="s">
        <v>4420</v>
      </c>
      <c r="BR200" s="53" t="s">
        <v>1329</v>
      </c>
      <c r="BS200" s="53" t="s">
        <v>2837</v>
      </c>
      <c r="BT200" s="53" t="s">
        <v>8168</v>
      </c>
      <c r="BU200" s="53" t="s">
        <v>4809</v>
      </c>
      <c r="BX200" s="53" t="s">
        <v>1565</v>
      </c>
      <c r="BY200" s="53"/>
      <c r="BZ200" s="53"/>
    </row>
    <row r="201" spans="2:78" s="52" customFormat="1" ht="13" x14ac:dyDescent="0.3">
      <c r="B201" s="53" t="s">
        <v>214</v>
      </c>
      <c r="C201" s="53" t="s">
        <v>111</v>
      </c>
      <c r="D201" s="53" t="s">
        <v>7806</v>
      </c>
      <c r="E201" s="53">
        <v>38.622630000000001</v>
      </c>
      <c r="F201" s="53">
        <v>-0.1259112</v>
      </c>
      <c r="G201" s="54">
        <v>237.3766</v>
      </c>
      <c r="H201" s="53">
        <v>4245</v>
      </c>
      <c r="I201" s="53">
        <v>2168</v>
      </c>
      <c r="J201" s="53">
        <v>2077</v>
      </c>
      <c r="K201" s="52">
        <v>7</v>
      </c>
      <c r="L201" s="52">
        <v>230.3766</v>
      </c>
      <c r="M201" s="55">
        <v>4</v>
      </c>
      <c r="N201" s="61" t="s">
        <v>15</v>
      </c>
      <c r="P201" s="66"/>
      <c r="Q201" s="53"/>
      <c r="R201" s="53"/>
      <c r="S201" s="53"/>
      <c r="T201" s="53"/>
      <c r="U201" s="53"/>
      <c r="V201" s="53"/>
      <c r="W201" s="53"/>
      <c r="AB201" s="53" t="s">
        <v>3043</v>
      </c>
      <c r="AD201" s="53" t="s">
        <v>5279</v>
      </c>
      <c r="AF201" s="53" t="s">
        <v>3290</v>
      </c>
      <c r="AG201" s="53" t="s">
        <v>6382</v>
      </c>
      <c r="AN201" s="53" t="s">
        <v>2314</v>
      </c>
      <c r="AP201" s="53" t="s">
        <v>5588</v>
      </c>
      <c r="AR201" s="31" t="s">
        <v>2551</v>
      </c>
      <c r="AS201" s="53"/>
      <c r="AT201" s="53" t="s">
        <v>1129</v>
      </c>
      <c r="AV201" s="53" t="s">
        <v>3660</v>
      </c>
      <c r="AW201" s="53" t="s">
        <v>5808</v>
      </c>
      <c r="BI201" s="53" t="s">
        <v>7374</v>
      </c>
      <c r="BK201" s="53" t="s">
        <v>4061</v>
      </c>
      <c r="BM201" s="53" t="s">
        <v>4421</v>
      </c>
      <c r="BR201" s="53" t="s">
        <v>1330</v>
      </c>
      <c r="BS201" s="53" t="s">
        <v>2838</v>
      </c>
      <c r="BT201" s="53" t="s">
        <v>8169</v>
      </c>
      <c r="BU201" s="53" t="s">
        <v>4810</v>
      </c>
      <c r="BX201" s="53" t="s">
        <v>1566</v>
      </c>
      <c r="BY201" s="53"/>
      <c r="BZ201" s="53"/>
    </row>
    <row r="202" spans="2:78" s="52" customFormat="1" ht="13" x14ac:dyDescent="0.3">
      <c r="B202" s="53" t="s">
        <v>214</v>
      </c>
      <c r="C202" s="53" t="s">
        <v>111</v>
      </c>
      <c r="D202" s="53" t="s">
        <v>7807</v>
      </c>
      <c r="E202" s="53">
        <v>38.723649999999999</v>
      </c>
      <c r="F202" s="53">
        <v>-0.31591350000000001</v>
      </c>
      <c r="G202" s="54">
        <v>622.54600000000005</v>
      </c>
      <c r="H202" s="53">
        <v>129</v>
      </c>
      <c r="I202" s="53">
        <v>62</v>
      </c>
      <c r="J202" s="53">
        <v>67</v>
      </c>
      <c r="K202" s="52">
        <v>7</v>
      </c>
      <c r="L202" s="52">
        <v>615.54600000000005</v>
      </c>
      <c r="M202" s="55">
        <v>6</v>
      </c>
      <c r="N202" s="61" t="s">
        <v>16</v>
      </c>
      <c r="P202" s="66"/>
      <c r="Q202" s="53"/>
      <c r="R202" s="53"/>
      <c r="S202" s="53"/>
      <c r="T202" s="53"/>
      <c r="U202" s="53"/>
      <c r="V202" s="53"/>
      <c r="W202" s="53"/>
      <c r="AB202" s="53" t="s">
        <v>3044</v>
      </c>
      <c r="AD202" s="53" t="s">
        <v>5280</v>
      </c>
      <c r="AF202" s="53" t="s">
        <v>3291</v>
      </c>
      <c r="AG202" s="53" t="s">
        <v>6383</v>
      </c>
      <c r="AN202" s="53" t="s">
        <v>2315</v>
      </c>
      <c r="AP202" s="53" t="s">
        <v>5589</v>
      </c>
      <c r="AR202" s="31" t="s">
        <v>2552</v>
      </c>
      <c r="AS202" s="53"/>
      <c r="AT202" s="53" t="s">
        <v>1130</v>
      </c>
      <c r="AV202" s="53" t="s">
        <v>3661</v>
      </c>
      <c r="AW202" s="53" t="s">
        <v>5809</v>
      </c>
      <c r="BI202" s="53" t="s">
        <v>7375</v>
      </c>
      <c r="BK202" s="53" t="s">
        <v>4062</v>
      </c>
      <c r="BM202" s="53" t="s">
        <v>4422</v>
      </c>
      <c r="BR202" s="53" t="s">
        <v>1331</v>
      </c>
      <c r="BS202" s="53" t="s">
        <v>2839</v>
      </c>
      <c r="BT202" s="53" t="s">
        <v>8170</v>
      </c>
      <c r="BU202" s="53" t="s">
        <v>4811</v>
      </c>
      <c r="BX202" s="53" t="s">
        <v>1567</v>
      </c>
      <c r="BY202" s="53"/>
      <c r="BZ202" s="53"/>
    </row>
    <row r="203" spans="2:78" s="52" customFormat="1" ht="13" x14ac:dyDescent="0.3">
      <c r="B203" s="53" t="s">
        <v>214</v>
      </c>
      <c r="C203" s="53" t="s">
        <v>111</v>
      </c>
      <c r="D203" s="53" t="s">
        <v>7808</v>
      </c>
      <c r="E203" s="53">
        <v>38.104019999999998</v>
      </c>
      <c r="F203" s="53">
        <v>-0.84997230000000001</v>
      </c>
      <c r="G203" s="54">
        <v>16.86083</v>
      </c>
      <c r="H203" s="53">
        <v>4135</v>
      </c>
      <c r="I203" s="53">
        <v>2132</v>
      </c>
      <c r="J203" s="53">
        <v>2003</v>
      </c>
      <c r="K203" s="52">
        <v>7</v>
      </c>
      <c r="L203" s="52">
        <v>9.86083</v>
      </c>
      <c r="M203" s="55">
        <v>2</v>
      </c>
      <c r="N203" s="61" t="s">
        <v>14</v>
      </c>
      <c r="P203" s="66"/>
      <c r="Q203" s="53"/>
      <c r="R203" s="53"/>
      <c r="S203" s="53"/>
      <c r="T203" s="53"/>
      <c r="U203" s="53"/>
      <c r="V203" s="53"/>
      <c r="W203" s="53"/>
      <c r="AB203" s="53" t="s">
        <v>3045</v>
      </c>
      <c r="AD203" s="53" t="s">
        <v>5281</v>
      </c>
      <c r="AF203" s="53" t="s">
        <v>3292</v>
      </c>
      <c r="AG203" s="53" t="s">
        <v>6384</v>
      </c>
      <c r="AN203" s="53" t="s">
        <v>2316</v>
      </c>
      <c r="AP203" s="53" t="s">
        <v>5590</v>
      </c>
      <c r="AR203" s="31" t="s">
        <v>2553</v>
      </c>
      <c r="AS203" s="53"/>
      <c r="AT203" s="53" t="s">
        <v>1131</v>
      </c>
      <c r="AV203" s="53" t="s">
        <v>3662</v>
      </c>
      <c r="AW203" s="53" t="s">
        <v>5810</v>
      </c>
      <c r="BI203" s="53" t="s">
        <v>7376</v>
      </c>
      <c r="BK203" s="53" t="s">
        <v>4063</v>
      </c>
      <c r="BM203" s="53" t="s">
        <v>4423</v>
      </c>
      <c r="BR203" s="53" t="s">
        <v>1332</v>
      </c>
      <c r="BS203" s="53" t="s">
        <v>2840</v>
      </c>
      <c r="BT203" s="53" t="s">
        <v>8171</v>
      </c>
      <c r="BU203" s="53" t="s">
        <v>4812</v>
      </c>
      <c r="BX203" s="53" t="s">
        <v>1568</v>
      </c>
      <c r="BY203" s="53"/>
      <c r="BZ203" s="53"/>
    </row>
    <row r="204" spans="2:78" s="52" customFormat="1" ht="13" x14ac:dyDescent="0.3">
      <c r="B204" s="53" t="s">
        <v>214</v>
      </c>
      <c r="C204" s="53" t="s">
        <v>111</v>
      </c>
      <c r="D204" s="53" t="s">
        <v>7809</v>
      </c>
      <c r="E204" s="53">
        <v>38.820329999999998</v>
      </c>
      <c r="F204" s="53">
        <v>-5.3015899999999998E-2</v>
      </c>
      <c r="G204" s="54">
        <v>93.197689999999994</v>
      </c>
      <c r="H204" s="53">
        <v>697</v>
      </c>
      <c r="I204" s="53">
        <v>342</v>
      </c>
      <c r="J204" s="53">
        <v>355</v>
      </c>
      <c r="K204" s="52">
        <v>7</v>
      </c>
      <c r="L204" s="52">
        <v>86.197689999999994</v>
      </c>
      <c r="M204" s="55">
        <v>2</v>
      </c>
      <c r="N204" s="61" t="s">
        <v>14</v>
      </c>
      <c r="P204" s="66"/>
      <c r="Q204" s="53"/>
      <c r="R204" s="53"/>
      <c r="S204" s="53"/>
      <c r="T204" s="53"/>
      <c r="U204" s="53"/>
      <c r="V204" s="53"/>
      <c r="W204" s="53"/>
      <c r="AB204" s="53" t="s">
        <v>3046</v>
      </c>
      <c r="AD204" s="53" t="s">
        <v>5282</v>
      </c>
      <c r="AF204" s="53" t="s">
        <v>3293</v>
      </c>
      <c r="AG204" s="53" t="s">
        <v>6385</v>
      </c>
      <c r="AN204" s="53" t="s">
        <v>2317</v>
      </c>
      <c r="AP204" s="53" t="s">
        <v>5591</v>
      </c>
      <c r="AR204" s="31" t="s">
        <v>2554</v>
      </c>
      <c r="AS204" s="53"/>
      <c r="AT204" s="53" t="s">
        <v>1132</v>
      </c>
      <c r="AV204" s="53" t="s">
        <v>3663</v>
      </c>
      <c r="AW204" s="53" t="s">
        <v>5811</v>
      </c>
      <c r="BI204" s="53" t="s">
        <v>7377</v>
      </c>
      <c r="BK204" s="53" t="s">
        <v>4064</v>
      </c>
      <c r="BM204" s="53" t="s">
        <v>4424</v>
      </c>
      <c r="BR204" s="53" t="s">
        <v>1333</v>
      </c>
      <c r="BS204" s="53" t="s">
        <v>2841</v>
      </c>
      <c r="BT204" s="53" t="s">
        <v>8172</v>
      </c>
      <c r="BU204" s="53" t="s">
        <v>4813</v>
      </c>
      <c r="BX204" s="53" t="s">
        <v>1569</v>
      </c>
      <c r="BY204" s="53"/>
      <c r="BZ204" s="53"/>
    </row>
    <row r="205" spans="2:78" s="52" customFormat="1" ht="13" x14ac:dyDescent="0.3">
      <c r="B205" s="53" t="s">
        <v>214</v>
      </c>
      <c r="C205" s="53" t="s">
        <v>111</v>
      </c>
      <c r="D205" s="53" t="s">
        <v>7810</v>
      </c>
      <c r="E205" s="53">
        <v>38.116169999999997</v>
      </c>
      <c r="F205" s="53">
        <v>-0.91072960000000003</v>
      </c>
      <c r="G205" s="54">
        <v>26.244579999999999</v>
      </c>
      <c r="H205" s="53">
        <v>7335</v>
      </c>
      <c r="I205" s="53">
        <v>3778</v>
      </c>
      <c r="J205" s="53">
        <v>3557</v>
      </c>
      <c r="K205" s="52">
        <v>7</v>
      </c>
      <c r="L205" s="52">
        <v>19.244579999999999</v>
      </c>
      <c r="M205" s="55">
        <v>2</v>
      </c>
      <c r="N205" s="61" t="s">
        <v>14</v>
      </c>
      <c r="P205" s="66"/>
      <c r="Q205" s="53"/>
      <c r="R205" s="53"/>
      <c r="S205" s="53"/>
      <c r="T205" s="53"/>
      <c r="U205" s="53"/>
      <c r="V205" s="53"/>
      <c r="W205" s="53"/>
      <c r="AB205" s="53" t="s">
        <v>3047</v>
      </c>
      <c r="AD205" s="53" t="s">
        <v>5283</v>
      </c>
      <c r="AF205" s="53" t="s">
        <v>3294</v>
      </c>
      <c r="AG205" s="53" t="s">
        <v>6386</v>
      </c>
      <c r="AN205" s="53" t="s">
        <v>2318</v>
      </c>
      <c r="AP205" s="53" t="s">
        <v>5592</v>
      </c>
      <c r="AR205" s="31" t="s">
        <v>2555</v>
      </c>
      <c r="AS205" s="53"/>
      <c r="AT205" s="53" t="s">
        <v>1133</v>
      </c>
      <c r="AV205" s="53" t="s">
        <v>3664</v>
      </c>
      <c r="AW205" s="53" t="s">
        <v>5812</v>
      </c>
      <c r="BI205" s="53" t="s">
        <v>7378</v>
      </c>
      <c r="BK205" s="53" t="s">
        <v>4065</v>
      </c>
      <c r="BM205" s="53" t="s">
        <v>4425</v>
      </c>
      <c r="BR205" s="53" t="s">
        <v>1334</v>
      </c>
      <c r="BS205" s="53" t="s">
        <v>2842</v>
      </c>
      <c r="BT205" s="53" t="s">
        <v>8173</v>
      </c>
      <c r="BU205" s="53" t="s">
        <v>4814</v>
      </c>
      <c r="BX205" s="53" t="s">
        <v>1570</v>
      </c>
      <c r="BY205" s="53"/>
      <c r="BZ205" s="53"/>
    </row>
    <row r="206" spans="2:78" s="52" customFormat="1" ht="13" x14ac:dyDescent="0.3">
      <c r="B206" s="53" t="s">
        <v>214</v>
      </c>
      <c r="C206" s="53" t="s">
        <v>111</v>
      </c>
      <c r="D206" s="53" t="s">
        <v>7811</v>
      </c>
      <c r="E206" s="53">
        <v>38.587330000000001</v>
      </c>
      <c r="F206" s="53">
        <v>-0.31104409999999999</v>
      </c>
      <c r="G206" s="54">
        <v>439.63549999999998</v>
      </c>
      <c r="H206" s="53">
        <v>1262</v>
      </c>
      <c r="I206" s="53">
        <v>643</v>
      </c>
      <c r="J206" s="53">
        <v>619</v>
      </c>
      <c r="K206" s="52">
        <v>7</v>
      </c>
      <c r="L206" s="52">
        <v>432.63549999999998</v>
      </c>
      <c r="M206" s="55">
        <v>5</v>
      </c>
      <c r="N206" s="61" t="s">
        <v>15</v>
      </c>
      <c r="P206" s="66"/>
      <c r="Q206" s="53"/>
      <c r="R206" s="53"/>
      <c r="S206" s="53"/>
      <c r="T206" s="53"/>
      <c r="U206" s="53"/>
      <c r="V206" s="53"/>
      <c r="W206" s="53"/>
      <c r="AB206" s="53" t="s">
        <v>3048</v>
      </c>
      <c r="AD206" s="53" t="s">
        <v>5284</v>
      </c>
      <c r="AF206" s="53" t="s">
        <v>3295</v>
      </c>
      <c r="AG206" s="53" t="s">
        <v>6387</v>
      </c>
      <c r="AN206" s="53" t="s">
        <v>2319</v>
      </c>
      <c r="AP206" s="53" t="s">
        <v>5593</v>
      </c>
      <c r="AR206" s="31" t="s">
        <v>2556</v>
      </c>
      <c r="AS206" s="53"/>
      <c r="AT206" s="53" t="s">
        <v>1134</v>
      </c>
      <c r="AV206" s="53" t="s">
        <v>3665</v>
      </c>
      <c r="AW206" s="53" t="s">
        <v>5813</v>
      </c>
      <c r="BI206" s="53" t="s">
        <v>7379</v>
      </c>
      <c r="BK206" s="53" t="s">
        <v>4066</v>
      </c>
      <c r="BM206" s="53" t="s">
        <v>4426</v>
      </c>
      <c r="BR206" s="53" t="s">
        <v>1335</v>
      </c>
      <c r="BS206" s="53" t="s">
        <v>2843</v>
      </c>
      <c r="BT206" s="53" t="s">
        <v>8174</v>
      </c>
      <c r="BU206" s="53" t="s">
        <v>4815</v>
      </c>
      <c r="BX206" s="53" t="s">
        <v>1571</v>
      </c>
      <c r="BY206" s="53"/>
      <c r="BZ206" s="53"/>
    </row>
    <row r="207" spans="2:78" s="52" customFormat="1" ht="13" x14ac:dyDescent="0.3">
      <c r="B207" s="53" t="s">
        <v>214</v>
      </c>
      <c r="C207" s="53" t="s">
        <v>111</v>
      </c>
      <c r="D207" s="53" t="s">
        <v>7812</v>
      </c>
      <c r="E207" s="53">
        <v>38.088329999999999</v>
      </c>
      <c r="F207" s="53">
        <v>-0.72425459999999997</v>
      </c>
      <c r="G207" s="54">
        <v>13.9656</v>
      </c>
      <c r="H207" s="53">
        <v>20510</v>
      </c>
      <c r="I207" s="53">
        <v>10482</v>
      </c>
      <c r="J207" s="53">
        <v>10028</v>
      </c>
      <c r="K207" s="52">
        <v>7</v>
      </c>
      <c r="L207" s="52">
        <v>6.9656000000000002</v>
      </c>
      <c r="M207" s="55">
        <v>2</v>
      </c>
      <c r="N207" s="61" t="s">
        <v>14</v>
      </c>
      <c r="P207" s="66"/>
      <c r="Q207" s="53"/>
      <c r="R207" s="53"/>
      <c r="S207" s="53"/>
      <c r="T207" s="53"/>
      <c r="U207" s="53"/>
      <c r="V207" s="53"/>
      <c r="W207" s="53"/>
      <c r="AB207" s="53" t="s">
        <v>3049</v>
      </c>
      <c r="AD207" s="53" t="s">
        <v>5285</v>
      </c>
      <c r="AF207" s="53" t="s">
        <v>3296</v>
      </c>
      <c r="AG207" s="53" t="s">
        <v>6388</v>
      </c>
      <c r="AN207" s="53" t="s">
        <v>2320</v>
      </c>
      <c r="AP207" s="53" t="s">
        <v>5594</v>
      </c>
      <c r="AR207" s="31" t="s">
        <v>2557</v>
      </c>
      <c r="AS207" s="53"/>
      <c r="AT207" s="53" t="s">
        <v>1135</v>
      </c>
      <c r="AV207" s="53" t="s">
        <v>3666</v>
      </c>
      <c r="AW207" s="53" t="s">
        <v>5814</v>
      </c>
      <c r="BI207" s="53" t="s">
        <v>7380</v>
      </c>
      <c r="BK207" s="53" t="s">
        <v>4067</v>
      </c>
      <c r="BM207" s="53" t="s">
        <v>4427</v>
      </c>
      <c r="BR207" s="53" t="s">
        <v>1336</v>
      </c>
      <c r="BS207" s="53" t="s">
        <v>2844</v>
      </c>
      <c r="BT207" s="53" t="s">
        <v>8175</v>
      </c>
      <c r="BU207" s="53" t="s">
        <v>4816</v>
      </c>
      <c r="BX207" s="53" t="s">
        <v>1572</v>
      </c>
      <c r="BY207" s="53"/>
      <c r="BZ207" s="53"/>
    </row>
    <row r="208" spans="2:78" s="52" customFormat="1" ht="13" x14ac:dyDescent="0.3">
      <c r="B208" s="53" t="s">
        <v>214</v>
      </c>
      <c r="C208" s="53" t="s">
        <v>111</v>
      </c>
      <c r="D208" s="53" t="s">
        <v>7813</v>
      </c>
      <c r="E208" s="53">
        <v>38.384329999999999</v>
      </c>
      <c r="F208" s="53">
        <v>-0.90503979999999995</v>
      </c>
      <c r="G208" s="54">
        <v>448.93310000000002</v>
      </c>
      <c r="H208" s="53">
        <v>2576</v>
      </c>
      <c r="I208" s="53">
        <v>1346</v>
      </c>
      <c r="J208" s="53">
        <v>1230</v>
      </c>
      <c r="K208" s="52">
        <v>7</v>
      </c>
      <c r="L208" s="52">
        <v>441.93310000000002</v>
      </c>
      <c r="M208" s="55">
        <v>5</v>
      </c>
      <c r="N208" s="61" t="s">
        <v>15</v>
      </c>
      <c r="P208" s="66"/>
      <c r="Q208" s="53"/>
      <c r="R208" s="53"/>
      <c r="S208" s="53"/>
      <c r="T208" s="53"/>
      <c r="U208" s="53"/>
      <c r="V208" s="53"/>
      <c r="W208" s="53"/>
      <c r="AB208" s="53" t="s">
        <v>3050</v>
      </c>
      <c r="AD208" s="53" t="s">
        <v>5286</v>
      </c>
      <c r="AF208" s="53" t="s">
        <v>3297</v>
      </c>
      <c r="AG208" s="53" t="s">
        <v>6389</v>
      </c>
      <c r="AN208" s="53" t="s">
        <v>2321</v>
      </c>
      <c r="AP208" s="53" t="s">
        <v>5595</v>
      </c>
      <c r="AR208" s="31" t="s">
        <v>2558</v>
      </c>
      <c r="AS208" s="53"/>
      <c r="AT208" s="53" t="s">
        <v>1136</v>
      </c>
      <c r="AV208" s="53" t="s">
        <v>3667</v>
      </c>
      <c r="AW208" s="53" t="s">
        <v>5815</v>
      </c>
      <c r="BI208" s="53" t="s">
        <v>7381</v>
      </c>
      <c r="BK208" s="53" t="s">
        <v>4068</v>
      </c>
      <c r="BM208" s="53" t="s">
        <v>4428</v>
      </c>
      <c r="BR208" s="53" t="s">
        <v>1337</v>
      </c>
      <c r="BS208" s="53" t="s">
        <v>2845</v>
      </c>
      <c r="BT208" s="53" t="s">
        <v>8176</v>
      </c>
      <c r="BU208" s="53" t="s">
        <v>4817</v>
      </c>
      <c r="BX208" s="53" t="s">
        <v>1573</v>
      </c>
      <c r="BY208" s="53"/>
      <c r="BZ208" s="53"/>
    </row>
    <row r="209" spans="2:78" s="52" customFormat="1" ht="13" x14ac:dyDescent="0.3">
      <c r="B209" s="53" t="s">
        <v>214</v>
      </c>
      <c r="C209" s="53" t="s">
        <v>111</v>
      </c>
      <c r="D209" s="53" t="s">
        <v>7814</v>
      </c>
      <c r="E209" s="53">
        <v>38.811340000000001</v>
      </c>
      <c r="F209" s="53">
        <v>-6.5726599999999996E-2</v>
      </c>
      <c r="G209" s="54">
        <v>113.3374</v>
      </c>
      <c r="H209" s="53">
        <v>444</v>
      </c>
      <c r="I209" s="53">
        <v>223</v>
      </c>
      <c r="J209" s="53">
        <v>221</v>
      </c>
      <c r="K209" s="52">
        <v>7</v>
      </c>
      <c r="L209" s="52">
        <v>106.3374</v>
      </c>
      <c r="M209" s="55">
        <v>2</v>
      </c>
      <c r="N209" s="61" t="s">
        <v>14</v>
      </c>
      <c r="P209" s="66"/>
      <c r="Q209" s="53"/>
      <c r="R209" s="53"/>
      <c r="S209" s="53"/>
      <c r="T209" s="53"/>
      <c r="U209" s="53"/>
      <c r="V209" s="53"/>
      <c r="W209" s="53"/>
      <c r="AB209" s="53" t="s">
        <v>3051</v>
      </c>
      <c r="AD209" s="53" t="s">
        <v>5287</v>
      </c>
      <c r="AF209" s="53" t="s">
        <v>3298</v>
      </c>
      <c r="AG209" s="53" t="s">
        <v>6390</v>
      </c>
      <c r="AN209" s="53" t="s">
        <v>2322</v>
      </c>
      <c r="AP209" s="53" t="s">
        <v>5596</v>
      </c>
      <c r="AR209" s="31" t="s">
        <v>2559</v>
      </c>
      <c r="AS209" s="53"/>
      <c r="AV209" s="53" t="s">
        <v>3668</v>
      </c>
      <c r="AW209" s="53" t="s">
        <v>5816</v>
      </c>
      <c r="BI209" s="53" t="s">
        <v>7382</v>
      </c>
      <c r="BK209" s="53" t="s">
        <v>4069</v>
      </c>
      <c r="BM209" s="53" t="s">
        <v>4429</v>
      </c>
      <c r="BR209" s="53" t="s">
        <v>1338</v>
      </c>
      <c r="BS209" s="53" t="s">
        <v>2846</v>
      </c>
      <c r="BT209" s="53" t="s">
        <v>8177</v>
      </c>
      <c r="BU209" s="53" t="s">
        <v>4818</v>
      </c>
      <c r="BX209" s="53" t="s">
        <v>1574</v>
      </c>
      <c r="BY209" s="53"/>
      <c r="BZ209" s="53"/>
    </row>
    <row r="210" spans="2:78" s="52" customFormat="1" ht="13" x14ac:dyDescent="0.3">
      <c r="B210" s="53" t="s">
        <v>214</v>
      </c>
      <c r="C210" s="53" t="s">
        <v>111</v>
      </c>
      <c r="D210" s="53" t="s">
        <v>7815</v>
      </c>
      <c r="E210" s="53">
        <v>38.518909999999998</v>
      </c>
      <c r="F210" s="53">
        <v>-0.91212910000000003</v>
      </c>
      <c r="G210" s="54">
        <v>491.38139999999999</v>
      </c>
      <c r="H210" s="53">
        <v>1596</v>
      </c>
      <c r="I210" s="53">
        <v>824</v>
      </c>
      <c r="J210" s="53">
        <v>772</v>
      </c>
      <c r="K210" s="52">
        <v>7</v>
      </c>
      <c r="L210" s="52">
        <v>484.38139999999999</v>
      </c>
      <c r="M210" s="55">
        <v>5</v>
      </c>
      <c r="N210" s="61" t="s">
        <v>15</v>
      </c>
      <c r="P210" s="66"/>
      <c r="Q210" s="53"/>
      <c r="R210" s="53"/>
      <c r="S210" s="53"/>
      <c r="T210" s="53"/>
      <c r="U210" s="53"/>
      <c r="V210" s="53"/>
      <c r="W210" s="53"/>
      <c r="AB210" s="53" t="s">
        <v>3052</v>
      </c>
      <c r="AD210" s="53" t="s">
        <v>5288</v>
      </c>
      <c r="AF210" s="53" t="s">
        <v>3299</v>
      </c>
      <c r="AG210" s="53" t="s">
        <v>6391</v>
      </c>
      <c r="AN210" s="53" t="s">
        <v>2323</v>
      </c>
      <c r="AP210" s="53" t="s">
        <v>5597</v>
      </c>
      <c r="AR210" s="31" t="s">
        <v>2560</v>
      </c>
      <c r="AS210" s="53"/>
      <c r="AV210" s="53" t="s">
        <v>3669</v>
      </c>
      <c r="AW210" s="53" t="s">
        <v>5817</v>
      </c>
      <c r="BI210" s="53" t="s">
        <v>7383</v>
      </c>
      <c r="BK210" s="53" t="s">
        <v>4070</v>
      </c>
      <c r="BM210" s="53" t="s">
        <v>4430</v>
      </c>
      <c r="BR210" s="53" t="s">
        <v>1339</v>
      </c>
      <c r="BS210" s="53" t="s">
        <v>2847</v>
      </c>
      <c r="BT210" s="53" t="s">
        <v>8178</v>
      </c>
      <c r="BU210" s="53" t="s">
        <v>4819</v>
      </c>
      <c r="BX210" s="53" t="s">
        <v>1575</v>
      </c>
      <c r="BY210" s="53"/>
      <c r="BZ210" s="53"/>
    </row>
    <row r="211" spans="2:78" s="52" customFormat="1" ht="13" x14ac:dyDescent="0.3">
      <c r="B211" s="53" t="s">
        <v>214</v>
      </c>
      <c r="C211" s="53" t="s">
        <v>111</v>
      </c>
      <c r="D211" s="53" t="s">
        <v>7816</v>
      </c>
      <c r="E211" s="53">
        <v>38.114220000000003</v>
      </c>
      <c r="F211" s="53">
        <v>-0.71795569999999997</v>
      </c>
      <c r="G211" s="54">
        <v>7.5736230000000004</v>
      </c>
      <c r="H211" s="53">
        <v>12030</v>
      </c>
      <c r="I211" s="53">
        <v>6108</v>
      </c>
      <c r="J211" s="53">
        <v>5922</v>
      </c>
      <c r="K211" s="52">
        <v>7</v>
      </c>
      <c r="L211" s="52">
        <v>0.57362300000000044</v>
      </c>
      <c r="M211" s="55">
        <v>2</v>
      </c>
      <c r="N211" s="61" t="s">
        <v>14</v>
      </c>
      <c r="P211" s="66"/>
      <c r="Q211" s="53"/>
      <c r="R211" s="53"/>
      <c r="S211" s="53"/>
      <c r="T211" s="53"/>
      <c r="U211" s="53"/>
      <c r="V211" s="53"/>
      <c r="W211" s="53"/>
      <c r="AB211" s="53" t="s">
        <v>3053</v>
      </c>
      <c r="AD211" s="53" t="s">
        <v>5289</v>
      </c>
      <c r="AF211" s="53" t="s">
        <v>3300</v>
      </c>
      <c r="AG211" s="53" t="s">
        <v>6392</v>
      </c>
      <c r="AN211" s="53" t="s">
        <v>2324</v>
      </c>
      <c r="AP211" s="53" t="s">
        <v>5598</v>
      </c>
      <c r="AR211" s="31" t="s">
        <v>2561</v>
      </c>
      <c r="AS211" s="53"/>
      <c r="AV211" s="53" t="s">
        <v>3670</v>
      </c>
      <c r="AW211" s="53" t="s">
        <v>5818</v>
      </c>
      <c r="BI211" s="53" t="s">
        <v>7384</v>
      </c>
      <c r="BK211" s="53" t="s">
        <v>4071</v>
      </c>
      <c r="BM211" s="53" t="s">
        <v>4431</v>
      </c>
      <c r="BR211" s="53" t="s">
        <v>1340</v>
      </c>
      <c r="BS211" s="53" t="s">
        <v>7975</v>
      </c>
      <c r="BT211" s="53" t="s">
        <v>8179</v>
      </c>
      <c r="BU211" s="53" t="s">
        <v>4820</v>
      </c>
      <c r="BX211" s="53" t="s">
        <v>1576</v>
      </c>
      <c r="BY211" s="53"/>
      <c r="BZ211" s="53"/>
    </row>
    <row r="212" spans="2:78" s="52" customFormat="1" ht="13" x14ac:dyDescent="0.3">
      <c r="B212" s="53" t="s">
        <v>214</v>
      </c>
      <c r="C212" s="53" t="s">
        <v>111</v>
      </c>
      <c r="D212" s="53" t="s">
        <v>7817</v>
      </c>
      <c r="E212" s="53">
        <v>38.170200000000001</v>
      </c>
      <c r="F212" s="53">
        <v>-0.84019690000000002</v>
      </c>
      <c r="G212" s="54">
        <v>10.8566</v>
      </c>
      <c r="H212" s="53">
        <v>1806</v>
      </c>
      <c r="I212" s="53">
        <v>937</v>
      </c>
      <c r="J212" s="53">
        <v>869</v>
      </c>
      <c r="K212" s="52">
        <v>7</v>
      </c>
      <c r="L212" s="52">
        <v>3.8566000000000003</v>
      </c>
      <c r="M212" s="55">
        <v>2</v>
      </c>
      <c r="N212" s="61" t="s">
        <v>14</v>
      </c>
      <c r="P212" s="66"/>
      <c r="Q212" s="53"/>
      <c r="R212" s="53"/>
      <c r="S212" s="53"/>
      <c r="T212" s="53"/>
      <c r="U212" s="53"/>
      <c r="V212" s="53"/>
      <c r="W212" s="53"/>
      <c r="AB212" s="53" t="s">
        <v>3054</v>
      </c>
      <c r="AD212" s="53" t="s">
        <v>5290</v>
      </c>
      <c r="AF212" s="53" t="s">
        <v>3301</v>
      </c>
      <c r="AG212" s="53" t="s">
        <v>6393</v>
      </c>
      <c r="AN212" s="53" t="s">
        <v>2325</v>
      </c>
      <c r="AP212" s="53" t="s">
        <v>5599</v>
      </c>
      <c r="AR212" s="31" t="s">
        <v>2562</v>
      </c>
      <c r="AS212" s="53"/>
      <c r="AV212" s="53" t="s">
        <v>3671</v>
      </c>
      <c r="AW212" s="53" t="s">
        <v>5819</v>
      </c>
      <c r="BI212" s="53" t="s">
        <v>7385</v>
      </c>
      <c r="BK212" s="53" t="s">
        <v>4072</v>
      </c>
      <c r="BM212" s="53" t="s">
        <v>4432</v>
      </c>
      <c r="BR212" s="53" t="s">
        <v>1341</v>
      </c>
      <c r="BS212" s="53" t="s">
        <v>7976</v>
      </c>
      <c r="BT212" s="53" t="s">
        <v>8180</v>
      </c>
      <c r="BU212" s="53" t="s">
        <v>4821</v>
      </c>
      <c r="BX212" s="53" t="s">
        <v>1577</v>
      </c>
      <c r="BY212" s="53"/>
      <c r="BZ212" s="53"/>
    </row>
    <row r="213" spans="2:78" s="52" customFormat="1" ht="13" x14ac:dyDescent="0.3">
      <c r="B213" s="53" t="s">
        <v>214</v>
      </c>
      <c r="C213" s="53" t="s">
        <v>111</v>
      </c>
      <c r="D213" s="53" t="s">
        <v>7818</v>
      </c>
      <c r="E213" s="53">
        <v>37.979930000000003</v>
      </c>
      <c r="F213" s="53">
        <v>-0.78928569999999998</v>
      </c>
      <c r="G213" s="54">
        <v>77.87773</v>
      </c>
      <c r="H213" s="53">
        <v>8135</v>
      </c>
      <c r="I213" s="53">
        <v>4131</v>
      </c>
      <c r="J213" s="53">
        <v>4004</v>
      </c>
      <c r="K213" s="52">
        <v>7</v>
      </c>
      <c r="L213" s="52">
        <v>70.87773</v>
      </c>
      <c r="M213" s="55">
        <v>2</v>
      </c>
      <c r="N213" s="61" t="s">
        <v>14</v>
      </c>
      <c r="P213" s="66"/>
      <c r="Q213" s="53"/>
      <c r="R213" s="53"/>
      <c r="S213" s="53"/>
      <c r="T213" s="53"/>
      <c r="U213" s="53"/>
      <c r="V213" s="53"/>
      <c r="W213" s="53"/>
      <c r="AB213" s="53" t="s">
        <v>3055</v>
      </c>
      <c r="AD213" s="53" t="s">
        <v>5291</v>
      </c>
      <c r="AF213" s="53" t="s">
        <v>3302</v>
      </c>
      <c r="AG213" s="53" t="s">
        <v>6394</v>
      </c>
      <c r="AN213" s="53" t="s">
        <v>2326</v>
      </c>
      <c r="AP213" s="53" t="s">
        <v>5600</v>
      </c>
      <c r="AR213" s="31" t="s">
        <v>2563</v>
      </c>
      <c r="AS213" s="53"/>
      <c r="AV213" s="53" t="s">
        <v>3672</v>
      </c>
      <c r="AW213" s="53" t="s">
        <v>5820</v>
      </c>
      <c r="BI213" s="53" t="s">
        <v>7386</v>
      </c>
      <c r="BK213" s="53" t="s">
        <v>4073</v>
      </c>
      <c r="BM213" s="53" t="s">
        <v>4433</v>
      </c>
      <c r="BR213" s="53" t="s">
        <v>1342</v>
      </c>
      <c r="BS213" s="53"/>
      <c r="BT213" s="53" t="s">
        <v>8181</v>
      </c>
      <c r="BU213" s="53" t="s">
        <v>4822</v>
      </c>
      <c r="BX213" s="53" t="s">
        <v>1578</v>
      </c>
      <c r="BY213" s="53"/>
      <c r="BZ213" s="53"/>
    </row>
    <row r="214" spans="2:78" s="52" customFormat="1" ht="13" x14ac:dyDescent="0.3">
      <c r="B214" s="53" t="s">
        <v>214</v>
      </c>
      <c r="C214" s="53" t="s">
        <v>111</v>
      </c>
      <c r="D214" s="53" t="s">
        <v>7819</v>
      </c>
      <c r="E214" s="53">
        <v>38.396090000000001</v>
      </c>
      <c r="F214" s="53">
        <v>-0.52492839999999996</v>
      </c>
      <c r="G214" s="54">
        <v>113.718</v>
      </c>
      <c r="H214" s="53">
        <v>53126</v>
      </c>
      <c r="I214" s="53">
        <v>26404</v>
      </c>
      <c r="J214" s="53">
        <v>26722</v>
      </c>
      <c r="K214" s="52">
        <v>7</v>
      </c>
      <c r="L214" s="52">
        <v>106.718</v>
      </c>
      <c r="M214" s="55">
        <v>2</v>
      </c>
      <c r="N214" s="61" t="s">
        <v>14</v>
      </c>
      <c r="P214" s="66"/>
      <c r="Q214" s="53"/>
      <c r="R214" s="53"/>
      <c r="S214" s="53"/>
      <c r="T214" s="53"/>
      <c r="U214" s="53"/>
      <c r="V214" s="53"/>
      <c r="W214" s="53"/>
      <c r="AB214" s="53" t="s">
        <v>3056</v>
      </c>
      <c r="AD214" s="53" t="s">
        <v>5292</v>
      </c>
      <c r="AF214" s="53" t="s">
        <v>3303</v>
      </c>
      <c r="AG214" s="53" t="s">
        <v>6395</v>
      </c>
      <c r="AN214" s="53" t="s">
        <v>2327</v>
      </c>
      <c r="AP214" s="53" t="s">
        <v>5601</v>
      </c>
      <c r="AR214" s="31" t="s">
        <v>2564</v>
      </c>
      <c r="AS214" s="53"/>
      <c r="AV214" s="53" t="s">
        <v>3673</v>
      </c>
      <c r="AW214" s="53" t="s">
        <v>5821</v>
      </c>
      <c r="BI214" s="53" t="s">
        <v>7387</v>
      </c>
      <c r="BK214" s="53" t="s">
        <v>4074</v>
      </c>
      <c r="BM214" s="53" t="s">
        <v>4434</v>
      </c>
      <c r="BR214" s="53" t="s">
        <v>1343</v>
      </c>
      <c r="BS214" s="53"/>
      <c r="BT214" s="53" t="s">
        <v>8182</v>
      </c>
      <c r="BU214" s="53" t="s">
        <v>4823</v>
      </c>
      <c r="BX214" s="53" t="s">
        <v>1579</v>
      </c>
      <c r="BY214" s="53"/>
      <c r="BZ214" s="53"/>
    </row>
    <row r="215" spans="2:78" s="52" customFormat="1" ht="13" x14ac:dyDescent="0.3">
      <c r="B215" s="53" t="s">
        <v>214</v>
      </c>
      <c r="C215" s="53" t="s">
        <v>111</v>
      </c>
      <c r="D215" s="53" t="s">
        <v>7820</v>
      </c>
      <c r="E215" s="53">
        <v>38.81991</v>
      </c>
      <c r="F215" s="53">
        <v>-3.4581099999999997E-2</v>
      </c>
      <c r="G215" s="54">
        <v>92.451599999999999</v>
      </c>
      <c r="H215" s="53">
        <v>734</v>
      </c>
      <c r="I215" s="53">
        <v>348</v>
      </c>
      <c r="J215" s="53">
        <v>386</v>
      </c>
      <c r="K215" s="52">
        <v>7</v>
      </c>
      <c r="L215" s="52">
        <v>85.451599999999999</v>
      </c>
      <c r="M215" s="55">
        <v>2</v>
      </c>
      <c r="N215" s="61" t="s">
        <v>14</v>
      </c>
      <c r="P215" s="66"/>
      <c r="Q215" s="53"/>
      <c r="R215" s="53"/>
      <c r="S215" s="53"/>
      <c r="T215" s="53"/>
      <c r="U215" s="53"/>
      <c r="V215" s="53"/>
      <c r="W215" s="53"/>
      <c r="AB215" s="53" t="s">
        <v>3057</v>
      </c>
      <c r="AD215" s="53" t="s">
        <v>5293</v>
      </c>
      <c r="AF215" s="53" t="s">
        <v>3304</v>
      </c>
      <c r="AG215" s="53" t="s">
        <v>6396</v>
      </c>
      <c r="AN215" s="53" t="s">
        <v>2328</v>
      </c>
      <c r="AP215" s="53" t="s">
        <v>5602</v>
      </c>
      <c r="AR215" s="31" t="s">
        <v>2565</v>
      </c>
      <c r="AS215" s="53"/>
      <c r="AV215" s="53" t="s">
        <v>3674</v>
      </c>
      <c r="AW215" s="53" t="s">
        <v>5822</v>
      </c>
      <c r="BI215" s="53" t="s">
        <v>7388</v>
      </c>
      <c r="BK215" s="53" t="s">
        <v>4075</v>
      </c>
      <c r="BM215" s="53" t="s">
        <v>4435</v>
      </c>
      <c r="BR215" s="53" t="s">
        <v>1344</v>
      </c>
      <c r="BS215" s="53"/>
      <c r="BT215" s="53" t="s">
        <v>8183</v>
      </c>
      <c r="BU215" s="53" t="s">
        <v>4824</v>
      </c>
      <c r="BX215" s="53" t="s">
        <v>1580</v>
      </c>
      <c r="BY215" s="53"/>
      <c r="BZ215" s="53"/>
    </row>
    <row r="216" spans="2:78" s="52" customFormat="1" ht="13" x14ac:dyDescent="0.3">
      <c r="B216" s="53" t="s">
        <v>214</v>
      </c>
      <c r="C216" s="53" t="s">
        <v>111</v>
      </c>
      <c r="D216" s="53" t="s">
        <v>7821</v>
      </c>
      <c r="E216" s="53">
        <v>38.39817</v>
      </c>
      <c r="F216" s="53">
        <v>-0.4345329</v>
      </c>
      <c r="G216" s="54">
        <v>41.323920000000001</v>
      </c>
      <c r="H216" s="53">
        <v>21939</v>
      </c>
      <c r="I216" s="53">
        <v>10703</v>
      </c>
      <c r="J216" s="53">
        <v>11236</v>
      </c>
      <c r="K216" s="52">
        <v>7</v>
      </c>
      <c r="L216" s="52">
        <v>34.323920000000001</v>
      </c>
      <c r="M216" s="55">
        <v>2</v>
      </c>
      <c r="N216" s="61" t="s">
        <v>14</v>
      </c>
      <c r="P216" s="66"/>
      <c r="Q216" s="53"/>
      <c r="R216" s="53"/>
      <c r="S216" s="53"/>
      <c r="T216" s="53"/>
      <c r="U216" s="53"/>
      <c r="V216" s="53"/>
      <c r="W216" s="53"/>
      <c r="AB216" s="53" t="s">
        <v>3058</v>
      </c>
      <c r="AD216" s="53" t="s">
        <v>5294</v>
      </c>
      <c r="AF216" s="53" t="s">
        <v>3305</v>
      </c>
      <c r="AG216" s="53" t="s">
        <v>6397</v>
      </c>
      <c r="AN216" s="53" t="s">
        <v>2329</v>
      </c>
      <c r="AP216" s="53" t="s">
        <v>5603</v>
      </c>
      <c r="AR216" s="31" t="s">
        <v>2566</v>
      </c>
      <c r="AS216" s="53"/>
      <c r="AV216" s="53" t="s">
        <v>3675</v>
      </c>
      <c r="AW216" s="53" t="s">
        <v>5823</v>
      </c>
      <c r="BI216" s="53" t="s">
        <v>7389</v>
      </c>
      <c r="BK216" s="53" t="s">
        <v>4076</v>
      </c>
      <c r="BR216" s="53" t="s">
        <v>1345</v>
      </c>
      <c r="BS216" s="53"/>
      <c r="BT216" s="53" t="s">
        <v>8184</v>
      </c>
      <c r="BU216" s="53" t="s">
        <v>4825</v>
      </c>
      <c r="BX216" s="53" t="s">
        <v>1581</v>
      </c>
      <c r="BY216" s="53"/>
      <c r="BZ216" s="53"/>
    </row>
    <row r="217" spans="2:78" s="52" customFormat="1" ht="13" x14ac:dyDescent="0.3">
      <c r="B217" s="53" t="s">
        <v>214</v>
      </c>
      <c r="C217" s="53" t="s">
        <v>111</v>
      </c>
      <c r="D217" s="53" t="s">
        <v>7822</v>
      </c>
      <c r="E217" s="53">
        <v>38.192300000000003</v>
      </c>
      <c r="F217" s="53">
        <v>-0.55520659999999999</v>
      </c>
      <c r="G217" s="54">
        <v>10</v>
      </c>
      <c r="H217" s="53">
        <v>31760</v>
      </c>
      <c r="I217" s="53">
        <v>16115</v>
      </c>
      <c r="J217" s="53">
        <v>15645</v>
      </c>
      <c r="K217" s="52">
        <v>7</v>
      </c>
      <c r="L217" s="52">
        <v>3</v>
      </c>
      <c r="M217" s="55">
        <v>2</v>
      </c>
      <c r="N217" s="61" t="s">
        <v>14</v>
      </c>
      <c r="P217" s="66"/>
      <c r="Q217" s="53"/>
      <c r="R217" s="53"/>
      <c r="S217" s="53"/>
      <c r="T217" s="53"/>
      <c r="U217" s="53"/>
      <c r="V217" s="53"/>
      <c r="W217" s="53"/>
      <c r="AB217" s="53" t="s">
        <v>3059</v>
      </c>
      <c r="AD217" s="53" t="s">
        <v>5295</v>
      </c>
      <c r="AF217" s="53" t="s">
        <v>3306</v>
      </c>
      <c r="AG217" s="53" t="s">
        <v>6398</v>
      </c>
      <c r="AN217" s="53" t="s">
        <v>2330</v>
      </c>
      <c r="AP217" s="53" t="s">
        <v>5604</v>
      </c>
      <c r="AR217" s="31" t="s">
        <v>2567</v>
      </c>
      <c r="AS217" s="53"/>
      <c r="AV217" s="53" t="s">
        <v>3676</v>
      </c>
      <c r="AW217" s="53" t="s">
        <v>5824</v>
      </c>
      <c r="BI217" s="53" t="s">
        <v>7390</v>
      </c>
      <c r="BK217" s="53" t="s">
        <v>4077</v>
      </c>
      <c r="BR217" s="53" t="s">
        <v>1346</v>
      </c>
      <c r="BS217" s="53"/>
      <c r="BT217" s="53" t="s">
        <v>8185</v>
      </c>
      <c r="BU217" s="53" t="s">
        <v>4826</v>
      </c>
      <c r="BX217" s="53" t="s">
        <v>1582</v>
      </c>
      <c r="BY217" s="53"/>
      <c r="BZ217" s="53"/>
    </row>
    <row r="218" spans="2:78" s="52" customFormat="1" ht="13" x14ac:dyDescent="0.3">
      <c r="B218" s="53" t="s">
        <v>214</v>
      </c>
      <c r="C218" s="53" t="s">
        <v>111</v>
      </c>
      <c r="D218" s="53" t="s">
        <v>7823</v>
      </c>
      <c r="E218" s="53">
        <v>38.537570000000002</v>
      </c>
      <c r="F218" s="53">
        <v>-0.81806520000000005</v>
      </c>
      <c r="G218" s="54">
        <v>480.88170000000002</v>
      </c>
      <c r="H218" s="53">
        <v>10054</v>
      </c>
      <c r="I218" s="53">
        <v>5100</v>
      </c>
      <c r="J218" s="53">
        <v>4954</v>
      </c>
      <c r="K218" s="52">
        <v>7</v>
      </c>
      <c r="L218" s="52">
        <v>473.88170000000002</v>
      </c>
      <c r="M218" s="55">
        <v>5</v>
      </c>
      <c r="N218" s="61" t="s">
        <v>15</v>
      </c>
      <c r="P218" s="66"/>
      <c r="Q218" s="53"/>
      <c r="R218" s="53"/>
      <c r="S218" s="53"/>
      <c r="T218" s="53"/>
      <c r="U218" s="53"/>
      <c r="V218" s="53"/>
      <c r="W218" s="53"/>
      <c r="AB218" s="53" t="s">
        <v>3060</v>
      </c>
      <c r="AD218" s="53" t="s">
        <v>5296</v>
      </c>
      <c r="AF218" s="53" t="s">
        <v>3307</v>
      </c>
      <c r="AG218" s="53" t="s">
        <v>6399</v>
      </c>
      <c r="AN218" s="53" t="s">
        <v>2331</v>
      </c>
      <c r="AP218" s="53" t="s">
        <v>5605</v>
      </c>
      <c r="AR218" s="31" t="s">
        <v>2568</v>
      </c>
      <c r="AS218" s="53"/>
      <c r="AW218" s="53" t="s">
        <v>5825</v>
      </c>
      <c r="BI218" s="53" t="s">
        <v>7391</v>
      </c>
      <c r="BK218" s="53" t="s">
        <v>4078</v>
      </c>
      <c r="BR218" s="53" t="s">
        <v>1347</v>
      </c>
      <c r="BS218" s="53"/>
      <c r="BT218" s="53" t="s">
        <v>8186</v>
      </c>
      <c r="BU218" s="53" t="s">
        <v>4827</v>
      </c>
      <c r="BX218" s="53" t="s">
        <v>1583</v>
      </c>
      <c r="BY218" s="53"/>
      <c r="BZ218" s="53"/>
    </row>
    <row r="219" spans="2:78" s="52" customFormat="1" ht="13" x14ac:dyDescent="0.3">
      <c r="B219" s="53" t="s">
        <v>214</v>
      </c>
      <c r="C219" s="53" t="s">
        <v>111</v>
      </c>
      <c r="D219" s="53" t="s">
        <v>7824</v>
      </c>
      <c r="E219" s="53">
        <v>38.608620000000002</v>
      </c>
      <c r="F219" s="53">
        <v>-0.27305760000000001</v>
      </c>
      <c r="G219" s="54">
        <v>421.49680000000001</v>
      </c>
      <c r="H219" s="53">
        <v>652</v>
      </c>
      <c r="I219" s="53">
        <v>346</v>
      </c>
      <c r="J219" s="53">
        <v>306</v>
      </c>
      <c r="K219" s="52">
        <v>7</v>
      </c>
      <c r="L219" s="52">
        <v>414.49680000000001</v>
      </c>
      <c r="M219" s="55">
        <v>5</v>
      </c>
      <c r="N219" s="61" t="s">
        <v>15</v>
      </c>
      <c r="P219" s="66"/>
      <c r="Q219" s="53"/>
      <c r="R219" s="53"/>
      <c r="S219" s="53"/>
      <c r="T219" s="53"/>
      <c r="U219" s="53"/>
      <c r="V219" s="53"/>
      <c r="W219" s="53"/>
      <c r="AB219" s="53" t="s">
        <v>3061</v>
      </c>
      <c r="AD219" s="53" t="s">
        <v>5297</v>
      </c>
      <c r="AF219" s="53" t="s">
        <v>3308</v>
      </c>
      <c r="AG219" s="53" t="s">
        <v>6400</v>
      </c>
      <c r="AN219" s="53" t="s">
        <v>2332</v>
      </c>
      <c r="AP219" s="53" t="s">
        <v>5606</v>
      </c>
      <c r="AR219" s="31" t="s">
        <v>2569</v>
      </c>
      <c r="AS219" s="53"/>
      <c r="AW219" s="53" t="s">
        <v>5826</v>
      </c>
      <c r="BI219" s="53" t="s">
        <v>7392</v>
      </c>
      <c r="BK219" s="53" t="s">
        <v>4079</v>
      </c>
      <c r="BR219" s="53" t="s">
        <v>1348</v>
      </c>
      <c r="BS219" s="53"/>
      <c r="BT219" s="53" t="s">
        <v>8187</v>
      </c>
      <c r="BU219" s="53" t="s">
        <v>2116</v>
      </c>
      <c r="BX219" s="53" t="s">
        <v>1584</v>
      </c>
      <c r="BY219" s="53"/>
      <c r="BZ219" s="53"/>
    </row>
    <row r="220" spans="2:78" s="52" customFormat="1" ht="13" x14ac:dyDescent="0.3">
      <c r="B220" s="53" t="s">
        <v>214</v>
      </c>
      <c r="C220" s="53" t="s">
        <v>111</v>
      </c>
      <c r="D220" s="53" t="s">
        <v>7825</v>
      </c>
      <c r="E220" s="53">
        <v>38.72786</v>
      </c>
      <c r="F220" s="53">
        <v>4.0576300000000003E-2</v>
      </c>
      <c r="G220" s="54">
        <v>239.56319999999999</v>
      </c>
      <c r="H220" s="53">
        <v>636</v>
      </c>
      <c r="I220" s="53">
        <v>330</v>
      </c>
      <c r="J220" s="53">
        <v>306</v>
      </c>
      <c r="K220" s="52">
        <v>7</v>
      </c>
      <c r="L220" s="52">
        <v>232.56319999999999</v>
      </c>
      <c r="M220" s="55">
        <v>4</v>
      </c>
      <c r="N220" s="61" t="s">
        <v>15</v>
      </c>
      <c r="P220" s="66"/>
      <c r="Q220" s="53"/>
      <c r="R220" s="53"/>
      <c r="S220" s="53"/>
      <c r="T220" s="53"/>
      <c r="U220" s="53"/>
      <c r="V220" s="53"/>
      <c r="W220" s="53"/>
      <c r="AB220" s="53" t="s">
        <v>3062</v>
      </c>
      <c r="AD220" s="53" t="s">
        <v>5298</v>
      </c>
      <c r="AF220" s="53" t="s">
        <v>3309</v>
      </c>
      <c r="AG220" s="53" t="s">
        <v>6401</v>
      </c>
      <c r="AN220" s="53" t="s">
        <v>2333</v>
      </c>
      <c r="AP220" s="53" t="s">
        <v>5607</v>
      </c>
      <c r="AR220" s="31" t="s">
        <v>2570</v>
      </c>
      <c r="AS220" s="53"/>
      <c r="AW220" s="53" t="s">
        <v>5827</v>
      </c>
      <c r="BI220" s="53" t="s">
        <v>7393</v>
      </c>
      <c r="BK220" s="53" t="s">
        <v>4080</v>
      </c>
      <c r="BR220" s="53" t="s">
        <v>1349</v>
      </c>
      <c r="BS220" s="53"/>
      <c r="BT220" s="53" t="s">
        <v>8188</v>
      </c>
      <c r="BU220" s="53" t="s">
        <v>4828</v>
      </c>
      <c r="BX220" s="53" t="s">
        <v>1585</v>
      </c>
      <c r="BY220" s="53"/>
      <c r="BZ220" s="53"/>
    </row>
    <row r="221" spans="2:78" s="52" customFormat="1" ht="13" x14ac:dyDescent="0.3">
      <c r="B221" s="53" t="s">
        <v>214</v>
      </c>
      <c r="C221" s="53" t="s">
        <v>111</v>
      </c>
      <c r="D221" s="53" t="s">
        <v>7826</v>
      </c>
      <c r="E221" s="53">
        <v>38.695720000000001</v>
      </c>
      <c r="F221" s="53">
        <v>-0.1037597</v>
      </c>
      <c r="G221" s="54">
        <v>573.94029999999998</v>
      </c>
      <c r="H221" s="53">
        <v>792</v>
      </c>
      <c r="I221" s="53">
        <v>407</v>
      </c>
      <c r="J221" s="53">
        <v>385</v>
      </c>
      <c r="K221" s="52">
        <v>7</v>
      </c>
      <c r="L221" s="52">
        <v>566.94029999999998</v>
      </c>
      <c r="M221" s="55">
        <v>5</v>
      </c>
      <c r="N221" s="61" t="s">
        <v>15</v>
      </c>
      <c r="P221" s="66"/>
      <c r="Q221" s="53"/>
      <c r="R221" s="53"/>
      <c r="S221" s="53"/>
      <c r="T221" s="53"/>
      <c r="U221" s="53"/>
      <c r="V221" s="53"/>
      <c r="W221" s="53"/>
      <c r="AB221" s="53" t="s">
        <v>3063</v>
      </c>
      <c r="AD221" s="53" t="s">
        <v>5299</v>
      </c>
      <c r="AF221" s="53" t="s">
        <v>3310</v>
      </c>
      <c r="AG221" s="53" t="s">
        <v>6402</v>
      </c>
      <c r="AN221" s="53" t="s">
        <v>2334</v>
      </c>
      <c r="AP221" s="53" t="s">
        <v>5608</v>
      </c>
      <c r="AR221" s="31" t="s">
        <v>2571</v>
      </c>
      <c r="AS221" s="53"/>
      <c r="AW221" s="53" t="s">
        <v>5828</v>
      </c>
      <c r="BI221" s="53" t="s">
        <v>7394</v>
      </c>
      <c r="BK221" s="53" t="s">
        <v>4081</v>
      </c>
      <c r="BR221" s="53" t="s">
        <v>1350</v>
      </c>
      <c r="BS221" s="53"/>
      <c r="BT221" s="53" t="s">
        <v>8189</v>
      </c>
      <c r="BU221" s="53" t="s">
        <v>4829</v>
      </c>
      <c r="BX221" s="53" t="s">
        <v>1586</v>
      </c>
      <c r="BY221" s="53"/>
      <c r="BZ221" s="53"/>
    </row>
    <row r="222" spans="2:78" s="52" customFormat="1" ht="13" x14ac:dyDescent="0.3">
      <c r="B222" s="53" t="s">
        <v>214</v>
      </c>
      <c r="C222" s="53" t="s">
        <v>111</v>
      </c>
      <c r="D222" s="53" t="s">
        <v>7827</v>
      </c>
      <c r="E222" s="53">
        <v>38.728810000000003</v>
      </c>
      <c r="F222" s="53">
        <v>0.1035751</v>
      </c>
      <c r="G222" s="54">
        <v>181.3972</v>
      </c>
      <c r="H222" s="53">
        <v>14620</v>
      </c>
      <c r="I222" s="53">
        <v>7437</v>
      </c>
      <c r="J222" s="53">
        <v>7183</v>
      </c>
      <c r="K222" s="52">
        <v>7</v>
      </c>
      <c r="L222" s="52">
        <v>174.3972</v>
      </c>
      <c r="M222" s="55">
        <v>2</v>
      </c>
      <c r="N222" s="61" t="s">
        <v>14</v>
      </c>
      <c r="P222" s="66"/>
      <c r="Q222" s="53"/>
      <c r="R222" s="53"/>
      <c r="S222" s="53"/>
      <c r="T222" s="53"/>
      <c r="U222" s="53"/>
      <c r="V222" s="53"/>
      <c r="W222" s="53"/>
      <c r="AB222" s="53" t="s">
        <v>3064</v>
      </c>
      <c r="AD222" s="53" t="s">
        <v>5300</v>
      </c>
      <c r="AF222" s="53" t="s">
        <v>3311</v>
      </c>
      <c r="AG222" s="53" t="s">
        <v>6403</v>
      </c>
      <c r="AN222" s="53" t="s">
        <v>2335</v>
      </c>
      <c r="AP222" s="53" t="s">
        <v>5609</v>
      </c>
      <c r="AR222" s="31" t="s">
        <v>2572</v>
      </c>
      <c r="AS222" s="53"/>
      <c r="AW222" s="53" t="s">
        <v>5829</v>
      </c>
      <c r="BI222" s="53" t="s">
        <v>7395</v>
      </c>
      <c r="BK222" s="53" t="s">
        <v>4082</v>
      </c>
      <c r="BR222" s="53" t="s">
        <v>1351</v>
      </c>
      <c r="BS222" s="53"/>
      <c r="BT222" s="53" t="s">
        <v>8190</v>
      </c>
      <c r="BU222" s="53" t="s">
        <v>4830</v>
      </c>
      <c r="BX222" s="53" t="s">
        <v>1587</v>
      </c>
      <c r="BY222" s="53"/>
      <c r="BZ222" s="53"/>
    </row>
    <row r="223" spans="2:78" s="52" customFormat="1" ht="13" x14ac:dyDescent="0.3">
      <c r="B223" s="53" t="s">
        <v>214</v>
      </c>
      <c r="C223" s="53" t="s">
        <v>111</v>
      </c>
      <c r="D223" s="53" t="s">
        <v>7828</v>
      </c>
      <c r="E223" s="53">
        <v>38.529380000000003</v>
      </c>
      <c r="F223" s="53">
        <v>-0.58309480000000002</v>
      </c>
      <c r="G223" s="54">
        <v>493.40100000000001</v>
      </c>
      <c r="H223" s="53">
        <v>1719</v>
      </c>
      <c r="I223" s="53">
        <v>900</v>
      </c>
      <c r="J223" s="53">
        <v>819</v>
      </c>
      <c r="K223" s="52">
        <v>7</v>
      </c>
      <c r="L223" s="52">
        <v>486.40100000000001</v>
      </c>
      <c r="M223" s="55">
        <v>5</v>
      </c>
      <c r="N223" s="61" t="s">
        <v>15</v>
      </c>
      <c r="P223" s="66"/>
      <c r="Q223" s="53"/>
      <c r="R223" s="53"/>
      <c r="S223" s="53"/>
      <c r="T223" s="53"/>
      <c r="U223" s="53"/>
      <c r="V223" s="53"/>
      <c r="W223" s="53"/>
      <c r="AB223" s="53" t="s">
        <v>3065</v>
      </c>
      <c r="AD223" s="53" t="s">
        <v>5301</v>
      </c>
      <c r="AF223" s="53" t="s">
        <v>3312</v>
      </c>
      <c r="AG223" s="53" t="s">
        <v>6404</v>
      </c>
      <c r="AN223" s="53" t="s">
        <v>2336</v>
      </c>
      <c r="AP223" s="53" t="s">
        <v>5610</v>
      </c>
      <c r="AR223" s="31" t="s">
        <v>2573</v>
      </c>
      <c r="AS223" s="53"/>
      <c r="AW223" s="53" t="s">
        <v>5830</v>
      </c>
      <c r="BI223" s="53" t="s">
        <v>7396</v>
      </c>
      <c r="BK223" s="53" t="s">
        <v>4083</v>
      </c>
      <c r="BR223" s="53" t="s">
        <v>1352</v>
      </c>
      <c r="BS223" s="53"/>
      <c r="BT223" s="53" t="s">
        <v>8191</v>
      </c>
      <c r="BU223" s="53" t="s">
        <v>4831</v>
      </c>
      <c r="BX223" s="53" t="s">
        <v>1588</v>
      </c>
      <c r="BY223" s="53"/>
      <c r="BZ223" s="53"/>
    </row>
    <row r="224" spans="2:78" s="52" customFormat="1" ht="13" x14ac:dyDescent="0.3">
      <c r="B224" s="53" t="s">
        <v>214</v>
      </c>
      <c r="C224" s="53" t="s">
        <v>111</v>
      </c>
      <c r="D224" s="53" t="s">
        <v>7829</v>
      </c>
      <c r="E224" s="53">
        <v>38.756639999999997</v>
      </c>
      <c r="F224" s="53">
        <v>-0.2747656</v>
      </c>
      <c r="G224" s="54">
        <v>771.45780000000002</v>
      </c>
      <c r="H224" s="53">
        <v>68</v>
      </c>
      <c r="I224" s="53">
        <v>34</v>
      </c>
      <c r="J224" s="53">
        <v>34</v>
      </c>
      <c r="K224" s="52">
        <v>7</v>
      </c>
      <c r="L224" s="52">
        <v>764.45780000000002</v>
      </c>
      <c r="M224" s="55">
        <v>6</v>
      </c>
      <c r="N224" s="61" t="s">
        <v>16</v>
      </c>
      <c r="P224" s="66"/>
      <c r="Q224" s="53"/>
      <c r="R224" s="53"/>
      <c r="S224" s="53"/>
      <c r="T224" s="53"/>
      <c r="U224" s="53"/>
      <c r="V224" s="53"/>
      <c r="W224" s="53"/>
      <c r="AB224" s="53" t="s">
        <v>3066</v>
      </c>
      <c r="AD224" s="53" t="s">
        <v>5302</v>
      </c>
      <c r="AF224" s="53" t="s">
        <v>3313</v>
      </c>
      <c r="AG224" s="53" t="s">
        <v>6405</v>
      </c>
      <c r="AN224" s="53" t="s">
        <v>2337</v>
      </c>
      <c r="AP224" s="53" t="s">
        <v>5611</v>
      </c>
      <c r="AR224" s="31" t="s">
        <v>2574</v>
      </c>
      <c r="AS224" s="53"/>
      <c r="AW224" s="53" t="s">
        <v>5831</v>
      </c>
      <c r="BI224" s="53" t="s">
        <v>7397</v>
      </c>
      <c r="BK224" s="53" t="s">
        <v>4084</v>
      </c>
      <c r="BR224" s="53" t="s">
        <v>1353</v>
      </c>
      <c r="BS224" s="53"/>
      <c r="BT224" s="53" t="s">
        <v>8192</v>
      </c>
      <c r="BU224" s="53" t="s">
        <v>4832</v>
      </c>
      <c r="BX224" s="53" t="s">
        <v>1589</v>
      </c>
      <c r="BY224" s="53"/>
      <c r="BZ224" s="53"/>
    </row>
    <row r="225" spans="2:78" s="52" customFormat="1" ht="13" x14ac:dyDescent="0.3">
      <c r="B225" s="53" t="s">
        <v>214</v>
      </c>
      <c r="C225" s="53" t="s">
        <v>111</v>
      </c>
      <c r="D225" s="53" t="s">
        <v>7830</v>
      </c>
      <c r="E225" s="53">
        <v>38.801949999999998</v>
      </c>
      <c r="F225" s="53">
        <v>-7.2134199999999996E-2</v>
      </c>
      <c r="G225" s="54">
        <v>130.53479999999999</v>
      </c>
      <c r="H225" s="53">
        <v>377</v>
      </c>
      <c r="I225" s="53">
        <v>193</v>
      </c>
      <c r="J225" s="53">
        <v>184</v>
      </c>
      <c r="K225" s="52">
        <v>7</v>
      </c>
      <c r="L225" s="52">
        <v>123.53479999999999</v>
      </c>
      <c r="M225" s="55">
        <v>2</v>
      </c>
      <c r="N225" s="61" t="s">
        <v>14</v>
      </c>
      <c r="P225" s="66"/>
      <c r="Q225" s="53"/>
      <c r="R225" s="53"/>
      <c r="S225" s="53"/>
      <c r="T225" s="53"/>
      <c r="U225" s="53"/>
      <c r="V225" s="53"/>
      <c r="W225" s="53"/>
      <c r="AB225" s="53" t="s">
        <v>3067</v>
      </c>
      <c r="AD225" s="53" t="s">
        <v>5303</v>
      </c>
      <c r="AF225" s="53" t="s">
        <v>3314</v>
      </c>
      <c r="AG225" s="53" t="s">
        <v>6406</v>
      </c>
      <c r="AN225" s="53" t="s">
        <v>2338</v>
      </c>
      <c r="AP225" s="53" t="s">
        <v>5612</v>
      </c>
      <c r="AR225" s="31" t="s">
        <v>2575</v>
      </c>
      <c r="AS225" s="53"/>
      <c r="AW225" s="53" t="s">
        <v>5832</v>
      </c>
      <c r="BI225" s="53" t="s">
        <v>7398</v>
      </c>
      <c r="BK225" s="53" t="s">
        <v>4085</v>
      </c>
      <c r="BR225" s="53" t="s">
        <v>1354</v>
      </c>
      <c r="BS225" s="53"/>
      <c r="BT225" s="53" t="s">
        <v>8193</v>
      </c>
      <c r="BU225" s="53" t="s">
        <v>4833</v>
      </c>
      <c r="BX225" s="53" t="s">
        <v>1590</v>
      </c>
      <c r="BY225" s="53"/>
      <c r="BZ225" s="53"/>
    </row>
    <row r="226" spans="2:78" s="52" customFormat="1" ht="13" x14ac:dyDescent="0.3">
      <c r="B226" s="53" t="s">
        <v>214</v>
      </c>
      <c r="C226" s="53" t="s">
        <v>111</v>
      </c>
      <c r="D226" s="53" t="s">
        <v>7831</v>
      </c>
      <c r="E226" s="53">
        <v>38.613349999999997</v>
      </c>
      <c r="F226" s="53">
        <v>-0.41997610000000002</v>
      </c>
      <c r="G226" s="54">
        <v>812.35630000000003</v>
      </c>
      <c r="H226" s="53">
        <v>742</v>
      </c>
      <c r="I226" s="53">
        <v>386</v>
      </c>
      <c r="J226" s="53">
        <v>356</v>
      </c>
      <c r="K226" s="52">
        <v>7</v>
      </c>
      <c r="L226" s="52">
        <v>805.35630000000003</v>
      </c>
      <c r="M226" s="55">
        <v>7</v>
      </c>
      <c r="N226" s="61" t="s">
        <v>16</v>
      </c>
      <c r="P226" s="66"/>
      <c r="Q226" s="53"/>
      <c r="R226" s="53"/>
      <c r="S226" s="53"/>
      <c r="T226" s="53"/>
      <c r="U226" s="53"/>
      <c r="V226" s="53"/>
      <c r="W226" s="53"/>
      <c r="AB226" s="53" t="s">
        <v>3068</v>
      </c>
      <c r="AD226" s="53" t="s">
        <v>5304</v>
      </c>
      <c r="AF226" s="53" t="s">
        <v>3315</v>
      </c>
      <c r="AN226" s="53" t="s">
        <v>2339</v>
      </c>
      <c r="AP226" s="53" t="s">
        <v>5613</v>
      </c>
      <c r="AR226" s="31" t="s">
        <v>2576</v>
      </c>
      <c r="AS226" s="53"/>
      <c r="AW226" s="53" t="s">
        <v>5833</v>
      </c>
      <c r="BI226" s="53" t="s">
        <v>7399</v>
      </c>
      <c r="BK226" s="53" t="s">
        <v>4086</v>
      </c>
      <c r="BR226" s="53" t="s">
        <v>1355</v>
      </c>
      <c r="BS226" s="53"/>
      <c r="BT226" s="53" t="s">
        <v>8194</v>
      </c>
      <c r="BU226" s="53" t="s">
        <v>4834</v>
      </c>
      <c r="BX226" s="53" t="s">
        <v>1591</v>
      </c>
      <c r="BY226" s="53"/>
      <c r="BZ226" s="53"/>
    </row>
    <row r="227" spans="2:78" s="52" customFormat="1" ht="13" x14ac:dyDescent="0.3">
      <c r="B227" s="53" t="s">
        <v>214</v>
      </c>
      <c r="C227" s="53" t="s">
        <v>111</v>
      </c>
      <c r="D227" s="53" t="s">
        <v>7832</v>
      </c>
      <c r="E227" s="53">
        <v>37.977469999999997</v>
      </c>
      <c r="F227" s="53">
        <v>-0.68322709999999998</v>
      </c>
      <c r="G227" s="54">
        <v>15.69942</v>
      </c>
      <c r="H227" s="53">
        <v>101792</v>
      </c>
      <c r="I227" s="53">
        <v>51781</v>
      </c>
      <c r="J227" s="53">
        <v>50011</v>
      </c>
      <c r="K227" s="52">
        <v>7</v>
      </c>
      <c r="L227" s="52">
        <v>8.6994199999999999</v>
      </c>
      <c r="M227" s="55">
        <v>2</v>
      </c>
      <c r="N227" s="61" t="s">
        <v>14</v>
      </c>
      <c r="P227" s="66"/>
      <c r="Q227" s="53"/>
      <c r="R227" s="53"/>
      <c r="S227" s="53"/>
      <c r="T227" s="53"/>
      <c r="U227" s="53"/>
      <c r="V227" s="53"/>
      <c r="W227" s="53"/>
      <c r="AB227" s="53" t="s">
        <v>3069</v>
      </c>
      <c r="AD227" s="53" t="s">
        <v>5305</v>
      </c>
      <c r="AF227" s="53" t="s">
        <v>3316</v>
      </c>
      <c r="AN227" s="53" t="s">
        <v>2340</v>
      </c>
      <c r="AP227" s="53" t="s">
        <v>5614</v>
      </c>
      <c r="AR227" s="31" t="s">
        <v>2577</v>
      </c>
      <c r="AS227" s="53"/>
      <c r="AW227" s="53" t="s">
        <v>5834</v>
      </c>
      <c r="BI227" s="53" t="s">
        <v>7400</v>
      </c>
      <c r="BK227" s="53" t="s">
        <v>4087</v>
      </c>
      <c r="BR227" s="53" t="s">
        <v>1356</v>
      </c>
      <c r="BS227" s="53"/>
      <c r="BT227" s="53" t="s">
        <v>8195</v>
      </c>
      <c r="BU227" s="53" t="s">
        <v>4835</v>
      </c>
      <c r="BX227" s="53" t="s">
        <v>1592</v>
      </c>
      <c r="BY227" s="53"/>
      <c r="BZ227" s="53"/>
    </row>
    <row r="228" spans="2:78" s="52" customFormat="1" ht="13" x14ac:dyDescent="0.3">
      <c r="B228" s="53" t="s">
        <v>214</v>
      </c>
      <c r="C228" s="53" t="s">
        <v>111</v>
      </c>
      <c r="D228" s="53" t="s">
        <v>7833</v>
      </c>
      <c r="E228" s="53">
        <v>38.794449999999998</v>
      </c>
      <c r="F228" s="53">
        <v>-0.2527778</v>
      </c>
      <c r="G228" s="54">
        <v>641.09159999999997</v>
      </c>
      <c r="H228" s="53">
        <v>192</v>
      </c>
      <c r="I228" s="53">
        <v>94</v>
      </c>
      <c r="J228" s="53">
        <v>98</v>
      </c>
      <c r="K228" s="52">
        <v>7</v>
      </c>
      <c r="L228" s="52">
        <v>634.09159999999997</v>
      </c>
      <c r="M228" s="55">
        <v>6</v>
      </c>
      <c r="N228" s="61" t="s">
        <v>16</v>
      </c>
      <c r="P228" s="66"/>
      <c r="Q228" s="53"/>
      <c r="R228" s="53"/>
      <c r="S228" s="53"/>
      <c r="T228" s="53"/>
      <c r="U228" s="53"/>
      <c r="V228" s="53"/>
      <c r="W228" s="53"/>
      <c r="AB228" s="53" t="s">
        <v>3070</v>
      </c>
      <c r="AD228" s="53" t="s">
        <v>5306</v>
      </c>
      <c r="AF228" s="53" t="s">
        <v>3317</v>
      </c>
      <c r="AN228" s="53" t="s">
        <v>2341</v>
      </c>
      <c r="AR228" s="31" t="s">
        <v>2578</v>
      </c>
      <c r="AS228" s="53"/>
      <c r="AW228" s="53" t="s">
        <v>5835</v>
      </c>
      <c r="BI228" s="53" t="s">
        <v>7401</v>
      </c>
      <c r="BK228" s="53" t="s">
        <v>4088</v>
      </c>
      <c r="BR228" s="53" t="s">
        <v>1357</v>
      </c>
      <c r="BS228" s="53"/>
      <c r="BT228" s="53" t="s">
        <v>8196</v>
      </c>
      <c r="BU228" s="53" t="s">
        <v>4836</v>
      </c>
      <c r="BX228" s="53" t="s">
        <v>1593</v>
      </c>
      <c r="BY228" s="53"/>
      <c r="BZ228" s="53"/>
    </row>
    <row r="229" spans="2:78" s="52" customFormat="1" ht="13" x14ac:dyDescent="0.3">
      <c r="B229" s="53" t="s">
        <v>214</v>
      </c>
      <c r="C229" s="53" t="s">
        <v>111</v>
      </c>
      <c r="D229" s="53" t="s">
        <v>7834</v>
      </c>
      <c r="E229" s="53">
        <v>38.807319999999997</v>
      </c>
      <c r="F229" s="53">
        <v>-0.15703210000000001</v>
      </c>
      <c r="G229" s="54">
        <v>381.51670000000001</v>
      </c>
      <c r="H229" s="53">
        <v>282</v>
      </c>
      <c r="I229" s="53">
        <v>136</v>
      </c>
      <c r="J229" s="53">
        <v>146</v>
      </c>
      <c r="K229" s="52">
        <v>7</v>
      </c>
      <c r="L229" s="52">
        <v>374.51670000000001</v>
      </c>
      <c r="M229" s="55">
        <v>4</v>
      </c>
      <c r="N229" s="61" t="s">
        <v>15</v>
      </c>
      <c r="P229" s="66"/>
      <c r="Q229" s="53"/>
      <c r="R229" s="53"/>
      <c r="S229" s="53"/>
      <c r="T229" s="53"/>
      <c r="U229" s="53"/>
      <c r="V229" s="53"/>
      <c r="W229" s="53"/>
      <c r="AB229" s="53" t="s">
        <v>3071</v>
      </c>
      <c r="AD229" s="53" t="s">
        <v>5307</v>
      </c>
      <c r="AF229" s="53" t="s">
        <v>3318</v>
      </c>
      <c r="AN229" s="53" t="s">
        <v>2342</v>
      </c>
      <c r="AR229" s="31" t="s">
        <v>2579</v>
      </c>
      <c r="AS229" s="53"/>
      <c r="AW229" s="53" t="s">
        <v>5836</v>
      </c>
      <c r="BI229" s="53" t="s">
        <v>6483</v>
      </c>
      <c r="BK229" s="53" t="s">
        <v>4089</v>
      </c>
      <c r="BR229" s="53" t="s">
        <v>1358</v>
      </c>
      <c r="BS229" s="53"/>
      <c r="BT229" s="53" t="s">
        <v>8197</v>
      </c>
      <c r="BU229" s="53" t="s">
        <v>4837</v>
      </c>
      <c r="BX229" s="53" t="s">
        <v>1594</v>
      </c>
      <c r="BY229" s="53"/>
      <c r="BZ229" s="53"/>
    </row>
    <row r="230" spans="2:78" s="52" customFormat="1" ht="13" x14ac:dyDescent="0.3">
      <c r="B230" s="53" t="s">
        <v>214</v>
      </c>
      <c r="C230" s="53" t="s">
        <v>111</v>
      </c>
      <c r="D230" s="53" t="s">
        <v>7835</v>
      </c>
      <c r="E230" s="53">
        <v>38.822220000000002</v>
      </c>
      <c r="F230" s="53">
        <v>-0.22222220000000001</v>
      </c>
      <c r="G230" s="54">
        <v>293.5582</v>
      </c>
      <c r="H230" s="53">
        <v>664</v>
      </c>
      <c r="I230" s="53">
        <v>350</v>
      </c>
      <c r="J230" s="53">
        <v>314</v>
      </c>
      <c r="K230" s="52">
        <v>7</v>
      </c>
      <c r="L230" s="52">
        <v>286.5582</v>
      </c>
      <c r="M230" s="55">
        <v>4</v>
      </c>
      <c r="N230" s="61" t="s">
        <v>15</v>
      </c>
      <c r="P230" s="66"/>
      <c r="Q230" s="53"/>
      <c r="R230" s="53"/>
      <c r="S230" s="53"/>
      <c r="T230" s="53"/>
      <c r="U230" s="53"/>
      <c r="V230" s="53"/>
      <c r="W230" s="53"/>
      <c r="AB230" s="53" t="s">
        <v>3072</v>
      </c>
      <c r="AD230" s="53" t="s">
        <v>5308</v>
      </c>
      <c r="AF230" s="53" t="s">
        <v>3319</v>
      </c>
      <c r="AN230" s="53" t="s">
        <v>2343</v>
      </c>
      <c r="AR230" s="31" t="s">
        <v>2580</v>
      </c>
      <c r="AS230" s="53"/>
      <c r="AW230" s="53" t="s">
        <v>5837</v>
      </c>
      <c r="BI230" s="53" t="s">
        <v>7402</v>
      </c>
      <c r="BK230" s="53" t="s">
        <v>4090</v>
      </c>
      <c r="BR230" s="53" t="s">
        <v>1359</v>
      </c>
      <c r="BS230" s="53"/>
      <c r="BT230" s="53" t="s">
        <v>8198</v>
      </c>
      <c r="BU230" s="53" t="s">
        <v>4838</v>
      </c>
      <c r="BX230" s="53" t="s">
        <v>1595</v>
      </c>
      <c r="BY230" s="53"/>
      <c r="BZ230" s="53"/>
    </row>
    <row r="231" spans="2:78" s="52" customFormat="1" ht="13" x14ac:dyDescent="0.3">
      <c r="B231" s="53" t="s">
        <v>214</v>
      </c>
      <c r="C231" s="53" t="s">
        <v>111</v>
      </c>
      <c r="D231" s="53" t="s">
        <v>7836</v>
      </c>
      <c r="E231" s="53">
        <v>38.77628</v>
      </c>
      <c r="F231" s="53">
        <v>-0.13102169999999999</v>
      </c>
      <c r="G231" s="54">
        <v>548.25699999999995</v>
      </c>
      <c r="H231" s="53">
        <v>987</v>
      </c>
      <c r="I231" s="53">
        <v>460</v>
      </c>
      <c r="J231" s="53">
        <v>527</v>
      </c>
      <c r="K231" s="52">
        <v>7</v>
      </c>
      <c r="L231" s="52">
        <v>541.25699999999995</v>
      </c>
      <c r="M231" s="55">
        <v>5</v>
      </c>
      <c r="N231" s="61" t="s">
        <v>15</v>
      </c>
      <c r="P231" s="66"/>
      <c r="Q231" s="53"/>
      <c r="R231" s="53"/>
      <c r="S231" s="53"/>
      <c r="T231" s="53"/>
      <c r="U231" s="53"/>
      <c r="V231" s="53"/>
      <c r="W231" s="53"/>
      <c r="AB231" s="53" t="s">
        <v>3073</v>
      </c>
      <c r="AD231" s="53" t="s">
        <v>5309</v>
      </c>
      <c r="AF231" s="53" t="s">
        <v>3320</v>
      </c>
      <c r="AN231" s="53" t="s">
        <v>2344</v>
      </c>
      <c r="AR231" s="31" t="s">
        <v>2581</v>
      </c>
      <c r="AS231" s="53"/>
      <c r="AW231" s="53" t="s">
        <v>5838</v>
      </c>
      <c r="BI231" s="53" t="s">
        <v>7403</v>
      </c>
      <c r="BK231" s="53" t="s">
        <v>4091</v>
      </c>
      <c r="BR231" s="53" t="s">
        <v>1360</v>
      </c>
      <c r="BS231" s="53"/>
      <c r="BT231" s="53" t="s">
        <v>8199</v>
      </c>
      <c r="BU231" s="53" t="s">
        <v>4839</v>
      </c>
      <c r="BX231" s="53" t="s">
        <v>1596</v>
      </c>
      <c r="BY231" s="53"/>
      <c r="BZ231" s="53"/>
    </row>
    <row r="232" spans="2:78" s="52" customFormat="1" ht="13" x14ac:dyDescent="0.3">
      <c r="B232" s="53" t="s">
        <v>214</v>
      </c>
      <c r="C232" s="53" t="s">
        <v>111</v>
      </c>
      <c r="D232" s="53" t="s">
        <v>7837</v>
      </c>
      <c r="E232" s="53">
        <v>38.331090000000003</v>
      </c>
      <c r="F232" s="53">
        <v>-0.51098460000000001</v>
      </c>
      <c r="G232" s="54">
        <v>10.943390000000001</v>
      </c>
      <c r="H232" s="53">
        <v>4865</v>
      </c>
      <c r="I232" s="53">
        <v>2524</v>
      </c>
      <c r="J232" s="53">
        <v>2341</v>
      </c>
      <c r="K232" s="52">
        <v>7</v>
      </c>
      <c r="L232" s="52">
        <v>3.9433900000000008</v>
      </c>
      <c r="M232" s="55">
        <v>2</v>
      </c>
      <c r="N232" s="61" t="s">
        <v>14</v>
      </c>
      <c r="P232" s="66"/>
      <c r="Q232" s="53"/>
      <c r="R232" s="53"/>
      <c r="S232" s="53"/>
      <c r="T232" s="53"/>
      <c r="U232" s="53"/>
      <c r="V232" s="53"/>
      <c r="W232" s="53"/>
      <c r="AB232" s="53" t="s">
        <v>3074</v>
      </c>
      <c r="AD232" s="53" t="s">
        <v>5310</v>
      </c>
      <c r="AF232" s="53" t="s">
        <v>3321</v>
      </c>
      <c r="AN232" s="53" t="s">
        <v>2345</v>
      </c>
      <c r="AR232" s="31" t="s">
        <v>2582</v>
      </c>
      <c r="AS232" s="53"/>
      <c r="AW232" s="53" t="s">
        <v>5839</v>
      </c>
      <c r="BI232" s="53" t="s">
        <v>7404</v>
      </c>
      <c r="BK232" s="53" t="s">
        <v>4092</v>
      </c>
      <c r="BR232" s="53" t="s">
        <v>1361</v>
      </c>
      <c r="BS232" s="53"/>
      <c r="BT232" s="53" t="s">
        <v>8200</v>
      </c>
      <c r="BX232" s="53" t="s">
        <v>1597</v>
      </c>
      <c r="BY232" s="53"/>
      <c r="BZ232" s="53"/>
    </row>
    <row r="233" spans="2:78" s="52" customFormat="1" ht="13" x14ac:dyDescent="0.3">
      <c r="B233" s="53" t="s">
        <v>214</v>
      </c>
      <c r="C233" s="53" t="s">
        <v>111</v>
      </c>
      <c r="D233" s="53" t="s">
        <v>7838</v>
      </c>
      <c r="E233" s="53">
        <v>38.507750000000001</v>
      </c>
      <c r="F233" s="53">
        <v>-0.2326134</v>
      </c>
      <c r="G233" s="54">
        <v>43.883879999999998</v>
      </c>
      <c r="H233" s="53">
        <v>33797</v>
      </c>
      <c r="I233" s="53">
        <v>16940</v>
      </c>
      <c r="J233" s="53">
        <v>16857</v>
      </c>
      <c r="K233" s="52">
        <v>7</v>
      </c>
      <c r="L233" s="52">
        <v>36.883879999999998</v>
      </c>
      <c r="M233" s="55">
        <v>2</v>
      </c>
      <c r="N233" s="61" t="s">
        <v>14</v>
      </c>
      <c r="P233" s="66"/>
      <c r="Q233" s="53"/>
      <c r="R233" s="53"/>
      <c r="S233" s="53"/>
      <c r="T233" s="53"/>
      <c r="U233" s="53"/>
      <c r="V233" s="53"/>
      <c r="W233" s="53"/>
      <c r="AB233" s="53" t="s">
        <v>3075</v>
      </c>
      <c r="AD233" s="53" t="s">
        <v>5311</v>
      </c>
      <c r="AF233" s="53" t="s">
        <v>3322</v>
      </c>
      <c r="AN233" s="53" t="s">
        <v>2346</v>
      </c>
      <c r="AR233" s="31" t="s">
        <v>2583</v>
      </c>
      <c r="AS233" s="53"/>
      <c r="AW233" s="53" t="s">
        <v>5840</v>
      </c>
      <c r="BI233" s="53" t="s">
        <v>7405</v>
      </c>
      <c r="BK233" s="53" t="s">
        <v>4093</v>
      </c>
      <c r="BR233" s="53" t="s">
        <v>1362</v>
      </c>
      <c r="BS233" s="53"/>
      <c r="BT233" s="53" t="s">
        <v>8201</v>
      </c>
      <c r="BX233" s="53" t="s">
        <v>1598</v>
      </c>
      <c r="BY233" s="53"/>
      <c r="BZ233" s="53"/>
    </row>
    <row r="234" spans="2:78" s="52" customFormat="1" ht="13" x14ac:dyDescent="0.3">
      <c r="B234" s="53" t="s">
        <v>214</v>
      </c>
      <c r="C234" s="53" t="s">
        <v>111</v>
      </c>
      <c r="D234" s="53" t="s">
        <v>7839</v>
      </c>
      <c r="E234" s="53">
        <v>38.636339999999997</v>
      </c>
      <c r="F234" s="53">
        <v>-0.86613890000000004</v>
      </c>
      <c r="G234" s="54">
        <v>522.72450000000003</v>
      </c>
      <c r="H234" s="53">
        <v>35222</v>
      </c>
      <c r="I234" s="53">
        <v>17559</v>
      </c>
      <c r="J234" s="53">
        <v>17663</v>
      </c>
      <c r="K234" s="52">
        <v>7</v>
      </c>
      <c r="L234" s="52">
        <v>515.72450000000003</v>
      </c>
      <c r="M234" s="55">
        <v>5</v>
      </c>
      <c r="N234" s="61" t="s">
        <v>15</v>
      </c>
      <c r="P234" s="66"/>
      <c r="Q234" s="53"/>
      <c r="R234" s="53"/>
      <c r="S234" s="53"/>
      <c r="T234" s="53"/>
      <c r="U234" s="53"/>
      <c r="V234" s="53"/>
      <c r="W234" s="53"/>
      <c r="AB234" s="53" t="s">
        <v>3076</v>
      </c>
      <c r="AD234" s="53" t="s">
        <v>5312</v>
      </c>
      <c r="AF234" s="53" t="s">
        <v>3323</v>
      </c>
      <c r="AN234" s="53" t="s">
        <v>2347</v>
      </c>
      <c r="AR234" s="31" t="s">
        <v>2584</v>
      </c>
      <c r="AS234" s="53"/>
      <c r="AW234" s="53" t="s">
        <v>5841</v>
      </c>
      <c r="BI234" s="53" t="s">
        <v>7406</v>
      </c>
      <c r="BK234" s="53" t="s">
        <v>4094</v>
      </c>
      <c r="BR234" s="53" t="s">
        <v>1363</v>
      </c>
      <c r="BS234" s="53"/>
      <c r="BT234" s="53" t="s">
        <v>8202</v>
      </c>
      <c r="BX234" s="53" t="s">
        <v>1599</v>
      </c>
      <c r="BY234" s="53"/>
      <c r="BZ234" s="53"/>
    </row>
    <row r="235" spans="2:78" s="52" customFormat="1" ht="13" x14ac:dyDescent="0.3">
      <c r="B235" s="53" t="s">
        <v>214</v>
      </c>
      <c r="C235" s="53" t="s">
        <v>111</v>
      </c>
      <c r="D235" s="53" t="s">
        <v>7840</v>
      </c>
      <c r="E235" s="53">
        <v>38.739890000000003</v>
      </c>
      <c r="F235" s="53">
        <v>-1.2076099999999999E-2</v>
      </c>
      <c r="G235" s="54">
        <v>196.91149999999999</v>
      </c>
      <c r="H235" s="53">
        <v>3235</v>
      </c>
      <c r="I235" s="53">
        <v>1632</v>
      </c>
      <c r="J235" s="53">
        <v>1603</v>
      </c>
      <c r="K235" s="52">
        <v>7</v>
      </c>
      <c r="L235" s="52">
        <v>189.91149999999999</v>
      </c>
      <c r="M235" s="55">
        <v>2</v>
      </c>
      <c r="N235" s="61" t="s">
        <v>14</v>
      </c>
      <c r="P235" s="66"/>
      <c r="Q235" s="53"/>
      <c r="R235" s="53"/>
      <c r="S235" s="53"/>
      <c r="T235" s="53"/>
      <c r="U235" s="53"/>
      <c r="V235" s="53"/>
      <c r="W235" s="53"/>
      <c r="AB235" s="53" t="s">
        <v>3077</v>
      </c>
      <c r="AD235" s="53" t="s">
        <v>5313</v>
      </c>
      <c r="AF235" s="53" t="s">
        <v>3324</v>
      </c>
      <c r="AN235" s="53" t="s">
        <v>2348</v>
      </c>
      <c r="AR235" s="31" t="s">
        <v>2585</v>
      </c>
      <c r="AS235" s="53"/>
      <c r="AW235" s="53" t="s">
        <v>5842</v>
      </c>
      <c r="BI235" s="53" t="s">
        <v>7407</v>
      </c>
      <c r="BK235" s="53" t="s">
        <v>4095</v>
      </c>
      <c r="BR235" s="53" t="s">
        <v>1364</v>
      </c>
      <c r="BS235" s="53"/>
      <c r="BT235" s="53" t="s">
        <v>8203</v>
      </c>
      <c r="BX235" s="53" t="s">
        <v>1600</v>
      </c>
      <c r="BY235" s="53"/>
      <c r="BZ235" s="53"/>
    </row>
    <row r="236" spans="2:78" s="52" customFormat="1" ht="13" x14ac:dyDescent="0.3">
      <c r="B236" s="53" t="s">
        <v>116</v>
      </c>
      <c r="C236" s="53" t="s">
        <v>117</v>
      </c>
      <c r="D236" s="53" t="s">
        <v>118</v>
      </c>
      <c r="E236" s="53">
        <v>37.14114</v>
      </c>
      <c r="F236" s="53">
        <v>-2.7801040000000001</v>
      </c>
      <c r="G236" s="54">
        <v>871.16840000000002</v>
      </c>
      <c r="H236" s="53">
        <v>1504</v>
      </c>
      <c r="I236" s="53">
        <v>783</v>
      </c>
      <c r="J236" s="53">
        <v>721</v>
      </c>
      <c r="K236" s="52">
        <v>0</v>
      </c>
      <c r="L236" s="52">
        <v>871.16840000000002</v>
      </c>
      <c r="M236" s="55">
        <v>7</v>
      </c>
      <c r="N236" s="56" t="s">
        <v>15</v>
      </c>
      <c r="P236" s="66"/>
      <c r="Q236" s="53"/>
      <c r="R236" s="53"/>
      <c r="S236" s="53"/>
      <c r="T236" s="53"/>
      <c r="U236" s="53"/>
      <c r="V236" s="53"/>
      <c r="W236" s="53"/>
      <c r="AB236" s="53" t="s">
        <v>3078</v>
      </c>
      <c r="AD236" s="53" t="s">
        <v>5314</v>
      </c>
      <c r="AF236" s="53" t="s">
        <v>3325</v>
      </c>
      <c r="AN236" s="53" t="s">
        <v>2349</v>
      </c>
      <c r="AR236" s="31" t="s">
        <v>2586</v>
      </c>
      <c r="AS236" s="53"/>
      <c r="AW236" s="53" t="s">
        <v>5843</v>
      </c>
      <c r="BI236" s="53" t="s">
        <v>7408</v>
      </c>
      <c r="BK236" s="53" t="s">
        <v>4096</v>
      </c>
      <c r="BR236" s="53" t="s">
        <v>1365</v>
      </c>
      <c r="BS236" s="53"/>
      <c r="BT236" s="53" t="s">
        <v>8204</v>
      </c>
      <c r="BX236" s="53" t="s">
        <v>1601</v>
      </c>
      <c r="BY236" s="53"/>
      <c r="BZ236" s="53"/>
    </row>
    <row r="237" spans="2:78" s="52" customFormat="1" ht="13" x14ac:dyDescent="0.3">
      <c r="B237" s="53" t="s">
        <v>116</v>
      </c>
      <c r="C237" s="53" t="s">
        <v>117</v>
      </c>
      <c r="D237" s="53" t="s">
        <v>122</v>
      </c>
      <c r="E237" s="53">
        <v>37.133049999999997</v>
      </c>
      <c r="F237" s="53">
        <v>-2.7970980000000001</v>
      </c>
      <c r="G237" s="54">
        <v>976.93870000000004</v>
      </c>
      <c r="H237" s="53">
        <v>1341</v>
      </c>
      <c r="I237" s="53">
        <v>682</v>
      </c>
      <c r="J237" s="53">
        <v>659</v>
      </c>
      <c r="K237" s="52">
        <v>0</v>
      </c>
      <c r="L237" s="52">
        <v>976.93870000000004</v>
      </c>
      <c r="M237" s="55">
        <v>7</v>
      </c>
      <c r="N237" s="56" t="s">
        <v>15</v>
      </c>
      <c r="P237" s="66"/>
      <c r="Q237" s="53"/>
      <c r="R237" s="53"/>
      <c r="S237" s="53"/>
      <c r="T237" s="53"/>
      <c r="U237" s="53"/>
      <c r="V237" s="53"/>
      <c r="W237" s="53"/>
      <c r="AB237" s="53" t="s">
        <v>3079</v>
      </c>
      <c r="AD237" s="53" t="s">
        <v>5315</v>
      </c>
      <c r="AF237" s="53" t="s">
        <v>3326</v>
      </c>
      <c r="AN237" s="53" t="s">
        <v>2350</v>
      </c>
      <c r="AR237" s="31" t="s">
        <v>2587</v>
      </c>
      <c r="AS237" s="53"/>
      <c r="AW237" s="53" t="s">
        <v>5844</v>
      </c>
      <c r="BI237" s="53" t="s">
        <v>7409</v>
      </c>
      <c r="BK237" s="53" t="s">
        <v>4097</v>
      </c>
      <c r="BR237" s="53" t="s">
        <v>1366</v>
      </c>
      <c r="BS237" s="53"/>
      <c r="BT237" s="53" t="s">
        <v>8205</v>
      </c>
      <c r="BX237" s="53" t="s">
        <v>1602</v>
      </c>
      <c r="BY237" s="53"/>
      <c r="BZ237" s="53"/>
    </row>
    <row r="238" spans="2:78" s="52" customFormat="1" ht="13" x14ac:dyDescent="0.3">
      <c r="B238" s="53" t="s">
        <v>116</v>
      </c>
      <c r="C238" s="53" t="s">
        <v>117</v>
      </c>
      <c r="D238" s="53" t="s">
        <v>124</v>
      </c>
      <c r="E238" s="53">
        <v>36.748069999999998</v>
      </c>
      <c r="F238" s="53">
        <v>-3.0225219999999999</v>
      </c>
      <c r="G238" s="54">
        <v>10.97898</v>
      </c>
      <c r="H238" s="53">
        <v>24373</v>
      </c>
      <c r="I238" s="53">
        <v>12338</v>
      </c>
      <c r="J238" s="53">
        <v>12035</v>
      </c>
      <c r="K238" s="52">
        <v>0</v>
      </c>
      <c r="L238" s="52">
        <v>10.97898</v>
      </c>
      <c r="M238" s="55">
        <v>2</v>
      </c>
      <c r="N238" s="56" t="s">
        <v>10</v>
      </c>
      <c r="P238" s="66"/>
      <c r="Q238" s="53"/>
      <c r="R238" s="53"/>
      <c r="S238" s="53"/>
      <c r="T238" s="53"/>
      <c r="U238" s="53"/>
      <c r="V238" s="53"/>
      <c r="W238" s="53"/>
      <c r="AB238" s="53" t="s">
        <v>3080</v>
      </c>
      <c r="AD238" s="53" t="s">
        <v>5316</v>
      </c>
      <c r="AF238" s="53" t="s">
        <v>3327</v>
      </c>
      <c r="AN238" s="53" t="s">
        <v>2351</v>
      </c>
      <c r="AR238" s="31" t="s">
        <v>2588</v>
      </c>
      <c r="AS238" s="53"/>
      <c r="BI238" s="53" t="s">
        <v>7410</v>
      </c>
      <c r="BK238" s="53" t="s">
        <v>4098</v>
      </c>
      <c r="BR238" s="53" t="s">
        <v>1367</v>
      </c>
      <c r="BS238" s="53"/>
      <c r="BT238" s="53" t="s">
        <v>8206</v>
      </c>
      <c r="BX238" s="53" t="s">
        <v>1603</v>
      </c>
      <c r="BY238" s="53"/>
      <c r="BZ238" s="53"/>
    </row>
    <row r="239" spans="2:78" s="52" customFormat="1" ht="13" x14ac:dyDescent="0.3">
      <c r="B239" s="53" t="s">
        <v>116</v>
      </c>
      <c r="C239" s="53" t="s">
        <v>117</v>
      </c>
      <c r="D239" s="53" t="s">
        <v>127</v>
      </c>
      <c r="E239" s="53">
        <v>37.287100000000002</v>
      </c>
      <c r="F239" s="53">
        <v>-2.1811630000000002</v>
      </c>
      <c r="G239" s="54">
        <v>481.31229999999999</v>
      </c>
      <c r="H239" s="53">
        <v>815</v>
      </c>
      <c r="I239" s="53">
        <v>422</v>
      </c>
      <c r="J239" s="53">
        <v>393</v>
      </c>
      <c r="K239" s="52">
        <v>0</v>
      </c>
      <c r="L239" s="52">
        <v>481.31229999999999</v>
      </c>
      <c r="M239" s="55">
        <v>5</v>
      </c>
      <c r="N239" s="61" t="s">
        <v>14</v>
      </c>
      <c r="P239" s="66"/>
      <c r="Q239" s="53"/>
      <c r="R239" s="53"/>
      <c r="S239" s="53"/>
      <c r="T239" s="53"/>
      <c r="U239" s="53"/>
      <c r="V239" s="53"/>
      <c r="W239" s="53"/>
      <c r="AB239" s="53" t="s">
        <v>3081</v>
      </c>
      <c r="AD239" s="53" t="s">
        <v>5317</v>
      </c>
      <c r="AF239" s="53" t="s">
        <v>3328</v>
      </c>
      <c r="AN239" s="53" t="s">
        <v>2352</v>
      </c>
      <c r="AR239" s="31" t="s">
        <v>2589</v>
      </c>
      <c r="AS239" s="53"/>
      <c r="BI239" s="53" t="s">
        <v>7411</v>
      </c>
      <c r="BK239" s="53" t="s">
        <v>4099</v>
      </c>
      <c r="BR239" s="53" t="s">
        <v>1368</v>
      </c>
      <c r="BS239" s="53"/>
      <c r="BT239" s="53" t="s">
        <v>8207</v>
      </c>
      <c r="BX239" s="53" t="s">
        <v>1604</v>
      </c>
      <c r="BY239" s="53"/>
      <c r="BZ239" s="53"/>
    </row>
    <row r="240" spans="2:78" s="52" customFormat="1" ht="13" x14ac:dyDescent="0.3">
      <c r="B240" s="53" t="s">
        <v>116</v>
      </c>
      <c r="C240" s="53" t="s">
        <v>117</v>
      </c>
      <c r="D240" s="53" t="s">
        <v>130</v>
      </c>
      <c r="E240" s="53">
        <v>37.033189999999998</v>
      </c>
      <c r="F240" s="53">
        <v>-2.62175</v>
      </c>
      <c r="G240" s="54">
        <v>388.43459999999999</v>
      </c>
      <c r="H240" s="53">
        <v>674</v>
      </c>
      <c r="I240" s="53">
        <v>334</v>
      </c>
      <c r="J240" s="53">
        <v>340</v>
      </c>
      <c r="K240" s="52">
        <v>0</v>
      </c>
      <c r="L240" s="52">
        <v>388.43459999999999</v>
      </c>
      <c r="M240" s="55">
        <v>4</v>
      </c>
      <c r="N240" s="61" t="s">
        <v>14</v>
      </c>
      <c r="P240" s="66"/>
      <c r="Q240" s="53"/>
      <c r="R240" s="53"/>
      <c r="S240" s="53"/>
      <c r="T240" s="53"/>
      <c r="U240" s="53"/>
      <c r="V240" s="53"/>
      <c r="W240" s="53"/>
      <c r="AB240" s="53" t="s">
        <v>3082</v>
      </c>
      <c r="AD240" s="53" t="s">
        <v>5318</v>
      </c>
      <c r="AF240" s="53" t="s">
        <v>3329</v>
      </c>
      <c r="AN240" s="53" t="s">
        <v>2353</v>
      </c>
      <c r="AR240" s="31" t="s">
        <v>2590</v>
      </c>
      <c r="AS240" s="53"/>
      <c r="BI240" s="53" t="s">
        <v>7412</v>
      </c>
      <c r="BK240" s="53" t="s">
        <v>4100</v>
      </c>
      <c r="BR240" s="53" t="s">
        <v>1369</v>
      </c>
      <c r="BS240" s="53"/>
      <c r="BT240" s="53" t="s">
        <v>8208</v>
      </c>
      <c r="BX240" s="53" t="s">
        <v>1605</v>
      </c>
      <c r="BY240" s="53"/>
      <c r="BZ240" s="53"/>
    </row>
    <row r="241" spans="2:78" s="52" customFormat="1" ht="13" x14ac:dyDescent="0.3">
      <c r="B241" s="53" t="s">
        <v>116</v>
      </c>
      <c r="C241" s="53" t="s">
        <v>117</v>
      </c>
      <c r="D241" s="53" t="s">
        <v>132</v>
      </c>
      <c r="E241" s="53">
        <v>37.389789999999998</v>
      </c>
      <c r="F241" s="53">
        <v>-2.1474829999999998</v>
      </c>
      <c r="G241" s="54">
        <v>426.42680000000001</v>
      </c>
      <c r="H241" s="53">
        <v>11178</v>
      </c>
      <c r="I241" s="53">
        <v>5731</v>
      </c>
      <c r="J241" s="53">
        <v>5447</v>
      </c>
      <c r="K241" s="52">
        <v>0</v>
      </c>
      <c r="L241" s="52">
        <v>426.42680000000001</v>
      </c>
      <c r="M241" s="55">
        <v>5</v>
      </c>
      <c r="N241" s="61" t="s">
        <v>14</v>
      </c>
      <c r="P241" s="66"/>
      <c r="Q241" s="53"/>
      <c r="R241" s="53"/>
      <c r="S241" s="53"/>
      <c r="T241" s="53"/>
      <c r="U241" s="53"/>
      <c r="V241" s="53"/>
      <c r="W241" s="53"/>
      <c r="AB241" s="53" t="s">
        <v>3083</v>
      </c>
      <c r="AD241" s="53" t="s">
        <v>5319</v>
      </c>
      <c r="AF241" s="53" t="s">
        <v>3330</v>
      </c>
      <c r="AN241" s="53" t="s">
        <v>2354</v>
      </c>
      <c r="AR241" s="31" t="s">
        <v>2591</v>
      </c>
      <c r="AS241" s="53"/>
      <c r="BI241" s="53" t="s">
        <v>7413</v>
      </c>
      <c r="BK241" s="53" t="s">
        <v>4101</v>
      </c>
      <c r="BR241" s="53" t="s">
        <v>1370</v>
      </c>
      <c r="BS241" s="53"/>
      <c r="BT241" s="53" t="s">
        <v>8209</v>
      </c>
      <c r="BX241" s="53" t="s">
        <v>1606</v>
      </c>
      <c r="BY241" s="53"/>
      <c r="BZ241" s="53"/>
    </row>
    <row r="242" spans="2:78" s="52" customFormat="1" ht="13" x14ac:dyDescent="0.3">
      <c r="B242" s="53" t="s">
        <v>116</v>
      </c>
      <c r="C242" s="53" t="s">
        <v>117</v>
      </c>
      <c r="D242" s="53" t="s">
        <v>134</v>
      </c>
      <c r="E242" s="53">
        <v>36.974490000000003</v>
      </c>
      <c r="F242" s="53">
        <v>-2.9610379999999998</v>
      </c>
      <c r="G242" s="54">
        <v>744.69560000000001</v>
      </c>
      <c r="H242" s="53">
        <v>908</v>
      </c>
      <c r="I242" s="53">
        <v>486</v>
      </c>
      <c r="J242" s="53">
        <v>422</v>
      </c>
      <c r="K242" s="52">
        <v>0</v>
      </c>
      <c r="L242" s="52">
        <v>744.69560000000001</v>
      </c>
      <c r="M242" s="55">
        <v>6</v>
      </c>
      <c r="N242" s="61" t="s">
        <v>15</v>
      </c>
      <c r="P242" s="66"/>
      <c r="Q242" s="53"/>
      <c r="R242" s="53"/>
      <c r="S242" s="53"/>
      <c r="T242" s="53"/>
      <c r="U242" s="53"/>
      <c r="V242" s="53"/>
      <c r="W242" s="53"/>
      <c r="AB242" s="53" t="s">
        <v>3084</v>
      </c>
      <c r="AD242" s="53" t="s">
        <v>5320</v>
      </c>
      <c r="AF242" s="53" t="s">
        <v>3331</v>
      </c>
      <c r="AN242" s="53" t="s">
        <v>2355</v>
      </c>
      <c r="AR242" s="31" t="s">
        <v>2592</v>
      </c>
      <c r="AS242" s="53"/>
      <c r="BI242" s="53" t="s">
        <v>7414</v>
      </c>
      <c r="BK242" s="53" t="s">
        <v>4102</v>
      </c>
      <c r="BR242" s="53" t="s">
        <v>1371</v>
      </c>
      <c r="BS242" s="53"/>
      <c r="BT242" s="53" t="s">
        <v>8210</v>
      </c>
      <c r="BX242" s="53" t="s">
        <v>1607</v>
      </c>
      <c r="BY242" s="53"/>
      <c r="BZ242" s="53"/>
    </row>
    <row r="243" spans="2:78" s="52" customFormat="1" ht="13" x14ac:dyDescent="0.3">
      <c r="B243" s="53" t="s">
        <v>116</v>
      </c>
      <c r="C243" s="53" t="s">
        <v>117</v>
      </c>
      <c r="D243" s="53" t="s">
        <v>136</v>
      </c>
      <c r="E243" s="53">
        <v>37.335850000000001</v>
      </c>
      <c r="F243" s="53">
        <v>-2.5969440000000001</v>
      </c>
      <c r="G243" s="54">
        <v>955.13310000000001</v>
      </c>
      <c r="H243" s="53">
        <v>603</v>
      </c>
      <c r="I243" s="53">
        <v>315</v>
      </c>
      <c r="J243" s="53">
        <v>288</v>
      </c>
      <c r="K243" s="52">
        <v>0</v>
      </c>
      <c r="L243" s="52">
        <v>955.13310000000001</v>
      </c>
      <c r="M243" s="55">
        <v>7</v>
      </c>
      <c r="N243" s="61" t="s">
        <v>15</v>
      </c>
      <c r="P243" s="66"/>
      <c r="Q243" s="53"/>
      <c r="R243" s="53"/>
      <c r="S243" s="53"/>
      <c r="T243" s="53"/>
      <c r="U243" s="53"/>
      <c r="V243" s="53"/>
      <c r="W243" s="53"/>
      <c r="AB243" s="53" t="s">
        <v>3085</v>
      </c>
      <c r="AD243" s="53" t="s">
        <v>5321</v>
      </c>
      <c r="AF243" s="53" t="s">
        <v>3332</v>
      </c>
      <c r="AN243" s="53" t="s">
        <v>2356</v>
      </c>
      <c r="AR243" s="31" t="s">
        <v>2593</v>
      </c>
      <c r="AS243" s="53"/>
      <c r="BI243" s="53" t="s">
        <v>7415</v>
      </c>
      <c r="BK243" s="53" t="s">
        <v>4103</v>
      </c>
      <c r="BS243" s="53"/>
      <c r="BT243" s="53" t="s">
        <v>8211</v>
      </c>
      <c r="BX243" s="53" t="s">
        <v>1608</v>
      </c>
      <c r="BY243" s="53"/>
      <c r="BZ243" s="53"/>
    </row>
    <row r="244" spans="2:78" s="52" customFormat="1" ht="13" x14ac:dyDescent="0.3">
      <c r="B244" s="53" t="s">
        <v>116</v>
      </c>
      <c r="C244" s="53" t="s">
        <v>117</v>
      </c>
      <c r="D244" s="53" t="s">
        <v>139</v>
      </c>
      <c r="E244" s="53">
        <v>37.235979999999998</v>
      </c>
      <c r="F244" s="53">
        <v>-2.2661739999999999</v>
      </c>
      <c r="G244" s="54">
        <v>1018.354</v>
      </c>
      <c r="H244" s="53">
        <v>141</v>
      </c>
      <c r="I244" s="53">
        <v>74</v>
      </c>
      <c r="J244" s="53">
        <v>67</v>
      </c>
      <c r="K244" s="52">
        <v>0</v>
      </c>
      <c r="L244" s="52">
        <v>1018.354</v>
      </c>
      <c r="M244" s="55">
        <v>8</v>
      </c>
      <c r="N244" s="61" t="s">
        <v>16</v>
      </c>
      <c r="P244" s="66"/>
      <c r="Q244" s="53"/>
      <c r="R244" s="53"/>
      <c r="S244" s="53"/>
      <c r="T244" s="53"/>
      <c r="U244" s="53"/>
      <c r="V244" s="53"/>
      <c r="W244" s="53"/>
      <c r="AB244" s="53" t="s">
        <v>3086</v>
      </c>
      <c r="AD244" s="53" t="s">
        <v>5322</v>
      </c>
      <c r="AF244" s="53" t="s">
        <v>3333</v>
      </c>
      <c r="AN244" s="53" t="s">
        <v>2357</v>
      </c>
      <c r="AR244" s="31" t="s">
        <v>2594</v>
      </c>
      <c r="AS244" s="53"/>
      <c r="BI244" s="53" t="s">
        <v>7416</v>
      </c>
      <c r="BK244" s="53" t="s">
        <v>4104</v>
      </c>
      <c r="BS244" s="53"/>
      <c r="BT244" s="53" t="s">
        <v>8212</v>
      </c>
      <c r="BX244" s="53" t="s">
        <v>1609</v>
      </c>
      <c r="BY244" s="53"/>
      <c r="BZ244" s="53"/>
    </row>
    <row r="245" spans="2:78" s="52" customFormat="1" ht="13" x14ac:dyDescent="0.3">
      <c r="B245" s="53" t="s">
        <v>116</v>
      </c>
      <c r="C245" s="53" t="s">
        <v>117</v>
      </c>
      <c r="D245" s="53" t="s">
        <v>141</v>
      </c>
      <c r="E245" s="53">
        <v>36.9893</v>
      </c>
      <c r="F245" s="53">
        <v>-2.5876670000000002</v>
      </c>
      <c r="G245" s="54">
        <v>288.05599999999998</v>
      </c>
      <c r="H245" s="53">
        <v>724</v>
      </c>
      <c r="I245" s="53">
        <v>363</v>
      </c>
      <c r="J245" s="53">
        <v>361</v>
      </c>
      <c r="K245" s="52">
        <v>0</v>
      </c>
      <c r="L245" s="52">
        <v>288.05599999999998</v>
      </c>
      <c r="M245" s="55">
        <v>4</v>
      </c>
      <c r="N245" s="61" t="s">
        <v>14</v>
      </c>
      <c r="P245" s="66"/>
      <c r="Q245" s="53"/>
      <c r="R245" s="53"/>
      <c r="S245" s="53"/>
      <c r="T245" s="53"/>
      <c r="U245" s="53"/>
      <c r="V245" s="53"/>
      <c r="W245" s="53"/>
      <c r="AB245" s="53" t="s">
        <v>3087</v>
      </c>
      <c r="AD245" s="53" t="s">
        <v>5323</v>
      </c>
      <c r="AF245" s="53" t="s">
        <v>3334</v>
      </c>
      <c r="AR245" s="31" t="s">
        <v>2595</v>
      </c>
      <c r="AS245" s="53"/>
      <c r="BI245" s="53" t="s">
        <v>7417</v>
      </c>
      <c r="BK245" s="53" t="s">
        <v>4105</v>
      </c>
      <c r="BS245" s="53"/>
      <c r="BT245" s="53" t="s">
        <v>8213</v>
      </c>
      <c r="BX245" s="53" t="s">
        <v>1610</v>
      </c>
      <c r="BY245" s="53"/>
      <c r="BZ245" s="53"/>
    </row>
    <row r="246" spans="2:78" s="52" customFormat="1" ht="13" x14ac:dyDescent="0.3">
      <c r="B246" s="53" t="s">
        <v>116</v>
      </c>
      <c r="C246" s="53" t="s">
        <v>117</v>
      </c>
      <c r="D246" s="53" t="s">
        <v>143</v>
      </c>
      <c r="E246" s="53">
        <v>36.957419999999999</v>
      </c>
      <c r="F246" s="53">
        <v>-2.5700750000000001</v>
      </c>
      <c r="G246" s="54">
        <v>523.19629999999995</v>
      </c>
      <c r="H246" s="53">
        <v>3779</v>
      </c>
      <c r="I246" s="53">
        <v>1906</v>
      </c>
      <c r="J246" s="53">
        <v>1873</v>
      </c>
      <c r="K246" s="52">
        <v>0</v>
      </c>
      <c r="L246" s="52">
        <v>523.19629999999995</v>
      </c>
      <c r="M246" s="55">
        <v>5</v>
      </c>
      <c r="N246" s="61" t="s">
        <v>14</v>
      </c>
      <c r="P246" s="66"/>
      <c r="Q246" s="53"/>
      <c r="R246" s="53"/>
      <c r="S246" s="53"/>
      <c r="T246" s="53"/>
      <c r="U246" s="53"/>
      <c r="V246" s="53"/>
      <c r="W246" s="53"/>
      <c r="AB246" s="53" t="s">
        <v>3088</v>
      </c>
      <c r="AD246" s="53" t="s">
        <v>5324</v>
      </c>
      <c r="AF246" s="53" t="s">
        <v>3335</v>
      </c>
      <c r="AR246" s="31" t="s">
        <v>2596</v>
      </c>
      <c r="AS246" s="53"/>
      <c r="BI246" s="53" t="s">
        <v>7418</v>
      </c>
      <c r="BK246" s="53" t="s">
        <v>4106</v>
      </c>
      <c r="BS246" s="53"/>
      <c r="BT246" s="53" t="s">
        <v>8214</v>
      </c>
      <c r="BX246" s="53" t="s">
        <v>1611</v>
      </c>
      <c r="BY246" s="53"/>
      <c r="BZ246" s="53"/>
    </row>
    <row r="247" spans="2:78" s="52" customFormat="1" ht="13" x14ac:dyDescent="0.3">
      <c r="B247" s="53" t="s">
        <v>116</v>
      </c>
      <c r="C247" s="53" t="s">
        <v>117</v>
      </c>
      <c r="D247" s="53" t="s">
        <v>145</v>
      </c>
      <c r="E247" s="53">
        <v>36.966299999999997</v>
      </c>
      <c r="F247" s="53">
        <v>-2.6019939999999999</v>
      </c>
      <c r="G247" s="54">
        <v>420.48719999999997</v>
      </c>
      <c r="H247" s="53">
        <v>254</v>
      </c>
      <c r="I247" s="53">
        <v>130</v>
      </c>
      <c r="J247" s="53">
        <v>124</v>
      </c>
      <c r="K247" s="52">
        <v>0</v>
      </c>
      <c r="L247" s="52">
        <v>420.48719999999997</v>
      </c>
      <c r="M247" s="55">
        <v>5</v>
      </c>
      <c r="N247" s="61" t="s">
        <v>14</v>
      </c>
      <c r="P247" s="66"/>
      <c r="Q247" s="53"/>
      <c r="R247" s="53"/>
      <c r="S247" s="53"/>
      <c r="T247" s="53"/>
      <c r="U247" s="53"/>
      <c r="V247" s="53"/>
      <c r="W247" s="53"/>
      <c r="AB247" s="53" t="s">
        <v>3089</v>
      </c>
      <c r="AD247" s="53" t="s">
        <v>5325</v>
      </c>
      <c r="AF247" s="53" t="s">
        <v>3336</v>
      </c>
      <c r="AR247" s="31" t="s">
        <v>2597</v>
      </c>
      <c r="AS247" s="53"/>
      <c r="BI247" s="53" t="s">
        <v>7419</v>
      </c>
      <c r="BK247" s="53" t="s">
        <v>4107</v>
      </c>
      <c r="BS247" s="53"/>
      <c r="BT247" s="53" t="s">
        <v>8215</v>
      </c>
      <c r="BX247" s="53" t="s">
        <v>1612</v>
      </c>
      <c r="BY247" s="53"/>
      <c r="BZ247" s="53"/>
    </row>
    <row r="248" spans="2:78" s="52" customFormat="1" ht="13" x14ac:dyDescent="0.3">
      <c r="B248" s="53" t="s">
        <v>116</v>
      </c>
      <c r="C248" s="53" t="s">
        <v>117</v>
      </c>
      <c r="D248" s="53" t="s">
        <v>117</v>
      </c>
      <c r="E248" s="53">
        <v>36.840159999999997</v>
      </c>
      <c r="F248" s="53">
        <v>-2.4679220000000002</v>
      </c>
      <c r="G248" s="54">
        <v>27.00703</v>
      </c>
      <c r="H248" s="53">
        <v>188810</v>
      </c>
      <c r="I248" s="53">
        <v>92396</v>
      </c>
      <c r="J248" s="53">
        <v>96414</v>
      </c>
      <c r="K248" s="52">
        <v>0</v>
      </c>
      <c r="L248" s="52">
        <v>27.00703</v>
      </c>
      <c r="M248" s="55">
        <v>2</v>
      </c>
      <c r="N248" s="61" t="s">
        <v>10</v>
      </c>
      <c r="P248" s="66"/>
      <c r="Q248" s="53"/>
      <c r="R248" s="53"/>
      <c r="S248" s="53"/>
      <c r="T248" s="53"/>
      <c r="U248" s="53"/>
      <c r="V248" s="53"/>
      <c r="W248" s="53"/>
      <c r="AB248" s="53" t="s">
        <v>3090</v>
      </c>
      <c r="AD248" s="53" t="s">
        <v>5326</v>
      </c>
      <c r="AF248" s="53" t="s">
        <v>3337</v>
      </c>
      <c r="AR248" s="31" t="s">
        <v>2598</v>
      </c>
      <c r="AS248" s="53"/>
      <c r="BI248" s="53" t="s">
        <v>7420</v>
      </c>
      <c r="BK248" s="53" t="s">
        <v>4108</v>
      </c>
      <c r="BS248" s="53"/>
      <c r="BT248" s="53" t="s">
        <v>8216</v>
      </c>
      <c r="BX248" s="53" t="s">
        <v>1613</v>
      </c>
      <c r="BY248" s="53"/>
      <c r="BZ248" s="53"/>
    </row>
    <row r="249" spans="2:78" s="52" customFormat="1" ht="13" x14ac:dyDescent="0.3">
      <c r="B249" s="53" t="s">
        <v>116</v>
      </c>
      <c r="C249" s="53" t="s">
        <v>117</v>
      </c>
      <c r="D249" s="53" t="s">
        <v>148</v>
      </c>
      <c r="E249" s="53">
        <v>37.002360000000003</v>
      </c>
      <c r="F249" s="53">
        <v>-2.7900710000000002</v>
      </c>
      <c r="G249" s="54">
        <v>831.13430000000005</v>
      </c>
      <c r="H249" s="53">
        <v>167</v>
      </c>
      <c r="I249" s="53">
        <v>83</v>
      </c>
      <c r="J249" s="53">
        <v>84</v>
      </c>
      <c r="K249" s="52">
        <v>0</v>
      </c>
      <c r="L249" s="52">
        <v>831.13430000000005</v>
      </c>
      <c r="M249" s="55">
        <v>7</v>
      </c>
      <c r="N249" s="61" t="s">
        <v>15</v>
      </c>
      <c r="P249" s="66"/>
      <c r="Q249" s="53"/>
      <c r="R249" s="53"/>
      <c r="S249" s="53"/>
      <c r="T249" s="53"/>
      <c r="U249" s="53"/>
      <c r="V249" s="53"/>
      <c r="W249" s="53"/>
      <c r="AB249" s="53" t="s">
        <v>3091</v>
      </c>
      <c r="AD249" s="53" t="s">
        <v>5327</v>
      </c>
      <c r="AF249" s="53" t="s">
        <v>3338</v>
      </c>
      <c r="AR249" s="31" t="s">
        <v>2599</v>
      </c>
      <c r="AS249" s="53"/>
      <c r="BI249" s="53" t="s">
        <v>7421</v>
      </c>
      <c r="BK249" s="53" t="s">
        <v>4109</v>
      </c>
      <c r="BS249" s="53"/>
      <c r="BT249" s="53" t="s">
        <v>5579</v>
      </c>
      <c r="BX249" s="53" t="s">
        <v>1614</v>
      </c>
      <c r="BY249" s="53"/>
      <c r="BZ249" s="53"/>
    </row>
    <row r="250" spans="2:78" s="52" customFormat="1" ht="13" x14ac:dyDescent="0.3">
      <c r="B250" s="53" t="s">
        <v>116</v>
      </c>
      <c r="C250" s="53" t="s">
        <v>117</v>
      </c>
      <c r="D250" s="53" t="s">
        <v>150</v>
      </c>
      <c r="E250" s="53">
        <v>37.002000000000002</v>
      </c>
      <c r="F250" s="53">
        <v>-2.594579</v>
      </c>
      <c r="G250" s="54">
        <v>312.0394</v>
      </c>
      <c r="H250" s="53">
        <v>155</v>
      </c>
      <c r="I250" s="53">
        <v>86</v>
      </c>
      <c r="J250" s="53">
        <v>69</v>
      </c>
      <c r="K250" s="52">
        <v>0</v>
      </c>
      <c r="L250" s="52">
        <v>312.0394</v>
      </c>
      <c r="M250" s="55">
        <v>4</v>
      </c>
      <c r="N250" s="61" t="s">
        <v>14</v>
      </c>
      <c r="P250" s="66"/>
      <c r="Q250" s="53"/>
      <c r="R250" s="53"/>
      <c r="S250" s="53"/>
      <c r="T250" s="53"/>
      <c r="U250" s="53"/>
      <c r="V250" s="53"/>
      <c r="W250" s="53"/>
      <c r="AB250" s="53" t="s">
        <v>3092</v>
      </c>
      <c r="AD250" s="53" t="s">
        <v>5328</v>
      </c>
      <c r="AF250" s="53" t="s">
        <v>3339</v>
      </c>
      <c r="AR250" s="31" t="s">
        <v>2600</v>
      </c>
      <c r="AS250" s="53"/>
      <c r="BI250" s="53" t="s">
        <v>7422</v>
      </c>
      <c r="BK250" s="53" t="s">
        <v>4110</v>
      </c>
      <c r="BS250" s="53"/>
      <c r="BT250" s="53" t="s">
        <v>8217</v>
      </c>
      <c r="BX250" s="53" t="s">
        <v>1615</v>
      </c>
      <c r="BY250" s="53"/>
      <c r="BZ250" s="53"/>
    </row>
    <row r="251" spans="2:78" s="52" customFormat="1" ht="13" x14ac:dyDescent="0.3">
      <c r="B251" s="53" t="s">
        <v>116</v>
      </c>
      <c r="C251" s="53" t="s">
        <v>117</v>
      </c>
      <c r="D251" s="53" t="s">
        <v>152</v>
      </c>
      <c r="E251" s="53">
        <v>37.245159999999998</v>
      </c>
      <c r="F251" s="53">
        <v>-1.917543</v>
      </c>
      <c r="G251" s="54">
        <v>107.26130000000001</v>
      </c>
      <c r="H251" s="53">
        <v>3403</v>
      </c>
      <c r="I251" s="53">
        <v>1724</v>
      </c>
      <c r="J251" s="53">
        <v>1679</v>
      </c>
      <c r="K251" s="52">
        <v>0</v>
      </c>
      <c r="L251" s="52">
        <v>107.26130000000001</v>
      </c>
      <c r="M251" s="55">
        <v>2</v>
      </c>
      <c r="N251" s="61" t="s">
        <v>10</v>
      </c>
      <c r="P251" s="66"/>
      <c r="Q251" s="53"/>
      <c r="R251" s="53"/>
      <c r="S251" s="53"/>
      <c r="T251" s="53"/>
      <c r="U251" s="53"/>
      <c r="V251" s="53"/>
      <c r="W251" s="53"/>
      <c r="AB251" s="53" t="s">
        <v>3093</v>
      </c>
      <c r="AD251" s="53" t="s">
        <v>5329</v>
      </c>
      <c r="AF251" s="53" t="s">
        <v>3340</v>
      </c>
      <c r="AR251" s="31" t="s">
        <v>2601</v>
      </c>
      <c r="AS251" s="53"/>
      <c r="BI251" s="53" t="s">
        <v>7423</v>
      </c>
      <c r="BK251" s="53" t="s">
        <v>4111</v>
      </c>
      <c r="BS251" s="53"/>
      <c r="BT251" s="53" t="s">
        <v>8218</v>
      </c>
      <c r="BX251" s="53" t="s">
        <v>1616</v>
      </c>
      <c r="BY251" s="53"/>
      <c r="BZ251" s="53"/>
    </row>
    <row r="252" spans="2:78" s="52" customFormat="1" ht="13" x14ac:dyDescent="0.3">
      <c r="B252" s="53" t="s">
        <v>116</v>
      </c>
      <c r="C252" s="53" t="s">
        <v>117</v>
      </c>
      <c r="D252" s="53" t="s">
        <v>154</v>
      </c>
      <c r="E252" s="53">
        <v>37.350250000000003</v>
      </c>
      <c r="F252" s="53">
        <v>-2.0748669999999998</v>
      </c>
      <c r="G252" s="54">
        <v>288.08280000000002</v>
      </c>
      <c r="H252" s="53">
        <v>4527</v>
      </c>
      <c r="I252" s="53">
        <v>2281</v>
      </c>
      <c r="J252" s="53">
        <v>2246</v>
      </c>
      <c r="K252" s="52">
        <v>0</v>
      </c>
      <c r="L252" s="52">
        <v>288.08280000000002</v>
      </c>
      <c r="M252" s="55">
        <v>4</v>
      </c>
      <c r="N252" s="61" t="s">
        <v>14</v>
      </c>
      <c r="P252" s="66"/>
      <c r="Q252" s="53"/>
      <c r="R252" s="53"/>
      <c r="S252" s="53"/>
      <c r="T252" s="53"/>
      <c r="U252" s="53"/>
      <c r="V252" s="53"/>
      <c r="W252" s="53"/>
      <c r="AB252" s="53" t="s">
        <v>3094</v>
      </c>
      <c r="AD252" s="53" t="s">
        <v>5330</v>
      </c>
      <c r="AF252" s="53" t="s">
        <v>3341</v>
      </c>
      <c r="AR252" s="31" t="s">
        <v>2602</v>
      </c>
      <c r="AS252" s="53"/>
      <c r="BI252" s="53" t="s">
        <v>7424</v>
      </c>
      <c r="BK252" s="53" t="s">
        <v>4112</v>
      </c>
      <c r="BS252" s="53"/>
      <c r="BT252" s="53" t="s">
        <v>8219</v>
      </c>
      <c r="BX252" s="53" t="s">
        <v>1617</v>
      </c>
      <c r="BY252" s="53"/>
      <c r="BZ252" s="53"/>
    </row>
    <row r="253" spans="2:78" s="52" customFormat="1" ht="13" x14ac:dyDescent="0.3">
      <c r="B253" s="53" t="s">
        <v>116</v>
      </c>
      <c r="C253" s="53" t="s">
        <v>117</v>
      </c>
      <c r="D253" s="53" t="s">
        <v>156</v>
      </c>
      <c r="E253" s="53">
        <v>37.349690000000002</v>
      </c>
      <c r="F253" s="53">
        <v>-2.4113959999999999</v>
      </c>
      <c r="G253" s="54">
        <v>625.52850000000001</v>
      </c>
      <c r="H253" s="53">
        <v>335</v>
      </c>
      <c r="I253" s="53">
        <v>165</v>
      </c>
      <c r="J253" s="53">
        <v>170</v>
      </c>
      <c r="K253" s="52">
        <v>0</v>
      </c>
      <c r="L253" s="52">
        <v>625.52850000000001</v>
      </c>
      <c r="M253" s="55">
        <v>6</v>
      </c>
      <c r="N253" s="61" t="s">
        <v>15</v>
      </c>
      <c r="P253" s="66"/>
      <c r="Q253" s="53"/>
      <c r="R253" s="53"/>
      <c r="S253" s="53"/>
      <c r="T253" s="53"/>
      <c r="U253" s="53"/>
      <c r="V253" s="53"/>
      <c r="W253" s="53"/>
      <c r="AB253" s="53" t="s">
        <v>3095</v>
      </c>
      <c r="AD253" s="53" t="s">
        <v>5331</v>
      </c>
      <c r="AF253" s="53" t="s">
        <v>3342</v>
      </c>
      <c r="AR253" s="31" t="s">
        <v>2603</v>
      </c>
      <c r="AS253" s="53"/>
      <c r="BI253" s="53" t="s">
        <v>7425</v>
      </c>
      <c r="BK253" s="53" t="s">
        <v>4113</v>
      </c>
      <c r="BS253" s="53"/>
      <c r="BT253" s="53" t="s">
        <v>8220</v>
      </c>
      <c r="BX253" s="53" t="s">
        <v>1618</v>
      </c>
      <c r="BY253" s="53"/>
      <c r="BZ253" s="53"/>
    </row>
    <row r="254" spans="2:78" s="52" customFormat="1" ht="13" x14ac:dyDescent="0.3">
      <c r="B254" s="53" t="s">
        <v>116</v>
      </c>
      <c r="C254" s="53" t="s">
        <v>117</v>
      </c>
      <c r="D254" s="53" t="s">
        <v>158</v>
      </c>
      <c r="E254" s="53">
        <v>37.260829999999999</v>
      </c>
      <c r="F254" s="53">
        <v>-2.454761</v>
      </c>
      <c r="G254" s="54">
        <v>1202.6310000000001</v>
      </c>
      <c r="H254" s="53">
        <v>280</v>
      </c>
      <c r="I254" s="53">
        <v>148</v>
      </c>
      <c r="J254" s="53">
        <v>132</v>
      </c>
      <c r="K254" s="52">
        <v>0</v>
      </c>
      <c r="L254" s="52">
        <v>1202.6310000000001</v>
      </c>
      <c r="M254" s="55">
        <v>8</v>
      </c>
      <c r="N254" s="61" t="s">
        <v>16</v>
      </c>
      <c r="P254" s="66"/>
      <c r="Q254" s="53"/>
      <c r="R254" s="53"/>
      <c r="S254" s="53"/>
      <c r="T254" s="53"/>
      <c r="U254" s="53"/>
      <c r="V254" s="53"/>
      <c r="W254" s="53"/>
      <c r="AB254" s="53" t="s">
        <v>3096</v>
      </c>
      <c r="AD254" s="53" t="s">
        <v>5332</v>
      </c>
      <c r="AF254" s="53" t="s">
        <v>3343</v>
      </c>
      <c r="AR254" s="31" t="s">
        <v>2604</v>
      </c>
      <c r="AS254" s="53"/>
      <c r="BI254" s="53" t="s">
        <v>7426</v>
      </c>
      <c r="BK254" s="53" t="s">
        <v>4114</v>
      </c>
      <c r="BS254" s="53"/>
      <c r="BT254" s="53" t="s">
        <v>8221</v>
      </c>
      <c r="BX254" s="53" t="s">
        <v>1619</v>
      </c>
      <c r="BY254" s="53"/>
      <c r="BZ254" s="53"/>
    </row>
    <row r="255" spans="2:78" s="52" customFormat="1" ht="13" x14ac:dyDescent="0.3">
      <c r="B255" s="53" t="s">
        <v>116</v>
      </c>
      <c r="C255" s="53" t="s">
        <v>117</v>
      </c>
      <c r="D255" s="53" t="s">
        <v>160</v>
      </c>
      <c r="E255" s="53">
        <v>37.03116</v>
      </c>
      <c r="F255" s="53">
        <v>-2.9964689999999998</v>
      </c>
      <c r="G255" s="54">
        <v>1271.1659999999999</v>
      </c>
      <c r="H255" s="53">
        <v>306</v>
      </c>
      <c r="I255" s="53">
        <v>165</v>
      </c>
      <c r="J255" s="53">
        <v>141</v>
      </c>
      <c r="K255" s="52">
        <v>0</v>
      </c>
      <c r="L255" s="52">
        <v>1271.1659999999999</v>
      </c>
      <c r="M255" s="55">
        <v>8</v>
      </c>
      <c r="N255" s="61" t="s">
        <v>16</v>
      </c>
      <c r="P255" s="66"/>
      <c r="Q255" s="53"/>
      <c r="R255" s="53"/>
      <c r="S255" s="53"/>
      <c r="T255" s="53"/>
      <c r="U255" s="53"/>
      <c r="V255" s="53"/>
      <c r="W255" s="53"/>
      <c r="AD255" s="53" t="s">
        <v>5333</v>
      </c>
      <c r="AF255" s="53" t="s">
        <v>3344</v>
      </c>
      <c r="AR255" s="31" t="s">
        <v>2605</v>
      </c>
      <c r="AS255" s="53"/>
      <c r="BI255" s="53" t="s">
        <v>7427</v>
      </c>
      <c r="BK255" s="53" t="s">
        <v>4115</v>
      </c>
      <c r="BS255" s="53"/>
      <c r="BT255" s="53" t="s">
        <v>214</v>
      </c>
      <c r="BX255" s="53" t="s">
        <v>1620</v>
      </c>
      <c r="BY255" s="53"/>
      <c r="BZ255" s="53"/>
    </row>
    <row r="256" spans="2:78" s="52" customFormat="1" ht="13" x14ac:dyDescent="0.3">
      <c r="B256" s="53" t="s">
        <v>116</v>
      </c>
      <c r="C256" s="53" t="s">
        <v>117</v>
      </c>
      <c r="D256" s="53" t="s">
        <v>162</v>
      </c>
      <c r="E256" s="53">
        <v>37.330910000000003</v>
      </c>
      <c r="F256" s="53">
        <v>-2.4356599999999999</v>
      </c>
      <c r="G256" s="54">
        <v>816.22080000000005</v>
      </c>
      <c r="H256" s="53">
        <v>230</v>
      </c>
      <c r="I256" s="53">
        <v>122</v>
      </c>
      <c r="J256" s="53">
        <v>108</v>
      </c>
      <c r="K256" s="52">
        <v>0</v>
      </c>
      <c r="L256" s="52">
        <v>816.22080000000005</v>
      </c>
      <c r="M256" s="55">
        <v>7</v>
      </c>
      <c r="N256" s="61" t="s">
        <v>15</v>
      </c>
      <c r="P256" s="66"/>
      <c r="Q256" s="53"/>
      <c r="R256" s="53"/>
      <c r="S256" s="53"/>
      <c r="T256" s="53"/>
      <c r="U256" s="53"/>
      <c r="V256" s="53"/>
      <c r="W256" s="53"/>
      <c r="AD256" s="53" t="s">
        <v>5334</v>
      </c>
      <c r="AF256" s="53" t="s">
        <v>3345</v>
      </c>
      <c r="AR256" s="31" t="s">
        <v>2606</v>
      </c>
      <c r="AS256" s="53"/>
      <c r="BI256" s="53" t="s">
        <v>7428</v>
      </c>
      <c r="BK256" s="53" t="s">
        <v>4116</v>
      </c>
      <c r="BS256" s="53"/>
      <c r="BT256" s="53" t="s">
        <v>8222</v>
      </c>
      <c r="BX256" s="53" t="s">
        <v>1621</v>
      </c>
      <c r="BY256" s="53"/>
      <c r="BZ256" s="53"/>
    </row>
    <row r="257" spans="2:78" s="52" customFormat="1" ht="13" x14ac:dyDescent="0.3">
      <c r="B257" s="53" t="s">
        <v>116</v>
      </c>
      <c r="C257" s="53" t="s">
        <v>117</v>
      </c>
      <c r="D257" s="53" t="s">
        <v>164</v>
      </c>
      <c r="E257" s="53">
        <v>37.189639999999997</v>
      </c>
      <c r="F257" s="53">
        <v>-1.9818979999999999</v>
      </c>
      <c r="G257" s="54">
        <v>391.56</v>
      </c>
      <c r="H257" s="53">
        <v>1014</v>
      </c>
      <c r="I257" s="53">
        <v>517</v>
      </c>
      <c r="J257" s="53">
        <v>497</v>
      </c>
      <c r="K257" s="52">
        <v>0</v>
      </c>
      <c r="L257" s="52">
        <v>391.56</v>
      </c>
      <c r="M257" s="55">
        <v>4</v>
      </c>
      <c r="N257" s="61" t="s">
        <v>14</v>
      </c>
      <c r="P257" s="66"/>
      <c r="Q257" s="53"/>
      <c r="R257" s="53"/>
      <c r="S257" s="53"/>
      <c r="T257" s="53"/>
      <c r="U257" s="53"/>
      <c r="V257" s="53"/>
      <c r="W257" s="53"/>
      <c r="AD257" s="53" t="s">
        <v>5335</v>
      </c>
      <c r="AF257" s="53" t="s">
        <v>3346</v>
      </c>
      <c r="AR257" s="31" t="s">
        <v>2607</v>
      </c>
      <c r="AS257" s="53"/>
      <c r="BI257" s="53" t="s">
        <v>7429</v>
      </c>
      <c r="BK257" s="53" t="s">
        <v>4117</v>
      </c>
      <c r="BS257" s="53"/>
      <c r="BT257" s="53" t="s">
        <v>8223</v>
      </c>
      <c r="BX257" s="53" t="s">
        <v>1622</v>
      </c>
      <c r="BY257" s="53"/>
      <c r="BZ257" s="53"/>
    </row>
    <row r="258" spans="2:78" s="52" customFormat="1" ht="13" x14ac:dyDescent="0.3">
      <c r="B258" s="53" t="s">
        <v>116</v>
      </c>
      <c r="C258" s="53" t="s">
        <v>117</v>
      </c>
      <c r="D258" s="53" t="s">
        <v>166</v>
      </c>
      <c r="E258" s="53">
        <v>37.012</v>
      </c>
      <c r="F258" s="53">
        <v>-2.7909280000000001</v>
      </c>
      <c r="G258" s="54">
        <v>919.23469999999998</v>
      </c>
      <c r="H258" s="53">
        <v>126</v>
      </c>
      <c r="I258" s="53">
        <v>64</v>
      </c>
      <c r="J258" s="53">
        <v>62</v>
      </c>
      <c r="K258" s="52">
        <v>0</v>
      </c>
      <c r="L258" s="52">
        <v>919.23469999999998</v>
      </c>
      <c r="M258" s="55">
        <v>7</v>
      </c>
      <c r="N258" s="61" t="s">
        <v>15</v>
      </c>
      <c r="P258" s="66"/>
      <c r="Q258" s="53"/>
      <c r="R258" s="53"/>
      <c r="S258" s="53"/>
      <c r="T258" s="53"/>
      <c r="U258" s="53"/>
      <c r="V258" s="53"/>
      <c r="W258" s="53"/>
      <c r="AD258" s="53" t="s">
        <v>5336</v>
      </c>
      <c r="AF258" s="53" t="s">
        <v>3347</v>
      </c>
      <c r="AR258" s="31" t="s">
        <v>2608</v>
      </c>
      <c r="AS258" s="53"/>
      <c r="BI258" s="53" t="s">
        <v>7430</v>
      </c>
      <c r="BK258" s="53" t="s">
        <v>4118</v>
      </c>
      <c r="BS258" s="53"/>
      <c r="BT258" s="53" t="s">
        <v>8224</v>
      </c>
      <c r="BX258" s="53" t="s">
        <v>1623</v>
      </c>
      <c r="BY258" s="53"/>
      <c r="BZ258" s="53"/>
    </row>
    <row r="259" spans="2:78" s="52" customFormat="1" ht="13" x14ac:dyDescent="0.3">
      <c r="B259" s="53" t="s">
        <v>116</v>
      </c>
      <c r="C259" s="53" t="s">
        <v>117</v>
      </c>
      <c r="D259" s="53" t="s">
        <v>168</v>
      </c>
      <c r="E259" s="53">
        <v>36.925870000000003</v>
      </c>
      <c r="F259" s="53">
        <v>-2.4556830000000001</v>
      </c>
      <c r="G259" s="54">
        <v>113.9746</v>
      </c>
      <c r="H259" s="53">
        <v>3940</v>
      </c>
      <c r="I259" s="53">
        <v>1968</v>
      </c>
      <c r="J259" s="53">
        <v>1972</v>
      </c>
      <c r="K259" s="52">
        <v>0</v>
      </c>
      <c r="L259" s="52">
        <v>113.9746</v>
      </c>
      <c r="M259" s="55">
        <v>2</v>
      </c>
      <c r="N259" s="61" t="s">
        <v>10</v>
      </c>
      <c r="P259" s="66"/>
      <c r="Q259" s="53"/>
      <c r="R259" s="53"/>
      <c r="S259" s="53"/>
      <c r="T259" s="53"/>
      <c r="U259" s="53"/>
      <c r="V259" s="53"/>
      <c r="W259" s="53"/>
      <c r="AD259" s="53" t="s">
        <v>5337</v>
      </c>
      <c r="AF259" s="53" t="s">
        <v>3348</v>
      </c>
      <c r="AR259" s="31" t="s">
        <v>2609</v>
      </c>
      <c r="AS259" s="53"/>
      <c r="BI259" s="53" t="s">
        <v>7431</v>
      </c>
      <c r="BK259" s="53" t="s">
        <v>4119</v>
      </c>
      <c r="BS259" s="53"/>
      <c r="BT259" s="53" t="s">
        <v>8225</v>
      </c>
      <c r="BX259" s="53" t="s">
        <v>1624</v>
      </c>
      <c r="BY259" s="53"/>
      <c r="BZ259" s="53"/>
    </row>
    <row r="260" spans="2:78" s="52" customFormat="1" ht="13" x14ac:dyDescent="0.3">
      <c r="B260" s="53" t="s">
        <v>116</v>
      </c>
      <c r="C260" s="53" t="s">
        <v>117</v>
      </c>
      <c r="D260" s="53" t="s">
        <v>170</v>
      </c>
      <c r="E260" s="53">
        <v>37.23124</v>
      </c>
      <c r="F260" s="53">
        <v>-2.2391070000000002</v>
      </c>
      <c r="G260" s="54">
        <v>945.0856</v>
      </c>
      <c r="H260" s="53">
        <v>88</v>
      </c>
      <c r="I260" s="53">
        <v>51</v>
      </c>
      <c r="J260" s="53">
        <v>37</v>
      </c>
      <c r="K260" s="52">
        <v>0</v>
      </c>
      <c r="L260" s="52">
        <v>945.0856</v>
      </c>
      <c r="M260" s="55">
        <v>7</v>
      </c>
      <c r="N260" s="61" t="s">
        <v>15</v>
      </c>
      <c r="P260" s="66"/>
      <c r="Q260" s="53"/>
      <c r="R260" s="53"/>
      <c r="S260" s="53"/>
      <c r="T260" s="53"/>
      <c r="U260" s="53"/>
      <c r="V260" s="53"/>
      <c r="W260" s="53"/>
      <c r="AD260" s="53" t="s">
        <v>5338</v>
      </c>
      <c r="AF260" s="53" t="s">
        <v>3349</v>
      </c>
      <c r="AR260" s="31" t="s">
        <v>2610</v>
      </c>
      <c r="AS260" s="53"/>
      <c r="BI260" s="53" t="s">
        <v>7432</v>
      </c>
      <c r="BK260" s="53" t="s">
        <v>4120</v>
      </c>
      <c r="BS260" s="53"/>
      <c r="BT260" s="53" t="s">
        <v>8226</v>
      </c>
      <c r="BX260" s="53" t="s">
        <v>1625</v>
      </c>
      <c r="BY260" s="53"/>
      <c r="BZ260" s="53"/>
    </row>
    <row r="261" spans="2:78" s="52" customFormat="1" ht="13" x14ac:dyDescent="0.3">
      <c r="B261" s="53" t="s">
        <v>116</v>
      </c>
      <c r="C261" s="53" t="s">
        <v>117</v>
      </c>
      <c r="D261" s="53" t="s">
        <v>172</v>
      </c>
      <c r="E261" s="53">
        <v>37.211750000000002</v>
      </c>
      <c r="F261" s="53">
        <v>-2.2416849999999999</v>
      </c>
      <c r="G261" s="54">
        <v>933.74749999999995</v>
      </c>
      <c r="H261" s="53">
        <v>286</v>
      </c>
      <c r="I261" s="53">
        <v>145</v>
      </c>
      <c r="J261" s="53">
        <v>141</v>
      </c>
      <c r="K261" s="52">
        <v>0</v>
      </c>
      <c r="L261" s="52">
        <v>933.74749999999995</v>
      </c>
      <c r="M261" s="55">
        <v>7</v>
      </c>
      <c r="N261" s="61" t="s">
        <v>15</v>
      </c>
      <c r="P261" s="66"/>
      <c r="Q261" s="53"/>
      <c r="R261" s="53"/>
      <c r="S261" s="53"/>
      <c r="T261" s="53"/>
      <c r="U261" s="53"/>
      <c r="V261" s="53"/>
      <c r="W261" s="53"/>
      <c r="AD261" s="53" t="s">
        <v>5339</v>
      </c>
      <c r="AF261" s="53" t="s">
        <v>3350</v>
      </c>
      <c r="AR261" s="31" t="s">
        <v>2611</v>
      </c>
      <c r="AS261" s="53"/>
      <c r="BI261" s="53" t="s">
        <v>7433</v>
      </c>
      <c r="BK261" s="53" t="s">
        <v>4121</v>
      </c>
      <c r="BS261" s="53"/>
      <c r="BT261" s="53" t="s">
        <v>8227</v>
      </c>
      <c r="BX261" s="53" t="s">
        <v>1626</v>
      </c>
      <c r="BY261" s="53"/>
      <c r="BZ261" s="53"/>
    </row>
    <row r="262" spans="2:78" s="52" customFormat="1" ht="13" x14ac:dyDescent="0.3">
      <c r="B262" s="53" t="s">
        <v>116</v>
      </c>
      <c r="C262" s="53" t="s">
        <v>117</v>
      </c>
      <c r="D262" s="53" t="s">
        <v>174</v>
      </c>
      <c r="E262" s="53">
        <v>36.986519999999999</v>
      </c>
      <c r="F262" s="53">
        <v>-2.6194199999999999</v>
      </c>
      <c r="G262" s="54">
        <v>319.8048</v>
      </c>
      <c r="H262" s="53">
        <v>272</v>
      </c>
      <c r="I262" s="53">
        <v>150</v>
      </c>
      <c r="J262" s="53">
        <v>122</v>
      </c>
      <c r="K262" s="52">
        <v>0</v>
      </c>
      <c r="L262" s="52">
        <v>319.8048</v>
      </c>
      <c r="M262" s="55">
        <v>4</v>
      </c>
      <c r="N262" s="61" t="s">
        <v>14</v>
      </c>
      <c r="P262" s="66"/>
      <c r="Q262" s="53"/>
      <c r="R262" s="53"/>
      <c r="S262" s="53"/>
      <c r="T262" s="53"/>
      <c r="U262" s="53"/>
      <c r="V262" s="53"/>
      <c r="W262" s="53"/>
      <c r="AD262" s="53" t="s">
        <v>5340</v>
      </c>
      <c r="AF262" s="53" t="s">
        <v>3351</v>
      </c>
      <c r="AR262" s="31" t="s">
        <v>2612</v>
      </c>
      <c r="AS262" s="53"/>
      <c r="BI262" s="53" t="s">
        <v>7434</v>
      </c>
      <c r="BK262" s="53" t="s">
        <v>4122</v>
      </c>
      <c r="BS262" s="53"/>
      <c r="BT262" s="53" t="s">
        <v>8228</v>
      </c>
      <c r="BX262" s="53" t="s">
        <v>1627</v>
      </c>
      <c r="BY262" s="53"/>
      <c r="BZ262" s="53"/>
    </row>
    <row r="263" spans="2:78" s="52" customFormat="1" ht="13" x14ac:dyDescent="0.3">
      <c r="B263" s="53" t="s">
        <v>116</v>
      </c>
      <c r="C263" s="53" t="s">
        <v>117</v>
      </c>
      <c r="D263" s="53" t="s">
        <v>177</v>
      </c>
      <c r="E263" s="53">
        <v>36.846440000000001</v>
      </c>
      <c r="F263" s="53">
        <v>-2.9494250000000002</v>
      </c>
      <c r="G263" s="54">
        <v>340.78629999999998</v>
      </c>
      <c r="H263" s="53">
        <v>15035</v>
      </c>
      <c r="I263" s="53">
        <v>7542</v>
      </c>
      <c r="J263" s="53">
        <v>7493</v>
      </c>
      <c r="K263" s="52">
        <v>0</v>
      </c>
      <c r="L263" s="52">
        <v>340.78629999999998</v>
      </c>
      <c r="M263" s="55">
        <v>4</v>
      </c>
      <c r="N263" s="61" t="s">
        <v>14</v>
      </c>
      <c r="P263" s="66"/>
      <c r="Q263" s="53"/>
      <c r="R263" s="53"/>
      <c r="S263" s="53"/>
      <c r="T263" s="53"/>
      <c r="U263" s="53"/>
      <c r="V263" s="53"/>
      <c r="W263" s="53"/>
      <c r="AD263" s="53" t="s">
        <v>5341</v>
      </c>
      <c r="AF263" s="53" t="s">
        <v>3352</v>
      </c>
      <c r="AR263" s="31" t="s">
        <v>2613</v>
      </c>
      <c r="AS263" s="53"/>
      <c r="BI263" s="53" t="s">
        <v>7435</v>
      </c>
      <c r="BK263" s="53" t="s">
        <v>196</v>
      </c>
      <c r="BS263" s="53"/>
      <c r="BT263" s="53" t="s">
        <v>8229</v>
      </c>
      <c r="BX263" s="53" t="s">
        <v>1628</v>
      </c>
      <c r="BY263" s="53"/>
      <c r="BZ263" s="53"/>
    </row>
    <row r="264" spans="2:78" s="52" customFormat="1" ht="13" x14ac:dyDescent="0.3">
      <c r="B264" s="53" t="s">
        <v>116</v>
      </c>
      <c r="C264" s="53" t="s">
        <v>117</v>
      </c>
      <c r="D264" s="53" t="s">
        <v>179</v>
      </c>
      <c r="E264" s="53">
        <v>37.009729999999998</v>
      </c>
      <c r="F264" s="53">
        <v>-2.739681</v>
      </c>
      <c r="G264" s="54">
        <v>607.97450000000003</v>
      </c>
      <c r="H264" s="53">
        <v>1506</v>
      </c>
      <c r="I264" s="53">
        <v>768</v>
      </c>
      <c r="J264" s="53">
        <v>738</v>
      </c>
      <c r="K264" s="52">
        <v>0</v>
      </c>
      <c r="L264" s="52">
        <v>607.97450000000003</v>
      </c>
      <c r="M264" s="55">
        <v>6</v>
      </c>
      <c r="N264" s="61" t="s">
        <v>15</v>
      </c>
      <c r="P264" s="66"/>
      <c r="Q264" s="53"/>
      <c r="R264" s="53"/>
      <c r="S264" s="53"/>
      <c r="T264" s="53"/>
      <c r="U264" s="53"/>
      <c r="V264" s="53"/>
      <c r="W264" s="53"/>
      <c r="AD264" s="53" t="s">
        <v>5342</v>
      </c>
      <c r="AF264" s="53" t="s">
        <v>3353</v>
      </c>
      <c r="AR264" s="31" t="s">
        <v>2614</v>
      </c>
      <c r="AS264" s="53"/>
      <c r="BI264" s="53" t="s">
        <v>7436</v>
      </c>
      <c r="BK264" s="53" t="s">
        <v>4123</v>
      </c>
      <c r="BS264" s="53"/>
      <c r="BT264" s="53" t="s">
        <v>8230</v>
      </c>
      <c r="BX264" s="53" t="s">
        <v>1629</v>
      </c>
      <c r="BY264" s="53"/>
      <c r="BZ264" s="53"/>
    </row>
    <row r="265" spans="2:78" s="52" customFormat="1" ht="13" x14ac:dyDescent="0.3">
      <c r="B265" s="53" t="s">
        <v>116</v>
      </c>
      <c r="C265" s="53" t="s">
        <v>117</v>
      </c>
      <c r="D265" s="53" t="s">
        <v>181</v>
      </c>
      <c r="E265" s="53">
        <v>37.352589999999999</v>
      </c>
      <c r="F265" s="53">
        <v>-2.1936260000000001</v>
      </c>
      <c r="G265" s="54">
        <v>388.65530000000001</v>
      </c>
      <c r="H265" s="53">
        <v>4016</v>
      </c>
      <c r="I265" s="53">
        <v>2057</v>
      </c>
      <c r="J265" s="53">
        <v>1959</v>
      </c>
      <c r="K265" s="52">
        <v>0</v>
      </c>
      <c r="L265" s="52">
        <v>388.65530000000001</v>
      </c>
      <c r="M265" s="55">
        <v>4</v>
      </c>
      <c r="N265" s="61" t="s">
        <v>14</v>
      </c>
      <c r="P265" s="66"/>
      <c r="Q265" s="53"/>
      <c r="R265" s="53"/>
      <c r="S265" s="53"/>
      <c r="T265" s="53"/>
      <c r="U265" s="53"/>
      <c r="V265" s="53"/>
      <c r="W265" s="53"/>
      <c r="AD265" s="53" t="s">
        <v>5343</v>
      </c>
      <c r="AF265" s="53" t="s">
        <v>3354</v>
      </c>
      <c r="AR265" s="31" t="s">
        <v>2615</v>
      </c>
      <c r="AS265" s="53"/>
      <c r="BI265" s="53" t="s">
        <v>7437</v>
      </c>
      <c r="BK265" s="53" t="s">
        <v>4124</v>
      </c>
      <c r="BS265" s="53"/>
      <c r="BT265" s="53" t="s">
        <v>8231</v>
      </c>
      <c r="BX265" s="53" t="s">
        <v>1630</v>
      </c>
      <c r="BY265" s="53"/>
      <c r="BZ265" s="53"/>
    </row>
    <row r="266" spans="2:78" s="52" customFormat="1" ht="13" x14ac:dyDescent="0.3">
      <c r="B266" s="53" t="s">
        <v>116</v>
      </c>
      <c r="C266" s="53" t="s">
        <v>117</v>
      </c>
      <c r="D266" s="53" t="s">
        <v>183</v>
      </c>
      <c r="E266" s="53">
        <v>36.996589999999998</v>
      </c>
      <c r="F266" s="53">
        <v>-1.8950119999999999</v>
      </c>
      <c r="G266" s="54">
        <v>6.721787</v>
      </c>
      <c r="H266" s="53">
        <v>7964</v>
      </c>
      <c r="I266" s="53">
        <v>4122</v>
      </c>
      <c r="J266" s="53">
        <v>3842</v>
      </c>
      <c r="K266" s="52">
        <v>0</v>
      </c>
      <c r="L266" s="52">
        <v>6.721787</v>
      </c>
      <c r="M266" s="55">
        <v>2</v>
      </c>
      <c r="N266" s="61" t="s">
        <v>10</v>
      </c>
      <c r="P266" s="66"/>
      <c r="Q266" s="53"/>
      <c r="R266" s="53"/>
      <c r="S266" s="53"/>
      <c r="T266" s="53"/>
      <c r="U266" s="53"/>
      <c r="V266" s="53"/>
      <c r="W266" s="53"/>
      <c r="AD266" s="53" t="s">
        <v>5344</v>
      </c>
      <c r="AF266" s="53" t="s">
        <v>3355</v>
      </c>
      <c r="AR266" s="31" t="s">
        <v>2616</v>
      </c>
      <c r="AS266" s="53"/>
      <c r="BI266" s="53" t="s">
        <v>7438</v>
      </c>
      <c r="BK266" s="53" t="s">
        <v>4125</v>
      </c>
      <c r="BS266" s="53"/>
      <c r="BT266" s="53" t="s">
        <v>8232</v>
      </c>
      <c r="BX266" s="53" t="s">
        <v>1631</v>
      </c>
      <c r="BY266" s="53"/>
      <c r="BZ266" s="53"/>
    </row>
    <row r="267" spans="2:78" s="52" customFormat="1" ht="13" x14ac:dyDescent="0.3">
      <c r="B267" s="53" t="s">
        <v>116</v>
      </c>
      <c r="C267" s="53" t="s">
        <v>117</v>
      </c>
      <c r="D267" s="53" t="s">
        <v>185</v>
      </c>
      <c r="E267" s="53">
        <v>37.184640000000002</v>
      </c>
      <c r="F267" s="53">
        <v>-2.439524</v>
      </c>
      <c r="G267" s="54">
        <v>943.70709999999997</v>
      </c>
      <c r="H267" s="53">
        <v>161</v>
      </c>
      <c r="I267" s="53">
        <v>83</v>
      </c>
      <c r="J267" s="53">
        <v>78</v>
      </c>
      <c r="K267" s="52">
        <v>0</v>
      </c>
      <c r="L267" s="52">
        <v>943.70709999999997</v>
      </c>
      <c r="M267" s="55">
        <v>7</v>
      </c>
      <c r="N267" s="61" t="s">
        <v>15</v>
      </c>
      <c r="P267" s="66"/>
      <c r="Q267" s="53"/>
      <c r="R267" s="53"/>
      <c r="S267" s="53"/>
      <c r="T267" s="53"/>
      <c r="U267" s="53"/>
      <c r="V267" s="53"/>
      <c r="W267" s="53"/>
      <c r="AD267" s="53" t="s">
        <v>5345</v>
      </c>
      <c r="AF267" s="53" t="s">
        <v>3356</v>
      </c>
      <c r="AR267" s="31" t="s">
        <v>2617</v>
      </c>
      <c r="AS267" s="53"/>
      <c r="BI267" s="53" t="s">
        <v>7439</v>
      </c>
      <c r="BK267" s="53" t="s">
        <v>4126</v>
      </c>
      <c r="BS267" s="53"/>
      <c r="BT267" s="53" t="s">
        <v>8233</v>
      </c>
      <c r="BX267" s="53" t="s">
        <v>1632</v>
      </c>
      <c r="BY267" s="53"/>
      <c r="BZ267" s="53"/>
    </row>
    <row r="268" spans="2:78" s="52" customFormat="1" ht="13" x14ac:dyDescent="0.3">
      <c r="B268" s="53" t="s">
        <v>116</v>
      </c>
      <c r="C268" s="53" t="s">
        <v>117</v>
      </c>
      <c r="D268" s="53" t="s">
        <v>187</v>
      </c>
      <c r="E268" s="53">
        <v>37.266330000000004</v>
      </c>
      <c r="F268" s="53">
        <v>-2.2578969999999998</v>
      </c>
      <c r="G268" s="54">
        <v>789.67909999999995</v>
      </c>
      <c r="H268" s="53">
        <v>295</v>
      </c>
      <c r="I268" s="53">
        <v>148</v>
      </c>
      <c r="J268" s="53">
        <v>147</v>
      </c>
      <c r="K268" s="52">
        <v>0</v>
      </c>
      <c r="L268" s="52">
        <v>789.67909999999995</v>
      </c>
      <c r="M268" s="55">
        <v>6</v>
      </c>
      <c r="N268" s="61" t="s">
        <v>15</v>
      </c>
      <c r="P268" s="66"/>
      <c r="Q268" s="53"/>
      <c r="R268" s="53"/>
      <c r="S268" s="53"/>
      <c r="T268" s="53"/>
      <c r="U268" s="53"/>
      <c r="V268" s="53"/>
      <c r="W268" s="53"/>
      <c r="AD268" s="53" t="s">
        <v>5346</v>
      </c>
      <c r="AF268" s="53" t="s">
        <v>3357</v>
      </c>
      <c r="AR268" s="31" t="s">
        <v>2618</v>
      </c>
      <c r="AS268" s="53"/>
      <c r="BI268" s="53" t="s">
        <v>7440</v>
      </c>
      <c r="BK268" s="53" t="s">
        <v>4127</v>
      </c>
      <c r="BS268" s="53"/>
      <c r="BT268" s="53" t="s">
        <v>8234</v>
      </c>
      <c r="BX268" s="53" t="s">
        <v>1633</v>
      </c>
      <c r="BY268" s="53"/>
      <c r="BZ268" s="53"/>
    </row>
    <row r="269" spans="2:78" s="52" customFormat="1" ht="13" x14ac:dyDescent="0.3">
      <c r="B269" s="53" t="s">
        <v>116</v>
      </c>
      <c r="C269" s="53" t="s">
        <v>117</v>
      </c>
      <c r="D269" s="53" t="s">
        <v>189</v>
      </c>
      <c r="E269" s="53">
        <v>37.595599999999997</v>
      </c>
      <c r="F269" s="53">
        <v>-2.2648389999999998</v>
      </c>
      <c r="G269" s="54">
        <v>1039.713</v>
      </c>
      <c r="H269" s="53">
        <v>1854</v>
      </c>
      <c r="I269" s="53">
        <v>928</v>
      </c>
      <c r="J269" s="53">
        <v>926</v>
      </c>
      <c r="K269" s="52">
        <v>0</v>
      </c>
      <c r="L269" s="52">
        <v>1039.713</v>
      </c>
      <c r="M269" s="55">
        <v>8</v>
      </c>
      <c r="N269" s="61" t="s">
        <v>16</v>
      </c>
      <c r="P269" s="66"/>
      <c r="Q269" s="53"/>
      <c r="R269" s="53"/>
      <c r="S269" s="53"/>
      <c r="T269" s="53"/>
      <c r="U269" s="53"/>
      <c r="V269" s="53"/>
      <c r="W269" s="53"/>
      <c r="AD269" s="53" t="s">
        <v>5347</v>
      </c>
      <c r="AF269" s="53" t="s">
        <v>3358</v>
      </c>
      <c r="AR269" s="31" t="s">
        <v>2619</v>
      </c>
      <c r="AS269" s="53"/>
      <c r="BI269" s="53" t="s">
        <v>7441</v>
      </c>
      <c r="BK269" s="53" t="s">
        <v>4128</v>
      </c>
      <c r="BS269" s="53"/>
      <c r="BT269" s="53" t="s">
        <v>8235</v>
      </c>
      <c r="BX269" s="53" t="s">
        <v>1634</v>
      </c>
      <c r="BY269" s="53"/>
      <c r="BZ269" s="53"/>
    </row>
    <row r="270" spans="2:78" s="52" customFormat="1" ht="13" x14ac:dyDescent="0.3">
      <c r="B270" s="53" t="s">
        <v>116</v>
      </c>
      <c r="C270" s="53" t="s">
        <v>117</v>
      </c>
      <c r="D270" s="53" t="s">
        <v>191</v>
      </c>
      <c r="E270" s="53">
        <v>37.261989999999997</v>
      </c>
      <c r="F270" s="53">
        <v>-2.210223</v>
      </c>
      <c r="G270" s="54">
        <v>606.99620000000004</v>
      </c>
      <c r="H270" s="53">
        <v>188</v>
      </c>
      <c r="I270" s="53">
        <v>99</v>
      </c>
      <c r="J270" s="53">
        <v>89</v>
      </c>
      <c r="K270" s="52">
        <v>0</v>
      </c>
      <c r="L270" s="52">
        <v>606.99620000000004</v>
      </c>
      <c r="M270" s="55">
        <v>6</v>
      </c>
      <c r="N270" s="61" t="s">
        <v>15</v>
      </c>
      <c r="P270" s="66"/>
      <c r="Q270" s="53"/>
      <c r="R270" s="53"/>
      <c r="S270" s="53"/>
      <c r="T270" s="53"/>
      <c r="U270" s="53"/>
      <c r="V270" s="53"/>
      <c r="W270" s="53"/>
      <c r="AD270" s="53" t="s">
        <v>5348</v>
      </c>
      <c r="AF270" s="53" t="s">
        <v>3359</v>
      </c>
      <c r="AR270" s="31" t="s">
        <v>2620</v>
      </c>
      <c r="AS270" s="53"/>
      <c r="BI270" s="53" t="s">
        <v>7442</v>
      </c>
      <c r="BK270" s="53" t="s">
        <v>4129</v>
      </c>
      <c r="BS270" s="53"/>
      <c r="BT270" s="53" t="s">
        <v>8236</v>
      </c>
      <c r="BX270" s="53" t="s">
        <v>1635</v>
      </c>
      <c r="BY270" s="53"/>
      <c r="BZ270" s="53"/>
    </row>
    <row r="271" spans="2:78" s="52" customFormat="1" ht="13" x14ac:dyDescent="0.3">
      <c r="B271" s="53" t="s">
        <v>116</v>
      </c>
      <c r="C271" s="53" t="s">
        <v>117</v>
      </c>
      <c r="D271" s="53" t="s">
        <v>193</v>
      </c>
      <c r="E271" s="53">
        <v>37.297089999999997</v>
      </c>
      <c r="F271" s="53">
        <v>-1.8814759999999999</v>
      </c>
      <c r="G271" s="54">
        <v>97.291030000000006</v>
      </c>
      <c r="H271" s="53">
        <v>13025</v>
      </c>
      <c r="I271" s="53">
        <v>6819</v>
      </c>
      <c r="J271" s="53">
        <v>6206</v>
      </c>
      <c r="K271" s="52">
        <v>0</v>
      </c>
      <c r="L271" s="52">
        <v>97.291030000000006</v>
      </c>
      <c r="M271" s="55">
        <v>2</v>
      </c>
      <c r="N271" s="61" t="s">
        <v>10</v>
      </c>
      <c r="P271" s="66"/>
      <c r="Q271" s="53"/>
      <c r="R271" s="53"/>
      <c r="S271" s="53"/>
      <c r="T271" s="53"/>
      <c r="U271" s="53"/>
      <c r="V271" s="53"/>
      <c r="W271" s="53"/>
      <c r="AD271" s="53" t="s">
        <v>5349</v>
      </c>
      <c r="AF271" s="53" t="s">
        <v>3360</v>
      </c>
      <c r="AR271" s="31" t="s">
        <v>2621</v>
      </c>
      <c r="AS271" s="53"/>
      <c r="BI271" s="53" t="s">
        <v>7443</v>
      </c>
      <c r="BK271" s="53" t="s">
        <v>4130</v>
      </c>
      <c r="BS271" s="53"/>
      <c r="BT271" s="53" t="s">
        <v>8237</v>
      </c>
      <c r="BX271" s="53" t="s">
        <v>1636</v>
      </c>
      <c r="BY271" s="53"/>
      <c r="BZ271" s="53"/>
    </row>
    <row r="272" spans="2:78" s="52" customFormat="1" ht="13" x14ac:dyDescent="0.3">
      <c r="B272" s="53" t="s">
        <v>116</v>
      </c>
      <c r="C272" s="53" t="s">
        <v>117</v>
      </c>
      <c r="D272" s="53" t="s">
        <v>195</v>
      </c>
      <c r="E272" s="53">
        <v>36.821210000000001</v>
      </c>
      <c r="F272" s="53">
        <v>-2.8706969999999998</v>
      </c>
      <c r="G272" s="54">
        <v>415.96440000000001</v>
      </c>
      <c r="H272" s="53">
        <v>3958</v>
      </c>
      <c r="I272" s="53">
        <v>1957</v>
      </c>
      <c r="J272" s="53">
        <v>2001</v>
      </c>
      <c r="K272" s="52">
        <v>0</v>
      </c>
      <c r="L272" s="52">
        <v>415.96440000000001</v>
      </c>
      <c r="M272" s="55">
        <v>5</v>
      </c>
      <c r="N272" s="61" t="s">
        <v>14</v>
      </c>
      <c r="P272" s="66"/>
      <c r="Q272" s="53"/>
      <c r="R272" s="53"/>
      <c r="S272" s="53"/>
      <c r="T272" s="53"/>
      <c r="U272" s="53"/>
      <c r="V272" s="53"/>
      <c r="W272" s="53"/>
      <c r="AD272" s="53" t="s">
        <v>5350</v>
      </c>
      <c r="AF272" s="53" t="s">
        <v>3361</v>
      </c>
      <c r="AR272" s="31" t="s">
        <v>2622</v>
      </c>
      <c r="AS272" s="53"/>
      <c r="BI272" s="53" t="s">
        <v>7444</v>
      </c>
      <c r="BK272" s="53" t="s">
        <v>4131</v>
      </c>
      <c r="BS272" s="53"/>
      <c r="BT272" s="53" t="s">
        <v>8238</v>
      </c>
      <c r="BX272" s="53" t="s">
        <v>1637</v>
      </c>
      <c r="BY272" s="53"/>
      <c r="BZ272" s="53"/>
    </row>
    <row r="273" spans="2:78" s="52" customFormat="1" ht="13" x14ac:dyDescent="0.3">
      <c r="B273" s="53" t="s">
        <v>116</v>
      </c>
      <c r="C273" s="53" t="s">
        <v>117</v>
      </c>
      <c r="D273" s="53" t="s">
        <v>197</v>
      </c>
      <c r="E273" s="53">
        <v>36.775060000000003</v>
      </c>
      <c r="F273" s="53">
        <v>-2.812738</v>
      </c>
      <c r="G273" s="54">
        <v>80</v>
      </c>
      <c r="H273" s="53">
        <v>84227</v>
      </c>
      <c r="I273" s="53">
        <v>47263</v>
      </c>
      <c r="J273" s="53">
        <v>36964</v>
      </c>
      <c r="K273" s="52">
        <v>0</v>
      </c>
      <c r="L273" s="52">
        <v>80</v>
      </c>
      <c r="M273" s="55">
        <v>2</v>
      </c>
      <c r="N273" s="61" t="s">
        <v>10</v>
      </c>
      <c r="P273" s="66"/>
      <c r="Q273" s="53"/>
      <c r="R273" s="53"/>
      <c r="S273" s="53"/>
      <c r="T273" s="53"/>
      <c r="U273" s="53"/>
      <c r="V273" s="53"/>
      <c r="W273" s="53"/>
      <c r="AD273" s="53" t="s">
        <v>5351</v>
      </c>
      <c r="AF273" s="53" t="s">
        <v>3362</v>
      </c>
      <c r="AR273" s="31" t="s">
        <v>2623</v>
      </c>
      <c r="AS273" s="53"/>
      <c r="BI273" s="53" t="s">
        <v>7445</v>
      </c>
      <c r="BK273" s="53" t="s">
        <v>4132</v>
      </c>
      <c r="BS273" s="53"/>
      <c r="BX273" s="53" t="s">
        <v>1638</v>
      </c>
      <c r="BY273" s="53"/>
      <c r="BZ273" s="53"/>
    </row>
    <row r="274" spans="2:78" s="52" customFormat="1" ht="13" x14ac:dyDescent="0.3">
      <c r="B274" s="53" t="s">
        <v>116</v>
      </c>
      <c r="C274" s="53" t="s">
        <v>117</v>
      </c>
      <c r="D274" s="53" t="s">
        <v>199</v>
      </c>
      <c r="E274" s="53">
        <v>36.877040000000001</v>
      </c>
      <c r="F274" s="53">
        <v>-2.6021070000000002</v>
      </c>
      <c r="G274" s="54">
        <v>720.63390000000004</v>
      </c>
      <c r="H274" s="53">
        <v>484</v>
      </c>
      <c r="I274" s="53">
        <v>271</v>
      </c>
      <c r="J274" s="53">
        <v>213</v>
      </c>
      <c r="K274" s="52">
        <v>0</v>
      </c>
      <c r="L274" s="52">
        <v>720.63390000000004</v>
      </c>
      <c r="M274" s="55">
        <v>6</v>
      </c>
      <c r="N274" s="61" t="s">
        <v>15</v>
      </c>
      <c r="P274" s="66"/>
      <c r="Q274" s="53"/>
      <c r="R274" s="53"/>
      <c r="S274" s="53"/>
      <c r="T274" s="53"/>
      <c r="U274" s="53"/>
      <c r="V274" s="53"/>
      <c r="W274" s="53"/>
      <c r="AD274" s="53" t="s">
        <v>5352</v>
      </c>
      <c r="AF274" s="53" t="s">
        <v>3363</v>
      </c>
      <c r="AR274" s="31" t="s">
        <v>2624</v>
      </c>
      <c r="AS274" s="53"/>
      <c r="BI274" s="53" t="s">
        <v>7446</v>
      </c>
      <c r="BK274" s="53" t="s">
        <v>4133</v>
      </c>
      <c r="BS274" s="53"/>
      <c r="BX274" s="53" t="s">
        <v>1639</v>
      </c>
      <c r="BY274" s="53"/>
      <c r="BZ274" s="53"/>
    </row>
    <row r="275" spans="2:78" s="52" customFormat="1" ht="13" x14ac:dyDescent="0.3">
      <c r="B275" s="53" t="s">
        <v>116</v>
      </c>
      <c r="C275" s="53" t="s">
        <v>117</v>
      </c>
      <c r="D275" s="53" t="s">
        <v>201</v>
      </c>
      <c r="E275" s="53">
        <v>36.868920000000003</v>
      </c>
      <c r="F275" s="53">
        <v>-2.657921</v>
      </c>
      <c r="G275" s="54">
        <v>822.4271</v>
      </c>
      <c r="H275" s="53">
        <v>654</v>
      </c>
      <c r="I275" s="53">
        <v>349</v>
      </c>
      <c r="J275" s="53">
        <v>305</v>
      </c>
      <c r="K275" s="52">
        <v>0</v>
      </c>
      <c r="L275" s="52">
        <v>822.4271</v>
      </c>
      <c r="M275" s="55">
        <v>7</v>
      </c>
      <c r="N275" s="61" t="s">
        <v>15</v>
      </c>
      <c r="P275" s="66"/>
      <c r="Q275" s="53"/>
      <c r="R275" s="53"/>
      <c r="S275" s="53"/>
      <c r="T275" s="53"/>
      <c r="U275" s="53"/>
      <c r="V275" s="53"/>
      <c r="W275" s="53"/>
      <c r="AD275" s="53" t="s">
        <v>5353</v>
      </c>
      <c r="AF275" s="53" t="s">
        <v>3364</v>
      </c>
      <c r="AR275" s="31" t="s">
        <v>2625</v>
      </c>
      <c r="AS275" s="53"/>
      <c r="BI275" s="53" t="s">
        <v>7447</v>
      </c>
      <c r="BK275" s="53" t="s">
        <v>4134</v>
      </c>
      <c r="BS275" s="53"/>
      <c r="BX275" s="53" t="s">
        <v>1640</v>
      </c>
      <c r="BY275" s="53"/>
      <c r="BZ275" s="53"/>
    </row>
    <row r="276" spans="2:78" s="52" customFormat="1" ht="13" x14ac:dyDescent="0.3">
      <c r="B276" s="53" t="s">
        <v>116</v>
      </c>
      <c r="C276" s="53" t="s">
        <v>117</v>
      </c>
      <c r="D276" s="53" t="s">
        <v>203</v>
      </c>
      <c r="E276" s="53">
        <v>37.171010000000003</v>
      </c>
      <c r="F276" s="53">
        <v>-2.840678</v>
      </c>
      <c r="G276" s="54">
        <v>950.41629999999998</v>
      </c>
      <c r="H276" s="53">
        <v>2424</v>
      </c>
      <c r="I276" s="53">
        <v>1217</v>
      </c>
      <c r="J276" s="53">
        <v>1207</v>
      </c>
      <c r="K276" s="52">
        <v>0</v>
      </c>
      <c r="L276" s="52">
        <v>950.41629999999998</v>
      </c>
      <c r="M276" s="55">
        <v>7</v>
      </c>
      <c r="N276" s="61" t="s">
        <v>15</v>
      </c>
      <c r="P276" s="66"/>
      <c r="Q276" s="53"/>
      <c r="R276" s="53"/>
      <c r="S276" s="53"/>
      <c r="T276" s="53"/>
      <c r="U276" s="53"/>
      <c r="V276" s="53"/>
      <c r="W276" s="53"/>
      <c r="AD276" s="53" t="s">
        <v>5354</v>
      </c>
      <c r="AF276" s="53" t="s">
        <v>3365</v>
      </c>
      <c r="AR276" s="31" t="s">
        <v>2626</v>
      </c>
      <c r="AS276" s="53"/>
      <c r="BI276" s="53" t="s">
        <v>7448</v>
      </c>
      <c r="BK276" s="53" t="s">
        <v>4135</v>
      </c>
      <c r="BS276" s="53"/>
      <c r="BX276" s="53" t="s">
        <v>1641</v>
      </c>
      <c r="BY276" s="53"/>
      <c r="BZ276" s="53"/>
    </row>
    <row r="277" spans="2:78" s="52" customFormat="1" ht="13" x14ac:dyDescent="0.3">
      <c r="B277" s="53" t="s">
        <v>116</v>
      </c>
      <c r="C277" s="53" t="s">
        <v>117</v>
      </c>
      <c r="D277" s="53" t="s">
        <v>205</v>
      </c>
      <c r="E277" s="53">
        <v>37.358879999999999</v>
      </c>
      <c r="F277" s="53">
        <v>-2.2629640000000002</v>
      </c>
      <c r="G277" s="54">
        <v>448.70179999999999</v>
      </c>
      <c r="H277" s="53">
        <v>2378</v>
      </c>
      <c r="I277" s="53">
        <v>1259</v>
      </c>
      <c r="J277" s="53">
        <v>1119</v>
      </c>
      <c r="K277" s="52">
        <v>0</v>
      </c>
      <c r="L277" s="52">
        <v>448.70179999999999</v>
      </c>
      <c r="M277" s="55">
        <v>5</v>
      </c>
      <c r="N277" s="61" t="s">
        <v>14</v>
      </c>
      <c r="P277" s="66"/>
      <c r="Q277" s="53"/>
      <c r="R277" s="53"/>
      <c r="S277" s="53"/>
      <c r="T277" s="53"/>
      <c r="U277" s="53"/>
      <c r="V277" s="53"/>
      <c r="W277" s="53"/>
      <c r="AD277" s="53" t="s">
        <v>5355</v>
      </c>
      <c r="AF277" s="53" t="s">
        <v>3366</v>
      </c>
      <c r="AR277" s="31" t="s">
        <v>2627</v>
      </c>
      <c r="AS277" s="53"/>
      <c r="BI277" s="53" t="s">
        <v>7449</v>
      </c>
      <c r="BK277" s="53" t="s">
        <v>4136</v>
      </c>
      <c r="BS277" s="53"/>
      <c r="BX277" s="53" t="s">
        <v>1642</v>
      </c>
      <c r="BY277" s="53"/>
      <c r="BZ277" s="53"/>
    </row>
    <row r="278" spans="2:78" s="52" customFormat="1" ht="13" x14ac:dyDescent="0.3">
      <c r="B278" s="53" t="s">
        <v>116</v>
      </c>
      <c r="C278" s="53" t="s">
        <v>117</v>
      </c>
      <c r="D278" s="53" t="s">
        <v>207</v>
      </c>
      <c r="E278" s="53">
        <v>36.979419999999998</v>
      </c>
      <c r="F278" s="53">
        <v>-2.8583560000000001</v>
      </c>
      <c r="G278" s="54">
        <v>858.46969999999999</v>
      </c>
      <c r="H278" s="53">
        <v>991</v>
      </c>
      <c r="I278" s="53">
        <v>505</v>
      </c>
      <c r="J278" s="53">
        <v>486</v>
      </c>
      <c r="K278" s="52">
        <v>0</v>
      </c>
      <c r="L278" s="52">
        <v>858.46969999999999</v>
      </c>
      <c r="M278" s="55">
        <v>7</v>
      </c>
      <c r="N278" s="61" t="s">
        <v>15</v>
      </c>
      <c r="P278" s="66"/>
      <c r="Q278" s="53"/>
      <c r="R278" s="53"/>
      <c r="S278" s="53"/>
      <c r="T278" s="53"/>
      <c r="U278" s="53"/>
      <c r="V278" s="53"/>
      <c r="W278" s="53"/>
      <c r="AD278" s="53" t="s">
        <v>5356</v>
      </c>
      <c r="AF278" s="53" t="s">
        <v>3367</v>
      </c>
      <c r="AR278" s="31" t="s">
        <v>2628</v>
      </c>
      <c r="AS278" s="53"/>
      <c r="BI278" s="53" t="s">
        <v>7450</v>
      </c>
      <c r="BK278" s="53" t="s">
        <v>4137</v>
      </c>
      <c r="BS278" s="53"/>
      <c r="BX278" s="53" t="s">
        <v>1643</v>
      </c>
      <c r="BY278" s="53"/>
      <c r="BZ278" s="53"/>
    </row>
    <row r="279" spans="2:78" s="52" customFormat="1" ht="13" x14ac:dyDescent="0.3">
      <c r="B279" s="53" t="s">
        <v>116</v>
      </c>
      <c r="C279" s="53" t="s">
        <v>117</v>
      </c>
      <c r="D279" s="53" t="s">
        <v>209</v>
      </c>
      <c r="E279" s="53">
        <v>36.95393</v>
      </c>
      <c r="F279" s="53">
        <v>-2.4929359999999998</v>
      </c>
      <c r="G279" s="54">
        <v>169.00040000000001</v>
      </c>
      <c r="H279" s="53">
        <v>3244</v>
      </c>
      <c r="I279" s="53">
        <v>1700</v>
      </c>
      <c r="J279" s="53">
        <v>1544</v>
      </c>
      <c r="K279" s="52">
        <v>0</v>
      </c>
      <c r="L279" s="52">
        <v>169.00040000000001</v>
      </c>
      <c r="M279" s="55">
        <v>2</v>
      </c>
      <c r="N279" s="61" t="s">
        <v>10</v>
      </c>
      <c r="P279" s="66"/>
      <c r="Q279" s="53"/>
      <c r="R279" s="53"/>
      <c r="S279" s="53"/>
      <c r="T279" s="53"/>
      <c r="U279" s="53"/>
      <c r="V279" s="53"/>
      <c r="W279" s="53"/>
      <c r="AD279" s="53" t="s">
        <v>5357</v>
      </c>
      <c r="AF279" s="53" t="s">
        <v>3368</v>
      </c>
      <c r="AR279" s="31" t="s">
        <v>2629</v>
      </c>
      <c r="AS279" s="53"/>
      <c r="BK279" s="53" t="s">
        <v>4138</v>
      </c>
      <c r="BS279" s="53"/>
      <c r="BX279" s="53" t="s">
        <v>1644</v>
      </c>
      <c r="BY279" s="53"/>
      <c r="BZ279" s="53"/>
    </row>
    <row r="280" spans="2:78" s="52" customFormat="1" ht="13" x14ac:dyDescent="0.3">
      <c r="B280" s="53" t="s">
        <v>116</v>
      </c>
      <c r="C280" s="53" t="s">
        <v>117</v>
      </c>
      <c r="D280" s="53" t="s">
        <v>211</v>
      </c>
      <c r="E280" s="53">
        <v>37.16948</v>
      </c>
      <c r="F280" s="53">
        <v>-1.940099</v>
      </c>
      <c r="G280" s="54">
        <v>113.9905</v>
      </c>
      <c r="H280" s="53">
        <v>3752</v>
      </c>
      <c r="I280" s="53">
        <v>1940</v>
      </c>
      <c r="J280" s="53">
        <v>1812</v>
      </c>
      <c r="K280" s="52">
        <v>0</v>
      </c>
      <c r="L280" s="52">
        <v>113.9905</v>
      </c>
      <c r="M280" s="55">
        <v>2</v>
      </c>
      <c r="N280" s="61" t="s">
        <v>10</v>
      </c>
      <c r="P280" s="66"/>
      <c r="Q280" s="53"/>
      <c r="R280" s="53"/>
      <c r="S280" s="53"/>
      <c r="T280" s="53"/>
      <c r="U280" s="53"/>
      <c r="V280" s="53"/>
      <c r="W280" s="53"/>
      <c r="AD280" s="53" t="s">
        <v>5358</v>
      </c>
      <c r="AF280" s="53" t="s">
        <v>3369</v>
      </c>
      <c r="AR280" s="31" t="s">
        <v>2630</v>
      </c>
      <c r="AS280" s="53"/>
      <c r="BK280" s="53" t="s">
        <v>4139</v>
      </c>
      <c r="BS280" s="53"/>
      <c r="BX280" s="53" t="s">
        <v>1645</v>
      </c>
      <c r="BY280" s="53"/>
      <c r="BZ280" s="53"/>
    </row>
    <row r="281" spans="2:78" s="52" customFormat="1" ht="13" x14ac:dyDescent="0.3">
      <c r="B281" s="53" t="s">
        <v>116</v>
      </c>
      <c r="C281" s="53" t="s">
        <v>117</v>
      </c>
      <c r="D281" s="53" t="s">
        <v>213</v>
      </c>
      <c r="E281" s="53">
        <v>37.179250000000003</v>
      </c>
      <c r="F281" s="53">
        <v>-1.821901</v>
      </c>
      <c r="G281" s="54">
        <v>2.5661499999999999</v>
      </c>
      <c r="H281" s="53">
        <v>8626</v>
      </c>
      <c r="I281" s="53">
        <v>4496</v>
      </c>
      <c r="J281" s="53">
        <v>4130</v>
      </c>
      <c r="K281" s="52">
        <v>0</v>
      </c>
      <c r="L281" s="52">
        <v>2.5661499999999999</v>
      </c>
      <c r="M281" s="55">
        <v>2</v>
      </c>
      <c r="N281" s="61" t="s">
        <v>10</v>
      </c>
      <c r="P281" s="66"/>
      <c r="Q281" s="53"/>
      <c r="R281" s="53"/>
      <c r="S281" s="53"/>
      <c r="T281" s="53"/>
      <c r="U281" s="53"/>
      <c r="V281" s="53"/>
      <c r="W281" s="53"/>
      <c r="AD281" s="53" t="s">
        <v>5359</v>
      </c>
      <c r="AF281" s="53" t="s">
        <v>3370</v>
      </c>
      <c r="AR281" s="31" t="s">
        <v>2631</v>
      </c>
      <c r="AS281" s="53"/>
      <c r="BK281" s="53" t="s">
        <v>4140</v>
      </c>
      <c r="BS281" s="53"/>
      <c r="BX281" s="53" t="s">
        <v>1646</v>
      </c>
      <c r="BY281" s="53"/>
      <c r="BZ281" s="53"/>
    </row>
    <row r="282" spans="2:78" s="52" customFormat="1" ht="13" x14ac:dyDescent="0.3">
      <c r="B282" s="53" t="s">
        <v>116</v>
      </c>
      <c r="C282" s="53" t="s">
        <v>117</v>
      </c>
      <c r="D282" s="53" t="s">
        <v>215</v>
      </c>
      <c r="E282" s="53">
        <v>37.120699999999999</v>
      </c>
      <c r="F282" s="53">
        <v>-2.5383049999999998</v>
      </c>
      <c r="G282" s="54">
        <v>750.5009</v>
      </c>
      <c r="H282" s="53">
        <v>1107</v>
      </c>
      <c r="I282" s="53">
        <v>573</v>
      </c>
      <c r="J282" s="53">
        <v>534</v>
      </c>
      <c r="K282" s="52">
        <v>0</v>
      </c>
      <c r="L282" s="52">
        <v>750.5009</v>
      </c>
      <c r="M282" s="55">
        <v>6</v>
      </c>
      <c r="N282" s="61" t="s">
        <v>15</v>
      </c>
      <c r="P282" s="66"/>
      <c r="Q282" s="53"/>
      <c r="R282" s="53"/>
      <c r="S282" s="53"/>
      <c r="T282" s="53"/>
      <c r="U282" s="53"/>
      <c r="V282" s="53"/>
      <c r="W282" s="53"/>
      <c r="AD282" s="53" t="s">
        <v>5360</v>
      </c>
      <c r="AF282" s="53" t="s">
        <v>3371</v>
      </c>
      <c r="AR282" s="31" t="s">
        <v>2632</v>
      </c>
      <c r="AS282" s="53"/>
      <c r="BK282" s="53" t="s">
        <v>4141</v>
      </c>
      <c r="BS282" s="53"/>
      <c r="BX282" s="53" t="s">
        <v>1647</v>
      </c>
      <c r="BY282" s="53"/>
      <c r="BZ282" s="53"/>
    </row>
    <row r="283" spans="2:78" s="52" customFormat="1" ht="13" x14ac:dyDescent="0.3">
      <c r="B283" s="53" t="s">
        <v>116</v>
      </c>
      <c r="C283" s="53" t="s">
        <v>117</v>
      </c>
      <c r="D283" s="53" t="s">
        <v>217</v>
      </c>
      <c r="E283" s="53">
        <v>36.967880000000001</v>
      </c>
      <c r="F283" s="53">
        <v>-2.6114359999999999</v>
      </c>
      <c r="G283" s="54">
        <v>410.04469999999998</v>
      </c>
      <c r="H283" s="53">
        <v>539</v>
      </c>
      <c r="I283" s="53">
        <v>267</v>
      </c>
      <c r="J283" s="53">
        <v>272</v>
      </c>
      <c r="K283" s="52">
        <v>0</v>
      </c>
      <c r="L283" s="52">
        <v>410.04469999999998</v>
      </c>
      <c r="M283" s="55">
        <v>5</v>
      </c>
      <c r="N283" s="61" t="s">
        <v>14</v>
      </c>
      <c r="P283" s="66"/>
      <c r="Q283" s="53"/>
      <c r="R283" s="53"/>
      <c r="S283" s="53"/>
      <c r="T283" s="53"/>
      <c r="U283" s="53"/>
      <c r="V283" s="53"/>
      <c r="W283" s="53"/>
      <c r="AD283" s="53" t="s">
        <v>5361</v>
      </c>
      <c r="AF283" s="53" t="s">
        <v>3372</v>
      </c>
      <c r="AR283" s="31" t="s">
        <v>2633</v>
      </c>
      <c r="AS283" s="53"/>
      <c r="BK283" s="53" t="s">
        <v>4142</v>
      </c>
      <c r="BS283" s="53"/>
      <c r="BX283" s="53" t="s">
        <v>1648</v>
      </c>
      <c r="BY283" s="53"/>
      <c r="BZ283" s="53"/>
    </row>
    <row r="284" spans="2:78" s="52" customFormat="1" ht="13" x14ac:dyDescent="0.3">
      <c r="B284" s="53" t="s">
        <v>116</v>
      </c>
      <c r="C284" s="53" t="s">
        <v>117</v>
      </c>
      <c r="D284" s="53" t="s">
        <v>219</v>
      </c>
      <c r="E284" s="53">
        <v>37.390630000000002</v>
      </c>
      <c r="F284" s="53">
        <v>-1.943684</v>
      </c>
      <c r="G284" s="54">
        <v>284.61169999999998</v>
      </c>
      <c r="H284" s="53">
        <v>17645</v>
      </c>
      <c r="I284" s="53">
        <v>8800</v>
      </c>
      <c r="J284" s="53">
        <v>8845</v>
      </c>
      <c r="K284" s="52">
        <v>0</v>
      </c>
      <c r="L284" s="52">
        <v>284.61169999999998</v>
      </c>
      <c r="M284" s="55">
        <v>4</v>
      </c>
      <c r="N284" s="61" t="s">
        <v>14</v>
      </c>
      <c r="P284" s="66"/>
      <c r="Q284" s="53"/>
      <c r="R284" s="53"/>
      <c r="S284" s="53"/>
      <c r="T284" s="53"/>
      <c r="U284" s="53"/>
      <c r="V284" s="53"/>
      <c r="W284" s="53"/>
      <c r="AD284" s="53" t="s">
        <v>5362</v>
      </c>
      <c r="AF284" s="53" t="s">
        <v>3373</v>
      </c>
      <c r="AR284" s="31" t="s">
        <v>2634</v>
      </c>
      <c r="AS284" s="53"/>
      <c r="BK284" s="53" t="s">
        <v>4143</v>
      </c>
      <c r="BS284" s="53"/>
      <c r="BX284" s="53" t="s">
        <v>1649</v>
      </c>
      <c r="BY284" s="53"/>
      <c r="BZ284" s="53"/>
    </row>
    <row r="285" spans="2:78" s="52" customFormat="1" ht="13" x14ac:dyDescent="0.3">
      <c r="B285" s="53" t="s">
        <v>116</v>
      </c>
      <c r="C285" s="53" t="s">
        <v>117</v>
      </c>
      <c r="D285" s="53" t="s">
        <v>221</v>
      </c>
      <c r="E285" s="53">
        <v>36.884149999999998</v>
      </c>
      <c r="F285" s="53">
        <v>-2.435978</v>
      </c>
      <c r="G285" s="54">
        <v>72.529089999999997</v>
      </c>
      <c r="H285" s="53">
        <v>14937</v>
      </c>
      <c r="I285" s="53">
        <v>7623</v>
      </c>
      <c r="J285" s="53">
        <v>7314</v>
      </c>
      <c r="K285" s="52">
        <v>0</v>
      </c>
      <c r="L285" s="52">
        <v>72.529089999999997</v>
      </c>
      <c r="M285" s="55">
        <v>2</v>
      </c>
      <c r="N285" s="61" t="s">
        <v>10</v>
      </c>
      <c r="P285" s="66"/>
      <c r="Q285" s="53"/>
      <c r="R285" s="53"/>
      <c r="S285" s="53"/>
      <c r="T285" s="53"/>
      <c r="U285" s="53"/>
      <c r="V285" s="53"/>
      <c r="W285" s="53"/>
      <c r="AD285" s="53" t="s">
        <v>5363</v>
      </c>
      <c r="AF285" s="53" t="s">
        <v>3374</v>
      </c>
      <c r="AR285" s="31" t="s">
        <v>2635</v>
      </c>
      <c r="AS285" s="53"/>
      <c r="BK285" s="53" t="s">
        <v>4144</v>
      </c>
      <c r="BS285" s="53"/>
      <c r="BX285" s="53" t="s">
        <v>1650</v>
      </c>
      <c r="BY285" s="53"/>
      <c r="BZ285" s="53"/>
    </row>
    <row r="286" spans="2:78" s="52" customFormat="1" ht="13" x14ac:dyDescent="0.3">
      <c r="B286" s="53" t="s">
        <v>116</v>
      </c>
      <c r="C286" s="53" t="s">
        <v>117</v>
      </c>
      <c r="D286" s="53" t="s">
        <v>223</v>
      </c>
      <c r="E286" s="53">
        <v>36.985039999999998</v>
      </c>
      <c r="F286" s="53">
        <v>-2.6393019999999998</v>
      </c>
      <c r="G286" s="54">
        <v>428.11849999999998</v>
      </c>
      <c r="H286" s="53">
        <v>436</v>
      </c>
      <c r="I286" s="53">
        <v>232</v>
      </c>
      <c r="J286" s="53">
        <v>204</v>
      </c>
      <c r="K286" s="52">
        <v>0</v>
      </c>
      <c r="L286" s="52">
        <v>428.11849999999998</v>
      </c>
      <c r="M286" s="55">
        <v>5</v>
      </c>
      <c r="N286" s="61" t="s">
        <v>14</v>
      </c>
      <c r="P286" s="66"/>
      <c r="Q286" s="53"/>
      <c r="R286" s="53"/>
      <c r="S286" s="53"/>
      <c r="T286" s="53"/>
      <c r="U286" s="53"/>
      <c r="V286" s="53"/>
      <c r="W286" s="53"/>
      <c r="AD286" s="53" t="s">
        <v>5364</v>
      </c>
      <c r="AF286" s="53" t="s">
        <v>3375</v>
      </c>
      <c r="AR286" s="31" t="s">
        <v>2636</v>
      </c>
      <c r="AS286" s="53"/>
      <c r="BK286" s="53" t="s">
        <v>4145</v>
      </c>
      <c r="BS286" s="53"/>
      <c r="BX286" s="53" t="s">
        <v>1651</v>
      </c>
      <c r="BY286" s="53"/>
      <c r="BZ286" s="53"/>
    </row>
    <row r="287" spans="2:78" s="52" customFormat="1" ht="13" x14ac:dyDescent="0.3">
      <c r="B287" s="53" t="s">
        <v>116</v>
      </c>
      <c r="C287" s="53" t="s">
        <v>117</v>
      </c>
      <c r="D287" s="53" t="s">
        <v>224</v>
      </c>
      <c r="E287" s="53">
        <v>36.993160000000003</v>
      </c>
      <c r="F287" s="53">
        <v>-2.659945</v>
      </c>
      <c r="G287" s="54">
        <v>434.57</v>
      </c>
      <c r="H287" s="53">
        <v>493</v>
      </c>
      <c r="I287" s="53">
        <v>233</v>
      </c>
      <c r="J287" s="53">
        <v>260</v>
      </c>
      <c r="K287" s="52">
        <v>0</v>
      </c>
      <c r="L287" s="52">
        <v>434.57</v>
      </c>
      <c r="M287" s="55">
        <v>5</v>
      </c>
      <c r="N287" s="61" t="s">
        <v>14</v>
      </c>
      <c r="P287" s="66"/>
      <c r="Q287" s="53"/>
      <c r="R287" s="53"/>
      <c r="S287" s="53"/>
      <c r="T287" s="53"/>
      <c r="U287" s="53"/>
      <c r="V287" s="53"/>
      <c r="W287" s="53"/>
      <c r="AD287" s="53" t="s">
        <v>5365</v>
      </c>
      <c r="AF287" s="53" t="s">
        <v>3376</v>
      </c>
      <c r="AR287" s="31" t="s">
        <v>2637</v>
      </c>
      <c r="AS287" s="53"/>
      <c r="BK287" s="53" t="s">
        <v>4146</v>
      </c>
      <c r="BS287" s="53"/>
      <c r="BX287" s="53" t="s">
        <v>1652</v>
      </c>
      <c r="BY287" s="53"/>
      <c r="BZ287" s="53"/>
    </row>
    <row r="288" spans="2:78" s="52" customFormat="1" ht="13" x14ac:dyDescent="0.3">
      <c r="B288" s="53" t="s">
        <v>116</v>
      </c>
      <c r="C288" s="53" t="s">
        <v>117</v>
      </c>
      <c r="D288" s="53" t="s">
        <v>225</v>
      </c>
      <c r="E288" s="53">
        <v>37.296669999999999</v>
      </c>
      <c r="F288" s="53">
        <v>-2.3296009999999998</v>
      </c>
      <c r="G288" s="54">
        <v>854.08730000000003</v>
      </c>
      <c r="H288" s="53">
        <v>149</v>
      </c>
      <c r="I288" s="53">
        <v>83</v>
      </c>
      <c r="J288" s="53">
        <v>66</v>
      </c>
      <c r="K288" s="52">
        <v>0</v>
      </c>
      <c r="L288" s="52">
        <v>854.08730000000003</v>
      </c>
      <c r="M288" s="55">
        <v>7</v>
      </c>
      <c r="N288" s="61" t="s">
        <v>15</v>
      </c>
      <c r="P288" s="66"/>
      <c r="Q288" s="53"/>
      <c r="R288" s="53"/>
      <c r="S288" s="53"/>
      <c r="T288" s="53"/>
      <c r="U288" s="53"/>
      <c r="V288" s="53"/>
      <c r="W288" s="53"/>
      <c r="AD288" s="53" t="s">
        <v>5366</v>
      </c>
      <c r="AF288" s="53" t="s">
        <v>3377</v>
      </c>
      <c r="AR288" s="31" t="s">
        <v>2638</v>
      </c>
      <c r="BK288" s="53" t="s">
        <v>4147</v>
      </c>
      <c r="BS288" s="53"/>
      <c r="BX288" s="53" t="s">
        <v>1653</v>
      </c>
      <c r="BZ288" s="53"/>
    </row>
    <row r="289" spans="2:78" s="52" customFormat="1" ht="13" x14ac:dyDescent="0.3">
      <c r="B289" s="53" t="s">
        <v>116</v>
      </c>
      <c r="C289" s="53" t="s">
        <v>117</v>
      </c>
      <c r="D289" s="53" t="s">
        <v>226</v>
      </c>
      <c r="E289" s="53">
        <v>36.993839999999999</v>
      </c>
      <c r="F289" s="53">
        <v>-2.8892199999999999</v>
      </c>
      <c r="G289" s="54">
        <v>910.98940000000005</v>
      </c>
      <c r="H289" s="53">
        <v>1796</v>
      </c>
      <c r="I289" s="53">
        <v>890</v>
      </c>
      <c r="J289" s="53">
        <v>906</v>
      </c>
      <c r="K289" s="52">
        <v>0</v>
      </c>
      <c r="L289" s="52">
        <v>910.98940000000005</v>
      </c>
      <c r="M289" s="55">
        <v>7</v>
      </c>
      <c r="N289" s="61" t="s">
        <v>15</v>
      </c>
      <c r="P289" s="66"/>
      <c r="Q289" s="53"/>
      <c r="R289" s="53"/>
      <c r="S289" s="53"/>
      <c r="T289" s="53"/>
      <c r="U289" s="53"/>
      <c r="V289" s="53"/>
      <c r="W289" s="53"/>
      <c r="AD289" s="53" t="s">
        <v>5367</v>
      </c>
      <c r="AF289" s="53" t="s">
        <v>3378</v>
      </c>
      <c r="AR289" s="31" t="s">
        <v>2639</v>
      </c>
      <c r="BK289" s="53" t="s">
        <v>4148</v>
      </c>
      <c r="BS289" s="53"/>
      <c r="BX289" s="53" t="s">
        <v>1654</v>
      </c>
      <c r="BZ289" s="53"/>
    </row>
    <row r="290" spans="2:78" s="52" customFormat="1" ht="13" x14ac:dyDescent="0.3">
      <c r="B290" s="53" t="s">
        <v>116</v>
      </c>
      <c r="C290" s="53" t="s">
        <v>117</v>
      </c>
      <c r="D290" s="53" t="s">
        <v>227</v>
      </c>
      <c r="E290" s="53">
        <v>37.295270000000002</v>
      </c>
      <c r="F290" s="53">
        <v>-2.2199279999999999</v>
      </c>
      <c r="G290" s="54">
        <v>593.49649999999997</v>
      </c>
      <c r="H290" s="53">
        <v>507</v>
      </c>
      <c r="I290" s="53">
        <v>270</v>
      </c>
      <c r="J290" s="53">
        <v>237</v>
      </c>
      <c r="K290" s="52">
        <v>0</v>
      </c>
      <c r="L290" s="52">
        <v>593.49649999999997</v>
      </c>
      <c r="M290" s="55">
        <v>5</v>
      </c>
      <c r="N290" s="61" t="s">
        <v>14</v>
      </c>
      <c r="P290" s="66"/>
      <c r="Q290" s="53"/>
      <c r="R290" s="53"/>
      <c r="S290" s="53"/>
      <c r="T290" s="53"/>
      <c r="U290" s="53"/>
      <c r="V290" s="53"/>
      <c r="W290" s="53"/>
      <c r="AD290" s="53" t="s">
        <v>5368</v>
      </c>
      <c r="AF290" s="53" t="s">
        <v>3379</v>
      </c>
      <c r="AR290" s="31" t="s">
        <v>2640</v>
      </c>
      <c r="BK290" s="53" t="s">
        <v>4149</v>
      </c>
      <c r="BS290" s="53"/>
      <c r="BX290" s="53" t="s">
        <v>1655</v>
      </c>
      <c r="BZ290" s="53"/>
    </row>
    <row r="291" spans="2:78" s="52" customFormat="1" ht="13" x14ac:dyDescent="0.3">
      <c r="B291" s="53" t="s">
        <v>116</v>
      </c>
      <c r="C291" s="53" t="s">
        <v>117</v>
      </c>
      <c r="D291" s="53" t="s">
        <v>228</v>
      </c>
      <c r="E291" s="53">
        <v>37.215850000000003</v>
      </c>
      <c r="F291" s="53">
        <v>-2.0670549999999999</v>
      </c>
      <c r="G291" s="54">
        <v>521.52030000000002</v>
      </c>
      <c r="H291" s="53">
        <v>1751</v>
      </c>
      <c r="I291" s="53">
        <v>866</v>
      </c>
      <c r="J291" s="53">
        <v>885</v>
      </c>
      <c r="K291" s="52">
        <v>0</v>
      </c>
      <c r="L291" s="52">
        <v>521.52030000000002</v>
      </c>
      <c r="M291" s="55">
        <v>5</v>
      </c>
      <c r="N291" s="61" t="s">
        <v>14</v>
      </c>
      <c r="P291" s="66"/>
      <c r="Q291" s="53"/>
      <c r="R291" s="53"/>
      <c r="S291" s="53"/>
      <c r="T291" s="53"/>
      <c r="U291" s="53"/>
      <c r="V291" s="53"/>
      <c r="W291" s="53"/>
      <c r="AD291" s="53" t="s">
        <v>5369</v>
      </c>
      <c r="AF291" s="53" t="s">
        <v>3380</v>
      </c>
      <c r="AR291" s="31" t="s">
        <v>2641</v>
      </c>
      <c r="BK291" s="53" t="s">
        <v>4150</v>
      </c>
      <c r="BS291" s="53"/>
      <c r="BX291" s="53" t="s">
        <v>1656</v>
      </c>
      <c r="BZ291" s="53"/>
    </row>
    <row r="292" spans="2:78" s="52" customFormat="1" ht="13" x14ac:dyDescent="0.3">
      <c r="B292" s="53" t="s">
        <v>116</v>
      </c>
      <c r="C292" s="53" t="s">
        <v>117</v>
      </c>
      <c r="D292" s="53" t="s">
        <v>229</v>
      </c>
      <c r="E292" s="53">
        <v>37.041789999999999</v>
      </c>
      <c r="F292" s="53">
        <v>-2.2007059999999998</v>
      </c>
      <c r="G292" s="54">
        <v>533.87519999999995</v>
      </c>
      <c r="H292" s="53">
        <v>690</v>
      </c>
      <c r="I292" s="53">
        <v>386</v>
      </c>
      <c r="J292" s="53">
        <v>304</v>
      </c>
      <c r="K292" s="52">
        <v>0</v>
      </c>
      <c r="L292" s="52">
        <v>533.87519999999995</v>
      </c>
      <c r="M292" s="55">
        <v>5</v>
      </c>
      <c r="N292" s="61" t="s">
        <v>14</v>
      </c>
      <c r="P292" s="66"/>
      <c r="Q292" s="53"/>
      <c r="R292" s="53"/>
      <c r="S292" s="53"/>
      <c r="T292" s="53"/>
      <c r="U292" s="53"/>
      <c r="V292" s="53"/>
      <c r="W292" s="53"/>
      <c r="AD292" s="53" t="s">
        <v>5370</v>
      </c>
      <c r="AF292" s="53" t="s">
        <v>3381</v>
      </c>
      <c r="AR292" s="31" t="s">
        <v>2642</v>
      </c>
      <c r="BK292" s="53" t="s">
        <v>4151</v>
      </c>
      <c r="BS292" s="53"/>
      <c r="BX292" s="53" t="s">
        <v>1657</v>
      </c>
      <c r="BZ292" s="53"/>
    </row>
    <row r="293" spans="2:78" s="52" customFormat="1" ht="13" x14ac:dyDescent="0.3">
      <c r="B293" s="53" t="s">
        <v>116</v>
      </c>
      <c r="C293" s="53" t="s">
        <v>117</v>
      </c>
      <c r="D293" s="53" t="s">
        <v>230</v>
      </c>
      <c r="E293" s="53">
        <v>37.399650000000001</v>
      </c>
      <c r="F293" s="53">
        <v>-2.4270740000000002</v>
      </c>
      <c r="G293" s="54">
        <v>901.75300000000004</v>
      </c>
      <c r="H293" s="53">
        <v>872</v>
      </c>
      <c r="I293" s="53">
        <v>435</v>
      </c>
      <c r="J293" s="53">
        <v>437</v>
      </c>
      <c r="K293" s="52">
        <v>0</v>
      </c>
      <c r="L293" s="52">
        <v>901.75300000000004</v>
      </c>
      <c r="M293" s="55">
        <v>7</v>
      </c>
      <c r="N293" s="61" t="s">
        <v>15</v>
      </c>
      <c r="P293" s="66"/>
      <c r="Q293" s="53"/>
      <c r="R293" s="53"/>
      <c r="S293" s="53"/>
      <c r="T293" s="53"/>
      <c r="U293" s="53"/>
      <c r="V293" s="53"/>
      <c r="W293" s="53"/>
      <c r="AD293" s="53" t="s">
        <v>5371</v>
      </c>
      <c r="AF293" s="53" t="s">
        <v>3382</v>
      </c>
      <c r="AR293" s="31" t="s">
        <v>2643</v>
      </c>
      <c r="BK293" s="53" t="s">
        <v>4152</v>
      </c>
      <c r="BS293" s="53"/>
      <c r="BX293" s="53" t="s">
        <v>1658</v>
      </c>
      <c r="BZ293" s="53"/>
    </row>
    <row r="294" spans="2:78" s="52" customFormat="1" ht="13" x14ac:dyDescent="0.3">
      <c r="B294" s="53" t="s">
        <v>116</v>
      </c>
      <c r="C294" s="53" t="s">
        <v>117</v>
      </c>
      <c r="D294" s="53" t="s">
        <v>231</v>
      </c>
      <c r="E294" s="53">
        <v>37.33229</v>
      </c>
      <c r="F294" s="53">
        <v>-2.3048920000000002</v>
      </c>
      <c r="G294" s="54">
        <v>538.73270000000002</v>
      </c>
      <c r="H294" s="53">
        <v>6168</v>
      </c>
      <c r="I294" s="53">
        <v>3174</v>
      </c>
      <c r="J294" s="53">
        <v>2994</v>
      </c>
      <c r="K294" s="52">
        <v>0</v>
      </c>
      <c r="L294" s="52">
        <v>538.73270000000002</v>
      </c>
      <c r="M294" s="55">
        <v>5</v>
      </c>
      <c r="N294" s="61" t="s">
        <v>14</v>
      </c>
      <c r="P294" s="66"/>
      <c r="Q294" s="53"/>
      <c r="R294" s="53"/>
      <c r="S294" s="53"/>
      <c r="T294" s="53"/>
      <c r="U294" s="53"/>
      <c r="V294" s="53"/>
      <c r="W294" s="53"/>
      <c r="AD294" s="53" t="s">
        <v>5372</v>
      </c>
      <c r="AF294" s="53" t="s">
        <v>3383</v>
      </c>
      <c r="AR294" s="31" t="s">
        <v>2644</v>
      </c>
      <c r="BK294" s="53" t="s">
        <v>4153</v>
      </c>
      <c r="BS294" s="53"/>
      <c r="BX294" s="53" t="s">
        <v>1659</v>
      </c>
      <c r="BZ294" s="53"/>
    </row>
    <row r="295" spans="2:78" s="52" customFormat="1" ht="13" x14ac:dyDescent="0.3">
      <c r="B295" s="53" t="s">
        <v>116</v>
      </c>
      <c r="C295" s="53" t="s">
        <v>117</v>
      </c>
      <c r="D295" s="53" t="s">
        <v>232</v>
      </c>
      <c r="E295" s="53">
        <v>37.711100000000002</v>
      </c>
      <c r="F295" s="53">
        <v>-2.1657950000000001</v>
      </c>
      <c r="G295" s="54">
        <v>1196.4349999999999</v>
      </c>
      <c r="H295" s="53">
        <v>1464</v>
      </c>
      <c r="I295" s="53">
        <v>735</v>
      </c>
      <c r="J295" s="53">
        <v>729</v>
      </c>
      <c r="K295" s="52">
        <v>0</v>
      </c>
      <c r="L295" s="52">
        <v>1196.4349999999999</v>
      </c>
      <c r="M295" s="55">
        <v>8</v>
      </c>
      <c r="N295" s="61" t="s">
        <v>16</v>
      </c>
      <c r="P295" s="66"/>
      <c r="Q295" s="53"/>
      <c r="R295" s="53"/>
      <c r="S295" s="53"/>
      <c r="T295" s="53"/>
      <c r="U295" s="53"/>
      <c r="V295" s="53"/>
      <c r="W295" s="53"/>
      <c r="AD295" s="53" t="s">
        <v>5373</v>
      </c>
      <c r="AF295" s="53" t="s">
        <v>3384</v>
      </c>
      <c r="BK295" s="53" t="s">
        <v>4154</v>
      </c>
      <c r="BS295" s="53"/>
      <c r="BX295" s="53" t="s">
        <v>1660</v>
      </c>
      <c r="BZ295" s="53"/>
    </row>
    <row r="296" spans="2:78" s="52" customFormat="1" ht="13" x14ac:dyDescent="0.3">
      <c r="B296" s="53" t="s">
        <v>116</v>
      </c>
      <c r="C296" s="53" t="s">
        <v>117</v>
      </c>
      <c r="D296" s="53" t="s">
        <v>233</v>
      </c>
      <c r="E296" s="53">
        <v>37.139949999999999</v>
      </c>
      <c r="F296" s="53">
        <v>-1.8513280000000001</v>
      </c>
      <c r="G296" s="54">
        <v>165.05969999999999</v>
      </c>
      <c r="H296" s="53">
        <v>7581</v>
      </c>
      <c r="I296" s="53">
        <v>3822</v>
      </c>
      <c r="J296" s="53">
        <v>3759</v>
      </c>
      <c r="K296" s="52">
        <v>0</v>
      </c>
      <c r="L296" s="52">
        <v>165.05969999999999</v>
      </c>
      <c r="M296" s="55">
        <v>2</v>
      </c>
      <c r="N296" s="61" t="s">
        <v>10</v>
      </c>
      <c r="P296" s="66"/>
      <c r="Q296" s="53"/>
      <c r="R296" s="53"/>
      <c r="S296" s="53"/>
      <c r="T296" s="53"/>
      <c r="U296" s="53"/>
      <c r="V296" s="53"/>
      <c r="W296" s="53"/>
      <c r="AD296" s="53" t="s">
        <v>5374</v>
      </c>
      <c r="AF296" s="53" t="s">
        <v>3385</v>
      </c>
      <c r="BK296" s="53" t="s">
        <v>4155</v>
      </c>
      <c r="BS296" s="53"/>
      <c r="BX296" s="53" t="s">
        <v>1661</v>
      </c>
      <c r="BZ296" s="53"/>
    </row>
    <row r="297" spans="2:78" s="52" customFormat="1" ht="13" x14ac:dyDescent="0.3">
      <c r="B297" s="53" t="s">
        <v>116</v>
      </c>
      <c r="C297" s="53" t="s">
        <v>117</v>
      </c>
      <c r="D297" s="53" t="s">
        <v>234</v>
      </c>
      <c r="E297" s="53">
        <v>36.752540000000003</v>
      </c>
      <c r="F297" s="53">
        <v>-2.6881590000000002</v>
      </c>
      <c r="G297" s="54">
        <v>41.25403</v>
      </c>
      <c r="H297" s="53">
        <v>8301</v>
      </c>
      <c r="I297" s="53">
        <v>4512</v>
      </c>
      <c r="J297" s="53">
        <v>3789</v>
      </c>
      <c r="K297" s="52">
        <v>0</v>
      </c>
      <c r="L297" s="52">
        <v>41.25403</v>
      </c>
      <c r="M297" s="55">
        <v>2</v>
      </c>
      <c r="N297" s="61" t="s">
        <v>10</v>
      </c>
      <c r="P297" s="66"/>
      <c r="Q297" s="53"/>
      <c r="R297" s="53"/>
      <c r="S297" s="53"/>
      <c r="T297" s="53"/>
      <c r="U297" s="53"/>
      <c r="V297" s="53"/>
      <c r="W297" s="53"/>
      <c r="AD297" s="53" t="s">
        <v>5375</v>
      </c>
      <c r="AF297" s="53" t="s">
        <v>3386</v>
      </c>
      <c r="BK297" s="53" t="s">
        <v>4156</v>
      </c>
      <c r="BS297" s="53"/>
      <c r="BX297" s="53" t="s">
        <v>1662</v>
      </c>
      <c r="BZ297" s="53"/>
    </row>
    <row r="298" spans="2:78" s="52" customFormat="1" ht="13" x14ac:dyDescent="0.3">
      <c r="B298" s="53" t="s">
        <v>116</v>
      </c>
      <c r="C298" s="53" t="s">
        <v>117</v>
      </c>
      <c r="D298" s="53" t="s">
        <v>235</v>
      </c>
      <c r="E298" s="53">
        <v>37.104970000000002</v>
      </c>
      <c r="F298" s="53">
        <v>-2.6477400000000002</v>
      </c>
      <c r="G298" s="54">
        <v>596.89919999999995</v>
      </c>
      <c r="H298" s="53">
        <v>482</v>
      </c>
      <c r="I298" s="53">
        <v>254</v>
      </c>
      <c r="J298" s="53">
        <v>228</v>
      </c>
      <c r="K298" s="52">
        <v>0</v>
      </c>
      <c r="L298" s="52">
        <v>596.89919999999995</v>
      </c>
      <c r="M298" s="55">
        <v>5</v>
      </c>
      <c r="N298" s="61" t="s">
        <v>14</v>
      </c>
      <c r="P298" s="66"/>
      <c r="Q298" s="53"/>
      <c r="R298" s="53"/>
      <c r="S298" s="53"/>
      <c r="T298" s="53"/>
      <c r="U298" s="53"/>
      <c r="V298" s="53"/>
      <c r="W298" s="53"/>
      <c r="AD298" s="53" t="s">
        <v>5376</v>
      </c>
      <c r="AF298" s="53" t="s">
        <v>3387</v>
      </c>
      <c r="BK298" s="53" t="s">
        <v>4157</v>
      </c>
      <c r="BS298" s="53"/>
      <c r="BX298" s="53" t="s">
        <v>222</v>
      </c>
      <c r="BZ298" s="53"/>
    </row>
    <row r="299" spans="2:78" s="52" customFormat="1" ht="13" x14ac:dyDescent="0.3">
      <c r="B299" s="53" t="s">
        <v>116</v>
      </c>
      <c r="C299" s="53" t="s">
        <v>117</v>
      </c>
      <c r="D299" s="53" t="s">
        <v>236</v>
      </c>
      <c r="E299" s="53">
        <v>36.965760000000003</v>
      </c>
      <c r="F299" s="53">
        <v>-2.2065100000000002</v>
      </c>
      <c r="G299" s="54">
        <v>353.12479999999999</v>
      </c>
      <c r="H299" s="53">
        <v>26516</v>
      </c>
      <c r="I299" s="53">
        <v>14653</v>
      </c>
      <c r="J299" s="53">
        <v>11863</v>
      </c>
      <c r="K299" s="52">
        <v>0</v>
      </c>
      <c r="L299" s="52">
        <v>353.12479999999999</v>
      </c>
      <c r="M299" s="55">
        <v>4</v>
      </c>
      <c r="N299" s="61" t="s">
        <v>14</v>
      </c>
      <c r="P299" s="66"/>
      <c r="Q299" s="53"/>
      <c r="R299" s="53"/>
      <c r="S299" s="53"/>
      <c r="T299" s="53"/>
      <c r="U299" s="53"/>
      <c r="V299" s="53"/>
      <c r="W299" s="53"/>
      <c r="AD299" s="53" t="s">
        <v>5377</v>
      </c>
      <c r="AF299" s="53" t="s">
        <v>3388</v>
      </c>
      <c r="BK299" s="53" t="s">
        <v>4158</v>
      </c>
      <c r="BS299" s="53"/>
      <c r="BX299" s="53" t="s">
        <v>1663</v>
      </c>
      <c r="BZ299" s="53"/>
    </row>
    <row r="300" spans="2:78" s="52" customFormat="1" ht="13" x14ac:dyDescent="0.3">
      <c r="B300" s="53" t="s">
        <v>116</v>
      </c>
      <c r="C300" s="53" t="s">
        <v>117</v>
      </c>
      <c r="D300" s="53" t="s">
        <v>237</v>
      </c>
      <c r="E300" s="53">
        <v>37.037230000000001</v>
      </c>
      <c r="F300" s="53">
        <v>-2.7451680000000001</v>
      </c>
      <c r="G300" s="54">
        <v>953.42529999999999</v>
      </c>
      <c r="H300" s="53">
        <v>776</v>
      </c>
      <c r="I300" s="53">
        <v>382</v>
      </c>
      <c r="J300" s="53">
        <v>394</v>
      </c>
      <c r="K300" s="52">
        <v>0</v>
      </c>
      <c r="L300" s="52">
        <v>953.42529999999999</v>
      </c>
      <c r="M300" s="55">
        <v>7</v>
      </c>
      <c r="N300" s="61" t="s">
        <v>15</v>
      </c>
      <c r="P300" s="66"/>
      <c r="Q300" s="53"/>
      <c r="R300" s="53"/>
      <c r="S300" s="53"/>
      <c r="T300" s="53"/>
      <c r="U300" s="53"/>
      <c r="V300" s="53"/>
      <c r="W300" s="53"/>
      <c r="AD300" s="53" t="s">
        <v>5378</v>
      </c>
      <c r="AF300" s="53" t="s">
        <v>3389</v>
      </c>
      <c r="BK300" s="53" t="s">
        <v>4159</v>
      </c>
      <c r="BS300" s="53"/>
      <c r="BZ300" s="53"/>
    </row>
    <row r="301" spans="2:78" s="52" customFormat="1" ht="13" x14ac:dyDescent="0.3">
      <c r="B301" s="53" t="s">
        <v>116</v>
      </c>
      <c r="C301" s="53" t="s">
        <v>117</v>
      </c>
      <c r="D301" s="53" t="s">
        <v>238</v>
      </c>
      <c r="E301" s="53">
        <v>37.176110000000001</v>
      </c>
      <c r="F301" s="53">
        <v>-2.4762970000000002</v>
      </c>
      <c r="G301" s="54">
        <v>1054.8389999999999</v>
      </c>
      <c r="H301" s="53">
        <v>207</v>
      </c>
      <c r="I301" s="53">
        <v>106</v>
      </c>
      <c r="J301" s="53">
        <v>101</v>
      </c>
      <c r="K301" s="52">
        <v>0</v>
      </c>
      <c r="L301" s="52">
        <v>1054.8389999999999</v>
      </c>
      <c r="M301" s="55">
        <v>8</v>
      </c>
      <c r="N301" s="61" t="s">
        <v>16</v>
      </c>
      <c r="P301" s="66"/>
      <c r="Q301" s="53"/>
      <c r="R301" s="53"/>
      <c r="S301" s="53"/>
      <c r="T301" s="53"/>
      <c r="U301" s="53"/>
      <c r="V301" s="53"/>
      <c r="W301" s="53"/>
      <c r="AD301" s="53" t="s">
        <v>5379</v>
      </c>
      <c r="AF301" s="53" t="s">
        <v>3390</v>
      </c>
      <c r="BK301" s="53" t="s">
        <v>4160</v>
      </c>
      <c r="BS301" s="53"/>
      <c r="BZ301" s="53"/>
    </row>
    <row r="302" spans="2:78" s="52" customFormat="1" ht="13" x14ac:dyDescent="0.3">
      <c r="B302" s="53" t="s">
        <v>116</v>
      </c>
      <c r="C302" s="53" t="s">
        <v>117</v>
      </c>
      <c r="D302" s="53" t="s">
        <v>239</v>
      </c>
      <c r="E302" s="53">
        <v>37.352119999999999</v>
      </c>
      <c r="F302" s="53">
        <v>-2.2981210000000001</v>
      </c>
      <c r="G302" s="54">
        <v>486.59609999999998</v>
      </c>
      <c r="H302" s="53">
        <v>6699</v>
      </c>
      <c r="I302" s="53">
        <v>3466</v>
      </c>
      <c r="J302" s="53">
        <v>3233</v>
      </c>
      <c r="K302" s="52">
        <v>0</v>
      </c>
      <c r="L302" s="52">
        <v>486.59609999999998</v>
      </c>
      <c r="M302" s="55">
        <v>5</v>
      </c>
      <c r="N302" s="61" t="s">
        <v>14</v>
      </c>
      <c r="P302" s="66"/>
      <c r="Q302" s="53"/>
      <c r="R302" s="53"/>
      <c r="S302" s="53"/>
      <c r="T302" s="53"/>
      <c r="U302" s="53"/>
      <c r="V302" s="53"/>
      <c r="W302" s="53"/>
      <c r="AD302" s="53" t="s">
        <v>5380</v>
      </c>
      <c r="AF302" s="53" t="s">
        <v>3391</v>
      </c>
      <c r="BK302" s="53" t="s">
        <v>4161</v>
      </c>
      <c r="BS302" s="53"/>
      <c r="BZ302" s="53"/>
    </row>
    <row r="303" spans="2:78" s="52" customFormat="1" ht="13" x14ac:dyDescent="0.3">
      <c r="B303" s="53" t="s">
        <v>116</v>
      </c>
      <c r="C303" s="53" t="s">
        <v>117</v>
      </c>
      <c r="D303" s="53" t="s">
        <v>240</v>
      </c>
      <c r="E303" s="53">
        <v>37.485030000000002</v>
      </c>
      <c r="F303" s="53">
        <v>-2.2950179999999998</v>
      </c>
      <c r="G303" s="54">
        <v>1038.982</v>
      </c>
      <c r="H303" s="53">
        <v>2898</v>
      </c>
      <c r="I303" s="53">
        <v>1519</v>
      </c>
      <c r="J303" s="53">
        <v>1379</v>
      </c>
      <c r="K303" s="52">
        <v>0</v>
      </c>
      <c r="L303" s="52">
        <v>1038.982</v>
      </c>
      <c r="M303" s="55">
        <v>8</v>
      </c>
      <c r="N303" s="61" t="s">
        <v>16</v>
      </c>
      <c r="P303" s="66"/>
      <c r="Q303" s="53"/>
      <c r="R303" s="53"/>
      <c r="S303" s="53"/>
      <c r="T303" s="53"/>
      <c r="U303" s="53"/>
      <c r="V303" s="53"/>
      <c r="W303" s="53"/>
      <c r="AD303" s="53" t="s">
        <v>5381</v>
      </c>
      <c r="AF303" s="53" t="s">
        <v>3392</v>
      </c>
      <c r="BK303" s="53" t="s">
        <v>4162</v>
      </c>
      <c r="BS303" s="53"/>
      <c r="BZ303" s="53"/>
    </row>
    <row r="304" spans="2:78" s="52" customFormat="1" ht="13" x14ac:dyDescent="0.3">
      <c r="B304" s="53" t="s">
        <v>116</v>
      </c>
      <c r="C304" s="53" t="s">
        <v>117</v>
      </c>
      <c r="D304" s="53" t="s">
        <v>241</v>
      </c>
      <c r="E304" s="53">
        <v>36.998840000000001</v>
      </c>
      <c r="F304" s="53">
        <v>-2.773482</v>
      </c>
      <c r="G304" s="54">
        <v>745.10289999999998</v>
      </c>
      <c r="H304" s="53">
        <v>491</v>
      </c>
      <c r="I304" s="53">
        <v>248</v>
      </c>
      <c r="J304" s="53">
        <v>243</v>
      </c>
      <c r="K304" s="52">
        <v>0</v>
      </c>
      <c r="L304" s="52">
        <v>745.10289999999998</v>
      </c>
      <c r="M304" s="55">
        <v>6</v>
      </c>
      <c r="N304" s="61" t="s">
        <v>15</v>
      </c>
      <c r="P304" s="66"/>
      <c r="Q304" s="53"/>
      <c r="R304" s="53"/>
      <c r="S304" s="53"/>
      <c r="T304" s="53"/>
      <c r="U304" s="53"/>
      <c r="V304" s="53"/>
      <c r="W304" s="53"/>
      <c r="AD304" s="53" t="s">
        <v>5382</v>
      </c>
      <c r="AF304" s="53" t="s">
        <v>3393</v>
      </c>
      <c r="BK304" s="53" t="s">
        <v>4163</v>
      </c>
      <c r="BS304" s="53"/>
      <c r="BZ304" s="53"/>
    </row>
    <row r="305" spans="2:78" s="52" customFormat="1" ht="13" x14ac:dyDescent="0.3">
      <c r="B305" s="53" t="s">
        <v>116</v>
      </c>
      <c r="C305" s="53" t="s">
        <v>117</v>
      </c>
      <c r="D305" s="53" t="s">
        <v>242</v>
      </c>
      <c r="E305" s="53">
        <v>37.406039999999997</v>
      </c>
      <c r="F305" s="53">
        <v>-2.2264339999999998</v>
      </c>
      <c r="G305" s="54">
        <v>548.58500000000004</v>
      </c>
      <c r="H305" s="53">
        <v>872</v>
      </c>
      <c r="I305" s="53">
        <v>437</v>
      </c>
      <c r="J305" s="53">
        <v>435</v>
      </c>
      <c r="K305" s="52">
        <v>0</v>
      </c>
      <c r="L305" s="52">
        <v>548.58500000000004</v>
      </c>
      <c r="M305" s="55">
        <v>5</v>
      </c>
      <c r="N305" s="61" t="s">
        <v>14</v>
      </c>
      <c r="P305" s="66"/>
      <c r="Q305" s="53"/>
      <c r="R305" s="53"/>
      <c r="S305" s="53"/>
      <c r="T305" s="53"/>
      <c r="U305" s="53"/>
      <c r="V305" s="53"/>
      <c r="W305" s="53"/>
      <c r="AD305" s="53" t="s">
        <v>5383</v>
      </c>
      <c r="AF305" s="53" t="s">
        <v>3394</v>
      </c>
      <c r="BK305" s="53" t="s">
        <v>4164</v>
      </c>
      <c r="BS305" s="53"/>
      <c r="BZ305" s="53"/>
    </row>
    <row r="306" spans="2:78" s="52" customFormat="1" ht="13" x14ac:dyDescent="0.3">
      <c r="B306" s="53" t="s">
        <v>116</v>
      </c>
      <c r="C306" s="53" t="s">
        <v>117</v>
      </c>
      <c r="D306" s="53" t="s">
        <v>243</v>
      </c>
      <c r="E306" s="53">
        <v>37.020879999999998</v>
      </c>
      <c r="F306" s="53">
        <v>-2.953087</v>
      </c>
      <c r="G306" s="54">
        <v>1201.81</v>
      </c>
      <c r="H306" s="53">
        <v>448</v>
      </c>
      <c r="I306" s="53">
        <v>250</v>
      </c>
      <c r="J306" s="53">
        <v>198</v>
      </c>
      <c r="K306" s="52">
        <v>0</v>
      </c>
      <c r="L306" s="52">
        <v>1201.81</v>
      </c>
      <c r="M306" s="55">
        <v>8</v>
      </c>
      <c r="N306" s="61" t="s">
        <v>16</v>
      </c>
      <c r="P306" s="66"/>
      <c r="Q306" s="53"/>
      <c r="R306" s="53"/>
      <c r="S306" s="53"/>
      <c r="T306" s="53"/>
      <c r="U306" s="53"/>
      <c r="V306" s="53"/>
      <c r="W306" s="53"/>
      <c r="AD306" s="53" t="s">
        <v>5384</v>
      </c>
      <c r="AF306" s="53" t="s">
        <v>3395</v>
      </c>
      <c r="BK306" s="53" t="s">
        <v>4165</v>
      </c>
      <c r="BS306" s="53"/>
      <c r="BZ306" s="53"/>
    </row>
    <row r="307" spans="2:78" s="52" customFormat="1" ht="13" x14ac:dyDescent="0.3">
      <c r="B307" s="53" t="s">
        <v>116</v>
      </c>
      <c r="C307" s="53" t="s">
        <v>117</v>
      </c>
      <c r="D307" s="53" t="s">
        <v>244</v>
      </c>
      <c r="E307" s="53">
        <v>36.916670000000003</v>
      </c>
      <c r="F307" s="53">
        <v>-2.4406249999999998</v>
      </c>
      <c r="G307" s="54">
        <v>107.5108</v>
      </c>
      <c r="H307" s="53">
        <v>3690</v>
      </c>
      <c r="I307" s="53">
        <v>1873</v>
      </c>
      <c r="J307" s="53">
        <v>1817</v>
      </c>
      <c r="K307" s="52">
        <v>0</v>
      </c>
      <c r="L307" s="52">
        <v>107.5108</v>
      </c>
      <c r="M307" s="55">
        <v>2</v>
      </c>
      <c r="N307" s="61" t="s">
        <v>10</v>
      </c>
      <c r="P307" s="66"/>
      <c r="Q307" s="53"/>
      <c r="R307" s="53"/>
      <c r="S307" s="53"/>
      <c r="T307" s="53"/>
      <c r="U307" s="53"/>
      <c r="V307" s="53"/>
      <c r="W307" s="53"/>
      <c r="AD307" s="53" t="s">
        <v>5385</v>
      </c>
      <c r="AF307" s="53" t="s">
        <v>3396</v>
      </c>
      <c r="BK307" s="53" t="s">
        <v>4166</v>
      </c>
      <c r="BS307" s="53"/>
      <c r="BZ307" s="53"/>
    </row>
    <row r="308" spans="2:78" s="52" customFormat="1" ht="13" x14ac:dyDescent="0.3">
      <c r="B308" s="53" t="s">
        <v>116</v>
      </c>
      <c r="C308" s="53" t="s">
        <v>117</v>
      </c>
      <c r="D308" s="53" t="s">
        <v>245</v>
      </c>
      <c r="E308" s="53">
        <v>37.411830000000002</v>
      </c>
      <c r="F308" s="53">
        <v>-1.7455020000000001</v>
      </c>
      <c r="G308" s="54">
        <v>194.99469999999999</v>
      </c>
      <c r="H308" s="53">
        <v>8182</v>
      </c>
      <c r="I308" s="53">
        <v>4363</v>
      </c>
      <c r="J308" s="53">
        <v>3819</v>
      </c>
      <c r="K308" s="52">
        <v>0</v>
      </c>
      <c r="L308" s="52">
        <v>194.99469999999999</v>
      </c>
      <c r="M308" s="55">
        <v>2</v>
      </c>
      <c r="N308" s="61" t="s">
        <v>10</v>
      </c>
      <c r="P308" s="66"/>
      <c r="Q308" s="53"/>
      <c r="R308" s="53"/>
      <c r="S308" s="53"/>
      <c r="T308" s="53"/>
      <c r="U308" s="53"/>
      <c r="V308" s="53"/>
      <c r="W308" s="53"/>
      <c r="AD308" s="53" t="s">
        <v>5386</v>
      </c>
      <c r="AF308" s="53" t="s">
        <v>3397</v>
      </c>
      <c r="BK308" s="53" t="s">
        <v>4167</v>
      </c>
      <c r="BS308" s="53"/>
      <c r="BZ308" s="53"/>
    </row>
    <row r="309" spans="2:78" s="52" customFormat="1" ht="13" x14ac:dyDescent="0.3">
      <c r="B309" s="53" t="s">
        <v>116</v>
      </c>
      <c r="C309" s="53" t="s">
        <v>117</v>
      </c>
      <c r="D309" s="53" t="s">
        <v>246</v>
      </c>
      <c r="E309" s="53">
        <v>37.348550000000003</v>
      </c>
      <c r="F309" s="53">
        <v>-2.3615499999999998</v>
      </c>
      <c r="G309" s="54">
        <v>540.99839999999995</v>
      </c>
      <c r="H309" s="53">
        <v>1736</v>
      </c>
      <c r="I309" s="53">
        <v>880</v>
      </c>
      <c r="J309" s="53">
        <v>856</v>
      </c>
      <c r="K309" s="52">
        <v>0</v>
      </c>
      <c r="L309" s="52">
        <v>540.99839999999995</v>
      </c>
      <c r="M309" s="55">
        <v>5</v>
      </c>
      <c r="N309" s="61" t="s">
        <v>14</v>
      </c>
      <c r="P309" s="66"/>
      <c r="Q309" s="53"/>
      <c r="R309" s="53"/>
      <c r="S309" s="53"/>
      <c r="T309" s="53"/>
      <c r="U309" s="53"/>
      <c r="V309" s="53"/>
      <c r="W309" s="53"/>
      <c r="AD309" s="53" t="s">
        <v>5387</v>
      </c>
      <c r="AF309" s="53" t="s">
        <v>3398</v>
      </c>
      <c r="BK309" s="53" t="s">
        <v>4168</v>
      </c>
      <c r="BS309" s="53"/>
      <c r="BZ309" s="53"/>
    </row>
    <row r="310" spans="2:78" s="52" customFormat="1" ht="13" x14ac:dyDescent="0.3">
      <c r="B310" s="53" t="s">
        <v>116</v>
      </c>
      <c r="C310" s="53" t="s">
        <v>117</v>
      </c>
      <c r="D310" s="53" t="s">
        <v>247</v>
      </c>
      <c r="E310" s="53">
        <v>36.995640000000002</v>
      </c>
      <c r="F310" s="53">
        <v>-2.6809889999999998</v>
      </c>
      <c r="G310" s="54">
        <v>404.83229999999998</v>
      </c>
      <c r="H310" s="53">
        <v>361</v>
      </c>
      <c r="I310" s="53">
        <v>179</v>
      </c>
      <c r="J310" s="53">
        <v>182</v>
      </c>
      <c r="K310" s="52">
        <v>0</v>
      </c>
      <c r="L310" s="52">
        <v>404.83229999999998</v>
      </c>
      <c r="M310" s="55">
        <v>5</v>
      </c>
      <c r="N310" s="61" t="s">
        <v>14</v>
      </c>
      <c r="P310" s="66"/>
      <c r="Q310" s="53"/>
      <c r="R310" s="53"/>
      <c r="S310" s="53"/>
      <c r="T310" s="53"/>
      <c r="U310" s="53"/>
      <c r="V310" s="53"/>
      <c r="W310" s="53"/>
      <c r="AD310" s="53" t="s">
        <v>5388</v>
      </c>
      <c r="AF310" s="53" t="s">
        <v>3399</v>
      </c>
      <c r="BK310" s="53" t="s">
        <v>4169</v>
      </c>
      <c r="BS310" s="53"/>
      <c r="BZ310" s="53"/>
    </row>
    <row r="311" spans="2:78" s="52" customFormat="1" ht="13" x14ac:dyDescent="0.3">
      <c r="B311" s="53" t="s">
        <v>116</v>
      </c>
      <c r="C311" s="53" t="s">
        <v>117</v>
      </c>
      <c r="D311" s="53" t="s">
        <v>248</v>
      </c>
      <c r="E311" s="53">
        <v>36.94406</v>
      </c>
      <c r="F311" s="53">
        <v>-2.4624239999999999</v>
      </c>
      <c r="G311" s="54">
        <v>133.20920000000001</v>
      </c>
      <c r="H311" s="53">
        <v>1389</v>
      </c>
      <c r="I311" s="53">
        <v>702</v>
      </c>
      <c r="J311" s="53">
        <v>687</v>
      </c>
      <c r="K311" s="52">
        <v>0</v>
      </c>
      <c r="L311" s="52">
        <v>133.20920000000001</v>
      </c>
      <c r="M311" s="55">
        <v>2</v>
      </c>
      <c r="N311" s="61" t="s">
        <v>10</v>
      </c>
      <c r="P311" s="66"/>
      <c r="Q311" s="53"/>
      <c r="R311" s="53"/>
      <c r="S311" s="53"/>
      <c r="T311" s="53"/>
      <c r="U311" s="53"/>
      <c r="V311" s="53"/>
      <c r="W311" s="53"/>
      <c r="AD311" s="53" t="s">
        <v>5389</v>
      </c>
      <c r="AF311" s="53" t="s">
        <v>3400</v>
      </c>
      <c r="BK311" s="53" t="s">
        <v>4170</v>
      </c>
      <c r="BS311" s="53"/>
      <c r="BZ311" s="53"/>
    </row>
    <row r="312" spans="2:78" s="52" customFormat="1" ht="13" x14ac:dyDescent="0.3">
      <c r="B312" s="53" t="s">
        <v>116</v>
      </c>
      <c r="C312" s="53" t="s">
        <v>117</v>
      </c>
      <c r="D312" s="53" t="s">
        <v>249</v>
      </c>
      <c r="E312" s="53">
        <v>36.764270000000003</v>
      </c>
      <c r="F312" s="53">
        <v>-2.614935</v>
      </c>
      <c r="G312" s="54">
        <v>11.84886</v>
      </c>
      <c r="H312" s="53">
        <v>82665</v>
      </c>
      <c r="I312" s="53">
        <v>43095</v>
      </c>
      <c r="J312" s="53">
        <v>39570</v>
      </c>
      <c r="K312" s="52">
        <v>0</v>
      </c>
      <c r="L312" s="52">
        <v>11.84886</v>
      </c>
      <c r="M312" s="55">
        <v>2</v>
      </c>
      <c r="N312" s="61" t="s">
        <v>10</v>
      </c>
      <c r="P312" s="66"/>
      <c r="Q312" s="53"/>
      <c r="R312" s="53"/>
      <c r="S312" s="53"/>
      <c r="T312" s="53"/>
      <c r="U312" s="53"/>
      <c r="V312" s="53"/>
      <c r="W312" s="53"/>
      <c r="AD312" s="53" t="s">
        <v>5390</v>
      </c>
      <c r="AF312" s="53" t="s">
        <v>3401</v>
      </c>
      <c r="BK312" s="53" t="s">
        <v>4171</v>
      </c>
      <c r="BS312" s="53"/>
      <c r="BZ312" s="53"/>
    </row>
    <row r="313" spans="2:78" s="52" customFormat="1" ht="13" x14ac:dyDescent="0.3">
      <c r="B313" s="53" t="s">
        <v>116</v>
      </c>
      <c r="C313" s="53" t="s">
        <v>117</v>
      </c>
      <c r="D313" s="53" t="s">
        <v>250</v>
      </c>
      <c r="E313" s="53">
        <v>37.017200000000003</v>
      </c>
      <c r="F313" s="53">
        <v>-2.6037680000000001</v>
      </c>
      <c r="G313" s="54">
        <v>328.97390000000001</v>
      </c>
      <c r="H313" s="53">
        <v>232</v>
      </c>
      <c r="I313" s="53">
        <v>119</v>
      </c>
      <c r="J313" s="53">
        <v>113</v>
      </c>
      <c r="K313" s="52">
        <v>0</v>
      </c>
      <c r="L313" s="52">
        <v>328.97390000000001</v>
      </c>
      <c r="M313" s="55">
        <v>4</v>
      </c>
      <c r="N313" s="61" t="s">
        <v>14</v>
      </c>
      <c r="P313" s="66"/>
      <c r="Q313" s="53"/>
      <c r="R313" s="53"/>
      <c r="S313" s="53"/>
      <c r="T313" s="53"/>
      <c r="U313" s="53"/>
      <c r="V313" s="53"/>
      <c r="W313" s="53"/>
      <c r="AD313" s="53" t="s">
        <v>5391</v>
      </c>
      <c r="AF313" s="53" t="s">
        <v>3402</v>
      </c>
      <c r="BK313" s="53" t="s">
        <v>4172</v>
      </c>
      <c r="BS313" s="53"/>
      <c r="BZ313" s="53"/>
    </row>
    <row r="314" spans="2:78" s="52" customFormat="1" ht="13" x14ac:dyDescent="0.3">
      <c r="B314" s="53" t="s">
        <v>116</v>
      </c>
      <c r="C314" s="53" t="s">
        <v>117</v>
      </c>
      <c r="D314" s="53" t="s">
        <v>251</v>
      </c>
      <c r="E314" s="53">
        <v>36.975059999999999</v>
      </c>
      <c r="F314" s="53">
        <v>-2.5302790000000002</v>
      </c>
      <c r="G314" s="54">
        <v>210.5975</v>
      </c>
      <c r="H314" s="53">
        <v>485</v>
      </c>
      <c r="I314" s="53">
        <v>246</v>
      </c>
      <c r="J314" s="53">
        <v>239</v>
      </c>
      <c r="K314" s="52">
        <v>0</v>
      </c>
      <c r="L314" s="52">
        <v>210.5975</v>
      </c>
      <c r="M314" s="55">
        <v>4</v>
      </c>
      <c r="N314" s="61" t="s">
        <v>14</v>
      </c>
      <c r="P314" s="66"/>
      <c r="Q314" s="53"/>
      <c r="R314" s="53"/>
      <c r="S314" s="53"/>
      <c r="T314" s="53"/>
      <c r="U314" s="53"/>
      <c r="V314" s="53"/>
      <c r="W314" s="53"/>
      <c r="AD314" s="53" t="s">
        <v>5392</v>
      </c>
      <c r="AF314" s="53" t="s">
        <v>3403</v>
      </c>
      <c r="BK314" s="53" t="s">
        <v>4173</v>
      </c>
      <c r="BS314" s="53"/>
      <c r="BZ314" s="53"/>
    </row>
    <row r="315" spans="2:78" s="52" customFormat="1" ht="13" x14ac:dyDescent="0.3">
      <c r="B315" s="53" t="s">
        <v>116</v>
      </c>
      <c r="C315" s="53" t="s">
        <v>117</v>
      </c>
      <c r="D315" s="53" t="s">
        <v>252</v>
      </c>
      <c r="E315" s="53">
        <v>37.204569999999997</v>
      </c>
      <c r="F315" s="53">
        <v>-2.3475440000000001</v>
      </c>
      <c r="G315" s="54">
        <v>1007.3869999999999</v>
      </c>
      <c r="H315" s="53">
        <v>354</v>
      </c>
      <c r="I315" s="53">
        <v>182</v>
      </c>
      <c r="J315" s="53">
        <v>172</v>
      </c>
      <c r="K315" s="52">
        <v>0</v>
      </c>
      <c r="L315" s="52">
        <v>1007.3869999999999</v>
      </c>
      <c r="M315" s="55">
        <v>8</v>
      </c>
      <c r="N315" s="61" t="s">
        <v>16</v>
      </c>
      <c r="P315" s="66"/>
      <c r="Q315" s="53"/>
      <c r="R315" s="53"/>
      <c r="S315" s="53"/>
      <c r="T315" s="53"/>
      <c r="U315" s="53"/>
      <c r="V315" s="53"/>
      <c r="W315" s="53"/>
      <c r="AD315" s="53" t="s">
        <v>5393</v>
      </c>
      <c r="AF315" s="53" t="s">
        <v>3404</v>
      </c>
      <c r="BK315" s="53" t="s">
        <v>4174</v>
      </c>
      <c r="BS315" s="53"/>
      <c r="BZ315" s="53"/>
    </row>
    <row r="316" spans="2:78" s="52" customFormat="1" ht="13" x14ac:dyDescent="0.3">
      <c r="B316" s="53" t="s">
        <v>116</v>
      </c>
      <c r="C316" s="53" t="s">
        <v>117</v>
      </c>
      <c r="D316" s="53" t="s">
        <v>253</v>
      </c>
      <c r="E316" s="53">
        <v>37.343609999999998</v>
      </c>
      <c r="F316" s="53">
        <v>-2.5080770000000001</v>
      </c>
      <c r="G316" s="54">
        <v>800.13699999999994</v>
      </c>
      <c r="H316" s="53">
        <v>2385</v>
      </c>
      <c r="I316" s="53">
        <v>1192</v>
      </c>
      <c r="J316" s="53">
        <v>1193</v>
      </c>
      <c r="K316" s="52">
        <v>0</v>
      </c>
      <c r="L316" s="52">
        <v>800.13699999999994</v>
      </c>
      <c r="M316" s="55">
        <v>7</v>
      </c>
      <c r="N316" s="61" t="s">
        <v>15</v>
      </c>
      <c r="P316" s="66"/>
      <c r="Q316" s="53"/>
      <c r="R316" s="53"/>
      <c r="S316" s="53"/>
      <c r="T316" s="53"/>
      <c r="U316" s="53"/>
      <c r="V316" s="53"/>
      <c r="W316" s="53"/>
      <c r="AD316" s="53" t="s">
        <v>5394</v>
      </c>
      <c r="AF316" s="53" t="s">
        <v>3405</v>
      </c>
      <c r="BK316" s="53" t="s">
        <v>4175</v>
      </c>
      <c r="BS316" s="53"/>
      <c r="BZ316" s="53"/>
    </row>
    <row r="317" spans="2:78" s="52" customFormat="1" ht="13" x14ac:dyDescent="0.3">
      <c r="B317" s="53" t="s">
        <v>116</v>
      </c>
      <c r="C317" s="53" t="s">
        <v>117</v>
      </c>
      <c r="D317" s="53" t="s">
        <v>254</v>
      </c>
      <c r="E317" s="53">
        <v>37.323480000000004</v>
      </c>
      <c r="F317" s="53">
        <v>-2.3985259999999999</v>
      </c>
      <c r="G317" s="54">
        <v>721.0729</v>
      </c>
      <c r="H317" s="53">
        <v>451</v>
      </c>
      <c r="I317" s="53">
        <v>226</v>
      </c>
      <c r="J317" s="53">
        <v>225</v>
      </c>
      <c r="K317" s="52">
        <v>0</v>
      </c>
      <c r="L317" s="52">
        <v>721.0729</v>
      </c>
      <c r="M317" s="55">
        <v>6</v>
      </c>
      <c r="N317" s="61" t="s">
        <v>15</v>
      </c>
      <c r="P317" s="66"/>
      <c r="Q317" s="53"/>
      <c r="R317" s="53"/>
      <c r="S317" s="53"/>
      <c r="T317" s="53"/>
      <c r="U317" s="53"/>
      <c r="V317" s="53"/>
      <c r="W317" s="53"/>
      <c r="AD317" s="53" t="s">
        <v>5395</v>
      </c>
      <c r="AF317" s="53" t="s">
        <v>3406</v>
      </c>
      <c r="BK317" s="53" t="s">
        <v>4176</v>
      </c>
      <c r="BS317" s="53"/>
      <c r="BZ317" s="53"/>
    </row>
    <row r="318" spans="2:78" s="52" customFormat="1" ht="13" x14ac:dyDescent="0.3">
      <c r="B318" s="53" t="s">
        <v>116</v>
      </c>
      <c r="C318" s="53" t="s">
        <v>117</v>
      </c>
      <c r="D318" s="53" t="s">
        <v>255</v>
      </c>
      <c r="E318" s="53">
        <v>37.391390000000001</v>
      </c>
      <c r="F318" s="53">
        <v>-2.3891269999999998</v>
      </c>
      <c r="G318" s="54">
        <v>816.81050000000005</v>
      </c>
      <c r="H318" s="53">
        <v>529</v>
      </c>
      <c r="I318" s="53">
        <v>268</v>
      </c>
      <c r="J318" s="53">
        <v>261</v>
      </c>
      <c r="K318" s="52">
        <v>0</v>
      </c>
      <c r="L318" s="52">
        <v>816.81050000000005</v>
      </c>
      <c r="M318" s="55">
        <v>7</v>
      </c>
      <c r="N318" s="61" t="s">
        <v>15</v>
      </c>
      <c r="P318" s="66"/>
      <c r="Q318" s="53"/>
      <c r="R318" s="53"/>
      <c r="S318" s="53"/>
      <c r="T318" s="53"/>
      <c r="U318" s="53"/>
      <c r="V318" s="53"/>
      <c r="W318" s="53"/>
      <c r="AF318" s="53" t="s">
        <v>3407</v>
      </c>
      <c r="BK318" s="53" t="s">
        <v>4177</v>
      </c>
      <c r="BS318" s="53"/>
      <c r="BZ318" s="53"/>
    </row>
    <row r="319" spans="2:78" s="52" customFormat="1" ht="13" x14ac:dyDescent="0.3">
      <c r="B319" s="53" t="s">
        <v>116</v>
      </c>
      <c r="C319" s="53" t="s">
        <v>117</v>
      </c>
      <c r="D319" s="53" t="s">
        <v>256</v>
      </c>
      <c r="E319" s="53">
        <v>37.098410000000001</v>
      </c>
      <c r="F319" s="53">
        <v>-2.1263510000000001</v>
      </c>
      <c r="G319" s="54">
        <v>391.5779</v>
      </c>
      <c r="H319" s="53">
        <v>2854</v>
      </c>
      <c r="I319" s="53">
        <v>1492</v>
      </c>
      <c r="J319" s="53">
        <v>1362</v>
      </c>
      <c r="K319" s="52">
        <v>0</v>
      </c>
      <c r="L319" s="52">
        <v>391.5779</v>
      </c>
      <c r="M319" s="55">
        <v>4</v>
      </c>
      <c r="N319" s="61" t="s">
        <v>14</v>
      </c>
      <c r="P319" s="66"/>
      <c r="Q319" s="53"/>
      <c r="R319" s="53"/>
      <c r="S319" s="53"/>
      <c r="T319" s="53"/>
      <c r="U319" s="53"/>
      <c r="V319" s="53"/>
      <c r="W319" s="53"/>
      <c r="AF319" s="53" t="s">
        <v>3408</v>
      </c>
      <c r="BK319" s="53" t="s">
        <v>4178</v>
      </c>
      <c r="BS319" s="53"/>
      <c r="BZ319" s="53"/>
    </row>
    <row r="320" spans="2:78" s="52" customFormat="1" ht="13" x14ac:dyDescent="0.3">
      <c r="B320" s="53" t="s">
        <v>116</v>
      </c>
      <c r="C320" s="53" t="s">
        <v>117</v>
      </c>
      <c r="D320" s="53" t="s">
        <v>257</v>
      </c>
      <c r="E320" s="53">
        <v>37.338200000000001</v>
      </c>
      <c r="F320" s="53">
        <v>-2.3895230000000001</v>
      </c>
      <c r="G320" s="54">
        <v>636.84990000000005</v>
      </c>
      <c r="H320" s="53">
        <v>279</v>
      </c>
      <c r="I320" s="53">
        <v>146</v>
      </c>
      <c r="J320" s="53">
        <v>133</v>
      </c>
      <c r="K320" s="52">
        <v>0</v>
      </c>
      <c r="L320" s="52">
        <v>636.84990000000005</v>
      </c>
      <c r="M320" s="55">
        <v>6</v>
      </c>
      <c r="N320" s="61" t="s">
        <v>15</v>
      </c>
      <c r="P320" s="66"/>
      <c r="Q320" s="53"/>
      <c r="R320" s="53"/>
      <c r="S320" s="53"/>
      <c r="T320" s="53"/>
      <c r="U320" s="53"/>
      <c r="V320" s="53"/>
      <c r="W320" s="53"/>
      <c r="AF320" s="53" t="s">
        <v>3409</v>
      </c>
      <c r="BK320" s="53" t="s">
        <v>4179</v>
      </c>
      <c r="BS320" s="53"/>
      <c r="BZ320" s="53"/>
    </row>
    <row r="321" spans="2:78" s="52" customFormat="1" ht="13" x14ac:dyDescent="0.3">
      <c r="B321" s="53" t="s">
        <v>116</v>
      </c>
      <c r="C321" s="53" t="s">
        <v>117</v>
      </c>
      <c r="D321" s="53" t="s">
        <v>258</v>
      </c>
      <c r="E321" s="53">
        <v>37.04945</v>
      </c>
      <c r="F321" s="53">
        <v>-2.3926810000000001</v>
      </c>
      <c r="G321" s="54">
        <v>405.96409999999997</v>
      </c>
      <c r="H321" s="53">
        <v>3627</v>
      </c>
      <c r="I321" s="53">
        <v>1877</v>
      </c>
      <c r="J321" s="53">
        <v>1750</v>
      </c>
      <c r="K321" s="52">
        <v>0</v>
      </c>
      <c r="L321" s="52">
        <v>405.96409999999997</v>
      </c>
      <c r="M321" s="55">
        <v>5</v>
      </c>
      <c r="N321" s="61" t="s">
        <v>14</v>
      </c>
      <c r="P321" s="66"/>
      <c r="Q321" s="53"/>
      <c r="R321" s="53"/>
      <c r="S321" s="53"/>
      <c r="T321" s="53"/>
      <c r="U321" s="53"/>
      <c r="V321" s="53"/>
      <c r="W321" s="53"/>
      <c r="AF321" s="53" t="s">
        <v>3410</v>
      </c>
      <c r="BK321" s="53" t="s">
        <v>4180</v>
      </c>
      <c r="BS321" s="53"/>
      <c r="BZ321" s="53"/>
    </row>
    <row r="322" spans="2:78" s="52" customFormat="1" ht="13" x14ac:dyDescent="0.3">
      <c r="B322" s="53" t="s">
        <v>116</v>
      </c>
      <c r="C322" s="53" t="s">
        <v>117</v>
      </c>
      <c r="D322" s="53" t="s">
        <v>259</v>
      </c>
      <c r="E322" s="53">
        <v>37.467289999999998</v>
      </c>
      <c r="F322" s="53">
        <v>-2.0762049999999999</v>
      </c>
      <c r="G322" s="54">
        <v>702.80219999999997</v>
      </c>
      <c r="H322" s="53">
        <v>1131</v>
      </c>
      <c r="I322" s="53">
        <v>563</v>
      </c>
      <c r="J322" s="53">
        <v>568</v>
      </c>
      <c r="K322" s="52">
        <v>0</v>
      </c>
      <c r="L322" s="52">
        <v>702.80219999999997</v>
      </c>
      <c r="M322" s="55">
        <v>6</v>
      </c>
      <c r="N322" s="61" t="s">
        <v>15</v>
      </c>
      <c r="P322" s="66"/>
      <c r="Q322" s="53"/>
      <c r="R322" s="53"/>
      <c r="S322" s="53"/>
      <c r="T322" s="53"/>
      <c r="U322" s="53"/>
      <c r="V322" s="53"/>
      <c r="W322" s="53"/>
      <c r="AF322" s="53" t="s">
        <v>3411</v>
      </c>
      <c r="BK322" s="53" t="s">
        <v>4181</v>
      </c>
      <c r="BS322" s="53"/>
      <c r="BZ322" s="53"/>
    </row>
    <row r="323" spans="2:78" s="52" customFormat="1" ht="13" x14ac:dyDescent="0.3">
      <c r="B323" s="53" t="s">
        <v>116</v>
      </c>
      <c r="C323" s="53" t="s">
        <v>117</v>
      </c>
      <c r="D323" s="53" t="s">
        <v>260</v>
      </c>
      <c r="E323" s="53">
        <v>37.228029999999997</v>
      </c>
      <c r="F323" s="53">
        <v>-2.2849699999999999</v>
      </c>
      <c r="G323" s="54">
        <v>1008.582</v>
      </c>
      <c r="H323" s="53">
        <v>446</v>
      </c>
      <c r="I323" s="53">
        <v>237</v>
      </c>
      <c r="J323" s="53">
        <v>209</v>
      </c>
      <c r="K323" s="52">
        <v>0</v>
      </c>
      <c r="L323" s="52">
        <v>1008.582</v>
      </c>
      <c r="M323" s="55">
        <v>8</v>
      </c>
      <c r="N323" s="61" t="s">
        <v>16</v>
      </c>
      <c r="P323" s="66"/>
      <c r="Q323" s="53"/>
      <c r="R323" s="53"/>
      <c r="S323" s="53"/>
      <c r="T323" s="53"/>
      <c r="U323" s="53"/>
      <c r="V323" s="53"/>
      <c r="W323" s="53"/>
      <c r="AF323" s="53" t="s">
        <v>3412</v>
      </c>
      <c r="BK323" s="53" t="s">
        <v>4182</v>
      </c>
      <c r="BS323" s="53"/>
      <c r="BZ323" s="53"/>
    </row>
    <row r="324" spans="2:78" s="52" customFormat="1" ht="13" x14ac:dyDescent="0.3">
      <c r="B324" s="53" t="s">
        <v>116</v>
      </c>
      <c r="C324" s="53" t="s">
        <v>117</v>
      </c>
      <c r="D324" s="53" t="s">
        <v>261</v>
      </c>
      <c r="E324" s="53">
        <v>36.98359</v>
      </c>
      <c r="F324" s="53">
        <v>-2.5972330000000001</v>
      </c>
      <c r="G324" s="54">
        <v>282.43509999999998</v>
      </c>
      <c r="H324" s="53">
        <v>457</v>
      </c>
      <c r="I324" s="53">
        <v>229</v>
      </c>
      <c r="J324" s="53">
        <v>228</v>
      </c>
      <c r="K324" s="52">
        <v>0</v>
      </c>
      <c r="L324" s="52">
        <v>282.43509999999998</v>
      </c>
      <c r="M324" s="55">
        <v>4</v>
      </c>
      <c r="N324" s="61" t="s">
        <v>14</v>
      </c>
      <c r="P324" s="66"/>
      <c r="Q324" s="53"/>
      <c r="R324" s="53"/>
      <c r="S324" s="53"/>
      <c r="T324" s="53"/>
      <c r="U324" s="53"/>
      <c r="V324" s="53"/>
      <c r="W324" s="53"/>
      <c r="AF324" s="53" t="s">
        <v>3413</v>
      </c>
      <c r="BK324" s="53" t="s">
        <v>4183</v>
      </c>
      <c r="BS324" s="53"/>
      <c r="BZ324" s="53"/>
    </row>
    <row r="325" spans="2:78" s="52" customFormat="1" ht="13" x14ac:dyDescent="0.3">
      <c r="B325" s="53" t="s">
        <v>116</v>
      </c>
      <c r="C325" s="53" t="s">
        <v>117</v>
      </c>
      <c r="D325" s="53" t="s">
        <v>262</v>
      </c>
      <c r="E325" s="53">
        <v>37.345509999999997</v>
      </c>
      <c r="F325" s="53">
        <v>-2.4394339999999999</v>
      </c>
      <c r="G325" s="54">
        <v>685.37900000000002</v>
      </c>
      <c r="H325" s="53">
        <v>3985</v>
      </c>
      <c r="I325" s="53">
        <v>2012</v>
      </c>
      <c r="J325" s="53">
        <v>1973</v>
      </c>
      <c r="K325" s="52">
        <v>0</v>
      </c>
      <c r="L325" s="52">
        <v>685.37900000000002</v>
      </c>
      <c r="M325" s="55">
        <v>6</v>
      </c>
      <c r="N325" s="61" t="s">
        <v>15</v>
      </c>
      <c r="P325" s="66"/>
      <c r="Q325" s="53"/>
      <c r="R325" s="53"/>
      <c r="S325" s="53"/>
      <c r="T325" s="53"/>
      <c r="U325" s="53"/>
      <c r="V325" s="53"/>
      <c r="W325" s="53"/>
      <c r="AF325" s="53" t="s">
        <v>3414</v>
      </c>
      <c r="BK325" s="53" t="s">
        <v>4184</v>
      </c>
      <c r="BS325" s="53"/>
      <c r="BZ325" s="53"/>
    </row>
    <row r="326" spans="2:78" s="52" customFormat="1" ht="13" x14ac:dyDescent="0.3">
      <c r="B326" s="53" t="s">
        <v>116</v>
      </c>
      <c r="C326" s="53" t="s">
        <v>117</v>
      </c>
      <c r="D326" s="53" t="s">
        <v>263</v>
      </c>
      <c r="E326" s="53">
        <v>37.133339999999997</v>
      </c>
      <c r="F326" s="53">
        <v>-2.7</v>
      </c>
      <c r="G326" s="54">
        <v>693.09339999999997</v>
      </c>
      <c r="H326" s="53">
        <v>656</v>
      </c>
      <c r="I326" s="53">
        <v>349</v>
      </c>
      <c r="J326" s="53">
        <v>307</v>
      </c>
      <c r="K326" s="52">
        <v>0</v>
      </c>
      <c r="L326" s="52">
        <v>693.09339999999997</v>
      </c>
      <c r="M326" s="55">
        <v>6</v>
      </c>
      <c r="N326" s="61" t="s">
        <v>15</v>
      </c>
      <c r="P326" s="66"/>
      <c r="Q326" s="53"/>
      <c r="R326" s="53"/>
      <c r="S326" s="53"/>
      <c r="T326" s="53"/>
      <c r="U326" s="53"/>
      <c r="V326" s="53"/>
      <c r="W326" s="53"/>
      <c r="AF326" s="53" t="s">
        <v>3415</v>
      </c>
      <c r="BK326" s="53" t="s">
        <v>4185</v>
      </c>
      <c r="BS326" s="53"/>
      <c r="BZ326" s="53"/>
    </row>
    <row r="327" spans="2:78" s="52" customFormat="1" ht="13" x14ac:dyDescent="0.3">
      <c r="B327" s="53" t="s">
        <v>116</v>
      </c>
      <c r="C327" s="53" t="s">
        <v>117</v>
      </c>
      <c r="D327" s="53" t="s">
        <v>264</v>
      </c>
      <c r="E327" s="53">
        <v>37.152250000000002</v>
      </c>
      <c r="F327" s="53">
        <v>-1.8948990000000001</v>
      </c>
      <c r="G327" s="54">
        <v>49.414540000000002</v>
      </c>
      <c r="H327" s="53">
        <v>3626</v>
      </c>
      <c r="I327" s="53">
        <v>1876</v>
      </c>
      <c r="J327" s="53">
        <v>1750</v>
      </c>
      <c r="K327" s="52">
        <v>0</v>
      </c>
      <c r="L327" s="52">
        <v>49.414540000000002</v>
      </c>
      <c r="M327" s="55">
        <v>2</v>
      </c>
      <c r="N327" s="61" t="s">
        <v>10</v>
      </c>
      <c r="P327" s="66"/>
      <c r="Q327" s="53"/>
      <c r="R327" s="53"/>
      <c r="S327" s="53"/>
      <c r="T327" s="53"/>
      <c r="U327" s="53"/>
      <c r="V327" s="53"/>
      <c r="W327" s="53"/>
      <c r="AF327" s="53" t="s">
        <v>3416</v>
      </c>
      <c r="BK327" s="53" t="s">
        <v>4186</v>
      </c>
      <c r="BS327" s="53"/>
      <c r="BZ327" s="53"/>
    </row>
    <row r="328" spans="2:78" s="52" customFormat="1" ht="13" x14ac:dyDescent="0.3">
      <c r="B328" s="53" t="s">
        <v>116</v>
      </c>
      <c r="C328" s="53" t="s">
        <v>117</v>
      </c>
      <c r="D328" s="53" t="s">
        <v>265</v>
      </c>
      <c r="E328" s="53">
        <v>37.030189999999997</v>
      </c>
      <c r="F328" s="53">
        <v>-2.2640959999999999</v>
      </c>
      <c r="G328" s="54">
        <v>840.33810000000005</v>
      </c>
      <c r="H328" s="53">
        <v>224</v>
      </c>
      <c r="I328" s="53">
        <v>126</v>
      </c>
      <c r="J328" s="53">
        <v>98</v>
      </c>
      <c r="K328" s="52">
        <v>0</v>
      </c>
      <c r="L328" s="52">
        <v>840.33810000000005</v>
      </c>
      <c r="M328" s="55">
        <v>7</v>
      </c>
      <c r="N328" s="61" t="s">
        <v>15</v>
      </c>
      <c r="P328" s="66"/>
      <c r="Q328" s="53"/>
      <c r="R328" s="53"/>
      <c r="S328" s="53"/>
      <c r="T328" s="53"/>
      <c r="U328" s="53"/>
      <c r="V328" s="53"/>
      <c r="W328" s="53"/>
      <c r="AF328" s="53" t="s">
        <v>3417</v>
      </c>
      <c r="BK328" s="53" t="s">
        <v>4187</v>
      </c>
      <c r="BS328" s="53"/>
      <c r="BZ328" s="53"/>
    </row>
    <row r="329" spans="2:78" s="52" customFormat="1" ht="13" x14ac:dyDescent="0.3">
      <c r="B329" s="53" t="s">
        <v>116</v>
      </c>
      <c r="C329" s="53" t="s">
        <v>117</v>
      </c>
      <c r="D329" s="53" t="s">
        <v>266</v>
      </c>
      <c r="E329" s="53">
        <v>37.185479999999998</v>
      </c>
      <c r="F329" s="53">
        <v>-2.2038009999999999</v>
      </c>
      <c r="G329" s="54">
        <v>629.61369999999999</v>
      </c>
      <c r="H329" s="53">
        <v>1015</v>
      </c>
      <c r="I329" s="53">
        <v>527</v>
      </c>
      <c r="J329" s="53">
        <v>488</v>
      </c>
      <c r="K329" s="52">
        <v>0</v>
      </c>
      <c r="L329" s="52">
        <v>629.61369999999999</v>
      </c>
      <c r="M329" s="55">
        <v>6</v>
      </c>
      <c r="N329" s="61" t="s">
        <v>15</v>
      </c>
      <c r="P329" s="66"/>
      <c r="Q329" s="53"/>
      <c r="R329" s="53"/>
      <c r="S329" s="53"/>
      <c r="T329" s="53"/>
      <c r="U329" s="53"/>
      <c r="V329" s="53"/>
      <c r="W329" s="53"/>
      <c r="AF329" s="53" t="s">
        <v>3418</v>
      </c>
      <c r="BK329" s="53" t="s">
        <v>4188</v>
      </c>
      <c r="BS329" s="53"/>
      <c r="BZ329" s="53"/>
    </row>
    <row r="330" spans="2:78" s="52" customFormat="1" ht="13" x14ac:dyDescent="0.3">
      <c r="B330" s="53" t="s">
        <v>116</v>
      </c>
      <c r="C330" s="53" t="s">
        <v>117</v>
      </c>
      <c r="D330" s="53" t="s">
        <v>267</v>
      </c>
      <c r="E330" s="53">
        <v>37.397320000000001</v>
      </c>
      <c r="F330" s="53">
        <v>-2.3650699999999998</v>
      </c>
      <c r="G330" s="54">
        <v>744.75530000000003</v>
      </c>
      <c r="H330" s="53">
        <v>354</v>
      </c>
      <c r="I330" s="53">
        <v>170</v>
      </c>
      <c r="J330" s="53">
        <v>184</v>
      </c>
      <c r="K330" s="52">
        <v>0</v>
      </c>
      <c r="L330" s="52">
        <v>744.75530000000003</v>
      </c>
      <c r="M330" s="55">
        <v>6</v>
      </c>
      <c r="N330" s="61" t="s">
        <v>15</v>
      </c>
      <c r="P330" s="66"/>
      <c r="Q330" s="53"/>
      <c r="R330" s="53"/>
      <c r="S330" s="53"/>
      <c r="T330" s="53"/>
      <c r="U330" s="53"/>
      <c r="V330" s="53"/>
      <c r="W330" s="53"/>
      <c r="AF330" s="53" t="s">
        <v>3419</v>
      </c>
      <c r="BK330" s="53" t="s">
        <v>4189</v>
      </c>
      <c r="BS330" s="53"/>
      <c r="BZ330" s="53"/>
    </row>
    <row r="331" spans="2:78" s="52" customFormat="1" ht="13" x14ac:dyDescent="0.3">
      <c r="B331" s="53" t="s">
        <v>116</v>
      </c>
      <c r="C331" s="53" t="s">
        <v>117</v>
      </c>
      <c r="D331" s="53" t="s">
        <v>268</v>
      </c>
      <c r="E331" s="53">
        <v>37.193750000000001</v>
      </c>
      <c r="F331" s="53">
        <v>-2.4036870000000001</v>
      </c>
      <c r="G331" s="54">
        <v>937.57159999999999</v>
      </c>
      <c r="H331" s="53">
        <v>300</v>
      </c>
      <c r="I331" s="53">
        <v>162</v>
      </c>
      <c r="J331" s="53">
        <v>138</v>
      </c>
      <c r="K331" s="52">
        <v>0</v>
      </c>
      <c r="L331" s="52">
        <v>937.57159999999999</v>
      </c>
      <c r="M331" s="55">
        <v>7</v>
      </c>
      <c r="N331" s="61" t="s">
        <v>15</v>
      </c>
      <c r="P331" s="66"/>
      <c r="Q331" s="53"/>
      <c r="R331" s="53"/>
      <c r="S331" s="53"/>
      <c r="T331" s="53"/>
      <c r="U331" s="53"/>
      <c r="V331" s="53"/>
      <c r="W331" s="53"/>
      <c r="AF331" s="53" t="s">
        <v>3420</v>
      </c>
      <c r="BK331" s="53" t="s">
        <v>4190</v>
      </c>
      <c r="BS331" s="53"/>
      <c r="BZ331" s="53"/>
    </row>
    <row r="332" spans="2:78" s="52" customFormat="1" ht="13" x14ac:dyDescent="0.3">
      <c r="B332" s="53" t="s">
        <v>116</v>
      </c>
      <c r="C332" s="53" t="s">
        <v>117</v>
      </c>
      <c r="D332" s="53" t="s">
        <v>269</v>
      </c>
      <c r="E332" s="53">
        <v>37.690950000000001</v>
      </c>
      <c r="F332" s="53">
        <v>-2.095682</v>
      </c>
      <c r="G332" s="54">
        <v>1072.432</v>
      </c>
      <c r="H332" s="53">
        <v>2259</v>
      </c>
      <c r="I332" s="53">
        <v>1184</v>
      </c>
      <c r="J332" s="53">
        <v>1075</v>
      </c>
      <c r="K332" s="52">
        <v>0</v>
      </c>
      <c r="L332" s="52">
        <v>1072.432</v>
      </c>
      <c r="M332" s="55">
        <v>8</v>
      </c>
      <c r="N332" s="61" t="s">
        <v>16</v>
      </c>
      <c r="P332" s="66"/>
      <c r="Q332" s="53"/>
      <c r="R332" s="53"/>
      <c r="S332" s="53"/>
      <c r="T332" s="53"/>
      <c r="U332" s="53"/>
      <c r="V332" s="53"/>
      <c r="W332" s="53"/>
      <c r="AF332" s="53" t="s">
        <v>3421</v>
      </c>
      <c r="BK332" s="53" t="s">
        <v>4191</v>
      </c>
      <c r="BS332" s="53"/>
      <c r="BZ332" s="53"/>
    </row>
    <row r="333" spans="2:78" s="52" customFormat="1" ht="13" x14ac:dyDescent="0.3">
      <c r="B333" s="53" t="s">
        <v>116</v>
      </c>
      <c r="C333" s="53" t="s">
        <v>117</v>
      </c>
      <c r="D333" s="53" t="s">
        <v>270</v>
      </c>
      <c r="E333" s="53">
        <v>37.648020000000002</v>
      </c>
      <c r="F333" s="53">
        <v>-2.0742319999999999</v>
      </c>
      <c r="G333" s="54">
        <v>842.28589999999997</v>
      </c>
      <c r="H333" s="53">
        <v>7150</v>
      </c>
      <c r="I333" s="53">
        <v>3490</v>
      </c>
      <c r="J333" s="53">
        <v>3660</v>
      </c>
      <c r="K333" s="52">
        <v>0</v>
      </c>
      <c r="L333" s="52">
        <v>842.28589999999997</v>
      </c>
      <c r="M333" s="55">
        <v>7</v>
      </c>
      <c r="N333" s="61" t="s">
        <v>15</v>
      </c>
      <c r="P333" s="66"/>
      <c r="Q333" s="53"/>
      <c r="R333" s="53"/>
      <c r="S333" s="53"/>
      <c r="T333" s="53"/>
      <c r="U333" s="53"/>
      <c r="V333" s="53"/>
      <c r="W333" s="53"/>
      <c r="AF333" s="53" t="s">
        <v>3422</v>
      </c>
      <c r="BK333" s="53" t="s">
        <v>4192</v>
      </c>
      <c r="BS333" s="53"/>
      <c r="BZ333" s="53"/>
    </row>
    <row r="334" spans="2:78" s="52" customFormat="1" ht="13" x14ac:dyDescent="0.3">
      <c r="B334" s="53" t="s">
        <v>116</v>
      </c>
      <c r="C334" s="53" t="s">
        <v>117</v>
      </c>
      <c r="D334" s="53" t="s">
        <v>271</v>
      </c>
      <c r="E334" s="53">
        <v>37.246859999999998</v>
      </c>
      <c r="F334" s="53">
        <v>-1.8682380000000001</v>
      </c>
      <c r="G334" s="54">
        <v>102.06570000000001</v>
      </c>
      <c r="H334" s="53">
        <v>13985</v>
      </c>
      <c r="I334" s="53">
        <v>7182</v>
      </c>
      <c r="J334" s="53">
        <v>6803</v>
      </c>
      <c r="K334" s="52">
        <v>0</v>
      </c>
      <c r="L334" s="52">
        <v>102.06570000000001</v>
      </c>
      <c r="M334" s="55">
        <v>2</v>
      </c>
      <c r="N334" s="61" t="s">
        <v>10</v>
      </c>
      <c r="P334" s="66"/>
      <c r="Q334" s="53"/>
      <c r="R334" s="53"/>
      <c r="S334" s="53"/>
      <c r="T334" s="53"/>
      <c r="U334" s="53"/>
      <c r="V334" s="53"/>
      <c r="W334" s="53"/>
      <c r="AF334" s="53" t="s">
        <v>3423</v>
      </c>
      <c r="BK334" s="53" t="s">
        <v>4193</v>
      </c>
      <c r="BS334" s="53"/>
      <c r="BZ334" s="53"/>
    </row>
    <row r="335" spans="2:78" s="52" customFormat="1" ht="13" x14ac:dyDescent="0.3">
      <c r="B335" s="53" t="s">
        <v>116</v>
      </c>
      <c r="C335" s="53" t="s">
        <v>117</v>
      </c>
      <c r="D335" s="53" t="s">
        <v>272</v>
      </c>
      <c r="E335" s="53">
        <v>36.889629999999997</v>
      </c>
      <c r="F335" s="53">
        <v>-2.4265409999999998</v>
      </c>
      <c r="G335" s="54">
        <v>74.791730000000001</v>
      </c>
      <c r="H335" s="53">
        <v>4860</v>
      </c>
      <c r="I335" s="53">
        <v>2448</v>
      </c>
      <c r="J335" s="53">
        <v>2412</v>
      </c>
      <c r="K335" s="52">
        <v>0</v>
      </c>
      <c r="L335" s="52">
        <v>74.791730000000001</v>
      </c>
      <c r="M335" s="55">
        <v>2</v>
      </c>
      <c r="N335" s="61" t="s">
        <v>10</v>
      </c>
      <c r="P335" s="66"/>
      <c r="Q335" s="53"/>
      <c r="R335" s="53"/>
      <c r="S335" s="53"/>
      <c r="T335" s="53"/>
      <c r="U335" s="53"/>
      <c r="V335" s="53"/>
      <c r="W335" s="53"/>
      <c r="AF335" s="53" t="s">
        <v>3424</v>
      </c>
      <c r="BK335" s="53" t="s">
        <v>4194</v>
      </c>
      <c r="BS335" s="53"/>
      <c r="BZ335" s="53"/>
    </row>
    <row r="336" spans="2:78" s="52" customFormat="1" ht="13" x14ac:dyDescent="0.3">
      <c r="B336" s="53" t="s">
        <v>116</v>
      </c>
      <c r="C336" s="53" t="s">
        <v>117</v>
      </c>
      <c r="D336" s="53" t="s">
        <v>273</v>
      </c>
      <c r="E336" s="53">
        <v>36.831449999999997</v>
      </c>
      <c r="F336" s="53">
        <v>-2.6425149999999999</v>
      </c>
      <c r="G336" s="54">
        <v>276.2602</v>
      </c>
      <c r="H336" s="53">
        <v>22853</v>
      </c>
      <c r="I336" s="53">
        <v>12114</v>
      </c>
      <c r="J336" s="53">
        <v>10739</v>
      </c>
      <c r="K336" s="52">
        <v>0</v>
      </c>
      <c r="L336" s="52">
        <v>276.2602</v>
      </c>
      <c r="M336" s="55">
        <v>4</v>
      </c>
      <c r="N336" s="61" t="s">
        <v>14</v>
      </c>
      <c r="P336" s="66"/>
      <c r="Q336" s="53"/>
      <c r="R336" s="53"/>
      <c r="S336" s="53"/>
      <c r="T336" s="53"/>
      <c r="U336" s="53"/>
      <c r="V336" s="53"/>
      <c r="W336" s="53"/>
      <c r="AF336" s="53" t="s">
        <v>3425</v>
      </c>
      <c r="BK336" s="53" t="s">
        <v>4195</v>
      </c>
      <c r="BS336" s="53"/>
      <c r="BZ336" s="53"/>
    </row>
    <row r="337" spans="2:78" s="52" customFormat="1" ht="13" x14ac:dyDescent="0.3">
      <c r="B337" s="53" t="s">
        <v>116</v>
      </c>
      <c r="C337" s="53" t="s">
        <v>117</v>
      </c>
      <c r="D337" s="53" t="s">
        <v>274</v>
      </c>
      <c r="E337" s="53">
        <v>37.342649999999999</v>
      </c>
      <c r="F337" s="53">
        <v>-2.0396070000000002</v>
      </c>
      <c r="G337" s="54">
        <v>248.15819999999999</v>
      </c>
      <c r="H337" s="53">
        <v>3066</v>
      </c>
      <c r="I337" s="53">
        <v>1518</v>
      </c>
      <c r="J337" s="53">
        <v>1548</v>
      </c>
      <c r="K337" s="52">
        <v>0</v>
      </c>
      <c r="L337" s="52">
        <v>248.15819999999999</v>
      </c>
      <c r="M337" s="55">
        <v>4</v>
      </c>
      <c r="N337" s="61" t="s">
        <v>14</v>
      </c>
      <c r="P337" s="66"/>
      <c r="Q337" s="53"/>
      <c r="R337" s="53"/>
      <c r="S337" s="53"/>
      <c r="T337" s="53"/>
      <c r="U337" s="53"/>
      <c r="V337" s="53"/>
      <c r="W337" s="53"/>
      <c r="AF337" s="53" t="s">
        <v>3426</v>
      </c>
      <c r="BK337" s="53" t="s">
        <v>4196</v>
      </c>
      <c r="BS337" s="53"/>
      <c r="BZ337" s="53"/>
    </row>
    <row r="338" spans="2:78" s="52" customFormat="1" ht="13" x14ac:dyDescent="0.3">
      <c r="B338" s="53" t="s">
        <v>2848</v>
      </c>
      <c r="C338" s="53" t="s">
        <v>123</v>
      </c>
      <c r="D338" s="53" t="s">
        <v>2849</v>
      </c>
      <c r="E338" s="53">
        <v>40.945909999999998</v>
      </c>
      <c r="F338" s="53">
        <v>-4.6066589999999996</v>
      </c>
      <c r="G338" s="54">
        <v>905.20960000000002</v>
      </c>
      <c r="H338" s="53">
        <v>295</v>
      </c>
      <c r="I338" s="53">
        <v>152</v>
      </c>
      <c r="J338" s="53">
        <v>143</v>
      </c>
      <c r="K338" s="52">
        <v>1054</v>
      </c>
      <c r="L338" s="52">
        <v>-148.79039999999998</v>
      </c>
      <c r="M338" s="55">
        <v>2</v>
      </c>
      <c r="N338" s="56" t="s">
        <v>17</v>
      </c>
      <c r="P338" s="66"/>
      <c r="Q338" s="53"/>
      <c r="R338" s="53"/>
      <c r="S338" s="53"/>
      <c r="T338" s="53"/>
      <c r="U338" s="53"/>
      <c r="V338" s="53"/>
      <c r="W338" s="53"/>
      <c r="AF338" s="53" t="s">
        <v>3427</v>
      </c>
      <c r="BK338" s="53" t="s">
        <v>4197</v>
      </c>
      <c r="BS338" s="53"/>
      <c r="BZ338" s="53"/>
    </row>
    <row r="339" spans="2:78" s="52" customFormat="1" ht="13" x14ac:dyDescent="0.3">
      <c r="B339" s="53" t="s">
        <v>2848</v>
      </c>
      <c r="C339" s="53" t="s">
        <v>123</v>
      </c>
      <c r="D339" s="53" t="s">
        <v>2850</v>
      </c>
      <c r="E339" s="53">
        <v>40.299349999999997</v>
      </c>
      <c r="F339" s="53">
        <v>-4.6348570000000002</v>
      </c>
      <c r="G339" s="54">
        <v>622.72860000000003</v>
      </c>
      <c r="H339" s="53">
        <v>2734</v>
      </c>
      <c r="I339" s="53">
        <v>1432</v>
      </c>
      <c r="J339" s="53">
        <v>1302</v>
      </c>
      <c r="K339" s="52">
        <v>1054</v>
      </c>
      <c r="L339" s="52">
        <v>-431.27139999999997</v>
      </c>
      <c r="M339" s="55">
        <v>2</v>
      </c>
      <c r="N339" s="56" t="s">
        <v>17</v>
      </c>
      <c r="P339" s="66"/>
      <c r="Q339" s="53"/>
      <c r="R339" s="53"/>
      <c r="S339" s="53"/>
      <c r="T339" s="53"/>
      <c r="U339" s="53"/>
      <c r="V339" s="53"/>
      <c r="W339" s="53"/>
      <c r="AF339" s="53" t="s">
        <v>3428</v>
      </c>
      <c r="BK339" s="53" t="s">
        <v>4198</v>
      </c>
      <c r="BS339" s="53"/>
      <c r="BZ339" s="53"/>
    </row>
    <row r="340" spans="2:78" s="52" customFormat="1" ht="13" x14ac:dyDescent="0.3">
      <c r="B340" s="53" t="s">
        <v>2848</v>
      </c>
      <c r="C340" s="53" t="s">
        <v>123</v>
      </c>
      <c r="D340" s="53" t="s">
        <v>2851</v>
      </c>
      <c r="E340" s="53">
        <v>40.838419999999999</v>
      </c>
      <c r="F340" s="53">
        <v>-4.8813550000000001</v>
      </c>
      <c r="G340" s="54">
        <v>909.74019999999996</v>
      </c>
      <c r="H340" s="53">
        <v>243</v>
      </c>
      <c r="I340" s="53">
        <v>130</v>
      </c>
      <c r="J340" s="53">
        <v>113</v>
      </c>
      <c r="K340" s="52">
        <v>1054</v>
      </c>
      <c r="L340" s="52">
        <v>-144.25980000000004</v>
      </c>
      <c r="M340" s="55">
        <v>2</v>
      </c>
      <c r="N340" s="56" t="s">
        <v>17</v>
      </c>
      <c r="P340" s="66"/>
      <c r="Q340" s="53"/>
      <c r="R340" s="53"/>
      <c r="S340" s="53"/>
      <c r="T340" s="53"/>
      <c r="U340" s="53"/>
      <c r="V340" s="53"/>
      <c r="W340" s="53"/>
      <c r="AF340" s="53" t="s">
        <v>3429</v>
      </c>
      <c r="BK340" s="53" t="s">
        <v>4199</v>
      </c>
      <c r="BS340" s="53"/>
      <c r="BZ340" s="53"/>
    </row>
    <row r="341" spans="2:78" s="52" customFormat="1" ht="13" x14ac:dyDescent="0.3">
      <c r="B341" s="53" t="s">
        <v>2848</v>
      </c>
      <c r="C341" s="53" t="s">
        <v>123</v>
      </c>
      <c r="D341" s="53" t="s">
        <v>2852</v>
      </c>
      <c r="E341" s="53">
        <v>40.38176</v>
      </c>
      <c r="F341" s="53">
        <v>-5.419435</v>
      </c>
      <c r="G341" s="54">
        <v>1166.277</v>
      </c>
      <c r="H341" s="53">
        <v>151</v>
      </c>
      <c r="I341" s="53">
        <v>85</v>
      </c>
      <c r="J341" s="53">
        <v>66</v>
      </c>
      <c r="K341" s="52">
        <v>1054</v>
      </c>
      <c r="L341" s="52">
        <v>112.27700000000004</v>
      </c>
      <c r="M341" s="55">
        <v>2</v>
      </c>
      <c r="N341" s="56" t="s">
        <v>17</v>
      </c>
      <c r="P341" s="66"/>
      <c r="Q341" s="53"/>
      <c r="R341" s="53"/>
      <c r="S341" s="53"/>
      <c r="T341" s="53"/>
      <c r="U341" s="53"/>
      <c r="V341" s="53"/>
      <c r="W341" s="53"/>
      <c r="AF341" s="53" t="s">
        <v>3430</v>
      </c>
      <c r="BK341" s="53" t="s">
        <v>4200</v>
      </c>
      <c r="BS341" s="53"/>
      <c r="BZ341" s="53"/>
    </row>
    <row r="342" spans="2:78" s="52" customFormat="1" ht="13" x14ac:dyDescent="0.3">
      <c r="B342" s="53" t="s">
        <v>2848</v>
      </c>
      <c r="C342" s="53" t="s">
        <v>123</v>
      </c>
      <c r="D342" s="53" t="s">
        <v>2853</v>
      </c>
      <c r="E342" s="53">
        <v>41.049520000000001</v>
      </c>
      <c r="F342" s="53">
        <v>-4.8174330000000003</v>
      </c>
      <c r="G342" s="54">
        <v>861.72829999999999</v>
      </c>
      <c r="H342" s="53">
        <v>263</v>
      </c>
      <c r="I342" s="53">
        <v>127</v>
      </c>
      <c r="J342" s="53">
        <v>136</v>
      </c>
      <c r="K342" s="52">
        <v>1054</v>
      </c>
      <c r="L342" s="52">
        <v>-192.27170000000001</v>
      </c>
      <c r="M342" s="55">
        <v>2</v>
      </c>
      <c r="N342" s="56" t="s">
        <v>17</v>
      </c>
      <c r="P342" s="66"/>
      <c r="Q342" s="53"/>
      <c r="R342" s="53"/>
      <c r="S342" s="53"/>
      <c r="T342" s="53"/>
      <c r="U342" s="53"/>
      <c r="V342" s="53"/>
      <c r="W342" s="53"/>
      <c r="AF342" s="53" t="s">
        <v>3431</v>
      </c>
      <c r="BK342" s="53" t="s">
        <v>4201</v>
      </c>
      <c r="BS342" s="53"/>
      <c r="BZ342" s="53"/>
    </row>
    <row r="343" spans="2:78" s="52" customFormat="1" ht="13" x14ac:dyDescent="0.3">
      <c r="B343" s="53" t="s">
        <v>2848</v>
      </c>
      <c r="C343" s="53" t="s">
        <v>123</v>
      </c>
      <c r="D343" s="53" t="s">
        <v>2854</v>
      </c>
      <c r="E343" s="53">
        <v>40.794580000000003</v>
      </c>
      <c r="F343" s="53">
        <v>-4.7639389999999997</v>
      </c>
      <c r="G343" s="54">
        <v>959.19740000000002</v>
      </c>
      <c r="H343" s="53">
        <v>210</v>
      </c>
      <c r="I343" s="53">
        <v>101</v>
      </c>
      <c r="J343" s="53">
        <v>109</v>
      </c>
      <c r="K343" s="52">
        <v>1054</v>
      </c>
      <c r="L343" s="52">
        <v>-94.802599999999984</v>
      </c>
      <c r="M343" s="55">
        <v>2</v>
      </c>
      <c r="N343" s="56" t="s">
        <v>17</v>
      </c>
      <c r="P343" s="66"/>
      <c r="Q343" s="53"/>
      <c r="R343" s="53"/>
      <c r="S343" s="53"/>
      <c r="T343" s="53"/>
      <c r="U343" s="53"/>
      <c r="V343" s="53"/>
      <c r="W343" s="53"/>
      <c r="AF343" s="53" t="s">
        <v>3432</v>
      </c>
      <c r="BK343" s="53" t="s">
        <v>4202</v>
      </c>
      <c r="BS343" s="53"/>
      <c r="BZ343" s="53"/>
    </row>
    <row r="344" spans="2:78" s="52" customFormat="1" ht="13" x14ac:dyDescent="0.3">
      <c r="B344" s="53" t="s">
        <v>2848</v>
      </c>
      <c r="C344" s="53" t="s">
        <v>123</v>
      </c>
      <c r="D344" s="53" t="s">
        <v>2855</v>
      </c>
      <c r="E344" s="53">
        <v>40.57338</v>
      </c>
      <c r="F344" s="53">
        <v>-5.0668420000000003</v>
      </c>
      <c r="G344" s="54">
        <v>1175.5219999999999</v>
      </c>
      <c r="H344" s="53">
        <v>183</v>
      </c>
      <c r="I344" s="53">
        <v>90</v>
      </c>
      <c r="J344" s="53">
        <v>93</v>
      </c>
      <c r="K344" s="52">
        <v>1054</v>
      </c>
      <c r="L344" s="52">
        <v>121.52199999999993</v>
      </c>
      <c r="M344" s="55">
        <v>2</v>
      </c>
      <c r="N344" s="56" t="s">
        <v>17</v>
      </c>
      <c r="P344" s="66"/>
      <c r="Q344" s="53"/>
      <c r="R344" s="53"/>
      <c r="S344" s="53"/>
      <c r="T344" s="53"/>
      <c r="U344" s="53"/>
      <c r="V344" s="53"/>
      <c r="W344" s="53"/>
      <c r="AF344" s="53" t="s">
        <v>3433</v>
      </c>
      <c r="BK344" s="53" t="s">
        <v>4203</v>
      </c>
      <c r="BS344" s="53"/>
      <c r="BZ344" s="53"/>
    </row>
    <row r="345" spans="2:78" s="52" customFormat="1" ht="13" x14ac:dyDescent="0.3">
      <c r="B345" s="53" t="s">
        <v>2848</v>
      </c>
      <c r="C345" s="53" t="s">
        <v>123</v>
      </c>
      <c r="D345" s="53" t="s">
        <v>2856</v>
      </c>
      <c r="E345" s="53">
        <v>40.264870000000002</v>
      </c>
      <c r="F345" s="53">
        <v>-5.0871969999999997</v>
      </c>
      <c r="G345" s="54">
        <v>890.22919999999999</v>
      </c>
      <c r="H345" s="53">
        <v>1046</v>
      </c>
      <c r="I345" s="53">
        <v>526</v>
      </c>
      <c r="J345" s="53">
        <v>520</v>
      </c>
      <c r="K345" s="52">
        <v>1054</v>
      </c>
      <c r="L345" s="52">
        <v>-163.77080000000001</v>
      </c>
      <c r="M345" s="55">
        <v>2</v>
      </c>
      <c r="N345" s="56" t="s">
        <v>17</v>
      </c>
      <c r="P345" s="66"/>
      <c r="Q345" s="53"/>
      <c r="R345" s="53"/>
      <c r="S345" s="53"/>
      <c r="T345" s="53"/>
      <c r="U345" s="53"/>
      <c r="V345" s="53"/>
      <c r="W345" s="53"/>
      <c r="AF345" s="53" t="s">
        <v>3434</v>
      </c>
      <c r="BK345" s="53" t="s">
        <v>4204</v>
      </c>
      <c r="BS345" s="53"/>
      <c r="BZ345" s="53"/>
    </row>
    <row r="346" spans="2:78" s="52" customFormat="1" ht="13" x14ac:dyDescent="0.3">
      <c r="B346" s="53" t="s">
        <v>2848</v>
      </c>
      <c r="C346" s="53" t="s">
        <v>123</v>
      </c>
      <c r="D346" s="53" t="s">
        <v>2857</v>
      </c>
      <c r="E346" s="53">
        <v>40.20872</v>
      </c>
      <c r="F346" s="53">
        <v>-5.0911410000000004</v>
      </c>
      <c r="G346" s="54">
        <v>514.05709999999999</v>
      </c>
      <c r="H346" s="53">
        <v>6830</v>
      </c>
      <c r="I346" s="53">
        <v>3362</v>
      </c>
      <c r="J346" s="53">
        <v>3468</v>
      </c>
      <c r="K346" s="52">
        <v>1054</v>
      </c>
      <c r="L346" s="52">
        <v>-539.94290000000001</v>
      </c>
      <c r="M346" s="55">
        <v>2</v>
      </c>
      <c r="N346" s="56" t="s">
        <v>17</v>
      </c>
      <c r="P346" s="66"/>
      <c r="Q346" s="53"/>
      <c r="R346" s="53"/>
      <c r="S346" s="53"/>
      <c r="T346" s="53"/>
      <c r="U346" s="53"/>
      <c r="V346" s="53"/>
      <c r="W346" s="53"/>
      <c r="AF346" s="53" t="s">
        <v>3435</v>
      </c>
      <c r="BK346" s="53" t="s">
        <v>4205</v>
      </c>
      <c r="BS346" s="53"/>
      <c r="BZ346" s="53"/>
    </row>
    <row r="347" spans="2:78" s="52" customFormat="1" ht="13" x14ac:dyDescent="0.3">
      <c r="B347" s="53" t="s">
        <v>2848</v>
      </c>
      <c r="C347" s="53" t="s">
        <v>123</v>
      </c>
      <c r="D347" s="53" t="s">
        <v>2858</v>
      </c>
      <c r="E347" s="53">
        <v>40.587310000000002</v>
      </c>
      <c r="F347" s="53">
        <v>-5.3705759999999998</v>
      </c>
      <c r="G347" s="54">
        <v>1137.7719999999999</v>
      </c>
      <c r="H347" s="53">
        <v>118</v>
      </c>
      <c r="I347" s="53">
        <v>58</v>
      </c>
      <c r="J347" s="53">
        <v>60</v>
      </c>
      <c r="K347" s="52">
        <v>1054</v>
      </c>
      <c r="L347" s="52">
        <v>83.771999999999935</v>
      </c>
      <c r="M347" s="55">
        <v>2</v>
      </c>
      <c r="N347" s="56" t="s">
        <v>17</v>
      </c>
      <c r="P347" s="66"/>
      <c r="Q347" s="53"/>
      <c r="R347" s="53"/>
      <c r="S347" s="53"/>
      <c r="T347" s="53"/>
      <c r="U347" s="53"/>
      <c r="V347" s="53"/>
      <c r="W347" s="53"/>
      <c r="AF347" s="53" t="s">
        <v>3436</v>
      </c>
      <c r="BK347" s="53" t="s">
        <v>4206</v>
      </c>
      <c r="BS347" s="53"/>
      <c r="BZ347" s="53"/>
    </row>
    <row r="348" spans="2:78" s="52" customFormat="1" ht="13" x14ac:dyDescent="0.3">
      <c r="B348" s="53" t="s">
        <v>2848</v>
      </c>
      <c r="C348" s="53" t="s">
        <v>123</v>
      </c>
      <c r="D348" s="53" t="s">
        <v>2859</v>
      </c>
      <c r="E348" s="53">
        <v>41.064430000000002</v>
      </c>
      <c r="F348" s="53">
        <v>-4.7216810000000002</v>
      </c>
      <c r="G348" s="54">
        <v>826.17899999999997</v>
      </c>
      <c r="H348" s="53">
        <v>8074</v>
      </c>
      <c r="I348" s="53">
        <v>3922</v>
      </c>
      <c r="J348" s="53">
        <v>4152</v>
      </c>
      <c r="K348" s="52">
        <v>1054</v>
      </c>
      <c r="L348" s="52">
        <v>-227.82100000000003</v>
      </c>
      <c r="M348" s="55">
        <v>2</v>
      </c>
      <c r="N348" s="56" t="s">
        <v>17</v>
      </c>
      <c r="P348" s="66"/>
      <c r="Q348" s="53"/>
      <c r="R348" s="53"/>
      <c r="S348" s="53"/>
      <c r="T348" s="53"/>
      <c r="U348" s="53"/>
      <c r="V348" s="53"/>
      <c r="W348" s="53"/>
      <c r="AF348" s="53" t="s">
        <v>3437</v>
      </c>
      <c r="BK348" s="53" t="s">
        <v>4207</v>
      </c>
      <c r="BS348" s="53"/>
      <c r="BZ348" s="53"/>
    </row>
    <row r="349" spans="2:78" s="52" customFormat="1" ht="13" x14ac:dyDescent="0.3">
      <c r="B349" s="53" t="s">
        <v>2848</v>
      </c>
      <c r="C349" s="53" t="s">
        <v>123</v>
      </c>
      <c r="D349" s="53" t="s">
        <v>2860</v>
      </c>
      <c r="E349" s="53">
        <v>40.78237</v>
      </c>
      <c r="F349" s="53">
        <v>-4.8373429999999997</v>
      </c>
      <c r="G349" s="54">
        <v>1000.345</v>
      </c>
      <c r="H349" s="53">
        <v>106</v>
      </c>
      <c r="I349" s="53">
        <v>59</v>
      </c>
      <c r="J349" s="53">
        <v>47</v>
      </c>
      <c r="K349" s="52">
        <v>1054</v>
      </c>
      <c r="L349" s="52">
        <v>-53.654999999999973</v>
      </c>
      <c r="M349" s="55">
        <v>2</v>
      </c>
      <c r="N349" s="56" t="s">
        <v>17</v>
      </c>
      <c r="P349" s="66"/>
      <c r="Q349" s="53"/>
      <c r="R349" s="53"/>
      <c r="S349" s="53"/>
      <c r="T349" s="53"/>
      <c r="U349" s="53"/>
      <c r="V349" s="53"/>
      <c r="W349" s="53"/>
      <c r="AF349" s="53" t="s">
        <v>3438</v>
      </c>
      <c r="BK349" s="53" t="s">
        <v>4208</v>
      </c>
      <c r="BS349" s="53"/>
      <c r="BZ349" s="53"/>
    </row>
    <row r="350" spans="2:78" s="52" customFormat="1" ht="13" x14ac:dyDescent="0.3">
      <c r="B350" s="53" t="s">
        <v>2848</v>
      </c>
      <c r="C350" s="53" t="s">
        <v>123</v>
      </c>
      <c r="D350" s="53" t="s">
        <v>2861</v>
      </c>
      <c r="E350" s="53">
        <v>40.388530000000003</v>
      </c>
      <c r="F350" s="53">
        <v>-5.3880189999999999</v>
      </c>
      <c r="G350" s="54">
        <v>1351.883</v>
      </c>
      <c r="H350" s="53">
        <v>31</v>
      </c>
      <c r="I350" s="53">
        <v>16</v>
      </c>
      <c r="J350" s="53">
        <v>15</v>
      </c>
      <c r="K350" s="52">
        <v>1054</v>
      </c>
      <c r="L350" s="52">
        <v>297.88300000000004</v>
      </c>
      <c r="M350" s="55">
        <v>4</v>
      </c>
      <c r="N350" s="56" t="s">
        <v>17</v>
      </c>
      <c r="P350" s="66"/>
      <c r="Q350" s="53"/>
      <c r="R350" s="53"/>
      <c r="S350" s="53"/>
      <c r="T350" s="53"/>
      <c r="U350" s="53"/>
      <c r="V350" s="53"/>
      <c r="W350" s="53"/>
      <c r="AF350" s="53" t="s">
        <v>3439</v>
      </c>
      <c r="BK350" s="53" t="s">
        <v>4209</v>
      </c>
      <c r="BS350" s="53"/>
      <c r="BZ350" s="53"/>
    </row>
    <row r="351" spans="2:78" s="52" customFormat="1" ht="13" x14ac:dyDescent="0.3">
      <c r="B351" s="53" t="s">
        <v>2848</v>
      </c>
      <c r="C351" s="53" t="s">
        <v>123</v>
      </c>
      <c r="D351" s="53" t="s">
        <v>2862</v>
      </c>
      <c r="E351" s="53">
        <v>40.656419999999997</v>
      </c>
      <c r="F351" s="53">
        <v>-4.700323</v>
      </c>
      <c r="G351" s="54">
        <v>1129.8409999999999</v>
      </c>
      <c r="H351" s="53">
        <v>56855</v>
      </c>
      <c r="I351" s="53">
        <v>27485</v>
      </c>
      <c r="J351" s="53">
        <v>29370</v>
      </c>
      <c r="K351" s="52">
        <v>1054</v>
      </c>
      <c r="L351" s="52">
        <v>75.840999999999894</v>
      </c>
      <c r="M351" s="55">
        <v>2</v>
      </c>
      <c r="N351" s="56" t="s">
        <v>17</v>
      </c>
      <c r="P351" s="66"/>
      <c r="Q351" s="53"/>
      <c r="R351" s="53"/>
      <c r="S351" s="53"/>
      <c r="T351" s="53"/>
      <c r="U351" s="53"/>
      <c r="V351" s="53"/>
      <c r="W351" s="53"/>
      <c r="AF351" s="53" t="s">
        <v>3440</v>
      </c>
      <c r="BK351" s="53" t="s">
        <v>4210</v>
      </c>
      <c r="BS351" s="53"/>
      <c r="BZ351" s="53"/>
    </row>
    <row r="352" spans="2:78" s="52" customFormat="1" ht="13" x14ac:dyDescent="0.3">
      <c r="B352" s="53" t="s">
        <v>2848</v>
      </c>
      <c r="C352" s="53" t="s">
        <v>123</v>
      </c>
      <c r="D352" s="53" t="s">
        <v>2863</v>
      </c>
      <c r="E352" s="53">
        <v>40.357109999999999</v>
      </c>
      <c r="F352" s="53">
        <v>-5.5235209999999997</v>
      </c>
      <c r="G352" s="54">
        <v>1018.091</v>
      </c>
      <c r="H352" s="53">
        <v>2721</v>
      </c>
      <c r="I352" s="53">
        <v>1328</v>
      </c>
      <c r="J352" s="53">
        <v>1393</v>
      </c>
      <c r="K352" s="52">
        <v>1054</v>
      </c>
      <c r="L352" s="52">
        <v>-35.908999999999992</v>
      </c>
      <c r="M352" s="55">
        <v>2</v>
      </c>
      <c r="N352" s="56" t="s">
        <v>17</v>
      </c>
      <c r="P352" s="66"/>
      <c r="Q352" s="53"/>
      <c r="R352" s="53"/>
      <c r="S352" s="53"/>
      <c r="T352" s="53"/>
      <c r="U352" s="53"/>
      <c r="V352" s="53"/>
      <c r="W352" s="53"/>
      <c r="AF352" s="53" t="s">
        <v>3441</v>
      </c>
      <c r="BK352" s="53" t="s">
        <v>4211</v>
      </c>
      <c r="BS352" s="53"/>
      <c r="BZ352" s="53"/>
    </row>
    <row r="353" spans="2:78" s="52" customFormat="1" ht="13" x14ac:dyDescent="0.3">
      <c r="B353" s="53" t="s">
        <v>2848</v>
      </c>
      <c r="C353" s="53" t="s">
        <v>123</v>
      </c>
      <c r="D353" s="53" t="s">
        <v>2864</v>
      </c>
      <c r="E353" s="53">
        <v>40.478810000000003</v>
      </c>
      <c r="F353" s="53">
        <v>-4.6382839999999996</v>
      </c>
      <c r="G353" s="54">
        <v>1007.1180000000001</v>
      </c>
      <c r="H353" s="53">
        <v>2152</v>
      </c>
      <c r="I353" s="53">
        <v>1096</v>
      </c>
      <c r="J353" s="53">
        <v>1056</v>
      </c>
      <c r="K353" s="52">
        <v>1054</v>
      </c>
      <c r="L353" s="52">
        <v>-46.881999999999948</v>
      </c>
      <c r="M353" s="55">
        <v>2</v>
      </c>
      <c r="N353" s="56" t="s">
        <v>17</v>
      </c>
      <c r="P353" s="66"/>
      <c r="Q353" s="53"/>
      <c r="R353" s="53"/>
      <c r="S353" s="53"/>
      <c r="T353" s="53"/>
      <c r="U353" s="53"/>
      <c r="V353" s="53"/>
      <c r="W353" s="53"/>
      <c r="AF353" s="53" t="s">
        <v>3442</v>
      </c>
      <c r="BK353" s="53" t="s">
        <v>4212</v>
      </c>
      <c r="BS353" s="53"/>
      <c r="BZ353" s="53"/>
    </row>
    <row r="354" spans="2:78" s="52" customFormat="1" ht="13" x14ac:dyDescent="0.3">
      <c r="B354" s="53" t="s">
        <v>2848</v>
      </c>
      <c r="C354" s="53" t="s">
        <v>123</v>
      </c>
      <c r="D354" s="53" t="s">
        <v>2865</v>
      </c>
      <c r="E354" s="53">
        <v>41.065089999999998</v>
      </c>
      <c r="F354" s="53">
        <v>-4.9313919999999998</v>
      </c>
      <c r="G354" s="54">
        <v>795.37189999999998</v>
      </c>
      <c r="H354" s="53">
        <v>223</v>
      </c>
      <c r="I354" s="53">
        <v>118</v>
      </c>
      <c r="J354" s="53">
        <v>105</v>
      </c>
      <c r="K354" s="52">
        <v>1054</v>
      </c>
      <c r="L354" s="52">
        <v>-258.62810000000002</v>
      </c>
      <c r="M354" s="55">
        <v>2</v>
      </c>
      <c r="N354" s="56" t="s">
        <v>17</v>
      </c>
      <c r="P354" s="66"/>
      <c r="Q354" s="53"/>
      <c r="R354" s="53"/>
      <c r="S354" s="53"/>
      <c r="T354" s="53"/>
      <c r="U354" s="53"/>
      <c r="V354" s="53"/>
      <c r="W354" s="53"/>
      <c r="AF354" s="53" t="s">
        <v>3443</v>
      </c>
      <c r="BK354" s="53" t="s">
        <v>4213</v>
      </c>
      <c r="BS354" s="53"/>
      <c r="BZ354" s="53"/>
    </row>
    <row r="355" spans="2:78" s="52" customFormat="1" ht="13" x14ac:dyDescent="0.3">
      <c r="B355" s="53" t="s">
        <v>2848</v>
      </c>
      <c r="C355" s="53" t="s">
        <v>123</v>
      </c>
      <c r="D355" s="53" t="s">
        <v>2866</v>
      </c>
      <c r="E355" s="53">
        <v>40.405029999999996</v>
      </c>
      <c r="F355" s="53">
        <v>-5.6348710000000004</v>
      </c>
      <c r="G355" s="54">
        <v>1100.1569999999999</v>
      </c>
      <c r="H355" s="53">
        <v>300</v>
      </c>
      <c r="I355" s="53">
        <v>155</v>
      </c>
      <c r="J355" s="53">
        <v>145</v>
      </c>
      <c r="K355" s="52">
        <v>1054</v>
      </c>
      <c r="L355" s="52">
        <v>46.156999999999925</v>
      </c>
      <c r="M355" s="55">
        <v>2</v>
      </c>
      <c r="N355" s="56" t="s">
        <v>17</v>
      </c>
      <c r="P355" s="66"/>
      <c r="Q355" s="53"/>
      <c r="R355" s="53"/>
      <c r="S355" s="53"/>
      <c r="T355" s="53"/>
      <c r="U355" s="53"/>
      <c r="V355" s="53"/>
      <c r="W355" s="53"/>
      <c r="AF355" s="53" t="s">
        <v>3444</v>
      </c>
      <c r="BK355" s="53" t="s">
        <v>4214</v>
      </c>
      <c r="BS355" s="53"/>
      <c r="BZ355" s="53"/>
    </row>
    <row r="356" spans="2:78" s="52" customFormat="1" ht="13" x14ac:dyDescent="0.3">
      <c r="B356" s="53" t="s">
        <v>2848</v>
      </c>
      <c r="C356" s="53" t="s">
        <v>123</v>
      </c>
      <c r="D356" s="53" t="s">
        <v>2867</v>
      </c>
      <c r="E356" s="53">
        <v>40.53734</v>
      </c>
      <c r="F356" s="53">
        <v>-5.3249240000000002</v>
      </c>
      <c r="G356" s="54">
        <v>1055.3720000000001</v>
      </c>
      <c r="H356" s="53">
        <v>133</v>
      </c>
      <c r="I356" s="53">
        <v>72</v>
      </c>
      <c r="J356" s="53">
        <v>61</v>
      </c>
      <c r="K356" s="52">
        <v>1054</v>
      </c>
      <c r="L356" s="52">
        <v>1.3720000000000709</v>
      </c>
      <c r="M356" s="55">
        <v>2</v>
      </c>
      <c r="N356" s="56" t="s">
        <v>17</v>
      </c>
      <c r="P356" s="66"/>
      <c r="Q356" s="53"/>
      <c r="R356" s="53"/>
      <c r="S356" s="53"/>
      <c r="T356" s="53"/>
      <c r="U356" s="53"/>
      <c r="V356" s="53"/>
      <c r="W356" s="53"/>
      <c r="AF356" s="53" t="s">
        <v>3445</v>
      </c>
      <c r="BK356" s="53" t="s">
        <v>4215</v>
      </c>
      <c r="BS356" s="53"/>
      <c r="BZ356" s="53"/>
    </row>
    <row r="357" spans="2:78" s="52" customFormat="1" ht="13" x14ac:dyDescent="0.3">
      <c r="B357" s="53" t="s">
        <v>2848</v>
      </c>
      <c r="C357" s="53" t="s">
        <v>123</v>
      </c>
      <c r="D357" s="53" t="s">
        <v>2868</v>
      </c>
      <c r="E357" s="53">
        <v>41.046419999999998</v>
      </c>
      <c r="F357" s="53">
        <v>-4.9693009999999997</v>
      </c>
      <c r="G357" s="54">
        <v>806.98739999999998</v>
      </c>
      <c r="H357" s="53">
        <v>245</v>
      </c>
      <c r="I357" s="53">
        <v>120</v>
      </c>
      <c r="J357" s="53">
        <v>125</v>
      </c>
      <c r="K357" s="52">
        <v>1054</v>
      </c>
      <c r="L357" s="52">
        <v>-247.01260000000002</v>
      </c>
      <c r="M357" s="55">
        <v>2</v>
      </c>
      <c r="N357" s="56" t="s">
        <v>17</v>
      </c>
      <c r="P357" s="66"/>
      <c r="Q357" s="53"/>
      <c r="R357" s="53"/>
      <c r="S357" s="53"/>
      <c r="T357" s="53"/>
      <c r="U357" s="53"/>
      <c r="V357" s="53"/>
      <c r="W357" s="53"/>
      <c r="AF357" s="53" t="s">
        <v>3446</v>
      </c>
      <c r="BK357" s="53" t="s">
        <v>4216</v>
      </c>
      <c r="BS357" s="53"/>
      <c r="BZ357" s="53"/>
    </row>
    <row r="358" spans="2:78" s="52" customFormat="1" ht="13" x14ac:dyDescent="0.3">
      <c r="B358" s="53" t="s">
        <v>2848</v>
      </c>
      <c r="C358" s="53" t="s">
        <v>123</v>
      </c>
      <c r="D358" s="53" t="s">
        <v>2869</v>
      </c>
      <c r="E358" s="53">
        <v>40.802990000000001</v>
      </c>
      <c r="F358" s="53">
        <v>-4.7606859999999998</v>
      </c>
      <c r="G358" s="54">
        <v>947.49490000000003</v>
      </c>
      <c r="H358" s="53">
        <v>356</v>
      </c>
      <c r="I358" s="53">
        <v>184</v>
      </c>
      <c r="J358" s="53">
        <v>172</v>
      </c>
      <c r="K358" s="52">
        <v>1054</v>
      </c>
      <c r="L358" s="52">
        <v>-106.50509999999997</v>
      </c>
      <c r="M358" s="55">
        <v>2</v>
      </c>
      <c r="N358" s="56" t="s">
        <v>17</v>
      </c>
      <c r="P358" s="66"/>
      <c r="Q358" s="53"/>
      <c r="R358" s="53"/>
      <c r="S358" s="53"/>
      <c r="T358" s="53"/>
      <c r="U358" s="53"/>
      <c r="V358" s="53"/>
      <c r="W358" s="53"/>
      <c r="AF358" s="53" t="s">
        <v>3447</v>
      </c>
      <c r="BK358" s="53" t="s">
        <v>4217</v>
      </c>
      <c r="BS358" s="53"/>
      <c r="BZ358" s="53"/>
    </row>
    <row r="359" spans="2:78" s="52" customFormat="1" ht="13" x14ac:dyDescent="0.3">
      <c r="B359" s="53" t="s">
        <v>2848</v>
      </c>
      <c r="C359" s="53" t="s">
        <v>123</v>
      </c>
      <c r="D359" s="53" t="s">
        <v>2870</v>
      </c>
      <c r="E359" s="53">
        <v>40.97598</v>
      </c>
      <c r="F359" s="53">
        <v>-4.9439450000000003</v>
      </c>
      <c r="G359" s="54">
        <v>865.66600000000005</v>
      </c>
      <c r="H359" s="53">
        <v>152</v>
      </c>
      <c r="I359" s="53">
        <v>85</v>
      </c>
      <c r="J359" s="53">
        <v>67</v>
      </c>
      <c r="K359" s="52">
        <v>1054</v>
      </c>
      <c r="L359" s="52">
        <v>-188.33399999999995</v>
      </c>
      <c r="M359" s="55">
        <v>2</v>
      </c>
      <c r="N359" s="56" t="s">
        <v>17</v>
      </c>
      <c r="P359" s="66"/>
      <c r="Q359" s="53"/>
      <c r="R359" s="53"/>
      <c r="S359" s="53"/>
      <c r="T359" s="53"/>
      <c r="U359" s="53"/>
      <c r="V359" s="53"/>
      <c r="W359" s="53"/>
      <c r="AF359" s="53" t="s">
        <v>3448</v>
      </c>
      <c r="BK359" s="53" t="s">
        <v>4218</v>
      </c>
      <c r="BS359" s="53"/>
      <c r="BZ359" s="53"/>
    </row>
    <row r="360" spans="2:78" s="52" customFormat="1" ht="13" x14ac:dyDescent="0.3">
      <c r="B360" s="53" t="s">
        <v>2848</v>
      </c>
      <c r="C360" s="53" t="s">
        <v>123</v>
      </c>
      <c r="D360" s="53" t="s">
        <v>2871</v>
      </c>
      <c r="E360" s="53">
        <v>40.694090000000003</v>
      </c>
      <c r="F360" s="53">
        <v>-4.5943940000000003</v>
      </c>
      <c r="G360" s="54">
        <v>1093.8340000000001</v>
      </c>
      <c r="H360" s="53">
        <v>50</v>
      </c>
      <c r="I360" s="53">
        <v>27</v>
      </c>
      <c r="J360" s="53">
        <v>23</v>
      </c>
      <c r="K360" s="52">
        <v>1054</v>
      </c>
      <c r="L360" s="52">
        <v>39.83400000000006</v>
      </c>
      <c r="M360" s="55">
        <v>2</v>
      </c>
      <c r="N360" s="56" t="s">
        <v>17</v>
      </c>
      <c r="P360" s="66"/>
      <c r="Q360" s="53"/>
      <c r="R360" s="53"/>
      <c r="S360" s="53"/>
      <c r="T360" s="53"/>
      <c r="U360" s="53"/>
      <c r="V360" s="53"/>
      <c r="W360" s="53"/>
      <c r="AF360" s="53" t="s">
        <v>3449</v>
      </c>
      <c r="BK360" s="53" t="s">
        <v>4219</v>
      </c>
      <c r="BS360" s="53"/>
      <c r="BZ360" s="53"/>
    </row>
    <row r="361" spans="2:78" s="52" customFormat="1" ht="13" x14ac:dyDescent="0.3">
      <c r="B361" s="53" t="s">
        <v>2848</v>
      </c>
      <c r="C361" s="53" t="s">
        <v>123</v>
      </c>
      <c r="D361" s="53" t="s">
        <v>2872</v>
      </c>
      <c r="E361" s="53">
        <v>40.801380000000002</v>
      </c>
      <c r="F361" s="53">
        <v>-5.0886909999999999</v>
      </c>
      <c r="G361" s="54">
        <v>949.79679999999996</v>
      </c>
      <c r="H361" s="53">
        <v>224</v>
      </c>
      <c r="I361" s="53">
        <v>109</v>
      </c>
      <c r="J361" s="53">
        <v>115</v>
      </c>
      <c r="K361" s="52">
        <v>1054</v>
      </c>
      <c r="L361" s="52">
        <v>-104.20320000000004</v>
      </c>
      <c r="M361" s="55">
        <v>2</v>
      </c>
      <c r="N361" s="56" t="s">
        <v>17</v>
      </c>
      <c r="P361" s="66"/>
      <c r="Q361" s="53"/>
      <c r="R361" s="53"/>
      <c r="S361" s="53"/>
      <c r="T361" s="53"/>
      <c r="U361" s="53"/>
      <c r="V361" s="53"/>
      <c r="W361" s="53"/>
      <c r="AF361" s="53" t="s">
        <v>3450</v>
      </c>
      <c r="BK361" s="53" t="s">
        <v>4220</v>
      </c>
      <c r="BS361" s="53"/>
      <c r="BZ361" s="53"/>
    </row>
    <row r="362" spans="2:78" s="52" customFormat="1" ht="13" x14ac:dyDescent="0.3">
      <c r="B362" s="53" t="s">
        <v>2848</v>
      </c>
      <c r="C362" s="53" t="s">
        <v>123</v>
      </c>
      <c r="D362" s="53" t="s">
        <v>2873</v>
      </c>
      <c r="E362" s="53">
        <v>41.123399999999997</v>
      </c>
      <c r="F362" s="53">
        <v>-4.9901780000000002</v>
      </c>
      <c r="G362" s="54">
        <v>786.09619999999995</v>
      </c>
      <c r="H362" s="53">
        <v>17</v>
      </c>
      <c r="I362" s="53">
        <v>8</v>
      </c>
      <c r="J362" s="53">
        <v>9</v>
      </c>
      <c r="K362" s="52">
        <v>1054</v>
      </c>
      <c r="L362" s="52">
        <v>-267.90380000000005</v>
      </c>
      <c r="M362" s="55">
        <v>2</v>
      </c>
      <c r="N362" s="56" t="s">
        <v>17</v>
      </c>
      <c r="P362" s="66"/>
      <c r="Q362" s="53"/>
      <c r="R362" s="53"/>
      <c r="S362" s="53"/>
      <c r="T362" s="53"/>
      <c r="U362" s="53"/>
      <c r="V362" s="53"/>
      <c r="W362" s="53"/>
      <c r="AF362" s="53" t="s">
        <v>3451</v>
      </c>
      <c r="BK362" s="53" t="s">
        <v>4221</v>
      </c>
      <c r="BS362" s="53"/>
      <c r="BZ362" s="53"/>
    </row>
    <row r="363" spans="2:78" s="52" customFormat="1" ht="13" x14ac:dyDescent="0.3">
      <c r="B363" s="53" t="s">
        <v>2848</v>
      </c>
      <c r="C363" s="53" t="s">
        <v>123</v>
      </c>
      <c r="D363" s="53" t="s">
        <v>2874</v>
      </c>
      <c r="E363" s="53">
        <v>40.877809999999997</v>
      </c>
      <c r="F363" s="53">
        <v>-4.6358790000000001</v>
      </c>
      <c r="G363" s="54">
        <v>904.32029999999997</v>
      </c>
      <c r="H363" s="53">
        <v>133</v>
      </c>
      <c r="I363" s="53">
        <v>66</v>
      </c>
      <c r="J363" s="53">
        <v>67</v>
      </c>
      <c r="K363" s="52">
        <v>1054</v>
      </c>
      <c r="L363" s="52">
        <v>-149.67970000000003</v>
      </c>
      <c r="M363" s="55">
        <v>2</v>
      </c>
      <c r="N363" s="56" t="s">
        <v>17</v>
      </c>
      <c r="P363" s="66"/>
      <c r="Q363" s="53"/>
      <c r="R363" s="53"/>
      <c r="S363" s="53"/>
      <c r="T363" s="53"/>
      <c r="U363" s="53"/>
      <c r="V363" s="53"/>
      <c r="W363" s="53"/>
      <c r="AF363" s="53" t="s">
        <v>3452</v>
      </c>
      <c r="BK363" s="53" t="s">
        <v>4222</v>
      </c>
      <c r="BS363" s="53"/>
      <c r="BZ363" s="53"/>
    </row>
    <row r="364" spans="2:78" s="52" customFormat="1" ht="13" x14ac:dyDescent="0.3">
      <c r="B364" s="53" t="s">
        <v>2848</v>
      </c>
      <c r="C364" s="53" t="s">
        <v>123</v>
      </c>
      <c r="D364" s="53" t="s">
        <v>2875</v>
      </c>
      <c r="E364" s="53">
        <v>40.916330000000002</v>
      </c>
      <c r="F364" s="53">
        <v>-4.7300680000000002</v>
      </c>
      <c r="G364" s="54">
        <v>884</v>
      </c>
      <c r="H364" s="53">
        <v>156</v>
      </c>
      <c r="I364" s="53">
        <v>79</v>
      </c>
      <c r="J364" s="53">
        <v>77</v>
      </c>
      <c r="K364" s="52">
        <v>1054</v>
      </c>
      <c r="L364" s="52">
        <v>-170</v>
      </c>
      <c r="M364" s="55">
        <v>2</v>
      </c>
      <c r="N364" s="56" t="s">
        <v>17</v>
      </c>
      <c r="P364" s="66"/>
      <c r="Q364" s="53"/>
      <c r="R364" s="53"/>
      <c r="S364" s="53"/>
      <c r="T364" s="53"/>
      <c r="U364" s="53"/>
      <c r="V364" s="53"/>
      <c r="W364" s="53"/>
      <c r="AF364" s="53" t="s">
        <v>3453</v>
      </c>
      <c r="BK364" s="53" t="s">
        <v>4223</v>
      </c>
      <c r="BS364" s="53"/>
      <c r="BZ364" s="53"/>
    </row>
    <row r="365" spans="2:78" s="52" customFormat="1" ht="13" x14ac:dyDescent="0.3">
      <c r="B365" s="53" t="s">
        <v>2848</v>
      </c>
      <c r="C365" s="53" t="s">
        <v>123</v>
      </c>
      <c r="D365" s="53" t="s">
        <v>2876</v>
      </c>
      <c r="E365" s="53">
        <v>40.314959999999999</v>
      </c>
      <c r="F365" s="53">
        <v>-5.4411849999999999</v>
      </c>
      <c r="G365" s="54">
        <v>1152.3019999999999</v>
      </c>
      <c r="H365" s="53">
        <v>353</v>
      </c>
      <c r="I365" s="53">
        <v>188</v>
      </c>
      <c r="J365" s="53">
        <v>165</v>
      </c>
      <c r="K365" s="52">
        <v>1054</v>
      </c>
      <c r="L365" s="52">
        <v>98.301999999999907</v>
      </c>
      <c r="M365" s="55">
        <v>2</v>
      </c>
      <c r="N365" s="56" t="s">
        <v>17</v>
      </c>
      <c r="P365" s="66"/>
      <c r="Q365" s="53"/>
      <c r="R365" s="53"/>
      <c r="S365" s="53"/>
      <c r="T365" s="53"/>
      <c r="U365" s="53"/>
      <c r="V365" s="53"/>
      <c r="W365" s="53"/>
      <c r="AF365" s="53" t="s">
        <v>3454</v>
      </c>
      <c r="BK365" s="53" t="s">
        <v>4224</v>
      </c>
      <c r="BS365" s="53"/>
      <c r="BZ365" s="53"/>
    </row>
    <row r="366" spans="2:78" s="52" customFormat="1" ht="13" x14ac:dyDescent="0.3">
      <c r="B366" s="53" t="s">
        <v>2848</v>
      </c>
      <c r="C366" s="53" t="s">
        <v>123</v>
      </c>
      <c r="D366" s="53" t="s">
        <v>2877</v>
      </c>
      <c r="E366" s="53">
        <v>40.530889999999999</v>
      </c>
      <c r="F366" s="53">
        <v>-5.2649559999999997</v>
      </c>
      <c r="G366" s="54">
        <v>1078.6790000000001</v>
      </c>
      <c r="H366" s="53">
        <v>136</v>
      </c>
      <c r="I366" s="53">
        <v>73</v>
      </c>
      <c r="J366" s="53">
        <v>63</v>
      </c>
      <c r="K366" s="52">
        <v>1054</v>
      </c>
      <c r="L366" s="52">
        <v>24.679000000000087</v>
      </c>
      <c r="M366" s="55">
        <v>2</v>
      </c>
      <c r="N366" s="56" t="s">
        <v>17</v>
      </c>
      <c r="P366" s="66"/>
      <c r="Q366" s="53"/>
      <c r="R366" s="53"/>
      <c r="S366" s="53"/>
      <c r="T366" s="53"/>
      <c r="U366" s="53"/>
      <c r="V366" s="53"/>
      <c r="W366" s="53"/>
      <c r="AF366" s="53" t="s">
        <v>3455</v>
      </c>
      <c r="BK366" s="53" t="s">
        <v>4225</v>
      </c>
      <c r="BS366" s="53"/>
      <c r="BZ366" s="53"/>
    </row>
    <row r="367" spans="2:78" s="52" customFormat="1" ht="13" x14ac:dyDescent="0.3">
      <c r="B367" s="53" t="s">
        <v>2848</v>
      </c>
      <c r="C367" s="53" t="s">
        <v>123</v>
      </c>
      <c r="D367" s="53" t="s">
        <v>2878</v>
      </c>
      <c r="E367" s="53">
        <v>40.778469999999999</v>
      </c>
      <c r="F367" s="53">
        <v>-4.9378970000000004</v>
      </c>
      <c r="G367" s="54">
        <v>981.46349999999995</v>
      </c>
      <c r="H367" s="53">
        <v>60</v>
      </c>
      <c r="I367" s="53">
        <v>33</v>
      </c>
      <c r="J367" s="53">
        <v>27</v>
      </c>
      <c r="K367" s="52">
        <v>1054</v>
      </c>
      <c r="L367" s="52">
        <v>-72.536500000000046</v>
      </c>
      <c r="M367" s="55">
        <v>2</v>
      </c>
      <c r="N367" s="56" t="s">
        <v>17</v>
      </c>
      <c r="P367" s="66"/>
      <c r="Q367" s="53"/>
      <c r="R367" s="53"/>
      <c r="S367" s="53"/>
      <c r="T367" s="53"/>
      <c r="U367" s="53"/>
      <c r="V367" s="53"/>
      <c r="W367" s="53"/>
      <c r="AF367" s="53" t="s">
        <v>3456</v>
      </c>
      <c r="BK367" s="53" t="s">
        <v>4226</v>
      </c>
      <c r="BS367" s="53"/>
      <c r="BZ367" s="53"/>
    </row>
    <row r="368" spans="2:78" s="52" customFormat="1" ht="13" x14ac:dyDescent="0.3">
      <c r="B368" s="53" t="s">
        <v>2848</v>
      </c>
      <c r="C368" s="53" t="s">
        <v>123</v>
      </c>
      <c r="D368" s="53" t="s">
        <v>2879</v>
      </c>
      <c r="E368" s="53">
        <v>40.724490000000003</v>
      </c>
      <c r="F368" s="53">
        <v>-4.8650469999999997</v>
      </c>
      <c r="G368" s="54">
        <v>1169.9079999999999</v>
      </c>
      <c r="H368" s="53">
        <v>85</v>
      </c>
      <c r="I368" s="53">
        <v>50</v>
      </c>
      <c r="J368" s="53">
        <v>35</v>
      </c>
      <c r="K368" s="52">
        <v>1054</v>
      </c>
      <c r="L368" s="52">
        <v>115.9079999999999</v>
      </c>
      <c r="M368" s="55">
        <v>2</v>
      </c>
      <c r="N368" s="56" t="s">
        <v>17</v>
      </c>
      <c r="P368" s="66"/>
      <c r="Q368" s="53"/>
      <c r="R368" s="53"/>
      <c r="S368" s="53"/>
      <c r="T368" s="53"/>
      <c r="U368" s="53"/>
      <c r="V368" s="53"/>
      <c r="W368" s="53"/>
      <c r="AF368" s="53" t="s">
        <v>3457</v>
      </c>
      <c r="BK368" s="53" t="s">
        <v>4227</v>
      </c>
      <c r="BS368" s="53"/>
      <c r="BZ368" s="53"/>
    </row>
    <row r="369" spans="2:78" s="52" customFormat="1" ht="13" x14ac:dyDescent="0.3">
      <c r="B369" s="53" t="s">
        <v>2848</v>
      </c>
      <c r="C369" s="53" t="s">
        <v>123</v>
      </c>
      <c r="D369" s="53" t="s">
        <v>2880</v>
      </c>
      <c r="E369" s="53">
        <v>40.413679999999999</v>
      </c>
      <c r="F369" s="53">
        <v>-4.7862150000000003</v>
      </c>
      <c r="G369" s="54">
        <v>841.57159999999999</v>
      </c>
      <c r="H369" s="53">
        <v>1278</v>
      </c>
      <c r="I369" s="53">
        <v>670</v>
      </c>
      <c r="J369" s="53">
        <v>608</v>
      </c>
      <c r="K369" s="52">
        <v>1054</v>
      </c>
      <c r="L369" s="52">
        <v>-212.42840000000001</v>
      </c>
      <c r="M369" s="55">
        <v>2</v>
      </c>
      <c r="N369" s="56" t="s">
        <v>17</v>
      </c>
      <c r="P369" s="66"/>
      <c r="Q369" s="53"/>
      <c r="R369" s="53"/>
      <c r="S369" s="53"/>
      <c r="T369" s="53"/>
      <c r="U369" s="53"/>
      <c r="V369" s="53"/>
      <c r="W369" s="53"/>
      <c r="AF369" s="53" t="s">
        <v>3458</v>
      </c>
      <c r="BS369" s="53"/>
      <c r="BZ369" s="53"/>
    </row>
    <row r="370" spans="2:78" s="52" customFormat="1" ht="13" x14ac:dyDescent="0.3">
      <c r="B370" s="53" t="s">
        <v>2848</v>
      </c>
      <c r="C370" s="53" t="s">
        <v>123</v>
      </c>
      <c r="D370" s="53" t="s">
        <v>2881</v>
      </c>
      <c r="E370" s="53">
        <v>40.940399999999997</v>
      </c>
      <c r="F370" s="53">
        <v>-4.8423889999999998</v>
      </c>
      <c r="G370" s="54">
        <v>889.51980000000003</v>
      </c>
      <c r="H370" s="53">
        <v>181</v>
      </c>
      <c r="I370" s="53">
        <v>92</v>
      </c>
      <c r="J370" s="53">
        <v>89</v>
      </c>
      <c r="K370" s="52">
        <v>1054</v>
      </c>
      <c r="L370" s="52">
        <v>-164.48019999999997</v>
      </c>
      <c r="M370" s="55">
        <v>2</v>
      </c>
      <c r="N370" s="56" t="s">
        <v>17</v>
      </c>
      <c r="P370" s="66"/>
      <c r="Q370" s="53"/>
      <c r="R370" s="53"/>
      <c r="S370" s="53"/>
      <c r="T370" s="53"/>
      <c r="U370" s="53"/>
      <c r="V370" s="53"/>
      <c r="W370" s="53"/>
      <c r="AF370" s="53" t="s">
        <v>3459</v>
      </c>
      <c r="BS370" s="53"/>
      <c r="BZ370" s="53"/>
    </row>
    <row r="371" spans="2:78" s="52" customFormat="1" ht="13" x14ac:dyDescent="0.3">
      <c r="B371" s="53" t="s">
        <v>2848</v>
      </c>
      <c r="C371" s="53" t="s">
        <v>123</v>
      </c>
      <c r="D371" s="53" t="s">
        <v>2882</v>
      </c>
      <c r="E371" s="53">
        <v>41.001530000000002</v>
      </c>
      <c r="F371" s="53">
        <v>-4.9557339999999996</v>
      </c>
      <c r="G371" s="54">
        <v>844.80600000000004</v>
      </c>
      <c r="H371" s="53">
        <v>106</v>
      </c>
      <c r="I371" s="53">
        <v>56</v>
      </c>
      <c r="J371" s="53">
        <v>50</v>
      </c>
      <c r="K371" s="52">
        <v>1054</v>
      </c>
      <c r="L371" s="52">
        <v>-209.19399999999996</v>
      </c>
      <c r="M371" s="55">
        <v>2</v>
      </c>
      <c r="N371" s="56" t="s">
        <v>17</v>
      </c>
      <c r="P371" s="66"/>
      <c r="Q371" s="53"/>
      <c r="R371" s="53"/>
      <c r="S371" s="53"/>
      <c r="T371" s="53"/>
      <c r="U371" s="53"/>
      <c r="V371" s="53"/>
      <c r="W371" s="53"/>
      <c r="AF371" s="53" t="s">
        <v>3460</v>
      </c>
      <c r="BS371" s="53"/>
      <c r="BZ371" s="53"/>
    </row>
    <row r="372" spans="2:78" s="52" customFormat="1" ht="13" x14ac:dyDescent="0.3">
      <c r="B372" s="53" t="s">
        <v>2848</v>
      </c>
      <c r="C372" s="53" t="s">
        <v>123</v>
      </c>
      <c r="D372" s="53" t="s">
        <v>2883</v>
      </c>
      <c r="E372" s="53">
        <v>40.715269999999997</v>
      </c>
      <c r="F372" s="53">
        <v>-5.2097550000000004</v>
      </c>
      <c r="G372" s="54">
        <v>1047.3230000000001</v>
      </c>
      <c r="H372" s="53">
        <v>359</v>
      </c>
      <c r="I372" s="53">
        <v>199</v>
      </c>
      <c r="J372" s="53">
        <v>160</v>
      </c>
      <c r="K372" s="52">
        <v>1054</v>
      </c>
      <c r="L372" s="52">
        <v>-6.6769999999999072</v>
      </c>
      <c r="M372" s="55">
        <v>2</v>
      </c>
      <c r="N372" s="56" t="s">
        <v>17</v>
      </c>
      <c r="P372" s="66"/>
      <c r="Q372" s="53"/>
      <c r="R372" s="53"/>
      <c r="S372" s="53"/>
      <c r="T372" s="53"/>
      <c r="U372" s="53"/>
      <c r="V372" s="53"/>
      <c r="W372" s="53"/>
      <c r="AF372" s="53" t="s">
        <v>3461</v>
      </c>
      <c r="BS372" s="53"/>
      <c r="BZ372" s="53"/>
    </row>
    <row r="373" spans="2:78" s="52" customFormat="1" ht="13" x14ac:dyDescent="0.3">
      <c r="B373" s="53" t="s">
        <v>2848</v>
      </c>
      <c r="C373" s="53" t="s">
        <v>123</v>
      </c>
      <c r="D373" s="53" t="s">
        <v>2884</v>
      </c>
      <c r="E373" s="53">
        <v>40.901040000000002</v>
      </c>
      <c r="F373" s="53">
        <v>-4.8003349999999996</v>
      </c>
      <c r="G373" s="54">
        <v>880.98360000000002</v>
      </c>
      <c r="H373" s="53">
        <v>121</v>
      </c>
      <c r="I373" s="53">
        <v>59</v>
      </c>
      <c r="J373" s="53">
        <v>62</v>
      </c>
      <c r="K373" s="52">
        <v>1054</v>
      </c>
      <c r="L373" s="52">
        <v>-173.01639999999998</v>
      </c>
      <c r="M373" s="55">
        <v>2</v>
      </c>
      <c r="N373" s="56" t="s">
        <v>17</v>
      </c>
      <c r="P373" s="66"/>
      <c r="Q373" s="53"/>
      <c r="R373" s="53"/>
      <c r="S373" s="53"/>
      <c r="T373" s="53"/>
      <c r="U373" s="53"/>
      <c r="V373" s="53"/>
      <c r="W373" s="53"/>
      <c r="AF373" s="53" t="s">
        <v>3462</v>
      </c>
      <c r="BS373" s="53"/>
      <c r="BZ373" s="53"/>
    </row>
    <row r="374" spans="2:78" s="52" customFormat="1" ht="13" x14ac:dyDescent="0.3">
      <c r="B374" s="53" t="s">
        <v>2848</v>
      </c>
      <c r="C374" s="53" t="s">
        <v>123</v>
      </c>
      <c r="D374" s="53" t="s">
        <v>2885</v>
      </c>
      <c r="E374" s="53">
        <v>41.003279999999997</v>
      </c>
      <c r="F374" s="53">
        <v>-4.9003490000000003</v>
      </c>
      <c r="G374" s="54">
        <v>856.6454</v>
      </c>
      <c r="H374" s="53">
        <v>52</v>
      </c>
      <c r="I374" s="53">
        <v>29</v>
      </c>
      <c r="J374" s="53">
        <v>23</v>
      </c>
      <c r="K374" s="52">
        <v>1054</v>
      </c>
      <c r="L374" s="52">
        <v>-197.3546</v>
      </c>
      <c r="M374" s="55">
        <v>2</v>
      </c>
      <c r="N374" s="56" t="s">
        <v>17</v>
      </c>
      <c r="P374" s="66"/>
      <c r="Q374" s="53"/>
      <c r="R374" s="53"/>
      <c r="S374" s="53"/>
      <c r="T374" s="53"/>
      <c r="U374" s="53"/>
      <c r="V374" s="53"/>
      <c r="W374" s="53"/>
      <c r="AF374" s="53" t="s">
        <v>3463</v>
      </c>
      <c r="BS374" s="53"/>
      <c r="BZ374" s="53"/>
    </row>
    <row r="375" spans="2:78" s="52" customFormat="1" ht="13" x14ac:dyDescent="0.3">
      <c r="B375" s="53" t="s">
        <v>2848</v>
      </c>
      <c r="C375" s="53" t="s">
        <v>123</v>
      </c>
      <c r="D375" s="53" t="s">
        <v>2886</v>
      </c>
      <c r="E375" s="53">
        <v>40.155090000000001</v>
      </c>
      <c r="F375" s="53">
        <v>-5.2397840000000002</v>
      </c>
      <c r="G375" s="54">
        <v>432.18729999999999</v>
      </c>
      <c r="H375" s="53">
        <v>5166</v>
      </c>
      <c r="I375" s="53">
        <v>2663</v>
      </c>
      <c r="J375" s="53">
        <v>2503</v>
      </c>
      <c r="K375" s="52">
        <v>1054</v>
      </c>
      <c r="L375" s="52">
        <v>-621.81269999999995</v>
      </c>
      <c r="M375" s="55">
        <v>2</v>
      </c>
      <c r="N375" s="56" t="s">
        <v>17</v>
      </c>
      <c r="P375" s="66"/>
      <c r="Q375" s="53"/>
      <c r="R375" s="53"/>
      <c r="S375" s="53"/>
      <c r="T375" s="53"/>
      <c r="U375" s="53"/>
      <c r="V375" s="53"/>
      <c r="W375" s="53"/>
      <c r="AF375" s="53" t="s">
        <v>3464</v>
      </c>
      <c r="BS375" s="53"/>
      <c r="BZ375" s="53"/>
    </row>
    <row r="376" spans="2:78" s="52" customFormat="1" ht="13" x14ac:dyDescent="0.3">
      <c r="B376" s="53" t="s">
        <v>2848</v>
      </c>
      <c r="C376" s="53" t="s">
        <v>123</v>
      </c>
      <c r="D376" s="53" t="s">
        <v>2887</v>
      </c>
      <c r="E376" s="53">
        <v>40.9527</v>
      </c>
      <c r="F376" s="53">
        <v>-4.9544449999999998</v>
      </c>
      <c r="G376" s="54">
        <v>878.13300000000004</v>
      </c>
      <c r="H376" s="53">
        <v>151</v>
      </c>
      <c r="I376" s="53">
        <v>78</v>
      </c>
      <c r="J376" s="53">
        <v>73</v>
      </c>
      <c r="K376" s="52">
        <v>1054</v>
      </c>
      <c r="L376" s="52">
        <v>-175.86699999999996</v>
      </c>
      <c r="M376" s="55">
        <v>2</v>
      </c>
      <c r="N376" s="56" t="s">
        <v>17</v>
      </c>
      <c r="P376" s="66"/>
      <c r="Q376" s="53"/>
      <c r="R376" s="53"/>
      <c r="S376" s="53"/>
      <c r="T376" s="53"/>
      <c r="U376" s="53"/>
      <c r="V376" s="53"/>
      <c r="W376" s="53"/>
      <c r="AF376" s="53" t="s">
        <v>3465</v>
      </c>
      <c r="BS376" s="53"/>
      <c r="BZ376" s="53"/>
    </row>
    <row r="377" spans="2:78" s="52" customFormat="1" ht="13" x14ac:dyDescent="0.3">
      <c r="B377" s="53" t="s">
        <v>2848</v>
      </c>
      <c r="C377" s="53" t="s">
        <v>123</v>
      </c>
      <c r="D377" s="53" t="s">
        <v>2888</v>
      </c>
      <c r="E377" s="53">
        <v>40.741770000000002</v>
      </c>
      <c r="F377" s="53">
        <v>-4.7452629999999996</v>
      </c>
      <c r="G377" s="54">
        <v>1106.6859999999999</v>
      </c>
      <c r="H377" s="53">
        <v>532</v>
      </c>
      <c r="I377" s="53">
        <v>277</v>
      </c>
      <c r="J377" s="53">
        <v>255</v>
      </c>
      <c r="K377" s="52">
        <v>1054</v>
      </c>
      <c r="L377" s="52">
        <v>52.685999999999922</v>
      </c>
      <c r="M377" s="55">
        <v>2</v>
      </c>
      <c r="N377" s="56" t="s">
        <v>17</v>
      </c>
      <c r="P377" s="66"/>
      <c r="Q377" s="53"/>
      <c r="R377" s="53"/>
      <c r="S377" s="53"/>
      <c r="T377" s="53"/>
      <c r="U377" s="53"/>
      <c r="V377" s="53"/>
      <c r="W377" s="53"/>
      <c r="AF377" s="53" t="s">
        <v>3466</v>
      </c>
      <c r="BS377" s="53"/>
      <c r="BZ377" s="53"/>
    </row>
    <row r="378" spans="2:78" s="52" customFormat="1" ht="13" x14ac:dyDescent="0.3">
      <c r="B378" s="53" t="s">
        <v>2848</v>
      </c>
      <c r="C378" s="53" t="s">
        <v>123</v>
      </c>
      <c r="D378" s="53" t="s">
        <v>2889</v>
      </c>
      <c r="E378" s="53">
        <v>40.347679999999997</v>
      </c>
      <c r="F378" s="53">
        <v>-5.5546239999999996</v>
      </c>
      <c r="G378" s="54">
        <v>1055.56</v>
      </c>
      <c r="H378" s="53">
        <v>214</v>
      </c>
      <c r="I378" s="53">
        <v>115</v>
      </c>
      <c r="J378" s="53">
        <v>99</v>
      </c>
      <c r="K378" s="52">
        <v>1054</v>
      </c>
      <c r="L378" s="52">
        <v>1.5599999999999454</v>
      </c>
      <c r="M378" s="55">
        <v>2</v>
      </c>
      <c r="N378" s="56" t="s">
        <v>17</v>
      </c>
      <c r="P378" s="66"/>
      <c r="Q378" s="53"/>
      <c r="R378" s="53"/>
      <c r="S378" s="53"/>
      <c r="T378" s="53"/>
      <c r="U378" s="53"/>
      <c r="V378" s="53"/>
      <c r="W378" s="53"/>
      <c r="BS378" s="53"/>
      <c r="BZ378" s="53"/>
    </row>
    <row r="379" spans="2:78" s="52" customFormat="1" ht="13" x14ac:dyDescent="0.3">
      <c r="B379" s="53" t="s">
        <v>2848</v>
      </c>
      <c r="C379" s="53" t="s">
        <v>123</v>
      </c>
      <c r="D379" s="53" t="s">
        <v>2890</v>
      </c>
      <c r="E379" s="53">
        <v>40.529060000000001</v>
      </c>
      <c r="F379" s="53">
        <v>-5.1981619999999999</v>
      </c>
      <c r="G379" s="54">
        <v>1181.79</v>
      </c>
      <c r="H379" s="53">
        <v>118</v>
      </c>
      <c r="I379" s="53">
        <v>61</v>
      </c>
      <c r="J379" s="53">
        <v>57</v>
      </c>
      <c r="K379" s="52">
        <v>1054</v>
      </c>
      <c r="L379" s="52">
        <v>127.78999999999996</v>
      </c>
      <c r="M379" s="55">
        <v>2</v>
      </c>
      <c r="N379" s="56" t="s">
        <v>17</v>
      </c>
      <c r="P379" s="66"/>
      <c r="Q379" s="53"/>
      <c r="R379" s="53"/>
      <c r="S379" s="53"/>
      <c r="T379" s="53"/>
      <c r="U379" s="53"/>
      <c r="V379" s="53"/>
      <c r="W379" s="53"/>
      <c r="BS379" s="53"/>
      <c r="BZ379" s="53"/>
    </row>
    <row r="380" spans="2:78" s="52" customFormat="1" ht="13" x14ac:dyDescent="0.3">
      <c r="B380" s="53" t="s">
        <v>2848</v>
      </c>
      <c r="C380" s="53" t="s">
        <v>123</v>
      </c>
      <c r="D380" s="53" t="s">
        <v>2891</v>
      </c>
      <c r="E380" s="53">
        <v>40.66874</v>
      </c>
      <c r="F380" s="53">
        <v>-4.8267259999999998</v>
      </c>
      <c r="G380" s="54">
        <v>1316.7819999999999</v>
      </c>
      <c r="H380" s="53">
        <v>110</v>
      </c>
      <c r="I380" s="53">
        <v>57</v>
      </c>
      <c r="J380" s="53">
        <v>53</v>
      </c>
      <c r="K380" s="52">
        <v>1054</v>
      </c>
      <c r="L380" s="52">
        <v>262.78199999999993</v>
      </c>
      <c r="M380" s="55">
        <v>4</v>
      </c>
      <c r="N380" s="56" t="s">
        <v>17</v>
      </c>
      <c r="P380" s="66"/>
      <c r="Q380" s="53"/>
      <c r="R380" s="53"/>
      <c r="S380" s="53"/>
      <c r="T380" s="53"/>
      <c r="U380" s="53"/>
      <c r="V380" s="53"/>
      <c r="W380" s="53"/>
      <c r="BS380" s="53"/>
      <c r="BZ380" s="53"/>
    </row>
    <row r="381" spans="2:78" s="52" customFormat="1" ht="13" x14ac:dyDescent="0.3">
      <c r="B381" s="53" t="s">
        <v>2848</v>
      </c>
      <c r="C381" s="53" t="s">
        <v>123</v>
      </c>
      <c r="D381" s="53" t="s">
        <v>2892</v>
      </c>
      <c r="E381" s="53">
        <v>40.28105</v>
      </c>
      <c r="F381" s="53">
        <v>-4.7667780000000004</v>
      </c>
      <c r="G381" s="54">
        <v>560.02560000000005</v>
      </c>
      <c r="H381" s="53">
        <v>1599</v>
      </c>
      <c r="I381" s="53">
        <v>826</v>
      </c>
      <c r="J381" s="53">
        <v>773</v>
      </c>
      <c r="K381" s="52">
        <v>1054</v>
      </c>
      <c r="L381" s="52">
        <v>-493.97439999999995</v>
      </c>
      <c r="M381" s="55">
        <v>2</v>
      </c>
      <c r="N381" s="56" t="s">
        <v>17</v>
      </c>
      <c r="P381" s="66"/>
      <c r="Q381" s="53"/>
      <c r="R381" s="53"/>
      <c r="S381" s="53"/>
      <c r="T381" s="53"/>
      <c r="U381" s="53"/>
      <c r="V381" s="53"/>
      <c r="W381" s="53"/>
      <c r="BS381" s="53"/>
      <c r="BZ381" s="53"/>
    </row>
    <row r="382" spans="2:78" s="52" customFormat="1" ht="13" x14ac:dyDescent="0.3">
      <c r="B382" s="53" t="s">
        <v>2848</v>
      </c>
      <c r="C382" s="53" t="s">
        <v>123</v>
      </c>
      <c r="D382" s="53" t="s">
        <v>2893</v>
      </c>
      <c r="E382" s="53">
        <v>40.324280000000002</v>
      </c>
      <c r="F382" s="53">
        <v>-4.5723700000000003</v>
      </c>
      <c r="G382" s="54">
        <v>1033.8599999999999</v>
      </c>
      <c r="H382" s="53">
        <v>853</v>
      </c>
      <c r="I382" s="53">
        <v>453</v>
      </c>
      <c r="J382" s="53">
        <v>400</v>
      </c>
      <c r="K382" s="52">
        <v>1054</v>
      </c>
      <c r="L382" s="52">
        <v>-20.1400000000001</v>
      </c>
      <c r="M382" s="55">
        <v>2</v>
      </c>
      <c r="N382" s="56" t="s">
        <v>17</v>
      </c>
      <c r="P382" s="66"/>
      <c r="Q382" s="53"/>
      <c r="R382" s="53"/>
      <c r="S382" s="53"/>
      <c r="T382" s="53"/>
      <c r="U382" s="53"/>
      <c r="V382" s="53"/>
      <c r="W382" s="53"/>
      <c r="BS382" s="53"/>
      <c r="BZ382" s="53"/>
    </row>
    <row r="383" spans="2:78" s="52" customFormat="1" ht="13" x14ac:dyDescent="0.3">
      <c r="B383" s="53" t="s">
        <v>2848</v>
      </c>
      <c r="C383" s="53" t="s">
        <v>123</v>
      </c>
      <c r="D383" s="53" t="s">
        <v>2894</v>
      </c>
      <c r="E383" s="53">
        <v>41.085239999999999</v>
      </c>
      <c r="F383" s="53">
        <v>-4.9098030000000001</v>
      </c>
      <c r="G383" s="54">
        <v>784.28250000000003</v>
      </c>
      <c r="H383" s="53">
        <v>109</v>
      </c>
      <c r="I383" s="53">
        <v>58</v>
      </c>
      <c r="J383" s="53">
        <v>51</v>
      </c>
      <c r="K383" s="52">
        <v>1054</v>
      </c>
      <c r="L383" s="52">
        <v>-269.71749999999997</v>
      </c>
      <c r="M383" s="55">
        <v>2</v>
      </c>
      <c r="N383" s="56" t="s">
        <v>17</v>
      </c>
      <c r="P383" s="66"/>
      <c r="Q383" s="53"/>
      <c r="R383" s="53"/>
      <c r="S383" s="53"/>
      <c r="T383" s="53"/>
      <c r="U383" s="53"/>
      <c r="V383" s="53"/>
      <c r="W383" s="53"/>
      <c r="BS383" s="53"/>
      <c r="BZ383" s="53"/>
    </row>
    <row r="384" spans="2:78" s="52" customFormat="1" ht="13" x14ac:dyDescent="0.3">
      <c r="B384" s="53" t="s">
        <v>2848</v>
      </c>
      <c r="C384" s="53" t="s">
        <v>123</v>
      </c>
      <c r="D384" s="53" t="s">
        <v>2895</v>
      </c>
      <c r="E384" s="53">
        <v>40.455069999999999</v>
      </c>
      <c r="F384" s="53">
        <v>-4.4647139999999998</v>
      </c>
      <c r="G384" s="54">
        <v>762.6259</v>
      </c>
      <c r="H384" s="53">
        <v>3501</v>
      </c>
      <c r="I384" s="53">
        <v>1795</v>
      </c>
      <c r="J384" s="53">
        <v>1706</v>
      </c>
      <c r="K384" s="52">
        <v>1054</v>
      </c>
      <c r="L384" s="52">
        <v>-291.3741</v>
      </c>
      <c r="M384" s="55">
        <v>2</v>
      </c>
      <c r="N384" s="56" t="s">
        <v>17</v>
      </c>
      <c r="P384" s="66"/>
      <c r="Q384" s="53"/>
      <c r="R384" s="53"/>
      <c r="S384" s="53"/>
      <c r="T384" s="53"/>
      <c r="U384" s="53"/>
      <c r="V384" s="53"/>
      <c r="W384" s="53"/>
      <c r="BS384" s="53"/>
      <c r="BZ384" s="53"/>
    </row>
    <row r="385" spans="2:78" s="52" customFormat="1" ht="13" x14ac:dyDescent="0.3">
      <c r="B385" s="53" t="s">
        <v>2848</v>
      </c>
      <c r="C385" s="53" t="s">
        <v>123</v>
      </c>
      <c r="D385" s="53" t="s">
        <v>2896</v>
      </c>
      <c r="E385" s="53">
        <v>40.457610000000003</v>
      </c>
      <c r="F385" s="53">
        <v>-5.0481780000000001</v>
      </c>
      <c r="G385" s="54">
        <v>1496.2139999999999</v>
      </c>
      <c r="H385" s="53">
        <v>104</v>
      </c>
      <c r="I385" s="53">
        <v>53</v>
      </c>
      <c r="J385" s="53">
        <v>51</v>
      </c>
      <c r="K385" s="52">
        <v>1054</v>
      </c>
      <c r="L385" s="52">
        <v>442.21399999999994</v>
      </c>
      <c r="M385" s="55">
        <v>5</v>
      </c>
      <c r="N385" s="56" t="s">
        <v>17</v>
      </c>
      <c r="P385" s="66"/>
      <c r="Q385" s="53"/>
      <c r="R385" s="53"/>
      <c r="S385" s="53"/>
      <c r="T385" s="53"/>
      <c r="U385" s="53"/>
      <c r="V385" s="53"/>
      <c r="W385" s="53"/>
      <c r="BS385" s="53"/>
      <c r="BZ385" s="53"/>
    </row>
    <row r="386" spans="2:78" s="52" customFormat="1" ht="13" x14ac:dyDescent="0.3">
      <c r="B386" s="53" t="s">
        <v>2848</v>
      </c>
      <c r="C386" s="53" t="s">
        <v>123</v>
      </c>
      <c r="D386" s="53" t="s">
        <v>2897</v>
      </c>
      <c r="E386" s="53">
        <v>40.701560000000001</v>
      </c>
      <c r="F386" s="53">
        <v>-4.9581189999999999</v>
      </c>
      <c r="G386" s="54">
        <v>1200.4190000000001</v>
      </c>
      <c r="H386" s="53">
        <v>93</v>
      </c>
      <c r="I386" s="53">
        <v>56</v>
      </c>
      <c r="J386" s="53">
        <v>37</v>
      </c>
      <c r="K386" s="52">
        <v>1054</v>
      </c>
      <c r="L386" s="52">
        <v>146.4190000000001</v>
      </c>
      <c r="M386" s="55">
        <v>2</v>
      </c>
      <c r="N386" s="56" t="s">
        <v>17</v>
      </c>
      <c r="P386" s="66"/>
      <c r="Q386" s="53"/>
      <c r="R386" s="53"/>
      <c r="S386" s="53"/>
      <c r="T386" s="53"/>
      <c r="U386" s="53"/>
      <c r="V386" s="53"/>
      <c r="W386" s="53"/>
      <c r="BS386" s="53"/>
      <c r="BZ386" s="53"/>
    </row>
    <row r="387" spans="2:78" s="52" customFormat="1" ht="13" x14ac:dyDescent="0.3">
      <c r="B387" s="53" t="s">
        <v>2848</v>
      </c>
      <c r="C387" s="53" t="s">
        <v>123</v>
      </c>
      <c r="D387" s="53" t="s">
        <v>2898</v>
      </c>
      <c r="E387" s="53">
        <v>40.704979999999999</v>
      </c>
      <c r="F387" s="53">
        <v>-4.9782279999999997</v>
      </c>
      <c r="G387" s="54">
        <v>1213.8720000000001</v>
      </c>
      <c r="H387" s="53">
        <v>124</v>
      </c>
      <c r="I387" s="53">
        <v>73</v>
      </c>
      <c r="J387" s="53">
        <v>51</v>
      </c>
      <c r="K387" s="52">
        <v>1054</v>
      </c>
      <c r="L387" s="52">
        <v>159.87200000000007</v>
      </c>
      <c r="M387" s="55">
        <v>2</v>
      </c>
      <c r="N387" s="56" t="s">
        <v>17</v>
      </c>
      <c r="P387" s="66"/>
      <c r="Q387" s="53"/>
      <c r="R387" s="53"/>
      <c r="S387" s="53"/>
      <c r="T387" s="53"/>
      <c r="U387" s="53"/>
      <c r="V387" s="53"/>
      <c r="W387" s="53"/>
      <c r="BS387" s="53"/>
      <c r="BZ387" s="53"/>
    </row>
    <row r="388" spans="2:78" s="52" customFormat="1" ht="13" x14ac:dyDescent="0.3">
      <c r="B388" s="53" t="s">
        <v>2848</v>
      </c>
      <c r="C388" s="53" t="s">
        <v>123</v>
      </c>
      <c r="D388" s="53" t="s">
        <v>2899</v>
      </c>
      <c r="E388" s="53">
        <v>40.964849999999998</v>
      </c>
      <c r="F388" s="53">
        <v>-5.0121890000000002</v>
      </c>
      <c r="G388" s="54">
        <v>849.40509999999995</v>
      </c>
      <c r="H388" s="53">
        <v>154</v>
      </c>
      <c r="I388" s="53">
        <v>74</v>
      </c>
      <c r="J388" s="53">
        <v>80</v>
      </c>
      <c r="K388" s="52">
        <v>1054</v>
      </c>
      <c r="L388" s="52">
        <v>-204.59490000000005</v>
      </c>
      <c r="M388" s="55">
        <v>2</v>
      </c>
      <c r="N388" s="56" t="s">
        <v>17</v>
      </c>
      <c r="P388" s="66"/>
      <c r="Q388" s="53"/>
      <c r="R388" s="53"/>
      <c r="S388" s="53"/>
      <c r="T388" s="53"/>
      <c r="U388" s="53"/>
      <c r="V388" s="53"/>
      <c r="W388" s="53"/>
      <c r="BS388" s="53"/>
      <c r="BZ388" s="53"/>
    </row>
    <row r="389" spans="2:78" s="52" customFormat="1" ht="13" x14ac:dyDescent="0.3">
      <c r="B389" s="53" t="s">
        <v>2848</v>
      </c>
      <c r="C389" s="53" t="s">
        <v>123</v>
      </c>
      <c r="D389" s="53" t="s">
        <v>2900</v>
      </c>
      <c r="E389" s="53">
        <v>40.647300000000001</v>
      </c>
      <c r="F389" s="53">
        <v>-4.766521</v>
      </c>
      <c r="G389" s="54">
        <v>1137.412</v>
      </c>
      <c r="H389" s="53">
        <v>325</v>
      </c>
      <c r="I389" s="53">
        <v>163</v>
      </c>
      <c r="J389" s="53">
        <v>162</v>
      </c>
      <c r="K389" s="52">
        <v>1054</v>
      </c>
      <c r="L389" s="52">
        <v>83.412000000000035</v>
      </c>
      <c r="M389" s="55">
        <v>2</v>
      </c>
      <c r="N389" s="56" t="s">
        <v>17</v>
      </c>
      <c r="P389" s="66"/>
      <c r="Q389" s="53"/>
      <c r="R389" s="53"/>
      <c r="S389" s="53"/>
      <c r="T389" s="53"/>
      <c r="U389" s="53"/>
      <c r="V389" s="53"/>
      <c r="W389" s="53"/>
      <c r="BS389" s="53"/>
      <c r="BZ389" s="53"/>
    </row>
    <row r="390" spans="2:78" s="52" customFormat="1" ht="13" x14ac:dyDescent="0.3">
      <c r="B390" s="53" t="s">
        <v>2848</v>
      </c>
      <c r="C390" s="53" t="s">
        <v>123</v>
      </c>
      <c r="D390" s="53" t="s">
        <v>2901</v>
      </c>
      <c r="E390" s="53">
        <v>40.886650000000003</v>
      </c>
      <c r="F390" s="53">
        <v>-4.9278630000000003</v>
      </c>
      <c r="G390" s="54">
        <v>916.27940000000001</v>
      </c>
      <c r="H390" s="53">
        <v>220</v>
      </c>
      <c r="I390" s="53">
        <v>117</v>
      </c>
      <c r="J390" s="53">
        <v>103</v>
      </c>
      <c r="K390" s="52">
        <v>1054</v>
      </c>
      <c r="L390" s="52">
        <v>-137.72059999999999</v>
      </c>
      <c r="M390" s="55">
        <v>2</v>
      </c>
      <c r="N390" s="56" t="s">
        <v>17</v>
      </c>
      <c r="P390" s="66"/>
      <c r="Q390" s="53"/>
      <c r="R390" s="53"/>
      <c r="S390" s="53"/>
      <c r="T390" s="53"/>
      <c r="U390" s="53"/>
      <c r="V390" s="53"/>
      <c r="W390" s="53"/>
      <c r="BS390" s="53"/>
      <c r="BZ390" s="53"/>
    </row>
    <row r="391" spans="2:78" s="52" customFormat="1" ht="13" x14ac:dyDescent="0.3">
      <c r="B391" s="53" t="s">
        <v>2848</v>
      </c>
      <c r="C391" s="53" t="s">
        <v>123</v>
      </c>
      <c r="D391" s="53" t="s">
        <v>2902</v>
      </c>
      <c r="E391" s="53">
        <v>40.552799999999998</v>
      </c>
      <c r="F391" s="53">
        <v>-5.3538860000000001</v>
      </c>
      <c r="G391" s="54">
        <v>1166.182</v>
      </c>
      <c r="H391" s="53">
        <v>44</v>
      </c>
      <c r="I391" s="53">
        <v>24</v>
      </c>
      <c r="J391" s="53">
        <v>20</v>
      </c>
      <c r="K391" s="52">
        <v>1054</v>
      </c>
      <c r="L391" s="52">
        <v>112.18200000000002</v>
      </c>
      <c r="M391" s="55">
        <v>2</v>
      </c>
      <c r="N391" s="56" t="s">
        <v>17</v>
      </c>
      <c r="P391" s="66"/>
      <c r="Q391" s="53"/>
      <c r="R391" s="53"/>
      <c r="S391" s="53"/>
      <c r="T391" s="53"/>
      <c r="U391" s="53"/>
      <c r="V391" s="53"/>
      <c r="W391" s="53"/>
      <c r="BS391" s="53"/>
      <c r="BZ391" s="53"/>
    </row>
    <row r="392" spans="2:78" s="52" customFormat="1" ht="13" x14ac:dyDescent="0.3">
      <c r="B392" s="53" t="s">
        <v>2848</v>
      </c>
      <c r="C392" s="53" t="s">
        <v>123</v>
      </c>
      <c r="D392" s="53" t="s">
        <v>2903</v>
      </c>
      <c r="E392" s="53">
        <v>40.938540000000003</v>
      </c>
      <c r="F392" s="53">
        <v>-4.8743990000000004</v>
      </c>
      <c r="G392" s="54">
        <v>890.78949999999998</v>
      </c>
      <c r="H392" s="53">
        <v>138</v>
      </c>
      <c r="I392" s="53">
        <v>82</v>
      </c>
      <c r="J392" s="53">
        <v>56</v>
      </c>
      <c r="K392" s="52">
        <v>1054</v>
      </c>
      <c r="L392" s="52">
        <v>-163.21050000000002</v>
      </c>
      <c r="M392" s="55">
        <v>2</v>
      </c>
      <c r="N392" s="56" t="s">
        <v>17</v>
      </c>
      <c r="P392" s="66"/>
      <c r="Q392" s="53"/>
      <c r="R392" s="53"/>
      <c r="S392" s="53"/>
      <c r="T392" s="53"/>
      <c r="U392" s="53"/>
      <c r="V392" s="53"/>
      <c r="W392" s="53"/>
      <c r="BS392" s="53"/>
      <c r="BZ392" s="53"/>
    </row>
    <row r="393" spans="2:78" s="52" customFormat="1" ht="13" x14ac:dyDescent="0.3">
      <c r="B393" s="53" t="s">
        <v>2848</v>
      </c>
      <c r="C393" s="53" t="s">
        <v>123</v>
      </c>
      <c r="D393" s="53" t="s">
        <v>2904</v>
      </c>
      <c r="E393" s="53">
        <v>40.87341</v>
      </c>
      <c r="F393" s="53">
        <v>-4.9697279999999999</v>
      </c>
      <c r="G393" s="54">
        <v>924.78229999999996</v>
      </c>
      <c r="H393" s="53">
        <v>591</v>
      </c>
      <c r="I393" s="53">
        <v>314</v>
      </c>
      <c r="J393" s="53">
        <v>277</v>
      </c>
      <c r="K393" s="52">
        <v>1054</v>
      </c>
      <c r="L393" s="52">
        <v>-129.21770000000004</v>
      </c>
      <c r="M393" s="55">
        <v>2</v>
      </c>
      <c r="N393" s="56" t="s">
        <v>17</v>
      </c>
      <c r="P393" s="66"/>
      <c r="Q393" s="53"/>
      <c r="R393" s="53"/>
      <c r="S393" s="53"/>
      <c r="T393" s="53"/>
      <c r="U393" s="53"/>
      <c r="V393" s="53"/>
      <c r="W393" s="53"/>
      <c r="BS393" s="53"/>
      <c r="BZ393" s="53"/>
    </row>
    <row r="394" spans="2:78" s="52" customFormat="1" ht="13" x14ac:dyDescent="0.3">
      <c r="B394" s="53" t="s">
        <v>2848</v>
      </c>
      <c r="C394" s="53" t="s">
        <v>123</v>
      </c>
      <c r="D394" s="53" t="s">
        <v>2905</v>
      </c>
      <c r="E394" s="53">
        <v>40.292439999999999</v>
      </c>
      <c r="F394" s="53">
        <v>-5.0105459999999997</v>
      </c>
      <c r="G394" s="54">
        <v>850.94159999999999</v>
      </c>
      <c r="H394" s="53">
        <v>535</v>
      </c>
      <c r="I394" s="53">
        <v>290</v>
      </c>
      <c r="J394" s="53">
        <v>245</v>
      </c>
      <c r="K394" s="52">
        <v>1054</v>
      </c>
      <c r="L394" s="52">
        <v>-203.05840000000001</v>
      </c>
      <c r="M394" s="55">
        <v>2</v>
      </c>
      <c r="N394" s="56" t="s">
        <v>17</v>
      </c>
      <c r="P394" s="66"/>
      <c r="Q394" s="53"/>
      <c r="R394" s="53"/>
      <c r="S394" s="53"/>
      <c r="T394" s="53"/>
      <c r="U394" s="53"/>
      <c r="V394" s="53"/>
      <c r="W394" s="53"/>
      <c r="BS394" s="53"/>
      <c r="BZ394" s="53"/>
    </row>
    <row r="395" spans="2:78" s="52" customFormat="1" ht="13" x14ac:dyDescent="0.3">
      <c r="B395" s="53" t="s">
        <v>2848</v>
      </c>
      <c r="C395" s="53" t="s">
        <v>123</v>
      </c>
      <c r="D395" s="53" t="s">
        <v>2906</v>
      </c>
      <c r="E395" s="53">
        <v>40.662500000000001</v>
      </c>
      <c r="F395" s="53">
        <v>-5.3408329999999999</v>
      </c>
      <c r="G395" s="54">
        <v>1018.423</v>
      </c>
      <c r="H395" s="53">
        <v>192</v>
      </c>
      <c r="I395" s="53">
        <v>106</v>
      </c>
      <c r="J395" s="53">
        <v>86</v>
      </c>
      <c r="K395" s="52">
        <v>1054</v>
      </c>
      <c r="L395" s="52">
        <v>-35.576999999999998</v>
      </c>
      <c r="M395" s="55">
        <v>2</v>
      </c>
      <c r="N395" s="56" t="s">
        <v>17</v>
      </c>
      <c r="P395" s="66"/>
      <c r="Q395" s="53"/>
      <c r="R395" s="53"/>
      <c r="S395" s="53"/>
      <c r="T395" s="53"/>
      <c r="U395" s="53"/>
      <c r="V395" s="53"/>
      <c r="W395" s="53"/>
      <c r="BS395" s="53"/>
      <c r="BZ395" s="53"/>
    </row>
    <row r="396" spans="2:78" s="52" customFormat="1" ht="13" x14ac:dyDescent="0.3">
      <c r="B396" s="53" t="s">
        <v>2848</v>
      </c>
      <c r="C396" s="53" t="s">
        <v>123</v>
      </c>
      <c r="D396" s="53" t="s">
        <v>2907</v>
      </c>
      <c r="E396" s="53">
        <v>40.95966</v>
      </c>
      <c r="F396" s="53">
        <v>-4.8450670000000002</v>
      </c>
      <c r="G396" s="54">
        <v>885.14030000000002</v>
      </c>
      <c r="H396" s="53">
        <v>104</v>
      </c>
      <c r="I396" s="53">
        <v>58</v>
      </c>
      <c r="J396" s="53">
        <v>46</v>
      </c>
      <c r="K396" s="52">
        <v>1054</v>
      </c>
      <c r="L396" s="52">
        <v>-168.85969999999998</v>
      </c>
      <c r="M396" s="55">
        <v>2</v>
      </c>
      <c r="N396" s="56" t="s">
        <v>17</v>
      </c>
      <c r="P396" s="66"/>
      <c r="Q396" s="53"/>
      <c r="R396" s="53"/>
      <c r="S396" s="53"/>
      <c r="T396" s="53"/>
      <c r="U396" s="53"/>
      <c r="V396" s="53"/>
      <c r="W396" s="53"/>
      <c r="BS396" s="53"/>
      <c r="BZ396" s="53"/>
    </row>
    <row r="397" spans="2:78" s="52" customFormat="1" ht="13" x14ac:dyDescent="0.3">
      <c r="B397" s="53" t="s">
        <v>2848</v>
      </c>
      <c r="C397" s="53" t="s">
        <v>123</v>
      </c>
      <c r="D397" s="53" t="s">
        <v>2908</v>
      </c>
      <c r="E397" s="53">
        <v>41.089219999999997</v>
      </c>
      <c r="F397" s="53">
        <v>-4.8079409999999996</v>
      </c>
      <c r="G397" s="54">
        <v>863.80160000000001</v>
      </c>
      <c r="H397" s="53">
        <v>46</v>
      </c>
      <c r="I397" s="53">
        <v>26</v>
      </c>
      <c r="J397" s="53">
        <v>20</v>
      </c>
      <c r="K397" s="52">
        <v>1054</v>
      </c>
      <c r="L397" s="52">
        <v>-190.19839999999999</v>
      </c>
      <c r="M397" s="55">
        <v>2</v>
      </c>
      <c r="N397" s="56" t="s">
        <v>17</v>
      </c>
      <c r="P397" s="66"/>
      <c r="Q397" s="53"/>
      <c r="R397" s="53"/>
      <c r="S397" s="53"/>
      <c r="T397" s="53"/>
      <c r="U397" s="53"/>
      <c r="V397" s="53"/>
      <c r="W397" s="53"/>
      <c r="BS397" s="53"/>
      <c r="BZ397" s="53"/>
    </row>
    <row r="398" spans="2:78" s="52" customFormat="1" ht="13" x14ac:dyDescent="0.3">
      <c r="B398" s="53" t="s">
        <v>2848</v>
      </c>
      <c r="C398" s="53" t="s">
        <v>123</v>
      </c>
      <c r="D398" s="53" t="s">
        <v>2909</v>
      </c>
      <c r="E398" s="53">
        <v>41.009349999999998</v>
      </c>
      <c r="F398" s="53">
        <v>-4.650817</v>
      </c>
      <c r="G398" s="54">
        <v>859.31590000000006</v>
      </c>
      <c r="H398" s="53">
        <v>111</v>
      </c>
      <c r="I398" s="53">
        <v>65</v>
      </c>
      <c r="J398" s="53">
        <v>46</v>
      </c>
      <c r="K398" s="52">
        <v>1054</v>
      </c>
      <c r="L398" s="52">
        <v>-194.68409999999994</v>
      </c>
      <c r="M398" s="55">
        <v>2</v>
      </c>
      <c r="N398" s="56" t="s">
        <v>17</v>
      </c>
      <c r="P398" s="66"/>
      <c r="Q398" s="53"/>
      <c r="R398" s="53"/>
      <c r="S398" s="53"/>
      <c r="T398" s="53"/>
      <c r="U398" s="53"/>
      <c r="V398" s="53"/>
      <c r="W398" s="53"/>
      <c r="BS398" s="53"/>
      <c r="BZ398" s="53"/>
    </row>
    <row r="399" spans="2:78" s="52" customFormat="1" ht="13" x14ac:dyDescent="0.3">
      <c r="B399" s="53" t="s">
        <v>2848</v>
      </c>
      <c r="C399" s="53" t="s">
        <v>123</v>
      </c>
      <c r="D399" s="53" t="s">
        <v>2910</v>
      </c>
      <c r="E399" s="53">
        <v>40.934620000000002</v>
      </c>
      <c r="F399" s="53">
        <v>-5.0781520000000002</v>
      </c>
      <c r="G399" s="54">
        <v>894.52980000000002</v>
      </c>
      <c r="H399" s="53">
        <v>364</v>
      </c>
      <c r="I399" s="53">
        <v>194</v>
      </c>
      <c r="J399" s="53">
        <v>170</v>
      </c>
      <c r="K399" s="52">
        <v>1054</v>
      </c>
      <c r="L399" s="52">
        <v>-159.47019999999998</v>
      </c>
      <c r="M399" s="55">
        <v>2</v>
      </c>
      <c r="N399" s="56" t="s">
        <v>17</v>
      </c>
      <c r="P399" s="66"/>
      <c r="Q399" s="53"/>
      <c r="R399" s="53"/>
      <c r="S399" s="53"/>
      <c r="T399" s="53"/>
      <c r="U399" s="53"/>
      <c r="V399" s="53"/>
      <c r="W399" s="53"/>
      <c r="BS399" s="53"/>
      <c r="BZ399" s="53"/>
    </row>
    <row r="400" spans="2:78" s="52" customFormat="1" ht="13" x14ac:dyDescent="0.3">
      <c r="B400" s="53" t="s">
        <v>2848</v>
      </c>
      <c r="C400" s="53" t="s">
        <v>123</v>
      </c>
      <c r="D400" s="53" t="s">
        <v>2911</v>
      </c>
      <c r="E400" s="53">
        <v>40.930599999999998</v>
      </c>
      <c r="F400" s="53">
        <v>-4.9678849999999999</v>
      </c>
      <c r="G400" s="54">
        <v>883.96939999999995</v>
      </c>
      <c r="H400" s="53">
        <v>882</v>
      </c>
      <c r="I400" s="53">
        <v>463</v>
      </c>
      <c r="J400" s="53">
        <v>419</v>
      </c>
      <c r="K400" s="52">
        <v>1054</v>
      </c>
      <c r="L400" s="52">
        <v>-170.03060000000005</v>
      </c>
      <c r="M400" s="55">
        <v>2</v>
      </c>
      <c r="N400" s="56" t="s">
        <v>17</v>
      </c>
      <c r="P400" s="66"/>
      <c r="Q400" s="53"/>
      <c r="R400" s="53"/>
      <c r="S400" s="53"/>
      <c r="T400" s="53"/>
      <c r="U400" s="53"/>
      <c r="V400" s="53"/>
      <c r="W400" s="53"/>
      <c r="BS400" s="53"/>
      <c r="BZ400" s="53"/>
    </row>
    <row r="401" spans="2:78" s="52" customFormat="1" ht="13" x14ac:dyDescent="0.3">
      <c r="B401" s="53" t="s">
        <v>2848</v>
      </c>
      <c r="C401" s="53" t="s">
        <v>123</v>
      </c>
      <c r="D401" s="53" t="s">
        <v>2912</v>
      </c>
      <c r="E401" s="53">
        <v>40.231569999999998</v>
      </c>
      <c r="F401" s="53">
        <v>-4.6216869999999997</v>
      </c>
      <c r="G401" s="54">
        <v>622.41999999999996</v>
      </c>
      <c r="H401" s="53">
        <v>104</v>
      </c>
      <c r="I401" s="53">
        <v>47</v>
      </c>
      <c r="J401" s="53">
        <v>57</v>
      </c>
      <c r="K401" s="52">
        <v>1054</v>
      </c>
      <c r="L401" s="52">
        <v>-431.58000000000004</v>
      </c>
      <c r="M401" s="55">
        <v>2</v>
      </c>
      <c r="N401" s="56" t="s">
        <v>17</v>
      </c>
      <c r="P401" s="66"/>
      <c r="Q401" s="53"/>
      <c r="R401" s="53"/>
      <c r="S401" s="53"/>
      <c r="T401" s="53"/>
      <c r="U401" s="53"/>
      <c r="V401" s="53"/>
      <c r="W401" s="53"/>
      <c r="BS401" s="53"/>
      <c r="BZ401" s="53"/>
    </row>
    <row r="402" spans="2:78" s="52" customFormat="1" ht="13" x14ac:dyDescent="0.3">
      <c r="B402" s="53" t="s">
        <v>2848</v>
      </c>
      <c r="C402" s="53" t="s">
        <v>123</v>
      </c>
      <c r="D402" s="53" t="s">
        <v>2913</v>
      </c>
      <c r="E402" s="53">
        <v>40.613709999999998</v>
      </c>
      <c r="F402" s="53">
        <v>-4.7574259999999997</v>
      </c>
      <c r="G402" s="54">
        <v>1077.998</v>
      </c>
      <c r="H402" s="53">
        <v>550</v>
      </c>
      <c r="I402" s="53">
        <v>288</v>
      </c>
      <c r="J402" s="53">
        <v>262</v>
      </c>
      <c r="K402" s="52">
        <v>1054</v>
      </c>
      <c r="L402" s="52">
        <v>23.998000000000047</v>
      </c>
      <c r="M402" s="55">
        <v>2</v>
      </c>
      <c r="N402" s="56" t="s">
        <v>17</v>
      </c>
      <c r="P402" s="66"/>
      <c r="Q402" s="53"/>
      <c r="R402" s="53"/>
      <c r="S402" s="53"/>
      <c r="T402" s="53"/>
      <c r="U402" s="53"/>
      <c r="V402" s="53"/>
      <c r="W402" s="53"/>
      <c r="BS402" s="53"/>
      <c r="BZ402" s="53"/>
    </row>
    <row r="403" spans="2:78" s="52" customFormat="1" ht="13" x14ac:dyDescent="0.3">
      <c r="B403" s="53" t="s">
        <v>2848</v>
      </c>
      <c r="C403" s="53" t="s">
        <v>123</v>
      </c>
      <c r="D403" s="53" t="s">
        <v>2914</v>
      </c>
      <c r="E403" s="53">
        <v>40.97907</v>
      </c>
      <c r="F403" s="53">
        <v>-4.9104580000000002</v>
      </c>
      <c r="G403" s="54">
        <v>872.86789999999996</v>
      </c>
      <c r="H403" s="53">
        <v>230</v>
      </c>
      <c r="I403" s="53">
        <v>126</v>
      </c>
      <c r="J403" s="53">
        <v>104</v>
      </c>
      <c r="K403" s="52">
        <v>1054</v>
      </c>
      <c r="L403" s="52">
        <v>-181.13210000000004</v>
      </c>
      <c r="M403" s="55">
        <v>2</v>
      </c>
      <c r="N403" s="56" t="s">
        <v>17</v>
      </c>
      <c r="P403" s="66"/>
      <c r="Q403" s="53"/>
      <c r="R403" s="53"/>
      <c r="S403" s="53"/>
      <c r="T403" s="53"/>
      <c r="U403" s="53"/>
      <c r="V403" s="53"/>
      <c r="W403" s="53"/>
      <c r="BS403" s="53"/>
      <c r="BZ403" s="53"/>
    </row>
    <row r="404" spans="2:78" s="52" customFormat="1" ht="13" x14ac:dyDescent="0.3">
      <c r="B404" s="53" t="s">
        <v>2848</v>
      </c>
      <c r="C404" s="53" t="s">
        <v>123</v>
      </c>
      <c r="D404" s="53" t="s">
        <v>2915</v>
      </c>
      <c r="E404" s="53">
        <v>41.017479999999999</v>
      </c>
      <c r="F404" s="53">
        <v>-4.8976139999999999</v>
      </c>
      <c r="G404" s="54">
        <v>825.96510000000001</v>
      </c>
      <c r="H404" s="53">
        <v>154</v>
      </c>
      <c r="I404" s="53">
        <v>83</v>
      </c>
      <c r="J404" s="53">
        <v>71</v>
      </c>
      <c r="K404" s="52">
        <v>1054</v>
      </c>
      <c r="L404" s="52">
        <v>-228.03489999999999</v>
      </c>
      <c r="M404" s="55">
        <v>2</v>
      </c>
      <c r="N404" s="56" t="s">
        <v>17</v>
      </c>
      <c r="P404" s="66"/>
      <c r="Q404" s="53"/>
      <c r="R404" s="53"/>
      <c r="S404" s="53"/>
      <c r="T404" s="53"/>
      <c r="U404" s="53"/>
      <c r="V404" s="53"/>
      <c r="W404" s="53"/>
      <c r="BS404" s="53"/>
      <c r="BZ404" s="53"/>
    </row>
    <row r="405" spans="2:78" s="52" customFormat="1" ht="13" x14ac:dyDescent="0.3">
      <c r="B405" s="53" t="s">
        <v>2848</v>
      </c>
      <c r="C405" s="53" t="s">
        <v>123</v>
      </c>
      <c r="D405" s="53" t="s">
        <v>2916</v>
      </c>
      <c r="E405" s="53">
        <v>40.709290000000003</v>
      </c>
      <c r="F405" s="53">
        <v>-4.8991439999999997</v>
      </c>
      <c r="G405" s="54">
        <v>1243.297</v>
      </c>
      <c r="H405" s="53">
        <v>67</v>
      </c>
      <c r="I405" s="53">
        <v>41</v>
      </c>
      <c r="J405" s="53">
        <v>26</v>
      </c>
      <c r="K405" s="52">
        <v>1054</v>
      </c>
      <c r="L405" s="52">
        <v>189.29700000000003</v>
      </c>
      <c r="M405" s="55">
        <v>2</v>
      </c>
      <c r="N405" s="56" t="s">
        <v>17</v>
      </c>
      <c r="P405" s="66"/>
      <c r="Q405" s="53"/>
      <c r="R405" s="53"/>
      <c r="S405" s="53"/>
      <c r="T405" s="53"/>
      <c r="U405" s="53"/>
      <c r="V405" s="53"/>
      <c r="W405" s="53"/>
      <c r="BS405" s="53"/>
      <c r="BZ405" s="53"/>
    </row>
    <row r="406" spans="2:78" s="52" customFormat="1" ht="13" x14ac:dyDescent="0.3">
      <c r="B406" s="53" t="s">
        <v>2848</v>
      </c>
      <c r="C406" s="53" t="s">
        <v>123</v>
      </c>
      <c r="D406" s="53" t="s">
        <v>2917</v>
      </c>
      <c r="E406" s="53">
        <v>40.716389999999997</v>
      </c>
      <c r="F406" s="53">
        <v>-5.1119019999999997</v>
      </c>
      <c r="G406" s="54">
        <v>1165.116</v>
      </c>
      <c r="H406" s="53">
        <v>81</v>
      </c>
      <c r="I406" s="53">
        <v>38</v>
      </c>
      <c r="J406" s="53">
        <v>43</v>
      </c>
      <c r="K406" s="52">
        <v>1054</v>
      </c>
      <c r="L406" s="52">
        <v>111.11599999999999</v>
      </c>
      <c r="M406" s="55">
        <v>2</v>
      </c>
      <c r="N406" s="56" t="s">
        <v>17</v>
      </c>
      <c r="P406" s="66"/>
      <c r="Q406" s="53"/>
      <c r="R406" s="53"/>
      <c r="S406" s="53"/>
      <c r="T406" s="53"/>
      <c r="U406" s="53"/>
      <c r="V406" s="53"/>
      <c r="W406" s="53"/>
      <c r="BS406" s="53"/>
      <c r="BZ406" s="53"/>
    </row>
    <row r="407" spans="2:78" s="52" customFormat="1" ht="13" x14ac:dyDescent="0.3">
      <c r="B407" s="53" t="s">
        <v>2848</v>
      </c>
      <c r="C407" s="53" t="s">
        <v>123</v>
      </c>
      <c r="D407" s="53" t="s">
        <v>2918</v>
      </c>
      <c r="E407" s="53">
        <v>40.450069999999997</v>
      </c>
      <c r="F407" s="53">
        <v>-5.1055279999999996</v>
      </c>
      <c r="G407" s="54">
        <v>1468.8589999999999</v>
      </c>
      <c r="H407" s="53">
        <v>52</v>
      </c>
      <c r="I407" s="53">
        <v>32</v>
      </c>
      <c r="J407" s="53">
        <v>20</v>
      </c>
      <c r="K407" s="52">
        <v>1054</v>
      </c>
      <c r="L407" s="52">
        <v>414.85899999999992</v>
      </c>
      <c r="M407" s="55">
        <v>5</v>
      </c>
      <c r="N407" s="56" t="s">
        <v>17</v>
      </c>
      <c r="P407" s="66"/>
      <c r="Q407" s="53"/>
      <c r="R407" s="53"/>
      <c r="S407" s="53"/>
      <c r="T407" s="53"/>
      <c r="U407" s="53"/>
      <c r="V407" s="53"/>
      <c r="W407" s="53"/>
      <c r="BS407" s="53"/>
      <c r="BZ407" s="53"/>
    </row>
    <row r="408" spans="2:78" s="52" customFormat="1" ht="13" x14ac:dyDescent="0.3">
      <c r="B408" s="53" t="s">
        <v>2848</v>
      </c>
      <c r="C408" s="53" t="s">
        <v>123</v>
      </c>
      <c r="D408" s="53" t="s">
        <v>2919</v>
      </c>
      <c r="E408" s="53">
        <v>40.277520000000003</v>
      </c>
      <c r="F408" s="53">
        <v>-4.8511129999999998</v>
      </c>
      <c r="G408" s="54">
        <v>666.34349999999995</v>
      </c>
      <c r="H408" s="53">
        <v>631</v>
      </c>
      <c r="I408" s="53">
        <v>331</v>
      </c>
      <c r="J408" s="53">
        <v>300</v>
      </c>
      <c r="K408" s="52">
        <v>1054</v>
      </c>
      <c r="L408" s="52">
        <v>-387.65650000000005</v>
      </c>
      <c r="M408" s="55">
        <v>2</v>
      </c>
      <c r="N408" s="56" t="s">
        <v>17</v>
      </c>
      <c r="P408" s="66"/>
      <c r="Q408" s="53"/>
      <c r="R408" s="53"/>
      <c r="S408" s="53"/>
      <c r="T408" s="53"/>
      <c r="U408" s="53"/>
      <c r="V408" s="53"/>
      <c r="W408" s="53"/>
      <c r="BS408" s="53"/>
      <c r="BZ408" s="53"/>
    </row>
    <row r="409" spans="2:78" s="52" customFormat="1" ht="13" x14ac:dyDescent="0.3">
      <c r="B409" s="53" t="s">
        <v>2848</v>
      </c>
      <c r="C409" s="53" t="s">
        <v>123</v>
      </c>
      <c r="D409" s="53" t="s">
        <v>2920</v>
      </c>
      <c r="E409" s="53">
        <v>40.592910000000003</v>
      </c>
      <c r="F409" s="53">
        <v>-4.7820989999999997</v>
      </c>
      <c r="G409" s="54">
        <v>1103.7070000000001</v>
      </c>
      <c r="H409" s="53">
        <v>169</v>
      </c>
      <c r="I409" s="53">
        <v>80</v>
      </c>
      <c r="J409" s="53">
        <v>89</v>
      </c>
      <c r="K409" s="52">
        <v>1054</v>
      </c>
      <c r="L409" s="52">
        <v>49.707000000000107</v>
      </c>
      <c r="M409" s="55">
        <v>2</v>
      </c>
      <c r="N409" s="56" t="s">
        <v>17</v>
      </c>
      <c r="P409" s="66"/>
      <c r="Q409" s="53"/>
      <c r="R409" s="53"/>
      <c r="S409" s="53"/>
      <c r="T409" s="53"/>
      <c r="U409" s="53"/>
      <c r="V409" s="53"/>
      <c r="W409" s="53"/>
      <c r="BS409" s="53"/>
      <c r="BZ409" s="53"/>
    </row>
    <row r="410" spans="2:78" s="52" customFormat="1" ht="13" x14ac:dyDescent="0.3">
      <c r="B410" s="53" t="s">
        <v>2848</v>
      </c>
      <c r="C410" s="53" t="s">
        <v>123</v>
      </c>
      <c r="D410" s="53" t="s">
        <v>2921</v>
      </c>
      <c r="E410" s="53">
        <v>40.298169999999999</v>
      </c>
      <c r="F410" s="53">
        <v>-5.5933039999999998</v>
      </c>
      <c r="G410" s="54">
        <v>1149.134</v>
      </c>
      <c r="H410" s="53">
        <v>40</v>
      </c>
      <c r="I410" s="53">
        <v>20</v>
      </c>
      <c r="J410" s="53">
        <v>20</v>
      </c>
      <c r="K410" s="52">
        <v>1054</v>
      </c>
      <c r="L410" s="52">
        <v>95.134000000000015</v>
      </c>
      <c r="M410" s="55">
        <v>2</v>
      </c>
      <c r="N410" s="56" t="s">
        <v>17</v>
      </c>
      <c r="P410" s="66"/>
      <c r="Q410" s="53"/>
      <c r="R410" s="53"/>
      <c r="S410" s="53"/>
      <c r="T410" s="53"/>
      <c r="U410" s="53"/>
      <c r="V410" s="53"/>
      <c r="W410" s="53"/>
      <c r="BS410" s="53"/>
      <c r="BZ410" s="53"/>
    </row>
    <row r="411" spans="2:78" s="52" customFormat="1" ht="13" x14ac:dyDescent="0.3">
      <c r="B411" s="53" t="s">
        <v>2848</v>
      </c>
      <c r="C411" s="53" t="s">
        <v>123</v>
      </c>
      <c r="D411" s="53" t="s">
        <v>2922</v>
      </c>
      <c r="E411" s="53">
        <v>40.415219999999998</v>
      </c>
      <c r="F411" s="53">
        <v>-5.6053050000000004</v>
      </c>
      <c r="G411" s="54">
        <v>1046.664</v>
      </c>
      <c r="H411" s="53">
        <v>93</v>
      </c>
      <c r="I411" s="53">
        <v>55</v>
      </c>
      <c r="J411" s="53">
        <v>38</v>
      </c>
      <c r="K411" s="52">
        <v>1054</v>
      </c>
      <c r="L411" s="52">
        <v>-7.3360000000000127</v>
      </c>
      <c r="M411" s="55">
        <v>2</v>
      </c>
      <c r="N411" s="56" t="s">
        <v>17</v>
      </c>
      <c r="P411" s="66"/>
      <c r="Q411" s="53"/>
      <c r="R411" s="53"/>
      <c r="S411" s="53"/>
      <c r="T411" s="53"/>
      <c r="U411" s="53"/>
      <c r="V411" s="53"/>
      <c r="W411" s="53"/>
      <c r="BS411" s="53"/>
      <c r="BZ411" s="53"/>
    </row>
    <row r="412" spans="2:78" s="52" customFormat="1" ht="13" x14ac:dyDescent="0.3">
      <c r="B412" s="53" t="s">
        <v>2848</v>
      </c>
      <c r="C412" s="53" t="s">
        <v>123</v>
      </c>
      <c r="D412" s="53" t="s">
        <v>2923</v>
      </c>
      <c r="E412" s="53">
        <v>40.877310000000001</v>
      </c>
      <c r="F412" s="53">
        <v>-5.1223539999999996</v>
      </c>
      <c r="G412" s="54">
        <v>949.93520000000001</v>
      </c>
      <c r="H412" s="53">
        <v>94</v>
      </c>
      <c r="I412" s="53">
        <v>54</v>
      </c>
      <c r="J412" s="53">
        <v>40</v>
      </c>
      <c r="K412" s="52">
        <v>1054</v>
      </c>
      <c r="L412" s="52">
        <v>-104.06479999999999</v>
      </c>
      <c r="M412" s="55">
        <v>2</v>
      </c>
      <c r="N412" s="56" t="s">
        <v>17</v>
      </c>
      <c r="P412" s="66"/>
      <c r="Q412" s="53"/>
      <c r="R412" s="53"/>
      <c r="S412" s="53"/>
      <c r="T412" s="53"/>
      <c r="U412" s="53"/>
      <c r="V412" s="53"/>
      <c r="W412" s="53"/>
      <c r="BS412" s="53"/>
      <c r="BZ412" s="53"/>
    </row>
    <row r="413" spans="2:78" s="52" customFormat="1" ht="13" x14ac:dyDescent="0.3">
      <c r="B413" s="53" t="s">
        <v>2848</v>
      </c>
      <c r="C413" s="53" t="s">
        <v>123</v>
      </c>
      <c r="D413" s="53" t="s">
        <v>2924</v>
      </c>
      <c r="E413" s="53">
        <v>40.826740000000001</v>
      </c>
      <c r="F413" s="53">
        <v>-4.7392139999999996</v>
      </c>
      <c r="G413" s="54">
        <v>931.72619999999995</v>
      </c>
      <c r="H413" s="53">
        <v>196</v>
      </c>
      <c r="I413" s="53">
        <v>72</v>
      </c>
      <c r="J413" s="53">
        <v>124</v>
      </c>
      <c r="K413" s="52">
        <v>1054</v>
      </c>
      <c r="L413" s="52">
        <v>-122.27380000000005</v>
      </c>
      <c r="M413" s="55">
        <v>2</v>
      </c>
      <c r="N413" s="56" t="s">
        <v>17</v>
      </c>
      <c r="P413" s="66"/>
      <c r="Q413" s="53"/>
      <c r="R413" s="53"/>
      <c r="S413" s="53"/>
      <c r="T413" s="53"/>
      <c r="U413" s="53"/>
      <c r="V413" s="53"/>
      <c r="W413" s="53"/>
      <c r="BS413" s="53"/>
      <c r="BZ413" s="53"/>
    </row>
    <row r="414" spans="2:78" s="52" customFormat="1" ht="13" x14ac:dyDescent="0.3">
      <c r="B414" s="53" t="s">
        <v>2848</v>
      </c>
      <c r="C414" s="53" t="s">
        <v>123</v>
      </c>
      <c r="D414" s="53" t="s">
        <v>2925</v>
      </c>
      <c r="E414" s="53">
        <v>40.75497</v>
      </c>
      <c r="F414" s="53">
        <v>-4.9578509999999998</v>
      </c>
      <c r="G414" s="54">
        <v>1004.375</v>
      </c>
      <c r="H414" s="53">
        <v>41</v>
      </c>
      <c r="I414" s="53">
        <v>22</v>
      </c>
      <c r="J414" s="53">
        <v>19</v>
      </c>
      <c r="K414" s="52">
        <v>1054</v>
      </c>
      <c r="L414" s="52">
        <v>-49.625</v>
      </c>
      <c r="M414" s="55">
        <v>2</v>
      </c>
      <c r="N414" s="56" t="s">
        <v>17</v>
      </c>
      <c r="P414" s="66"/>
      <c r="Q414" s="53"/>
      <c r="R414" s="53"/>
      <c r="S414" s="53"/>
      <c r="T414" s="53"/>
      <c r="U414" s="53"/>
      <c r="V414" s="53"/>
      <c r="W414" s="53"/>
      <c r="BS414" s="53"/>
      <c r="BZ414" s="53"/>
    </row>
    <row r="415" spans="2:78" s="52" customFormat="1" ht="13" x14ac:dyDescent="0.3">
      <c r="B415" s="53" t="s">
        <v>2848</v>
      </c>
      <c r="C415" s="53" t="s">
        <v>123</v>
      </c>
      <c r="D415" s="53" t="s">
        <v>2926</v>
      </c>
      <c r="E415" s="53">
        <v>40.22166</v>
      </c>
      <c r="F415" s="53">
        <v>-5.1397019999999998</v>
      </c>
      <c r="G415" s="54">
        <v>760.23839999999996</v>
      </c>
      <c r="H415" s="53">
        <v>598</v>
      </c>
      <c r="I415" s="53">
        <v>301</v>
      </c>
      <c r="J415" s="53">
        <v>297</v>
      </c>
      <c r="K415" s="52">
        <v>1054</v>
      </c>
      <c r="L415" s="52">
        <v>-293.76160000000004</v>
      </c>
      <c r="M415" s="55">
        <v>2</v>
      </c>
      <c r="N415" s="56" t="s">
        <v>17</v>
      </c>
      <c r="P415" s="66"/>
      <c r="Q415" s="53"/>
      <c r="R415" s="53"/>
      <c r="S415" s="53"/>
      <c r="T415" s="53"/>
      <c r="U415" s="53"/>
      <c r="V415" s="53"/>
      <c r="W415" s="53"/>
      <c r="BS415" s="53"/>
      <c r="BZ415" s="53"/>
    </row>
    <row r="416" spans="2:78" s="52" customFormat="1" ht="13" x14ac:dyDescent="0.3">
      <c r="B416" s="53" t="s">
        <v>2848</v>
      </c>
      <c r="C416" s="53" t="s">
        <v>123</v>
      </c>
      <c r="D416" s="53" t="s">
        <v>2927</v>
      </c>
      <c r="E416" s="53">
        <v>40.983249999999998</v>
      </c>
      <c r="F416" s="53">
        <v>-4.6385779999999999</v>
      </c>
      <c r="G416" s="54">
        <v>885.05550000000005</v>
      </c>
      <c r="H416" s="53">
        <v>100</v>
      </c>
      <c r="I416" s="53">
        <v>51</v>
      </c>
      <c r="J416" s="53">
        <v>49</v>
      </c>
      <c r="K416" s="52">
        <v>1054</v>
      </c>
      <c r="L416" s="52">
        <v>-168.94449999999995</v>
      </c>
      <c r="M416" s="55">
        <v>2</v>
      </c>
      <c r="N416" s="56" t="s">
        <v>17</v>
      </c>
      <c r="P416" s="66"/>
      <c r="Q416" s="53"/>
      <c r="R416" s="53"/>
      <c r="S416" s="53"/>
      <c r="T416" s="53"/>
      <c r="U416" s="53"/>
      <c r="V416" s="53"/>
      <c r="W416" s="53"/>
      <c r="BS416" s="53"/>
      <c r="BZ416" s="53"/>
    </row>
    <row r="417" spans="2:78" s="52" customFormat="1" ht="13" x14ac:dyDescent="0.3">
      <c r="B417" s="53" t="s">
        <v>2848</v>
      </c>
      <c r="C417" s="53" t="s">
        <v>123</v>
      </c>
      <c r="D417" s="53" t="s">
        <v>2928</v>
      </c>
      <c r="E417" s="53">
        <v>40.857520000000001</v>
      </c>
      <c r="F417" s="53">
        <v>-4.7294239999999999</v>
      </c>
      <c r="G417" s="54">
        <v>907.30920000000003</v>
      </c>
      <c r="H417" s="53">
        <v>210</v>
      </c>
      <c r="I417" s="53">
        <v>113</v>
      </c>
      <c r="J417" s="53">
        <v>97</v>
      </c>
      <c r="K417" s="52">
        <v>1054</v>
      </c>
      <c r="L417" s="52">
        <v>-146.69079999999997</v>
      </c>
      <c r="M417" s="55">
        <v>2</v>
      </c>
      <c r="N417" s="56" t="s">
        <v>17</v>
      </c>
      <c r="P417" s="66"/>
      <c r="Q417" s="53"/>
      <c r="R417" s="53"/>
      <c r="S417" s="53"/>
      <c r="T417" s="53"/>
      <c r="U417" s="53"/>
      <c r="V417" s="53"/>
      <c r="W417" s="53"/>
      <c r="BS417" s="53"/>
      <c r="BZ417" s="53"/>
    </row>
    <row r="418" spans="2:78" s="52" customFormat="1" ht="13" x14ac:dyDescent="0.3">
      <c r="B418" s="53" t="s">
        <v>2848</v>
      </c>
      <c r="C418" s="53" t="s">
        <v>123</v>
      </c>
      <c r="D418" s="53" t="s">
        <v>2929</v>
      </c>
      <c r="E418" s="53">
        <v>40.576390000000004</v>
      </c>
      <c r="F418" s="53">
        <v>-4.5313889999999999</v>
      </c>
      <c r="G418" s="54">
        <v>1339.181</v>
      </c>
      <c r="H418" s="53">
        <v>560</v>
      </c>
      <c r="I418" s="53">
        <v>312</v>
      </c>
      <c r="J418" s="53">
        <v>248</v>
      </c>
      <c r="K418" s="52">
        <v>1054</v>
      </c>
      <c r="L418" s="52">
        <v>285.18100000000004</v>
      </c>
      <c r="M418" s="55">
        <v>4</v>
      </c>
      <c r="N418" s="56" t="s">
        <v>17</v>
      </c>
      <c r="P418" s="66"/>
      <c r="Q418" s="53"/>
      <c r="R418" s="53"/>
      <c r="S418" s="53"/>
      <c r="T418" s="53"/>
      <c r="U418" s="53"/>
      <c r="V418" s="53"/>
      <c r="W418" s="53"/>
      <c r="BS418" s="53"/>
      <c r="BZ418" s="53"/>
    </row>
    <row r="419" spans="2:78" s="52" customFormat="1" ht="13" x14ac:dyDescent="0.3">
      <c r="B419" s="53" t="s">
        <v>2848</v>
      </c>
      <c r="C419" s="53" t="s">
        <v>123</v>
      </c>
      <c r="D419" s="53" t="s">
        <v>2930</v>
      </c>
      <c r="E419" s="53">
        <v>40.801990000000004</v>
      </c>
      <c r="F419" s="53">
        <v>-5.0383019999999998</v>
      </c>
      <c r="G419" s="54">
        <v>1014.149</v>
      </c>
      <c r="H419" s="53">
        <v>171</v>
      </c>
      <c r="I419" s="53">
        <v>90</v>
      </c>
      <c r="J419" s="53">
        <v>81</v>
      </c>
      <c r="K419" s="52">
        <v>1054</v>
      </c>
      <c r="L419" s="52">
        <v>-39.850999999999999</v>
      </c>
      <c r="M419" s="55">
        <v>2</v>
      </c>
      <c r="N419" s="56" t="s">
        <v>17</v>
      </c>
      <c r="P419" s="66"/>
      <c r="Q419" s="53"/>
      <c r="R419" s="53"/>
      <c r="S419" s="53"/>
      <c r="T419" s="53"/>
      <c r="U419" s="53"/>
      <c r="V419" s="53"/>
      <c r="W419" s="53"/>
      <c r="BS419" s="53"/>
      <c r="BZ419" s="53"/>
    </row>
    <row r="420" spans="2:78" s="52" customFormat="1" ht="13" x14ac:dyDescent="0.3">
      <c r="B420" s="53" t="s">
        <v>2848</v>
      </c>
      <c r="C420" s="53" t="s">
        <v>123</v>
      </c>
      <c r="D420" s="53" t="s">
        <v>2931</v>
      </c>
      <c r="E420" s="53">
        <v>40.237749999999998</v>
      </c>
      <c r="F420" s="53">
        <v>-4.601235</v>
      </c>
      <c r="G420" s="54">
        <v>636.02229999999997</v>
      </c>
      <c r="H420" s="53">
        <v>328</v>
      </c>
      <c r="I420" s="53">
        <v>187</v>
      </c>
      <c r="J420" s="53">
        <v>141</v>
      </c>
      <c r="K420" s="52">
        <v>1054</v>
      </c>
      <c r="L420" s="52">
        <v>-417.97770000000003</v>
      </c>
      <c r="M420" s="55">
        <v>2</v>
      </c>
      <c r="N420" s="56" t="s">
        <v>17</v>
      </c>
      <c r="P420" s="66"/>
      <c r="Q420" s="53"/>
      <c r="R420" s="53"/>
      <c r="S420" s="53"/>
      <c r="T420" s="53"/>
      <c r="U420" s="53"/>
      <c r="V420" s="53"/>
      <c r="W420" s="53"/>
      <c r="BS420" s="53"/>
      <c r="BZ420" s="53"/>
    </row>
    <row r="421" spans="2:78" s="52" customFormat="1" ht="13" x14ac:dyDescent="0.3">
      <c r="B421" s="53" t="s">
        <v>2848</v>
      </c>
      <c r="C421" s="53" t="s">
        <v>123</v>
      </c>
      <c r="D421" s="53" t="s">
        <v>2932</v>
      </c>
      <c r="E421" s="53">
        <v>40.531440000000003</v>
      </c>
      <c r="F421" s="53">
        <v>-4.9657489999999997</v>
      </c>
      <c r="G421" s="54">
        <v>1190.105</v>
      </c>
      <c r="H421" s="53">
        <v>81</v>
      </c>
      <c r="I421" s="53">
        <v>47</v>
      </c>
      <c r="J421" s="53">
        <v>34</v>
      </c>
      <c r="K421" s="52">
        <v>1054</v>
      </c>
      <c r="L421" s="52">
        <v>136.10500000000002</v>
      </c>
      <c r="M421" s="55">
        <v>2</v>
      </c>
      <c r="N421" s="56" t="s">
        <v>17</v>
      </c>
      <c r="P421" s="66"/>
      <c r="Q421" s="53"/>
      <c r="R421" s="53"/>
      <c r="S421" s="53"/>
      <c r="T421" s="53"/>
      <c r="U421" s="53"/>
      <c r="V421" s="53"/>
      <c r="W421" s="53"/>
      <c r="BS421" s="53"/>
      <c r="BZ421" s="53"/>
    </row>
    <row r="422" spans="2:78" s="52" customFormat="1" ht="13" x14ac:dyDescent="0.3">
      <c r="B422" s="53" t="s">
        <v>2848</v>
      </c>
      <c r="C422" s="53" t="s">
        <v>123</v>
      </c>
      <c r="D422" s="53" t="s">
        <v>2933</v>
      </c>
      <c r="E422" s="53">
        <v>40.437449999999998</v>
      </c>
      <c r="F422" s="53">
        <v>-5.4665819999999998</v>
      </c>
      <c r="G422" s="54">
        <v>1013.886</v>
      </c>
      <c r="H422" s="53">
        <v>605</v>
      </c>
      <c r="I422" s="53">
        <v>305</v>
      </c>
      <c r="J422" s="53">
        <v>300</v>
      </c>
      <c r="K422" s="52">
        <v>1054</v>
      </c>
      <c r="L422" s="52">
        <v>-40.114000000000033</v>
      </c>
      <c r="M422" s="55">
        <v>2</v>
      </c>
      <c r="N422" s="56" t="s">
        <v>17</v>
      </c>
      <c r="P422" s="66"/>
      <c r="Q422" s="53"/>
      <c r="R422" s="53"/>
      <c r="S422" s="53"/>
      <c r="T422" s="53"/>
      <c r="U422" s="53"/>
      <c r="V422" s="53"/>
      <c r="W422" s="53"/>
      <c r="BS422" s="53"/>
      <c r="BZ422" s="53"/>
    </row>
    <row r="423" spans="2:78" s="52" customFormat="1" ht="13" x14ac:dyDescent="0.3">
      <c r="B423" s="53" t="s">
        <v>2848</v>
      </c>
      <c r="C423" s="53" t="s">
        <v>123</v>
      </c>
      <c r="D423" s="53" t="s">
        <v>2934</v>
      </c>
      <c r="E423" s="53">
        <v>41.065100000000001</v>
      </c>
      <c r="F423" s="53">
        <v>-5.0908049999999996</v>
      </c>
      <c r="G423" s="54">
        <v>817.9778</v>
      </c>
      <c r="H423" s="53">
        <v>619</v>
      </c>
      <c r="I423" s="53">
        <v>343</v>
      </c>
      <c r="J423" s="53">
        <v>276</v>
      </c>
      <c r="K423" s="52">
        <v>1054</v>
      </c>
      <c r="L423" s="52">
        <v>-236.0222</v>
      </c>
      <c r="M423" s="55">
        <v>2</v>
      </c>
      <c r="N423" s="56" t="s">
        <v>17</v>
      </c>
      <c r="P423" s="66"/>
      <c r="Q423" s="53"/>
      <c r="R423" s="53"/>
      <c r="S423" s="53"/>
      <c r="T423" s="53"/>
      <c r="U423" s="53"/>
      <c r="V423" s="53"/>
      <c r="W423" s="53"/>
      <c r="BS423" s="53"/>
      <c r="BZ423" s="53"/>
    </row>
    <row r="424" spans="2:78" s="52" customFormat="1" ht="13" x14ac:dyDescent="0.3">
      <c r="B424" s="53" t="s">
        <v>2848</v>
      </c>
      <c r="C424" s="53" t="s">
        <v>123</v>
      </c>
      <c r="D424" s="53" t="s">
        <v>2935</v>
      </c>
      <c r="E424" s="53">
        <v>40.249659999999999</v>
      </c>
      <c r="F424" s="53">
        <v>-5.1041749999999997</v>
      </c>
      <c r="G424" s="54">
        <v>750.87019999999995</v>
      </c>
      <c r="H424" s="53">
        <v>359</v>
      </c>
      <c r="I424" s="53">
        <v>190</v>
      </c>
      <c r="J424" s="53">
        <v>169</v>
      </c>
      <c r="K424" s="52">
        <v>1054</v>
      </c>
      <c r="L424" s="52">
        <v>-303.12980000000005</v>
      </c>
      <c r="M424" s="55">
        <v>2</v>
      </c>
      <c r="N424" s="56" t="s">
        <v>17</v>
      </c>
      <c r="P424" s="66"/>
      <c r="Q424" s="53"/>
      <c r="R424" s="53"/>
      <c r="S424" s="53"/>
      <c r="T424" s="53"/>
      <c r="U424" s="53"/>
      <c r="V424" s="53"/>
      <c r="W424" s="53"/>
      <c r="BS424" s="53"/>
      <c r="BZ424" s="53"/>
    </row>
    <row r="425" spans="2:78" s="52" customFormat="1" ht="13" x14ac:dyDescent="0.3">
      <c r="B425" s="53" t="s">
        <v>2848</v>
      </c>
      <c r="C425" s="53" t="s">
        <v>123</v>
      </c>
      <c r="D425" s="53" t="s">
        <v>2936</v>
      </c>
      <c r="E425" s="53">
        <v>40.501750000000001</v>
      </c>
      <c r="F425" s="53">
        <v>-4.4223590000000002</v>
      </c>
      <c r="G425" s="54">
        <v>850.69449999999995</v>
      </c>
      <c r="H425" s="53">
        <v>2401</v>
      </c>
      <c r="I425" s="53">
        <v>1265</v>
      </c>
      <c r="J425" s="53">
        <v>1136</v>
      </c>
      <c r="K425" s="52">
        <v>1054</v>
      </c>
      <c r="L425" s="52">
        <v>-203.30550000000005</v>
      </c>
      <c r="M425" s="55">
        <v>2</v>
      </c>
      <c r="N425" s="56" t="s">
        <v>17</v>
      </c>
      <c r="P425" s="66"/>
      <c r="Q425" s="53"/>
      <c r="R425" s="53"/>
      <c r="S425" s="53"/>
      <c r="T425" s="53"/>
      <c r="U425" s="53"/>
      <c r="V425" s="53"/>
      <c r="W425" s="53"/>
      <c r="BS425" s="53"/>
      <c r="BZ425" s="53"/>
    </row>
    <row r="426" spans="2:78" s="52" customFormat="1" ht="13" x14ac:dyDescent="0.3">
      <c r="B426" s="53" t="s">
        <v>2848</v>
      </c>
      <c r="C426" s="53" t="s">
        <v>123</v>
      </c>
      <c r="D426" s="53" t="s">
        <v>2937</v>
      </c>
      <c r="E426" s="53">
        <v>40.398859999999999</v>
      </c>
      <c r="F426" s="53">
        <v>-4.9759039999999999</v>
      </c>
      <c r="G426" s="54">
        <v>1340.2829999999999</v>
      </c>
      <c r="H426" s="53">
        <v>360</v>
      </c>
      <c r="I426" s="53">
        <v>192</v>
      </c>
      <c r="J426" s="53">
        <v>168</v>
      </c>
      <c r="K426" s="52">
        <v>1054</v>
      </c>
      <c r="L426" s="52">
        <v>286.2829999999999</v>
      </c>
      <c r="M426" s="55">
        <v>4</v>
      </c>
      <c r="N426" s="56" t="s">
        <v>17</v>
      </c>
      <c r="P426" s="66"/>
      <c r="Q426" s="53"/>
      <c r="R426" s="53"/>
      <c r="S426" s="53"/>
      <c r="T426" s="53"/>
      <c r="U426" s="53"/>
      <c r="V426" s="53"/>
      <c r="W426" s="53"/>
      <c r="BS426" s="53"/>
      <c r="BZ426" s="53"/>
    </row>
    <row r="427" spans="2:78" s="52" customFormat="1" ht="13" x14ac:dyDescent="0.3">
      <c r="B427" s="53" t="s">
        <v>2848</v>
      </c>
      <c r="C427" s="53" t="s">
        <v>123</v>
      </c>
      <c r="D427" s="53" t="s">
        <v>2938</v>
      </c>
      <c r="E427" s="53">
        <v>40.46219</v>
      </c>
      <c r="F427" s="53">
        <v>-5.4099760000000003</v>
      </c>
      <c r="G427" s="54">
        <v>1041.056</v>
      </c>
      <c r="H427" s="53">
        <v>91</v>
      </c>
      <c r="I427" s="53">
        <v>52</v>
      </c>
      <c r="J427" s="53">
        <v>39</v>
      </c>
      <c r="K427" s="52">
        <v>1054</v>
      </c>
      <c r="L427" s="52">
        <v>-12.94399999999996</v>
      </c>
      <c r="M427" s="55">
        <v>2</v>
      </c>
      <c r="N427" s="56" t="s">
        <v>17</v>
      </c>
      <c r="P427" s="66"/>
      <c r="Q427" s="53"/>
      <c r="R427" s="53"/>
      <c r="S427" s="53"/>
      <c r="T427" s="53"/>
      <c r="U427" s="53"/>
      <c r="V427" s="53"/>
      <c r="W427" s="53"/>
      <c r="BS427" s="53"/>
      <c r="BZ427" s="53"/>
    </row>
    <row r="428" spans="2:78" s="52" customFormat="1" ht="13" x14ac:dyDescent="0.3">
      <c r="B428" s="53" t="s">
        <v>2848</v>
      </c>
      <c r="C428" s="53" t="s">
        <v>123</v>
      </c>
      <c r="D428" s="53" t="s">
        <v>2939</v>
      </c>
      <c r="E428" s="53">
        <v>40.392859999999999</v>
      </c>
      <c r="F428" s="53">
        <v>-5.0671200000000001</v>
      </c>
      <c r="G428" s="54">
        <v>1537.8140000000001</v>
      </c>
      <c r="H428" s="53">
        <v>45</v>
      </c>
      <c r="I428" s="53">
        <v>23</v>
      </c>
      <c r="J428" s="53">
        <v>22</v>
      </c>
      <c r="K428" s="52">
        <v>1054</v>
      </c>
      <c r="L428" s="52">
        <v>483.81400000000008</v>
      </c>
      <c r="M428" s="55">
        <v>5</v>
      </c>
      <c r="N428" s="56" t="s">
        <v>17</v>
      </c>
      <c r="P428" s="66"/>
      <c r="Q428" s="53"/>
      <c r="R428" s="53"/>
      <c r="S428" s="53"/>
      <c r="T428" s="53"/>
      <c r="U428" s="53"/>
      <c r="V428" s="53"/>
      <c r="W428" s="53"/>
      <c r="BS428" s="53"/>
      <c r="BZ428" s="53"/>
    </row>
    <row r="429" spans="2:78" s="52" customFormat="1" ht="13" x14ac:dyDescent="0.3">
      <c r="B429" s="53" t="s">
        <v>2848</v>
      </c>
      <c r="C429" s="53" t="s">
        <v>123</v>
      </c>
      <c r="D429" s="53" t="s">
        <v>2940</v>
      </c>
      <c r="E429" s="53">
        <v>40.359380000000002</v>
      </c>
      <c r="F429" s="53">
        <v>-5.201206</v>
      </c>
      <c r="G429" s="54">
        <v>1496.277</v>
      </c>
      <c r="H429" s="53">
        <v>38</v>
      </c>
      <c r="I429" s="53">
        <v>22</v>
      </c>
      <c r="J429" s="53">
        <v>16</v>
      </c>
      <c r="K429" s="52">
        <v>1054</v>
      </c>
      <c r="L429" s="52">
        <v>442.27700000000004</v>
      </c>
      <c r="M429" s="55">
        <v>5</v>
      </c>
      <c r="N429" s="56" t="s">
        <v>17</v>
      </c>
      <c r="P429" s="66"/>
      <c r="Q429" s="53"/>
      <c r="R429" s="53"/>
      <c r="S429" s="53"/>
      <c r="T429" s="53"/>
      <c r="U429" s="53"/>
      <c r="V429" s="53"/>
      <c r="W429" s="53"/>
      <c r="BS429" s="53"/>
      <c r="BZ429" s="53"/>
    </row>
    <row r="430" spans="2:78" s="52" customFormat="1" ht="13" x14ac:dyDescent="0.3">
      <c r="B430" s="53" t="s">
        <v>2848</v>
      </c>
      <c r="C430" s="53" t="s">
        <v>123</v>
      </c>
      <c r="D430" s="53" t="s">
        <v>2941</v>
      </c>
      <c r="E430" s="53">
        <v>40.357259999999997</v>
      </c>
      <c r="F430" s="53">
        <v>-5.1735249999999997</v>
      </c>
      <c r="G430" s="54">
        <v>1476.058</v>
      </c>
      <c r="H430" s="53">
        <v>469</v>
      </c>
      <c r="I430" s="53">
        <v>258</v>
      </c>
      <c r="J430" s="53">
        <v>211</v>
      </c>
      <c r="K430" s="52">
        <v>1054</v>
      </c>
      <c r="L430" s="52">
        <v>422.05799999999999</v>
      </c>
      <c r="M430" s="55">
        <v>5</v>
      </c>
      <c r="N430" s="56" t="s">
        <v>17</v>
      </c>
      <c r="P430" s="66"/>
      <c r="Q430" s="53"/>
      <c r="R430" s="53"/>
      <c r="S430" s="53"/>
      <c r="T430" s="53"/>
      <c r="U430" s="53"/>
      <c r="V430" s="53"/>
      <c r="W430" s="53"/>
      <c r="BS430" s="53"/>
      <c r="BZ430" s="53"/>
    </row>
    <row r="431" spans="2:78" s="52" customFormat="1" ht="13" x14ac:dyDescent="0.3">
      <c r="B431" s="53" t="s">
        <v>2848</v>
      </c>
      <c r="C431" s="53" t="s">
        <v>123</v>
      </c>
      <c r="D431" s="53" t="s">
        <v>2942</v>
      </c>
      <c r="E431" s="53">
        <v>40.69209</v>
      </c>
      <c r="F431" s="53">
        <v>-5.1125069999999999</v>
      </c>
      <c r="G431" s="54">
        <v>1170.5329999999999</v>
      </c>
      <c r="H431" s="53">
        <v>81</v>
      </c>
      <c r="I431" s="53">
        <v>50</v>
      </c>
      <c r="J431" s="53">
        <v>31</v>
      </c>
      <c r="K431" s="52">
        <v>1054</v>
      </c>
      <c r="L431" s="52">
        <v>116.5329999999999</v>
      </c>
      <c r="M431" s="55">
        <v>2</v>
      </c>
      <c r="N431" s="56" t="s">
        <v>17</v>
      </c>
      <c r="P431" s="66"/>
      <c r="Q431" s="53"/>
      <c r="R431" s="53"/>
      <c r="S431" s="53"/>
      <c r="T431" s="53"/>
      <c r="U431" s="53"/>
      <c r="V431" s="53"/>
      <c r="W431" s="53"/>
      <c r="BS431" s="53"/>
      <c r="BZ431" s="53"/>
    </row>
    <row r="432" spans="2:78" s="52" customFormat="1" ht="13" x14ac:dyDescent="0.3">
      <c r="B432" s="53" t="s">
        <v>2848</v>
      </c>
      <c r="C432" s="53" t="s">
        <v>123</v>
      </c>
      <c r="D432" s="53" t="s">
        <v>2943</v>
      </c>
      <c r="E432" s="53">
        <v>40.410139999999998</v>
      </c>
      <c r="F432" s="53">
        <v>-5.5576739999999996</v>
      </c>
      <c r="G432" s="54">
        <v>996.52189999999996</v>
      </c>
      <c r="H432" s="53">
        <v>84</v>
      </c>
      <c r="I432" s="53">
        <v>48</v>
      </c>
      <c r="J432" s="53">
        <v>36</v>
      </c>
      <c r="K432" s="52">
        <v>1054</v>
      </c>
      <c r="L432" s="52">
        <v>-57.47810000000004</v>
      </c>
      <c r="M432" s="55">
        <v>2</v>
      </c>
      <c r="N432" s="56" t="s">
        <v>17</v>
      </c>
      <c r="P432" s="66"/>
      <c r="Q432" s="53"/>
      <c r="R432" s="53"/>
      <c r="S432" s="53"/>
      <c r="T432" s="53"/>
      <c r="U432" s="53"/>
      <c r="V432" s="53"/>
      <c r="W432" s="53"/>
      <c r="BS432" s="53"/>
      <c r="BZ432" s="53"/>
    </row>
    <row r="433" spans="2:78" s="52" customFormat="1" ht="13" x14ac:dyDescent="0.3">
      <c r="B433" s="53" t="s">
        <v>2848</v>
      </c>
      <c r="C433" s="53" t="s">
        <v>123</v>
      </c>
      <c r="D433" s="53" t="s">
        <v>2944</v>
      </c>
      <c r="E433" s="53">
        <v>41.007710000000003</v>
      </c>
      <c r="F433" s="53">
        <v>-4.8595189999999997</v>
      </c>
      <c r="G433" s="54">
        <v>867.00620000000004</v>
      </c>
      <c r="H433" s="53">
        <v>536</v>
      </c>
      <c r="I433" s="53">
        <v>268</v>
      </c>
      <c r="J433" s="53">
        <v>268</v>
      </c>
      <c r="K433" s="52">
        <v>1054</v>
      </c>
      <c r="L433" s="52">
        <v>-186.99379999999996</v>
      </c>
      <c r="M433" s="55">
        <v>2</v>
      </c>
      <c r="N433" s="56" t="s">
        <v>17</v>
      </c>
      <c r="P433" s="66"/>
      <c r="Q433" s="53"/>
      <c r="R433" s="53"/>
      <c r="S433" s="53"/>
      <c r="T433" s="53"/>
      <c r="U433" s="53"/>
      <c r="V433" s="53"/>
      <c r="W433" s="53"/>
      <c r="BS433" s="53"/>
      <c r="BZ433" s="53"/>
    </row>
    <row r="434" spans="2:78" s="52" customFormat="1" ht="13" x14ac:dyDescent="0.3">
      <c r="B434" s="53" t="s">
        <v>2848</v>
      </c>
      <c r="C434" s="53" t="s">
        <v>123</v>
      </c>
      <c r="D434" s="53" t="s">
        <v>2945</v>
      </c>
      <c r="E434" s="53">
        <v>40.203980000000001</v>
      </c>
      <c r="F434" s="53">
        <v>-4.9371419999999997</v>
      </c>
      <c r="G434" s="54">
        <v>452.3451</v>
      </c>
      <c r="H434" s="53">
        <v>969</v>
      </c>
      <c r="I434" s="53">
        <v>519</v>
      </c>
      <c r="J434" s="53">
        <v>450</v>
      </c>
      <c r="K434" s="52">
        <v>1054</v>
      </c>
      <c r="L434" s="52">
        <v>-601.6549</v>
      </c>
      <c r="M434" s="55">
        <v>2</v>
      </c>
      <c r="N434" s="56" t="s">
        <v>17</v>
      </c>
      <c r="P434" s="66"/>
      <c r="Q434" s="53"/>
      <c r="R434" s="53"/>
      <c r="S434" s="53"/>
      <c r="T434" s="53"/>
      <c r="U434" s="53"/>
      <c r="V434" s="53"/>
      <c r="W434" s="53"/>
      <c r="BS434" s="53"/>
      <c r="BZ434" s="53"/>
    </row>
    <row r="435" spans="2:78" s="52" customFormat="1" ht="13" x14ac:dyDescent="0.3">
      <c r="B435" s="53" t="s">
        <v>2848</v>
      </c>
      <c r="C435" s="53" t="s">
        <v>123</v>
      </c>
      <c r="D435" s="53" t="s">
        <v>2946</v>
      </c>
      <c r="E435" s="53">
        <v>40.328490000000002</v>
      </c>
      <c r="F435" s="53">
        <v>-5.5002040000000001</v>
      </c>
      <c r="G435" s="54">
        <v>1051.0619999999999</v>
      </c>
      <c r="H435" s="53">
        <v>93</v>
      </c>
      <c r="I435" s="53">
        <v>49</v>
      </c>
      <c r="J435" s="53">
        <v>44</v>
      </c>
      <c r="K435" s="52">
        <v>1054</v>
      </c>
      <c r="L435" s="52">
        <v>-2.9380000000001019</v>
      </c>
      <c r="M435" s="55">
        <v>2</v>
      </c>
      <c r="N435" s="56" t="s">
        <v>17</v>
      </c>
      <c r="P435" s="66"/>
      <c r="Q435" s="53"/>
      <c r="R435" s="53"/>
      <c r="S435" s="53"/>
      <c r="T435" s="53"/>
      <c r="U435" s="53"/>
      <c r="V435" s="53"/>
      <c r="W435" s="53"/>
      <c r="BS435" s="53"/>
      <c r="BZ435" s="53"/>
    </row>
    <row r="436" spans="2:78" s="52" customFormat="1" ht="13" x14ac:dyDescent="0.3">
      <c r="B436" s="53" t="s">
        <v>2848</v>
      </c>
      <c r="C436" s="53" t="s">
        <v>123</v>
      </c>
      <c r="D436" s="53" t="s">
        <v>2947</v>
      </c>
      <c r="E436" s="53">
        <v>40.392380000000003</v>
      </c>
      <c r="F436" s="53">
        <v>-5.5393160000000004</v>
      </c>
      <c r="G436" s="54">
        <v>1011.311</v>
      </c>
      <c r="H436" s="53">
        <v>127</v>
      </c>
      <c r="I436" s="53">
        <v>68</v>
      </c>
      <c r="J436" s="53">
        <v>59</v>
      </c>
      <c r="K436" s="52">
        <v>1054</v>
      </c>
      <c r="L436" s="52">
        <v>-42.688999999999965</v>
      </c>
      <c r="M436" s="55">
        <v>2</v>
      </c>
      <c r="N436" s="56" t="s">
        <v>17</v>
      </c>
      <c r="P436" s="66"/>
      <c r="Q436" s="53"/>
      <c r="R436" s="53"/>
      <c r="S436" s="53"/>
      <c r="T436" s="53"/>
      <c r="U436" s="53"/>
      <c r="V436" s="53"/>
      <c r="W436" s="53"/>
      <c r="BS436" s="53"/>
      <c r="BZ436" s="53"/>
    </row>
    <row r="437" spans="2:78" s="52" customFormat="1" ht="13" x14ac:dyDescent="0.3">
      <c r="B437" s="53" t="s">
        <v>2848</v>
      </c>
      <c r="C437" s="53" t="s">
        <v>123</v>
      </c>
      <c r="D437" s="53" t="s">
        <v>2948</v>
      </c>
      <c r="E437" s="53">
        <v>41.089440000000003</v>
      </c>
      <c r="F437" s="53">
        <v>-4.998767</v>
      </c>
      <c r="G437" s="54">
        <v>811.48469999999998</v>
      </c>
      <c r="H437" s="53">
        <v>1677</v>
      </c>
      <c r="I437" s="53">
        <v>854</v>
      </c>
      <c r="J437" s="53">
        <v>823</v>
      </c>
      <c r="K437" s="52">
        <v>1054</v>
      </c>
      <c r="L437" s="52">
        <v>-242.51530000000002</v>
      </c>
      <c r="M437" s="55">
        <v>2</v>
      </c>
      <c r="N437" s="56" t="s">
        <v>17</v>
      </c>
      <c r="P437" s="66"/>
      <c r="Q437" s="53"/>
      <c r="R437" s="53"/>
      <c r="S437" s="53"/>
      <c r="T437" s="53"/>
      <c r="U437" s="53"/>
      <c r="V437" s="53"/>
      <c r="W437" s="53"/>
      <c r="BS437" s="53"/>
      <c r="BZ437" s="53"/>
    </row>
    <row r="438" spans="2:78" s="52" customFormat="1" ht="13" x14ac:dyDescent="0.3">
      <c r="B438" s="53" t="s">
        <v>2848</v>
      </c>
      <c r="C438" s="53" t="s">
        <v>123</v>
      </c>
      <c r="D438" s="53" t="s">
        <v>2949</v>
      </c>
      <c r="E438" s="53">
        <v>40.81118</v>
      </c>
      <c r="F438" s="53">
        <v>-4.5087999999999999</v>
      </c>
      <c r="G438" s="54">
        <v>1031.5609999999999</v>
      </c>
      <c r="H438" s="53">
        <v>747</v>
      </c>
      <c r="I438" s="53">
        <v>393</v>
      </c>
      <c r="J438" s="53">
        <v>354</v>
      </c>
      <c r="K438" s="52">
        <v>1054</v>
      </c>
      <c r="L438" s="52">
        <v>-22.439000000000078</v>
      </c>
      <c r="M438" s="55">
        <v>2</v>
      </c>
      <c r="N438" s="56" t="s">
        <v>17</v>
      </c>
      <c r="P438" s="66"/>
      <c r="Q438" s="53"/>
      <c r="R438" s="53"/>
      <c r="S438" s="53"/>
      <c r="T438" s="53"/>
      <c r="U438" s="53"/>
      <c r="V438" s="53"/>
      <c r="W438" s="53"/>
      <c r="BS438" s="53"/>
      <c r="BZ438" s="53"/>
    </row>
    <row r="439" spans="2:78" s="52" customFormat="1" ht="13" x14ac:dyDescent="0.3">
      <c r="B439" s="53" t="s">
        <v>2848</v>
      </c>
      <c r="C439" s="53" t="s">
        <v>123</v>
      </c>
      <c r="D439" s="53" t="s">
        <v>2950</v>
      </c>
      <c r="E439" s="53">
        <v>40.521129999999999</v>
      </c>
      <c r="F439" s="53">
        <v>-5.3512120000000003</v>
      </c>
      <c r="G439" s="54">
        <v>1023.5119999999999</v>
      </c>
      <c r="H439" s="53">
        <v>148</v>
      </c>
      <c r="I439" s="53">
        <v>72</v>
      </c>
      <c r="J439" s="53">
        <v>76</v>
      </c>
      <c r="K439" s="52">
        <v>1054</v>
      </c>
      <c r="L439" s="52">
        <v>-30.488000000000056</v>
      </c>
      <c r="M439" s="55">
        <v>2</v>
      </c>
      <c r="N439" s="56" t="s">
        <v>17</v>
      </c>
      <c r="P439" s="66"/>
      <c r="Q439" s="53"/>
      <c r="R439" s="53"/>
      <c r="S439" s="53"/>
      <c r="T439" s="53"/>
      <c r="U439" s="53"/>
      <c r="V439" s="53"/>
      <c r="W439" s="53"/>
      <c r="BS439" s="53"/>
      <c r="BZ439" s="53"/>
    </row>
    <row r="440" spans="2:78" s="52" customFormat="1" ht="13" x14ac:dyDescent="0.3">
      <c r="B440" s="53" t="s">
        <v>2848</v>
      </c>
      <c r="C440" s="53" t="s">
        <v>123</v>
      </c>
      <c r="D440" s="53" t="s">
        <v>2951</v>
      </c>
      <c r="E440" s="53">
        <v>41.019530000000003</v>
      </c>
      <c r="F440" s="53">
        <v>-5.011209</v>
      </c>
      <c r="G440" s="54">
        <v>820.22249999999997</v>
      </c>
      <c r="H440" s="53">
        <v>230</v>
      </c>
      <c r="I440" s="53">
        <v>122</v>
      </c>
      <c r="J440" s="53">
        <v>108</v>
      </c>
      <c r="K440" s="52">
        <v>1054</v>
      </c>
      <c r="L440" s="52">
        <v>-233.77750000000003</v>
      </c>
      <c r="M440" s="55">
        <v>2</v>
      </c>
      <c r="N440" s="56" t="s">
        <v>17</v>
      </c>
      <c r="P440" s="66"/>
      <c r="Q440" s="53"/>
      <c r="R440" s="53"/>
      <c r="S440" s="53"/>
      <c r="T440" s="53"/>
      <c r="U440" s="53"/>
      <c r="V440" s="53"/>
      <c r="W440" s="53"/>
      <c r="BS440" s="53"/>
      <c r="BZ440" s="53"/>
    </row>
    <row r="441" spans="2:78" s="52" customFormat="1" ht="13" x14ac:dyDescent="0.3">
      <c r="B441" s="53" t="s">
        <v>2848</v>
      </c>
      <c r="C441" s="53" t="s">
        <v>123</v>
      </c>
      <c r="D441" s="53" t="s">
        <v>2952</v>
      </c>
      <c r="E441" s="53">
        <v>40.791020000000003</v>
      </c>
      <c r="F441" s="53">
        <v>-5.147208</v>
      </c>
      <c r="G441" s="54">
        <v>938.92070000000001</v>
      </c>
      <c r="H441" s="53">
        <v>101</v>
      </c>
      <c r="I441" s="53">
        <v>52</v>
      </c>
      <c r="J441" s="53">
        <v>49</v>
      </c>
      <c r="K441" s="52">
        <v>1054</v>
      </c>
      <c r="L441" s="52">
        <v>-115.07929999999999</v>
      </c>
      <c r="M441" s="55">
        <v>2</v>
      </c>
      <c r="N441" s="56" t="s">
        <v>17</v>
      </c>
      <c r="P441" s="66"/>
      <c r="Q441" s="53"/>
      <c r="R441" s="53"/>
      <c r="S441" s="53"/>
      <c r="T441" s="53"/>
      <c r="U441" s="53"/>
      <c r="V441" s="53"/>
      <c r="W441" s="53"/>
      <c r="BS441" s="53"/>
      <c r="BZ441" s="53"/>
    </row>
    <row r="442" spans="2:78" s="52" customFormat="1" ht="13" x14ac:dyDescent="0.3">
      <c r="B442" s="53" t="s">
        <v>2848</v>
      </c>
      <c r="C442" s="53" t="s">
        <v>123</v>
      </c>
      <c r="D442" s="53" t="s">
        <v>2953</v>
      </c>
      <c r="E442" s="53">
        <v>40.664299999999997</v>
      </c>
      <c r="F442" s="53">
        <v>-5.0761669999999999</v>
      </c>
      <c r="G442" s="54">
        <v>1289.8620000000001</v>
      </c>
      <c r="H442" s="53">
        <v>44</v>
      </c>
      <c r="I442" s="53">
        <v>26</v>
      </c>
      <c r="J442" s="53">
        <v>18</v>
      </c>
      <c r="K442" s="52">
        <v>1054</v>
      </c>
      <c r="L442" s="52">
        <v>235.86200000000008</v>
      </c>
      <c r="M442" s="55">
        <v>4</v>
      </c>
      <c r="N442" s="56" t="s">
        <v>17</v>
      </c>
      <c r="P442" s="66"/>
      <c r="Q442" s="53"/>
      <c r="R442" s="53"/>
      <c r="S442" s="53"/>
      <c r="T442" s="53"/>
      <c r="U442" s="53"/>
      <c r="V442" s="53"/>
      <c r="W442" s="53"/>
      <c r="BS442" s="53"/>
      <c r="BZ442" s="53"/>
    </row>
    <row r="443" spans="2:78" s="52" customFormat="1" ht="13" x14ac:dyDescent="0.3">
      <c r="B443" s="53" t="s">
        <v>2848</v>
      </c>
      <c r="C443" s="53" t="s">
        <v>123</v>
      </c>
      <c r="D443" s="53" t="s">
        <v>2954</v>
      </c>
      <c r="E443" s="53">
        <v>40.711370000000002</v>
      </c>
      <c r="F443" s="53">
        <v>-4.8297819999999998</v>
      </c>
      <c r="G443" s="54">
        <v>1214.8610000000001</v>
      </c>
      <c r="H443" s="53">
        <v>40</v>
      </c>
      <c r="I443" s="53">
        <v>22</v>
      </c>
      <c r="J443" s="53">
        <v>18</v>
      </c>
      <c r="K443" s="52">
        <v>1054</v>
      </c>
      <c r="L443" s="52">
        <v>160.8610000000001</v>
      </c>
      <c r="M443" s="55">
        <v>2</v>
      </c>
      <c r="N443" s="56" t="s">
        <v>17</v>
      </c>
      <c r="P443" s="66"/>
      <c r="Q443" s="53"/>
      <c r="R443" s="53"/>
      <c r="S443" s="53"/>
      <c r="T443" s="53"/>
      <c r="U443" s="53"/>
      <c r="V443" s="53"/>
      <c r="W443" s="53"/>
      <c r="BS443" s="53"/>
      <c r="BZ443" s="53"/>
    </row>
    <row r="444" spans="2:78" s="52" customFormat="1" ht="13" x14ac:dyDescent="0.3">
      <c r="B444" s="53" t="s">
        <v>2848</v>
      </c>
      <c r="C444" s="53" t="s">
        <v>123</v>
      </c>
      <c r="D444" s="53" t="s">
        <v>2955</v>
      </c>
      <c r="E444" s="53">
        <v>40.674120000000002</v>
      </c>
      <c r="F444" s="53">
        <v>-4.7817780000000001</v>
      </c>
      <c r="G444" s="54">
        <v>1228.818</v>
      </c>
      <c r="H444" s="53">
        <v>274</v>
      </c>
      <c r="I444" s="53">
        <v>142</v>
      </c>
      <c r="J444" s="53">
        <v>132</v>
      </c>
      <c r="K444" s="52">
        <v>1054</v>
      </c>
      <c r="L444" s="52">
        <v>174.81799999999998</v>
      </c>
      <c r="M444" s="55">
        <v>2</v>
      </c>
      <c r="N444" s="56" t="s">
        <v>17</v>
      </c>
      <c r="P444" s="66"/>
      <c r="Q444" s="53"/>
      <c r="R444" s="53"/>
      <c r="S444" s="53"/>
      <c r="T444" s="53"/>
      <c r="U444" s="53"/>
      <c r="V444" s="53"/>
      <c r="W444" s="53"/>
      <c r="BS444" s="53"/>
      <c r="BZ444" s="53"/>
    </row>
    <row r="445" spans="2:78" s="52" customFormat="1" ht="13" x14ac:dyDescent="0.3">
      <c r="B445" s="53" t="s">
        <v>2848</v>
      </c>
      <c r="C445" s="53" t="s">
        <v>123</v>
      </c>
      <c r="D445" s="53" t="s">
        <v>2956</v>
      </c>
      <c r="E445" s="53">
        <v>40.630859999999998</v>
      </c>
      <c r="F445" s="53">
        <v>-5.3483609999999997</v>
      </c>
      <c r="G445" s="54">
        <v>1100.1790000000001</v>
      </c>
      <c r="H445" s="53">
        <v>169</v>
      </c>
      <c r="I445" s="53">
        <v>89</v>
      </c>
      <c r="J445" s="53">
        <v>80</v>
      </c>
      <c r="K445" s="52">
        <v>1054</v>
      </c>
      <c r="L445" s="52">
        <v>46.179000000000087</v>
      </c>
      <c r="M445" s="55">
        <v>2</v>
      </c>
      <c r="N445" s="56" t="s">
        <v>17</v>
      </c>
      <c r="P445" s="66"/>
      <c r="Q445" s="53"/>
      <c r="R445" s="53"/>
      <c r="S445" s="53"/>
      <c r="T445" s="53"/>
      <c r="U445" s="53"/>
      <c r="V445" s="53"/>
      <c r="W445" s="53"/>
      <c r="BS445" s="53"/>
      <c r="BZ445" s="53"/>
    </row>
    <row r="446" spans="2:78" s="52" customFormat="1" ht="13" x14ac:dyDescent="0.3">
      <c r="B446" s="53" t="s">
        <v>2848</v>
      </c>
      <c r="C446" s="53" t="s">
        <v>123</v>
      </c>
      <c r="D446" s="53" t="s">
        <v>2957</v>
      </c>
      <c r="E446" s="53">
        <v>40.700699999999998</v>
      </c>
      <c r="F446" s="53">
        <v>-4.5639190000000003</v>
      </c>
      <c r="G446" s="54">
        <v>1112.355</v>
      </c>
      <c r="H446" s="53">
        <v>109</v>
      </c>
      <c r="I446" s="53">
        <v>53</v>
      </c>
      <c r="J446" s="53">
        <v>56</v>
      </c>
      <c r="K446" s="52">
        <v>1054</v>
      </c>
      <c r="L446" s="52">
        <v>58.355000000000018</v>
      </c>
      <c r="M446" s="55">
        <v>2</v>
      </c>
      <c r="N446" s="56" t="s">
        <v>17</v>
      </c>
      <c r="P446" s="66"/>
      <c r="Q446" s="53"/>
      <c r="R446" s="53"/>
      <c r="S446" s="53"/>
      <c r="T446" s="53"/>
      <c r="U446" s="53"/>
      <c r="V446" s="53"/>
      <c r="W446" s="53"/>
      <c r="BS446" s="53"/>
      <c r="BZ446" s="53"/>
    </row>
    <row r="447" spans="2:78" s="52" customFormat="1" ht="13" x14ac:dyDescent="0.3">
      <c r="B447" s="53" t="s">
        <v>2848</v>
      </c>
      <c r="C447" s="53" t="s">
        <v>123</v>
      </c>
      <c r="D447" s="53" t="s">
        <v>2958</v>
      </c>
      <c r="E447" s="53">
        <v>40.439349999999997</v>
      </c>
      <c r="F447" s="53">
        <v>-5.6176250000000003</v>
      </c>
      <c r="G447" s="54">
        <v>1066.2059999999999</v>
      </c>
      <c r="H447" s="53">
        <v>140</v>
      </c>
      <c r="I447" s="53">
        <v>66</v>
      </c>
      <c r="J447" s="53">
        <v>74</v>
      </c>
      <c r="K447" s="52">
        <v>1054</v>
      </c>
      <c r="L447" s="52">
        <v>12.205999999999904</v>
      </c>
      <c r="M447" s="55">
        <v>2</v>
      </c>
      <c r="N447" s="56" t="s">
        <v>17</v>
      </c>
      <c r="P447" s="66"/>
      <c r="Q447" s="53"/>
      <c r="R447" s="53"/>
      <c r="S447" s="53"/>
      <c r="T447" s="53"/>
      <c r="U447" s="53"/>
      <c r="V447" s="53"/>
      <c r="W447" s="53"/>
      <c r="BS447" s="53"/>
      <c r="BZ447" s="53"/>
    </row>
    <row r="448" spans="2:78" s="52" customFormat="1" ht="13" x14ac:dyDescent="0.3">
      <c r="B448" s="53" t="s">
        <v>2848</v>
      </c>
      <c r="C448" s="53" t="s">
        <v>123</v>
      </c>
      <c r="D448" s="53" t="s">
        <v>2959</v>
      </c>
      <c r="E448" s="53">
        <v>40.508629999999997</v>
      </c>
      <c r="F448" s="53">
        <v>-5.0053739999999998</v>
      </c>
      <c r="G448" s="54">
        <v>1348.0809999999999</v>
      </c>
      <c r="H448" s="53">
        <v>67</v>
      </c>
      <c r="I448" s="53">
        <v>32</v>
      </c>
      <c r="J448" s="53">
        <v>35</v>
      </c>
      <c r="K448" s="52">
        <v>1054</v>
      </c>
      <c r="L448" s="52">
        <v>294.0809999999999</v>
      </c>
      <c r="M448" s="55">
        <v>4</v>
      </c>
      <c r="N448" s="56" t="s">
        <v>17</v>
      </c>
      <c r="P448" s="66"/>
      <c r="Q448" s="53"/>
      <c r="R448" s="53"/>
      <c r="S448" s="53"/>
      <c r="T448" s="53"/>
      <c r="U448" s="53"/>
      <c r="V448" s="53"/>
      <c r="W448" s="53"/>
      <c r="BS448" s="53"/>
      <c r="BZ448" s="53"/>
    </row>
    <row r="449" spans="2:78" s="52" customFormat="1" ht="13" x14ac:dyDescent="0.3">
      <c r="B449" s="53" t="s">
        <v>2848</v>
      </c>
      <c r="C449" s="53" t="s">
        <v>123</v>
      </c>
      <c r="D449" s="53" t="s">
        <v>2960</v>
      </c>
      <c r="E449" s="53">
        <v>40.502749999999999</v>
      </c>
      <c r="F449" s="53">
        <v>-5.3015319999999999</v>
      </c>
      <c r="G449" s="54">
        <v>1022.489</v>
      </c>
      <c r="H449" s="53">
        <v>82</v>
      </c>
      <c r="I449" s="53">
        <v>45</v>
      </c>
      <c r="J449" s="53">
        <v>37</v>
      </c>
      <c r="K449" s="52">
        <v>1054</v>
      </c>
      <c r="L449" s="52">
        <v>-31.510999999999967</v>
      </c>
      <c r="M449" s="55">
        <v>2</v>
      </c>
      <c r="N449" s="56" t="s">
        <v>17</v>
      </c>
      <c r="P449" s="66"/>
      <c r="Q449" s="53"/>
      <c r="R449" s="53"/>
      <c r="S449" s="53"/>
      <c r="T449" s="53"/>
      <c r="U449" s="53"/>
      <c r="V449" s="53"/>
      <c r="W449" s="53"/>
      <c r="BS449" s="53"/>
      <c r="BZ449" s="53"/>
    </row>
    <row r="450" spans="2:78" s="52" customFormat="1" ht="13" x14ac:dyDescent="0.3">
      <c r="B450" s="53" t="s">
        <v>2848</v>
      </c>
      <c r="C450" s="53" t="s">
        <v>123</v>
      </c>
      <c r="D450" s="53" t="s">
        <v>2961</v>
      </c>
      <c r="E450" s="53">
        <v>40.297469999999997</v>
      </c>
      <c r="F450" s="53">
        <v>-4.8366769999999999</v>
      </c>
      <c r="G450" s="54">
        <v>864.05650000000003</v>
      </c>
      <c r="H450" s="53">
        <v>834</v>
      </c>
      <c r="I450" s="53">
        <v>440</v>
      </c>
      <c r="J450" s="53">
        <v>394</v>
      </c>
      <c r="K450" s="52">
        <v>1054</v>
      </c>
      <c r="L450" s="52">
        <v>-189.94349999999997</v>
      </c>
      <c r="M450" s="55">
        <v>2</v>
      </c>
      <c r="N450" s="56" t="s">
        <v>17</v>
      </c>
      <c r="P450" s="66"/>
      <c r="Q450" s="53"/>
      <c r="R450" s="53"/>
      <c r="S450" s="53"/>
      <c r="T450" s="53"/>
      <c r="U450" s="53"/>
      <c r="V450" s="53"/>
      <c r="W450" s="53"/>
      <c r="BS450" s="53"/>
      <c r="BZ450" s="53"/>
    </row>
    <row r="451" spans="2:78" s="52" customFormat="1" ht="13" x14ac:dyDescent="0.3">
      <c r="B451" s="53" t="s">
        <v>2848</v>
      </c>
      <c r="C451" s="53" t="s">
        <v>123</v>
      </c>
      <c r="D451" s="53" t="s">
        <v>2962</v>
      </c>
      <c r="E451" s="53">
        <v>40.750720000000001</v>
      </c>
      <c r="F451" s="53">
        <v>-4.6654220000000004</v>
      </c>
      <c r="G451" s="54">
        <v>1034.8130000000001</v>
      </c>
      <c r="H451" s="53">
        <v>444</v>
      </c>
      <c r="I451" s="53">
        <v>232</v>
      </c>
      <c r="J451" s="53">
        <v>212</v>
      </c>
      <c r="K451" s="52">
        <v>1054</v>
      </c>
      <c r="L451" s="52">
        <v>-19.186999999999898</v>
      </c>
      <c r="M451" s="55">
        <v>2</v>
      </c>
      <c r="N451" s="56" t="s">
        <v>17</v>
      </c>
      <c r="P451" s="66"/>
      <c r="Q451" s="53"/>
      <c r="R451" s="53"/>
      <c r="S451" s="53"/>
      <c r="T451" s="53"/>
      <c r="U451" s="53"/>
      <c r="V451" s="53"/>
      <c r="W451" s="53"/>
      <c r="BS451" s="53"/>
      <c r="BZ451" s="53"/>
    </row>
    <row r="452" spans="2:78" s="52" customFormat="1" ht="13" x14ac:dyDescent="0.3">
      <c r="B452" s="53" t="s">
        <v>2848</v>
      </c>
      <c r="C452" s="53" t="s">
        <v>123</v>
      </c>
      <c r="D452" s="53" t="s">
        <v>2963</v>
      </c>
      <c r="E452" s="53">
        <v>40.531790000000001</v>
      </c>
      <c r="F452" s="53">
        <v>-5.4052049999999996</v>
      </c>
      <c r="G452" s="54">
        <v>1261.807</v>
      </c>
      <c r="H452" s="53">
        <v>172</v>
      </c>
      <c r="I452" s="53">
        <v>101</v>
      </c>
      <c r="J452" s="53">
        <v>71</v>
      </c>
      <c r="K452" s="52">
        <v>1054</v>
      </c>
      <c r="L452" s="52">
        <v>207.80700000000002</v>
      </c>
      <c r="M452" s="55">
        <v>4</v>
      </c>
      <c r="N452" s="56" t="s">
        <v>17</v>
      </c>
      <c r="P452" s="66"/>
      <c r="Q452" s="53"/>
      <c r="R452" s="53"/>
      <c r="S452" s="53"/>
      <c r="T452" s="53"/>
      <c r="U452" s="53"/>
      <c r="V452" s="53"/>
      <c r="W452" s="53"/>
      <c r="BS452" s="53"/>
      <c r="BZ452" s="53"/>
    </row>
    <row r="453" spans="2:78" s="52" customFormat="1" ht="13" x14ac:dyDescent="0.3">
      <c r="B453" s="53" t="s">
        <v>2848</v>
      </c>
      <c r="C453" s="53" t="s">
        <v>123</v>
      </c>
      <c r="D453" s="53" t="s">
        <v>2964</v>
      </c>
      <c r="E453" s="53">
        <v>40.554969999999997</v>
      </c>
      <c r="F453" s="53">
        <v>-4.8255759999999999</v>
      </c>
      <c r="G453" s="54">
        <v>1119.9559999999999</v>
      </c>
      <c r="H453" s="53">
        <v>119</v>
      </c>
      <c r="I453" s="53">
        <v>65</v>
      </c>
      <c r="J453" s="53">
        <v>54</v>
      </c>
      <c r="K453" s="52">
        <v>1054</v>
      </c>
      <c r="L453" s="52">
        <v>65.955999999999904</v>
      </c>
      <c r="M453" s="55">
        <v>2</v>
      </c>
      <c r="N453" s="56" t="s">
        <v>17</v>
      </c>
      <c r="P453" s="66"/>
      <c r="Q453" s="53"/>
      <c r="R453" s="53"/>
      <c r="S453" s="53"/>
      <c r="T453" s="53"/>
      <c r="U453" s="53"/>
      <c r="V453" s="53"/>
      <c r="W453" s="53"/>
      <c r="BS453" s="53"/>
      <c r="BZ453" s="53"/>
    </row>
    <row r="454" spans="2:78" s="52" customFormat="1" ht="13" x14ac:dyDescent="0.3">
      <c r="B454" s="53" t="s">
        <v>2848</v>
      </c>
      <c r="C454" s="53" t="s">
        <v>123</v>
      </c>
      <c r="D454" s="53" t="s">
        <v>2965</v>
      </c>
      <c r="E454" s="53">
        <v>40.737490000000001</v>
      </c>
      <c r="F454" s="53">
        <v>-5.090713</v>
      </c>
      <c r="G454" s="54">
        <v>1132.0319999999999</v>
      </c>
      <c r="H454" s="53">
        <v>127</v>
      </c>
      <c r="I454" s="53">
        <v>67</v>
      </c>
      <c r="J454" s="53">
        <v>60</v>
      </c>
      <c r="K454" s="52">
        <v>1054</v>
      </c>
      <c r="L454" s="52">
        <v>78.031999999999925</v>
      </c>
      <c r="M454" s="55">
        <v>2</v>
      </c>
      <c r="N454" s="56" t="s">
        <v>17</v>
      </c>
      <c r="P454" s="66"/>
      <c r="Q454" s="53"/>
      <c r="R454" s="53"/>
      <c r="S454" s="53"/>
      <c r="T454" s="53"/>
      <c r="U454" s="53"/>
      <c r="V454" s="53"/>
      <c r="W454" s="53"/>
      <c r="BS454" s="53"/>
      <c r="BZ454" s="53"/>
    </row>
    <row r="455" spans="2:78" s="52" customFormat="1" ht="13" x14ac:dyDescent="0.3">
      <c r="B455" s="53" t="s">
        <v>2848</v>
      </c>
      <c r="C455" s="53" t="s">
        <v>123</v>
      </c>
      <c r="D455" s="53" t="s">
        <v>2966</v>
      </c>
      <c r="E455" s="53">
        <v>40.259920000000001</v>
      </c>
      <c r="F455" s="53">
        <v>-5.0177699999999996</v>
      </c>
      <c r="G455" s="54">
        <v>638.03340000000003</v>
      </c>
      <c r="H455" s="53">
        <v>1220</v>
      </c>
      <c r="I455" s="53">
        <v>621</v>
      </c>
      <c r="J455" s="53">
        <v>599</v>
      </c>
      <c r="K455" s="52">
        <v>1054</v>
      </c>
      <c r="L455" s="52">
        <v>-415.96659999999997</v>
      </c>
      <c r="M455" s="55">
        <v>2</v>
      </c>
      <c r="N455" s="56" t="s">
        <v>17</v>
      </c>
      <c r="P455" s="66"/>
      <c r="Q455" s="53"/>
      <c r="R455" s="53"/>
      <c r="S455" s="53"/>
      <c r="T455" s="53"/>
      <c r="U455" s="53"/>
      <c r="V455" s="53"/>
      <c r="W455" s="53"/>
      <c r="BS455" s="53"/>
      <c r="BZ455" s="53"/>
    </row>
    <row r="456" spans="2:78" s="52" customFormat="1" ht="13" x14ac:dyDescent="0.3">
      <c r="B456" s="53" t="s">
        <v>2848</v>
      </c>
      <c r="C456" s="53" t="s">
        <v>123</v>
      </c>
      <c r="D456" s="53" t="s">
        <v>2967</v>
      </c>
      <c r="E456" s="53">
        <v>40.768630000000002</v>
      </c>
      <c r="F456" s="53">
        <v>-4.7810259999999998</v>
      </c>
      <c r="G456" s="54">
        <v>1001.826</v>
      </c>
      <c r="H456" s="53">
        <v>63</v>
      </c>
      <c r="I456" s="53">
        <v>31</v>
      </c>
      <c r="J456" s="53">
        <v>32</v>
      </c>
      <c r="K456" s="52">
        <v>1054</v>
      </c>
      <c r="L456" s="52">
        <v>-52.173999999999978</v>
      </c>
      <c r="M456" s="55">
        <v>2</v>
      </c>
      <c r="N456" s="56" t="s">
        <v>17</v>
      </c>
      <c r="P456" s="66"/>
      <c r="Q456" s="53"/>
      <c r="R456" s="53"/>
      <c r="S456" s="53"/>
      <c r="T456" s="53"/>
      <c r="U456" s="53"/>
      <c r="V456" s="53"/>
      <c r="W456" s="53"/>
      <c r="BS456" s="53"/>
      <c r="BZ456" s="53"/>
    </row>
    <row r="457" spans="2:78" s="52" customFormat="1" ht="13" x14ac:dyDescent="0.3">
      <c r="B457" s="53" t="s">
        <v>2848</v>
      </c>
      <c r="C457" s="53" t="s">
        <v>123</v>
      </c>
      <c r="D457" s="53" t="s">
        <v>2968</v>
      </c>
      <c r="E457" s="53">
        <v>41.107210000000002</v>
      </c>
      <c r="F457" s="53">
        <v>-4.9573260000000001</v>
      </c>
      <c r="G457" s="54">
        <v>784.55089999999996</v>
      </c>
      <c r="H457" s="53">
        <v>50</v>
      </c>
      <c r="I457" s="53">
        <v>25</v>
      </c>
      <c r="J457" s="53">
        <v>25</v>
      </c>
      <c r="K457" s="52">
        <v>1054</v>
      </c>
      <c r="L457" s="52">
        <v>-269.44910000000004</v>
      </c>
      <c r="M457" s="55">
        <v>2</v>
      </c>
      <c r="N457" s="56" t="s">
        <v>17</v>
      </c>
      <c r="P457" s="66"/>
      <c r="Q457" s="53"/>
      <c r="R457" s="53"/>
      <c r="S457" s="53"/>
      <c r="T457" s="53"/>
      <c r="U457" s="53"/>
      <c r="V457" s="53"/>
      <c r="W457" s="53"/>
      <c r="BS457" s="53"/>
      <c r="BZ457" s="53"/>
    </row>
    <row r="458" spans="2:78" s="52" customFormat="1" ht="13" x14ac:dyDescent="0.3">
      <c r="B458" s="53" t="s">
        <v>2848</v>
      </c>
      <c r="C458" s="53" t="s">
        <v>123</v>
      </c>
      <c r="D458" s="53" t="s">
        <v>2969</v>
      </c>
      <c r="E458" s="53">
        <v>40.590510000000002</v>
      </c>
      <c r="F458" s="53">
        <v>-5.0149780000000002</v>
      </c>
      <c r="G458" s="54">
        <v>1166.3399999999999</v>
      </c>
      <c r="H458" s="53">
        <v>527</v>
      </c>
      <c r="I458" s="53">
        <v>273</v>
      </c>
      <c r="J458" s="53">
        <v>254</v>
      </c>
      <c r="K458" s="52">
        <v>1054</v>
      </c>
      <c r="L458" s="52">
        <v>112.33999999999992</v>
      </c>
      <c r="M458" s="55">
        <v>2</v>
      </c>
      <c r="N458" s="56" t="s">
        <v>17</v>
      </c>
      <c r="P458" s="66"/>
      <c r="Q458" s="53"/>
      <c r="R458" s="53"/>
      <c r="S458" s="53"/>
      <c r="T458" s="53"/>
      <c r="U458" s="53"/>
      <c r="V458" s="53"/>
      <c r="W458" s="53"/>
      <c r="BS458" s="53"/>
      <c r="BZ458" s="53"/>
    </row>
    <row r="459" spans="2:78" s="52" customFormat="1" ht="13" x14ac:dyDescent="0.3">
      <c r="B459" s="53" t="s">
        <v>2848</v>
      </c>
      <c r="C459" s="53" t="s">
        <v>123</v>
      </c>
      <c r="D459" s="53" t="s">
        <v>2970</v>
      </c>
      <c r="E459" s="53">
        <v>40.706569999999999</v>
      </c>
      <c r="F459" s="53">
        <v>-5.0266590000000004</v>
      </c>
      <c r="G459" s="54">
        <v>1088.3009999999999</v>
      </c>
      <c r="H459" s="53">
        <v>127</v>
      </c>
      <c r="I459" s="53">
        <v>65</v>
      </c>
      <c r="J459" s="53">
        <v>62</v>
      </c>
      <c r="K459" s="52">
        <v>1054</v>
      </c>
      <c r="L459" s="52">
        <v>34.300999999999931</v>
      </c>
      <c r="M459" s="55">
        <v>2</v>
      </c>
      <c r="N459" s="56" t="s">
        <v>17</v>
      </c>
      <c r="P459" s="66"/>
      <c r="Q459" s="53"/>
      <c r="R459" s="53"/>
      <c r="S459" s="53"/>
      <c r="T459" s="53"/>
      <c r="U459" s="53"/>
      <c r="V459" s="53"/>
      <c r="W459" s="53"/>
      <c r="BS459" s="53"/>
      <c r="BZ459" s="53"/>
    </row>
    <row r="460" spans="2:78" s="52" customFormat="1" ht="13" x14ac:dyDescent="0.3">
      <c r="B460" s="53" t="s">
        <v>2848</v>
      </c>
      <c r="C460" s="53" t="s">
        <v>123</v>
      </c>
      <c r="D460" s="53" t="s">
        <v>2971</v>
      </c>
      <c r="E460" s="53">
        <v>40.602800000000002</v>
      </c>
      <c r="F460" s="53">
        <v>-4.9005470000000004</v>
      </c>
      <c r="G460" s="54">
        <v>1126.354</v>
      </c>
      <c r="H460" s="53">
        <v>408</v>
      </c>
      <c r="I460" s="53">
        <v>223</v>
      </c>
      <c r="J460" s="53">
        <v>185</v>
      </c>
      <c r="K460" s="52">
        <v>1054</v>
      </c>
      <c r="L460" s="52">
        <v>72.354000000000042</v>
      </c>
      <c r="M460" s="55">
        <v>2</v>
      </c>
      <c r="N460" s="56" t="s">
        <v>17</v>
      </c>
      <c r="P460" s="66"/>
      <c r="Q460" s="53"/>
      <c r="R460" s="53"/>
      <c r="S460" s="53"/>
      <c r="T460" s="53"/>
      <c r="U460" s="53"/>
      <c r="V460" s="53"/>
      <c r="W460" s="53"/>
      <c r="BS460" s="53"/>
      <c r="BZ460" s="53"/>
    </row>
    <row r="461" spans="2:78" s="52" customFormat="1" ht="13" x14ac:dyDescent="0.3">
      <c r="B461" s="53" t="s">
        <v>2848</v>
      </c>
      <c r="C461" s="53" t="s">
        <v>123</v>
      </c>
      <c r="D461" s="53" t="s">
        <v>2972</v>
      </c>
      <c r="E461" s="53">
        <v>40.821269999999998</v>
      </c>
      <c r="F461" s="53">
        <v>-4.9220519999999999</v>
      </c>
      <c r="G461" s="54">
        <v>945.01310000000001</v>
      </c>
      <c r="H461" s="53">
        <v>77</v>
      </c>
      <c r="I461" s="53">
        <v>41</v>
      </c>
      <c r="J461" s="53">
        <v>36</v>
      </c>
      <c r="K461" s="52">
        <v>1054</v>
      </c>
      <c r="L461" s="52">
        <v>-108.98689999999999</v>
      </c>
      <c r="M461" s="55">
        <v>2</v>
      </c>
      <c r="N461" s="56" t="s">
        <v>17</v>
      </c>
      <c r="P461" s="66"/>
      <c r="Q461" s="53"/>
      <c r="R461" s="53"/>
      <c r="S461" s="53"/>
      <c r="T461" s="53"/>
      <c r="U461" s="53"/>
      <c r="V461" s="53"/>
      <c r="W461" s="53"/>
      <c r="BS461" s="53"/>
      <c r="BZ461" s="53"/>
    </row>
    <row r="462" spans="2:78" s="52" customFormat="1" ht="13" x14ac:dyDescent="0.3">
      <c r="B462" s="53" t="s">
        <v>2848</v>
      </c>
      <c r="C462" s="53" t="s">
        <v>123</v>
      </c>
      <c r="D462" s="53" t="s">
        <v>2973</v>
      </c>
      <c r="E462" s="53">
        <v>40.858510000000003</v>
      </c>
      <c r="F462" s="53">
        <v>-4.8803850000000004</v>
      </c>
      <c r="G462" s="54">
        <v>897.20450000000005</v>
      </c>
      <c r="H462" s="53">
        <v>151</v>
      </c>
      <c r="I462" s="53">
        <v>80</v>
      </c>
      <c r="J462" s="53">
        <v>71</v>
      </c>
      <c r="K462" s="52">
        <v>1054</v>
      </c>
      <c r="L462" s="52">
        <v>-156.79549999999995</v>
      </c>
      <c r="M462" s="55">
        <v>2</v>
      </c>
      <c r="N462" s="56" t="s">
        <v>17</v>
      </c>
      <c r="P462" s="66"/>
      <c r="Q462" s="53"/>
      <c r="R462" s="53"/>
      <c r="S462" s="53"/>
      <c r="T462" s="53"/>
      <c r="U462" s="53"/>
      <c r="V462" s="53"/>
      <c r="W462" s="53"/>
      <c r="BS462" s="53"/>
      <c r="BZ462" s="53"/>
    </row>
    <row r="463" spans="2:78" s="52" customFormat="1" ht="13" x14ac:dyDescent="0.3">
      <c r="B463" s="53" t="s">
        <v>2848</v>
      </c>
      <c r="C463" s="53" t="s">
        <v>123</v>
      </c>
      <c r="D463" s="53" t="s">
        <v>2974</v>
      </c>
      <c r="E463" s="53">
        <v>40.635460000000002</v>
      </c>
      <c r="F463" s="53">
        <v>-4.8182280000000004</v>
      </c>
      <c r="G463" s="54">
        <v>1136.2080000000001</v>
      </c>
      <c r="H463" s="53">
        <v>104</v>
      </c>
      <c r="I463" s="53">
        <v>61</v>
      </c>
      <c r="J463" s="53">
        <v>43</v>
      </c>
      <c r="K463" s="52">
        <v>1054</v>
      </c>
      <c r="L463" s="52">
        <v>82.208000000000084</v>
      </c>
      <c r="M463" s="55">
        <v>2</v>
      </c>
      <c r="N463" s="56" t="s">
        <v>17</v>
      </c>
      <c r="P463" s="66"/>
      <c r="Q463" s="53"/>
      <c r="R463" s="53"/>
      <c r="S463" s="53"/>
      <c r="T463" s="53"/>
      <c r="U463" s="53"/>
      <c r="V463" s="53"/>
      <c r="W463" s="53"/>
      <c r="BS463" s="53"/>
      <c r="BZ463" s="53"/>
    </row>
    <row r="464" spans="2:78" s="52" customFormat="1" ht="13" x14ac:dyDescent="0.3">
      <c r="B464" s="53" t="s">
        <v>2848</v>
      </c>
      <c r="C464" s="53" t="s">
        <v>123</v>
      </c>
      <c r="D464" s="53" t="s">
        <v>2975</v>
      </c>
      <c r="E464" s="53">
        <v>40.921840000000003</v>
      </c>
      <c r="F464" s="53">
        <v>-5.0358929999999997</v>
      </c>
      <c r="G464" s="54">
        <v>904.14949999999999</v>
      </c>
      <c r="H464" s="53">
        <v>114</v>
      </c>
      <c r="I464" s="53">
        <v>56</v>
      </c>
      <c r="J464" s="53">
        <v>58</v>
      </c>
      <c r="K464" s="52">
        <v>1054</v>
      </c>
      <c r="L464" s="52">
        <v>-149.85050000000001</v>
      </c>
      <c r="M464" s="55">
        <v>2</v>
      </c>
      <c r="N464" s="56" t="s">
        <v>17</v>
      </c>
      <c r="P464" s="66"/>
      <c r="Q464" s="53"/>
      <c r="R464" s="53"/>
      <c r="S464" s="53"/>
      <c r="T464" s="53"/>
      <c r="U464" s="53"/>
      <c r="V464" s="53"/>
      <c r="W464" s="53"/>
      <c r="BS464" s="53"/>
      <c r="BZ464" s="53"/>
    </row>
    <row r="465" spans="2:78" s="52" customFormat="1" ht="13" x14ac:dyDescent="0.3">
      <c r="B465" s="53" t="s">
        <v>2848</v>
      </c>
      <c r="C465" s="53" t="s">
        <v>123</v>
      </c>
      <c r="D465" s="53" t="s">
        <v>2976</v>
      </c>
      <c r="E465" s="53">
        <v>40.543019999999999</v>
      </c>
      <c r="F465" s="53">
        <v>-5.0407770000000003</v>
      </c>
      <c r="G465" s="54">
        <v>1153.327</v>
      </c>
      <c r="H465" s="53">
        <v>92</v>
      </c>
      <c r="I465" s="53">
        <v>49</v>
      </c>
      <c r="J465" s="53">
        <v>43</v>
      </c>
      <c r="K465" s="52">
        <v>1054</v>
      </c>
      <c r="L465" s="52">
        <v>99.326999999999998</v>
      </c>
      <c r="M465" s="55">
        <v>2</v>
      </c>
      <c r="N465" s="56" t="s">
        <v>17</v>
      </c>
      <c r="P465" s="66"/>
      <c r="Q465" s="53"/>
      <c r="R465" s="53"/>
      <c r="S465" s="53"/>
      <c r="T465" s="53"/>
      <c r="U465" s="53"/>
      <c r="V465" s="53"/>
      <c r="W465" s="53"/>
      <c r="BS465" s="53"/>
      <c r="BZ465" s="53"/>
    </row>
    <row r="466" spans="2:78" s="52" customFormat="1" ht="13" x14ac:dyDescent="0.3">
      <c r="B466" s="53" t="s">
        <v>2848</v>
      </c>
      <c r="C466" s="53" t="s">
        <v>123</v>
      </c>
      <c r="D466" s="53" t="s">
        <v>2977</v>
      </c>
      <c r="E466" s="53">
        <v>40.566969999999998</v>
      </c>
      <c r="F466" s="53">
        <v>-5.4668619999999999</v>
      </c>
      <c r="G466" s="54">
        <v>1119.0650000000001</v>
      </c>
      <c r="H466" s="53">
        <v>101</v>
      </c>
      <c r="I466" s="53">
        <v>50</v>
      </c>
      <c r="J466" s="53">
        <v>51</v>
      </c>
      <c r="K466" s="52">
        <v>1054</v>
      </c>
      <c r="L466" s="52">
        <v>65.065000000000055</v>
      </c>
      <c r="M466" s="55">
        <v>2</v>
      </c>
      <c r="N466" s="56" t="s">
        <v>17</v>
      </c>
      <c r="P466" s="66"/>
      <c r="Q466" s="53"/>
      <c r="R466" s="53"/>
      <c r="S466" s="53"/>
      <c r="T466" s="53"/>
      <c r="U466" s="53"/>
      <c r="V466" s="53"/>
      <c r="W466" s="53"/>
      <c r="BS466" s="53"/>
      <c r="BZ466" s="53"/>
    </row>
    <row r="467" spans="2:78" s="52" customFormat="1" ht="13" x14ac:dyDescent="0.3">
      <c r="B467" s="53" t="s">
        <v>2848</v>
      </c>
      <c r="C467" s="53" t="s">
        <v>123</v>
      </c>
      <c r="D467" s="53" t="s">
        <v>2978</v>
      </c>
      <c r="E467" s="53">
        <v>40.66433</v>
      </c>
      <c r="F467" s="53">
        <v>-4.9647589999999999</v>
      </c>
      <c r="G467" s="54">
        <v>1393.9280000000001</v>
      </c>
      <c r="H467" s="53">
        <v>51</v>
      </c>
      <c r="I467" s="53">
        <v>28</v>
      </c>
      <c r="J467" s="53">
        <v>23</v>
      </c>
      <c r="K467" s="52">
        <v>1054</v>
      </c>
      <c r="L467" s="52">
        <v>339.92800000000011</v>
      </c>
      <c r="M467" s="55">
        <v>4</v>
      </c>
      <c r="N467" s="56" t="s">
        <v>17</v>
      </c>
      <c r="P467" s="66"/>
      <c r="Q467" s="53"/>
      <c r="R467" s="53"/>
      <c r="S467" s="53"/>
      <c r="T467" s="53"/>
      <c r="U467" s="53"/>
      <c r="V467" s="53"/>
      <c r="W467" s="53"/>
      <c r="BS467" s="53"/>
      <c r="BZ467" s="53"/>
    </row>
    <row r="468" spans="2:78" s="52" customFormat="1" ht="13" x14ac:dyDescent="0.3">
      <c r="B468" s="53" t="s">
        <v>2848</v>
      </c>
      <c r="C468" s="53" t="s">
        <v>123</v>
      </c>
      <c r="D468" s="53" t="s">
        <v>2979</v>
      </c>
      <c r="E468" s="53">
        <v>40.875239999999998</v>
      </c>
      <c r="F468" s="53">
        <v>-4.8695339999999998</v>
      </c>
      <c r="G468" s="54">
        <v>899.79949999999997</v>
      </c>
      <c r="H468" s="53">
        <v>140</v>
      </c>
      <c r="I468" s="53">
        <v>76</v>
      </c>
      <c r="J468" s="53">
        <v>64</v>
      </c>
      <c r="K468" s="52">
        <v>1054</v>
      </c>
      <c r="L468" s="52">
        <v>-154.20050000000003</v>
      </c>
      <c r="M468" s="55">
        <v>2</v>
      </c>
      <c r="N468" s="56" t="s">
        <v>17</v>
      </c>
      <c r="P468" s="66"/>
      <c r="Q468" s="53"/>
      <c r="R468" s="53"/>
      <c r="S468" s="53"/>
      <c r="T468" s="53"/>
      <c r="U468" s="53"/>
      <c r="V468" s="53"/>
      <c r="W468" s="53"/>
      <c r="BS468" s="53"/>
      <c r="BZ468" s="53"/>
    </row>
    <row r="469" spans="2:78" s="52" customFormat="1" ht="13" x14ac:dyDescent="0.3">
      <c r="B469" s="53" t="s">
        <v>2848</v>
      </c>
      <c r="C469" s="53" t="s">
        <v>123</v>
      </c>
      <c r="D469" s="53" t="s">
        <v>2980</v>
      </c>
      <c r="E469" s="53">
        <v>40.85886</v>
      </c>
      <c r="F469" s="53">
        <v>-5.0595970000000001</v>
      </c>
      <c r="G469" s="54">
        <v>955.41600000000005</v>
      </c>
      <c r="H469" s="53">
        <v>181</v>
      </c>
      <c r="I469" s="53">
        <v>98</v>
      </c>
      <c r="J469" s="53">
        <v>83</v>
      </c>
      <c r="K469" s="52">
        <v>1054</v>
      </c>
      <c r="L469" s="52">
        <v>-98.583999999999946</v>
      </c>
      <c r="M469" s="55">
        <v>2</v>
      </c>
      <c r="N469" s="56" t="s">
        <v>17</v>
      </c>
      <c r="P469" s="66"/>
      <c r="Q469" s="53"/>
      <c r="R469" s="53"/>
      <c r="S469" s="53"/>
      <c r="T469" s="53"/>
      <c r="U469" s="53"/>
      <c r="V469" s="53"/>
      <c r="W469" s="53"/>
      <c r="BS469" s="53"/>
      <c r="BZ469" s="53"/>
    </row>
    <row r="470" spans="2:78" s="52" customFormat="1" ht="13" x14ac:dyDescent="0.3">
      <c r="B470" s="53" t="s">
        <v>2848</v>
      </c>
      <c r="C470" s="53" t="s">
        <v>123</v>
      </c>
      <c r="D470" s="53" t="s">
        <v>2981</v>
      </c>
      <c r="E470" s="53">
        <v>40.541620000000002</v>
      </c>
      <c r="F470" s="53">
        <v>-4.9919710000000004</v>
      </c>
      <c r="G470" s="54">
        <v>1150.127</v>
      </c>
      <c r="H470" s="53">
        <v>41</v>
      </c>
      <c r="I470" s="53">
        <v>22</v>
      </c>
      <c r="J470" s="53">
        <v>19</v>
      </c>
      <c r="K470" s="52">
        <v>1054</v>
      </c>
      <c r="L470" s="52">
        <v>96.126999999999953</v>
      </c>
      <c r="M470" s="55">
        <v>2</v>
      </c>
      <c r="N470" s="56" t="s">
        <v>17</v>
      </c>
      <c r="P470" s="66"/>
      <c r="Q470" s="53"/>
      <c r="R470" s="53"/>
      <c r="S470" s="53"/>
      <c r="T470" s="53"/>
      <c r="U470" s="53"/>
      <c r="V470" s="53"/>
      <c r="W470" s="53"/>
      <c r="BS470" s="53"/>
      <c r="BZ470" s="53"/>
    </row>
    <row r="471" spans="2:78" s="52" customFormat="1" ht="13" x14ac:dyDescent="0.3">
      <c r="B471" s="53" t="s">
        <v>2848</v>
      </c>
      <c r="C471" s="53" t="s">
        <v>123</v>
      </c>
      <c r="D471" s="53" t="s">
        <v>2982</v>
      </c>
      <c r="E471" s="53">
        <v>40.978430000000003</v>
      </c>
      <c r="F471" s="53">
        <v>-4.7759879999999999</v>
      </c>
      <c r="G471" s="54">
        <v>867.22310000000004</v>
      </c>
      <c r="H471" s="53">
        <v>906</v>
      </c>
      <c r="I471" s="53">
        <v>481</v>
      </c>
      <c r="J471" s="53">
        <v>425</v>
      </c>
      <c r="K471" s="52">
        <v>1054</v>
      </c>
      <c r="L471" s="52">
        <v>-186.77689999999996</v>
      </c>
      <c r="M471" s="55">
        <v>2</v>
      </c>
      <c r="N471" s="56" t="s">
        <v>17</v>
      </c>
      <c r="P471" s="66"/>
      <c r="Q471" s="53"/>
      <c r="R471" s="53"/>
      <c r="S471" s="53"/>
      <c r="T471" s="53"/>
      <c r="U471" s="53"/>
      <c r="V471" s="53"/>
      <c r="W471" s="53"/>
      <c r="BS471" s="53"/>
      <c r="BZ471" s="53"/>
    </row>
    <row r="472" spans="2:78" s="52" customFormat="1" ht="13" x14ac:dyDescent="0.3">
      <c r="B472" s="53" t="s">
        <v>2848</v>
      </c>
      <c r="C472" s="53" t="s">
        <v>123</v>
      </c>
      <c r="D472" s="53" t="s">
        <v>2983</v>
      </c>
      <c r="E472" s="53">
        <v>40.292520000000003</v>
      </c>
      <c r="F472" s="53">
        <v>-5.5402129999999996</v>
      </c>
      <c r="G472" s="54">
        <v>1143.579</v>
      </c>
      <c r="H472" s="53">
        <v>115</v>
      </c>
      <c r="I472" s="53">
        <v>58</v>
      </c>
      <c r="J472" s="53">
        <v>57</v>
      </c>
      <c r="K472" s="52">
        <v>1054</v>
      </c>
      <c r="L472" s="52">
        <v>89.578999999999951</v>
      </c>
      <c r="M472" s="55">
        <v>2</v>
      </c>
      <c r="N472" s="56" t="s">
        <v>17</v>
      </c>
      <c r="P472" s="66"/>
      <c r="Q472" s="53"/>
      <c r="R472" s="53"/>
      <c r="S472" s="53"/>
      <c r="T472" s="53"/>
      <c r="U472" s="53"/>
      <c r="V472" s="53"/>
      <c r="W472" s="53"/>
      <c r="BS472" s="53"/>
      <c r="BZ472" s="53"/>
    </row>
    <row r="473" spans="2:78" s="52" customFormat="1" ht="13" x14ac:dyDescent="0.3">
      <c r="B473" s="53" t="s">
        <v>2848</v>
      </c>
      <c r="C473" s="53" t="s">
        <v>123</v>
      </c>
      <c r="D473" s="53" t="s">
        <v>2984</v>
      </c>
      <c r="E473" s="53">
        <v>40.485939999999999</v>
      </c>
      <c r="F473" s="53">
        <v>-5.1845129999999999</v>
      </c>
      <c r="G473" s="54">
        <v>1254.6790000000001</v>
      </c>
      <c r="H473" s="53">
        <v>113</v>
      </c>
      <c r="I473" s="53">
        <v>59</v>
      </c>
      <c r="J473" s="53">
        <v>54</v>
      </c>
      <c r="K473" s="52">
        <v>1054</v>
      </c>
      <c r="L473" s="52">
        <v>200.67900000000009</v>
      </c>
      <c r="M473" s="55">
        <v>4</v>
      </c>
      <c r="N473" s="56" t="s">
        <v>17</v>
      </c>
      <c r="P473" s="66"/>
      <c r="Q473" s="53"/>
      <c r="R473" s="53"/>
      <c r="S473" s="53"/>
      <c r="T473" s="53"/>
      <c r="U473" s="53"/>
      <c r="V473" s="53"/>
      <c r="W473" s="53"/>
      <c r="BS473" s="53"/>
      <c r="BZ473" s="53"/>
    </row>
    <row r="474" spans="2:78" s="52" customFormat="1" ht="13" x14ac:dyDescent="0.3">
      <c r="B474" s="53" t="s">
        <v>2848</v>
      </c>
      <c r="C474" s="53" t="s">
        <v>123</v>
      </c>
      <c r="D474" s="53" t="s">
        <v>2985</v>
      </c>
      <c r="E474" s="53">
        <v>40.425660000000001</v>
      </c>
      <c r="F474" s="53">
        <v>-5.0835600000000003</v>
      </c>
      <c r="G474" s="54">
        <v>1522.0129999999999</v>
      </c>
      <c r="H474" s="53">
        <v>60</v>
      </c>
      <c r="I474" s="53">
        <v>35</v>
      </c>
      <c r="J474" s="53">
        <v>25</v>
      </c>
      <c r="K474" s="52">
        <v>1054</v>
      </c>
      <c r="L474" s="52">
        <v>468.01299999999992</v>
      </c>
      <c r="M474" s="55">
        <v>5</v>
      </c>
      <c r="N474" s="56" t="s">
        <v>17</v>
      </c>
      <c r="P474" s="66"/>
      <c r="Q474" s="53"/>
      <c r="R474" s="53"/>
      <c r="S474" s="53"/>
      <c r="T474" s="53"/>
      <c r="U474" s="53"/>
      <c r="V474" s="53"/>
      <c r="W474" s="53"/>
      <c r="BS474" s="53"/>
      <c r="BZ474" s="53"/>
    </row>
    <row r="475" spans="2:78" s="52" customFormat="1" ht="13" x14ac:dyDescent="0.3">
      <c r="B475" s="53" t="s">
        <v>2848</v>
      </c>
      <c r="C475" s="53" t="s">
        <v>123</v>
      </c>
      <c r="D475" s="53" t="s">
        <v>2986</v>
      </c>
      <c r="E475" s="53">
        <v>40.471989999999998</v>
      </c>
      <c r="F475" s="53">
        <v>-5.277838</v>
      </c>
      <c r="G475" s="54">
        <v>1204.329</v>
      </c>
      <c r="H475" s="53">
        <v>58</v>
      </c>
      <c r="I475" s="53">
        <v>35</v>
      </c>
      <c r="J475" s="53">
        <v>23</v>
      </c>
      <c r="K475" s="52">
        <v>1054</v>
      </c>
      <c r="L475" s="52">
        <v>150.32899999999995</v>
      </c>
      <c r="M475" s="55">
        <v>2</v>
      </c>
      <c r="N475" s="56" t="s">
        <v>17</v>
      </c>
      <c r="P475" s="66"/>
      <c r="Q475" s="53"/>
      <c r="R475" s="53"/>
      <c r="S475" s="53"/>
      <c r="T475" s="53"/>
      <c r="U475" s="53"/>
      <c r="V475" s="53"/>
      <c r="W475" s="53"/>
      <c r="BS475" s="53"/>
      <c r="BZ475" s="53"/>
    </row>
    <row r="476" spans="2:78" s="52" customFormat="1" ht="13" x14ac:dyDescent="0.3">
      <c r="B476" s="53" t="s">
        <v>2848</v>
      </c>
      <c r="C476" s="53" t="s">
        <v>123</v>
      </c>
      <c r="D476" s="53" t="s">
        <v>2987</v>
      </c>
      <c r="E476" s="53">
        <v>40.326419999999999</v>
      </c>
      <c r="F476" s="53">
        <v>-4.4959550000000004</v>
      </c>
      <c r="G476" s="54">
        <v>722.16890000000001</v>
      </c>
      <c r="H476" s="53">
        <v>335</v>
      </c>
      <c r="I476" s="53">
        <v>192</v>
      </c>
      <c r="J476" s="53">
        <v>143</v>
      </c>
      <c r="K476" s="52">
        <v>1054</v>
      </c>
      <c r="L476" s="52">
        <v>-331.83109999999999</v>
      </c>
      <c r="M476" s="55">
        <v>2</v>
      </c>
      <c r="N476" s="56" t="s">
        <v>17</v>
      </c>
      <c r="P476" s="66"/>
      <c r="Q476" s="53"/>
      <c r="R476" s="53"/>
      <c r="S476" s="53"/>
      <c r="T476" s="53"/>
      <c r="U476" s="53"/>
      <c r="V476" s="53"/>
      <c r="W476" s="53"/>
      <c r="BS476" s="53"/>
      <c r="BZ476" s="53"/>
    </row>
    <row r="477" spans="2:78" s="52" customFormat="1" ht="13" x14ac:dyDescent="0.3">
      <c r="B477" s="53" t="s">
        <v>2848</v>
      </c>
      <c r="C477" s="53" t="s">
        <v>123</v>
      </c>
      <c r="D477" s="53" t="s">
        <v>2988</v>
      </c>
      <c r="E477" s="53">
        <v>40.440159999999999</v>
      </c>
      <c r="F477" s="53">
        <v>-4.9325150000000004</v>
      </c>
      <c r="G477" s="54">
        <v>1242.845</v>
      </c>
      <c r="H477" s="53">
        <v>262</v>
      </c>
      <c r="I477" s="53">
        <v>130</v>
      </c>
      <c r="J477" s="53">
        <v>132</v>
      </c>
      <c r="K477" s="52">
        <v>1054</v>
      </c>
      <c r="L477" s="52">
        <v>188.84500000000003</v>
      </c>
      <c r="M477" s="55">
        <v>2</v>
      </c>
      <c r="N477" s="56" t="s">
        <v>17</v>
      </c>
      <c r="P477" s="66"/>
      <c r="Q477" s="53"/>
      <c r="R477" s="53"/>
      <c r="S477" s="53"/>
      <c r="T477" s="53"/>
      <c r="U477" s="53"/>
      <c r="V477" s="53"/>
      <c r="W477" s="53"/>
      <c r="BZ477" s="53"/>
    </row>
    <row r="478" spans="2:78" s="52" customFormat="1" ht="13" x14ac:dyDescent="0.3">
      <c r="B478" s="53" t="s">
        <v>2848</v>
      </c>
      <c r="C478" s="53" t="s">
        <v>123</v>
      </c>
      <c r="D478" s="53" t="s">
        <v>2989</v>
      </c>
      <c r="E478" s="53">
        <v>40.459650000000003</v>
      </c>
      <c r="F478" s="53">
        <v>-4.7686000000000002</v>
      </c>
      <c r="G478" s="54">
        <v>1059.723</v>
      </c>
      <c r="H478" s="53">
        <v>464</v>
      </c>
      <c r="I478" s="53">
        <v>240</v>
      </c>
      <c r="J478" s="53">
        <v>224</v>
      </c>
      <c r="K478" s="52">
        <v>1054</v>
      </c>
      <c r="L478" s="52">
        <v>5.7229999999999563</v>
      </c>
      <c r="M478" s="55">
        <v>2</v>
      </c>
      <c r="N478" s="56" t="s">
        <v>17</v>
      </c>
      <c r="P478" s="66"/>
      <c r="Q478" s="53"/>
      <c r="R478" s="53"/>
      <c r="S478" s="53"/>
      <c r="T478" s="53"/>
      <c r="U478" s="53"/>
      <c r="V478" s="53"/>
      <c r="W478" s="53"/>
      <c r="BZ478" s="53"/>
    </row>
    <row r="479" spans="2:78" s="52" customFormat="1" ht="13" x14ac:dyDescent="0.3">
      <c r="B479" s="53" t="s">
        <v>2848</v>
      </c>
      <c r="C479" s="53" t="s">
        <v>123</v>
      </c>
      <c r="D479" s="53" t="s">
        <v>2990</v>
      </c>
      <c r="E479" s="53">
        <v>40.278269999999999</v>
      </c>
      <c r="F479" s="53">
        <v>-5.5018729999999998</v>
      </c>
      <c r="G479" s="54">
        <v>1166.5129999999999</v>
      </c>
      <c r="H479" s="53">
        <v>329</v>
      </c>
      <c r="I479" s="53">
        <v>174</v>
      </c>
      <c r="J479" s="53">
        <v>155</v>
      </c>
      <c r="K479" s="52">
        <v>1054</v>
      </c>
      <c r="L479" s="52">
        <v>112.51299999999992</v>
      </c>
      <c r="M479" s="55">
        <v>2</v>
      </c>
      <c r="N479" s="56" t="s">
        <v>17</v>
      </c>
      <c r="P479" s="66"/>
      <c r="Q479" s="53"/>
      <c r="R479" s="53"/>
      <c r="S479" s="53"/>
      <c r="T479" s="53"/>
      <c r="U479" s="53"/>
      <c r="V479" s="53"/>
      <c r="W479" s="53"/>
      <c r="BZ479" s="53"/>
    </row>
    <row r="480" spans="2:78" s="52" customFormat="1" ht="13" x14ac:dyDescent="0.3">
      <c r="B480" s="53" t="s">
        <v>2848</v>
      </c>
      <c r="C480" s="53" t="s">
        <v>123</v>
      </c>
      <c r="D480" s="53" t="s">
        <v>2991</v>
      </c>
      <c r="E480" s="53">
        <v>40.401339999999998</v>
      </c>
      <c r="F480" s="53">
        <v>-4.9314549999999997</v>
      </c>
      <c r="G480" s="54">
        <v>1302.4570000000001</v>
      </c>
      <c r="H480" s="53">
        <v>394</v>
      </c>
      <c r="I480" s="53">
        <v>214</v>
      </c>
      <c r="J480" s="53">
        <v>180</v>
      </c>
      <c r="K480" s="52">
        <v>1054</v>
      </c>
      <c r="L480" s="52">
        <v>248.45700000000011</v>
      </c>
      <c r="M480" s="55">
        <v>4</v>
      </c>
      <c r="N480" s="56" t="s">
        <v>17</v>
      </c>
      <c r="P480" s="66"/>
      <c r="Q480" s="53"/>
      <c r="R480" s="53"/>
      <c r="S480" s="53"/>
      <c r="T480" s="53"/>
      <c r="U480" s="53"/>
      <c r="V480" s="53"/>
      <c r="W480" s="53"/>
      <c r="BZ480" s="53"/>
    </row>
    <row r="481" spans="2:78" s="52" customFormat="1" ht="13" x14ac:dyDescent="0.3">
      <c r="B481" s="53" t="s">
        <v>2848</v>
      </c>
      <c r="C481" s="53" t="s">
        <v>123</v>
      </c>
      <c r="D481" s="53" t="s">
        <v>2992</v>
      </c>
      <c r="E481" s="53">
        <v>40.594540000000002</v>
      </c>
      <c r="F481" s="53">
        <v>-4.4108419999999997</v>
      </c>
      <c r="G481" s="54">
        <v>1276.434</v>
      </c>
      <c r="H481" s="53">
        <v>966</v>
      </c>
      <c r="I481" s="53">
        <v>513</v>
      </c>
      <c r="J481" s="53">
        <v>453</v>
      </c>
      <c r="K481" s="52">
        <v>1054</v>
      </c>
      <c r="L481" s="52">
        <v>222.43399999999997</v>
      </c>
      <c r="M481" s="55">
        <v>4</v>
      </c>
      <c r="N481" s="56" t="s">
        <v>17</v>
      </c>
      <c r="P481" s="66"/>
      <c r="Q481" s="53"/>
      <c r="R481" s="53"/>
      <c r="S481" s="53"/>
      <c r="T481" s="53"/>
      <c r="U481" s="53"/>
      <c r="V481" s="53"/>
      <c r="W481" s="53"/>
      <c r="BZ481" s="53"/>
    </row>
    <row r="482" spans="2:78" s="52" customFormat="1" ht="13" x14ac:dyDescent="0.3">
      <c r="B482" s="53" t="s">
        <v>2848</v>
      </c>
      <c r="C482" s="53" t="s">
        <v>123</v>
      </c>
      <c r="D482" s="53" t="s">
        <v>2993</v>
      </c>
      <c r="E482" s="53">
        <v>40.352879999999999</v>
      </c>
      <c r="F482" s="53">
        <v>-5.3005560000000003</v>
      </c>
      <c r="G482" s="54">
        <v>1301.761</v>
      </c>
      <c r="H482" s="53">
        <v>122</v>
      </c>
      <c r="I482" s="53">
        <v>70</v>
      </c>
      <c r="J482" s="53">
        <v>52</v>
      </c>
      <c r="K482" s="52">
        <v>1054</v>
      </c>
      <c r="L482" s="52">
        <v>247.76099999999997</v>
      </c>
      <c r="M482" s="55">
        <v>4</v>
      </c>
      <c r="N482" s="56" t="s">
        <v>17</v>
      </c>
      <c r="P482" s="66"/>
      <c r="Q482" s="53"/>
      <c r="R482" s="53"/>
      <c r="S482" s="53"/>
      <c r="T482" s="53"/>
      <c r="U482" s="53"/>
      <c r="V482" s="53"/>
      <c r="W482" s="53"/>
      <c r="BZ482" s="53"/>
    </row>
    <row r="483" spans="2:78" s="52" customFormat="1" ht="13" x14ac:dyDescent="0.3">
      <c r="B483" s="53" t="s">
        <v>2848</v>
      </c>
      <c r="C483" s="53" t="s">
        <v>123</v>
      </c>
      <c r="D483" s="53" t="s">
        <v>2994</v>
      </c>
      <c r="E483" s="53">
        <v>40.410960000000003</v>
      </c>
      <c r="F483" s="53">
        <v>-4.7076849999999997</v>
      </c>
      <c r="G483" s="54">
        <v>761.10910000000001</v>
      </c>
      <c r="H483" s="53">
        <v>2245</v>
      </c>
      <c r="I483" s="53">
        <v>1130</v>
      </c>
      <c r="J483" s="53">
        <v>1115</v>
      </c>
      <c r="K483" s="52">
        <v>1054</v>
      </c>
      <c r="L483" s="52">
        <v>-292.89089999999999</v>
      </c>
      <c r="M483" s="55">
        <v>2</v>
      </c>
      <c r="N483" s="56" t="s">
        <v>17</v>
      </c>
      <c r="P483" s="66"/>
      <c r="Q483" s="53"/>
      <c r="R483" s="53"/>
      <c r="S483" s="53"/>
      <c r="T483" s="53"/>
      <c r="U483" s="53"/>
      <c r="V483" s="53"/>
      <c r="W483" s="53"/>
      <c r="BZ483" s="53"/>
    </row>
    <row r="484" spans="2:78" s="52" customFormat="1" ht="13" x14ac:dyDescent="0.3">
      <c r="B484" s="53" t="s">
        <v>2848</v>
      </c>
      <c r="C484" s="53" t="s">
        <v>123</v>
      </c>
      <c r="D484" s="53" t="s">
        <v>2995</v>
      </c>
      <c r="E484" s="53">
        <v>40.42503</v>
      </c>
      <c r="F484" s="53">
        <v>-4.9087059999999996</v>
      </c>
      <c r="G484" s="54">
        <v>1510.3779999999999</v>
      </c>
      <c r="H484" s="53">
        <v>32</v>
      </c>
      <c r="I484" s="53">
        <v>14</v>
      </c>
      <c r="J484" s="53">
        <v>18</v>
      </c>
      <c r="K484" s="52">
        <v>1054</v>
      </c>
      <c r="L484" s="52">
        <v>456.37799999999993</v>
      </c>
      <c r="M484" s="55">
        <v>5</v>
      </c>
      <c r="N484" s="56" t="s">
        <v>17</v>
      </c>
      <c r="P484" s="66"/>
      <c r="Q484" s="53"/>
      <c r="R484" s="53"/>
      <c r="S484" s="53"/>
      <c r="T484" s="53"/>
      <c r="U484" s="53"/>
      <c r="V484" s="53"/>
      <c r="W484" s="53"/>
      <c r="BZ484" s="53"/>
    </row>
    <row r="485" spans="2:78" s="52" customFormat="1" ht="13" x14ac:dyDescent="0.3">
      <c r="B485" s="53" t="s">
        <v>2848</v>
      </c>
      <c r="C485" s="53" t="s">
        <v>123</v>
      </c>
      <c r="D485" s="53" t="s">
        <v>2996</v>
      </c>
      <c r="E485" s="53">
        <v>40.362389999999998</v>
      </c>
      <c r="F485" s="53">
        <v>-5.1335199999999999</v>
      </c>
      <c r="G485" s="54">
        <v>1533.7149999999999</v>
      </c>
      <c r="H485" s="53">
        <v>461</v>
      </c>
      <c r="I485" s="53">
        <v>234</v>
      </c>
      <c r="J485" s="53">
        <v>227</v>
      </c>
      <c r="K485" s="52">
        <v>1054</v>
      </c>
      <c r="L485" s="52">
        <v>479.71499999999992</v>
      </c>
      <c r="M485" s="55">
        <v>5</v>
      </c>
      <c r="N485" s="56" t="s">
        <v>17</v>
      </c>
      <c r="P485" s="66"/>
      <c r="Q485" s="53"/>
      <c r="R485" s="53"/>
      <c r="S485" s="53"/>
      <c r="T485" s="53"/>
      <c r="U485" s="53"/>
      <c r="V485" s="53"/>
      <c r="W485" s="53"/>
      <c r="BZ485" s="53"/>
    </row>
    <row r="486" spans="2:78" s="52" customFormat="1" ht="13" x14ac:dyDescent="0.3">
      <c r="B486" s="53" t="s">
        <v>2848</v>
      </c>
      <c r="C486" s="53" t="s">
        <v>123</v>
      </c>
      <c r="D486" s="53" t="s">
        <v>2997</v>
      </c>
      <c r="E486" s="53">
        <v>40.453490000000002</v>
      </c>
      <c r="F486" s="53">
        <v>-4.8212070000000002</v>
      </c>
      <c r="G486" s="54">
        <v>1133.2719999999999</v>
      </c>
      <c r="H486" s="53">
        <v>246</v>
      </c>
      <c r="I486" s="53">
        <v>122</v>
      </c>
      <c r="J486" s="53">
        <v>124</v>
      </c>
      <c r="K486" s="52">
        <v>1054</v>
      </c>
      <c r="L486" s="52">
        <v>79.271999999999935</v>
      </c>
      <c r="M486" s="55">
        <v>2</v>
      </c>
      <c r="N486" s="56" t="s">
        <v>17</v>
      </c>
      <c r="P486" s="66"/>
      <c r="Q486" s="53"/>
      <c r="R486" s="53"/>
      <c r="S486" s="53"/>
      <c r="T486" s="53"/>
      <c r="U486" s="53"/>
      <c r="V486" s="53"/>
      <c r="W486" s="53"/>
      <c r="BZ486" s="53"/>
    </row>
    <row r="487" spans="2:78" s="52" customFormat="1" ht="13" x14ac:dyDescent="0.3">
      <c r="B487" s="53" t="s">
        <v>2848</v>
      </c>
      <c r="C487" s="53" t="s">
        <v>123</v>
      </c>
      <c r="D487" s="53" t="s">
        <v>2998</v>
      </c>
      <c r="E487" s="53">
        <v>40.364260000000002</v>
      </c>
      <c r="F487" s="53">
        <v>-4.8954399999999998</v>
      </c>
      <c r="G487" s="54">
        <v>1125.3499999999999</v>
      </c>
      <c r="H487" s="53">
        <v>340</v>
      </c>
      <c r="I487" s="53">
        <v>183</v>
      </c>
      <c r="J487" s="53">
        <v>157</v>
      </c>
      <c r="K487" s="52">
        <v>1054</v>
      </c>
      <c r="L487" s="52">
        <v>71.349999999999909</v>
      </c>
      <c r="M487" s="55">
        <v>2</v>
      </c>
      <c r="N487" s="56" t="s">
        <v>17</v>
      </c>
      <c r="P487" s="66"/>
      <c r="Q487" s="53"/>
      <c r="R487" s="53"/>
      <c r="S487" s="53"/>
      <c r="T487" s="53"/>
      <c r="U487" s="53"/>
      <c r="V487" s="53"/>
      <c r="W487" s="53"/>
      <c r="BZ487" s="53"/>
    </row>
    <row r="488" spans="2:78" s="52" customFormat="1" ht="13" x14ac:dyDescent="0.3">
      <c r="B488" s="53" t="s">
        <v>2848</v>
      </c>
      <c r="C488" s="53" t="s">
        <v>123</v>
      </c>
      <c r="D488" s="53" t="s">
        <v>2999</v>
      </c>
      <c r="E488" s="53">
        <v>40.603160000000003</v>
      </c>
      <c r="F488" s="53">
        <v>-4.3263360000000004</v>
      </c>
      <c r="G488" s="54">
        <v>1301.798</v>
      </c>
      <c r="H488" s="53">
        <v>5784</v>
      </c>
      <c r="I488" s="53">
        <v>2999</v>
      </c>
      <c r="J488" s="53">
        <v>2785</v>
      </c>
      <c r="K488" s="52">
        <v>1054</v>
      </c>
      <c r="L488" s="52">
        <v>247.798</v>
      </c>
      <c r="M488" s="55">
        <v>4</v>
      </c>
      <c r="N488" s="56" t="s">
        <v>17</v>
      </c>
      <c r="P488" s="66"/>
      <c r="Q488" s="53"/>
      <c r="R488" s="53"/>
      <c r="S488" s="53"/>
      <c r="T488" s="53"/>
      <c r="U488" s="53"/>
      <c r="V488" s="53"/>
      <c r="W488" s="53"/>
      <c r="BZ488" s="53"/>
    </row>
    <row r="489" spans="2:78" s="52" customFormat="1" ht="13" x14ac:dyDescent="0.3">
      <c r="B489" s="53" t="s">
        <v>2848</v>
      </c>
      <c r="C489" s="53" t="s">
        <v>123</v>
      </c>
      <c r="D489" s="53" t="s">
        <v>3000</v>
      </c>
      <c r="E489" s="53">
        <v>40.415579999999999</v>
      </c>
      <c r="F489" s="53">
        <v>-4.8721519999999998</v>
      </c>
      <c r="G489" s="54">
        <v>1277.847</v>
      </c>
      <c r="H489" s="53">
        <v>279</v>
      </c>
      <c r="I489" s="53">
        <v>142</v>
      </c>
      <c r="J489" s="53">
        <v>137</v>
      </c>
      <c r="K489" s="52">
        <v>1054</v>
      </c>
      <c r="L489" s="52">
        <v>223.84699999999998</v>
      </c>
      <c r="M489" s="55">
        <v>4</v>
      </c>
      <c r="N489" s="56" t="s">
        <v>17</v>
      </c>
      <c r="P489" s="66"/>
      <c r="Q489" s="53"/>
      <c r="R489" s="53"/>
      <c r="S489" s="53"/>
      <c r="T489" s="53"/>
      <c r="U489" s="53"/>
      <c r="V489" s="53"/>
      <c r="W489" s="53"/>
      <c r="BZ489" s="53"/>
    </row>
    <row r="490" spans="2:78" s="52" customFormat="1" ht="13" x14ac:dyDescent="0.3">
      <c r="B490" s="53" t="s">
        <v>2848</v>
      </c>
      <c r="C490" s="53" t="s">
        <v>123</v>
      </c>
      <c r="D490" s="53" t="s">
        <v>3001</v>
      </c>
      <c r="E490" s="53">
        <v>40.335709999999999</v>
      </c>
      <c r="F490" s="53">
        <v>-5.5308729999999997</v>
      </c>
      <c r="G490" s="54">
        <v>1045.835</v>
      </c>
      <c r="H490" s="53">
        <v>74</v>
      </c>
      <c r="I490" s="53">
        <v>33</v>
      </c>
      <c r="J490" s="53">
        <v>41</v>
      </c>
      <c r="K490" s="52">
        <v>1054</v>
      </c>
      <c r="L490" s="52">
        <v>-8.1649999999999636</v>
      </c>
      <c r="M490" s="55">
        <v>2</v>
      </c>
      <c r="N490" s="56" t="s">
        <v>17</v>
      </c>
      <c r="P490" s="66"/>
      <c r="Q490" s="53"/>
      <c r="R490" s="53"/>
      <c r="S490" s="53"/>
      <c r="T490" s="53"/>
      <c r="U490" s="53"/>
      <c r="V490" s="53"/>
      <c r="W490" s="53"/>
      <c r="BZ490" s="53"/>
    </row>
    <row r="491" spans="2:78" s="52" customFormat="1" ht="13" x14ac:dyDescent="0.3">
      <c r="B491" s="53" t="s">
        <v>2848</v>
      </c>
      <c r="C491" s="53" t="s">
        <v>123</v>
      </c>
      <c r="D491" s="53" t="s">
        <v>3002</v>
      </c>
      <c r="E491" s="53">
        <v>40.423630000000003</v>
      </c>
      <c r="F491" s="53">
        <v>-5.6517340000000003</v>
      </c>
      <c r="G491" s="54">
        <v>1163.3440000000001</v>
      </c>
      <c r="H491" s="53">
        <v>93</v>
      </c>
      <c r="I491" s="53">
        <v>48</v>
      </c>
      <c r="J491" s="53">
        <v>45</v>
      </c>
      <c r="K491" s="52">
        <v>1054</v>
      </c>
      <c r="L491" s="52">
        <v>109.34400000000005</v>
      </c>
      <c r="M491" s="55">
        <v>2</v>
      </c>
      <c r="N491" s="56" t="s">
        <v>17</v>
      </c>
      <c r="P491" s="66"/>
      <c r="Q491" s="53"/>
      <c r="R491" s="53"/>
      <c r="S491" s="53"/>
      <c r="T491" s="53"/>
      <c r="U491" s="53"/>
      <c r="V491" s="53"/>
      <c r="W491" s="53"/>
      <c r="BZ491" s="53"/>
    </row>
    <row r="492" spans="2:78" s="52" customFormat="1" ht="13" x14ac:dyDescent="0.3">
      <c r="B492" s="53" t="s">
        <v>2848</v>
      </c>
      <c r="C492" s="53" t="s">
        <v>123</v>
      </c>
      <c r="D492" s="53" t="s">
        <v>3003</v>
      </c>
      <c r="E492" s="53">
        <v>40.589399999999998</v>
      </c>
      <c r="F492" s="53">
        <v>-4.8396910000000002</v>
      </c>
      <c r="G492" s="54">
        <v>1092.125</v>
      </c>
      <c r="H492" s="53">
        <v>170</v>
      </c>
      <c r="I492" s="53">
        <v>88</v>
      </c>
      <c r="J492" s="53">
        <v>82</v>
      </c>
      <c r="K492" s="52">
        <v>1054</v>
      </c>
      <c r="L492" s="52">
        <v>38.125</v>
      </c>
      <c r="M492" s="55">
        <v>2</v>
      </c>
      <c r="N492" s="56" t="s">
        <v>17</v>
      </c>
      <c r="P492" s="66"/>
      <c r="Q492" s="53"/>
      <c r="R492" s="53"/>
      <c r="S492" s="53"/>
      <c r="T492" s="53"/>
      <c r="U492" s="53"/>
      <c r="V492" s="53"/>
      <c r="W492" s="53"/>
      <c r="BZ492" s="53"/>
    </row>
    <row r="493" spans="2:78" s="52" customFormat="1" ht="13" x14ac:dyDescent="0.3">
      <c r="B493" s="53" t="s">
        <v>2848</v>
      </c>
      <c r="C493" s="53" t="s">
        <v>123</v>
      </c>
      <c r="D493" s="53" t="s">
        <v>3004</v>
      </c>
      <c r="E493" s="53">
        <v>40.706499999999998</v>
      </c>
      <c r="F493" s="53">
        <v>-4.5164799999999996</v>
      </c>
      <c r="G493" s="54">
        <v>1228.249</v>
      </c>
      <c r="H493" s="53">
        <v>65</v>
      </c>
      <c r="I493" s="53">
        <v>37</v>
      </c>
      <c r="J493" s="53">
        <v>28</v>
      </c>
      <c r="K493" s="52">
        <v>1054</v>
      </c>
      <c r="L493" s="52">
        <v>174.24900000000002</v>
      </c>
      <c r="M493" s="55">
        <v>2</v>
      </c>
      <c r="N493" s="56" t="s">
        <v>17</v>
      </c>
      <c r="P493" s="66"/>
      <c r="Q493" s="53"/>
      <c r="R493" s="53"/>
      <c r="S493" s="53"/>
      <c r="T493" s="53"/>
      <c r="U493" s="53"/>
      <c r="V493" s="53"/>
      <c r="W493" s="53"/>
      <c r="BZ493" s="53"/>
    </row>
    <row r="494" spans="2:78" s="52" customFormat="1" ht="13" x14ac:dyDescent="0.3">
      <c r="B494" s="53" t="s">
        <v>2848</v>
      </c>
      <c r="C494" s="53" t="s">
        <v>123</v>
      </c>
      <c r="D494" s="53" t="s">
        <v>3005</v>
      </c>
      <c r="E494" s="53">
        <v>40.998510000000003</v>
      </c>
      <c r="F494" s="53">
        <v>-4.6475010000000001</v>
      </c>
      <c r="G494" s="54">
        <v>868.41729999999995</v>
      </c>
      <c r="H494" s="53">
        <v>96</v>
      </c>
      <c r="I494" s="53">
        <v>48</v>
      </c>
      <c r="J494" s="53">
        <v>48</v>
      </c>
      <c r="K494" s="52">
        <v>1054</v>
      </c>
      <c r="L494" s="52">
        <v>-185.58270000000005</v>
      </c>
      <c r="M494" s="55">
        <v>2</v>
      </c>
      <c r="N494" s="56" t="s">
        <v>17</v>
      </c>
      <c r="P494" s="66"/>
      <c r="Q494" s="53"/>
      <c r="R494" s="53"/>
      <c r="S494" s="53"/>
      <c r="T494" s="53"/>
      <c r="U494" s="53"/>
      <c r="V494" s="53"/>
      <c r="W494" s="53"/>
      <c r="BZ494" s="53"/>
    </row>
    <row r="495" spans="2:78" s="52" customFormat="1" ht="13" x14ac:dyDescent="0.3">
      <c r="B495" s="53" t="s">
        <v>2848</v>
      </c>
      <c r="C495" s="53" t="s">
        <v>123</v>
      </c>
      <c r="D495" s="53" t="s">
        <v>3006</v>
      </c>
      <c r="E495" s="53">
        <v>40.84169</v>
      </c>
      <c r="F495" s="53">
        <v>-4.770429</v>
      </c>
      <c r="G495" s="54">
        <v>896.00260000000003</v>
      </c>
      <c r="H495" s="53">
        <v>198</v>
      </c>
      <c r="I495" s="53">
        <v>111</v>
      </c>
      <c r="J495" s="53">
        <v>87</v>
      </c>
      <c r="K495" s="52">
        <v>1054</v>
      </c>
      <c r="L495" s="52">
        <v>-157.99739999999997</v>
      </c>
      <c r="M495" s="55">
        <v>2</v>
      </c>
      <c r="N495" s="56" t="s">
        <v>17</v>
      </c>
      <c r="P495" s="66"/>
      <c r="Q495" s="53"/>
      <c r="R495" s="53"/>
      <c r="S495" s="53"/>
      <c r="T495" s="53"/>
      <c r="U495" s="53"/>
      <c r="V495" s="53"/>
      <c r="W495" s="53"/>
      <c r="BZ495" s="53"/>
    </row>
    <row r="496" spans="2:78" s="52" customFormat="1" ht="13" x14ac:dyDescent="0.3">
      <c r="B496" s="53" t="s">
        <v>2848</v>
      </c>
      <c r="C496" s="53" t="s">
        <v>123</v>
      </c>
      <c r="D496" s="53" t="s">
        <v>3007</v>
      </c>
      <c r="E496" s="53">
        <v>40.621099999999998</v>
      </c>
      <c r="F496" s="53">
        <v>-4.8451230000000001</v>
      </c>
      <c r="G496" s="54">
        <v>1106</v>
      </c>
      <c r="H496" s="53">
        <v>258</v>
      </c>
      <c r="I496" s="53">
        <v>138</v>
      </c>
      <c r="J496" s="53">
        <v>120</v>
      </c>
      <c r="K496" s="52">
        <v>1054</v>
      </c>
      <c r="L496" s="52">
        <v>52</v>
      </c>
      <c r="M496" s="55">
        <v>2</v>
      </c>
      <c r="N496" s="56" t="s">
        <v>17</v>
      </c>
      <c r="P496" s="66"/>
      <c r="Q496" s="53"/>
      <c r="R496" s="53"/>
      <c r="S496" s="53"/>
      <c r="T496" s="53"/>
      <c r="U496" s="53"/>
      <c r="V496" s="53"/>
      <c r="W496" s="53"/>
      <c r="BZ496" s="53"/>
    </row>
    <row r="497" spans="2:78" s="52" customFormat="1" ht="13" x14ac:dyDescent="0.3">
      <c r="B497" s="53" t="s">
        <v>2848</v>
      </c>
      <c r="C497" s="53" t="s">
        <v>123</v>
      </c>
      <c r="D497" s="53" t="s">
        <v>3008</v>
      </c>
      <c r="E497" s="53">
        <v>40.923650000000002</v>
      </c>
      <c r="F497" s="53">
        <v>-4.6404500000000004</v>
      </c>
      <c r="G497" s="54">
        <v>881.67079999999999</v>
      </c>
      <c r="H497" s="53">
        <v>194</v>
      </c>
      <c r="I497" s="53">
        <v>98</v>
      </c>
      <c r="J497" s="53">
        <v>96</v>
      </c>
      <c r="K497" s="52">
        <v>1054</v>
      </c>
      <c r="L497" s="52">
        <v>-172.32920000000001</v>
      </c>
      <c r="M497" s="55">
        <v>2</v>
      </c>
      <c r="N497" s="56" t="s">
        <v>17</v>
      </c>
      <c r="P497" s="66"/>
      <c r="Q497" s="53"/>
      <c r="R497" s="53"/>
      <c r="S497" s="53"/>
      <c r="T497" s="53"/>
      <c r="U497" s="53"/>
      <c r="V497" s="53"/>
      <c r="W497" s="53"/>
      <c r="BZ497" s="53"/>
    </row>
    <row r="498" spans="2:78" s="52" customFormat="1" ht="13" x14ac:dyDescent="0.3">
      <c r="B498" s="53" t="s">
        <v>2848</v>
      </c>
      <c r="C498" s="53" t="s">
        <v>123</v>
      </c>
      <c r="D498" s="53" t="s">
        <v>3009</v>
      </c>
      <c r="E498" s="53">
        <v>41.117100000000001</v>
      </c>
      <c r="F498" s="53">
        <v>-4.7838609999999999</v>
      </c>
      <c r="G498" s="54">
        <v>820.00260000000003</v>
      </c>
      <c r="H498" s="53">
        <v>455</v>
      </c>
      <c r="I498" s="53">
        <v>233</v>
      </c>
      <c r="J498" s="53">
        <v>222</v>
      </c>
      <c r="K498" s="52">
        <v>1054</v>
      </c>
      <c r="L498" s="52">
        <v>-233.99739999999997</v>
      </c>
      <c r="M498" s="55">
        <v>2</v>
      </c>
      <c r="N498" s="56" t="s">
        <v>17</v>
      </c>
      <c r="P498" s="66"/>
      <c r="Q498" s="53"/>
      <c r="R498" s="53"/>
      <c r="S498" s="53"/>
      <c r="T498" s="53"/>
      <c r="U498" s="53"/>
      <c r="V498" s="53"/>
      <c r="W498" s="53"/>
      <c r="BZ498" s="53"/>
    </row>
    <row r="499" spans="2:78" s="52" customFormat="1" ht="13" x14ac:dyDescent="0.3">
      <c r="B499" s="53" t="s">
        <v>2848</v>
      </c>
      <c r="C499" s="53" t="s">
        <v>123</v>
      </c>
      <c r="D499" s="53" t="s">
        <v>3010</v>
      </c>
      <c r="E499" s="53">
        <v>40.867820000000002</v>
      </c>
      <c r="F499" s="53">
        <v>-4.8346770000000001</v>
      </c>
      <c r="G499" s="54">
        <v>889</v>
      </c>
      <c r="H499" s="53">
        <v>268</v>
      </c>
      <c r="I499" s="53">
        <v>139</v>
      </c>
      <c r="J499" s="53">
        <v>129</v>
      </c>
      <c r="K499" s="52">
        <v>1054</v>
      </c>
      <c r="L499" s="52">
        <v>-165</v>
      </c>
      <c r="M499" s="55">
        <v>2</v>
      </c>
      <c r="N499" s="56" t="s">
        <v>17</v>
      </c>
      <c r="P499" s="66"/>
      <c r="Q499" s="53"/>
      <c r="R499" s="53"/>
      <c r="S499" s="53"/>
      <c r="T499" s="53"/>
      <c r="U499" s="53"/>
      <c r="V499" s="53"/>
      <c r="W499" s="53"/>
      <c r="BZ499" s="53"/>
    </row>
    <row r="500" spans="2:78" s="52" customFormat="1" ht="13" x14ac:dyDescent="0.3">
      <c r="B500" s="53" t="s">
        <v>2848</v>
      </c>
      <c r="C500" s="53" t="s">
        <v>123</v>
      </c>
      <c r="D500" s="53" t="s">
        <v>3011</v>
      </c>
      <c r="E500" s="53">
        <v>40.7973</v>
      </c>
      <c r="F500" s="53">
        <v>-4.9904409999999997</v>
      </c>
      <c r="G500" s="54">
        <v>1049.357</v>
      </c>
      <c r="H500" s="53">
        <v>115</v>
      </c>
      <c r="I500" s="53">
        <v>64</v>
      </c>
      <c r="J500" s="53">
        <v>51</v>
      </c>
      <c r="K500" s="52">
        <v>1054</v>
      </c>
      <c r="L500" s="52">
        <v>-4.6430000000000291</v>
      </c>
      <c r="M500" s="55">
        <v>2</v>
      </c>
      <c r="N500" s="56" t="s">
        <v>17</v>
      </c>
      <c r="P500" s="66"/>
      <c r="Q500" s="53"/>
      <c r="R500" s="53"/>
      <c r="S500" s="53"/>
      <c r="T500" s="53"/>
      <c r="U500" s="53"/>
      <c r="V500" s="53"/>
      <c r="W500" s="53"/>
      <c r="BZ500" s="53"/>
    </row>
    <row r="501" spans="2:78" s="52" customFormat="1" ht="13" x14ac:dyDescent="0.3">
      <c r="B501" s="53" t="s">
        <v>2848</v>
      </c>
      <c r="C501" s="53" t="s">
        <v>123</v>
      </c>
      <c r="D501" s="53" t="s">
        <v>3012</v>
      </c>
      <c r="E501" s="53">
        <v>40.657110000000003</v>
      </c>
      <c r="F501" s="53">
        <v>-5.2769519999999996</v>
      </c>
      <c r="G501" s="54">
        <v>1065.825</v>
      </c>
      <c r="H501" s="53">
        <v>36</v>
      </c>
      <c r="I501" s="53">
        <v>20</v>
      </c>
      <c r="J501" s="53">
        <v>16</v>
      </c>
      <c r="K501" s="52">
        <v>1054</v>
      </c>
      <c r="L501" s="52">
        <v>11.825000000000045</v>
      </c>
      <c r="M501" s="55">
        <v>2</v>
      </c>
      <c r="N501" s="56" t="s">
        <v>17</v>
      </c>
      <c r="P501" s="66"/>
      <c r="Q501" s="53"/>
      <c r="R501" s="53"/>
      <c r="S501" s="53"/>
      <c r="T501" s="53"/>
      <c r="U501" s="53"/>
      <c r="V501" s="53"/>
      <c r="W501" s="53"/>
      <c r="BZ501" s="53"/>
    </row>
    <row r="502" spans="2:78" s="52" customFormat="1" ht="13" x14ac:dyDescent="0.3">
      <c r="B502" s="53" t="s">
        <v>2848</v>
      </c>
      <c r="C502" s="53" t="s">
        <v>123</v>
      </c>
      <c r="D502" s="53" t="s">
        <v>3013</v>
      </c>
      <c r="E502" s="53">
        <v>40.936839999999997</v>
      </c>
      <c r="F502" s="53">
        <v>-4.7848449999999998</v>
      </c>
      <c r="G502" s="54">
        <v>877.0702</v>
      </c>
      <c r="H502" s="53">
        <v>221</v>
      </c>
      <c r="I502" s="53">
        <v>108</v>
      </c>
      <c r="J502" s="53">
        <v>113</v>
      </c>
      <c r="K502" s="52">
        <v>1054</v>
      </c>
      <c r="L502" s="52">
        <v>-176.9298</v>
      </c>
      <c r="M502" s="55">
        <v>2</v>
      </c>
      <c r="N502" s="56" t="s">
        <v>17</v>
      </c>
      <c r="P502" s="66"/>
      <c r="Q502" s="53"/>
      <c r="R502" s="53"/>
      <c r="S502" s="53"/>
      <c r="T502" s="53"/>
      <c r="U502" s="53"/>
      <c r="V502" s="53"/>
      <c r="W502" s="53"/>
      <c r="BZ502" s="53"/>
    </row>
    <row r="503" spans="2:78" s="52" customFormat="1" ht="13" x14ac:dyDescent="0.3">
      <c r="B503" s="53" t="s">
        <v>2848</v>
      </c>
      <c r="C503" s="53" t="s">
        <v>123</v>
      </c>
      <c r="D503" s="53" t="s">
        <v>3014</v>
      </c>
      <c r="E503" s="53">
        <v>40.242870000000003</v>
      </c>
      <c r="F503" s="53">
        <v>-4.9147650000000001</v>
      </c>
      <c r="G503" s="54">
        <v>802.82780000000002</v>
      </c>
      <c r="H503" s="53">
        <v>1017</v>
      </c>
      <c r="I503" s="53">
        <v>538</v>
      </c>
      <c r="J503" s="53">
        <v>479</v>
      </c>
      <c r="K503" s="52">
        <v>1054</v>
      </c>
      <c r="L503" s="52">
        <v>-251.17219999999998</v>
      </c>
      <c r="M503" s="55">
        <v>2</v>
      </c>
      <c r="N503" s="56" t="s">
        <v>17</v>
      </c>
      <c r="P503" s="66"/>
      <c r="Q503" s="53"/>
      <c r="R503" s="53"/>
      <c r="S503" s="53"/>
      <c r="T503" s="53"/>
      <c r="U503" s="53"/>
      <c r="V503" s="53"/>
      <c r="W503" s="53"/>
      <c r="BZ503" s="53"/>
    </row>
    <row r="504" spans="2:78" s="52" customFormat="1" ht="13" x14ac:dyDescent="0.3">
      <c r="B504" s="53" t="s">
        <v>2848</v>
      </c>
      <c r="C504" s="53" t="s">
        <v>123</v>
      </c>
      <c r="D504" s="53" t="s">
        <v>3015</v>
      </c>
      <c r="E504" s="53">
        <v>40.627290000000002</v>
      </c>
      <c r="F504" s="53">
        <v>-4.2327279999999998</v>
      </c>
      <c r="G504" s="54">
        <v>1361.598</v>
      </c>
      <c r="H504" s="53">
        <v>342</v>
      </c>
      <c r="I504" s="53">
        <v>186</v>
      </c>
      <c r="J504" s="53">
        <v>156</v>
      </c>
      <c r="K504" s="52">
        <v>1054</v>
      </c>
      <c r="L504" s="52">
        <v>307.59799999999996</v>
      </c>
      <c r="M504" s="55">
        <v>4</v>
      </c>
      <c r="N504" s="56" t="s">
        <v>17</v>
      </c>
      <c r="P504" s="66"/>
      <c r="Q504" s="53"/>
      <c r="R504" s="53"/>
      <c r="S504" s="53"/>
      <c r="T504" s="53"/>
      <c r="U504" s="53"/>
      <c r="V504" s="53"/>
      <c r="W504" s="53"/>
      <c r="BZ504" s="53"/>
    </row>
    <row r="505" spans="2:78" s="52" customFormat="1" ht="13" x14ac:dyDescent="0.3">
      <c r="B505" s="53" t="s">
        <v>2848</v>
      </c>
      <c r="C505" s="53" t="s">
        <v>123</v>
      </c>
      <c r="D505" s="53" t="s">
        <v>3016</v>
      </c>
      <c r="E505" s="53">
        <v>40.77176</v>
      </c>
      <c r="F505" s="53">
        <v>-4.7473590000000003</v>
      </c>
      <c r="G505" s="54">
        <v>1073.6600000000001</v>
      </c>
      <c r="H505" s="53">
        <v>133</v>
      </c>
      <c r="I505" s="53">
        <v>77</v>
      </c>
      <c r="J505" s="53">
        <v>56</v>
      </c>
      <c r="K505" s="52">
        <v>1054</v>
      </c>
      <c r="L505" s="52">
        <v>19.660000000000082</v>
      </c>
      <c r="M505" s="55">
        <v>2</v>
      </c>
      <c r="N505" s="56" t="s">
        <v>17</v>
      </c>
      <c r="P505" s="66"/>
      <c r="Q505" s="53"/>
      <c r="R505" s="53"/>
      <c r="S505" s="53"/>
      <c r="T505" s="53"/>
      <c r="U505" s="53"/>
      <c r="V505" s="53"/>
      <c r="W505" s="53"/>
      <c r="BZ505" s="53"/>
    </row>
    <row r="506" spans="2:78" s="52" customFormat="1" ht="13" x14ac:dyDescent="0.3">
      <c r="B506" s="53" t="s">
        <v>2848</v>
      </c>
      <c r="C506" s="53" t="s">
        <v>123</v>
      </c>
      <c r="D506" s="53" t="s">
        <v>3017</v>
      </c>
      <c r="E506" s="53">
        <v>40.463389999999997</v>
      </c>
      <c r="F506" s="53">
        <v>-5.3281939999999999</v>
      </c>
      <c r="G506" s="54">
        <v>1064.4059999999999</v>
      </c>
      <c r="H506" s="53">
        <v>2055</v>
      </c>
      <c r="I506" s="53">
        <v>995</v>
      </c>
      <c r="J506" s="53">
        <v>1060</v>
      </c>
      <c r="K506" s="52">
        <v>1054</v>
      </c>
      <c r="L506" s="52">
        <v>10.405999999999949</v>
      </c>
      <c r="M506" s="55">
        <v>2</v>
      </c>
      <c r="N506" s="56" t="s">
        <v>17</v>
      </c>
      <c r="P506" s="66"/>
      <c r="Q506" s="53"/>
      <c r="R506" s="53"/>
      <c r="S506" s="53"/>
      <c r="T506" s="53"/>
      <c r="U506" s="53"/>
      <c r="V506" s="53"/>
      <c r="W506" s="53"/>
      <c r="BZ506" s="53"/>
    </row>
    <row r="507" spans="2:78" s="52" customFormat="1" ht="13" x14ac:dyDescent="0.3">
      <c r="B507" s="53" t="s">
        <v>2848</v>
      </c>
      <c r="C507" s="53" t="s">
        <v>123</v>
      </c>
      <c r="D507" s="53" t="s">
        <v>3018</v>
      </c>
      <c r="E507" s="53">
        <v>40.317360000000001</v>
      </c>
      <c r="F507" s="53">
        <v>-4.6980899999999997</v>
      </c>
      <c r="G507" s="54">
        <v>712.45280000000002</v>
      </c>
      <c r="H507" s="53">
        <v>2250</v>
      </c>
      <c r="I507" s="53">
        <v>1157</v>
      </c>
      <c r="J507" s="53">
        <v>1093</v>
      </c>
      <c r="K507" s="52">
        <v>1054</v>
      </c>
      <c r="L507" s="52">
        <v>-341.54719999999998</v>
      </c>
      <c r="M507" s="55">
        <v>2</v>
      </c>
      <c r="N507" s="56" t="s">
        <v>17</v>
      </c>
      <c r="P507" s="66"/>
      <c r="Q507" s="53"/>
      <c r="R507" s="53"/>
      <c r="S507" s="53"/>
      <c r="T507" s="53"/>
      <c r="U507" s="53"/>
      <c r="V507" s="53"/>
      <c r="W507" s="53"/>
      <c r="BZ507" s="53"/>
    </row>
    <row r="508" spans="2:78" s="52" customFormat="1" ht="13" x14ac:dyDescent="0.3">
      <c r="B508" s="53" t="s">
        <v>2848</v>
      </c>
      <c r="C508" s="53" t="s">
        <v>123</v>
      </c>
      <c r="D508" s="53" t="s">
        <v>3019</v>
      </c>
      <c r="E508" s="53">
        <v>40.566899999999997</v>
      </c>
      <c r="F508" s="53">
        <v>-5.0796979999999996</v>
      </c>
      <c r="G508" s="54">
        <v>1201.02</v>
      </c>
      <c r="H508" s="53">
        <v>70</v>
      </c>
      <c r="I508" s="53">
        <v>42</v>
      </c>
      <c r="J508" s="53">
        <v>28</v>
      </c>
      <c r="K508" s="52">
        <v>1054</v>
      </c>
      <c r="L508" s="52">
        <v>147.01999999999998</v>
      </c>
      <c r="M508" s="55">
        <v>2</v>
      </c>
      <c r="N508" s="56" t="s">
        <v>17</v>
      </c>
      <c r="P508" s="66"/>
      <c r="Q508" s="53"/>
      <c r="R508" s="53"/>
      <c r="S508" s="53"/>
      <c r="T508" s="53"/>
      <c r="U508" s="53"/>
      <c r="V508" s="53"/>
      <c r="W508" s="53"/>
      <c r="BZ508" s="53"/>
    </row>
    <row r="509" spans="2:78" s="52" customFormat="1" ht="13" x14ac:dyDescent="0.3">
      <c r="B509" s="53" t="s">
        <v>2848</v>
      </c>
      <c r="C509" s="53" t="s">
        <v>123</v>
      </c>
      <c r="D509" s="53" t="s">
        <v>3020</v>
      </c>
      <c r="E509" s="53">
        <v>40.172890000000002</v>
      </c>
      <c r="F509" s="53">
        <v>-5.1662790000000003</v>
      </c>
      <c r="G509" s="54">
        <v>554.1748</v>
      </c>
      <c r="H509" s="53">
        <v>607</v>
      </c>
      <c r="I509" s="53">
        <v>314</v>
      </c>
      <c r="J509" s="53">
        <v>293</v>
      </c>
      <c r="K509" s="52">
        <v>1054</v>
      </c>
      <c r="L509" s="52">
        <v>-499.8252</v>
      </c>
      <c r="M509" s="55">
        <v>2</v>
      </c>
      <c r="N509" s="56" t="s">
        <v>17</v>
      </c>
      <c r="P509" s="66"/>
      <c r="Q509" s="53"/>
      <c r="R509" s="53"/>
      <c r="S509" s="53"/>
      <c r="T509" s="53"/>
      <c r="U509" s="53"/>
      <c r="V509" s="53"/>
      <c r="W509" s="53"/>
      <c r="BZ509" s="53"/>
    </row>
    <row r="510" spans="2:78" s="52" customFormat="1" ht="13" x14ac:dyDescent="0.3">
      <c r="B510" s="53" t="s">
        <v>2848</v>
      </c>
      <c r="C510" s="53" t="s">
        <v>123</v>
      </c>
      <c r="D510" s="53" t="s">
        <v>3021</v>
      </c>
      <c r="E510" s="53">
        <v>40.801400000000001</v>
      </c>
      <c r="F510" s="53">
        <v>-4.6671100000000001</v>
      </c>
      <c r="G510" s="54">
        <v>909.65440000000001</v>
      </c>
      <c r="H510" s="53">
        <v>58</v>
      </c>
      <c r="I510" s="53">
        <v>36</v>
      </c>
      <c r="J510" s="53">
        <v>22</v>
      </c>
      <c r="K510" s="52">
        <v>1054</v>
      </c>
      <c r="L510" s="52">
        <v>-144.34559999999999</v>
      </c>
      <c r="M510" s="55">
        <v>2</v>
      </c>
      <c r="N510" s="56" t="s">
        <v>17</v>
      </c>
      <c r="P510" s="66"/>
      <c r="Q510" s="53"/>
      <c r="R510" s="53"/>
      <c r="S510" s="53"/>
      <c r="T510" s="53"/>
      <c r="U510" s="53"/>
      <c r="V510" s="53"/>
      <c r="W510" s="53"/>
      <c r="BZ510" s="53"/>
    </row>
    <row r="511" spans="2:78" s="52" customFormat="1" ht="13" x14ac:dyDescent="0.3">
      <c r="B511" s="53" t="s">
        <v>2848</v>
      </c>
      <c r="C511" s="53" t="s">
        <v>123</v>
      </c>
      <c r="D511" s="53" t="s">
        <v>3022</v>
      </c>
      <c r="E511" s="53">
        <v>40.550829999999998</v>
      </c>
      <c r="F511" s="53">
        <v>-5.0712130000000002</v>
      </c>
      <c r="G511" s="54">
        <v>1171.21</v>
      </c>
      <c r="H511" s="53">
        <v>156</v>
      </c>
      <c r="I511" s="53">
        <v>86</v>
      </c>
      <c r="J511" s="53">
        <v>70</v>
      </c>
      <c r="K511" s="52">
        <v>1054</v>
      </c>
      <c r="L511" s="52">
        <v>117.21000000000004</v>
      </c>
      <c r="M511" s="55">
        <v>2</v>
      </c>
      <c r="N511" s="56" t="s">
        <v>17</v>
      </c>
      <c r="P511" s="66"/>
      <c r="Q511" s="53"/>
      <c r="R511" s="53"/>
      <c r="S511" s="53"/>
      <c r="T511" s="53"/>
      <c r="U511" s="53"/>
      <c r="V511" s="53"/>
      <c r="W511" s="53"/>
      <c r="BZ511" s="53"/>
    </row>
    <row r="512" spans="2:78" s="52" customFormat="1" ht="13" x14ac:dyDescent="0.3">
      <c r="B512" s="53" t="s">
        <v>2848</v>
      </c>
      <c r="C512" s="53" t="s">
        <v>123</v>
      </c>
      <c r="D512" s="53" t="s">
        <v>3023</v>
      </c>
      <c r="E512" s="53">
        <v>40.289540000000002</v>
      </c>
      <c r="F512" s="53">
        <v>-5.6299939999999999</v>
      </c>
      <c r="G512" s="54">
        <v>1169.8320000000001</v>
      </c>
      <c r="H512" s="53">
        <v>122</v>
      </c>
      <c r="I512" s="53">
        <v>71</v>
      </c>
      <c r="J512" s="53">
        <v>51</v>
      </c>
      <c r="K512" s="52">
        <v>1054</v>
      </c>
      <c r="L512" s="52">
        <v>115.83200000000011</v>
      </c>
      <c r="M512" s="55">
        <v>2</v>
      </c>
      <c r="N512" s="56" t="s">
        <v>17</v>
      </c>
      <c r="P512" s="66"/>
      <c r="Q512" s="53"/>
      <c r="R512" s="53"/>
      <c r="S512" s="53"/>
      <c r="T512" s="53"/>
      <c r="U512" s="53"/>
      <c r="V512" s="53"/>
      <c r="W512" s="53"/>
      <c r="BZ512" s="53"/>
    </row>
    <row r="513" spans="2:79" s="52" customFormat="1" ht="13" x14ac:dyDescent="0.3">
      <c r="B513" s="53" t="s">
        <v>2848</v>
      </c>
      <c r="C513" s="53" t="s">
        <v>123</v>
      </c>
      <c r="D513" s="53" t="s">
        <v>3024</v>
      </c>
      <c r="E513" s="53">
        <v>41.023200000000003</v>
      </c>
      <c r="F513" s="53">
        <v>-5.0743309999999999</v>
      </c>
      <c r="G513" s="54">
        <v>831.96979999999996</v>
      </c>
      <c r="H513" s="53">
        <v>258</v>
      </c>
      <c r="I513" s="53">
        <v>143</v>
      </c>
      <c r="J513" s="53">
        <v>115</v>
      </c>
      <c r="K513" s="52">
        <v>1054</v>
      </c>
      <c r="L513" s="52">
        <v>-222.03020000000004</v>
      </c>
      <c r="M513" s="55">
        <v>2</v>
      </c>
      <c r="N513" s="56" t="s">
        <v>17</v>
      </c>
      <c r="P513" s="66"/>
      <c r="Q513" s="53"/>
      <c r="R513" s="53"/>
      <c r="S513" s="53"/>
      <c r="T513" s="53"/>
      <c r="U513" s="53"/>
      <c r="V513" s="53"/>
      <c r="W513" s="53"/>
      <c r="BZ513" s="53"/>
    </row>
    <row r="514" spans="2:79" s="52" customFormat="1" ht="13" x14ac:dyDescent="0.3">
      <c r="B514" s="53" t="s">
        <v>2848</v>
      </c>
      <c r="C514" s="53" t="s">
        <v>123</v>
      </c>
      <c r="D514" s="53" t="s">
        <v>3025</v>
      </c>
      <c r="E514" s="53">
        <v>40.830100000000002</v>
      </c>
      <c r="F514" s="53">
        <v>-4.8031079999999999</v>
      </c>
      <c r="G514" s="54">
        <v>909.71879999999999</v>
      </c>
      <c r="H514" s="53">
        <v>194</v>
      </c>
      <c r="I514" s="53">
        <v>108</v>
      </c>
      <c r="J514" s="53">
        <v>86</v>
      </c>
      <c r="K514" s="52">
        <v>1054</v>
      </c>
      <c r="L514" s="52">
        <v>-144.28120000000001</v>
      </c>
      <c r="M514" s="55">
        <v>2</v>
      </c>
      <c r="N514" s="56" t="s">
        <v>17</v>
      </c>
      <c r="P514" s="66"/>
      <c r="Q514" s="53"/>
      <c r="R514" s="53"/>
      <c r="S514" s="53"/>
      <c r="T514" s="53"/>
      <c r="U514" s="53"/>
      <c r="V514" s="53"/>
      <c r="W514" s="53"/>
      <c r="BZ514" s="53"/>
    </row>
    <row r="515" spans="2:79" s="52" customFormat="1" ht="13" x14ac:dyDescent="0.3">
      <c r="B515" s="53" t="s">
        <v>2848</v>
      </c>
      <c r="C515" s="53" t="s">
        <v>123</v>
      </c>
      <c r="D515" s="53" t="s">
        <v>3026</v>
      </c>
      <c r="E515" s="53">
        <v>40.54721</v>
      </c>
      <c r="F515" s="53">
        <v>-4.7771520000000001</v>
      </c>
      <c r="G515" s="54">
        <v>1186.845</v>
      </c>
      <c r="H515" s="53">
        <v>257</v>
      </c>
      <c r="I515" s="53">
        <v>147</v>
      </c>
      <c r="J515" s="53">
        <v>110</v>
      </c>
      <c r="K515" s="52">
        <v>1054</v>
      </c>
      <c r="L515" s="52">
        <v>132.84500000000003</v>
      </c>
      <c r="M515" s="55">
        <v>2</v>
      </c>
      <c r="N515" s="56" t="s">
        <v>17</v>
      </c>
      <c r="P515" s="66"/>
      <c r="Q515" s="53"/>
      <c r="R515" s="53"/>
      <c r="S515" s="53"/>
      <c r="T515" s="53"/>
      <c r="U515" s="53"/>
      <c r="V515" s="53"/>
      <c r="W515" s="53"/>
      <c r="BZ515" s="53"/>
    </row>
    <row r="516" spans="2:79" s="52" customFormat="1" ht="13" x14ac:dyDescent="0.3">
      <c r="B516" s="53" t="s">
        <v>2848</v>
      </c>
      <c r="C516" s="53" t="s">
        <v>123</v>
      </c>
      <c r="D516" s="53" t="s">
        <v>3027</v>
      </c>
      <c r="E516" s="53">
        <v>40.901299999999999</v>
      </c>
      <c r="F516" s="53">
        <v>-4.9879290000000003</v>
      </c>
      <c r="G516" s="54">
        <v>899.2758</v>
      </c>
      <c r="H516" s="53">
        <v>72</v>
      </c>
      <c r="I516" s="53">
        <v>31</v>
      </c>
      <c r="J516" s="53">
        <v>41</v>
      </c>
      <c r="K516" s="52">
        <v>1054</v>
      </c>
      <c r="L516" s="52">
        <v>-154.7242</v>
      </c>
      <c r="M516" s="55">
        <v>2</v>
      </c>
      <c r="N516" s="56" t="s">
        <v>17</v>
      </c>
      <c r="P516" s="66"/>
      <c r="Q516" s="53"/>
      <c r="R516" s="53"/>
      <c r="S516" s="53"/>
      <c r="T516" s="53"/>
      <c r="U516" s="53"/>
      <c r="V516" s="53"/>
      <c r="W516" s="53"/>
      <c r="BZ516" s="53"/>
    </row>
    <row r="517" spans="2:79" s="52" customFormat="1" ht="13" x14ac:dyDescent="0.3">
      <c r="B517" s="53" t="s">
        <v>2848</v>
      </c>
      <c r="C517" s="53" t="s">
        <v>123</v>
      </c>
      <c r="D517" s="53" t="s">
        <v>3028</v>
      </c>
      <c r="E517" s="53">
        <v>40.611649999999997</v>
      </c>
      <c r="F517" s="53">
        <v>-4.8110439999999999</v>
      </c>
      <c r="G517" s="54">
        <v>1087.4090000000001</v>
      </c>
      <c r="H517" s="53">
        <v>122</v>
      </c>
      <c r="I517" s="53">
        <v>57</v>
      </c>
      <c r="J517" s="53">
        <v>65</v>
      </c>
      <c r="K517" s="52">
        <v>1054</v>
      </c>
      <c r="L517" s="52">
        <v>33.409000000000106</v>
      </c>
      <c r="M517" s="55">
        <v>2</v>
      </c>
      <c r="N517" s="56" t="s">
        <v>17</v>
      </c>
      <c r="P517" s="66"/>
      <c r="Q517" s="53"/>
      <c r="R517" s="53"/>
      <c r="S517" s="53"/>
      <c r="T517" s="53"/>
      <c r="U517" s="53"/>
      <c r="V517" s="53"/>
      <c r="W517" s="53"/>
      <c r="BZ517" s="53"/>
    </row>
    <row r="518" spans="2:79" s="52" customFormat="1" ht="13" x14ac:dyDescent="0.3">
      <c r="B518" s="53" t="s">
        <v>2848</v>
      </c>
      <c r="C518" s="53" t="s">
        <v>123</v>
      </c>
      <c r="D518" s="53" t="s">
        <v>3029</v>
      </c>
      <c r="E518" s="53">
        <v>40.877000000000002</v>
      </c>
      <c r="F518" s="53">
        <v>-5.0963649999999996</v>
      </c>
      <c r="G518" s="54">
        <v>951.50070000000005</v>
      </c>
      <c r="H518" s="53">
        <v>95</v>
      </c>
      <c r="I518" s="53">
        <v>49</v>
      </c>
      <c r="J518" s="53">
        <v>46</v>
      </c>
      <c r="K518" s="52">
        <v>1054</v>
      </c>
      <c r="L518" s="52">
        <v>-102.49929999999995</v>
      </c>
      <c r="M518" s="55">
        <v>2</v>
      </c>
      <c r="N518" s="56" t="s">
        <v>17</v>
      </c>
      <c r="P518" s="66"/>
      <c r="Q518" s="53"/>
      <c r="R518" s="53"/>
      <c r="S518" s="53"/>
      <c r="T518" s="53"/>
      <c r="U518" s="53"/>
      <c r="V518" s="53"/>
      <c r="W518" s="53"/>
      <c r="BZ518" s="53"/>
    </row>
    <row r="519" spans="2:79" s="52" customFormat="1" ht="13" x14ac:dyDescent="0.3">
      <c r="B519" s="53" t="s">
        <v>2848</v>
      </c>
      <c r="C519" s="53" t="s">
        <v>123</v>
      </c>
      <c r="D519" s="53" t="s">
        <v>3030</v>
      </c>
      <c r="E519" s="53">
        <v>40.408079999999998</v>
      </c>
      <c r="F519" s="53">
        <v>-5.6628749999999997</v>
      </c>
      <c r="G519" s="54">
        <v>1120.6489999999999</v>
      </c>
      <c r="H519" s="53">
        <v>46</v>
      </c>
      <c r="I519" s="53">
        <v>23</v>
      </c>
      <c r="J519" s="53">
        <v>23</v>
      </c>
      <c r="K519" s="52">
        <v>1054</v>
      </c>
      <c r="L519" s="52">
        <v>66.648999999999887</v>
      </c>
      <c r="M519" s="55">
        <v>2</v>
      </c>
      <c r="N519" s="56" t="s">
        <v>17</v>
      </c>
      <c r="P519" s="66"/>
      <c r="Q519" s="53"/>
      <c r="R519" s="53"/>
      <c r="S519" s="53"/>
      <c r="T519" s="53"/>
      <c r="U519" s="53"/>
      <c r="V519" s="53"/>
      <c r="W519" s="53"/>
      <c r="BZ519" s="53"/>
    </row>
    <row r="520" spans="2:79" s="52" customFormat="1" ht="13" x14ac:dyDescent="0.3">
      <c r="B520" s="53" t="s">
        <v>2848</v>
      </c>
      <c r="C520" s="53" t="s">
        <v>123</v>
      </c>
      <c r="D520" s="53" t="s">
        <v>3031</v>
      </c>
      <c r="E520" s="53">
        <v>40.492939999999997</v>
      </c>
      <c r="F520" s="53">
        <v>-5.3852339999999996</v>
      </c>
      <c r="G520" s="54">
        <v>993.18460000000005</v>
      </c>
      <c r="H520" s="53">
        <v>66</v>
      </c>
      <c r="I520" s="53">
        <v>32</v>
      </c>
      <c r="J520" s="53">
        <v>34</v>
      </c>
      <c r="K520" s="52">
        <v>1054</v>
      </c>
      <c r="L520" s="52">
        <v>-60.815399999999954</v>
      </c>
      <c r="M520" s="55">
        <v>2</v>
      </c>
      <c r="N520" s="56" t="s">
        <v>17</v>
      </c>
      <c r="P520" s="66"/>
      <c r="Q520" s="53"/>
      <c r="R520" s="53"/>
      <c r="S520" s="53"/>
      <c r="T520" s="53"/>
      <c r="U520" s="53"/>
      <c r="V520" s="53"/>
      <c r="W520" s="53"/>
      <c r="BZ520" s="53"/>
    </row>
    <row r="521" spans="2:79" s="52" customFormat="1" ht="13" x14ac:dyDescent="0.3">
      <c r="B521" s="53" t="s">
        <v>2848</v>
      </c>
      <c r="C521" s="53" t="s">
        <v>123</v>
      </c>
      <c r="D521" s="53" t="s">
        <v>3032</v>
      </c>
      <c r="E521" s="53">
        <v>40.54251</v>
      </c>
      <c r="F521" s="53">
        <v>-4.539612</v>
      </c>
      <c r="G521" s="54">
        <v>1047.1959999999999</v>
      </c>
      <c r="H521" s="53">
        <v>641</v>
      </c>
      <c r="I521" s="53">
        <v>334</v>
      </c>
      <c r="J521" s="53">
        <v>307</v>
      </c>
      <c r="K521" s="52">
        <v>1054</v>
      </c>
      <c r="L521" s="52">
        <v>-6.8040000000000873</v>
      </c>
      <c r="M521" s="55">
        <v>2</v>
      </c>
      <c r="N521" s="56" t="s">
        <v>17</v>
      </c>
      <c r="P521" s="66"/>
      <c r="Q521" s="53"/>
      <c r="R521" s="53"/>
      <c r="S521" s="53"/>
      <c r="T521" s="53"/>
      <c r="U521" s="53"/>
      <c r="V521" s="53"/>
      <c r="W521" s="53"/>
      <c r="BZ521" s="53"/>
    </row>
    <row r="522" spans="2:79" s="52" customFormat="1" ht="13" x14ac:dyDescent="0.3">
      <c r="B522" s="53" t="s">
        <v>2848</v>
      </c>
      <c r="C522" s="53" t="s">
        <v>123</v>
      </c>
      <c r="D522" s="53" t="s">
        <v>3033</v>
      </c>
      <c r="E522" s="53">
        <v>40.745829999999998</v>
      </c>
      <c r="F522" s="53">
        <v>-4.6248889999999996</v>
      </c>
      <c r="G522" s="54">
        <v>1118.933</v>
      </c>
      <c r="H522" s="53">
        <v>26</v>
      </c>
      <c r="I522" s="53">
        <v>13</v>
      </c>
      <c r="J522" s="53">
        <v>13</v>
      </c>
      <c r="K522" s="52">
        <v>1054</v>
      </c>
      <c r="L522" s="52">
        <v>64.932999999999993</v>
      </c>
      <c r="M522" s="55">
        <v>2</v>
      </c>
      <c r="N522" s="56" t="s">
        <v>17</v>
      </c>
      <c r="P522" s="66"/>
      <c r="Q522" s="53"/>
      <c r="R522" s="53"/>
      <c r="S522" s="53"/>
      <c r="T522" s="53"/>
      <c r="U522" s="53"/>
      <c r="V522" s="53"/>
      <c r="W522" s="53"/>
      <c r="BZ522" s="53"/>
    </row>
    <row r="523" spans="2:79" s="52" customFormat="1" ht="13" x14ac:dyDescent="0.3">
      <c r="B523" s="53" t="s">
        <v>2848</v>
      </c>
      <c r="C523" s="53" t="s">
        <v>123</v>
      </c>
      <c r="D523" s="53" t="s">
        <v>3034</v>
      </c>
      <c r="E523" s="53">
        <v>41.093000000000004</v>
      </c>
      <c r="F523" s="53">
        <v>-4.9009510000000001</v>
      </c>
      <c r="G523" s="54">
        <v>780.46389999999997</v>
      </c>
      <c r="H523" s="53">
        <v>54</v>
      </c>
      <c r="I523" s="53">
        <v>30</v>
      </c>
      <c r="J523" s="53">
        <v>24</v>
      </c>
      <c r="K523" s="52">
        <v>1054</v>
      </c>
      <c r="L523" s="52">
        <v>-273.53610000000003</v>
      </c>
      <c r="M523" s="55">
        <v>2</v>
      </c>
      <c r="N523" s="56" t="s">
        <v>17</v>
      </c>
      <c r="P523" s="66"/>
      <c r="Q523" s="53"/>
      <c r="R523" s="53"/>
      <c r="S523" s="53"/>
      <c r="T523" s="53"/>
      <c r="U523" s="53"/>
      <c r="V523" s="53"/>
      <c r="W523" s="53"/>
      <c r="BZ523" s="53"/>
    </row>
    <row r="524" spans="2:79" s="52" customFormat="1" ht="13" x14ac:dyDescent="0.3">
      <c r="B524" s="53" t="s">
        <v>2848</v>
      </c>
      <c r="C524" s="53" t="s">
        <v>123</v>
      </c>
      <c r="D524" s="53" t="s">
        <v>3035</v>
      </c>
      <c r="E524" s="53">
        <v>40.275359999999999</v>
      </c>
      <c r="F524" s="53">
        <v>-4.9800849999999999</v>
      </c>
      <c r="G524" s="54">
        <v>795.91049999999996</v>
      </c>
      <c r="H524" s="53">
        <v>865</v>
      </c>
      <c r="I524" s="53">
        <v>450</v>
      </c>
      <c r="J524" s="53">
        <v>415</v>
      </c>
      <c r="K524" s="52">
        <v>1054</v>
      </c>
      <c r="L524" s="52">
        <v>-258.08950000000004</v>
      </c>
      <c r="M524" s="55">
        <v>2</v>
      </c>
      <c r="N524" s="56" t="s">
        <v>17</v>
      </c>
      <c r="P524" s="66"/>
      <c r="Q524" s="53"/>
      <c r="R524" s="53"/>
      <c r="S524" s="53"/>
      <c r="T524" s="53"/>
      <c r="U524" s="53"/>
      <c r="V524" s="53"/>
      <c r="W524" s="53"/>
      <c r="BZ524" s="53"/>
    </row>
    <row r="525" spans="2:79" s="52" customFormat="1" ht="13" x14ac:dyDescent="0.3">
      <c r="B525" s="53" t="s">
        <v>2848</v>
      </c>
      <c r="C525" s="53" t="s">
        <v>123</v>
      </c>
      <c r="D525" s="53" t="s">
        <v>3036</v>
      </c>
      <c r="E525" s="53">
        <v>40.769640000000003</v>
      </c>
      <c r="F525" s="53">
        <v>-5.1163220000000003</v>
      </c>
      <c r="G525" s="54">
        <v>1067</v>
      </c>
      <c r="H525" s="53">
        <v>118</v>
      </c>
      <c r="I525" s="53">
        <v>68</v>
      </c>
      <c r="J525" s="53">
        <v>50</v>
      </c>
      <c r="K525" s="52">
        <v>1054</v>
      </c>
      <c r="L525" s="52">
        <v>13</v>
      </c>
      <c r="M525" s="55">
        <v>2</v>
      </c>
      <c r="N525" s="56" t="s">
        <v>17</v>
      </c>
      <c r="P525" s="66"/>
      <c r="Q525" s="53"/>
      <c r="R525" s="53"/>
      <c r="S525" s="53"/>
      <c r="T525" s="53"/>
      <c r="U525" s="53"/>
      <c r="V525" s="53"/>
      <c r="W525" s="53"/>
      <c r="BZ525" s="53"/>
    </row>
    <row r="526" spans="2:79" s="52" customFormat="1" ht="13" x14ac:dyDescent="0.3">
      <c r="B526" s="53" t="s">
        <v>2848</v>
      </c>
      <c r="C526" s="53" t="s">
        <v>123</v>
      </c>
      <c r="D526" s="53" t="s">
        <v>3037</v>
      </c>
      <c r="E526" s="53">
        <v>40.363860000000003</v>
      </c>
      <c r="F526" s="53">
        <v>-5.2371090000000002</v>
      </c>
      <c r="G526" s="54">
        <v>1530.9670000000001</v>
      </c>
      <c r="H526" s="53">
        <v>366</v>
      </c>
      <c r="I526" s="53">
        <v>204</v>
      </c>
      <c r="J526" s="53">
        <v>162</v>
      </c>
      <c r="K526" s="52">
        <v>1054</v>
      </c>
      <c r="L526" s="52">
        <v>476.9670000000001</v>
      </c>
      <c r="M526" s="55">
        <v>5</v>
      </c>
      <c r="N526" s="56" t="s">
        <v>17</v>
      </c>
      <c r="P526" s="66"/>
      <c r="Q526" s="53"/>
      <c r="R526" s="53"/>
      <c r="S526" s="53"/>
      <c r="T526" s="53"/>
      <c r="U526" s="53"/>
      <c r="V526" s="53"/>
      <c r="W526" s="53"/>
      <c r="BZ526" s="53"/>
    </row>
    <row r="527" spans="2:79" s="52" customFormat="1" ht="13" x14ac:dyDescent="0.3">
      <c r="B527" s="53" t="s">
        <v>2848</v>
      </c>
      <c r="C527" s="53" t="s">
        <v>123</v>
      </c>
      <c r="D527" s="53" t="s">
        <v>3038</v>
      </c>
      <c r="E527" s="53">
        <v>40.829970000000003</v>
      </c>
      <c r="F527" s="53">
        <v>-4.8384980000000004</v>
      </c>
      <c r="G527" s="54">
        <v>913.42660000000001</v>
      </c>
      <c r="H527" s="53">
        <v>103</v>
      </c>
      <c r="I527" s="53">
        <v>53</v>
      </c>
      <c r="J527" s="53">
        <v>50</v>
      </c>
      <c r="K527" s="52">
        <v>1054</v>
      </c>
      <c r="L527" s="52">
        <v>-140.57339999999999</v>
      </c>
      <c r="M527" s="55">
        <v>2</v>
      </c>
      <c r="N527" s="56" t="s">
        <v>17</v>
      </c>
      <c r="P527" s="66"/>
      <c r="Q527" s="53"/>
      <c r="R527" s="53"/>
      <c r="S527" s="53"/>
      <c r="T527" s="53"/>
      <c r="U527" s="53"/>
      <c r="V527" s="53"/>
      <c r="W527" s="53"/>
      <c r="BZ527" s="53"/>
      <c r="CA527" s="53"/>
    </row>
    <row r="528" spans="2:79" s="52" customFormat="1" ht="13" x14ac:dyDescent="0.3">
      <c r="B528" s="53" t="s">
        <v>2848</v>
      </c>
      <c r="C528" s="53" t="s">
        <v>123</v>
      </c>
      <c r="D528" s="53" t="s">
        <v>3039</v>
      </c>
      <c r="E528" s="53">
        <v>40.479030000000002</v>
      </c>
      <c r="F528" s="53">
        <v>-4.6821409999999997</v>
      </c>
      <c r="G528" s="54">
        <v>1126.1669999999999</v>
      </c>
      <c r="H528" s="53">
        <v>538</v>
      </c>
      <c r="I528" s="53">
        <v>277</v>
      </c>
      <c r="J528" s="53">
        <v>261</v>
      </c>
      <c r="K528" s="52">
        <v>1054</v>
      </c>
      <c r="L528" s="52">
        <v>72.166999999999916</v>
      </c>
      <c r="M528" s="55">
        <v>2</v>
      </c>
      <c r="N528" s="56" t="s">
        <v>17</v>
      </c>
      <c r="P528" s="66"/>
      <c r="Q528" s="53"/>
      <c r="R528" s="53"/>
      <c r="S528" s="53"/>
      <c r="T528" s="53"/>
      <c r="U528" s="53"/>
      <c r="V528" s="53"/>
      <c r="W528" s="53"/>
      <c r="BZ528" s="53"/>
    </row>
    <row r="529" spans="2:78" s="52" customFormat="1" ht="13" x14ac:dyDescent="0.3">
      <c r="B529" s="53" t="s">
        <v>2848</v>
      </c>
      <c r="C529" s="53" t="s">
        <v>123</v>
      </c>
      <c r="D529" s="53" t="s">
        <v>3040</v>
      </c>
      <c r="E529" s="53">
        <v>40.459380000000003</v>
      </c>
      <c r="F529" s="53">
        <v>-4.8182349999999996</v>
      </c>
      <c r="G529" s="54">
        <v>1141.855</v>
      </c>
      <c r="H529" s="53">
        <v>297</v>
      </c>
      <c r="I529" s="53">
        <v>168</v>
      </c>
      <c r="J529" s="53">
        <v>129</v>
      </c>
      <c r="K529" s="52">
        <v>1054</v>
      </c>
      <c r="L529" s="52">
        <v>87.855000000000018</v>
      </c>
      <c r="M529" s="55">
        <v>2</v>
      </c>
      <c r="N529" s="56" t="s">
        <v>17</v>
      </c>
      <c r="P529" s="66"/>
      <c r="Q529" s="53"/>
      <c r="R529" s="53"/>
      <c r="S529" s="53"/>
      <c r="T529" s="53"/>
      <c r="U529" s="53"/>
      <c r="V529" s="53"/>
      <c r="W529" s="53"/>
      <c r="BZ529" s="53"/>
    </row>
    <row r="530" spans="2:78" s="52" customFormat="1" ht="13" x14ac:dyDescent="0.3">
      <c r="B530" s="53" t="s">
        <v>2848</v>
      </c>
      <c r="C530" s="53" t="s">
        <v>123</v>
      </c>
      <c r="D530" s="53" t="s">
        <v>3041</v>
      </c>
      <c r="E530" s="53">
        <v>40.652700000000003</v>
      </c>
      <c r="F530" s="53">
        <v>-5.049766</v>
      </c>
      <c r="G530" s="54">
        <v>1287.153</v>
      </c>
      <c r="H530" s="53">
        <v>123</v>
      </c>
      <c r="I530" s="53">
        <v>73</v>
      </c>
      <c r="J530" s="53">
        <v>50</v>
      </c>
      <c r="K530" s="52">
        <v>1054</v>
      </c>
      <c r="L530" s="52">
        <v>233.15300000000002</v>
      </c>
      <c r="M530" s="55">
        <v>4</v>
      </c>
      <c r="N530" s="56" t="s">
        <v>17</v>
      </c>
      <c r="P530" s="66"/>
      <c r="Q530" s="53"/>
      <c r="R530" s="53"/>
      <c r="S530" s="53"/>
      <c r="T530" s="53"/>
      <c r="U530" s="53"/>
      <c r="V530" s="53"/>
      <c r="W530" s="53"/>
      <c r="BZ530" s="53"/>
    </row>
    <row r="531" spans="2:78" s="52" customFormat="1" ht="13" x14ac:dyDescent="0.3">
      <c r="B531" s="53" t="s">
        <v>2848</v>
      </c>
      <c r="C531" s="53" t="s">
        <v>123</v>
      </c>
      <c r="D531" s="53" t="s">
        <v>3042</v>
      </c>
      <c r="E531" s="53">
        <v>40.370249999999999</v>
      </c>
      <c r="F531" s="53">
        <v>-5.4881500000000001</v>
      </c>
      <c r="G531" s="54">
        <v>1028.796</v>
      </c>
      <c r="H531" s="53">
        <v>56</v>
      </c>
      <c r="I531" s="53">
        <v>30</v>
      </c>
      <c r="J531" s="53">
        <v>26</v>
      </c>
      <c r="K531" s="52">
        <v>1054</v>
      </c>
      <c r="L531" s="52">
        <v>-25.203999999999951</v>
      </c>
      <c r="M531" s="55">
        <v>2</v>
      </c>
      <c r="N531" s="56" t="s">
        <v>17</v>
      </c>
      <c r="P531" s="66"/>
      <c r="Q531" s="53"/>
      <c r="R531" s="53"/>
      <c r="S531" s="53"/>
      <c r="T531" s="53"/>
      <c r="U531" s="53"/>
      <c r="V531" s="53"/>
      <c r="W531" s="53"/>
      <c r="BZ531" s="53"/>
    </row>
    <row r="532" spans="2:78" s="52" customFormat="1" ht="13" x14ac:dyDescent="0.3">
      <c r="B532" s="53" t="s">
        <v>2848</v>
      </c>
      <c r="C532" s="53" t="s">
        <v>123</v>
      </c>
      <c r="D532" s="53" t="s">
        <v>3043</v>
      </c>
      <c r="E532" s="53">
        <v>40.430619999999998</v>
      </c>
      <c r="F532" s="53">
        <v>-5.1567460000000001</v>
      </c>
      <c r="G532" s="54">
        <v>1510.816</v>
      </c>
      <c r="H532" s="53">
        <v>217</v>
      </c>
      <c r="I532" s="53">
        <v>130</v>
      </c>
      <c r="J532" s="53">
        <v>87</v>
      </c>
      <c r="K532" s="52">
        <v>1054</v>
      </c>
      <c r="L532" s="52">
        <v>456.81600000000003</v>
      </c>
      <c r="M532" s="55">
        <v>5</v>
      </c>
      <c r="N532" s="56" t="s">
        <v>17</v>
      </c>
      <c r="P532" s="66"/>
      <c r="Q532" s="53"/>
      <c r="R532" s="53"/>
      <c r="S532" s="53"/>
      <c r="T532" s="53"/>
      <c r="U532" s="53"/>
      <c r="V532" s="53"/>
      <c r="W532" s="53"/>
      <c r="BZ532" s="53"/>
    </row>
    <row r="533" spans="2:78" s="52" customFormat="1" ht="13" x14ac:dyDescent="0.3">
      <c r="B533" s="53" t="s">
        <v>2848</v>
      </c>
      <c r="C533" s="53" t="s">
        <v>123</v>
      </c>
      <c r="D533" s="53" t="s">
        <v>3044</v>
      </c>
      <c r="E533" s="53">
        <v>40.368479999999998</v>
      </c>
      <c r="F533" s="53">
        <v>-5.0556039999999998</v>
      </c>
      <c r="G533" s="54">
        <v>1336.2650000000001</v>
      </c>
      <c r="H533" s="53">
        <v>240</v>
      </c>
      <c r="I533" s="53">
        <v>136</v>
      </c>
      <c r="J533" s="53">
        <v>104</v>
      </c>
      <c r="K533" s="52">
        <v>1054</v>
      </c>
      <c r="L533" s="52">
        <v>282.2650000000001</v>
      </c>
      <c r="M533" s="55">
        <v>4</v>
      </c>
      <c r="N533" s="56" t="s">
        <v>17</v>
      </c>
      <c r="P533" s="66"/>
      <c r="Q533" s="53"/>
      <c r="R533" s="53"/>
      <c r="S533" s="53"/>
      <c r="T533" s="53"/>
      <c r="U533" s="53"/>
      <c r="V533" s="53"/>
      <c r="W533" s="53"/>
      <c r="BZ533" s="53"/>
    </row>
    <row r="534" spans="2:78" s="52" customFormat="1" ht="13" x14ac:dyDescent="0.3">
      <c r="B534" s="53" t="s">
        <v>2848</v>
      </c>
      <c r="C534" s="53" t="s">
        <v>123</v>
      </c>
      <c r="D534" s="53" t="s">
        <v>3045</v>
      </c>
      <c r="E534" s="53">
        <v>40.486800000000002</v>
      </c>
      <c r="F534" s="53">
        <v>-5.2874480000000004</v>
      </c>
      <c r="G534" s="54">
        <v>1063.4159999999999</v>
      </c>
      <c r="H534" s="53">
        <v>82</v>
      </c>
      <c r="I534" s="53">
        <v>41</v>
      </c>
      <c r="J534" s="53">
        <v>41</v>
      </c>
      <c r="K534" s="52">
        <v>1054</v>
      </c>
      <c r="L534" s="52">
        <v>9.41599999999994</v>
      </c>
      <c r="M534" s="55">
        <v>2</v>
      </c>
      <c r="N534" s="56" t="s">
        <v>17</v>
      </c>
      <c r="P534" s="66"/>
      <c r="Q534" s="53"/>
      <c r="R534" s="53"/>
      <c r="S534" s="53"/>
      <c r="T534" s="53"/>
      <c r="U534" s="53"/>
      <c r="V534" s="53"/>
      <c r="W534" s="53"/>
      <c r="BZ534" s="53"/>
    </row>
    <row r="535" spans="2:78" s="52" customFormat="1" ht="13" x14ac:dyDescent="0.3">
      <c r="B535" s="53" t="s">
        <v>2848</v>
      </c>
      <c r="C535" s="53" t="s">
        <v>123</v>
      </c>
      <c r="D535" s="53" t="s">
        <v>3046</v>
      </c>
      <c r="E535" s="53">
        <v>40.670380000000002</v>
      </c>
      <c r="F535" s="53">
        <v>-5.2874569999999999</v>
      </c>
      <c r="G535" s="54">
        <v>1094.3979999999999</v>
      </c>
      <c r="H535" s="53">
        <v>161</v>
      </c>
      <c r="I535" s="53">
        <v>91</v>
      </c>
      <c r="J535" s="53">
        <v>70</v>
      </c>
      <c r="K535" s="52">
        <v>1054</v>
      </c>
      <c r="L535" s="52">
        <v>40.397999999999911</v>
      </c>
      <c r="M535" s="55">
        <v>2</v>
      </c>
      <c r="N535" s="56" t="s">
        <v>17</v>
      </c>
      <c r="P535" s="66"/>
      <c r="Q535" s="53"/>
      <c r="R535" s="53"/>
      <c r="S535" s="53"/>
      <c r="T535" s="53"/>
      <c r="U535" s="53"/>
      <c r="V535" s="53"/>
      <c r="W535" s="53"/>
      <c r="BZ535" s="53"/>
    </row>
    <row r="536" spans="2:78" s="52" customFormat="1" ht="13" x14ac:dyDescent="0.3">
      <c r="B536" s="53" t="s">
        <v>2848</v>
      </c>
      <c r="C536" s="53" t="s">
        <v>123</v>
      </c>
      <c r="D536" s="53" t="s">
        <v>3047</v>
      </c>
      <c r="E536" s="53">
        <v>40.882269999999998</v>
      </c>
      <c r="F536" s="53">
        <v>-4.7560859999999998</v>
      </c>
      <c r="G536" s="54">
        <v>883.31020000000001</v>
      </c>
      <c r="H536" s="53">
        <v>52</v>
      </c>
      <c r="I536" s="53">
        <v>35</v>
      </c>
      <c r="J536" s="53">
        <v>17</v>
      </c>
      <c r="K536" s="52">
        <v>1054</v>
      </c>
      <c r="L536" s="52">
        <v>-170.68979999999999</v>
      </c>
      <c r="M536" s="55">
        <v>2</v>
      </c>
      <c r="N536" s="56" t="s">
        <v>17</v>
      </c>
      <c r="P536" s="66"/>
      <c r="Q536" s="53"/>
      <c r="R536" s="53"/>
      <c r="S536" s="53"/>
      <c r="T536" s="53"/>
      <c r="U536" s="53"/>
      <c r="V536" s="53"/>
      <c r="W536" s="53"/>
      <c r="BZ536" s="53"/>
    </row>
    <row r="537" spans="2:78" s="52" customFormat="1" ht="13" x14ac:dyDescent="0.3">
      <c r="B537" s="53" t="s">
        <v>2848</v>
      </c>
      <c r="C537" s="53" t="s">
        <v>123</v>
      </c>
      <c r="D537" s="53" t="s">
        <v>3048</v>
      </c>
      <c r="E537" s="53">
        <v>40.800690000000003</v>
      </c>
      <c r="F537" s="53">
        <v>-4.8708960000000001</v>
      </c>
      <c r="G537" s="54">
        <v>938.83230000000003</v>
      </c>
      <c r="H537" s="53">
        <v>521</v>
      </c>
      <c r="I537" s="53">
        <v>279</v>
      </c>
      <c r="J537" s="53">
        <v>242</v>
      </c>
      <c r="K537" s="52">
        <v>1054</v>
      </c>
      <c r="L537" s="52">
        <v>-115.16769999999997</v>
      </c>
      <c r="M537" s="55">
        <v>2</v>
      </c>
      <c r="N537" s="56" t="s">
        <v>17</v>
      </c>
      <c r="P537" s="66"/>
      <c r="Q537" s="53"/>
      <c r="R537" s="53"/>
      <c r="S537" s="53"/>
      <c r="T537" s="53"/>
      <c r="U537" s="53"/>
      <c r="V537" s="53"/>
      <c r="W537" s="53"/>
      <c r="BZ537" s="53"/>
    </row>
    <row r="538" spans="2:78" s="52" customFormat="1" ht="13" x14ac:dyDescent="0.3">
      <c r="B538" s="53" t="s">
        <v>2848</v>
      </c>
      <c r="C538" s="53" t="s">
        <v>123</v>
      </c>
      <c r="D538" s="53" t="s">
        <v>3049</v>
      </c>
      <c r="E538" s="53">
        <v>40.967700000000001</v>
      </c>
      <c r="F538" s="53">
        <v>-4.7999790000000004</v>
      </c>
      <c r="G538" s="54">
        <v>877.53750000000002</v>
      </c>
      <c r="H538" s="53">
        <v>207</v>
      </c>
      <c r="I538" s="53">
        <v>110</v>
      </c>
      <c r="J538" s="53">
        <v>97</v>
      </c>
      <c r="K538" s="52">
        <v>1054</v>
      </c>
      <c r="L538" s="52">
        <v>-176.46249999999998</v>
      </c>
      <c r="M538" s="55">
        <v>2</v>
      </c>
      <c r="N538" s="56" t="s">
        <v>17</v>
      </c>
      <c r="P538" s="66"/>
      <c r="Q538" s="53"/>
      <c r="R538" s="53"/>
      <c r="S538" s="53"/>
      <c r="T538" s="53"/>
      <c r="U538" s="53"/>
      <c r="V538" s="53"/>
      <c r="W538" s="53"/>
      <c r="BZ538" s="53"/>
    </row>
    <row r="539" spans="2:78" s="52" customFormat="1" ht="13" x14ac:dyDescent="0.3">
      <c r="B539" s="53" t="s">
        <v>2848</v>
      </c>
      <c r="C539" s="53" t="s">
        <v>123</v>
      </c>
      <c r="D539" s="53" t="s">
        <v>3050</v>
      </c>
      <c r="E539" s="53">
        <v>40.893380000000001</v>
      </c>
      <c r="F539" s="53">
        <v>-4.5812569999999999</v>
      </c>
      <c r="G539" s="54">
        <v>924.69889999999998</v>
      </c>
      <c r="H539" s="53">
        <v>856</v>
      </c>
      <c r="I539" s="53">
        <v>432</v>
      </c>
      <c r="J539" s="53">
        <v>424</v>
      </c>
      <c r="K539" s="52">
        <v>1054</v>
      </c>
      <c r="L539" s="52">
        <v>-129.30110000000002</v>
      </c>
      <c r="M539" s="55">
        <v>2</v>
      </c>
      <c r="N539" s="56" t="s">
        <v>17</v>
      </c>
      <c r="P539" s="66"/>
      <c r="Q539" s="53"/>
      <c r="R539" s="53"/>
      <c r="S539" s="53"/>
      <c r="T539" s="53"/>
      <c r="U539" s="53"/>
      <c r="V539" s="53"/>
      <c r="W539" s="53"/>
      <c r="BZ539" s="53"/>
    </row>
    <row r="540" spans="2:78" s="52" customFormat="1" ht="13" x14ac:dyDescent="0.3">
      <c r="B540" s="53" t="s">
        <v>2848</v>
      </c>
      <c r="C540" s="53" t="s">
        <v>123</v>
      </c>
      <c r="D540" s="53" t="s">
        <v>3051</v>
      </c>
      <c r="E540" s="53">
        <v>40.664790000000004</v>
      </c>
      <c r="F540" s="53">
        <v>-4.9153719999999996</v>
      </c>
      <c r="G540" s="54">
        <v>1312.153</v>
      </c>
      <c r="H540" s="53">
        <v>106</v>
      </c>
      <c r="I540" s="53">
        <v>45</v>
      </c>
      <c r="J540" s="53">
        <v>61</v>
      </c>
      <c r="K540" s="52">
        <v>1054</v>
      </c>
      <c r="L540" s="52">
        <v>258.15300000000002</v>
      </c>
      <c r="M540" s="55">
        <v>4</v>
      </c>
      <c r="N540" s="56" t="s">
        <v>17</v>
      </c>
      <c r="P540" s="66"/>
      <c r="Q540" s="53"/>
      <c r="R540" s="53"/>
      <c r="S540" s="53"/>
      <c r="T540" s="53"/>
      <c r="U540" s="53"/>
      <c r="V540" s="53"/>
      <c r="W540" s="53"/>
      <c r="BZ540" s="53"/>
    </row>
    <row r="541" spans="2:78" s="52" customFormat="1" ht="13" x14ac:dyDescent="0.3">
      <c r="B541" s="53" t="s">
        <v>2848</v>
      </c>
      <c r="C541" s="53" t="s">
        <v>123</v>
      </c>
      <c r="D541" s="53" t="s">
        <v>3052</v>
      </c>
      <c r="E541" s="53">
        <v>40.541829999999997</v>
      </c>
      <c r="F541" s="53">
        <v>-4.5796299999999999</v>
      </c>
      <c r="G541" s="54">
        <v>1004.647</v>
      </c>
      <c r="H541" s="53">
        <v>191</v>
      </c>
      <c r="I541" s="53">
        <v>104</v>
      </c>
      <c r="J541" s="53">
        <v>87</v>
      </c>
      <c r="K541" s="52">
        <v>1054</v>
      </c>
      <c r="L541" s="52">
        <v>-49.352999999999952</v>
      </c>
      <c r="M541" s="55">
        <v>2</v>
      </c>
      <c r="N541" s="56" t="s">
        <v>17</v>
      </c>
      <c r="P541" s="66"/>
      <c r="Q541" s="53"/>
      <c r="R541" s="53"/>
      <c r="S541" s="53"/>
      <c r="T541" s="53"/>
      <c r="U541" s="53"/>
      <c r="V541" s="53"/>
      <c r="W541" s="53"/>
      <c r="BZ541" s="53"/>
    </row>
    <row r="542" spans="2:78" s="52" customFormat="1" ht="13" x14ac:dyDescent="0.3">
      <c r="B542" s="53" t="s">
        <v>2848</v>
      </c>
      <c r="C542" s="53" t="s">
        <v>123</v>
      </c>
      <c r="D542" s="53" t="s">
        <v>3053</v>
      </c>
      <c r="E542" s="53">
        <v>40.250779999999999</v>
      </c>
      <c r="F542" s="53">
        <v>-5.0036719999999999</v>
      </c>
      <c r="G542" s="54">
        <v>733.23609999999996</v>
      </c>
      <c r="H542" s="53">
        <v>480</v>
      </c>
      <c r="I542" s="53">
        <v>243</v>
      </c>
      <c r="J542" s="53">
        <v>237</v>
      </c>
      <c r="K542" s="52">
        <v>1054</v>
      </c>
      <c r="L542" s="52">
        <v>-320.76390000000004</v>
      </c>
      <c r="M542" s="55">
        <v>2</v>
      </c>
      <c r="N542" s="56" t="s">
        <v>17</v>
      </c>
      <c r="P542" s="66"/>
      <c r="Q542" s="53"/>
      <c r="R542" s="53"/>
      <c r="S542" s="53"/>
      <c r="T542" s="53"/>
      <c r="U542" s="53"/>
      <c r="V542" s="53"/>
      <c r="W542" s="53"/>
      <c r="BZ542" s="53"/>
    </row>
    <row r="543" spans="2:78" s="52" customFormat="1" ht="13" x14ac:dyDescent="0.3">
      <c r="B543" s="53" t="s">
        <v>2848</v>
      </c>
      <c r="C543" s="53" t="s">
        <v>123</v>
      </c>
      <c r="D543" s="53" t="s">
        <v>3054</v>
      </c>
      <c r="E543" s="53">
        <v>40.388770000000001</v>
      </c>
      <c r="F543" s="53">
        <v>-5.4516960000000001</v>
      </c>
      <c r="G543" s="54">
        <v>1041.1780000000001</v>
      </c>
      <c r="H543" s="53">
        <v>100</v>
      </c>
      <c r="I543" s="53">
        <v>55</v>
      </c>
      <c r="J543" s="53">
        <v>45</v>
      </c>
      <c r="K543" s="52">
        <v>1054</v>
      </c>
      <c r="L543" s="52">
        <v>-12.821999999999889</v>
      </c>
      <c r="M543" s="55">
        <v>2</v>
      </c>
      <c r="N543" s="56" t="s">
        <v>17</v>
      </c>
      <c r="P543" s="66"/>
      <c r="Q543" s="53"/>
      <c r="R543" s="53"/>
      <c r="S543" s="53"/>
      <c r="T543" s="53"/>
      <c r="U543" s="53"/>
      <c r="V543" s="53"/>
      <c r="W543" s="53"/>
      <c r="BZ543" s="53"/>
    </row>
    <row r="544" spans="2:78" s="52" customFormat="1" ht="13" x14ac:dyDescent="0.3">
      <c r="B544" s="53" t="s">
        <v>2848</v>
      </c>
      <c r="C544" s="53" t="s">
        <v>123</v>
      </c>
      <c r="D544" s="53" t="s">
        <v>3055</v>
      </c>
      <c r="E544" s="53">
        <v>40.599440000000001</v>
      </c>
      <c r="F544" s="53">
        <v>-4.9222580000000002</v>
      </c>
      <c r="G544" s="54">
        <v>1130.864</v>
      </c>
      <c r="H544" s="53">
        <v>107</v>
      </c>
      <c r="I544" s="53">
        <v>59</v>
      </c>
      <c r="J544" s="53">
        <v>48</v>
      </c>
      <c r="K544" s="52">
        <v>1054</v>
      </c>
      <c r="L544" s="52">
        <v>76.864000000000033</v>
      </c>
      <c r="M544" s="55">
        <v>2</v>
      </c>
      <c r="N544" s="56" t="s">
        <v>17</v>
      </c>
      <c r="P544" s="66"/>
      <c r="Q544" s="53"/>
      <c r="R544" s="53"/>
      <c r="S544" s="53"/>
      <c r="T544" s="53"/>
      <c r="U544" s="53"/>
      <c r="V544" s="53"/>
      <c r="W544" s="53"/>
      <c r="BZ544" s="53"/>
    </row>
    <row r="545" spans="2:78" s="52" customFormat="1" ht="13" x14ac:dyDescent="0.3">
      <c r="B545" s="53" t="s">
        <v>2848</v>
      </c>
      <c r="C545" s="53" t="s">
        <v>123</v>
      </c>
      <c r="D545" s="53" t="s">
        <v>3056</v>
      </c>
      <c r="E545" s="53">
        <v>40.509540000000001</v>
      </c>
      <c r="F545" s="53">
        <v>-5.4062219999999996</v>
      </c>
      <c r="G545" s="54">
        <v>1051.0940000000001</v>
      </c>
      <c r="H545" s="53">
        <v>493</v>
      </c>
      <c r="I545" s="53">
        <v>242</v>
      </c>
      <c r="J545" s="53">
        <v>251</v>
      </c>
      <c r="K545" s="52">
        <v>1054</v>
      </c>
      <c r="L545" s="52">
        <v>-2.9059999999999491</v>
      </c>
      <c r="M545" s="55">
        <v>2</v>
      </c>
      <c r="N545" s="56" t="s">
        <v>17</v>
      </c>
      <c r="P545" s="66"/>
      <c r="Q545" s="53"/>
      <c r="R545" s="53"/>
      <c r="S545" s="53"/>
      <c r="T545" s="53"/>
      <c r="U545" s="53"/>
      <c r="V545" s="53"/>
      <c r="W545" s="53"/>
      <c r="BZ545" s="53"/>
    </row>
    <row r="546" spans="2:78" s="52" customFormat="1" ht="13" x14ac:dyDescent="0.3">
      <c r="B546" s="53" t="s">
        <v>2848</v>
      </c>
      <c r="C546" s="53" t="s">
        <v>123</v>
      </c>
      <c r="D546" s="53" t="s">
        <v>3057</v>
      </c>
      <c r="E546" s="53">
        <v>40.7425</v>
      </c>
      <c r="F546" s="53">
        <v>-4.4722220000000004</v>
      </c>
      <c r="G546" s="54">
        <v>1212.193</v>
      </c>
      <c r="H546" s="53">
        <v>349</v>
      </c>
      <c r="I546" s="53">
        <v>204</v>
      </c>
      <c r="J546" s="53">
        <v>145</v>
      </c>
      <c r="K546" s="52">
        <v>1054</v>
      </c>
      <c r="L546" s="52">
        <v>158.19299999999998</v>
      </c>
      <c r="M546" s="55">
        <v>2</v>
      </c>
      <c r="N546" s="56" t="s">
        <v>17</v>
      </c>
      <c r="P546" s="66"/>
      <c r="Q546" s="53"/>
      <c r="R546" s="53"/>
      <c r="S546" s="53"/>
      <c r="T546" s="53"/>
      <c r="U546" s="53"/>
      <c r="V546" s="53"/>
      <c r="W546" s="53"/>
      <c r="BZ546" s="53"/>
    </row>
    <row r="547" spans="2:78" s="52" customFormat="1" ht="13" x14ac:dyDescent="0.3">
      <c r="B547" s="53" t="s">
        <v>2848</v>
      </c>
      <c r="C547" s="53" t="s">
        <v>123</v>
      </c>
      <c r="D547" s="53" t="s">
        <v>3058</v>
      </c>
      <c r="E547" s="53">
        <v>40.303890000000003</v>
      </c>
      <c r="F547" s="53">
        <v>-4.5555260000000004</v>
      </c>
      <c r="G547" s="54">
        <v>695.95690000000002</v>
      </c>
      <c r="H547" s="53">
        <v>640</v>
      </c>
      <c r="I547" s="53">
        <v>343</v>
      </c>
      <c r="J547" s="53">
        <v>297</v>
      </c>
      <c r="K547" s="52">
        <v>1054</v>
      </c>
      <c r="L547" s="52">
        <v>-358.04309999999998</v>
      </c>
      <c r="M547" s="55">
        <v>2</v>
      </c>
      <c r="N547" s="56" t="s">
        <v>17</v>
      </c>
      <c r="P547" s="66"/>
      <c r="Q547" s="53"/>
      <c r="R547" s="53"/>
      <c r="S547" s="53"/>
      <c r="T547" s="53"/>
      <c r="U547" s="53"/>
      <c r="V547" s="53"/>
      <c r="W547" s="53"/>
      <c r="BZ547" s="53"/>
    </row>
    <row r="548" spans="2:78" s="52" customFormat="1" ht="13" x14ac:dyDescent="0.3">
      <c r="B548" s="53" t="s">
        <v>2848</v>
      </c>
      <c r="C548" s="53" t="s">
        <v>123</v>
      </c>
      <c r="D548" s="53" t="s">
        <v>3059</v>
      </c>
      <c r="E548" s="53">
        <v>40.43356</v>
      </c>
      <c r="F548" s="53">
        <v>-5.3565579999999997</v>
      </c>
      <c r="G548" s="54">
        <v>1221.3920000000001</v>
      </c>
      <c r="H548" s="53">
        <v>218</v>
      </c>
      <c r="I548" s="53">
        <v>137</v>
      </c>
      <c r="J548" s="53">
        <v>81</v>
      </c>
      <c r="K548" s="52">
        <v>1054</v>
      </c>
      <c r="L548" s="52">
        <v>167.39200000000005</v>
      </c>
      <c r="M548" s="55">
        <v>2</v>
      </c>
      <c r="N548" s="56" t="s">
        <v>17</v>
      </c>
      <c r="P548" s="66"/>
      <c r="Q548" s="53"/>
      <c r="R548" s="53"/>
      <c r="S548" s="53"/>
      <c r="T548" s="53"/>
      <c r="U548" s="53"/>
      <c r="V548" s="53"/>
      <c r="W548" s="53"/>
      <c r="BZ548" s="53"/>
    </row>
    <row r="549" spans="2:78" s="52" customFormat="1" ht="13" x14ac:dyDescent="0.3">
      <c r="B549" s="53" t="s">
        <v>2848</v>
      </c>
      <c r="C549" s="53" t="s">
        <v>123</v>
      </c>
      <c r="D549" s="53" t="s">
        <v>3060</v>
      </c>
      <c r="E549" s="53">
        <v>40.366660000000003</v>
      </c>
      <c r="F549" s="53">
        <v>-5.3666669999999996</v>
      </c>
      <c r="G549" s="54">
        <v>1539.357</v>
      </c>
      <c r="H549" s="53">
        <v>153</v>
      </c>
      <c r="I549" s="53">
        <v>81</v>
      </c>
      <c r="J549" s="53">
        <v>72</v>
      </c>
      <c r="K549" s="52">
        <v>1054</v>
      </c>
      <c r="L549" s="52">
        <v>485.35699999999997</v>
      </c>
      <c r="M549" s="55">
        <v>5</v>
      </c>
      <c r="N549" s="56" t="s">
        <v>17</v>
      </c>
      <c r="P549" s="66"/>
      <c r="Q549" s="53"/>
      <c r="R549" s="53"/>
      <c r="S549" s="53"/>
      <c r="T549" s="53"/>
      <c r="U549" s="53"/>
      <c r="V549" s="53"/>
      <c r="W549" s="53"/>
      <c r="BZ549" s="53"/>
    </row>
    <row r="550" spans="2:78" s="52" customFormat="1" ht="13" x14ac:dyDescent="0.3">
      <c r="B550" s="53" t="s">
        <v>2848</v>
      </c>
      <c r="C550" s="53" t="s">
        <v>123</v>
      </c>
      <c r="D550" s="53" t="s">
        <v>3061</v>
      </c>
      <c r="E550" s="53">
        <v>40.812179999999998</v>
      </c>
      <c r="F550" s="53">
        <v>-4.6334210000000002</v>
      </c>
      <c r="G550" s="54">
        <v>928.13810000000001</v>
      </c>
      <c r="H550" s="53">
        <v>78</v>
      </c>
      <c r="I550" s="53">
        <v>39</v>
      </c>
      <c r="J550" s="53">
        <v>39</v>
      </c>
      <c r="K550" s="52">
        <v>1054</v>
      </c>
      <c r="L550" s="52">
        <v>-125.86189999999999</v>
      </c>
      <c r="M550" s="55">
        <v>2</v>
      </c>
      <c r="N550" s="56" t="s">
        <v>17</v>
      </c>
      <c r="P550" s="66"/>
      <c r="Q550" s="53"/>
      <c r="R550" s="53"/>
      <c r="S550" s="53"/>
      <c r="T550" s="53"/>
      <c r="U550" s="53"/>
      <c r="V550" s="53"/>
      <c r="W550" s="53"/>
      <c r="BZ550" s="53"/>
    </row>
    <row r="551" spans="2:78" s="52" customFormat="1" ht="13" x14ac:dyDescent="0.3">
      <c r="B551" s="53" t="s">
        <v>2848</v>
      </c>
      <c r="C551" s="53" t="s">
        <v>123</v>
      </c>
      <c r="D551" s="53" t="s">
        <v>3062</v>
      </c>
      <c r="E551" s="53">
        <v>40.786639999999998</v>
      </c>
      <c r="F551" s="53">
        <v>-4.910215</v>
      </c>
      <c r="G551" s="54">
        <v>958.03779999999995</v>
      </c>
      <c r="H551" s="53">
        <v>86</v>
      </c>
      <c r="I551" s="53">
        <v>47</v>
      </c>
      <c r="J551" s="53">
        <v>39</v>
      </c>
      <c r="K551" s="52">
        <v>1054</v>
      </c>
      <c r="L551" s="52">
        <v>-95.962200000000053</v>
      </c>
      <c r="M551" s="55">
        <v>2</v>
      </c>
      <c r="N551" s="56" t="s">
        <v>17</v>
      </c>
      <c r="P551" s="66"/>
      <c r="Q551" s="53"/>
      <c r="R551" s="53"/>
      <c r="S551" s="53"/>
      <c r="T551" s="53"/>
      <c r="U551" s="53"/>
      <c r="V551" s="53"/>
      <c r="W551" s="53"/>
      <c r="BZ551" s="53"/>
    </row>
    <row r="552" spans="2:78" s="52" customFormat="1" ht="13" x14ac:dyDescent="0.3">
      <c r="B552" s="53" t="s">
        <v>2848</v>
      </c>
      <c r="C552" s="53" t="s">
        <v>123</v>
      </c>
      <c r="D552" s="53" t="s">
        <v>3063</v>
      </c>
      <c r="E552" s="53">
        <v>40.631320000000002</v>
      </c>
      <c r="F552" s="53">
        <v>-4.7922969999999996</v>
      </c>
      <c r="G552" s="54">
        <v>1108.7809999999999</v>
      </c>
      <c r="H552" s="53">
        <v>128</v>
      </c>
      <c r="I552" s="53">
        <v>69</v>
      </c>
      <c r="J552" s="53">
        <v>59</v>
      </c>
      <c r="K552" s="52">
        <v>1054</v>
      </c>
      <c r="L552" s="52">
        <v>54.780999999999949</v>
      </c>
      <c r="M552" s="55">
        <v>2</v>
      </c>
      <c r="N552" s="56" t="s">
        <v>17</v>
      </c>
      <c r="P552" s="66"/>
      <c r="Q552" s="53"/>
      <c r="R552" s="53"/>
      <c r="S552" s="53"/>
      <c r="T552" s="53"/>
      <c r="U552" s="53"/>
      <c r="V552" s="53"/>
      <c r="W552" s="53"/>
      <c r="BZ552" s="53"/>
    </row>
    <row r="553" spans="2:78" s="52" customFormat="1" ht="13" x14ac:dyDescent="0.3">
      <c r="B553" s="53" t="s">
        <v>2848</v>
      </c>
      <c r="C553" s="53" t="s">
        <v>123</v>
      </c>
      <c r="D553" s="53" t="s">
        <v>3064</v>
      </c>
      <c r="E553" s="53">
        <v>40.335940000000001</v>
      </c>
      <c r="F553" s="53">
        <v>-4.9114969999999998</v>
      </c>
      <c r="G553" s="54">
        <v>1222.104</v>
      </c>
      <c r="H553" s="53">
        <v>297</v>
      </c>
      <c r="I553" s="53">
        <v>161</v>
      </c>
      <c r="J553" s="53">
        <v>136</v>
      </c>
      <c r="K553" s="52">
        <v>1054</v>
      </c>
      <c r="L553" s="52">
        <v>168.10400000000004</v>
      </c>
      <c r="M553" s="55">
        <v>2</v>
      </c>
      <c r="N553" s="56" t="s">
        <v>17</v>
      </c>
      <c r="P553" s="66"/>
      <c r="Q553" s="53"/>
      <c r="R553" s="53"/>
      <c r="S553" s="53"/>
      <c r="T553" s="53"/>
      <c r="U553" s="53"/>
      <c r="V553" s="53"/>
      <c r="W553" s="53"/>
      <c r="BZ553" s="53"/>
    </row>
    <row r="554" spans="2:78" s="52" customFormat="1" ht="13" x14ac:dyDescent="0.3">
      <c r="B554" s="53" t="s">
        <v>2848</v>
      </c>
      <c r="C554" s="53" t="s">
        <v>123</v>
      </c>
      <c r="D554" s="53" t="s">
        <v>3065</v>
      </c>
      <c r="E554" s="53">
        <v>40.799390000000002</v>
      </c>
      <c r="F554" s="53">
        <v>-4.9325760000000001</v>
      </c>
      <c r="G554" s="54">
        <v>962.44100000000003</v>
      </c>
      <c r="H554" s="53">
        <v>63</v>
      </c>
      <c r="I554" s="53">
        <v>31</v>
      </c>
      <c r="J554" s="53">
        <v>32</v>
      </c>
      <c r="K554" s="52">
        <v>1054</v>
      </c>
      <c r="L554" s="52">
        <v>-91.558999999999969</v>
      </c>
      <c r="M554" s="55">
        <v>2</v>
      </c>
      <c r="N554" s="56" t="s">
        <v>17</v>
      </c>
      <c r="P554" s="66"/>
      <c r="Q554" s="53"/>
      <c r="R554" s="53"/>
      <c r="S554" s="53"/>
      <c r="T554" s="53"/>
      <c r="U554" s="53"/>
      <c r="V554" s="53"/>
      <c r="W554" s="53"/>
      <c r="BZ554" s="53"/>
    </row>
    <row r="555" spans="2:78" s="52" customFormat="1" ht="13" x14ac:dyDescent="0.3">
      <c r="B555" s="53" t="s">
        <v>2848</v>
      </c>
      <c r="C555" s="53" t="s">
        <v>123</v>
      </c>
      <c r="D555" s="53" t="s">
        <v>3066</v>
      </c>
      <c r="E555" s="53">
        <v>41.077269999999999</v>
      </c>
      <c r="F555" s="53">
        <v>-4.8319330000000003</v>
      </c>
      <c r="G555" s="54">
        <v>826.55849999999998</v>
      </c>
      <c r="H555" s="53">
        <v>151</v>
      </c>
      <c r="I555" s="53">
        <v>80</v>
      </c>
      <c r="J555" s="53">
        <v>71</v>
      </c>
      <c r="K555" s="52">
        <v>1054</v>
      </c>
      <c r="L555" s="52">
        <v>-227.44150000000002</v>
      </c>
      <c r="M555" s="55">
        <v>2</v>
      </c>
      <c r="N555" s="56" t="s">
        <v>17</v>
      </c>
      <c r="P555" s="66"/>
      <c r="Q555" s="53"/>
      <c r="R555" s="53"/>
      <c r="S555" s="53"/>
      <c r="T555" s="53"/>
      <c r="U555" s="53"/>
      <c r="V555" s="53"/>
      <c r="W555" s="53"/>
      <c r="BZ555" s="53"/>
    </row>
    <row r="556" spans="2:78" s="52" customFormat="1" ht="13" x14ac:dyDescent="0.3">
      <c r="B556" s="53" t="s">
        <v>2848</v>
      </c>
      <c r="C556" s="53" t="s">
        <v>123</v>
      </c>
      <c r="D556" s="53" t="s">
        <v>3067</v>
      </c>
      <c r="E556" s="53">
        <v>40.31465</v>
      </c>
      <c r="F556" s="53">
        <v>-5.6157009999999996</v>
      </c>
      <c r="G556" s="54">
        <v>1148.9749999999999</v>
      </c>
      <c r="H556" s="53">
        <v>156</v>
      </c>
      <c r="I556" s="53">
        <v>85</v>
      </c>
      <c r="J556" s="53">
        <v>71</v>
      </c>
      <c r="K556" s="52">
        <v>1054</v>
      </c>
      <c r="L556" s="52">
        <v>94.974999999999909</v>
      </c>
      <c r="M556" s="55">
        <v>2</v>
      </c>
      <c r="N556" s="56" t="s">
        <v>17</v>
      </c>
      <c r="P556" s="66"/>
      <c r="Q556" s="53"/>
      <c r="R556" s="53"/>
      <c r="S556" s="53"/>
      <c r="T556" s="53"/>
      <c r="U556" s="53"/>
      <c r="V556" s="53"/>
      <c r="W556" s="53"/>
      <c r="BZ556" s="53"/>
    </row>
    <row r="557" spans="2:78" s="52" customFormat="1" ht="13" x14ac:dyDescent="0.3">
      <c r="B557" s="53" t="s">
        <v>2848</v>
      </c>
      <c r="C557" s="53" t="s">
        <v>123</v>
      </c>
      <c r="D557" s="53" t="s">
        <v>3068</v>
      </c>
      <c r="E557" s="53">
        <v>40.73724</v>
      </c>
      <c r="F557" s="53">
        <v>-5.0106780000000004</v>
      </c>
      <c r="G557" s="54">
        <v>1122.2339999999999</v>
      </c>
      <c r="H557" s="53">
        <v>244</v>
      </c>
      <c r="I557" s="53">
        <v>125</v>
      </c>
      <c r="J557" s="53">
        <v>119</v>
      </c>
      <c r="K557" s="52">
        <v>1054</v>
      </c>
      <c r="L557" s="52">
        <v>68.233999999999924</v>
      </c>
      <c r="M557" s="55">
        <v>2</v>
      </c>
      <c r="N557" s="56" t="s">
        <v>17</v>
      </c>
      <c r="P557" s="66"/>
      <c r="Q557" s="53"/>
      <c r="R557" s="53"/>
      <c r="S557" s="53"/>
      <c r="T557" s="53"/>
      <c r="U557" s="53"/>
      <c r="V557" s="53"/>
      <c r="W557" s="53"/>
      <c r="BZ557" s="53"/>
    </row>
    <row r="558" spans="2:78" s="52" customFormat="1" ht="13" x14ac:dyDescent="0.3">
      <c r="B558" s="53" t="s">
        <v>2848</v>
      </c>
      <c r="C558" s="53" t="s">
        <v>123</v>
      </c>
      <c r="D558" s="53" t="s">
        <v>3069</v>
      </c>
      <c r="E558" s="53">
        <v>40.553629999999998</v>
      </c>
      <c r="F558" s="53">
        <v>-4.9061349999999999</v>
      </c>
      <c r="G558" s="54">
        <v>1120.799</v>
      </c>
      <c r="H558" s="53">
        <v>974</v>
      </c>
      <c r="I558" s="53">
        <v>508</v>
      </c>
      <c r="J558" s="53">
        <v>466</v>
      </c>
      <c r="K558" s="52">
        <v>1054</v>
      </c>
      <c r="L558" s="52">
        <v>66.798999999999978</v>
      </c>
      <c r="M558" s="55">
        <v>2</v>
      </c>
      <c r="N558" s="56" t="s">
        <v>17</v>
      </c>
      <c r="P558" s="66"/>
      <c r="Q558" s="53"/>
      <c r="R558" s="53"/>
      <c r="S558" s="53"/>
      <c r="T558" s="53"/>
      <c r="U558" s="53"/>
      <c r="V558" s="53"/>
      <c r="W558" s="53"/>
      <c r="BZ558" s="53"/>
    </row>
    <row r="559" spans="2:78" s="52" customFormat="1" ht="13" x14ac:dyDescent="0.3">
      <c r="B559" s="53" t="s">
        <v>2848</v>
      </c>
      <c r="C559" s="53" t="s">
        <v>123</v>
      </c>
      <c r="D559" s="53" t="s">
        <v>3070</v>
      </c>
      <c r="E559" s="53">
        <v>40.541510000000002</v>
      </c>
      <c r="F559" s="53">
        <v>-4.8492290000000002</v>
      </c>
      <c r="G559" s="54">
        <v>1159.905</v>
      </c>
      <c r="H559" s="53">
        <v>268</v>
      </c>
      <c r="I559" s="53">
        <v>143</v>
      </c>
      <c r="J559" s="53">
        <v>125</v>
      </c>
      <c r="K559" s="52">
        <v>1054</v>
      </c>
      <c r="L559" s="52">
        <v>105.90499999999997</v>
      </c>
      <c r="M559" s="55">
        <v>2</v>
      </c>
      <c r="N559" s="56" t="s">
        <v>17</v>
      </c>
      <c r="P559" s="66"/>
      <c r="Q559" s="53"/>
      <c r="R559" s="53"/>
      <c r="S559" s="53"/>
      <c r="T559" s="53"/>
      <c r="U559" s="53"/>
      <c r="V559" s="53"/>
      <c r="W559" s="53"/>
      <c r="BZ559" s="53"/>
    </row>
    <row r="560" spans="2:78" s="52" customFormat="1" ht="13" x14ac:dyDescent="0.3">
      <c r="B560" s="53" t="s">
        <v>2848</v>
      </c>
      <c r="C560" s="53" t="s">
        <v>123</v>
      </c>
      <c r="D560" s="53" t="s">
        <v>3071</v>
      </c>
      <c r="E560" s="53">
        <v>40.294040000000003</v>
      </c>
      <c r="F560" s="53">
        <v>-4.5856469999999998</v>
      </c>
      <c r="G560" s="54">
        <v>643.78150000000005</v>
      </c>
      <c r="H560" s="53">
        <v>4769</v>
      </c>
      <c r="I560" s="53">
        <v>2409</v>
      </c>
      <c r="J560" s="53">
        <v>2360</v>
      </c>
      <c r="K560" s="52">
        <v>1054</v>
      </c>
      <c r="L560" s="52">
        <v>-410.21849999999995</v>
      </c>
      <c r="M560" s="55">
        <v>2</v>
      </c>
      <c r="N560" s="56" t="s">
        <v>17</v>
      </c>
      <c r="P560" s="66"/>
      <c r="Q560" s="53"/>
      <c r="R560" s="53"/>
      <c r="S560" s="53"/>
      <c r="T560" s="53"/>
      <c r="U560" s="53"/>
      <c r="V560" s="53"/>
      <c r="W560" s="53"/>
      <c r="BZ560" s="53"/>
    </row>
    <row r="561" spans="2:78" s="52" customFormat="1" ht="13" x14ac:dyDescent="0.3">
      <c r="B561" s="53" t="s">
        <v>2848</v>
      </c>
      <c r="C561" s="53" t="s">
        <v>123</v>
      </c>
      <c r="D561" s="53" t="s">
        <v>3072</v>
      </c>
      <c r="E561" s="53">
        <v>40.41628</v>
      </c>
      <c r="F561" s="53">
        <v>-4.5038309999999999</v>
      </c>
      <c r="G561" s="54">
        <v>699.9511</v>
      </c>
      <c r="H561" s="53">
        <v>4337</v>
      </c>
      <c r="I561" s="53">
        <v>2229</v>
      </c>
      <c r="J561" s="53">
        <v>2108</v>
      </c>
      <c r="K561" s="52">
        <v>1054</v>
      </c>
      <c r="L561" s="52">
        <v>-354.0489</v>
      </c>
      <c r="M561" s="55">
        <v>2</v>
      </c>
      <c r="N561" s="56" t="s">
        <v>17</v>
      </c>
      <c r="P561" s="66"/>
      <c r="Q561" s="53"/>
      <c r="R561" s="53"/>
      <c r="S561" s="53"/>
      <c r="T561" s="53"/>
      <c r="U561" s="53"/>
      <c r="V561" s="53"/>
      <c r="W561" s="53"/>
      <c r="BZ561" s="53"/>
    </row>
    <row r="562" spans="2:78" s="52" customFormat="1" ht="13" x14ac:dyDescent="0.3">
      <c r="B562" s="53" t="s">
        <v>2848</v>
      </c>
      <c r="C562" s="53" t="s">
        <v>123</v>
      </c>
      <c r="D562" s="53" t="s">
        <v>3073</v>
      </c>
      <c r="E562" s="53">
        <v>40.934080000000002</v>
      </c>
      <c r="F562" s="53">
        <v>-4.7274799999999999</v>
      </c>
      <c r="G562" s="54">
        <v>872.82950000000005</v>
      </c>
      <c r="H562" s="53">
        <v>843</v>
      </c>
      <c r="I562" s="53">
        <v>424</v>
      </c>
      <c r="J562" s="53">
        <v>419</v>
      </c>
      <c r="K562" s="52">
        <v>1054</v>
      </c>
      <c r="L562" s="52">
        <v>-181.17049999999995</v>
      </c>
      <c r="M562" s="55">
        <v>2</v>
      </c>
      <c r="N562" s="56" t="s">
        <v>17</v>
      </c>
      <c r="P562" s="66"/>
      <c r="Q562" s="53"/>
      <c r="R562" s="53"/>
      <c r="S562" s="53"/>
      <c r="T562" s="53"/>
      <c r="U562" s="53"/>
      <c r="V562" s="53"/>
      <c r="W562" s="53"/>
      <c r="BZ562" s="53"/>
    </row>
    <row r="563" spans="2:78" s="52" customFormat="1" ht="13" x14ac:dyDescent="0.3">
      <c r="B563" s="53" t="s">
        <v>2848</v>
      </c>
      <c r="C563" s="53" t="s">
        <v>123</v>
      </c>
      <c r="D563" s="53" t="s">
        <v>3074</v>
      </c>
      <c r="E563" s="53">
        <v>40.750979999999998</v>
      </c>
      <c r="F563" s="53">
        <v>-4.5813740000000003</v>
      </c>
      <c r="G563" s="54">
        <v>1112.758</v>
      </c>
      <c r="H563" s="53">
        <v>108</v>
      </c>
      <c r="I563" s="53">
        <v>55</v>
      </c>
      <c r="J563" s="53">
        <v>53</v>
      </c>
      <c r="K563" s="52">
        <v>1054</v>
      </c>
      <c r="L563" s="52">
        <v>58.758000000000038</v>
      </c>
      <c r="M563" s="55">
        <v>2</v>
      </c>
      <c r="N563" s="56" t="s">
        <v>17</v>
      </c>
      <c r="P563" s="66"/>
      <c r="Q563" s="53"/>
      <c r="R563" s="53"/>
      <c r="S563" s="53"/>
      <c r="T563" s="53"/>
      <c r="U563" s="53"/>
      <c r="V563" s="53"/>
      <c r="W563" s="53"/>
      <c r="BZ563" s="53"/>
    </row>
    <row r="564" spans="2:78" s="52" customFormat="1" ht="13" x14ac:dyDescent="0.3">
      <c r="B564" s="53" t="s">
        <v>2848</v>
      </c>
      <c r="C564" s="53" t="s">
        <v>123</v>
      </c>
      <c r="D564" s="53" t="s">
        <v>3075</v>
      </c>
      <c r="E564" s="53">
        <v>40.304319999999997</v>
      </c>
      <c r="F564" s="53">
        <v>-5.5115480000000003</v>
      </c>
      <c r="G564" s="54">
        <v>1063.1590000000001</v>
      </c>
      <c r="H564" s="53">
        <v>73</v>
      </c>
      <c r="I564" s="53">
        <v>38</v>
      </c>
      <c r="J564" s="53">
        <v>35</v>
      </c>
      <c r="K564" s="52">
        <v>1054</v>
      </c>
      <c r="L564" s="52">
        <v>9.1590000000001055</v>
      </c>
      <c r="M564" s="55">
        <v>2</v>
      </c>
      <c r="N564" s="56" t="s">
        <v>17</v>
      </c>
      <c r="P564" s="66"/>
      <c r="Q564" s="53"/>
      <c r="R564" s="53"/>
      <c r="S564" s="53"/>
      <c r="T564" s="53"/>
      <c r="U564" s="53"/>
      <c r="V564" s="53"/>
      <c r="W564" s="53"/>
      <c r="BZ564" s="53"/>
    </row>
    <row r="565" spans="2:78" s="52" customFormat="1" ht="13" x14ac:dyDescent="0.3">
      <c r="B565" s="53" t="s">
        <v>2848</v>
      </c>
      <c r="C565" s="53" t="s">
        <v>123</v>
      </c>
      <c r="D565" s="53" t="s">
        <v>3076</v>
      </c>
      <c r="E565" s="53">
        <v>40.626139999999999</v>
      </c>
      <c r="F565" s="53">
        <v>-4.6152319999999998</v>
      </c>
      <c r="G565" s="54">
        <v>1197.2560000000001</v>
      </c>
      <c r="H565" s="53">
        <v>426</v>
      </c>
      <c r="I565" s="53">
        <v>205</v>
      </c>
      <c r="J565" s="53">
        <v>221</v>
      </c>
      <c r="K565" s="52">
        <v>1054</v>
      </c>
      <c r="L565" s="52">
        <v>143.25600000000009</v>
      </c>
      <c r="M565" s="55">
        <v>2</v>
      </c>
      <c r="N565" s="56" t="s">
        <v>17</v>
      </c>
      <c r="P565" s="66"/>
      <c r="Q565" s="53"/>
      <c r="R565" s="53"/>
      <c r="S565" s="53"/>
      <c r="T565" s="53"/>
      <c r="U565" s="53"/>
      <c r="V565" s="53"/>
      <c r="W565" s="53"/>
      <c r="BZ565" s="53"/>
    </row>
    <row r="566" spans="2:78" s="52" customFormat="1" ht="13" x14ac:dyDescent="0.3">
      <c r="B566" s="53" t="s">
        <v>2848</v>
      </c>
      <c r="C566" s="53" t="s">
        <v>123</v>
      </c>
      <c r="D566" s="53" t="s">
        <v>3077</v>
      </c>
      <c r="E566" s="53">
        <v>40.589260000000003</v>
      </c>
      <c r="F566" s="53">
        <v>-4.965192</v>
      </c>
      <c r="G566" s="54">
        <v>1131.327</v>
      </c>
      <c r="H566" s="53">
        <v>287</v>
      </c>
      <c r="I566" s="53">
        <v>159</v>
      </c>
      <c r="J566" s="53">
        <v>128</v>
      </c>
      <c r="K566" s="52">
        <v>1054</v>
      </c>
      <c r="L566" s="52">
        <v>77.326999999999998</v>
      </c>
      <c r="M566" s="55">
        <v>2</v>
      </c>
      <c r="N566" s="56" t="s">
        <v>17</v>
      </c>
      <c r="P566" s="66"/>
      <c r="Q566" s="53"/>
      <c r="R566" s="53"/>
      <c r="S566" s="53"/>
      <c r="T566" s="53"/>
      <c r="U566" s="53"/>
      <c r="V566" s="53"/>
      <c r="W566" s="53"/>
      <c r="BZ566" s="53"/>
    </row>
    <row r="567" spans="2:78" s="52" customFormat="1" ht="13" x14ac:dyDescent="0.3">
      <c r="B567" s="53" t="s">
        <v>2848</v>
      </c>
      <c r="C567" s="53" t="s">
        <v>123</v>
      </c>
      <c r="D567" s="53" t="s">
        <v>3078</v>
      </c>
      <c r="E567" s="53">
        <v>40.560899999999997</v>
      </c>
      <c r="F567" s="53">
        <v>-5.2616550000000002</v>
      </c>
      <c r="G567" s="54">
        <v>1242.6980000000001</v>
      </c>
      <c r="H567" s="53">
        <v>87</v>
      </c>
      <c r="I567" s="53">
        <v>45</v>
      </c>
      <c r="J567" s="53">
        <v>42</v>
      </c>
      <c r="K567" s="52">
        <v>1054</v>
      </c>
      <c r="L567" s="52">
        <v>188.69800000000009</v>
      </c>
      <c r="M567" s="55">
        <v>2</v>
      </c>
      <c r="N567" s="56" t="s">
        <v>17</v>
      </c>
      <c r="P567" s="66"/>
      <c r="Q567" s="53"/>
      <c r="R567" s="53"/>
      <c r="S567" s="53"/>
      <c r="T567" s="53"/>
      <c r="U567" s="53"/>
      <c r="V567" s="53"/>
      <c r="W567" s="53"/>
      <c r="BZ567" s="53"/>
    </row>
    <row r="568" spans="2:78" s="52" customFormat="1" ht="13" x14ac:dyDescent="0.3">
      <c r="B568" s="53" t="s">
        <v>2848</v>
      </c>
      <c r="C568" s="53" t="s">
        <v>123</v>
      </c>
      <c r="D568" s="53" t="s">
        <v>3079</v>
      </c>
      <c r="E568" s="53">
        <v>40.312980000000003</v>
      </c>
      <c r="F568" s="53">
        <v>-5.5780320000000003</v>
      </c>
      <c r="G568" s="54">
        <v>1102.692</v>
      </c>
      <c r="H568" s="53">
        <v>139</v>
      </c>
      <c r="I568" s="53">
        <v>73</v>
      </c>
      <c r="J568" s="53">
        <v>66</v>
      </c>
      <c r="K568" s="52">
        <v>1054</v>
      </c>
      <c r="L568" s="52">
        <v>48.692000000000007</v>
      </c>
      <c r="M568" s="55">
        <v>2</v>
      </c>
      <c r="N568" s="56" t="s">
        <v>17</v>
      </c>
      <c r="P568" s="66"/>
      <c r="Q568" s="53"/>
      <c r="R568" s="53"/>
      <c r="S568" s="53"/>
      <c r="T568" s="53"/>
      <c r="U568" s="53"/>
      <c r="V568" s="53"/>
      <c r="W568" s="53"/>
      <c r="BZ568" s="53"/>
    </row>
    <row r="569" spans="2:78" s="52" customFormat="1" ht="13" x14ac:dyDescent="0.3">
      <c r="B569" s="53" t="s">
        <v>2848</v>
      </c>
      <c r="C569" s="53" t="s">
        <v>123</v>
      </c>
      <c r="D569" s="53" t="s">
        <v>3080</v>
      </c>
      <c r="E569" s="53">
        <v>40.605060000000002</v>
      </c>
      <c r="F569" s="53">
        <v>-5.1220059999999998</v>
      </c>
      <c r="G569" s="54">
        <v>1347.3209999999999</v>
      </c>
      <c r="H569" s="53">
        <v>93</v>
      </c>
      <c r="I569" s="53">
        <v>50</v>
      </c>
      <c r="J569" s="53">
        <v>43</v>
      </c>
      <c r="K569" s="52">
        <v>1054</v>
      </c>
      <c r="L569" s="52">
        <v>293.32099999999991</v>
      </c>
      <c r="M569" s="55">
        <v>4</v>
      </c>
      <c r="N569" s="56" t="s">
        <v>17</v>
      </c>
      <c r="P569" s="66"/>
      <c r="Q569" s="53"/>
      <c r="R569" s="53"/>
      <c r="S569" s="53"/>
      <c r="T569" s="53"/>
      <c r="U569" s="53"/>
      <c r="V569" s="53"/>
      <c r="W569" s="53"/>
      <c r="BZ569" s="53"/>
    </row>
    <row r="570" spans="2:78" s="52" customFormat="1" ht="13" x14ac:dyDescent="0.3">
      <c r="B570" s="53" t="s">
        <v>2848</v>
      </c>
      <c r="C570" s="53" t="s">
        <v>123</v>
      </c>
      <c r="D570" s="53" t="s">
        <v>3081</v>
      </c>
      <c r="E570" s="53">
        <v>40.659550000000003</v>
      </c>
      <c r="F570" s="53">
        <v>-5.0126679999999997</v>
      </c>
      <c r="G570" s="54">
        <v>1367.423</v>
      </c>
      <c r="H570" s="53">
        <v>74</v>
      </c>
      <c r="I570" s="53">
        <v>41</v>
      </c>
      <c r="J570" s="53">
        <v>33</v>
      </c>
      <c r="K570" s="52">
        <v>1054</v>
      </c>
      <c r="L570" s="52">
        <v>313.423</v>
      </c>
      <c r="M570" s="55">
        <v>4</v>
      </c>
      <c r="N570" s="56" t="s">
        <v>17</v>
      </c>
      <c r="P570" s="66"/>
      <c r="Q570" s="53"/>
      <c r="R570" s="53"/>
      <c r="S570" s="53"/>
      <c r="T570" s="53"/>
      <c r="U570" s="53"/>
      <c r="V570" s="53"/>
      <c r="W570" s="53"/>
      <c r="BZ570" s="53"/>
    </row>
    <row r="571" spans="2:78" s="52" customFormat="1" ht="13" x14ac:dyDescent="0.3">
      <c r="B571" s="53" t="s">
        <v>2848</v>
      </c>
      <c r="C571" s="53" t="s">
        <v>123</v>
      </c>
      <c r="D571" s="53" t="s">
        <v>3082</v>
      </c>
      <c r="E571" s="53">
        <v>40.835940000000001</v>
      </c>
      <c r="F571" s="53">
        <v>-4.6418299999999997</v>
      </c>
      <c r="G571" s="54">
        <v>946.2527</v>
      </c>
      <c r="H571" s="53">
        <v>103</v>
      </c>
      <c r="I571" s="53">
        <v>54</v>
      </c>
      <c r="J571" s="53">
        <v>49</v>
      </c>
      <c r="K571" s="52">
        <v>1054</v>
      </c>
      <c r="L571" s="52">
        <v>-107.7473</v>
      </c>
      <c r="M571" s="55">
        <v>2</v>
      </c>
      <c r="N571" s="56" t="s">
        <v>17</v>
      </c>
      <c r="P571" s="66"/>
      <c r="Q571" s="53"/>
      <c r="R571" s="53"/>
      <c r="S571" s="53"/>
      <c r="T571" s="53"/>
      <c r="U571" s="53"/>
      <c r="V571" s="53"/>
      <c r="W571" s="53"/>
      <c r="BZ571" s="53"/>
    </row>
    <row r="572" spans="2:78" s="52" customFormat="1" ht="13" x14ac:dyDescent="0.3">
      <c r="B572" s="53" t="s">
        <v>2848</v>
      </c>
      <c r="C572" s="53" t="s">
        <v>123</v>
      </c>
      <c r="D572" s="53" t="s">
        <v>3083</v>
      </c>
      <c r="E572" s="53">
        <v>40.840940000000003</v>
      </c>
      <c r="F572" s="53">
        <v>-4.6222409999999998</v>
      </c>
      <c r="G572" s="54">
        <v>937.48609999999996</v>
      </c>
      <c r="H572" s="53">
        <v>245</v>
      </c>
      <c r="I572" s="53">
        <v>120</v>
      </c>
      <c r="J572" s="53">
        <v>125</v>
      </c>
      <c r="K572" s="52">
        <v>1054</v>
      </c>
      <c r="L572" s="52">
        <v>-116.51390000000004</v>
      </c>
      <c r="M572" s="55">
        <v>2</v>
      </c>
      <c r="N572" s="56" t="s">
        <v>17</v>
      </c>
      <c r="P572" s="66"/>
      <c r="Q572" s="53"/>
      <c r="R572" s="53"/>
      <c r="S572" s="53"/>
      <c r="T572" s="53"/>
      <c r="U572" s="53"/>
      <c r="V572" s="53"/>
      <c r="W572" s="53"/>
      <c r="BZ572" s="53"/>
    </row>
    <row r="573" spans="2:78" s="52" customFormat="1" ht="13" x14ac:dyDescent="0.3">
      <c r="B573" s="53" t="s">
        <v>2848</v>
      </c>
      <c r="C573" s="53" t="s">
        <v>123</v>
      </c>
      <c r="D573" s="53" t="s">
        <v>3084</v>
      </c>
      <c r="E573" s="53">
        <v>40.758400000000002</v>
      </c>
      <c r="F573" s="53">
        <v>-4.8741159999999999</v>
      </c>
      <c r="G573" s="54">
        <v>981.33780000000002</v>
      </c>
      <c r="H573" s="53">
        <v>139</v>
      </c>
      <c r="I573" s="53">
        <v>72</v>
      </c>
      <c r="J573" s="53">
        <v>67</v>
      </c>
      <c r="K573" s="52">
        <v>1054</v>
      </c>
      <c r="L573" s="52">
        <v>-72.662199999999984</v>
      </c>
      <c r="M573" s="55">
        <v>2</v>
      </c>
      <c r="N573" s="56" t="s">
        <v>17</v>
      </c>
      <c r="P573" s="66"/>
      <c r="Q573" s="53"/>
      <c r="R573" s="53"/>
      <c r="S573" s="53"/>
      <c r="T573" s="53"/>
      <c r="U573" s="53"/>
      <c r="V573" s="53"/>
      <c r="W573" s="53"/>
      <c r="BZ573" s="53"/>
    </row>
    <row r="574" spans="2:78" s="52" customFormat="1" ht="13" x14ac:dyDescent="0.3">
      <c r="B574" s="53" t="s">
        <v>2848</v>
      </c>
      <c r="C574" s="53" t="s">
        <v>123</v>
      </c>
      <c r="D574" s="53" t="s">
        <v>3085</v>
      </c>
      <c r="E574" s="53">
        <v>40.497729999999997</v>
      </c>
      <c r="F574" s="53">
        <v>-5.2307290000000002</v>
      </c>
      <c r="G574" s="54">
        <v>1105.4169999999999</v>
      </c>
      <c r="H574" s="53">
        <v>155</v>
      </c>
      <c r="I574" s="53">
        <v>84</v>
      </c>
      <c r="J574" s="53">
        <v>71</v>
      </c>
      <c r="K574" s="52">
        <v>1054</v>
      </c>
      <c r="L574" s="52">
        <v>51.416999999999916</v>
      </c>
      <c r="M574" s="55">
        <v>2</v>
      </c>
      <c r="N574" s="56" t="s">
        <v>17</v>
      </c>
      <c r="P574" s="66"/>
      <c r="Q574" s="53"/>
      <c r="R574" s="53"/>
      <c r="S574" s="53"/>
      <c r="T574" s="53"/>
      <c r="U574" s="53"/>
      <c r="V574" s="53"/>
      <c r="W574" s="53"/>
      <c r="BZ574" s="53"/>
    </row>
    <row r="575" spans="2:78" s="52" customFormat="1" ht="13" x14ac:dyDescent="0.3">
      <c r="B575" s="53" t="s">
        <v>2848</v>
      </c>
      <c r="C575" s="53" t="s">
        <v>123</v>
      </c>
      <c r="D575" s="53" t="s">
        <v>3086</v>
      </c>
      <c r="E575" s="53">
        <v>40.37959</v>
      </c>
      <c r="F575" s="53">
        <v>-4.8219849999999997</v>
      </c>
      <c r="G575" s="54">
        <v>1060.6410000000001</v>
      </c>
      <c r="H575" s="53">
        <v>259</v>
      </c>
      <c r="I575" s="53">
        <v>122</v>
      </c>
      <c r="J575" s="53">
        <v>137</v>
      </c>
      <c r="K575" s="52">
        <v>1054</v>
      </c>
      <c r="L575" s="52">
        <v>6.6410000000000764</v>
      </c>
      <c r="M575" s="55">
        <v>2</v>
      </c>
      <c r="N575" s="56" t="s">
        <v>17</v>
      </c>
      <c r="P575" s="66"/>
      <c r="Q575" s="53"/>
      <c r="R575" s="53"/>
      <c r="S575" s="53"/>
      <c r="T575" s="53"/>
      <c r="U575" s="53"/>
      <c r="V575" s="53"/>
      <c r="W575" s="53"/>
      <c r="BZ575" s="53"/>
    </row>
    <row r="576" spans="2:78" s="52" customFormat="1" ht="13" x14ac:dyDescent="0.3">
      <c r="B576" s="53" t="s">
        <v>2848</v>
      </c>
      <c r="C576" s="53" t="s">
        <v>123</v>
      </c>
      <c r="D576" s="53" t="s">
        <v>3087</v>
      </c>
      <c r="E576" s="53">
        <v>40.883789999999998</v>
      </c>
      <c r="F576" s="53">
        <v>-4.7152010000000004</v>
      </c>
      <c r="G576" s="54">
        <v>888.35609999999997</v>
      </c>
      <c r="H576" s="53">
        <v>151</v>
      </c>
      <c r="I576" s="53">
        <v>78</v>
      </c>
      <c r="J576" s="53">
        <v>73</v>
      </c>
      <c r="K576" s="52">
        <v>1054</v>
      </c>
      <c r="L576" s="52">
        <v>-165.64390000000003</v>
      </c>
      <c r="M576" s="55">
        <v>2</v>
      </c>
      <c r="N576" s="56" t="s">
        <v>17</v>
      </c>
      <c r="P576" s="66"/>
      <c r="Q576" s="53"/>
      <c r="R576" s="53"/>
      <c r="S576" s="53"/>
      <c r="T576" s="53"/>
      <c r="U576" s="53"/>
      <c r="V576" s="53"/>
      <c r="W576" s="53"/>
      <c r="BZ576" s="53"/>
    </row>
    <row r="577" spans="2:78" s="52" customFormat="1" ht="13" x14ac:dyDescent="0.3">
      <c r="B577" s="53" t="s">
        <v>2848</v>
      </c>
      <c r="C577" s="53" t="s">
        <v>123</v>
      </c>
      <c r="D577" s="53" t="s">
        <v>3088</v>
      </c>
      <c r="E577" s="53">
        <v>41.041319999999999</v>
      </c>
      <c r="F577" s="53">
        <v>-4.8523519999999998</v>
      </c>
      <c r="G577" s="54">
        <v>846.74980000000005</v>
      </c>
      <c r="H577" s="53">
        <v>159</v>
      </c>
      <c r="I577" s="53">
        <v>75</v>
      </c>
      <c r="J577" s="53">
        <v>84</v>
      </c>
      <c r="K577" s="52">
        <v>1054</v>
      </c>
      <c r="L577" s="52">
        <v>-207.25019999999995</v>
      </c>
      <c r="M577" s="55">
        <v>2</v>
      </c>
      <c r="N577" s="56" t="s">
        <v>17</v>
      </c>
      <c r="P577" s="66"/>
      <c r="Q577" s="53"/>
      <c r="R577" s="53"/>
      <c r="S577" s="53"/>
      <c r="T577" s="53"/>
      <c r="U577" s="53"/>
      <c r="V577" s="53"/>
      <c r="W577" s="53"/>
      <c r="BZ577" s="53"/>
    </row>
    <row r="578" spans="2:78" s="52" customFormat="1" ht="13" x14ac:dyDescent="0.3">
      <c r="B578" s="53" t="s">
        <v>2848</v>
      </c>
      <c r="C578" s="53" t="s">
        <v>123</v>
      </c>
      <c r="D578" s="53" t="s">
        <v>3089</v>
      </c>
      <c r="E578" s="53">
        <v>40.578249999999997</v>
      </c>
      <c r="F578" s="53">
        <v>-5.1798640000000002</v>
      </c>
      <c r="G578" s="54">
        <v>1446.3679999999999</v>
      </c>
      <c r="H578" s="53">
        <v>122</v>
      </c>
      <c r="I578" s="53">
        <v>67</v>
      </c>
      <c r="J578" s="53">
        <v>55</v>
      </c>
      <c r="K578" s="52">
        <v>1054</v>
      </c>
      <c r="L578" s="52">
        <v>392.36799999999994</v>
      </c>
      <c r="M578" s="55">
        <v>4</v>
      </c>
      <c r="N578" s="56" t="s">
        <v>17</v>
      </c>
      <c r="P578" s="66"/>
      <c r="Q578" s="53"/>
      <c r="R578" s="53"/>
      <c r="S578" s="53"/>
      <c r="T578" s="53"/>
      <c r="U578" s="53"/>
      <c r="V578" s="53"/>
      <c r="W578" s="53"/>
      <c r="BZ578" s="53"/>
    </row>
    <row r="579" spans="2:78" s="52" customFormat="1" ht="13" x14ac:dyDescent="0.3">
      <c r="B579" s="53" t="s">
        <v>2848</v>
      </c>
      <c r="C579" s="53" t="s">
        <v>123</v>
      </c>
      <c r="D579" s="53" t="s">
        <v>3090</v>
      </c>
      <c r="E579" s="53">
        <v>40.474780000000003</v>
      </c>
      <c r="F579" s="53">
        <v>-5.4325099999999997</v>
      </c>
      <c r="G579" s="54">
        <v>998.01049999999998</v>
      </c>
      <c r="H579" s="53">
        <v>51</v>
      </c>
      <c r="I579" s="53">
        <v>26</v>
      </c>
      <c r="J579" s="53">
        <v>25</v>
      </c>
      <c r="K579" s="52">
        <v>1054</v>
      </c>
      <c r="L579" s="52">
        <v>-55.989500000000021</v>
      </c>
      <c r="M579" s="55">
        <v>2</v>
      </c>
      <c r="N579" s="56" t="s">
        <v>17</v>
      </c>
      <c r="P579" s="66"/>
      <c r="Q579" s="53"/>
      <c r="R579" s="53"/>
      <c r="S579" s="53"/>
      <c r="T579" s="53"/>
      <c r="U579" s="53"/>
      <c r="V579" s="53"/>
      <c r="W579" s="53"/>
      <c r="BZ579" s="53"/>
    </row>
    <row r="580" spans="2:78" s="52" customFormat="1" ht="13" x14ac:dyDescent="0.3">
      <c r="B580" s="53" t="s">
        <v>2848</v>
      </c>
      <c r="C580" s="53" t="s">
        <v>123</v>
      </c>
      <c r="D580" s="53" t="s">
        <v>3091</v>
      </c>
      <c r="E580" s="53">
        <v>40.285939999999997</v>
      </c>
      <c r="F580" s="53">
        <v>-4.9976649999999996</v>
      </c>
      <c r="G580" s="54">
        <v>830.55550000000005</v>
      </c>
      <c r="H580" s="53">
        <v>451</v>
      </c>
      <c r="I580" s="53">
        <v>227</v>
      </c>
      <c r="J580" s="53">
        <v>224</v>
      </c>
      <c r="K580" s="52">
        <v>1054</v>
      </c>
      <c r="L580" s="52">
        <v>-223.44449999999995</v>
      </c>
      <c r="M580" s="55">
        <v>2</v>
      </c>
      <c r="N580" s="56" t="s">
        <v>17</v>
      </c>
      <c r="P580" s="66"/>
      <c r="Q580" s="53"/>
      <c r="R580" s="53"/>
      <c r="S580" s="53"/>
      <c r="T580" s="53"/>
      <c r="U580" s="53"/>
      <c r="V580" s="53"/>
      <c r="W580" s="53"/>
      <c r="BZ580" s="53"/>
    </row>
    <row r="581" spans="2:78" s="52" customFormat="1" ht="13" x14ac:dyDescent="0.3">
      <c r="B581" s="53" t="s">
        <v>2848</v>
      </c>
      <c r="C581" s="53" t="s">
        <v>123</v>
      </c>
      <c r="D581" s="53" t="s">
        <v>3092</v>
      </c>
      <c r="E581" s="53">
        <v>40.556159999999998</v>
      </c>
      <c r="F581" s="53">
        <v>-5.111281</v>
      </c>
      <c r="G581" s="54">
        <v>1195.6010000000001</v>
      </c>
      <c r="H581" s="53">
        <v>200</v>
      </c>
      <c r="I581" s="53">
        <v>113</v>
      </c>
      <c r="J581" s="53">
        <v>87</v>
      </c>
      <c r="K581" s="52">
        <v>1054</v>
      </c>
      <c r="L581" s="52">
        <v>141.60100000000011</v>
      </c>
      <c r="M581" s="55">
        <v>2</v>
      </c>
      <c r="N581" s="56" t="s">
        <v>17</v>
      </c>
      <c r="P581" s="66"/>
      <c r="Q581" s="53"/>
      <c r="R581" s="53"/>
      <c r="S581" s="53"/>
      <c r="T581" s="53"/>
      <c r="U581" s="53"/>
      <c r="V581" s="53"/>
      <c r="W581" s="53"/>
      <c r="BZ581" s="53"/>
    </row>
    <row r="582" spans="2:78" s="52" customFormat="1" ht="13" x14ac:dyDescent="0.3">
      <c r="B582" s="53" t="s">
        <v>2848</v>
      </c>
      <c r="C582" s="53" t="s">
        <v>123</v>
      </c>
      <c r="D582" s="53" t="s">
        <v>3093</v>
      </c>
      <c r="E582" s="53">
        <v>40.849310000000003</v>
      </c>
      <c r="F582" s="53">
        <v>-4.9221529999999998</v>
      </c>
      <c r="G582" s="54">
        <v>907.28750000000002</v>
      </c>
      <c r="H582" s="53">
        <v>64</v>
      </c>
      <c r="I582" s="53">
        <v>34</v>
      </c>
      <c r="J582" s="53">
        <v>30</v>
      </c>
      <c r="K582" s="52">
        <v>1054</v>
      </c>
      <c r="L582" s="52">
        <v>-146.71249999999998</v>
      </c>
      <c r="M582" s="55">
        <v>2</v>
      </c>
      <c r="N582" s="56" t="s">
        <v>17</v>
      </c>
      <c r="P582" s="66"/>
      <c r="Q582" s="53"/>
      <c r="R582" s="53"/>
      <c r="S582" s="53"/>
      <c r="T582" s="53"/>
      <c r="U582" s="53"/>
      <c r="V582" s="53"/>
      <c r="W582" s="53"/>
      <c r="BZ582" s="53"/>
    </row>
    <row r="583" spans="2:78" s="52" customFormat="1" ht="13" x14ac:dyDescent="0.3">
      <c r="B583" s="53" t="s">
        <v>2848</v>
      </c>
      <c r="C583" s="53" t="s">
        <v>123</v>
      </c>
      <c r="D583" s="53" t="s">
        <v>3094</v>
      </c>
      <c r="E583" s="53">
        <v>40.811790000000002</v>
      </c>
      <c r="F583" s="53">
        <v>-5.0051410000000001</v>
      </c>
      <c r="G583" s="54">
        <v>991.24390000000005</v>
      </c>
      <c r="H583" s="53">
        <v>99</v>
      </c>
      <c r="I583" s="53">
        <v>62</v>
      </c>
      <c r="J583" s="53">
        <v>37</v>
      </c>
      <c r="K583" s="52">
        <v>1054</v>
      </c>
      <c r="L583" s="52">
        <v>-62.756099999999947</v>
      </c>
      <c r="M583" s="55">
        <v>2</v>
      </c>
      <c r="N583" s="56" t="s">
        <v>17</v>
      </c>
      <c r="P583" s="66"/>
      <c r="Q583" s="53"/>
      <c r="R583" s="53"/>
      <c r="S583" s="53"/>
      <c r="T583" s="53"/>
      <c r="U583" s="53"/>
      <c r="V583" s="53"/>
      <c r="W583" s="53"/>
      <c r="BZ583" s="53"/>
    </row>
    <row r="584" spans="2:78" s="52" customFormat="1" ht="13" x14ac:dyDescent="0.3">
      <c r="B584" s="53" t="s">
        <v>2848</v>
      </c>
      <c r="C584" s="53" t="s">
        <v>123</v>
      </c>
      <c r="D584" s="53" t="s">
        <v>3095</v>
      </c>
      <c r="E584" s="53">
        <v>40.605930000000001</v>
      </c>
      <c r="F584" s="53">
        <v>-5.3400809999999996</v>
      </c>
      <c r="G584" s="54">
        <v>1143.3920000000001</v>
      </c>
      <c r="H584" s="53">
        <v>126</v>
      </c>
      <c r="I584" s="53">
        <v>59</v>
      </c>
      <c r="J584" s="53">
        <v>67</v>
      </c>
      <c r="K584" s="52">
        <v>1054</v>
      </c>
      <c r="L584" s="52">
        <v>89.392000000000053</v>
      </c>
      <c r="M584" s="55">
        <v>2</v>
      </c>
      <c r="N584" s="56" t="s">
        <v>17</v>
      </c>
      <c r="P584" s="66"/>
      <c r="Q584" s="53"/>
      <c r="R584" s="53"/>
      <c r="S584" s="53"/>
      <c r="T584" s="53"/>
      <c r="U584" s="53"/>
      <c r="V584" s="53"/>
      <c r="W584" s="53"/>
      <c r="BZ584" s="53"/>
    </row>
    <row r="585" spans="2:78" s="52" customFormat="1" ht="13" x14ac:dyDescent="0.3">
      <c r="B585" s="53" t="s">
        <v>2848</v>
      </c>
      <c r="C585" s="53" t="s">
        <v>123</v>
      </c>
      <c r="D585" s="53" t="s">
        <v>3096</v>
      </c>
      <c r="E585" s="53">
        <v>40.35575</v>
      </c>
      <c r="F585" s="53">
        <v>-5.3286420000000003</v>
      </c>
      <c r="G585" s="54">
        <v>1356.2059999999999</v>
      </c>
      <c r="H585" s="53">
        <v>131</v>
      </c>
      <c r="I585" s="53">
        <v>66</v>
      </c>
      <c r="J585" s="53">
        <v>65</v>
      </c>
      <c r="K585" s="52">
        <v>1054</v>
      </c>
      <c r="L585" s="52">
        <v>302.2059999999999</v>
      </c>
      <c r="M585" s="55">
        <v>4</v>
      </c>
      <c r="N585" s="56" t="s">
        <v>17</v>
      </c>
      <c r="P585" s="66"/>
      <c r="Q585" s="53"/>
      <c r="R585" s="53"/>
      <c r="S585" s="53"/>
      <c r="T585" s="53"/>
      <c r="U585" s="53"/>
      <c r="V585" s="53"/>
      <c r="W585" s="53"/>
      <c r="BZ585" s="53"/>
    </row>
    <row r="586" spans="2:78" s="52" customFormat="1" ht="13" x14ac:dyDescent="0.3">
      <c r="B586" s="53" t="s">
        <v>6028</v>
      </c>
      <c r="C586" s="53" t="s">
        <v>125</v>
      </c>
      <c r="D586" s="53" t="s">
        <v>6029</v>
      </c>
      <c r="E586" s="53">
        <v>39.076599999999999</v>
      </c>
      <c r="F586" s="53">
        <v>-5.572279</v>
      </c>
      <c r="G586" s="54">
        <v>308.03809999999999</v>
      </c>
      <c r="H586" s="53">
        <v>821</v>
      </c>
      <c r="I586" s="53">
        <v>429</v>
      </c>
      <c r="J586" s="53">
        <v>392</v>
      </c>
      <c r="K586" s="52">
        <v>168</v>
      </c>
      <c r="L586" s="52">
        <v>140.03809999999999</v>
      </c>
      <c r="M586" s="55">
        <v>2</v>
      </c>
      <c r="N586" s="61" t="s">
        <v>15</v>
      </c>
      <c r="P586" s="66"/>
      <c r="Q586" s="53"/>
      <c r="R586" s="53"/>
      <c r="S586" s="53"/>
      <c r="T586" s="53"/>
      <c r="U586" s="53"/>
      <c r="V586" s="53"/>
      <c r="W586" s="53"/>
      <c r="BZ586" s="53"/>
    </row>
    <row r="587" spans="2:78" s="52" customFormat="1" ht="13" x14ac:dyDescent="0.3">
      <c r="B587" s="53" t="s">
        <v>6028</v>
      </c>
      <c r="C587" s="53" t="s">
        <v>125</v>
      </c>
      <c r="D587" s="53" t="s">
        <v>6030</v>
      </c>
      <c r="E587" s="53">
        <v>38.647060000000003</v>
      </c>
      <c r="F587" s="53">
        <v>-6.4871790000000003</v>
      </c>
      <c r="G587" s="54">
        <v>307</v>
      </c>
      <c r="H587" s="53">
        <v>5679</v>
      </c>
      <c r="I587" s="53">
        <v>2822</v>
      </c>
      <c r="J587" s="53">
        <v>2857</v>
      </c>
      <c r="K587" s="52">
        <v>168</v>
      </c>
      <c r="L587" s="52">
        <v>139</v>
      </c>
      <c r="M587" s="55">
        <v>2</v>
      </c>
      <c r="N587" s="61" t="s">
        <v>15</v>
      </c>
      <c r="P587" s="66"/>
      <c r="Q587" s="53"/>
      <c r="R587" s="53"/>
      <c r="S587" s="53"/>
      <c r="T587" s="53"/>
      <c r="U587" s="53"/>
      <c r="V587" s="53"/>
      <c r="W587" s="53"/>
      <c r="BZ587" s="53"/>
    </row>
    <row r="588" spans="2:78" s="52" customFormat="1" ht="13" x14ac:dyDescent="0.3">
      <c r="B588" s="53" t="s">
        <v>6028</v>
      </c>
      <c r="C588" s="53" t="s">
        <v>125</v>
      </c>
      <c r="D588" s="53" t="s">
        <v>6031</v>
      </c>
      <c r="E588" s="53">
        <v>38.262349999999998</v>
      </c>
      <c r="F588" s="53">
        <v>-5.8619719999999997</v>
      </c>
      <c r="G588" s="54">
        <v>579.76049999999998</v>
      </c>
      <c r="H588" s="53">
        <v>1052</v>
      </c>
      <c r="I588" s="53">
        <v>526</v>
      </c>
      <c r="J588" s="53">
        <v>526</v>
      </c>
      <c r="K588" s="52">
        <v>168</v>
      </c>
      <c r="L588" s="52">
        <v>411.76049999999998</v>
      </c>
      <c r="M588" s="55">
        <v>5</v>
      </c>
      <c r="N588" s="61" t="s">
        <v>16</v>
      </c>
      <c r="P588" s="66"/>
      <c r="Q588" s="53"/>
      <c r="R588" s="53"/>
      <c r="S588" s="53"/>
      <c r="T588" s="53"/>
      <c r="U588" s="53"/>
      <c r="V588" s="53"/>
      <c r="W588" s="53"/>
      <c r="BZ588" s="53"/>
    </row>
    <row r="589" spans="2:78" s="52" customFormat="1" ht="13" x14ac:dyDescent="0.3">
      <c r="B589" s="53" t="s">
        <v>6028</v>
      </c>
      <c r="C589" s="53" t="s">
        <v>125</v>
      </c>
      <c r="D589" s="53" t="s">
        <v>6032</v>
      </c>
      <c r="E589" s="53">
        <v>38.787080000000003</v>
      </c>
      <c r="F589" s="53">
        <v>-6.243493</v>
      </c>
      <c r="G589" s="54">
        <v>322.58319999999998</v>
      </c>
      <c r="H589" s="53">
        <v>2005</v>
      </c>
      <c r="I589" s="53">
        <v>1028</v>
      </c>
      <c r="J589" s="53">
        <v>977</v>
      </c>
      <c r="K589" s="52">
        <v>168</v>
      </c>
      <c r="L589" s="52">
        <v>154.58319999999998</v>
      </c>
      <c r="M589" s="55">
        <v>2</v>
      </c>
      <c r="N589" s="61" t="s">
        <v>15</v>
      </c>
      <c r="P589" s="66"/>
      <c r="Q589" s="53"/>
      <c r="R589" s="53"/>
      <c r="S589" s="53"/>
      <c r="T589" s="53"/>
      <c r="U589" s="53"/>
      <c r="V589" s="53"/>
      <c r="W589" s="53"/>
      <c r="BZ589" s="53"/>
    </row>
    <row r="590" spans="2:78" s="52" customFormat="1" ht="13" x14ac:dyDescent="0.3">
      <c r="B590" s="53" t="s">
        <v>6028</v>
      </c>
      <c r="C590" s="53" t="s">
        <v>125</v>
      </c>
      <c r="D590" s="53" t="s">
        <v>6033</v>
      </c>
      <c r="E590" s="53">
        <v>38.716119999999997</v>
      </c>
      <c r="F590" s="53">
        <v>-6.8222610000000001</v>
      </c>
      <c r="G590" s="54">
        <v>249.92449999999999</v>
      </c>
      <c r="H590" s="53">
        <v>1986</v>
      </c>
      <c r="I590" s="53">
        <v>1022</v>
      </c>
      <c r="J590" s="53">
        <v>964</v>
      </c>
      <c r="K590" s="52">
        <v>168</v>
      </c>
      <c r="L590" s="52">
        <v>81.924499999999995</v>
      </c>
      <c r="M590" s="55">
        <v>2</v>
      </c>
      <c r="N590" s="61" t="s">
        <v>15</v>
      </c>
      <c r="P590" s="66"/>
      <c r="Q590" s="53"/>
      <c r="R590" s="53"/>
      <c r="S590" s="53"/>
      <c r="T590" s="53"/>
      <c r="U590" s="53"/>
      <c r="V590" s="53"/>
      <c r="W590" s="53"/>
      <c r="BZ590" s="53"/>
    </row>
    <row r="591" spans="2:78" s="52" customFormat="1" ht="13" x14ac:dyDescent="0.3">
      <c r="B591" s="53" t="s">
        <v>6028</v>
      </c>
      <c r="C591" s="53" t="s">
        <v>125</v>
      </c>
      <c r="D591" s="53" t="s">
        <v>6034</v>
      </c>
      <c r="E591" s="53">
        <v>39.219360000000002</v>
      </c>
      <c r="F591" s="53">
        <v>-7.0013170000000002</v>
      </c>
      <c r="G591" s="54">
        <v>442.16399999999999</v>
      </c>
      <c r="H591" s="53">
        <v>5704</v>
      </c>
      <c r="I591" s="53">
        <v>2913</v>
      </c>
      <c r="J591" s="53">
        <v>2791</v>
      </c>
      <c r="K591" s="52">
        <v>168</v>
      </c>
      <c r="L591" s="52">
        <v>274.16399999999999</v>
      </c>
      <c r="M591" s="55">
        <v>4</v>
      </c>
      <c r="N591" s="61" t="s">
        <v>15</v>
      </c>
      <c r="P591" s="66"/>
      <c r="Q591" s="53"/>
      <c r="R591" s="53"/>
      <c r="S591" s="53"/>
      <c r="T591" s="53"/>
      <c r="U591" s="53"/>
      <c r="V591" s="53"/>
      <c r="W591" s="53"/>
      <c r="BZ591" s="53"/>
    </row>
    <row r="592" spans="2:78" s="52" customFormat="1" ht="13" x14ac:dyDescent="0.3">
      <c r="B592" s="53" t="s">
        <v>6028</v>
      </c>
      <c r="C592" s="53" t="s">
        <v>125</v>
      </c>
      <c r="D592" s="53" t="s">
        <v>6035</v>
      </c>
      <c r="E592" s="53">
        <v>38.516680000000001</v>
      </c>
      <c r="F592" s="53">
        <v>-7.0708710000000004</v>
      </c>
      <c r="G592" s="54">
        <v>284.32040000000001</v>
      </c>
      <c r="H592" s="53">
        <v>1951</v>
      </c>
      <c r="I592" s="53">
        <v>974</v>
      </c>
      <c r="J592" s="53">
        <v>977</v>
      </c>
      <c r="K592" s="52">
        <v>168</v>
      </c>
      <c r="L592" s="52">
        <v>116.32040000000001</v>
      </c>
      <c r="M592" s="55">
        <v>2</v>
      </c>
      <c r="N592" s="61" t="s">
        <v>15</v>
      </c>
      <c r="P592" s="66"/>
      <c r="Q592" s="53"/>
      <c r="R592" s="53"/>
      <c r="S592" s="53"/>
      <c r="T592" s="53"/>
      <c r="U592" s="53"/>
      <c r="V592" s="53"/>
      <c r="W592" s="53"/>
      <c r="BZ592" s="53"/>
    </row>
    <row r="593" spans="2:78" s="52" customFormat="1" ht="13" x14ac:dyDescent="0.3">
      <c r="B593" s="53" t="s">
        <v>6028</v>
      </c>
      <c r="C593" s="53" t="s">
        <v>125</v>
      </c>
      <c r="D593" s="53" t="s">
        <v>6036</v>
      </c>
      <c r="E593" s="53">
        <v>38.396470000000001</v>
      </c>
      <c r="F593" s="53">
        <v>-6.4768809999999997</v>
      </c>
      <c r="G593" s="54">
        <v>518.16420000000005</v>
      </c>
      <c r="H593" s="53">
        <v>737</v>
      </c>
      <c r="I593" s="53">
        <v>366</v>
      </c>
      <c r="J593" s="53">
        <v>371</v>
      </c>
      <c r="K593" s="52">
        <v>168</v>
      </c>
      <c r="L593" s="52">
        <v>350.16420000000005</v>
      </c>
      <c r="M593" s="55">
        <v>4</v>
      </c>
      <c r="N593" s="61" t="s">
        <v>15</v>
      </c>
      <c r="P593" s="66"/>
      <c r="Q593" s="53"/>
      <c r="R593" s="53"/>
      <c r="S593" s="53"/>
      <c r="T593" s="53"/>
      <c r="U593" s="53"/>
      <c r="V593" s="53"/>
      <c r="W593" s="53"/>
      <c r="BZ593" s="53"/>
    </row>
    <row r="594" spans="2:78" s="52" customFormat="1" ht="13" x14ac:dyDescent="0.3">
      <c r="B594" s="53" t="s">
        <v>6028</v>
      </c>
      <c r="C594" s="53" t="s">
        <v>125</v>
      </c>
      <c r="D594" s="53" t="s">
        <v>6037</v>
      </c>
      <c r="E594" s="53">
        <v>39.045909999999999</v>
      </c>
      <c r="F594" s="53">
        <v>-6.3316600000000003</v>
      </c>
      <c r="G594" s="54">
        <v>249.31989999999999</v>
      </c>
      <c r="H594" s="53">
        <v>252</v>
      </c>
      <c r="I594" s="53">
        <v>135</v>
      </c>
      <c r="J594" s="53">
        <v>117</v>
      </c>
      <c r="K594" s="52">
        <v>168</v>
      </c>
      <c r="L594" s="52">
        <v>81.31989999999999</v>
      </c>
      <c r="M594" s="55">
        <v>2</v>
      </c>
      <c r="N594" s="61" t="s">
        <v>15</v>
      </c>
      <c r="P594" s="66"/>
      <c r="Q594" s="53"/>
      <c r="R594" s="53"/>
      <c r="S594" s="53"/>
      <c r="T594" s="53"/>
      <c r="U594" s="53"/>
      <c r="V594" s="53"/>
      <c r="W594" s="53"/>
      <c r="BZ594" s="53"/>
    </row>
    <row r="595" spans="2:78" s="52" customFormat="1" ht="13" x14ac:dyDescent="0.3">
      <c r="B595" s="53" t="s">
        <v>6028</v>
      </c>
      <c r="C595" s="53" t="s">
        <v>125</v>
      </c>
      <c r="D595" s="53" t="s">
        <v>6038</v>
      </c>
      <c r="E595" s="53">
        <v>38.61327</v>
      </c>
      <c r="F595" s="53">
        <v>-6.8222950000000004</v>
      </c>
      <c r="G595" s="54">
        <v>329.36189999999999</v>
      </c>
      <c r="H595" s="53">
        <v>1307</v>
      </c>
      <c r="I595" s="53">
        <v>642</v>
      </c>
      <c r="J595" s="53">
        <v>665</v>
      </c>
      <c r="K595" s="52">
        <v>168</v>
      </c>
      <c r="L595" s="52">
        <v>161.36189999999999</v>
      </c>
      <c r="M595" s="55">
        <v>2</v>
      </c>
      <c r="N595" s="61" t="s">
        <v>15</v>
      </c>
      <c r="P595" s="66"/>
      <c r="Q595" s="53"/>
      <c r="R595" s="53"/>
      <c r="S595" s="53"/>
      <c r="T595" s="53"/>
      <c r="U595" s="53"/>
      <c r="V595" s="53"/>
      <c r="W595" s="53"/>
      <c r="BZ595" s="53"/>
    </row>
    <row r="596" spans="2:78" s="52" customFormat="1" ht="13" x14ac:dyDescent="0.3">
      <c r="B596" s="53" t="s">
        <v>6028</v>
      </c>
      <c r="C596" s="53" t="s">
        <v>125</v>
      </c>
      <c r="D596" s="53" t="s">
        <v>6039</v>
      </c>
      <c r="E596" s="53">
        <v>38.689819999999997</v>
      </c>
      <c r="F596" s="53">
        <v>-6.4056790000000001</v>
      </c>
      <c r="G596" s="54">
        <v>336.73140000000001</v>
      </c>
      <c r="H596" s="53">
        <v>33588</v>
      </c>
      <c r="I596" s="53">
        <v>16973</v>
      </c>
      <c r="J596" s="53">
        <v>16615</v>
      </c>
      <c r="K596" s="52">
        <v>168</v>
      </c>
      <c r="L596" s="52">
        <v>168.73140000000001</v>
      </c>
      <c r="M596" s="55">
        <v>2</v>
      </c>
      <c r="N596" s="61" t="s">
        <v>15</v>
      </c>
      <c r="P596" s="66"/>
      <c r="Q596" s="53"/>
      <c r="R596" s="53"/>
      <c r="S596" s="53"/>
      <c r="T596" s="53"/>
      <c r="U596" s="53"/>
      <c r="V596" s="53"/>
      <c r="W596" s="53"/>
      <c r="BZ596" s="53"/>
    </row>
    <row r="597" spans="2:78" s="52" customFormat="1" ht="13" x14ac:dyDescent="0.3">
      <c r="B597" s="53" t="s">
        <v>6028</v>
      </c>
      <c r="C597" s="53" t="s">
        <v>125</v>
      </c>
      <c r="D597" s="53" t="s">
        <v>6040</v>
      </c>
      <c r="E597" s="53">
        <v>38.85286</v>
      </c>
      <c r="F597" s="53">
        <v>-6.4552079999999998</v>
      </c>
      <c r="G597" s="54">
        <v>225.03380000000001</v>
      </c>
      <c r="H597" s="53">
        <v>4276</v>
      </c>
      <c r="I597" s="53">
        <v>2211</v>
      </c>
      <c r="J597" s="53">
        <v>2065</v>
      </c>
      <c r="K597" s="52">
        <v>168</v>
      </c>
      <c r="L597" s="52">
        <v>57.033800000000014</v>
      </c>
      <c r="M597" s="55">
        <v>2</v>
      </c>
      <c r="N597" s="61" t="s">
        <v>15</v>
      </c>
      <c r="P597" s="66"/>
      <c r="Q597" s="53"/>
      <c r="R597" s="53"/>
      <c r="S597" s="53"/>
      <c r="T597" s="53"/>
      <c r="U597" s="53"/>
      <c r="V597" s="53"/>
      <c r="W597" s="53"/>
      <c r="BZ597" s="53"/>
    </row>
    <row r="598" spans="2:78" s="52" customFormat="1" ht="13" x14ac:dyDescent="0.3">
      <c r="B598" s="53" t="s">
        <v>6028</v>
      </c>
      <c r="C598" s="53" t="s">
        <v>125</v>
      </c>
      <c r="D598" s="53" t="s">
        <v>6041</v>
      </c>
      <c r="E598" s="53">
        <v>38.335900000000002</v>
      </c>
      <c r="F598" s="53">
        <v>-6.4727730000000001</v>
      </c>
      <c r="G598" s="54">
        <v>503.98899999999998</v>
      </c>
      <c r="H598" s="53">
        <v>338</v>
      </c>
      <c r="I598" s="53">
        <v>168</v>
      </c>
      <c r="J598" s="53">
        <v>170</v>
      </c>
      <c r="K598" s="52">
        <v>168</v>
      </c>
      <c r="L598" s="52">
        <v>335.98899999999998</v>
      </c>
      <c r="M598" s="55">
        <v>4</v>
      </c>
      <c r="N598" s="61" t="s">
        <v>15</v>
      </c>
      <c r="P598" s="66"/>
      <c r="Q598" s="53"/>
      <c r="R598" s="53"/>
      <c r="S598" s="53"/>
      <c r="T598" s="53"/>
      <c r="U598" s="53"/>
      <c r="V598" s="53"/>
      <c r="W598" s="53"/>
      <c r="BZ598" s="53"/>
    </row>
    <row r="599" spans="2:78" s="52" customFormat="1" ht="13" x14ac:dyDescent="0.3">
      <c r="B599" s="53" t="s">
        <v>6028</v>
      </c>
      <c r="C599" s="53" t="s">
        <v>125</v>
      </c>
      <c r="D599" s="53" t="s">
        <v>6042</v>
      </c>
      <c r="E599" s="53">
        <v>38.259619999999998</v>
      </c>
      <c r="F599" s="53">
        <v>-5.6779159999999997</v>
      </c>
      <c r="G599" s="54">
        <v>588.97490000000005</v>
      </c>
      <c r="H599" s="53">
        <v>8301</v>
      </c>
      <c r="I599" s="53">
        <v>4145</v>
      </c>
      <c r="J599" s="53">
        <v>4156</v>
      </c>
      <c r="K599" s="52">
        <v>168</v>
      </c>
      <c r="L599" s="52">
        <v>420.97490000000005</v>
      </c>
      <c r="M599" s="55">
        <v>5</v>
      </c>
      <c r="N599" s="61" t="s">
        <v>16</v>
      </c>
      <c r="P599" s="66"/>
      <c r="Q599" s="53"/>
      <c r="R599" s="53"/>
      <c r="S599" s="53"/>
      <c r="T599" s="53"/>
      <c r="U599" s="53"/>
      <c r="V599" s="53"/>
      <c r="W599" s="53"/>
      <c r="BZ599" s="53"/>
    </row>
    <row r="600" spans="2:78" s="52" customFormat="1" ht="13" x14ac:dyDescent="0.3">
      <c r="B600" s="53" t="s">
        <v>6028</v>
      </c>
      <c r="C600" s="53" t="s">
        <v>125</v>
      </c>
      <c r="D600" s="53" t="s">
        <v>125</v>
      </c>
      <c r="E600" s="53">
        <v>38.878599999999999</v>
      </c>
      <c r="F600" s="53">
        <v>-6.9702840000000004</v>
      </c>
      <c r="G600" s="54">
        <v>192.03749999999999</v>
      </c>
      <c r="H600" s="53">
        <v>148334</v>
      </c>
      <c r="I600" s="53">
        <v>72085</v>
      </c>
      <c r="J600" s="53">
        <v>76249</v>
      </c>
      <c r="K600" s="52">
        <v>168</v>
      </c>
      <c r="L600" s="52">
        <v>24.037499999999994</v>
      </c>
      <c r="M600" s="55">
        <v>2</v>
      </c>
      <c r="N600" s="61" t="s">
        <v>15</v>
      </c>
      <c r="P600" s="66"/>
      <c r="Q600" s="53"/>
      <c r="R600" s="53"/>
      <c r="S600" s="53"/>
      <c r="T600" s="53"/>
      <c r="U600" s="53"/>
      <c r="V600" s="53"/>
      <c r="W600" s="53"/>
      <c r="BZ600" s="53"/>
    </row>
    <row r="601" spans="2:78" s="52" customFormat="1" ht="13" x14ac:dyDescent="0.3">
      <c r="B601" s="53" t="s">
        <v>6028</v>
      </c>
      <c r="C601" s="53" t="s">
        <v>125</v>
      </c>
      <c r="D601" s="53" t="s">
        <v>6043</v>
      </c>
      <c r="E601" s="53">
        <v>38.514409999999998</v>
      </c>
      <c r="F601" s="53">
        <v>-6.8490409999999997</v>
      </c>
      <c r="G601" s="54">
        <v>488.55759999999998</v>
      </c>
      <c r="H601" s="53">
        <v>3698</v>
      </c>
      <c r="I601" s="53">
        <v>1873</v>
      </c>
      <c r="J601" s="53">
        <v>1825</v>
      </c>
      <c r="K601" s="52">
        <v>168</v>
      </c>
      <c r="L601" s="52">
        <v>320.55759999999998</v>
      </c>
      <c r="M601" s="55">
        <v>4</v>
      </c>
      <c r="N601" s="61" t="s">
        <v>15</v>
      </c>
      <c r="P601" s="66"/>
      <c r="Q601" s="53"/>
      <c r="R601" s="53"/>
      <c r="S601" s="53"/>
      <c r="T601" s="53"/>
      <c r="U601" s="53"/>
      <c r="V601" s="53"/>
      <c r="W601" s="53"/>
      <c r="BZ601" s="53"/>
    </row>
    <row r="602" spans="2:78" s="52" customFormat="1" ht="13" x14ac:dyDescent="0.3">
      <c r="B602" s="53" t="s">
        <v>6028</v>
      </c>
      <c r="C602" s="53" t="s">
        <v>125</v>
      </c>
      <c r="D602" s="53" t="s">
        <v>6044</v>
      </c>
      <c r="E602" s="53">
        <v>38.956330000000001</v>
      </c>
      <c r="F602" s="53">
        <v>-4.9114560000000003</v>
      </c>
      <c r="G602" s="54">
        <v>561.48789999999997</v>
      </c>
      <c r="H602" s="53">
        <v>352</v>
      </c>
      <c r="I602" s="53">
        <v>183</v>
      </c>
      <c r="J602" s="53">
        <v>169</v>
      </c>
      <c r="K602" s="52">
        <v>168</v>
      </c>
      <c r="L602" s="52">
        <v>393.48789999999997</v>
      </c>
      <c r="M602" s="55">
        <v>4</v>
      </c>
      <c r="N602" s="61" t="s">
        <v>15</v>
      </c>
      <c r="P602" s="66"/>
      <c r="Q602" s="53"/>
      <c r="R602" s="53"/>
      <c r="S602" s="53"/>
      <c r="T602" s="53"/>
      <c r="U602" s="53"/>
      <c r="V602" s="53"/>
      <c r="W602" s="53"/>
      <c r="BZ602" s="53"/>
    </row>
    <row r="603" spans="2:78" s="52" customFormat="1" ht="13" x14ac:dyDescent="0.3">
      <c r="B603" s="53" t="s">
        <v>6028</v>
      </c>
      <c r="C603" s="53" t="s">
        <v>125</v>
      </c>
      <c r="D603" s="53" t="s">
        <v>6045</v>
      </c>
      <c r="E603" s="53">
        <v>38.699170000000002</v>
      </c>
      <c r="F603" s="53">
        <v>-5.4944199999999999</v>
      </c>
      <c r="G603" s="54">
        <v>668.43740000000003</v>
      </c>
      <c r="H603" s="53">
        <v>948</v>
      </c>
      <c r="I603" s="53">
        <v>463</v>
      </c>
      <c r="J603" s="53">
        <v>485</v>
      </c>
      <c r="K603" s="52">
        <v>168</v>
      </c>
      <c r="L603" s="52">
        <v>500.43740000000003</v>
      </c>
      <c r="M603" s="55">
        <v>5</v>
      </c>
      <c r="N603" s="61" t="s">
        <v>16</v>
      </c>
      <c r="P603" s="66"/>
      <c r="Q603" s="53"/>
      <c r="R603" s="53"/>
      <c r="S603" s="53"/>
      <c r="T603" s="53"/>
      <c r="U603" s="53"/>
      <c r="V603" s="53"/>
      <c r="W603" s="53"/>
      <c r="BZ603" s="53"/>
    </row>
    <row r="604" spans="2:78" s="52" customFormat="1" ht="13" x14ac:dyDescent="0.3">
      <c r="B604" s="53" t="s">
        <v>6028</v>
      </c>
      <c r="C604" s="53" t="s">
        <v>125</v>
      </c>
      <c r="D604" s="53" t="s">
        <v>6046</v>
      </c>
      <c r="E604" s="53">
        <v>38.282719999999998</v>
      </c>
      <c r="F604" s="53">
        <v>-5.8291810000000002</v>
      </c>
      <c r="G604" s="54">
        <v>567.57439999999997</v>
      </c>
      <c r="H604" s="53">
        <v>2484</v>
      </c>
      <c r="I604" s="53">
        <v>1228</v>
      </c>
      <c r="J604" s="53">
        <v>1256</v>
      </c>
      <c r="K604" s="52">
        <v>168</v>
      </c>
      <c r="L604" s="52">
        <v>399.57439999999997</v>
      </c>
      <c r="M604" s="55">
        <v>4</v>
      </c>
      <c r="N604" s="61" t="s">
        <v>15</v>
      </c>
      <c r="P604" s="66"/>
      <c r="Q604" s="53"/>
      <c r="R604" s="53"/>
      <c r="S604" s="53"/>
      <c r="T604" s="53"/>
      <c r="U604" s="53"/>
      <c r="V604" s="53"/>
      <c r="W604" s="53"/>
      <c r="BZ604" s="53"/>
    </row>
    <row r="605" spans="2:78" s="52" customFormat="1" ht="13" x14ac:dyDescent="0.3">
      <c r="B605" s="53" t="s">
        <v>6028</v>
      </c>
      <c r="C605" s="53" t="s">
        <v>125</v>
      </c>
      <c r="D605" s="53" t="s">
        <v>6047</v>
      </c>
      <c r="E605" s="53">
        <v>38.298279999999998</v>
      </c>
      <c r="F605" s="53">
        <v>-6.2105499999999996</v>
      </c>
      <c r="G605" s="54">
        <v>610.38520000000005</v>
      </c>
      <c r="H605" s="53">
        <v>2326</v>
      </c>
      <c r="I605" s="53">
        <v>1206</v>
      </c>
      <c r="J605" s="53">
        <v>1120</v>
      </c>
      <c r="K605" s="52">
        <v>168</v>
      </c>
      <c r="L605" s="52">
        <v>442.38520000000005</v>
      </c>
      <c r="M605" s="55">
        <v>5</v>
      </c>
      <c r="N605" s="61" t="s">
        <v>16</v>
      </c>
      <c r="P605" s="66"/>
      <c r="Q605" s="53"/>
      <c r="R605" s="53"/>
      <c r="S605" s="53"/>
      <c r="T605" s="53"/>
      <c r="U605" s="53"/>
      <c r="V605" s="53"/>
      <c r="W605" s="53"/>
      <c r="BZ605" s="53"/>
    </row>
    <row r="606" spans="2:78" s="52" customFormat="1" ht="13" x14ac:dyDescent="0.3">
      <c r="B606" s="53" t="s">
        <v>6028</v>
      </c>
      <c r="C606" s="53" t="s">
        <v>125</v>
      </c>
      <c r="D606" s="53" t="s">
        <v>6048</v>
      </c>
      <c r="E606" s="53">
        <v>38.1479</v>
      </c>
      <c r="F606" s="53">
        <v>-6.5600870000000002</v>
      </c>
      <c r="G606" s="54">
        <v>611.07690000000002</v>
      </c>
      <c r="H606" s="53">
        <v>1139</v>
      </c>
      <c r="I606" s="53">
        <v>586</v>
      </c>
      <c r="J606" s="53">
        <v>553</v>
      </c>
      <c r="K606" s="52">
        <v>168</v>
      </c>
      <c r="L606" s="52">
        <v>443.07690000000002</v>
      </c>
      <c r="M606" s="55">
        <v>5</v>
      </c>
      <c r="N606" s="61" t="s">
        <v>16</v>
      </c>
      <c r="P606" s="66"/>
      <c r="Q606" s="53"/>
      <c r="R606" s="53"/>
      <c r="S606" s="53"/>
      <c r="T606" s="53"/>
      <c r="U606" s="53"/>
      <c r="V606" s="53"/>
      <c r="W606" s="53"/>
      <c r="BZ606" s="53"/>
    </row>
    <row r="607" spans="2:78" s="52" customFormat="1" ht="13" x14ac:dyDescent="0.3">
      <c r="B607" s="53" t="s">
        <v>6028</v>
      </c>
      <c r="C607" s="53" t="s">
        <v>125</v>
      </c>
      <c r="D607" s="53" t="s">
        <v>6049</v>
      </c>
      <c r="E607" s="53">
        <v>38.378480000000003</v>
      </c>
      <c r="F607" s="53">
        <v>-6.589302</v>
      </c>
      <c r="G607" s="54">
        <v>404.45139999999998</v>
      </c>
      <c r="H607" s="53">
        <v>3286</v>
      </c>
      <c r="I607" s="53">
        <v>1621</v>
      </c>
      <c r="J607" s="53">
        <v>1665</v>
      </c>
      <c r="K607" s="52">
        <v>168</v>
      </c>
      <c r="L607" s="52">
        <v>236.45139999999998</v>
      </c>
      <c r="M607" s="55">
        <v>4</v>
      </c>
      <c r="N607" s="61" t="s">
        <v>15</v>
      </c>
      <c r="P607" s="66"/>
      <c r="Q607" s="53"/>
      <c r="R607" s="53"/>
      <c r="S607" s="53"/>
      <c r="T607" s="53"/>
      <c r="U607" s="53"/>
      <c r="V607" s="53"/>
      <c r="W607" s="53"/>
      <c r="BZ607" s="53"/>
    </row>
    <row r="608" spans="2:78" s="52" customFormat="1" ht="13" x14ac:dyDescent="0.3">
      <c r="B608" s="53" t="s">
        <v>6028</v>
      </c>
      <c r="C608" s="53" t="s">
        <v>125</v>
      </c>
      <c r="D608" s="53" t="s">
        <v>6050</v>
      </c>
      <c r="E608" s="53">
        <v>38.721229999999998</v>
      </c>
      <c r="F608" s="53">
        <v>-5.2194649999999996</v>
      </c>
      <c r="G608" s="54">
        <v>536.21100000000001</v>
      </c>
      <c r="H608" s="53">
        <v>5411</v>
      </c>
      <c r="I608" s="53">
        <v>2667</v>
      </c>
      <c r="J608" s="53">
        <v>2744</v>
      </c>
      <c r="K608" s="52">
        <v>168</v>
      </c>
      <c r="L608" s="52">
        <v>368.21100000000001</v>
      </c>
      <c r="M608" s="55">
        <v>4</v>
      </c>
      <c r="N608" s="61" t="s">
        <v>15</v>
      </c>
      <c r="P608" s="66"/>
      <c r="Q608" s="53"/>
      <c r="R608" s="53"/>
      <c r="S608" s="53"/>
      <c r="T608" s="53"/>
      <c r="U608" s="53"/>
      <c r="V608" s="53"/>
      <c r="W608" s="53"/>
      <c r="BZ608" s="53"/>
    </row>
    <row r="609" spans="2:78" s="52" customFormat="1" ht="13" x14ac:dyDescent="0.3">
      <c r="B609" s="53" t="s">
        <v>6028</v>
      </c>
      <c r="C609" s="53" t="s">
        <v>125</v>
      </c>
      <c r="D609" s="53" t="s">
        <v>6051</v>
      </c>
      <c r="E609" s="53">
        <v>38.086869999999998</v>
      </c>
      <c r="F609" s="53">
        <v>-6.4225669999999999</v>
      </c>
      <c r="G609" s="54">
        <v>759.33529999999996</v>
      </c>
      <c r="H609" s="53">
        <v>1479</v>
      </c>
      <c r="I609" s="53">
        <v>758</v>
      </c>
      <c r="J609" s="53">
        <v>721</v>
      </c>
      <c r="K609" s="52">
        <v>168</v>
      </c>
      <c r="L609" s="52">
        <v>591.33529999999996</v>
      </c>
      <c r="M609" s="55">
        <v>5</v>
      </c>
      <c r="N609" s="61" t="s">
        <v>16</v>
      </c>
      <c r="P609" s="66"/>
      <c r="Q609" s="53"/>
      <c r="R609" s="53"/>
      <c r="S609" s="53"/>
      <c r="T609" s="53"/>
      <c r="U609" s="53"/>
      <c r="V609" s="53"/>
      <c r="W609" s="53"/>
      <c r="BZ609" s="53"/>
    </row>
    <row r="610" spans="2:78" s="52" customFormat="1" ht="13" x14ac:dyDescent="0.3">
      <c r="B610" s="53" t="s">
        <v>6028</v>
      </c>
      <c r="C610" s="53" t="s">
        <v>125</v>
      </c>
      <c r="D610" s="53" t="s">
        <v>6052</v>
      </c>
      <c r="E610" s="53">
        <v>38.889980000000001</v>
      </c>
      <c r="F610" s="53">
        <v>-6.3850290000000003</v>
      </c>
      <c r="G610" s="54">
        <v>225.6309</v>
      </c>
      <c r="H610" s="53">
        <v>6178</v>
      </c>
      <c r="I610" s="53">
        <v>3062</v>
      </c>
      <c r="J610" s="53">
        <v>3116</v>
      </c>
      <c r="K610" s="52">
        <v>168</v>
      </c>
      <c r="L610" s="52">
        <v>57.630899999999997</v>
      </c>
      <c r="M610" s="55">
        <v>2</v>
      </c>
      <c r="N610" s="61" t="s">
        <v>15</v>
      </c>
      <c r="P610" s="66"/>
      <c r="Q610" s="53"/>
      <c r="R610" s="53"/>
      <c r="S610" s="53"/>
      <c r="T610" s="53"/>
      <c r="U610" s="53"/>
      <c r="V610" s="53"/>
      <c r="W610" s="53"/>
      <c r="BZ610" s="53"/>
    </row>
    <row r="611" spans="2:78" s="52" customFormat="1" ht="13" x14ac:dyDescent="0.3">
      <c r="B611" s="53" t="s">
        <v>6028</v>
      </c>
      <c r="C611" s="53" t="s">
        <v>125</v>
      </c>
      <c r="D611" s="53" t="s">
        <v>6053</v>
      </c>
      <c r="E611" s="53">
        <v>38.107120000000002</v>
      </c>
      <c r="F611" s="53">
        <v>-6.3367930000000001</v>
      </c>
      <c r="G611" s="54">
        <v>698.5616</v>
      </c>
      <c r="H611" s="53">
        <v>1060</v>
      </c>
      <c r="I611" s="53">
        <v>528</v>
      </c>
      <c r="J611" s="53">
        <v>532</v>
      </c>
      <c r="K611" s="52">
        <v>168</v>
      </c>
      <c r="L611" s="52">
        <v>530.5616</v>
      </c>
      <c r="M611" s="55">
        <v>5</v>
      </c>
      <c r="N611" s="61" t="s">
        <v>16</v>
      </c>
      <c r="P611" s="66"/>
      <c r="Q611" s="53"/>
      <c r="R611" s="53"/>
      <c r="S611" s="53"/>
      <c r="T611" s="53"/>
      <c r="U611" s="53"/>
      <c r="V611" s="53"/>
      <c r="W611" s="53"/>
      <c r="BZ611" s="53"/>
    </row>
    <row r="612" spans="2:78" s="52" customFormat="1" ht="13" x14ac:dyDescent="0.3">
      <c r="B612" s="53" t="s">
        <v>6028</v>
      </c>
      <c r="C612" s="53" t="s">
        <v>125</v>
      </c>
      <c r="D612" s="53" t="s">
        <v>6054</v>
      </c>
      <c r="E612" s="53">
        <v>38.300020000000004</v>
      </c>
      <c r="F612" s="53">
        <v>-6.3167629999999999</v>
      </c>
      <c r="G612" s="54">
        <v>560.01199999999994</v>
      </c>
      <c r="H612" s="53">
        <v>863</v>
      </c>
      <c r="I612" s="53">
        <v>428</v>
      </c>
      <c r="J612" s="53">
        <v>435</v>
      </c>
      <c r="K612" s="52">
        <v>168</v>
      </c>
      <c r="L612" s="52">
        <v>392.01199999999994</v>
      </c>
      <c r="M612" s="55">
        <v>4</v>
      </c>
      <c r="N612" s="61" t="s">
        <v>15</v>
      </c>
      <c r="P612" s="66"/>
      <c r="Q612" s="53"/>
      <c r="R612" s="53"/>
      <c r="S612" s="53"/>
      <c r="T612" s="53"/>
      <c r="U612" s="53"/>
      <c r="V612" s="53"/>
      <c r="W612" s="53"/>
      <c r="BZ612" s="53"/>
    </row>
    <row r="613" spans="2:78" s="52" customFormat="1" ht="13" x14ac:dyDescent="0.3">
      <c r="B613" s="53" t="s">
        <v>6028</v>
      </c>
      <c r="C613" s="53" t="s">
        <v>125</v>
      </c>
      <c r="D613" s="53" t="s">
        <v>6055</v>
      </c>
      <c r="E613" s="53">
        <v>38.863349999999997</v>
      </c>
      <c r="F613" s="53">
        <v>-5.6177950000000001</v>
      </c>
      <c r="G613" s="54">
        <v>399.84179999999998</v>
      </c>
      <c r="H613" s="53">
        <v>5367</v>
      </c>
      <c r="I613" s="53">
        <v>2644</v>
      </c>
      <c r="J613" s="53">
        <v>2723</v>
      </c>
      <c r="K613" s="52">
        <v>168</v>
      </c>
      <c r="L613" s="52">
        <v>231.84179999999998</v>
      </c>
      <c r="M613" s="55">
        <v>4</v>
      </c>
      <c r="N613" s="61" t="s">
        <v>15</v>
      </c>
      <c r="P613" s="66"/>
      <c r="Q613" s="53"/>
      <c r="R613" s="53"/>
      <c r="S613" s="53"/>
      <c r="T613" s="53"/>
      <c r="U613" s="53"/>
      <c r="V613" s="53"/>
      <c r="W613" s="53"/>
      <c r="BZ613" s="53"/>
    </row>
    <row r="614" spans="2:78" s="52" customFormat="1" ht="13" x14ac:dyDescent="0.3">
      <c r="B614" s="53" t="s">
        <v>6028</v>
      </c>
      <c r="C614" s="53" t="s">
        <v>125</v>
      </c>
      <c r="D614" s="53" t="s">
        <v>6056</v>
      </c>
      <c r="E614" s="53">
        <v>38.500230000000002</v>
      </c>
      <c r="F614" s="53">
        <v>-5.8311320000000002</v>
      </c>
      <c r="G614" s="54">
        <v>499.86649999999997</v>
      </c>
      <c r="H614" s="53">
        <v>1518</v>
      </c>
      <c r="I614" s="53">
        <v>761</v>
      </c>
      <c r="J614" s="53">
        <v>757</v>
      </c>
      <c r="K614" s="52">
        <v>168</v>
      </c>
      <c r="L614" s="52">
        <v>331.86649999999997</v>
      </c>
      <c r="M614" s="55">
        <v>4</v>
      </c>
      <c r="N614" s="61" t="s">
        <v>15</v>
      </c>
      <c r="P614" s="66"/>
      <c r="Q614" s="53"/>
      <c r="R614" s="53"/>
      <c r="S614" s="53"/>
      <c r="T614" s="53"/>
      <c r="U614" s="53"/>
      <c r="V614" s="53"/>
      <c r="W614" s="53"/>
      <c r="BZ614" s="53"/>
    </row>
    <row r="615" spans="2:78" s="52" customFormat="1" ht="13" x14ac:dyDescent="0.3">
      <c r="B615" s="53" t="s">
        <v>6028</v>
      </c>
      <c r="C615" s="53" t="s">
        <v>125</v>
      </c>
      <c r="D615" s="53" t="s">
        <v>6057</v>
      </c>
      <c r="E615" s="53">
        <v>38.820450000000001</v>
      </c>
      <c r="F615" s="53">
        <v>-5.0842799999999997</v>
      </c>
      <c r="G615" s="54">
        <v>494.10879999999997</v>
      </c>
      <c r="H615" s="53">
        <v>187</v>
      </c>
      <c r="I615" s="53">
        <v>95</v>
      </c>
      <c r="J615" s="53">
        <v>92</v>
      </c>
      <c r="K615" s="52">
        <v>168</v>
      </c>
      <c r="L615" s="52">
        <v>326.10879999999997</v>
      </c>
      <c r="M615" s="55">
        <v>4</v>
      </c>
      <c r="N615" s="61" t="s">
        <v>15</v>
      </c>
      <c r="P615" s="66"/>
      <c r="Q615" s="53"/>
      <c r="R615" s="53"/>
      <c r="S615" s="53"/>
      <c r="T615" s="53"/>
      <c r="U615" s="53"/>
      <c r="V615" s="53"/>
      <c r="W615" s="53"/>
      <c r="BZ615" s="53"/>
    </row>
    <row r="616" spans="2:78" s="52" customFormat="1" ht="13" x14ac:dyDescent="0.3">
      <c r="B616" s="53" t="s">
        <v>6028</v>
      </c>
      <c r="C616" s="53" t="s">
        <v>125</v>
      </c>
      <c r="D616" s="53" t="s">
        <v>6058</v>
      </c>
      <c r="E616" s="53">
        <v>39.153889999999997</v>
      </c>
      <c r="F616" s="53">
        <v>-6.3385210000000001</v>
      </c>
      <c r="G616" s="54">
        <v>380.51799999999997</v>
      </c>
      <c r="H616" s="53">
        <v>581</v>
      </c>
      <c r="I616" s="53">
        <v>294</v>
      </c>
      <c r="J616" s="53">
        <v>287</v>
      </c>
      <c r="K616" s="52">
        <v>168</v>
      </c>
      <c r="L616" s="52">
        <v>212.51799999999997</v>
      </c>
      <c r="M616" s="55">
        <v>4</v>
      </c>
      <c r="N616" s="61" t="s">
        <v>15</v>
      </c>
      <c r="P616" s="66"/>
      <c r="Q616" s="53"/>
      <c r="R616" s="53"/>
      <c r="S616" s="53"/>
      <c r="T616" s="53"/>
      <c r="U616" s="53"/>
      <c r="V616" s="53"/>
      <c r="W616" s="53"/>
      <c r="BZ616" s="53"/>
    </row>
    <row r="617" spans="2:78" s="52" customFormat="1" ht="13" x14ac:dyDescent="0.3">
      <c r="B617" s="53" t="s">
        <v>6028</v>
      </c>
      <c r="C617" s="53" t="s">
        <v>125</v>
      </c>
      <c r="D617" s="53" t="s">
        <v>6059</v>
      </c>
      <c r="E617" s="53">
        <v>39.022590000000001</v>
      </c>
      <c r="F617" s="53">
        <v>-6.3371110000000002</v>
      </c>
      <c r="G617" s="54">
        <v>298.97969999999998</v>
      </c>
      <c r="H617" s="53">
        <v>85</v>
      </c>
      <c r="I617" s="53">
        <v>44</v>
      </c>
      <c r="J617" s="53">
        <v>41</v>
      </c>
      <c r="K617" s="52">
        <v>168</v>
      </c>
      <c r="L617" s="52">
        <v>130.97969999999998</v>
      </c>
      <c r="M617" s="55">
        <v>2</v>
      </c>
      <c r="N617" s="61" t="s">
        <v>15</v>
      </c>
      <c r="P617" s="66"/>
      <c r="Q617" s="53"/>
      <c r="R617" s="53"/>
      <c r="S617" s="53"/>
      <c r="T617" s="53"/>
      <c r="U617" s="53"/>
      <c r="V617" s="53"/>
      <c r="W617" s="53"/>
      <c r="BZ617" s="53"/>
    </row>
    <row r="618" spans="2:78" s="52" customFormat="1" ht="13" x14ac:dyDescent="0.3">
      <c r="B618" s="53" t="s">
        <v>6028</v>
      </c>
      <c r="C618" s="53" t="s">
        <v>125</v>
      </c>
      <c r="D618" s="53" t="s">
        <v>6060</v>
      </c>
      <c r="E618" s="53">
        <v>39.105629999999998</v>
      </c>
      <c r="F618" s="53">
        <v>-5.3286350000000002</v>
      </c>
      <c r="G618" s="54">
        <v>386.53989999999999</v>
      </c>
      <c r="H618" s="53">
        <v>1632</v>
      </c>
      <c r="I618" s="53">
        <v>826</v>
      </c>
      <c r="J618" s="53">
        <v>806</v>
      </c>
      <c r="K618" s="52">
        <v>168</v>
      </c>
      <c r="L618" s="52">
        <v>218.53989999999999</v>
      </c>
      <c r="M618" s="55">
        <v>4</v>
      </c>
      <c r="N618" s="61" t="s">
        <v>15</v>
      </c>
      <c r="P618" s="66"/>
      <c r="Q618" s="53"/>
      <c r="R618" s="53"/>
      <c r="S618" s="53"/>
      <c r="T618" s="53"/>
      <c r="U618" s="53"/>
      <c r="V618" s="53"/>
      <c r="W618" s="53"/>
      <c r="BZ618" s="53"/>
    </row>
    <row r="619" spans="2:78" s="52" customFormat="1" ht="13" x14ac:dyDescent="0.3">
      <c r="B619" s="53" t="s">
        <v>6028</v>
      </c>
      <c r="C619" s="53" t="s">
        <v>125</v>
      </c>
      <c r="D619" s="53" t="s">
        <v>6061</v>
      </c>
      <c r="E619" s="53">
        <v>38.201729999999998</v>
      </c>
      <c r="F619" s="53">
        <v>-5.9697789999999999</v>
      </c>
      <c r="G619" s="54">
        <v>633.21559999999999</v>
      </c>
      <c r="H619" s="53">
        <v>196</v>
      </c>
      <c r="I619" s="53">
        <v>91</v>
      </c>
      <c r="J619" s="53">
        <v>105</v>
      </c>
      <c r="K619" s="52">
        <v>168</v>
      </c>
      <c r="L619" s="52">
        <v>465.21559999999999</v>
      </c>
      <c r="M619" s="55">
        <v>5</v>
      </c>
      <c r="N619" s="61" t="s">
        <v>16</v>
      </c>
      <c r="P619" s="66"/>
      <c r="Q619" s="53"/>
      <c r="R619" s="53"/>
      <c r="S619" s="53"/>
      <c r="T619" s="53"/>
      <c r="U619" s="53"/>
      <c r="V619" s="53"/>
      <c r="W619" s="53"/>
      <c r="BZ619" s="53"/>
    </row>
    <row r="620" spans="2:78" s="52" customFormat="1" ht="13" x14ac:dyDescent="0.3">
      <c r="B620" s="53" t="s">
        <v>6028</v>
      </c>
      <c r="C620" s="53" t="s">
        <v>125</v>
      </c>
      <c r="D620" s="53" t="s">
        <v>6062</v>
      </c>
      <c r="E620" s="53">
        <v>39.282290000000003</v>
      </c>
      <c r="F620" s="53">
        <v>-5.0910000000000002</v>
      </c>
      <c r="G620" s="54">
        <v>503.26139999999998</v>
      </c>
      <c r="H620" s="53">
        <v>1151</v>
      </c>
      <c r="I620" s="53">
        <v>565</v>
      </c>
      <c r="J620" s="53">
        <v>586</v>
      </c>
      <c r="K620" s="52">
        <v>168</v>
      </c>
      <c r="L620" s="52">
        <v>335.26139999999998</v>
      </c>
      <c r="M620" s="55">
        <v>4</v>
      </c>
      <c r="N620" s="61" t="s">
        <v>15</v>
      </c>
      <c r="P620" s="66"/>
      <c r="Q620" s="53"/>
      <c r="R620" s="53"/>
      <c r="S620" s="53"/>
      <c r="T620" s="53"/>
      <c r="U620" s="53"/>
      <c r="V620" s="53"/>
      <c r="W620" s="53"/>
      <c r="BZ620" s="53"/>
    </row>
    <row r="621" spans="2:78" s="52" customFormat="1" ht="13" x14ac:dyDescent="0.3">
      <c r="B621" s="53" t="s">
        <v>6028</v>
      </c>
      <c r="C621" s="53" t="s">
        <v>125</v>
      </c>
      <c r="D621" s="53" t="s">
        <v>6063</v>
      </c>
      <c r="E621" s="53">
        <v>38.722569999999997</v>
      </c>
      <c r="F621" s="53">
        <v>-5.5455170000000003</v>
      </c>
      <c r="G621" s="54">
        <v>507.85109999999997</v>
      </c>
      <c r="H621" s="53">
        <v>6594</v>
      </c>
      <c r="I621" s="53">
        <v>3250</v>
      </c>
      <c r="J621" s="53">
        <v>3344</v>
      </c>
      <c r="K621" s="52">
        <v>168</v>
      </c>
      <c r="L621" s="52">
        <v>339.85109999999997</v>
      </c>
      <c r="M621" s="55">
        <v>4</v>
      </c>
      <c r="N621" s="61" t="s">
        <v>15</v>
      </c>
      <c r="P621" s="66"/>
      <c r="Q621" s="53"/>
      <c r="R621" s="53"/>
      <c r="S621" s="53"/>
      <c r="T621" s="53"/>
      <c r="U621" s="53"/>
      <c r="V621" s="53"/>
      <c r="W621" s="53"/>
      <c r="BZ621" s="53"/>
    </row>
    <row r="622" spans="2:78" s="52" customFormat="1" ht="13" x14ac:dyDescent="0.3">
      <c r="B622" s="53" t="s">
        <v>6028</v>
      </c>
      <c r="C622" s="53" t="s">
        <v>125</v>
      </c>
      <c r="D622" s="53" t="s">
        <v>6064</v>
      </c>
      <c r="E622" s="53">
        <v>38.51247</v>
      </c>
      <c r="F622" s="53">
        <v>-7.2811779999999997</v>
      </c>
      <c r="G622" s="54">
        <v>196.97290000000001</v>
      </c>
      <c r="H622" s="53">
        <v>1287</v>
      </c>
      <c r="I622" s="53">
        <v>612</v>
      </c>
      <c r="J622" s="53">
        <v>675</v>
      </c>
      <c r="K622" s="52">
        <v>168</v>
      </c>
      <c r="L622" s="52">
        <v>28.97290000000001</v>
      </c>
      <c r="M622" s="55">
        <v>2</v>
      </c>
      <c r="N622" s="61" t="s">
        <v>15</v>
      </c>
      <c r="P622" s="66"/>
      <c r="Q622" s="53"/>
      <c r="R622" s="53"/>
      <c r="S622" s="53"/>
      <c r="T622" s="53"/>
      <c r="U622" s="53"/>
      <c r="V622" s="53"/>
      <c r="W622" s="53"/>
      <c r="BZ622" s="53"/>
    </row>
    <row r="623" spans="2:78" s="52" customFormat="1" ht="13" x14ac:dyDescent="0.3">
      <c r="B623" s="53" t="s">
        <v>6028</v>
      </c>
      <c r="C623" s="53" t="s">
        <v>125</v>
      </c>
      <c r="D623" s="53" t="s">
        <v>6065</v>
      </c>
      <c r="E623" s="53">
        <v>39.206670000000003</v>
      </c>
      <c r="F623" s="53">
        <v>-7.169003</v>
      </c>
      <c r="G623" s="54">
        <v>317.73649999999998</v>
      </c>
      <c r="H623" s="53">
        <v>2322</v>
      </c>
      <c r="I623" s="53">
        <v>1210</v>
      </c>
      <c r="J623" s="53">
        <v>1112</v>
      </c>
      <c r="K623" s="52">
        <v>168</v>
      </c>
      <c r="L623" s="52">
        <v>149.73649999999998</v>
      </c>
      <c r="M623" s="55">
        <v>2</v>
      </c>
      <c r="N623" s="61" t="s">
        <v>15</v>
      </c>
      <c r="P623" s="66"/>
      <c r="Q623" s="53"/>
      <c r="R623" s="53"/>
      <c r="S623" s="53"/>
      <c r="T623" s="53"/>
      <c r="U623" s="53"/>
      <c r="V623" s="53"/>
      <c r="W623" s="53"/>
      <c r="BZ623" s="53"/>
    </row>
    <row r="624" spans="2:78" s="52" customFormat="1" ht="13" x14ac:dyDescent="0.3">
      <c r="B624" s="53" t="s">
        <v>6028</v>
      </c>
      <c r="C624" s="53" t="s">
        <v>125</v>
      </c>
      <c r="D624" s="53" t="s">
        <v>6066</v>
      </c>
      <c r="E624" s="53">
        <v>39.148130000000002</v>
      </c>
      <c r="F624" s="53">
        <v>-6.4364369999999997</v>
      </c>
      <c r="G624" s="54">
        <v>304.6748</v>
      </c>
      <c r="H624" s="53">
        <v>967</v>
      </c>
      <c r="I624" s="53">
        <v>481</v>
      </c>
      <c r="J624" s="53">
        <v>486</v>
      </c>
      <c r="K624" s="52">
        <v>168</v>
      </c>
      <c r="L624" s="52">
        <v>136.6748</v>
      </c>
      <c r="M624" s="55">
        <v>2</v>
      </c>
      <c r="N624" s="61" t="s">
        <v>15</v>
      </c>
      <c r="P624" s="66"/>
      <c r="Q624" s="53"/>
      <c r="R624" s="53"/>
      <c r="S624" s="53"/>
      <c r="T624" s="53"/>
      <c r="U624" s="53"/>
      <c r="V624" s="53"/>
      <c r="W624" s="53"/>
      <c r="BZ624" s="53"/>
    </row>
    <row r="625" spans="2:78" s="52" customFormat="1" ht="13" x14ac:dyDescent="0.3">
      <c r="B625" s="53" t="s">
        <v>6028</v>
      </c>
      <c r="C625" s="53" t="s">
        <v>125</v>
      </c>
      <c r="D625" s="53" t="s">
        <v>6067</v>
      </c>
      <c r="E625" s="53">
        <v>38.917200000000001</v>
      </c>
      <c r="F625" s="53">
        <v>-5.6698519999999997</v>
      </c>
      <c r="G625" s="54">
        <v>361.93790000000001</v>
      </c>
      <c r="H625" s="53">
        <v>2239</v>
      </c>
      <c r="I625" s="53">
        <v>1105</v>
      </c>
      <c r="J625" s="53">
        <v>1134</v>
      </c>
      <c r="K625" s="52">
        <v>168</v>
      </c>
      <c r="L625" s="52">
        <v>193.93790000000001</v>
      </c>
      <c r="M625" s="55">
        <v>2</v>
      </c>
      <c r="N625" s="61" t="s">
        <v>15</v>
      </c>
      <c r="P625" s="66"/>
      <c r="Q625" s="53"/>
      <c r="R625" s="53"/>
      <c r="S625" s="53"/>
      <c r="T625" s="53"/>
      <c r="U625" s="53"/>
      <c r="V625" s="53"/>
      <c r="W625" s="53"/>
      <c r="BZ625" s="53"/>
    </row>
    <row r="626" spans="2:78" s="52" customFormat="1" ht="13" x14ac:dyDescent="0.3">
      <c r="B626" s="53" t="s">
        <v>6028</v>
      </c>
      <c r="C626" s="53" t="s">
        <v>125</v>
      </c>
      <c r="D626" s="53" t="s">
        <v>6068</v>
      </c>
      <c r="E626" s="53">
        <v>38.72504</v>
      </c>
      <c r="F626" s="53">
        <v>-6.6709199999999997</v>
      </c>
      <c r="G626" s="54">
        <v>242.06319999999999</v>
      </c>
      <c r="H626" s="53">
        <v>1307</v>
      </c>
      <c r="I626" s="53">
        <v>648</v>
      </c>
      <c r="J626" s="53">
        <v>659</v>
      </c>
      <c r="K626" s="52">
        <v>168</v>
      </c>
      <c r="L626" s="52">
        <v>74.063199999999995</v>
      </c>
      <c r="M626" s="55">
        <v>2</v>
      </c>
      <c r="N626" s="61" t="s">
        <v>15</v>
      </c>
      <c r="P626" s="66"/>
      <c r="Q626" s="53"/>
      <c r="R626" s="53"/>
      <c r="S626" s="53"/>
      <c r="T626" s="53"/>
      <c r="U626" s="53"/>
      <c r="V626" s="53"/>
      <c r="W626" s="53"/>
      <c r="BZ626" s="53"/>
    </row>
    <row r="627" spans="2:78" s="52" customFormat="1" ht="13" x14ac:dyDescent="0.3">
      <c r="B627" s="53" t="s">
        <v>6028</v>
      </c>
      <c r="C627" s="53" t="s">
        <v>125</v>
      </c>
      <c r="D627" s="53" t="s">
        <v>6069</v>
      </c>
      <c r="E627" s="53">
        <v>38.837029999999999</v>
      </c>
      <c r="F627" s="53">
        <v>-6.1003069999999999</v>
      </c>
      <c r="G627" s="54">
        <v>292.60120000000001</v>
      </c>
      <c r="H627" s="53">
        <v>562</v>
      </c>
      <c r="I627" s="53">
        <v>296</v>
      </c>
      <c r="J627" s="53">
        <v>266</v>
      </c>
      <c r="K627" s="52">
        <v>168</v>
      </c>
      <c r="L627" s="52">
        <v>124.60120000000001</v>
      </c>
      <c r="M627" s="55">
        <v>2</v>
      </c>
      <c r="N627" s="61" t="s">
        <v>15</v>
      </c>
      <c r="P627" s="66"/>
      <c r="Q627" s="53"/>
      <c r="R627" s="53"/>
      <c r="S627" s="53"/>
      <c r="T627" s="53"/>
      <c r="U627" s="53"/>
      <c r="V627" s="53"/>
      <c r="W627" s="53"/>
      <c r="BZ627" s="53"/>
    </row>
    <row r="628" spans="2:78" s="52" customFormat="1" ht="13" x14ac:dyDescent="0.3">
      <c r="B628" s="53" t="s">
        <v>6028</v>
      </c>
      <c r="C628" s="53" t="s">
        <v>125</v>
      </c>
      <c r="D628" s="53" t="s">
        <v>6070</v>
      </c>
      <c r="E628" s="53">
        <v>38.848869999999998</v>
      </c>
      <c r="F628" s="53">
        <v>-6.2751460000000003</v>
      </c>
      <c r="G628" s="54">
        <v>261.42489999999998</v>
      </c>
      <c r="H628" s="53">
        <v>743</v>
      </c>
      <c r="I628" s="53">
        <v>371</v>
      </c>
      <c r="J628" s="53">
        <v>372</v>
      </c>
      <c r="K628" s="52">
        <v>168</v>
      </c>
      <c r="L628" s="52">
        <v>93.42489999999998</v>
      </c>
      <c r="M628" s="55">
        <v>2</v>
      </c>
      <c r="N628" s="61" t="s">
        <v>15</v>
      </c>
      <c r="P628" s="66"/>
      <c r="Q628" s="53"/>
      <c r="R628" s="53"/>
      <c r="S628" s="53"/>
      <c r="T628" s="53"/>
      <c r="U628" s="53"/>
      <c r="V628" s="53"/>
      <c r="W628" s="53"/>
      <c r="BZ628" s="53"/>
    </row>
    <row r="629" spans="2:78" s="52" customFormat="1" ht="13" x14ac:dyDescent="0.3">
      <c r="B629" s="53" t="s">
        <v>6028</v>
      </c>
      <c r="C629" s="53" t="s">
        <v>125</v>
      </c>
      <c r="D629" s="53" t="s">
        <v>6071</v>
      </c>
      <c r="E629" s="53">
        <v>38.954300000000003</v>
      </c>
      <c r="F629" s="53">
        <v>-5.8617520000000001</v>
      </c>
      <c r="G629" s="54">
        <v>286.03230000000002</v>
      </c>
      <c r="H629" s="53">
        <v>35791</v>
      </c>
      <c r="I629" s="53">
        <v>17696</v>
      </c>
      <c r="J629" s="53">
        <v>18095</v>
      </c>
      <c r="K629" s="52">
        <v>168</v>
      </c>
      <c r="L629" s="52">
        <v>118.03230000000002</v>
      </c>
      <c r="M629" s="55">
        <v>2</v>
      </c>
      <c r="N629" s="61" t="s">
        <v>15</v>
      </c>
      <c r="P629" s="66"/>
      <c r="Q629" s="53"/>
      <c r="R629" s="53"/>
      <c r="S629" s="53"/>
      <c r="T629" s="53"/>
      <c r="U629" s="53"/>
      <c r="V629" s="53"/>
      <c r="W629" s="53"/>
      <c r="BZ629" s="53"/>
    </row>
    <row r="630" spans="2:78" s="52" customFormat="1" ht="13" x14ac:dyDescent="0.3">
      <c r="B630" s="53" t="s">
        <v>6028</v>
      </c>
      <c r="C630" s="53" t="s">
        <v>125</v>
      </c>
      <c r="D630" s="53" t="s">
        <v>6072</v>
      </c>
      <c r="E630" s="53">
        <v>38.718449999999997</v>
      </c>
      <c r="F630" s="53">
        <v>-6.7133960000000004</v>
      </c>
      <c r="G630" s="54">
        <v>243.46350000000001</v>
      </c>
      <c r="H630" s="53">
        <v>602</v>
      </c>
      <c r="I630" s="53">
        <v>301</v>
      </c>
      <c r="J630" s="53">
        <v>301</v>
      </c>
      <c r="K630" s="52">
        <v>168</v>
      </c>
      <c r="L630" s="52">
        <v>75.46350000000001</v>
      </c>
      <c r="M630" s="55">
        <v>2</v>
      </c>
      <c r="N630" s="61" t="s">
        <v>15</v>
      </c>
      <c r="P630" s="66"/>
      <c r="Q630" s="53"/>
      <c r="R630" s="53"/>
      <c r="S630" s="53"/>
      <c r="T630" s="53"/>
      <c r="U630" s="53"/>
      <c r="V630" s="53"/>
      <c r="W630" s="53"/>
      <c r="BZ630" s="53"/>
    </row>
    <row r="631" spans="2:78" s="52" customFormat="1" ht="13" x14ac:dyDescent="0.3">
      <c r="B631" s="53" t="s">
        <v>6028</v>
      </c>
      <c r="C631" s="53" t="s">
        <v>125</v>
      </c>
      <c r="D631" s="53" t="s">
        <v>6073</v>
      </c>
      <c r="E631" s="53">
        <v>38.942250000000001</v>
      </c>
      <c r="F631" s="53">
        <v>-6.439241</v>
      </c>
      <c r="G631" s="54">
        <v>221.89599999999999</v>
      </c>
      <c r="H631" s="53">
        <v>1580</v>
      </c>
      <c r="I631" s="53">
        <v>778</v>
      </c>
      <c r="J631" s="53">
        <v>802</v>
      </c>
      <c r="K631" s="52">
        <v>168</v>
      </c>
      <c r="L631" s="52">
        <v>53.895999999999987</v>
      </c>
      <c r="M631" s="55">
        <v>2</v>
      </c>
      <c r="N631" s="61" t="s">
        <v>15</v>
      </c>
      <c r="P631" s="66"/>
      <c r="Q631" s="53"/>
      <c r="R631" s="53"/>
      <c r="S631" s="53"/>
      <c r="T631" s="53"/>
      <c r="U631" s="53"/>
      <c r="V631" s="53"/>
      <c r="W631" s="53"/>
      <c r="BZ631" s="53"/>
    </row>
    <row r="632" spans="2:78" s="52" customFormat="1" ht="13" x14ac:dyDescent="0.3">
      <c r="B632" s="53" t="s">
        <v>6028</v>
      </c>
      <c r="C632" s="53" t="s">
        <v>125</v>
      </c>
      <c r="D632" s="53" t="s">
        <v>6074</v>
      </c>
      <c r="E632" s="53">
        <v>38.649500000000003</v>
      </c>
      <c r="F632" s="53">
        <v>-5.6070080000000004</v>
      </c>
      <c r="G632" s="54">
        <v>454.56369999999998</v>
      </c>
      <c r="H632" s="53">
        <v>1088</v>
      </c>
      <c r="I632" s="53">
        <v>553</v>
      </c>
      <c r="J632" s="53">
        <v>535</v>
      </c>
      <c r="K632" s="52">
        <v>168</v>
      </c>
      <c r="L632" s="52">
        <v>286.56369999999998</v>
      </c>
      <c r="M632" s="55">
        <v>4</v>
      </c>
      <c r="N632" s="61" t="s">
        <v>15</v>
      </c>
      <c r="P632" s="66"/>
      <c r="Q632" s="53"/>
      <c r="R632" s="53"/>
      <c r="S632" s="53"/>
      <c r="T632" s="53"/>
      <c r="U632" s="53"/>
      <c r="V632" s="53"/>
      <c r="W632" s="53"/>
      <c r="BZ632" s="53"/>
    </row>
    <row r="633" spans="2:78" s="52" customFormat="1" ht="13" x14ac:dyDescent="0.3">
      <c r="B633" s="53" t="s">
        <v>6028</v>
      </c>
      <c r="C633" s="53" t="s">
        <v>125</v>
      </c>
      <c r="D633" s="53" t="s">
        <v>6075</v>
      </c>
      <c r="E633" s="53">
        <v>38.975079999999998</v>
      </c>
      <c r="F633" s="53">
        <v>-5.2701019999999996</v>
      </c>
      <c r="G633" s="54">
        <v>471.02620000000002</v>
      </c>
      <c r="H633" s="53">
        <v>1021</v>
      </c>
      <c r="I633" s="53">
        <v>493</v>
      </c>
      <c r="J633" s="53">
        <v>528</v>
      </c>
      <c r="K633" s="52">
        <v>168</v>
      </c>
      <c r="L633" s="52">
        <v>303.02620000000002</v>
      </c>
      <c r="M633" s="55">
        <v>4</v>
      </c>
      <c r="N633" s="61" t="s">
        <v>15</v>
      </c>
      <c r="P633" s="66"/>
      <c r="Q633" s="53"/>
      <c r="R633" s="53"/>
      <c r="S633" s="53"/>
      <c r="T633" s="53"/>
      <c r="U633" s="53"/>
      <c r="V633" s="53"/>
      <c r="W633" s="53"/>
      <c r="BZ633" s="53"/>
    </row>
    <row r="634" spans="2:78" s="52" customFormat="1" ht="13" x14ac:dyDescent="0.3">
      <c r="B634" s="53" t="s">
        <v>6028</v>
      </c>
      <c r="C634" s="53" t="s">
        <v>125</v>
      </c>
      <c r="D634" s="53" t="s">
        <v>6076</v>
      </c>
      <c r="E634" s="53">
        <v>38.511969999999998</v>
      </c>
      <c r="F634" s="53">
        <v>-6.5643409999999998</v>
      </c>
      <c r="G634" s="54">
        <v>558.88909999999998</v>
      </c>
      <c r="H634" s="53">
        <v>1341</v>
      </c>
      <c r="I634" s="53">
        <v>671</v>
      </c>
      <c r="J634" s="53">
        <v>670</v>
      </c>
      <c r="K634" s="52">
        <v>168</v>
      </c>
      <c r="L634" s="52">
        <v>390.88909999999998</v>
      </c>
      <c r="M634" s="55">
        <v>4</v>
      </c>
      <c r="N634" s="61" t="s">
        <v>15</v>
      </c>
      <c r="P634" s="66"/>
      <c r="Q634" s="53"/>
      <c r="R634" s="53"/>
      <c r="S634" s="53"/>
      <c r="T634" s="53"/>
      <c r="U634" s="53"/>
      <c r="V634" s="53"/>
      <c r="W634" s="53"/>
      <c r="BZ634" s="53"/>
    </row>
    <row r="635" spans="2:78" s="52" customFormat="1" ht="13" x14ac:dyDescent="0.3">
      <c r="B635" s="53" t="s">
        <v>6028</v>
      </c>
      <c r="C635" s="53" t="s">
        <v>125</v>
      </c>
      <c r="D635" s="53" t="s">
        <v>6077</v>
      </c>
      <c r="E635" s="53">
        <v>38.164760000000001</v>
      </c>
      <c r="F635" s="53">
        <v>-6.6513530000000003</v>
      </c>
      <c r="G635" s="54">
        <v>563.03060000000005</v>
      </c>
      <c r="H635" s="53">
        <v>5237</v>
      </c>
      <c r="I635" s="53">
        <v>2572</v>
      </c>
      <c r="J635" s="53">
        <v>2665</v>
      </c>
      <c r="K635" s="52">
        <v>168</v>
      </c>
      <c r="L635" s="52">
        <v>395.03060000000005</v>
      </c>
      <c r="M635" s="55">
        <v>4</v>
      </c>
      <c r="N635" s="61" t="s">
        <v>15</v>
      </c>
      <c r="P635" s="66"/>
      <c r="Q635" s="53"/>
      <c r="R635" s="53"/>
      <c r="S635" s="53"/>
      <c r="T635" s="53"/>
      <c r="U635" s="53"/>
      <c r="V635" s="53"/>
      <c r="W635" s="53"/>
      <c r="BZ635" s="53"/>
    </row>
    <row r="636" spans="2:78" s="52" customFormat="1" ht="13" x14ac:dyDescent="0.3">
      <c r="B636" s="53" t="s">
        <v>6028</v>
      </c>
      <c r="C636" s="53" t="s">
        <v>125</v>
      </c>
      <c r="D636" s="53" t="s">
        <v>6078</v>
      </c>
      <c r="E636" s="53">
        <v>39.131279999999997</v>
      </c>
      <c r="F636" s="53">
        <v>-4.9355969999999996</v>
      </c>
      <c r="G636" s="54">
        <v>544.9579</v>
      </c>
      <c r="H636" s="53">
        <v>1955</v>
      </c>
      <c r="I636" s="53">
        <v>954</v>
      </c>
      <c r="J636" s="53">
        <v>1001</v>
      </c>
      <c r="K636" s="52">
        <v>168</v>
      </c>
      <c r="L636" s="52">
        <v>376.9579</v>
      </c>
      <c r="M636" s="55">
        <v>4</v>
      </c>
      <c r="N636" s="61" t="s">
        <v>15</v>
      </c>
      <c r="P636" s="66"/>
      <c r="Q636" s="53"/>
      <c r="R636" s="53"/>
      <c r="S636" s="53"/>
      <c r="T636" s="53"/>
      <c r="U636" s="53"/>
      <c r="V636" s="53"/>
      <c r="W636" s="53"/>
      <c r="BZ636" s="53"/>
    </row>
    <row r="637" spans="2:78" s="52" customFormat="1" ht="13" x14ac:dyDescent="0.3">
      <c r="B637" s="53" t="s">
        <v>6028</v>
      </c>
      <c r="C637" s="53" t="s">
        <v>125</v>
      </c>
      <c r="D637" s="53" t="s">
        <v>6079</v>
      </c>
      <c r="E637" s="53">
        <v>38.246609999999997</v>
      </c>
      <c r="F637" s="53">
        <v>-6.3092309999999996</v>
      </c>
      <c r="G637" s="54">
        <v>583.84230000000002</v>
      </c>
      <c r="H637" s="53">
        <v>5039</v>
      </c>
      <c r="I637" s="53">
        <v>2488</v>
      </c>
      <c r="J637" s="53">
        <v>2551</v>
      </c>
      <c r="K637" s="52">
        <v>168</v>
      </c>
      <c r="L637" s="52">
        <v>415.84230000000002</v>
      </c>
      <c r="M637" s="55">
        <v>5</v>
      </c>
      <c r="N637" s="61" t="s">
        <v>16</v>
      </c>
      <c r="P637" s="66"/>
      <c r="Q637" s="53"/>
      <c r="R637" s="53"/>
      <c r="S637" s="53"/>
      <c r="T637" s="53"/>
      <c r="U637" s="53"/>
      <c r="V637" s="53"/>
      <c r="W637" s="53"/>
      <c r="BZ637" s="53"/>
    </row>
    <row r="638" spans="2:78" s="52" customFormat="1" ht="13" x14ac:dyDescent="0.3">
      <c r="B638" s="53" t="s">
        <v>6028</v>
      </c>
      <c r="C638" s="53" t="s">
        <v>125</v>
      </c>
      <c r="D638" s="53" t="s">
        <v>6080</v>
      </c>
      <c r="E638" s="53">
        <v>38.15202</v>
      </c>
      <c r="F638" s="53">
        <v>-5.8965639999999997</v>
      </c>
      <c r="G638" s="54">
        <v>698.8098</v>
      </c>
      <c r="H638" s="53">
        <v>750</v>
      </c>
      <c r="I638" s="53">
        <v>376</v>
      </c>
      <c r="J638" s="53">
        <v>374</v>
      </c>
      <c r="K638" s="52">
        <v>168</v>
      </c>
      <c r="L638" s="52">
        <v>530.8098</v>
      </c>
      <c r="M638" s="55">
        <v>5</v>
      </c>
      <c r="N638" s="61" t="s">
        <v>16</v>
      </c>
      <c r="P638" s="66"/>
      <c r="Q638" s="53"/>
      <c r="R638" s="53"/>
      <c r="S638" s="53"/>
      <c r="T638" s="53"/>
      <c r="U638" s="53"/>
      <c r="V638" s="53"/>
      <c r="W638" s="53"/>
      <c r="BZ638" s="53"/>
    </row>
    <row r="639" spans="2:78" s="52" customFormat="1" ht="13" x14ac:dyDescent="0.3">
      <c r="B639" s="53" t="s">
        <v>6028</v>
      </c>
      <c r="C639" s="53" t="s">
        <v>125</v>
      </c>
      <c r="D639" s="53" t="s">
        <v>6081</v>
      </c>
      <c r="E639" s="53">
        <v>38.52863</v>
      </c>
      <c r="F639" s="53">
        <v>-6.4498480000000002</v>
      </c>
      <c r="G639" s="54">
        <v>445.57499999999999</v>
      </c>
      <c r="H639" s="53">
        <v>6962</v>
      </c>
      <c r="I639" s="53">
        <v>3490</v>
      </c>
      <c r="J639" s="53">
        <v>3472</v>
      </c>
      <c r="K639" s="52">
        <v>168</v>
      </c>
      <c r="L639" s="52">
        <v>277.57499999999999</v>
      </c>
      <c r="M639" s="55">
        <v>4</v>
      </c>
      <c r="N639" s="61" t="s">
        <v>15</v>
      </c>
      <c r="P639" s="66"/>
      <c r="Q639" s="53"/>
      <c r="R639" s="53"/>
      <c r="S639" s="53"/>
      <c r="T639" s="53"/>
      <c r="U639" s="53"/>
      <c r="V639" s="53"/>
      <c r="W639" s="53"/>
      <c r="BZ639" s="53"/>
    </row>
    <row r="640" spans="2:78" s="52" customFormat="1" ht="13" x14ac:dyDescent="0.3">
      <c r="B640" s="53" t="s">
        <v>6028</v>
      </c>
      <c r="C640" s="53" t="s">
        <v>125</v>
      </c>
      <c r="D640" s="53" t="s">
        <v>6082</v>
      </c>
      <c r="E640" s="53">
        <v>38.068089999999998</v>
      </c>
      <c r="F640" s="53">
        <v>-6.5386139999999999</v>
      </c>
      <c r="G640" s="54">
        <v>759.80529999999999</v>
      </c>
      <c r="H640" s="53">
        <v>2571</v>
      </c>
      <c r="I640" s="53">
        <v>1280</v>
      </c>
      <c r="J640" s="53">
        <v>1291</v>
      </c>
      <c r="K640" s="52">
        <v>168</v>
      </c>
      <c r="L640" s="52">
        <v>591.80529999999999</v>
      </c>
      <c r="M640" s="55">
        <v>5</v>
      </c>
      <c r="N640" s="61" t="s">
        <v>16</v>
      </c>
      <c r="P640" s="66"/>
      <c r="Q640" s="53"/>
      <c r="R640" s="53"/>
      <c r="S640" s="53"/>
      <c r="T640" s="53"/>
      <c r="U640" s="53"/>
      <c r="V640" s="53"/>
      <c r="W640" s="53"/>
      <c r="BZ640" s="53"/>
    </row>
    <row r="641" spans="2:78" s="52" customFormat="1" ht="13" x14ac:dyDescent="0.3">
      <c r="B641" s="53" t="s">
        <v>6028</v>
      </c>
      <c r="C641" s="53" t="s">
        <v>125</v>
      </c>
      <c r="D641" s="53" t="s">
        <v>6083</v>
      </c>
      <c r="E641" s="53">
        <v>39.049529999999997</v>
      </c>
      <c r="F641" s="53">
        <v>-5.0005639999999998</v>
      </c>
      <c r="G641" s="54">
        <v>487.40089999999998</v>
      </c>
      <c r="H641" s="53">
        <v>547</v>
      </c>
      <c r="I641" s="53">
        <v>292</v>
      </c>
      <c r="J641" s="53">
        <v>255</v>
      </c>
      <c r="K641" s="52">
        <v>168</v>
      </c>
      <c r="L641" s="52">
        <v>319.40089999999998</v>
      </c>
      <c r="M641" s="55">
        <v>4</v>
      </c>
      <c r="N641" s="61" t="s">
        <v>15</v>
      </c>
      <c r="P641" s="66"/>
      <c r="Q641" s="53"/>
      <c r="R641" s="53"/>
      <c r="S641" s="53"/>
      <c r="T641" s="53"/>
      <c r="U641" s="53"/>
      <c r="V641" s="53"/>
      <c r="W641" s="53"/>
      <c r="BZ641" s="53"/>
    </row>
    <row r="642" spans="2:78" s="52" customFormat="1" ht="13" x14ac:dyDescent="0.3">
      <c r="B642" s="53" t="s">
        <v>6028</v>
      </c>
      <c r="C642" s="53" t="s">
        <v>125</v>
      </c>
      <c r="D642" s="53" t="s">
        <v>6084</v>
      </c>
      <c r="E642" s="53">
        <v>38.879669999999997</v>
      </c>
      <c r="F642" s="53">
        <v>-5.0480499999999999</v>
      </c>
      <c r="G642" s="54">
        <v>538.71789999999999</v>
      </c>
      <c r="H642" s="53">
        <v>681</v>
      </c>
      <c r="I642" s="53">
        <v>351</v>
      </c>
      <c r="J642" s="53">
        <v>330</v>
      </c>
      <c r="K642" s="52">
        <v>168</v>
      </c>
      <c r="L642" s="52">
        <v>370.71789999999999</v>
      </c>
      <c r="M642" s="55">
        <v>4</v>
      </c>
      <c r="N642" s="61" t="s">
        <v>15</v>
      </c>
      <c r="P642" s="66"/>
      <c r="Q642" s="53"/>
      <c r="R642" s="53"/>
      <c r="S642" s="53"/>
      <c r="T642" s="53"/>
      <c r="U642" s="53"/>
      <c r="V642" s="53"/>
      <c r="W642" s="53"/>
      <c r="BZ642" s="53"/>
    </row>
    <row r="643" spans="2:78" s="52" customFormat="1" ht="13" x14ac:dyDescent="0.3">
      <c r="B643" s="53" t="s">
        <v>6028</v>
      </c>
      <c r="C643" s="53" t="s">
        <v>125</v>
      </c>
      <c r="D643" s="53" t="s">
        <v>6085</v>
      </c>
      <c r="E643" s="53">
        <v>38.921219999999998</v>
      </c>
      <c r="F643" s="53">
        <v>-6.4759529999999996</v>
      </c>
      <c r="G643" s="54">
        <v>207.8057</v>
      </c>
      <c r="H643" s="53">
        <v>2506</v>
      </c>
      <c r="I643" s="53">
        <v>1241</v>
      </c>
      <c r="J643" s="53">
        <v>1265</v>
      </c>
      <c r="K643" s="52">
        <v>168</v>
      </c>
      <c r="L643" s="52">
        <v>39.805700000000002</v>
      </c>
      <c r="M643" s="55">
        <v>2</v>
      </c>
      <c r="N643" s="61" t="s">
        <v>15</v>
      </c>
      <c r="P643" s="66"/>
      <c r="Q643" s="53"/>
      <c r="R643" s="53"/>
      <c r="S643" s="53"/>
      <c r="T643" s="53"/>
      <c r="U643" s="53"/>
      <c r="V643" s="53"/>
      <c r="W643" s="53"/>
      <c r="BZ643" s="53"/>
    </row>
    <row r="644" spans="2:78" s="52" customFormat="1" ht="13" x14ac:dyDescent="0.3">
      <c r="B644" s="53" t="s">
        <v>6028</v>
      </c>
      <c r="C644" s="53" t="s">
        <v>125</v>
      </c>
      <c r="D644" s="53" t="s">
        <v>6086</v>
      </c>
      <c r="E644" s="53">
        <v>38.310670000000002</v>
      </c>
      <c r="F644" s="53">
        <v>-5.5976059999999999</v>
      </c>
      <c r="G644" s="54">
        <v>590.69069999999999</v>
      </c>
      <c r="H644" s="53">
        <v>2377</v>
      </c>
      <c r="I644" s="53">
        <v>1176</v>
      </c>
      <c r="J644" s="53">
        <v>1201</v>
      </c>
      <c r="K644" s="52">
        <v>168</v>
      </c>
      <c r="L644" s="52">
        <v>422.69069999999999</v>
      </c>
      <c r="M644" s="55">
        <v>5</v>
      </c>
      <c r="N644" s="61" t="s">
        <v>16</v>
      </c>
      <c r="P644" s="66"/>
      <c r="Q644" s="53"/>
      <c r="R644" s="53"/>
      <c r="S644" s="53"/>
      <c r="T644" s="53"/>
      <c r="U644" s="53"/>
      <c r="V644" s="53"/>
      <c r="W644" s="53"/>
      <c r="BZ644" s="53"/>
    </row>
    <row r="645" spans="2:78" s="52" customFormat="1" ht="13" x14ac:dyDescent="0.3">
      <c r="B645" s="53" t="s">
        <v>6028</v>
      </c>
      <c r="C645" s="53" t="s">
        <v>125</v>
      </c>
      <c r="D645" s="53" t="s">
        <v>6087</v>
      </c>
      <c r="E645" s="53">
        <v>38.860469999999999</v>
      </c>
      <c r="F645" s="53">
        <v>-6.1046370000000003</v>
      </c>
      <c r="G645" s="54">
        <v>285.50049999999999</v>
      </c>
      <c r="H645" s="53">
        <v>7312</v>
      </c>
      <c r="I645" s="53">
        <v>3717</v>
      </c>
      <c r="J645" s="53">
        <v>3595</v>
      </c>
      <c r="K645" s="52">
        <v>168</v>
      </c>
      <c r="L645" s="52">
        <v>117.50049999999999</v>
      </c>
      <c r="M645" s="55">
        <v>2</v>
      </c>
      <c r="N645" s="61" t="s">
        <v>15</v>
      </c>
      <c r="P645" s="66"/>
      <c r="Q645" s="53"/>
      <c r="R645" s="53"/>
      <c r="S645" s="53"/>
      <c r="T645" s="53"/>
      <c r="U645" s="53"/>
      <c r="V645" s="53"/>
      <c r="W645" s="53"/>
      <c r="BZ645" s="53"/>
    </row>
    <row r="646" spans="2:78" s="52" customFormat="1" ht="13" x14ac:dyDescent="0.3">
      <c r="B646" s="53" t="s">
        <v>6028</v>
      </c>
      <c r="C646" s="53" t="s">
        <v>125</v>
      </c>
      <c r="D646" s="53" t="s">
        <v>6088</v>
      </c>
      <c r="E646" s="53">
        <v>38.917630000000003</v>
      </c>
      <c r="F646" s="53">
        <v>-5.8011090000000003</v>
      </c>
      <c r="G646" s="54">
        <v>311.90929999999997</v>
      </c>
      <c r="H646" s="53">
        <v>1367</v>
      </c>
      <c r="I646" s="53">
        <v>694</v>
      </c>
      <c r="J646" s="53">
        <v>673</v>
      </c>
      <c r="K646" s="52">
        <v>168</v>
      </c>
      <c r="L646" s="52">
        <v>143.90929999999997</v>
      </c>
      <c r="M646" s="55">
        <v>2</v>
      </c>
      <c r="N646" s="61" t="s">
        <v>15</v>
      </c>
      <c r="P646" s="66"/>
      <c r="Q646" s="53"/>
      <c r="R646" s="53"/>
      <c r="S646" s="53"/>
      <c r="T646" s="53"/>
      <c r="U646" s="53"/>
      <c r="V646" s="53"/>
      <c r="W646" s="53"/>
      <c r="BZ646" s="53"/>
    </row>
    <row r="647" spans="2:78" s="52" customFormat="1" ht="13" x14ac:dyDescent="0.3">
      <c r="B647" s="53" t="s">
        <v>6028</v>
      </c>
      <c r="C647" s="53" t="s">
        <v>125</v>
      </c>
      <c r="D647" s="53" t="s">
        <v>6089</v>
      </c>
      <c r="E647" s="53">
        <v>39.311369999999997</v>
      </c>
      <c r="F647" s="53">
        <v>-4.9092140000000004</v>
      </c>
      <c r="G647" s="54">
        <v>441.6037</v>
      </c>
      <c r="H647" s="53">
        <v>716</v>
      </c>
      <c r="I647" s="53">
        <v>395</v>
      </c>
      <c r="J647" s="53">
        <v>321</v>
      </c>
      <c r="K647" s="52">
        <v>168</v>
      </c>
      <c r="L647" s="52">
        <v>273.6037</v>
      </c>
      <c r="M647" s="55">
        <v>4</v>
      </c>
      <c r="N647" s="61" t="s">
        <v>15</v>
      </c>
      <c r="P647" s="66"/>
      <c r="Q647" s="53"/>
      <c r="R647" s="53"/>
      <c r="S647" s="53"/>
      <c r="T647" s="53"/>
      <c r="U647" s="53"/>
      <c r="V647" s="53"/>
      <c r="W647" s="53"/>
      <c r="BZ647" s="53"/>
    </row>
    <row r="648" spans="2:78" s="52" customFormat="1" ht="13" x14ac:dyDescent="0.3">
      <c r="B648" s="53" t="s">
        <v>6028</v>
      </c>
      <c r="C648" s="53" t="s">
        <v>125</v>
      </c>
      <c r="D648" s="53" t="s">
        <v>6090</v>
      </c>
      <c r="E648" s="53">
        <v>39.168909999999997</v>
      </c>
      <c r="F648" s="53">
        <v>-5.0513130000000004</v>
      </c>
      <c r="G648" s="54">
        <v>459.36520000000002</v>
      </c>
      <c r="H648" s="53">
        <v>3688</v>
      </c>
      <c r="I648" s="53">
        <v>1872</v>
      </c>
      <c r="J648" s="53">
        <v>1816</v>
      </c>
      <c r="K648" s="52">
        <v>168</v>
      </c>
      <c r="L648" s="52">
        <v>291.36520000000002</v>
      </c>
      <c r="M648" s="55">
        <v>4</v>
      </c>
      <c r="N648" s="61" t="s">
        <v>15</v>
      </c>
      <c r="P648" s="66"/>
      <c r="Q648" s="53"/>
      <c r="R648" s="53"/>
      <c r="S648" s="53"/>
      <c r="T648" s="53"/>
      <c r="U648" s="53"/>
      <c r="V648" s="53"/>
      <c r="W648" s="53"/>
      <c r="BZ648" s="53"/>
    </row>
    <row r="649" spans="2:78" s="52" customFormat="1" ht="13" x14ac:dyDescent="0.3">
      <c r="B649" s="53" t="s">
        <v>6028</v>
      </c>
      <c r="C649" s="53" t="s">
        <v>125</v>
      </c>
      <c r="D649" s="53" t="s">
        <v>6091</v>
      </c>
      <c r="E649" s="53">
        <v>38.646340000000002</v>
      </c>
      <c r="F649" s="53">
        <v>-5.7410750000000004</v>
      </c>
      <c r="G649" s="54">
        <v>476.89620000000002</v>
      </c>
      <c r="H649" s="53">
        <v>1043</v>
      </c>
      <c r="I649" s="53">
        <v>538</v>
      </c>
      <c r="J649" s="53">
        <v>505</v>
      </c>
      <c r="K649" s="52">
        <v>168</v>
      </c>
      <c r="L649" s="52">
        <v>308.89620000000002</v>
      </c>
      <c r="M649" s="55">
        <v>4</v>
      </c>
      <c r="N649" s="61" t="s">
        <v>15</v>
      </c>
      <c r="P649" s="66"/>
      <c r="Q649" s="53"/>
      <c r="R649" s="53"/>
      <c r="S649" s="53"/>
      <c r="T649" s="53"/>
      <c r="U649" s="53"/>
      <c r="V649" s="53"/>
      <c r="W649" s="53"/>
      <c r="BZ649" s="53"/>
    </row>
    <row r="650" spans="2:78" s="52" customFormat="1" ht="13" x14ac:dyDescent="0.3">
      <c r="B650" s="53" t="s">
        <v>6028</v>
      </c>
      <c r="C650" s="53" t="s">
        <v>125</v>
      </c>
      <c r="D650" s="53" t="s">
        <v>6092</v>
      </c>
      <c r="E650" s="53">
        <v>38.376750000000001</v>
      </c>
      <c r="F650" s="53">
        <v>-5.9995520000000004</v>
      </c>
      <c r="G650" s="54">
        <v>517.98360000000002</v>
      </c>
      <c r="H650" s="53">
        <v>353</v>
      </c>
      <c r="I650" s="53">
        <v>183</v>
      </c>
      <c r="J650" s="53">
        <v>170</v>
      </c>
      <c r="K650" s="52">
        <v>168</v>
      </c>
      <c r="L650" s="52">
        <v>349.98360000000002</v>
      </c>
      <c r="M650" s="55">
        <v>4</v>
      </c>
      <c r="N650" s="61" t="s">
        <v>15</v>
      </c>
      <c r="P650" s="66"/>
      <c r="Q650" s="53"/>
      <c r="R650" s="53"/>
      <c r="S650" s="53"/>
      <c r="T650" s="53"/>
      <c r="U650" s="53"/>
      <c r="V650" s="53"/>
      <c r="W650" s="53"/>
      <c r="BZ650" s="53"/>
    </row>
    <row r="651" spans="2:78" s="52" customFormat="1" ht="13" x14ac:dyDescent="0.3">
      <c r="B651" s="53" t="s">
        <v>6028</v>
      </c>
      <c r="C651" s="53" t="s">
        <v>125</v>
      </c>
      <c r="D651" s="53" t="s">
        <v>6093</v>
      </c>
      <c r="E651" s="53">
        <v>38.445869999999999</v>
      </c>
      <c r="F651" s="53">
        <v>-6.973897</v>
      </c>
      <c r="G651" s="54">
        <v>361.53699999999998</v>
      </c>
      <c r="H651" s="53">
        <v>2154</v>
      </c>
      <c r="I651" s="53">
        <v>1089</v>
      </c>
      <c r="J651" s="53">
        <v>1065</v>
      </c>
      <c r="K651" s="52">
        <v>168</v>
      </c>
      <c r="L651" s="52">
        <v>193.53699999999998</v>
      </c>
      <c r="M651" s="55">
        <v>2</v>
      </c>
      <c r="N651" s="61" t="s">
        <v>15</v>
      </c>
      <c r="P651" s="66"/>
      <c r="Q651" s="53"/>
      <c r="R651" s="53"/>
      <c r="S651" s="53"/>
      <c r="T651" s="53"/>
      <c r="U651" s="53"/>
      <c r="V651" s="53"/>
      <c r="W651" s="53"/>
      <c r="BZ651" s="53"/>
    </row>
    <row r="652" spans="2:78" s="52" customFormat="1" ht="13" x14ac:dyDescent="0.3">
      <c r="B652" s="53" t="s">
        <v>6028</v>
      </c>
      <c r="C652" s="53" t="s">
        <v>125</v>
      </c>
      <c r="D652" s="53" t="s">
        <v>6094</v>
      </c>
      <c r="E652" s="53">
        <v>38.141080000000002</v>
      </c>
      <c r="F652" s="53">
        <v>-6.6897440000000001</v>
      </c>
      <c r="G652" s="54">
        <v>623.53390000000002</v>
      </c>
      <c r="H652" s="53">
        <v>2474</v>
      </c>
      <c r="I652" s="53">
        <v>1255</v>
      </c>
      <c r="J652" s="53">
        <v>1219</v>
      </c>
      <c r="K652" s="52">
        <v>168</v>
      </c>
      <c r="L652" s="52">
        <v>455.53390000000002</v>
      </c>
      <c r="M652" s="55">
        <v>5</v>
      </c>
      <c r="N652" s="61" t="s">
        <v>16</v>
      </c>
      <c r="P652" s="66"/>
      <c r="Q652" s="53"/>
      <c r="R652" s="53"/>
      <c r="S652" s="53"/>
      <c r="T652" s="53"/>
      <c r="U652" s="53"/>
      <c r="V652" s="53"/>
      <c r="W652" s="53"/>
      <c r="BZ652" s="53"/>
    </row>
    <row r="653" spans="2:78" s="52" customFormat="1" ht="13" x14ac:dyDescent="0.3">
      <c r="B653" s="53" t="s">
        <v>6028</v>
      </c>
      <c r="C653" s="53" t="s">
        <v>125</v>
      </c>
      <c r="D653" s="53" t="s">
        <v>6095</v>
      </c>
      <c r="E653" s="53">
        <v>38.483379999999997</v>
      </c>
      <c r="F653" s="53">
        <v>-6.1845569999999999</v>
      </c>
      <c r="G653" s="54">
        <v>441.50009999999997</v>
      </c>
      <c r="H653" s="53">
        <v>558</v>
      </c>
      <c r="I653" s="53">
        <v>277</v>
      </c>
      <c r="J653" s="53">
        <v>281</v>
      </c>
      <c r="K653" s="52">
        <v>168</v>
      </c>
      <c r="L653" s="52">
        <v>273.50009999999997</v>
      </c>
      <c r="M653" s="55">
        <v>4</v>
      </c>
      <c r="N653" s="61" t="s">
        <v>15</v>
      </c>
      <c r="P653" s="66"/>
      <c r="Q653" s="53"/>
      <c r="R653" s="53"/>
      <c r="S653" s="53"/>
      <c r="T653" s="53"/>
      <c r="U653" s="53"/>
      <c r="V653" s="53"/>
      <c r="W653" s="53"/>
      <c r="BZ653" s="53"/>
    </row>
    <row r="654" spans="2:78" s="52" customFormat="1" ht="13" x14ac:dyDescent="0.3">
      <c r="B654" s="53" t="s">
        <v>6028</v>
      </c>
      <c r="C654" s="53" t="s">
        <v>125</v>
      </c>
      <c r="D654" s="53" t="s">
        <v>6096</v>
      </c>
      <c r="E654" s="53">
        <v>38.555109999999999</v>
      </c>
      <c r="F654" s="53">
        <v>-6.0696690000000002</v>
      </c>
      <c r="G654" s="54">
        <v>484.88260000000002</v>
      </c>
      <c r="H654" s="53">
        <v>3867</v>
      </c>
      <c r="I654" s="53">
        <v>1958</v>
      </c>
      <c r="J654" s="53">
        <v>1909</v>
      </c>
      <c r="K654" s="52">
        <v>168</v>
      </c>
      <c r="L654" s="52">
        <v>316.88260000000002</v>
      </c>
      <c r="M654" s="55">
        <v>4</v>
      </c>
      <c r="N654" s="61" t="s">
        <v>15</v>
      </c>
      <c r="P654" s="66"/>
      <c r="Q654" s="53"/>
      <c r="R654" s="53"/>
      <c r="S654" s="53"/>
      <c r="T654" s="53"/>
      <c r="U654" s="53"/>
      <c r="V654" s="53"/>
      <c r="W654" s="53"/>
      <c r="BZ654" s="53"/>
    </row>
    <row r="655" spans="2:78" s="52" customFormat="1" ht="13" x14ac:dyDescent="0.3">
      <c r="B655" s="53" t="s">
        <v>6028</v>
      </c>
      <c r="C655" s="53" t="s">
        <v>125</v>
      </c>
      <c r="D655" s="53" t="s">
        <v>6097</v>
      </c>
      <c r="E655" s="53">
        <v>38.31935</v>
      </c>
      <c r="F655" s="53">
        <v>-6.771007</v>
      </c>
      <c r="G655" s="54">
        <v>486.16860000000003</v>
      </c>
      <c r="H655" s="53">
        <v>10237</v>
      </c>
      <c r="I655" s="53">
        <v>5278</v>
      </c>
      <c r="J655" s="53">
        <v>4959</v>
      </c>
      <c r="K655" s="52">
        <v>168</v>
      </c>
      <c r="L655" s="52">
        <v>318.16860000000003</v>
      </c>
      <c r="M655" s="55">
        <v>4</v>
      </c>
      <c r="N655" s="61" t="s">
        <v>15</v>
      </c>
      <c r="P655" s="66"/>
      <c r="Q655" s="53"/>
      <c r="R655" s="53"/>
      <c r="S655" s="53"/>
      <c r="T655" s="53"/>
      <c r="U655" s="53"/>
      <c r="V655" s="53"/>
      <c r="W655" s="53"/>
      <c r="BZ655" s="53"/>
    </row>
    <row r="656" spans="2:78" s="52" customFormat="1" ht="13" x14ac:dyDescent="0.3">
      <c r="B656" s="53" t="s">
        <v>6028</v>
      </c>
      <c r="C656" s="53" t="s">
        <v>125</v>
      </c>
      <c r="D656" s="53" t="s">
        <v>6098</v>
      </c>
      <c r="E656" s="53">
        <v>38.453479999999999</v>
      </c>
      <c r="F656" s="53">
        <v>-6.5221619999999998</v>
      </c>
      <c r="G656" s="54">
        <v>467.73349999999999</v>
      </c>
      <c r="H656" s="53">
        <v>296</v>
      </c>
      <c r="I656" s="53">
        <v>154</v>
      </c>
      <c r="J656" s="53">
        <v>142</v>
      </c>
      <c r="K656" s="52">
        <v>168</v>
      </c>
      <c r="L656" s="52">
        <v>299.73349999999999</v>
      </c>
      <c r="M656" s="55">
        <v>4</v>
      </c>
      <c r="N656" s="61" t="s">
        <v>15</v>
      </c>
      <c r="P656" s="66"/>
      <c r="Q656" s="53"/>
      <c r="R656" s="53"/>
      <c r="S656" s="53"/>
      <c r="T656" s="53"/>
      <c r="U656" s="53"/>
      <c r="V656" s="53"/>
      <c r="W656" s="53"/>
      <c r="BZ656" s="53"/>
    </row>
    <row r="657" spans="2:78" s="52" customFormat="1" ht="13" x14ac:dyDescent="0.3">
      <c r="B657" s="53" t="s">
        <v>6028</v>
      </c>
      <c r="C657" s="53" t="s">
        <v>125</v>
      </c>
      <c r="D657" s="53" t="s">
        <v>6099</v>
      </c>
      <c r="E657" s="53">
        <v>38.448140000000002</v>
      </c>
      <c r="F657" s="53">
        <v>-6.0571960000000002</v>
      </c>
      <c r="G657" s="54">
        <v>488.12180000000001</v>
      </c>
      <c r="H657" s="53">
        <v>947</v>
      </c>
      <c r="I657" s="53">
        <v>490</v>
      </c>
      <c r="J657" s="53">
        <v>457</v>
      </c>
      <c r="K657" s="52">
        <v>168</v>
      </c>
      <c r="L657" s="52">
        <v>320.12180000000001</v>
      </c>
      <c r="M657" s="55">
        <v>4</v>
      </c>
      <c r="N657" s="61" t="s">
        <v>15</v>
      </c>
      <c r="P657" s="66"/>
      <c r="Q657" s="53"/>
      <c r="R657" s="53"/>
      <c r="S657" s="53"/>
      <c r="T657" s="53"/>
      <c r="U657" s="53"/>
      <c r="V657" s="53"/>
      <c r="W657" s="53"/>
      <c r="BZ657" s="53"/>
    </row>
    <row r="658" spans="2:78" s="52" customFormat="1" ht="13" x14ac:dyDescent="0.3">
      <c r="B658" s="53" t="s">
        <v>6028</v>
      </c>
      <c r="C658" s="53" t="s">
        <v>125</v>
      </c>
      <c r="D658" s="53" t="s">
        <v>6100</v>
      </c>
      <c r="E658" s="53">
        <v>38.237690000000001</v>
      </c>
      <c r="F658" s="53">
        <v>-6.0153290000000004</v>
      </c>
      <c r="G658" s="54">
        <v>644.67219999999998</v>
      </c>
      <c r="H658" s="53">
        <v>5997</v>
      </c>
      <c r="I658" s="53">
        <v>2991</v>
      </c>
      <c r="J658" s="53">
        <v>3006</v>
      </c>
      <c r="K658" s="52">
        <v>168</v>
      </c>
      <c r="L658" s="52">
        <v>476.67219999999998</v>
      </c>
      <c r="M658" s="55">
        <v>5</v>
      </c>
      <c r="N658" s="61" t="s">
        <v>16</v>
      </c>
      <c r="P658" s="66"/>
      <c r="Q658" s="53"/>
      <c r="R658" s="53"/>
      <c r="S658" s="53"/>
      <c r="T658" s="53"/>
      <c r="U658" s="53"/>
      <c r="V658" s="53"/>
      <c r="W658" s="53"/>
      <c r="BZ658" s="53"/>
    </row>
    <row r="659" spans="2:78" s="52" customFormat="1" ht="13" x14ac:dyDescent="0.3">
      <c r="B659" s="53" t="s">
        <v>6028</v>
      </c>
      <c r="C659" s="53" t="s">
        <v>125</v>
      </c>
      <c r="D659" s="53" t="s">
        <v>6101</v>
      </c>
      <c r="E659" s="53">
        <v>38.847520000000003</v>
      </c>
      <c r="F659" s="53">
        <v>-6.6254670000000004</v>
      </c>
      <c r="G659" s="54">
        <v>242.96430000000001</v>
      </c>
      <c r="H659" s="53">
        <v>2723</v>
      </c>
      <c r="I659" s="53">
        <v>1403</v>
      </c>
      <c r="J659" s="53">
        <v>1320</v>
      </c>
      <c r="K659" s="52">
        <v>168</v>
      </c>
      <c r="L659" s="52">
        <v>74.964300000000009</v>
      </c>
      <c r="M659" s="55">
        <v>2</v>
      </c>
      <c r="N659" s="61" t="s">
        <v>15</v>
      </c>
      <c r="P659" s="66"/>
      <c r="Q659" s="53"/>
      <c r="R659" s="53"/>
      <c r="S659" s="53"/>
      <c r="T659" s="53"/>
      <c r="U659" s="53"/>
      <c r="V659" s="53"/>
      <c r="W659" s="53"/>
      <c r="BZ659" s="53"/>
    </row>
    <row r="660" spans="2:78" s="52" customFormat="1" ht="13" x14ac:dyDescent="0.3">
      <c r="B660" s="53" t="s">
        <v>6028</v>
      </c>
      <c r="C660" s="53" t="s">
        <v>125</v>
      </c>
      <c r="D660" s="53" t="s">
        <v>6102</v>
      </c>
      <c r="E660" s="53">
        <v>38.895870000000002</v>
      </c>
      <c r="F660" s="53">
        <v>-5.7341100000000003</v>
      </c>
      <c r="G660" s="54">
        <v>473.81240000000003</v>
      </c>
      <c r="H660" s="53">
        <v>607</v>
      </c>
      <c r="I660" s="53">
        <v>314</v>
      </c>
      <c r="J660" s="53">
        <v>293</v>
      </c>
      <c r="K660" s="52">
        <v>168</v>
      </c>
      <c r="L660" s="52">
        <v>305.81240000000003</v>
      </c>
      <c r="M660" s="55">
        <v>4</v>
      </c>
      <c r="N660" s="61" t="s">
        <v>15</v>
      </c>
      <c r="P660" s="66"/>
      <c r="Q660" s="53"/>
      <c r="R660" s="53"/>
      <c r="S660" s="53"/>
      <c r="T660" s="53"/>
      <c r="U660" s="53"/>
      <c r="V660" s="53"/>
      <c r="W660" s="53"/>
      <c r="BZ660" s="53"/>
    </row>
    <row r="661" spans="2:78" s="52" customFormat="1" ht="13" x14ac:dyDescent="0.3">
      <c r="B661" s="53" t="s">
        <v>6028</v>
      </c>
      <c r="C661" s="53" t="s">
        <v>125</v>
      </c>
      <c r="D661" s="53" t="s">
        <v>6103</v>
      </c>
      <c r="E661" s="53">
        <v>38.366579999999999</v>
      </c>
      <c r="F661" s="53">
        <v>-5.8370150000000001</v>
      </c>
      <c r="G661" s="54">
        <v>527.69550000000004</v>
      </c>
      <c r="H661" s="53">
        <v>1084</v>
      </c>
      <c r="I661" s="53">
        <v>535</v>
      </c>
      <c r="J661" s="53">
        <v>549</v>
      </c>
      <c r="K661" s="52">
        <v>168</v>
      </c>
      <c r="L661" s="52">
        <v>359.69550000000004</v>
      </c>
      <c r="M661" s="55">
        <v>4</v>
      </c>
      <c r="N661" s="61" t="s">
        <v>15</v>
      </c>
      <c r="P661" s="66"/>
      <c r="Q661" s="53"/>
      <c r="R661" s="53"/>
      <c r="S661" s="53"/>
      <c r="T661" s="53"/>
      <c r="U661" s="53"/>
      <c r="V661" s="53"/>
      <c r="W661" s="53"/>
      <c r="BZ661" s="53"/>
    </row>
    <row r="662" spans="2:78" s="52" customFormat="1" ht="13" x14ac:dyDescent="0.3">
      <c r="B662" s="53" t="s">
        <v>6028</v>
      </c>
      <c r="C662" s="53" t="s">
        <v>125</v>
      </c>
      <c r="D662" s="53" t="s">
        <v>6104</v>
      </c>
      <c r="E662" s="53">
        <v>38.121859999999998</v>
      </c>
      <c r="F662" s="53">
        <v>-5.6931440000000002</v>
      </c>
      <c r="G662" s="54">
        <v>625.11289999999997</v>
      </c>
      <c r="H662" s="53">
        <v>449</v>
      </c>
      <c r="I662" s="53">
        <v>239</v>
      </c>
      <c r="J662" s="53">
        <v>210</v>
      </c>
      <c r="K662" s="52">
        <v>168</v>
      </c>
      <c r="L662" s="52">
        <v>457.11289999999997</v>
      </c>
      <c r="M662" s="55">
        <v>5</v>
      </c>
      <c r="N662" s="61" t="s">
        <v>16</v>
      </c>
      <c r="P662" s="66"/>
      <c r="Q662" s="53"/>
      <c r="R662" s="53"/>
      <c r="S662" s="53"/>
      <c r="T662" s="53"/>
      <c r="U662" s="53"/>
      <c r="V662" s="53"/>
      <c r="W662" s="53"/>
      <c r="BZ662" s="53"/>
    </row>
    <row r="663" spans="2:78" s="52" customFormat="1" ht="13" x14ac:dyDescent="0.3">
      <c r="B663" s="53" t="s">
        <v>6028</v>
      </c>
      <c r="C663" s="53" t="s">
        <v>125</v>
      </c>
      <c r="D663" s="53" t="s">
        <v>6105</v>
      </c>
      <c r="E663" s="53">
        <v>38.674419999999998</v>
      </c>
      <c r="F663" s="53">
        <v>-5.6408069999999997</v>
      </c>
      <c r="G663" s="54">
        <v>483.31420000000003</v>
      </c>
      <c r="H663" s="53">
        <v>662</v>
      </c>
      <c r="I663" s="53">
        <v>346</v>
      </c>
      <c r="J663" s="53">
        <v>316</v>
      </c>
      <c r="K663" s="52">
        <v>168</v>
      </c>
      <c r="L663" s="52">
        <v>315.31420000000003</v>
      </c>
      <c r="M663" s="55">
        <v>4</v>
      </c>
      <c r="N663" s="61" t="s">
        <v>15</v>
      </c>
      <c r="P663" s="66"/>
      <c r="Q663" s="53"/>
      <c r="R663" s="53"/>
      <c r="S663" s="53"/>
      <c r="T663" s="53"/>
      <c r="U663" s="53"/>
      <c r="V663" s="53"/>
      <c r="W663" s="53"/>
      <c r="BZ663" s="53"/>
    </row>
    <row r="664" spans="2:78" s="52" customFormat="1" ht="13" x14ac:dyDescent="0.3">
      <c r="B664" s="53" t="s">
        <v>6028</v>
      </c>
      <c r="C664" s="53" t="s">
        <v>125</v>
      </c>
      <c r="D664" s="53" t="s">
        <v>6106</v>
      </c>
      <c r="E664" s="53">
        <v>38.814990000000002</v>
      </c>
      <c r="F664" s="53">
        <v>-6.0226540000000002</v>
      </c>
      <c r="G664" s="54">
        <v>335.44080000000002</v>
      </c>
      <c r="H664" s="53">
        <v>764</v>
      </c>
      <c r="I664" s="53">
        <v>389</v>
      </c>
      <c r="J664" s="53">
        <v>375</v>
      </c>
      <c r="K664" s="52">
        <v>168</v>
      </c>
      <c r="L664" s="52">
        <v>167.44080000000002</v>
      </c>
      <c r="M664" s="55">
        <v>2</v>
      </c>
      <c r="N664" s="61" t="s">
        <v>15</v>
      </c>
      <c r="P664" s="66"/>
      <c r="Q664" s="53"/>
      <c r="R664" s="53"/>
      <c r="S664" s="53"/>
      <c r="T664" s="53"/>
      <c r="U664" s="53"/>
      <c r="V664" s="53"/>
      <c r="W664" s="53"/>
      <c r="BZ664" s="53"/>
    </row>
    <row r="665" spans="2:78" s="52" customFormat="1" ht="13" x14ac:dyDescent="0.3">
      <c r="B665" s="53" t="s">
        <v>6028</v>
      </c>
      <c r="C665" s="53" t="s">
        <v>125</v>
      </c>
      <c r="D665" s="53" t="s">
        <v>6107</v>
      </c>
      <c r="E665" s="53">
        <v>38.96302</v>
      </c>
      <c r="F665" s="53">
        <v>-5.9577059999999999</v>
      </c>
      <c r="G665" s="54">
        <v>250.01140000000001</v>
      </c>
      <c r="H665" s="53">
        <v>2337</v>
      </c>
      <c r="I665" s="53">
        <v>1179</v>
      </c>
      <c r="J665" s="53">
        <v>1158</v>
      </c>
      <c r="K665" s="52">
        <v>168</v>
      </c>
      <c r="L665" s="52">
        <v>82.011400000000009</v>
      </c>
      <c r="M665" s="55">
        <v>2</v>
      </c>
      <c r="N665" s="61" t="s">
        <v>15</v>
      </c>
      <c r="P665" s="66"/>
      <c r="Q665" s="53"/>
      <c r="R665" s="53"/>
      <c r="S665" s="53"/>
      <c r="T665" s="53"/>
      <c r="U665" s="53"/>
      <c r="V665" s="53"/>
      <c r="W665" s="53"/>
      <c r="BZ665" s="53"/>
    </row>
    <row r="666" spans="2:78" s="52" customFormat="1" ht="13" x14ac:dyDescent="0.3">
      <c r="B666" s="53" t="s">
        <v>6028</v>
      </c>
      <c r="C666" s="53" t="s">
        <v>125</v>
      </c>
      <c r="D666" s="53" t="s">
        <v>6108</v>
      </c>
      <c r="E666" s="53">
        <v>38.343389999999999</v>
      </c>
      <c r="F666" s="53">
        <v>-6.411753</v>
      </c>
      <c r="G666" s="54">
        <v>526.7921</v>
      </c>
      <c r="H666" s="53">
        <v>1338</v>
      </c>
      <c r="I666" s="53">
        <v>676</v>
      </c>
      <c r="J666" s="53">
        <v>662</v>
      </c>
      <c r="K666" s="52">
        <v>168</v>
      </c>
      <c r="L666" s="52">
        <v>358.7921</v>
      </c>
      <c r="M666" s="55">
        <v>4</v>
      </c>
      <c r="N666" s="61" t="s">
        <v>15</v>
      </c>
      <c r="P666" s="66"/>
      <c r="Q666" s="53"/>
      <c r="R666" s="53"/>
      <c r="S666" s="53"/>
      <c r="T666" s="53"/>
      <c r="U666" s="53"/>
      <c r="V666" s="53"/>
      <c r="W666" s="53"/>
      <c r="BZ666" s="53"/>
    </row>
    <row r="667" spans="2:78" s="52" customFormat="1" ht="13" x14ac:dyDescent="0.3">
      <c r="B667" s="53" t="s">
        <v>6028</v>
      </c>
      <c r="C667" s="53" t="s">
        <v>125</v>
      </c>
      <c r="D667" s="53" t="s">
        <v>6109</v>
      </c>
      <c r="E667" s="53">
        <v>38.936160000000001</v>
      </c>
      <c r="F667" s="53">
        <v>-5.9330550000000004</v>
      </c>
      <c r="G667" s="54">
        <v>253</v>
      </c>
      <c r="H667" s="53">
        <v>487</v>
      </c>
      <c r="I667" s="53">
        <v>247</v>
      </c>
      <c r="J667" s="53">
        <v>240</v>
      </c>
      <c r="K667" s="52">
        <v>168</v>
      </c>
      <c r="L667" s="52">
        <v>85</v>
      </c>
      <c r="M667" s="55">
        <v>2</v>
      </c>
      <c r="N667" s="61" t="s">
        <v>15</v>
      </c>
      <c r="P667" s="66"/>
      <c r="Q667" s="53"/>
      <c r="R667" s="53"/>
      <c r="S667" s="53"/>
      <c r="T667" s="53"/>
      <c r="U667" s="53"/>
      <c r="V667" s="53"/>
      <c r="W667" s="53"/>
      <c r="BZ667" s="53"/>
    </row>
    <row r="668" spans="2:78" s="52" customFormat="1" ht="13" x14ac:dyDescent="0.3">
      <c r="B668" s="53" t="s">
        <v>6028</v>
      </c>
      <c r="C668" s="53" t="s">
        <v>125</v>
      </c>
      <c r="D668" s="53" t="s">
        <v>6110</v>
      </c>
      <c r="E668" s="53">
        <v>38.915860000000002</v>
      </c>
      <c r="F668" s="53">
        <v>-6.3456060000000001</v>
      </c>
      <c r="G668" s="54">
        <v>227.43299999999999</v>
      </c>
      <c r="H668" s="53">
        <v>56395</v>
      </c>
      <c r="I668" s="53">
        <v>27555</v>
      </c>
      <c r="J668" s="53">
        <v>28840</v>
      </c>
      <c r="K668" s="52">
        <v>168</v>
      </c>
      <c r="L668" s="52">
        <v>59.432999999999993</v>
      </c>
      <c r="M668" s="55">
        <v>2</v>
      </c>
      <c r="N668" s="61" t="s">
        <v>15</v>
      </c>
      <c r="P668" s="66"/>
      <c r="Q668" s="53"/>
      <c r="R668" s="53"/>
      <c r="S668" s="53"/>
      <c r="T668" s="53"/>
      <c r="U668" s="53"/>
      <c r="V668" s="53"/>
      <c r="W668" s="53"/>
      <c r="BZ668" s="53"/>
    </row>
    <row r="669" spans="2:78" s="52" customFormat="1" ht="13" x14ac:dyDescent="0.3">
      <c r="B669" s="53" t="s">
        <v>6028</v>
      </c>
      <c r="C669" s="53" t="s">
        <v>125</v>
      </c>
      <c r="D669" s="53" t="s">
        <v>6111</v>
      </c>
      <c r="E669" s="53">
        <v>39.0017</v>
      </c>
      <c r="F669" s="53">
        <v>-6.2898639999999997</v>
      </c>
      <c r="G669" s="54">
        <v>294.34249999999997</v>
      </c>
      <c r="H669" s="53">
        <v>1377</v>
      </c>
      <c r="I669" s="53">
        <v>696</v>
      </c>
      <c r="J669" s="53">
        <v>681</v>
      </c>
      <c r="K669" s="52">
        <v>168</v>
      </c>
      <c r="L669" s="52">
        <v>126.34249999999997</v>
      </c>
      <c r="M669" s="55">
        <v>2</v>
      </c>
      <c r="N669" s="61" t="s">
        <v>15</v>
      </c>
      <c r="P669" s="66"/>
      <c r="Q669" s="53"/>
      <c r="R669" s="53"/>
      <c r="S669" s="53"/>
      <c r="T669" s="53"/>
      <c r="U669" s="53"/>
      <c r="V669" s="53"/>
      <c r="W669" s="53"/>
      <c r="BZ669" s="53"/>
    </row>
    <row r="670" spans="2:78" s="52" customFormat="1" ht="13" x14ac:dyDescent="0.3">
      <c r="B670" s="53" t="s">
        <v>6028</v>
      </c>
      <c r="C670" s="53" t="s">
        <v>125</v>
      </c>
      <c r="D670" s="53" t="s">
        <v>6112</v>
      </c>
      <c r="E670" s="53">
        <v>38.086779999999997</v>
      </c>
      <c r="F670" s="53">
        <v>-6.2742930000000001</v>
      </c>
      <c r="G670" s="54">
        <v>754.85659999999996</v>
      </c>
      <c r="H670" s="53">
        <v>4378</v>
      </c>
      <c r="I670" s="53">
        <v>2235</v>
      </c>
      <c r="J670" s="53">
        <v>2143</v>
      </c>
      <c r="K670" s="52">
        <v>168</v>
      </c>
      <c r="L670" s="52">
        <v>586.85659999999996</v>
      </c>
      <c r="M670" s="55">
        <v>5</v>
      </c>
      <c r="N670" s="61" t="s">
        <v>16</v>
      </c>
      <c r="P670" s="66"/>
      <c r="Q670" s="53"/>
      <c r="R670" s="53"/>
      <c r="S670" s="53"/>
      <c r="T670" s="53"/>
      <c r="U670" s="53"/>
      <c r="V670" s="53"/>
      <c r="W670" s="53"/>
      <c r="BZ670" s="53"/>
    </row>
    <row r="671" spans="2:78" s="52" customFormat="1" ht="13" x14ac:dyDescent="0.3">
      <c r="B671" s="53" t="s">
        <v>6028</v>
      </c>
      <c r="C671" s="53" t="s">
        <v>125</v>
      </c>
      <c r="D671" s="53" t="s">
        <v>6113</v>
      </c>
      <c r="E671" s="53">
        <v>38.155119999999997</v>
      </c>
      <c r="F671" s="53">
        <v>-6.2145429999999999</v>
      </c>
      <c r="G671" s="54">
        <v>617.72220000000004</v>
      </c>
      <c r="H671" s="53">
        <v>1534</v>
      </c>
      <c r="I671" s="53">
        <v>752</v>
      </c>
      <c r="J671" s="53">
        <v>782</v>
      </c>
      <c r="K671" s="52">
        <v>168</v>
      </c>
      <c r="L671" s="52">
        <v>449.72220000000004</v>
      </c>
      <c r="M671" s="55">
        <v>5</v>
      </c>
      <c r="N671" s="61" t="s">
        <v>16</v>
      </c>
      <c r="P671" s="66"/>
      <c r="Q671" s="53"/>
      <c r="R671" s="53"/>
      <c r="S671" s="53"/>
      <c r="T671" s="53"/>
      <c r="U671" s="53"/>
      <c r="V671" s="53"/>
      <c r="W671" s="53"/>
      <c r="BZ671" s="53"/>
    </row>
    <row r="672" spans="2:78" s="52" customFormat="1" ht="13" x14ac:dyDescent="0.3">
      <c r="B672" s="53" t="s">
        <v>6028</v>
      </c>
      <c r="C672" s="53" t="s">
        <v>125</v>
      </c>
      <c r="D672" s="53" t="s">
        <v>6114</v>
      </c>
      <c r="E672" s="53">
        <v>38.589199999999998</v>
      </c>
      <c r="F672" s="53">
        <v>-5.4434849999999999</v>
      </c>
      <c r="G672" s="54">
        <v>553.79129999999998</v>
      </c>
      <c r="H672" s="53">
        <v>2710</v>
      </c>
      <c r="I672" s="53">
        <v>1307</v>
      </c>
      <c r="J672" s="53">
        <v>1403</v>
      </c>
      <c r="K672" s="52">
        <v>168</v>
      </c>
      <c r="L672" s="52">
        <v>385.79129999999998</v>
      </c>
      <c r="M672" s="55">
        <v>4</v>
      </c>
      <c r="N672" s="61" t="s">
        <v>15</v>
      </c>
      <c r="P672" s="66"/>
      <c r="Q672" s="53"/>
      <c r="R672" s="53"/>
      <c r="S672" s="53"/>
      <c r="T672" s="53"/>
      <c r="U672" s="53"/>
      <c r="V672" s="53"/>
      <c r="W672" s="53"/>
      <c r="BZ672" s="53"/>
    </row>
    <row r="673" spans="2:78" s="52" customFormat="1" ht="13" x14ac:dyDescent="0.3">
      <c r="B673" s="53" t="s">
        <v>6028</v>
      </c>
      <c r="C673" s="53" t="s">
        <v>125</v>
      </c>
      <c r="D673" s="53" t="s">
        <v>6115</v>
      </c>
      <c r="E673" s="53">
        <v>38.909950000000002</v>
      </c>
      <c r="F673" s="53">
        <v>-6.6173330000000004</v>
      </c>
      <c r="G673" s="54">
        <v>203.05279999999999</v>
      </c>
      <c r="H673" s="53">
        <v>16236</v>
      </c>
      <c r="I673" s="53">
        <v>8076</v>
      </c>
      <c r="J673" s="53">
        <v>8160</v>
      </c>
      <c r="K673" s="52">
        <v>168</v>
      </c>
      <c r="L673" s="52">
        <v>35.052799999999991</v>
      </c>
      <c r="M673" s="55">
        <v>2</v>
      </c>
      <c r="N673" s="61" t="s">
        <v>15</v>
      </c>
      <c r="P673" s="66"/>
      <c r="Q673" s="53"/>
      <c r="R673" s="53"/>
      <c r="S673" s="53"/>
      <c r="T673" s="53"/>
      <c r="U673" s="53"/>
      <c r="V673" s="53"/>
      <c r="W673" s="53"/>
      <c r="BZ673" s="53"/>
    </row>
    <row r="674" spans="2:78" s="52" customFormat="1" ht="13" x14ac:dyDescent="0.3">
      <c r="B674" s="53" t="s">
        <v>6028</v>
      </c>
      <c r="C674" s="53" t="s">
        <v>125</v>
      </c>
      <c r="D674" s="53" t="s">
        <v>6116</v>
      </c>
      <c r="E674" s="53">
        <v>38.545960000000001</v>
      </c>
      <c r="F674" s="53">
        <v>-6.6544809999999996</v>
      </c>
      <c r="G674" s="54">
        <v>426.60019999999997</v>
      </c>
      <c r="H674" s="53">
        <v>752</v>
      </c>
      <c r="I674" s="53">
        <v>368</v>
      </c>
      <c r="J674" s="53">
        <v>384</v>
      </c>
      <c r="K674" s="52">
        <v>168</v>
      </c>
      <c r="L674" s="52">
        <v>258.60019999999997</v>
      </c>
      <c r="M674" s="55">
        <v>4</v>
      </c>
      <c r="N674" s="61" t="s">
        <v>15</v>
      </c>
      <c r="P674" s="66"/>
      <c r="Q674" s="53"/>
      <c r="R674" s="53"/>
      <c r="S674" s="53"/>
      <c r="T674" s="53"/>
      <c r="U674" s="53"/>
      <c r="V674" s="53"/>
      <c r="W674" s="53"/>
      <c r="BZ674" s="53"/>
    </row>
    <row r="675" spans="2:78" s="52" customFormat="1" ht="13" x14ac:dyDescent="0.3">
      <c r="B675" s="53" t="s">
        <v>6028</v>
      </c>
      <c r="C675" s="53" t="s">
        <v>125</v>
      </c>
      <c r="D675" s="53" t="s">
        <v>6117</v>
      </c>
      <c r="E675" s="53">
        <v>39.06277</v>
      </c>
      <c r="F675" s="53">
        <v>-6.5049700000000001</v>
      </c>
      <c r="G675" s="54">
        <v>265.60570000000001</v>
      </c>
      <c r="H675" s="53">
        <v>1089</v>
      </c>
      <c r="I675" s="53">
        <v>538</v>
      </c>
      <c r="J675" s="53">
        <v>551</v>
      </c>
      <c r="K675" s="52">
        <v>168</v>
      </c>
      <c r="L675" s="52">
        <v>97.605700000000013</v>
      </c>
      <c r="M675" s="55">
        <v>2</v>
      </c>
      <c r="N675" s="61" t="s">
        <v>15</v>
      </c>
      <c r="P675" s="66"/>
      <c r="Q675" s="53"/>
      <c r="R675" s="53"/>
      <c r="S675" s="53"/>
      <c r="T675" s="53"/>
      <c r="U675" s="53"/>
      <c r="V675" s="53"/>
      <c r="W675" s="53"/>
      <c r="BZ675" s="53"/>
    </row>
    <row r="676" spans="2:78" s="52" customFormat="1" ht="13" x14ac:dyDescent="0.3">
      <c r="B676" s="53" t="s">
        <v>6028</v>
      </c>
      <c r="C676" s="53" t="s">
        <v>125</v>
      </c>
      <c r="D676" s="53" t="s">
        <v>6118</v>
      </c>
      <c r="E676" s="53">
        <v>39.09064</v>
      </c>
      <c r="F676" s="53">
        <v>-5.4691710000000002</v>
      </c>
      <c r="G676" s="54">
        <v>349.62479999999999</v>
      </c>
      <c r="H676" s="53">
        <v>4787</v>
      </c>
      <c r="I676" s="53">
        <v>2410</v>
      </c>
      <c r="J676" s="53">
        <v>2377</v>
      </c>
      <c r="K676" s="52">
        <v>168</v>
      </c>
      <c r="L676" s="52">
        <v>181.62479999999999</v>
      </c>
      <c r="M676" s="55">
        <v>2</v>
      </c>
      <c r="N676" s="61" t="s">
        <v>15</v>
      </c>
      <c r="P676" s="66"/>
      <c r="Q676" s="53"/>
      <c r="R676" s="53"/>
      <c r="S676" s="53"/>
      <c r="T676" s="53"/>
      <c r="U676" s="53"/>
      <c r="V676" s="53"/>
      <c r="W676" s="53"/>
      <c r="BZ676" s="53"/>
    </row>
    <row r="677" spans="2:78" s="52" customFormat="1" ht="13" x14ac:dyDescent="0.3">
      <c r="B677" s="53" t="s">
        <v>6028</v>
      </c>
      <c r="C677" s="53" t="s">
        <v>125</v>
      </c>
      <c r="D677" s="53" t="s">
        <v>6119</v>
      </c>
      <c r="E677" s="53">
        <v>38.586579999999998</v>
      </c>
      <c r="F677" s="53">
        <v>-6.7490220000000001</v>
      </c>
      <c r="G677" s="54">
        <v>372.33949999999999</v>
      </c>
      <c r="H677" s="53">
        <v>724</v>
      </c>
      <c r="I677" s="53">
        <v>356</v>
      </c>
      <c r="J677" s="53">
        <v>368</v>
      </c>
      <c r="K677" s="52">
        <v>168</v>
      </c>
      <c r="L677" s="52">
        <v>204.33949999999999</v>
      </c>
      <c r="M677" s="55">
        <v>4</v>
      </c>
      <c r="N677" s="61" t="s">
        <v>15</v>
      </c>
      <c r="P677" s="66"/>
      <c r="Q677" s="53"/>
      <c r="R677" s="53"/>
      <c r="S677" s="53"/>
      <c r="T677" s="53"/>
      <c r="U677" s="53"/>
      <c r="V677" s="53"/>
      <c r="W677" s="53"/>
      <c r="BZ677" s="53"/>
    </row>
    <row r="678" spans="2:78" s="52" customFormat="1" ht="13" x14ac:dyDescent="0.3">
      <c r="B678" s="53" t="s">
        <v>6028</v>
      </c>
      <c r="C678" s="53" t="s">
        <v>125</v>
      </c>
      <c r="D678" s="53" t="s">
        <v>6120</v>
      </c>
      <c r="E678" s="53">
        <v>38.276060000000001</v>
      </c>
      <c r="F678" s="53">
        <v>-6.9199200000000003</v>
      </c>
      <c r="G678" s="54">
        <v>376.0301</v>
      </c>
      <c r="H678" s="53">
        <v>5612</v>
      </c>
      <c r="I678" s="53">
        <v>2805</v>
      </c>
      <c r="J678" s="53">
        <v>2807</v>
      </c>
      <c r="K678" s="52">
        <v>168</v>
      </c>
      <c r="L678" s="52">
        <v>208.0301</v>
      </c>
      <c r="M678" s="55">
        <v>4</v>
      </c>
      <c r="N678" s="61" t="s">
        <v>15</v>
      </c>
      <c r="P678" s="66"/>
      <c r="Q678" s="53"/>
      <c r="R678" s="53"/>
      <c r="S678" s="53"/>
      <c r="T678" s="53"/>
      <c r="U678" s="53"/>
      <c r="V678" s="53"/>
      <c r="W678" s="53"/>
      <c r="BZ678" s="53"/>
    </row>
    <row r="679" spans="2:78" s="52" customFormat="1" ht="13" x14ac:dyDescent="0.3">
      <c r="B679" s="53" t="s">
        <v>6028</v>
      </c>
      <c r="C679" s="53" t="s">
        <v>125</v>
      </c>
      <c r="D679" s="53" t="s">
        <v>6121</v>
      </c>
      <c r="E679" s="53">
        <v>38.791730000000001</v>
      </c>
      <c r="F679" s="53">
        <v>-6.1267230000000001</v>
      </c>
      <c r="G679" s="54">
        <v>322.3082</v>
      </c>
      <c r="H679" s="53">
        <v>1875</v>
      </c>
      <c r="I679" s="53">
        <v>957</v>
      </c>
      <c r="J679" s="53">
        <v>918</v>
      </c>
      <c r="K679" s="52">
        <v>168</v>
      </c>
      <c r="L679" s="52">
        <v>154.3082</v>
      </c>
      <c r="M679" s="55">
        <v>2</v>
      </c>
      <c r="N679" s="61" t="s">
        <v>15</v>
      </c>
      <c r="P679" s="66"/>
      <c r="Q679" s="53"/>
      <c r="R679" s="53"/>
      <c r="S679" s="53"/>
      <c r="T679" s="53"/>
      <c r="U679" s="53"/>
      <c r="V679" s="53"/>
      <c r="W679" s="53"/>
      <c r="BZ679" s="53"/>
    </row>
    <row r="680" spans="2:78" s="52" customFormat="1" ht="13" x14ac:dyDescent="0.3">
      <c r="B680" s="53" t="s">
        <v>6028</v>
      </c>
      <c r="C680" s="53" t="s">
        <v>125</v>
      </c>
      <c r="D680" s="53" t="s">
        <v>6122</v>
      </c>
      <c r="E680" s="53">
        <v>38.681640000000002</v>
      </c>
      <c r="F680" s="53">
        <v>-7.1015160000000002</v>
      </c>
      <c r="G680" s="54">
        <v>258.11040000000003</v>
      </c>
      <c r="H680" s="53">
        <v>11852</v>
      </c>
      <c r="I680" s="53">
        <v>5933</v>
      </c>
      <c r="J680" s="53">
        <v>5919</v>
      </c>
      <c r="K680" s="52">
        <v>168</v>
      </c>
      <c r="L680" s="52">
        <v>90.110400000000027</v>
      </c>
      <c r="M680" s="55">
        <v>2</v>
      </c>
      <c r="N680" s="61" t="s">
        <v>15</v>
      </c>
      <c r="P680" s="66"/>
      <c r="Q680" s="53"/>
      <c r="R680" s="53"/>
      <c r="S680" s="53"/>
      <c r="T680" s="53"/>
      <c r="U680" s="53"/>
      <c r="V680" s="53"/>
      <c r="W680" s="53"/>
      <c r="BZ680" s="53"/>
    </row>
    <row r="681" spans="2:78" s="52" customFormat="1" ht="13" x14ac:dyDescent="0.3">
      <c r="B681" s="53" t="s">
        <v>6028</v>
      </c>
      <c r="C681" s="53" t="s">
        <v>125</v>
      </c>
      <c r="D681" s="53" t="s">
        <v>6123</v>
      </c>
      <c r="E681" s="53">
        <v>39.030479999999997</v>
      </c>
      <c r="F681" s="53">
        <v>-5.4975430000000003</v>
      </c>
      <c r="G681" s="54">
        <v>398.15140000000002</v>
      </c>
      <c r="H681" s="53">
        <v>311</v>
      </c>
      <c r="I681" s="53">
        <v>168</v>
      </c>
      <c r="J681" s="53">
        <v>143</v>
      </c>
      <c r="K681" s="52">
        <v>168</v>
      </c>
      <c r="L681" s="52">
        <v>230.15140000000002</v>
      </c>
      <c r="M681" s="55">
        <v>4</v>
      </c>
      <c r="N681" s="61" t="s">
        <v>15</v>
      </c>
      <c r="P681" s="66"/>
      <c r="Q681" s="53"/>
      <c r="R681" s="53"/>
      <c r="S681" s="53"/>
      <c r="T681" s="53"/>
      <c r="U681" s="53"/>
      <c r="V681" s="53"/>
      <c r="W681" s="53"/>
      <c r="BZ681" s="53"/>
    </row>
    <row r="682" spans="2:78" s="52" customFormat="1" ht="13" x14ac:dyDescent="0.3">
      <c r="B682" s="53" t="s">
        <v>6028</v>
      </c>
      <c r="C682" s="53" t="s">
        <v>125</v>
      </c>
      <c r="D682" s="53" t="s">
        <v>6124</v>
      </c>
      <c r="E682" s="53">
        <v>39.005049999999997</v>
      </c>
      <c r="F682" s="53">
        <v>-5.5342739999999999</v>
      </c>
      <c r="G682" s="54">
        <v>359.39949999999999</v>
      </c>
      <c r="H682" s="53">
        <v>3015</v>
      </c>
      <c r="I682" s="53">
        <v>1547</v>
      </c>
      <c r="J682" s="53">
        <v>1468</v>
      </c>
      <c r="K682" s="52">
        <v>168</v>
      </c>
      <c r="L682" s="52">
        <v>191.39949999999999</v>
      </c>
      <c r="M682" s="55">
        <v>2</v>
      </c>
      <c r="N682" s="61" t="s">
        <v>15</v>
      </c>
      <c r="P682" s="66"/>
      <c r="Q682" s="53"/>
      <c r="R682" s="53"/>
      <c r="S682" s="53"/>
      <c r="T682" s="53"/>
      <c r="U682" s="53"/>
      <c r="V682" s="53"/>
      <c r="W682" s="53"/>
      <c r="BZ682" s="53"/>
    </row>
    <row r="683" spans="2:78" s="52" customFormat="1" ht="13" x14ac:dyDescent="0.3">
      <c r="B683" s="53" t="s">
        <v>6028</v>
      </c>
      <c r="C683" s="53" t="s">
        <v>125</v>
      </c>
      <c r="D683" s="53" t="s">
        <v>6125</v>
      </c>
      <c r="E683" s="53">
        <v>38.692160000000001</v>
      </c>
      <c r="F683" s="53">
        <v>-6.1341559999999999</v>
      </c>
      <c r="G683" s="54">
        <v>322.49349999999998</v>
      </c>
      <c r="H683" s="53">
        <v>701</v>
      </c>
      <c r="I683" s="53">
        <v>347</v>
      </c>
      <c r="J683" s="53">
        <v>354</v>
      </c>
      <c r="K683" s="52">
        <v>168</v>
      </c>
      <c r="L683" s="52">
        <v>154.49349999999998</v>
      </c>
      <c r="M683" s="55">
        <v>2</v>
      </c>
      <c r="N683" s="61" t="s">
        <v>15</v>
      </c>
      <c r="P683" s="66"/>
      <c r="Q683" s="53"/>
      <c r="R683" s="53"/>
      <c r="S683" s="53"/>
      <c r="T683" s="53"/>
      <c r="U683" s="53"/>
      <c r="V683" s="53"/>
      <c r="W683" s="53"/>
      <c r="BZ683" s="53"/>
    </row>
    <row r="684" spans="2:78" s="52" customFormat="1" ht="13" x14ac:dyDescent="0.3">
      <c r="B684" s="53" t="s">
        <v>6028</v>
      </c>
      <c r="C684" s="53" t="s">
        <v>125</v>
      </c>
      <c r="D684" s="53" t="s">
        <v>6126</v>
      </c>
      <c r="E684" s="53">
        <v>38.521500000000003</v>
      </c>
      <c r="F684" s="53">
        <v>-6.6243999999999996</v>
      </c>
      <c r="G684" s="54">
        <v>521.95870000000002</v>
      </c>
      <c r="H684" s="53">
        <v>1390</v>
      </c>
      <c r="I684" s="53">
        <v>703</v>
      </c>
      <c r="J684" s="53">
        <v>687</v>
      </c>
      <c r="K684" s="52">
        <v>168</v>
      </c>
      <c r="L684" s="52">
        <v>353.95870000000002</v>
      </c>
      <c r="M684" s="55">
        <v>4</v>
      </c>
      <c r="N684" s="61" t="s">
        <v>15</v>
      </c>
      <c r="P684" s="66"/>
      <c r="Q684" s="53"/>
      <c r="R684" s="53"/>
      <c r="S684" s="53"/>
      <c r="T684" s="53"/>
      <c r="U684" s="53"/>
      <c r="V684" s="53"/>
      <c r="W684" s="53"/>
      <c r="BZ684" s="53"/>
    </row>
    <row r="685" spans="2:78" s="52" customFormat="1" ht="13" x14ac:dyDescent="0.3">
      <c r="B685" s="53" t="s">
        <v>6028</v>
      </c>
      <c r="C685" s="53" t="s">
        <v>125</v>
      </c>
      <c r="D685" s="53" t="s">
        <v>6127</v>
      </c>
      <c r="E685" s="53">
        <v>38.819180000000003</v>
      </c>
      <c r="F685" s="53">
        <v>-5.1141059999999996</v>
      </c>
      <c r="G685" s="54">
        <v>431.02980000000002</v>
      </c>
      <c r="H685" s="53">
        <v>1210</v>
      </c>
      <c r="I685" s="53">
        <v>592</v>
      </c>
      <c r="J685" s="53">
        <v>618</v>
      </c>
      <c r="K685" s="52">
        <v>168</v>
      </c>
      <c r="L685" s="52">
        <v>263.02980000000002</v>
      </c>
      <c r="M685" s="55">
        <v>4</v>
      </c>
      <c r="N685" s="61" t="s">
        <v>15</v>
      </c>
      <c r="P685" s="66"/>
      <c r="Q685" s="53"/>
      <c r="R685" s="53"/>
      <c r="S685" s="53"/>
      <c r="T685" s="53"/>
      <c r="U685" s="53"/>
      <c r="V685" s="53"/>
      <c r="W685" s="53"/>
      <c r="BZ685" s="53"/>
    </row>
    <row r="686" spans="2:78" s="52" customFormat="1" ht="13" x14ac:dyDescent="0.3">
      <c r="B686" s="53" t="s">
        <v>6028</v>
      </c>
      <c r="C686" s="53" t="s">
        <v>125</v>
      </c>
      <c r="D686" s="53" t="s">
        <v>6128</v>
      </c>
      <c r="E686" s="53">
        <v>38.474159999999998</v>
      </c>
      <c r="F686" s="53">
        <v>-5.5656809999999997</v>
      </c>
      <c r="G686" s="54">
        <v>542.90880000000004</v>
      </c>
      <c r="H686" s="53">
        <v>608</v>
      </c>
      <c r="I686" s="53">
        <v>321</v>
      </c>
      <c r="J686" s="53">
        <v>287</v>
      </c>
      <c r="K686" s="52">
        <v>168</v>
      </c>
      <c r="L686" s="52">
        <v>374.90880000000004</v>
      </c>
      <c r="M686" s="55">
        <v>4</v>
      </c>
      <c r="N686" s="61" t="s">
        <v>15</v>
      </c>
      <c r="P686" s="66"/>
      <c r="Q686" s="53"/>
      <c r="R686" s="53"/>
      <c r="S686" s="53"/>
      <c r="T686" s="53"/>
      <c r="U686" s="53"/>
      <c r="V686" s="53"/>
      <c r="W686" s="53"/>
      <c r="BZ686" s="53"/>
    </row>
    <row r="687" spans="2:78" s="52" customFormat="1" ht="13" x14ac:dyDescent="0.3">
      <c r="B687" s="53" t="s">
        <v>6028</v>
      </c>
      <c r="C687" s="53" t="s">
        <v>125</v>
      </c>
      <c r="D687" s="53" t="s">
        <v>6129</v>
      </c>
      <c r="E687" s="53">
        <v>38.985210000000002</v>
      </c>
      <c r="F687" s="53">
        <v>-5.2579380000000002</v>
      </c>
      <c r="G687" s="54">
        <v>534.4778</v>
      </c>
      <c r="H687" s="53">
        <v>1272</v>
      </c>
      <c r="I687" s="53">
        <v>638</v>
      </c>
      <c r="J687" s="53">
        <v>634</v>
      </c>
      <c r="K687" s="52">
        <v>168</v>
      </c>
      <c r="L687" s="52">
        <v>366.4778</v>
      </c>
      <c r="M687" s="55">
        <v>4</v>
      </c>
      <c r="N687" s="61" t="s">
        <v>15</v>
      </c>
      <c r="P687" s="66"/>
      <c r="Q687" s="53"/>
      <c r="R687" s="53"/>
      <c r="S687" s="53"/>
      <c r="T687" s="53"/>
      <c r="U687" s="53"/>
      <c r="V687" s="53"/>
      <c r="W687" s="53"/>
      <c r="BZ687" s="53"/>
    </row>
    <row r="688" spans="2:78" s="52" customFormat="1" ht="13" x14ac:dyDescent="0.3">
      <c r="B688" s="53" t="s">
        <v>6028</v>
      </c>
      <c r="C688" s="53" t="s">
        <v>125</v>
      </c>
      <c r="D688" s="53" t="s">
        <v>6130</v>
      </c>
      <c r="E688" s="53">
        <v>38.894289999999998</v>
      </c>
      <c r="F688" s="53">
        <v>-6.6245580000000004</v>
      </c>
      <c r="G688" s="54">
        <v>191.79650000000001</v>
      </c>
      <c r="H688" s="53">
        <v>5903</v>
      </c>
      <c r="I688" s="53">
        <v>2921</v>
      </c>
      <c r="J688" s="53">
        <v>2982</v>
      </c>
      <c r="K688" s="52">
        <v>168</v>
      </c>
      <c r="L688" s="52">
        <v>23.796500000000009</v>
      </c>
      <c r="M688" s="55">
        <v>2</v>
      </c>
      <c r="N688" s="61" t="s">
        <v>15</v>
      </c>
      <c r="P688" s="66"/>
      <c r="Q688" s="53"/>
      <c r="R688" s="53"/>
      <c r="S688" s="53"/>
      <c r="T688" s="53"/>
      <c r="U688" s="53"/>
      <c r="V688" s="53"/>
      <c r="W688" s="53"/>
      <c r="BZ688" s="53"/>
    </row>
    <row r="689" spans="2:78" s="52" customFormat="1" ht="13" x14ac:dyDescent="0.3">
      <c r="B689" s="53" t="s">
        <v>6028</v>
      </c>
      <c r="C689" s="53" t="s">
        <v>125</v>
      </c>
      <c r="D689" s="53" t="s">
        <v>6131</v>
      </c>
      <c r="E689" s="53">
        <v>38.663939999999997</v>
      </c>
      <c r="F689" s="53">
        <v>-6.1038110000000003</v>
      </c>
      <c r="G689" s="54">
        <v>375.59899999999999</v>
      </c>
      <c r="H689" s="53">
        <v>860</v>
      </c>
      <c r="I689" s="53">
        <v>436</v>
      </c>
      <c r="J689" s="53">
        <v>424</v>
      </c>
      <c r="K689" s="52">
        <v>168</v>
      </c>
      <c r="L689" s="52">
        <v>207.59899999999999</v>
      </c>
      <c r="M689" s="55">
        <v>4</v>
      </c>
      <c r="N689" s="61" t="s">
        <v>15</v>
      </c>
      <c r="P689" s="66"/>
      <c r="Q689" s="53"/>
      <c r="R689" s="53"/>
      <c r="S689" s="53"/>
      <c r="T689" s="53"/>
      <c r="U689" s="53"/>
      <c r="V689" s="53"/>
      <c r="W689" s="53"/>
      <c r="BZ689" s="53"/>
    </row>
    <row r="690" spans="2:78" s="52" customFormat="1" ht="13" x14ac:dyDescent="0.3">
      <c r="B690" s="53" t="s">
        <v>6028</v>
      </c>
      <c r="C690" s="53" t="s">
        <v>125</v>
      </c>
      <c r="D690" s="53" t="s">
        <v>6132</v>
      </c>
      <c r="E690" s="53">
        <v>39.177619999999997</v>
      </c>
      <c r="F690" s="53">
        <v>-6.6281929999999996</v>
      </c>
      <c r="G690" s="54">
        <v>380.08339999999998</v>
      </c>
      <c r="H690" s="53">
        <v>1988</v>
      </c>
      <c r="I690" s="53">
        <v>992</v>
      </c>
      <c r="J690" s="53">
        <v>996</v>
      </c>
      <c r="K690" s="52">
        <v>168</v>
      </c>
      <c r="L690" s="52">
        <v>212.08339999999998</v>
      </c>
      <c r="M690" s="55">
        <v>4</v>
      </c>
      <c r="N690" s="61" t="s">
        <v>15</v>
      </c>
      <c r="P690" s="66"/>
      <c r="Q690" s="53"/>
      <c r="R690" s="53"/>
      <c r="S690" s="53"/>
      <c r="T690" s="53"/>
      <c r="U690" s="53"/>
      <c r="V690" s="53"/>
      <c r="W690" s="53"/>
      <c r="BZ690" s="53"/>
    </row>
    <row r="691" spans="2:78" s="52" customFormat="1" ht="13" x14ac:dyDescent="0.3">
      <c r="B691" s="53" t="s">
        <v>6028</v>
      </c>
      <c r="C691" s="53" t="s">
        <v>125</v>
      </c>
      <c r="D691" s="53" t="s">
        <v>6133</v>
      </c>
      <c r="E691" s="53">
        <v>38.397649999999999</v>
      </c>
      <c r="F691" s="53">
        <v>-6.3999280000000001</v>
      </c>
      <c r="G691" s="54">
        <v>522.96590000000003</v>
      </c>
      <c r="H691" s="53">
        <v>2899</v>
      </c>
      <c r="I691" s="53">
        <v>1459</v>
      </c>
      <c r="J691" s="53">
        <v>1440</v>
      </c>
      <c r="K691" s="52">
        <v>168</v>
      </c>
      <c r="L691" s="52">
        <v>354.96590000000003</v>
      </c>
      <c r="M691" s="55">
        <v>4</v>
      </c>
      <c r="N691" s="61" t="s">
        <v>15</v>
      </c>
      <c r="P691" s="66"/>
      <c r="Q691" s="53"/>
      <c r="R691" s="53"/>
      <c r="S691" s="53"/>
      <c r="T691" s="53"/>
      <c r="U691" s="53"/>
      <c r="V691" s="53"/>
      <c r="W691" s="53"/>
      <c r="BZ691" s="53"/>
    </row>
    <row r="692" spans="2:78" s="52" customFormat="1" ht="13" x14ac:dyDescent="0.3">
      <c r="B692" s="53" t="s">
        <v>6028</v>
      </c>
      <c r="C692" s="53" t="s">
        <v>125</v>
      </c>
      <c r="D692" s="53" t="s">
        <v>6134</v>
      </c>
      <c r="E692" s="53">
        <v>38.084560000000003</v>
      </c>
      <c r="F692" s="53">
        <v>-6.0795700000000004</v>
      </c>
      <c r="G692" s="54">
        <v>554.01340000000005</v>
      </c>
      <c r="H692" s="53">
        <v>777</v>
      </c>
      <c r="I692" s="53">
        <v>393</v>
      </c>
      <c r="J692" s="53">
        <v>384</v>
      </c>
      <c r="K692" s="52">
        <v>168</v>
      </c>
      <c r="L692" s="52">
        <v>386.01340000000005</v>
      </c>
      <c r="M692" s="55">
        <v>4</v>
      </c>
      <c r="N692" s="61" t="s">
        <v>15</v>
      </c>
      <c r="P692" s="66"/>
      <c r="Q692" s="53"/>
      <c r="R692" s="53"/>
      <c r="S692" s="53"/>
      <c r="T692" s="53"/>
      <c r="U692" s="53"/>
      <c r="V692" s="53"/>
      <c r="W692" s="53"/>
      <c r="BZ692" s="53"/>
    </row>
    <row r="693" spans="2:78" s="52" customFormat="1" ht="13" x14ac:dyDescent="0.3">
      <c r="B693" s="53" t="s">
        <v>6028</v>
      </c>
      <c r="C693" s="53" t="s">
        <v>125</v>
      </c>
      <c r="D693" s="53" t="s">
        <v>6135</v>
      </c>
      <c r="E693" s="53">
        <v>38.570900000000002</v>
      </c>
      <c r="F693" s="53">
        <v>-6.1973520000000004</v>
      </c>
      <c r="G693" s="54">
        <v>381.75240000000002</v>
      </c>
      <c r="H693" s="53">
        <v>545</v>
      </c>
      <c r="I693" s="53">
        <v>277</v>
      </c>
      <c r="J693" s="53">
        <v>268</v>
      </c>
      <c r="K693" s="52">
        <v>168</v>
      </c>
      <c r="L693" s="52">
        <v>213.75240000000002</v>
      </c>
      <c r="M693" s="55">
        <v>4</v>
      </c>
      <c r="N693" s="61" t="s">
        <v>15</v>
      </c>
      <c r="P693" s="66"/>
      <c r="Q693" s="53"/>
      <c r="R693" s="53"/>
      <c r="S693" s="53"/>
      <c r="T693" s="53"/>
      <c r="U693" s="53"/>
      <c r="V693" s="53"/>
      <c r="W693" s="53"/>
      <c r="BZ693" s="53"/>
    </row>
    <row r="694" spans="2:78" s="52" customFormat="1" ht="13" x14ac:dyDescent="0.3">
      <c r="B694" s="53" t="s">
        <v>6028</v>
      </c>
      <c r="C694" s="53" t="s">
        <v>125</v>
      </c>
      <c r="D694" s="53" t="s">
        <v>6136</v>
      </c>
      <c r="E694" s="53">
        <v>38.923090000000002</v>
      </c>
      <c r="F694" s="53">
        <v>-6.7556039999999999</v>
      </c>
      <c r="G694" s="54">
        <v>181.9205</v>
      </c>
      <c r="H694" s="53">
        <v>2018</v>
      </c>
      <c r="I694" s="53">
        <v>1014</v>
      </c>
      <c r="J694" s="53">
        <v>1004</v>
      </c>
      <c r="K694" s="52">
        <v>168</v>
      </c>
      <c r="L694" s="52">
        <v>13.920500000000004</v>
      </c>
      <c r="M694" s="55">
        <v>2</v>
      </c>
      <c r="N694" s="61" t="s">
        <v>15</v>
      </c>
      <c r="P694" s="66"/>
      <c r="Q694" s="53"/>
      <c r="R694" s="53"/>
      <c r="S694" s="53"/>
      <c r="T694" s="53"/>
      <c r="U694" s="53"/>
      <c r="V694" s="53"/>
      <c r="W694" s="53"/>
      <c r="BZ694" s="53"/>
    </row>
    <row r="695" spans="2:78" s="52" customFormat="1" ht="13" x14ac:dyDescent="0.3">
      <c r="B695" s="53" t="s">
        <v>6028</v>
      </c>
      <c r="C695" s="53" t="s">
        <v>125</v>
      </c>
      <c r="D695" s="53" t="s">
        <v>6137</v>
      </c>
      <c r="E695" s="53">
        <v>38.741630000000001</v>
      </c>
      <c r="F695" s="53">
        <v>-5.6723160000000004</v>
      </c>
      <c r="G695" s="54">
        <v>409.96850000000001</v>
      </c>
      <c r="H695" s="53">
        <v>5069</v>
      </c>
      <c r="I695" s="53">
        <v>2572</v>
      </c>
      <c r="J695" s="53">
        <v>2497</v>
      </c>
      <c r="K695" s="52">
        <v>168</v>
      </c>
      <c r="L695" s="52">
        <v>241.96850000000001</v>
      </c>
      <c r="M695" s="55">
        <v>4</v>
      </c>
      <c r="N695" s="61" t="s">
        <v>15</v>
      </c>
      <c r="P695" s="66"/>
      <c r="Q695" s="53"/>
      <c r="R695" s="53"/>
      <c r="S695" s="53"/>
      <c r="T695" s="53"/>
      <c r="U695" s="53"/>
      <c r="V695" s="53"/>
      <c r="W695" s="53"/>
      <c r="BZ695" s="53"/>
    </row>
    <row r="696" spans="2:78" s="52" customFormat="1" ht="13" x14ac:dyDescent="0.3">
      <c r="B696" s="53" t="s">
        <v>6028</v>
      </c>
      <c r="C696" s="53" t="s">
        <v>125</v>
      </c>
      <c r="D696" s="53" t="s">
        <v>6138</v>
      </c>
      <c r="E696" s="53">
        <v>38.187460000000002</v>
      </c>
      <c r="F696" s="53">
        <v>-5.9495329999999997</v>
      </c>
      <c r="G696" s="54">
        <v>717.88530000000003</v>
      </c>
      <c r="H696" s="53">
        <v>201</v>
      </c>
      <c r="I696" s="53">
        <v>103</v>
      </c>
      <c r="J696" s="53">
        <v>98</v>
      </c>
      <c r="K696" s="52">
        <v>168</v>
      </c>
      <c r="L696" s="52">
        <v>549.88530000000003</v>
      </c>
      <c r="M696" s="55">
        <v>5</v>
      </c>
      <c r="N696" s="61" t="s">
        <v>16</v>
      </c>
      <c r="P696" s="66"/>
      <c r="Q696" s="53"/>
      <c r="R696" s="53"/>
      <c r="S696" s="53"/>
      <c r="T696" s="53"/>
      <c r="U696" s="53"/>
      <c r="V696" s="53"/>
      <c r="W696" s="53"/>
      <c r="BZ696" s="53"/>
    </row>
    <row r="697" spans="2:78" s="52" customFormat="1" ht="13" x14ac:dyDescent="0.3">
      <c r="B697" s="53" t="s">
        <v>6028</v>
      </c>
      <c r="C697" s="53" t="s">
        <v>125</v>
      </c>
      <c r="D697" s="53" t="s">
        <v>6139</v>
      </c>
      <c r="E697" s="53">
        <v>39.053179999999998</v>
      </c>
      <c r="F697" s="53">
        <v>-5.8085519999999997</v>
      </c>
      <c r="G697" s="54">
        <v>261.94560000000001</v>
      </c>
      <c r="H697" s="53">
        <v>669</v>
      </c>
      <c r="I697" s="53">
        <v>337</v>
      </c>
      <c r="J697" s="53">
        <v>332</v>
      </c>
      <c r="K697" s="52">
        <v>168</v>
      </c>
      <c r="L697" s="52">
        <v>93.945600000000013</v>
      </c>
      <c r="M697" s="55">
        <v>2</v>
      </c>
      <c r="N697" s="61" t="s">
        <v>15</v>
      </c>
      <c r="P697" s="66"/>
      <c r="Q697" s="53"/>
      <c r="R697" s="53"/>
      <c r="S697" s="53"/>
      <c r="T697" s="53"/>
      <c r="U697" s="53"/>
      <c r="V697" s="53"/>
      <c r="W697" s="53"/>
      <c r="BZ697" s="53"/>
    </row>
    <row r="698" spans="2:78" s="52" customFormat="1" ht="13" x14ac:dyDescent="0.3">
      <c r="B698" s="53" t="s">
        <v>6028</v>
      </c>
      <c r="C698" s="53" t="s">
        <v>125</v>
      </c>
      <c r="D698" s="53" t="s">
        <v>6140</v>
      </c>
      <c r="E698" s="53">
        <v>38.57788</v>
      </c>
      <c r="F698" s="53">
        <v>-5.8381769999999999</v>
      </c>
      <c r="G698" s="54">
        <v>464.8723</v>
      </c>
      <c r="H698" s="53">
        <v>501</v>
      </c>
      <c r="I698" s="53">
        <v>269</v>
      </c>
      <c r="J698" s="53">
        <v>232</v>
      </c>
      <c r="K698" s="52">
        <v>168</v>
      </c>
      <c r="L698" s="52">
        <v>296.8723</v>
      </c>
      <c r="M698" s="55">
        <v>4</v>
      </c>
      <c r="N698" s="61" t="s">
        <v>15</v>
      </c>
      <c r="P698" s="66"/>
      <c r="Q698" s="53"/>
      <c r="R698" s="53"/>
      <c r="S698" s="53"/>
      <c r="T698" s="53"/>
      <c r="U698" s="53"/>
      <c r="V698" s="53"/>
      <c r="W698" s="53"/>
      <c r="BZ698" s="53"/>
    </row>
    <row r="699" spans="2:78" s="52" customFormat="1" ht="13" x14ac:dyDescent="0.3">
      <c r="B699" s="53" t="s">
        <v>6028</v>
      </c>
      <c r="C699" s="53" t="s">
        <v>125</v>
      </c>
      <c r="D699" s="53" t="s">
        <v>6141</v>
      </c>
      <c r="E699" s="53">
        <v>38.55236</v>
      </c>
      <c r="F699" s="53">
        <v>-6.241587</v>
      </c>
      <c r="G699" s="54">
        <v>398.80689999999998</v>
      </c>
      <c r="H699" s="53">
        <v>3466</v>
      </c>
      <c r="I699" s="53">
        <v>1728</v>
      </c>
      <c r="J699" s="53">
        <v>1738</v>
      </c>
      <c r="K699" s="52">
        <v>168</v>
      </c>
      <c r="L699" s="52">
        <v>230.80689999999998</v>
      </c>
      <c r="M699" s="55">
        <v>4</v>
      </c>
      <c r="N699" s="61" t="s">
        <v>15</v>
      </c>
      <c r="P699" s="66"/>
      <c r="Q699" s="53"/>
      <c r="R699" s="53"/>
      <c r="S699" s="53"/>
      <c r="T699" s="53"/>
      <c r="U699" s="53"/>
      <c r="V699" s="53"/>
      <c r="W699" s="53"/>
      <c r="BZ699" s="53"/>
    </row>
    <row r="700" spans="2:78" s="52" customFormat="1" ht="13" x14ac:dyDescent="0.3">
      <c r="B700" s="53" t="s">
        <v>6028</v>
      </c>
      <c r="C700" s="53" t="s">
        <v>125</v>
      </c>
      <c r="D700" s="53" t="s">
        <v>6142</v>
      </c>
      <c r="E700" s="53">
        <v>38.910409999999999</v>
      </c>
      <c r="F700" s="53">
        <v>-5.1230310000000001</v>
      </c>
      <c r="G700" s="54">
        <v>493.81580000000002</v>
      </c>
      <c r="H700" s="53">
        <v>166</v>
      </c>
      <c r="I700" s="53">
        <v>83</v>
      </c>
      <c r="J700" s="53">
        <v>83</v>
      </c>
      <c r="K700" s="52">
        <v>168</v>
      </c>
      <c r="L700" s="52">
        <v>325.81580000000002</v>
      </c>
      <c r="M700" s="55">
        <v>4</v>
      </c>
      <c r="N700" s="61" t="s">
        <v>15</v>
      </c>
      <c r="P700" s="66"/>
      <c r="Q700" s="53"/>
      <c r="R700" s="53"/>
      <c r="S700" s="53"/>
      <c r="T700" s="53"/>
      <c r="U700" s="53"/>
      <c r="V700" s="53"/>
      <c r="W700" s="53"/>
      <c r="BZ700" s="53"/>
    </row>
    <row r="701" spans="2:78" s="52" customFormat="1" ht="13" x14ac:dyDescent="0.3">
      <c r="B701" s="53" t="s">
        <v>6028</v>
      </c>
      <c r="C701" s="53" t="s">
        <v>125</v>
      </c>
      <c r="D701" s="53" t="s">
        <v>6143</v>
      </c>
      <c r="E701" s="53">
        <v>39.109969999999997</v>
      </c>
      <c r="F701" s="53">
        <v>-6.6899360000000003</v>
      </c>
      <c r="G701" s="54">
        <v>248.04249999999999</v>
      </c>
      <c r="H701" s="53">
        <v>1526</v>
      </c>
      <c r="I701" s="53">
        <v>750</v>
      </c>
      <c r="J701" s="53">
        <v>776</v>
      </c>
      <c r="K701" s="52">
        <v>168</v>
      </c>
      <c r="L701" s="52">
        <v>80.04249999999999</v>
      </c>
      <c r="M701" s="55">
        <v>2</v>
      </c>
      <c r="N701" s="61" t="s">
        <v>15</v>
      </c>
      <c r="P701" s="66"/>
      <c r="Q701" s="53"/>
      <c r="R701" s="53"/>
      <c r="S701" s="53"/>
      <c r="T701" s="53"/>
      <c r="U701" s="53"/>
      <c r="V701" s="53"/>
      <c r="W701" s="53"/>
      <c r="BZ701" s="53"/>
    </row>
    <row r="702" spans="2:78" s="52" customFormat="1" ht="13" x14ac:dyDescent="0.3">
      <c r="B702" s="53" t="s">
        <v>6028</v>
      </c>
      <c r="C702" s="53" t="s">
        <v>125</v>
      </c>
      <c r="D702" s="53" t="s">
        <v>6144</v>
      </c>
      <c r="E702" s="53">
        <v>38.509860000000003</v>
      </c>
      <c r="F702" s="53">
        <v>-6.7863550000000004</v>
      </c>
      <c r="G702" s="54">
        <v>529.44849999999997</v>
      </c>
      <c r="H702" s="53">
        <v>2049</v>
      </c>
      <c r="I702" s="53">
        <v>1011</v>
      </c>
      <c r="J702" s="53">
        <v>1038</v>
      </c>
      <c r="K702" s="52">
        <v>168</v>
      </c>
      <c r="L702" s="52">
        <v>361.44849999999997</v>
      </c>
      <c r="M702" s="55">
        <v>4</v>
      </c>
      <c r="N702" s="61" t="s">
        <v>15</v>
      </c>
      <c r="P702" s="66"/>
      <c r="Q702" s="53"/>
      <c r="R702" s="53"/>
      <c r="S702" s="53"/>
      <c r="T702" s="53"/>
      <c r="U702" s="53"/>
      <c r="V702" s="53"/>
      <c r="W702" s="53"/>
      <c r="BZ702" s="53"/>
    </row>
    <row r="703" spans="2:78" s="52" customFormat="1" ht="13" x14ac:dyDescent="0.3">
      <c r="B703" s="53" t="s">
        <v>6028</v>
      </c>
      <c r="C703" s="53" t="s">
        <v>125</v>
      </c>
      <c r="D703" s="53" t="s">
        <v>6145</v>
      </c>
      <c r="E703" s="53">
        <v>38.490780000000001</v>
      </c>
      <c r="F703" s="53">
        <v>-6.6851560000000001</v>
      </c>
      <c r="G703" s="54">
        <v>625.08180000000004</v>
      </c>
      <c r="H703" s="53">
        <v>1788</v>
      </c>
      <c r="I703" s="53">
        <v>888</v>
      </c>
      <c r="J703" s="53">
        <v>900</v>
      </c>
      <c r="K703" s="52">
        <v>168</v>
      </c>
      <c r="L703" s="52">
        <v>457.08180000000004</v>
      </c>
      <c r="M703" s="55">
        <v>5</v>
      </c>
      <c r="N703" s="61" t="s">
        <v>16</v>
      </c>
      <c r="P703" s="66"/>
      <c r="Q703" s="53"/>
      <c r="R703" s="53"/>
      <c r="S703" s="53"/>
      <c r="T703" s="53"/>
      <c r="U703" s="53"/>
      <c r="V703" s="53"/>
      <c r="W703" s="53"/>
      <c r="BZ703" s="53"/>
    </row>
    <row r="704" spans="2:78" s="52" customFormat="1" ht="13" x14ac:dyDescent="0.3">
      <c r="B704" s="53" t="s">
        <v>6028</v>
      </c>
      <c r="C704" s="53" t="s">
        <v>125</v>
      </c>
      <c r="D704" s="53" t="s">
        <v>6146</v>
      </c>
      <c r="E704" s="53">
        <v>38.947980000000001</v>
      </c>
      <c r="F704" s="53">
        <v>-6.1863020000000004</v>
      </c>
      <c r="G704" s="54">
        <v>281.09359999999998</v>
      </c>
      <c r="H704" s="53">
        <v>880</v>
      </c>
      <c r="I704" s="53">
        <v>443</v>
      </c>
      <c r="J704" s="53">
        <v>437</v>
      </c>
      <c r="K704" s="52">
        <v>168</v>
      </c>
      <c r="L704" s="52">
        <v>113.09359999999998</v>
      </c>
      <c r="M704" s="55">
        <v>2</v>
      </c>
      <c r="N704" s="61" t="s">
        <v>15</v>
      </c>
      <c r="P704" s="66"/>
      <c r="Q704" s="53"/>
      <c r="R704" s="53"/>
      <c r="S704" s="53"/>
      <c r="T704" s="53"/>
      <c r="U704" s="53"/>
      <c r="V704" s="53"/>
      <c r="W704" s="53"/>
      <c r="BZ704" s="53"/>
    </row>
    <row r="705" spans="2:78" s="52" customFormat="1" ht="13" x14ac:dyDescent="0.3">
      <c r="B705" s="53" t="s">
        <v>6028</v>
      </c>
      <c r="C705" s="53" t="s">
        <v>125</v>
      </c>
      <c r="D705" s="53" t="s">
        <v>6147</v>
      </c>
      <c r="E705" s="53">
        <v>39.36045</v>
      </c>
      <c r="F705" s="53">
        <v>-7.1369499999999997</v>
      </c>
      <c r="G705" s="54">
        <v>502.43009999999998</v>
      </c>
      <c r="H705" s="53">
        <v>5808</v>
      </c>
      <c r="I705" s="53">
        <v>2932</v>
      </c>
      <c r="J705" s="53">
        <v>2876</v>
      </c>
      <c r="K705" s="52">
        <v>168</v>
      </c>
      <c r="L705" s="52">
        <v>334.43009999999998</v>
      </c>
      <c r="M705" s="55">
        <v>4</v>
      </c>
      <c r="N705" s="61" t="s">
        <v>15</v>
      </c>
      <c r="P705" s="66"/>
      <c r="Q705" s="53"/>
      <c r="R705" s="53"/>
      <c r="S705" s="53"/>
      <c r="T705" s="53"/>
      <c r="U705" s="53"/>
      <c r="V705" s="53"/>
      <c r="W705" s="53"/>
      <c r="BZ705" s="53"/>
    </row>
    <row r="706" spans="2:78" s="52" customFormat="1" ht="13" x14ac:dyDescent="0.3">
      <c r="B706" s="53" t="s">
        <v>6028</v>
      </c>
      <c r="C706" s="53" t="s">
        <v>125</v>
      </c>
      <c r="D706" s="53" t="s">
        <v>4140</v>
      </c>
      <c r="E706" s="53">
        <v>38.924669999999999</v>
      </c>
      <c r="F706" s="53">
        <v>-5.14595</v>
      </c>
      <c r="G706" s="54">
        <v>486.56200000000001</v>
      </c>
      <c r="H706" s="53">
        <v>237</v>
      </c>
      <c r="I706" s="53">
        <v>126</v>
      </c>
      <c r="J706" s="53">
        <v>111</v>
      </c>
      <c r="K706" s="52">
        <v>168</v>
      </c>
      <c r="L706" s="52">
        <v>318.56200000000001</v>
      </c>
      <c r="M706" s="55">
        <v>4</v>
      </c>
      <c r="N706" s="61" t="s">
        <v>15</v>
      </c>
      <c r="P706" s="66"/>
      <c r="Q706" s="53"/>
      <c r="R706" s="53"/>
      <c r="S706" s="53"/>
      <c r="T706" s="53"/>
      <c r="U706" s="53"/>
      <c r="V706" s="53"/>
      <c r="W706" s="53"/>
      <c r="BZ706" s="53"/>
    </row>
    <row r="707" spans="2:78" s="52" customFormat="1" ht="13" x14ac:dyDescent="0.3">
      <c r="B707" s="53" t="s">
        <v>6028</v>
      </c>
      <c r="C707" s="53" t="s">
        <v>125</v>
      </c>
      <c r="D707" s="53" t="s">
        <v>6148</v>
      </c>
      <c r="E707" s="53">
        <v>39.012090000000001</v>
      </c>
      <c r="F707" s="53">
        <v>-6.0115499999999997</v>
      </c>
      <c r="G707" s="54">
        <v>255.47399999999999</v>
      </c>
      <c r="H707" s="53">
        <v>4326</v>
      </c>
      <c r="I707" s="53">
        <v>2171</v>
      </c>
      <c r="J707" s="53">
        <v>2155</v>
      </c>
      <c r="K707" s="52">
        <v>168</v>
      </c>
      <c r="L707" s="52">
        <v>87.47399999999999</v>
      </c>
      <c r="M707" s="55">
        <v>2</v>
      </c>
      <c r="N707" s="61" t="s">
        <v>15</v>
      </c>
      <c r="P707" s="66"/>
      <c r="Q707" s="53"/>
      <c r="R707" s="53"/>
      <c r="S707" s="53"/>
      <c r="T707" s="53"/>
      <c r="U707" s="53"/>
      <c r="V707" s="53"/>
      <c r="W707" s="53"/>
      <c r="BZ707" s="53"/>
    </row>
    <row r="708" spans="2:78" s="52" customFormat="1" ht="13" x14ac:dyDescent="0.3">
      <c r="B708" s="53" t="s">
        <v>6028</v>
      </c>
      <c r="C708" s="53" t="s">
        <v>125</v>
      </c>
      <c r="D708" s="53" t="s">
        <v>6149</v>
      </c>
      <c r="E708" s="53">
        <v>38.612369999999999</v>
      </c>
      <c r="F708" s="53">
        <v>-6.629105</v>
      </c>
      <c r="G708" s="54">
        <v>345.21480000000003</v>
      </c>
      <c r="H708" s="53">
        <v>4322</v>
      </c>
      <c r="I708" s="53">
        <v>2166</v>
      </c>
      <c r="J708" s="53">
        <v>2156</v>
      </c>
      <c r="K708" s="52">
        <v>168</v>
      </c>
      <c r="L708" s="52">
        <v>177.21480000000003</v>
      </c>
      <c r="M708" s="55">
        <v>2</v>
      </c>
      <c r="N708" s="61" t="s">
        <v>15</v>
      </c>
      <c r="P708" s="66"/>
      <c r="Q708" s="53"/>
      <c r="R708" s="53"/>
      <c r="S708" s="53"/>
      <c r="T708" s="53"/>
      <c r="U708" s="53"/>
      <c r="V708" s="53"/>
      <c r="W708" s="53"/>
      <c r="BZ708" s="53"/>
    </row>
    <row r="709" spans="2:78" s="52" customFormat="1" ht="13" x14ac:dyDescent="0.3">
      <c r="B709" s="53" t="s">
        <v>6028</v>
      </c>
      <c r="C709" s="53" t="s">
        <v>125</v>
      </c>
      <c r="D709" s="53" t="s">
        <v>6150</v>
      </c>
      <c r="E709" s="53">
        <v>38.448970000000003</v>
      </c>
      <c r="F709" s="53">
        <v>-6.3839589999999999</v>
      </c>
      <c r="G709" s="54">
        <v>534.45540000000005</v>
      </c>
      <c r="H709" s="53">
        <v>8193</v>
      </c>
      <c r="I709" s="53">
        <v>4141</v>
      </c>
      <c r="J709" s="53">
        <v>4052</v>
      </c>
      <c r="K709" s="52">
        <v>168</v>
      </c>
      <c r="L709" s="52">
        <v>366.45540000000005</v>
      </c>
      <c r="M709" s="55">
        <v>4</v>
      </c>
      <c r="N709" s="61" t="s">
        <v>15</v>
      </c>
      <c r="P709" s="66"/>
      <c r="Q709" s="53"/>
      <c r="R709" s="53"/>
      <c r="S709" s="53"/>
      <c r="T709" s="53"/>
      <c r="U709" s="53"/>
      <c r="V709" s="53"/>
      <c r="W709" s="53"/>
      <c r="BZ709" s="53"/>
    </row>
    <row r="710" spans="2:78" s="52" customFormat="1" ht="13" x14ac:dyDescent="0.3">
      <c r="B710" s="53" t="s">
        <v>6028</v>
      </c>
      <c r="C710" s="53" t="s">
        <v>125</v>
      </c>
      <c r="D710" s="53" t="s">
        <v>6151</v>
      </c>
      <c r="E710" s="53">
        <v>38.121040000000001</v>
      </c>
      <c r="F710" s="53">
        <v>-6.5285320000000002</v>
      </c>
      <c r="G710" s="54">
        <v>681.79790000000003</v>
      </c>
      <c r="H710" s="53">
        <v>2140</v>
      </c>
      <c r="I710" s="53">
        <v>1071</v>
      </c>
      <c r="J710" s="53">
        <v>1069</v>
      </c>
      <c r="K710" s="52">
        <v>168</v>
      </c>
      <c r="L710" s="52">
        <v>513.79790000000003</v>
      </c>
      <c r="M710" s="55">
        <v>5</v>
      </c>
      <c r="N710" s="61" t="s">
        <v>16</v>
      </c>
      <c r="P710" s="66"/>
      <c r="Q710" s="53"/>
      <c r="R710" s="53"/>
      <c r="S710" s="53"/>
      <c r="T710" s="53"/>
      <c r="U710" s="53"/>
      <c r="V710" s="53"/>
      <c r="W710" s="53"/>
      <c r="BZ710" s="53"/>
    </row>
    <row r="711" spans="2:78" s="52" customFormat="1" ht="13" x14ac:dyDescent="0.3">
      <c r="B711" s="53" t="s">
        <v>6028</v>
      </c>
      <c r="C711" s="53" t="s">
        <v>125</v>
      </c>
      <c r="D711" s="53" t="s">
        <v>6152</v>
      </c>
      <c r="E711" s="53">
        <v>38.977670000000003</v>
      </c>
      <c r="F711" s="53">
        <v>-5.0517019999999997</v>
      </c>
      <c r="G711" s="54">
        <v>512.64070000000004</v>
      </c>
      <c r="H711" s="53">
        <v>2192</v>
      </c>
      <c r="I711" s="53">
        <v>1088</v>
      </c>
      <c r="J711" s="53">
        <v>1104</v>
      </c>
      <c r="K711" s="52">
        <v>168</v>
      </c>
      <c r="L711" s="52">
        <v>344.64070000000004</v>
      </c>
      <c r="M711" s="55">
        <v>4</v>
      </c>
      <c r="N711" s="61" t="s">
        <v>15</v>
      </c>
      <c r="P711" s="66"/>
      <c r="Q711" s="53"/>
      <c r="R711" s="53"/>
      <c r="S711" s="53"/>
      <c r="T711" s="53"/>
      <c r="U711" s="53"/>
      <c r="V711" s="53"/>
      <c r="W711" s="53"/>
      <c r="BZ711" s="53"/>
    </row>
    <row r="712" spans="2:78" s="52" customFormat="1" ht="13" x14ac:dyDescent="0.3">
      <c r="B712" s="53" t="s">
        <v>6028</v>
      </c>
      <c r="C712" s="53" t="s">
        <v>125</v>
      </c>
      <c r="D712" s="53" t="s">
        <v>6153</v>
      </c>
      <c r="E712" s="53">
        <v>38.726289999999999</v>
      </c>
      <c r="F712" s="53">
        <v>-6.5380140000000004</v>
      </c>
      <c r="G712" s="54">
        <v>266.41419999999999</v>
      </c>
      <c r="H712" s="53">
        <v>2826</v>
      </c>
      <c r="I712" s="53">
        <v>1400</v>
      </c>
      <c r="J712" s="53">
        <v>1426</v>
      </c>
      <c r="K712" s="52">
        <v>168</v>
      </c>
      <c r="L712" s="52">
        <v>98.414199999999994</v>
      </c>
      <c r="M712" s="55">
        <v>2</v>
      </c>
      <c r="N712" s="61" t="s">
        <v>15</v>
      </c>
      <c r="P712" s="66"/>
      <c r="Q712" s="53"/>
      <c r="R712" s="53"/>
      <c r="S712" s="53"/>
      <c r="T712" s="53"/>
      <c r="U712" s="53"/>
      <c r="V712" s="53"/>
      <c r="W712" s="53"/>
      <c r="BZ712" s="53"/>
    </row>
    <row r="713" spans="2:78" s="52" customFormat="1" ht="13" x14ac:dyDescent="0.3">
      <c r="B713" s="53" t="s">
        <v>6028</v>
      </c>
      <c r="C713" s="53" t="s">
        <v>125</v>
      </c>
      <c r="D713" s="53" t="s">
        <v>6154</v>
      </c>
      <c r="E713" s="53">
        <v>39.033279999999998</v>
      </c>
      <c r="F713" s="53">
        <v>-5.2360559999999996</v>
      </c>
      <c r="G713" s="54">
        <v>439.88150000000002</v>
      </c>
      <c r="H713" s="53">
        <v>3630</v>
      </c>
      <c r="I713" s="53">
        <v>1786</v>
      </c>
      <c r="J713" s="53">
        <v>1844</v>
      </c>
      <c r="K713" s="52">
        <v>168</v>
      </c>
      <c r="L713" s="52">
        <v>271.88150000000002</v>
      </c>
      <c r="M713" s="55">
        <v>4</v>
      </c>
      <c r="N713" s="61" t="s">
        <v>15</v>
      </c>
      <c r="P713" s="66"/>
      <c r="Q713" s="53"/>
      <c r="R713" s="53"/>
      <c r="S713" s="53"/>
      <c r="T713" s="53"/>
      <c r="U713" s="53"/>
      <c r="V713" s="53"/>
      <c r="W713" s="53"/>
      <c r="BZ713" s="53"/>
    </row>
    <row r="714" spans="2:78" s="52" customFormat="1" ht="13" x14ac:dyDescent="0.3">
      <c r="B714" s="53" t="s">
        <v>6028</v>
      </c>
      <c r="C714" s="53" t="s">
        <v>125</v>
      </c>
      <c r="D714" s="53" t="s">
        <v>6155</v>
      </c>
      <c r="E714" s="53">
        <v>38.8765</v>
      </c>
      <c r="F714" s="53">
        <v>-6.7735799999999999</v>
      </c>
      <c r="G714" s="54">
        <v>187.51830000000001</v>
      </c>
      <c r="H714" s="53">
        <v>5509</v>
      </c>
      <c r="I714" s="53">
        <v>2787</v>
      </c>
      <c r="J714" s="53">
        <v>2722</v>
      </c>
      <c r="K714" s="52">
        <v>168</v>
      </c>
      <c r="L714" s="52">
        <v>19.518300000000011</v>
      </c>
      <c r="M714" s="55">
        <v>2</v>
      </c>
      <c r="N714" s="61" t="s">
        <v>15</v>
      </c>
      <c r="P714" s="66"/>
      <c r="Q714" s="53"/>
      <c r="R714" s="53"/>
      <c r="S714" s="53"/>
      <c r="T714" s="53"/>
      <c r="U714" s="53"/>
      <c r="V714" s="53"/>
      <c r="W714" s="53"/>
      <c r="BZ714" s="53"/>
    </row>
    <row r="715" spans="2:78" s="52" customFormat="1" ht="13" x14ac:dyDescent="0.3">
      <c r="B715" s="53" t="s">
        <v>6028</v>
      </c>
      <c r="C715" s="53" t="s">
        <v>125</v>
      </c>
      <c r="D715" s="53" t="s">
        <v>6156</v>
      </c>
      <c r="E715" s="53">
        <v>38.527090000000001</v>
      </c>
      <c r="F715" s="53">
        <v>-7.0146420000000003</v>
      </c>
      <c r="G715" s="54">
        <v>304.30700000000002</v>
      </c>
      <c r="H715" s="53">
        <v>801</v>
      </c>
      <c r="I715" s="53">
        <v>403</v>
      </c>
      <c r="J715" s="53">
        <v>398</v>
      </c>
      <c r="K715" s="52">
        <v>168</v>
      </c>
      <c r="L715" s="52">
        <v>136.30700000000002</v>
      </c>
      <c r="M715" s="55">
        <v>2</v>
      </c>
      <c r="N715" s="61" t="s">
        <v>15</v>
      </c>
      <c r="P715" s="66"/>
      <c r="Q715" s="53"/>
      <c r="R715" s="53"/>
      <c r="S715" s="53"/>
      <c r="T715" s="53"/>
      <c r="U715" s="53"/>
      <c r="V715" s="53"/>
      <c r="W715" s="53"/>
      <c r="BZ715" s="53"/>
    </row>
    <row r="716" spans="2:78" s="52" customFormat="1" ht="13" x14ac:dyDescent="0.3">
      <c r="B716" s="53" t="s">
        <v>6028</v>
      </c>
      <c r="C716" s="53" t="s">
        <v>125</v>
      </c>
      <c r="D716" s="53" t="s">
        <v>6157</v>
      </c>
      <c r="E716" s="53">
        <v>38.991149999999998</v>
      </c>
      <c r="F716" s="53">
        <v>-4.9477599999999997</v>
      </c>
      <c r="G716" s="54">
        <v>546.15440000000001</v>
      </c>
      <c r="H716" s="53">
        <v>259</v>
      </c>
      <c r="I716" s="53">
        <v>134</v>
      </c>
      <c r="J716" s="53">
        <v>125</v>
      </c>
      <c r="K716" s="52">
        <v>168</v>
      </c>
      <c r="L716" s="52">
        <v>378.15440000000001</v>
      </c>
      <c r="M716" s="55">
        <v>4</v>
      </c>
      <c r="N716" s="61" t="s">
        <v>15</v>
      </c>
      <c r="P716" s="66"/>
      <c r="Q716" s="53"/>
      <c r="R716" s="53"/>
      <c r="S716" s="53"/>
      <c r="T716" s="53"/>
      <c r="U716" s="53"/>
      <c r="V716" s="53"/>
      <c r="W716" s="53"/>
      <c r="BZ716" s="53"/>
    </row>
    <row r="717" spans="2:78" s="52" customFormat="1" ht="13" x14ac:dyDescent="0.3">
      <c r="B717" s="53" t="s">
        <v>6028</v>
      </c>
      <c r="C717" s="53" t="s">
        <v>125</v>
      </c>
      <c r="D717" s="53" t="s">
        <v>6158</v>
      </c>
      <c r="E717" s="53">
        <v>38.618960000000001</v>
      </c>
      <c r="F717" s="53">
        <v>-6.7960330000000004</v>
      </c>
      <c r="G717" s="54">
        <v>323.1891</v>
      </c>
      <c r="H717" s="53">
        <v>1257</v>
      </c>
      <c r="I717" s="53">
        <v>633</v>
      </c>
      <c r="J717" s="53">
        <v>624</v>
      </c>
      <c r="K717" s="52">
        <v>168</v>
      </c>
      <c r="L717" s="52">
        <v>155.1891</v>
      </c>
      <c r="M717" s="55">
        <v>2</v>
      </c>
      <c r="N717" s="61" t="s">
        <v>15</v>
      </c>
      <c r="P717" s="66"/>
      <c r="Q717" s="53"/>
      <c r="R717" s="53"/>
      <c r="S717" s="53"/>
      <c r="T717" s="53"/>
      <c r="U717" s="53"/>
      <c r="V717" s="53"/>
      <c r="W717" s="53"/>
      <c r="BZ717" s="53"/>
    </row>
    <row r="718" spans="2:78" s="52" customFormat="1" ht="13" x14ac:dyDescent="0.3">
      <c r="B718" s="53" t="s">
        <v>6028</v>
      </c>
      <c r="C718" s="53" t="s">
        <v>125</v>
      </c>
      <c r="D718" s="53" t="s">
        <v>6159</v>
      </c>
      <c r="E718" s="53">
        <v>38.90372</v>
      </c>
      <c r="F718" s="53">
        <v>-6.5363319999999998</v>
      </c>
      <c r="G718" s="54">
        <v>195.92150000000001</v>
      </c>
      <c r="H718" s="53">
        <v>1004</v>
      </c>
      <c r="I718" s="53">
        <v>481</v>
      </c>
      <c r="J718" s="53">
        <v>523</v>
      </c>
      <c r="K718" s="52">
        <v>168</v>
      </c>
      <c r="L718" s="52">
        <v>27.921500000000009</v>
      </c>
      <c r="M718" s="55">
        <v>2</v>
      </c>
      <c r="N718" s="61" t="s">
        <v>15</v>
      </c>
      <c r="P718" s="66"/>
      <c r="Q718" s="53"/>
      <c r="R718" s="53"/>
      <c r="S718" s="53"/>
      <c r="T718" s="53"/>
      <c r="U718" s="53"/>
      <c r="V718" s="53"/>
      <c r="W718" s="53"/>
      <c r="BZ718" s="53"/>
    </row>
    <row r="719" spans="2:78" s="52" customFormat="1" ht="13" x14ac:dyDescent="0.3">
      <c r="B719" s="53" t="s">
        <v>6028</v>
      </c>
      <c r="C719" s="53" t="s">
        <v>125</v>
      </c>
      <c r="D719" s="53" t="s">
        <v>6160</v>
      </c>
      <c r="E719" s="53">
        <v>38.789650000000002</v>
      </c>
      <c r="F719" s="53">
        <v>-6.381672</v>
      </c>
      <c r="G719" s="54">
        <v>291.65809999999999</v>
      </c>
      <c r="H719" s="53">
        <v>2228</v>
      </c>
      <c r="I719" s="53">
        <v>1143</v>
      </c>
      <c r="J719" s="53">
        <v>1085</v>
      </c>
      <c r="K719" s="52">
        <v>168</v>
      </c>
      <c r="L719" s="52">
        <v>123.65809999999999</v>
      </c>
      <c r="M719" s="55">
        <v>2</v>
      </c>
      <c r="N719" s="61" t="s">
        <v>15</v>
      </c>
      <c r="P719" s="66"/>
      <c r="Q719" s="53"/>
      <c r="R719" s="53"/>
      <c r="S719" s="53"/>
      <c r="T719" s="53"/>
      <c r="U719" s="53"/>
      <c r="V719" s="53"/>
      <c r="W719" s="53"/>
      <c r="BZ719" s="53"/>
    </row>
    <row r="720" spans="2:78" s="52" customFormat="1" ht="13" x14ac:dyDescent="0.3">
      <c r="B720" s="53" t="s">
        <v>6028</v>
      </c>
      <c r="C720" s="53" t="s">
        <v>125</v>
      </c>
      <c r="D720" s="53" t="s">
        <v>6161</v>
      </c>
      <c r="E720" s="53">
        <v>38.191070000000003</v>
      </c>
      <c r="F720" s="53">
        <v>-5.9954809999999998</v>
      </c>
      <c r="G720" s="54">
        <v>700.4008</v>
      </c>
      <c r="H720" s="53">
        <v>691</v>
      </c>
      <c r="I720" s="53">
        <v>362</v>
      </c>
      <c r="J720" s="53">
        <v>329</v>
      </c>
      <c r="K720" s="52">
        <v>168</v>
      </c>
      <c r="L720" s="52">
        <v>532.4008</v>
      </c>
      <c r="M720" s="55">
        <v>5</v>
      </c>
      <c r="N720" s="61" t="s">
        <v>16</v>
      </c>
      <c r="P720" s="66"/>
      <c r="Q720" s="53"/>
      <c r="R720" s="53"/>
      <c r="S720" s="53"/>
      <c r="T720" s="53"/>
      <c r="U720" s="53"/>
      <c r="V720" s="53"/>
      <c r="W720" s="53"/>
      <c r="BZ720" s="53"/>
    </row>
    <row r="721" spans="2:78" s="52" customFormat="1" ht="13" x14ac:dyDescent="0.3">
      <c r="B721" s="53" t="s">
        <v>6028</v>
      </c>
      <c r="C721" s="53" t="s">
        <v>125</v>
      </c>
      <c r="D721" s="53" t="s">
        <v>6162</v>
      </c>
      <c r="E721" s="53">
        <v>38.951599999999999</v>
      </c>
      <c r="F721" s="53">
        <v>-6.259639</v>
      </c>
      <c r="G721" s="54">
        <v>257.3852</v>
      </c>
      <c r="H721" s="53">
        <v>1439</v>
      </c>
      <c r="I721" s="53">
        <v>754</v>
      </c>
      <c r="J721" s="53">
        <v>685</v>
      </c>
      <c r="K721" s="52">
        <v>168</v>
      </c>
      <c r="L721" s="52">
        <v>89.385199999999998</v>
      </c>
      <c r="M721" s="55">
        <v>2</v>
      </c>
      <c r="N721" s="61" t="s">
        <v>15</v>
      </c>
      <c r="P721" s="66"/>
      <c r="Q721" s="53"/>
      <c r="R721" s="53"/>
      <c r="S721" s="53"/>
      <c r="T721" s="53"/>
      <c r="U721" s="53"/>
      <c r="V721" s="53"/>
      <c r="W721" s="53"/>
      <c r="BZ721" s="53"/>
    </row>
    <row r="722" spans="2:78" s="52" customFormat="1" ht="13" x14ac:dyDescent="0.3">
      <c r="B722" s="53" t="s">
        <v>6028</v>
      </c>
      <c r="C722" s="53" t="s">
        <v>125</v>
      </c>
      <c r="D722" s="53" t="s">
        <v>6163</v>
      </c>
      <c r="E722" s="53">
        <v>38.357190000000003</v>
      </c>
      <c r="F722" s="53">
        <v>-6.1643739999999996</v>
      </c>
      <c r="G722" s="54">
        <v>561.45950000000005</v>
      </c>
      <c r="H722" s="53">
        <v>1956</v>
      </c>
      <c r="I722" s="53">
        <v>981</v>
      </c>
      <c r="J722" s="53">
        <v>975</v>
      </c>
      <c r="K722" s="52">
        <v>168</v>
      </c>
      <c r="L722" s="52">
        <v>393.45950000000005</v>
      </c>
      <c r="M722" s="55">
        <v>4</v>
      </c>
      <c r="N722" s="61" t="s">
        <v>15</v>
      </c>
      <c r="P722" s="66"/>
      <c r="Q722" s="53"/>
      <c r="R722" s="53"/>
      <c r="S722" s="53"/>
      <c r="T722" s="53"/>
      <c r="U722" s="53"/>
      <c r="V722" s="53"/>
      <c r="W722" s="53"/>
      <c r="BZ722" s="53"/>
    </row>
    <row r="723" spans="2:78" s="52" customFormat="1" ht="13" x14ac:dyDescent="0.3">
      <c r="B723" s="53" t="s">
        <v>6028</v>
      </c>
      <c r="C723" s="53" t="s">
        <v>125</v>
      </c>
      <c r="D723" s="53" t="s">
        <v>6164</v>
      </c>
      <c r="E723" s="53">
        <v>39.245780000000003</v>
      </c>
      <c r="F723" s="53">
        <v>-5.1919570000000004</v>
      </c>
      <c r="G723" s="54">
        <v>383.30430000000001</v>
      </c>
      <c r="H723" s="53">
        <v>1218</v>
      </c>
      <c r="I723" s="53">
        <v>604</v>
      </c>
      <c r="J723" s="53">
        <v>614</v>
      </c>
      <c r="K723" s="52">
        <v>168</v>
      </c>
      <c r="L723" s="52">
        <v>215.30430000000001</v>
      </c>
      <c r="M723" s="55">
        <v>4</v>
      </c>
      <c r="N723" s="61" t="s">
        <v>15</v>
      </c>
      <c r="P723" s="66"/>
      <c r="Q723" s="53"/>
      <c r="R723" s="53"/>
      <c r="S723" s="53"/>
      <c r="T723" s="53"/>
      <c r="U723" s="53"/>
      <c r="V723" s="53"/>
      <c r="W723" s="53"/>
      <c r="BZ723" s="53"/>
    </row>
    <row r="724" spans="2:78" s="52" customFormat="1" ht="13" x14ac:dyDescent="0.3">
      <c r="B724" s="53" t="s">
        <v>6028</v>
      </c>
      <c r="C724" s="53" t="s">
        <v>125</v>
      </c>
      <c r="D724" s="53" t="s">
        <v>6165</v>
      </c>
      <c r="E724" s="53">
        <v>38.889850000000003</v>
      </c>
      <c r="F724" s="53">
        <v>-6.7013889999999998</v>
      </c>
      <c r="G724" s="54">
        <v>184.82259999999999</v>
      </c>
      <c r="H724" s="53">
        <v>2804</v>
      </c>
      <c r="I724" s="53">
        <v>1458</v>
      </c>
      <c r="J724" s="53">
        <v>1346</v>
      </c>
      <c r="K724" s="52">
        <v>168</v>
      </c>
      <c r="L724" s="52">
        <v>16.822599999999994</v>
      </c>
      <c r="M724" s="55">
        <v>2</v>
      </c>
      <c r="N724" s="61" t="s">
        <v>15</v>
      </c>
      <c r="P724" s="66"/>
      <c r="Q724" s="53"/>
      <c r="R724" s="53"/>
      <c r="S724" s="53"/>
      <c r="T724" s="53"/>
      <c r="U724" s="53"/>
      <c r="V724" s="53"/>
      <c r="W724" s="53"/>
      <c r="BZ724" s="53"/>
    </row>
    <row r="725" spans="2:78" s="52" customFormat="1" ht="13" x14ac:dyDescent="0.3">
      <c r="B725" s="53" t="s">
        <v>6028</v>
      </c>
      <c r="C725" s="53" t="s">
        <v>125</v>
      </c>
      <c r="D725" s="53" t="s">
        <v>6166</v>
      </c>
      <c r="E725" s="53">
        <v>38.915680000000002</v>
      </c>
      <c r="F725" s="53">
        <v>-6.0686819999999999</v>
      </c>
      <c r="G725" s="54">
        <v>244.8665</v>
      </c>
      <c r="H725" s="53">
        <v>1331</v>
      </c>
      <c r="I725" s="53">
        <v>663</v>
      </c>
      <c r="J725" s="53">
        <v>668</v>
      </c>
      <c r="K725" s="52">
        <v>168</v>
      </c>
      <c r="L725" s="52">
        <v>76.866500000000002</v>
      </c>
      <c r="M725" s="55">
        <v>2</v>
      </c>
      <c r="N725" s="61" t="s">
        <v>15</v>
      </c>
      <c r="P725" s="66"/>
      <c r="Q725" s="53"/>
      <c r="R725" s="53"/>
      <c r="S725" s="53"/>
      <c r="T725" s="53"/>
      <c r="U725" s="53"/>
      <c r="V725" s="53"/>
      <c r="W725" s="53"/>
      <c r="BZ725" s="53"/>
    </row>
    <row r="726" spans="2:78" s="52" customFormat="1" ht="13" x14ac:dyDescent="0.3">
      <c r="B726" s="53" t="s">
        <v>6028</v>
      </c>
      <c r="C726" s="53" t="s">
        <v>125</v>
      </c>
      <c r="D726" s="53" t="s">
        <v>6167</v>
      </c>
      <c r="E726" s="53">
        <v>38.405000000000001</v>
      </c>
      <c r="F726" s="53">
        <v>-6.0037820000000002</v>
      </c>
      <c r="G726" s="54">
        <v>514.02700000000004</v>
      </c>
      <c r="H726" s="53">
        <v>687</v>
      </c>
      <c r="I726" s="53">
        <v>358</v>
      </c>
      <c r="J726" s="53">
        <v>329</v>
      </c>
      <c r="K726" s="52">
        <v>168</v>
      </c>
      <c r="L726" s="52">
        <v>346.02700000000004</v>
      </c>
      <c r="M726" s="55">
        <v>4</v>
      </c>
      <c r="N726" s="61" t="s">
        <v>15</v>
      </c>
      <c r="P726" s="66"/>
      <c r="Q726" s="53"/>
      <c r="R726" s="53"/>
      <c r="S726" s="53"/>
      <c r="T726" s="53"/>
      <c r="U726" s="53"/>
      <c r="V726" s="53"/>
      <c r="W726" s="53"/>
      <c r="BZ726" s="53"/>
    </row>
    <row r="727" spans="2:78" s="52" customFormat="1" ht="13" x14ac:dyDescent="0.3">
      <c r="B727" s="53" t="s">
        <v>6028</v>
      </c>
      <c r="C727" s="53" t="s">
        <v>125</v>
      </c>
      <c r="D727" s="53" t="s">
        <v>6168</v>
      </c>
      <c r="E727" s="53">
        <v>38.242559999999997</v>
      </c>
      <c r="F727" s="53">
        <v>-7.1196429999999999</v>
      </c>
      <c r="G727" s="54">
        <v>295.64569999999998</v>
      </c>
      <c r="H727" s="53">
        <v>782</v>
      </c>
      <c r="I727" s="53">
        <v>400</v>
      </c>
      <c r="J727" s="53">
        <v>382</v>
      </c>
      <c r="K727" s="52">
        <v>168</v>
      </c>
      <c r="L727" s="52">
        <v>127.64569999999998</v>
      </c>
      <c r="M727" s="55">
        <v>2</v>
      </c>
      <c r="N727" s="61" t="s">
        <v>15</v>
      </c>
      <c r="P727" s="66"/>
      <c r="Q727" s="53"/>
      <c r="R727" s="53"/>
      <c r="S727" s="53"/>
      <c r="T727" s="53"/>
      <c r="U727" s="53"/>
      <c r="V727" s="53"/>
      <c r="W727" s="53"/>
      <c r="BZ727" s="53"/>
    </row>
    <row r="728" spans="2:78" s="52" customFormat="1" ht="13" x14ac:dyDescent="0.3">
      <c r="B728" s="53" t="s">
        <v>6028</v>
      </c>
      <c r="C728" s="53" t="s">
        <v>125</v>
      </c>
      <c r="D728" s="53" t="s">
        <v>6169</v>
      </c>
      <c r="E728" s="53">
        <v>38.265000000000001</v>
      </c>
      <c r="F728" s="53">
        <v>-6.4746129999999997</v>
      </c>
      <c r="G728" s="54">
        <v>496.06270000000001</v>
      </c>
      <c r="H728" s="53">
        <v>2249</v>
      </c>
      <c r="I728" s="53">
        <v>1130</v>
      </c>
      <c r="J728" s="53">
        <v>1119</v>
      </c>
      <c r="K728" s="52">
        <v>168</v>
      </c>
      <c r="L728" s="52">
        <v>328.06270000000001</v>
      </c>
      <c r="M728" s="55">
        <v>4</v>
      </c>
      <c r="N728" s="61" t="s">
        <v>15</v>
      </c>
      <c r="P728" s="66"/>
      <c r="Q728" s="53"/>
      <c r="R728" s="53"/>
      <c r="S728" s="53"/>
      <c r="T728" s="53"/>
      <c r="U728" s="53"/>
      <c r="V728" s="53"/>
      <c r="W728" s="53"/>
      <c r="BZ728" s="53"/>
    </row>
    <row r="729" spans="2:78" s="52" customFormat="1" ht="13" x14ac:dyDescent="0.3">
      <c r="B729" s="53" t="s">
        <v>6028</v>
      </c>
      <c r="C729" s="53" t="s">
        <v>125</v>
      </c>
      <c r="D729" s="53" t="s">
        <v>6170</v>
      </c>
      <c r="E729" s="53">
        <v>38.700620000000001</v>
      </c>
      <c r="F729" s="53">
        <v>-5.7996489999999996</v>
      </c>
      <c r="G729" s="54">
        <v>429.23829999999998</v>
      </c>
      <c r="H729" s="53">
        <v>1425</v>
      </c>
      <c r="I729" s="53">
        <v>701</v>
      </c>
      <c r="J729" s="53">
        <v>724</v>
      </c>
      <c r="K729" s="52">
        <v>168</v>
      </c>
      <c r="L729" s="52">
        <v>261.23829999999998</v>
      </c>
      <c r="M729" s="55">
        <v>4</v>
      </c>
      <c r="N729" s="61" t="s">
        <v>15</v>
      </c>
      <c r="P729" s="66"/>
      <c r="Q729" s="53"/>
      <c r="R729" s="53"/>
      <c r="S729" s="53"/>
      <c r="T729" s="53"/>
      <c r="U729" s="53"/>
      <c r="V729" s="53"/>
      <c r="W729" s="53"/>
      <c r="BZ729" s="53"/>
    </row>
    <row r="730" spans="2:78" s="52" customFormat="1" ht="13" x14ac:dyDescent="0.3">
      <c r="B730" s="53" t="s">
        <v>6028</v>
      </c>
      <c r="C730" s="53" t="s">
        <v>125</v>
      </c>
      <c r="D730" s="53" t="s">
        <v>6171</v>
      </c>
      <c r="E730" s="53">
        <v>38.379600000000003</v>
      </c>
      <c r="F730" s="53">
        <v>-6.8028880000000003</v>
      </c>
      <c r="G730" s="54">
        <v>588.38720000000001</v>
      </c>
      <c r="H730" s="53">
        <v>423</v>
      </c>
      <c r="I730" s="53">
        <v>204</v>
      </c>
      <c r="J730" s="53">
        <v>219</v>
      </c>
      <c r="K730" s="52">
        <v>168</v>
      </c>
      <c r="L730" s="52">
        <v>420.38720000000001</v>
      </c>
      <c r="M730" s="55">
        <v>5</v>
      </c>
      <c r="N730" s="61" t="s">
        <v>16</v>
      </c>
      <c r="P730" s="66"/>
      <c r="Q730" s="53"/>
      <c r="R730" s="53"/>
      <c r="S730" s="53"/>
      <c r="T730" s="53"/>
      <c r="U730" s="53"/>
      <c r="V730" s="53"/>
      <c r="W730" s="53"/>
      <c r="BZ730" s="53"/>
    </row>
    <row r="731" spans="2:78" s="52" customFormat="1" ht="13" x14ac:dyDescent="0.3">
      <c r="B731" s="53" t="s">
        <v>6028</v>
      </c>
      <c r="C731" s="53" t="s">
        <v>125</v>
      </c>
      <c r="D731" s="53" t="s">
        <v>6172</v>
      </c>
      <c r="E731" s="53">
        <v>38.365279999999998</v>
      </c>
      <c r="F731" s="53">
        <v>-6.7880019999999996</v>
      </c>
      <c r="G731" s="54">
        <v>492.5686</v>
      </c>
      <c r="H731" s="53">
        <v>1192</v>
      </c>
      <c r="I731" s="53">
        <v>598</v>
      </c>
      <c r="J731" s="53">
        <v>594</v>
      </c>
      <c r="K731" s="52">
        <v>168</v>
      </c>
      <c r="L731" s="52">
        <v>324.5686</v>
      </c>
      <c r="M731" s="55">
        <v>4</v>
      </c>
      <c r="N731" s="61" t="s">
        <v>15</v>
      </c>
      <c r="P731" s="66"/>
      <c r="Q731" s="53"/>
      <c r="R731" s="53"/>
      <c r="S731" s="53"/>
      <c r="T731" s="53"/>
      <c r="U731" s="53"/>
      <c r="V731" s="53"/>
      <c r="W731" s="53"/>
      <c r="BZ731" s="53"/>
    </row>
    <row r="732" spans="2:78" s="52" customFormat="1" ht="13" x14ac:dyDescent="0.3">
      <c r="B732" s="53" t="s">
        <v>6028</v>
      </c>
      <c r="C732" s="53" t="s">
        <v>125</v>
      </c>
      <c r="D732" s="53" t="s">
        <v>6173</v>
      </c>
      <c r="E732" s="53">
        <v>38.327129999999997</v>
      </c>
      <c r="F732" s="53">
        <v>-6.5378290000000003</v>
      </c>
      <c r="G732" s="54">
        <v>412.08190000000002</v>
      </c>
      <c r="H732" s="53">
        <v>322</v>
      </c>
      <c r="I732" s="53">
        <v>166</v>
      </c>
      <c r="J732" s="53">
        <v>156</v>
      </c>
      <c r="K732" s="52">
        <v>168</v>
      </c>
      <c r="L732" s="52">
        <v>244.08190000000002</v>
      </c>
      <c r="M732" s="55">
        <v>4</v>
      </c>
      <c r="N732" s="61" t="s">
        <v>15</v>
      </c>
      <c r="P732" s="66"/>
      <c r="Q732" s="53"/>
      <c r="R732" s="53"/>
      <c r="S732" s="53"/>
      <c r="T732" s="53"/>
      <c r="U732" s="53"/>
      <c r="V732" s="53"/>
      <c r="W732" s="53"/>
      <c r="BZ732" s="53"/>
    </row>
    <row r="733" spans="2:78" s="52" customFormat="1" ht="13" x14ac:dyDescent="0.3">
      <c r="B733" s="53" t="s">
        <v>6028</v>
      </c>
      <c r="C733" s="53" t="s">
        <v>125</v>
      </c>
      <c r="D733" s="53" t="s">
        <v>6174</v>
      </c>
      <c r="E733" s="53">
        <v>38.672409999999999</v>
      </c>
      <c r="F733" s="53">
        <v>-6.9819110000000002</v>
      </c>
      <c r="G733" s="54">
        <v>291.0059</v>
      </c>
      <c r="H733" s="53">
        <v>4155</v>
      </c>
      <c r="I733" s="53">
        <v>2095</v>
      </c>
      <c r="J733" s="53">
        <v>2060</v>
      </c>
      <c r="K733" s="52">
        <v>168</v>
      </c>
      <c r="L733" s="52">
        <v>123.0059</v>
      </c>
      <c r="M733" s="55">
        <v>2</v>
      </c>
      <c r="N733" s="61" t="s">
        <v>15</v>
      </c>
      <c r="P733" s="66"/>
      <c r="Q733" s="53"/>
      <c r="R733" s="53"/>
      <c r="S733" s="53"/>
      <c r="T733" s="53"/>
      <c r="U733" s="53"/>
      <c r="V733" s="53"/>
      <c r="W733" s="53"/>
      <c r="BZ733" s="53"/>
    </row>
    <row r="734" spans="2:78" s="52" customFormat="1" ht="13" x14ac:dyDescent="0.3">
      <c r="B734" s="53" t="s">
        <v>6028</v>
      </c>
      <c r="C734" s="53" t="s">
        <v>125</v>
      </c>
      <c r="D734" s="53" t="s">
        <v>6175</v>
      </c>
      <c r="E734" s="53">
        <v>38.213760000000001</v>
      </c>
      <c r="F734" s="53">
        <v>-5.8221059999999998</v>
      </c>
      <c r="G734" s="54">
        <v>575.80160000000001</v>
      </c>
      <c r="H734" s="53">
        <v>714</v>
      </c>
      <c r="I734" s="53">
        <v>356</v>
      </c>
      <c r="J734" s="53">
        <v>358</v>
      </c>
      <c r="K734" s="52">
        <v>168</v>
      </c>
      <c r="L734" s="52">
        <v>407.80160000000001</v>
      </c>
      <c r="M734" s="55">
        <v>5</v>
      </c>
      <c r="N734" s="61" t="s">
        <v>16</v>
      </c>
      <c r="P734" s="66"/>
      <c r="Q734" s="53"/>
      <c r="R734" s="53"/>
      <c r="S734" s="53"/>
      <c r="T734" s="53"/>
      <c r="U734" s="53"/>
      <c r="V734" s="53"/>
      <c r="W734" s="53"/>
      <c r="BZ734" s="53"/>
    </row>
    <row r="735" spans="2:78" s="52" customFormat="1" ht="13" x14ac:dyDescent="0.3">
      <c r="B735" s="53" t="s">
        <v>6028</v>
      </c>
      <c r="C735" s="53" t="s">
        <v>125</v>
      </c>
      <c r="D735" s="53" t="s">
        <v>6176</v>
      </c>
      <c r="E735" s="53">
        <v>38.911760000000001</v>
      </c>
      <c r="F735" s="53">
        <v>-6.2216050000000003</v>
      </c>
      <c r="G735" s="54">
        <v>271.66879999999998</v>
      </c>
      <c r="H735" s="53">
        <v>1159</v>
      </c>
      <c r="I735" s="53">
        <v>579</v>
      </c>
      <c r="J735" s="53">
        <v>580</v>
      </c>
      <c r="K735" s="52">
        <v>168</v>
      </c>
      <c r="L735" s="52">
        <v>103.66879999999998</v>
      </c>
      <c r="M735" s="55">
        <v>2</v>
      </c>
      <c r="N735" s="61" t="s">
        <v>15</v>
      </c>
      <c r="P735" s="66"/>
      <c r="Q735" s="53"/>
      <c r="R735" s="53"/>
      <c r="S735" s="53"/>
      <c r="T735" s="53"/>
      <c r="U735" s="53"/>
      <c r="V735" s="53"/>
      <c r="W735" s="53"/>
      <c r="BZ735" s="53"/>
    </row>
    <row r="736" spans="2:78" s="52" customFormat="1" ht="13" x14ac:dyDescent="0.3">
      <c r="B736" s="53" t="s">
        <v>6028</v>
      </c>
      <c r="C736" s="53" t="s">
        <v>125</v>
      </c>
      <c r="D736" s="53" t="s">
        <v>6177</v>
      </c>
      <c r="E736" s="53">
        <v>38.5623</v>
      </c>
      <c r="F736" s="53">
        <v>-6.3378310000000004</v>
      </c>
      <c r="G736" s="54">
        <v>424.64749999999998</v>
      </c>
      <c r="H736" s="53">
        <v>13356</v>
      </c>
      <c r="I736" s="53">
        <v>6619</v>
      </c>
      <c r="J736" s="53">
        <v>6737</v>
      </c>
      <c r="K736" s="52">
        <v>168</v>
      </c>
      <c r="L736" s="52">
        <v>256.64749999999998</v>
      </c>
      <c r="M736" s="55">
        <v>4</v>
      </c>
      <c r="N736" s="61" t="s">
        <v>15</v>
      </c>
      <c r="P736" s="66"/>
      <c r="Q736" s="53"/>
      <c r="R736" s="53"/>
      <c r="S736" s="53"/>
      <c r="T736" s="53"/>
      <c r="U736" s="53"/>
      <c r="V736" s="53"/>
      <c r="W736" s="53"/>
      <c r="BZ736" s="53"/>
    </row>
    <row r="737" spans="2:78" s="52" customFormat="1" ht="13" x14ac:dyDescent="0.3">
      <c r="B737" s="53" t="s">
        <v>6028</v>
      </c>
      <c r="C737" s="53" t="s">
        <v>125</v>
      </c>
      <c r="D737" s="53" t="s">
        <v>6178</v>
      </c>
      <c r="E737" s="53">
        <v>38.293869999999998</v>
      </c>
      <c r="F737" s="53">
        <v>-6.0805689999999997</v>
      </c>
      <c r="G737" s="54">
        <v>592.48979999999995</v>
      </c>
      <c r="H737" s="53">
        <v>986</v>
      </c>
      <c r="I737" s="53">
        <v>508</v>
      </c>
      <c r="J737" s="53">
        <v>478</v>
      </c>
      <c r="K737" s="52">
        <v>168</v>
      </c>
      <c r="L737" s="52">
        <v>424.48979999999995</v>
      </c>
      <c r="M737" s="55">
        <v>5</v>
      </c>
      <c r="N737" s="61" t="s">
        <v>16</v>
      </c>
      <c r="P737" s="66"/>
      <c r="Q737" s="53"/>
      <c r="R737" s="53"/>
      <c r="S737" s="53"/>
      <c r="T737" s="53"/>
      <c r="U737" s="53"/>
      <c r="V737" s="53"/>
      <c r="W737" s="53"/>
      <c r="BZ737" s="53"/>
    </row>
    <row r="738" spans="2:78" s="52" customFormat="1" ht="13" x14ac:dyDescent="0.3">
      <c r="B738" s="53" t="s">
        <v>6028</v>
      </c>
      <c r="C738" s="53" t="s">
        <v>125</v>
      </c>
      <c r="D738" s="53" t="s">
        <v>6179</v>
      </c>
      <c r="E738" s="53">
        <v>38.86309</v>
      </c>
      <c r="F738" s="53">
        <v>-6.1969409999999998</v>
      </c>
      <c r="G738" s="54">
        <v>238.04589999999999</v>
      </c>
      <c r="H738" s="53">
        <v>1348</v>
      </c>
      <c r="I738" s="53">
        <v>662</v>
      </c>
      <c r="J738" s="53">
        <v>686</v>
      </c>
      <c r="K738" s="52">
        <v>168</v>
      </c>
      <c r="L738" s="52">
        <v>70.045899999999989</v>
      </c>
      <c r="M738" s="55">
        <v>2</v>
      </c>
      <c r="N738" s="61" t="s">
        <v>15</v>
      </c>
      <c r="P738" s="66"/>
      <c r="Q738" s="53"/>
      <c r="R738" s="53"/>
      <c r="S738" s="53"/>
      <c r="T738" s="53"/>
      <c r="U738" s="53"/>
      <c r="V738" s="53"/>
      <c r="W738" s="53"/>
      <c r="BZ738" s="53"/>
    </row>
    <row r="739" spans="2:78" s="52" customFormat="1" ht="13" x14ac:dyDescent="0.3">
      <c r="B739" s="53" t="s">
        <v>6028</v>
      </c>
      <c r="C739" s="53" t="s">
        <v>125</v>
      </c>
      <c r="D739" s="53" t="s">
        <v>6180</v>
      </c>
      <c r="E739" s="53">
        <v>38.612920000000003</v>
      </c>
      <c r="F739" s="53">
        <v>-6.5097769999999997</v>
      </c>
      <c r="G739" s="54">
        <v>310.16899999999998</v>
      </c>
      <c r="H739" s="53">
        <v>1654</v>
      </c>
      <c r="I739" s="53">
        <v>842</v>
      </c>
      <c r="J739" s="53">
        <v>812</v>
      </c>
      <c r="K739" s="52">
        <v>168</v>
      </c>
      <c r="L739" s="52">
        <v>142.16899999999998</v>
      </c>
      <c r="M739" s="55">
        <v>2</v>
      </c>
      <c r="N739" s="61" t="s">
        <v>15</v>
      </c>
      <c r="P739" s="66"/>
      <c r="Q739" s="53"/>
      <c r="R739" s="53"/>
      <c r="S739" s="53"/>
      <c r="T739" s="53"/>
      <c r="U739" s="53"/>
      <c r="V739" s="53"/>
      <c r="W739" s="53"/>
      <c r="BZ739" s="53"/>
    </row>
    <row r="740" spans="2:78" s="52" customFormat="1" ht="13" x14ac:dyDescent="0.3">
      <c r="B740" s="53" t="s">
        <v>6028</v>
      </c>
      <c r="C740" s="53" t="s">
        <v>125</v>
      </c>
      <c r="D740" s="53" t="s">
        <v>6181</v>
      </c>
      <c r="E740" s="53">
        <v>38.973990000000001</v>
      </c>
      <c r="F740" s="53">
        <v>-5.8003020000000003</v>
      </c>
      <c r="G740" s="54">
        <v>298.90609999999998</v>
      </c>
      <c r="H740" s="53">
        <v>25838</v>
      </c>
      <c r="I740" s="53">
        <v>12666</v>
      </c>
      <c r="J740" s="53">
        <v>13172</v>
      </c>
      <c r="K740" s="52">
        <v>168</v>
      </c>
      <c r="L740" s="52">
        <v>130.90609999999998</v>
      </c>
      <c r="M740" s="55">
        <v>2</v>
      </c>
      <c r="N740" s="61" t="s">
        <v>15</v>
      </c>
      <c r="P740" s="66"/>
      <c r="Q740" s="53"/>
      <c r="R740" s="53"/>
      <c r="S740" s="53"/>
      <c r="T740" s="53"/>
      <c r="U740" s="53"/>
      <c r="V740" s="53"/>
      <c r="W740" s="53"/>
      <c r="BZ740" s="53"/>
    </row>
    <row r="741" spans="2:78" s="52" customFormat="1" ht="13" x14ac:dyDescent="0.3">
      <c r="B741" s="53" t="s">
        <v>6028</v>
      </c>
      <c r="C741" s="53" t="s">
        <v>125</v>
      </c>
      <c r="D741" s="53" t="s">
        <v>6182</v>
      </c>
      <c r="E741" s="53">
        <v>38.375970000000002</v>
      </c>
      <c r="F741" s="53">
        <v>-7.1689930000000004</v>
      </c>
      <c r="G741" s="54">
        <v>255.68</v>
      </c>
      <c r="H741" s="53">
        <v>3678</v>
      </c>
      <c r="I741" s="53">
        <v>1817</v>
      </c>
      <c r="J741" s="53">
        <v>1861</v>
      </c>
      <c r="K741" s="52">
        <v>168</v>
      </c>
      <c r="L741" s="52">
        <v>87.68</v>
      </c>
      <c r="M741" s="55">
        <v>2</v>
      </c>
      <c r="N741" s="61" t="s">
        <v>15</v>
      </c>
      <c r="P741" s="66"/>
      <c r="Q741" s="53"/>
      <c r="R741" s="53"/>
      <c r="S741" s="53"/>
      <c r="T741" s="53"/>
      <c r="U741" s="53"/>
      <c r="V741" s="53"/>
      <c r="W741" s="53"/>
      <c r="BZ741" s="53"/>
    </row>
    <row r="742" spans="2:78" s="52" customFormat="1" ht="13" x14ac:dyDescent="0.3">
      <c r="B742" s="53" t="s">
        <v>6028</v>
      </c>
      <c r="C742" s="53" t="s">
        <v>125</v>
      </c>
      <c r="D742" s="53" t="s">
        <v>6183</v>
      </c>
      <c r="E742" s="53">
        <v>39.076689999999999</v>
      </c>
      <c r="F742" s="53">
        <v>-5.8117789999999996</v>
      </c>
      <c r="G742" s="54">
        <v>268.56200000000001</v>
      </c>
      <c r="H742" s="53">
        <v>1457</v>
      </c>
      <c r="I742" s="53">
        <v>748</v>
      </c>
      <c r="J742" s="53">
        <v>709</v>
      </c>
      <c r="K742" s="52">
        <v>168</v>
      </c>
      <c r="L742" s="52">
        <v>100.56200000000001</v>
      </c>
      <c r="M742" s="55">
        <v>2</v>
      </c>
      <c r="N742" s="61" t="s">
        <v>15</v>
      </c>
      <c r="P742" s="66"/>
      <c r="Q742" s="53"/>
      <c r="R742" s="53"/>
      <c r="S742" s="53"/>
      <c r="T742" s="53"/>
      <c r="U742" s="53"/>
      <c r="V742" s="53"/>
      <c r="W742" s="53"/>
      <c r="BZ742" s="53"/>
    </row>
    <row r="743" spans="2:78" s="52" customFormat="1" ht="13" x14ac:dyDescent="0.3">
      <c r="B743" s="53" t="s">
        <v>6028</v>
      </c>
      <c r="C743" s="53" t="s">
        <v>125</v>
      </c>
      <c r="D743" s="53" t="s">
        <v>6184</v>
      </c>
      <c r="E743" s="53">
        <v>39.132390000000001</v>
      </c>
      <c r="F743" s="53">
        <v>-6.8477959999999998</v>
      </c>
      <c r="G743" s="54">
        <v>247.61670000000001</v>
      </c>
      <c r="H743" s="53">
        <v>2386</v>
      </c>
      <c r="I743" s="53">
        <v>1266</v>
      </c>
      <c r="J743" s="53">
        <v>1120</v>
      </c>
      <c r="K743" s="52">
        <v>168</v>
      </c>
      <c r="L743" s="52">
        <v>79.616700000000009</v>
      </c>
      <c r="M743" s="55">
        <v>2</v>
      </c>
      <c r="N743" s="61" t="s">
        <v>15</v>
      </c>
      <c r="P743" s="66"/>
      <c r="Q743" s="53"/>
      <c r="R743" s="53"/>
      <c r="S743" s="53"/>
      <c r="T743" s="53"/>
      <c r="U743" s="53"/>
      <c r="V743" s="53"/>
      <c r="W743" s="53"/>
      <c r="BZ743" s="53"/>
    </row>
    <row r="744" spans="2:78" s="52" customFormat="1" ht="13" x14ac:dyDescent="0.3">
      <c r="B744" s="53" t="s">
        <v>6028</v>
      </c>
      <c r="C744" s="53" t="s">
        <v>125</v>
      </c>
      <c r="D744" s="53" t="s">
        <v>6185</v>
      </c>
      <c r="E744" s="53">
        <v>39.213839999999998</v>
      </c>
      <c r="F744" s="53">
        <v>-4.7921940000000003</v>
      </c>
      <c r="G744" s="54">
        <v>546.13430000000005</v>
      </c>
      <c r="H744" s="53">
        <v>587</v>
      </c>
      <c r="I744" s="53">
        <v>291</v>
      </c>
      <c r="J744" s="53">
        <v>296</v>
      </c>
      <c r="K744" s="52">
        <v>168</v>
      </c>
      <c r="L744" s="52">
        <v>378.13430000000005</v>
      </c>
      <c r="M744" s="55">
        <v>4</v>
      </c>
      <c r="N744" s="61" t="s">
        <v>15</v>
      </c>
      <c r="P744" s="66"/>
      <c r="Q744" s="53"/>
      <c r="R744" s="53"/>
      <c r="S744" s="53"/>
      <c r="T744" s="53"/>
      <c r="U744" s="53"/>
      <c r="V744" s="53"/>
      <c r="W744" s="53"/>
      <c r="BZ744" s="53"/>
    </row>
    <row r="745" spans="2:78" s="52" customFormat="1" ht="13" x14ac:dyDescent="0.3">
      <c r="B745" s="53" t="s">
        <v>6028</v>
      </c>
      <c r="C745" s="53" t="s">
        <v>125</v>
      </c>
      <c r="D745" s="53" t="s">
        <v>6186</v>
      </c>
      <c r="E745" s="53">
        <v>38.425800000000002</v>
      </c>
      <c r="F745" s="53">
        <v>-6.4164459999999996</v>
      </c>
      <c r="G745" s="54">
        <v>517.25459999999998</v>
      </c>
      <c r="H745" s="53">
        <v>16424</v>
      </c>
      <c r="I745" s="53">
        <v>7949</v>
      </c>
      <c r="J745" s="53">
        <v>8475</v>
      </c>
      <c r="K745" s="52">
        <v>168</v>
      </c>
      <c r="L745" s="52">
        <v>349.25459999999998</v>
      </c>
      <c r="M745" s="55">
        <v>4</v>
      </c>
      <c r="N745" s="61" t="s">
        <v>15</v>
      </c>
      <c r="P745" s="66"/>
      <c r="Q745" s="53"/>
      <c r="R745" s="53"/>
      <c r="S745" s="53"/>
      <c r="T745" s="53"/>
      <c r="U745" s="53"/>
      <c r="V745" s="53"/>
      <c r="W745" s="53"/>
      <c r="BZ745" s="53"/>
    </row>
    <row r="746" spans="2:78" s="52" customFormat="1" ht="13" x14ac:dyDescent="0.3">
      <c r="B746" s="53" t="s">
        <v>6028</v>
      </c>
      <c r="C746" s="53" t="s">
        <v>125</v>
      </c>
      <c r="D746" s="53" t="s">
        <v>6187</v>
      </c>
      <c r="E746" s="53">
        <v>38.330170000000003</v>
      </c>
      <c r="F746" s="53">
        <v>-6.9550320000000001</v>
      </c>
      <c r="G746" s="54">
        <v>345.8639</v>
      </c>
      <c r="H746" s="53">
        <v>2906</v>
      </c>
      <c r="I746" s="53">
        <v>1445</v>
      </c>
      <c r="J746" s="53">
        <v>1461</v>
      </c>
      <c r="K746" s="52">
        <v>168</v>
      </c>
      <c r="L746" s="52">
        <v>177.8639</v>
      </c>
      <c r="M746" s="55">
        <v>2</v>
      </c>
      <c r="N746" s="61" t="s">
        <v>15</v>
      </c>
      <c r="P746" s="66"/>
      <c r="Q746" s="53"/>
      <c r="R746" s="53"/>
      <c r="S746" s="53"/>
      <c r="T746" s="53"/>
      <c r="U746" s="53"/>
      <c r="V746" s="53"/>
      <c r="W746" s="53"/>
      <c r="BZ746" s="53"/>
    </row>
    <row r="747" spans="2:78" s="52" customFormat="1" ht="13" x14ac:dyDescent="0.3">
      <c r="B747" s="53" t="s">
        <v>6028</v>
      </c>
      <c r="C747" s="53" t="s">
        <v>125</v>
      </c>
      <c r="D747" s="53" t="s">
        <v>6188</v>
      </c>
      <c r="E747" s="53">
        <v>38.649769999999997</v>
      </c>
      <c r="F747" s="53">
        <v>-5.6569669999999999</v>
      </c>
      <c r="G747" s="54">
        <v>482.55169999999998</v>
      </c>
      <c r="H747" s="53">
        <v>3978</v>
      </c>
      <c r="I747" s="53">
        <v>1976</v>
      </c>
      <c r="J747" s="53">
        <v>2002</v>
      </c>
      <c r="K747" s="52">
        <v>168</v>
      </c>
      <c r="L747" s="52">
        <v>314.55169999999998</v>
      </c>
      <c r="M747" s="55">
        <v>4</v>
      </c>
      <c r="N747" s="61" t="s">
        <v>15</v>
      </c>
      <c r="P747" s="66"/>
      <c r="Q747" s="53"/>
      <c r="R747" s="53"/>
      <c r="S747" s="53"/>
      <c r="T747" s="53"/>
      <c r="U747" s="53"/>
      <c r="V747" s="53"/>
      <c r="W747" s="53"/>
      <c r="BZ747" s="53"/>
    </row>
    <row r="748" spans="2:78" s="52" customFormat="1" ht="13" x14ac:dyDescent="0.3">
      <c r="B748" s="53" t="s">
        <v>6028</v>
      </c>
      <c r="C748" s="53" t="s">
        <v>125</v>
      </c>
      <c r="D748" s="53" t="s">
        <v>6189</v>
      </c>
      <c r="E748" s="53">
        <v>38.800469999999997</v>
      </c>
      <c r="F748" s="53">
        <v>-5.1694440000000004</v>
      </c>
      <c r="G748" s="54">
        <v>533.90300000000002</v>
      </c>
      <c r="H748" s="53">
        <v>403</v>
      </c>
      <c r="I748" s="53">
        <v>202</v>
      </c>
      <c r="J748" s="53">
        <v>201</v>
      </c>
      <c r="K748" s="52">
        <v>168</v>
      </c>
      <c r="L748" s="52">
        <v>365.90300000000002</v>
      </c>
      <c r="M748" s="55">
        <v>4</v>
      </c>
      <c r="N748" s="61" t="s">
        <v>15</v>
      </c>
      <c r="P748" s="66"/>
      <c r="Q748" s="53"/>
      <c r="R748" s="53"/>
      <c r="S748" s="53"/>
      <c r="T748" s="53"/>
      <c r="U748" s="53"/>
      <c r="V748" s="53"/>
      <c r="W748" s="53"/>
      <c r="BZ748" s="53"/>
    </row>
    <row r="749" spans="2:78" s="52" customFormat="1" ht="13" x14ac:dyDescent="0.3">
      <c r="B749" s="53" t="s">
        <v>6028</v>
      </c>
      <c r="C749" s="53" t="s">
        <v>125</v>
      </c>
      <c r="D749" s="53" t="s">
        <v>4839</v>
      </c>
      <c r="E749" s="53">
        <v>38.818069999999999</v>
      </c>
      <c r="F749" s="53">
        <v>-6.2179140000000004</v>
      </c>
      <c r="G749" s="54">
        <v>285.37799999999999</v>
      </c>
      <c r="H749" s="53">
        <v>3563</v>
      </c>
      <c r="I749" s="53">
        <v>1804</v>
      </c>
      <c r="J749" s="53">
        <v>1759</v>
      </c>
      <c r="K749" s="52">
        <v>168</v>
      </c>
      <c r="L749" s="52">
        <v>117.37799999999999</v>
      </c>
      <c r="M749" s="55">
        <v>2</v>
      </c>
      <c r="N749" s="61" t="s">
        <v>15</v>
      </c>
      <c r="P749" s="66"/>
      <c r="Q749" s="53"/>
      <c r="R749" s="53"/>
      <c r="S749" s="53"/>
      <c r="T749" s="53"/>
      <c r="U749" s="53"/>
      <c r="V749" s="53"/>
      <c r="W749" s="53"/>
      <c r="BZ749" s="53"/>
    </row>
    <row r="750" spans="2:78" s="52" customFormat="1" ht="13" x14ac:dyDescent="0.3">
      <c r="B750" s="53" t="s">
        <v>5085</v>
      </c>
      <c r="C750" s="53" t="s">
        <v>128</v>
      </c>
      <c r="D750" s="53" t="s">
        <v>5086</v>
      </c>
      <c r="E750" s="53">
        <v>41.516089999999998</v>
      </c>
      <c r="F750" s="53">
        <v>1.902142</v>
      </c>
      <c r="G750" s="54">
        <v>109.42149999999999</v>
      </c>
      <c r="H750" s="53">
        <v>11521</v>
      </c>
      <c r="I750" s="53">
        <v>5974</v>
      </c>
      <c r="J750" s="53">
        <v>5547</v>
      </c>
      <c r="K750" s="52">
        <v>1</v>
      </c>
      <c r="L750" s="52">
        <v>108.42149999999999</v>
      </c>
      <c r="M750" s="55">
        <v>2</v>
      </c>
      <c r="N750" s="61" t="s">
        <v>15</v>
      </c>
      <c r="P750" s="66"/>
      <c r="Q750" s="53"/>
      <c r="R750" s="53"/>
      <c r="S750" s="53"/>
      <c r="T750" s="53"/>
      <c r="U750" s="53"/>
      <c r="V750" s="53"/>
      <c r="W750" s="53"/>
      <c r="BZ750" s="53"/>
    </row>
    <row r="751" spans="2:78" s="52" customFormat="1" ht="13" x14ac:dyDescent="0.3">
      <c r="B751" s="53" t="s">
        <v>5085</v>
      </c>
      <c r="C751" s="53" t="s">
        <v>128</v>
      </c>
      <c r="D751" s="53" t="s">
        <v>5087</v>
      </c>
      <c r="E751" s="53">
        <v>41.739759999999997</v>
      </c>
      <c r="F751" s="53">
        <v>1.6293850000000001</v>
      </c>
      <c r="G751" s="54">
        <v>485.71910000000003</v>
      </c>
      <c r="H751" s="53">
        <v>257</v>
      </c>
      <c r="I751" s="53">
        <v>135</v>
      </c>
      <c r="J751" s="53">
        <v>122</v>
      </c>
      <c r="K751" s="52">
        <v>1</v>
      </c>
      <c r="L751" s="52">
        <v>484.71910000000003</v>
      </c>
      <c r="M751" s="55">
        <v>5</v>
      </c>
      <c r="N751" s="61" t="s">
        <v>16</v>
      </c>
      <c r="P751" s="66"/>
      <c r="Q751" s="53"/>
      <c r="R751" s="53"/>
      <c r="S751" s="53"/>
      <c r="T751" s="53"/>
      <c r="U751" s="53"/>
      <c r="V751" s="53"/>
      <c r="W751" s="53"/>
      <c r="BZ751" s="53"/>
    </row>
    <row r="752" spans="2:78" s="52" customFormat="1" ht="13" x14ac:dyDescent="0.3">
      <c r="B752" s="53" t="s">
        <v>5085</v>
      </c>
      <c r="C752" s="53" t="s">
        <v>128</v>
      </c>
      <c r="D752" s="53" t="s">
        <v>5088</v>
      </c>
      <c r="E752" s="53">
        <v>41.768839999999997</v>
      </c>
      <c r="F752" s="53">
        <v>2.2502610000000001</v>
      </c>
      <c r="G752" s="54">
        <v>410.61520000000002</v>
      </c>
      <c r="H752" s="53">
        <v>2464</v>
      </c>
      <c r="I752" s="53">
        <v>1195</v>
      </c>
      <c r="J752" s="53">
        <v>1269</v>
      </c>
      <c r="K752" s="52">
        <v>1</v>
      </c>
      <c r="L752" s="52">
        <v>409.61520000000002</v>
      </c>
      <c r="M752" s="55">
        <v>5</v>
      </c>
      <c r="N752" s="61" t="s">
        <v>16</v>
      </c>
      <c r="P752" s="66"/>
      <c r="Q752" s="53"/>
      <c r="R752" s="53"/>
      <c r="S752" s="53"/>
      <c r="T752" s="53"/>
      <c r="U752" s="53"/>
      <c r="V752" s="53"/>
      <c r="W752" s="53"/>
      <c r="BZ752" s="53"/>
    </row>
    <row r="753" spans="2:78" s="52" customFormat="1" ht="13" x14ac:dyDescent="0.3">
      <c r="B753" s="53" t="s">
        <v>5085</v>
      </c>
      <c r="C753" s="53" t="s">
        <v>128</v>
      </c>
      <c r="D753" s="53" t="s">
        <v>5089</v>
      </c>
      <c r="E753" s="53">
        <v>41.493949999999998</v>
      </c>
      <c r="F753" s="53">
        <v>2.295461</v>
      </c>
      <c r="G753" s="54">
        <v>98.871530000000007</v>
      </c>
      <c r="H753" s="53">
        <v>9397</v>
      </c>
      <c r="I753" s="53">
        <v>4637</v>
      </c>
      <c r="J753" s="53">
        <v>4760</v>
      </c>
      <c r="K753" s="52">
        <v>1</v>
      </c>
      <c r="L753" s="52">
        <v>97.871530000000007</v>
      </c>
      <c r="M753" s="55">
        <v>2</v>
      </c>
      <c r="N753" s="61" t="s">
        <v>15</v>
      </c>
      <c r="P753" s="66"/>
      <c r="Q753" s="53"/>
      <c r="R753" s="53"/>
      <c r="S753" s="53"/>
      <c r="T753" s="53"/>
      <c r="U753" s="53"/>
      <c r="V753" s="53"/>
      <c r="W753" s="53"/>
      <c r="BZ753" s="53"/>
    </row>
    <row r="754" spans="2:78" s="52" customFormat="1" ht="13" x14ac:dyDescent="0.3">
      <c r="B754" s="53" t="s">
        <v>5085</v>
      </c>
      <c r="C754" s="53" t="s">
        <v>128</v>
      </c>
      <c r="D754" s="53" t="s">
        <v>5090</v>
      </c>
      <c r="E754" s="53">
        <v>42.120100000000001</v>
      </c>
      <c r="F754" s="53">
        <v>2.1013630000000001</v>
      </c>
      <c r="G754" s="54">
        <v>871.32399999999996</v>
      </c>
      <c r="H754" s="53">
        <v>311</v>
      </c>
      <c r="I754" s="53">
        <v>168</v>
      </c>
      <c r="J754" s="53">
        <v>143</v>
      </c>
      <c r="K754" s="52">
        <v>1</v>
      </c>
      <c r="L754" s="52">
        <v>870.32399999999996</v>
      </c>
      <c r="M754" s="55">
        <v>7</v>
      </c>
      <c r="N754" s="61" t="s">
        <v>17</v>
      </c>
      <c r="P754" s="66"/>
      <c r="Q754" s="53"/>
      <c r="R754" s="53"/>
      <c r="S754" s="53"/>
      <c r="T754" s="53"/>
      <c r="U754" s="53"/>
      <c r="V754" s="53"/>
      <c r="W754" s="53"/>
      <c r="BZ754" s="53"/>
    </row>
    <row r="755" spans="2:78" s="52" customFormat="1" ht="13" x14ac:dyDescent="0.3">
      <c r="B755" s="53" t="s">
        <v>5085</v>
      </c>
      <c r="C755" s="53" t="s">
        <v>128</v>
      </c>
      <c r="D755" s="53" t="s">
        <v>5091</v>
      </c>
      <c r="E755" s="53">
        <v>41.669759999999997</v>
      </c>
      <c r="F755" s="53">
        <v>2.2611849999999998</v>
      </c>
      <c r="G755" s="54">
        <v>292.04880000000003</v>
      </c>
      <c r="H755" s="53">
        <v>7949</v>
      </c>
      <c r="I755" s="53">
        <v>3991</v>
      </c>
      <c r="J755" s="53">
        <v>3958</v>
      </c>
      <c r="K755" s="52">
        <v>1</v>
      </c>
      <c r="L755" s="52">
        <v>291.04880000000003</v>
      </c>
      <c r="M755" s="55">
        <v>4</v>
      </c>
      <c r="N755" s="61" t="s">
        <v>15</v>
      </c>
      <c r="P755" s="66"/>
      <c r="Q755" s="53"/>
      <c r="R755" s="53"/>
      <c r="S755" s="53"/>
      <c r="T755" s="53"/>
      <c r="U755" s="53"/>
      <c r="V755" s="53"/>
      <c r="W755" s="53"/>
      <c r="BZ755" s="53"/>
    </row>
    <row r="756" spans="2:78" s="52" customFormat="1" ht="13" x14ac:dyDescent="0.3">
      <c r="B756" s="53" t="s">
        <v>5085</v>
      </c>
      <c r="C756" s="53" t="s">
        <v>128</v>
      </c>
      <c r="D756" s="53" t="s">
        <v>5092</v>
      </c>
      <c r="E756" s="53">
        <v>41.579439999999998</v>
      </c>
      <c r="F756" s="53">
        <v>2.5514800000000002</v>
      </c>
      <c r="G756" s="54">
        <v>13.994949999999999</v>
      </c>
      <c r="H756" s="53">
        <v>14627</v>
      </c>
      <c r="I756" s="53">
        <v>7166</v>
      </c>
      <c r="J756" s="53">
        <v>7461</v>
      </c>
      <c r="K756" s="52">
        <v>1</v>
      </c>
      <c r="L756" s="52">
        <v>12.994949999999999</v>
      </c>
      <c r="M756" s="55">
        <v>2</v>
      </c>
      <c r="N756" s="61" t="s">
        <v>15</v>
      </c>
      <c r="P756" s="66"/>
      <c r="Q756" s="53"/>
      <c r="R756" s="53"/>
      <c r="S756" s="53"/>
      <c r="T756" s="53"/>
      <c r="U756" s="53"/>
      <c r="V756" s="53"/>
      <c r="W756" s="53"/>
      <c r="BZ756" s="53"/>
    </row>
    <row r="757" spans="2:78" s="52" customFormat="1" ht="13" x14ac:dyDescent="0.3">
      <c r="B757" s="53" t="s">
        <v>5085</v>
      </c>
      <c r="C757" s="53" t="s">
        <v>128</v>
      </c>
      <c r="D757" s="53" t="s">
        <v>5093</v>
      </c>
      <c r="E757" s="53">
        <v>41.610259999999997</v>
      </c>
      <c r="F757" s="53">
        <v>2.5413760000000001</v>
      </c>
      <c r="G757" s="54">
        <v>135.54900000000001</v>
      </c>
      <c r="H757" s="53">
        <v>8190</v>
      </c>
      <c r="I757" s="53">
        <v>4085</v>
      </c>
      <c r="J757" s="53">
        <v>4105</v>
      </c>
      <c r="K757" s="52">
        <v>1</v>
      </c>
      <c r="L757" s="52">
        <v>134.54900000000001</v>
      </c>
      <c r="M757" s="55">
        <v>2</v>
      </c>
      <c r="N757" s="61" t="s">
        <v>15</v>
      </c>
      <c r="P757" s="66"/>
      <c r="Q757" s="53"/>
      <c r="R757" s="53"/>
      <c r="S757" s="53"/>
      <c r="T757" s="53"/>
      <c r="U757" s="53"/>
      <c r="V757" s="53"/>
      <c r="W757" s="53"/>
      <c r="BZ757" s="53"/>
    </row>
    <row r="758" spans="2:78" s="52" customFormat="1" ht="13" x14ac:dyDescent="0.3">
      <c r="B758" s="53" t="s">
        <v>5085</v>
      </c>
      <c r="C758" s="53" t="s">
        <v>128</v>
      </c>
      <c r="D758" s="53" t="s">
        <v>5094</v>
      </c>
      <c r="E758" s="53">
        <v>41.599670000000003</v>
      </c>
      <c r="F758" s="53">
        <v>1.4434100000000001</v>
      </c>
      <c r="G758" s="54">
        <v>713.92790000000002</v>
      </c>
      <c r="H758" s="53">
        <v>240</v>
      </c>
      <c r="I758" s="53">
        <v>139</v>
      </c>
      <c r="J758" s="53">
        <v>101</v>
      </c>
      <c r="K758" s="52">
        <v>1</v>
      </c>
      <c r="L758" s="52">
        <v>712.92790000000002</v>
      </c>
      <c r="M758" s="55">
        <v>6</v>
      </c>
      <c r="N758" s="61" t="s">
        <v>16</v>
      </c>
      <c r="P758" s="66"/>
      <c r="Q758" s="53"/>
      <c r="R758" s="53"/>
      <c r="S758" s="53"/>
      <c r="T758" s="53"/>
      <c r="U758" s="53"/>
      <c r="V758" s="53"/>
      <c r="W758" s="53"/>
      <c r="BZ758" s="53"/>
    </row>
    <row r="759" spans="2:78" s="52" customFormat="1" ht="13" x14ac:dyDescent="0.3">
      <c r="B759" s="53" t="s">
        <v>5085</v>
      </c>
      <c r="C759" s="53" t="s">
        <v>128</v>
      </c>
      <c r="D759" s="53" t="s">
        <v>5095</v>
      </c>
      <c r="E759" s="53">
        <v>41.555549999999997</v>
      </c>
      <c r="F759" s="53">
        <v>2.4005640000000001</v>
      </c>
      <c r="G759" s="54">
        <v>92.695139999999995</v>
      </c>
      <c r="H759" s="53">
        <v>11633</v>
      </c>
      <c r="I759" s="53">
        <v>5784</v>
      </c>
      <c r="J759" s="53">
        <v>5849</v>
      </c>
      <c r="K759" s="52">
        <v>1</v>
      </c>
      <c r="L759" s="52">
        <v>91.695139999999995</v>
      </c>
      <c r="M759" s="55">
        <v>2</v>
      </c>
      <c r="N759" s="61" t="s">
        <v>15</v>
      </c>
      <c r="P759" s="66"/>
      <c r="Q759" s="53"/>
      <c r="R759" s="53"/>
      <c r="S759" s="53"/>
      <c r="T759" s="53"/>
      <c r="U759" s="53"/>
      <c r="V759" s="53"/>
      <c r="W759" s="53"/>
      <c r="BZ759" s="53"/>
    </row>
    <row r="760" spans="2:78" s="52" customFormat="1" ht="13" x14ac:dyDescent="0.3">
      <c r="B760" s="53" t="s">
        <v>5085</v>
      </c>
      <c r="C760" s="53" t="s">
        <v>128</v>
      </c>
      <c r="D760" s="53" t="s">
        <v>5096</v>
      </c>
      <c r="E760" s="53">
        <v>41.798389999999998</v>
      </c>
      <c r="F760" s="53">
        <v>1.954726</v>
      </c>
      <c r="G760" s="54">
        <v>318.05939999999998</v>
      </c>
      <c r="H760" s="53">
        <v>5433</v>
      </c>
      <c r="I760" s="53">
        <v>2724</v>
      </c>
      <c r="J760" s="53">
        <v>2709</v>
      </c>
      <c r="K760" s="52">
        <v>1</v>
      </c>
      <c r="L760" s="52">
        <v>317.05939999999998</v>
      </c>
      <c r="M760" s="55">
        <v>4</v>
      </c>
      <c r="N760" s="61" t="s">
        <v>15</v>
      </c>
      <c r="P760" s="66"/>
      <c r="Q760" s="53"/>
      <c r="R760" s="53"/>
      <c r="S760" s="53"/>
      <c r="T760" s="53"/>
      <c r="U760" s="53"/>
      <c r="V760" s="53"/>
      <c r="W760" s="53"/>
      <c r="BZ760" s="53"/>
    </row>
    <row r="761" spans="2:78" s="52" customFormat="1" ht="13" x14ac:dyDescent="0.3">
      <c r="B761" s="53" t="s">
        <v>5085</v>
      </c>
      <c r="C761" s="53" t="s">
        <v>128</v>
      </c>
      <c r="D761" s="53" t="s">
        <v>5097</v>
      </c>
      <c r="E761" s="53">
        <v>42.07741</v>
      </c>
      <c r="F761" s="53">
        <v>1.8253079999999999</v>
      </c>
      <c r="G761" s="54">
        <v>666.29020000000003</v>
      </c>
      <c r="H761" s="53">
        <v>2206</v>
      </c>
      <c r="I761" s="53">
        <v>1109</v>
      </c>
      <c r="J761" s="53">
        <v>1097</v>
      </c>
      <c r="K761" s="52">
        <v>1</v>
      </c>
      <c r="L761" s="52">
        <v>665.29020000000003</v>
      </c>
      <c r="M761" s="55">
        <v>6</v>
      </c>
      <c r="N761" s="61" t="s">
        <v>16</v>
      </c>
      <c r="P761" s="66"/>
      <c r="Q761" s="53"/>
      <c r="R761" s="53"/>
      <c r="S761" s="53"/>
      <c r="T761" s="53"/>
      <c r="U761" s="53"/>
      <c r="V761" s="53"/>
      <c r="W761" s="53"/>
      <c r="BZ761" s="53"/>
    </row>
    <row r="762" spans="2:78" s="52" customFormat="1" ht="13" x14ac:dyDescent="0.3">
      <c r="B762" s="53" t="s">
        <v>5085</v>
      </c>
      <c r="C762" s="53" t="s">
        <v>128</v>
      </c>
      <c r="D762" s="53" t="s">
        <v>5098</v>
      </c>
      <c r="E762" s="53">
        <v>41.862090000000002</v>
      </c>
      <c r="F762" s="53">
        <v>1.9719409999999999</v>
      </c>
      <c r="G762" s="54">
        <v>358.05599999999998</v>
      </c>
      <c r="H762" s="53">
        <v>2289</v>
      </c>
      <c r="I762" s="53">
        <v>1144</v>
      </c>
      <c r="J762" s="53">
        <v>1145</v>
      </c>
      <c r="K762" s="52">
        <v>1</v>
      </c>
      <c r="L762" s="52">
        <v>357.05599999999998</v>
      </c>
      <c r="M762" s="55">
        <v>4</v>
      </c>
      <c r="N762" s="61" t="s">
        <v>15</v>
      </c>
      <c r="P762" s="66"/>
      <c r="Q762" s="53"/>
      <c r="R762" s="53"/>
      <c r="S762" s="53"/>
      <c r="T762" s="53"/>
      <c r="U762" s="53"/>
      <c r="V762" s="53"/>
      <c r="W762" s="53"/>
      <c r="BZ762" s="53"/>
    </row>
    <row r="763" spans="2:78" s="52" customFormat="1" ht="13" x14ac:dyDescent="0.3">
      <c r="B763" s="53" t="s">
        <v>5085</v>
      </c>
      <c r="C763" s="53" t="s">
        <v>128</v>
      </c>
      <c r="D763" s="53" t="s">
        <v>5099</v>
      </c>
      <c r="E763" s="53">
        <v>41.360599999999998</v>
      </c>
      <c r="F763" s="53">
        <v>1.7764850000000001</v>
      </c>
      <c r="G763" s="54">
        <v>283.92329999999998</v>
      </c>
      <c r="H763" s="53">
        <v>1690</v>
      </c>
      <c r="I763" s="53">
        <v>908</v>
      </c>
      <c r="J763" s="53">
        <v>782</v>
      </c>
      <c r="K763" s="52">
        <v>1</v>
      </c>
      <c r="L763" s="52">
        <v>282.92329999999998</v>
      </c>
      <c r="M763" s="55">
        <v>4</v>
      </c>
      <c r="N763" s="61" t="s">
        <v>15</v>
      </c>
      <c r="P763" s="66"/>
      <c r="Q763" s="53"/>
      <c r="R763" s="53"/>
      <c r="S763" s="53"/>
      <c r="T763" s="53"/>
      <c r="U763" s="53"/>
      <c r="V763" s="53"/>
      <c r="W763" s="53"/>
      <c r="BZ763" s="53"/>
    </row>
    <row r="764" spans="2:78" s="52" customFormat="1" ht="13" x14ac:dyDescent="0.3">
      <c r="B764" s="53" t="s">
        <v>5085</v>
      </c>
      <c r="C764" s="53" t="s">
        <v>128</v>
      </c>
      <c r="D764" s="53" t="s">
        <v>5100</v>
      </c>
      <c r="E764" s="53">
        <v>41.450139999999998</v>
      </c>
      <c r="F764" s="53">
        <v>2.24742</v>
      </c>
      <c r="G764" s="54">
        <v>16.742599999999999</v>
      </c>
      <c r="H764" s="53">
        <v>219547</v>
      </c>
      <c r="I764" s="53">
        <v>110185</v>
      </c>
      <c r="J764" s="53">
        <v>109362</v>
      </c>
      <c r="K764" s="52">
        <v>1</v>
      </c>
      <c r="L764" s="52">
        <v>15.742599999999999</v>
      </c>
      <c r="M764" s="55">
        <v>2</v>
      </c>
      <c r="N764" s="61" t="s">
        <v>15</v>
      </c>
      <c r="P764" s="66"/>
      <c r="Q764" s="53"/>
      <c r="R764" s="53"/>
      <c r="S764" s="53"/>
      <c r="T764" s="53"/>
      <c r="U764" s="53"/>
      <c r="V764" s="53"/>
      <c r="W764" s="53"/>
      <c r="BZ764" s="53"/>
    </row>
    <row r="765" spans="2:78" s="52" customFormat="1" ht="13" x14ac:dyDescent="0.3">
      <c r="B765" s="53" t="s">
        <v>5085</v>
      </c>
      <c r="C765" s="53" t="s">
        <v>128</v>
      </c>
      <c r="D765" s="53" t="s">
        <v>5101</v>
      </c>
      <c r="E765" s="53">
        <v>41.508710000000001</v>
      </c>
      <c r="F765" s="53">
        <v>2.1148639999999999</v>
      </c>
      <c r="G765" s="54">
        <v>122.4438</v>
      </c>
      <c r="H765" s="53">
        <v>13679</v>
      </c>
      <c r="I765" s="53">
        <v>6744</v>
      </c>
      <c r="J765" s="53">
        <v>6935</v>
      </c>
      <c r="K765" s="52">
        <v>1</v>
      </c>
      <c r="L765" s="52">
        <v>121.4438</v>
      </c>
      <c r="M765" s="55">
        <v>2</v>
      </c>
      <c r="N765" s="61" t="s">
        <v>15</v>
      </c>
      <c r="P765" s="66"/>
      <c r="Q765" s="53"/>
      <c r="R765" s="53"/>
      <c r="S765" s="53"/>
      <c r="T765" s="53"/>
      <c r="U765" s="53"/>
      <c r="V765" s="53"/>
      <c r="W765" s="53"/>
      <c r="BZ765" s="53"/>
    </row>
    <row r="766" spans="2:78" s="52" customFormat="1" ht="13" x14ac:dyDescent="0.3">
      <c r="B766" s="53" t="s">
        <v>5085</v>
      </c>
      <c r="C766" s="53" t="s">
        <v>128</v>
      </c>
      <c r="D766" s="53" t="s">
        <v>5102</v>
      </c>
      <c r="E766" s="53">
        <v>42.25188</v>
      </c>
      <c r="F766" s="53">
        <v>1.863364</v>
      </c>
      <c r="G766" s="54">
        <v>756.54880000000003</v>
      </c>
      <c r="H766" s="53">
        <v>2362</v>
      </c>
      <c r="I766" s="53">
        <v>1159</v>
      </c>
      <c r="J766" s="53">
        <v>1203</v>
      </c>
      <c r="K766" s="52">
        <v>1</v>
      </c>
      <c r="L766" s="52">
        <v>755.54880000000003</v>
      </c>
      <c r="M766" s="55">
        <v>6</v>
      </c>
      <c r="N766" s="61" t="s">
        <v>16</v>
      </c>
      <c r="P766" s="66"/>
      <c r="Q766" s="53"/>
      <c r="R766" s="53"/>
      <c r="S766" s="53"/>
      <c r="T766" s="53"/>
      <c r="U766" s="53"/>
      <c r="V766" s="53"/>
      <c r="W766" s="53"/>
      <c r="BZ766" s="53"/>
    </row>
    <row r="767" spans="2:78" s="52" customFormat="1" ht="13" x14ac:dyDescent="0.3">
      <c r="B767" s="53" t="s">
        <v>5085</v>
      </c>
      <c r="C767" s="53" t="s">
        <v>128</v>
      </c>
      <c r="D767" s="53" t="s">
        <v>5103</v>
      </c>
      <c r="E767" s="53">
        <v>41.843870000000003</v>
      </c>
      <c r="F767" s="53">
        <v>2.2512180000000002</v>
      </c>
      <c r="G767" s="54">
        <v>593.35969999999998</v>
      </c>
      <c r="H767" s="53">
        <v>3743</v>
      </c>
      <c r="I767" s="53">
        <v>1884</v>
      </c>
      <c r="J767" s="53">
        <v>1859</v>
      </c>
      <c r="K767" s="52">
        <v>1</v>
      </c>
      <c r="L767" s="52">
        <v>592.35969999999998</v>
      </c>
      <c r="M767" s="55">
        <v>5</v>
      </c>
      <c r="N767" s="61" t="s">
        <v>16</v>
      </c>
      <c r="P767" s="66"/>
      <c r="Q767" s="53"/>
      <c r="R767" s="53"/>
      <c r="S767" s="53"/>
      <c r="T767" s="53"/>
      <c r="U767" s="53"/>
      <c r="V767" s="53"/>
      <c r="W767" s="53"/>
      <c r="BZ767" s="53"/>
    </row>
    <row r="768" spans="2:78" s="52" customFormat="1" ht="13" x14ac:dyDescent="0.3">
      <c r="B768" s="53" t="s">
        <v>5085</v>
      </c>
      <c r="C768" s="53" t="s">
        <v>128</v>
      </c>
      <c r="D768" s="53" t="s">
        <v>5104</v>
      </c>
      <c r="E768" s="53">
        <v>41.862670000000001</v>
      </c>
      <c r="F768" s="53">
        <v>1.873386</v>
      </c>
      <c r="G768" s="54">
        <v>332.11739999999998</v>
      </c>
      <c r="H768" s="53">
        <v>3512</v>
      </c>
      <c r="I768" s="53">
        <v>1800</v>
      </c>
      <c r="J768" s="53">
        <v>1712</v>
      </c>
      <c r="K768" s="52">
        <v>1</v>
      </c>
      <c r="L768" s="52">
        <v>331.11739999999998</v>
      </c>
      <c r="M768" s="55">
        <v>4</v>
      </c>
      <c r="N768" s="61" t="s">
        <v>15</v>
      </c>
      <c r="P768" s="66"/>
      <c r="Q768" s="53"/>
      <c r="R768" s="53"/>
      <c r="S768" s="53"/>
      <c r="T768" s="53"/>
      <c r="U768" s="53"/>
      <c r="V768" s="53"/>
      <c r="W768" s="53"/>
      <c r="BZ768" s="53"/>
    </row>
    <row r="769" spans="2:78" s="52" customFormat="1" ht="13" x14ac:dyDescent="0.3">
      <c r="B769" s="53" t="s">
        <v>5085</v>
      </c>
      <c r="C769" s="53" t="s">
        <v>128</v>
      </c>
      <c r="D769" s="53" t="s">
        <v>5105</v>
      </c>
      <c r="E769" s="53">
        <v>41.51596</v>
      </c>
      <c r="F769" s="53">
        <v>2.1247229999999999</v>
      </c>
      <c r="G769" s="54">
        <v>142.2961</v>
      </c>
      <c r="H769" s="53">
        <v>31144</v>
      </c>
      <c r="I769" s="53">
        <v>15544</v>
      </c>
      <c r="J769" s="53">
        <v>15600</v>
      </c>
      <c r="K769" s="52">
        <v>1</v>
      </c>
      <c r="L769" s="52">
        <v>141.2961</v>
      </c>
      <c r="M769" s="55">
        <v>2</v>
      </c>
      <c r="N769" s="61" t="s">
        <v>15</v>
      </c>
      <c r="P769" s="66"/>
      <c r="Q769" s="53"/>
      <c r="R769" s="53"/>
      <c r="S769" s="53"/>
      <c r="T769" s="53"/>
      <c r="U769" s="53"/>
      <c r="V769" s="53"/>
      <c r="W769" s="53"/>
      <c r="BZ769" s="53"/>
    </row>
    <row r="770" spans="2:78" s="52" customFormat="1" ht="13" x14ac:dyDescent="0.3">
      <c r="B770" s="53" t="s">
        <v>5085</v>
      </c>
      <c r="C770" s="53" t="s">
        <v>128</v>
      </c>
      <c r="D770" s="53" t="s">
        <v>128</v>
      </c>
      <c r="E770" s="53">
        <v>41.387920000000001</v>
      </c>
      <c r="F770" s="53">
        <v>2.1699190000000002</v>
      </c>
      <c r="G770" s="54">
        <v>19.990690000000001</v>
      </c>
      <c r="H770" s="53">
        <v>1621537</v>
      </c>
      <c r="I770" s="53">
        <v>771570</v>
      </c>
      <c r="J770" s="53">
        <v>849967</v>
      </c>
      <c r="K770" s="52">
        <v>1</v>
      </c>
      <c r="L770" s="52">
        <v>18.990690000000001</v>
      </c>
      <c r="M770" s="55">
        <v>2</v>
      </c>
      <c r="N770" s="61" t="s">
        <v>15</v>
      </c>
      <c r="P770" s="66"/>
      <c r="Q770" s="53"/>
      <c r="R770" s="53"/>
      <c r="S770" s="53"/>
      <c r="T770" s="53"/>
      <c r="U770" s="53"/>
      <c r="V770" s="53"/>
      <c r="W770" s="53"/>
      <c r="BZ770" s="53"/>
    </row>
    <row r="771" spans="2:78" s="52" customFormat="1" ht="13" x14ac:dyDescent="0.3">
      <c r="B771" s="53" t="s">
        <v>5085</v>
      </c>
      <c r="C771" s="53" t="s">
        <v>128</v>
      </c>
      <c r="D771" s="53" t="s">
        <v>5106</v>
      </c>
      <c r="E771" s="53">
        <v>41.331009999999999</v>
      </c>
      <c r="F771" s="53">
        <v>1.9219869999999999</v>
      </c>
      <c r="G771" s="54">
        <v>371.51909999999998</v>
      </c>
      <c r="H771" s="53">
        <v>6271</v>
      </c>
      <c r="I771" s="53">
        <v>3132</v>
      </c>
      <c r="J771" s="53">
        <v>3139</v>
      </c>
      <c r="K771" s="52">
        <v>1</v>
      </c>
      <c r="L771" s="52">
        <v>370.51909999999998</v>
      </c>
      <c r="M771" s="55">
        <v>4</v>
      </c>
      <c r="N771" s="61" t="s">
        <v>15</v>
      </c>
      <c r="P771" s="66"/>
      <c r="Q771" s="53"/>
      <c r="R771" s="53"/>
      <c r="S771" s="53"/>
      <c r="T771" s="53"/>
      <c r="U771" s="53"/>
      <c r="V771" s="53"/>
      <c r="W771" s="53"/>
      <c r="BZ771" s="53"/>
    </row>
    <row r="772" spans="2:78" s="52" customFormat="1" ht="13" x14ac:dyDescent="0.3">
      <c r="B772" s="53" t="s">
        <v>5085</v>
      </c>
      <c r="C772" s="53" t="s">
        <v>128</v>
      </c>
      <c r="D772" s="53" t="s">
        <v>5107</v>
      </c>
      <c r="E772" s="53">
        <v>41.517249999999997</v>
      </c>
      <c r="F772" s="53">
        <v>1.4334579999999999</v>
      </c>
      <c r="G772" s="54">
        <v>644.41279999999995</v>
      </c>
      <c r="H772" s="53">
        <v>92</v>
      </c>
      <c r="I772" s="53">
        <v>50</v>
      </c>
      <c r="J772" s="53">
        <v>42</v>
      </c>
      <c r="K772" s="52">
        <v>1</v>
      </c>
      <c r="L772" s="52">
        <v>643.41279999999995</v>
      </c>
      <c r="M772" s="55">
        <v>6</v>
      </c>
      <c r="N772" s="61" t="s">
        <v>16</v>
      </c>
      <c r="P772" s="66"/>
      <c r="Q772" s="53"/>
      <c r="R772" s="53"/>
      <c r="S772" s="53"/>
      <c r="T772" s="53"/>
      <c r="U772" s="53"/>
      <c r="V772" s="53"/>
      <c r="W772" s="53"/>
      <c r="BZ772" s="53"/>
    </row>
    <row r="773" spans="2:78" s="52" customFormat="1" ht="13" x14ac:dyDescent="0.3">
      <c r="B773" s="53" t="s">
        <v>5085</v>
      </c>
      <c r="C773" s="53" t="s">
        <v>128</v>
      </c>
      <c r="D773" s="53" t="s">
        <v>5108</v>
      </c>
      <c r="E773" s="53">
        <v>42.101439999999997</v>
      </c>
      <c r="F773" s="53">
        <v>1.8438000000000001</v>
      </c>
      <c r="G773" s="54">
        <v>717.44420000000002</v>
      </c>
      <c r="H773" s="53">
        <v>17160</v>
      </c>
      <c r="I773" s="53">
        <v>8587</v>
      </c>
      <c r="J773" s="53">
        <v>8573</v>
      </c>
      <c r="K773" s="52">
        <v>1</v>
      </c>
      <c r="L773" s="52">
        <v>716.44420000000002</v>
      </c>
      <c r="M773" s="55">
        <v>6</v>
      </c>
      <c r="N773" s="61" t="s">
        <v>16</v>
      </c>
      <c r="P773" s="66"/>
      <c r="Q773" s="53"/>
      <c r="R773" s="53"/>
      <c r="S773" s="53"/>
      <c r="T773" s="53"/>
      <c r="U773" s="53"/>
      <c r="V773" s="53"/>
      <c r="W773" s="53"/>
      <c r="BZ773" s="53"/>
    </row>
    <row r="774" spans="2:78" s="52" customFormat="1" ht="13" x14ac:dyDescent="0.3">
      <c r="B774" s="53" t="s">
        <v>5085</v>
      </c>
      <c r="C774" s="53" t="s">
        <v>128</v>
      </c>
      <c r="D774" s="53" t="s">
        <v>5109</v>
      </c>
      <c r="E774" s="53">
        <v>41.677329999999998</v>
      </c>
      <c r="F774" s="53">
        <v>2.2235269999999998</v>
      </c>
      <c r="G774" s="54">
        <v>305.99709999999999</v>
      </c>
      <c r="H774" s="53">
        <v>8401</v>
      </c>
      <c r="I774" s="53">
        <v>4309</v>
      </c>
      <c r="J774" s="53">
        <v>4092</v>
      </c>
      <c r="K774" s="52">
        <v>1</v>
      </c>
      <c r="L774" s="52">
        <v>304.99709999999999</v>
      </c>
      <c r="M774" s="55">
        <v>4</v>
      </c>
      <c r="N774" s="61" t="s">
        <v>15</v>
      </c>
      <c r="P774" s="66"/>
      <c r="Q774" s="53"/>
      <c r="R774" s="53"/>
      <c r="S774" s="53"/>
      <c r="T774" s="53"/>
      <c r="U774" s="53"/>
      <c r="V774" s="53"/>
      <c r="W774" s="53"/>
      <c r="BZ774" s="53"/>
    </row>
    <row r="775" spans="2:78" s="52" customFormat="1" ht="13" x14ac:dyDescent="0.3">
      <c r="B775" s="53" t="s">
        <v>5085</v>
      </c>
      <c r="C775" s="53" t="s">
        <v>128</v>
      </c>
      <c r="D775" s="53" t="s">
        <v>5110</v>
      </c>
      <c r="E775" s="53">
        <v>42.13541</v>
      </c>
      <c r="F775" s="53">
        <v>1.993754</v>
      </c>
      <c r="G775" s="54">
        <v>854.18979999999999</v>
      </c>
      <c r="H775" s="53">
        <v>614</v>
      </c>
      <c r="I775" s="53">
        <v>331</v>
      </c>
      <c r="J775" s="53">
        <v>283</v>
      </c>
      <c r="K775" s="52">
        <v>1</v>
      </c>
      <c r="L775" s="52">
        <v>853.18979999999999</v>
      </c>
      <c r="M775" s="55">
        <v>7</v>
      </c>
      <c r="N775" s="61" t="s">
        <v>17</v>
      </c>
      <c r="P775" s="66"/>
      <c r="Q775" s="53"/>
      <c r="R775" s="53"/>
      <c r="S775" s="53"/>
      <c r="T775" s="53"/>
      <c r="U775" s="53"/>
      <c r="V775" s="53"/>
      <c r="W775" s="53"/>
      <c r="BZ775" s="53"/>
    </row>
    <row r="776" spans="2:78" s="52" customFormat="1" ht="13" x14ac:dyDescent="0.3">
      <c r="B776" s="53" t="s">
        <v>5085</v>
      </c>
      <c r="C776" s="53" t="s">
        <v>128</v>
      </c>
      <c r="D776" s="53" t="s">
        <v>5111</v>
      </c>
      <c r="E776" s="53">
        <v>41.579929999999997</v>
      </c>
      <c r="F776" s="53">
        <v>1.78023</v>
      </c>
      <c r="G776" s="54">
        <v>486.05680000000001</v>
      </c>
      <c r="H776" s="53">
        <v>1904</v>
      </c>
      <c r="I776" s="53">
        <v>1018</v>
      </c>
      <c r="J776" s="53">
        <v>886</v>
      </c>
      <c r="K776" s="52">
        <v>1</v>
      </c>
      <c r="L776" s="52">
        <v>485.05680000000001</v>
      </c>
      <c r="M776" s="55">
        <v>5</v>
      </c>
      <c r="N776" s="61" t="s">
        <v>16</v>
      </c>
      <c r="P776" s="66"/>
      <c r="Q776" s="53"/>
      <c r="R776" s="53"/>
      <c r="S776" s="53"/>
      <c r="T776" s="53"/>
      <c r="U776" s="53"/>
      <c r="V776" s="53"/>
      <c r="W776" s="53"/>
      <c r="BZ776" s="53"/>
    </row>
    <row r="777" spans="2:78" s="52" customFormat="1" ht="13" x14ac:dyDescent="0.3">
      <c r="B777" s="53" t="s">
        <v>5085</v>
      </c>
      <c r="C777" s="53" t="s">
        <v>128</v>
      </c>
      <c r="D777" s="53" t="s">
        <v>5112</v>
      </c>
      <c r="E777" s="53">
        <v>41.816769999999998</v>
      </c>
      <c r="F777" s="53">
        <v>2.3054929999999998</v>
      </c>
      <c r="G777" s="54">
        <v>844.61360000000002</v>
      </c>
      <c r="H777" s="53">
        <v>252</v>
      </c>
      <c r="I777" s="53">
        <v>133</v>
      </c>
      <c r="J777" s="53">
        <v>119</v>
      </c>
      <c r="K777" s="52">
        <v>1</v>
      </c>
      <c r="L777" s="52">
        <v>843.61360000000002</v>
      </c>
      <c r="M777" s="55">
        <v>7</v>
      </c>
      <c r="N777" s="61" t="s">
        <v>17</v>
      </c>
      <c r="P777" s="66"/>
      <c r="Q777" s="53"/>
      <c r="R777" s="53"/>
      <c r="S777" s="53"/>
      <c r="T777" s="53"/>
      <c r="U777" s="53"/>
      <c r="V777" s="53"/>
      <c r="W777" s="53"/>
      <c r="BZ777" s="53"/>
    </row>
    <row r="778" spans="2:78" s="52" customFormat="1" ht="13" x14ac:dyDescent="0.3">
      <c r="B778" s="53" t="s">
        <v>5085</v>
      </c>
      <c r="C778" s="53" t="s">
        <v>128</v>
      </c>
      <c r="D778" s="53" t="s">
        <v>5113</v>
      </c>
      <c r="E778" s="53">
        <v>41.371740000000003</v>
      </c>
      <c r="F778" s="53">
        <v>1.68963</v>
      </c>
      <c r="G778" s="54">
        <v>255.98910000000001</v>
      </c>
      <c r="H778" s="53">
        <v>888</v>
      </c>
      <c r="I778" s="53">
        <v>453</v>
      </c>
      <c r="J778" s="53">
        <v>435</v>
      </c>
      <c r="K778" s="52">
        <v>1</v>
      </c>
      <c r="L778" s="52">
        <v>254.98910000000001</v>
      </c>
      <c r="M778" s="55">
        <v>4</v>
      </c>
      <c r="N778" s="61" t="s">
        <v>15</v>
      </c>
      <c r="P778" s="66"/>
      <c r="Q778" s="53"/>
      <c r="R778" s="53"/>
      <c r="S778" s="53"/>
      <c r="T778" s="53"/>
      <c r="U778" s="53"/>
      <c r="V778" s="53"/>
      <c r="W778" s="53"/>
      <c r="BZ778" s="53"/>
    </row>
    <row r="779" spans="2:78" s="52" customFormat="1" ht="13" x14ac:dyDescent="0.3">
      <c r="B779" s="53" t="s">
        <v>5085</v>
      </c>
      <c r="C779" s="53" t="s">
        <v>128</v>
      </c>
      <c r="D779" s="53" t="s">
        <v>5114</v>
      </c>
      <c r="E779" s="53">
        <v>41.479439999999997</v>
      </c>
      <c r="F779" s="53">
        <v>1.7047220000000001</v>
      </c>
      <c r="G779" s="54">
        <v>298.3023</v>
      </c>
      <c r="H779" s="53">
        <v>1320</v>
      </c>
      <c r="I779" s="53">
        <v>707</v>
      </c>
      <c r="J779" s="53">
        <v>613</v>
      </c>
      <c r="K779" s="52">
        <v>1</v>
      </c>
      <c r="L779" s="52">
        <v>297.3023</v>
      </c>
      <c r="M779" s="55">
        <v>4</v>
      </c>
      <c r="N779" s="61" t="s">
        <v>15</v>
      </c>
      <c r="P779" s="66"/>
      <c r="Q779" s="53"/>
      <c r="R779" s="53"/>
      <c r="S779" s="53"/>
      <c r="T779" s="53"/>
      <c r="U779" s="53"/>
      <c r="V779" s="53"/>
      <c r="W779" s="53"/>
      <c r="BZ779" s="53"/>
    </row>
    <row r="780" spans="2:78" s="52" customFormat="1" ht="13" x14ac:dyDescent="0.3">
      <c r="B780" s="53" t="s">
        <v>5085</v>
      </c>
      <c r="C780" s="53" t="s">
        <v>128</v>
      </c>
      <c r="D780" s="53" t="s">
        <v>5115</v>
      </c>
      <c r="E780" s="53">
        <v>41.526229999999998</v>
      </c>
      <c r="F780" s="53">
        <v>2.3935330000000001</v>
      </c>
      <c r="G780" s="54">
        <v>91.71696</v>
      </c>
      <c r="H780" s="53">
        <v>4408</v>
      </c>
      <c r="I780" s="53">
        <v>2243</v>
      </c>
      <c r="J780" s="53">
        <v>2165</v>
      </c>
      <c r="K780" s="52">
        <v>1</v>
      </c>
      <c r="L780" s="52">
        <v>90.71696</v>
      </c>
      <c r="M780" s="55">
        <v>2</v>
      </c>
      <c r="N780" s="61" t="s">
        <v>15</v>
      </c>
      <c r="P780" s="66"/>
      <c r="Q780" s="53"/>
      <c r="R780" s="53"/>
      <c r="S780" s="53"/>
      <c r="T780" s="53"/>
      <c r="U780" s="53"/>
      <c r="V780" s="53"/>
      <c r="W780" s="53"/>
      <c r="BZ780" s="53"/>
    </row>
    <row r="781" spans="2:78" s="52" customFormat="1" ht="13" x14ac:dyDescent="0.3">
      <c r="B781" s="53" t="s">
        <v>5085</v>
      </c>
      <c r="C781" s="53" t="s">
        <v>128</v>
      </c>
      <c r="D781" s="53" t="s">
        <v>5116</v>
      </c>
      <c r="E781" s="53">
        <v>41.52552</v>
      </c>
      <c r="F781" s="53">
        <v>2.3686449999999999</v>
      </c>
      <c r="G781" s="54">
        <v>143.7525</v>
      </c>
      <c r="H781" s="53">
        <v>6964</v>
      </c>
      <c r="I781" s="53">
        <v>3433</v>
      </c>
      <c r="J781" s="53">
        <v>3531</v>
      </c>
      <c r="K781" s="52">
        <v>1</v>
      </c>
      <c r="L781" s="52">
        <v>142.7525</v>
      </c>
      <c r="M781" s="55">
        <v>2</v>
      </c>
      <c r="N781" s="61" t="s">
        <v>15</v>
      </c>
      <c r="P781" s="66"/>
      <c r="Q781" s="53"/>
      <c r="R781" s="53"/>
      <c r="S781" s="53"/>
      <c r="T781" s="53"/>
      <c r="U781" s="53"/>
      <c r="V781" s="53"/>
      <c r="W781" s="53"/>
      <c r="BZ781" s="53"/>
    </row>
    <row r="782" spans="2:78" s="52" customFormat="1" ht="13" x14ac:dyDescent="0.3">
      <c r="B782" s="53" t="s">
        <v>5085</v>
      </c>
      <c r="C782" s="53" t="s">
        <v>128</v>
      </c>
      <c r="D782" s="53" t="s">
        <v>5117</v>
      </c>
      <c r="E782" s="53">
        <v>41.733420000000002</v>
      </c>
      <c r="F782" s="53">
        <v>1.513498</v>
      </c>
      <c r="G782" s="54">
        <v>682.88019999999995</v>
      </c>
      <c r="H782" s="53">
        <v>3630</v>
      </c>
      <c r="I782" s="53">
        <v>1933</v>
      </c>
      <c r="J782" s="53">
        <v>1697</v>
      </c>
      <c r="K782" s="52">
        <v>1</v>
      </c>
      <c r="L782" s="52">
        <v>681.88019999999995</v>
      </c>
      <c r="M782" s="55">
        <v>6</v>
      </c>
      <c r="N782" s="61" t="s">
        <v>16</v>
      </c>
      <c r="P782" s="66"/>
      <c r="Q782" s="53"/>
      <c r="R782" s="53"/>
      <c r="S782" s="53"/>
      <c r="T782" s="53"/>
      <c r="U782" s="53"/>
      <c r="V782" s="53"/>
      <c r="W782" s="53"/>
      <c r="BZ782" s="53"/>
    </row>
    <row r="783" spans="2:78" s="52" customFormat="1" ht="13" x14ac:dyDescent="0.3">
      <c r="B783" s="53" t="s">
        <v>5085</v>
      </c>
      <c r="C783" s="53" t="s">
        <v>128</v>
      </c>
      <c r="D783" s="53" t="s">
        <v>5118</v>
      </c>
      <c r="E783" s="53">
        <v>41.792270000000002</v>
      </c>
      <c r="F783" s="53">
        <v>1.996567</v>
      </c>
      <c r="G783" s="54">
        <v>553.97630000000004</v>
      </c>
      <c r="H783" s="53">
        <v>899</v>
      </c>
      <c r="I783" s="53">
        <v>457</v>
      </c>
      <c r="J783" s="53">
        <v>442</v>
      </c>
      <c r="K783" s="52">
        <v>1</v>
      </c>
      <c r="L783" s="52">
        <v>552.97630000000004</v>
      </c>
      <c r="M783" s="55">
        <v>5</v>
      </c>
      <c r="N783" s="61" t="s">
        <v>16</v>
      </c>
      <c r="P783" s="66"/>
      <c r="Q783" s="53"/>
      <c r="R783" s="53"/>
      <c r="S783" s="53"/>
      <c r="T783" s="53"/>
      <c r="U783" s="53"/>
      <c r="V783" s="53"/>
      <c r="W783" s="53"/>
      <c r="BZ783" s="53"/>
    </row>
    <row r="784" spans="2:78" s="52" customFormat="1" ht="13" x14ac:dyDescent="0.3">
      <c r="B784" s="53" t="s">
        <v>5085</v>
      </c>
      <c r="C784" s="53" t="s">
        <v>128</v>
      </c>
      <c r="D784" s="53" t="s">
        <v>5119</v>
      </c>
      <c r="E784" s="53">
        <v>41.569459999999999</v>
      </c>
      <c r="F784" s="53">
        <v>2.5263179999999998</v>
      </c>
      <c r="G784" s="54">
        <v>26.843730000000001</v>
      </c>
      <c r="H784" s="53">
        <v>2799</v>
      </c>
      <c r="I784" s="53">
        <v>1365</v>
      </c>
      <c r="J784" s="53">
        <v>1434</v>
      </c>
      <c r="K784" s="52">
        <v>1</v>
      </c>
      <c r="L784" s="52">
        <v>25.843730000000001</v>
      </c>
      <c r="M784" s="55">
        <v>2</v>
      </c>
      <c r="N784" s="61" t="s">
        <v>15</v>
      </c>
      <c r="P784" s="66"/>
      <c r="Q784" s="53"/>
      <c r="R784" s="53"/>
      <c r="S784" s="53"/>
      <c r="T784" s="53"/>
      <c r="U784" s="53"/>
      <c r="V784" s="53"/>
      <c r="W784" s="53"/>
      <c r="BZ784" s="53"/>
    </row>
    <row r="785" spans="2:78" s="52" customFormat="1" ht="13" x14ac:dyDescent="0.3">
      <c r="B785" s="53" t="s">
        <v>5085</v>
      </c>
      <c r="C785" s="53" t="s">
        <v>128</v>
      </c>
      <c r="D785" s="53" t="s">
        <v>5120</v>
      </c>
      <c r="E785" s="53">
        <v>41.629759999999997</v>
      </c>
      <c r="F785" s="53">
        <v>2.1659220000000001</v>
      </c>
      <c r="G785" s="54">
        <v>207.02340000000001</v>
      </c>
      <c r="H785" s="53">
        <v>16885</v>
      </c>
      <c r="I785" s="53">
        <v>8479</v>
      </c>
      <c r="J785" s="53">
        <v>8406</v>
      </c>
      <c r="K785" s="52">
        <v>1</v>
      </c>
      <c r="L785" s="52">
        <v>206.02340000000001</v>
      </c>
      <c r="M785" s="55">
        <v>4</v>
      </c>
      <c r="N785" s="61" t="s">
        <v>15</v>
      </c>
      <c r="P785" s="66"/>
      <c r="Q785" s="53"/>
      <c r="R785" s="53"/>
      <c r="S785" s="53"/>
      <c r="T785" s="53"/>
      <c r="U785" s="53"/>
      <c r="V785" s="53"/>
      <c r="W785" s="53"/>
      <c r="BZ785" s="53"/>
    </row>
    <row r="786" spans="2:78" s="52" customFormat="1" ht="13" x14ac:dyDescent="0.3">
      <c r="B786" s="53" t="s">
        <v>5085</v>
      </c>
      <c r="C786" s="53" t="s">
        <v>128</v>
      </c>
      <c r="D786" s="53" t="s">
        <v>5121</v>
      </c>
      <c r="E786" s="53">
        <v>41.613399999999999</v>
      </c>
      <c r="F786" s="53">
        <v>2.657365</v>
      </c>
      <c r="G786" s="54">
        <v>11.844390000000001</v>
      </c>
      <c r="H786" s="53">
        <v>18627</v>
      </c>
      <c r="I786" s="53">
        <v>9225</v>
      </c>
      <c r="J786" s="53">
        <v>9402</v>
      </c>
      <c r="K786" s="52">
        <v>1</v>
      </c>
      <c r="L786" s="52">
        <v>10.844390000000001</v>
      </c>
      <c r="M786" s="55">
        <v>2</v>
      </c>
      <c r="N786" s="61" t="s">
        <v>15</v>
      </c>
      <c r="P786" s="66"/>
      <c r="Q786" s="53"/>
      <c r="R786" s="53"/>
      <c r="S786" s="53"/>
      <c r="T786" s="53"/>
      <c r="U786" s="53"/>
      <c r="V786" s="53"/>
      <c r="W786" s="53"/>
      <c r="BZ786" s="53"/>
    </row>
    <row r="787" spans="2:78" s="52" customFormat="1" ht="13" x14ac:dyDescent="0.3">
      <c r="B787" s="53" t="s">
        <v>5085</v>
      </c>
      <c r="C787" s="53" t="s">
        <v>128</v>
      </c>
      <c r="D787" s="53" t="s">
        <v>5122</v>
      </c>
      <c r="E787" s="53">
        <v>41.925220000000003</v>
      </c>
      <c r="F787" s="53">
        <v>2.283792</v>
      </c>
      <c r="G787" s="54">
        <v>492.98680000000002</v>
      </c>
      <c r="H787" s="53">
        <v>2391</v>
      </c>
      <c r="I787" s="53">
        <v>1225</v>
      </c>
      <c r="J787" s="53">
        <v>1166</v>
      </c>
      <c r="K787" s="52">
        <v>1</v>
      </c>
      <c r="L787" s="52">
        <v>491.98680000000002</v>
      </c>
      <c r="M787" s="55">
        <v>5</v>
      </c>
      <c r="N787" s="61" t="s">
        <v>16</v>
      </c>
      <c r="P787" s="66"/>
      <c r="Q787" s="53"/>
      <c r="R787" s="53"/>
      <c r="S787" s="53"/>
      <c r="T787" s="53"/>
      <c r="U787" s="53"/>
      <c r="V787" s="53"/>
      <c r="W787" s="53"/>
      <c r="BZ787" s="53"/>
    </row>
    <row r="788" spans="2:78" s="52" customFormat="1" ht="13" x14ac:dyDescent="0.3">
      <c r="B788" s="53" t="s">
        <v>5085</v>
      </c>
      <c r="C788" s="53" t="s">
        <v>128</v>
      </c>
      <c r="D788" s="53" t="s">
        <v>5123</v>
      </c>
      <c r="E788" s="53">
        <v>41.781089999999999</v>
      </c>
      <c r="F788" s="53">
        <v>1.784008</v>
      </c>
      <c r="G788" s="54">
        <v>259.39510000000001</v>
      </c>
      <c r="H788" s="53">
        <v>1759</v>
      </c>
      <c r="I788" s="53">
        <v>856</v>
      </c>
      <c r="J788" s="53">
        <v>903</v>
      </c>
      <c r="K788" s="52">
        <v>1</v>
      </c>
      <c r="L788" s="52">
        <v>258.39510000000001</v>
      </c>
      <c r="M788" s="55">
        <v>4</v>
      </c>
      <c r="N788" s="61" t="s">
        <v>15</v>
      </c>
      <c r="P788" s="66"/>
      <c r="Q788" s="53"/>
      <c r="R788" s="53"/>
      <c r="S788" s="53"/>
      <c r="T788" s="53"/>
      <c r="U788" s="53"/>
      <c r="V788" s="53"/>
      <c r="W788" s="53"/>
      <c r="BZ788" s="53"/>
    </row>
    <row r="789" spans="2:78" s="52" customFormat="1" ht="13" x14ac:dyDescent="0.3">
      <c r="B789" s="53" t="s">
        <v>5085</v>
      </c>
      <c r="C789" s="53" t="s">
        <v>128</v>
      </c>
      <c r="D789" s="53" t="s">
        <v>5124</v>
      </c>
      <c r="E789" s="53">
        <v>41.763629999999999</v>
      </c>
      <c r="F789" s="53">
        <v>1.4822489999999999</v>
      </c>
      <c r="G789" s="54">
        <v>600.31740000000002</v>
      </c>
      <c r="H789" s="53">
        <v>196</v>
      </c>
      <c r="I789" s="53">
        <v>104</v>
      </c>
      <c r="J789" s="53">
        <v>92</v>
      </c>
      <c r="K789" s="52">
        <v>1</v>
      </c>
      <c r="L789" s="52">
        <v>599.31740000000002</v>
      </c>
      <c r="M789" s="55">
        <v>5</v>
      </c>
      <c r="N789" s="61" t="s">
        <v>16</v>
      </c>
      <c r="P789" s="66"/>
      <c r="Q789" s="53"/>
      <c r="R789" s="53"/>
      <c r="S789" s="53"/>
      <c r="T789" s="53"/>
      <c r="U789" s="53"/>
      <c r="V789" s="53"/>
      <c r="W789" s="53"/>
      <c r="BZ789" s="53"/>
    </row>
    <row r="790" spans="2:78" s="52" customFormat="1" ht="13" x14ac:dyDescent="0.3">
      <c r="B790" s="53" t="s">
        <v>5085</v>
      </c>
      <c r="C790" s="53" t="s">
        <v>128</v>
      </c>
      <c r="D790" s="53" t="s">
        <v>5125</v>
      </c>
      <c r="E790" s="53">
        <v>41.725380000000001</v>
      </c>
      <c r="F790" s="53">
        <v>2.464172</v>
      </c>
      <c r="G790" s="54">
        <v>326.2226</v>
      </c>
      <c r="H790" s="53">
        <v>390</v>
      </c>
      <c r="I790" s="53">
        <v>200</v>
      </c>
      <c r="J790" s="53">
        <v>190</v>
      </c>
      <c r="K790" s="52">
        <v>1</v>
      </c>
      <c r="L790" s="52">
        <v>325.2226</v>
      </c>
      <c r="M790" s="55">
        <v>4</v>
      </c>
      <c r="N790" s="61" t="s">
        <v>15</v>
      </c>
      <c r="P790" s="66"/>
      <c r="Q790" s="53"/>
      <c r="R790" s="53"/>
      <c r="S790" s="53"/>
      <c r="T790" s="53"/>
      <c r="U790" s="53"/>
      <c r="V790" s="53"/>
      <c r="W790" s="53"/>
      <c r="BZ790" s="53"/>
    </row>
    <row r="791" spans="2:78" s="52" customFormat="1" ht="13" x14ac:dyDescent="0.3">
      <c r="B791" s="53" t="s">
        <v>5085</v>
      </c>
      <c r="C791" s="53" t="s">
        <v>128</v>
      </c>
      <c r="D791" s="53" t="s">
        <v>5126</v>
      </c>
      <c r="E791" s="53">
        <v>41.588970000000003</v>
      </c>
      <c r="F791" s="53">
        <v>2.5819239999999999</v>
      </c>
      <c r="G791" s="54">
        <v>20.65502</v>
      </c>
      <c r="H791" s="53">
        <v>13548</v>
      </c>
      <c r="I791" s="53">
        <v>6704</v>
      </c>
      <c r="J791" s="53">
        <v>6844</v>
      </c>
      <c r="K791" s="52">
        <v>1</v>
      </c>
      <c r="L791" s="52">
        <v>19.65502</v>
      </c>
      <c r="M791" s="55">
        <v>2</v>
      </c>
      <c r="N791" s="61" t="s">
        <v>15</v>
      </c>
      <c r="P791" s="66"/>
      <c r="Q791" s="53"/>
      <c r="R791" s="53"/>
      <c r="S791" s="53"/>
      <c r="T791" s="53"/>
      <c r="U791" s="53"/>
      <c r="V791" s="53"/>
      <c r="W791" s="53"/>
      <c r="BZ791" s="53"/>
    </row>
    <row r="792" spans="2:78" s="52" customFormat="1" ht="13" x14ac:dyDescent="0.3">
      <c r="B792" s="53" t="s">
        <v>5085</v>
      </c>
      <c r="C792" s="53" t="s">
        <v>128</v>
      </c>
      <c r="D792" s="53" t="s">
        <v>5127</v>
      </c>
      <c r="E792" s="53">
        <v>41.615819999999999</v>
      </c>
      <c r="F792" s="53">
        <v>2.2834560000000002</v>
      </c>
      <c r="G792" s="54">
        <v>152.38300000000001</v>
      </c>
      <c r="H792" s="53">
        <v>16023</v>
      </c>
      <c r="I792" s="53">
        <v>8442</v>
      </c>
      <c r="J792" s="53">
        <v>7581</v>
      </c>
      <c r="K792" s="52">
        <v>1</v>
      </c>
      <c r="L792" s="52">
        <v>151.38300000000001</v>
      </c>
      <c r="M792" s="55">
        <v>2</v>
      </c>
      <c r="N792" s="61" t="s">
        <v>15</v>
      </c>
      <c r="P792" s="66"/>
      <c r="Q792" s="53"/>
      <c r="R792" s="53"/>
      <c r="S792" s="53"/>
      <c r="T792" s="53"/>
      <c r="U792" s="53"/>
      <c r="V792" s="53"/>
      <c r="W792" s="53"/>
      <c r="BZ792" s="53"/>
    </row>
    <row r="793" spans="2:78" s="52" customFormat="1" ht="13" x14ac:dyDescent="0.3">
      <c r="B793" s="53" t="s">
        <v>5085</v>
      </c>
      <c r="C793" s="53" t="s">
        <v>128</v>
      </c>
      <c r="D793" s="53" t="s">
        <v>5128</v>
      </c>
      <c r="E793" s="53">
        <v>41.693840000000002</v>
      </c>
      <c r="F793" s="53">
        <v>2.3538420000000002</v>
      </c>
      <c r="G793" s="54">
        <v>353.01839999999999</v>
      </c>
      <c r="H793" s="53">
        <v>2742</v>
      </c>
      <c r="I793" s="53">
        <v>1398</v>
      </c>
      <c r="J793" s="53">
        <v>1344</v>
      </c>
      <c r="K793" s="52">
        <v>1</v>
      </c>
      <c r="L793" s="52">
        <v>352.01839999999999</v>
      </c>
      <c r="M793" s="55">
        <v>4</v>
      </c>
      <c r="N793" s="61" t="s">
        <v>15</v>
      </c>
      <c r="P793" s="66"/>
      <c r="Q793" s="53"/>
      <c r="R793" s="53"/>
      <c r="S793" s="53"/>
      <c r="T793" s="53"/>
      <c r="U793" s="53"/>
      <c r="V793" s="53"/>
      <c r="W793" s="53"/>
      <c r="BZ793" s="53"/>
    </row>
    <row r="794" spans="2:78" s="52" customFormat="1" ht="13" x14ac:dyDescent="0.3">
      <c r="B794" s="53" t="s">
        <v>5085</v>
      </c>
      <c r="C794" s="53" t="s">
        <v>128</v>
      </c>
      <c r="D794" s="53" t="s">
        <v>5129</v>
      </c>
      <c r="E794" s="53">
        <v>41.287080000000003</v>
      </c>
      <c r="F794" s="53">
        <v>1.7215689999999999</v>
      </c>
      <c r="G794" s="54">
        <v>141.6833</v>
      </c>
      <c r="H794" s="53">
        <v>4104</v>
      </c>
      <c r="I794" s="53">
        <v>2093</v>
      </c>
      <c r="J794" s="53">
        <v>2011</v>
      </c>
      <c r="K794" s="52">
        <v>1</v>
      </c>
      <c r="L794" s="52">
        <v>140.6833</v>
      </c>
      <c r="M794" s="55">
        <v>2</v>
      </c>
      <c r="N794" s="61" t="s">
        <v>15</v>
      </c>
      <c r="P794" s="66"/>
      <c r="Q794" s="53"/>
      <c r="R794" s="53"/>
      <c r="S794" s="53"/>
      <c r="T794" s="53"/>
      <c r="U794" s="53"/>
      <c r="V794" s="53"/>
      <c r="W794" s="53"/>
      <c r="BZ794" s="53"/>
    </row>
    <row r="795" spans="2:78" s="52" customFormat="1" ht="13" x14ac:dyDescent="0.3">
      <c r="B795" s="53" t="s">
        <v>5085</v>
      </c>
      <c r="C795" s="53" t="s">
        <v>128</v>
      </c>
      <c r="D795" s="53" t="s">
        <v>5130</v>
      </c>
      <c r="E795" s="53">
        <v>41.530749999999998</v>
      </c>
      <c r="F795" s="53">
        <v>1.679613</v>
      </c>
      <c r="G795" s="54">
        <v>371.6293</v>
      </c>
      <c r="H795" s="53">
        <v>5525</v>
      </c>
      <c r="I795" s="53">
        <v>2732</v>
      </c>
      <c r="J795" s="53">
        <v>2793</v>
      </c>
      <c r="K795" s="52">
        <v>1</v>
      </c>
      <c r="L795" s="52">
        <v>370.6293</v>
      </c>
      <c r="M795" s="55">
        <v>4</v>
      </c>
      <c r="N795" s="61" t="s">
        <v>15</v>
      </c>
      <c r="P795" s="66"/>
      <c r="Q795" s="53"/>
      <c r="R795" s="53"/>
      <c r="S795" s="53"/>
      <c r="T795" s="53"/>
      <c r="U795" s="53"/>
      <c r="V795" s="53"/>
      <c r="W795" s="53"/>
      <c r="BZ795" s="53"/>
    </row>
    <row r="796" spans="2:78" s="52" customFormat="1" ht="13" x14ac:dyDescent="0.3">
      <c r="B796" s="53" t="s">
        <v>5085</v>
      </c>
      <c r="C796" s="53" t="s">
        <v>128</v>
      </c>
      <c r="D796" s="53" t="s">
        <v>5131</v>
      </c>
      <c r="E796" s="53">
        <v>42.077129999999997</v>
      </c>
      <c r="F796" s="53">
        <v>1.7525649999999999</v>
      </c>
      <c r="G796" s="54">
        <v>1256.905</v>
      </c>
      <c r="H796" s="53">
        <v>77</v>
      </c>
      <c r="I796" s="53">
        <v>35</v>
      </c>
      <c r="J796" s="53">
        <v>42</v>
      </c>
      <c r="K796" s="52">
        <v>1</v>
      </c>
      <c r="L796" s="52">
        <v>1255.905</v>
      </c>
      <c r="M796" s="55">
        <v>8</v>
      </c>
      <c r="N796" s="61" t="s">
        <v>17</v>
      </c>
      <c r="P796" s="66"/>
      <c r="Q796" s="53"/>
      <c r="R796" s="53"/>
      <c r="S796" s="53"/>
      <c r="T796" s="53"/>
      <c r="U796" s="53"/>
      <c r="V796" s="53"/>
      <c r="W796" s="53"/>
      <c r="BZ796" s="53"/>
    </row>
    <row r="797" spans="2:78" s="52" customFormat="1" ht="13" x14ac:dyDescent="0.3">
      <c r="B797" s="53" t="s">
        <v>5085</v>
      </c>
      <c r="C797" s="53" t="s">
        <v>128</v>
      </c>
      <c r="D797" s="53" t="s">
        <v>5132</v>
      </c>
      <c r="E797" s="53">
        <v>41.638159999999999</v>
      </c>
      <c r="F797" s="53">
        <v>2.354492</v>
      </c>
      <c r="G797" s="54">
        <v>195.94390000000001</v>
      </c>
      <c r="H797" s="53">
        <v>16596</v>
      </c>
      <c r="I797" s="53">
        <v>8182</v>
      </c>
      <c r="J797" s="53">
        <v>8414</v>
      </c>
      <c r="K797" s="52">
        <v>1</v>
      </c>
      <c r="L797" s="52">
        <v>194.94390000000001</v>
      </c>
      <c r="M797" s="55">
        <v>2</v>
      </c>
      <c r="N797" s="61" t="s">
        <v>15</v>
      </c>
      <c r="P797" s="66"/>
      <c r="Q797" s="53"/>
      <c r="R797" s="53"/>
      <c r="S797" s="53"/>
      <c r="T797" s="53"/>
      <c r="U797" s="53"/>
      <c r="V797" s="53"/>
      <c r="W797" s="53"/>
      <c r="BZ797" s="53"/>
    </row>
    <row r="798" spans="2:78" s="52" customFormat="1" ht="13" x14ac:dyDescent="0.3">
      <c r="B798" s="53" t="s">
        <v>5085</v>
      </c>
      <c r="C798" s="53" t="s">
        <v>128</v>
      </c>
      <c r="D798" s="53" t="s">
        <v>5133</v>
      </c>
      <c r="E798" s="53">
        <v>41.913919999999997</v>
      </c>
      <c r="F798" s="53">
        <v>1.6813480000000001</v>
      </c>
      <c r="G798" s="54">
        <v>513.47450000000003</v>
      </c>
      <c r="H798" s="53">
        <v>5187</v>
      </c>
      <c r="I798" s="53">
        <v>2553</v>
      </c>
      <c r="J798" s="53">
        <v>2634</v>
      </c>
      <c r="K798" s="52">
        <v>1</v>
      </c>
      <c r="L798" s="52">
        <v>512.47450000000003</v>
      </c>
      <c r="M798" s="55">
        <v>5</v>
      </c>
      <c r="N798" s="61" t="s">
        <v>16</v>
      </c>
      <c r="P798" s="66"/>
      <c r="Q798" s="53"/>
      <c r="R798" s="53"/>
      <c r="S798" s="53"/>
      <c r="T798" s="53"/>
      <c r="U798" s="53"/>
      <c r="V798" s="53"/>
      <c r="W798" s="53"/>
      <c r="BZ798" s="53"/>
    </row>
    <row r="799" spans="2:78" s="52" customFormat="1" ht="13" x14ac:dyDescent="0.3">
      <c r="B799" s="53" t="s">
        <v>5085</v>
      </c>
      <c r="C799" s="53" t="s">
        <v>128</v>
      </c>
      <c r="D799" s="53" t="s">
        <v>5134</v>
      </c>
      <c r="E799" s="53">
        <v>41.531260000000003</v>
      </c>
      <c r="F799" s="53">
        <v>1.623486</v>
      </c>
      <c r="G799" s="54">
        <v>333.29250000000002</v>
      </c>
      <c r="H799" s="53">
        <v>832</v>
      </c>
      <c r="I799" s="53">
        <v>433</v>
      </c>
      <c r="J799" s="53">
        <v>399</v>
      </c>
      <c r="K799" s="52">
        <v>1</v>
      </c>
      <c r="L799" s="52">
        <v>332.29250000000002</v>
      </c>
      <c r="M799" s="55">
        <v>4</v>
      </c>
      <c r="N799" s="61" t="s">
        <v>15</v>
      </c>
      <c r="P799" s="66"/>
      <c r="Q799" s="53"/>
      <c r="R799" s="53"/>
      <c r="S799" s="53"/>
      <c r="T799" s="53"/>
      <c r="U799" s="53"/>
      <c r="V799" s="53"/>
      <c r="W799" s="53"/>
      <c r="BZ799" s="53"/>
    </row>
    <row r="800" spans="2:78" s="52" customFormat="1" ht="13" x14ac:dyDescent="0.3">
      <c r="B800" s="53" t="s">
        <v>5085</v>
      </c>
      <c r="C800" s="53" t="s">
        <v>128</v>
      </c>
      <c r="D800" s="53" t="s">
        <v>5135</v>
      </c>
      <c r="E800" s="53">
        <v>42.012340000000002</v>
      </c>
      <c r="F800" s="53">
        <v>1.845834</v>
      </c>
      <c r="G800" s="54">
        <v>589.94039999999995</v>
      </c>
      <c r="H800" s="53">
        <v>1590</v>
      </c>
      <c r="I800" s="53">
        <v>788</v>
      </c>
      <c r="J800" s="53">
        <v>802</v>
      </c>
      <c r="K800" s="52">
        <v>1</v>
      </c>
      <c r="L800" s="52">
        <v>588.94039999999995</v>
      </c>
      <c r="M800" s="55">
        <v>5</v>
      </c>
      <c r="N800" s="61" t="s">
        <v>16</v>
      </c>
      <c r="P800" s="66"/>
      <c r="Q800" s="53"/>
      <c r="R800" s="53"/>
      <c r="S800" s="53"/>
      <c r="T800" s="53"/>
      <c r="U800" s="53"/>
      <c r="V800" s="53"/>
      <c r="W800" s="53"/>
      <c r="BZ800" s="53"/>
    </row>
    <row r="801" spans="2:78" s="52" customFormat="1" ht="13" x14ac:dyDescent="0.3">
      <c r="B801" s="53" t="s">
        <v>5085</v>
      </c>
      <c r="C801" s="53" t="s">
        <v>128</v>
      </c>
      <c r="D801" s="53" t="s">
        <v>5136</v>
      </c>
      <c r="E801" s="53">
        <v>42.173180000000002</v>
      </c>
      <c r="F801" s="53">
        <v>1.9457530000000001</v>
      </c>
      <c r="G801" s="54">
        <v>968.37009999999998</v>
      </c>
      <c r="H801" s="53">
        <v>75</v>
      </c>
      <c r="I801" s="53">
        <v>43</v>
      </c>
      <c r="J801" s="53">
        <v>32</v>
      </c>
      <c r="K801" s="52">
        <v>1</v>
      </c>
      <c r="L801" s="52">
        <v>967.37009999999998</v>
      </c>
      <c r="M801" s="55">
        <v>7</v>
      </c>
      <c r="N801" s="61" t="s">
        <v>17</v>
      </c>
      <c r="P801" s="66"/>
      <c r="Q801" s="53"/>
      <c r="R801" s="53"/>
      <c r="S801" s="53"/>
      <c r="T801" s="53"/>
      <c r="U801" s="53"/>
      <c r="V801" s="53"/>
      <c r="W801" s="53"/>
      <c r="BZ801" s="53"/>
    </row>
    <row r="802" spans="2:78" s="52" customFormat="1" ht="13" x14ac:dyDescent="0.3">
      <c r="B802" s="53" t="s">
        <v>5085</v>
      </c>
      <c r="C802" s="53" t="s">
        <v>128</v>
      </c>
      <c r="D802" s="53" t="s">
        <v>5137</v>
      </c>
      <c r="E802" s="53">
        <v>42.283259999999999</v>
      </c>
      <c r="F802" s="53">
        <v>2.0165739999999999</v>
      </c>
      <c r="G802" s="54">
        <v>1395.3789999999999</v>
      </c>
      <c r="H802" s="53">
        <v>198</v>
      </c>
      <c r="I802" s="53">
        <v>106</v>
      </c>
      <c r="J802" s="53">
        <v>92</v>
      </c>
      <c r="K802" s="52">
        <v>1</v>
      </c>
      <c r="L802" s="52">
        <v>1394.3789999999999</v>
      </c>
      <c r="M802" s="55">
        <v>8</v>
      </c>
      <c r="N802" s="61" t="s">
        <v>17</v>
      </c>
      <c r="P802" s="66"/>
      <c r="Q802" s="53"/>
      <c r="R802" s="53"/>
      <c r="S802" s="53"/>
      <c r="T802" s="53"/>
      <c r="U802" s="53"/>
      <c r="V802" s="53"/>
      <c r="W802" s="53"/>
      <c r="BZ802" s="53"/>
    </row>
    <row r="803" spans="2:78" s="52" customFormat="1" ht="13" x14ac:dyDescent="0.3">
      <c r="B803" s="53" t="s">
        <v>5085</v>
      </c>
      <c r="C803" s="53" t="s">
        <v>128</v>
      </c>
      <c r="D803" s="53" t="s">
        <v>5138</v>
      </c>
      <c r="E803" s="53">
        <v>42.122839999999997</v>
      </c>
      <c r="F803" s="53">
        <v>1.7724390000000001</v>
      </c>
      <c r="G803" s="54">
        <v>1513.4359999999999</v>
      </c>
      <c r="H803" s="53">
        <v>154</v>
      </c>
      <c r="I803" s="53">
        <v>81</v>
      </c>
      <c r="J803" s="53">
        <v>73</v>
      </c>
      <c r="K803" s="52">
        <v>1</v>
      </c>
      <c r="L803" s="52">
        <v>1512.4359999999999</v>
      </c>
      <c r="M803" s="55">
        <v>8</v>
      </c>
      <c r="N803" s="61" t="s">
        <v>17</v>
      </c>
      <c r="P803" s="66"/>
      <c r="Q803" s="53"/>
      <c r="R803" s="53"/>
      <c r="S803" s="53"/>
      <c r="T803" s="53"/>
      <c r="U803" s="53"/>
      <c r="V803" s="53"/>
      <c r="W803" s="53"/>
      <c r="BZ803" s="53"/>
    </row>
    <row r="804" spans="2:78" s="52" customFormat="1" ht="13" x14ac:dyDescent="0.3">
      <c r="B804" s="53" t="s">
        <v>5085</v>
      </c>
      <c r="C804" s="53" t="s">
        <v>128</v>
      </c>
      <c r="D804" s="53" t="s">
        <v>5139</v>
      </c>
      <c r="E804" s="53">
        <v>41.61618</v>
      </c>
      <c r="F804" s="53">
        <v>2.0856490000000001</v>
      </c>
      <c r="G804" s="54">
        <v>326.71600000000001</v>
      </c>
      <c r="H804" s="53">
        <v>23002</v>
      </c>
      <c r="I804" s="53">
        <v>11448</v>
      </c>
      <c r="J804" s="53">
        <v>11554</v>
      </c>
      <c r="K804" s="52">
        <v>1</v>
      </c>
      <c r="L804" s="52">
        <v>325.71600000000001</v>
      </c>
      <c r="M804" s="55">
        <v>4</v>
      </c>
      <c r="N804" s="61" t="s">
        <v>15</v>
      </c>
      <c r="P804" s="66"/>
      <c r="Q804" s="53"/>
      <c r="R804" s="53"/>
      <c r="S804" s="53"/>
      <c r="T804" s="53"/>
      <c r="U804" s="53"/>
      <c r="V804" s="53"/>
      <c r="W804" s="53"/>
      <c r="BZ804" s="53"/>
    </row>
    <row r="805" spans="2:78" s="52" customFormat="1" ht="13" x14ac:dyDescent="0.3">
      <c r="B805" s="53" t="s">
        <v>5085</v>
      </c>
      <c r="C805" s="53" t="s">
        <v>128</v>
      </c>
      <c r="D805" s="53" t="s">
        <v>5140</v>
      </c>
      <c r="E805" s="53">
        <v>41.633890000000001</v>
      </c>
      <c r="F805" s="53">
        <v>1.8638889999999999</v>
      </c>
      <c r="G805" s="54">
        <v>204.01679999999999</v>
      </c>
      <c r="H805" s="53">
        <v>3680</v>
      </c>
      <c r="I805" s="53">
        <v>1894</v>
      </c>
      <c r="J805" s="53">
        <v>1786</v>
      </c>
      <c r="K805" s="52">
        <v>1</v>
      </c>
      <c r="L805" s="52">
        <v>203.01679999999999</v>
      </c>
      <c r="M805" s="55">
        <v>4</v>
      </c>
      <c r="N805" s="61" t="s">
        <v>15</v>
      </c>
      <c r="P805" s="66"/>
      <c r="Q805" s="53"/>
      <c r="R805" s="53"/>
      <c r="S805" s="53"/>
      <c r="T805" s="53"/>
      <c r="U805" s="53"/>
      <c r="V805" s="53"/>
      <c r="W805" s="53"/>
      <c r="BZ805" s="53"/>
    </row>
    <row r="806" spans="2:78" s="52" customFormat="1" ht="13" x14ac:dyDescent="0.3">
      <c r="B806" s="53" t="s">
        <v>5085</v>
      </c>
      <c r="C806" s="53" t="s">
        <v>128</v>
      </c>
      <c r="D806" s="53" t="s">
        <v>5141</v>
      </c>
      <c r="E806" s="53">
        <v>41.474670000000003</v>
      </c>
      <c r="F806" s="53">
        <v>1.9814069999999999</v>
      </c>
      <c r="G806" s="54">
        <v>155.60159999999999</v>
      </c>
      <c r="H806" s="53">
        <v>11977</v>
      </c>
      <c r="I806" s="53">
        <v>6169</v>
      </c>
      <c r="J806" s="53">
        <v>5808</v>
      </c>
      <c r="K806" s="52">
        <v>1</v>
      </c>
      <c r="L806" s="52">
        <v>154.60159999999999</v>
      </c>
      <c r="M806" s="55">
        <v>2</v>
      </c>
      <c r="N806" s="61" t="s">
        <v>15</v>
      </c>
      <c r="P806" s="66"/>
      <c r="Q806" s="53"/>
      <c r="R806" s="53"/>
      <c r="S806" s="53"/>
      <c r="T806" s="53"/>
      <c r="U806" s="53"/>
      <c r="V806" s="53"/>
      <c r="W806" s="53"/>
      <c r="BZ806" s="53"/>
    </row>
    <row r="807" spans="2:78" s="52" customFormat="1" ht="13" x14ac:dyDescent="0.3">
      <c r="B807" s="53" t="s">
        <v>5085</v>
      </c>
      <c r="C807" s="53" t="s">
        <v>128</v>
      </c>
      <c r="D807" s="53" t="s">
        <v>5142</v>
      </c>
      <c r="E807" s="53">
        <v>41.760429999999999</v>
      </c>
      <c r="F807" s="53">
        <v>2.1486779999999999</v>
      </c>
      <c r="G807" s="54">
        <v>777.05930000000001</v>
      </c>
      <c r="H807" s="53">
        <v>628</v>
      </c>
      <c r="I807" s="53">
        <v>327</v>
      </c>
      <c r="J807" s="53">
        <v>301</v>
      </c>
      <c r="K807" s="52">
        <v>1</v>
      </c>
      <c r="L807" s="52">
        <v>776.05930000000001</v>
      </c>
      <c r="M807" s="55">
        <v>6</v>
      </c>
      <c r="N807" s="61" t="s">
        <v>16</v>
      </c>
      <c r="P807" s="66"/>
      <c r="Q807" s="53"/>
      <c r="R807" s="53"/>
      <c r="S807" s="53"/>
      <c r="T807" s="53"/>
      <c r="U807" s="53"/>
      <c r="V807" s="53"/>
      <c r="W807" s="53"/>
      <c r="BZ807" s="53"/>
    </row>
    <row r="808" spans="2:78" s="52" customFormat="1" ht="13" x14ac:dyDescent="0.3">
      <c r="B808" s="53" t="s">
        <v>5085</v>
      </c>
      <c r="C808" s="53" t="s">
        <v>128</v>
      </c>
      <c r="D808" s="53" t="s">
        <v>5143</v>
      </c>
      <c r="E808" s="53">
        <v>41.280389999999997</v>
      </c>
      <c r="F808" s="53">
        <v>1.976774</v>
      </c>
      <c r="G808" s="54">
        <v>11.07469</v>
      </c>
      <c r="H808" s="53">
        <v>62080</v>
      </c>
      <c r="I808" s="53">
        <v>31116</v>
      </c>
      <c r="J808" s="53">
        <v>30964</v>
      </c>
      <c r="K808" s="52">
        <v>1</v>
      </c>
      <c r="L808" s="52">
        <v>10.07469</v>
      </c>
      <c r="M808" s="55">
        <v>2</v>
      </c>
      <c r="N808" s="61" t="s">
        <v>15</v>
      </c>
      <c r="P808" s="66"/>
      <c r="Q808" s="53"/>
      <c r="R808" s="53"/>
      <c r="S808" s="53"/>
      <c r="T808" s="53"/>
      <c r="U808" s="53"/>
      <c r="V808" s="53"/>
      <c r="W808" s="53"/>
      <c r="BZ808" s="53"/>
    </row>
    <row r="809" spans="2:78" s="52" customFormat="1" ht="13" x14ac:dyDescent="0.3">
      <c r="B809" s="53" t="s">
        <v>5085</v>
      </c>
      <c r="C809" s="53" t="s">
        <v>128</v>
      </c>
      <c r="D809" s="53" t="s">
        <v>5144</v>
      </c>
      <c r="E809" s="53">
        <v>41.253909999999998</v>
      </c>
      <c r="F809" s="53">
        <v>1.5924780000000001</v>
      </c>
      <c r="G809" s="54">
        <v>136.4205</v>
      </c>
      <c r="H809" s="53">
        <v>2222</v>
      </c>
      <c r="I809" s="53">
        <v>1145</v>
      </c>
      <c r="J809" s="53">
        <v>1077</v>
      </c>
      <c r="K809" s="52">
        <v>1</v>
      </c>
      <c r="L809" s="52">
        <v>135.4205</v>
      </c>
      <c r="M809" s="55">
        <v>2</v>
      </c>
      <c r="N809" s="61" t="s">
        <v>15</v>
      </c>
      <c r="P809" s="66"/>
      <c r="Q809" s="53"/>
      <c r="R809" s="53"/>
      <c r="S809" s="53"/>
      <c r="T809" s="53"/>
      <c r="U809" s="53"/>
      <c r="V809" s="53"/>
      <c r="W809" s="53"/>
      <c r="BZ809" s="53"/>
    </row>
    <row r="810" spans="2:78" s="52" customFormat="1" ht="13" x14ac:dyDescent="0.3">
      <c r="B810" s="53" t="s">
        <v>5085</v>
      </c>
      <c r="C810" s="53" t="s">
        <v>128</v>
      </c>
      <c r="D810" s="53" t="s">
        <v>5145</v>
      </c>
      <c r="E810" s="53">
        <v>41.775950000000002</v>
      </c>
      <c r="F810" s="53">
        <v>1.4378329999999999</v>
      </c>
      <c r="G810" s="54">
        <v>490.0403</v>
      </c>
      <c r="H810" s="53">
        <v>195</v>
      </c>
      <c r="I810" s="53">
        <v>102</v>
      </c>
      <c r="J810" s="53">
        <v>93</v>
      </c>
      <c r="K810" s="52">
        <v>1</v>
      </c>
      <c r="L810" s="52">
        <v>489.0403</v>
      </c>
      <c r="M810" s="55">
        <v>5</v>
      </c>
      <c r="N810" s="61" t="s">
        <v>16</v>
      </c>
      <c r="P810" s="66"/>
      <c r="Q810" s="53"/>
      <c r="R810" s="53"/>
      <c r="S810" s="53"/>
      <c r="T810" s="53"/>
      <c r="U810" s="53"/>
      <c r="V810" s="53"/>
      <c r="W810" s="53"/>
      <c r="BZ810" s="53"/>
    </row>
    <row r="811" spans="2:78" s="52" customFormat="1" ht="13" x14ac:dyDescent="0.3">
      <c r="B811" s="53" t="s">
        <v>5085</v>
      </c>
      <c r="C811" s="53" t="s">
        <v>128</v>
      </c>
      <c r="D811" s="53" t="s">
        <v>5146</v>
      </c>
      <c r="E811" s="53">
        <v>41.665790000000001</v>
      </c>
      <c r="F811" s="53">
        <v>1.6847259999999999</v>
      </c>
      <c r="G811" s="54">
        <v>698.68600000000004</v>
      </c>
      <c r="H811" s="53">
        <v>426</v>
      </c>
      <c r="I811" s="53">
        <v>208</v>
      </c>
      <c r="J811" s="53">
        <v>218</v>
      </c>
      <c r="K811" s="52">
        <v>1</v>
      </c>
      <c r="L811" s="52">
        <v>697.68600000000004</v>
      </c>
      <c r="M811" s="55">
        <v>6</v>
      </c>
      <c r="N811" s="61" t="s">
        <v>16</v>
      </c>
      <c r="P811" s="66"/>
      <c r="Q811" s="53"/>
      <c r="R811" s="53"/>
      <c r="S811" s="53"/>
      <c r="T811" s="53"/>
      <c r="U811" s="53"/>
      <c r="V811" s="53"/>
      <c r="W811" s="53"/>
      <c r="BZ811" s="53"/>
    </row>
    <row r="812" spans="2:78" s="52" customFormat="1" ht="13" x14ac:dyDescent="0.3">
      <c r="B812" s="53" t="s">
        <v>5085</v>
      </c>
      <c r="C812" s="53" t="s">
        <v>128</v>
      </c>
      <c r="D812" s="53" t="s">
        <v>5147</v>
      </c>
      <c r="E812" s="53">
        <v>41.674509999999998</v>
      </c>
      <c r="F812" s="53">
        <v>1.8395980000000001</v>
      </c>
      <c r="G812" s="54">
        <v>253.34270000000001</v>
      </c>
      <c r="H812" s="53">
        <v>1918</v>
      </c>
      <c r="I812" s="53">
        <v>1009</v>
      </c>
      <c r="J812" s="53">
        <v>909</v>
      </c>
      <c r="K812" s="52">
        <v>1</v>
      </c>
      <c r="L812" s="52">
        <v>252.34270000000001</v>
      </c>
      <c r="M812" s="55">
        <v>4</v>
      </c>
      <c r="N812" s="61" t="s">
        <v>15</v>
      </c>
      <c r="P812" s="66"/>
      <c r="Q812" s="53"/>
      <c r="R812" s="53"/>
      <c r="S812" s="53"/>
      <c r="T812" s="53"/>
      <c r="U812" s="53"/>
      <c r="V812" s="53"/>
      <c r="W812" s="53"/>
      <c r="BZ812" s="53"/>
    </row>
    <row r="813" spans="2:78" s="52" customFormat="1" ht="13" x14ac:dyDescent="0.3">
      <c r="B813" s="53" t="s">
        <v>5085</v>
      </c>
      <c r="C813" s="53" t="s">
        <v>128</v>
      </c>
      <c r="D813" s="53" t="s">
        <v>5148</v>
      </c>
      <c r="E813" s="53">
        <v>41.835329999999999</v>
      </c>
      <c r="F813" s="53">
        <v>1.837383</v>
      </c>
      <c r="G813" s="54">
        <v>495.11759999999998</v>
      </c>
      <c r="H813" s="53">
        <v>1021</v>
      </c>
      <c r="I813" s="53">
        <v>540</v>
      </c>
      <c r="J813" s="53">
        <v>481</v>
      </c>
      <c r="K813" s="52">
        <v>1</v>
      </c>
      <c r="L813" s="52">
        <v>494.11759999999998</v>
      </c>
      <c r="M813" s="55">
        <v>5</v>
      </c>
      <c r="N813" s="61" t="s">
        <v>16</v>
      </c>
      <c r="P813" s="66"/>
      <c r="Q813" s="53"/>
      <c r="R813" s="53"/>
      <c r="S813" s="53"/>
      <c r="T813" s="53"/>
      <c r="U813" s="53"/>
      <c r="V813" s="53"/>
      <c r="W813" s="53"/>
      <c r="BZ813" s="53"/>
    </row>
    <row r="814" spans="2:78" s="52" customFormat="1" ht="13" x14ac:dyDescent="0.3">
      <c r="B814" s="53" t="s">
        <v>5085</v>
      </c>
      <c r="C814" s="53" t="s">
        <v>128</v>
      </c>
      <c r="D814" s="53" t="s">
        <v>5149</v>
      </c>
      <c r="E814" s="53">
        <v>41.598959999999998</v>
      </c>
      <c r="F814" s="53">
        <v>1.700774</v>
      </c>
      <c r="G814" s="54">
        <v>398.47239999999999</v>
      </c>
      <c r="H814" s="53">
        <v>506</v>
      </c>
      <c r="I814" s="53">
        <v>247</v>
      </c>
      <c r="J814" s="53">
        <v>259</v>
      </c>
      <c r="K814" s="52">
        <v>1</v>
      </c>
      <c r="L814" s="52">
        <v>397.47239999999999</v>
      </c>
      <c r="M814" s="55">
        <v>4</v>
      </c>
      <c r="N814" s="61" t="s">
        <v>15</v>
      </c>
      <c r="P814" s="66"/>
      <c r="Q814" s="53"/>
      <c r="R814" s="53"/>
      <c r="S814" s="53"/>
      <c r="T814" s="53"/>
      <c r="U814" s="53"/>
      <c r="V814" s="53"/>
      <c r="W814" s="53"/>
      <c r="BZ814" s="53"/>
    </row>
    <row r="815" spans="2:78" s="52" customFormat="1" ht="13" x14ac:dyDescent="0.3">
      <c r="B815" s="53" t="s">
        <v>5085</v>
      </c>
      <c r="C815" s="53" t="s">
        <v>128</v>
      </c>
      <c r="D815" s="53" t="s">
        <v>5150</v>
      </c>
      <c r="E815" s="53">
        <v>41.747880000000002</v>
      </c>
      <c r="F815" s="53">
        <v>2.1230899999999999</v>
      </c>
      <c r="G815" s="54">
        <v>726.69849999999997</v>
      </c>
      <c r="H815" s="53">
        <v>2375</v>
      </c>
      <c r="I815" s="53">
        <v>1187</v>
      </c>
      <c r="J815" s="53">
        <v>1188</v>
      </c>
      <c r="K815" s="52">
        <v>1</v>
      </c>
      <c r="L815" s="52">
        <v>725.69849999999997</v>
      </c>
      <c r="M815" s="55">
        <v>6</v>
      </c>
      <c r="N815" s="61" t="s">
        <v>16</v>
      </c>
      <c r="P815" s="66"/>
      <c r="Q815" s="53"/>
      <c r="R815" s="53"/>
      <c r="S815" s="53"/>
      <c r="T815" s="53"/>
      <c r="U815" s="53"/>
      <c r="V815" s="53"/>
      <c r="W815" s="53"/>
      <c r="BZ815" s="53"/>
    </row>
    <row r="816" spans="2:78" s="52" customFormat="1" ht="13" x14ac:dyDescent="0.3">
      <c r="B816" s="53" t="s">
        <v>5085</v>
      </c>
      <c r="C816" s="53" t="s">
        <v>128</v>
      </c>
      <c r="D816" s="53" t="s">
        <v>5151</v>
      </c>
      <c r="E816" s="53">
        <v>41.332419999999999</v>
      </c>
      <c r="F816" s="53">
        <v>1.594271</v>
      </c>
      <c r="G816" s="54">
        <v>245.9974</v>
      </c>
      <c r="H816" s="53">
        <v>1661</v>
      </c>
      <c r="I816" s="53">
        <v>835</v>
      </c>
      <c r="J816" s="53">
        <v>826</v>
      </c>
      <c r="K816" s="52">
        <v>1</v>
      </c>
      <c r="L816" s="52">
        <v>244.9974</v>
      </c>
      <c r="M816" s="55">
        <v>4</v>
      </c>
      <c r="N816" s="61" t="s">
        <v>15</v>
      </c>
      <c r="P816" s="66"/>
      <c r="Q816" s="53"/>
      <c r="R816" s="53"/>
      <c r="S816" s="53"/>
      <c r="T816" s="53"/>
      <c r="U816" s="53"/>
      <c r="V816" s="53"/>
      <c r="W816" s="53"/>
      <c r="BZ816" s="53"/>
    </row>
    <row r="817" spans="2:78" s="52" customFormat="1" ht="13" x14ac:dyDescent="0.3">
      <c r="B817" s="53" t="s">
        <v>5085</v>
      </c>
      <c r="C817" s="53" t="s">
        <v>128</v>
      </c>
      <c r="D817" s="53" t="s">
        <v>5152</v>
      </c>
      <c r="E817" s="53">
        <v>41.450369999999999</v>
      </c>
      <c r="F817" s="53">
        <v>1.8994789999999999</v>
      </c>
      <c r="G817" s="54">
        <v>180.90960000000001</v>
      </c>
      <c r="H817" s="53">
        <v>1719</v>
      </c>
      <c r="I817" s="53">
        <v>862</v>
      </c>
      <c r="J817" s="53">
        <v>857</v>
      </c>
      <c r="K817" s="52">
        <v>1</v>
      </c>
      <c r="L817" s="52">
        <v>179.90960000000001</v>
      </c>
      <c r="M817" s="55">
        <v>2</v>
      </c>
      <c r="N817" s="61" t="s">
        <v>15</v>
      </c>
      <c r="P817" s="66"/>
      <c r="Q817" s="53"/>
      <c r="R817" s="53"/>
      <c r="S817" s="53"/>
      <c r="T817" s="53"/>
      <c r="U817" s="53"/>
      <c r="V817" s="53"/>
      <c r="W817" s="53"/>
      <c r="BZ817" s="53"/>
    </row>
    <row r="818" spans="2:78" s="52" customFormat="1" ht="13" x14ac:dyDescent="0.3">
      <c r="B818" s="53" t="s">
        <v>5085</v>
      </c>
      <c r="C818" s="53" t="s">
        <v>128</v>
      </c>
      <c r="D818" s="53" t="s">
        <v>5153</v>
      </c>
      <c r="E818" s="53">
        <v>41.796590000000002</v>
      </c>
      <c r="F818" s="53">
        <v>2.2213270000000001</v>
      </c>
      <c r="G818" s="54">
        <v>520.1739</v>
      </c>
      <c r="H818" s="53">
        <v>7209</v>
      </c>
      <c r="I818" s="53">
        <v>3540</v>
      </c>
      <c r="J818" s="53">
        <v>3669</v>
      </c>
      <c r="K818" s="52">
        <v>1</v>
      </c>
      <c r="L818" s="52">
        <v>519.1739</v>
      </c>
      <c r="M818" s="55">
        <v>5</v>
      </c>
      <c r="N818" s="61" t="s">
        <v>16</v>
      </c>
      <c r="P818" s="66"/>
      <c r="Q818" s="53"/>
      <c r="R818" s="53"/>
      <c r="S818" s="53"/>
      <c r="T818" s="53"/>
      <c r="U818" s="53"/>
      <c r="V818" s="53"/>
      <c r="W818" s="53"/>
      <c r="BZ818" s="53"/>
    </row>
    <row r="819" spans="2:78" s="52" customFormat="1" ht="13" x14ac:dyDescent="0.3">
      <c r="B819" s="53" t="s">
        <v>5085</v>
      </c>
      <c r="C819" s="53" t="s">
        <v>128</v>
      </c>
      <c r="D819" s="53" t="s">
        <v>5154</v>
      </c>
      <c r="E819" s="53">
        <v>42.151679999999999</v>
      </c>
      <c r="F819" s="53">
        <v>1.8561749999999999</v>
      </c>
      <c r="G819" s="54">
        <v>749.41340000000002</v>
      </c>
      <c r="H819" s="53">
        <v>1334</v>
      </c>
      <c r="I819" s="53">
        <v>681</v>
      </c>
      <c r="J819" s="53">
        <v>653</v>
      </c>
      <c r="K819" s="52">
        <v>1</v>
      </c>
      <c r="L819" s="52">
        <v>748.41340000000002</v>
      </c>
      <c r="M819" s="55">
        <v>6</v>
      </c>
      <c r="N819" s="61" t="s">
        <v>16</v>
      </c>
      <c r="P819" s="66"/>
      <c r="Q819" s="53"/>
      <c r="R819" s="53"/>
      <c r="S819" s="53"/>
      <c r="T819" s="53"/>
      <c r="U819" s="53"/>
      <c r="V819" s="53"/>
      <c r="W819" s="53"/>
      <c r="BZ819" s="53"/>
    </row>
    <row r="820" spans="2:78" s="52" customFormat="1" ht="13" x14ac:dyDescent="0.3">
      <c r="B820" s="53" t="s">
        <v>5085</v>
      </c>
      <c r="C820" s="53" t="s">
        <v>128</v>
      </c>
      <c r="D820" s="53" t="s">
        <v>5155</v>
      </c>
      <c r="E820" s="53">
        <v>41.491370000000003</v>
      </c>
      <c r="F820" s="53">
        <v>2.1407690000000001</v>
      </c>
      <c r="G820" s="54">
        <v>87.236199999999997</v>
      </c>
      <c r="H820" s="53">
        <v>58747</v>
      </c>
      <c r="I820" s="53">
        <v>29070</v>
      </c>
      <c r="J820" s="53">
        <v>29677</v>
      </c>
      <c r="K820" s="52">
        <v>1</v>
      </c>
      <c r="L820" s="52">
        <v>86.236199999999997</v>
      </c>
      <c r="M820" s="55">
        <v>2</v>
      </c>
      <c r="N820" s="61" t="s">
        <v>15</v>
      </c>
      <c r="P820" s="66"/>
      <c r="Q820" s="53"/>
      <c r="R820" s="53"/>
      <c r="S820" s="53"/>
      <c r="T820" s="53"/>
      <c r="U820" s="53"/>
      <c r="V820" s="53"/>
      <c r="W820" s="53"/>
      <c r="BZ820" s="53"/>
    </row>
    <row r="821" spans="2:78" s="52" customFormat="1" ht="13" x14ac:dyDescent="0.3">
      <c r="B821" s="53" t="s">
        <v>5085</v>
      </c>
      <c r="C821" s="53" t="s">
        <v>128</v>
      </c>
      <c r="D821" s="53" t="s">
        <v>5156</v>
      </c>
      <c r="E821" s="53">
        <v>41.396149999999999</v>
      </c>
      <c r="F821" s="53">
        <v>1.9576210000000001</v>
      </c>
      <c r="G821" s="54">
        <v>124.1015</v>
      </c>
      <c r="H821" s="53">
        <v>8393</v>
      </c>
      <c r="I821" s="53">
        <v>4254</v>
      </c>
      <c r="J821" s="53">
        <v>4139</v>
      </c>
      <c r="K821" s="52">
        <v>1</v>
      </c>
      <c r="L821" s="52">
        <v>123.1015</v>
      </c>
      <c r="M821" s="55">
        <v>2</v>
      </c>
      <c r="N821" s="61" t="s">
        <v>15</v>
      </c>
      <c r="P821" s="66"/>
      <c r="Q821" s="53"/>
      <c r="R821" s="53"/>
      <c r="S821" s="53"/>
      <c r="T821" s="53"/>
      <c r="U821" s="53"/>
      <c r="V821" s="53"/>
      <c r="W821" s="53"/>
      <c r="BZ821" s="53"/>
    </row>
    <row r="822" spans="2:78" s="52" customFormat="1" ht="13" x14ac:dyDescent="0.3">
      <c r="B822" s="53" t="s">
        <v>5085</v>
      </c>
      <c r="C822" s="53" t="s">
        <v>128</v>
      </c>
      <c r="D822" s="53" t="s">
        <v>5157</v>
      </c>
      <c r="E822" s="53">
        <v>41.566389999999998</v>
      </c>
      <c r="F822" s="53">
        <v>1.830136</v>
      </c>
      <c r="G822" s="54">
        <v>356.34890000000001</v>
      </c>
      <c r="H822" s="53">
        <v>4040</v>
      </c>
      <c r="I822" s="53">
        <v>2109</v>
      </c>
      <c r="J822" s="53">
        <v>1931</v>
      </c>
      <c r="K822" s="52">
        <v>1</v>
      </c>
      <c r="L822" s="52">
        <v>355.34890000000001</v>
      </c>
      <c r="M822" s="55">
        <v>4</v>
      </c>
      <c r="N822" s="61" t="s">
        <v>15</v>
      </c>
      <c r="P822" s="66"/>
      <c r="Q822" s="53"/>
      <c r="R822" s="53"/>
      <c r="S822" s="53"/>
      <c r="T822" s="53"/>
      <c r="U822" s="53"/>
      <c r="V822" s="53"/>
      <c r="W822" s="53"/>
      <c r="BZ822" s="53"/>
    </row>
    <row r="823" spans="2:78" s="52" customFormat="1" ht="13" x14ac:dyDescent="0.3">
      <c r="B823" s="53" t="s">
        <v>5085</v>
      </c>
      <c r="C823" s="53" t="s">
        <v>128</v>
      </c>
      <c r="D823" s="53" t="s">
        <v>5158</v>
      </c>
      <c r="E823" s="53">
        <v>41.827869999999997</v>
      </c>
      <c r="F823" s="53">
        <v>2.175478</v>
      </c>
      <c r="G823" s="54">
        <v>903.06759999999997</v>
      </c>
      <c r="H823" s="53">
        <v>351</v>
      </c>
      <c r="I823" s="53">
        <v>184</v>
      </c>
      <c r="J823" s="53">
        <v>167</v>
      </c>
      <c r="K823" s="52">
        <v>1</v>
      </c>
      <c r="L823" s="52">
        <v>902.06759999999997</v>
      </c>
      <c r="M823" s="55">
        <v>7</v>
      </c>
      <c r="N823" s="61" t="s">
        <v>17</v>
      </c>
      <c r="P823" s="66"/>
      <c r="Q823" s="53"/>
      <c r="R823" s="53"/>
      <c r="S823" s="53"/>
      <c r="T823" s="53"/>
      <c r="U823" s="53"/>
      <c r="V823" s="53"/>
      <c r="W823" s="53"/>
      <c r="BZ823" s="53"/>
    </row>
    <row r="824" spans="2:78" s="52" customFormat="1" ht="13" x14ac:dyDescent="0.3">
      <c r="B824" s="53" t="s">
        <v>5085</v>
      </c>
      <c r="C824" s="53" t="s">
        <v>128</v>
      </c>
      <c r="D824" s="53" t="s">
        <v>5159</v>
      </c>
      <c r="E824" s="53">
        <v>41.636659999999999</v>
      </c>
      <c r="F824" s="53">
        <v>1.5176419999999999</v>
      </c>
      <c r="G824" s="54">
        <v>427.65190000000001</v>
      </c>
      <c r="H824" s="53">
        <v>318</v>
      </c>
      <c r="I824" s="53">
        <v>153</v>
      </c>
      <c r="J824" s="53">
        <v>165</v>
      </c>
      <c r="K824" s="52">
        <v>1</v>
      </c>
      <c r="L824" s="52">
        <v>426.65190000000001</v>
      </c>
      <c r="M824" s="55">
        <v>5</v>
      </c>
      <c r="N824" s="61" t="s">
        <v>16</v>
      </c>
      <c r="P824" s="66"/>
      <c r="Q824" s="53"/>
      <c r="R824" s="53"/>
      <c r="S824" s="53"/>
      <c r="T824" s="53"/>
      <c r="U824" s="53"/>
      <c r="V824" s="53"/>
      <c r="W824" s="53"/>
      <c r="BZ824" s="53"/>
    </row>
    <row r="825" spans="2:78" s="52" customFormat="1" ht="13" x14ac:dyDescent="0.3">
      <c r="B825" s="53" t="s">
        <v>5085</v>
      </c>
      <c r="C825" s="53" t="s">
        <v>128</v>
      </c>
      <c r="D825" s="53" t="s">
        <v>5160</v>
      </c>
      <c r="E825" s="53">
        <v>41.417639999999999</v>
      </c>
      <c r="F825" s="53">
        <v>1.9328270000000001</v>
      </c>
      <c r="G825" s="54">
        <v>247.61250000000001</v>
      </c>
      <c r="H825" s="53">
        <v>13843</v>
      </c>
      <c r="I825" s="53">
        <v>7007</v>
      </c>
      <c r="J825" s="53">
        <v>6836</v>
      </c>
      <c r="K825" s="52">
        <v>1</v>
      </c>
      <c r="L825" s="52">
        <v>246.61250000000001</v>
      </c>
      <c r="M825" s="55">
        <v>4</v>
      </c>
      <c r="N825" s="61" t="s">
        <v>15</v>
      </c>
      <c r="P825" s="66"/>
      <c r="Q825" s="53"/>
      <c r="R825" s="53"/>
      <c r="S825" s="53"/>
      <c r="T825" s="53"/>
      <c r="U825" s="53"/>
      <c r="V825" s="53"/>
      <c r="W825" s="53"/>
      <c r="BZ825" s="53"/>
    </row>
    <row r="826" spans="2:78" s="52" customFormat="1" ht="13" x14ac:dyDescent="0.3">
      <c r="B826" s="53" t="s">
        <v>5085</v>
      </c>
      <c r="C826" s="53" t="s">
        <v>128</v>
      </c>
      <c r="D826" s="53" t="s">
        <v>5161</v>
      </c>
      <c r="E826" s="53">
        <v>41.355609999999999</v>
      </c>
      <c r="F826" s="53">
        <v>2.0704319999999998</v>
      </c>
      <c r="G826" s="54">
        <v>34.610250000000001</v>
      </c>
      <c r="H826" s="53">
        <v>86519</v>
      </c>
      <c r="I826" s="53">
        <v>42953</v>
      </c>
      <c r="J826" s="53">
        <v>43566</v>
      </c>
      <c r="K826" s="52">
        <v>1</v>
      </c>
      <c r="L826" s="52">
        <v>33.610250000000001</v>
      </c>
      <c r="M826" s="55">
        <v>2</v>
      </c>
      <c r="N826" s="61" t="s">
        <v>15</v>
      </c>
      <c r="P826" s="66"/>
      <c r="Q826" s="53"/>
      <c r="R826" s="53"/>
      <c r="S826" s="53"/>
      <c r="T826" s="53"/>
      <c r="U826" s="53"/>
      <c r="V826" s="53"/>
      <c r="W826" s="53"/>
      <c r="BZ826" s="53"/>
    </row>
    <row r="827" spans="2:78" s="52" customFormat="1" ht="13" x14ac:dyDescent="0.3">
      <c r="B827" s="53" t="s">
        <v>5085</v>
      </c>
      <c r="C827" s="53" t="s">
        <v>128</v>
      </c>
      <c r="D827" s="53" t="s">
        <v>5162</v>
      </c>
      <c r="E827" s="53">
        <v>41.208350000000003</v>
      </c>
      <c r="F827" s="53">
        <v>1.672825</v>
      </c>
      <c r="G827" s="54">
        <v>17.766870000000001</v>
      </c>
      <c r="H827" s="53">
        <v>13711</v>
      </c>
      <c r="I827" s="53">
        <v>6970</v>
      </c>
      <c r="J827" s="53">
        <v>6741</v>
      </c>
      <c r="K827" s="52">
        <v>1</v>
      </c>
      <c r="L827" s="52">
        <v>16.766870000000001</v>
      </c>
      <c r="M827" s="55">
        <v>2</v>
      </c>
      <c r="N827" s="61" t="s">
        <v>15</v>
      </c>
      <c r="P827" s="66"/>
      <c r="Q827" s="53"/>
      <c r="R827" s="53"/>
      <c r="S827" s="53"/>
      <c r="T827" s="53"/>
      <c r="U827" s="53"/>
      <c r="V827" s="53"/>
      <c r="W827" s="53"/>
      <c r="BZ827" s="53"/>
    </row>
    <row r="828" spans="2:78" s="52" customFormat="1" ht="13" x14ac:dyDescent="0.3">
      <c r="B828" s="53" t="s">
        <v>5085</v>
      </c>
      <c r="C828" s="53" t="s">
        <v>128</v>
      </c>
      <c r="D828" s="53" t="s">
        <v>5163</v>
      </c>
      <c r="E828" s="53">
        <v>41.594819999999999</v>
      </c>
      <c r="F828" s="53">
        <v>2.405386</v>
      </c>
      <c r="G828" s="54">
        <v>145.74809999999999</v>
      </c>
      <c r="H828" s="53">
        <v>4937</v>
      </c>
      <c r="I828" s="53">
        <v>2496</v>
      </c>
      <c r="J828" s="53">
        <v>2441</v>
      </c>
      <c r="K828" s="52">
        <v>1</v>
      </c>
      <c r="L828" s="52">
        <v>144.74809999999999</v>
      </c>
      <c r="M828" s="55">
        <v>2</v>
      </c>
      <c r="N828" s="61" t="s">
        <v>15</v>
      </c>
      <c r="P828" s="66"/>
      <c r="Q828" s="53"/>
      <c r="R828" s="53"/>
      <c r="S828" s="53"/>
      <c r="T828" s="53"/>
      <c r="U828" s="53"/>
      <c r="V828" s="53"/>
      <c r="W828" s="53"/>
      <c r="BZ828" s="53"/>
    </row>
    <row r="829" spans="2:78" s="52" customFormat="1" ht="13" x14ac:dyDescent="0.3">
      <c r="B829" s="53" t="s">
        <v>5085</v>
      </c>
      <c r="C829" s="53" t="s">
        <v>128</v>
      </c>
      <c r="D829" s="53" t="s">
        <v>5164</v>
      </c>
      <c r="E829" s="53">
        <v>41.538890000000002</v>
      </c>
      <c r="F829" s="53">
        <v>1.870692</v>
      </c>
      <c r="G829" s="54">
        <v>186.32320000000001</v>
      </c>
      <c r="H829" s="53">
        <v>21855</v>
      </c>
      <c r="I829" s="53">
        <v>11213</v>
      </c>
      <c r="J829" s="53">
        <v>10642</v>
      </c>
      <c r="K829" s="52">
        <v>1</v>
      </c>
      <c r="L829" s="52">
        <v>185.32320000000001</v>
      </c>
      <c r="M829" s="55">
        <v>2</v>
      </c>
      <c r="N829" s="61" t="s">
        <v>15</v>
      </c>
      <c r="P829" s="66"/>
      <c r="Q829" s="53"/>
      <c r="R829" s="53"/>
      <c r="S829" s="53"/>
      <c r="T829" s="53"/>
      <c r="U829" s="53"/>
      <c r="V829" s="53"/>
      <c r="W829" s="53"/>
      <c r="BZ829" s="53"/>
    </row>
    <row r="830" spans="2:78" s="52" customFormat="1" ht="13" x14ac:dyDescent="0.3">
      <c r="B830" s="53" t="s">
        <v>5085</v>
      </c>
      <c r="C830" s="53" t="s">
        <v>128</v>
      </c>
      <c r="D830" s="53" t="s">
        <v>5165</v>
      </c>
      <c r="E830" s="53">
        <v>41.377510000000001</v>
      </c>
      <c r="F830" s="53">
        <v>2.088085</v>
      </c>
      <c r="G830" s="54">
        <v>102.37820000000001</v>
      </c>
      <c r="H830" s="53">
        <v>46862</v>
      </c>
      <c r="I830" s="53">
        <v>22885</v>
      </c>
      <c r="J830" s="53">
        <v>23977</v>
      </c>
      <c r="K830" s="52">
        <v>1</v>
      </c>
      <c r="L830" s="52">
        <v>101.37820000000001</v>
      </c>
      <c r="M830" s="55">
        <v>2</v>
      </c>
      <c r="N830" s="61" t="s">
        <v>15</v>
      </c>
      <c r="P830" s="66"/>
      <c r="Q830" s="53"/>
      <c r="R830" s="53"/>
      <c r="S830" s="53"/>
      <c r="T830" s="53"/>
      <c r="U830" s="53"/>
      <c r="V830" s="53"/>
      <c r="W830" s="53"/>
      <c r="BZ830" s="53"/>
    </row>
    <row r="831" spans="2:78" s="52" customFormat="1" ht="13" x14ac:dyDescent="0.3">
      <c r="B831" s="53" t="s">
        <v>5085</v>
      </c>
      <c r="C831" s="53" t="s">
        <v>128</v>
      </c>
      <c r="D831" s="53" t="s">
        <v>5166</v>
      </c>
      <c r="E831" s="53">
        <v>42.052219999999998</v>
      </c>
      <c r="F831" s="53">
        <v>1.7732399999999999</v>
      </c>
      <c r="G831" s="54">
        <v>800.05470000000003</v>
      </c>
      <c r="H831" s="53">
        <v>260</v>
      </c>
      <c r="I831" s="53">
        <v>129</v>
      </c>
      <c r="J831" s="53">
        <v>131</v>
      </c>
      <c r="K831" s="52">
        <v>1</v>
      </c>
      <c r="L831" s="52">
        <v>799.05470000000003</v>
      </c>
      <c r="M831" s="55">
        <v>6</v>
      </c>
      <c r="N831" s="61" t="s">
        <v>16</v>
      </c>
      <c r="P831" s="66"/>
      <c r="Q831" s="53"/>
      <c r="R831" s="53"/>
      <c r="S831" s="53"/>
      <c r="T831" s="53"/>
      <c r="U831" s="53"/>
      <c r="V831" s="53"/>
      <c r="W831" s="53"/>
      <c r="BZ831" s="53"/>
    </row>
    <row r="832" spans="2:78" s="52" customFormat="1" ht="13" x14ac:dyDescent="0.3">
      <c r="B832" s="53" t="s">
        <v>5085</v>
      </c>
      <c r="C832" s="53" t="s">
        <v>128</v>
      </c>
      <c r="D832" s="53" t="s">
        <v>5167</v>
      </c>
      <c r="E832" s="53">
        <v>41.868580000000001</v>
      </c>
      <c r="F832" s="53">
        <v>2.113499</v>
      </c>
      <c r="G832" s="54">
        <v>871.53309999999999</v>
      </c>
      <c r="H832" s="53">
        <v>390</v>
      </c>
      <c r="I832" s="53">
        <v>188</v>
      </c>
      <c r="J832" s="53">
        <v>202</v>
      </c>
      <c r="K832" s="52">
        <v>1</v>
      </c>
      <c r="L832" s="52">
        <v>870.53309999999999</v>
      </c>
      <c r="M832" s="55">
        <v>7</v>
      </c>
      <c r="N832" s="61" t="s">
        <v>17</v>
      </c>
      <c r="P832" s="66"/>
      <c r="Q832" s="53"/>
      <c r="R832" s="53"/>
      <c r="S832" s="53"/>
      <c r="T832" s="53"/>
      <c r="U832" s="53"/>
      <c r="V832" s="53"/>
      <c r="W832" s="53"/>
      <c r="BZ832" s="53"/>
    </row>
    <row r="833" spans="2:78" s="52" customFormat="1" ht="13" x14ac:dyDescent="0.3">
      <c r="B833" s="53" t="s">
        <v>5085</v>
      </c>
      <c r="C833" s="53" t="s">
        <v>128</v>
      </c>
      <c r="D833" s="53" t="s">
        <v>5168</v>
      </c>
      <c r="E833" s="53">
        <v>41.721690000000002</v>
      </c>
      <c r="F833" s="53">
        <v>2.2731129999999999</v>
      </c>
      <c r="G833" s="54">
        <v>326.04509999999999</v>
      </c>
      <c r="H833" s="53">
        <v>1057</v>
      </c>
      <c r="I833" s="53">
        <v>534</v>
      </c>
      <c r="J833" s="53">
        <v>523</v>
      </c>
      <c r="K833" s="52">
        <v>1</v>
      </c>
      <c r="L833" s="52">
        <v>325.04509999999999</v>
      </c>
      <c r="M833" s="55">
        <v>4</v>
      </c>
      <c r="N833" s="61" t="s">
        <v>15</v>
      </c>
      <c r="P833" s="66"/>
      <c r="Q833" s="53"/>
      <c r="R833" s="53"/>
      <c r="S833" s="53"/>
      <c r="T833" s="53"/>
      <c r="U833" s="53"/>
      <c r="V833" s="53"/>
      <c r="W833" s="53"/>
      <c r="BZ833" s="53"/>
    </row>
    <row r="834" spans="2:78" s="52" customFormat="1" ht="13" x14ac:dyDescent="0.3">
      <c r="B834" s="53" t="s">
        <v>5085</v>
      </c>
      <c r="C834" s="53" t="s">
        <v>128</v>
      </c>
      <c r="D834" s="53" t="s">
        <v>5169</v>
      </c>
      <c r="E834" s="53">
        <v>42.180900000000001</v>
      </c>
      <c r="F834" s="53">
        <v>1.836082</v>
      </c>
      <c r="G834" s="54">
        <v>1165.989</v>
      </c>
      <c r="H834" s="53">
        <v>48</v>
      </c>
      <c r="I834" s="53">
        <v>26</v>
      </c>
      <c r="J834" s="53">
        <v>22</v>
      </c>
      <c r="K834" s="52">
        <v>1</v>
      </c>
      <c r="L834" s="52">
        <v>1164.989</v>
      </c>
      <c r="M834" s="55">
        <v>8</v>
      </c>
      <c r="N834" s="61" t="s">
        <v>17</v>
      </c>
      <c r="P834" s="66"/>
      <c r="Q834" s="53"/>
      <c r="R834" s="53"/>
      <c r="S834" s="53"/>
      <c r="T834" s="53"/>
      <c r="U834" s="53"/>
      <c r="V834" s="53"/>
      <c r="W834" s="53"/>
      <c r="BZ834" s="53"/>
    </row>
    <row r="835" spans="2:78" s="52" customFormat="1" ht="13" x14ac:dyDescent="0.3">
      <c r="B835" s="53" t="s">
        <v>5085</v>
      </c>
      <c r="C835" s="53" t="s">
        <v>128</v>
      </c>
      <c r="D835" s="53" t="s">
        <v>5170</v>
      </c>
      <c r="E835" s="53">
        <v>41.725389999999997</v>
      </c>
      <c r="F835" s="53">
        <v>2.6735660000000001</v>
      </c>
      <c r="G835" s="54">
        <v>103.0012</v>
      </c>
      <c r="H835" s="53">
        <v>1513</v>
      </c>
      <c r="I835" s="53">
        <v>793</v>
      </c>
      <c r="J835" s="53">
        <v>720</v>
      </c>
      <c r="K835" s="52">
        <v>1</v>
      </c>
      <c r="L835" s="52">
        <v>102.0012</v>
      </c>
      <c r="M835" s="55">
        <v>2</v>
      </c>
      <c r="N835" s="61" t="s">
        <v>15</v>
      </c>
      <c r="P835" s="66"/>
      <c r="Q835" s="53"/>
      <c r="R835" s="53"/>
      <c r="S835" s="53"/>
      <c r="T835" s="53"/>
      <c r="U835" s="53"/>
      <c r="V835" s="53"/>
      <c r="W835" s="53"/>
      <c r="BZ835" s="53"/>
    </row>
    <row r="836" spans="2:78" s="52" customFormat="1" ht="13" x14ac:dyDescent="0.3">
      <c r="B836" s="53" t="s">
        <v>5085</v>
      </c>
      <c r="C836" s="53" t="s">
        <v>128</v>
      </c>
      <c r="D836" s="53" t="s">
        <v>5171</v>
      </c>
      <c r="E836" s="53">
        <v>41.728610000000003</v>
      </c>
      <c r="F836" s="53">
        <v>2.4444439999999998</v>
      </c>
      <c r="G836" s="54">
        <v>387.6345</v>
      </c>
      <c r="H836" s="53">
        <v>465</v>
      </c>
      <c r="I836" s="53">
        <v>250</v>
      </c>
      <c r="J836" s="53">
        <v>215</v>
      </c>
      <c r="K836" s="52">
        <v>1</v>
      </c>
      <c r="L836" s="52">
        <v>386.6345</v>
      </c>
      <c r="M836" s="55">
        <v>4</v>
      </c>
      <c r="N836" s="61" t="s">
        <v>15</v>
      </c>
      <c r="P836" s="66"/>
      <c r="Q836" s="53"/>
      <c r="R836" s="53"/>
      <c r="S836" s="53"/>
      <c r="T836" s="53"/>
      <c r="U836" s="53"/>
      <c r="V836" s="53"/>
      <c r="W836" s="53"/>
      <c r="BZ836" s="53"/>
    </row>
    <row r="837" spans="2:78" s="52" customFormat="1" ht="13" x14ac:dyDescent="0.3">
      <c r="B837" s="53" t="s">
        <v>5085</v>
      </c>
      <c r="C837" s="53" t="s">
        <v>128</v>
      </c>
      <c r="D837" s="53" t="s">
        <v>5172</v>
      </c>
      <c r="E837" s="53">
        <v>41.938130000000001</v>
      </c>
      <c r="F837" s="53">
        <v>2.3179599999999998</v>
      </c>
      <c r="G837" s="54">
        <v>549.43119999999999</v>
      </c>
      <c r="H837" s="53">
        <v>2205</v>
      </c>
      <c r="I837" s="53">
        <v>1117</v>
      </c>
      <c r="J837" s="53">
        <v>1088</v>
      </c>
      <c r="K837" s="52">
        <v>1</v>
      </c>
      <c r="L837" s="52">
        <v>548.43119999999999</v>
      </c>
      <c r="M837" s="55">
        <v>5</v>
      </c>
      <c r="N837" s="61" t="s">
        <v>16</v>
      </c>
      <c r="P837" s="66"/>
      <c r="Q837" s="53"/>
      <c r="R837" s="53"/>
      <c r="S837" s="53"/>
      <c r="T837" s="53"/>
      <c r="U837" s="53"/>
      <c r="V837" s="53"/>
      <c r="W837" s="53"/>
      <c r="BZ837" s="53"/>
    </row>
    <row r="838" spans="2:78" s="52" customFormat="1" ht="13" x14ac:dyDescent="0.3">
      <c r="B838" s="53" t="s">
        <v>5085</v>
      </c>
      <c r="C838" s="53" t="s">
        <v>128</v>
      </c>
      <c r="D838" s="53" t="s">
        <v>5173</v>
      </c>
      <c r="E838" s="53">
        <v>41.765659999999997</v>
      </c>
      <c r="F838" s="53">
        <v>1.669017</v>
      </c>
      <c r="G838" s="54">
        <v>543.12860000000001</v>
      </c>
      <c r="H838" s="53">
        <v>1399</v>
      </c>
      <c r="I838" s="53">
        <v>715</v>
      </c>
      <c r="J838" s="53">
        <v>684</v>
      </c>
      <c r="K838" s="52">
        <v>1</v>
      </c>
      <c r="L838" s="52">
        <v>542.12860000000001</v>
      </c>
      <c r="M838" s="55">
        <v>5</v>
      </c>
      <c r="N838" s="61" t="s">
        <v>16</v>
      </c>
      <c r="P838" s="66"/>
      <c r="Q838" s="53"/>
      <c r="R838" s="53"/>
      <c r="S838" s="53"/>
      <c r="T838" s="53"/>
      <c r="U838" s="53"/>
      <c r="V838" s="53"/>
      <c r="W838" s="53"/>
      <c r="BZ838" s="53"/>
    </row>
    <row r="839" spans="2:78" s="52" customFormat="1" ht="13" x14ac:dyDescent="0.3">
      <c r="B839" s="53" t="s">
        <v>5085</v>
      </c>
      <c r="C839" s="53" t="s">
        <v>128</v>
      </c>
      <c r="D839" s="53" t="s">
        <v>5174</v>
      </c>
      <c r="E839" s="53">
        <v>41.434229999999999</v>
      </c>
      <c r="F839" s="53">
        <v>1.5914079999999999</v>
      </c>
      <c r="G839" s="54">
        <v>570.72209999999995</v>
      </c>
      <c r="H839" s="53">
        <v>1483</v>
      </c>
      <c r="I839" s="53">
        <v>774</v>
      </c>
      <c r="J839" s="53">
        <v>709</v>
      </c>
      <c r="K839" s="52">
        <v>1</v>
      </c>
      <c r="L839" s="52">
        <v>569.72209999999995</v>
      </c>
      <c r="M839" s="55">
        <v>5</v>
      </c>
      <c r="N839" s="61" t="s">
        <v>16</v>
      </c>
      <c r="P839" s="66"/>
      <c r="Q839" s="53"/>
      <c r="R839" s="53"/>
      <c r="S839" s="53"/>
      <c r="T839" s="53"/>
      <c r="U839" s="53"/>
      <c r="V839" s="53"/>
      <c r="W839" s="53"/>
      <c r="BZ839" s="53"/>
    </row>
    <row r="840" spans="2:78" s="52" customFormat="1" ht="13" x14ac:dyDescent="0.3">
      <c r="B840" s="53" t="s">
        <v>5085</v>
      </c>
      <c r="C840" s="53" t="s">
        <v>128</v>
      </c>
      <c r="D840" s="53" t="s">
        <v>5175</v>
      </c>
      <c r="E840" s="53">
        <v>41.61889</v>
      </c>
      <c r="F840" s="53">
        <v>2.2980559999999999</v>
      </c>
      <c r="G840" s="54">
        <v>193.2448</v>
      </c>
      <c r="H840" s="53">
        <v>17660</v>
      </c>
      <c r="I840" s="53">
        <v>9071</v>
      </c>
      <c r="J840" s="53">
        <v>8589</v>
      </c>
      <c r="K840" s="52">
        <v>1</v>
      </c>
      <c r="L840" s="52">
        <v>192.2448</v>
      </c>
      <c r="M840" s="55">
        <v>2</v>
      </c>
      <c r="N840" s="61" t="s">
        <v>15</v>
      </c>
      <c r="P840" s="66"/>
      <c r="Q840" s="53"/>
      <c r="R840" s="53"/>
      <c r="S840" s="53"/>
      <c r="T840" s="53"/>
      <c r="U840" s="53"/>
      <c r="V840" s="53"/>
      <c r="W840" s="53"/>
      <c r="BZ840" s="53"/>
    </row>
    <row r="841" spans="2:78" s="52" customFormat="1" ht="13" x14ac:dyDescent="0.3">
      <c r="B841" s="53" t="s">
        <v>5085</v>
      </c>
      <c r="C841" s="53" t="s">
        <v>128</v>
      </c>
      <c r="D841" s="53" t="s">
        <v>5176</v>
      </c>
      <c r="E841" s="53">
        <v>41.91722</v>
      </c>
      <c r="F841" s="53">
        <v>1.92489</v>
      </c>
      <c r="G841" s="54">
        <v>476.87799999999999</v>
      </c>
      <c r="H841" s="53">
        <v>171</v>
      </c>
      <c r="I841" s="53">
        <v>92</v>
      </c>
      <c r="J841" s="53">
        <v>79</v>
      </c>
      <c r="K841" s="52">
        <v>1</v>
      </c>
      <c r="L841" s="52">
        <v>475.87799999999999</v>
      </c>
      <c r="M841" s="55">
        <v>5</v>
      </c>
      <c r="N841" s="61" t="s">
        <v>16</v>
      </c>
      <c r="P841" s="66"/>
      <c r="Q841" s="53"/>
      <c r="R841" s="53"/>
      <c r="S841" s="53"/>
      <c r="T841" s="53"/>
      <c r="U841" s="53"/>
      <c r="V841" s="53"/>
      <c r="W841" s="53"/>
      <c r="BZ841" s="53"/>
    </row>
    <row r="842" spans="2:78" s="52" customFormat="1" ht="13" x14ac:dyDescent="0.3">
      <c r="B842" s="53" t="s">
        <v>5085</v>
      </c>
      <c r="C842" s="53" t="s">
        <v>128</v>
      </c>
      <c r="D842" s="53" t="s">
        <v>5177</v>
      </c>
      <c r="E842" s="53">
        <v>41.693240000000003</v>
      </c>
      <c r="F842" s="53">
        <v>2.1152679999999999</v>
      </c>
      <c r="G842" s="54">
        <v>499.52499999999998</v>
      </c>
      <c r="H842" s="53">
        <v>214</v>
      </c>
      <c r="I842" s="53">
        <v>113</v>
      </c>
      <c r="J842" s="53">
        <v>101</v>
      </c>
      <c r="K842" s="52">
        <v>1</v>
      </c>
      <c r="L842" s="52">
        <v>498.52499999999998</v>
      </c>
      <c r="M842" s="55">
        <v>5</v>
      </c>
      <c r="N842" s="61" t="s">
        <v>16</v>
      </c>
      <c r="P842" s="66"/>
      <c r="Q842" s="53"/>
      <c r="R842" s="53"/>
      <c r="S842" s="53"/>
      <c r="T842" s="53"/>
      <c r="U842" s="53"/>
      <c r="V842" s="53"/>
      <c r="W842" s="53"/>
      <c r="BZ842" s="53"/>
    </row>
    <row r="843" spans="2:78" s="52" customFormat="1" ht="13" x14ac:dyDescent="0.3">
      <c r="B843" s="53" t="s">
        <v>5085</v>
      </c>
      <c r="C843" s="53" t="s">
        <v>128</v>
      </c>
      <c r="D843" s="53" t="s">
        <v>5178</v>
      </c>
      <c r="E843" s="53">
        <v>41.685369999999999</v>
      </c>
      <c r="F843" s="53">
        <v>2.2859180000000001</v>
      </c>
      <c r="G843" s="54">
        <v>254.32810000000001</v>
      </c>
      <c r="H843" s="53">
        <v>14991</v>
      </c>
      <c r="I843" s="53">
        <v>7266</v>
      </c>
      <c r="J843" s="53">
        <v>7725</v>
      </c>
      <c r="K843" s="52">
        <v>1</v>
      </c>
      <c r="L843" s="52">
        <v>253.32810000000001</v>
      </c>
      <c r="M843" s="55">
        <v>4</v>
      </c>
      <c r="N843" s="61" t="s">
        <v>15</v>
      </c>
      <c r="P843" s="66"/>
      <c r="Q843" s="53"/>
      <c r="R843" s="53"/>
      <c r="S843" s="53"/>
      <c r="T843" s="53"/>
      <c r="U843" s="53"/>
      <c r="V843" s="53"/>
      <c r="W843" s="53"/>
      <c r="BZ843" s="53"/>
    </row>
    <row r="844" spans="2:78" s="52" customFormat="1" ht="13" x14ac:dyDescent="0.3">
      <c r="B844" s="53" t="s">
        <v>5085</v>
      </c>
      <c r="C844" s="53" t="s">
        <v>128</v>
      </c>
      <c r="D844" s="53" t="s">
        <v>5179</v>
      </c>
      <c r="E844" s="53">
        <v>41.303170000000001</v>
      </c>
      <c r="F844" s="53">
        <v>2.0032130000000001</v>
      </c>
      <c r="G844" s="54">
        <v>17.60962</v>
      </c>
      <c r="H844" s="53">
        <v>45994</v>
      </c>
      <c r="I844" s="53">
        <v>22837</v>
      </c>
      <c r="J844" s="53">
        <v>23157</v>
      </c>
      <c r="K844" s="52">
        <v>1</v>
      </c>
      <c r="L844" s="52">
        <v>16.60962</v>
      </c>
      <c r="M844" s="55">
        <v>2</v>
      </c>
      <c r="N844" s="61" t="s">
        <v>15</v>
      </c>
      <c r="P844" s="66"/>
      <c r="Q844" s="53"/>
      <c r="R844" s="53"/>
      <c r="S844" s="53"/>
      <c r="T844" s="53"/>
      <c r="U844" s="53"/>
      <c r="V844" s="53"/>
      <c r="W844" s="53"/>
      <c r="BZ844" s="53"/>
    </row>
    <row r="845" spans="2:78" s="52" customFormat="1" ht="13" x14ac:dyDescent="0.3">
      <c r="B845" s="53" t="s">
        <v>5085</v>
      </c>
      <c r="C845" s="53" t="s">
        <v>128</v>
      </c>
      <c r="D845" s="53" t="s">
        <v>5180</v>
      </c>
      <c r="E845" s="53">
        <v>41.440480000000001</v>
      </c>
      <c r="F845" s="53">
        <v>1.8627450000000001</v>
      </c>
      <c r="G845" s="54">
        <v>179.61320000000001</v>
      </c>
      <c r="H845" s="53">
        <v>6801</v>
      </c>
      <c r="I845" s="53">
        <v>3453</v>
      </c>
      <c r="J845" s="53">
        <v>3348</v>
      </c>
      <c r="K845" s="52">
        <v>1</v>
      </c>
      <c r="L845" s="52">
        <v>178.61320000000001</v>
      </c>
      <c r="M845" s="55">
        <v>2</v>
      </c>
      <c r="N845" s="61" t="s">
        <v>15</v>
      </c>
      <c r="P845" s="66"/>
      <c r="Q845" s="53"/>
      <c r="R845" s="53"/>
      <c r="S845" s="53"/>
      <c r="T845" s="53"/>
      <c r="U845" s="53"/>
      <c r="V845" s="53"/>
      <c r="W845" s="53"/>
      <c r="BZ845" s="53"/>
    </row>
    <row r="846" spans="2:78" s="52" customFormat="1" ht="13" x14ac:dyDescent="0.3">
      <c r="B846" s="53" t="s">
        <v>5085</v>
      </c>
      <c r="C846" s="53" t="s">
        <v>128</v>
      </c>
      <c r="D846" s="53" t="s">
        <v>5181</v>
      </c>
      <c r="E846" s="53">
        <v>42.033630000000002</v>
      </c>
      <c r="F846" s="53">
        <v>1.8825000000000001</v>
      </c>
      <c r="G846" s="54">
        <v>448.12599999999998</v>
      </c>
      <c r="H846" s="53">
        <v>5052</v>
      </c>
      <c r="I846" s="53">
        <v>2469</v>
      </c>
      <c r="J846" s="53">
        <v>2583</v>
      </c>
      <c r="K846" s="52">
        <v>1</v>
      </c>
      <c r="L846" s="52">
        <v>447.12599999999998</v>
      </c>
      <c r="M846" s="55">
        <v>5</v>
      </c>
      <c r="N846" s="61" t="s">
        <v>16</v>
      </c>
      <c r="P846" s="66"/>
      <c r="Q846" s="53"/>
      <c r="R846" s="53"/>
      <c r="S846" s="53"/>
      <c r="T846" s="53"/>
      <c r="U846" s="53"/>
      <c r="V846" s="53"/>
      <c r="W846" s="53"/>
      <c r="BZ846" s="53"/>
    </row>
    <row r="847" spans="2:78" s="52" customFormat="1" ht="13" x14ac:dyDescent="0.3">
      <c r="B847" s="53" t="s">
        <v>5085</v>
      </c>
      <c r="C847" s="53" t="s">
        <v>128</v>
      </c>
      <c r="D847" s="53" t="s">
        <v>5182</v>
      </c>
      <c r="E847" s="53">
        <v>42.250149999999998</v>
      </c>
      <c r="F847" s="53">
        <v>1.7865610000000001</v>
      </c>
      <c r="G847" s="54">
        <v>1322.7670000000001</v>
      </c>
      <c r="H847" s="53">
        <v>34</v>
      </c>
      <c r="I847" s="53">
        <v>20</v>
      </c>
      <c r="J847" s="53">
        <v>14</v>
      </c>
      <c r="K847" s="52">
        <v>1</v>
      </c>
      <c r="L847" s="52">
        <v>1321.7670000000001</v>
      </c>
      <c r="M847" s="55">
        <v>8</v>
      </c>
      <c r="N847" s="61" t="s">
        <v>17</v>
      </c>
      <c r="P847" s="66"/>
      <c r="Q847" s="53"/>
      <c r="R847" s="53"/>
      <c r="S847" s="53"/>
      <c r="T847" s="53"/>
      <c r="U847" s="53"/>
      <c r="V847" s="53"/>
      <c r="W847" s="53"/>
      <c r="BZ847" s="53"/>
    </row>
    <row r="848" spans="2:78" s="52" customFormat="1" ht="13" x14ac:dyDescent="0.3">
      <c r="B848" s="53" t="s">
        <v>5085</v>
      </c>
      <c r="C848" s="53" t="s">
        <v>128</v>
      </c>
      <c r="D848" s="53" t="s">
        <v>5183</v>
      </c>
      <c r="E848" s="53">
        <v>41.376849999999997</v>
      </c>
      <c r="F848" s="53">
        <v>1.7194940000000001</v>
      </c>
      <c r="G848" s="54">
        <v>262.54259999999999</v>
      </c>
      <c r="H848" s="53">
        <v>1976</v>
      </c>
      <c r="I848" s="53">
        <v>1008</v>
      </c>
      <c r="J848" s="53">
        <v>968</v>
      </c>
      <c r="K848" s="52">
        <v>1</v>
      </c>
      <c r="L848" s="52">
        <v>261.54259999999999</v>
      </c>
      <c r="M848" s="55">
        <v>4</v>
      </c>
      <c r="N848" s="61" t="s">
        <v>15</v>
      </c>
      <c r="P848" s="66"/>
      <c r="Q848" s="53"/>
      <c r="R848" s="53"/>
      <c r="S848" s="53"/>
      <c r="T848" s="53"/>
      <c r="U848" s="53"/>
      <c r="V848" s="53"/>
      <c r="W848" s="53"/>
      <c r="BZ848" s="53"/>
    </row>
    <row r="849" spans="2:78" s="52" customFormat="1" ht="13" x14ac:dyDescent="0.3">
      <c r="B849" s="53" t="s">
        <v>5085</v>
      </c>
      <c r="C849" s="53" t="s">
        <v>128</v>
      </c>
      <c r="D849" s="53" t="s">
        <v>5184</v>
      </c>
      <c r="E849" s="53">
        <v>41.725630000000002</v>
      </c>
      <c r="F849" s="53">
        <v>2.0615809999999999</v>
      </c>
      <c r="G849" s="54">
        <v>770.44650000000001</v>
      </c>
      <c r="H849" s="53">
        <v>77</v>
      </c>
      <c r="I849" s="53">
        <v>48</v>
      </c>
      <c r="J849" s="53">
        <v>29</v>
      </c>
      <c r="K849" s="52">
        <v>1</v>
      </c>
      <c r="L849" s="52">
        <v>769.44650000000001</v>
      </c>
      <c r="M849" s="55">
        <v>6</v>
      </c>
      <c r="N849" s="61" t="s">
        <v>16</v>
      </c>
      <c r="P849" s="66"/>
      <c r="Q849" s="53"/>
      <c r="R849" s="53"/>
      <c r="S849" s="53"/>
      <c r="T849" s="53"/>
      <c r="U849" s="53"/>
      <c r="V849" s="53"/>
      <c r="W849" s="53"/>
      <c r="BZ849" s="53"/>
    </row>
    <row r="850" spans="2:78" s="52" customFormat="1" ht="13" x14ac:dyDescent="0.3">
      <c r="B850" s="53" t="s">
        <v>5085</v>
      </c>
      <c r="C850" s="53" t="s">
        <v>128</v>
      </c>
      <c r="D850" s="53" t="s">
        <v>5185</v>
      </c>
      <c r="E850" s="53">
        <v>41.60821</v>
      </c>
      <c r="F850" s="53">
        <v>2.2877890000000001</v>
      </c>
      <c r="G850" s="54">
        <v>153.94229999999999</v>
      </c>
      <c r="H850" s="53">
        <v>60658</v>
      </c>
      <c r="I850" s="53">
        <v>30504</v>
      </c>
      <c r="J850" s="53">
        <v>30154</v>
      </c>
      <c r="K850" s="52">
        <v>1</v>
      </c>
      <c r="L850" s="52">
        <v>152.94229999999999</v>
      </c>
      <c r="M850" s="55">
        <v>2</v>
      </c>
      <c r="N850" s="61" t="s">
        <v>15</v>
      </c>
      <c r="P850" s="66"/>
      <c r="Q850" s="53"/>
      <c r="R850" s="53"/>
      <c r="S850" s="53"/>
      <c r="T850" s="53"/>
      <c r="U850" s="53"/>
      <c r="V850" s="53"/>
      <c r="W850" s="53"/>
      <c r="BZ850" s="53"/>
    </row>
    <row r="851" spans="2:78" s="52" customFormat="1" ht="13" x14ac:dyDescent="0.3">
      <c r="B851" s="53" t="s">
        <v>5085</v>
      </c>
      <c r="C851" s="53" t="s">
        <v>128</v>
      </c>
      <c r="D851" s="53" t="s">
        <v>5186</v>
      </c>
      <c r="E851" s="53">
        <v>41.731450000000002</v>
      </c>
      <c r="F851" s="53">
        <v>2.502726</v>
      </c>
      <c r="G851" s="54">
        <v>179.8176</v>
      </c>
      <c r="H851" s="53">
        <v>1192</v>
      </c>
      <c r="I851" s="53">
        <v>603</v>
      </c>
      <c r="J851" s="53">
        <v>589</v>
      </c>
      <c r="K851" s="52">
        <v>1</v>
      </c>
      <c r="L851" s="52">
        <v>178.8176</v>
      </c>
      <c r="M851" s="55">
        <v>2</v>
      </c>
      <c r="N851" s="61" t="s">
        <v>15</v>
      </c>
      <c r="P851" s="66"/>
      <c r="Q851" s="53"/>
      <c r="R851" s="53"/>
      <c r="S851" s="53"/>
      <c r="T851" s="53"/>
      <c r="U851" s="53"/>
      <c r="V851" s="53"/>
      <c r="W851" s="53"/>
      <c r="BZ851" s="53"/>
    </row>
    <row r="852" spans="2:78" s="52" customFormat="1" ht="13" x14ac:dyDescent="0.3">
      <c r="B852" s="53" t="s">
        <v>5085</v>
      </c>
      <c r="C852" s="53" t="s">
        <v>128</v>
      </c>
      <c r="D852" s="53" t="s">
        <v>5187</v>
      </c>
      <c r="E852" s="53">
        <v>42.233440000000002</v>
      </c>
      <c r="F852" s="53">
        <v>1.879111</v>
      </c>
      <c r="G852" s="54">
        <v>736.9873</v>
      </c>
      <c r="H852" s="53">
        <v>1007</v>
      </c>
      <c r="I852" s="53">
        <v>538</v>
      </c>
      <c r="J852" s="53">
        <v>469</v>
      </c>
      <c r="K852" s="52">
        <v>1</v>
      </c>
      <c r="L852" s="52">
        <v>735.9873</v>
      </c>
      <c r="M852" s="55">
        <v>6</v>
      </c>
      <c r="N852" s="61" t="s">
        <v>16</v>
      </c>
      <c r="P852" s="66"/>
      <c r="Q852" s="53"/>
      <c r="R852" s="53"/>
      <c r="S852" s="53"/>
      <c r="T852" s="53"/>
      <c r="U852" s="53"/>
      <c r="V852" s="53"/>
      <c r="W852" s="53"/>
      <c r="BZ852" s="53"/>
    </row>
    <row r="853" spans="2:78" s="52" customFormat="1" ht="13" x14ac:dyDescent="0.3">
      <c r="B853" s="53" t="s">
        <v>5085</v>
      </c>
      <c r="C853" s="53" t="s">
        <v>128</v>
      </c>
      <c r="D853" s="53" t="s">
        <v>5188</v>
      </c>
      <c r="E853" s="53">
        <v>41.953940000000003</v>
      </c>
      <c r="F853" s="53">
        <v>2.2355450000000001</v>
      </c>
      <c r="G853" s="54">
        <v>510.7029</v>
      </c>
      <c r="H853" s="53">
        <v>2475</v>
      </c>
      <c r="I853" s="53">
        <v>1271</v>
      </c>
      <c r="J853" s="53">
        <v>1204</v>
      </c>
      <c r="K853" s="52">
        <v>1</v>
      </c>
      <c r="L853" s="52">
        <v>509.7029</v>
      </c>
      <c r="M853" s="55">
        <v>5</v>
      </c>
      <c r="N853" s="61" t="s">
        <v>16</v>
      </c>
      <c r="P853" s="66"/>
      <c r="Q853" s="53"/>
      <c r="R853" s="53"/>
      <c r="S853" s="53"/>
      <c r="T853" s="53"/>
      <c r="U853" s="53"/>
      <c r="V853" s="53"/>
      <c r="W853" s="53"/>
      <c r="BZ853" s="53"/>
    </row>
    <row r="854" spans="2:78" s="52" customFormat="1" ht="13" x14ac:dyDescent="0.3">
      <c r="B854" s="53" t="s">
        <v>5085</v>
      </c>
      <c r="C854" s="53" t="s">
        <v>128</v>
      </c>
      <c r="D854" s="53" t="s">
        <v>5189</v>
      </c>
      <c r="E854" s="53">
        <v>41.359580000000001</v>
      </c>
      <c r="F854" s="53">
        <v>2.099704</v>
      </c>
      <c r="G854" s="54">
        <v>15.677910000000001</v>
      </c>
      <c r="H854" s="53">
        <v>257038</v>
      </c>
      <c r="I854" s="53">
        <v>126459</v>
      </c>
      <c r="J854" s="53">
        <v>130579</v>
      </c>
      <c r="K854" s="52">
        <v>1</v>
      </c>
      <c r="L854" s="52">
        <v>14.677910000000001</v>
      </c>
      <c r="M854" s="55">
        <v>2</v>
      </c>
      <c r="N854" s="61" t="s">
        <v>15</v>
      </c>
      <c r="P854" s="66"/>
      <c r="Q854" s="53"/>
      <c r="R854" s="53"/>
      <c r="S854" s="53"/>
      <c r="T854" s="53"/>
      <c r="U854" s="53"/>
      <c r="V854" s="53"/>
      <c r="W854" s="53"/>
      <c r="BZ854" s="53"/>
    </row>
    <row r="855" spans="2:78" s="52" customFormat="1" ht="13" x14ac:dyDescent="0.3">
      <c r="B855" s="53" t="s">
        <v>5085</v>
      </c>
      <c r="C855" s="53" t="s">
        <v>128</v>
      </c>
      <c r="D855" s="53" t="s">
        <v>5190</v>
      </c>
      <c r="E855" s="53">
        <v>41.53416</v>
      </c>
      <c r="F855" s="53">
        <v>1.765952</v>
      </c>
      <c r="G855" s="54">
        <v>369.22669999999999</v>
      </c>
      <c r="H855" s="53">
        <v>2612</v>
      </c>
      <c r="I855" s="53">
        <v>1354</v>
      </c>
      <c r="J855" s="53">
        <v>1258</v>
      </c>
      <c r="K855" s="52">
        <v>1</v>
      </c>
      <c r="L855" s="52">
        <v>368.22669999999999</v>
      </c>
      <c r="M855" s="55">
        <v>4</v>
      </c>
      <c r="N855" s="61" t="s">
        <v>15</v>
      </c>
      <c r="P855" s="66"/>
      <c r="Q855" s="53"/>
      <c r="R855" s="53"/>
      <c r="S855" s="53"/>
      <c r="T855" s="53"/>
      <c r="U855" s="53"/>
      <c r="V855" s="53"/>
      <c r="W855" s="53"/>
      <c r="BZ855" s="53"/>
    </row>
    <row r="856" spans="2:78" s="52" customFormat="1" ht="13" x14ac:dyDescent="0.3">
      <c r="B856" s="53" t="s">
        <v>5085</v>
      </c>
      <c r="C856" s="53" t="s">
        <v>128</v>
      </c>
      <c r="D856" s="53" t="s">
        <v>5191</v>
      </c>
      <c r="E856" s="53">
        <v>41.578769999999999</v>
      </c>
      <c r="F856" s="53">
        <v>1.6171930000000001</v>
      </c>
      <c r="G856" s="54">
        <v>324.2647</v>
      </c>
      <c r="H856" s="53">
        <v>38918</v>
      </c>
      <c r="I856" s="53">
        <v>19325</v>
      </c>
      <c r="J856" s="53">
        <v>19593</v>
      </c>
      <c r="K856" s="52">
        <v>1</v>
      </c>
      <c r="L856" s="52">
        <v>323.2647</v>
      </c>
      <c r="M856" s="55">
        <v>4</v>
      </c>
      <c r="N856" s="61" t="s">
        <v>15</v>
      </c>
      <c r="P856" s="66"/>
      <c r="Q856" s="53"/>
      <c r="R856" s="53"/>
      <c r="S856" s="53"/>
      <c r="T856" s="53"/>
      <c r="U856" s="53"/>
      <c r="V856" s="53"/>
      <c r="W856" s="53"/>
      <c r="BZ856" s="53"/>
    </row>
    <row r="857" spans="2:78" s="52" customFormat="1" ht="13" x14ac:dyDescent="0.3">
      <c r="B857" s="53" t="s">
        <v>5085</v>
      </c>
      <c r="C857" s="53" t="s">
        <v>128</v>
      </c>
      <c r="D857" s="53" t="s">
        <v>5192</v>
      </c>
      <c r="E857" s="53">
        <v>41.600490000000001</v>
      </c>
      <c r="F857" s="53">
        <v>1.546195</v>
      </c>
      <c r="G857" s="54">
        <v>392.24770000000001</v>
      </c>
      <c r="H857" s="53">
        <v>827</v>
      </c>
      <c r="I857" s="53">
        <v>407</v>
      </c>
      <c r="J857" s="53">
        <v>420</v>
      </c>
      <c r="K857" s="52">
        <v>1</v>
      </c>
      <c r="L857" s="52">
        <v>391.24770000000001</v>
      </c>
      <c r="M857" s="55">
        <v>4</v>
      </c>
      <c r="N857" s="61" t="s">
        <v>15</v>
      </c>
      <c r="P857" s="66"/>
      <c r="Q857" s="53"/>
      <c r="R857" s="53"/>
      <c r="S857" s="53"/>
      <c r="T857" s="53"/>
      <c r="U857" s="53"/>
      <c r="V857" s="53"/>
      <c r="W857" s="53"/>
      <c r="BZ857" s="53"/>
    </row>
    <row r="858" spans="2:78" s="52" customFormat="1" ht="13" x14ac:dyDescent="0.3">
      <c r="B858" s="53" t="s">
        <v>5085</v>
      </c>
      <c r="C858" s="53" t="s">
        <v>128</v>
      </c>
      <c r="D858" s="53" t="s">
        <v>5193</v>
      </c>
      <c r="E858" s="53">
        <v>41.399009999999997</v>
      </c>
      <c r="F858" s="53">
        <v>2.197244</v>
      </c>
      <c r="G858" s="54">
        <v>2.9973239999999999</v>
      </c>
      <c r="H858" s="53">
        <v>925</v>
      </c>
      <c r="I858" s="53">
        <v>499</v>
      </c>
      <c r="J858" s="53">
        <v>426</v>
      </c>
      <c r="K858" s="52">
        <v>1</v>
      </c>
      <c r="L858" s="52">
        <v>1.9973239999999999</v>
      </c>
      <c r="M858" s="55">
        <v>2</v>
      </c>
      <c r="N858" s="61" t="s">
        <v>15</v>
      </c>
      <c r="P858" s="66"/>
      <c r="Q858" s="53"/>
      <c r="R858" s="53"/>
      <c r="S858" s="53"/>
      <c r="T858" s="53"/>
      <c r="U858" s="53"/>
      <c r="V858" s="53"/>
      <c r="W858" s="53"/>
      <c r="BZ858" s="53"/>
    </row>
    <row r="859" spans="2:78" s="52" customFormat="1" ht="13" x14ac:dyDescent="0.3">
      <c r="B859" s="53" t="s">
        <v>5085</v>
      </c>
      <c r="C859" s="53" t="s">
        <v>128</v>
      </c>
      <c r="D859" s="53" t="s">
        <v>5194</v>
      </c>
      <c r="E859" s="53">
        <v>41.513210000000001</v>
      </c>
      <c r="F859" s="53">
        <v>2.1932459999999998</v>
      </c>
      <c r="G859" s="54">
        <v>54.719110000000001</v>
      </c>
      <c r="H859" s="53">
        <v>13820</v>
      </c>
      <c r="I859" s="53">
        <v>6971</v>
      </c>
      <c r="J859" s="53">
        <v>6849</v>
      </c>
      <c r="K859" s="52">
        <v>1</v>
      </c>
      <c r="L859" s="52">
        <v>53.719110000000001</v>
      </c>
      <c r="M859" s="55">
        <v>2</v>
      </c>
      <c r="N859" s="61" t="s">
        <v>15</v>
      </c>
      <c r="P859" s="66"/>
      <c r="Q859" s="53"/>
      <c r="R859" s="53"/>
      <c r="S859" s="53"/>
      <c r="T859" s="53"/>
      <c r="U859" s="53"/>
      <c r="V859" s="53"/>
      <c r="W859" s="53"/>
      <c r="BZ859" s="53"/>
    </row>
    <row r="860" spans="2:78" s="52" customFormat="1" ht="13" x14ac:dyDescent="0.3">
      <c r="B860" s="53" t="s">
        <v>5085</v>
      </c>
      <c r="C860" s="53" t="s">
        <v>128</v>
      </c>
      <c r="D860" s="53" t="s">
        <v>5195</v>
      </c>
      <c r="E860" s="53">
        <v>41.608649999999997</v>
      </c>
      <c r="F860" s="53">
        <v>2.2394430000000001</v>
      </c>
      <c r="G860" s="54">
        <v>130.7585</v>
      </c>
      <c r="H860" s="53">
        <v>14143</v>
      </c>
      <c r="I860" s="53">
        <v>7223</v>
      </c>
      <c r="J860" s="53">
        <v>6920</v>
      </c>
      <c r="K860" s="52">
        <v>1</v>
      </c>
      <c r="L860" s="52">
        <v>129.7585</v>
      </c>
      <c r="M860" s="55">
        <v>2</v>
      </c>
      <c r="N860" s="61" t="s">
        <v>15</v>
      </c>
      <c r="P860" s="66"/>
      <c r="Q860" s="53"/>
      <c r="R860" s="53"/>
      <c r="S860" s="53"/>
      <c r="T860" s="53"/>
      <c r="U860" s="53"/>
      <c r="V860" s="53"/>
      <c r="W860" s="53"/>
      <c r="BZ860" s="53"/>
    </row>
    <row r="861" spans="2:78" s="52" customFormat="1" ht="13" x14ac:dyDescent="0.3">
      <c r="B861" s="53" t="s">
        <v>5085</v>
      </c>
      <c r="C861" s="53" t="s">
        <v>128</v>
      </c>
      <c r="D861" s="53" t="s">
        <v>5196</v>
      </c>
      <c r="E861" s="53">
        <v>41.590809999999998</v>
      </c>
      <c r="F861" s="53">
        <v>2.2427329999999999</v>
      </c>
      <c r="G861" s="54">
        <v>116.4834</v>
      </c>
      <c r="H861" s="53">
        <v>6290</v>
      </c>
      <c r="I861" s="53">
        <v>3224</v>
      </c>
      <c r="J861" s="53">
        <v>3066</v>
      </c>
      <c r="K861" s="52">
        <v>1</v>
      </c>
      <c r="L861" s="52">
        <v>115.4834</v>
      </c>
      <c r="M861" s="55">
        <v>2</v>
      </c>
      <c r="N861" s="61" t="s">
        <v>15</v>
      </c>
      <c r="P861" s="66"/>
      <c r="Q861" s="53"/>
      <c r="R861" s="53"/>
      <c r="S861" s="53"/>
      <c r="T861" s="53"/>
      <c r="U861" s="53"/>
      <c r="V861" s="53"/>
      <c r="W861" s="53"/>
      <c r="BZ861" s="53"/>
    </row>
    <row r="862" spans="2:78" s="52" customFormat="1" ht="13" x14ac:dyDescent="0.3">
      <c r="B862" s="53" t="s">
        <v>5085</v>
      </c>
      <c r="C862" s="53" t="s">
        <v>128</v>
      </c>
      <c r="D862" s="53" t="s">
        <v>5197</v>
      </c>
      <c r="E862" s="53">
        <v>41.63935</v>
      </c>
      <c r="F862" s="53">
        <v>2.4044270000000001</v>
      </c>
      <c r="G862" s="54">
        <v>188.90600000000001</v>
      </c>
      <c r="H862" s="53">
        <v>9035</v>
      </c>
      <c r="I862" s="53">
        <v>4487</v>
      </c>
      <c r="J862" s="53">
        <v>4548</v>
      </c>
      <c r="K862" s="52">
        <v>1</v>
      </c>
      <c r="L862" s="52">
        <v>187.90600000000001</v>
      </c>
      <c r="M862" s="55">
        <v>2</v>
      </c>
      <c r="N862" s="61" t="s">
        <v>15</v>
      </c>
      <c r="P862" s="66"/>
      <c r="Q862" s="53"/>
      <c r="R862" s="53"/>
      <c r="S862" s="53"/>
      <c r="T862" s="53"/>
      <c r="U862" s="53"/>
      <c r="V862" s="53"/>
      <c r="W862" s="53"/>
      <c r="BZ862" s="53"/>
    </row>
    <row r="863" spans="2:78" s="52" customFormat="1" ht="13" x14ac:dyDescent="0.3">
      <c r="B863" s="53" t="s">
        <v>5085</v>
      </c>
      <c r="C863" s="53" t="s">
        <v>128</v>
      </c>
      <c r="D863" s="53" t="s">
        <v>5198</v>
      </c>
      <c r="E863" s="53">
        <v>42.05048</v>
      </c>
      <c r="F863" s="53">
        <v>2.0350429999999999</v>
      </c>
      <c r="G863" s="54">
        <v>751.50390000000004</v>
      </c>
      <c r="H863" s="53">
        <v>260</v>
      </c>
      <c r="I863" s="53">
        <v>134</v>
      </c>
      <c r="J863" s="53">
        <v>126</v>
      </c>
      <c r="K863" s="52">
        <v>1</v>
      </c>
      <c r="L863" s="52">
        <v>750.50390000000004</v>
      </c>
      <c r="M863" s="55">
        <v>6</v>
      </c>
      <c r="N863" s="61" t="s">
        <v>16</v>
      </c>
      <c r="P863" s="66"/>
      <c r="Q863" s="53"/>
      <c r="R863" s="53"/>
      <c r="S863" s="53"/>
      <c r="T863" s="53"/>
      <c r="U863" s="53"/>
      <c r="V863" s="53"/>
      <c r="W863" s="53"/>
      <c r="BZ863" s="53"/>
    </row>
    <row r="864" spans="2:78" s="52" customFormat="1" ht="13" x14ac:dyDescent="0.3">
      <c r="B864" s="53" t="s">
        <v>5085</v>
      </c>
      <c r="C864" s="53" t="s">
        <v>128</v>
      </c>
      <c r="D864" s="53" t="s">
        <v>5199</v>
      </c>
      <c r="E864" s="53">
        <v>41.646549999999998</v>
      </c>
      <c r="F864" s="53">
        <v>2.7416339999999999</v>
      </c>
      <c r="G864" s="54">
        <v>9.0976630000000007</v>
      </c>
      <c r="H864" s="53">
        <v>18472</v>
      </c>
      <c r="I864" s="53">
        <v>9206</v>
      </c>
      <c r="J864" s="53">
        <v>9266</v>
      </c>
      <c r="K864" s="52">
        <v>1</v>
      </c>
      <c r="L864" s="52">
        <v>8.0976630000000007</v>
      </c>
      <c r="M864" s="55">
        <v>2</v>
      </c>
      <c r="N864" s="61" t="s">
        <v>15</v>
      </c>
      <c r="P864" s="66"/>
      <c r="Q864" s="53"/>
      <c r="R864" s="53"/>
      <c r="S864" s="53"/>
      <c r="T864" s="53"/>
      <c r="U864" s="53"/>
      <c r="V864" s="53"/>
      <c r="W864" s="53"/>
      <c r="BZ864" s="53"/>
    </row>
    <row r="865" spans="2:78" s="52" customFormat="1" ht="13" x14ac:dyDescent="0.3">
      <c r="B865" s="53" t="s">
        <v>5085</v>
      </c>
      <c r="C865" s="53" t="s">
        <v>128</v>
      </c>
      <c r="D865" s="53" t="s">
        <v>5200</v>
      </c>
      <c r="E865" s="53">
        <v>41.887340000000002</v>
      </c>
      <c r="F865" s="53">
        <v>2.2351190000000001</v>
      </c>
      <c r="G865" s="54">
        <v>575.68600000000004</v>
      </c>
      <c r="H865" s="53">
        <v>255</v>
      </c>
      <c r="I865" s="53">
        <v>129</v>
      </c>
      <c r="J865" s="53">
        <v>126</v>
      </c>
      <c r="K865" s="52">
        <v>1</v>
      </c>
      <c r="L865" s="52">
        <v>574.68600000000004</v>
      </c>
      <c r="M865" s="55">
        <v>5</v>
      </c>
      <c r="N865" s="61" t="s">
        <v>16</v>
      </c>
      <c r="P865" s="66"/>
      <c r="Q865" s="53"/>
      <c r="R865" s="53"/>
      <c r="S865" s="53"/>
      <c r="T865" s="53"/>
      <c r="U865" s="53"/>
      <c r="V865" s="53"/>
      <c r="W865" s="53"/>
      <c r="BZ865" s="53"/>
    </row>
    <row r="866" spans="2:78" s="52" customFormat="1" ht="13" x14ac:dyDescent="0.3">
      <c r="B866" s="53" t="s">
        <v>5085</v>
      </c>
      <c r="C866" s="53" t="s">
        <v>128</v>
      </c>
      <c r="D866" s="53" t="s">
        <v>5201</v>
      </c>
      <c r="E866" s="53">
        <v>41.999949999999998</v>
      </c>
      <c r="F866" s="53">
        <v>2.2841649999999998</v>
      </c>
      <c r="G866" s="54">
        <v>453.07760000000002</v>
      </c>
      <c r="H866" s="53">
        <v>20647</v>
      </c>
      <c r="I866" s="53">
        <v>10459</v>
      </c>
      <c r="J866" s="53">
        <v>10188</v>
      </c>
      <c r="K866" s="52">
        <v>1</v>
      </c>
      <c r="L866" s="52">
        <v>452.07760000000002</v>
      </c>
      <c r="M866" s="55">
        <v>5</v>
      </c>
      <c r="N866" s="61" t="s">
        <v>16</v>
      </c>
      <c r="P866" s="66"/>
      <c r="Q866" s="53"/>
      <c r="R866" s="53"/>
      <c r="S866" s="53"/>
      <c r="T866" s="53"/>
      <c r="U866" s="53"/>
      <c r="V866" s="53"/>
      <c r="W866" s="53"/>
      <c r="BZ866" s="53"/>
    </row>
    <row r="867" spans="2:78" s="52" customFormat="1" ht="13" x14ac:dyDescent="0.3">
      <c r="B867" s="53" t="s">
        <v>5085</v>
      </c>
      <c r="C867" s="53" t="s">
        <v>128</v>
      </c>
      <c r="D867" s="53" t="s">
        <v>5202</v>
      </c>
      <c r="E867" s="53">
        <v>41.725169999999999</v>
      </c>
      <c r="F867" s="53">
        <v>1.823353</v>
      </c>
      <c r="G867" s="54">
        <v>236.03399999999999</v>
      </c>
      <c r="H867" s="53">
        <v>76558</v>
      </c>
      <c r="I867" s="53">
        <v>37784</v>
      </c>
      <c r="J867" s="53">
        <v>38774</v>
      </c>
      <c r="K867" s="52">
        <v>1</v>
      </c>
      <c r="L867" s="52">
        <v>235.03399999999999</v>
      </c>
      <c r="M867" s="55">
        <v>4</v>
      </c>
      <c r="N867" s="61" t="s">
        <v>15</v>
      </c>
      <c r="P867" s="66"/>
      <c r="Q867" s="53"/>
      <c r="R867" s="53"/>
      <c r="S867" s="53"/>
      <c r="T867" s="53"/>
      <c r="U867" s="53"/>
      <c r="V867" s="53"/>
      <c r="W867" s="53"/>
      <c r="BZ867" s="53"/>
    </row>
    <row r="868" spans="2:78" s="52" customFormat="1" ht="13" x14ac:dyDescent="0.3">
      <c r="B868" s="53" t="s">
        <v>5085</v>
      </c>
      <c r="C868" s="53" t="s">
        <v>128</v>
      </c>
      <c r="D868" s="53" t="s">
        <v>5203</v>
      </c>
      <c r="E868" s="53">
        <v>41.640389999999996</v>
      </c>
      <c r="F868" s="53">
        <v>1.792257</v>
      </c>
      <c r="G868" s="54">
        <v>313.65460000000002</v>
      </c>
      <c r="H868" s="53">
        <v>308</v>
      </c>
      <c r="I868" s="53">
        <v>150</v>
      </c>
      <c r="J868" s="53">
        <v>158</v>
      </c>
      <c r="K868" s="52">
        <v>1</v>
      </c>
      <c r="L868" s="52">
        <v>312.65460000000002</v>
      </c>
      <c r="M868" s="55">
        <v>4</v>
      </c>
      <c r="N868" s="61" t="s">
        <v>15</v>
      </c>
      <c r="P868" s="66"/>
      <c r="Q868" s="53"/>
      <c r="R868" s="53"/>
      <c r="S868" s="53"/>
      <c r="T868" s="53"/>
      <c r="U868" s="53"/>
      <c r="V868" s="53"/>
      <c r="W868" s="53"/>
      <c r="BZ868" s="53"/>
    </row>
    <row r="869" spans="2:78" s="52" customFormat="1" ht="13" x14ac:dyDescent="0.3">
      <c r="B869" s="53" t="s">
        <v>5085</v>
      </c>
      <c r="C869" s="53" t="s">
        <v>128</v>
      </c>
      <c r="D869" s="53" t="s">
        <v>5204</v>
      </c>
      <c r="E869" s="53">
        <v>41.473550000000003</v>
      </c>
      <c r="F869" s="53">
        <v>1.9276819999999999</v>
      </c>
      <c r="G869" s="54">
        <v>66.231369999999998</v>
      </c>
      <c r="H869" s="53">
        <v>26681</v>
      </c>
      <c r="I869" s="53">
        <v>13833</v>
      </c>
      <c r="J869" s="53">
        <v>12848</v>
      </c>
      <c r="K869" s="52">
        <v>1</v>
      </c>
      <c r="L869" s="52">
        <v>65.231369999999998</v>
      </c>
      <c r="M869" s="55">
        <v>2</v>
      </c>
      <c r="N869" s="61" t="s">
        <v>15</v>
      </c>
      <c r="P869" s="66"/>
      <c r="Q869" s="53"/>
      <c r="R869" s="53"/>
      <c r="S869" s="53"/>
      <c r="T869" s="53"/>
      <c r="U869" s="53"/>
      <c r="V869" s="53"/>
      <c r="W869" s="53"/>
      <c r="BZ869" s="53"/>
    </row>
    <row r="870" spans="2:78" s="52" customFormat="1" ht="13" x14ac:dyDescent="0.3">
      <c r="B870" s="53" t="s">
        <v>5085</v>
      </c>
      <c r="C870" s="53" t="s">
        <v>128</v>
      </c>
      <c r="D870" s="53" t="s">
        <v>5205</v>
      </c>
      <c r="E870" s="53">
        <v>41.525770000000001</v>
      </c>
      <c r="F870" s="53">
        <v>2.2428819999999998</v>
      </c>
      <c r="G870" s="54">
        <v>115.5095</v>
      </c>
      <c r="H870" s="53">
        <v>4922</v>
      </c>
      <c r="I870" s="53">
        <v>2481</v>
      </c>
      <c r="J870" s="53">
        <v>2441</v>
      </c>
      <c r="K870" s="52">
        <v>1</v>
      </c>
      <c r="L870" s="52">
        <v>114.5095</v>
      </c>
      <c r="M870" s="55">
        <v>2</v>
      </c>
      <c r="N870" s="61" t="s">
        <v>15</v>
      </c>
      <c r="P870" s="66"/>
      <c r="Q870" s="53"/>
      <c r="R870" s="53"/>
      <c r="S870" s="53"/>
      <c r="T870" s="53"/>
      <c r="U870" s="53"/>
      <c r="V870" s="53"/>
      <c r="W870" s="53"/>
      <c r="BZ870" s="53"/>
    </row>
    <row r="871" spans="2:78" s="52" customFormat="1" ht="13" x14ac:dyDescent="0.3">
      <c r="B871" s="53" t="s">
        <v>5085</v>
      </c>
      <c r="C871" s="53" t="s">
        <v>128</v>
      </c>
      <c r="D871" s="53" t="s">
        <v>5206</v>
      </c>
      <c r="E871" s="53">
        <v>41.989559999999997</v>
      </c>
      <c r="F871" s="53">
        <v>2.3178529999999999</v>
      </c>
      <c r="G871" s="54">
        <v>469.47340000000003</v>
      </c>
      <c r="H871" s="53">
        <v>755</v>
      </c>
      <c r="I871" s="53">
        <v>373</v>
      </c>
      <c r="J871" s="53">
        <v>382</v>
      </c>
      <c r="K871" s="52">
        <v>1</v>
      </c>
      <c r="L871" s="52">
        <v>468.47340000000003</v>
      </c>
      <c r="M871" s="55">
        <v>5</v>
      </c>
      <c r="N871" s="61" t="s">
        <v>16</v>
      </c>
      <c r="P871" s="66"/>
      <c r="Q871" s="53"/>
      <c r="R871" s="53"/>
      <c r="S871" s="53"/>
      <c r="T871" s="53"/>
      <c r="U871" s="53"/>
      <c r="V871" s="53"/>
      <c r="W871" s="53"/>
      <c r="BZ871" s="53"/>
    </row>
    <row r="872" spans="2:78" s="52" customFormat="1" ht="13" x14ac:dyDescent="0.3">
      <c r="B872" s="53" t="s">
        <v>5085</v>
      </c>
      <c r="C872" s="53" t="s">
        <v>128</v>
      </c>
      <c r="D872" s="53" t="s">
        <v>5207</v>
      </c>
      <c r="E872" s="53">
        <v>42.021140000000003</v>
      </c>
      <c r="F872" s="53">
        <v>2.2340930000000001</v>
      </c>
      <c r="G872" s="54">
        <v>536.52250000000004</v>
      </c>
      <c r="H872" s="53">
        <v>3232</v>
      </c>
      <c r="I872" s="53">
        <v>1596</v>
      </c>
      <c r="J872" s="53">
        <v>1636</v>
      </c>
      <c r="K872" s="52">
        <v>1</v>
      </c>
      <c r="L872" s="52">
        <v>535.52250000000004</v>
      </c>
      <c r="M872" s="55">
        <v>5</v>
      </c>
      <c r="N872" s="61" t="s">
        <v>16</v>
      </c>
      <c r="P872" s="66"/>
      <c r="Q872" s="53"/>
      <c r="R872" s="53"/>
      <c r="S872" s="53"/>
      <c r="T872" s="53"/>
      <c r="U872" s="53"/>
      <c r="V872" s="53"/>
      <c r="W872" s="53"/>
      <c r="BZ872" s="53"/>
    </row>
    <row r="873" spans="2:78" s="52" customFormat="1" ht="13" x14ac:dyDescent="0.3">
      <c r="B873" s="53" t="s">
        <v>5085</v>
      </c>
      <c r="C873" s="53" t="s">
        <v>128</v>
      </c>
      <c r="D873" s="53" t="s">
        <v>5208</v>
      </c>
      <c r="E873" s="53">
        <v>41.479309999999998</v>
      </c>
      <c r="F873" s="53">
        <v>2.3192439999999999</v>
      </c>
      <c r="G873" s="54">
        <v>10.360849999999999</v>
      </c>
      <c r="H873" s="53">
        <v>22288</v>
      </c>
      <c r="I873" s="53">
        <v>10709</v>
      </c>
      <c r="J873" s="53">
        <v>11579</v>
      </c>
      <c r="K873" s="52">
        <v>1</v>
      </c>
      <c r="L873" s="52">
        <v>9.3608499999999992</v>
      </c>
      <c r="M873" s="55">
        <v>2</v>
      </c>
      <c r="N873" s="61" t="s">
        <v>15</v>
      </c>
      <c r="P873" s="66"/>
      <c r="Q873" s="53"/>
      <c r="R873" s="53"/>
      <c r="S873" s="53"/>
      <c r="T873" s="53"/>
      <c r="U873" s="53"/>
      <c r="V873" s="53"/>
      <c r="W873" s="53"/>
      <c r="BZ873" s="53"/>
    </row>
    <row r="874" spans="2:78" s="52" customFormat="1" ht="13" x14ac:dyDescent="0.3">
      <c r="B874" s="53" t="s">
        <v>5085</v>
      </c>
      <c r="C874" s="53" t="s">
        <v>128</v>
      </c>
      <c r="D874" s="53" t="s">
        <v>5209</v>
      </c>
      <c r="E874" s="53">
        <v>41.503070000000001</v>
      </c>
      <c r="F874" s="53">
        <v>1.8119259999999999</v>
      </c>
      <c r="G874" s="54">
        <v>258.06700000000001</v>
      </c>
      <c r="H874" s="53">
        <v>8168</v>
      </c>
      <c r="I874" s="53">
        <v>4137</v>
      </c>
      <c r="J874" s="53">
        <v>4031</v>
      </c>
      <c r="K874" s="52">
        <v>1</v>
      </c>
      <c r="L874" s="52">
        <v>257.06700000000001</v>
      </c>
      <c r="M874" s="55">
        <v>4</v>
      </c>
      <c r="N874" s="61" t="s">
        <v>15</v>
      </c>
      <c r="P874" s="66"/>
      <c r="Q874" s="53"/>
      <c r="R874" s="53"/>
      <c r="S874" s="53"/>
      <c r="T874" s="53"/>
      <c r="U874" s="53"/>
      <c r="V874" s="53"/>
      <c r="W874" s="53"/>
      <c r="BZ874" s="53"/>
    </row>
    <row r="875" spans="2:78" s="52" customFormat="1" ht="13" x14ac:dyDescent="0.3">
      <c r="B875" s="53" t="s">
        <v>5085</v>
      </c>
      <c r="C875" s="53" t="s">
        <v>128</v>
      </c>
      <c r="D875" s="53" t="s">
        <v>5210</v>
      </c>
      <c r="E875" s="53">
        <v>41.596699999999998</v>
      </c>
      <c r="F875" s="53">
        <v>2.0267469999999999</v>
      </c>
      <c r="G875" s="54">
        <v>421.15129999999999</v>
      </c>
      <c r="H875" s="53">
        <v>8616</v>
      </c>
      <c r="I875" s="53">
        <v>4312</v>
      </c>
      <c r="J875" s="53">
        <v>4304</v>
      </c>
      <c r="K875" s="52">
        <v>1</v>
      </c>
      <c r="L875" s="52">
        <v>420.15129999999999</v>
      </c>
      <c r="M875" s="55">
        <v>5</v>
      </c>
      <c r="N875" s="61" t="s">
        <v>16</v>
      </c>
      <c r="P875" s="66"/>
      <c r="Q875" s="53"/>
      <c r="R875" s="53"/>
      <c r="S875" s="53"/>
      <c r="T875" s="53"/>
      <c r="U875" s="53"/>
      <c r="V875" s="53"/>
      <c r="W875" s="53"/>
      <c r="BZ875" s="53"/>
    </row>
    <row r="876" spans="2:78" s="52" customFormat="1" ht="13" x14ac:dyDescent="0.3">
      <c r="B876" s="53" t="s">
        <v>5085</v>
      </c>
      <c r="C876" s="53" t="s">
        <v>128</v>
      </c>
      <c r="D876" s="53" t="s">
        <v>5211</v>
      </c>
      <c r="E876" s="53">
        <v>41.537500000000001</v>
      </c>
      <c r="F876" s="53">
        <v>2.4452780000000001</v>
      </c>
      <c r="G876" s="54">
        <v>20.370090000000001</v>
      </c>
      <c r="H876" s="53">
        <v>121722</v>
      </c>
      <c r="I876" s="53">
        <v>60975</v>
      </c>
      <c r="J876" s="53">
        <v>60747</v>
      </c>
      <c r="K876" s="52">
        <v>1</v>
      </c>
      <c r="L876" s="52">
        <v>19.370090000000001</v>
      </c>
      <c r="M876" s="55">
        <v>2</v>
      </c>
      <c r="N876" s="61" t="s">
        <v>15</v>
      </c>
      <c r="P876" s="66"/>
      <c r="Q876" s="53"/>
      <c r="R876" s="53"/>
      <c r="S876" s="53"/>
      <c r="T876" s="53"/>
      <c r="U876" s="53"/>
      <c r="V876" s="53"/>
      <c r="W876" s="53"/>
      <c r="BZ876" s="53"/>
    </row>
    <row r="877" spans="2:78" s="52" customFormat="1" ht="13" x14ac:dyDescent="0.3">
      <c r="B877" s="53" t="s">
        <v>5085</v>
      </c>
      <c r="C877" s="53" t="s">
        <v>128</v>
      </c>
      <c r="D877" s="53" t="s">
        <v>5212</v>
      </c>
      <c r="E877" s="53">
        <v>41.483330000000002</v>
      </c>
      <c r="F877" s="53">
        <v>1.6166670000000001</v>
      </c>
      <c r="G877" s="54">
        <v>526.91240000000005</v>
      </c>
      <c r="H877" s="53">
        <v>2360</v>
      </c>
      <c r="I877" s="53">
        <v>1212</v>
      </c>
      <c r="J877" s="53">
        <v>1148</v>
      </c>
      <c r="K877" s="52">
        <v>1</v>
      </c>
      <c r="L877" s="52">
        <v>525.91240000000005</v>
      </c>
      <c r="M877" s="55">
        <v>5</v>
      </c>
      <c r="N877" s="61" t="s">
        <v>16</v>
      </c>
      <c r="P877" s="66"/>
      <c r="Q877" s="53"/>
      <c r="R877" s="53"/>
      <c r="S877" s="53"/>
      <c r="T877" s="53"/>
      <c r="U877" s="53"/>
      <c r="V877" s="53"/>
      <c r="W877" s="53"/>
      <c r="BZ877" s="53"/>
    </row>
    <row r="878" spans="2:78" s="52" customFormat="1" ht="13" x14ac:dyDescent="0.3">
      <c r="B878" s="53" t="s">
        <v>5085</v>
      </c>
      <c r="C878" s="53" t="s">
        <v>128</v>
      </c>
      <c r="D878" s="53" t="s">
        <v>5213</v>
      </c>
      <c r="E878" s="53">
        <v>41.81277</v>
      </c>
      <c r="F878" s="53">
        <v>2.0974279999999998</v>
      </c>
      <c r="G878" s="54">
        <v>730.10929999999996</v>
      </c>
      <c r="H878" s="53">
        <v>5710</v>
      </c>
      <c r="I878" s="53">
        <v>2888</v>
      </c>
      <c r="J878" s="53">
        <v>2822</v>
      </c>
      <c r="K878" s="52">
        <v>1</v>
      </c>
      <c r="L878" s="52">
        <v>729.10929999999996</v>
      </c>
      <c r="M878" s="55">
        <v>6</v>
      </c>
      <c r="N878" s="61" t="s">
        <v>16</v>
      </c>
      <c r="P878" s="66"/>
      <c r="Q878" s="53"/>
      <c r="R878" s="53"/>
      <c r="S878" s="53"/>
      <c r="T878" s="53"/>
      <c r="U878" s="53"/>
      <c r="V878" s="53"/>
      <c r="W878" s="53"/>
      <c r="BZ878" s="53"/>
    </row>
    <row r="879" spans="2:78" s="52" customFormat="1" ht="13" x14ac:dyDescent="0.3">
      <c r="B879" s="53" t="s">
        <v>5085</v>
      </c>
      <c r="C879" s="53" t="s">
        <v>128</v>
      </c>
      <c r="D879" s="53" t="s">
        <v>5214</v>
      </c>
      <c r="E879" s="53">
        <v>41.413919999999997</v>
      </c>
      <c r="F879" s="53">
        <v>2.0158360000000002</v>
      </c>
      <c r="G879" s="54">
        <v>33.166429999999998</v>
      </c>
      <c r="H879" s="53">
        <v>24067</v>
      </c>
      <c r="I879" s="53">
        <v>11753</v>
      </c>
      <c r="J879" s="53">
        <v>12314</v>
      </c>
      <c r="K879" s="52">
        <v>1</v>
      </c>
      <c r="L879" s="52">
        <v>32.166429999999998</v>
      </c>
      <c r="M879" s="55">
        <v>2</v>
      </c>
      <c r="N879" s="61" t="s">
        <v>15</v>
      </c>
      <c r="P879" s="66"/>
      <c r="Q879" s="53"/>
      <c r="R879" s="53"/>
      <c r="S879" s="53"/>
      <c r="T879" s="53"/>
      <c r="U879" s="53"/>
      <c r="V879" s="53"/>
      <c r="W879" s="53"/>
      <c r="BZ879" s="53"/>
    </row>
    <row r="880" spans="2:78" s="52" customFormat="1" ht="13" x14ac:dyDescent="0.3">
      <c r="B880" s="53" t="s">
        <v>5085</v>
      </c>
      <c r="C880" s="53" t="s">
        <v>128</v>
      </c>
      <c r="D880" s="53" t="s">
        <v>5215</v>
      </c>
      <c r="E880" s="53">
        <v>41.540520000000001</v>
      </c>
      <c r="F880" s="53">
        <v>2.2135289999999999</v>
      </c>
      <c r="G880" s="54">
        <v>74.090339999999998</v>
      </c>
      <c r="H880" s="53">
        <v>52484</v>
      </c>
      <c r="I880" s="53">
        <v>26445</v>
      </c>
      <c r="J880" s="53">
        <v>26039</v>
      </c>
      <c r="K880" s="52">
        <v>1</v>
      </c>
      <c r="L880" s="52">
        <v>73.090339999999998</v>
      </c>
      <c r="M880" s="55">
        <v>2</v>
      </c>
      <c r="N880" s="61" t="s">
        <v>15</v>
      </c>
      <c r="P880" s="66"/>
      <c r="Q880" s="53"/>
      <c r="R880" s="53"/>
      <c r="S880" s="53"/>
      <c r="T880" s="53"/>
      <c r="U880" s="53"/>
      <c r="V880" s="53"/>
      <c r="W880" s="53"/>
      <c r="BZ880" s="53"/>
    </row>
    <row r="881" spans="2:78" s="52" customFormat="1" ht="13" x14ac:dyDescent="0.3">
      <c r="B881" s="53" t="s">
        <v>5085</v>
      </c>
      <c r="C881" s="53" t="s">
        <v>128</v>
      </c>
      <c r="D881" s="53" t="s">
        <v>5216</v>
      </c>
      <c r="E881" s="53">
        <v>41.760590000000001</v>
      </c>
      <c r="F881" s="53">
        <v>2.0142329999999999</v>
      </c>
      <c r="G881" s="54">
        <v>452.798</v>
      </c>
      <c r="H881" s="53">
        <v>683</v>
      </c>
      <c r="I881" s="53">
        <v>348</v>
      </c>
      <c r="J881" s="53">
        <v>335</v>
      </c>
      <c r="K881" s="52">
        <v>1</v>
      </c>
      <c r="L881" s="52">
        <v>451.798</v>
      </c>
      <c r="M881" s="55">
        <v>5</v>
      </c>
      <c r="N881" s="61" t="s">
        <v>16</v>
      </c>
      <c r="P881" s="66"/>
      <c r="Q881" s="53"/>
      <c r="R881" s="53"/>
      <c r="S881" s="53"/>
      <c r="T881" s="53"/>
      <c r="U881" s="53"/>
      <c r="V881" s="53"/>
      <c r="W881" s="53"/>
      <c r="BZ881" s="53"/>
    </row>
    <row r="882" spans="2:78" s="52" customFormat="1" ht="13" x14ac:dyDescent="0.3">
      <c r="B882" s="53" t="s">
        <v>5085</v>
      </c>
      <c r="C882" s="53" t="s">
        <v>128</v>
      </c>
      <c r="D882" s="53" t="s">
        <v>5217</v>
      </c>
      <c r="E882" s="53">
        <v>41.609859999999998</v>
      </c>
      <c r="F882" s="53">
        <v>1.843154</v>
      </c>
      <c r="G882" s="54">
        <v>168.2423</v>
      </c>
      <c r="H882" s="53">
        <v>3029</v>
      </c>
      <c r="I882" s="53">
        <v>1558</v>
      </c>
      <c r="J882" s="53">
        <v>1471</v>
      </c>
      <c r="K882" s="52">
        <v>1</v>
      </c>
      <c r="L882" s="52">
        <v>167.2423</v>
      </c>
      <c r="M882" s="55">
        <v>2</v>
      </c>
      <c r="N882" s="61" t="s">
        <v>15</v>
      </c>
      <c r="P882" s="66"/>
      <c r="Q882" s="53"/>
      <c r="R882" s="53"/>
      <c r="S882" s="53"/>
      <c r="T882" s="53"/>
      <c r="U882" s="53"/>
      <c r="V882" s="53"/>
      <c r="W882" s="53"/>
      <c r="BZ882" s="53"/>
    </row>
    <row r="883" spans="2:78" s="52" customFormat="1" ht="13" x14ac:dyDescent="0.3">
      <c r="B883" s="53" t="s">
        <v>5085</v>
      </c>
      <c r="C883" s="53" t="s">
        <v>128</v>
      </c>
      <c r="D883" s="53" t="s">
        <v>5218</v>
      </c>
      <c r="E883" s="53">
        <v>41.482309999999998</v>
      </c>
      <c r="F883" s="53">
        <v>2.188504</v>
      </c>
      <c r="G883" s="54">
        <v>37.005600000000001</v>
      </c>
      <c r="H883" s="53">
        <v>33453</v>
      </c>
      <c r="I883" s="53">
        <v>16668</v>
      </c>
      <c r="J883" s="53">
        <v>16785</v>
      </c>
      <c r="K883" s="52">
        <v>1</v>
      </c>
      <c r="L883" s="52">
        <v>36.005600000000001</v>
      </c>
      <c r="M883" s="55">
        <v>2</v>
      </c>
      <c r="N883" s="61" t="s">
        <v>15</v>
      </c>
      <c r="P883" s="66"/>
      <c r="Q883" s="53"/>
      <c r="R883" s="53"/>
      <c r="S883" s="53"/>
      <c r="T883" s="53"/>
      <c r="U883" s="53"/>
      <c r="V883" s="53"/>
      <c r="W883" s="53"/>
      <c r="BZ883" s="53"/>
    </row>
    <row r="884" spans="2:78" s="52" customFormat="1" ht="13" x14ac:dyDescent="0.3">
      <c r="B884" s="53" t="s">
        <v>5085</v>
      </c>
      <c r="C884" s="53" t="s">
        <v>128</v>
      </c>
      <c r="D884" s="53" t="s">
        <v>5219</v>
      </c>
      <c r="E884" s="53">
        <v>42.018059999999998</v>
      </c>
      <c r="F884" s="53">
        <v>1.764081</v>
      </c>
      <c r="G884" s="54">
        <v>699.50480000000005</v>
      </c>
      <c r="H884" s="53">
        <v>112</v>
      </c>
      <c r="I884" s="53">
        <v>54</v>
      </c>
      <c r="J884" s="53">
        <v>58</v>
      </c>
      <c r="K884" s="52">
        <v>1</v>
      </c>
      <c r="L884" s="52">
        <v>698.50480000000005</v>
      </c>
      <c r="M884" s="55">
        <v>6</v>
      </c>
      <c r="N884" s="61" t="s">
        <v>16</v>
      </c>
      <c r="P884" s="66"/>
      <c r="Q884" s="53"/>
      <c r="R884" s="53"/>
      <c r="S884" s="53"/>
      <c r="T884" s="53"/>
      <c r="U884" s="53"/>
      <c r="V884" s="53"/>
      <c r="W884" s="53"/>
      <c r="BZ884" s="53"/>
    </row>
    <row r="885" spans="2:78" s="52" customFormat="1" ht="13" x14ac:dyDescent="0.3">
      <c r="B885" s="53" t="s">
        <v>5085</v>
      </c>
      <c r="C885" s="53" t="s">
        <v>128</v>
      </c>
      <c r="D885" s="53" t="s">
        <v>5220</v>
      </c>
      <c r="E885" s="53">
        <v>42.110010000000003</v>
      </c>
      <c r="F885" s="53">
        <v>2.2101739999999999</v>
      </c>
      <c r="G885" s="54">
        <v>575.46010000000001</v>
      </c>
      <c r="H885" s="53">
        <v>906</v>
      </c>
      <c r="I885" s="53">
        <v>457</v>
      </c>
      <c r="J885" s="53">
        <v>449</v>
      </c>
      <c r="K885" s="52">
        <v>1</v>
      </c>
      <c r="L885" s="52">
        <v>574.46010000000001</v>
      </c>
      <c r="M885" s="55">
        <v>5</v>
      </c>
      <c r="N885" s="61" t="s">
        <v>16</v>
      </c>
      <c r="P885" s="66"/>
      <c r="Q885" s="53"/>
      <c r="R885" s="53"/>
      <c r="S885" s="53"/>
      <c r="T885" s="53"/>
      <c r="U885" s="53"/>
      <c r="V885" s="53"/>
      <c r="W885" s="53"/>
      <c r="BZ885" s="53"/>
    </row>
    <row r="886" spans="2:78" s="52" customFormat="1" ht="13" x14ac:dyDescent="0.3">
      <c r="B886" s="53" t="s">
        <v>5085</v>
      </c>
      <c r="C886" s="53" t="s">
        <v>128</v>
      </c>
      <c r="D886" s="53" t="s">
        <v>5221</v>
      </c>
      <c r="E886" s="53">
        <v>41.466450000000002</v>
      </c>
      <c r="F886" s="53">
        <v>2.2790879999999998</v>
      </c>
      <c r="G886" s="54">
        <v>22.975670000000001</v>
      </c>
      <c r="H886" s="53">
        <v>10270</v>
      </c>
      <c r="I886" s="53">
        <v>5052</v>
      </c>
      <c r="J886" s="53">
        <v>5218</v>
      </c>
      <c r="K886" s="52">
        <v>1</v>
      </c>
      <c r="L886" s="52">
        <v>21.975670000000001</v>
      </c>
      <c r="M886" s="55">
        <v>2</v>
      </c>
      <c r="N886" s="61" t="s">
        <v>15</v>
      </c>
      <c r="P886" s="66"/>
      <c r="Q886" s="53"/>
      <c r="R886" s="53"/>
      <c r="S886" s="53"/>
      <c r="T886" s="53"/>
      <c r="U886" s="53"/>
      <c r="V886" s="53"/>
      <c r="W886" s="53"/>
      <c r="BZ886" s="53"/>
    </row>
    <row r="887" spans="2:78" s="52" customFormat="1" ht="13" x14ac:dyDescent="0.3">
      <c r="B887" s="53" t="s">
        <v>5085</v>
      </c>
      <c r="C887" s="53" t="s">
        <v>128</v>
      </c>
      <c r="D887" s="53" t="s">
        <v>5222</v>
      </c>
      <c r="E887" s="53">
        <v>42.017769999999999</v>
      </c>
      <c r="F887" s="53">
        <v>1.735123</v>
      </c>
      <c r="G887" s="54">
        <v>757.01170000000002</v>
      </c>
      <c r="H887" s="53">
        <v>487</v>
      </c>
      <c r="I887" s="53">
        <v>256</v>
      </c>
      <c r="J887" s="53">
        <v>231</v>
      </c>
      <c r="K887" s="52">
        <v>1</v>
      </c>
      <c r="L887" s="52">
        <v>756.01170000000002</v>
      </c>
      <c r="M887" s="55">
        <v>6</v>
      </c>
      <c r="N887" s="61" t="s">
        <v>16</v>
      </c>
      <c r="P887" s="66"/>
      <c r="Q887" s="53"/>
      <c r="R887" s="53"/>
      <c r="S887" s="53"/>
      <c r="T887" s="53"/>
      <c r="U887" s="53"/>
      <c r="V887" s="53"/>
      <c r="W887" s="53"/>
      <c r="BZ887" s="53"/>
    </row>
    <row r="888" spans="2:78" s="52" customFormat="1" ht="13" x14ac:dyDescent="0.3">
      <c r="B888" s="53" t="s">
        <v>5085</v>
      </c>
      <c r="C888" s="53" t="s">
        <v>128</v>
      </c>
      <c r="D888" s="53" t="s">
        <v>5223</v>
      </c>
      <c r="E888" s="53">
        <v>41.62574</v>
      </c>
      <c r="F888" s="53">
        <v>1.414676</v>
      </c>
      <c r="G888" s="54">
        <v>714.03610000000003</v>
      </c>
      <c r="H888" s="53">
        <v>192</v>
      </c>
      <c r="I888" s="53">
        <v>105</v>
      </c>
      <c r="J888" s="53">
        <v>87</v>
      </c>
      <c r="K888" s="52">
        <v>1</v>
      </c>
      <c r="L888" s="52">
        <v>713.03610000000003</v>
      </c>
      <c r="M888" s="55">
        <v>6</v>
      </c>
      <c r="N888" s="61" t="s">
        <v>16</v>
      </c>
      <c r="P888" s="66"/>
      <c r="Q888" s="53"/>
      <c r="R888" s="53"/>
      <c r="S888" s="53"/>
      <c r="T888" s="53"/>
      <c r="U888" s="53"/>
      <c r="V888" s="53"/>
      <c r="W888" s="53"/>
      <c r="BZ888" s="53"/>
    </row>
    <row r="889" spans="2:78" s="52" customFormat="1" ht="13" x14ac:dyDescent="0.3">
      <c r="B889" s="53" t="s">
        <v>5085</v>
      </c>
      <c r="C889" s="53" t="s">
        <v>128</v>
      </c>
      <c r="D889" s="53" t="s">
        <v>5224</v>
      </c>
      <c r="E889" s="53">
        <v>41.551459999999999</v>
      </c>
      <c r="F889" s="53">
        <v>2.2484649999999999</v>
      </c>
      <c r="G889" s="54">
        <v>84.53434</v>
      </c>
      <c r="H889" s="53">
        <v>8955</v>
      </c>
      <c r="I889" s="53">
        <v>4441</v>
      </c>
      <c r="J889" s="53">
        <v>4514</v>
      </c>
      <c r="K889" s="52">
        <v>1</v>
      </c>
      <c r="L889" s="52">
        <v>83.53434</v>
      </c>
      <c r="M889" s="55">
        <v>2</v>
      </c>
      <c r="N889" s="61" t="s">
        <v>15</v>
      </c>
      <c r="P889" s="66"/>
      <c r="Q889" s="53"/>
      <c r="R889" s="53"/>
      <c r="S889" s="53"/>
      <c r="T889" s="53"/>
      <c r="U889" s="53"/>
      <c r="V889" s="53"/>
      <c r="W889" s="53"/>
      <c r="BZ889" s="53"/>
    </row>
    <row r="890" spans="2:78" s="52" customFormat="1" ht="13" x14ac:dyDescent="0.3">
      <c r="B890" s="53" t="s">
        <v>5085</v>
      </c>
      <c r="C890" s="53" t="s">
        <v>128</v>
      </c>
      <c r="D890" s="53" t="s">
        <v>5225</v>
      </c>
      <c r="E890" s="53">
        <v>41.542549999999999</v>
      </c>
      <c r="F890" s="53">
        <v>2.263779</v>
      </c>
      <c r="G890" s="54">
        <v>100.0693</v>
      </c>
      <c r="H890" s="53">
        <v>15509</v>
      </c>
      <c r="I890" s="53">
        <v>8002</v>
      </c>
      <c r="J890" s="53">
        <v>7507</v>
      </c>
      <c r="K890" s="52">
        <v>1</v>
      </c>
      <c r="L890" s="52">
        <v>99.069299999999998</v>
      </c>
      <c r="M890" s="55">
        <v>2</v>
      </c>
      <c r="N890" s="61" t="s">
        <v>15</v>
      </c>
      <c r="P890" s="66"/>
      <c r="Q890" s="53"/>
      <c r="R890" s="53"/>
      <c r="S890" s="53"/>
      <c r="T890" s="53"/>
      <c r="U890" s="53"/>
      <c r="V890" s="53"/>
      <c r="W890" s="53"/>
      <c r="BZ890" s="53"/>
    </row>
    <row r="891" spans="2:78" s="52" customFormat="1" ht="13" x14ac:dyDescent="0.3">
      <c r="B891" s="53" t="s">
        <v>5085</v>
      </c>
      <c r="C891" s="53" t="s">
        <v>128</v>
      </c>
      <c r="D891" s="53" t="s">
        <v>5226</v>
      </c>
      <c r="E891" s="53">
        <v>41.760010000000001</v>
      </c>
      <c r="F891" s="53">
        <v>2.3949180000000001</v>
      </c>
      <c r="G891" s="54">
        <v>535.31679999999994</v>
      </c>
      <c r="H891" s="53">
        <v>319</v>
      </c>
      <c r="I891" s="53">
        <v>168</v>
      </c>
      <c r="J891" s="53">
        <v>151</v>
      </c>
      <c r="K891" s="52">
        <v>1</v>
      </c>
      <c r="L891" s="52">
        <v>534.31679999999994</v>
      </c>
      <c r="M891" s="55">
        <v>5</v>
      </c>
      <c r="N891" s="61" t="s">
        <v>16</v>
      </c>
      <c r="P891" s="66"/>
      <c r="Q891" s="53"/>
      <c r="R891" s="53"/>
      <c r="S891" s="53"/>
      <c r="T891" s="53"/>
      <c r="U891" s="53"/>
      <c r="V891" s="53"/>
      <c r="W891" s="53"/>
      <c r="BZ891" s="53"/>
    </row>
    <row r="892" spans="2:78" s="52" customFormat="1" ht="13" x14ac:dyDescent="0.3">
      <c r="B892" s="53" t="s">
        <v>5085</v>
      </c>
      <c r="C892" s="53" t="s">
        <v>128</v>
      </c>
      <c r="D892" s="53" t="s">
        <v>5227</v>
      </c>
      <c r="E892" s="53">
        <v>41.878360000000001</v>
      </c>
      <c r="F892" s="53">
        <v>2.1773009999999999</v>
      </c>
      <c r="G892" s="54">
        <v>802.87120000000004</v>
      </c>
      <c r="H892" s="53">
        <v>570</v>
      </c>
      <c r="I892" s="53">
        <v>288</v>
      </c>
      <c r="J892" s="53">
        <v>282</v>
      </c>
      <c r="K892" s="52">
        <v>1</v>
      </c>
      <c r="L892" s="52">
        <v>801.87120000000004</v>
      </c>
      <c r="M892" s="55">
        <v>7</v>
      </c>
      <c r="N892" s="61" t="s">
        <v>17</v>
      </c>
      <c r="P892" s="66"/>
      <c r="Q892" s="53"/>
      <c r="R892" s="53"/>
      <c r="S892" s="53"/>
      <c r="T892" s="53"/>
      <c r="U892" s="53"/>
      <c r="V892" s="53"/>
      <c r="W892" s="53"/>
      <c r="BZ892" s="53"/>
    </row>
    <row r="893" spans="2:78" s="52" customFormat="1" ht="13" x14ac:dyDescent="0.3">
      <c r="B893" s="53" t="s">
        <v>5085</v>
      </c>
      <c r="C893" s="53" t="s">
        <v>128</v>
      </c>
      <c r="D893" s="53" t="s">
        <v>5228</v>
      </c>
      <c r="E893" s="53">
        <v>41.699480000000001</v>
      </c>
      <c r="F893" s="53">
        <v>1.976545</v>
      </c>
      <c r="G893" s="54">
        <v>470.64659999999998</v>
      </c>
      <c r="H893" s="53">
        <v>238</v>
      </c>
      <c r="I893" s="53">
        <v>130</v>
      </c>
      <c r="J893" s="53">
        <v>108</v>
      </c>
      <c r="K893" s="52">
        <v>1</v>
      </c>
      <c r="L893" s="52">
        <v>469.64659999999998</v>
      </c>
      <c r="M893" s="55">
        <v>5</v>
      </c>
      <c r="N893" s="61" t="s">
        <v>16</v>
      </c>
      <c r="P893" s="66"/>
      <c r="Q893" s="53"/>
      <c r="R893" s="53"/>
      <c r="S893" s="53"/>
      <c r="T893" s="53"/>
      <c r="U893" s="53"/>
      <c r="V893" s="53"/>
      <c r="W893" s="53"/>
      <c r="BZ893" s="53"/>
    </row>
    <row r="894" spans="2:78" s="52" customFormat="1" ht="13" x14ac:dyDescent="0.3">
      <c r="B894" s="53" t="s">
        <v>5085</v>
      </c>
      <c r="C894" s="53" t="s">
        <v>128</v>
      </c>
      <c r="D894" s="53" t="s">
        <v>5229</v>
      </c>
      <c r="E894" s="53">
        <v>41.751579999999997</v>
      </c>
      <c r="F894" s="53">
        <v>1.903257</v>
      </c>
      <c r="G894" s="54">
        <v>255.0479</v>
      </c>
      <c r="H894" s="53">
        <v>5947</v>
      </c>
      <c r="I894" s="53">
        <v>2944</v>
      </c>
      <c r="J894" s="53">
        <v>3003</v>
      </c>
      <c r="K894" s="52">
        <v>1</v>
      </c>
      <c r="L894" s="52">
        <v>254.0479</v>
      </c>
      <c r="M894" s="55">
        <v>4</v>
      </c>
      <c r="N894" s="61" t="s">
        <v>15</v>
      </c>
      <c r="P894" s="66"/>
      <c r="Q894" s="53"/>
      <c r="R894" s="53"/>
      <c r="S894" s="53"/>
      <c r="T894" s="53"/>
      <c r="U894" s="53"/>
      <c r="V894" s="53"/>
      <c r="W894" s="53"/>
      <c r="BZ894" s="53"/>
    </row>
    <row r="895" spans="2:78" s="52" customFormat="1" ht="13" x14ac:dyDescent="0.3">
      <c r="B895" s="53" t="s">
        <v>5085</v>
      </c>
      <c r="C895" s="53" t="s">
        <v>128</v>
      </c>
      <c r="D895" s="53" t="s">
        <v>5230</v>
      </c>
      <c r="E895" s="53">
        <v>41.900069999999999</v>
      </c>
      <c r="F895" s="53">
        <v>1.8793629999999999</v>
      </c>
      <c r="G895" s="54">
        <v>371.96679999999998</v>
      </c>
      <c r="H895" s="53">
        <v>6243</v>
      </c>
      <c r="I895" s="53">
        <v>3121</v>
      </c>
      <c r="J895" s="53">
        <v>3122</v>
      </c>
      <c r="K895" s="52">
        <v>1</v>
      </c>
      <c r="L895" s="52">
        <v>370.96679999999998</v>
      </c>
      <c r="M895" s="55">
        <v>4</v>
      </c>
      <c r="N895" s="61" t="s">
        <v>15</v>
      </c>
      <c r="P895" s="66"/>
      <c r="Q895" s="53"/>
      <c r="R895" s="53"/>
      <c r="S895" s="53"/>
      <c r="T895" s="53"/>
      <c r="U895" s="53"/>
      <c r="V895" s="53"/>
      <c r="W895" s="53"/>
      <c r="BZ895" s="53"/>
    </row>
    <row r="896" spans="2:78" s="52" customFormat="1" ht="13" x14ac:dyDescent="0.3">
      <c r="B896" s="53" t="s">
        <v>5085</v>
      </c>
      <c r="C896" s="53" t="s">
        <v>128</v>
      </c>
      <c r="D896" s="53" t="s">
        <v>5231</v>
      </c>
      <c r="E896" s="53">
        <v>42.165990000000001</v>
      </c>
      <c r="F896" s="53">
        <v>1.884765</v>
      </c>
      <c r="G896" s="54">
        <v>865.21479999999997</v>
      </c>
      <c r="H896" s="53">
        <v>159</v>
      </c>
      <c r="I896" s="53">
        <v>83</v>
      </c>
      <c r="J896" s="53">
        <v>76</v>
      </c>
      <c r="K896" s="52">
        <v>1</v>
      </c>
      <c r="L896" s="52">
        <v>864.21479999999997</v>
      </c>
      <c r="M896" s="55">
        <v>7</v>
      </c>
      <c r="N896" s="61" t="s">
        <v>17</v>
      </c>
      <c r="P896" s="66"/>
      <c r="Q896" s="53"/>
      <c r="R896" s="53"/>
      <c r="S896" s="53"/>
      <c r="T896" s="53"/>
      <c r="U896" s="53"/>
      <c r="V896" s="53"/>
      <c r="W896" s="53"/>
      <c r="BZ896" s="53"/>
    </row>
    <row r="897" spans="2:78" s="52" customFormat="1" ht="13" x14ac:dyDescent="0.3">
      <c r="B897" s="53" t="s">
        <v>5085</v>
      </c>
      <c r="C897" s="53" t="s">
        <v>128</v>
      </c>
      <c r="D897" s="53" t="s">
        <v>5232</v>
      </c>
      <c r="E897" s="53">
        <v>41.606729999999999</v>
      </c>
      <c r="F897" s="53">
        <v>1.640909</v>
      </c>
      <c r="G897" s="54">
        <v>404.78179999999998</v>
      </c>
      <c r="H897" s="53">
        <v>3334</v>
      </c>
      <c r="I897" s="53">
        <v>1703</v>
      </c>
      <c r="J897" s="53">
        <v>1631</v>
      </c>
      <c r="K897" s="52">
        <v>1</v>
      </c>
      <c r="L897" s="52">
        <v>403.78179999999998</v>
      </c>
      <c r="M897" s="55">
        <v>5</v>
      </c>
      <c r="N897" s="61" t="s">
        <v>16</v>
      </c>
      <c r="P897" s="66"/>
      <c r="Q897" s="53"/>
      <c r="R897" s="53"/>
      <c r="S897" s="53"/>
      <c r="T897" s="53"/>
      <c r="U897" s="53"/>
      <c r="V897" s="53"/>
      <c r="W897" s="53"/>
      <c r="BZ897" s="53"/>
    </row>
    <row r="898" spans="2:78" s="52" customFormat="1" ht="13" x14ac:dyDescent="0.3">
      <c r="B898" s="53" t="s">
        <v>5085</v>
      </c>
      <c r="C898" s="53" t="s">
        <v>128</v>
      </c>
      <c r="D898" s="53" t="s">
        <v>5233</v>
      </c>
      <c r="E898" s="53">
        <v>41.321950000000001</v>
      </c>
      <c r="F898" s="53">
        <v>1.7230559999999999</v>
      </c>
      <c r="G898" s="54">
        <v>179.95670000000001</v>
      </c>
      <c r="H898" s="53">
        <v>3462</v>
      </c>
      <c r="I898" s="53">
        <v>1792</v>
      </c>
      <c r="J898" s="53">
        <v>1670</v>
      </c>
      <c r="K898" s="52">
        <v>1</v>
      </c>
      <c r="L898" s="52">
        <v>178.95670000000001</v>
      </c>
      <c r="M898" s="55">
        <v>2</v>
      </c>
      <c r="N898" s="61" t="s">
        <v>15</v>
      </c>
      <c r="P898" s="66"/>
      <c r="Q898" s="53"/>
      <c r="R898" s="53"/>
      <c r="S898" s="53"/>
      <c r="T898" s="53"/>
      <c r="U898" s="53"/>
      <c r="V898" s="53"/>
      <c r="W898" s="53"/>
      <c r="BZ898" s="53"/>
    </row>
    <row r="899" spans="2:78" s="52" customFormat="1" ht="13" x14ac:dyDescent="0.3">
      <c r="B899" s="53" t="s">
        <v>5085</v>
      </c>
      <c r="C899" s="53" t="s">
        <v>128</v>
      </c>
      <c r="D899" s="53" t="s">
        <v>5234</v>
      </c>
      <c r="E899" s="53">
        <v>41.353009999999998</v>
      </c>
      <c r="F899" s="53">
        <v>1.8498870000000001</v>
      </c>
      <c r="G899" s="54">
        <v>273.39460000000003</v>
      </c>
      <c r="H899" s="53">
        <v>1740</v>
      </c>
      <c r="I899" s="53">
        <v>916</v>
      </c>
      <c r="J899" s="53">
        <v>824</v>
      </c>
      <c r="K899" s="52">
        <v>1</v>
      </c>
      <c r="L899" s="52">
        <v>272.39460000000003</v>
      </c>
      <c r="M899" s="55">
        <v>4</v>
      </c>
      <c r="N899" s="61" t="s">
        <v>15</v>
      </c>
      <c r="P899" s="66"/>
      <c r="Q899" s="53"/>
      <c r="R899" s="53"/>
      <c r="S899" s="53"/>
      <c r="T899" s="53"/>
      <c r="U899" s="53"/>
      <c r="V899" s="53"/>
      <c r="W899" s="53"/>
      <c r="BZ899" s="53"/>
    </row>
    <row r="900" spans="2:78" s="52" customFormat="1" ht="13" x14ac:dyDescent="0.3">
      <c r="B900" s="53" t="s">
        <v>5085</v>
      </c>
      <c r="C900" s="53" t="s">
        <v>128</v>
      </c>
      <c r="D900" s="53" t="s">
        <v>5235</v>
      </c>
      <c r="E900" s="53">
        <v>41.543399999999998</v>
      </c>
      <c r="F900" s="53">
        <v>1.888153</v>
      </c>
      <c r="G900" s="54">
        <v>105.90900000000001</v>
      </c>
      <c r="H900" s="53">
        <v>23301</v>
      </c>
      <c r="I900" s="53">
        <v>11778</v>
      </c>
      <c r="J900" s="53">
        <v>11523</v>
      </c>
      <c r="K900" s="52">
        <v>1</v>
      </c>
      <c r="L900" s="52">
        <v>104.90900000000001</v>
      </c>
      <c r="M900" s="55">
        <v>2</v>
      </c>
      <c r="N900" s="61" t="s">
        <v>15</v>
      </c>
      <c r="P900" s="66"/>
      <c r="Q900" s="53"/>
      <c r="R900" s="53"/>
      <c r="S900" s="53"/>
      <c r="T900" s="53"/>
      <c r="U900" s="53"/>
      <c r="V900" s="53"/>
      <c r="W900" s="53"/>
      <c r="BZ900" s="53"/>
    </row>
    <row r="901" spans="2:78" s="52" customFormat="1" ht="13" x14ac:dyDescent="0.3">
      <c r="B901" s="53" t="s">
        <v>5085</v>
      </c>
      <c r="C901" s="53" t="s">
        <v>128</v>
      </c>
      <c r="D901" s="53" t="s">
        <v>5236</v>
      </c>
      <c r="E901" s="53">
        <v>41.310339999999997</v>
      </c>
      <c r="F901" s="53">
        <v>1.812279</v>
      </c>
      <c r="G901" s="54">
        <v>207.4666</v>
      </c>
      <c r="H901" s="53">
        <v>3340</v>
      </c>
      <c r="I901" s="53">
        <v>1778</v>
      </c>
      <c r="J901" s="53">
        <v>1562</v>
      </c>
      <c r="K901" s="52">
        <v>1</v>
      </c>
      <c r="L901" s="52">
        <v>206.4666</v>
      </c>
      <c r="M901" s="55">
        <v>4</v>
      </c>
      <c r="N901" s="61" t="s">
        <v>15</v>
      </c>
      <c r="P901" s="66"/>
      <c r="Q901" s="53"/>
      <c r="R901" s="53"/>
      <c r="S901" s="53"/>
      <c r="T901" s="53"/>
      <c r="U901" s="53"/>
      <c r="V901" s="53"/>
      <c r="W901" s="53"/>
      <c r="BZ901" s="53"/>
    </row>
    <row r="902" spans="2:78" s="52" customFormat="1" ht="13" x14ac:dyDescent="0.3">
      <c r="B902" s="53" t="s">
        <v>5085</v>
      </c>
      <c r="C902" s="53" t="s">
        <v>128</v>
      </c>
      <c r="D902" s="53" t="s">
        <v>5237</v>
      </c>
      <c r="E902" s="53">
        <v>41.985819999999997</v>
      </c>
      <c r="F902" s="53">
        <v>2.0957170000000001</v>
      </c>
      <c r="G902" s="54">
        <v>572.01649999999995</v>
      </c>
      <c r="H902" s="53">
        <v>1217</v>
      </c>
      <c r="I902" s="53">
        <v>604</v>
      </c>
      <c r="J902" s="53">
        <v>613</v>
      </c>
      <c r="K902" s="52">
        <v>1</v>
      </c>
      <c r="L902" s="52">
        <v>571.01649999999995</v>
      </c>
      <c r="M902" s="55">
        <v>5</v>
      </c>
      <c r="N902" s="61" t="s">
        <v>16</v>
      </c>
      <c r="P902" s="66"/>
      <c r="Q902" s="53"/>
      <c r="R902" s="53"/>
      <c r="S902" s="53"/>
      <c r="T902" s="53"/>
      <c r="U902" s="53"/>
      <c r="V902" s="53"/>
      <c r="W902" s="53"/>
      <c r="BZ902" s="53"/>
    </row>
    <row r="903" spans="2:78" s="52" customFormat="1" ht="13" x14ac:dyDescent="0.3">
      <c r="B903" s="53" t="s">
        <v>5085</v>
      </c>
      <c r="C903" s="53" t="s">
        <v>128</v>
      </c>
      <c r="D903" s="53" t="s">
        <v>5238</v>
      </c>
      <c r="E903" s="53">
        <v>42.057319999999997</v>
      </c>
      <c r="F903" s="53">
        <v>1.905637</v>
      </c>
      <c r="G903" s="54">
        <v>566.98950000000002</v>
      </c>
      <c r="H903" s="53">
        <v>903</v>
      </c>
      <c r="I903" s="53">
        <v>444</v>
      </c>
      <c r="J903" s="53">
        <v>459</v>
      </c>
      <c r="K903" s="52">
        <v>1</v>
      </c>
      <c r="L903" s="52">
        <v>565.98950000000002</v>
      </c>
      <c r="M903" s="55">
        <v>5</v>
      </c>
      <c r="N903" s="61" t="s">
        <v>16</v>
      </c>
      <c r="P903" s="66"/>
      <c r="Q903" s="53"/>
      <c r="R903" s="53"/>
      <c r="S903" s="53"/>
      <c r="T903" s="53"/>
      <c r="U903" s="53"/>
      <c r="V903" s="53"/>
      <c r="W903" s="53"/>
      <c r="BZ903" s="53"/>
    </row>
    <row r="904" spans="2:78" s="52" customFormat="1" ht="13" x14ac:dyDescent="0.3">
      <c r="B904" s="53" t="s">
        <v>5085</v>
      </c>
      <c r="C904" s="53" t="s">
        <v>128</v>
      </c>
      <c r="D904" s="53" t="s">
        <v>5239</v>
      </c>
      <c r="E904" s="53">
        <v>42.06</v>
      </c>
      <c r="F904" s="53">
        <v>2.240278</v>
      </c>
      <c r="G904" s="54">
        <v>570.69169999999997</v>
      </c>
      <c r="H904" s="53">
        <v>284</v>
      </c>
      <c r="I904" s="53">
        <v>144</v>
      </c>
      <c r="J904" s="53">
        <v>140</v>
      </c>
      <c r="K904" s="52">
        <v>1</v>
      </c>
      <c r="L904" s="52">
        <v>569.69169999999997</v>
      </c>
      <c r="M904" s="55">
        <v>5</v>
      </c>
      <c r="N904" s="61" t="s">
        <v>16</v>
      </c>
      <c r="P904" s="66"/>
      <c r="Q904" s="53"/>
      <c r="R904" s="53"/>
      <c r="S904" s="53"/>
      <c r="T904" s="53"/>
      <c r="U904" s="53"/>
      <c r="V904" s="53"/>
      <c r="W904" s="53"/>
      <c r="BZ904" s="53"/>
    </row>
    <row r="905" spans="2:78" s="52" customFormat="1" ht="13" x14ac:dyDescent="0.3">
      <c r="B905" s="53" t="s">
        <v>5085</v>
      </c>
      <c r="C905" s="53" t="s">
        <v>128</v>
      </c>
      <c r="D905" s="53" t="s">
        <v>5240</v>
      </c>
      <c r="E905" s="53">
        <v>41.932429999999997</v>
      </c>
      <c r="F905" s="53">
        <v>2.0603129999999998</v>
      </c>
      <c r="G905" s="54">
        <v>467.38569999999999</v>
      </c>
      <c r="H905" s="53">
        <v>585</v>
      </c>
      <c r="I905" s="53">
        <v>287</v>
      </c>
      <c r="J905" s="53">
        <v>298</v>
      </c>
      <c r="K905" s="52">
        <v>1</v>
      </c>
      <c r="L905" s="52">
        <v>466.38569999999999</v>
      </c>
      <c r="M905" s="55">
        <v>5</v>
      </c>
      <c r="N905" s="61" t="s">
        <v>16</v>
      </c>
      <c r="P905" s="66"/>
      <c r="Q905" s="53"/>
      <c r="R905" s="53"/>
      <c r="S905" s="53"/>
      <c r="T905" s="53"/>
      <c r="U905" s="53"/>
      <c r="V905" s="53"/>
      <c r="W905" s="53"/>
      <c r="BZ905" s="53"/>
    </row>
    <row r="906" spans="2:78" s="52" customFormat="1" ht="13" x14ac:dyDescent="0.3">
      <c r="B906" s="53" t="s">
        <v>5085</v>
      </c>
      <c r="C906" s="53" t="s">
        <v>128</v>
      </c>
      <c r="D906" s="53" t="s">
        <v>5241</v>
      </c>
      <c r="E906" s="53">
        <v>41.51867</v>
      </c>
      <c r="F906" s="53">
        <v>1.5752930000000001</v>
      </c>
      <c r="G906" s="54">
        <v>482.553</v>
      </c>
      <c r="H906" s="53">
        <v>187</v>
      </c>
      <c r="I906" s="53">
        <v>100</v>
      </c>
      <c r="J906" s="53">
        <v>87</v>
      </c>
      <c r="K906" s="52">
        <v>1</v>
      </c>
      <c r="L906" s="52">
        <v>481.553</v>
      </c>
      <c r="M906" s="55">
        <v>5</v>
      </c>
      <c r="N906" s="61" t="s">
        <v>16</v>
      </c>
      <c r="P906" s="66"/>
      <c r="Q906" s="53"/>
      <c r="R906" s="53"/>
      <c r="S906" s="53"/>
      <c r="T906" s="53"/>
      <c r="U906" s="53"/>
      <c r="V906" s="53"/>
      <c r="W906" s="53"/>
      <c r="BZ906" s="53"/>
    </row>
    <row r="907" spans="2:78" s="52" customFormat="1" ht="13" x14ac:dyDescent="0.3">
      <c r="B907" s="53" t="s">
        <v>5085</v>
      </c>
      <c r="C907" s="53" t="s">
        <v>128</v>
      </c>
      <c r="D907" s="53" t="s">
        <v>5242</v>
      </c>
      <c r="E907" s="53">
        <v>41.554989999999997</v>
      </c>
      <c r="F907" s="53">
        <v>2.3551129999999998</v>
      </c>
      <c r="G907" s="54">
        <v>254.54910000000001</v>
      </c>
      <c r="H907" s="53">
        <v>640</v>
      </c>
      <c r="I907" s="53">
        <v>331</v>
      </c>
      <c r="J907" s="53">
        <v>309</v>
      </c>
      <c r="K907" s="52">
        <v>1</v>
      </c>
      <c r="L907" s="52">
        <v>253.54910000000001</v>
      </c>
      <c r="M907" s="55">
        <v>4</v>
      </c>
      <c r="N907" s="61" t="s">
        <v>15</v>
      </c>
      <c r="P907" s="66"/>
      <c r="Q907" s="53"/>
      <c r="R907" s="53"/>
      <c r="S907" s="53"/>
      <c r="T907" s="53"/>
      <c r="U907" s="53"/>
      <c r="V907" s="53"/>
      <c r="W907" s="53"/>
      <c r="BZ907" s="53"/>
    </row>
    <row r="908" spans="2:78" s="52" customFormat="1" ht="13" x14ac:dyDescent="0.3">
      <c r="B908" s="53" t="s">
        <v>5085</v>
      </c>
      <c r="C908" s="53" t="s">
        <v>128</v>
      </c>
      <c r="D908" s="53" t="s">
        <v>5243</v>
      </c>
      <c r="E908" s="53">
        <v>41.361559999999997</v>
      </c>
      <c r="F908" s="53">
        <v>1.6694169999999999</v>
      </c>
      <c r="G908" s="54">
        <v>210.87299999999999</v>
      </c>
      <c r="H908" s="53">
        <v>869</v>
      </c>
      <c r="I908" s="53">
        <v>443</v>
      </c>
      <c r="J908" s="53">
        <v>426</v>
      </c>
      <c r="K908" s="52">
        <v>1</v>
      </c>
      <c r="L908" s="52">
        <v>209.87299999999999</v>
      </c>
      <c r="M908" s="55">
        <v>4</v>
      </c>
      <c r="N908" s="61" t="s">
        <v>15</v>
      </c>
      <c r="P908" s="66"/>
      <c r="Q908" s="53"/>
      <c r="R908" s="53"/>
      <c r="S908" s="53"/>
      <c r="T908" s="53"/>
      <c r="U908" s="53"/>
      <c r="V908" s="53"/>
      <c r="W908" s="53"/>
      <c r="BZ908" s="53"/>
    </row>
    <row r="909" spans="2:78" s="52" customFormat="1" ht="13" x14ac:dyDescent="0.3">
      <c r="B909" s="53" t="s">
        <v>5085</v>
      </c>
      <c r="C909" s="53" t="s">
        <v>128</v>
      </c>
      <c r="D909" s="53" t="s">
        <v>5244</v>
      </c>
      <c r="E909" s="53">
        <v>41.664969999999997</v>
      </c>
      <c r="F909" s="53">
        <v>2.749768</v>
      </c>
      <c r="G909" s="54">
        <v>10.6715</v>
      </c>
      <c r="H909" s="53">
        <v>8584</v>
      </c>
      <c r="I909" s="53">
        <v>4300</v>
      </c>
      <c r="J909" s="53">
        <v>4284</v>
      </c>
      <c r="K909" s="52">
        <v>1</v>
      </c>
      <c r="L909" s="52">
        <v>9.6715</v>
      </c>
      <c r="M909" s="55">
        <v>2</v>
      </c>
      <c r="N909" s="61" t="s">
        <v>15</v>
      </c>
      <c r="P909" s="66"/>
      <c r="Q909" s="53"/>
      <c r="R909" s="53"/>
      <c r="S909" s="53"/>
      <c r="T909" s="53"/>
      <c r="U909" s="53"/>
      <c r="V909" s="53"/>
      <c r="W909" s="53"/>
      <c r="BZ909" s="53"/>
    </row>
    <row r="910" spans="2:78" s="52" customFormat="1" ht="13" x14ac:dyDescent="0.3">
      <c r="B910" s="53" t="s">
        <v>5085</v>
      </c>
      <c r="C910" s="53" t="s">
        <v>128</v>
      </c>
      <c r="D910" s="53" t="s">
        <v>5245</v>
      </c>
      <c r="E910" s="53">
        <v>41.588619999999999</v>
      </c>
      <c r="F910" s="53">
        <v>2.179233</v>
      </c>
      <c r="G910" s="54">
        <v>137.21430000000001</v>
      </c>
      <c r="H910" s="53">
        <v>14070</v>
      </c>
      <c r="I910" s="53">
        <v>7063</v>
      </c>
      <c r="J910" s="53">
        <v>7007</v>
      </c>
      <c r="K910" s="52">
        <v>1</v>
      </c>
      <c r="L910" s="52">
        <v>136.21430000000001</v>
      </c>
      <c r="M910" s="55">
        <v>2</v>
      </c>
      <c r="N910" s="61" t="s">
        <v>15</v>
      </c>
      <c r="P910" s="66"/>
      <c r="Q910" s="53"/>
      <c r="R910" s="53"/>
      <c r="S910" s="53"/>
      <c r="T910" s="53"/>
      <c r="U910" s="53"/>
      <c r="V910" s="53"/>
      <c r="W910" s="53"/>
      <c r="BZ910" s="53"/>
    </row>
    <row r="911" spans="2:78" s="52" customFormat="1" ht="13" x14ac:dyDescent="0.3">
      <c r="B911" s="53" t="s">
        <v>5085</v>
      </c>
      <c r="C911" s="53" t="s">
        <v>128</v>
      </c>
      <c r="D911" s="53" t="s">
        <v>5246</v>
      </c>
      <c r="E911" s="53">
        <v>41.423720000000003</v>
      </c>
      <c r="F911" s="53">
        <v>1.9967010000000001</v>
      </c>
      <c r="G911" s="54">
        <v>43.740180000000002</v>
      </c>
      <c r="H911" s="53">
        <v>11134</v>
      </c>
      <c r="I911" s="53">
        <v>5632</v>
      </c>
      <c r="J911" s="53">
        <v>5502</v>
      </c>
      <c r="K911" s="52">
        <v>1</v>
      </c>
      <c r="L911" s="52">
        <v>42.740180000000002</v>
      </c>
      <c r="M911" s="55">
        <v>2</v>
      </c>
      <c r="N911" s="61" t="s">
        <v>15</v>
      </c>
      <c r="P911" s="66"/>
      <c r="Q911" s="53"/>
      <c r="R911" s="53"/>
      <c r="S911" s="53"/>
      <c r="T911" s="53"/>
      <c r="U911" s="53"/>
      <c r="V911" s="53"/>
      <c r="W911" s="53"/>
      <c r="BZ911" s="53"/>
    </row>
    <row r="912" spans="2:78" s="52" customFormat="1" ht="13" x14ac:dyDescent="0.3">
      <c r="B912" s="53" t="s">
        <v>5085</v>
      </c>
      <c r="C912" s="53" t="s">
        <v>128</v>
      </c>
      <c r="D912" s="53" t="s">
        <v>5247</v>
      </c>
      <c r="E912" s="53">
        <v>41.413310000000003</v>
      </c>
      <c r="F912" s="53">
        <v>1.9671540000000001</v>
      </c>
      <c r="G912" s="54">
        <v>110.9084</v>
      </c>
      <c r="H912" s="53">
        <v>3057</v>
      </c>
      <c r="I912" s="53">
        <v>1519</v>
      </c>
      <c r="J912" s="53">
        <v>1538</v>
      </c>
      <c r="K912" s="52">
        <v>1</v>
      </c>
      <c r="L912" s="52">
        <v>109.9084</v>
      </c>
      <c r="M912" s="55">
        <v>2</v>
      </c>
      <c r="N912" s="61" t="s">
        <v>15</v>
      </c>
      <c r="P912" s="66"/>
      <c r="Q912" s="53"/>
      <c r="R912" s="53"/>
      <c r="S912" s="53"/>
      <c r="T912" s="53"/>
      <c r="U912" s="53"/>
      <c r="V912" s="53"/>
      <c r="W912" s="53"/>
      <c r="BZ912" s="53"/>
    </row>
    <row r="913" spans="2:78" s="52" customFormat="1" ht="13" x14ac:dyDescent="0.3">
      <c r="B913" s="53" t="s">
        <v>5085</v>
      </c>
      <c r="C913" s="53" t="s">
        <v>128</v>
      </c>
      <c r="D913" s="53" t="s">
        <v>5248</v>
      </c>
      <c r="E913" s="53">
        <v>41.438949999999998</v>
      </c>
      <c r="F913" s="53">
        <v>2.0106860000000002</v>
      </c>
      <c r="G913" s="54">
        <v>129.23830000000001</v>
      </c>
      <c r="H913" s="53">
        <v>3900</v>
      </c>
      <c r="I913" s="53">
        <v>1945</v>
      </c>
      <c r="J913" s="53">
        <v>1955</v>
      </c>
      <c r="K913" s="52">
        <v>1</v>
      </c>
      <c r="L913" s="52">
        <v>128.23830000000001</v>
      </c>
      <c r="M913" s="55">
        <v>2</v>
      </c>
      <c r="N913" s="61" t="s">
        <v>15</v>
      </c>
      <c r="P913" s="66"/>
      <c r="Q913" s="53"/>
      <c r="R913" s="53"/>
      <c r="S913" s="53"/>
      <c r="T913" s="53"/>
      <c r="U913" s="53"/>
      <c r="V913" s="53"/>
      <c r="W913" s="53"/>
      <c r="BZ913" s="53"/>
    </row>
    <row r="914" spans="2:78" s="52" customFormat="1" ht="13" x14ac:dyDescent="0.3">
      <c r="B914" s="53" t="s">
        <v>5085</v>
      </c>
      <c r="C914" s="53" t="s">
        <v>128</v>
      </c>
      <c r="D914" s="53" t="s">
        <v>5249</v>
      </c>
      <c r="E914" s="53">
        <v>41.573549999999997</v>
      </c>
      <c r="F914" s="53">
        <v>2.2337940000000001</v>
      </c>
      <c r="G914" s="54">
        <v>97.483230000000006</v>
      </c>
      <c r="H914" s="53">
        <v>17632</v>
      </c>
      <c r="I914" s="53">
        <v>8969</v>
      </c>
      <c r="J914" s="53">
        <v>8663</v>
      </c>
      <c r="K914" s="52">
        <v>1</v>
      </c>
      <c r="L914" s="52">
        <v>96.483230000000006</v>
      </c>
      <c r="M914" s="55">
        <v>2</v>
      </c>
      <c r="N914" s="61" t="s">
        <v>15</v>
      </c>
      <c r="P914" s="66"/>
      <c r="Q914" s="53"/>
      <c r="R914" s="53"/>
      <c r="S914" s="53"/>
      <c r="T914" s="53"/>
      <c r="U914" s="53"/>
      <c r="V914" s="53"/>
      <c r="W914" s="53"/>
      <c r="BZ914" s="53"/>
    </row>
    <row r="915" spans="2:78" s="52" customFormat="1" ht="13" x14ac:dyDescent="0.3">
      <c r="B915" s="53" t="s">
        <v>5085</v>
      </c>
      <c r="C915" s="53" t="s">
        <v>128</v>
      </c>
      <c r="D915" s="53" t="s">
        <v>5250</v>
      </c>
      <c r="E915" s="53">
        <v>42.041600000000003</v>
      </c>
      <c r="F915" s="53">
        <v>2.1071580000000001</v>
      </c>
      <c r="G915" s="54">
        <v>753.52030000000002</v>
      </c>
      <c r="H915" s="53">
        <v>408</v>
      </c>
      <c r="I915" s="53">
        <v>209</v>
      </c>
      <c r="J915" s="53">
        <v>199</v>
      </c>
      <c r="K915" s="52">
        <v>1</v>
      </c>
      <c r="L915" s="52">
        <v>752.52030000000002</v>
      </c>
      <c r="M915" s="55">
        <v>6</v>
      </c>
      <c r="N915" s="61" t="s">
        <v>16</v>
      </c>
      <c r="P915" s="66"/>
      <c r="Q915" s="53"/>
      <c r="R915" s="53"/>
      <c r="S915" s="53"/>
      <c r="T915" s="53"/>
      <c r="U915" s="53"/>
      <c r="V915" s="53"/>
      <c r="W915" s="53"/>
      <c r="BZ915" s="53"/>
    </row>
    <row r="916" spans="2:78" s="52" customFormat="1" ht="13" x14ac:dyDescent="0.3">
      <c r="B916" s="53" t="s">
        <v>5085</v>
      </c>
      <c r="C916" s="53" t="s">
        <v>128</v>
      </c>
      <c r="D916" s="53" t="s">
        <v>5251</v>
      </c>
      <c r="E916" s="53">
        <v>41.517969999999998</v>
      </c>
      <c r="F916" s="53">
        <v>1.743268</v>
      </c>
      <c r="G916" s="54">
        <v>282.57600000000002</v>
      </c>
      <c r="H916" s="53">
        <v>14324</v>
      </c>
      <c r="I916" s="53">
        <v>7323</v>
      </c>
      <c r="J916" s="53">
        <v>7001</v>
      </c>
      <c r="K916" s="52">
        <v>1</v>
      </c>
      <c r="L916" s="52">
        <v>281.57600000000002</v>
      </c>
      <c r="M916" s="55">
        <v>4</v>
      </c>
      <c r="N916" s="61" t="s">
        <v>15</v>
      </c>
      <c r="P916" s="66"/>
      <c r="Q916" s="53"/>
      <c r="R916" s="53"/>
      <c r="S916" s="53"/>
      <c r="T916" s="53"/>
      <c r="U916" s="53"/>
      <c r="V916" s="53"/>
      <c r="W916" s="53"/>
      <c r="BZ916" s="53"/>
    </row>
    <row r="917" spans="2:78" s="52" customFormat="1" ht="13" x14ac:dyDescent="0.3">
      <c r="B917" s="53" t="s">
        <v>5085</v>
      </c>
      <c r="C917" s="53" t="s">
        <v>128</v>
      </c>
      <c r="D917" s="53" t="s">
        <v>5252</v>
      </c>
      <c r="E917" s="53">
        <v>41.627510000000001</v>
      </c>
      <c r="F917" s="53">
        <v>2.689454</v>
      </c>
      <c r="G917" s="54">
        <v>12.109629999999999</v>
      </c>
      <c r="H917" s="53">
        <v>26203</v>
      </c>
      <c r="I917" s="53">
        <v>13335</v>
      </c>
      <c r="J917" s="53">
        <v>12868</v>
      </c>
      <c r="K917" s="52">
        <v>1</v>
      </c>
      <c r="L917" s="52">
        <v>11.109629999999999</v>
      </c>
      <c r="M917" s="55">
        <v>2</v>
      </c>
      <c r="N917" s="61" t="s">
        <v>15</v>
      </c>
      <c r="P917" s="66"/>
      <c r="Q917" s="53"/>
      <c r="R917" s="53"/>
      <c r="S917" s="53"/>
      <c r="T917" s="53"/>
      <c r="U917" s="53"/>
      <c r="V917" s="53"/>
      <c r="W917" s="53"/>
      <c r="BZ917" s="53"/>
    </row>
    <row r="918" spans="2:78" s="52" customFormat="1" ht="13" x14ac:dyDescent="0.3">
      <c r="B918" s="53" t="s">
        <v>5085</v>
      </c>
      <c r="C918" s="53" t="s">
        <v>128</v>
      </c>
      <c r="D918" s="53" t="s">
        <v>5253</v>
      </c>
      <c r="E918" s="53">
        <v>41.41798</v>
      </c>
      <c r="F918" s="53">
        <v>1.7103200000000001</v>
      </c>
      <c r="G918" s="54">
        <v>227.28129999999999</v>
      </c>
      <c r="H918" s="53">
        <v>1041</v>
      </c>
      <c r="I918" s="53">
        <v>531</v>
      </c>
      <c r="J918" s="53">
        <v>510</v>
      </c>
      <c r="K918" s="52">
        <v>1</v>
      </c>
      <c r="L918" s="52">
        <v>226.28129999999999</v>
      </c>
      <c r="M918" s="55">
        <v>4</v>
      </c>
      <c r="N918" s="61" t="s">
        <v>15</v>
      </c>
      <c r="P918" s="66"/>
      <c r="Q918" s="53"/>
      <c r="R918" s="53"/>
      <c r="S918" s="53"/>
      <c r="T918" s="53"/>
      <c r="U918" s="53"/>
      <c r="V918" s="53"/>
      <c r="W918" s="53"/>
      <c r="BZ918" s="53"/>
    </row>
    <row r="919" spans="2:78" s="52" customFormat="1" ht="13" x14ac:dyDescent="0.3">
      <c r="B919" s="53" t="s">
        <v>5085</v>
      </c>
      <c r="C919" s="53" t="s">
        <v>128</v>
      </c>
      <c r="D919" s="53" t="s">
        <v>5254</v>
      </c>
      <c r="E919" s="53">
        <v>41.552979999999998</v>
      </c>
      <c r="F919" s="53">
        <v>1.6759360000000001</v>
      </c>
      <c r="G919" s="54">
        <v>272.27429999999998</v>
      </c>
      <c r="H919" s="53">
        <v>2286</v>
      </c>
      <c r="I919" s="53">
        <v>1172</v>
      </c>
      <c r="J919" s="53">
        <v>1114</v>
      </c>
      <c r="K919" s="52">
        <v>1</v>
      </c>
      <c r="L919" s="52">
        <v>271.27429999999998</v>
      </c>
      <c r="M919" s="55">
        <v>4</v>
      </c>
      <c r="N919" s="61" t="s">
        <v>15</v>
      </c>
      <c r="P919" s="66"/>
      <c r="Q919" s="53"/>
      <c r="R919" s="53"/>
      <c r="S919" s="53"/>
      <c r="T919" s="53"/>
      <c r="U919" s="53"/>
      <c r="V919" s="53"/>
      <c r="W919" s="53"/>
      <c r="BZ919" s="53"/>
    </row>
    <row r="920" spans="2:78" s="52" customFormat="1" ht="13" x14ac:dyDescent="0.3">
      <c r="B920" s="53" t="s">
        <v>5085</v>
      </c>
      <c r="C920" s="53" t="s">
        <v>128</v>
      </c>
      <c r="D920" s="53" t="s">
        <v>5255</v>
      </c>
      <c r="E920" s="53">
        <v>42.24344</v>
      </c>
      <c r="F920" s="53">
        <v>1.9747300000000001</v>
      </c>
      <c r="G920" s="54">
        <v>854.40560000000005</v>
      </c>
      <c r="H920" s="53">
        <v>1312</v>
      </c>
      <c r="I920" s="53">
        <v>652</v>
      </c>
      <c r="J920" s="53">
        <v>660</v>
      </c>
      <c r="K920" s="52">
        <v>1</v>
      </c>
      <c r="L920" s="52">
        <v>853.40560000000005</v>
      </c>
      <c r="M920" s="55">
        <v>7</v>
      </c>
      <c r="N920" s="61" t="s">
        <v>17</v>
      </c>
      <c r="P920" s="66"/>
      <c r="Q920" s="53"/>
      <c r="R920" s="53"/>
      <c r="S920" s="53"/>
      <c r="T920" s="53"/>
      <c r="U920" s="53"/>
      <c r="V920" s="53"/>
      <c r="W920" s="53"/>
      <c r="BZ920" s="53"/>
    </row>
    <row r="921" spans="2:78" s="52" customFormat="1" ht="13" x14ac:dyDescent="0.3">
      <c r="B921" s="53" t="s">
        <v>5085</v>
      </c>
      <c r="C921" s="53" t="s">
        <v>128</v>
      </c>
      <c r="D921" s="53" t="s">
        <v>5256</v>
      </c>
      <c r="E921" s="53">
        <v>41.557499999999997</v>
      </c>
      <c r="F921" s="53">
        <v>2.1562429999999999</v>
      </c>
      <c r="G921" s="54">
        <v>129.12819999999999</v>
      </c>
      <c r="H921" s="53">
        <v>7676</v>
      </c>
      <c r="I921" s="53">
        <v>3929</v>
      </c>
      <c r="J921" s="53">
        <v>3747</v>
      </c>
      <c r="K921" s="52">
        <v>1</v>
      </c>
      <c r="L921" s="52">
        <v>128.12819999999999</v>
      </c>
      <c r="M921" s="55">
        <v>2</v>
      </c>
      <c r="N921" s="61" t="s">
        <v>15</v>
      </c>
      <c r="P921" s="66"/>
      <c r="Q921" s="53"/>
      <c r="R921" s="53"/>
      <c r="S921" s="53"/>
      <c r="T921" s="53"/>
      <c r="U921" s="53"/>
      <c r="V921" s="53"/>
      <c r="W921" s="53"/>
      <c r="BZ921" s="53"/>
    </row>
    <row r="922" spans="2:78" s="52" customFormat="1" ht="13" x14ac:dyDescent="0.3">
      <c r="B922" s="53" t="s">
        <v>5085</v>
      </c>
      <c r="C922" s="53" t="s">
        <v>128</v>
      </c>
      <c r="D922" s="53" t="s">
        <v>5257</v>
      </c>
      <c r="E922" s="53">
        <v>41.699869999999997</v>
      </c>
      <c r="F922" s="53">
        <v>1.8708549999999999</v>
      </c>
      <c r="G922" s="54">
        <v>203.93809999999999</v>
      </c>
      <c r="H922" s="53">
        <v>3714</v>
      </c>
      <c r="I922" s="53">
        <v>1918</v>
      </c>
      <c r="J922" s="53">
        <v>1796</v>
      </c>
      <c r="K922" s="52">
        <v>1</v>
      </c>
      <c r="L922" s="52">
        <v>202.93809999999999</v>
      </c>
      <c r="M922" s="55">
        <v>4</v>
      </c>
      <c r="N922" s="61" t="s">
        <v>15</v>
      </c>
      <c r="P922" s="66"/>
      <c r="Q922" s="53"/>
      <c r="R922" s="53"/>
      <c r="S922" s="53"/>
      <c r="T922" s="53"/>
      <c r="U922" s="53"/>
      <c r="V922" s="53"/>
      <c r="W922" s="53"/>
      <c r="BZ922" s="53"/>
    </row>
    <row r="923" spans="2:78" s="52" customFormat="1" ht="13" x14ac:dyDescent="0.3">
      <c r="B923" s="53" t="s">
        <v>5085</v>
      </c>
      <c r="C923" s="53" t="s">
        <v>128</v>
      </c>
      <c r="D923" s="53" t="s">
        <v>5258</v>
      </c>
      <c r="E923" s="53">
        <v>41.415990000000001</v>
      </c>
      <c r="F923" s="53">
        <v>1.5166999999999999</v>
      </c>
      <c r="G923" s="54">
        <v>588.98410000000001</v>
      </c>
      <c r="H923" s="53">
        <v>530</v>
      </c>
      <c r="I923" s="53">
        <v>290</v>
      </c>
      <c r="J923" s="53">
        <v>240</v>
      </c>
      <c r="K923" s="52">
        <v>1</v>
      </c>
      <c r="L923" s="52">
        <v>587.98410000000001</v>
      </c>
      <c r="M923" s="55">
        <v>5</v>
      </c>
      <c r="N923" s="61" t="s">
        <v>16</v>
      </c>
      <c r="P923" s="66"/>
      <c r="Q923" s="53"/>
      <c r="R923" s="53"/>
      <c r="S923" s="53"/>
      <c r="T923" s="53"/>
      <c r="U923" s="53"/>
      <c r="V923" s="53"/>
      <c r="W923" s="53"/>
      <c r="BZ923" s="53"/>
    </row>
    <row r="924" spans="2:78" s="52" customFormat="1" ht="13" x14ac:dyDescent="0.3">
      <c r="B924" s="53" t="s">
        <v>5085</v>
      </c>
      <c r="C924" s="53" t="s">
        <v>128</v>
      </c>
      <c r="D924" s="53" t="s">
        <v>5259</v>
      </c>
      <c r="E924" s="53">
        <v>41.330469999999998</v>
      </c>
      <c r="F924" s="53">
        <v>2.0931489999999999</v>
      </c>
      <c r="G924" s="54">
        <v>10.36917</v>
      </c>
      <c r="H924" s="53">
        <v>63418</v>
      </c>
      <c r="I924" s="53">
        <v>31601</v>
      </c>
      <c r="J924" s="53">
        <v>31817</v>
      </c>
      <c r="K924" s="52">
        <v>1</v>
      </c>
      <c r="L924" s="52">
        <v>9.3691700000000004</v>
      </c>
      <c r="M924" s="55">
        <v>2</v>
      </c>
      <c r="N924" s="61" t="s">
        <v>15</v>
      </c>
      <c r="P924" s="66"/>
      <c r="Q924" s="53"/>
      <c r="R924" s="53"/>
      <c r="S924" s="53"/>
      <c r="T924" s="53"/>
      <c r="U924" s="53"/>
      <c r="V924" s="53"/>
      <c r="W924" s="53"/>
      <c r="BZ924" s="53"/>
    </row>
    <row r="925" spans="2:78" s="52" customFormat="1" ht="13" x14ac:dyDescent="0.3">
      <c r="B925" s="53" t="s">
        <v>5085</v>
      </c>
      <c r="C925" s="53" t="s">
        <v>128</v>
      </c>
      <c r="D925" s="53" t="s">
        <v>5260</v>
      </c>
      <c r="E925" s="53">
        <v>42.008740000000003</v>
      </c>
      <c r="F925" s="53">
        <v>2.028578</v>
      </c>
      <c r="G925" s="54">
        <v>709.09730000000002</v>
      </c>
      <c r="H925" s="53">
        <v>2722</v>
      </c>
      <c r="I925" s="53">
        <v>1344</v>
      </c>
      <c r="J925" s="53">
        <v>1378</v>
      </c>
      <c r="K925" s="52">
        <v>1</v>
      </c>
      <c r="L925" s="52">
        <v>708.09730000000002</v>
      </c>
      <c r="M925" s="55">
        <v>6</v>
      </c>
      <c r="N925" s="61" t="s">
        <v>16</v>
      </c>
      <c r="P925" s="66"/>
      <c r="Q925" s="53"/>
      <c r="R925" s="53"/>
      <c r="S925" s="53"/>
      <c r="T925" s="53"/>
      <c r="U925" s="53"/>
      <c r="V925" s="53"/>
      <c r="W925" s="53"/>
      <c r="BZ925" s="53"/>
    </row>
    <row r="926" spans="2:78" s="52" customFormat="1" ht="13" x14ac:dyDescent="0.3">
      <c r="B926" s="53" t="s">
        <v>5085</v>
      </c>
      <c r="C926" s="53" t="s">
        <v>128</v>
      </c>
      <c r="D926" s="53" t="s">
        <v>5261</v>
      </c>
      <c r="E926" s="53">
        <v>41.705500000000001</v>
      </c>
      <c r="F926" s="53">
        <v>1.541531</v>
      </c>
      <c r="G926" s="54">
        <v>614.03530000000001</v>
      </c>
      <c r="H926" s="53">
        <v>538</v>
      </c>
      <c r="I926" s="53">
        <v>281</v>
      </c>
      <c r="J926" s="53">
        <v>257</v>
      </c>
      <c r="K926" s="52">
        <v>1</v>
      </c>
      <c r="L926" s="52">
        <v>613.03530000000001</v>
      </c>
      <c r="M926" s="55">
        <v>6</v>
      </c>
      <c r="N926" s="61" t="s">
        <v>16</v>
      </c>
      <c r="P926" s="66"/>
      <c r="Q926" s="53"/>
      <c r="R926" s="53"/>
      <c r="S926" s="53"/>
      <c r="T926" s="53"/>
      <c r="U926" s="53"/>
      <c r="V926" s="53"/>
      <c r="W926" s="53"/>
      <c r="BZ926" s="53"/>
    </row>
    <row r="927" spans="2:78" s="52" customFormat="1" ht="13" x14ac:dyDescent="0.3">
      <c r="B927" s="53" t="s">
        <v>5085</v>
      </c>
      <c r="C927" s="53" t="s">
        <v>128</v>
      </c>
      <c r="D927" s="53" t="s">
        <v>5262</v>
      </c>
      <c r="E927" s="53">
        <v>41.506549999999997</v>
      </c>
      <c r="F927" s="53">
        <v>2.3430580000000001</v>
      </c>
      <c r="G927" s="54">
        <v>133.3237</v>
      </c>
      <c r="H927" s="53">
        <v>9944</v>
      </c>
      <c r="I927" s="53">
        <v>4991</v>
      </c>
      <c r="J927" s="53">
        <v>4953</v>
      </c>
      <c r="K927" s="52">
        <v>1</v>
      </c>
      <c r="L927" s="52">
        <v>132.3237</v>
      </c>
      <c r="M927" s="55">
        <v>2</v>
      </c>
      <c r="N927" s="61" t="s">
        <v>15</v>
      </c>
      <c r="P927" s="66"/>
      <c r="Q927" s="53"/>
      <c r="R927" s="53"/>
      <c r="S927" s="53"/>
      <c r="T927" s="53"/>
      <c r="U927" s="53"/>
      <c r="V927" s="53"/>
      <c r="W927" s="53"/>
      <c r="BZ927" s="53"/>
    </row>
    <row r="928" spans="2:78" s="52" customFormat="1" ht="13" x14ac:dyDescent="0.3">
      <c r="B928" s="53" t="s">
        <v>5085</v>
      </c>
      <c r="C928" s="53" t="s">
        <v>128</v>
      </c>
      <c r="D928" s="53" t="s">
        <v>5263</v>
      </c>
      <c r="E928" s="53">
        <v>41.489579999999997</v>
      </c>
      <c r="F928" s="53">
        <v>2.3565360000000002</v>
      </c>
      <c r="G928" s="54">
        <v>13.17984</v>
      </c>
      <c r="H928" s="53">
        <v>27399</v>
      </c>
      <c r="I928" s="53">
        <v>13567</v>
      </c>
      <c r="J928" s="53">
        <v>13832</v>
      </c>
      <c r="K928" s="52">
        <v>1</v>
      </c>
      <c r="L928" s="52">
        <v>12.17984</v>
      </c>
      <c r="M928" s="55">
        <v>2</v>
      </c>
      <c r="N928" s="61" t="s">
        <v>15</v>
      </c>
      <c r="P928" s="66"/>
      <c r="Q928" s="53"/>
      <c r="R928" s="53"/>
      <c r="S928" s="53"/>
      <c r="T928" s="53"/>
      <c r="U928" s="53"/>
      <c r="V928" s="53"/>
      <c r="W928" s="53"/>
      <c r="BZ928" s="53"/>
    </row>
    <row r="929" spans="2:78" s="52" customFormat="1" ht="13" x14ac:dyDescent="0.3">
      <c r="B929" s="53" t="s">
        <v>5085</v>
      </c>
      <c r="C929" s="53" t="s">
        <v>128</v>
      </c>
      <c r="D929" s="53" t="s">
        <v>5264</v>
      </c>
      <c r="E929" s="53">
        <v>41.974460000000001</v>
      </c>
      <c r="F929" s="53">
        <v>1.8788549999999999</v>
      </c>
      <c r="G929" s="54">
        <v>444.69470000000001</v>
      </c>
      <c r="H929" s="53">
        <v>4403</v>
      </c>
      <c r="I929" s="53">
        <v>2155</v>
      </c>
      <c r="J929" s="53">
        <v>2248</v>
      </c>
      <c r="K929" s="52">
        <v>1</v>
      </c>
      <c r="L929" s="52">
        <v>443.69470000000001</v>
      </c>
      <c r="M929" s="55">
        <v>5</v>
      </c>
      <c r="N929" s="61" t="s">
        <v>16</v>
      </c>
      <c r="P929" s="66"/>
      <c r="Q929" s="53"/>
      <c r="R929" s="53"/>
      <c r="S929" s="53"/>
      <c r="T929" s="53"/>
      <c r="U929" s="53"/>
      <c r="V929" s="53"/>
      <c r="W929" s="53"/>
      <c r="BZ929" s="53"/>
    </row>
    <row r="930" spans="2:78" s="52" customFormat="1" ht="13" x14ac:dyDescent="0.3">
      <c r="B930" s="53" t="s">
        <v>5085</v>
      </c>
      <c r="C930" s="53" t="s">
        <v>128</v>
      </c>
      <c r="D930" s="53" t="s">
        <v>5265</v>
      </c>
      <c r="E930" s="53">
        <v>41.404420000000002</v>
      </c>
      <c r="F930" s="53">
        <v>1.7011160000000001</v>
      </c>
      <c r="G930" s="54">
        <v>239.9502</v>
      </c>
      <c r="H930" s="53">
        <v>508</v>
      </c>
      <c r="I930" s="53">
        <v>248</v>
      </c>
      <c r="J930" s="53">
        <v>260</v>
      </c>
      <c r="K930" s="52">
        <v>1</v>
      </c>
      <c r="L930" s="52">
        <v>238.9502</v>
      </c>
      <c r="M930" s="55">
        <v>4</v>
      </c>
      <c r="N930" s="61" t="s">
        <v>15</v>
      </c>
      <c r="P930" s="66"/>
      <c r="Q930" s="53"/>
      <c r="R930" s="53"/>
      <c r="S930" s="53"/>
      <c r="T930" s="53"/>
      <c r="U930" s="53"/>
      <c r="V930" s="53"/>
      <c r="W930" s="53"/>
      <c r="BZ930" s="53"/>
    </row>
    <row r="931" spans="2:78" s="52" customFormat="1" ht="13" x14ac:dyDescent="0.3">
      <c r="B931" s="53" t="s">
        <v>5085</v>
      </c>
      <c r="C931" s="53" t="s">
        <v>128</v>
      </c>
      <c r="D931" s="53" t="s">
        <v>5266</v>
      </c>
      <c r="E931" s="53">
        <v>41.717230000000001</v>
      </c>
      <c r="F931" s="53">
        <v>1.4221140000000001</v>
      </c>
      <c r="G931" s="54">
        <v>749.21040000000005</v>
      </c>
      <c r="H931" s="53">
        <v>203</v>
      </c>
      <c r="I931" s="53">
        <v>106</v>
      </c>
      <c r="J931" s="53">
        <v>97</v>
      </c>
      <c r="K931" s="52">
        <v>1</v>
      </c>
      <c r="L931" s="52">
        <v>748.21040000000005</v>
      </c>
      <c r="M931" s="55">
        <v>6</v>
      </c>
      <c r="N931" s="61" t="s">
        <v>16</v>
      </c>
      <c r="P931" s="66"/>
      <c r="Q931" s="53"/>
      <c r="R931" s="53"/>
      <c r="S931" s="53"/>
      <c r="T931" s="53"/>
      <c r="U931" s="53"/>
      <c r="V931" s="53"/>
      <c r="W931" s="53"/>
      <c r="BZ931" s="53"/>
    </row>
    <row r="932" spans="2:78" s="52" customFormat="1" ht="13" x14ac:dyDescent="0.3">
      <c r="B932" s="53" t="s">
        <v>5085</v>
      </c>
      <c r="C932" s="53" t="s">
        <v>128</v>
      </c>
      <c r="D932" s="53" t="s">
        <v>5267</v>
      </c>
      <c r="E932" s="53">
        <v>42.080849999999998</v>
      </c>
      <c r="F932" s="53">
        <v>1.96163</v>
      </c>
      <c r="G932" s="54">
        <v>850.01490000000001</v>
      </c>
      <c r="H932" s="53">
        <v>61</v>
      </c>
      <c r="I932" s="53">
        <v>36</v>
      </c>
      <c r="J932" s="53">
        <v>25</v>
      </c>
      <c r="K932" s="52">
        <v>1</v>
      </c>
      <c r="L932" s="52">
        <v>849.01490000000001</v>
      </c>
      <c r="M932" s="55">
        <v>7</v>
      </c>
      <c r="N932" s="61" t="s">
        <v>17</v>
      </c>
      <c r="P932" s="66"/>
      <c r="Q932" s="53"/>
      <c r="R932" s="53"/>
      <c r="S932" s="53"/>
      <c r="T932" s="53"/>
      <c r="U932" s="53"/>
      <c r="V932" s="53"/>
      <c r="W932" s="53"/>
      <c r="BZ932" s="53"/>
    </row>
    <row r="933" spans="2:78" s="52" customFormat="1" ht="13" x14ac:dyDescent="0.3">
      <c r="B933" s="53" t="s">
        <v>5085</v>
      </c>
      <c r="C933" s="53" t="s">
        <v>128</v>
      </c>
      <c r="D933" s="53" t="s">
        <v>5268</v>
      </c>
      <c r="E933" s="53">
        <v>41.72972</v>
      </c>
      <c r="F933" s="53">
        <v>1.7062630000000001</v>
      </c>
      <c r="G933" s="54">
        <v>343.19409999999999</v>
      </c>
      <c r="H933" s="53">
        <v>496</v>
      </c>
      <c r="I933" s="53">
        <v>262</v>
      </c>
      <c r="J933" s="53">
        <v>234</v>
      </c>
      <c r="K933" s="52">
        <v>1</v>
      </c>
      <c r="L933" s="52">
        <v>342.19409999999999</v>
      </c>
      <c r="M933" s="55">
        <v>4</v>
      </c>
      <c r="N933" s="61" t="s">
        <v>15</v>
      </c>
      <c r="P933" s="66"/>
      <c r="Q933" s="53"/>
      <c r="R933" s="53"/>
      <c r="S933" s="53"/>
      <c r="T933" s="53"/>
      <c r="U933" s="53"/>
      <c r="V933" s="53"/>
      <c r="W933" s="53"/>
      <c r="BZ933" s="53"/>
    </row>
    <row r="934" spans="2:78" s="52" customFormat="1" ht="13" x14ac:dyDescent="0.3">
      <c r="B934" s="53" t="s">
        <v>5085</v>
      </c>
      <c r="C934" s="53" t="s">
        <v>128</v>
      </c>
      <c r="D934" s="53" t="s">
        <v>5269</v>
      </c>
      <c r="E934" s="53">
        <v>41.63747</v>
      </c>
      <c r="F934" s="53">
        <v>1.910496</v>
      </c>
      <c r="G934" s="54">
        <v>344.74400000000003</v>
      </c>
      <c r="H934" s="53">
        <v>713</v>
      </c>
      <c r="I934" s="53">
        <v>363</v>
      </c>
      <c r="J934" s="53">
        <v>350</v>
      </c>
      <c r="K934" s="52">
        <v>1</v>
      </c>
      <c r="L934" s="52">
        <v>343.74400000000003</v>
      </c>
      <c r="M934" s="55">
        <v>4</v>
      </c>
      <c r="N934" s="61" t="s">
        <v>15</v>
      </c>
      <c r="P934" s="66"/>
      <c r="Q934" s="53"/>
      <c r="R934" s="53"/>
      <c r="S934" s="53"/>
      <c r="T934" s="53"/>
      <c r="U934" s="53"/>
      <c r="V934" s="53"/>
      <c r="W934" s="53"/>
      <c r="BZ934" s="53"/>
    </row>
    <row r="935" spans="2:78" s="52" customFormat="1" ht="13" x14ac:dyDescent="0.3">
      <c r="B935" s="53" t="s">
        <v>5085</v>
      </c>
      <c r="C935" s="53" t="s">
        <v>128</v>
      </c>
      <c r="D935" s="53" t="s">
        <v>5270</v>
      </c>
      <c r="E935" s="53">
        <v>41.49736</v>
      </c>
      <c r="F935" s="53">
        <v>2.1556739999999999</v>
      </c>
      <c r="G935" s="54">
        <v>81.841419999999999</v>
      </c>
      <c r="H935" s="53">
        <v>37088</v>
      </c>
      <c r="I935" s="53">
        <v>18787</v>
      </c>
      <c r="J935" s="53">
        <v>18301</v>
      </c>
      <c r="K935" s="52">
        <v>1</v>
      </c>
      <c r="L935" s="52">
        <v>80.841419999999999</v>
      </c>
      <c r="M935" s="55">
        <v>2</v>
      </c>
      <c r="N935" s="61" t="s">
        <v>15</v>
      </c>
      <c r="P935" s="66"/>
      <c r="Q935" s="53"/>
      <c r="R935" s="53"/>
      <c r="S935" s="53"/>
      <c r="T935" s="53"/>
      <c r="U935" s="53"/>
      <c r="V935" s="53"/>
      <c r="W935" s="53"/>
      <c r="BZ935" s="53"/>
    </row>
    <row r="936" spans="2:78" s="52" customFormat="1" ht="13" x14ac:dyDescent="0.3">
      <c r="B936" s="53" t="s">
        <v>5085</v>
      </c>
      <c r="C936" s="53" t="s">
        <v>128</v>
      </c>
      <c r="D936" s="53" t="s">
        <v>5271</v>
      </c>
      <c r="E936" s="53">
        <v>41.590530000000001</v>
      </c>
      <c r="F936" s="53">
        <v>2.3262580000000002</v>
      </c>
      <c r="G936" s="54">
        <v>131.06790000000001</v>
      </c>
      <c r="H936" s="53">
        <v>10214</v>
      </c>
      <c r="I936" s="53">
        <v>5170</v>
      </c>
      <c r="J936" s="53">
        <v>5044</v>
      </c>
      <c r="K936" s="52">
        <v>1</v>
      </c>
      <c r="L936" s="52">
        <v>130.06790000000001</v>
      </c>
      <c r="M936" s="55">
        <v>2</v>
      </c>
      <c r="N936" s="61" t="s">
        <v>15</v>
      </c>
      <c r="P936" s="66"/>
      <c r="Q936" s="53"/>
      <c r="R936" s="53"/>
      <c r="S936" s="53"/>
      <c r="T936" s="53"/>
      <c r="U936" s="53"/>
      <c r="V936" s="53"/>
      <c r="W936" s="53"/>
      <c r="BZ936" s="53"/>
    </row>
    <row r="937" spans="2:78" s="52" customFormat="1" ht="13" x14ac:dyDescent="0.3">
      <c r="B937" s="53" t="s">
        <v>5085</v>
      </c>
      <c r="C937" s="53" t="s">
        <v>128</v>
      </c>
      <c r="D937" s="53" t="s">
        <v>5272</v>
      </c>
      <c r="E937" s="53">
        <v>41.985970000000002</v>
      </c>
      <c r="F937" s="53">
        <v>2.3112119999999998</v>
      </c>
      <c r="G937" s="54">
        <v>454.81119999999999</v>
      </c>
      <c r="H937" s="53">
        <v>6015</v>
      </c>
      <c r="I937" s="53">
        <v>2961</v>
      </c>
      <c r="J937" s="53">
        <v>3054</v>
      </c>
      <c r="K937" s="52">
        <v>1</v>
      </c>
      <c r="L937" s="52">
        <v>453.81119999999999</v>
      </c>
      <c r="M937" s="55">
        <v>5</v>
      </c>
      <c r="N937" s="61" t="s">
        <v>16</v>
      </c>
      <c r="P937" s="66"/>
      <c r="Q937" s="53"/>
      <c r="R937" s="53"/>
      <c r="S937" s="53"/>
      <c r="T937" s="53"/>
      <c r="U937" s="53"/>
      <c r="V937" s="53"/>
      <c r="W937" s="53"/>
      <c r="BZ937" s="53"/>
    </row>
    <row r="938" spans="2:78" s="52" customFormat="1" ht="13" x14ac:dyDescent="0.3">
      <c r="B938" s="53" t="s">
        <v>5085</v>
      </c>
      <c r="C938" s="53" t="s">
        <v>128</v>
      </c>
      <c r="D938" s="53" t="s">
        <v>5273</v>
      </c>
      <c r="E938" s="53">
        <v>41.492330000000003</v>
      </c>
      <c r="F938" s="53">
        <v>2.0312619999999999</v>
      </c>
      <c r="G938" s="54">
        <v>133.4794</v>
      </c>
      <c r="H938" s="53">
        <v>72987</v>
      </c>
      <c r="I938" s="53">
        <v>36694</v>
      </c>
      <c r="J938" s="53">
        <v>36293</v>
      </c>
      <c r="K938" s="52">
        <v>1</v>
      </c>
      <c r="L938" s="52">
        <v>132.4794</v>
      </c>
      <c r="M938" s="55">
        <v>2</v>
      </c>
      <c r="N938" s="61" t="s">
        <v>15</v>
      </c>
      <c r="P938" s="66"/>
      <c r="Q938" s="53"/>
      <c r="R938" s="53"/>
      <c r="S938" s="53"/>
      <c r="T938" s="53"/>
      <c r="U938" s="53"/>
      <c r="V938" s="53"/>
      <c r="W938" s="53"/>
      <c r="BZ938" s="53"/>
    </row>
    <row r="939" spans="2:78" s="52" customFormat="1" ht="13" x14ac:dyDescent="0.3">
      <c r="B939" s="53" t="s">
        <v>5085</v>
      </c>
      <c r="C939" s="53" t="s">
        <v>128</v>
      </c>
      <c r="D939" s="53" t="s">
        <v>5274</v>
      </c>
      <c r="E939" s="53">
        <v>41.643279999999997</v>
      </c>
      <c r="F939" s="53">
        <v>1.5690869999999999</v>
      </c>
      <c r="G939" s="54">
        <v>600.47119999999995</v>
      </c>
      <c r="H939" s="53">
        <v>202</v>
      </c>
      <c r="I939" s="53">
        <v>105</v>
      </c>
      <c r="J939" s="53">
        <v>97</v>
      </c>
      <c r="K939" s="52">
        <v>1</v>
      </c>
      <c r="L939" s="52">
        <v>599.47119999999995</v>
      </c>
      <c r="M939" s="55">
        <v>5</v>
      </c>
      <c r="N939" s="61" t="s">
        <v>16</v>
      </c>
      <c r="P939" s="66"/>
      <c r="Q939" s="53"/>
      <c r="R939" s="53"/>
      <c r="S939" s="53"/>
      <c r="T939" s="53"/>
      <c r="U939" s="53"/>
      <c r="V939" s="53"/>
      <c r="W939" s="53"/>
      <c r="BZ939" s="53"/>
    </row>
    <row r="940" spans="2:78" s="52" customFormat="1" ht="13" x14ac:dyDescent="0.3">
      <c r="B940" s="53" t="s">
        <v>5085</v>
      </c>
      <c r="C940" s="53" t="s">
        <v>128</v>
      </c>
      <c r="D940" s="53" t="s">
        <v>5275</v>
      </c>
      <c r="E940" s="53">
        <v>42.024059999999999</v>
      </c>
      <c r="F940" s="53">
        <v>2.4650660000000002</v>
      </c>
      <c r="G940" s="54">
        <v>843.80840000000001</v>
      </c>
      <c r="H940" s="53">
        <v>325</v>
      </c>
      <c r="I940" s="53">
        <v>161</v>
      </c>
      <c r="J940" s="53">
        <v>164</v>
      </c>
      <c r="K940" s="52">
        <v>1</v>
      </c>
      <c r="L940" s="52">
        <v>842.80840000000001</v>
      </c>
      <c r="M940" s="55">
        <v>7</v>
      </c>
      <c r="N940" s="61" t="s">
        <v>17</v>
      </c>
      <c r="P940" s="66"/>
      <c r="Q940" s="53"/>
      <c r="R940" s="53"/>
      <c r="S940" s="53"/>
      <c r="T940" s="53"/>
      <c r="U940" s="53"/>
      <c r="V940" s="53"/>
      <c r="W940" s="53"/>
      <c r="BZ940" s="53"/>
    </row>
    <row r="941" spans="2:78" s="52" customFormat="1" ht="13" x14ac:dyDescent="0.3">
      <c r="B941" s="53" t="s">
        <v>5085</v>
      </c>
      <c r="C941" s="53" t="s">
        <v>128</v>
      </c>
      <c r="D941" s="53" t="s">
        <v>5276</v>
      </c>
      <c r="E941" s="53">
        <v>41.54862</v>
      </c>
      <c r="F941" s="53">
        <v>2.107421</v>
      </c>
      <c r="G941" s="54">
        <v>198.7852</v>
      </c>
      <c r="H941" s="53">
        <v>206493</v>
      </c>
      <c r="I941" s="53">
        <v>101295</v>
      </c>
      <c r="J941" s="53">
        <v>105198</v>
      </c>
      <c r="K941" s="52">
        <v>1</v>
      </c>
      <c r="L941" s="52">
        <v>197.7852</v>
      </c>
      <c r="M941" s="55">
        <v>2</v>
      </c>
      <c r="N941" s="61" t="s">
        <v>15</v>
      </c>
      <c r="P941" s="66"/>
      <c r="Q941" s="53"/>
      <c r="R941" s="53"/>
      <c r="S941" s="53"/>
      <c r="T941" s="53"/>
      <c r="U941" s="53"/>
      <c r="V941" s="53"/>
      <c r="W941" s="53"/>
      <c r="BZ941" s="53"/>
    </row>
    <row r="942" spans="2:78" s="52" customFormat="1" ht="13" x14ac:dyDescent="0.3">
      <c r="B942" s="53" t="s">
        <v>5085</v>
      </c>
      <c r="C942" s="53" t="s">
        <v>128</v>
      </c>
      <c r="D942" s="53" t="s">
        <v>5277</v>
      </c>
      <c r="E942" s="53">
        <v>42.050660000000001</v>
      </c>
      <c r="F942" s="53">
        <v>1.9616690000000001</v>
      </c>
      <c r="G942" s="54">
        <v>712.43179999999995</v>
      </c>
      <c r="H942" s="53">
        <v>134</v>
      </c>
      <c r="I942" s="53">
        <v>67</v>
      </c>
      <c r="J942" s="53">
        <v>67</v>
      </c>
      <c r="K942" s="52">
        <v>1</v>
      </c>
      <c r="L942" s="52">
        <v>711.43179999999995</v>
      </c>
      <c r="M942" s="55">
        <v>6</v>
      </c>
      <c r="N942" s="61" t="s">
        <v>16</v>
      </c>
      <c r="P942" s="66"/>
      <c r="Q942" s="53"/>
      <c r="R942" s="53"/>
      <c r="S942" s="53"/>
      <c r="T942" s="53"/>
      <c r="U942" s="53"/>
      <c r="V942" s="53"/>
      <c r="W942" s="53"/>
      <c r="BZ942" s="53"/>
    </row>
    <row r="943" spans="2:78" s="52" customFormat="1" ht="13" x14ac:dyDescent="0.3">
      <c r="B943" s="53" t="s">
        <v>5085</v>
      </c>
      <c r="C943" s="53" t="s">
        <v>128</v>
      </c>
      <c r="D943" s="53" t="s">
        <v>5278</v>
      </c>
      <c r="E943" s="53">
        <v>42.228929999999998</v>
      </c>
      <c r="F943" s="53">
        <v>1.7355970000000001</v>
      </c>
      <c r="G943" s="54">
        <v>1233.9670000000001</v>
      </c>
      <c r="H943" s="53">
        <v>348</v>
      </c>
      <c r="I943" s="53">
        <v>197</v>
      </c>
      <c r="J943" s="53">
        <v>151</v>
      </c>
      <c r="K943" s="52">
        <v>1</v>
      </c>
      <c r="L943" s="52">
        <v>1232.9670000000001</v>
      </c>
      <c r="M943" s="55">
        <v>8</v>
      </c>
      <c r="N943" s="61" t="s">
        <v>17</v>
      </c>
      <c r="P943" s="66"/>
      <c r="Q943" s="53"/>
      <c r="R943" s="53"/>
      <c r="S943" s="53"/>
      <c r="T943" s="53"/>
      <c r="U943" s="53"/>
      <c r="V943" s="53"/>
      <c r="W943" s="53"/>
      <c r="BZ943" s="53"/>
    </row>
    <row r="944" spans="2:78" s="52" customFormat="1" ht="13" x14ac:dyDescent="0.3">
      <c r="B944" s="53" t="s">
        <v>5085</v>
      </c>
      <c r="C944" s="53" t="s">
        <v>128</v>
      </c>
      <c r="D944" s="53" t="s">
        <v>5279</v>
      </c>
      <c r="E944" s="53">
        <v>41.824199999999998</v>
      </c>
      <c r="F944" s="53">
        <v>1.89493</v>
      </c>
      <c r="G944" s="54">
        <v>279.79430000000002</v>
      </c>
      <c r="H944" s="53">
        <v>7129</v>
      </c>
      <c r="I944" s="53">
        <v>3454</v>
      </c>
      <c r="J944" s="53">
        <v>3675</v>
      </c>
      <c r="K944" s="52">
        <v>1</v>
      </c>
      <c r="L944" s="52">
        <v>278.79430000000002</v>
      </c>
      <c r="M944" s="55">
        <v>4</v>
      </c>
      <c r="N944" s="61" t="s">
        <v>15</v>
      </c>
      <c r="P944" s="66"/>
      <c r="Q944" s="53"/>
      <c r="R944" s="53"/>
      <c r="S944" s="53"/>
      <c r="T944" s="53"/>
      <c r="U944" s="53"/>
      <c r="V944" s="53"/>
      <c r="W944" s="53"/>
      <c r="BZ944" s="53"/>
    </row>
    <row r="945" spans="2:78" s="52" customFormat="1" ht="13" x14ac:dyDescent="0.3">
      <c r="B945" s="53" t="s">
        <v>5085</v>
      </c>
      <c r="C945" s="53" t="s">
        <v>128</v>
      </c>
      <c r="D945" s="53" t="s">
        <v>5280</v>
      </c>
      <c r="E945" s="53">
        <v>41.430599999999998</v>
      </c>
      <c r="F945" s="53">
        <v>2.2182390000000001</v>
      </c>
      <c r="G945" s="54">
        <v>18.77083</v>
      </c>
      <c r="H945" s="53">
        <v>33761</v>
      </c>
      <c r="I945" s="53">
        <v>16622</v>
      </c>
      <c r="J945" s="53">
        <v>17139</v>
      </c>
      <c r="K945" s="52">
        <v>1</v>
      </c>
      <c r="L945" s="52">
        <v>17.77083</v>
      </c>
      <c r="M945" s="55">
        <v>2</v>
      </c>
      <c r="N945" s="61" t="s">
        <v>15</v>
      </c>
      <c r="P945" s="66"/>
      <c r="Q945" s="53"/>
      <c r="R945" s="53"/>
      <c r="S945" s="53"/>
      <c r="T945" s="53"/>
      <c r="U945" s="53"/>
      <c r="V945" s="53"/>
      <c r="W945" s="53"/>
      <c r="BZ945" s="53"/>
    </row>
    <row r="946" spans="2:78" s="52" customFormat="1" ht="13" x14ac:dyDescent="0.3">
      <c r="B946" s="53" t="s">
        <v>5085</v>
      </c>
      <c r="C946" s="53" t="s">
        <v>128</v>
      </c>
      <c r="D946" s="53" t="s">
        <v>5281</v>
      </c>
      <c r="E946" s="53">
        <v>42.085459999999998</v>
      </c>
      <c r="F946" s="53">
        <v>2.1278250000000001</v>
      </c>
      <c r="G946" s="54">
        <v>831.83399999999995</v>
      </c>
      <c r="H946" s="53">
        <v>101</v>
      </c>
      <c r="I946" s="53">
        <v>53</v>
      </c>
      <c r="J946" s="53">
        <v>48</v>
      </c>
      <c r="K946" s="52">
        <v>1</v>
      </c>
      <c r="L946" s="52">
        <v>830.83399999999995</v>
      </c>
      <c r="M946" s="55">
        <v>7</v>
      </c>
      <c r="N946" s="61" t="s">
        <v>17</v>
      </c>
      <c r="P946" s="66"/>
      <c r="Q946" s="53"/>
      <c r="R946" s="53"/>
      <c r="S946" s="53"/>
      <c r="T946" s="53"/>
      <c r="U946" s="53"/>
      <c r="V946" s="53"/>
      <c r="W946" s="53"/>
      <c r="BZ946" s="53"/>
    </row>
    <row r="947" spans="2:78" s="52" customFormat="1" ht="13" x14ac:dyDescent="0.3">
      <c r="B947" s="53" t="s">
        <v>5085</v>
      </c>
      <c r="C947" s="53" t="s">
        <v>128</v>
      </c>
      <c r="D947" s="53" t="s">
        <v>5282</v>
      </c>
      <c r="E947" s="53">
        <v>41.447180000000003</v>
      </c>
      <c r="F947" s="53">
        <v>1.975935</v>
      </c>
      <c r="G947" s="54">
        <v>48.895960000000002</v>
      </c>
      <c r="H947" s="53">
        <v>26401</v>
      </c>
      <c r="I947" s="53">
        <v>13423</v>
      </c>
      <c r="J947" s="53">
        <v>12978</v>
      </c>
      <c r="K947" s="52">
        <v>1</v>
      </c>
      <c r="L947" s="52">
        <v>47.895960000000002</v>
      </c>
      <c r="M947" s="55">
        <v>2</v>
      </c>
      <c r="N947" s="61" t="s">
        <v>15</v>
      </c>
      <c r="P947" s="66"/>
      <c r="Q947" s="53"/>
      <c r="R947" s="53"/>
      <c r="S947" s="53"/>
      <c r="T947" s="53"/>
      <c r="U947" s="53"/>
      <c r="V947" s="53"/>
      <c r="W947" s="53"/>
      <c r="BZ947" s="53"/>
    </row>
    <row r="948" spans="2:78" s="52" customFormat="1" ht="13" x14ac:dyDescent="0.3">
      <c r="B948" s="53" t="s">
        <v>5085</v>
      </c>
      <c r="C948" s="53" t="s">
        <v>128</v>
      </c>
      <c r="D948" s="53" t="s">
        <v>5283</v>
      </c>
      <c r="E948" s="53">
        <v>41.572369999999999</v>
      </c>
      <c r="F948" s="53">
        <v>2.482367</v>
      </c>
      <c r="G948" s="54">
        <v>112.0381</v>
      </c>
      <c r="H948" s="53">
        <v>10181</v>
      </c>
      <c r="I948" s="53">
        <v>5083</v>
      </c>
      <c r="J948" s="53">
        <v>5098</v>
      </c>
      <c r="K948" s="52">
        <v>1</v>
      </c>
      <c r="L948" s="52">
        <v>111.0381</v>
      </c>
      <c r="M948" s="55">
        <v>2</v>
      </c>
      <c r="N948" s="61" t="s">
        <v>15</v>
      </c>
      <c r="P948" s="66"/>
      <c r="Q948" s="53"/>
      <c r="R948" s="53"/>
      <c r="S948" s="53"/>
      <c r="T948" s="53"/>
      <c r="U948" s="53"/>
      <c r="V948" s="53"/>
      <c r="W948" s="53"/>
      <c r="BZ948" s="53"/>
    </row>
    <row r="949" spans="2:78" s="52" customFormat="1" ht="13" x14ac:dyDescent="0.3">
      <c r="B949" s="53" t="s">
        <v>5085</v>
      </c>
      <c r="C949" s="53" t="s">
        <v>128</v>
      </c>
      <c r="D949" s="53" t="s">
        <v>5284</v>
      </c>
      <c r="E949" s="53">
        <v>41.673699999999997</v>
      </c>
      <c r="F949" s="53">
        <v>2.4008590000000001</v>
      </c>
      <c r="G949" s="54">
        <v>260.08359999999999</v>
      </c>
      <c r="H949" s="53">
        <v>5444</v>
      </c>
      <c r="I949" s="53">
        <v>2726</v>
      </c>
      <c r="J949" s="53">
        <v>2718</v>
      </c>
      <c r="K949" s="52">
        <v>1</v>
      </c>
      <c r="L949" s="52">
        <v>259.08359999999999</v>
      </c>
      <c r="M949" s="55">
        <v>4</v>
      </c>
      <c r="N949" s="61" t="s">
        <v>15</v>
      </c>
      <c r="P949" s="66"/>
      <c r="Q949" s="53"/>
      <c r="R949" s="53"/>
      <c r="S949" s="53"/>
      <c r="T949" s="53"/>
      <c r="U949" s="53"/>
      <c r="V949" s="53"/>
      <c r="W949" s="53"/>
      <c r="BZ949" s="53"/>
    </row>
    <row r="950" spans="2:78" s="52" customFormat="1" ht="13" x14ac:dyDescent="0.3">
      <c r="B950" s="53" t="s">
        <v>5085</v>
      </c>
      <c r="C950" s="53" t="s">
        <v>128</v>
      </c>
      <c r="D950" s="53" t="s">
        <v>5285</v>
      </c>
      <c r="E950" s="53">
        <v>41.980759999999997</v>
      </c>
      <c r="F950" s="53">
        <v>2.1755979999999999</v>
      </c>
      <c r="G950" s="54">
        <v>877.19830000000002</v>
      </c>
      <c r="H950" s="53">
        <v>957</v>
      </c>
      <c r="I950" s="53">
        <v>493</v>
      </c>
      <c r="J950" s="53">
        <v>464</v>
      </c>
      <c r="K950" s="52">
        <v>1</v>
      </c>
      <c r="L950" s="52">
        <v>876.19830000000002</v>
      </c>
      <c r="M950" s="55">
        <v>7</v>
      </c>
      <c r="N950" s="61" t="s">
        <v>17</v>
      </c>
      <c r="P950" s="66"/>
      <c r="Q950" s="53"/>
      <c r="R950" s="53"/>
      <c r="S950" s="53"/>
      <c r="T950" s="53"/>
      <c r="U950" s="53"/>
      <c r="V950" s="53"/>
      <c r="W950" s="53"/>
      <c r="BZ950" s="53"/>
    </row>
    <row r="951" spans="2:78" s="52" customFormat="1" ht="13" x14ac:dyDescent="0.3">
      <c r="B951" s="53" t="s">
        <v>5085</v>
      </c>
      <c r="C951" s="53" t="s">
        <v>128</v>
      </c>
      <c r="D951" s="53" t="s">
        <v>5286</v>
      </c>
      <c r="E951" s="53">
        <v>41.347389999999997</v>
      </c>
      <c r="F951" s="53">
        <v>2.0431029999999999</v>
      </c>
      <c r="G951" s="54">
        <v>22.738250000000001</v>
      </c>
      <c r="H951" s="53">
        <v>82428</v>
      </c>
      <c r="I951" s="53">
        <v>40937</v>
      </c>
      <c r="J951" s="53">
        <v>41491</v>
      </c>
      <c r="K951" s="52">
        <v>1</v>
      </c>
      <c r="L951" s="52">
        <v>21.738250000000001</v>
      </c>
      <c r="M951" s="55">
        <v>2</v>
      </c>
      <c r="N951" s="61" t="s">
        <v>15</v>
      </c>
      <c r="P951" s="66"/>
      <c r="Q951" s="53"/>
      <c r="R951" s="53"/>
      <c r="S951" s="53"/>
      <c r="T951" s="53"/>
      <c r="U951" s="53"/>
      <c r="V951" s="53"/>
      <c r="W951" s="53"/>
      <c r="BZ951" s="53"/>
    </row>
    <row r="952" spans="2:78" s="52" customFormat="1" ht="13" x14ac:dyDescent="0.3">
      <c r="B952" s="53" t="s">
        <v>5085</v>
      </c>
      <c r="C952" s="53" t="s">
        <v>128</v>
      </c>
      <c r="D952" s="53" t="s">
        <v>5287</v>
      </c>
      <c r="E952" s="53">
        <v>42.058880000000002</v>
      </c>
      <c r="F952" s="53">
        <v>2.1516630000000001</v>
      </c>
      <c r="G952" s="54">
        <v>807</v>
      </c>
      <c r="H952" s="53">
        <v>569</v>
      </c>
      <c r="I952" s="53">
        <v>291</v>
      </c>
      <c r="J952" s="53">
        <v>278</v>
      </c>
      <c r="K952" s="52">
        <v>1</v>
      </c>
      <c r="L952" s="52">
        <v>806</v>
      </c>
      <c r="M952" s="55">
        <v>7</v>
      </c>
      <c r="N952" s="61" t="s">
        <v>17</v>
      </c>
      <c r="P952" s="66"/>
      <c r="Q952" s="53"/>
      <c r="R952" s="53"/>
      <c r="S952" s="53"/>
      <c r="T952" s="53"/>
      <c r="U952" s="53"/>
      <c r="V952" s="53"/>
      <c r="W952" s="53"/>
      <c r="BZ952" s="53"/>
    </row>
    <row r="953" spans="2:78" s="52" customFormat="1" ht="13" x14ac:dyDescent="0.3">
      <c r="B953" s="53" t="s">
        <v>5085</v>
      </c>
      <c r="C953" s="53" t="s">
        <v>128</v>
      </c>
      <c r="D953" s="53" t="s">
        <v>5288</v>
      </c>
      <c r="E953" s="53">
        <v>41.619770000000003</v>
      </c>
      <c r="F953" s="53">
        <v>2.6003069999999999</v>
      </c>
      <c r="G953" s="54">
        <v>77.32714</v>
      </c>
      <c r="H953" s="53">
        <v>3309</v>
      </c>
      <c r="I953" s="53">
        <v>1716</v>
      </c>
      <c r="J953" s="53">
        <v>1593</v>
      </c>
      <c r="K953" s="52">
        <v>1</v>
      </c>
      <c r="L953" s="52">
        <v>76.32714</v>
      </c>
      <c r="M953" s="55">
        <v>2</v>
      </c>
      <c r="N953" s="61" t="s">
        <v>15</v>
      </c>
      <c r="P953" s="66"/>
      <c r="Q953" s="53"/>
      <c r="R953" s="53"/>
      <c r="S953" s="53"/>
      <c r="T953" s="53"/>
      <c r="U953" s="53"/>
      <c r="V953" s="53"/>
      <c r="W953" s="53"/>
      <c r="BZ953" s="53"/>
    </row>
    <row r="954" spans="2:78" s="52" customFormat="1" ht="13" x14ac:dyDescent="0.3">
      <c r="B954" s="53" t="s">
        <v>5085</v>
      </c>
      <c r="C954" s="53" t="s">
        <v>128</v>
      </c>
      <c r="D954" s="53" t="s">
        <v>5289</v>
      </c>
      <c r="E954" s="53">
        <v>41.690190000000001</v>
      </c>
      <c r="F954" s="53">
        <v>2.4916700000000001</v>
      </c>
      <c r="G954" s="54">
        <v>157.32329999999999</v>
      </c>
      <c r="H954" s="53">
        <v>16860</v>
      </c>
      <c r="I954" s="53">
        <v>8441</v>
      </c>
      <c r="J954" s="53">
        <v>8419</v>
      </c>
      <c r="K954" s="52">
        <v>1</v>
      </c>
      <c r="L954" s="52">
        <v>156.32329999999999</v>
      </c>
      <c r="M954" s="55">
        <v>2</v>
      </c>
      <c r="N954" s="61" t="s">
        <v>15</v>
      </c>
      <c r="P954" s="66"/>
      <c r="Q954" s="53"/>
      <c r="R954" s="53"/>
      <c r="S954" s="53"/>
      <c r="T954" s="53"/>
      <c r="U954" s="53"/>
      <c r="V954" s="53"/>
      <c r="W954" s="53"/>
      <c r="BZ954" s="53"/>
    </row>
    <row r="955" spans="2:78" s="52" customFormat="1" ht="13" x14ac:dyDescent="0.3">
      <c r="B955" s="53" t="s">
        <v>5085</v>
      </c>
      <c r="C955" s="53" t="s">
        <v>128</v>
      </c>
      <c r="D955" s="53" t="s">
        <v>5290</v>
      </c>
      <c r="E955" s="53">
        <v>41.337310000000002</v>
      </c>
      <c r="F955" s="53">
        <v>1.9957800000000001</v>
      </c>
      <c r="G955" s="54">
        <v>80.426060000000007</v>
      </c>
      <c r="H955" s="53">
        <v>3779</v>
      </c>
      <c r="I955" s="53">
        <v>1898</v>
      </c>
      <c r="J955" s="53">
        <v>1881</v>
      </c>
      <c r="K955" s="52">
        <v>1</v>
      </c>
      <c r="L955" s="52">
        <v>79.426060000000007</v>
      </c>
      <c r="M955" s="55">
        <v>2</v>
      </c>
      <c r="N955" s="61" t="s">
        <v>15</v>
      </c>
      <c r="P955" s="66"/>
      <c r="Q955" s="53"/>
      <c r="R955" s="53"/>
      <c r="S955" s="53"/>
      <c r="T955" s="53"/>
      <c r="U955" s="53"/>
      <c r="V955" s="53"/>
      <c r="W955" s="53"/>
      <c r="BZ955" s="53"/>
    </row>
    <row r="956" spans="2:78" s="52" customFormat="1" ht="13" x14ac:dyDescent="0.3">
      <c r="B956" s="53" t="s">
        <v>5085</v>
      </c>
      <c r="C956" s="53" t="s">
        <v>128</v>
      </c>
      <c r="D956" s="53" t="s">
        <v>5291</v>
      </c>
      <c r="E956" s="53">
        <v>41.47186</v>
      </c>
      <c r="F956" s="53">
        <v>2.0821390000000002</v>
      </c>
      <c r="G956" s="54">
        <v>130.2749</v>
      </c>
      <c r="H956" s="53">
        <v>79253</v>
      </c>
      <c r="I956" s="53">
        <v>38789</v>
      </c>
      <c r="J956" s="53">
        <v>40464</v>
      </c>
      <c r="K956" s="52">
        <v>1</v>
      </c>
      <c r="L956" s="52">
        <v>129.2749</v>
      </c>
      <c r="M956" s="55">
        <v>2</v>
      </c>
      <c r="N956" s="61" t="s">
        <v>15</v>
      </c>
      <c r="P956" s="66"/>
      <c r="Q956" s="53"/>
      <c r="R956" s="53"/>
      <c r="S956" s="53"/>
      <c r="T956" s="53"/>
      <c r="U956" s="53"/>
      <c r="V956" s="53"/>
      <c r="W956" s="53"/>
      <c r="BZ956" s="53"/>
    </row>
    <row r="957" spans="2:78" s="52" customFormat="1" ht="13" x14ac:dyDescent="0.3">
      <c r="B957" s="53" t="s">
        <v>5085</v>
      </c>
      <c r="C957" s="53" t="s">
        <v>128</v>
      </c>
      <c r="D957" s="53" t="s">
        <v>5292</v>
      </c>
      <c r="E957" s="53">
        <v>41.364409999999999</v>
      </c>
      <c r="F957" s="53">
        <v>1.7536130000000001</v>
      </c>
      <c r="G957" s="54">
        <v>269.03339999999997</v>
      </c>
      <c r="H957" s="53">
        <v>932</v>
      </c>
      <c r="I957" s="53">
        <v>475</v>
      </c>
      <c r="J957" s="53">
        <v>457</v>
      </c>
      <c r="K957" s="52">
        <v>1</v>
      </c>
      <c r="L957" s="52">
        <v>268.03339999999997</v>
      </c>
      <c r="M957" s="55">
        <v>4</v>
      </c>
      <c r="N957" s="61" t="s">
        <v>15</v>
      </c>
      <c r="P957" s="66"/>
      <c r="Q957" s="53"/>
      <c r="R957" s="53"/>
      <c r="S957" s="53"/>
      <c r="T957" s="53"/>
      <c r="U957" s="53"/>
      <c r="V957" s="53"/>
      <c r="W957" s="53"/>
      <c r="BZ957" s="53"/>
    </row>
    <row r="958" spans="2:78" s="52" customFormat="1" ht="13" x14ac:dyDescent="0.3">
      <c r="B958" s="53" t="s">
        <v>5085</v>
      </c>
      <c r="C958" s="53" t="s">
        <v>128</v>
      </c>
      <c r="D958" s="53" t="s">
        <v>5293</v>
      </c>
      <c r="E958" s="53">
        <v>41.703470000000003</v>
      </c>
      <c r="F958" s="53">
        <v>2.4353859999999998</v>
      </c>
      <c r="G958" s="54">
        <v>237.48740000000001</v>
      </c>
      <c r="H958" s="53">
        <v>2458</v>
      </c>
      <c r="I958" s="53">
        <v>1210</v>
      </c>
      <c r="J958" s="53">
        <v>1248</v>
      </c>
      <c r="K958" s="52">
        <v>1</v>
      </c>
      <c r="L958" s="52">
        <v>236.48740000000001</v>
      </c>
      <c r="M958" s="55">
        <v>4</v>
      </c>
      <c r="N958" s="61" t="s">
        <v>15</v>
      </c>
      <c r="P958" s="66"/>
      <c r="Q958" s="53"/>
      <c r="R958" s="53"/>
      <c r="S958" s="53"/>
      <c r="T958" s="53"/>
      <c r="U958" s="53"/>
      <c r="V958" s="53"/>
      <c r="W958" s="53"/>
      <c r="BZ958" s="53"/>
    </row>
    <row r="959" spans="2:78" s="52" customFormat="1" ht="13" x14ac:dyDescent="0.3">
      <c r="B959" s="53" t="s">
        <v>5085</v>
      </c>
      <c r="C959" s="53" t="s">
        <v>128</v>
      </c>
      <c r="D959" s="53" t="s">
        <v>5294</v>
      </c>
      <c r="E959" s="53">
        <v>41.494549999999997</v>
      </c>
      <c r="F959" s="53">
        <v>1.8727990000000001</v>
      </c>
      <c r="G959" s="54">
        <v>178.75569999999999</v>
      </c>
      <c r="H959" s="53">
        <v>7202</v>
      </c>
      <c r="I959" s="53">
        <v>3660</v>
      </c>
      <c r="J959" s="53">
        <v>3542</v>
      </c>
      <c r="K959" s="52">
        <v>1</v>
      </c>
      <c r="L959" s="52">
        <v>177.75569999999999</v>
      </c>
      <c r="M959" s="55">
        <v>2</v>
      </c>
      <c r="N959" s="61" t="s">
        <v>15</v>
      </c>
      <c r="P959" s="66"/>
      <c r="Q959" s="53"/>
      <c r="R959" s="53"/>
      <c r="S959" s="53"/>
      <c r="T959" s="53"/>
      <c r="U959" s="53"/>
      <c r="V959" s="53"/>
      <c r="W959" s="53"/>
      <c r="BZ959" s="53"/>
    </row>
    <row r="960" spans="2:78" s="52" customFormat="1" ht="13" x14ac:dyDescent="0.3">
      <c r="B960" s="53" t="s">
        <v>5085</v>
      </c>
      <c r="C960" s="53" t="s">
        <v>128</v>
      </c>
      <c r="D960" s="53" t="s">
        <v>5295</v>
      </c>
      <c r="E960" s="53">
        <v>41.688929999999999</v>
      </c>
      <c r="F960" s="53">
        <v>2.1648040000000002</v>
      </c>
      <c r="G960" s="54">
        <v>486.73320000000001</v>
      </c>
      <c r="H960" s="53">
        <v>5702</v>
      </c>
      <c r="I960" s="53">
        <v>2915</v>
      </c>
      <c r="J960" s="53">
        <v>2787</v>
      </c>
      <c r="K960" s="52">
        <v>1</v>
      </c>
      <c r="L960" s="52">
        <v>485.73320000000001</v>
      </c>
      <c r="M960" s="55">
        <v>5</v>
      </c>
      <c r="N960" s="61" t="s">
        <v>16</v>
      </c>
      <c r="P960" s="66"/>
      <c r="Q960" s="53"/>
      <c r="R960" s="53"/>
      <c r="S960" s="53"/>
      <c r="T960" s="53"/>
      <c r="U960" s="53"/>
      <c r="V960" s="53"/>
      <c r="W960" s="53"/>
      <c r="BZ960" s="53"/>
    </row>
    <row r="961" spans="2:78" s="52" customFormat="1" ht="13" x14ac:dyDescent="0.3">
      <c r="B961" s="53" t="s">
        <v>5085</v>
      </c>
      <c r="C961" s="53" t="s">
        <v>128</v>
      </c>
      <c r="D961" s="53" t="s">
        <v>5296</v>
      </c>
      <c r="E961" s="53">
        <v>41.380940000000002</v>
      </c>
      <c r="F961" s="53">
        <v>2.0451709999999999</v>
      </c>
      <c r="G961" s="54">
        <v>31.72373</v>
      </c>
      <c r="H961" s="53">
        <v>42919</v>
      </c>
      <c r="I961" s="53">
        <v>20937</v>
      </c>
      <c r="J961" s="53">
        <v>21982</v>
      </c>
      <c r="K961" s="52">
        <v>1</v>
      </c>
      <c r="L961" s="52">
        <v>30.72373</v>
      </c>
      <c r="M961" s="55">
        <v>2</v>
      </c>
      <c r="N961" s="61" t="s">
        <v>15</v>
      </c>
      <c r="P961" s="66"/>
      <c r="Q961" s="53"/>
      <c r="R961" s="53"/>
      <c r="S961" s="53"/>
      <c r="T961" s="53"/>
      <c r="U961" s="53"/>
      <c r="V961" s="53"/>
      <c r="W961" s="53"/>
      <c r="BZ961" s="53"/>
    </row>
    <row r="962" spans="2:78" s="52" customFormat="1" ht="13" x14ac:dyDescent="0.3">
      <c r="B962" s="53" t="s">
        <v>5085</v>
      </c>
      <c r="C962" s="53" t="s">
        <v>128</v>
      </c>
      <c r="D962" s="53" t="s">
        <v>5297</v>
      </c>
      <c r="E962" s="53">
        <v>41.944769999999998</v>
      </c>
      <c r="F962" s="53">
        <v>2.0224700000000002</v>
      </c>
      <c r="G962" s="54">
        <v>617.34839999999997</v>
      </c>
      <c r="H962" s="53">
        <v>641</v>
      </c>
      <c r="I962" s="53">
        <v>324</v>
      </c>
      <c r="J962" s="53">
        <v>317</v>
      </c>
      <c r="K962" s="52">
        <v>1</v>
      </c>
      <c r="L962" s="52">
        <v>616.34839999999997</v>
      </c>
      <c r="M962" s="55">
        <v>6</v>
      </c>
      <c r="N962" s="61" t="s">
        <v>16</v>
      </c>
      <c r="P962" s="66"/>
      <c r="Q962" s="53"/>
      <c r="R962" s="53"/>
      <c r="S962" s="53"/>
      <c r="T962" s="53"/>
      <c r="U962" s="53"/>
      <c r="V962" s="53"/>
      <c r="W962" s="53"/>
      <c r="BZ962" s="53"/>
    </row>
    <row r="963" spans="2:78" s="52" customFormat="1" ht="13" x14ac:dyDescent="0.3">
      <c r="B963" s="53" t="s">
        <v>5085</v>
      </c>
      <c r="C963" s="53" t="s">
        <v>128</v>
      </c>
      <c r="D963" s="53" t="s">
        <v>5298</v>
      </c>
      <c r="E963" s="53">
        <v>41.514519999999997</v>
      </c>
      <c r="F963" s="53">
        <v>2.234791</v>
      </c>
      <c r="G963" s="54">
        <v>112.3262</v>
      </c>
      <c r="H963" s="53">
        <v>8234</v>
      </c>
      <c r="I963" s="53">
        <v>4142</v>
      </c>
      <c r="J963" s="53">
        <v>4092</v>
      </c>
      <c r="K963" s="52">
        <v>1</v>
      </c>
      <c r="L963" s="52">
        <v>111.3262</v>
      </c>
      <c r="M963" s="55">
        <v>2</v>
      </c>
      <c r="N963" s="61" t="s">
        <v>15</v>
      </c>
      <c r="P963" s="66"/>
      <c r="Q963" s="53"/>
      <c r="R963" s="53"/>
      <c r="S963" s="53"/>
      <c r="T963" s="53"/>
      <c r="U963" s="53"/>
      <c r="V963" s="53"/>
      <c r="W963" s="53"/>
      <c r="BZ963" s="53"/>
    </row>
    <row r="964" spans="2:78" s="52" customFormat="1" ht="13" x14ac:dyDescent="0.3">
      <c r="B964" s="53" t="s">
        <v>5085</v>
      </c>
      <c r="C964" s="53" t="s">
        <v>128</v>
      </c>
      <c r="D964" s="53" t="s">
        <v>5299</v>
      </c>
      <c r="E964" s="53">
        <v>41.749519999999997</v>
      </c>
      <c r="F964" s="53">
        <v>1.8728849999999999</v>
      </c>
      <c r="G964" s="54">
        <v>261.46370000000002</v>
      </c>
      <c r="H964" s="53">
        <v>7961</v>
      </c>
      <c r="I964" s="53">
        <v>4031</v>
      </c>
      <c r="J964" s="53">
        <v>3930</v>
      </c>
      <c r="K964" s="52">
        <v>1</v>
      </c>
      <c r="L964" s="52">
        <v>260.46370000000002</v>
      </c>
      <c r="M964" s="55">
        <v>4</v>
      </c>
      <c r="N964" s="61" t="s">
        <v>15</v>
      </c>
      <c r="P964" s="66"/>
      <c r="Q964" s="53"/>
      <c r="R964" s="53"/>
      <c r="S964" s="53"/>
      <c r="T964" s="53"/>
      <c r="U964" s="53"/>
      <c r="V964" s="53"/>
      <c r="W964" s="53"/>
      <c r="BZ964" s="53"/>
    </row>
    <row r="965" spans="2:78" s="52" customFormat="1" ht="13" x14ac:dyDescent="0.3">
      <c r="B965" s="53" t="s">
        <v>5085</v>
      </c>
      <c r="C965" s="53" t="s">
        <v>128</v>
      </c>
      <c r="D965" s="53" t="s">
        <v>5300</v>
      </c>
      <c r="E965" s="53">
        <v>42.015540000000001</v>
      </c>
      <c r="F965" s="53">
        <v>2.2362540000000002</v>
      </c>
      <c r="G965" s="54">
        <v>531.14940000000001</v>
      </c>
      <c r="H965" s="53">
        <v>3447</v>
      </c>
      <c r="I965" s="53">
        <v>1743</v>
      </c>
      <c r="J965" s="53">
        <v>1704</v>
      </c>
      <c r="K965" s="52">
        <v>1</v>
      </c>
      <c r="L965" s="52">
        <v>530.14940000000001</v>
      </c>
      <c r="M965" s="55">
        <v>5</v>
      </c>
      <c r="N965" s="61" t="s">
        <v>16</v>
      </c>
      <c r="P965" s="66"/>
      <c r="Q965" s="53"/>
      <c r="R965" s="53"/>
      <c r="S965" s="53"/>
      <c r="T965" s="53"/>
      <c r="U965" s="53"/>
      <c r="V965" s="53"/>
      <c r="W965" s="53"/>
      <c r="BZ965" s="53"/>
    </row>
    <row r="966" spans="2:78" s="52" customFormat="1" ht="13" x14ac:dyDescent="0.3">
      <c r="B966" s="53" t="s">
        <v>5085</v>
      </c>
      <c r="C966" s="53" t="s">
        <v>128</v>
      </c>
      <c r="D966" s="53" t="s">
        <v>5301</v>
      </c>
      <c r="E966" s="53">
        <v>41.62377</v>
      </c>
      <c r="F966" s="53">
        <v>2.5691269999999999</v>
      </c>
      <c r="G966" s="54">
        <v>127</v>
      </c>
      <c r="H966" s="53">
        <v>1267</v>
      </c>
      <c r="I966" s="53">
        <v>659</v>
      </c>
      <c r="J966" s="53">
        <v>608</v>
      </c>
      <c r="K966" s="52">
        <v>1</v>
      </c>
      <c r="L966" s="52">
        <v>126</v>
      </c>
      <c r="M966" s="55">
        <v>2</v>
      </c>
      <c r="N966" s="61" t="s">
        <v>15</v>
      </c>
      <c r="P966" s="66"/>
      <c r="Q966" s="53"/>
      <c r="R966" s="53"/>
      <c r="S966" s="53"/>
      <c r="T966" s="53"/>
      <c r="U966" s="53"/>
      <c r="V966" s="53"/>
      <c r="W966" s="53"/>
      <c r="BZ966" s="53"/>
    </row>
    <row r="967" spans="2:78" s="52" customFormat="1" ht="13" x14ac:dyDescent="0.3">
      <c r="B967" s="53" t="s">
        <v>5085</v>
      </c>
      <c r="C967" s="53" t="s">
        <v>128</v>
      </c>
      <c r="D967" s="53" t="s">
        <v>5302</v>
      </c>
      <c r="E967" s="53">
        <v>42.187179999999998</v>
      </c>
      <c r="F967" s="53">
        <v>2.0239400000000001</v>
      </c>
      <c r="G967" s="54">
        <v>1074.1120000000001</v>
      </c>
      <c r="H967" s="53">
        <v>29</v>
      </c>
      <c r="I967" s="53">
        <v>14</v>
      </c>
      <c r="J967" s="53">
        <v>15</v>
      </c>
      <c r="K967" s="52">
        <v>1</v>
      </c>
      <c r="L967" s="52">
        <v>1073.1120000000001</v>
      </c>
      <c r="M967" s="55">
        <v>8</v>
      </c>
      <c r="N967" s="61" t="s">
        <v>17</v>
      </c>
      <c r="P967" s="66"/>
      <c r="Q967" s="53"/>
      <c r="R967" s="53"/>
      <c r="S967" s="53"/>
      <c r="T967" s="53"/>
      <c r="U967" s="53"/>
      <c r="V967" s="53"/>
      <c r="W967" s="53"/>
      <c r="BZ967" s="53"/>
    </row>
    <row r="968" spans="2:78" s="52" customFormat="1" ht="13" x14ac:dyDescent="0.3">
      <c r="B968" s="53" t="s">
        <v>5085</v>
      </c>
      <c r="C968" s="53" t="s">
        <v>128</v>
      </c>
      <c r="D968" s="53" t="s">
        <v>5303</v>
      </c>
      <c r="E968" s="53">
        <v>41.745489999999997</v>
      </c>
      <c r="F968" s="53">
        <v>1.8055429999999999</v>
      </c>
      <c r="G968" s="54">
        <v>228.84020000000001</v>
      </c>
      <c r="H968" s="53">
        <v>10779</v>
      </c>
      <c r="I968" s="53">
        <v>5472</v>
      </c>
      <c r="J968" s="53">
        <v>5307</v>
      </c>
      <c r="K968" s="52">
        <v>1</v>
      </c>
      <c r="L968" s="52">
        <v>227.84020000000001</v>
      </c>
      <c r="M968" s="55">
        <v>4</v>
      </c>
      <c r="N968" s="61" t="s">
        <v>15</v>
      </c>
      <c r="P968" s="66"/>
      <c r="Q968" s="53"/>
      <c r="R968" s="53"/>
      <c r="S968" s="53"/>
      <c r="T968" s="53"/>
      <c r="U968" s="53"/>
      <c r="V968" s="53"/>
      <c r="W968" s="53"/>
      <c r="BZ968" s="53"/>
    </row>
    <row r="969" spans="2:78" s="52" customFormat="1" ht="13" x14ac:dyDescent="0.3">
      <c r="B969" s="53" t="s">
        <v>5085</v>
      </c>
      <c r="C969" s="53" t="s">
        <v>128</v>
      </c>
      <c r="D969" s="53" t="s">
        <v>5304</v>
      </c>
      <c r="E969" s="53">
        <v>41.367690000000003</v>
      </c>
      <c r="F969" s="53">
        <v>2.0560649999999998</v>
      </c>
      <c r="G969" s="54">
        <v>20.533580000000001</v>
      </c>
      <c r="H969" s="53">
        <v>32030</v>
      </c>
      <c r="I969" s="53">
        <v>15701</v>
      </c>
      <c r="J969" s="53">
        <v>16329</v>
      </c>
      <c r="K969" s="52">
        <v>1</v>
      </c>
      <c r="L969" s="52">
        <v>19.533580000000001</v>
      </c>
      <c r="M969" s="55">
        <v>2</v>
      </c>
      <c r="N969" s="61" t="s">
        <v>15</v>
      </c>
      <c r="P969" s="66"/>
      <c r="Q969" s="53"/>
      <c r="R969" s="53"/>
      <c r="S969" s="53"/>
      <c r="T969" s="53"/>
      <c r="U969" s="53"/>
      <c r="V969" s="53"/>
      <c r="W969" s="53"/>
      <c r="BZ969" s="53"/>
    </row>
    <row r="970" spans="2:78" s="52" customFormat="1" ht="13" x14ac:dyDescent="0.3">
      <c r="B970" s="53" t="s">
        <v>5085</v>
      </c>
      <c r="C970" s="53" t="s">
        <v>128</v>
      </c>
      <c r="D970" s="53" t="s">
        <v>5305</v>
      </c>
      <c r="E970" s="53">
        <v>42.223059999999997</v>
      </c>
      <c r="F970" s="53">
        <v>1.891119</v>
      </c>
      <c r="G970" s="54">
        <v>967.75379999999996</v>
      </c>
      <c r="H970" s="53">
        <v>273</v>
      </c>
      <c r="I970" s="53">
        <v>146</v>
      </c>
      <c r="J970" s="53">
        <v>127</v>
      </c>
      <c r="K970" s="52">
        <v>1</v>
      </c>
      <c r="L970" s="52">
        <v>966.75379999999996</v>
      </c>
      <c r="M970" s="55">
        <v>7</v>
      </c>
      <c r="N970" s="61" t="s">
        <v>17</v>
      </c>
      <c r="P970" s="66"/>
      <c r="Q970" s="53"/>
      <c r="R970" s="53"/>
      <c r="S970" s="53"/>
      <c r="T970" s="53"/>
      <c r="U970" s="53"/>
      <c r="V970" s="53"/>
      <c r="W970" s="53"/>
      <c r="BZ970" s="53"/>
    </row>
    <row r="971" spans="2:78" s="52" customFormat="1" ht="13" x14ac:dyDescent="0.3">
      <c r="B971" s="53" t="s">
        <v>5085</v>
      </c>
      <c r="C971" s="53" t="s">
        <v>128</v>
      </c>
      <c r="D971" s="53" t="s">
        <v>5306</v>
      </c>
      <c r="E971" s="53">
        <v>41.922310000000003</v>
      </c>
      <c r="F971" s="53">
        <v>2.3243510000000001</v>
      </c>
      <c r="G971" s="54">
        <v>599.29240000000004</v>
      </c>
      <c r="H971" s="53">
        <v>2955</v>
      </c>
      <c r="I971" s="53">
        <v>1446</v>
      </c>
      <c r="J971" s="53">
        <v>1509</v>
      </c>
      <c r="K971" s="52">
        <v>1</v>
      </c>
      <c r="L971" s="52">
        <v>598.29240000000004</v>
      </c>
      <c r="M971" s="55">
        <v>5</v>
      </c>
      <c r="N971" s="61" t="s">
        <v>16</v>
      </c>
      <c r="P971" s="66"/>
      <c r="Q971" s="53"/>
      <c r="R971" s="53"/>
      <c r="S971" s="53"/>
      <c r="T971" s="53"/>
      <c r="U971" s="53"/>
      <c r="V971" s="53"/>
      <c r="W971" s="53"/>
      <c r="BZ971" s="53"/>
    </row>
    <row r="972" spans="2:78" s="52" customFormat="1" ht="13" x14ac:dyDescent="0.3">
      <c r="B972" s="53" t="s">
        <v>5085</v>
      </c>
      <c r="C972" s="53" t="s">
        <v>128</v>
      </c>
      <c r="D972" s="53" t="s">
        <v>5307</v>
      </c>
      <c r="E972" s="53">
        <v>41.385759999999998</v>
      </c>
      <c r="F972" s="53">
        <v>2.0755439999999998</v>
      </c>
      <c r="G972" s="54">
        <v>122.10420000000001</v>
      </c>
      <c r="H972" s="53">
        <v>15811</v>
      </c>
      <c r="I972" s="53">
        <v>7549</v>
      </c>
      <c r="J972" s="53">
        <v>8262</v>
      </c>
      <c r="K972" s="52">
        <v>1</v>
      </c>
      <c r="L972" s="52">
        <v>121.10420000000001</v>
      </c>
      <c r="M972" s="55">
        <v>2</v>
      </c>
      <c r="N972" s="61" t="s">
        <v>15</v>
      </c>
      <c r="P972" s="66"/>
      <c r="Q972" s="53"/>
      <c r="R972" s="53"/>
      <c r="S972" s="53"/>
      <c r="T972" s="53"/>
      <c r="U972" s="53"/>
      <c r="V972" s="53"/>
      <c r="W972" s="53"/>
      <c r="BZ972" s="53"/>
    </row>
    <row r="973" spans="2:78" s="52" customFormat="1" ht="13" x14ac:dyDescent="0.3">
      <c r="B973" s="53" t="s">
        <v>5085</v>
      </c>
      <c r="C973" s="53" t="s">
        <v>128</v>
      </c>
      <c r="D973" s="53" t="s">
        <v>5308</v>
      </c>
      <c r="E973" s="53">
        <v>41.464849999999998</v>
      </c>
      <c r="F973" s="53">
        <v>1.8243990000000001</v>
      </c>
      <c r="G973" s="54">
        <v>216.0685</v>
      </c>
      <c r="H973" s="53">
        <v>2419</v>
      </c>
      <c r="I973" s="53">
        <v>1233</v>
      </c>
      <c r="J973" s="53">
        <v>1186</v>
      </c>
      <c r="K973" s="52">
        <v>1</v>
      </c>
      <c r="L973" s="52">
        <v>215.0685</v>
      </c>
      <c r="M973" s="55">
        <v>4</v>
      </c>
      <c r="N973" s="61" t="s">
        <v>15</v>
      </c>
      <c r="P973" s="66"/>
      <c r="Q973" s="53"/>
      <c r="R973" s="53"/>
      <c r="S973" s="53"/>
      <c r="T973" s="53"/>
      <c r="U973" s="53"/>
      <c r="V973" s="53"/>
      <c r="W973" s="53"/>
      <c r="BZ973" s="53"/>
    </row>
    <row r="974" spans="2:78" s="52" customFormat="1" ht="13" x14ac:dyDescent="0.3">
      <c r="B974" s="53" t="s">
        <v>5085</v>
      </c>
      <c r="C974" s="53" t="s">
        <v>128</v>
      </c>
      <c r="D974" s="53" t="s">
        <v>5309</v>
      </c>
      <c r="E974" s="53">
        <v>41.679819999999999</v>
      </c>
      <c r="F974" s="53">
        <v>2.05931</v>
      </c>
      <c r="G974" s="54">
        <v>487.5616</v>
      </c>
      <c r="H974" s="53">
        <v>2402</v>
      </c>
      <c r="I974" s="53">
        <v>1207</v>
      </c>
      <c r="J974" s="53">
        <v>1195</v>
      </c>
      <c r="K974" s="52">
        <v>1</v>
      </c>
      <c r="L974" s="52">
        <v>486.5616</v>
      </c>
      <c r="M974" s="55">
        <v>5</v>
      </c>
      <c r="N974" s="61" t="s">
        <v>16</v>
      </c>
      <c r="P974" s="66"/>
      <c r="Q974" s="53"/>
      <c r="R974" s="53"/>
      <c r="S974" s="53"/>
      <c r="T974" s="53"/>
      <c r="U974" s="53"/>
      <c r="V974" s="53"/>
      <c r="W974" s="53"/>
      <c r="BZ974" s="53"/>
    </row>
    <row r="975" spans="2:78" s="52" customFormat="1" ht="13" x14ac:dyDescent="0.3">
      <c r="B975" s="53" t="s">
        <v>5085</v>
      </c>
      <c r="C975" s="53" t="s">
        <v>128</v>
      </c>
      <c r="D975" s="53" t="s">
        <v>5310</v>
      </c>
      <c r="E975" s="53">
        <v>42.028239999999997</v>
      </c>
      <c r="F975" s="53">
        <v>2.0737589999999999</v>
      </c>
      <c r="G975" s="54">
        <v>628.82780000000002</v>
      </c>
      <c r="H975" s="53">
        <v>113</v>
      </c>
      <c r="I975" s="53">
        <v>59</v>
      </c>
      <c r="J975" s="53">
        <v>54</v>
      </c>
      <c r="K975" s="52">
        <v>1</v>
      </c>
      <c r="L975" s="52">
        <v>627.82780000000002</v>
      </c>
      <c r="M975" s="55">
        <v>6</v>
      </c>
      <c r="N975" s="61" t="s">
        <v>16</v>
      </c>
      <c r="P975" s="66"/>
      <c r="Q975" s="53"/>
      <c r="R975" s="53"/>
      <c r="S975" s="53"/>
      <c r="T975" s="53"/>
      <c r="U975" s="53"/>
      <c r="V975" s="53"/>
      <c r="W975" s="53"/>
      <c r="BZ975" s="53"/>
    </row>
    <row r="976" spans="2:78" s="52" customFormat="1" ht="13" x14ac:dyDescent="0.3">
      <c r="B976" s="53" t="s">
        <v>5085</v>
      </c>
      <c r="C976" s="53" t="s">
        <v>128</v>
      </c>
      <c r="D976" s="53" t="s">
        <v>5311</v>
      </c>
      <c r="E976" s="53">
        <v>41.766330000000004</v>
      </c>
      <c r="F976" s="53">
        <v>2.2048199999999998</v>
      </c>
      <c r="G976" s="54">
        <v>724.98</v>
      </c>
      <c r="H976" s="53">
        <v>1001</v>
      </c>
      <c r="I976" s="53">
        <v>532</v>
      </c>
      <c r="J976" s="53">
        <v>469</v>
      </c>
      <c r="K976" s="52">
        <v>1</v>
      </c>
      <c r="L976" s="52">
        <v>723.98</v>
      </c>
      <c r="M976" s="55">
        <v>6</v>
      </c>
      <c r="N976" s="61" t="s">
        <v>16</v>
      </c>
      <c r="P976" s="66"/>
      <c r="Q976" s="53"/>
      <c r="R976" s="53"/>
      <c r="S976" s="53"/>
      <c r="T976" s="53"/>
      <c r="U976" s="53"/>
      <c r="V976" s="53"/>
      <c r="W976" s="53"/>
      <c r="BZ976" s="53"/>
    </row>
    <row r="977" spans="2:78" s="52" customFormat="1" ht="13" x14ac:dyDescent="0.3">
      <c r="B977" s="53" t="s">
        <v>5085</v>
      </c>
      <c r="C977" s="53" t="s">
        <v>128</v>
      </c>
      <c r="D977" s="53" t="s">
        <v>5312</v>
      </c>
      <c r="E977" s="53">
        <v>41.562139999999999</v>
      </c>
      <c r="F977" s="53">
        <v>1.522934</v>
      </c>
      <c r="G977" s="54">
        <v>444.62920000000003</v>
      </c>
      <c r="H977" s="53">
        <v>1160</v>
      </c>
      <c r="I977" s="53">
        <v>580</v>
      </c>
      <c r="J977" s="53">
        <v>580</v>
      </c>
      <c r="K977" s="52">
        <v>1</v>
      </c>
      <c r="L977" s="52">
        <v>443.62920000000003</v>
      </c>
      <c r="M977" s="55">
        <v>5</v>
      </c>
      <c r="N977" s="61" t="s">
        <v>16</v>
      </c>
      <c r="P977" s="66"/>
      <c r="Q977" s="53"/>
      <c r="R977" s="53"/>
      <c r="S977" s="53"/>
      <c r="T977" s="53"/>
      <c r="U977" s="53"/>
      <c r="V977" s="53"/>
      <c r="W977" s="53"/>
      <c r="BZ977" s="53"/>
    </row>
    <row r="978" spans="2:78" s="52" customFormat="1" ht="13" x14ac:dyDescent="0.3">
      <c r="B978" s="53" t="s">
        <v>5085</v>
      </c>
      <c r="C978" s="53" t="s">
        <v>128</v>
      </c>
      <c r="D978" s="53" t="s">
        <v>5313</v>
      </c>
      <c r="E978" s="53">
        <v>41.385779999999997</v>
      </c>
      <c r="F978" s="53">
        <v>1.611423</v>
      </c>
      <c r="G978" s="54">
        <v>296.2319</v>
      </c>
      <c r="H978" s="53">
        <v>3142</v>
      </c>
      <c r="I978" s="53">
        <v>1579</v>
      </c>
      <c r="J978" s="53">
        <v>1563</v>
      </c>
      <c r="K978" s="52">
        <v>1</v>
      </c>
      <c r="L978" s="52">
        <v>295.2319</v>
      </c>
      <c r="M978" s="55">
        <v>4</v>
      </c>
      <c r="N978" s="61" t="s">
        <v>15</v>
      </c>
      <c r="P978" s="66"/>
      <c r="Q978" s="53"/>
      <c r="R978" s="53"/>
      <c r="S978" s="53"/>
      <c r="T978" s="53"/>
      <c r="U978" s="53"/>
      <c r="V978" s="53"/>
      <c r="W978" s="53"/>
      <c r="BZ978" s="53"/>
    </row>
    <row r="979" spans="2:78" s="52" customFormat="1" ht="13" x14ac:dyDescent="0.3">
      <c r="B979" s="53" t="s">
        <v>5085</v>
      </c>
      <c r="C979" s="53" t="s">
        <v>128</v>
      </c>
      <c r="D979" s="53" t="s">
        <v>5314</v>
      </c>
      <c r="E979" s="53">
        <v>41.702100000000002</v>
      </c>
      <c r="F979" s="53">
        <v>1.4879199999999999</v>
      </c>
      <c r="G979" s="54">
        <v>646.07489999999996</v>
      </c>
      <c r="H979" s="53">
        <v>371</v>
      </c>
      <c r="I979" s="53">
        <v>186</v>
      </c>
      <c r="J979" s="53">
        <v>185</v>
      </c>
      <c r="K979" s="52">
        <v>1</v>
      </c>
      <c r="L979" s="52">
        <v>645.07489999999996</v>
      </c>
      <c r="M979" s="55">
        <v>6</v>
      </c>
      <c r="N979" s="61" t="s">
        <v>16</v>
      </c>
      <c r="P979" s="66"/>
      <c r="Q979" s="53"/>
      <c r="R979" s="53"/>
      <c r="S979" s="53"/>
      <c r="T979" s="53"/>
      <c r="U979" s="53"/>
      <c r="V979" s="53"/>
      <c r="W979" s="53"/>
      <c r="BZ979" s="53"/>
    </row>
    <row r="980" spans="2:78" s="52" customFormat="1" ht="13" x14ac:dyDescent="0.3">
      <c r="B980" s="53" t="s">
        <v>5085</v>
      </c>
      <c r="C980" s="53" t="s">
        <v>128</v>
      </c>
      <c r="D980" s="53" t="s">
        <v>5315</v>
      </c>
      <c r="E980" s="53">
        <v>41.796889999999998</v>
      </c>
      <c r="F980" s="53">
        <v>1.732737</v>
      </c>
      <c r="G980" s="54">
        <v>572.91959999999995</v>
      </c>
      <c r="H980" s="53">
        <v>658</v>
      </c>
      <c r="I980" s="53">
        <v>346</v>
      </c>
      <c r="J980" s="53">
        <v>312</v>
      </c>
      <c r="K980" s="52">
        <v>1</v>
      </c>
      <c r="L980" s="52">
        <v>571.91959999999995</v>
      </c>
      <c r="M980" s="55">
        <v>5</v>
      </c>
      <c r="N980" s="61" t="s">
        <v>16</v>
      </c>
      <c r="P980" s="66"/>
      <c r="Q980" s="53"/>
      <c r="R980" s="53"/>
      <c r="S980" s="53"/>
      <c r="T980" s="53"/>
      <c r="U980" s="53"/>
      <c r="V980" s="53"/>
      <c r="W980" s="53"/>
      <c r="BZ980" s="53"/>
    </row>
    <row r="981" spans="2:78" s="52" customFormat="1" ht="13" x14ac:dyDescent="0.3">
      <c r="B981" s="53" t="s">
        <v>5085</v>
      </c>
      <c r="C981" s="53" t="s">
        <v>128</v>
      </c>
      <c r="D981" s="53" t="s">
        <v>5316</v>
      </c>
      <c r="E981" s="53">
        <v>41.259099999999997</v>
      </c>
      <c r="F981" s="53">
        <v>1.7754179999999999</v>
      </c>
      <c r="G981" s="54">
        <v>45.067230000000002</v>
      </c>
      <c r="H981" s="53">
        <v>28353</v>
      </c>
      <c r="I981" s="53">
        <v>14365</v>
      </c>
      <c r="J981" s="53">
        <v>13988</v>
      </c>
      <c r="K981" s="52">
        <v>1</v>
      </c>
      <c r="L981" s="52">
        <v>44.067230000000002</v>
      </c>
      <c r="M981" s="55">
        <v>2</v>
      </c>
      <c r="N981" s="61" t="s">
        <v>15</v>
      </c>
      <c r="P981" s="66"/>
      <c r="Q981" s="53"/>
      <c r="R981" s="53"/>
      <c r="S981" s="53"/>
      <c r="T981" s="53"/>
      <c r="U981" s="53"/>
      <c r="V981" s="53"/>
      <c r="W981" s="53"/>
      <c r="BZ981" s="53"/>
    </row>
    <row r="982" spans="2:78" s="52" customFormat="1" ht="13" x14ac:dyDescent="0.3">
      <c r="B982" s="53" t="s">
        <v>5085</v>
      </c>
      <c r="C982" s="53" t="s">
        <v>128</v>
      </c>
      <c r="D982" s="53" t="s">
        <v>5317</v>
      </c>
      <c r="E982" s="53">
        <v>41.453470000000003</v>
      </c>
      <c r="F982" s="53">
        <v>1.7016279999999999</v>
      </c>
      <c r="G982" s="54">
        <v>252.1739</v>
      </c>
      <c r="H982" s="53">
        <v>2376</v>
      </c>
      <c r="I982" s="53">
        <v>1198</v>
      </c>
      <c r="J982" s="53">
        <v>1178</v>
      </c>
      <c r="K982" s="52">
        <v>1</v>
      </c>
      <c r="L982" s="52">
        <v>251.1739</v>
      </c>
      <c r="M982" s="55">
        <v>4</v>
      </c>
      <c r="N982" s="61" t="s">
        <v>15</v>
      </c>
      <c r="P982" s="66"/>
      <c r="Q982" s="53"/>
      <c r="R982" s="53"/>
      <c r="S982" s="53"/>
      <c r="T982" s="53"/>
      <c r="U982" s="53"/>
      <c r="V982" s="53"/>
      <c r="W982" s="53"/>
      <c r="BZ982" s="53"/>
    </row>
    <row r="983" spans="2:78" s="52" customFormat="1" ht="13" x14ac:dyDescent="0.3">
      <c r="B983" s="53" t="s">
        <v>5085</v>
      </c>
      <c r="C983" s="53" t="s">
        <v>128</v>
      </c>
      <c r="D983" s="53" t="s">
        <v>5318</v>
      </c>
      <c r="E983" s="53">
        <v>42.07564</v>
      </c>
      <c r="F983" s="53">
        <v>2.2960029999999998</v>
      </c>
      <c r="G983" s="54">
        <v>621.77909999999997</v>
      </c>
      <c r="H983" s="53">
        <v>2389</v>
      </c>
      <c r="I983" s="53">
        <v>1204</v>
      </c>
      <c r="J983" s="53">
        <v>1185</v>
      </c>
      <c r="K983" s="52">
        <v>1</v>
      </c>
      <c r="L983" s="52">
        <v>620.77909999999997</v>
      </c>
      <c r="M983" s="55">
        <v>6</v>
      </c>
      <c r="N983" s="61" t="s">
        <v>16</v>
      </c>
      <c r="P983" s="66"/>
      <c r="Q983" s="53"/>
      <c r="R983" s="53"/>
      <c r="S983" s="53"/>
      <c r="T983" s="53"/>
      <c r="U983" s="53"/>
      <c r="V983" s="53"/>
      <c r="W983" s="53"/>
      <c r="BZ983" s="53"/>
    </row>
    <row r="984" spans="2:78" s="52" customFormat="1" ht="13" x14ac:dyDescent="0.3">
      <c r="B984" s="53" t="s">
        <v>5085</v>
      </c>
      <c r="C984" s="53" t="s">
        <v>128</v>
      </c>
      <c r="D984" s="53" t="s">
        <v>5319</v>
      </c>
      <c r="E984" s="53">
        <v>41.684989999999999</v>
      </c>
      <c r="F984" s="53">
        <v>2.390498</v>
      </c>
      <c r="G984" s="54">
        <v>298.74860000000001</v>
      </c>
      <c r="H984" s="53">
        <v>4021</v>
      </c>
      <c r="I984" s="53">
        <v>2013</v>
      </c>
      <c r="J984" s="53">
        <v>2008</v>
      </c>
      <c r="K984" s="52">
        <v>1</v>
      </c>
      <c r="L984" s="52">
        <v>297.74860000000001</v>
      </c>
      <c r="M984" s="55">
        <v>4</v>
      </c>
      <c r="N984" s="61" t="s">
        <v>15</v>
      </c>
      <c r="P984" s="66"/>
      <c r="Q984" s="53"/>
      <c r="R984" s="53"/>
      <c r="S984" s="53"/>
      <c r="T984" s="53"/>
      <c r="U984" s="53"/>
      <c r="V984" s="53"/>
      <c r="W984" s="53"/>
      <c r="BZ984" s="53"/>
    </row>
    <row r="985" spans="2:78" s="52" customFormat="1" ht="13" x14ac:dyDescent="0.3">
      <c r="B985" s="53" t="s">
        <v>5085</v>
      </c>
      <c r="C985" s="53" t="s">
        <v>128</v>
      </c>
      <c r="D985" s="53" t="s">
        <v>5320</v>
      </c>
      <c r="E985" s="53">
        <v>41.73657</v>
      </c>
      <c r="F985" s="53">
        <v>1.5731759999999999</v>
      </c>
      <c r="G985" s="54">
        <v>587.77229999999997</v>
      </c>
      <c r="H985" s="53">
        <v>171</v>
      </c>
      <c r="I985" s="53">
        <v>88</v>
      </c>
      <c r="J985" s="53">
        <v>83</v>
      </c>
      <c r="K985" s="52">
        <v>1</v>
      </c>
      <c r="L985" s="52">
        <v>586.77229999999997</v>
      </c>
      <c r="M985" s="55">
        <v>5</v>
      </c>
      <c r="N985" s="61" t="s">
        <v>16</v>
      </c>
      <c r="P985" s="66"/>
      <c r="Q985" s="53"/>
      <c r="R985" s="53"/>
      <c r="S985" s="53"/>
      <c r="T985" s="53"/>
      <c r="U985" s="53"/>
      <c r="V985" s="53"/>
      <c r="W985" s="53"/>
      <c r="BZ985" s="53"/>
    </row>
    <row r="986" spans="2:78" s="52" customFormat="1" ht="13" x14ac:dyDescent="0.3">
      <c r="B986" s="53" t="s">
        <v>5085</v>
      </c>
      <c r="C986" s="53" t="s">
        <v>128</v>
      </c>
      <c r="D986" s="53" t="s">
        <v>5321</v>
      </c>
      <c r="E986" s="53">
        <v>41.599449999999997</v>
      </c>
      <c r="F986" s="53">
        <v>2.615872</v>
      </c>
      <c r="G986" s="54">
        <v>13.29345</v>
      </c>
      <c r="H986" s="53">
        <v>5102</v>
      </c>
      <c r="I986" s="53">
        <v>2568</v>
      </c>
      <c r="J986" s="53">
        <v>2534</v>
      </c>
      <c r="K986" s="52">
        <v>1</v>
      </c>
      <c r="L986" s="52">
        <v>12.29345</v>
      </c>
      <c r="M986" s="55">
        <v>2</v>
      </c>
      <c r="N986" s="61" t="s">
        <v>15</v>
      </c>
      <c r="P986" s="66"/>
      <c r="Q986" s="53"/>
      <c r="R986" s="53"/>
      <c r="S986" s="53"/>
      <c r="T986" s="53"/>
      <c r="U986" s="53"/>
      <c r="V986" s="53"/>
      <c r="W986" s="53"/>
      <c r="BZ986" s="53"/>
    </row>
    <row r="987" spans="2:78" s="52" customFormat="1" ht="13" x14ac:dyDescent="0.3">
      <c r="B987" s="53" t="s">
        <v>5085</v>
      </c>
      <c r="C987" s="53" t="s">
        <v>128</v>
      </c>
      <c r="D987" s="53" t="s">
        <v>5322</v>
      </c>
      <c r="E987" s="53">
        <v>41.463830000000002</v>
      </c>
      <c r="F987" s="53">
        <v>1.6664620000000001</v>
      </c>
      <c r="G987" s="54">
        <v>333.52460000000002</v>
      </c>
      <c r="H987" s="53">
        <v>2167</v>
      </c>
      <c r="I987" s="53">
        <v>1104</v>
      </c>
      <c r="J987" s="53">
        <v>1063</v>
      </c>
      <c r="K987" s="52">
        <v>1</v>
      </c>
      <c r="L987" s="52">
        <v>332.52460000000002</v>
      </c>
      <c r="M987" s="55">
        <v>4</v>
      </c>
      <c r="N987" s="61" t="s">
        <v>15</v>
      </c>
      <c r="P987" s="66"/>
      <c r="Q987" s="53"/>
      <c r="R987" s="53"/>
      <c r="S987" s="53"/>
      <c r="T987" s="53"/>
      <c r="U987" s="53"/>
      <c r="V987" s="53"/>
      <c r="W987" s="53"/>
      <c r="BZ987" s="53"/>
    </row>
    <row r="988" spans="2:78" s="52" customFormat="1" ht="13" x14ac:dyDescent="0.3">
      <c r="B988" s="53" t="s">
        <v>5085</v>
      </c>
      <c r="C988" s="53" t="s">
        <v>128</v>
      </c>
      <c r="D988" s="53" t="s">
        <v>5323</v>
      </c>
      <c r="E988" s="53">
        <v>42.100940000000001</v>
      </c>
      <c r="F988" s="53">
        <v>2.2166109999999999</v>
      </c>
      <c r="G988" s="54">
        <v>572.59220000000005</v>
      </c>
      <c r="H988" s="53">
        <v>2257</v>
      </c>
      <c r="I988" s="53">
        <v>1106</v>
      </c>
      <c r="J988" s="53">
        <v>1151</v>
      </c>
      <c r="K988" s="52">
        <v>1</v>
      </c>
      <c r="L988" s="52">
        <v>571.59220000000005</v>
      </c>
      <c r="M988" s="55">
        <v>5</v>
      </c>
      <c r="N988" s="61" t="s">
        <v>16</v>
      </c>
      <c r="P988" s="66"/>
      <c r="Q988" s="53"/>
      <c r="R988" s="53"/>
      <c r="S988" s="53"/>
      <c r="T988" s="53"/>
      <c r="U988" s="53"/>
      <c r="V988" s="53"/>
      <c r="W988" s="53"/>
      <c r="BZ988" s="53"/>
    </row>
    <row r="989" spans="2:78" s="52" customFormat="1" ht="13" x14ac:dyDescent="0.3">
      <c r="B989" s="53" t="s">
        <v>5085</v>
      </c>
      <c r="C989" s="53" t="s">
        <v>128</v>
      </c>
      <c r="D989" s="53" t="s">
        <v>5324</v>
      </c>
      <c r="E989" s="53">
        <v>41.530799999999999</v>
      </c>
      <c r="F989" s="53">
        <v>2.0865809999999998</v>
      </c>
      <c r="G989" s="54">
        <v>165.91380000000001</v>
      </c>
      <c r="H989" s="53">
        <v>18462</v>
      </c>
      <c r="I989" s="53">
        <v>9107</v>
      </c>
      <c r="J989" s="53">
        <v>9355</v>
      </c>
      <c r="K989" s="52">
        <v>1</v>
      </c>
      <c r="L989" s="52">
        <v>164.91380000000001</v>
      </c>
      <c r="M989" s="55">
        <v>2</v>
      </c>
      <c r="N989" s="61" t="s">
        <v>15</v>
      </c>
      <c r="P989" s="66"/>
      <c r="Q989" s="53"/>
      <c r="R989" s="53"/>
      <c r="S989" s="53"/>
      <c r="T989" s="53"/>
      <c r="U989" s="53"/>
      <c r="V989" s="53"/>
      <c r="W989" s="53"/>
      <c r="BZ989" s="53"/>
    </row>
    <row r="990" spans="2:78" s="52" customFormat="1" ht="13" x14ac:dyDescent="0.3">
      <c r="B990" s="53" t="s">
        <v>5085</v>
      </c>
      <c r="C990" s="53" t="s">
        <v>128</v>
      </c>
      <c r="D990" s="53" t="s">
        <v>5325</v>
      </c>
      <c r="E990" s="53">
        <v>41.727319999999999</v>
      </c>
      <c r="F990" s="53">
        <v>2.1530629999999999</v>
      </c>
      <c r="G990" s="54">
        <v>603.61339999999996</v>
      </c>
      <c r="H990" s="53">
        <v>645</v>
      </c>
      <c r="I990" s="53">
        <v>322</v>
      </c>
      <c r="J990" s="53">
        <v>323</v>
      </c>
      <c r="K990" s="52">
        <v>1</v>
      </c>
      <c r="L990" s="52">
        <v>602.61339999999996</v>
      </c>
      <c r="M990" s="55">
        <v>6</v>
      </c>
      <c r="N990" s="61" t="s">
        <v>16</v>
      </c>
      <c r="P990" s="66"/>
      <c r="Q990" s="53"/>
      <c r="R990" s="53"/>
      <c r="S990" s="53"/>
      <c r="T990" s="53"/>
      <c r="U990" s="53"/>
      <c r="V990" s="53"/>
      <c r="W990" s="53"/>
      <c r="BZ990" s="53"/>
    </row>
    <row r="991" spans="2:78" s="52" customFormat="1" ht="13" x14ac:dyDescent="0.3">
      <c r="B991" s="53" t="s">
        <v>5085</v>
      </c>
      <c r="C991" s="53" t="s">
        <v>128</v>
      </c>
      <c r="D991" s="53" t="s">
        <v>5326</v>
      </c>
      <c r="E991" s="53">
        <v>41.425350000000002</v>
      </c>
      <c r="F991" s="53">
        <v>1.7856730000000001</v>
      </c>
      <c r="G991" s="54">
        <v>168.44159999999999</v>
      </c>
      <c r="H991" s="53">
        <v>12237</v>
      </c>
      <c r="I991" s="53">
        <v>6067</v>
      </c>
      <c r="J991" s="53">
        <v>6170</v>
      </c>
      <c r="K991" s="52">
        <v>1</v>
      </c>
      <c r="L991" s="52">
        <v>167.44159999999999</v>
      </c>
      <c r="M991" s="55">
        <v>2</v>
      </c>
      <c r="N991" s="61" t="s">
        <v>15</v>
      </c>
      <c r="P991" s="66"/>
      <c r="Q991" s="53"/>
      <c r="R991" s="53"/>
      <c r="S991" s="53"/>
      <c r="T991" s="53"/>
      <c r="U991" s="53"/>
      <c r="V991" s="53"/>
      <c r="W991" s="53"/>
      <c r="BZ991" s="53"/>
    </row>
    <row r="992" spans="2:78" s="52" customFormat="1" ht="13" x14ac:dyDescent="0.3">
      <c r="B992" s="53" t="s">
        <v>5085</v>
      </c>
      <c r="C992" s="53" t="s">
        <v>128</v>
      </c>
      <c r="D992" s="53" t="s">
        <v>5327</v>
      </c>
      <c r="E992" s="53">
        <v>41.903210000000001</v>
      </c>
      <c r="F992" s="53">
        <v>2.3814479999999998</v>
      </c>
      <c r="G992" s="54">
        <v>533.96460000000002</v>
      </c>
      <c r="H992" s="53">
        <v>101</v>
      </c>
      <c r="I992" s="53">
        <v>56</v>
      </c>
      <c r="J992" s="53">
        <v>45</v>
      </c>
      <c r="K992" s="52">
        <v>1</v>
      </c>
      <c r="L992" s="52">
        <v>532.96460000000002</v>
      </c>
      <c r="M992" s="55">
        <v>5</v>
      </c>
      <c r="N992" s="61" t="s">
        <v>16</v>
      </c>
      <c r="P992" s="66"/>
      <c r="Q992" s="53"/>
      <c r="R992" s="53"/>
      <c r="S992" s="53"/>
      <c r="T992" s="53"/>
      <c r="U992" s="53"/>
      <c r="V992" s="53"/>
      <c r="W992" s="53"/>
      <c r="BZ992" s="53"/>
    </row>
    <row r="993" spans="2:78" s="52" customFormat="1" ht="13" x14ac:dyDescent="0.3">
      <c r="B993" s="53" t="s">
        <v>5085</v>
      </c>
      <c r="C993" s="53" t="s">
        <v>128</v>
      </c>
      <c r="D993" s="53" t="s">
        <v>5328</v>
      </c>
      <c r="E993" s="53">
        <v>41.680599999999998</v>
      </c>
      <c r="F993" s="53">
        <v>1.7671250000000001</v>
      </c>
      <c r="G993" s="54">
        <v>328.58519999999999</v>
      </c>
      <c r="H993" s="53">
        <v>3082</v>
      </c>
      <c r="I993" s="53">
        <v>1577</v>
      </c>
      <c r="J993" s="53">
        <v>1505</v>
      </c>
      <c r="K993" s="52">
        <v>1</v>
      </c>
      <c r="L993" s="52">
        <v>327.58519999999999</v>
      </c>
      <c r="M993" s="55">
        <v>4</v>
      </c>
      <c r="N993" s="61" t="s">
        <v>15</v>
      </c>
      <c r="P993" s="66"/>
      <c r="Q993" s="53"/>
      <c r="R993" s="53"/>
      <c r="S993" s="53"/>
      <c r="T993" s="53"/>
      <c r="U993" s="53"/>
      <c r="V993" s="53"/>
      <c r="W993" s="53"/>
      <c r="BZ993" s="53"/>
    </row>
    <row r="994" spans="2:78" s="52" customFormat="1" ht="13" x14ac:dyDescent="0.3">
      <c r="B994" s="53" t="s">
        <v>5085</v>
      </c>
      <c r="C994" s="53" t="s">
        <v>128</v>
      </c>
      <c r="D994" s="53" t="s">
        <v>5329</v>
      </c>
      <c r="E994" s="53">
        <v>41.66581</v>
      </c>
      <c r="F994" s="53">
        <v>1.8638490000000001</v>
      </c>
      <c r="G994" s="54">
        <v>175.33369999999999</v>
      </c>
      <c r="H994" s="53">
        <v>8564</v>
      </c>
      <c r="I994" s="53">
        <v>4277</v>
      </c>
      <c r="J994" s="53">
        <v>4287</v>
      </c>
      <c r="K994" s="52">
        <v>1</v>
      </c>
      <c r="L994" s="52">
        <v>174.33369999999999</v>
      </c>
      <c r="M994" s="55">
        <v>2</v>
      </c>
      <c r="N994" s="61" t="s">
        <v>15</v>
      </c>
      <c r="P994" s="66"/>
      <c r="Q994" s="53"/>
      <c r="R994" s="53"/>
      <c r="S994" s="53"/>
      <c r="T994" s="53"/>
      <c r="U994" s="53"/>
      <c r="V994" s="53"/>
      <c r="W994" s="53"/>
      <c r="BZ994" s="53"/>
    </row>
    <row r="995" spans="2:78" s="52" customFormat="1" ht="13" x14ac:dyDescent="0.3">
      <c r="B995" s="53" t="s">
        <v>5085</v>
      </c>
      <c r="C995" s="53" t="s">
        <v>128</v>
      </c>
      <c r="D995" s="53" t="s">
        <v>5330</v>
      </c>
      <c r="E995" s="53">
        <v>41.582619999999999</v>
      </c>
      <c r="F995" s="53">
        <v>2.5099260000000001</v>
      </c>
      <c r="G995" s="54">
        <v>177.863</v>
      </c>
      <c r="H995" s="53">
        <v>5627</v>
      </c>
      <c r="I995" s="53">
        <v>2858</v>
      </c>
      <c r="J995" s="53">
        <v>2769</v>
      </c>
      <c r="K995" s="52">
        <v>1</v>
      </c>
      <c r="L995" s="52">
        <v>176.863</v>
      </c>
      <c r="M995" s="55">
        <v>2</v>
      </c>
      <c r="N995" s="61" t="s">
        <v>15</v>
      </c>
      <c r="P995" s="66"/>
      <c r="Q995" s="53"/>
      <c r="R995" s="53"/>
      <c r="S995" s="53"/>
      <c r="T995" s="53"/>
      <c r="U995" s="53"/>
      <c r="V995" s="53"/>
      <c r="W995" s="53"/>
      <c r="BZ995" s="53"/>
    </row>
    <row r="996" spans="2:78" s="52" customFormat="1" ht="13" x14ac:dyDescent="0.3">
      <c r="B996" s="53" t="s">
        <v>5085</v>
      </c>
      <c r="C996" s="53" t="s">
        <v>128</v>
      </c>
      <c r="D996" s="53" t="s">
        <v>5331</v>
      </c>
      <c r="E996" s="53">
        <v>42.062339999999999</v>
      </c>
      <c r="F996" s="53">
        <v>2.2727569999999999</v>
      </c>
      <c r="G996" s="54">
        <v>558.86440000000005</v>
      </c>
      <c r="H996" s="53">
        <v>1996</v>
      </c>
      <c r="I996" s="53">
        <v>966</v>
      </c>
      <c r="J996" s="53">
        <v>1030</v>
      </c>
      <c r="K996" s="52">
        <v>1</v>
      </c>
      <c r="L996" s="52">
        <v>557.86440000000005</v>
      </c>
      <c r="M996" s="55">
        <v>5</v>
      </c>
      <c r="N996" s="61" t="s">
        <v>16</v>
      </c>
      <c r="P996" s="66"/>
      <c r="Q996" s="53"/>
      <c r="R996" s="53"/>
      <c r="S996" s="53"/>
      <c r="T996" s="53"/>
      <c r="U996" s="53"/>
      <c r="V996" s="53"/>
      <c r="W996" s="53"/>
      <c r="BZ996" s="53"/>
    </row>
    <row r="997" spans="2:78" s="52" customFormat="1" ht="13" x14ac:dyDescent="0.3">
      <c r="B997" s="53" t="s">
        <v>5085</v>
      </c>
      <c r="C997" s="53" t="s">
        <v>128</v>
      </c>
      <c r="D997" s="53" t="s">
        <v>5332</v>
      </c>
      <c r="E997" s="53">
        <v>41.393619999999999</v>
      </c>
      <c r="F997" s="53">
        <v>2.0098699999999998</v>
      </c>
      <c r="G997" s="54">
        <v>32.743980000000001</v>
      </c>
      <c r="H997" s="53">
        <v>27701</v>
      </c>
      <c r="I997" s="53">
        <v>13897</v>
      </c>
      <c r="J997" s="53">
        <v>13804</v>
      </c>
      <c r="K997" s="52">
        <v>1</v>
      </c>
      <c r="L997" s="52">
        <v>31.743980000000001</v>
      </c>
      <c r="M997" s="55">
        <v>2</v>
      </c>
      <c r="N997" s="61" t="s">
        <v>15</v>
      </c>
      <c r="P997" s="66"/>
      <c r="Q997" s="53"/>
      <c r="R997" s="53"/>
      <c r="S997" s="53"/>
      <c r="T997" s="53"/>
      <c r="U997" s="53"/>
      <c r="V997" s="53"/>
      <c r="W997" s="53"/>
      <c r="BZ997" s="53"/>
    </row>
    <row r="998" spans="2:78" s="52" customFormat="1" ht="13" x14ac:dyDescent="0.3">
      <c r="B998" s="53" t="s">
        <v>5085</v>
      </c>
      <c r="C998" s="53" t="s">
        <v>128</v>
      </c>
      <c r="D998" s="53" t="s">
        <v>5333</v>
      </c>
      <c r="E998" s="53">
        <v>41.99306</v>
      </c>
      <c r="F998" s="53">
        <v>2.2199019999999998</v>
      </c>
      <c r="G998" s="54">
        <v>522.27729999999997</v>
      </c>
      <c r="H998" s="53">
        <v>190</v>
      </c>
      <c r="I998" s="53">
        <v>97</v>
      </c>
      <c r="J998" s="53">
        <v>93</v>
      </c>
      <c r="K998" s="52">
        <v>1</v>
      </c>
      <c r="L998" s="52">
        <v>521.27729999999997</v>
      </c>
      <c r="M998" s="55">
        <v>5</v>
      </c>
      <c r="N998" s="61" t="s">
        <v>16</v>
      </c>
      <c r="P998" s="66"/>
      <c r="Q998" s="53"/>
      <c r="R998" s="53"/>
      <c r="S998" s="53"/>
      <c r="T998" s="53"/>
      <c r="U998" s="53"/>
      <c r="V998" s="53"/>
      <c r="W998" s="53"/>
      <c r="BZ998" s="53"/>
    </row>
    <row r="999" spans="2:78" s="52" customFormat="1" ht="13" x14ac:dyDescent="0.3">
      <c r="B999" s="53" t="s">
        <v>5085</v>
      </c>
      <c r="C999" s="53" t="s">
        <v>128</v>
      </c>
      <c r="D999" s="53" t="s">
        <v>5334</v>
      </c>
      <c r="E999" s="53">
        <v>41.366840000000003</v>
      </c>
      <c r="F999" s="53">
        <v>2.0150830000000002</v>
      </c>
      <c r="G999" s="54">
        <v>76.92886</v>
      </c>
      <c r="H999" s="53">
        <v>7744</v>
      </c>
      <c r="I999" s="53">
        <v>3844</v>
      </c>
      <c r="J999" s="53">
        <v>3900</v>
      </c>
      <c r="K999" s="52">
        <v>1</v>
      </c>
      <c r="L999" s="52">
        <v>75.92886</v>
      </c>
      <c r="M999" s="55">
        <v>2</v>
      </c>
      <c r="N999" s="61" t="s">
        <v>15</v>
      </c>
      <c r="P999" s="66"/>
      <c r="Q999" s="53"/>
      <c r="R999" s="53"/>
      <c r="S999" s="53"/>
      <c r="T999" s="53"/>
      <c r="U999" s="53"/>
      <c r="V999" s="53"/>
      <c r="W999" s="53"/>
      <c r="BZ999" s="53"/>
    </row>
    <row r="1000" spans="2:78" s="52" customFormat="1" ht="13" x14ac:dyDescent="0.3">
      <c r="B1000" s="53" t="s">
        <v>5085</v>
      </c>
      <c r="C1000" s="53" t="s">
        <v>128</v>
      </c>
      <c r="D1000" s="53" t="s">
        <v>5335</v>
      </c>
      <c r="E1000" s="53">
        <v>41.451070000000001</v>
      </c>
      <c r="F1000" s="53">
        <v>2.2089780000000001</v>
      </c>
      <c r="G1000" s="54">
        <v>37.660380000000004</v>
      </c>
      <c r="H1000" s="53">
        <v>119717</v>
      </c>
      <c r="I1000" s="53">
        <v>60889</v>
      </c>
      <c r="J1000" s="53">
        <v>58828</v>
      </c>
      <c r="K1000" s="52">
        <v>1</v>
      </c>
      <c r="L1000" s="52">
        <v>36.660380000000004</v>
      </c>
      <c r="M1000" s="55">
        <v>2</v>
      </c>
      <c r="N1000" s="61" t="s">
        <v>15</v>
      </c>
      <c r="P1000" s="66"/>
      <c r="Q1000" s="53"/>
      <c r="R1000" s="53"/>
      <c r="S1000" s="53"/>
      <c r="T1000" s="53"/>
      <c r="U1000" s="53"/>
      <c r="V1000" s="53"/>
      <c r="W1000" s="53"/>
      <c r="BZ1000" s="53"/>
    </row>
    <row r="1001" spans="2:78" s="52" customFormat="1" ht="13" x14ac:dyDescent="0.3">
      <c r="B1001" s="53" t="s">
        <v>5085</v>
      </c>
      <c r="C1001" s="53" t="s">
        <v>128</v>
      </c>
      <c r="D1001" s="53" t="s">
        <v>5336</v>
      </c>
      <c r="E1001" s="53">
        <v>41.900300000000001</v>
      </c>
      <c r="F1001" s="53">
        <v>2.2826970000000002</v>
      </c>
      <c r="G1001" s="54">
        <v>536.6241</v>
      </c>
      <c r="H1001" s="53">
        <v>2231</v>
      </c>
      <c r="I1001" s="53">
        <v>1156</v>
      </c>
      <c r="J1001" s="53">
        <v>1075</v>
      </c>
      <c r="K1001" s="52">
        <v>1</v>
      </c>
      <c r="L1001" s="52">
        <v>535.6241</v>
      </c>
      <c r="M1001" s="55">
        <v>5</v>
      </c>
      <c r="N1001" s="61" t="s">
        <v>16</v>
      </c>
      <c r="P1001" s="66"/>
      <c r="Q1001" s="53"/>
      <c r="R1001" s="53"/>
      <c r="S1001" s="53"/>
      <c r="T1001" s="53"/>
      <c r="U1001" s="53"/>
      <c r="V1001" s="53"/>
      <c r="W1001" s="53"/>
    </row>
    <row r="1002" spans="2:78" s="52" customFormat="1" ht="13" x14ac:dyDescent="0.3">
      <c r="B1002" s="53" t="s">
        <v>5085</v>
      </c>
      <c r="C1002" s="53" t="s">
        <v>128</v>
      </c>
      <c r="D1002" s="53" t="s">
        <v>5337</v>
      </c>
      <c r="E1002" s="53">
        <v>41.910800000000002</v>
      </c>
      <c r="F1002" s="53">
        <v>2.1888519999999998</v>
      </c>
      <c r="G1002" s="54">
        <v>575.5924</v>
      </c>
      <c r="H1002" s="53">
        <v>1052</v>
      </c>
      <c r="I1002" s="53">
        <v>540</v>
      </c>
      <c r="J1002" s="53">
        <v>512</v>
      </c>
      <c r="K1002" s="52">
        <v>1</v>
      </c>
      <c r="L1002" s="52">
        <v>574.5924</v>
      </c>
      <c r="M1002" s="55">
        <v>5</v>
      </c>
      <c r="N1002" s="61" t="s">
        <v>16</v>
      </c>
      <c r="P1002" s="66"/>
      <c r="Q1002" s="53"/>
      <c r="R1002" s="53"/>
      <c r="S1002" s="53"/>
      <c r="T1002" s="53"/>
      <c r="U1002" s="53"/>
      <c r="V1002" s="53"/>
      <c r="W1002" s="53"/>
    </row>
    <row r="1003" spans="2:78" s="52" customFormat="1" ht="13" x14ac:dyDescent="0.3">
      <c r="B1003" s="53" t="s">
        <v>5085</v>
      </c>
      <c r="C1003" s="53" t="s">
        <v>128</v>
      </c>
      <c r="D1003" s="53" t="s">
        <v>5338</v>
      </c>
      <c r="E1003" s="53">
        <v>41.653060000000004</v>
      </c>
      <c r="F1003" s="53">
        <v>2.226111</v>
      </c>
      <c r="G1003" s="54">
        <v>221.9401</v>
      </c>
      <c r="H1003" s="53">
        <v>6802</v>
      </c>
      <c r="I1003" s="53">
        <v>3426</v>
      </c>
      <c r="J1003" s="53">
        <v>3376</v>
      </c>
      <c r="K1003" s="52">
        <v>1</v>
      </c>
      <c r="L1003" s="52">
        <v>220.9401</v>
      </c>
      <c r="M1003" s="55">
        <v>4</v>
      </c>
      <c r="N1003" s="61" t="s">
        <v>15</v>
      </c>
      <c r="P1003" s="66"/>
      <c r="Q1003" s="53"/>
      <c r="R1003" s="53"/>
      <c r="S1003" s="53"/>
      <c r="T1003" s="53"/>
      <c r="U1003" s="53"/>
      <c r="V1003" s="53"/>
      <c r="W1003" s="53"/>
    </row>
    <row r="1004" spans="2:78" s="52" customFormat="1" ht="13" x14ac:dyDescent="0.3">
      <c r="B1004" s="53" t="s">
        <v>5085</v>
      </c>
      <c r="C1004" s="53" t="s">
        <v>128</v>
      </c>
      <c r="D1004" s="53" t="s">
        <v>5339</v>
      </c>
      <c r="E1004" s="53">
        <v>41.38438</v>
      </c>
      <c r="F1004" s="53">
        <v>1.721198</v>
      </c>
      <c r="G1004" s="54">
        <v>239.9169</v>
      </c>
      <c r="H1004" s="53">
        <v>389</v>
      </c>
      <c r="I1004" s="53">
        <v>197</v>
      </c>
      <c r="J1004" s="53">
        <v>192</v>
      </c>
      <c r="K1004" s="52">
        <v>1</v>
      </c>
      <c r="L1004" s="52">
        <v>238.9169</v>
      </c>
      <c r="M1004" s="55">
        <v>4</v>
      </c>
      <c r="N1004" s="61" t="s">
        <v>15</v>
      </c>
      <c r="P1004" s="66"/>
      <c r="Q1004" s="53"/>
      <c r="R1004" s="53"/>
      <c r="S1004" s="53"/>
      <c r="T1004" s="53"/>
      <c r="U1004" s="53"/>
      <c r="V1004" s="53"/>
      <c r="W1004" s="53"/>
    </row>
    <row r="1005" spans="2:78" s="52" customFormat="1" ht="13" x14ac:dyDescent="0.3">
      <c r="B1005" s="53" t="s">
        <v>5085</v>
      </c>
      <c r="C1005" s="53" t="s">
        <v>128</v>
      </c>
      <c r="D1005" s="53" t="s">
        <v>5340</v>
      </c>
      <c r="E1005" s="53">
        <v>41.557189999999999</v>
      </c>
      <c r="F1005" s="53">
        <v>1.604131</v>
      </c>
      <c r="G1005" s="54">
        <v>388.90969999999999</v>
      </c>
      <c r="H1005" s="53">
        <v>9834</v>
      </c>
      <c r="I1005" s="53">
        <v>4952</v>
      </c>
      <c r="J1005" s="53">
        <v>4882</v>
      </c>
      <c r="K1005" s="52">
        <v>1</v>
      </c>
      <c r="L1005" s="52">
        <v>387.90969999999999</v>
      </c>
      <c r="M1005" s="55">
        <v>4</v>
      </c>
      <c r="N1005" s="61" t="s">
        <v>15</v>
      </c>
      <c r="P1005" s="66"/>
      <c r="Q1005" s="53"/>
      <c r="R1005" s="53"/>
      <c r="S1005" s="53"/>
      <c r="T1005" s="53"/>
      <c r="U1005" s="53"/>
      <c r="V1005" s="53"/>
      <c r="W1005" s="53"/>
    </row>
    <row r="1006" spans="2:78" s="52" customFormat="1" ht="13" x14ac:dyDescent="0.3">
      <c r="B1006" s="53" t="s">
        <v>5085</v>
      </c>
      <c r="C1006" s="53" t="s">
        <v>128</v>
      </c>
      <c r="D1006" s="53" t="s">
        <v>5341</v>
      </c>
      <c r="E1006" s="53">
        <v>41.320869999999999</v>
      </c>
      <c r="F1006" s="53">
        <v>1.662838</v>
      </c>
      <c r="G1006" s="54">
        <v>171.32220000000001</v>
      </c>
      <c r="H1006" s="53">
        <v>6989</v>
      </c>
      <c r="I1006" s="53">
        <v>3615</v>
      </c>
      <c r="J1006" s="53">
        <v>3374</v>
      </c>
      <c r="K1006" s="52">
        <v>1</v>
      </c>
      <c r="L1006" s="52">
        <v>170.32220000000001</v>
      </c>
      <c r="M1006" s="55">
        <v>2</v>
      </c>
      <c r="N1006" s="61" t="s">
        <v>15</v>
      </c>
      <c r="P1006" s="66"/>
      <c r="Q1006" s="53"/>
      <c r="R1006" s="53"/>
      <c r="S1006" s="53"/>
      <c r="T1006" s="53"/>
      <c r="U1006" s="53"/>
      <c r="V1006" s="53"/>
      <c r="W1006" s="53"/>
    </row>
    <row r="1007" spans="2:78" s="52" customFormat="1" ht="13" x14ac:dyDescent="0.3">
      <c r="B1007" s="53" t="s">
        <v>5085</v>
      </c>
      <c r="C1007" s="53" t="s">
        <v>128</v>
      </c>
      <c r="D1007" s="53" t="s">
        <v>5342</v>
      </c>
      <c r="E1007" s="53">
        <v>41.872070000000001</v>
      </c>
      <c r="F1007" s="53">
        <v>2.035291</v>
      </c>
      <c r="G1007" s="54">
        <v>515.08690000000001</v>
      </c>
      <c r="H1007" s="53">
        <v>1086</v>
      </c>
      <c r="I1007" s="53">
        <v>560</v>
      </c>
      <c r="J1007" s="53">
        <v>526</v>
      </c>
      <c r="K1007" s="52">
        <v>1</v>
      </c>
      <c r="L1007" s="52">
        <v>514.08690000000001</v>
      </c>
      <c r="M1007" s="55">
        <v>5</v>
      </c>
      <c r="N1007" s="61" t="s">
        <v>16</v>
      </c>
      <c r="P1007" s="66"/>
      <c r="Q1007" s="53"/>
      <c r="R1007" s="53"/>
      <c r="S1007" s="53"/>
      <c r="T1007" s="53"/>
      <c r="U1007" s="53"/>
      <c r="V1007" s="53"/>
      <c r="W1007" s="53"/>
    </row>
    <row r="1008" spans="2:78" s="52" customFormat="1" ht="13" x14ac:dyDescent="0.3">
      <c r="B1008" s="53" t="s">
        <v>5085</v>
      </c>
      <c r="C1008" s="53" t="s">
        <v>128</v>
      </c>
      <c r="D1008" s="53" t="s">
        <v>5343</v>
      </c>
      <c r="E1008" s="53">
        <v>42.126959999999997</v>
      </c>
      <c r="F1008" s="53">
        <v>2.2580879999999999</v>
      </c>
      <c r="G1008" s="54">
        <v>871.79250000000002</v>
      </c>
      <c r="H1008" s="53">
        <v>163</v>
      </c>
      <c r="I1008" s="53">
        <v>82</v>
      </c>
      <c r="J1008" s="53">
        <v>81</v>
      </c>
      <c r="K1008" s="52">
        <v>1</v>
      </c>
      <c r="L1008" s="52">
        <v>870.79250000000002</v>
      </c>
      <c r="M1008" s="55">
        <v>7</v>
      </c>
      <c r="N1008" s="61" t="s">
        <v>17</v>
      </c>
      <c r="P1008" s="66"/>
      <c r="Q1008" s="53"/>
      <c r="R1008" s="53"/>
      <c r="S1008" s="53"/>
      <c r="T1008" s="53"/>
      <c r="U1008" s="53"/>
      <c r="V1008" s="53"/>
      <c r="W1008" s="53"/>
    </row>
    <row r="1009" spans="2:23" s="52" customFormat="1" ht="13" x14ac:dyDescent="0.3">
      <c r="B1009" s="53" t="s">
        <v>5085</v>
      </c>
      <c r="C1009" s="53" t="s">
        <v>128</v>
      </c>
      <c r="D1009" s="53" t="s">
        <v>5344</v>
      </c>
      <c r="E1009" s="53">
        <v>42.035589999999999</v>
      </c>
      <c r="F1009" s="53">
        <v>2.3689230000000001</v>
      </c>
      <c r="G1009" s="54">
        <v>694.50670000000002</v>
      </c>
      <c r="H1009" s="53">
        <v>2293</v>
      </c>
      <c r="I1009" s="53">
        <v>1164</v>
      </c>
      <c r="J1009" s="53">
        <v>1129</v>
      </c>
      <c r="K1009" s="52">
        <v>1</v>
      </c>
      <c r="L1009" s="52">
        <v>693.50670000000002</v>
      </c>
      <c r="M1009" s="55">
        <v>6</v>
      </c>
      <c r="N1009" s="61" t="s">
        <v>16</v>
      </c>
      <c r="P1009" s="66"/>
      <c r="Q1009" s="53"/>
      <c r="R1009" s="53"/>
      <c r="S1009" s="53"/>
      <c r="T1009" s="53"/>
      <c r="U1009" s="53"/>
      <c r="V1009" s="53"/>
      <c r="W1009" s="53"/>
    </row>
    <row r="1010" spans="2:23" s="52" customFormat="1" ht="13" x14ac:dyDescent="0.3">
      <c r="B1010" s="53" t="s">
        <v>5085</v>
      </c>
      <c r="C1010" s="53" t="s">
        <v>128</v>
      </c>
      <c r="D1010" s="53" t="s">
        <v>5345</v>
      </c>
      <c r="E1010" s="53">
        <v>41.519550000000002</v>
      </c>
      <c r="F1010" s="53">
        <v>2.2542399999999998</v>
      </c>
      <c r="G1010" s="54">
        <v>178.52799999999999</v>
      </c>
      <c r="H1010" s="53">
        <v>850</v>
      </c>
      <c r="I1010" s="53">
        <v>431</v>
      </c>
      <c r="J1010" s="53">
        <v>419</v>
      </c>
      <c r="K1010" s="52">
        <v>1</v>
      </c>
      <c r="L1010" s="52">
        <v>177.52799999999999</v>
      </c>
      <c r="M1010" s="55">
        <v>2</v>
      </c>
      <c r="N1010" s="61" t="s">
        <v>15</v>
      </c>
      <c r="P1010" s="66"/>
      <c r="Q1010" s="53"/>
      <c r="R1010" s="53"/>
      <c r="S1010" s="53"/>
      <c r="T1010" s="53"/>
      <c r="U1010" s="53"/>
      <c r="V1010" s="53"/>
      <c r="W1010" s="53"/>
    </row>
    <row r="1011" spans="2:23" s="52" customFormat="1" ht="13" x14ac:dyDescent="0.3">
      <c r="B1011" s="53" t="s">
        <v>5085</v>
      </c>
      <c r="C1011" s="53" t="s">
        <v>128</v>
      </c>
      <c r="D1011" s="53" t="s">
        <v>5346</v>
      </c>
      <c r="E1011" s="53">
        <v>42.001100000000001</v>
      </c>
      <c r="F1011" s="53">
        <v>1.9777910000000001</v>
      </c>
      <c r="G1011" s="54">
        <v>518.80359999999996</v>
      </c>
      <c r="H1011" s="53">
        <v>163</v>
      </c>
      <c r="I1011" s="53">
        <v>83</v>
      </c>
      <c r="J1011" s="53">
        <v>80</v>
      </c>
      <c r="K1011" s="52">
        <v>1</v>
      </c>
      <c r="L1011" s="52">
        <v>517.80359999999996</v>
      </c>
      <c r="M1011" s="55">
        <v>5</v>
      </c>
      <c r="N1011" s="61" t="s">
        <v>16</v>
      </c>
      <c r="P1011" s="66"/>
      <c r="Q1011" s="53"/>
      <c r="R1011" s="53"/>
      <c r="S1011" s="53"/>
      <c r="T1011" s="53"/>
      <c r="U1011" s="53"/>
      <c r="V1011" s="53"/>
      <c r="W1011" s="53"/>
    </row>
    <row r="1012" spans="2:23" s="52" customFormat="1" ht="13" x14ac:dyDescent="0.3">
      <c r="B1012" s="53" t="s">
        <v>5085</v>
      </c>
      <c r="C1012" s="53" t="s">
        <v>128</v>
      </c>
      <c r="D1012" s="53" t="s">
        <v>5347</v>
      </c>
      <c r="E1012" s="53">
        <v>41.518129999999999</v>
      </c>
      <c r="F1012" s="53">
        <v>1.525129</v>
      </c>
      <c r="G1012" s="54">
        <v>553.00070000000005</v>
      </c>
      <c r="H1012" s="53">
        <v>130</v>
      </c>
      <c r="I1012" s="53">
        <v>65</v>
      </c>
      <c r="J1012" s="53">
        <v>65</v>
      </c>
      <c r="K1012" s="52">
        <v>1</v>
      </c>
      <c r="L1012" s="52">
        <v>552.00070000000005</v>
      </c>
      <c r="M1012" s="55">
        <v>5</v>
      </c>
      <c r="N1012" s="61" t="s">
        <v>16</v>
      </c>
      <c r="P1012" s="66"/>
      <c r="Q1012" s="53"/>
      <c r="R1012" s="53"/>
      <c r="S1012" s="53"/>
      <c r="T1012" s="53"/>
      <c r="U1012" s="53"/>
      <c r="V1012" s="53"/>
      <c r="W1012" s="53"/>
    </row>
    <row r="1013" spans="2:23" s="52" customFormat="1" ht="13" x14ac:dyDescent="0.3">
      <c r="B1013" s="53" t="s">
        <v>5085</v>
      </c>
      <c r="C1013" s="53" t="s">
        <v>128</v>
      </c>
      <c r="D1013" s="53" t="s">
        <v>5348</v>
      </c>
      <c r="E1013" s="53">
        <v>41.693199999999997</v>
      </c>
      <c r="F1013" s="53">
        <v>2.4462269999999999</v>
      </c>
      <c r="G1013" s="54">
        <v>211.9186</v>
      </c>
      <c r="H1013" s="53">
        <v>8823</v>
      </c>
      <c r="I1013" s="53">
        <v>4546</v>
      </c>
      <c r="J1013" s="53">
        <v>4277</v>
      </c>
      <c r="K1013" s="52">
        <v>1</v>
      </c>
      <c r="L1013" s="52">
        <v>210.9186</v>
      </c>
      <c r="M1013" s="55">
        <v>4</v>
      </c>
      <c r="N1013" s="61" t="s">
        <v>15</v>
      </c>
      <c r="P1013" s="66"/>
      <c r="Q1013" s="53"/>
      <c r="R1013" s="53"/>
      <c r="S1013" s="53"/>
      <c r="T1013" s="53"/>
      <c r="U1013" s="53"/>
      <c r="V1013" s="53"/>
      <c r="W1013" s="53"/>
    </row>
    <row r="1014" spans="2:23" s="52" customFormat="1" ht="13" x14ac:dyDescent="0.3">
      <c r="B1014" s="53" t="s">
        <v>5085</v>
      </c>
      <c r="C1014" s="53" t="s">
        <v>128</v>
      </c>
      <c r="D1014" s="53" t="s">
        <v>5349</v>
      </c>
      <c r="E1014" s="53">
        <v>41.534860000000002</v>
      </c>
      <c r="F1014" s="53">
        <v>2.1789879999999999</v>
      </c>
      <c r="G1014" s="54">
        <v>81.159390000000002</v>
      </c>
      <c r="H1014" s="53">
        <v>25048</v>
      </c>
      <c r="I1014" s="53">
        <v>12889</v>
      </c>
      <c r="J1014" s="53">
        <v>12159</v>
      </c>
      <c r="K1014" s="52">
        <v>1</v>
      </c>
      <c r="L1014" s="52">
        <v>80.159390000000002</v>
      </c>
      <c r="M1014" s="55">
        <v>2</v>
      </c>
      <c r="N1014" s="61" t="s">
        <v>15</v>
      </c>
      <c r="P1014" s="66"/>
      <c r="Q1014" s="53"/>
      <c r="R1014" s="53"/>
      <c r="S1014" s="53"/>
      <c r="T1014" s="53"/>
      <c r="U1014" s="53"/>
      <c r="V1014" s="53"/>
      <c r="W1014" s="53"/>
    </row>
    <row r="1015" spans="2:23" s="52" customFormat="1" ht="13" x14ac:dyDescent="0.3">
      <c r="B1015" s="53" t="s">
        <v>5085</v>
      </c>
      <c r="C1015" s="53" t="s">
        <v>128</v>
      </c>
      <c r="D1015" s="53" t="s">
        <v>5350</v>
      </c>
      <c r="E1015" s="53">
        <v>41.640689999999999</v>
      </c>
      <c r="F1015" s="53">
        <v>2.716872</v>
      </c>
      <c r="G1015" s="54">
        <v>50.672780000000003</v>
      </c>
      <c r="H1015" s="53">
        <v>3251</v>
      </c>
      <c r="I1015" s="53">
        <v>1670</v>
      </c>
      <c r="J1015" s="53">
        <v>1581</v>
      </c>
      <c r="K1015" s="52">
        <v>1</v>
      </c>
      <c r="L1015" s="52">
        <v>49.672780000000003</v>
      </c>
      <c r="M1015" s="55">
        <v>2</v>
      </c>
      <c r="N1015" s="61" t="s">
        <v>15</v>
      </c>
      <c r="P1015" s="66"/>
      <c r="Q1015" s="53"/>
      <c r="R1015" s="53"/>
      <c r="S1015" s="53"/>
      <c r="T1015" s="53"/>
      <c r="U1015" s="53"/>
      <c r="V1015" s="53"/>
      <c r="W1015" s="53"/>
    </row>
    <row r="1016" spans="2:23" s="52" customFormat="1" ht="13" x14ac:dyDescent="0.3">
      <c r="B1016" s="53" t="s">
        <v>5085</v>
      </c>
      <c r="C1016" s="53" t="s">
        <v>128</v>
      </c>
      <c r="D1016" s="53" t="s">
        <v>5351</v>
      </c>
      <c r="E1016" s="53">
        <v>41.783569999999997</v>
      </c>
      <c r="F1016" s="53">
        <v>1.839129</v>
      </c>
      <c r="G1016" s="54">
        <v>324.62860000000001</v>
      </c>
      <c r="H1016" s="53">
        <v>6875</v>
      </c>
      <c r="I1016" s="53">
        <v>3464</v>
      </c>
      <c r="J1016" s="53">
        <v>3411</v>
      </c>
      <c r="K1016" s="52">
        <v>1</v>
      </c>
      <c r="L1016" s="52">
        <v>323.62860000000001</v>
      </c>
      <c r="M1016" s="55">
        <v>4</v>
      </c>
      <c r="N1016" s="61" t="s">
        <v>15</v>
      </c>
      <c r="P1016" s="66"/>
      <c r="Q1016" s="53"/>
      <c r="R1016" s="53"/>
      <c r="S1016" s="53"/>
      <c r="T1016" s="53"/>
      <c r="U1016" s="53"/>
      <c r="V1016" s="53"/>
      <c r="W1016" s="53"/>
    </row>
    <row r="1017" spans="2:23" s="52" customFormat="1" ht="13" x14ac:dyDescent="0.3">
      <c r="B1017" s="53" t="s">
        <v>5085</v>
      </c>
      <c r="C1017" s="53" t="s">
        <v>128</v>
      </c>
      <c r="D1017" s="53" t="s">
        <v>5352</v>
      </c>
      <c r="E1017" s="53">
        <v>41.611629999999998</v>
      </c>
      <c r="F1017" s="53">
        <v>2.1349320000000001</v>
      </c>
      <c r="G1017" s="54">
        <v>229.8691</v>
      </c>
      <c r="H1017" s="53">
        <v>7870</v>
      </c>
      <c r="I1017" s="53">
        <v>3983</v>
      </c>
      <c r="J1017" s="53">
        <v>3887</v>
      </c>
      <c r="K1017" s="52">
        <v>1</v>
      </c>
      <c r="L1017" s="52">
        <v>228.8691</v>
      </c>
      <c r="M1017" s="55">
        <v>4</v>
      </c>
      <c r="N1017" s="61" t="s">
        <v>15</v>
      </c>
      <c r="P1017" s="66"/>
      <c r="Q1017" s="53"/>
      <c r="R1017" s="53"/>
      <c r="S1017" s="53"/>
      <c r="T1017" s="53"/>
      <c r="U1017" s="53"/>
      <c r="V1017" s="53"/>
      <c r="W1017" s="53"/>
    </row>
    <row r="1018" spans="2:23" s="52" customFormat="1" ht="13" x14ac:dyDescent="0.3">
      <c r="B1018" s="53" t="s">
        <v>5085</v>
      </c>
      <c r="C1018" s="53" t="s">
        <v>128</v>
      </c>
      <c r="D1018" s="53" t="s">
        <v>5353</v>
      </c>
      <c r="E1018" s="53">
        <v>41.837330000000001</v>
      </c>
      <c r="F1018" s="53">
        <v>2.2810630000000001</v>
      </c>
      <c r="G1018" s="54">
        <v>672.04960000000005</v>
      </c>
      <c r="H1018" s="53">
        <v>3370</v>
      </c>
      <c r="I1018" s="53">
        <v>1737</v>
      </c>
      <c r="J1018" s="53">
        <v>1633</v>
      </c>
      <c r="K1018" s="52">
        <v>1</v>
      </c>
      <c r="L1018" s="52">
        <v>671.04960000000005</v>
      </c>
      <c r="M1018" s="55">
        <v>6</v>
      </c>
      <c r="N1018" s="61" t="s">
        <v>16</v>
      </c>
      <c r="P1018" s="66"/>
      <c r="Q1018" s="53"/>
      <c r="R1018" s="53"/>
      <c r="S1018" s="53"/>
      <c r="T1018" s="53"/>
      <c r="U1018" s="53"/>
      <c r="V1018" s="53"/>
      <c r="W1018" s="53"/>
    </row>
    <row r="1019" spans="2:23" s="52" customFormat="1" ht="13" x14ac:dyDescent="0.3">
      <c r="B1019" s="53" t="s">
        <v>5085</v>
      </c>
      <c r="C1019" s="53" t="s">
        <v>128</v>
      </c>
      <c r="D1019" s="53" t="s">
        <v>5354</v>
      </c>
      <c r="E1019" s="53">
        <v>41.234780000000001</v>
      </c>
      <c r="F1019" s="53">
        <v>1.8112220000000001</v>
      </c>
      <c r="G1019" s="54">
        <v>9.9677330000000008</v>
      </c>
      <c r="H1019" s="53">
        <v>27668</v>
      </c>
      <c r="I1019" s="53">
        <v>13801</v>
      </c>
      <c r="J1019" s="53">
        <v>13867</v>
      </c>
      <c r="K1019" s="52">
        <v>1</v>
      </c>
      <c r="L1019" s="52">
        <v>8.9677330000000008</v>
      </c>
      <c r="M1019" s="55">
        <v>2</v>
      </c>
      <c r="N1019" s="61" t="s">
        <v>15</v>
      </c>
      <c r="P1019" s="66"/>
      <c r="Q1019" s="53"/>
      <c r="R1019" s="53"/>
      <c r="S1019" s="53"/>
      <c r="T1019" s="53"/>
      <c r="U1019" s="53"/>
      <c r="V1019" s="53"/>
      <c r="W1019" s="53"/>
    </row>
    <row r="1020" spans="2:23" s="52" customFormat="1" ht="13" x14ac:dyDescent="0.3">
      <c r="B1020" s="53" t="s">
        <v>5085</v>
      </c>
      <c r="C1020" s="53" t="s">
        <v>128</v>
      </c>
      <c r="D1020" s="53" t="s">
        <v>5355</v>
      </c>
      <c r="E1020" s="53">
        <v>42.034610000000001</v>
      </c>
      <c r="F1020" s="53">
        <v>2.1683729999999999</v>
      </c>
      <c r="G1020" s="54">
        <v>881.4683</v>
      </c>
      <c r="H1020" s="53">
        <v>98</v>
      </c>
      <c r="I1020" s="53">
        <v>51</v>
      </c>
      <c r="J1020" s="53">
        <v>47</v>
      </c>
      <c r="K1020" s="52">
        <v>1</v>
      </c>
      <c r="L1020" s="52">
        <v>880.4683</v>
      </c>
      <c r="M1020" s="55">
        <v>7</v>
      </c>
      <c r="N1020" s="61" t="s">
        <v>17</v>
      </c>
      <c r="P1020" s="66"/>
      <c r="Q1020" s="53"/>
      <c r="R1020" s="53"/>
      <c r="S1020" s="53"/>
      <c r="T1020" s="53"/>
      <c r="U1020" s="53"/>
      <c r="V1020" s="53"/>
      <c r="W1020" s="53"/>
    </row>
    <row r="1021" spans="2:23" s="52" customFormat="1" ht="13" x14ac:dyDescent="0.3">
      <c r="B1021" s="53" t="s">
        <v>5085</v>
      </c>
      <c r="C1021" s="53" t="s">
        <v>128</v>
      </c>
      <c r="D1021" s="53" t="s">
        <v>5356</v>
      </c>
      <c r="E1021" s="53">
        <v>42.110720000000001</v>
      </c>
      <c r="F1021" s="53">
        <v>2.1598510000000002</v>
      </c>
      <c r="G1021" s="54">
        <v>695.34960000000001</v>
      </c>
      <c r="H1021" s="53">
        <v>180</v>
      </c>
      <c r="I1021" s="53">
        <v>101</v>
      </c>
      <c r="J1021" s="53">
        <v>79</v>
      </c>
      <c r="K1021" s="52">
        <v>1</v>
      </c>
      <c r="L1021" s="52">
        <v>694.34960000000001</v>
      </c>
      <c r="M1021" s="55">
        <v>6</v>
      </c>
      <c r="N1021" s="61" t="s">
        <v>16</v>
      </c>
      <c r="P1021" s="66"/>
      <c r="Q1021" s="53"/>
      <c r="R1021" s="53"/>
      <c r="S1021" s="53"/>
      <c r="T1021" s="53"/>
      <c r="U1021" s="53"/>
      <c r="V1021" s="53"/>
      <c r="W1021" s="53"/>
    </row>
    <row r="1022" spans="2:23" s="52" customFormat="1" ht="13" x14ac:dyDescent="0.3">
      <c r="B1022" s="53" t="s">
        <v>5085</v>
      </c>
      <c r="C1022" s="53" t="s">
        <v>128</v>
      </c>
      <c r="D1022" s="53" t="s">
        <v>5357</v>
      </c>
      <c r="E1022" s="53">
        <v>41.384720000000002</v>
      </c>
      <c r="F1022" s="53">
        <v>1.7980560000000001</v>
      </c>
      <c r="G1022" s="54">
        <v>274.2937</v>
      </c>
      <c r="H1022" s="53">
        <v>3099</v>
      </c>
      <c r="I1022" s="53">
        <v>1566</v>
      </c>
      <c r="J1022" s="53">
        <v>1533</v>
      </c>
      <c r="K1022" s="52">
        <v>1</v>
      </c>
      <c r="L1022" s="52">
        <v>273.2937</v>
      </c>
      <c r="M1022" s="55">
        <v>4</v>
      </c>
      <c r="N1022" s="61" t="s">
        <v>15</v>
      </c>
      <c r="P1022" s="66"/>
      <c r="Q1022" s="53"/>
      <c r="R1022" s="53"/>
      <c r="S1022" s="53"/>
      <c r="T1022" s="53"/>
      <c r="U1022" s="53"/>
      <c r="V1022" s="53"/>
      <c r="W1022" s="53"/>
    </row>
    <row r="1023" spans="2:23" s="52" customFormat="1" ht="13" x14ac:dyDescent="0.3">
      <c r="B1023" s="53" t="s">
        <v>5085</v>
      </c>
      <c r="C1023" s="53" t="s">
        <v>128</v>
      </c>
      <c r="D1023" s="53" t="s">
        <v>5358</v>
      </c>
      <c r="E1023" s="53">
        <v>41.831789999999998</v>
      </c>
      <c r="F1023" s="53">
        <v>1.7507680000000001</v>
      </c>
      <c r="G1023" s="54">
        <v>284.714</v>
      </c>
      <c r="H1023" s="53">
        <v>6438</v>
      </c>
      <c r="I1023" s="53">
        <v>3162</v>
      </c>
      <c r="J1023" s="53">
        <v>3276</v>
      </c>
      <c r="K1023" s="52">
        <v>1</v>
      </c>
      <c r="L1023" s="52">
        <v>283.714</v>
      </c>
      <c r="M1023" s="55">
        <v>4</v>
      </c>
      <c r="N1023" s="61" t="s">
        <v>15</v>
      </c>
      <c r="P1023" s="66"/>
      <c r="Q1023" s="53"/>
      <c r="R1023" s="53"/>
      <c r="S1023" s="53"/>
      <c r="T1023" s="53"/>
      <c r="U1023" s="53"/>
      <c r="V1023" s="53"/>
      <c r="W1023" s="53"/>
    </row>
    <row r="1024" spans="2:23" s="52" customFormat="1" ht="13" x14ac:dyDescent="0.3">
      <c r="B1024" s="53" t="s">
        <v>5085</v>
      </c>
      <c r="C1024" s="53" t="s">
        <v>128</v>
      </c>
      <c r="D1024" s="53" t="s">
        <v>5359</v>
      </c>
      <c r="E1024" s="53">
        <v>41.739620000000002</v>
      </c>
      <c r="F1024" s="53">
        <v>2.2657590000000001</v>
      </c>
      <c r="G1024" s="54">
        <v>348.86520000000002</v>
      </c>
      <c r="H1024" s="53">
        <v>308</v>
      </c>
      <c r="I1024" s="53">
        <v>163</v>
      </c>
      <c r="J1024" s="53">
        <v>145</v>
      </c>
      <c r="K1024" s="52">
        <v>1</v>
      </c>
      <c r="L1024" s="52">
        <v>347.86520000000002</v>
      </c>
      <c r="M1024" s="55">
        <v>4</v>
      </c>
      <c r="N1024" s="61" t="s">
        <v>15</v>
      </c>
      <c r="P1024" s="66"/>
      <c r="Q1024" s="53"/>
      <c r="R1024" s="53"/>
      <c r="S1024" s="53"/>
      <c r="T1024" s="53"/>
      <c r="U1024" s="53"/>
      <c r="V1024" s="53"/>
      <c r="W1024" s="53"/>
    </row>
    <row r="1025" spans="2:23" s="52" customFormat="1" ht="13" x14ac:dyDescent="0.3">
      <c r="B1025" s="53" t="s">
        <v>5085</v>
      </c>
      <c r="C1025" s="53" t="s">
        <v>128</v>
      </c>
      <c r="D1025" s="53" t="s">
        <v>5360</v>
      </c>
      <c r="E1025" s="53">
        <v>41.735439999999997</v>
      </c>
      <c r="F1025" s="53">
        <v>1.977921</v>
      </c>
      <c r="G1025" s="54">
        <v>553.45889999999997</v>
      </c>
      <c r="H1025" s="53">
        <v>162</v>
      </c>
      <c r="I1025" s="53">
        <v>91</v>
      </c>
      <c r="J1025" s="53">
        <v>71</v>
      </c>
      <c r="K1025" s="52">
        <v>1</v>
      </c>
      <c r="L1025" s="52">
        <v>552.45889999999997</v>
      </c>
      <c r="M1025" s="55">
        <v>5</v>
      </c>
      <c r="N1025" s="61" t="s">
        <v>16</v>
      </c>
      <c r="P1025" s="66"/>
      <c r="Q1025" s="53"/>
      <c r="R1025" s="53"/>
      <c r="S1025" s="53"/>
      <c r="T1025" s="53"/>
      <c r="U1025" s="53"/>
      <c r="V1025" s="53"/>
      <c r="W1025" s="53"/>
    </row>
    <row r="1026" spans="2:23" s="52" customFormat="1" ht="13" x14ac:dyDescent="0.3">
      <c r="B1026" s="53" t="s">
        <v>5085</v>
      </c>
      <c r="C1026" s="53" t="s">
        <v>128</v>
      </c>
      <c r="D1026" s="53" t="s">
        <v>5361</v>
      </c>
      <c r="E1026" s="53">
        <v>41.873629999999999</v>
      </c>
      <c r="F1026" s="53">
        <v>2.2871920000000001</v>
      </c>
      <c r="G1026" s="54">
        <v>633.06799999999998</v>
      </c>
      <c r="H1026" s="53">
        <v>5964</v>
      </c>
      <c r="I1026" s="53">
        <v>3046</v>
      </c>
      <c r="J1026" s="53">
        <v>2918</v>
      </c>
      <c r="K1026" s="52">
        <v>1</v>
      </c>
      <c r="L1026" s="52">
        <v>632.06799999999998</v>
      </c>
      <c r="M1026" s="55">
        <v>6</v>
      </c>
      <c r="N1026" s="61" t="s">
        <v>16</v>
      </c>
      <c r="P1026" s="66"/>
      <c r="Q1026" s="53"/>
      <c r="R1026" s="53"/>
      <c r="S1026" s="53"/>
      <c r="T1026" s="53"/>
      <c r="U1026" s="53"/>
      <c r="V1026" s="53"/>
      <c r="W1026" s="53"/>
    </row>
    <row r="1027" spans="2:23" s="52" customFormat="1" ht="13" x14ac:dyDescent="0.3">
      <c r="B1027" s="53" t="s">
        <v>5085</v>
      </c>
      <c r="C1027" s="53" t="s">
        <v>128</v>
      </c>
      <c r="D1027" s="53" t="s">
        <v>5362</v>
      </c>
      <c r="E1027" s="53">
        <v>41.952269999999999</v>
      </c>
      <c r="F1027" s="53">
        <v>2.3260510000000001</v>
      </c>
      <c r="G1027" s="54">
        <v>529.10900000000004</v>
      </c>
      <c r="H1027" s="53">
        <v>302</v>
      </c>
      <c r="I1027" s="53">
        <v>153</v>
      </c>
      <c r="J1027" s="53">
        <v>149</v>
      </c>
      <c r="K1027" s="52">
        <v>1</v>
      </c>
      <c r="L1027" s="52">
        <v>528.10900000000004</v>
      </c>
      <c r="M1027" s="55">
        <v>5</v>
      </c>
      <c r="N1027" s="61" t="s">
        <v>16</v>
      </c>
      <c r="P1027" s="66"/>
      <c r="Q1027" s="53"/>
      <c r="R1027" s="53"/>
      <c r="S1027" s="53"/>
      <c r="T1027" s="53"/>
      <c r="U1027" s="53"/>
      <c r="V1027" s="53"/>
      <c r="W1027" s="53"/>
    </row>
    <row r="1028" spans="2:23" s="52" customFormat="1" ht="13" x14ac:dyDescent="0.3">
      <c r="B1028" s="53" t="s">
        <v>5085</v>
      </c>
      <c r="C1028" s="53" t="s">
        <v>128</v>
      </c>
      <c r="D1028" s="53" t="s">
        <v>5363</v>
      </c>
      <c r="E1028" s="53">
        <v>41.99606</v>
      </c>
      <c r="F1028" s="53">
        <v>2.4193220000000002</v>
      </c>
      <c r="G1028" s="54">
        <v>868.52589999999998</v>
      </c>
      <c r="H1028" s="53">
        <v>158</v>
      </c>
      <c r="I1028" s="53">
        <v>86</v>
      </c>
      <c r="J1028" s="53">
        <v>72</v>
      </c>
      <c r="K1028" s="52">
        <v>1</v>
      </c>
      <c r="L1028" s="52">
        <v>867.52589999999998</v>
      </c>
      <c r="M1028" s="55">
        <v>7</v>
      </c>
      <c r="N1028" s="61" t="s">
        <v>17</v>
      </c>
      <c r="P1028" s="66"/>
      <c r="Q1028" s="53"/>
      <c r="R1028" s="53"/>
      <c r="S1028" s="53"/>
      <c r="T1028" s="53"/>
      <c r="U1028" s="53"/>
      <c r="V1028" s="53"/>
      <c r="W1028" s="53"/>
    </row>
    <row r="1029" spans="2:23" s="52" customFormat="1" ht="13" x14ac:dyDescent="0.3">
      <c r="B1029" s="53" t="s">
        <v>5085</v>
      </c>
      <c r="C1029" s="53" t="s">
        <v>128</v>
      </c>
      <c r="D1029" s="53" t="s">
        <v>5364</v>
      </c>
      <c r="E1029" s="53">
        <v>41.499690000000001</v>
      </c>
      <c r="F1029" s="53">
        <v>2.3206159999999998</v>
      </c>
      <c r="G1029" s="54">
        <v>117.6808</v>
      </c>
      <c r="H1029" s="53">
        <v>6087</v>
      </c>
      <c r="I1029" s="53">
        <v>3055</v>
      </c>
      <c r="J1029" s="53">
        <v>3032</v>
      </c>
      <c r="K1029" s="52">
        <v>1</v>
      </c>
      <c r="L1029" s="52">
        <v>116.6808</v>
      </c>
      <c r="M1029" s="55">
        <v>2</v>
      </c>
      <c r="N1029" s="61" t="s">
        <v>15</v>
      </c>
      <c r="P1029" s="66"/>
      <c r="Q1029" s="53"/>
      <c r="R1029" s="53"/>
      <c r="S1029" s="53"/>
      <c r="T1029" s="53"/>
      <c r="U1029" s="53"/>
      <c r="V1029" s="53"/>
      <c r="W1029" s="53"/>
    </row>
    <row r="1030" spans="2:23" s="52" customFormat="1" ht="13" x14ac:dyDescent="0.3">
      <c r="B1030" s="53" t="s">
        <v>5085</v>
      </c>
      <c r="C1030" s="53" t="s">
        <v>128</v>
      </c>
      <c r="D1030" s="53" t="s">
        <v>5365</v>
      </c>
      <c r="E1030" s="53">
        <v>41.560949999999998</v>
      </c>
      <c r="F1030" s="53">
        <v>2.01044</v>
      </c>
      <c r="G1030" s="54">
        <v>285.60180000000003</v>
      </c>
      <c r="H1030" s="53">
        <v>210941</v>
      </c>
      <c r="I1030" s="53">
        <v>105046</v>
      </c>
      <c r="J1030" s="53">
        <v>105895</v>
      </c>
      <c r="K1030" s="52">
        <v>1</v>
      </c>
      <c r="L1030" s="52">
        <v>284.60180000000003</v>
      </c>
      <c r="M1030" s="55">
        <v>4</v>
      </c>
      <c r="N1030" s="61" t="s">
        <v>15</v>
      </c>
      <c r="P1030" s="66"/>
      <c r="Q1030" s="53"/>
      <c r="R1030" s="53"/>
      <c r="S1030" s="53"/>
      <c r="T1030" s="53"/>
      <c r="U1030" s="53"/>
      <c r="V1030" s="53"/>
      <c r="W1030" s="53"/>
    </row>
    <row r="1031" spans="2:23" s="52" customFormat="1" ht="13" x14ac:dyDescent="0.3">
      <c r="B1031" s="53" t="s">
        <v>5085</v>
      </c>
      <c r="C1031" s="53" t="s">
        <v>128</v>
      </c>
      <c r="D1031" s="53" t="s">
        <v>5366</v>
      </c>
      <c r="E1031" s="53">
        <v>41.483240000000002</v>
      </c>
      <c r="F1031" s="53">
        <v>2.26898</v>
      </c>
      <c r="G1031" s="54">
        <v>124.7599</v>
      </c>
      <c r="H1031" s="53">
        <v>7590</v>
      </c>
      <c r="I1031" s="53">
        <v>3715</v>
      </c>
      <c r="J1031" s="53">
        <v>3875</v>
      </c>
      <c r="K1031" s="52">
        <v>1</v>
      </c>
      <c r="L1031" s="52">
        <v>123.7599</v>
      </c>
      <c r="M1031" s="55">
        <v>2</v>
      </c>
      <c r="N1031" s="61" t="s">
        <v>15</v>
      </c>
      <c r="P1031" s="66"/>
      <c r="Q1031" s="53"/>
      <c r="R1031" s="53"/>
      <c r="S1031" s="53"/>
      <c r="T1031" s="53"/>
      <c r="U1031" s="53"/>
      <c r="V1031" s="53"/>
      <c r="W1031" s="53"/>
    </row>
    <row r="1032" spans="2:23" s="52" customFormat="1" ht="13" x14ac:dyDescent="0.3">
      <c r="B1032" s="53" t="s">
        <v>5085</v>
      </c>
      <c r="C1032" s="53" t="s">
        <v>128</v>
      </c>
      <c r="D1032" s="53" t="s">
        <v>5367</v>
      </c>
      <c r="E1032" s="53">
        <v>41.847850000000001</v>
      </c>
      <c r="F1032" s="53">
        <v>2.2277550000000002</v>
      </c>
      <c r="G1032" s="54">
        <v>602.5104</v>
      </c>
      <c r="H1032" s="53">
        <v>7955</v>
      </c>
      <c r="I1032" s="53">
        <v>3975</v>
      </c>
      <c r="J1032" s="53">
        <v>3980</v>
      </c>
      <c r="K1032" s="52">
        <v>1</v>
      </c>
      <c r="L1032" s="52">
        <v>601.5104</v>
      </c>
      <c r="M1032" s="55">
        <v>6</v>
      </c>
      <c r="N1032" s="61" t="s">
        <v>16</v>
      </c>
      <c r="P1032" s="66"/>
      <c r="Q1032" s="53"/>
      <c r="R1032" s="53"/>
      <c r="S1032" s="53"/>
      <c r="T1032" s="53"/>
      <c r="U1032" s="53"/>
      <c r="V1032" s="53"/>
      <c r="W1032" s="53"/>
    </row>
    <row r="1033" spans="2:23" s="52" customFormat="1" ht="13" x14ac:dyDescent="0.3">
      <c r="B1033" s="53" t="s">
        <v>5085</v>
      </c>
      <c r="C1033" s="53" t="s">
        <v>128</v>
      </c>
      <c r="D1033" s="53" t="s">
        <v>5368</v>
      </c>
      <c r="E1033" s="53">
        <v>41.702060000000003</v>
      </c>
      <c r="F1033" s="53">
        <v>2.71902</v>
      </c>
      <c r="G1033" s="54">
        <v>31.376819999999999</v>
      </c>
      <c r="H1033" s="53">
        <v>15345</v>
      </c>
      <c r="I1033" s="53">
        <v>7865</v>
      </c>
      <c r="J1033" s="53">
        <v>7480</v>
      </c>
      <c r="K1033" s="52">
        <v>1</v>
      </c>
      <c r="L1033" s="52">
        <v>30.376819999999999</v>
      </c>
      <c r="M1033" s="55">
        <v>2</v>
      </c>
      <c r="N1033" s="61" t="s">
        <v>15</v>
      </c>
      <c r="P1033" s="66"/>
      <c r="Q1033" s="53"/>
      <c r="R1033" s="53"/>
      <c r="S1033" s="53"/>
      <c r="T1033" s="53"/>
      <c r="U1033" s="53"/>
      <c r="V1033" s="53"/>
      <c r="W1033" s="53"/>
    </row>
    <row r="1034" spans="2:23" s="52" customFormat="1" ht="13" x14ac:dyDescent="0.3">
      <c r="B1034" s="53" t="s">
        <v>5085</v>
      </c>
      <c r="C1034" s="53" t="s">
        <v>128</v>
      </c>
      <c r="D1034" s="53" t="s">
        <v>5369</v>
      </c>
      <c r="E1034" s="53">
        <v>42.04824</v>
      </c>
      <c r="F1034" s="53">
        <v>2.2627199999999998</v>
      </c>
      <c r="G1034" s="54">
        <v>507.7611</v>
      </c>
      <c r="H1034" s="53">
        <v>13808</v>
      </c>
      <c r="I1034" s="53">
        <v>6869</v>
      </c>
      <c r="J1034" s="53">
        <v>6939</v>
      </c>
      <c r="K1034" s="52">
        <v>1</v>
      </c>
      <c r="L1034" s="52">
        <v>506.7611</v>
      </c>
      <c r="M1034" s="55">
        <v>5</v>
      </c>
      <c r="N1034" s="61" t="s">
        <v>16</v>
      </c>
      <c r="P1034" s="66"/>
      <c r="Q1034" s="53"/>
      <c r="R1034" s="53"/>
      <c r="S1034" s="53"/>
      <c r="T1034" s="53"/>
      <c r="U1034" s="53"/>
      <c r="V1034" s="53"/>
      <c r="W1034" s="53"/>
    </row>
    <row r="1035" spans="2:23" s="52" customFormat="1" ht="13" x14ac:dyDescent="0.3">
      <c r="B1035" s="53" t="s">
        <v>5085</v>
      </c>
      <c r="C1035" s="53" t="s">
        <v>128</v>
      </c>
      <c r="D1035" s="53" t="s">
        <v>5370</v>
      </c>
      <c r="E1035" s="53">
        <v>41.535890000000002</v>
      </c>
      <c r="F1035" s="53">
        <v>1.6616569999999999</v>
      </c>
      <c r="G1035" s="54">
        <v>367.99930000000001</v>
      </c>
      <c r="H1035" s="53">
        <v>3726</v>
      </c>
      <c r="I1035" s="53">
        <v>1956</v>
      </c>
      <c r="J1035" s="53">
        <v>1770</v>
      </c>
      <c r="K1035" s="52">
        <v>1</v>
      </c>
      <c r="L1035" s="52">
        <v>366.99930000000001</v>
      </c>
      <c r="M1035" s="55">
        <v>4</v>
      </c>
      <c r="N1035" s="61" t="s">
        <v>15</v>
      </c>
      <c r="P1035" s="66"/>
      <c r="Q1035" s="53"/>
      <c r="R1035" s="53"/>
      <c r="S1035" s="53"/>
      <c r="T1035" s="53"/>
      <c r="U1035" s="53"/>
      <c r="V1035" s="53"/>
      <c r="W1035" s="53"/>
    </row>
    <row r="1036" spans="2:23" s="52" customFormat="1" ht="13" x14ac:dyDescent="0.3">
      <c r="B1036" s="53" t="s">
        <v>5085</v>
      </c>
      <c r="C1036" s="53" t="s">
        <v>128</v>
      </c>
      <c r="D1036" s="53" t="s">
        <v>5371</v>
      </c>
      <c r="E1036" s="53">
        <v>41.446350000000002</v>
      </c>
      <c r="F1036" s="53">
        <v>1.7298739999999999</v>
      </c>
      <c r="G1036" s="54">
        <v>201.7227</v>
      </c>
      <c r="H1036" s="53">
        <v>1372</v>
      </c>
      <c r="I1036" s="53">
        <v>741</v>
      </c>
      <c r="J1036" s="53">
        <v>631</v>
      </c>
      <c r="K1036" s="52">
        <v>1</v>
      </c>
      <c r="L1036" s="52">
        <v>200.7227</v>
      </c>
      <c r="M1036" s="55">
        <v>4</v>
      </c>
      <c r="N1036" s="61" t="s">
        <v>15</v>
      </c>
      <c r="P1036" s="66"/>
      <c r="Q1036" s="53"/>
      <c r="R1036" s="53"/>
      <c r="S1036" s="53"/>
      <c r="T1036" s="53"/>
      <c r="U1036" s="53"/>
      <c r="V1036" s="53"/>
      <c r="W1036" s="53"/>
    </row>
    <row r="1037" spans="2:23" s="52" customFormat="1" ht="13" x14ac:dyDescent="0.3">
      <c r="B1037" s="53" t="s">
        <v>5085</v>
      </c>
      <c r="C1037" s="53" t="s">
        <v>128</v>
      </c>
      <c r="D1037" s="53" t="s">
        <v>5372</v>
      </c>
      <c r="E1037" s="53">
        <v>41.389099999999999</v>
      </c>
      <c r="F1037" s="53">
        <v>1.567663</v>
      </c>
      <c r="G1037" s="54">
        <v>380.51240000000001</v>
      </c>
      <c r="H1037" s="53">
        <v>2463</v>
      </c>
      <c r="I1037" s="53">
        <v>1290</v>
      </c>
      <c r="J1037" s="53">
        <v>1173</v>
      </c>
      <c r="K1037" s="52">
        <v>1</v>
      </c>
      <c r="L1037" s="52">
        <v>379.51240000000001</v>
      </c>
      <c r="M1037" s="55">
        <v>4</v>
      </c>
      <c r="N1037" s="61" t="s">
        <v>15</v>
      </c>
      <c r="P1037" s="66"/>
      <c r="Q1037" s="53"/>
      <c r="R1037" s="53"/>
      <c r="S1037" s="53"/>
      <c r="T1037" s="53"/>
      <c r="U1037" s="53"/>
      <c r="V1037" s="53"/>
      <c r="W1037" s="53"/>
    </row>
    <row r="1038" spans="2:23" s="52" customFormat="1" ht="13" x14ac:dyDescent="0.3">
      <c r="B1038" s="53" t="s">
        <v>5085</v>
      </c>
      <c r="C1038" s="53" t="s">
        <v>128</v>
      </c>
      <c r="D1038" s="53" t="s">
        <v>5373</v>
      </c>
      <c r="E1038" s="53">
        <v>41.35389</v>
      </c>
      <c r="F1038" s="53">
        <v>1.9766600000000001</v>
      </c>
      <c r="G1038" s="54">
        <v>154.78299999999999</v>
      </c>
      <c r="H1038" s="53">
        <v>5430</v>
      </c>
      <c r="I1038" s="53">
        <v>2722</v>
      </c>
      <c r="J1038" s="53">
        <v>2708</v>
      </c>
      <c r="K1038" s="52">
        <v>1</v>
      </c>
      <c r="L1038" s="52">
        <v>153.78299999999999</v>
      </c>
      <c r="M1038" s="55">
        <v>2</v>
      </c>
      <c r="N1038" s="61" t="s">
        <v>15</v>
      </c>
      <c r="P1038" s="66"/>
      <c r="Q1038" s="53"/>
      <c r="R1038" s="53"/>
      <c r="S1038" s="53"/>
      <c r="T1038" s="53"/>
      <c r="U1038" s="53"/>
      <c r="V1038" s="53"/>
      <c r="W1038" s="53"/>
    </row>
    <row r="1039" spans="2:23" s="52" customFormat="1" ht="13" x14ac:dyDescent="0.3">
      <c r="B1039" s="53" t="s">
        <v>5085</v>
      </c>
      <c r="C1039" s="53" t="s">
        <v>128</v>
      </c>
      <c r="D1039" s="53" t="s">
        <v>5374</v>
      </c>
      <c r="E1039" s="53">
        <v>41.527070000000002</v>
      </c>
      <c r="F1039" s="53">
        <v>1.956931</v>
      </c>
      <c r="G1039" s="54">
        <v>314.40879999999999</v>
      </c>
      <c r="H1039" s="53">
        <v>1864</v>
      </c>
      <c r="I1039" s="53">
        <v>950</v>
      </c>
      <c r="J1039" s="53">
        <v>914</v>
      </c>
      <c r="K1039" s="52">
        <v>1</v>
      </c>
      <c r="L1039" s="52">
        <v>313.40879999999999</v>
      </c>
      <c r="M1039" s="55">
        <v>4</v>
      </c>
      <c r="N1039" s="61" t="s">
        <v>15</v>
      </c>
      <c r="P1039" s="66"/>
      <c r="Q1039" s="53"/>
      <c r="R1039" s="53"/>
      <c r="S1039" s="53"/>
      <c r="T1039" s="53"/>
      <c r="U1039" s="53"/>
      <c r="V1039" s="53"/>
      <c r="W1039" s="53"/>
    </row>
    <row r="1040" spans="2:23" s="52" customFormat="1" ht="13" x14ac:dyDescent="0.3">
      <c r="B1040" s="53" t="s">
        <v>5085</v>
      </c>
      <c r="C1040" s="53" t="s">
        <v>128</v>
      </c>
      <c r="D1040" s="53" t="s">
        <v>5375</v>
      </c>
      <c r="E1040" s="53">
        <v>41.606270000000002</v>
      </c>
      <c r="F1040" s="53">
        <v>1.9191590000000001</v>
      </c>
      <c r="G1040" s="54">
        <v>406.76650000000001</v>
      </c>
      <c r="H1040" s="53">
        <v>5872</v>
      </c>
      <c r="I1040" s="53">
        <v>3029</v>
      </c>
      <c r="J1040" s="53">
        <v>2843</v>
      </c>
      <c r="K1040" s="52">
        <v>1</v>
      </c>
      <c r="L1040" s="52">
        <v>405.76650000000001</v>
      </c>
      <c r="M1040" s="55">
        <v>5</v>
      </c>
      <c r="N1040" s="61" t="s">
        <v>16</v>
      </c>
      <c r="P1040" s="66"/>
      <c r="Q1040" s="53"/>
      <c r="R1040" s="53"/>
      <c r="S1040" s="53"/>
      <c r="T1040" s="53"/>
      <c r="U1040" s="53"/>
      <c r="V1040" s="53"/>
      <c r="W1040" s="53"/>
    </row>
    <row r="1041" spans="2:23" s="52" customFormat="1" ht="13" x14ac:dyDescent="0.3">
      <c r="B1041" s="53" t="s">
        <v>5085</v>
      </c>
      <c r="C1041" s="53" t="s">
        <v>128</v>
      </c>
      <c r="D1041" s="53" t="s">
        <v>5376</v>
      </c>
      <c r="E1041" s="53">
        <v>41.519620000000003</v>
      </c>
      <c r="F1041" s="53">
        <v>1.708936</v>
      </c>
      <c r="G1041" s="54">
        <v>297.29539999999997</v>
      </c>
      <c r="H1041" s="53">
        <v>1427</v>
      </c>
      <c r="I1041" s="53">
        <v>736</v>
      </c>
      <c r="J1041" s="53">
        <v>691</v>
      </c>
      <c r="K1041" s="52">
        <v>1</v>
      </c>
      <c r="L1041" s="52">
        <v>296.29539999999997</v>
      </c>
      <c r="M1041" s="55">
        <v>4</v>
      </c>
      <c r="N1041" s="61" t="s">
        <v>15</v>
      </c>
      <c r="P1041" s="66"/>
      <c r="Q1041" s="53"/>
      <c r="R1041" s="53"/>
      <c r="S1041" s="53"/>
      <c r="T1041" s="53"/>
      <c r="U1041" s="53"/>
      <c r="V1041" s="53"/>
      <c r="W1041" s="53"/>
    </row>
    <row r="1042" spans="2:23" s="52" customFormat="1" ht="13" x14ac:dyDescent="0.3">
      <c r="B1042" s="53" t="s">
        <v>5085</v>
      </c>
      <c r="C1042" s="53" t="s">
        <v>128</v>
      </c>
      <c r="D1042" s="53" t="s">
        <v>5377</v>
      </c>
      <c r="E1042" s="53">
        <v>42.203940000000003</v>
      </c>
      <c r="F1042" s="53">
        <v>1.8182339999999999</v>
      </c>
      <c r="G1042" s="54">
        <v>1127.9190000000001</v>
      </c>
      <c r="H1042" s="53">
        <v>264</v>
      </c>
      <c r="I1042" s="53">
        <v>150</v>
      </c>
      <c r="J1042" s="53">
        <v>114</v>
      </c>
      <c r="K1042" s="52">
        <v>1</v>
      </c>
      <c r="L1042" s="52">
        <v>1126.9190000000001</v>
      </c>
      <c r="M1042" s="55">
        <v>8</v>
      </c>
      <c r="N1042" s="61" t="s">
        <v>17</v>
      </c>
      <c r="P1042" s="66"/>
      <c r="Q1042" s="53"/>
      <c r="R1042" s="53"/>
      <c r="S1042" s="53"/>
      <c r="T1042" s="53"/>
      <c r="U1042" s="53"/>
      <c r="V1042" s="53"/>
      <c r="W1042" s="53"/>
    </row>
    <row r="1043" spans="2:23" s="52" customFormat="1" ht="13" x14ac:dyDescent="0.3">
      <c r="B1043" s="53" t="s">
        <v>5085</v>
      </c>
      <c r="C1043" s="53" t="s">
        <v>128</v>
      </c>
      <c r="D1043" s="53" t="s">
        <v>5378</v>
      </c>
      <c r="E1043" s="53">
        <v>41.648319999999998</v>
      </c>
      <c r="F1043" s="53">
        <v>2.5099119999999999</v>
      </c>
      <c r="G1043" s="54">
        <v>223.2106</v>
      </c>
      <c r="H1043" s="53">
        <v>2465</v>
      </c>
      <c r="I1043" s="53">
        <v>1269</v>
      </c>
      <c r="J1043" s="53">
        <v>1196</v>
      </c>
      <c r="K1043" s="52">
        <v>1</v>
      </c>
      <c r="L1043" s="52">
        <v>222.2106</v>
      </c>
      <c r="M1043" s="55">
        <v>4</v>
      </c>
      <c r="N1043" s="61" t="s">
        <v>15</v>
      </c>
      <c r="P1043" s="66"/>
      <c r="Q1043" s="53"/>
      <c r="R1043" s="53"/>
      <c r="S1043" s="53"/>
      <c r="T1043" s="53"/>
      <c r="U1043" s="53"/>
      <c r="V1043" s="53"/>
      <c r="W1043" s="53"/>
    </row>
    <row r="1044" spans="2:23" s="52" customFormat="1" ht="13" x14ac:dyDescent="0.3">
      <c r="B1044" s="53" t="s">
        <v>5085</v>
      </c>
      <c r="C1044" s="53" t="s">
        <v>128</v>
      </c>
      <c r="D1044" s="53" t="s">
        <v>5379</v>
      </c>
      <c r="E1044" s="53">
        <v>41.388719999999999</v>
      </c>
      <c r="F1044" s="53">
        <v>1.9322550000000001</v>
      </c>
      <c r="G1044" s="54">
        <v>184.84479999999999</v>
      </c>
      <c r="H1044" s="53">
        <v>14066</v>
      </c>
      <c r="I1044" s="53">
        <v>7033</v>
      </c>
      <c r="J1044" s="53">
        <v>7033</v>
      </c>
      <c r="K1044" s="52">
        <v>1</v>
      </c>
      <c r="L1044" s="52">
        <v>183.84479999999999</v>
      </c>
      <c r="M1044" s="55">
        <v>2</v>
      </c>
      <c r="N1044" s="61" t="s">
        <v>15</v>
      </c>
      <c r="P1044" s="66"/>
      <c r="Q1044" s="53"/>
      <c r="R1044" s="53"/>
      <c r="S1044" s="53"/>
      <c r="T1044" s="53"/>
      <c r="U1044" s="53"/>
      <c r="V1044" s="53"/>
      <c r="W1044" s="53"/>
    </row>
    <row r="1045" spans="2:23" s="52" customFormat="1" ht="13" x14ac:dyDescent="0.3">
      <c r="B1045" s="53" t="s">
        <v>5085</v>
      </c>
      <c r="C1045" s="53" t="s">
        <v>128</v>
      </c>
      <c r="D1045" s="53" t="s">
        <v>5380</v>
      </c>
      <c r="E1045" s="53">
        <v>41.531799999999997</v>
      </c>
      <c r="F1045" s="53">
        <v>2.2980649999999998</v>
      </c>
      <c r="G1045" s="54">
        <v>155.14609999999999</v>
      </c>
      <c r="H1045" s="53">
        <v>2283</v>
      </c>
      <c r="I1045" s="53">
        <v>1166</v>
      </c>
      <c r="J1045" s="53">
        <v>1117</v>
      </c>
      <c r="K1045" s="52">
        <v>1</v>
      </c>
      <c r="L1045" s="52">
        <v>154.14609999999999</v>
      </c>
      <c r="M1045" s="55">
        <v>2</v>
      </c>
      <c r="N1045" s="61" t="s">
        <v>15</v>
      </c>
      <c r="P1045" s="66"/>
      <c r="Q1045" s="53"/>
      <c r="R1045" s="53"/>
      <c r="S1045" s="53"/>
      <c r="T1045" s="53"/>
      <c r="U1045" s="53"/>
      <c r="V1045" s="53"/>
      <c r="W1045" s="53"/>
    </row>
    <row r="1046" spans="2:23" s="52" customFormat="1" ht="13" x14ac:dyDescent="0.3">
      <c r="B1046" s="53" t="s">
        <v>5085</v>
      </c>
      <c r="C1046" s="53" t="s">
        <v>128</v>
      </c>
      <c r="D1046" s="53" t="s">
        <v>5381</v>
      </c>
      <c r="E1046" s="53">
        <v>41.656509999999997</v>
      </c>
      <c r="F1046" s="53">
        <v>1.487973</v>
      </c>
      <c r="G1046" s="54">
        <v>556.99590000000001</v>
      </c>
      <c r="H1046" s="53">
        <v>172</v>
      </c>
      <c r="I1046" s="53">
        <v>92</v>
      </c>
      <c r="J1046" s="53">
        <v>80</v>
      </c>
      <c r="K1046" s="52">
        <v>1</v>
      </c>
      <c r="L1046" s="52">
        <v>555.99590000000001</v>
      </c>
      <c r="M1046" s="55">
        <v>5</v>
      </c>
      <c r="N1046" s="61" t="s">
        <v>16</v>
      </c>
      <c r="P1046" s="66"/>
      <c r="Q1046" s="53"/>
      <c r="R1046" s="53"/>
      <c r="S1046" s="53"/>
      <c r="T1046" s="53"/>
      <c r="U1046" s="53"/>
      <c r="V1046" s="53"/>
      <c r="W1046" s="53"/>
    </row>
    <row r="1047" spans="2:23" s="52" customFormat="1" ht="13" x14ac:dyDescent="0.3">
      <c r="B1047" s="53" t="s">
        <v>5085</v>
      </c>
      <c r="C1047" s="53" t="s">
        <v>128</v>
      </c>
      <c r="D1047" s="53" t="s">
        <v>5382</v>
      </c>
      <c r="E1047" s="53">
        <v>41.930289999999999</v>
      </c>
      <c r="F1047" s="53">
        <v>2.2543500000000001</v>
      </c>
      <c r="G1047" s="54">
        <v>505.46789999999999</v>
      </c>
      <c r="H1047" s="53">
        <v>39844</v>
      </c>
      <c r="I1047" s="53">
        <v>19940</v>
      </c>
      <c r="J1047" s="53">
        <v>19904</v>
      </c>
      <c r="K1047" s="52">
        <v>1</v>
      </c>
      <c r="L1047" s="52">
        <v>504.46789999999999</v>
      </c>
      <c r="M1047" s="55">
        <v>5</v>
      </c>
      <c r="N1047" s="61" t="s">
        <v>16</v>
      </c>
      <c r="P1047" s="66"/>
      <c r="Q1047" s="53"/>
      <c r="R1047" s="53"/>
      <c r="S1047" s="53"/>
      <c r="T1047" s="53"/>
      <c r="U1047" s="53"/>
      <c r="V1047" s="53"/>
      <c r="W1047" s="53"/>
    </row>
    <row r="1048" spans="2:23" s="52" customFormat="1" ht="13" x14ac:dyDescent="0.3">
      <c r="B1048" s="53" t="s">
        <v>5085</v>
      </c>
      <c r="C1048" s="53" t="s">
        <v>128</v>
      </c>
      <c r="D1048" s="53" t="s">
        <v>5383</v>
      </c>
      <c r="E1048" s="53">
        <v>42.136760000000002</v>
      </c>
      <c r="F1048" s="53">
        <v>1.931635</v>
      </c>
      <c r="G1048" s="54">
        <v>724.70320000000004</v>
      </c>
      <c r="H1048" s="53">
        <v>520</v>
      </c>
      <c r="I1048" s="53">
        <v>257</v>
      </c>
      <c r="J1048" s="53">
        <v>263</v>
      </c>
      <c r="K1048" s="52">
        <v>1</v>
      </c>
      <c r="L1048" s="52">
        <v>723.70320000000004</v>
      </c>
      <c r="M1048" s="55">
        <v>6</v>
      </c>
      <c r="N1048" s="61" t="s">
        <v>16</v>
      </c>
      <c r="P1048" s="66"/>
      <c r="Q1048" s="53"/>
      <c r="R1048" s="53"/>
      <c r="S1048" s="53"/>
      <c r="T1048" s="53"/>
      <c r="U1048" s="53"/>
      <c r="V1048" s="53"/>
      <c r="W1048" s="53"/>
    </row>
    <row r="1049" spans="2:23" s="52" customFormat="1" ht="13" x14ac:dyDescent="0.3">
      <c r="B1049" s="53" t="s">
        <v>5085</v>
      </c>
      <c r="C1049" s="53" t="s">
        <v>128</v>
      </c>
      <c r="D1049" s="53" t="s">
        <v>5384</v>
      </c>
      <c r="E1049" s="53">
        <v>41.316009999999999</v>
      </c>
      <c r="F1049" s="53">
        <v>2.0201989999999999</v>
      </c>
      <c r="G1049" s="54">
        <v>19.775179999999999</v>
      </c>
      <c r="H1049" s="53">
        <v>63489</v>
      </c>
      <c r="I1049" s="53">
        <v>31891</v>
      </c>
      <c r="J1049" s="53">
        <v>31598</v>
      </c>
      <c r="K1049" s="52">
        <v>1</v>
      </c>
      <c r="L1049" s="52">
        <v>18.775179999999999</v>
      </c>
      <c r="M1049" s="55">
        <v>2</v>
      </c>
      <c r="N1049" s="61" t="s">
        <v>15</v>
      </c>
      <c r="P1049" s="66"/>
      <c r="Q1049" s="53"/>
      <c r="R1049" s="53"/>
      <c r="S1049" s="53"/>
      <c r="T1049" s="53"/>
      <c r="U1049" s="53"/>
      <c r="V1049" s="53"/>
      <c r="W1049" s="53"/>
    </row>
    <row r="1050" spans="2:23" s="52" customFormat="1" ht="13" x14ac:dyDescent="0.3">
      <c r="B1050" s="53" t="s">
        <v>5085</v>
      </c>
      <c r="C1050" s="53" t="s">
        <v>128</v>
      </c>
      <c r="D1050" s="53" t="s">
        <v>5385</v>
      </c>
      <c r="E1050" s="53">
        <v>41.55547</v>
      </c>
      <c r="F1050" s="53">
        <v>1.954526</v>
      </c>
      <c r="G1050" s="54">
        <v>265.74759999999998</v>
      </c>
      <c r="H1050" s="53">
        <v>7322</v>
      </c>
      <c r="I1050" s="53">
        <v>3674</v>
      </c>
      <c r="J1050" s="53">
        <v>3648</v>
      </c>
      <c r="K1050" s="52">
        <v>1</v>
      </c>
      <c r="L1050" s="52">
        <v>264.74759999999998</v>
      </c>
      <c r="M1050" s="55">
        <v>4</v>
      </c>
      <c r="N1050" s="61" t="s">
        <v>15</v>
      </c>
      <c r="P1050" s="66"/>
      <c r="Q1050" s="53"/>
      <c r="R1050" s="53"/>
      <c r="S1050" s="53"/>
      <c r="T1050" s="53"/>
      <c r="U1050" s="53"/>
      <c r="V1050" s="53"/>
      <c r="W1050" s="53"/>
    </row>
    <row r="1051" spans="2:23" s="52" customFormat="1" ht="13" x14ac:dyDescent="0.3">
      <c r="B1051" s="53" t="s">
        <v>5085</v>
      </c>
      <c r="C1051" s="53" t="s">
        <v>128</v>
      </c>
      <c r="D1051" s="53" t="s">
        <v>5386</v>
      </c>
      <c r="E1051" s="53">
        <v>41.345089999999999</v>
      </c>
      <c r="F1051" s="53">
        <v>1.6998489999999999</v>
      </c>
      <c r="G1051" s="54">
        <v>230.5926</v>
      </c>
      <c r="H1051" s="53">
        <v>38425</v>
      </c>
      <c r="I1051" s="53">
        <v>19145</v>
      </c>
      <c r="J1051" s="53">
        <v>19280</v>
      </c>
      <c r="K1051" s="52">
        <v>1</v>
      </c>
      <c r="L1051" s="52">
        <v>229.5926</v>
      </c>
      <c r="M1051" s="55">
        <v>4</v>
      </c>
      <c r="N1051" s="61" t="s">
        <v>15</v>
      </c>
      <c r="P1051" s="66"/>
      <c r="Q1051" s="53"/>
      <c r="R1051" s="53"/>
      <c r="S1051" s="53"/>
      <c r="T1051" s="53"/>
      <c r="U1051" s="53"/>
      <c r="V1051" s="53"/>
      <c r="W1051" s="53"/>
    </row>
    <row r="1052" spans="2:23" s="52" customFormat="1" ht="13" x14ac:dyDescent="0.3">
      <c r="B1052" s="53" t="s">
        <v>5085</v>
      </c>
      <c r="C1052" s="53" t="s">
        <v>128</v>
      </c>
      <c r="D1052" s="53" t="s">
        <v>5387</v>
      </c>
      <c r="E1052" s="53">
        <v>41.652720000000002</v>
      </c>
      <c r="F1052" s="53">
        <v>2.4410720000000001</v>
      </c>
      <c r="G1052" s="54">
        <v>221.1936</v>
      </c>
      <c r="H1052" s="53">
        <v>636</v>
      </c>
      <c r="I1052" s="53">
        <v>331</v>
      </c>
      <c r="J1052" s="53">
        <v>305</v>
      </c>
      <c r="K1052" s="52">
        <v>1</v>
      </c>
      <c r="L1052" s="52">
        <v>220.1936</v>
      </c>
      <c r="M1052" s="55">
        <v>4</v>
      </c>
      <c r="N1052" s="61" t="s">
        <v>15</v>
      </c>
      <c r="P1052" s="66"/>
      <c r="Q1052" s="53"/>
      <c r="R1052" s="53"/>
      <c r="S1052" s="53"/>
      <c r="T1052" s="53"/>
      <c r="U1052" s="53"/>
      <c r="V1052" s="53"/>
      <c r="W1052" s="53"/>
    </row>
    <row r="1053" spans="2:23" s="52" customFormat="1" ht="13" x14ac:dyDescent="0.3">
      <c r="B1053" s="53" t="s">
        <v>5085</v>
      </c>
      <c r="C1053" s="53" t="s">
        <v>128</v>
      </c>
      <c r="D1053" s="53" t="s">
        <v>5388</v>
      </c>
      <c r="E1053" s="53">
        <v>41.947539999999996</v>
      </c>
      <c r="F1053" s="53">
        <v>2.3848980000000002</v>
      </c>
      <c r="G1053" s="54">
        <v>557.91999999999996</v>
      </c>
      <c r="H1053" s="53">
        <v>336</v>
      </c>
      <c r="I1053" s="53">
        <v>160</v>
      </c>
      <c r="J1053" s="53">
        <v>176</v>
      </c>
      <c r="K1053" s="52">
        <v>1</v>
      </c>
      <c r="L1053" s="52">
        <v>556.91999999999996</v>
      </c>
      <c r="M1053" s="55">
        <v>5</v>
      </c>
      <c r="N1053" s="61" t="s">
        <v>16</v>
      </c>
      <c r="P1053" s="66"/>
      <c r="Q1053" s="53"/>
      <c r="R1053" s="53"/>
      <c r="S1053" s="53"/>
      <c r="T1053" s="53"/>
      <c r="U1053" s="53"/>
      <c r="V1053" s="53"/>
      <c r="W1053" s="53"/>
    </row>
    <row r="1054" spans="2:23" s="52" customFormat="1" ht="13" x14ac:dyDescent="0.3">
      <c r="B1054" s="53" t="s">
        <v>5085</v>
      </c>
      <c r="C1054" s="53" t="s">
        <v>128</v>
      </c>
      <c r="D1054" s="53" t="s">
        <v>5389</v>
      </c>
      <c r="E1054" s="53">
        <v>41.573729999999998</v>
      </c>
      <c r="F1054" s="53">
        <v>1.6429819999999999</v>
      </c>
      <c r="G1054" s="54">
        <v>313.79719999999998</v>
      </c>
      <c r="H1054" s="53">
        <v>12649</v>
      </c>
      <c r="I1054" s="53">
        <v>6419</v>
      </c>
      <c r="J1054" s="53">
        <v>6230</v>
      </c>
      <c r="K1054" s="52">
        <v>1</v>
      </c>
      <c r="L1054" s="52">
        <v>312.79719999999998</v>
      </c>
      <c r="M1054" s="55">
        <v>4</v>
      </c>
      <c r="N1054" s="61" t="s">
        <v>15</v>
      </c>
      <c r="P1054" s="66"/>
      <c r="Q1054" s="53"/>
      <c r="R1054" s="53"/>
      <c r="S1054" s="53"/>
      <c r="T1054" s="53"/>
      <c r="U1054" s="53"/>
      <c r="V1054" s="53"/>
      <c r="W1054" s="53"/>
    </row>
    <row r="1055" spans="2:23" s="52" customFormat="1" ht="13" x14ac:dyDescent="0.3">
      <c r="B1055" s="53" t="s">
        <v>5085</v>
      </c>
      <c r="C1055" s="53" t="s">
        <v>128</v>
      </c>
      <c r="D1055" s="53" t="s">
        <v>5390</v>
      </c>
      <c r="E1055" s="53">
        <v>41.554070000000003</v>
      </c>
      <c r="F1055" s="53">
        <v>2.2888950000000001</v>
      </c>
      <c r="G1055" s="54">
        <v>92.165629999999993</v>
      </c>
      <c r="H1055" s="53">
        <v>4654</v>
      </c>
      <c r="I1055" s="53">
        <v>2389</v>
      </c>
      <c r="J1055" s="53">
        <v>2265</v>
      </c>
      <c r="K1055" s="52">
        <v>1</v>
      </c>
      <c r="L1055" s="52">
        <v>91.165629999999993</v>
      </c>
      <c r="M1055" s="55">
        <v>2</v>
      </c>
      <c r="N1055" s="61" t="s">
        <v>15</v>
      </c>
      <c r="P1055" s="66"/>
      <c r="Q1055" s="53"/>
      <c r="R1055" s="53"/>
      <c r="S1055" s="53"/>
      <c r="T1055" s="53"/>
      <c r="U1055" s="53"/>
      <c r="V1055" s="53"/>
      <c r="W1055" s="53"/>
    </row>
    <row r="1056" spans="2:23" s="52" customFormat="1" ht="13" x14ac:dyDescent="0.3">
      <c r="B1056" s="53" t="s">
        <v>5085</v>
      </c>
      <c r="C1056" s="53" t="s">
        <v>128</v>
      </c>
      <c r="D1056" s="53" t="s">
        <v>5391</v>
      </c>
      <c r="E1056" s="53">
        <v>41.224150000000002</v>
      </c>
      <c r="F1056" s="53">
        <v>1.725568</v>
      </c>
      <c r="G1056" s="54">
        <v>25.039750000000002</v>
      </c>
      <c r="H1056" s="53">
        <v>65890</v>
      </c>
      <c r="I1056" s="53">
        <v>32431</v>
      </c>
      <c r="J1056" s="53">
        <v>33459</v>
      </c>
      <c r="K1056" s="52">
        <v>1</v>
      </c>
      <c r="L1056" s="52">
        <v>24.039750000000002</v>
      </c>
      <c r="M1056" s="55">
        <v>2</v>
      </c>
      <c r="N1056" s="61" t="s">
        <v>15</v>
      </c>
      <c r="P1056" s="66"/>
      <c r="Q1056" s="53"/>
      <c r="R1056" s="53"/>
      <c r="S1056" s="53"/>
      <c r="T1056" s="53"/>
      <c r="U1056" s="53"/>
      <c r="V1056" s="53"/>
      <c r="W1056" s="53"/>
    </row>
    <row r="1057" spans="2:23" s="52" customFormat="1" ht="13" x14ac:dyDescent="0.3">
      <c r="B1057" s="53" t="s">
        <v>5085</v>
      </c>
      <c r="C1057" s="53" t="s">
        <v>128</v>
      </c>
      <c r="D1057" s="53" t="s">
        <v>5392</v>
      </c>
      <c r="E1057" s="53">
        <v>41.516689999999997</v>
      </c>
      <c r="F1057" s="53">
        <v>2.358552</v>
      </c>
      <c r="G1057" s="54">
        <v>133.60579999999999</v>
      </c>
      <c r="H1057" s="53">
        <v>8672</v>
      </c>
      <c r="I1057" s="53">
        <v>4265</v>
      </c>
      <c r="J1057" s="53">
        <v>4407</v>
      </c>
      <c r="K1057" s="52">
        <v>1</v>
      </c>
      <c r="L1057" s="52">
        <v>132.60579999999999</v>
      </c>
      <c r="M1057" s="55">
        <v>2</v>
      </c>
      <c r="N1057" s="61" t="s">
        <v>15</v>
      </c>
      <c r="P1057" s="66"/>
      <c r="Q1057" s="53"/>
      <c r="R1057" s="53"/>
      <c r="S1057" s="53"/>
      <c r="T1057" s="53"/>
      <c r="U1057" s="53"/>
      <c r="V1057" s="53"/>
      <c r="W1057" s="53"/>
    </row>
    <row r="1058" spans="2:23" s="52" customFormat="1" ht="13" x14ac:dyDescent="0.3">
      <c r="B1058" s="53" t="s">
        <v>5085</v>
      </c>
      <c r="C1058" s="53" t="s">
        <v>128</v>
      </c>
      <c r="D1058" s="53" t="s">
        <v>5393</v>
      </c>
      <c r="E1058" s="53">
        <v>41.501809999999999</v>
      </c>
      <c r="F1058" s="53">
        <v>2.390873</v>
      </c>
      <c r="G1058" s="54">
        <v>10.80674</v>
      </c>
      <c r="H1058" s="53">
        <v>19482</v>
      </c>
      <c r="I1058" s="53">
        <v>9453</v>
      </c>
      <c r="J1058" s="53">
        <v>10029</v>
      </c>
      <c r="K1058" s="52">
        <v>1</v>
      </c>
      <c r="L1058" s="52">
        <v>9.8067399999999996</v>
      </c>
      <c r="M1058" s="55">
        <v>2</v>
      </c>
      <c r="N1058" s="61" t="s">
        <v>15</v>
      </c>
      <c r="P1058" s="66"/>
      <c r="Q1058" s="53"/>
      <c r="R1058" s="53"/>
      <c r="S1058" s="53"/>
      <c r="T1058" s="53"/>
      <c r="U1058" s="53"/>
      <c r="V1058" s="53"/>
      <c r="W1058" s="53"/>
    </row>
    <row r="1059" spans="2:23" s="52" customFormat="1" ht="13" x14ac:dyDescent="0.3">
      <c r="B1059" s="53" t="s">
        <v>5085</v>
      </c>
      <c r="C1059" s="53" t="s">
        <v>128</v>
      </c>
      <c r="D1059" s="53" t="s">
        <v>5394</v>
      </c>
      <c r="E1059" s="53">
        <v>41.388350000000003</v>
      </c>
      <c r="F1059" s="53">
        <v>1.662088</v>
      </c>
      <c r="G1059" s="54">
        <v>284.1465</v>
      </c>
      <c r="H1059" s="53">
        <v>1112</v>
      </c>
      <c r="I1059" s="53">
        <v>574</v>
      </c>
      <c r="J1059" s="53">
        <v>538</v>
      </c>
      <c r="K1059" s="52">
        <v>1</v>
      </c>
      <c r="L1059" s="52">
        <v>283.1465</v>
      </c>
      <c r="M1059" s="55">
        <v>4</v>
      </c>
      <c r="N1059" s="61" t="s">
        <v>15</v>
      </c>
      <c r="P1059" s="66"/>
      <c r="Q1059" s="53"/>
      <c r="R1059" s="53"/>
      <c r="S1059" s="53"/>
      <c r="T1059" s="53"/>
      <c r="U1059" s="53"/>
      <c r="V1059" s="53"/>
      <c r="W1059" s="53"/>
    </row>
    <row r="1060" spans="2:23" s="52" customFormat="1" ht="13" x14ac:dyDescent="0.3">
      <c r="B1060" s="53" t="s">
        <v>5085</v>
      </c>
      <c r="C1060" s="53" t="s">
        <v>128</v>
      </c>
      <c r="D1060" s="53" t="s">
        <v>5395</v>
      </c>
      <c r="E1060" s="53">
        <v>41.945830000000001</v>
      </c>
      <c r="F1060" s="53">
        <v>1.775928</v>
      </c>
      <c r="G1060" s="54">
        <v>724.38260000000002</v>
      </c>
      <c r="H1060" s="53">
        <v>186</v>
      </c>
      <c r="I1060" s="53">
        <v>98</v>
      </c>
      <c r="J1060" s="53">
        <v>88</v>
      </c>
      <c r="K1060" s="52">
        <v>1</v>
      </c>
      <c r="L1060" s="52">
        <v>723.38260000000002</v>
      </c>
      <c r="M1060" s="55">
        <v>6</v>
      </c>
      <c r="N1060" s="61" t="s">
        <v>16</v>
      </c>
      <c r="P1060" s="66"/>
      <c r="Q1060" s="53"/>
      <c r="R1060" s="53"/>
      <c r="S1060" s="53"/>
      <c r="T1060" s="53"/>
      <c r="U1060" s="53"/>
      <c r="V1060" s="53"/>
      <c r="W1060" s="53"/>
    </row>
    <row r="1061" spans="2:23" s="52" customFormat="1" ht="13" x14ac:dyDescent="0.3">
      <c r="B1061" s="53" t="s">
        <v>7451</v>
      </c>
      <c r="C1061" s="53" t="s">
        <v>131</v>
      </c>
      <c r="D1061" s="53" t="s">
        <v>7589</v>
      </c>
      <c r="E1061" s="53">
        <v>43.15</v>
      </c>
      <c r="F1061" s="53">
        <v>-2.6102780000000001</v>
      </c>
      <c r="G1061" s="54">
        <v>139.52979999999999</v>
      </c>
      <c r="H1061" s="53">
        <v>7260</v>
      </c>
      <c r="I1061" s="53">
        <v>3647</v>
      </c>
      <c r="J1061" s="53">
        <v>3613</v>
      </c>
      <c r="K1061" s="52">
        <v>214</v>
      </c>
      <c r="L1061" s="52">
        <v>-74.470200000000006</v>
      </c>
      <c r="M1061" s="55">
        <v>2</v>
      </c>
      <c r="N1061" s="61" t="s">
        <v>15</v>
      </c>
      <c r="P1061" s="66"/>
      <c r="Q1061" s="53"/>
      <c r="R1061" s="53"/>
      <c r="S1061" s="53"/>
      <c r="T1061" s="53"/>
      <c r="U1061" s="53"/>
      <c r="V1061" s="53"/>
      <c r="W1061" s="53"/>
    </row>
    <row r="1062" spans="2:23" s="52" customFormat="1" ht="13" x14ac:dyDescent="0.3">
      <c r="B1062" s="53" t="s">
        <v>7451</v>
      </c>
      <c r="C1062" s="53" t="s">
        <v>131</v>
      </c>
      <c r="D1062" s="53" t="s">
        <v>7590</v>
      </c>
      <c r="E1062" s="53">
        <v>43.316879999999998</v>
      </c>
      <c r="F1062" s="53">
        <v>-3.0876779999999999</v>
      </c>
      <c r="G1062" s="54">
        <v>65.984250000000003</v>
      </c>
      <c r="H1062" s="53">
        <v>9647</v>
      </c>
      <c r="I1062" s="53">
        <v>4779</v>
      </c>
      <c r="J1062" s="53">
        <v>4868</v>
      </c>
      <c r="K1062" s="52">
        <v>214</v>
      </c>
      <c r="L1062" s="52">
        <v>-148.01575</v>
      </c>
      <c r="M1062" s="55">
        <v>2</v>
      </c>
      <c r="N1062" s="61" t="s">
        <v>15</v>
      </c>
      <c r="P1062" s="66"/>
      <c r="Q1062" s="53"/>
      <c r="R1062" s="53"/>
      <c r="S1062" s="53"/>
      <c r="T1062" s="53"/>
      <c r="U1062" s="53"/>
      <c r="V1062" s="53"/>
      <c r="W1062" s="53"/>
    </row>
    <row r="1063" spans="2:23" s="52" customFormat="1" ht="13" x14ac:dyDescent="0.3">
      <c r="B1063" s="53" t="s">
        <v>7451</v>
      </c>
      <c r="C1063" s="53" t="s">
        <v>131</v>
      </c>
      <c r="D1063" s="53" t="s">
        <v>7591</v>
      </c>
      <c r="E1063" s="53">
        <v>43.301000000000002</v>
      </c>
      <c r="F1063" s="53">
        <v>-2.6709999999999998</v>
      </c>
      <c r="G1063" s="54">
        <v>13.37307</v>
      </c>
      <c r="H1063" s="53">
        <v>445</v>
      </c>
      <c r="I1063" s="53">
        <v>216</v>
      </c>
      <c r="J1063" s="53">
        <v>229</v>
      </c>
      <c r="K1063" s="52">
        <v>214</v>
      </c>
      <c r="L1063" s="52">
        <v>-200.62692999999999</v>
      </c>
      <c r="M1063" s="55">
        <v>2</v>
      </c>
      <c r="N1063" s="61" t="s">
        <v>15</v>
      </c>
      <c r="P1063" s="66"/>
      <c r="Q1063" s="53"/>
      <c r="R1063" s="53"/>
      <c r="S1063" s="53"/>
      <c r="T1063" s="53"/>
      <c r="U1063" s="53"/>
      <c r="V1063" s="53"/>
      <c r="W1063" s="53"/>
    </row>
    <row r="1064" spans="2:23" s="52" customFormat="1" ht="13" x14ac:dyDescent="0.3">
      <c r="B1064" s="53" t="s">
        <v>7451</v>
      </c>
      <c r="C1064" s="53" t="s">
        <v>131</v>
      </c>
      <c r="D1064" s="53" t="s">
        <v>7592</v>
      </c>
      <c r="E1064" s="53">
        <v>43.245190000000001</v>
      </c>
      <c r="F1064" s="53">
        <v>-2.988702</v>
      </c>
      <c r="G1064" s="54">
        <v>23.902799999999999</v>
      </c>
      <c r="H1064" s="53">
        <v>2835</v>
      </c>
      <c r="I1064" s="53">
        <v>1390</v>
      </c>
      <c r="J1064" s="53">
        <v>1445</v>
      </c>
      <c r="K1064" s="52">
        <v>214</v>
      </c>
      <c r="L1064" s="52">
        <v>-190.09719999999999</v>
      </c>
      <c r="M1064" s="55">
        <v>2</v>
      </c>
      <c r="N1064" s="61" t="s">
        <v>15</v>
      </c>
      <c r="P1064" s="66"/>
      <c r="Q1064" s="53"/>
      <c r="R1064" s="53"/>
      <c r="S1064" s="53"/>
      <c r="T1064" s="53"/>
      <c r="U1064" s="53"/>
      <c r="V1064" s="53"/>
      <c r="W1064" s="53"/>
    </row>
    <row r="1065" spans="2:23" s="52" customFormat="1" ht="13" x14ac:dyDescent="0.3">
      <c r="B1065" s="53" t="s">
        <v>7451</v>
      </c>
      <c r="C1065" s="53" t="s">
        <v>131</v>
      </c>
      <c r="D1065" s="53" t="s">
        <v>7593</v>
      </c>
      <c r="E1065" s="53">
        <v>43.220500000000001</v>
      </c>
      <c r="F1065" s="53">
        <v>-2.7332360000000002</v>
      </c>
      <c r="G1065" s="54">
        <v>74.851849999999999</v>
      </c>
      <c r="H1065" s="53">
        <v>17842</v>
      </c>
      <c r="I1065" s="53">
        <v>8793</v>
      </c>
      <c r="J1065" s="53">
        <v>9049</v>
      </c>
      <c r="K1065" s="52">
        <v>214</v>
      </c>
      <c r="L1065" s="52">
        <v>-139.14814999999999</v>
      </c>
      <c r="M1065" s="55">
        <v>2</v>
      </c>
      <c r="N1065" s="61" t="s">
        <v>15</v>
      </c>
      <c r="P1065" s="66"/>
      <c r="Q1065" s="53"/>
      <c r="R1065" s="53"/>
      <c r="S1065" s="53"/>
      <c r="T1065" s="53"/>
      <c r="U1065" s="53"/>
      <c r="V1065" s="53"/>
      <c r="W1065" s="53"/>
    </row>
    <row r="1066" spans="2:23" s="52" customFormat="1" ht="13" x14ac:dyDescent="0.3">
      <c r="B1066" s="53" t="s">
        <v>7451</v>
      </c>
      <c r="C1066" s="53" t="s">
        <v>131</v>
      </c>
      <c r="D1066" s="53" t="s">
        <v>7594</v>
      </c>
      <c r="E1066" s="53">
        <v>43.328499999999998</v>
      </c>
      <c r="F1066" s="53">
        <v>-2.5125000000000002</v>
      </c>
      <c r="G1066" s="54">
        <v>167.2689</v>
      </c>
      <c r="H1066" s="53">
        <v>408</v>
      </c>
      <c r="I1066" s="53">
        <v>206</v>
      </c>
      <c r="J1066" s="53">
        <v>202</v>
      </c>
      <c r="K1066" s="52">
        <v>214</v>
      </c>
      <c r="L1066" s="52">
        <v>-46.731099999999998</v>
      </c>
      <c r="M1066" s="55">
        <v>2</v>
      </c>
      <c r="N1066" s="61" t="s">
        <v>15</v>
      </c>
      <c r="P1066" s="66"/>
      <c r="Q1066" s="53"/>
      <c r="R1066" s="53"/>
      <c r="S1066" s="53"/>
      <c r="T1066" s="53"/>
      <c r="U1066" s="53"/>
      <c r="V1066" s="53"/>
      <c r="W1066" s="53"/>
    </row>
    <row r="1067" spans="2:23" s="52" customFormat="1" ht="13" x14ac:dyDescent="0.3">
      <c r="B1067" s="53" t="s">
        <v>7451</v>
      </c>
      <c r="C1067" s="53" t="s">
        <v>131</v>
      </c>
      <c r="D1067" s="53" t="s">
        <v>7595</v>
      </c>
      <c r="E1067" s="53">
        <v>43.149549999999998</v>
      </c>
      <c r="F1067" s="53">
        <v>-2.9250859999999999</v>
      </c>
      <c r="G1067" s="54">
        <v>191.39670000000001</v>
      </c>
      <c r="H1067" s="53">
        <v>95</v>
      </c>
      <c r="I1067" s="53">
        <v>53</v>
      </c>
      <c r="J1067" s="53">
        <v>42</v>
      </c>
      <c r="K1067" s="52">
        <v>214</v>
      </c>
      <c r="L1067" s="52">
        <v>-22.60329999999999</v>
      </c>
      <c r="M1067" s="55">
        <v>2</v>
      </c>
      <c r="N1067" s="61" t="s">
        <v>15</v>
      </c>
      <c r="P1067" s="66"/>
      <c r="Q1067" s="53"/>
      <c r="R1067" s="53"/>
      <c r="S1067" s="53"/>
      <c r="T1067" s="53"/>
      <c r="U1067" s="53"/>
      <c r="V1067" s="53"/>
      <c r="W1067" s="53"/>
    </row>
    <row r="1068" spans="2:23" s="52" customFormat="1" ht="13" x14ac:dyDescent="0.3">
      <c r="B1068" s="53" t="s">
        <v>7451</v>
      </c>
      <c r="C1068" s="53" t="s">
        <v>131</v>
      </c>
      <c r="D1068" s="53" t="s">
        <v>7596</v>
      </c>
      <c r="E1068" s="53">
        <v>43.152900000000002</v>
      </c>
      <c r="F1068" s="53">
        <v>-2.7904300000000002</v>
      </c>
      <c r="G1068" s="54">
        <v>98.171239999999997</v>
      </c>
      <c r="H1068" s="53">
        <v>305</v>
      </c>
      <c r="I1068" s="53">
        <v>150</v>
      </c>
      <c r="J1068" s="53">
        <v>155</v>
      </c>
      <c r="K1068" s="52">
        <v>214</v>
      </c>
      <c r="L1068" s="52">
        <v>-115.82876</v>
      </c>
      <c r="M1068" s="55">
        <v>2</v>
      </c>
      <c r="N1068" s="61" t="s">
        <v>15</v>
      </c>
      <c r="P1068" s="66"/>
      <c r="Q1068" s="53"/>
      <c r="R1068" s="53"/>
      <c r="S1068" s="53"/>
      <c r="T1068" s="53"/>
      <c r="U1068" s="53"/>
      <c r="V1068" s="53"/>
      <c r="W1068" s="53"/>
    </row>
    <row r="1069" spans="2:23" s="52" customFormat="1" ht="13" x14ac:dyDescent="0.3">
      <c r="B1069" s="53" t="s">
        <v>7451</v>
      </c>
      <c r="C1069" s="53" t="s">
        <v>131</v>
      </c>
      <c r="D1069" s="53" t="s">
        <v>7597</v>
      </c>
      <c r="E1069" s="53">
        <v>43.121079999999999</v>
      </c>
      <c r="F1069" s="53">
        <v>-2.7677710000000002</v>
      </c>
      <c r="G1069" s="54">
        <v>135.78630000000001</v>
      </c>
      <c r="H1069" s="53">
        <v>1131</v>
      </c>
      <c r="I1069" s="53">
        <v>528</v>
      </c>
      <c r="J1069" s="53">
        <v>603</v>
      </c>
      <c r="K1069" s="52">
        <v>214</v>
      </c>
      <c r="L1069" s="52">
        <v>-78.213699999999989</v>
      </c>
      <c r="M1069" s="55">
        <v>2</v>
      </c>
      <c r="N1069" s="61" t="s">
        <v>15</v>
      </c>
      <c r="P1069" s="66"/>
      <c r="Q1069" s="53"/>
      <c r="R1069" s="53"/>
      <c r="S1069" s="53"/>
      <c r="T1069" s="53"/>
      <c r="U1069" s="53"/>
      <c r="V1069" s="53"/>
      <c r="W1069" s="53"/>
    </row>
    <row r="1070" spans="2:23" s="52" customFormat="1" ht="13" x14ac:dyDescent="0.3">
      <c r="B1070" s="53" t="s">
        <v>7451</v>
      </c>
      <c r="C1070" s="53" t="s">
        <v>131</v>
      </c>
      <c r="D1070" s="53" t="s">
        <v>7598</v>
      </c>
      <c r="E1070" s="53">
        <v>43.173499999999997</v>
      </c>
      <c r="F1070" s="53">
        <v>-2.9178860000000002</v>
      </c>
      <c r="G1070" s="54">
        <v>91.23169</v>
      </c>
      <c r="H1070" s="53">
        <v>909</v>
      </c>
      <c r="I1070" s="53">
        <v>447</v>
      </c>
      <c r="J1070" s="53">
        <v>462</v>
      </c>
      <c r="K1070" s="52">
        <v>214</v>
      </c>
      <c r="L1070" s="52">
        <v>-122.76831</v>
      </c>
      <c r="M1070" s="55">
        <v>2</v>
      </c>
      <c r="N1070" s="61" t="s">
        <v>15</v>
      </c>
      <c r="P1070" s="66"/>
      <c r="Q1070" s="53"/>
      <c r="R1070" s="53"/>
      <c r="S1070" s="53"/>
      <c r="T1070" s="53"/>
      <c r="U1070" s="53"/>
      <c r="V1070" s="53"/>
      <c r="W1070" s="53"/>
    </row>
    <row r="1071" spans="2:23" s="52" customFormat="1" ht="13" x14ac:dyDescent="0.3">
      <c r="B1071" s="53" t="s">
        <v>7451</v>
      </c>
      <c r="C1071" s="53" t="s">
        <v>131</v>
      </c>
      <c r="D1071" s="53" t="s">
        <v>7599</v>
      </c>
      <c r="E1071" s="53">
        <v>43.311669999999999</v>
      </c>
      <c r="F1071" s="53">
        <v>-2.638611</v>
      </c>
      <c r="G1071" s="54">
        <v>63.890700000000002</v>
      </c>
      <c r="H1071" s="53">
        <v>375</v>
      </c>
      <c r="I1071" s="53">
        <v>190</v>
      </c>
      <c r="J1071" s="53">
        <v>185</v>
      </c>
      <c r="K1071" s="52">
        <v>214</v>
      </c>
      <c r="L1071" s="52">
        <v>-150.10929999999999</v>
      </c>
      <c r="M1071" s="55">
        <v>2</v>
      </c>
      <c r="N1071" s="61" t="s">
        <v>15</v>
      </c>
      <c r="P1071" s="66"/>
      <c r="Q1071" s="53"/>
      <c r="R1071" s="53"/>
      <c r="S1071" s="53"/>
      <c r="T1071" s="53"/>
      <c r="U1071" s="53"/>
      <c r="V1071" s="53"/>
      <c r="W1071" s="53"/>
    </row>
    <row r="1072" spans="2:23" s="52" customFormat="1" ht="13" x14ac:dyDescent="0.3">
      <c r="B1072" s="53" t="s">
        <v>7451</v>
      </c>
      <c r="C1072" s="53" t="s">
        <v>131</v>
      </c>
      <c r="D1072" s="53" t="s">
        <v>7600</v>
      </c>
      <c r="E1072" s="53">
        <v>43.340359999999997</v>
      </c>
      <c r="F1072" s="53">
        <v>-2.7697989999999999</v>
      </c>
      <c r="G1072" s="54">
        <v>175.47739999999999</v>
      </c>
      <c r="H1072" s="53">
        <v>551</v>
      </c>
      <c r="I1072" s="53">
        <v>283</v>
      </c>
      <c r="J1072" s="53">
        <v>268</v>
      </c>
      <c r="K1072" s="52">
        <v>214</v>
      </c>
      <c r="L1072" s="52">
        <v>-38.522600000000011</v>
      </c>
      <c r="M1072" s="55">
        <v>2</v>
      </c>
      <c r="N1072" s="61" t="s">
        <v>15</v>
      </c>
      <c r="P1072" s="66"/>
      <c r="Q1072" s="53"/>
      <c r="R1072" s="53"/>
      <c r="S1072" s="53"/>
      <c r="T1072" s="53"/>
      <c r="U1072" s="53"/>
      <c r="V1072" s="53"/>
      <c r="W1072" s="53"/>
    </row>
    <row r="1073" spans="2:23" s="52" customFormat="1" ht="13" x14ac:dyDescent="0.3">
      <c r="B1073" s="53" t="s">
        <v>7451</v>
      </c>
      <c r="C1073" s="53" t="s">
        <v>131</v>
      </c>
      <c r="D1073" s="53" t="s">
        <v>7601</v>
      </c>
      <c r="E1073" s="53">
        <v>43.207520000000002</v>
      </c>
      <c r="F1073" s="53">
        <v>-2.887839</v>
      </c>
      <c r="G1073" s="54">
        <v>59.696779999999997</v>
      </c>
      <c r="H1073" s="53">
        <v>12435</v>
      </c>
      <c r="I1073" s="53">
        <v>6142</v>
      </c>
      <c r="J1073" s="53">
        <v>6293</v>
      </c>
      <c r="K1073" s="52">
        <v>214</v>
      </c>
      <c r="L1073" s="52">
        <v>-154.30322000000001</v>
      </c>
      <c r="M1073" s="55">
        <v>2</v>
      </c>
      <c r="N1073" s="61" t="s">
        <v>15</v>
      </c>
      <c r="P1073" s="66"/>
      <c r="Q1073" s="53"/>
      <c r="R1073" s="53"/>
      <c r="S1073" s="53"/>
      <c r="T1073" s="53"/>
      <c r="U1073" s="53"/>
      <c r="V1073" s="53"/>
      <c r="W1073" s="53"/>
    </row>
    <row r="1074" spans="2:23" s="52" customFormat="1" ht="13" x14ac:dyDescent="0.3">
      <c r="B1074" s="53" t="s">
        <v>7451</v>
      </c>
      <c r="C1074" s="53" t="s">
        <v>131</v>
      </c>
      <c r="D1074" s="53" t="s">
        <v>7602</v>
      </c>
      <c r="E1074" s="53">
        <v>43.133719999999997</v>
      </c>
      <c r="F1074" s="53">
        <v>-2.784141</v>
      </c>
      <c r="G1074" s="54">
        <v>128.30019999999999</v>
      </c>
      <c r="H1074" s="53">
        <v>751</v>
      </c>
      <c r="I1074" s="53">
        <v>377</v>
      </c>
      <c r="J1074" s="53">
        <v>374</v>
      </c>
      <c r="K1074" s="52">
        <v>214</v>
      </c>
      <c r="L1074" s="52">
        <v>-85.69980000000001</v>
      </c>
      <c r="M1074" s="55">
        <v>2</v>
      </c>
      <c r="N1074" s="61" t="s">
        <v>15</v>
      </c>
      <c r="P1074" s="66"/>
      <c r="Q1074" s="53"/>
      <c r="R1074" s="53"/>
      <c r="S1074" s="53"/>
      <c r="T1074" s="53"/>
      <c r="U1074" s="53"/>
      <c r="V1074" s="53"/>
      <c r="W1074" s="53"/>
    </row>
    <row r="1075" spans="2:23" s="52" customFormat="1" ht="13" x14ac:dyDescent="0.3">
      <c r="B1075" s="53" t="s">
        <v>7451</v>
      </c>
      <c r="C1075" s="53" t="s">
        <v>131</v>
      </c>
      <c r="D1075" s="53" t="s">
        <v>7603</v>
      </c>
      <c r="E1075" s="53">
        <v>43.240549999999999</v>
      </c>
      <c r="F1075" s="53">
        <v>-3.2413889999999999</v>
      </c>
      <c r="G1075" s="54">
        <v>245.32069999999999</v>
      </c>
      <c r="H1075" s="53">
        <v>712</v>
      </c>
      <c r="I1075" s="53">
        <v>394</v>
      </c>
      <c r="J1075" s="53">
        <v>318</v>
      </c>
      <c r="K1075" s="52">
        <v>214</v>
      </c>
      <c r="L1075" s="52">
        <v>31.320699999999988</v>
      </c>
      <c r="M1075" s="55">
        <v>2</v>
      </c>
      <c r="N1075" s="61" t="s">
        <v>15</v>
      </c>
      <c r="P1075" s="66"/>
      <c r="Q1075" s="53"/>
      <c r="R1075" s="53"/>
      <c r="S1075" s="53"/>
      <c r="T1075" s="53"/>
      <c r="U1075" s="53"/>
      <c r="V1075" s="53"/>
      <c r="W1075" s="53"/>
    </row>
    <row r="1076" spans="2:23" s="52" customFormat="1" ht="13" x14ac:dyDescent="0.3">
      <c r="B1076" s="53" t="s">
        <v>7451</v>
      </c>
      <c r="C1076" s="53" t="s">
        <v>131</v>
      </c>
      <c r="D1076" s="53" t="s">
        <v>7604</v>
      </c>
      <c r="E1076" s="53">
        <v>43.130339999999997</v>
      </c>
      <c r="F1076" s="53">
        <v>-2.5850789999999999</v>
      </c>
      <c r="G1076" s="54">
        <v>167.87649999999999</v>
      </c>
      <c r="H1076" s="53">
        <v>1454</v>
      </c>
      <c r="I1076" s="53">
        <v>738</v>
      </c>
      <c r="J1076" s="53">
        <v>716</v>
      </c>
      <c r="K1076" s="52">
        <v>214</v>
      </c>
      <c r="L1076" s="52">
        <v>-46.123500000000007</v>
      </c>
      <c r="M1076" s="55">
        <v>2</v>
      </c>
      <c r="N1076" s="61" t="s">
        <v>15</v>
      </c>
      <c r="P1076" s="66"/>
      <c r="Q1076" s="53"/>
      <c r="R1076" s="53"/>
      <c r="S1076" s="53"/>
      <c r="T1076" s="53"/>
      <c r="U1076" s="53"/>
      <c r="V1076" s="53"/>
      <c r="W1076" s="53"/>
    </row>
    <row r="1077" spans="2:23" s="52" customFormat="1" ht="13" x14ac:dyDescent="0.3">
      <c r="B1077" s="53" t="s">
        <v>7451</v>
      </c>
      <c r="C1077" s="53" t="s">
        <v>131</v>
      </c>
      <c r="D1077" s="53" t="s">
        <v>7605</v>
      </c>
      <c r="E1077" s="53">
        <v>43.29609</v>
      </c>
      <c r="F1077" s="53">
        <v>-2.5633550000000001</v>
      </c>
      <c r="G1077" s="54">
        <v>93.128420000000006</v>
      </c>
      <c r="H1077" s="53">
        <v>683</v>
      </c>
      <c r="I1077" s="53">
        <v>338</v>
      </c>
      <c r="J1077" s="53">
        <v>345</v>
      </c>
      <c r="K1077" s="52">
        <v>214</v>
      </c>
      <c r="L1077" s="52">
        <v>-120.87157999999999</v>
      </c>
      <c r="M1077" s="55">
        <v>2</v>
      </c>
      <c r="N1077" s="61" t="s">
        <v>15</v>
      </c>
      <c r="P1077" s="66"/>
      <c r="Q1077" s="53"/>
      <c r="R1077" s="53"/>
      <c r="S1077" s="53"/>
      <c r="T1077" s="53"/>
      <c r="U1077" s="53"/>
      <c r="V1077" s="53"/>
      <c r="W1077" s="53"/>
    </row>
    <row r="1078" spans="2:23" s="52" customFormat="1" ht="13" x14ac:dyDescent="0.3">
      <c r="B1078" s="53" t="s">
        <v>7451</v>
      </c>
      <c r="C1078" s="53" t="s">
        <v>131</v>
      </c>
      <c r="D1078" s="53" t="s">
        <v>7606</v>
      </c>
      <c r="E1078" s="53">
        <v>43.427779999999998</v>
      </c>
      <c r="F1078" s="53">
        <v>-2.8113890000000001</v>
      </c>
      <c r="G1078" s="54">
        <v>2.8385470000000002</v>
      </c>
      <c r="H1078" s="53">
        <v>2313</v>
      </c>
      <c r="I1078" s="53">
        <v>1181</v>
      </c>
      <c r="J1078" s="53">
        <v>1132</v>
      </c>
      <c r="K1078" s="52">
        <v>214</v>
      </c>
      <c r="L1078" s="52">
        <v>-211.16145299999999</v>
      </c>
      <c r="M1078" s="55">
        <v>2</v>
      </c>
      <c r="N1078" s="61" t="s">
        <v>15</v>
      </c>
      <c r="P1078" s="66"/>
      <c r="Q1078" s="53"/>
      <c r="R1078" s="53"/>
      <c r="S1078" s="53"/>
      <c r="T1078" s="53"/>
      <c r="U1078" s="53"/>
      <c r="V1078" s="53"/>
      <c r="W1078" s="53"/>
    </row>
    <row r="1079" spans="2:23" s="52" customFormat="1" ht="13" x14ac:dyDescent="0.3">
      <c r="B1079" s="53" t="s">
        <v>7451</v>
      </c>
      <c r="C1079" s="53" t="s">
        <v>131</v>
      </c>
      <c r="D1079" s="53" t="s">
        <v>7607</v>
      </c>
      <c r="E1079" s="53">
        <v>43.192869999999999</v>
      </c>
      <c r="F1079" s="53">
        <v>-3.196942</v>
      </c>
      <c r="G1079" s="54">
        <v>151.5686</v>
      </c>
      <c r="H1079" s="53">
        <v>7270</v>
      </c>
      <c r="I1079" s="53">
        <v>3533</v>
      </c>
      <c r="J1079" s="53">
        <v>3737</v>
      </c>
      <c r="K1079" s="52">
        <v>214</v>
      </c>
      <c r="L1079" s="52">
        <v>-62.431399999999996</v>
      </c>
      <c r="M1079" s="55">
        <v>2</v>
      </c>
      <c r="N1079" s="61" t="s">
        <v>15</v>
      </c>
      <c r="P1079" s="66"/>
      <c r="Q1079" s="53"/>
      <c r="R1079" s="53"/>
      <c r="S1079" s="53"/>
      <c r="T1079" s="53"/>
      <c r="U1079" s="53"/>
      <c r="V1079" s="53"/>
      <c r="W1079" s="53"/>
    </row>
    <row r="1080" spans="2:23" s="52" customFormat="1" ht="13" x14ac:dyDescent="0.3">
      <c r="B1080" s="53" t="s">
        <v>7451</v>
      </c>
      <c r="C1080" s="53" t="s">
        <v>131</v>
      </c>
      <c r="D1080" s="53" t="s">
        <v>7608</v>
      </c>
      <c r="E1080" s="53">
        <v>43.29683</v>
      </c>
      <c r="F1080" s="53">
        <v>-2.9852590000000001</v>
      </c>
      <c r="G1080" s="54">
        <v>32.29025</v>
      </c>
      <c r="H1080" s="53">
        <v>98460</v>
      </c>
      <c r="I1080" s="53">
        <v>47812</v>
      </c>
      <c r="J1080" s="53">
        <v>50648</v>
      </c>
      <c r="K1080" s="52">
        <v>214</v>
      </c>
      <c r="L1080" s="52">
        <v>-181.70974999999999</v>
      </c>
      <c r="M1080" s="55">
        <v>2</v>
      </c>
      <c r="N1080" s="61" t="s">
        <v>15</v>
      </c>
      <c r="P1080" s="66"/>
      <c r="Q1080" s="53"/>
      <c r="R1080" s="53"/>
      <c r="S1080" s="53"/>
      <c r="T1080" s="53"/>
      <c r="U1080" s="53"/>
      <c r="V1080" s="53"/>
      <c r="W1080" s="53"/>
    </row>
    <row r="1081" spans="2:23" s="52" customFormat="1" ht="13" x14ac:dyDescent="0.3">
      <c r="B1081" s="53" t="s">
        <v>7451</v>
      </c>
      <c r="C1081" s="53" t="s">
        <v>131</v>
      </c>
      <c r="D1081" s="53" t="s">
        <v>7609</v>
      </c>
      <c r="E1081" s="53">
        <v>43.406379999999999</v>
      </c>
      <c r="F1081" s="53">
        <v>-2.9624250000000001</v>
      </c>
      <c r="G1081" s="54">
        <v>71.811260000000004</v>
      </c>
      <c r="H1081" s="53">
        <v>1449</v>
      </c>
      <c r="I1081" s="53">
        <v>715</v>
      </c>
      <c r="J1081" s="53">
        <v>734</v>
      </c>
      <c r="K1081" s="52">
        <v>214</v>
      </c>
      <c r="L1081" s="52">
        <v>-142.18874</v>
      </c>
      <c r="M1081" s="55">
        <v>2</v>
      </c>
      <c r="N1081" s="61" t="s">
        <v>15</v>
      </c>
      <c r="P1081" s="66"/>
      <c r="Q1081" s="53"/>
      <c r="R1081" s="53"/>
      <c r="S1081" s="53"/>
      <c r="T1081" s="53"/>
      <c r="U1081" s="53"/>
      <c r="V1081" s="53"/>
      <c r="W1081" s="53"/>
    </row>
    <row r="1082" spans="2:23" s="52" customFormat="1" ht="13" x14ac:dyDescent="0.3">
      <c r="B1082" s="53" t="s">
        <v>7451</v>
      </c>
      <c r="C1082" s="53" t="s">
        <v>131</v>
      </c>
      <c r="D1082" s="53" t="s">
        <v>7610</v>
      </c>
      <c r="E1082" s="53">
        <v>43.233330000000002</v>
      </c>
      <c r="F1082" s="53">
        <v>-2.8833329999999999</v>
      </c>
      <c r="G1082" s="54">
        <v>46.02919</v>
      </c>
      <c r="H1082" s="53">
        <v>42657</v>
      </c>
      <c r="I1082" s="53">
        <v>20873</v>
      </c>
      <c r="J1082" s="53">
        <v>21784</v>
      </c>
      <c r="K1082" s="52">
        <v>214</v>
      </c>
      <c r="L1082" s="52">
        <v>-167.97081</v>
      </c>
      <c r="M1082" s="55">
        <v>2</v>
      </c>
      <c r="N1082" s="61" t="s">
        <v>15</v>
      </c>
      <c r="P1082" s="66"/>
      <c r="Q1082" s="53"/>
      <c r="R1082" s="53"/>
      <c r="S1082" s="53"/>
      <c r="T1082" s="53"/>
      <c r="U1082" s="53"/>
      <c r="V1082" s="53"/>
      <c r="W1082" s="53"/>
    </row>
    <row r="1083" spans="2:23" s="52" customFormat="1" ht="13" x14ac:dyDescent="0.3">
      <c r="B1083" s="53" t="s">
        <v>7451</v>
      </c>
      <c r="C1083" s="53" t="s">
        <v>131</v>
      </c>
      <c r="D1083" s="53" t="s">
        <v>7611</v>
      </c>
      <c r="E1083" s="53">
        <v>43.20937</v>
      </c>
      <c r="F1083" s="53">
        <v>-2.8049650000000002</v>
      </c>
      <c r="G1083" s="54">
        <v>68.436930000000004</v>
      </c>
      <c r="H1083" s="53">
        <v>962</v>
      </c>
      <c r="I1083" s="53">
        <v>462</v>
      </c>
      <c r="J1083" s="53">
        <v>500</v>
      </c>
      <c r="K1083" s="52">
        <v>214</v>
      </c>
      <c r="L1083" s="52">
        <v>-145.56306999999998</v>
      </c>
      <c r="M1083" s="55">
        <v>2</v>
      </c>
      <c r="N1083" s="61" t="s">
        <v>15</v>
      </c>
      <c r="P1083" s="66"/>
      <c r="Q1083" s="53"/>
      <c r="R1083" s="53"/>
      <c r="S1083" s="53"/>
      <c r="T1083" s="53"/>
      <c r="U1083" s="53"/>
      <c r="V1083" s="53"/>
      <c r="W1083" s="53"/>
    </row>
    <row r="1084" spans="2:23" s="52" customFormat="1" ht="13" x14ac:dyDescent="0.3">
      <c r="B1084" s="53" t="s">
        <v>7451</v>
      </c>
      <c r="C1084" s="53" t="s">
        <v>131</v>
      </c>
      <c r="D1084" s="53" t="s">
        <v>7612</v>
      </c>
      <c r="E1084" s="53">
        <v>43.365900000000003</v>
      </c>
      <c r="F1084" s="53">
        <v>-2.996356</v>
      </c>
      <c r="G1084" s="54">
        <v>21.282869999999999</v>
      </c>
      <c r="H1084" s="53">
        <v>6588</v>
      </c>
      <c r="I1084" s="53">
        <v>3218</v>
      </c>
      <c r="J1084" s="53">
        <v>3370</v>
      </c>
      <c r="K1084" s="52">
        <v>214</v>
      </c>
      <c r="L1084" s="52">
        <v>-192.71713</v>
      </c>
      <c r="M1084" s="55">
        <v>2</v>
      </c>
      <c r="N1084" s="61" t="s">
        <v>15</v>
      </c>
      <c r="P1084" s="66"/>
      <c r="Q1084" s="53"/>
      <c r="R1084" s="53"/>
      <c r="S1084" s="53"/>
      <c r="T1084" s="53"/>
      <c r="U1084" s="53"/>
      <c r="V1084" s="53"/>
      <c r="W1084" s="53"/>
    </row>
    <row r="1085" spans="2:23" s="52" customFormat="1" ht="13" x14ac:dyDescent="0.3">
      <c r="B1085" s="53" t="s">
        <v>7451</v>
      </c>
      <c r="C1085" s="53" t="s">
        <v>131</v>
      </c>
      <c r="D1085" s="53" t="s">
        <v>7613</v>
      </c>
      <c r="E1085" s="53">
        <v>43.42042</v>
      </c>
      <c r="F1085" s="53">
        <v>-2.7221579999999999</v>
      </c>
      <c r="G1085" s="54">
        <v>25.293990000000001</v>
      </c>
      <c r="H1085" s="53">
        <v>16937</v>
      </c>
      <c r="I1085" s="53">
        <v>8324</v>
      </c>
      <c r="J1085" s="53">
        <v>8613</v>
      </c>
      <c r="K1085" s="52">
        <v>214</v>
      </c>
      <c r="L1085" s="52">
        <v>-188.70600999999999</v>
      </c>
      <c r="M1085" s="55">
        <v>2</v>
      </c>
      <c r="N1085" s="61" t="s">
        <v>15</v>
      </c>
      <c r="P1085" s="66"/>
      <c r="Q1085" s="53"/>
      <c r="R1085" s="53"/>
      <c r="S1085" s="53"/>
      <c r="T1085" s="53"/>
      <c r="U1085" s="53"/>
      <c r="V1085" s="53"/>
      <c r="W1085" s="53"/>
    </row>
    <row r="1086" spans="2:23" s="52" customFormat="1" ht="13" x14ac:dyDescent="0.3">
      <c r="B1086" s="53" t="s">
        <v>7451</v>
      </c>
      <c r="C1086" s="53" t="s">
        <v>131</v>
      </c>
      <c r="D1086" s="53" t="s">
        <v>7614</v>
      </c>
      <c r="E1086" s="53">
        <v>43.316670000000002</v>
      </c>
      <c r="F1086" s="53">
        <v>-2.4666670000000002</v>
      </c>
      <c r="G1086" s="54">
        <v>124.6662</v>
      </c>
      <c r="H1086" s="53">
        <v>1309</v>
      </c>
      <c r="I1086" s="53">
        <v>739</v>
      </c>
      <c r="J1086" s="53">
        <v>570</v>
      </c>
      <c r="K1086" s="52">
        <v>214</v>
      </c>
      <c r="L1086" s="52">
        <v>-89.333799999999997</v>
      </c>
      <c r="M1086" s="55">
        <v>2</v>
      </c>
      <c r="N1086" s="61" t="s">
        <v>15</v>
      </c>
      <c r="P1086" s="66"/>
      <c r="Q1086" s="53"/>
      <c r="R1086" s="53"/>
      <c r="S1086" s="53"/>
      <c r="T1086" s="53"/>
      <c r="U1086" s="53"/>
      <c r="V1086" s="53"/>
      <c r="W1086" s="53"/>
    </row>
    <row r="1087" spans="2:23" s="52" customFormat="1" ht="13" x14ac:dyDescent="0.3">
      <c r="B1087" s="53" t="s">
        <v>7451</v>
      </c>
      <c r="C1087" s="53" t="s">
        <v>131</v>
      </c>
      <c r="D1087" s="53" t="s">
        <v>7615</v>
      </c>
      <c r="E1087" s="53">
        <v>43.18817</v>
      </c>
      <c r="F1087" s="53">
        <v>-2.593</v>
      </c>
      <c r="G1087" s="54">
        <v>249.69499999999999</v>
      </c>
      <c r="H1087" s="53">
        <v>4888</v>
      </c>
      <c r="I1087" s="53">
        <v>2478</v>
      </c>
      <c r="J1087" s="53">
        <v>2410</v>
      </c>
      <c r="K1087" s="52">
        <v>214</v>
      </c>
      <c r="L1087" s="52">
        <v>35.694999999999993</v>
      </c>
      <c r="M1087" s="55">
        <v>2</v>
      </c>
      <c r="N1087" s="61" t="s">
        <v>15</v>
      </c>
      <c r="P1087" s="66"/>
      <c r="Q1087" s="53"/>
      <c r="R1087" s="53"/>
      <c r="S1087" s="53"/>
      <c r="T1087" s="53"/>
      <c r="U1087" s="53"/>
      <c r="V1087" s="53"/>
      <c r="W1087" s="53"/>
    </row>
    <row r="1088" spans="2:23" s="52" customFormat="1" ht="13" x14ac:dyDescent="0.3">
      <c r="B1088" s="53" t="s">
        <v>7451</v>
      </c>
      <c r="C1088" s="53" t="s">
        <v>131</v>
      </c>
      <c r="D1088" s="53" t="s">
        <v>131</v>
      </c>
      <c r="E1088" s="53">
        <v>43.256959999999999</v>
      </c>
      <c r="F1088" s="53">
        <v>-2.923441</v>
      </c>
      <c r="G1088" s="54">
        <v>17.88842</v>
      </c>
      <c r="H1088" s="53">
        <v>354860</v>
      </c>
      <c r="I1088" s="53">
        <v>168019</v>
      </c>
      <c r="J1088" s="53">
        <v>186841</v>
      </c>
      <c r="K1088" s="52">
        <v>214</v>
      </c>
      <c r="L1088" s="52">
        <v>-196.11158</v>
      </c>
      <c r="M1088" s="55">
        <v>2</v>
      </c>
      <c r="N1088" s="61" t="s">
        <v>15</v>
      </c>
      <c r="P1088" s="66"/>
      <c r="Q1088" s="53"/>
      <c r="R1088" s="53"/>
      <c r="S1088" s="53"/>
      <c r="T1088" s="53"/>
      <c r="U1088" s="53"/>
      <c r="V1088" s="53"/>
      <c r="W1088" s="53"/>
    </row>
    <row r="1089" spans="2:23" s="52" customFormat="1" ht="13" x14ac:dyDescent="0.3">
      <c r="B1089" s="53" t="s">
        <v>7451</v>
      </c>
      <c r="C1089" s="53" t="s">
        <v>131</v>
      </c>
      <c r="D1089" s="53" t="s">
        <v>7616</v>
      </c>
      <c r="E1089" s="53">
        <v>43.383000000000003</v>
      </c>
      <c r="F1089" s="53">
        <v>-2.6970000000000001</v>
      </c>
      <c r="G1089" s="54">
        <v>18.90419</v>
      </c>
      <c r="H1089" s="53">
        <v>1746</v>
      </c>
      <c r="I1089" s="53">
        <v>889</v>
      </c>
      <c r="J1089" s="53">
        <v>857</v>
      </c>
      <c r="K1089" s="52">
        <v>214</v>
      </c>
      <c r="L1089" s="52">
        <v>-195.09581</v>
      </c>
      <c r="M1089" s="55">
        <v>2</v>
      </c>
      <c r="N1089" s="61" t="s">
        <v>15</v>
      </c>
      <c r="P1089" s="66"/>
      <c r="Q1089" s="53"/>
      <c r="R1089" s="53"/>
      <c r="S1089" s="53"/>
      <c r="T1089" s="53"/>
      <c r="U1089" s="53"/>
      <c r="V1089" s="53"/>
      <c r="W1089" s="53"/>
    </row>
    <row r="1090" spans="2:23" s="52" customFormat="1" ht="13" x14ac:dyDescent="0.3">
      <c r="B1090" s="53" t="s">
        <v>7451</v>
      </c>
      <c r="C1090" s="53" t="s">
        <v>131</v>
      </c>
      <c r="D1090" s="53" t="s">
        <v>7617</v>
      </c>
      <c r="E1090" s="53">
        <v>43.302</v>
      </c>
      <c r="F1090" s="53">
        <v>-2.8818329999999999</v>
      </c>
      <c r="G1090" s="54">
        <v>53.139899999999997</v>
      </c>
      <c r="H1090" s="53">
        <v>5307</v>
      </c>
      <c r="I1090" s="53">
        <v>2619</v>
      </c>
      <c r="J1090" s="53">
        <v>2688</v>
      </c>
      <c r="K1090" s="52">
        <v>214</v>
      </c>
      <c r="L1090" s="52">
        <v>-160.86009999999999</v>
      </c>
      <c r="M1090" s="55">
        <v>2</v>
      </c>
      <c r="N1090" s="61" t="s">
        <v>15</v>
      </c>
      <c r="P1090" s="66"/>
      <c r="Q1090" s="53"/>
      <c r="R1090" s="53"/>
      <c r="S1090" s="53"/>
      <c r="T1090" s="53"/>
      <c r="U1090" s="53"/>
      <c r="V1090" s="53"/>
      <c r="W1090" s="53"/>
    </row>
    <row r="1091" spans="2:23" s="52" customFormat="1" ht="13" x14ac:dyDescent="0.3">
      <c r="B1091" s="53" t="s">
        <v>7451</v>
      </c>
      <c r="C1091" s="53" t="s">
        <v>131</v>
      </c>
      <c r="D1091" s="53" t="s">
        <v>7618</v>
      </c>
      <c r="E1091" s="53">
        <v>43.143389999999997</v>
      </c>
      <c r="F1091" s="53">
        <v>-2.7514639999999999</v>
      </c>
      <c r="G1091" s="54">
        <v>120.6062</v>
      </c>
      <c r="H1091" s="53">
        <v>1305</v>
      </c>
      <c r="I1091" s="53">
        <v>677</v>
      </c>
      <c r="J1091" s="53">
        <v>628</v>
      </c>
      <c r="K1091" s="52">
        <v>214</v>
      </c>
      <c r="L1091" s="52">
        <v>-93.393799999999999</v>
      </c>
      <c r="M1091" s="55">
        <v>2</v>
      </c>
      <c r="N1091" s="61" t="s">
        <v>15</v>
      </c>
      <c r="P1091" s="66"/>
      <c r="Q1091" s="53"/>
      <c r="R1091" s="53"/>
      <c r="S1091" s="53"/>
      <c r="T1091" s="53"/>
      <c r="U1091" s="53"/>
      <c r="V1091" s="53"/>
      <c r="W1091" s="53"/>
    </row>
    <row r="1092" spans="2:23" s="52" customFormat="1" ht="13" x14ac:dyDescent="0.3">
      <c r="B1092" s="53" t="s">
        <v>7451</v>
      </c>
      <c r="C1092" s="53" t="s">
        <v>131</v>
      </c>
      <c r="D1092" s="53" t="s">
        <v>7619</v>
      </c>
      <c r="E1092" s="53">
        <v>43.169069999999998</v>
      </c>
      <c r="F1092" s="53">
        <v>-2.6326550000000002</v>
      </c>
      <c r="G1092" s="54">
        <v>119.8463</v>
      </c>
      <c r="H1092" s="53">
        <v>28229</v>
      </c>
      <c r="I1092" s="53">
        <v>13878</v>
      </c>
      <c r="J1092" s="53">
        <v>14351</v>
      </c>
      <c r="K1092" s="52">
        <v>214</v>
      </c>
      <c r="L1092" s="52">
        <v>-94.153700000000001</v>
      </c>
      <c r="M1092" s="55">
        <v>2</v>
      </c>
      <c r="N1092" s="61" t="s">
        <v>15</v>
      </c>
      <c r="P1092" s="66"/>
      <c r="Q1092" s="53"/>
      <c r="R1092" s="53"/>
      <c r="S1092" s="53"/>
      <c r="T1092" s="53"/>
      <c r="U1092" s="53"/>
      <c r="V1092" s="53"/>
      <c r="W1092" s="53"/>
    </row>
    <row r="1093" spans="2:23" s="52" customFormat="1" ht="13" x14ac:dyDescent="0.3">
      <c r="B1093" s="53" t="s">
        <v>7451</v>
      </c>
      <c r="C1093" s="53" t="s">
        <v>131</v>
      </c>
      <c r="D1093" s="53" t="s">
        <v>7620</v>
      </c>
      <c r="E1093" s="53">
        <v>43.380130000000001</v>
      </c>
      <c r="F1093" s="53">
        <v>-2.5855929999999998</v>
      </c>
      <c r="G1093" s="54">
        <v>14.61585</v>
      </c>
      <c r="H1093" s="53">
        <v>905</v>
      </c>
      <c r="I1093" s="53">
        <v>456</v>
      </c>
      <c r="J1093" s="53">
        <v>449</v>
      </c>
      <c r="K1093" s="52">
        <v>214</v>
      </c>
      <c r="L1093" s="52">
        <v>-199.38415000000001</v>
      </c>
      <c r="M1093" s="55">
        <v>2</v>
      </c>
      <c r="N1093" s="61" t="s">
        <v>15</v>
      </c>
      <c r="P1093" s="66"/>
      <c r="Q1093" s="53"/>
      <c r="R1093" s="53"/>
      <c r="S1093" s="53"/>
      <c r="T1093" s="53"/>
      <c r="U1093" s="53"/>
      <c r="V1093" s="53"/>
      <c r="W1093" s="53"/>
    </row>
    <row r="1094" spans="2:23" s="52" customFormat="1" ht="13" x14ac:dyDescent="0.3">
      <c r="B1094" s="53" t="s">
        <v>7451</v>
      </c>
      <c r="C1094" s="53" t="s">
        <v>131</v>
      </c>
      <c r="D1094" s="53" t="s">
        <v>7621</v>
      </c>
      <c r="E1094" s="53">
        <v>43.403419999999997</v>
      </c>
      <c r="F1094" s="53">
        <v>-2.6398000000000001</v>
      </c>
      <c r="G1094" s="54">
        <v>73.221689999999995</v>
      </c>
      <c r="H1094" s="53">
        <v>441</v>
      </c>
      <c r="I1094" s="53">
        <v>209</v>
      </c>
      <c r="J1094" s="53">
        <v>232</v>
      </c>
      <c r="K1094" s="52">
        <v>214</v>
      </c>
      <c r="L1094" s="52">
        <v>-140.77831</v>
      </c>
      <c r="M1094" s="55">
        <v>2</v>
      </c>
      <c r="N1094" s="61" t="s">
        <v>15</v>
      </c>
      <c r="P1094" s="66"/>
      <c r="Q1094" s="53"/>
      <c r="R1094" s="53"/>
      <c r="S1094" s="53"/>
      <c r="T1094" s="53"/>
      <c r="U1094" s="53"/>
      <c r="V1094" s="53"/>
      <c r="W1094" s="53"/>
    </row>
    <row r="1095" spans="2:23" s="52" customFormat="1" ht="13" x14ac:dyDescent="0.3">
      <c r="B1095" s="53" t="s">
        <v>7451</v>
      </c>
      <c r="C1095" s="53" t="s">
        <v>131</v>
      </c>
      <c r="D1095" s="53" t="s">
        <v>7622</v>
      </c>
      <c r="E1095" s="53">
        <v>43.130389999999998</v>
      </c>
      <c r="F1095" s="53">
        <v>-2.5421550000000002</v>
      </c>
      <c r="G1095" s="54">
        <v>187.13149999999999</v>
      </c>
      <c r="H1095" s="53">
        <v>7227</v>
      </c>
      <c r="I1095" s="53">
        <v>3568</v>
      </c>
      <c r="J1095" s="53">
        <v>3659</v>
      </c>
      <c r="K1095" s="52">
        <v>214</v>
      </c>
      <c r="L1095" s="52">
        <v>-26.868500000000012</v>
      </c>
      <c r="M1095" s="55">
        <v>2</v>
      </c>
      <c r="N1095" s="61" t="s">
        <v>15</v>
      </c>
      <c r="P1095" s="66"/>
      <c r="Q1095" s="53"/>
      <c r="R1095" s="53"/>
      <c r="S1095" s="53"/>
      <c r="T1095" s="53"/>
      <c r="U1095" s="53"/>
      <c r="V1095" s="53"/>
      <c r="W1095" s="53"/>
    </row>
    <row r="1096" spans="2:23" s="52" customFormat="1" ht="13" x14ac:dyDescent="0.3">
      <c r="B1096" s="53" t="s">
        <v>7451</v>
      </c>
      <c r="C1096" s="53" t="s">
        <v>131</v>
      </c>
      <c r="D1096" s="53" t="s">
        <v>7623</v>
      </c>
      <c r="E1096" s="53">
        <v>43.307459999999999</v>
      </c>
      <c r="F1096" s="53">
        <v>-2.946418</v>
      </c>
      <c r="G1096" s="54">
        <v>7.1863149999999996</v>
      </c>
      <c r="H1096" s="53">
        <v>24262</v>
      </c>
      <c r="I1096" s="53">
        <v>11911</v>
      </c>
      <c r="J1096" s="53">
        <v>12351</v>
      </c>
      <c r="K1096" s="52">
        <v>214</v>
      </c>
      <c r="L1096" s="52">
        <v>-206.81368499999999</v>
      </c>
      <c r="M1096" s="55">
        <v>2</v>
      </c>
      <c r="N1096" s="61" t="s">
        <v>15</v>
      </c>
      <c r="P1096" s="66"/>
      <c r="Q1096" s="53"/>
      <c r="R1096" s="53"/>
      <c r="S1096" s="53"/>
      <c r="T1096" s="53"/>
      <c r="U1096" s="53"/>
      <c r="V1096" s="53"/>
      <c r="W1096" s="53"/>
    </row>
    <row r="1097" spans="2:23" s="52" customFormat="1" ht="13" x14ac:dyDescent="0.3">
      <c r="B1097" s="53" t="s">
        <v>7451</v>
      </c>
      <c r="C1097" s="53" t="s">
        <v>131</v>
      </c>
      <c r="D1097" s="53" t="s">
        <v>7624</v>
      </c>
      <c r="E1097" s="53">
        <v>43.356949999999998</v>
      </c>
      <c r="F1097" s="53">
        <v>-2.621667</v>
      </c>
      <c r="G1097" s="54">
        <v>263.12700000000001</v>
      </c>
      <c r="H1097" s="53">
        <v>258</v>
      </c>
      <c r="I1097" s="53">
        <v>131</v>
      </c>
      <c r="J1097" s="53">
        <v>127</v>
      </c>
      <c r="K1097" s="52">
        <v>214</v>
      </c>
      <c r="L1097" s="52">
        <v>49.12700000000001</v>
      </c>
      <c r="M1097" s="55">
        <v>2</v>
      </c>
      <c r="N1097" s="61" t="s">
        <v>15</v>
      </c>
      <c r="P1097" s="66"/>
      <c r="Q1097" s="53"/>
      <c r="R1097" s="53"/>
      <c r="S1097" s="53"/>
      <c r="T1097" s="53"/>
      <c r="U1097" s="53"/>
      <c r="V1097" s="53"/>
      <c r="W1097" s="53"/>
    </row>
    <row r="1098" spans="2:23" s="52" customFormat="1" ht="13" x14ac:dyDescent="0.3">
      <c r="B1098" s="53" t="s">
        <v>7451</v>
      </c>
      <c r="C1098" s="53" t="s">
        <v>131</v>
      </c>
      <c r="D1098" s="53" t="s">
        <v>7625</v>
      </c>
      <c r="E1098" s="53">
        <v>43.186639999999997</v>
      </c>
      <c r="F1098" s="53">
        <v>-2.5026069999999998</v>
      </c>
      <c r="G1098" s="54">
        <v>176.2473</v>
      </c>
      <c r="H1098" s="53">
        <v>16252</v>
      </c>
      <c r="I1098" s="53">
        <v>8210</v>
      </c>
      <c r="J1098" s="53">
        <v>8042</v>
      </c>
      <c r="K1098" s="52">
        <v>214</v>
      </c>
      <c r="L1098" s="52">
        <v>-37.752700000000004</v>
      </c>
      <c r="M1098" s="55">
        <v>2</v>
      </c>
      <c r="N1098" s="61" t="s">
        <v>15</v>
      </c>
      <c r="P1098" s="66"/>
      <c r="Q1098" s="53"/>
      <c r="R1098" s="53"/>
      <c r="S1098" s="53"/>
      <c r="T1098" s="53"/>
      <c r="U1098" s="53"/>
      <c r="V1098" s="53"/>
      <c r="W1098" s="53"/>
    </row>
    <row r="1099" spans="2:23" s="52" customFormat="1" ht="13" x14ac:dyDescent="0.3">
      <c r="B1099" s="53" t="s">
        <v>7451</v>
      </c>
      <c r="C1099" s="53" t="s">
        <v>131</v>
      </c>
      <c r="D1099" s="53" t="s">
        <v>7626</v>
      </c>
      <c r="E1099" s="53">
        <v>43.318710000000003</v>
      </c>
      <c r="F1099" s="53">
        <v>-2.7253440000000002</v>
      </c>
      <c r="G1099" s="54">
        <v>239.47829999999999</v>
      </c>
      <c r="H1099" s="53">
        <v>513</v>
      </c>
      <c r="I1099" s="53">
        <v>273</v>
      </c>
      <c r="J1099" s="53">
        <v>240</v>
      </c>
      <c r="K1099" s="52">
        <v>214</v>
      </c>
      <c r="L1099" s="52">
        <v>25.47829999999999</v>
      </c>
      <c r="M1099" s="55">
        <v>2</v>
      </c>
      <c r="N1099" s="61" t="s">
        <v>15</v>
      </c>
      <c r="P1099" s="66"/>
      <c r="Q1099" s="53"/>
      <c r="R1099" s="53"/>
      <c r="S1099" s="53"/>
      <c r="T1099" s="53"/>
      <c r="U1099" s="53"/>
      <c r="V1099" s="53"/>
      <c r="W1099" s="53"/>
    </row>
    <row r="1100" spans="2:23" s="52" customFormat="1" ht="13" x14ac:dyDescent="0.3">
      <c r="B1100" s="53" t="s">
        <v>7451</v>
      </c>
      <c r="C1100" s="53" t="s">
        <v>131</v>
      </c>
      <c r="D1100" s="53" t="s">
        <v>7627</v>
      </c>
      <c r="E1100" s="53">
        <v>43.24718</v>
      </c>
      <c r="F1100" s="53">
        <v>-2.890139</v>
      </c>
      <c r="G1100" s="54">
        <v>35.725569999999998</v>
      </c>
      <c r="H1100" s="53">
        <v>9171</v>
      </c>
      <c r="I1100" s="53">
        <v>4628</v>
      </c>
      <c r="J1100" s="53">
        <v>4543</v>
      </c>
      <c r="K1100" s="52">
        <v>214</v>
      </c>
      <c r="L1100" s="52">
        <v>-178.27443</v>
      </c>
      <c r="M1100" s="55">
        <v>2</v>
      </c>
      <c r="N1100" s="61" t="s">
        <v>15</v>
      </c>
      <c r="P1100" s="66"/>
      <c r="Q1100" s="53"/>
      <c r="R1100" s="53"/>
      <c r="S1100" s="53"/>
      <c r="T1100" s="53"/>
      <c r="U1100" s="53"/>
      <c r="V1100" s="53"/>
      <c r="W1100" s="53"/>
    </row>
    <row r="1101" spans="2:23" s="52" customFormat="1" ht="13" x14ac:dyDescent="0.3">
      <c r="B1101" s="53" t="s">
        <v>7451</v>
      </c>
      <c r="C1101" s="53" t="s">
        <v>131</v>
      </c>
      <c r="D1101" s="53" t="s">
        <v>7628</v>
      </c>
      <c r="E1101" s="53">
        <v>43.254150000000003</v>
      </c>
      <c r="F1101" s="53">
        <v>-2.4773540000000001</v>
      </c>
      <c r="G1101" s="54">
        <v>103.6294</v>
      </c>
      <c r="H1101" s="53">
        <v>831</v>
      </c>
      <c r="I1101" s="53">
        <v>429</v>
      </c>
      <c r="J1101" s="53">
        <v>402</v>
      </c>
      <c r="K1101" s="52">
        <v>214</v>
      </c>
      <c r="L1101" s="52">
        <v>-110.3706</v>
      </c>
      <c r="M1101" s="55">
        <v>2</v>
      </c>
      <c r="N1101" s="61" t="s">
        <v>15</v>
      </c>
      <c r="P1101" s="66"/>
      <c r="Q1101" s="53"/>
      <c r="R1101" s="53"/>
      <c r="S1101" s="53"/>
      <c r="T1101" s="53"/>
      <c r="U1101" s="53"/>
      <c r="V1101" s="53"/>
      <c r="W1101" s="53"/>
    </row>
    <row r="1102" spans="2:23" s="52" customFormat="1" ht="13" x14ac:dyDescent="0.3">
      <c r="B1102" s="53" t="s">
        <v>7451</v>
      </c>
      <c r="C1102" s="53" t="s">
        <v>131</v>
      </c>
      <c r="D1102" s="53" t="s">
        <v>7629</v>
      </c>
      <c r="E1102" s="53">
        <v>43.333710000000004</v>
      </c>
      <c r="F1102" s="53">
        <v>-2.6785890000000001</v>
      </c>
      <c r="G1102" s="54">
        <v>28.36767</v>
      </c>
      <c r="H1102" s="53">
        <v>1016</v>
      </c>
      <c r="I1102" s="53">
        <v>514</v>
      </c>
      <c r="J1102" s="53">
        <v>502</v>
      </c>
      <c r="K1102" s="52">
        <v>214</v>
      </c>
      <c r="L1102" s="52">
        <v>-185.63233</v>
      </c>
      <c r="M1102" s="55">
        <v>2</v>
      </c>
      <c r="N1102" s="61" t="s">
        <v>15</v>
      </c>
      <c r="P1102" s="66"/>
      <c r="Q1102" s="53"/>
      <c r="R1102" s="53"/>
      <c r="S1102" s="53"/>
      <c r="T1102" s="53"/>
      <c r="U1102" s="53"/>
      <c r="V1102" s="53"/>
      <c r="W1102" s="53"/>
    </row>
    <row r="1103" spans="2:23" s="52" customFormat="1" ht="13" x14ac:dyDescent="0.3">
      <c r="B1103" s="53" t="s">
        <v>7451</v>
      </c>
      <c r="C1103" s="53" t="s">
        <v>131</v>
      </c>
      <c r="D1103" s="53" t="s">
        <v>7630</v>
      </c>
      <c r="E1103" s="53">
        <v>43.328890000000001</v>
      </c>
      <c r="F1103" s="53">
        <v>-2.7833329999999998</v>
      </c>
      <c r="G1103" s="54">
        <v>52.61327</v>
      </c>
      <c r="H1103" s="53">
        <v>423</v>
      </c>
      <c r="I1103" s="53">
        <v>217</v>
      </c>
      <c r="J1103" s="53">
        <v>206</v>
      </c>
      <c r="K1103" s="52">
        <v>214</v>
      </c>
      <c r="L1103" s="52">
        <v>-161.38673</v>
      </c>
      <c r="M1103" s="55">
        <v>2</v>
      </c>
      <c r="N1103" s="61" t="s">
        <v>15</v>
      </c>
      <c r="P1103" s="66"/>
      <c r="Q1103" s="53"/>
      <c r="R1103" s="53"/>
      <c r="S1103" s="53"/>
      <c r="T1103" s="53"/>
      <c r="U1103" s="53"/>
      <c r="V1103" s="53"/>
      <c r="W1103" s="53"/>
    </row>
    <row r="1104" spans="2:23" s="52" customFormat="1" ht="13" x14ac:dyDescent="0.3">
      <c r="B1104" s="53" t="s">
        <v>7451</v>
      </c>
      <c r="C1104" s="53" t="s">
        <v>131</v>
      </c>
      <c r="D1104" s="53" t="s">
        <v>7631</v>
      </c>
      <c r="E1104" s="53">
        <v>43.230559999999997</v>
      </c>
      <c r="F1104" s="53">
        <v>-2.8458329999999998</v>
      </c>
      <c r="G1104" s="54">
        <v>50.108220000000003</v>
      </c>
      <c r="H1104" s="53">
        <v>29226</v>
      </c>
      <c r="I1104" s="53">
        <v>14468</v>
      </c>
      <c r="J1104" s="53">
        <v>14758</v>
      </c>
      <c r="K1104" s="52">
        <v>214</v>
      </c>
      <c r="L1104" s="52">
        <v>-163.89177999999998</v>
      </c>
      <c r="M1104" s="55">
        <v>2</v>
      </c>
      <c r="N1104" s="61" t="s">
        <v>15</v>
      </c>
      <c r="P1104" s="66"/>
      <c r="Q1104" s="53"/>
      <c r="R1104" s="53"/>
      <c r="S1104" s="53"/>
      <c r="T1104" s="53"/>
      <c r="U1104" s="53"/>
      <c r="V1104" s="53"/>
      <c r="W1104" s="53"/>
    </row>
    <row r="1105" spans="2:23" s="52" customFormat="1" ht="13" x14ac:dyDescent="0.3">
      <c r="B1105" s="53" t="s">
        <v>7451</v>
      </c>
      <c r="C1105" s="53" t="s">
        <v>131</v>
      </c>
      <c r="D1105" s="53" t="s">
        <v>7632</v>
      </c>
      <c r="E1105" s="53">
        <v>43.265999999999998</v>
      </c>
      <c r="F1105" s="53">
        <v>-3.0939999999999999</v>
      </c>
      <c r="G1105" s="54">
        <v>440.9984</v>
      </c>
      <c r="H1105" s="53">
        <v>837</v>
      </c>
      <c r="I1105" s="53">
        <v>436</v>
      </c>
      <c r="J1105" s="53">
        <v>401</v>
      </c>
      <c r="K1105" s="52">
        <v>214</v>
      </c>
      <c r="L1105" s="52">
        <v>226.9984</v>
      </c>
      <c r="M1105" s="55">
        <v>4</v>
      </c>
      <c r="N1105" s="61" t="s">
        <v>16</v>
      </c>
      <c r="P1105" s="66"/>
      <c r="Q1105" s="53"/>
      <c r="R1105" s="53"/>
      <c r="S1105" s="53"/>
      <c r="T1105" s="53"/>
      <c r="U1105" s="53"/>
      <c r="V1105" s="53"/>
      <c r="W1105" s="53"/>
    </row>
    <row r="1106" spans="2:23" s="52" customFormat="1" ht="13" x14ac:dyDescent="0.3">
      <c r="B1106" s="53" t="s">
        <v>7451</v>
      </c>
      <c r="C1106" s="53" t="s">
        <v>131</v>
      </c>
      <c r="D1106" s="53" t="s">
        <v>7633</v>
      </c>
      <c r="E1106" s="53">
        <v>43.311729999999997</v>
      </c>
      <c r="F1106" s="53">
        <v>-2.8107009999999999</v>
      </c>
      <c r="G1106" s="54">
        <v>93.441299999999998</v>
      </c>
      <c r="H1106" s="53">
        <v>1318</v>
      </c>
      <c r="I1106" s="53">
        <v>674</v>
      </c>
      <c r="J1106" s="53">
        <v>644</v>
      </c>
      <c r="K1106" s="52">
        <v>214</v>
      </c>
      <c r="L1106" s="52">
        <v>-120.5587</v>
      </c>
      <c r="M1106" s="55">
        <v>2</v>
      </c>
      <c r="N1106" s="61" t="s">
        <v>15</v>
      </c>
      <c r="P1106" s="66"/>
      <c r="Q1106" s="53"/>
      <c r="R1106" s="53"/>
      <c r="S1106" s="53"/>
      <c r="T1106" s="53"/>
      <c r="U1106" s="53"/>
      <c r="V1106" s="53"/>
      <c r="W1106" s="53"/>
    </row>
    <row r="1107" spans="2:23" s="52" customFormat="1" ht="13" x14ac:dyDescent="0.3">
      <c r="B1107" s="53" t="s">
        <v>7451</v>
      </c>
      <c r="C1107" s="53" t="s">
        <v>131</v>
      </c>
      <c r="D1107" s="53" t="s">
        <v>7634</v>
      </c>
      <c r="E1107" s="53">
        <v>43.194719999999997</v>
      </c>
      <c r="F1107" s="53">
        <v>-2.6097220000000001</v>
      </c>
      <c r="G1107" s="54">
        <v>266.80560000000003</v>
      </c>
      <c r="H1107" s="53">
        <v>318</v>
      </c>
      <c r="I1107" s="53">
        <v>159</v>
      </c>
      <c r="J1107" s="53">
        <v>159</v>
      </c>
      <c r="K1107" s="52">
        <v>214</v>
      </c>
      <c r="L1107" s="52">
        <v>52.805600000000027</v>
      </c>
      <c r="M1107" s="55">
        <v>2</v>
      </c>
      <c r="N1107" s="61" t="s">
        <v>15</v>
      </c>
      <c r="P1107" s="66"/>
      <c r="Q1107" s="53"/>
      <c r="R1107" s="53"/>
      <c r="S1107" s="53"/>
      <c r="T1107" s="53"/>
      <c r="U1107" s="53"/>
      <c r="V1107" s="53"/>
      <c r="W1107" s="53"/>
    </row>
    <row r="1108" spans="2:23" s="52" customFormat="1" ht="13" x14ac:dyDescent="0.3">
      <c r="B1108" s="53" t="s">
        <v>7451</v>
      </c>
      <c r="C1108" s="53" t="s">
        <v>131</v>
      </c>
      <c r="D1108" s="53" t="s">
        <v>7635</v>
      </c>
      <c r="E1108" s="53">
        <v>43.363889999999998</v>
      </c>
      <c r="F1108" s="53">
        <v>-2.8719440000000001</v>
      </c>
      <c r="G1108" s="54">
        <v>72.611080000000001</v>
      </c>
      <c r="H1108" s="53">
        <v>1559</v>
      </c>
      <c r="I1108" s="53">
        <v>802</v>
      </c>
      <c r="J1108" s="53">
        <v>757</v>
      </c>
      <c r="K1108" s="52">
        <v>214</v>
      </c>
      <c r="L1108" s="52">
        <v>-141.38891999999998</v>
      </c>
      <c r="M1108" s="55">
        <v>2</v>
      </c>
      <c r="N1108" s="61" t="s">
        <v>15</v>
      </c>
      <c r="P1108" s="66"/>
      <c r="Q1108" s="53"/>
      <c r="R1108" s="53"/>
      <c r="S1108" s="53"/>
      <c r="T1108" s="53"/>
      <c r="U1108" s="53"/>
      <c r="V1108" s="53"/>
      <c r="W1108" s="53"/>
    </row>
    <row r="1109" spans="2:23" s="52" customFormat="1" ht="13" x14ac:dyDescent="0.3">
      <c r="B1109" s="53" t="s">
        <v>7451</v>
      </c>
      <c r="C1109" s="53" t="s">
        <v>131</v>
      </c>
      <c r="D1109" s="53" t="s">
        <v>7636</v>
      </c>
      <c r="E1109" s="53">
        <v>43.353099999999998</v>
      </c>
      <c r="F1109" s="53">
        <v>-2.6509849999999999</v>
      </c>
      <c r="G1109" s="54">
        <v>39.718719999999998</v>
      </c>
      <c r="H1109" s="53">
        <v>875</v>
      </c>
      <c r="I1109" s="53">
        <v>446</v>
      </c>
      <c r="J1109" s="53">
        <v>429</v>
      </c>
      <c r="K1109" s="52">
        <v>214</v>
      </c>
      <c r="L1109" s="52">
        <v>-174.28128000000001</v>
      </c>
      <c r="M1109" s="55">
        <v>2</v>
      </c>
      <c r="N1109" s="61" t="s">
        <v>15</v>
      </c>
      <c r="P1109" s="66"/>
      <c r="Q1109" s="53"/>
      <c r="R1109" s="53"/>
      <c r="S1109" s="53"/>
      <c r="T1109" s="53"/>
      <c r="U1109" s="53"/>
      <c r="V1109" s="53"/>
      <c r="W1109" s="53"/>
    </row>
    <row r="1110" spans="2:23" s="52" customFormat="1" ht="13" x14ac:dyDescent="0.3">
      <c r="B1110" s="53" t="s">
        <v>7451</v>
      </c>
      <c r="C1110" s="53" t="s">
        <v>131</v>
      </c>
      <c r="D1110" s="53" t="s">
        <v>7637</v>
      </c>
      <c r="E1110" s="53">
        <v>43.317070000000001</v>
      </c>
      <c r="F1110" s="53">
        <v>-2.6789749999999999</v>
      </c>
      <c r="G1110" s="54">
        <v>11.343489999999999</v>
      </c>
      <c r="H1110" s="53">
        <v>16244</v>
      </c>
      <c r="I1110" s="53">
        <v>7898</v>
      </c>
      <c r="J1110" s="53">
        <v>8346</v>
      </c>
      <c r="K1110" s="52">
        <v>214</v>
      </c>
      <c r="L1110" s="52">
        <v>-202.65651</v>
      </c>
      <c r="M1110" s="55">
        <v>2</v>
      </c>
      <c r="N1110" s="61" t="s">
        <v>15</v>
      </c>
      <c r="P1110" s="66"/>
      <c r="Q1110" s="53"/>
      <c r="R1110" s="53"/>
      <c r="S1110" s="53"/>
      <c r="T1110" s="53"/>
      <c r="U1110" s="53"/>
      <c r="V1110" s="53"/>
      <c r="W1110" s="53"/>
    </row>
    <row r="1111" spans="2:23" s="52" customFormat="1" ht="13" x14ac:dyDescent="0.3">
      <c r="B1111" s="53" t="s">
        <v>7451</v>
      </c>
      <c r="C1111" s="53" t="s">
        <v>131</v>
      </c>
      <c r="D1111" s="53" t="s">
        <v>7638</v>
      </c>
      <c r="E1111" s="53">
        <v>43.362290000000002</v>
      </c>
      <c r="F1111" s="53">
        <v>-3.0125670000000002</v>
      </c>
      <c r="G1111" s="54">
        <v>47.592179999999999</v>
      </c>
      <c r="H1111" s="53">
        <v>80770</v>
      </c>
      <c r="I1111" s="53">
        <v>38094</v>
      </c>
      <c r="J1111" s="53">
        <v>42676</v>
      </c>
      <c r="K1111" s="52">
        <v>214</v>
      </c>
      <c r="L1111" s="52">
        <v>-166.40782000000002</v>
      </c>
      <c r="M1111" s="55">
        <v>2</v>
      </c>
      <c r="N1111" s="61" t="s">
        <v>15</v>
      </c>
      <c r="P1111" s="66"/>
      <c r="Q1111" s="53"/>
      <c r="R1111" s="53"/>
      <c r="S1111" s="53"/>
      <c r="T1111" s="53"/>
      <c r="U1111" s="53"/>
      <c r="V1111" s="53"/>
      <c r="W1111" s="53"/>
    </row>
    <row r="1112" spans="2:23" s="52" customFormat="1" ht="13" x14ac:dyDescent="0.3">
      <c r="B1112" s="53" t="s">
        <v>7451</v>
      </c>
      <c r="C1112" s="53" t="s">
        <v>131</v>
      </c>
      <c r="D1112" s="53" t="s">
        <v>7639</v>
      </c>
      <c r="E1112" s="53">
        <v>43.33222</v>
      </c>
      <c r="F1112" s="53">
        <v>-2.536111</v>
      </c>
      <c r="G1112" s="54">
        <v>43.542580000000001</v>
      </c>
      <c r="H1112" s="53">
        <v>196</v>
      </c>
      <c r="I1112" s="53">
        <v>98</v>
      </c>
      <c r="J1112" s="53">
        <v>98</v>
      </c>
      <c r="K1112" s="52">
        <v>214</v>
      </c>
      <c r="L1112" s="52">
        <v>-170.45742000000001</v>
      </c>
      <c r="M1112" s="55">
        <v>2</v>
      </c>
      <c r="N1112" s="61" t="s">
        <v>15</v>
      </c>
      <c r="P1112" s="66"/>
      <c r="Q1112" s="53"/>
      <c r="R1112" s="53"/>
      <c r="S1112" s="53"/>
      <c r="T1112" s="53"/>
      <c r="U1112" s="53"/>
      <c r="V1112" s="53"/>
      <c r="W1112" s="53"/>
    </row>
    <row r="1113" spans="2:23" s="52" customFormat="1" ht="13" x14ac:dyDescent="0.3">
      <c r="B1113" s="53" t="s">
        <v>7451</v>
      </c>
      <c r="C1113" s="53" t="s">
        <v>131</v>
      </c>
      <c r="D1113" s="53" t="s">
        <v>7640</v>
      </c>
      <c r="E1113" s="53">
        <v>43.17989</v>
      </c>
      <c r="F1113" s="53">
        <v>-3.071129</v>
      </c>
      <c r="G1113" s="54">
        <v>77.944599999999994</v>
      </c>
      <c r="H1113" s="53">
        <v>1741</v>
      </c>
      <c r="I1113" s="53">
        <v>868</v>
      </c>
      <c r="J1113" s="53">
        <v>873</v>
      </c>
      <c r="K1113" s="52">
        <v>214</v>
      </c>
      <c r="L1113" s="52">
        <v>-136.05540000000002</v>
      </c>
      <c r="M1113" s="55">
        <v>2</v>
      </c>
      <c r="N1113" s="61" t="s">
        <v>15</v>
      </c>
      <c r="P1113" s="66"/>
      <c r="Q1113" s="53"/>
      <c r="R1113" s="53"/>
      <c r="S1113" s="53"/>
      <c r="T1113" s="53"/>
      <c r="U1113" s="53"/>
      <c r="V1113" s="53"/>
      <c r="W1113" s="53"/>
    </row>
    <row r="1114" spans="2:23" s="52" customFormat="1" ht="13" x14ac:dyDescent="0.3">
      <c r="B1114" s="53" t="s">
        <v>7451</v>
      </c>
      <c r="C1114" s="53" t="s">
        <v>131</v>
      </c>
      <c r="D1114" s="53" t="s">
        <v>7641</v>
      </c>
      <c r="E1114" s="53">
        <v>43.416670000000003</v>
      </c>
      <c r="F1114" s="53">
        <v>-2.9333330000000002</v>
      </c>
      <c r="G1114" s="54">
        <v>24.437529999999999</v>
      </c>
      <c r="H1114" s="53">
        <v>5400</v>
      </c>
      <c r="I1114" s="53">
        <v>2677</v>
      </c>
      <c r="J1114" s="53">
        <v>2723</v>
      </c>
      <c r="K1114" s="52">
        <v>214</v>
      </c>
      <c r="L1114" s="52">
        <v>-189.56246999999999</v>
      </c>
      <c r="M1114" s="55">
        <v>2</v>
      </c>
      <c r="N1114" s="61" t="s">
        <v>15</v>
      </c>
      <c r="P1114" s="66"/>
      <c r="Q1114" s="53"/>
      <c r="R1114" s="53"/>
      <c r="S1114" s="53"/>
      <c r="T1114" s="53"/>
      <c r="U1114" s="53"/>
      <c r="V1114" s="53"/>
      <c r="W1114" s="53"/>
    </row>
    <row r="1115" spans="2:23" s="52" customFormat="1" ht="13" x14ac:dyDescent="0.3">
      <c r="B1115" s="53" t="s">
        <v>7451</v>
      </c>
      <c r="C1115" s="53" t="s">
        <v>131</v>
      </c>
      <c r="D1115" s="53" t="s">
        <v>7642</v>
      </c>
      <c r="E1115" s="53">
        <v>43.210320000000003</v>
      </c>
      <c r="F1115" s="53">
        <v>-3.0953170000000001</v>
      </c>
      <c r="G1115" s="54">
        <v>75.423320000000004</v>
      </c>
      <c r="H1115" s="53">
        <v>6349</v>
      </c>
      <c r="I1115" s="53">
        <v>3146</v>
      </c>
      <c r="J1115" s="53">
        <v>3203</v>
      </c>
      <c r="K1115" s="52">
        <v>214</v>
      </c>
      <c r="L1115" s="52">
        <v>-138.57668000000001</v>
      </c>
      <c r="M1115" s="55">
        <v>2</v>
      </c>
      <c r="N1115" s="61" t="s">
        <v>15</v>
      </c>
      <c r="P1115" s="66"/>
      <c r="Q1115" s="53"/>
      <c r="R1115" s="53"/>
      <c r="S1115" s="53"/>
      <c r="T1115" s="53"/>
      <c r="U1115" s="53"/>
      <c r="V1115" s="53"/>
      <c r="W1115" s="53"/>
    </row>
    <row r="1116" spans="2:23" s="52" customFormat="1" ht="13" x14ac:dyDescent="0.3">
      <c r="B1116" s="53" t="s">
        <v>7451</v>
      </c>
      <c r="C1116" s="53" t="s">
        <v>131</v>
      </c>
      <c r="D1116" s="53" t="s">
        <v>7643</v>
      </c>
      <c r="E1116" s="53">
        <v>43.390219999999999</v>
      </c>
      <c r="F1116" s="53">
        <v>-2.6338020000000002</v>
      </c>
      <c r="G1116" s="54">
        <v>84.872550000000004</v>
      </c>
      <c r="H1116" s="53">
        <v>616</v>
      </c>
      <c r="I1116" s="53">
        <v>306</v>
      </c>
      <c r="J1116" s="53">
        <v>310</v>
      </c>
      <c r="K1116" s="52">
        <v>214</v>
      </c>
      <c r="L1116" s="52">
        <v>-129.12745000000001</v>
      </c>
      <c r="M1116" s="55">
        <v>2</v>
      </c>
      <c r="N1116" s="61" t="s">
        <v>15</v>
      </c>
      <c r="P1116" s="66"/>
      <c r="Q1116" s="53"/>
      <c r="R1116" s="53"/>
      <c r="S1116" s="53"/>
      <c r="T1116" s="53"/>
      <c r="U1116" s="53"/>
      <c r="V1116" s="53"/>
      <c r="W1116" s="53"/>
    </row>
    <row r="1117" spans="2:23" s="52" customFormat="1" ht="13" x14ac:dyDescent="0.3">
      <c r="B1117" s="53" t="s">
        <v>7451</v>
      </c>
      <c r="C1117" s="53" t="s">
        <v>131</v>
      </c>
      <c r="D1117" s="53" t="s">
        <v>7644</v>
      </c>
      <c r="E1117" s="53">
        <v>43.16583</v>
      </c>
      <c r="F1117" s="53">
        <v>-2.7761110000000002</v>
      </c>
      <c r="G1117" s="54">
        <v>86.609470000000002</v>
      </c>
      <c r="H1117" s="53">
        <v>4238</v>
      </c>
      <c r="I1117" s="53">
        <v>2099</v>
      </c>
      <c r="J1117" s="53">
        <v>2139</v>
      </c>
      <c r="K1117" s="52">
        <v>214</v>
      </c>
      <c r="L1117" s="52">
        <v>-127.39053</v>
      </c>
      <c r="M1117" s="55">
        <v>2</v>
      </c>
      <c r="N1117" s="61" t="s">
        <v>15</v>
      </c>
      <c r="P1117" s="66"/>
      <c r="Q1117" s="53"/>
      <c r="R1117" s="53"/>
      <c r="S1117" s="53"/>
      <c r="T1117" s="53"/>
      <c r="U1117" s="53"/>
      <c r="V1117" s="53"/>
      <c r="W1117" s="53"/>
    </row>
    <row r="1118" spans="2:23" s="52" customFormat="1" ht="13" x14ac:dyDescent="0.3">
      <c r="B1118" s="53" t="s">
        <v>7451</v>
      </c>
      <c r="C1118" s="53" t="s">
        <v>131</v>
      </c>
      <c r="D1118" s="53" t="s">
        <v>7645</v>
      </c>
      <c r="E1118" s="53">
        <v>43.362949999999998</v>
      </c>
      <c r="F1118" s="53">
        <v>-2.544635</v>
      </c>
      <c r="G1118" s="54">
        <v>117.9179</v>
      </c>
      <c r="H1118" s="53">
        <v>662</v>
      </c>
      <c r="I1118" s="53">
        <v>341</v>
      </c>
      <c r="J1118" s="53">
        <v>321</v>
      </c>
      <c r="K1118" s="52">
        <v>214</v>
      </c>
      <c r="L1118" s="52">
        <v>-96.082099999999997</v>
      </c>
      <c r="M1118" s="55">
        <v>2</v>
      </c>
      <c r="N1118" s="61" t="s">
        <v>15</v>
      </c>
      <c r="P1118" s="66"/>
      <c r="Q1118" s="53"/>
      <c r="R1118" s="53"/>
      <c r="S1118" s="53"/>
      <c r="T1118" s="53"/>
      <c r="U1118" s="53"/>
      <c r="V1118" s="53"/>
      <c r="W1118" s="53"/>
    </row>
    <row r="1119" spans="2:23" s="52" customFormat="1" ht="13" x14ac:dyDescent="0.3">
      <c r="B1119" s="53" t="s">
        <v>7451</v>
      </c>
      <c r="C1119" s="53" t="s">
        <v>131</v>
      </c>
      <c r="D1119" s="53" t="s">
        <v>7646</v>
      </c>
      <c r="E1119" s="53">
        <v>43.176699999999997</v>
      </c>
      <c r="F1119" s="53">
        <v>-2.6337769999999998</v>
      </c>
      <c r="G1119" s="54">
        <v>115.2097</v>
      </c>
      <c r="H1119" s="53">
        <v>3837</v>
      </c>
      <c r="I1119" s="53">
        <v>1924</v>
      </c>
      <c r="J1119" s="53">
        <v>1913</v>
      </c>
      <c r="K1119" s="52">
        <v>214</v>
      </c>
      <c r="L1119" s="52">
        <v>-98.790300000000002</v>
      </c>
      <c r="M1119" s="55">
        <v>2</v>
      </c>
      <c r="N1119" s="61" t="s">
        <v>15</v>
      </c>
      <c r="P1119" s="66"/>
      <c r="Q1119" s="53"/>
      <c r="R1119" s="53"/>
      <c r="S1119" s="53"/>
      <c r="T1119" s="53"/>
      <c r="U1119" s="53"/>
      <c r="V1119" s="53"/>
      <c r="W1119" s="53"/>
    </row>
    <row r="1120" spans="2:23" s="52" customFormat="1" ht="13" x14ac:dyDescent="0.3">
      <c r="B1120" s="53" t="s">
        <v>7451</v>
      </c>
      <c r="C1120" s="53" t="s">
        <v>131</v>
      </c>
      <c r="D1120" s="53" t="s">
        <v>7647</v>
      </c>
      <c r="E1120" s="53">
        <v>43.152270000000001</v>
      </c>
      <c r="F1120" s="53">
        <v>-2.6419779999999999</v>
      </c>
      <c r="G1120" s="54">
        <v>156.2756</v>
      </c>
      <c r="H1120" s="53">
        <v>258</v>
      </c>
      <c r="I1120" s="53">
        <v>142</v>
      </c>
      <c r="J1120" s="53">
        <v>116</v>
      </c>
      <c r="K1120" s="52">
        <v>214</v>
      </c>
      <c r="L1120" s="52">
        <v>-57.724400000000003</v>
      </c>
      <c r="M1120" s="55">
        <v>2</v>
      </c>
      <c r="N1120" s="61" t="s">
        <v>15</v>
      </c>
      <c r="P1120" s="66"/>
      <c r="Q1120" s="53"/>
      <c r="R1120" s="53"/>
      <c r="S1120" s="53"/>
      <c r="T1120" s="53"/>
      <c r="U1120" s="53"/>
      <c r="V1120" s="53"/>
      <c r="W1120" s="53"/>
    </row>
    <row r="1121" spans="2:23" s="52" customFormat="1" ht="13" x14ac:dyDescent="0.3">
      <c r="B1121" s="53" t="s">
        <v>7451</v>
      </c>
      <c r="C1121" s="53" t="s">
        <v>131</v>
      </c>
      <c r="D1121" s="53" t="s">
        <v>7648</v>
      </c>
      <c r="E1121" s="53">
        <v>43.225279999999998</v>
      </c>
      <c r="F1121" s="53">
        <v>-3.3594439999999999</v>
      </c>
      <c r="G1121" s="54">
        <v>173.5333</v>
      </c>
      <c r="H1121" s="53">
        <v>2810</v>
      </c>
      <c r="I1121" s="53">
        <v>1465</v>
      </c>
      <c r="J1121" s="53">
        <v>1345</v>
      </c>
      <c r="K1121" s="52">
        <v>214</v>
      </c>
      <c r="L1121" s="52">
        <v>-40.466700000000003</v>
      </c>
      <c r="M1121" s="55">
        <v>2</v>
      </c>
      <c r="N1121" s="61" t="s">
        <v>15</v>
      </c>
      <c r="P1121" s="66"/>
      <c r="Q1121" s="53"/>
      <c r="R1121" s="53"/>
      <c r="S1121" s="53"/>
      <c r="T1121" s="53"/>
      <c r="U1121" s="53"/>
      <c r="V1121" s="53"/>
      <c r="W1121" s="53"/>
    </row>
    <row r="1122" spans="2:23" s="52" customFormat="1" ht="13" x14ac:dyDescent="0.3">
      <c r="B1122" s="53" t="s">
        <v>7451</v>
      </c>
      <c r="C1122" s="53" t="s">
        <v>131</v>
      </c>
      <c r="D1122" s="53" t="s">
        <v>7649</v>
      </c>
      <c r="E1122" s="53">
        <v>43.335979999999999</v>
      </c>
      <c r="F1122" s="53">
        <v>-2.6543190000000001</v>
      </c>
      <c r="G1122" s="54">
        <v>17.820889999999999</v>
      </c>
      <c r="H1122" s="53">
        <v>412</v>
      </c>
      <c r="I1122" s="53">
        <v>212</v>
      </c>
      <c r="J1122" s="53">
        <v>200</v>
      </c>
      <c r="K1122" s="52">
        <v>214</v>
      </c>
      <c r="L1122" s="52">
        <v>-196.17911000000001</v>
      </c>
      <c r="M1122" s="55">
        <v>2</v>
      </c>
      <c r="N1122" s="61" t="s">
        <v>15</v>
      </c>
      <c r="P1122" s="66"/>
      <c r="Q1122" s="53"/>
      <c r="R1122" s="53"/>
      <c r="S1122" s="53"/>
      <c r="T1122" s="53"/>
      <c r="U1122" s="53"/>
      <c r="V1122" s="53"/>
      <c r="W1122" s="53"/>
    </row>
    <row r="1123" spans="2:23" s="52" customFormat="1" ht="13" x14ac:dyDescent="0.3">
      <c r="B1123" s="53" t="s">
        <v>7451</v>
      </c>
      <c r="C1123" s="53" t="s">
        <v>131</v>
      </c>
      <c r="D1123" s="53" t="s">
        <v>7650</v>
      </c>
      <c r="E1123" s="53">
        <v>43.221170000000001</v>
      </c>
      <c r="F1123" s="53">
        <v>-3.4391479999999999</v>
      </c>
      <c r="G1123" s="54">
        <v>287.15969999999999</v>
      </c>
      <c r="H1123" s="53">
        <v>287</v>
      </c>
      <c r="I1123" s="53">
        <v>148</v>
      </c>
      <c r="J1123" s="53">
        <v>139</v>
      </c>
      <c r="K1123" s="52">
        <v>214</v>
      </c>
      <c r="L1123" s="52">
        <v>73.159699999999987</v>
      </c>
      <c r="M1123" s="55">
        <v>2</v>
      </c>
      <c r="N1123" s="61" t="s">
        <v>15</v>
      </c>
      <c r="P1123" s="66"/>
      <c r="Q1123" s="53"/>
      <c r="R1123" s="53"/>
      <c r="S1123" s="53"/>
      <c r="T1123" s="53"/>
      <c r="U1123" s="53"/>
      <c r="V1123" s="53"/>
      <c r="W1123" s="53"/>
    </row>
    <row r="1124" spans="2:23" s="52" customFormat="1" ht="13" x14ac:dyDescent="0.3">
      <c r="B1124" s="53" t="s">
        <v>7451</v>
      </c>
      <c r="C1124" s="53" t="s">
        <v>131</v>
      </c>
      <c r="D1124" s="53" t="s">
        <v>7651</v>
      </c>
      <c r="E1124" s="53">
        <v>43.26097</v>
      </c>
      <c r="F1124" s="53">
        <v>-2.7961749999999999</v>
      </c>
      <c r="G1124" s="54">
        <v>75.54598</v>
      </c>
      <c r="H1124" s="53">
        <v>1874</v>
      </c>
      <c r="I1124" s="53">
        <v>927</v>
      </c>
      <c r="J1124" s="53">
        <v>947</v>
      </c>
      <c r="K1124" s="52">
        <v>214</v>
      </c>
      <c r="L1124" s="52">
        <v>-138.45402000000001</v>
      </c>
      <c r="M1124" s="55">
        <v>2</v>
      </c>
      <c r="N1124" s="61" t="s">
        <v>15</v>
      </c>
      <c r="P1124" s="66"/>
      <c r="Q1124" s="53"/>
      <c r="R1124" s="53"/>
      <c r="S1124" s="53"/>
      <c r="T1124" s="53"/>
      <c r="U1124" s="53"/>
      <c r="V1124" s="53"/>
      <c r="W1124" s="53"/>
    </row>
    <row r="1125" spans="2:23" s="52" customFormat="1" ht="13" x14ac:dyDescent="0.3">
      <c r="B1125" s="53" t="s">
        <v>7451</v>
      </c>
      <c r="C1125" s="53" t="s">
        <v>131</v>
      </c>
      <c r="D1125" s="53" t="s">
        <v>7652</v>
      </c>
      <c r="E1125" s="53">
        <v>43.35333</v>
      </c>
      <c r="F1125" s="53">
        <v>-2.9061110000000001</v>
      </c>
      <c r="G1125" s="54">
        <v>50.351799999999997</v>
      </c>
      <c r="H1125" s="53">
        <v>1082</v>
      </c>
      <c r="I1125" s="53">
        <v>552</v>
      </c>
      <c r="J1125" s="53">
        <v>530</v>
      </c>
      <c r="K1125" s="52">
        <v>214</v>
      </c>
      <c r="L1125" s="52">
        <v>-163.6482</v>
      </c>
      <c r="M1125" s="55">
        <v>2</v>
      </c>
      <c r="N1125" s="61" t="s">
        <v>15</v>
      </c>
      <c r="P1125" s="66"/>
      <c r="Q1125" s="53"/>
      <c r="R1125" s="53"/>
      <c r="S1125" s="53"/>
      <c r="T1125" s="53"/>
      <c r="U1125" s="53"/>
      <c r="V1125" s="53"/>
      <c r="W1125" s="53"/>
    </row>
    <row r="1126" spans="2:23" s="52" customFormat="1" ht="13" x14ac:dyDescent="0.3">
      <c r="B1126" s="53" t="s">
        <v>7451</v>
      </c>
      <c r="C1126" s="53" t="s">
        <v>131</v>
      </c>
      <c r="D1126" s="53" t="s">
        <v>7653</v>
      </c>
      <c r="E1126" s="53">
        <v>43.326099999999997</v>
      </c>
      <c r="F1126" s="53">
        <v>-2.9877039999999999</v>
      </c>
      <c r="G1126" s="54">
        <v>15.54233</v>
      </c>
      <c r="H1126" s="53">
        <v>30079</v>
      </c>
      <c r="I1126" s="53">
        <v>14706</v>
      </c>
      <c r="J1126" s="53">
        <v>15373</v>
      </c>
      <c r="K1126" s="52">
        <v>214</v>
      </c>
      <c r="L1126" s="52">
        <v>-198.45767000000001</v>
      </c>
      <c r="M1126" s="55">
        <v>2</v>
      </c>
      <c r="N1126" s="61" t="s">
        <v>15</v>
      </c>
      <c r="P1126" s="66"/>
      <c r="Q1126" s="53"/>
      <c r="R1126" s="53"/>
      <c r="S1126" s="53"/>
      <c r="T1126" s="53"/>
      <c r="U1126" s="53"/>
      <c r="V1126" s="53"/>
      <c r="W1126" s="53"/>
    </row>
    <row r="1127" spans="2:23" s="52" customFormat="1" ht="13" x14ac:dyDescent="0.3">
      <c r="B1127" s="53" t="s">
        <v>7451</v>
      </c>
      <c r="C1127" s="53" t="s">
        <v>131</v>
      </c>
      <c r="D1127" s="53" t="s">
        <v>7654</v>
      </c>
      <c r="E1127" s="53">
        <v>43.36551</v>
      </c>
      <c r="F1127" s="53">
        <v>-2.5033439999999998</v>
      </c>
      <c r="G1127" s="54">
        <v>22.27852</v>
      </c>
      <c r="H1127" s="53">
        <v>7477</v>
      </c>
      <c r="I1127" s="53">
        <v>3677</v>
      </c>
      <c r="J1127" s="53">
        <v>3800</v>
      </c>
      <c r="K1127" s="52">
        <v>214</v>
      </c>
      <c r="L1127" s="52">
        <v>-191.72147999999999</v>
      </c>
      <c r="M1127" s="55">
        <v>2</v>
      </c>
      <c r="N1127" s="61" t="s">
        <v>15</v>
      </c>
      <c r="P1127" s="66"/>
      <c r="Q1127" s="53"/>
      <c r="R1127" s="53"/>
      <c r="S1127" s="53"/>
      <c r="T1127" s="53"/>
      <c r="U1127" s="53"/>
      <c r="V1127" s="53"/>
      <c r="W1127" s="53"/>
    </row>
    <row r="1128" spans="2:23" s="52" customFormat="1" ht="13" x14ac:dyDescent="0.3">
      <c r="B1128" s="53" t="s">
        <v>7451</v>
      </c>
      <c r="C1128" s="53" t="s">
        <v>131</v>
      </c>
      <c r="D1128" s="53" t="s">
        <v>7655</v>
      </c>
      <c r="E1128" s="53">
        <v>43.208759999999998</v>
      </c>
      <c r="F1128" s="53">
        <v>-2.7741169999999999</v>
      </c>
      <c r="G1128" s="54">
        <v>64.371409999999997</v>
      </c>
      <c r="H1128" s="53">
        <v>3158</v>
      </c>
      <c r="I1128" s="53">
        <v>1564</v>
      </c>
      <c r="J1128" s="53">
        <v>1594</v>
      </c>
      <c r="K1128" s="52">
        <v>214</v>
      </c>
      <c r="L1128" s="52">
        <v>-149.62859</v>
      </c>
      <c r="M1128" s="55">
        <v>2</v>
      </c>
      <c r="N1128" s="61" t="s">
        <v>15</v>
      </c>
      <c r="P1128" s="66"/>
      <c r="Q1128" s="53"/>
      <c r="R1128" s="53"/>
      <c r="S1128" s="53"/>
      <c r="T1128" s="53"/>
      <c r="U1128" s="53"/>
      <c r="V1128" s="53"/>
      <c r="W1128" s="53"/>
    </row>
    <row r="1129" spans="2:23" s="52" customFormat="1" ht="13" x14ac:dyDescent="0.3">
      <c r="B1129" s="53" t="s">
        <v>7451</v>
      </c>
      <c r="C1129" s="53" t="s">
        <v>131</v>
      </c>
      <c r="D1129" s="53" t="s">
        <v>7656</v>
      </c>
      <c r="E1129" s="53">
        <v>43.413240000000002</v>
      </c>
      <c r="F1129" s="53">
        <v>-2.902253</v>
      </c>
      <c r="G1129" s="54">
        <v>90.532929999999993</v>
      </c>
      <c r="H1129" s="53">
        <v>1028</v>
      </c>
      <c r="I1129" s="53">
        <v>551</v>
      </c>
      <c r="J1129" s="53">
        <v>477</v>
      </c>
      <c r="K1129" s="52">
        <v>214</v>
      </c>
      <c r="L1129" s="52">
        <v>-123.46707000000001</v>
      </c>
      <c r="M1129" s="55">
        <v>2</v>
      </c>
      <c r="N1129" s="61" t="s">
        <v>15</v>
      </c>
      <c r="P1129" s="66"/>
      <c r="Q1129" s="53"/>
      <c r="R1129" s="53"/>
      <c r="S1129" s="53"/>
      <c r="T1129" s="53"/>
      <c r="U1129" s="53"/>
      <c r="V1129" s="53"/>
      <c r="W1129" s="53"/>
    </row>
    <row r="1130" spans="2:23" s="52" customFormat="1" ht="13" x14ac:dyDescent="0.3">
      <c r="B1130" s="53" t="s">
        <v>7451</v>
      </c>
      <c r="C1130" s="53" t="s">
        <v>131</v>
      </c>
      <c r="D1130" s="53" t="s">
        <v>7657</v>
      </c>
      <c r="E1130" s="53">
        <v>43.272170000000003</v>
      </c>
      <c r="F1130" s="53">
        <v>-2.8321670000000001</v>
      </c>
      <c r="G1130" s="54">
        <v>69.004459999999995</v>
      </c>
      <c r="H1130" s="53">
        <v>2465</v>
      </c>
      <c r="I1130" s="53">
        <v>1221</v>
      </c>
      <c r="J1130" s="53">
        <v>1244</v>
      </c>
      <c r="K1130" s="52">
        <v>214</v>
      </c>
      <c r="L1130" s="52">
        <v>-144.99554000000001</v>
      </c>
      <c r="M1130" s="55">
        <v>2</v>
      </c>
      <c r="N1130" s="61" t="s">
        <v>15</v>
      </c>
      <c r="P1130" s="66"/>
      <c r="Q1130" s="53"/>
      <c r="R1130" s="53"/>
      <c r="S1130" s="53"/>
      <c r="T1130" s="53"/>
      <c r="U1130" s="53"/>
      <c r="V1130" s="53"/>
      <c r="W1130" s="53"/>
    </row>
    <row r="1131" spans="2:23" s="52" customFormat="1" ht="13" x14ac:dyDescent="0.3">
      <c r="B1131" s="53" t="s">
        <v>7451</v>
      </c>
      <c r="C1131" s="53" t="s">
        <v>131</v>
      </c>
      <c r="D1131" s="53" t="s">
        <v>7658</v>
      </c>
      <c r="E1131" s="53">
        <v>43.314999999999998</v>
      </c>
      <c r="F1131" s="53">
        <v>-2.9383330000000001</v>
      </c>
      <c r="G1131" s="54">
        <v>27.390789999999999</v>
      </c>
      <c r="H1131" s="53">
        <v>2290</v>
      </c>
      <c r="I1131" s="53">
        <v>1180</v>
      </c>
      <c r="J1131" s="53">
        <v>1110</v>
      </c>
      <c r="K1131" s="52">
        <v>214</v>
      </c>
      <c r="L1131" s="52">
        <v>-186.60920999999999</v>
      </c>
      <c r="M1131" s="55">
        <v>2</v>
      </c>
      <c r="N1131" s="61" t="s">
        <v>15</v>
      </c>
      <c r="P1131" s="66"/>
      <c r="Q1131" s="53"/>
      <c r="R1131" s="53"/>
      <c r="S1131" s="53"/>
      <c r="T1131" s="53"/>
      <c r="U1131" s="53"/>
      <c r="V1131" s="53"/>
      <c r="W1131" s="53"/>
    </row>
    <row r="1132" spans="2:23" s="52" customFormat="1" ht="13" x14ac:dyDescent="0.3">
      <c r="B1132" s="53" t="s">
        <v>7451</v>
      </c>
      <c r="C1132" s="53" t="s">
        <v>131</v>
      </c>
      <c r="D1132" s="53" t="s">
        <v>7659</v>
      </c>
      <c r="E1132" s="53">
        <v>43.18965</v>
      </c>
      <c r="F1132" s="53">
        <v>-2.5299689999999999</v>
      </c>
      <c r="G1132" s="54">
        <v>261.53829999999999</v>
      </c>
      <c r="H1132" s="53">
        <v>1178</v>
      </c>
      <c r="I1132" s="53">
        <v>595</v>
      </c>
      <c r="J1132" s="53">
        <v>583</v>
      </c>
      <c r="K1132" s="52">
        <v>214</v>
      </c>
      <c r="L1132" s="52">
        <v>47.538299999999992</v>
      </c>
      <c r="M1132" s="55">
        <v>2</v>
      </c>
      <c r="N1132" s="61" t="s">
        <v>15</v>
      </c>
      <c r="P1132" s="66"/>
      <c r="Q1132" s="53"/>
      <c r="R1132" s="53"/>
      <c r="S1132" s="53"/>
      <c r="T1132" s="53"/>
      <c r="U1132" s="53"/>
      <c r="V1132" s="53"/>
      <c r="W1132" s="53"/>
    </row>
    <row r="1133" spans="2:23" s="52" customFormat="1" ht="13" x14ac:dyDescent="0.3">
      <c r="B1133" s="53" t="s">
        <v>7451</v>
      </c>
      <c r="C1133" s="53" t="s">
        <v>131</v>
      </c>
      <c r="D1133" s="53" t="s">
        <v>7660</v>
      </c>
      <c r="E1133" s="53">
        <v>43.13749</v>
      </c>
      <c r="F1133" s="53">
        <v>-2.6611349999999998</v>
      </c>
      <c r="G1133" s="54">
        <v>198.9331</v>
      </c>
      <c r="H1133" s="53">
        <v>496</v>
      </c>
      <c r="I1133" s="53">
        <v>272</v>
      </c>
      <c r="J1133" s="53">
        <v>224</v>
      </c>
      <c r="K1133" s="52">
        <v>214</v>
      </c>
      <c r="L1133" s="52">
        <v>-15.066900000000004</v>
      </c>
      <c r="M1133" s="55">
        <v>2</v>
      </c>
      <c r="N1133" s="61" t="s">
        <v>15</v>
      </c>
      <c r="P1133" s="66"/>
      <c r="Q1133" s="53"/>
      <c r="R1133" s="53"/>
      <c r="S1133" s="53"/>
      <c r="T1133" s="53"/>
      <c r="U1133" s="53"/>
      <c r="V1133" s="53"/>
      <c r="W1133" s="53"/>
    </row>
    <row r="1134" spans="2:23" s="52" customFormat="1" ht="13" x14ac:dyDescent="0.3">
      <c r="B1134" s="53" t="s">
        <v>7451</v>
      </c>
      <c r="C1134" s="53" t="s">
        <v>131</v>
      </c>
      <c r="D1134" s="53" t="s">
        <v>7661</v>
      </c>
      <c r="E1134" s="53">
        <v>43.270600000000002</v>
      </c>
      <c r="F1134" s="53">
        <v>-2.4971549999999998</v>
      </c>
      <c r="G1134" s="54">
        <v>79.802170000000004</v>
      </c>
      <c r="H1134" s="53">
        <v>4947</v>
      </c>
      <c r="I1134" s="53">
        <v>2609</v>
      </c>
      <c r="J1134" s="53">
        <v>2338</v>
      </c>
      <c r="K1134" s="52">
        <v>214</v>
      </c>
      <c r="L1134" s="52">
        <v>-134.19783000000001</v>
      </c>
      <c r="M1134" s="55">
        <v>2</v>
      </c>
      <c r="N1134" s="61" t="s">
        <v>15</v>
      </c>
      <c r="P1134" s="66"/>
      <c r="Q1134" s="53"/>
      <c r="R1134" s="53"/>
      <c r="S1134" s="53"/>
      <c r="T1134" s="53"/>
      <c r="U1134" s="53"/>
      <c r="V1134" s="53"/>
      <c r="W1134" s="53"/>
    </row>
    <row r="1135" spans="2:23" s="52" customFormat="1" ht="13" x14ac:dyDescent="0.3">
      <c r="B1135" s="53" t="s">
        <v>7451</v>
      </c>
      <c r="C1135" s="53" t="s">
        <v>131</v>
      </c>
      <c r="D1135" s="53" t="s">
        <v>7662</v>
      </c>
      <c r="E1135" s="53">
        <v>43.382770000000001</v>
      </c>
      <c r="F1135" s="53">
        <v>-2.8749889999999998</v>
      </c>
      <c r="G1135" s="54">
        <v>16.750509999999998</v>
      </c>
      <c r="H1135" s="53">
        <v>898</v>
      </c>
      <c r="I1135" s="53">
        <v>457</v>
      </c>
      <c r="J1135" s="53">
        <v>441</v>
      </c>
      <c r="K1135" s="52">
        <v>214</v>
      </c>
      <c r="L1135" s="52">
        <v>-197.24949000000001</v>
      </c>
      <c r="M1135" s="55">
        <v>2</v>
      </c>
      <c r="N1135" s="61" t="s">
        <v>15</v>
      </c>
      <c r="P1135" s="66"/>
      <c r="Q1135" s="53"/>
      <c r="R1135" s="53"/>
      <c r="S1135" s="53"/>
      <c r="T1135" s="53"/>
      <c r="U1135" s="53"/>
      <c r="V1135" s="53"/>
      <c r="W1135" s="53"/>
    </row>
    <row r="1136" spans="2:23" s="52" customFormat="1" ht="13" x14ac:dyDescent="0.3">
      <c r="B1136" s="53" t="s">
        <v>7451</v>
      </c>
      <c r="C1136" s="53" t="s">
        <v>131</v>
      </c>
      <c r="D1136" s="53" t="s">
        <v>7663</v>
      </c>
      <c r="E1136" s="53">
        <v>43.364460000000001</v>
      </c>
      <c r="F1136" s="53">
        <v>-2.8017949999999998</v>
      </c>
      <c r="G1136" s="54">
        <v>104.5382</v>
      </c>
      <c r="H1136" s="53">
        <v>678</v>
      </c>
      <c r="I1136" s="53">
        <v>349</v>
      </c>
      <c r="J1136" s="53">
        <v>329</v>
      </c>
      <c r="K1136" s="52">
        <v>214</v>
      </c>
      <c r="L1136" s="52">
        <v>-109.4618</v>
      </c>
      <c r="M1136" s="55">
        <v>2</v>
      </c>
      <c r="N1136" s="61" t="s">
        <v>15</v>
      </c>
      <c r="P1136" s="66"/>
      <c r="Q1136" s="53"/>
      <c r="R1136" s="53"/>
      <c r="S1136" s="53"/>
      <c r="T1136" s="53"/>
      <c r="U1136" s="53"/>
      <c r="V1136" s="53"/>
      <c r="W1136" s="53"/>
    </row>
    <row r="1137" spans="2:23" s="52" customFormat="1" ht="13" x14ac:dyDescent="0.3">
      <c r="B1137" s="53" t="s">
        <v>7451</v>
      </c>
      <c r="C1137" s="53" t="s">
        <v>131</v>
      </c>
      <c r="D1137" s="53" t="s">
        <v>7664</v>
      </c>
      <c r="E1137" s="53">
        <v>43.283329999999999</v>
      </c>
      <c r="F1137" s="53">
        <v>-2.6333329999999999</v>
      </c>
      <c r="G1137" s="54">
        <v>107.8886</v>
      </c>
      <c r="H1137" s="53">
        <v>382</v>
      </c>
      <c r="I1137" s="53">
        <v>202</v>
      </c>
      <c r="J1137" s="53">
        <v>180</v>
      </c>
      <c r="K1137" s="52">
        <v>214</v>
      </c>
      <c r="L1137" s="52">
        <v>-106.1114</v>
      </c>
      <c r="M1137" s="55">
        <v>2</v>
      </c>
      <c r="N1137" s="61" t="s">
        <v>15</v>
      </c>
      <c r="P1137" s="66"/>
      <c r="Q1137" s="53"/>
      <c r="R1137" s="53"/>
      <c r="S1137" s="53"/>
      <c r="T1137" s="53"/>
      <c r="U1137" s="53"/>
      <c r="V1137" s="53"/>
      <c r="W1137" s="53"/>
    </row>
    <row r="1138" spans="2:23" s="52" customFormat="1" ht="13" x14ac:dyDescent="0.3">
      <c r="B1138" s="53" t="s">
        <v>7451</v>
      </c>
      <c r="C1138" s="53" t="s">
        <v>131</v>
      </c>
      <c r="D1138" s="53" t="s">
        <v>7665</v>
      </c>
      <c r="E1138" s="53">
        <v>43.34639</v>
      </c>
      <c r="F1138" s="53">
        <v>-2.483333</v>
      </c>
      <c r="G1138" s="54">
        <v>163.8673</v>
      </c>
      <c r="H1138" s="53">
        <v>437</v>
      </c>
      <c r="I1138" s="53">
        <v>229</v>
      </c>
      <c r="J1138" s="53">
        <v>208</v>
      </c>
      <c r="K1138" s="52">
        <v>214</v>
      </c>
      <c r="L1138" s="52">
        <v>-50.1327</v>
      </c>
      <c r="M1138" s="55">
        <v>2</v>
      </c>
      <c r="N1138" s="61" t="s">
        <v>15</v>
      </c>
      <c r="P1138" s="66"/>
      <c r="Q1138" s="53"/>
      <c r="R1138" s="53"/>
      <c r="S1138" s="53"/>
      <c r="T1138" s="53"/>
      <c r="U1138" s="53"/>
      <c r="V1138" s="53"/>
      <c r="W1138" s="53"/>
    </row>
    <row r="1139" spans="2:23" s="52" customFormat="1" ht="13" x14ac:dyDescent="0.3">
      <c r="B1139" s="53" t="s">
        <v>7451</v>
      </c>
      <c r="C1139" s="53" t="s">
        <v>131</v>
      </c>
      <c r="D1139" s="53" t="s">
        <v>7666</v>
      </c>
      <c r="E1139" s="53">
        <v>43.297930000000001</v>
      </c>
      <c r="F1139" s="53">
        <v>-2.752739</v>
      </c>
      <c r="G1139" s="54">
        <v>201.8646</v>
      </c>
      <c r="H1139" s="53">
        <v>409</v>
      </c>
      <c r="I1139" s="53">
        <v>222</v>
      </c>
      <c r="J1139" s="53">
        <v>187</v>
      </c>
      <c r="K1139" s="52">
        <v>214</v>
      </c>
      <c r="L1139" s="52">
        <v>-12.135400000000004</v>
      </c>
      <c r="M1139" s="55">
        <v>2</v>
      </c>
      <c r="N1139" s="61" t="s">
        <v>15</v>
      </c>
      <c r="P1139" s="66"/>
      <c r="Q1139" s="53"/>
      <c r="R1139" s="53"/>
      <c r="S1139" s="53"/>
      <c r="T1139" s="53"/>
      <c r="U1139" s="53"/>
      <c r="V1139" s="53"/>
      <c r="W1139" s="53"/>
    </row>
    <row r="1140" spans="2:23" s="52" customFormat="1" ht="13" x14ac:dyDescent="0.3">
      <c r="B1140" s="53" t="s">
        <v>7451</v>
      </c>
      <c r="C1140" s="53" t="s">
        <v>131</v>
      </c>
      <c r="D1140" s="53" t="s">
        <v>7667</v>
      </c>
      <c r="E1140" s="53">
        <v>43.407330000000002</v>
      </c>
      <c r="F1140" s="53">
        <v>-2.6983220000000001</v>
      </c>
      <c r="G1140" s="54">
        <v>13.861420000000001</v>
      </c>
      <c r="H1140" s="53">
        <v>1933</v>
      </c>
      <c r="I1140" s="53">
        <v>951</v>
      </c>
      <c r="J1140" s="53">
        <v>982</v>
      </c>
      <c r="K1140" s="52">
        <v>214</v>
      </c>
      <c r="L1140" s="52">
        <v>-200.13857999999999</v>
      </c>
      <c r="M1140" s="55">
        <v>2</v>
      </c>
      <c r="N1140" s="61" t="s">
        <v>15</v>
      </c>
      <c r="P1140" s="66"/>
      <c r="Q1140" s="53"/>
      <c r="R1140" s="53"/>
      <c r="S1140" s="53"/>
      <c r="T1140" s="53"/>
      <c r="U1140" s="53"/>
      <c r="V1140" s="53"/>
      <c r="W1140" s="53"/>
    </row>
    <row r="1141" spans="2:23" s="52" customFormat="1" ht="13" x14ac:dyDescent="0.3">
      <c r="B1141" s="53" t="s">
        <v>7451</v>
      </c>
      <c r="C1141" s="53" t="s">
        <v>131</v>
      </c>
      <c r="D1141" s="53" t="s">
        <v>7668</v>
      </c>
      <c r="E1141" s="53">
        <v>43.354410000000001</v>
      </c>
      <c r="F1141" s="53">
        <v>-2.846714</v>
      </c>
      <c r="G1141" s="54">
        <v>30.577010000000001</v>
      </c>
      <c r="H1141" s="53">
        <v>16209</v>
      </c>
      <c r="I1141" s="53">
        <v>7924</v>
      </c>
      <c r="J1141" s="53">
        <v>8285</v>
      </c>
      <c r="K1141" s="52">
        <v>214</v>
      </c>
      <c r="L1141" s="52">
        <v>-183.42299</v>
      </c>
      <c r="M1141" s="55">
        <v>2</v>
      </c>
      <c r="N1141" s="61" t="s">
        <v>15</v>
      </c>
      <c r="P1141" s="66"/>
      <c r="Q1141" s="53"/>
      <c r="R1141" s="53"/>
      <c r="S1141" s="53"/>
      <c r="T1141" s="53"/>
      <c r="U1141" s="53"/>
      <c r="V1141" s="53"/>
      <c r="W1141" s="53"/>
    </row>
    <row r="1142" spans="2:23" s="52" customFormat="1" ht="13" x14ac:dyDescent="0.3">
      <c r="B1142" s="53" t="s">
        <v>7451</v>
      </c>
      <c r="C1142" s="53" t="s">
        <v>131</v>
      </c>
      <c r="D1142" s="53" t="s">
        <v>7669</v>
      </c>
      <c r="E1142" s="53">
        <v>43.265329999999999</v>
      </c>
      <c r="F1142" s="53">
        <v>-2.5918450000000002</v>
      </c>
      <c r="G1142" s="54">
        <v>192.7225</v>
      </c>
      <c r="H1142" s="53">
        <v>413</v>
      </c>
      <c r="I1142" s="53">
        <v>221</v>
      </c>
      <c r="J1142" s="53">
        <v>192</v>
      </c>
      <c r="K1142" s="52">
        <v>214</v>
      </c>
      <c r="L1142" s="52">
        <v>-21.277500000000003</v>
      </c>
      <c r="M1142" s="55">
        <v>2</v>
      </c>
      <c r="N1142" s="61" t="s">
        <v>15</v>
      </c>
      <c r="P1142" s="66"/>
      <c r="Q1142" s="53"/>
      <c r="R1142" s="53"/>
      <c r="S1142" s="53"/>
      <c r="T1142" s="53"/>
      <c r="U1142" s="53"/>
      <c r="V1142" s="53"/>
      <c r="W1142" s="53"/>
    </row>
    <row r="1143" spans="2:23" s="52" customFormat="1" ht="13" x14ac:dyDescent="0.3">
      <c r="B1143" s="53" t="s">
        <v>7451</v>
      </c>
      <c r="C1143" s="53" t="s">
        <v>131</v>
      </c>
      <c r="D1143" s="53" t="s">
        <v>7670</v>
      </c>
      <c r="E1143" s="53">
        <v>43.354460000000003</v>
      </c>
      <c r="F1143" s="53">
        <v>-2.6841529999999998</v>
      </c>
      <c r="G1143" s="54">
        <v>50.083350000000003</v>
      </c>
      <c r="H1143" s="53">
        <v>310</v>
      </c>
      <c r="I1143" s="53">
        <v>161</v>
      </c>
      <c r="J1143" s="53">
        <v>149</v>
      </c>
      <c r="K1143" s="52">
        <v>214</v>
      </c>
      <c r="L1143" s="52">
        <v>-163.91665</v>
      </c>
      <c r="M1143" s="55">
        <v>2</v>
      </c>
      <c r="N1143" s="61" t="s">
        <v>15</v>
      </c>
      <c r="P1143" s="66"/>
      <c r="Q1143" s="53"/>
      <c r="R1143" s="53"/>
      <c r="S1143" s="53"/>
      <c r="T1143" s="53"/>
      <c r="U1143" s="53"/>
      <c r="V1143" s="53"/>
      <c r="W1143" s="53"/>
    </row>
    <row r="1144" spans="2:23" s="52" customFormat="1" ht="13" x14ac:dyDescent="0.3">
      <c r="B1144" s="53" t="s">
        <v>7451</v>
      </c>
      <c r="C1144" s="53" t="s">
        <v>131</v>
      </c>
      <c r="D1144" s="53" t="s">
        <v>7671</v>
      </c>
      <c r="E1144" s="53">
        <v>43.316670000000002</v>
      </c>
      <c r="F1144" s="53">
        <v>-3.1166670000000001</v>
      </c>
      <c r="G1144" s="54">
        <v>39.069499999999998</v>
      </c>
      <c r="H1144" s="53">
        <v>7216</v>
      </c>
      <c r="I1144" s="53">
        <v>3590</v>
      </c>
      <c r="J1144" s="53">
        <v>3626</v>
      </c>
      <c r="K1144" s="52">
        <v>214</v>
      </c>
      <c r="L1144" s="52">
        <v>-174.93049999999999</v>
      </c>
      <c r="M1144" s="55">
        <v>2</v>
      </c>
      <c r="N1144" s="61" t="s">
        <v>15</v>
      </c>
      <c r="P1144" s="66"/>
      <c r="Q1144" s="53"/>
      <c r="R1144" s="53"/>
      <c r="S1144" s="53"/>
      <c r="T1144" s="53"/>
      <c r="U1144" s="53"/>
      <c r="V1144" s="53"/>
      <c r="W1144" s="53"/>
    </row>
    <row r="1145" spans="2:23" s="52" customFormat="1" ht="13" x14ac:dyDescent="0.3">
      <c r="B1145" s="53" t="s">
        <v>7451</v>
      </c>
      <c r="C1145" s="53" t="s">
        <v>131</v>
      </c>
      <c r="D1145" s="53" t="s">
        <v>7672</v>
      </c>
      <c r="E1145" s="53">
        <v>43.289670000000001</v>
      </c>
      <c r="F1145" s="53">
        <v>-2.6929409999999998</v>
      </c>
      <c r="G1145" s="54">
        <v>18.957640000000001</v>
      </c>
      <c r="H1145" s="53">
        <v>1473</v>
      </c>
      <c r="I1145" s="53">
        <v>750</v>
      </c>
      <c r="J1145" s="53">
        <v>723</v>
      </c>
      <c r="K1145" s="52">
        <v>214</v>
      </c>
      <c r="L1145" s="52">
        <v>-195.04236</v>
      </c>
      <c r="M1145" s="55">
        <v>2</v>
      </c>
      <c r="N1145" s="61" t="s">
        <v>15</v>
      </c>
      <c r="P1145" s="66"/>
      <c r="Q1145" s="53"/>
      <c r="R1145" s="53"/>
      <c r="S1145" s="53"/>
      <c r="T1145" s="53"/>
      <c r="U1145" s="53"/>
      <c r="V1145" s="53"/>
      <c r="W1145" s="53"/>
    </row>
    <row r="1146" spans="2:23" s="52" customFormat="1" ht="13" x14ac:dyDescent="0.3">
      <c r="B1146" s="53" t="s">
        <v>7451</v>
      </c>
      <c r="C1146" s="53" t="s">
        <v>131</v>
      </c>
      <c r="D1146" s="53" t="s">
        <v>7673</v>
      </c>
      <c r="E1146" s="53">
        <v>43.321599999999997</v>
      </c>
      <c r="F1146" s="53">
        <v>-2.5844</v>
      </c>
      <c r="G1146" s="54">
        <v>356.5077</v>
      </c>
      <c r="H1146" s="53">
        <v>231</v>
      </c>
      <c r="I1146" s="53">
        <v>124</v>
      </c>
      <c r="J1146" s="53">
        <v>107</v>
      </c>
      <c r="K1146" s="52">
        <v>214</v>
      </c>
      <c r="L1146" s="52">
        <v>142.5077</v>
      </c>
      <c r="M1146" s="55">
        <v>2</v>
      </c>
      <c r="N1146" s="61" t="s">
        <v>15</v>
      </c>
      <c r="P1146" s="66"/>
      <c r="Q1146" s="53"/>
      <c r="R1146" s="53"/>
      <c r="S1146" s="53"/>
      <c r="T1146" s="53"/>
      <c r="U1146" s="53"/>
      <c r="V1146" s="53"/>
      <c r="W1146" s="53"/>
    </row>
    <row r="1147" spans="2:23" s="52" customFormat="1" ht="13" x14ac:dyDescent="0.3">
      <c r="B1147" s="53" t="s">
        <v>7451</v>
      </c>
      <c r="C1147" s="53" t="s">
        <v>131</v>
      </c>
      <c r="D1147" s="53" t="s">
        <v>7674</v>
      </c>
      <c r="E1147" s="53">
        <v>43.320700000000002</v>
      </c>
      <c r="F1147" s="53">
        <v>-2.4204750000000002</v>
      </c>
      <c r="G1147" s="54">
        <v>7.7278880000000001</v>
      </c>
      <c r="H1147" s="53">
        <v>8921</v>
      </c>
      <c r="I1147" s="53">
        <v>4508</v>
      </c>
      <c r="J1147" s="53">
        <v>4413</v>
      </c>
      <c r="K1147" s="52">
        <v>214</v>
      </c>
      <c r="L1147" s="52">
        <v>-206.27211199999999</v>
      </c>
      <c r="M1147" s="55">
        <v>2</v>
      </c>
      <c r="N1147" s="61" t="s">
        <v>15</v>
      </c>
      <c r="P1147" s="66"/>
      <c r="Q1147" s="53"/>
      <c r="R1147" s="53"/>
      <c r="S1147" s="53"/>
      <c r="T1147" s="53"/>
      <c r="U1147" s="53"/>
      <c r="V1147" s="53"/>
      <c r="W1147" s="53"/>
    </row>
    <row r="1148" spans="2:23" s="52" customFormat="1" ht="13" x14ac:dyDescent="0.3">
      <c r="B1148" s="53" t="s">
        <v>7451</v>
      </c>
      <c r="C1148" s="53" t="s">
        <v>131</v>
      </c>
      <c r="D1148" s="53" t="s">
        <v>7675</v>
      </c>
      <c r="E1148" s="53">
        <v>43.108609999999999</v>
      </c>
      <c r="F1148" s="53">
        <v>-2.911111</v>
      </c>
      <c r="G1148" s="54">
        <v>157.4331</v>
      </c>
      <c r="H1148" s="53">
        <v>2409</v>
      </c>
      <c r="I1148" s="53">
        <v>1217</v>
      </c>
      <c r="J1148" s="53">
        <v>1192</v>
      </c>
      <c r="K1148" s="52">
        <v>214</v>
      </c>
      <c r="L1148" s="52">
        <v>-56.566900000000004</v>
      </c>
      <c r="M1148" s="55">
        <v>2</v>
      </c>
      <c r="N1148" s="61" t="s">
        <v>15</v>
      </c>
      <c r="P1148" s="66"/>
      <c r="Q1148" s="53"/>
      <c r="R1148" s="53"/>
      <c r="S1148" s="53"/>
      <c r="T1148" s="53"/>
      <c r="U1148" s="53"/>
      <c r="V1148" s="53"/>
      <c r="W1148" s="53"/>
    </row>
    <row r="1149" spans="2:23" s="52" customFormat="1" ht="13" x14ac:dyDescent="0.3">
      <c r="B1149" s="53" t="s">
        <v>7451</v>
      </c>
      <c r="C1149" s="53" t="s">
        <v>131</v>
      </c>
      <c r="D1149" s="53" t="s">
        <v>7676</v>
      </c>
      <c r="E1149" s="53">
        <v>43.311369999999997</v>
      </c>
      <c r="F1149" s="53">
        <v>-3.055952</v>
      </c>
      <c r="G1149" s="54">
        <v>90.766649999999998</v>
      </c>
      <c r="H1149" s="53">
        <v>8520</v>
      </c>
      <c r="I1149" s="53">
        <v>4138</v>
      </c>
      <c r="J1149" s="53">
        <v>4382</v>
      </c>
      <c r="K1149" s="52">
        <v>214</v>
      </c>
      <c r="L1149" s="52">
        <v>-123.23335</v>
      </c>
      <c r="M1149" s="55">
        <v>2</v>
      </c>
      <c r="N1149" s="61" t="s">
        <v>15</v>
      </c>
      <c r="P1149" s="66"/>
      <c r="Q1149" s="53"/>
      <c r="R1149" s="53"/>
      <c r="S1149" s="53"/>
      <c r="T1149" s="53"/>
      <c r="U1149" s="53"/>
      <c r="V1149" s="53"/>
      <c r="W1149" s="53"/>
    </row>
    <row r="1150" spans="2:23" s="52" customFormat="1" ht="13" x14ac:dyDescent="0.3">
      <c r="B1150" s="53" t="s">
        <v>7451</v>
      </c>
      <c r="C1150" s="53" t="s">
        <v>131</v>
      </c>
      <c r="D1150" s="53" t="s">
        <v>7677</v>
      </c>
      <c r="E1150" s="53">
        <v>43.04045</v>
      </c>
      <c r="F1150" s="53">
        <v>-2.6545839999999998</v>
      </c>
      <c r="G1150" s="54">
        <v>559.9855</v>
      </c>
      <c r="H1150" s="53">
        <v>1232</v>
      </c>
      <c r="I1150" s="53">
        <v>647</v>
      </c>
      <c r="J1150" s="53">
        <v>585</v>
      </c>
      <c r="K1150" s="52">
        <v>214</v>
      </c>
      <c r="L1150" s="52">
        <v>345.9855</v>
      </c>
      <c r="M1150" s="55">
        <v>4</v>
      </c>
      <c r="N1150" s="61" t="s">
        <v>16</v>
      </c>
      <c r="P1150" s="66"/>
      <c r="Q1150" s="53"/>
      <c r="R1150" s="53"/>
      <c r="S1150" s="53"/>
      <c r="T1150" s="53"/>
      <c r="U1150" s="53"/>
      <c r="V1150" s="53"/>
      <c r="W1150" s="53"/>
    </row>
    <row r="1151" spans="2:23" s="52" customFormat="1" ht="13" x14ac:dyDescent="0.3">
      <c r="B1151" s="53" t="s">
        <v>7451</v>
      </c>
      <c r="C1151" s="53" t="s">
        <v>131</v>
      </c>
      <c r="D1151" s="53" t="s">
        <v>7678</v>
      </c>
      <c r="E1151" s="53">
        <v>43.404429999999998</v>
      </c>
      <c r="F1151" s="53">
        <v>-2.9501019999999998</v>
      </c>
      <c r="G1151" s="54">
        <v>2.7706580000000001</v>
      </c>
      <c r="H1151" s="53">
        <v>4302</v>
      </c>
      <c r="I1151" s="53">
        <v>2063</v>
      </c>
      <c r="J1151" s="53">
        <v>2239</v>
      </c>
      <c r="K1151" s="52">
        <v>214</v>
      </c>
      <c r="L1151" s="52">
        <v>-211.229342</v>
      </c>
      <c r="M1151" s="55">
        <v>2</v>
      </c>
      <c r="N1151" s="61" t="s">
        <v>15</v>
      </c>
      <c r="P1151" s="66"/>
      <c r="Q1151" s="53"/>
      <c r="R1151" s="53"/>
      <c r="S1151" s="53"/>
      <c r="T1151" s="53"/>
      <c r="U1151" s="53"/>
      <c r="V1151" s="53"/>
      <c r="W1151" s="53"/>
    </row>
    <row r="1152" spans="2:23" s="52" customFormat="1" ht="13" x14ac:dyDescent="0.3">
      <c r="B1152" s="53" t="s">
        <v>7451</v>
      </c>
      <c r="C1152" s="53" t="s">
        <v>131</v>
      </c>
      <c r="D1152" s="53" t="s">
        <v>7679</v>
      </c>
      <c r="E1152" s="53">
        <v>43.320659999999997</v>
      </c>
      <c r="F1152" s="53">
        <v>-3.0202520000000002</v>
      </c>
      <c r="G1152" s="54">
        <v>43.672280000000001</v>
      </c>
      <c r="H1152" s="53">
        <v>48105</v>
      </c>
      <c r="I1152" s="53">
        <v>23193</v>
      </c>
      <c r="J1152" s="53">
        <v>24912</v>
      </c>
      <c r="K1152" s="52">
        <v>214</v>
      </c>
      <c r="L1152" s="52">
        <v>-170.32772</v>
      </c>
      <c r="M1152" s="55">
        <v>2</v>
      </c>
      <c r="N1152" s="61" t="s">
        <v>15</v>
      </c>
      <c r="P1152" s="66"/>
      <c r="Q1152" s="53"/>
      <c r="R1152" s="53"/>
      <c r="S1152" s="53"/>
      <c r="T1152" s="53"/>
      <c r="U1152" s="53"/>
      <c r="V1152" s="53"/>
      <c r="W1152" s="53"/>
    </row>
    <row r="1153" spans="2:23" s="52" customFormat="1" ht="13" x14ac:dyDescent="0.3">
      <c r="B1153" s="53" t="s">
        <v>7451</v>
      </c>
      <c r="C1153" s="53" t="s">
        <v>131</v>
      </c>
      <c r="D1153" s="53" t="s">
        <v>7680</v>
      </c>
      <c r="E1153" s="53">
        <v>43.328710000000001</v>
      </c>
      <c r="F1153" s="53">
        <v>-3.0317720000000001</v>
      </c>
      <c r="G1153" s="54">
        <v>10.96747</v>
      </c>
      <c r="H1153" s="53">
        <v>46978</v>
      </c>
      <c r="I1153" s="53">
        <v>22890</v>
      </c>
      <c r="J1153" s="53">
        <v>24088</v>
      </c>
      <c r="K1153" s="52">
        <v>214</v>
      </c>
      <c r="L1153" s="52">
        <v>-203.03253000000001</v>
      </c>
      <c r="M1153" s="55">
        <v>2</v>
      </c>
      <c r="N1153" s="61" t="s">
        <v>15</v>
      </c>
      <c r="P1153" s="66"/>
      <c r="Q1153" s="53"/>
      <c r="R1153" s="53"/>
      <c r="S1153" s="53"/>
      <c r="T1153" s="53"/>
      <c r="U1153" s="53"/>
      <c r="V1153" s="53"/>
      <c r="W1153" s="53"/>
    </row>
    <row r="1154" spans="2:23" s="52" customFormat="1" ht="13" x14ac:dyDescent="0.3">
      <c r="B1154" s="53" t="s">
        <v>7451</v>
      </c>
      <c r="C1154" s="53" t="s">
        <v>131</v>
      </c>
      <c r="D1154" s="53" t="s">
        <v>7681</v>
      </c>
      <c r="E1154" s="53">
        <v>43.309640000000002</v>
      </c>
      <c r="F1154" s="53">
        <v>-3.0069400000000002</v>
      </c>
      <c r="G1154" s="54">
        <v>64.24418</v>
      </c>
      <c r="H1154" s="53">
        <v>29476</v>
      </c>
      <c r="I1154" s="53">
        <v>14300</v>
      </c>
      <c r="J1154" s="53">
        <v>15176</v>
      </c>
      <c r="K1154" s="52">
        <v>214</v>
      </c>
      <c r="L1154" s="52">
        <v>-149.75582</v>
      </c>
      <c r="M1154" s="55">
        <v>2</v>
      </c>
      <c r="N1154" s="61" t="s">
        <v>15</v>
      </c>
      <c r="P1154" s="66"/>
      <c r="Q1154" s="53"/>
      <c r="R1154" s="53"/>
      <c r="S1154" s="53"/>
      <c r="T1154" s="53"/>
      <c r="U1154" s="53"/>
      <c r="V1154" s="53"/>
      <c r="W1154" s="53"/>
    </row>
    <row r="1155" spans="2:23" s="52" customFormat="1" ht="13" x14ac:dyDescent="0.3">
      <c r="B1155" s="53" t="s">
        <v>7451</v>
      </c>
      <c r="C1155" s="53" t="s">
        <v>131</v>
      </c>
      <c r="D1155" s="53" t="s">
        <v>7682</v>
      </c>
      <c r="E1155" s="53">
        <v>43.300469999999997</v>
      </c>
      <c r="F1155" s="53">
        <v>-2.9243410000000001</v>
      </c>
      <c r="G1155" s="54">
        <v>29.5489</v>
      </c>
      <c r="H1155" s="53">
        <v>4536</v>
      </c>
      <c r="I1155" s="53">
        <v>2194</v>
      </c>
      <c r="J1155" s="53">
        <v>2342</v>
      </c>
      <c r="K1155" s="52">
        <v>214</v>
      </c>
      <c r="L1155" s="52">
        <v>-184.4511</v>
      </c>
      <c r="M1155" s="55">
        <v>2</v>
      </c>
      <c r="N1155" s="61" t="s">
        <v>15</v>
      </c>
      <c r="P1155" s="66"/>
      <c r="Q1155" s="53"/>
      <c r="R1155" s="53"/>
      <c r="S1155" s="53"/>
      <c r="T1155" s="53"/>
      <c r="U1155" s="53"/>
      <c r="V1155" s="53"/>
      <c r="W1155" s="53"/>
    </row>
    <row r="1156" spans="2:23" s="52" customFormat="1" ht="13" x14ac:dyDescent="0.3">
      <c r="B1156" s="53" t="s">
        <v>7451</v>
      </c>
      <c r="C1156" s="53" t="s">
        <v>131</v>
      </c>
      <c r="D1156" s="53" t="s">
        <v>7683</v>
      </c>
      <c r="E1156" s="53">
        <v>43.378920000000001</v>
      </c>
      <c r="F1156" s="53">
        <v>-2.9830019999999999</v>
      </c>
      <c r="G1156" s="54">
        <v>49.008069999999996</v>
      </c>
      <c r="H1156" s="53">
        <v>12359</v>
      </c>
      <c r="I1156" s="53">
        <v>6096</v>
      </c>
      <c r="J1156" s="53">
        <v>6263</v>
      </c>
      <c r="K1156" s="52">
        <v>214</v>
      </c>
      <c r="L1156" s="52">
        <v>-164.99193</v>
      </c>
      <c r="M1156" s="55">
        <v>2</v>
      </c>
      <c r="N1156" s="61" t="s">
        <v>15</v>
      </c>
      <c r="P1156" s="66"/>
      <c r="Q1156" s="53"/>
      <c r="R1156" s="53"/>
      <c r="S1156" s="53"/>
      <c r="T1156" s="53"/>
      <c r="U1156" s="53"/>
      <c r="V1156" s="53"/>
      <c r="W1156" s="53"/>
    </row>
    <row r="1157" spans="2:23" s="52" customFormat="1" ht="13" x14ac:dyDescent="0.3">
      <c r="B1157" s="53" t="s">
        <v>7451</v>
      </c>
      <c r="C1157" s="53" t="s">
        <v>131</v>
      </c>
      <c r="D1157" s="53" t="s">
        <v>7684</v>
      </c>
      <c r="E1157" s="53">
        <v>43.262779999999999</v>
      </c>
      <c r="F1157" s="53">
        <v>-3.1524999999999999</v>
      </c>
      <c r="G1157" s="54">
        <v>77.180890000000005</v>
      </c>
      <c r="H1157" s="53">
        <v>2504</v>
      </c>
      <c r="I1157" s="53">
        <v>1269</v>
      </c>
      <c r="J1157" s="53">
        <v>1235</v>
      </c>
      <c r="K1157" s="52">
        <v>214</v>
      </c>
      <c r="L1157" s="52">
        <v>-136.81910999999999</v>
      </c>
      <c r="M1157" s="55">
        <v>2</v>
      </c>
      <c r="N1157" s="61" t="s">
        <v>15</v>
      </c>
      <c r="P1157" s="66"/>
      <c r="Q1157" s="53"/>
      <c r="R1157" s="53"/>
      <c r="S1157" s="53"/>
      <c r="T1157" s="53"/>
      <c r="U1157" s="53"/>
      <c r="V1157" s="53"/>
      <c r="W1157" s="53"/>
    </row>
    <row r="1158" spans="2:23" s="52" customFormat="1" ht="13" x14ac:dyDescent="0.3">
      <c r="B1158" s="53" t="s">
        <v>7451</v>
      </c>
      <c r="C1158" s="53" t="s">
        <v>131</v>
      </c>
      <c r="D1158" s="53" t="s">
        <v>7685</v>
      </c>
      <c r="E1158" s="53">
        <v>43.395339999999997</v>
      </c>
      <c r="F1158" s="53">
        <v>-2.696367</v>
      </c>
      <c r="G1158" s="54">
        <v>29.378879999999999</v>
      </c>
      <c r="H1158" s="53">
        <v>350</v>
      </c>
      <c r="I1158" s="53">
        <v>178</v>
      </c>
      <c r="J1158" s="53">
        <v>172</v>
      </c>
      <c r="K1158" s="52">
        <v>214</v>
      </c>
      <c r="L1158" s="52">
        <v>-184.62111999999999</v>
      </c>
      <c r="M1158" s="55">
        <v>2</v>
      </c>
      <c r="N1158" s="61" t="s">
        <v>15</v>
      </c>
      <c r="P1158" s="66"/>
      <c r="Q1158" s="53"/>
      <c r="R1158" s="53"/>
      <c r="S1158" s="53"/>
      <c r="T1158" s="53"/>
      <c r="U1158" s="53"/>
      <c r="V1158" s="53"/>
      <c r="W1158" s="53"/>
    </row>
    <row r="1159" spans="2:23" s="52" customFormat="1" ht="13" x14ac:dyDescent="0.3">
      <c r="B1159" s="53" t="s">
        <v>7451</v>
      </c>
      <c r="C1159" s="53" t="s">
        <v>131</v>
      </c>
      <c r="D1159" s="53" t="s">
        <v>7686</v>
      </c>
      <c r="E1159" s="53">
        <v>43.272680000000001</v>
      </c>
      <c r="F1159" s="53">
        <v>-3.2885460000000002</v>
      </c>
      <c r="G1159" s="54">
        <v>420.53129999999999</v>
      </c>
      <c r="H1159" s="53">
        <v>532</v>
      </c>
      <c r="I1159" s="53">
        <v>271</v>
      </c>
      <c r="J1159" s="53">
        <v>261</v>
      </c>
      <c r="K1159" s="52">
        <v>214</v>
      </c>
      <c r="L1159" s="52">
        <v>206.53129999999999</v>
      </c>
      <c r="M1159" s="55">
        <v>4</v>
      </c>
      <c r="N1159" s="61" t="s">
        <v>16</v>
      </c>
      <c r="P1159" s="66"/>
      <c r="Q1159" s="53"/>
      <c r="R1159" s="53"/>
      <c r="S1159" s="53"/>
      <c r="T1159" s="53"/>
      <c r="U1159" s="53"/>
      <c r="V1159" s="53"/>
      <c r="W1159" s="53"/>
    </row>
    <row r="1160" spans="2:23" s="52" customFormat="1" ht="13" x14ac:dyDescent="0.3">
      <c r="B1160" s="53" t="s">
        <v>7451</v>
      </c>
      <c r="C1160" s="53" t="s">
        <v>131</v>
      </c>
      <c r="D1160" s="53" t="s">
        <v>7687</v>
      </c>
      <c r="E1160" s="53">
        <v>43.026829999999997</v>
      </c>
      <c r="F1160" s="53">
        <v>-2.6882090000000001</v>
      </c>
      <c r="G1160" s="54">
        <v>587.65599999999995</v>
      </c>
      <c r="H1160" s="53">
        <v>161</v>
      </c>
      <c r="I1160" s="53">
        <v>78</v>
      </c>
      <c r="J1160" s="53">
        <v>83</v>
      </c>
      <c r="K1160" s="52">
        <v>214</v>
      </c>
      <c r="L1160" s="52">
        <v>373.65599999999995</v>
      </c>
      <c r="M1160" s="55">
        <v>4</v>
      </c>
      <c r="N1160" s="61" t="s">
        <v>16</v>
      </c>
      <c r="P1160" s="66"/>
      <c r="Q1160" s="53"/>
      <c r="R1160" s="53"/>
      <c r="S1160" s="53"/>
      <c r="T1160" s="53"/>
      <c r="U1160" s="53"/>
      <c r="V1160" s="53"/>
      <c r="W1160" s="53"/>
    </row>
    <row r="1161" spans="2:23" s="52" customFormat="1" ht="13" x14ac:dyDescent="0.3">
      <c r="B1161" s="53" t="s">
        <v>7451</v>
      </c>
      <c r="C1161" s="53" t="s">
        <v>131</v>
      </c>
      <c r="D1161" s="53" t="s">
        <v>7688</v>
      </c>
      <c r="E1161" s="53">
        <v>43.179989999999997</v>
      </c>
      <c r="F1161" s="53">
        <v>-2.9025080000000001</v>
      </c>
      <c r="G1161" s="54">
        <v>75.867620000000002</v>
      </c>
      <c r="H1161" s="53">
        <v>4029</v>
      </c>
      <c r="I1161" s="53">
        <v>2037</v>
      </c>
      <c r="J1161" s="53">
        <v>1992</v>
      </c>
      <c r="K1161" s="52">
        <v>214</v>
      </c>
      <c r="L1161" s="52">
        <v>-138.13238000000001</v>
      </c>
      <c r="M1161" s="55">
        <v>2</v>
      </c>
      <c r="N1161" s="61" t="s">
        <v>15</v>
      </c>
      <c r="P1161" s="66"/>
      <c r="Q1161" s="53"/>
      <c r="R1161" s="53"/>
      <c r="S1161" s="53"/>
      <c r="T1161" s="53"/>
      <c r="U1161" s="53"/>
      <c r="V1161" s="53"/>
      <c r="W1161" s="53"/>
    </row>
    <row r="1162" spans="2:23" s="52" customFormat="1" ht="13" x14ac:dyDescent="0.3">
      <c r="B1162" s="53" t="s">
        <v>7451</v>
      </c>
      <c r="C1162" s="53" t="s">
        <v>131</v>
      </c>
      <c r="D1162" s="53" t="s">
        <v>7689</v>
      </c>
      <c r="E1162" s="53">
        <v>43.379669999999997</v>
      </c>
      <c r="F1162" s="53">
        <v>-2.9620000000000002</v>
      </c>
      <c r="G1162" s="54">
        <v>63.887160000000002</v>
      </c>
      <c r="H1162" s="53">
        <v>3338</v>
      </c>
      <c r="I1162" s="53">
        <v>1657</v>
      </c>
      <c r="J1162" s="53">
        <v>1681</v>
      </c>
      <c r="K1162" s="52">
        <v>214</v>
      </c>
      <c r="L1162" s="52">
        <v>-150.11284000000001</v>
      </c>
      <c r="M1162" s="55">
        <v>2</v>
      </c>
      <c r="N1162" s="61" t="s">
        <v>15</v>
      </c>
      <c r="P1162" s="66"/>
      <c r="Q1162" s="53"/>
      <c r="R1162" s="53"/>
      <c r="S1162" s="53"/>
      <c r="T1162" s="53"/>
      <c r="U1162" s="53"/>
      <c r="V1162" s="53"/>
      <c r="W1162" s="53"/>
    </row>
    <row r="1163" spans="2:23" s="52" customFormat="1" ht="13" x14ac:dyDescent="0.3">
      <c r="B1163" s="53" t="s">
        <v>7451</v>
      </c>
      <c r="C1163" s="53" t="s">
        <v>131</v>
      </c>
      <c r="D1163" s="53" t="s">
        <v>7690</v>
      </c>
      <c r="E1163" s="53">
        <v>42.994450000000001</v>
      </c>
      <c r="F1163" s="53">
        <v>-3.0096229999999999</v>
      </c>
      <c r="G1163" s="54">
        <v>291.87509999999997</v>
      </c>
      <c r="H1163" s="53">
        <v>4220</v>
      </c>
      <c r="I1163" s="53">
        <v>2163</v>
      </c>
      <c r="J1163" s="53">
        <v>2057</v>
      </c>
      <c r="K1163" s="52">
        <v>214</v>
      </c>
      <c r="L1163" s="52">
        <v>77.875099999999975</v>
      </c>
      <c r="M1163" s="55">
        <v>2</v>
      </c>
      <c r="N1163" s="61" t="s">
        <v>15</v>
      </c>
      <c r="P1163" s="66"/>
      <c r="Q1163" s="53"/>
      <c r="R1163" s="53"/>
      <c r="S1163" s="53"/>
      <c r="T1163" s="53"/>
      <c r="U1163" s="53"/>
      <c r="V1163" s="53"/>
      <c r="W1163" s="53"/>
    </row>
    <row r="1164" spans="2:23" s="52" customFormat="1" ht="13" x14ac:dyDescent="0.3">
      <c r="B1164" s="53" t="s">
        <v>7451</v>
      </c>
      <c r="C1164" s="53" t="s">
        <v>131</v>
      </c>
      <c r="D1164" s="53" t="s">
        <v>7691</v>
      </c>
      <c r="E1164" s="53">
        <v>43.303109999999997</v>
      </c>
      <c r="F1164" s="53">
        <v>-3.0355479999999999</v>
      </c>
      <c r="G1164" s="54">
        <v>24.57367</v>
      </c>
      <c r="H1164" s="53">
        <v>12353</v>
      </c>
      <c r="I1164" s="53">
        <v>6055</v>
      </c>
      <c r="J1164" s="53">
        <v>6298</v>
      </c>
      <c r="K1164" s="52">
        <v>214</v>
      </c>
      <c r="L1164" s="52">
        <v>-189.42633000000001</v>
      </c>
      <c r="M1164" s="55">
        <v>2</v>
      </c>
      <c r="N1164" s="61" t="s">
        <v>15</v>
      </c>
      <c r="P1164" s="66"/>
      <c r="Q1164" s="53"/>
      <c r="R1164" s="53"/>
      <c r="S1164" s="53"/>
      <c r="T1164" s="53"/>
      <c r="U1164" s="53"/>
      <c r="V1164" s="53"/>
      <c r="W1164" s="53"/>
    </row>
    <row r="1165" spans="2:23" s="52" customFormat="1" ht="13" x14ac:dyDescent="0.3">
      <c r="B1165" s="53" t="s">
        <v>7451</v>
      </c>
      <c r="C1165" s="53" t="s">
        <v>131</v>
      </c>
      <c r="D1165" s="53" t="s">
        <v>7692</v>
      </c>
      <c r="E1165" s="53">
        <v>43.170969999999997</v>
      </c>
      <c r="F1165" s="53">
        <v>-2.5471300000000001</v>
      </c>
      <c r="G1165" s="54">
        <v>202.92169999999999</v>
      </c>
      <c r="H1165" s="53">
        <v>3014</v>
      </c>
      <c r="I1165" s="53">
        <v>1482</v>
      </c>
      <c r="J1165" s="53">
        <v>1532</v>
      </c>
      <c r="K1165" s="52">
        <v>214</v>
      </c>
      <c r="L1165" s="52">
        <v>-11.078300000000013</v>
      </c>
      <c r="M1165" s="55">
        <v>2</v>
      </c>
      <c r="N1165" s="61" t="s">
        <v>15</v>
      </c>
      <c r="P1165" s="66"/>
      <c r="Q1165" s="53"/>
      <c r="R1165" s="53"/>
      <c r="S1165" s="53"/>
      <c r="T1165" s="53"/>
      <c r="U1165" s="53"/>
      <c r="V1165" s="53"/>
      <c r="W1165" s="53"/>
    </row>
    <row r="1166" spans="2:23" s="52" customFormat="1" ht="13" x14ac:dyDescent="0.3">
      <c r="B1166" s="53" t="s">
        <v>7451</v>
      </c>
      <c r="C1166" s="53" t="s">
        <v>131</v>
      </c>
      <c r="D1166" s="53" t="s">
        <v>7693</v>
      </c>
      <c r="E1166" s="53">
        <v>43.214010000000002</v>
      </c>
      <c r="F1166" s="53">
        <v>-3.1352229999999999</v>
      </c>
      <c r="G1166" s="54">
        <v>96.034809999999993</v>
      </c>
      <c r="H1166" s="53">
        <v>8186</v>
      </c>
      <c r="I1166" s="53">
        <v>4019</v>
      </c>
      <c r="J1166" s="53">
        <v>4167</v>
      </c>
      <c r="K1166" s="52">
        <v>214</v>
      </c>
      <c r="L1166" s="52">
        <v>-117.96519000000001</v>
      </c>
      <c r="M1166" s="55">
        <v>2</v>
      </c>
      <c r="N1166" s="61" t="s">
        <v>15</v>
      </c>
      <c r="P1166" s="66"/>
      <c r="Q1166" s="53"/>
      <c r="R1166" s="53"/>
      <c r="S1166" s="53"/>
      <c r="T1166" s="53"/>
      <c r="U1166" s="53"/>
      <c r="V1166" s="53"/>
      <c r="W1166" s="53"/>
    </row>
    <row r="1167" spans="2:23" s="52" customFormat="1" ht="13" x14ac:dyDescent="0.3">
      <c r="B1167" s="53" t="s">
        <v>7451</v>
      </c>
      <c r="C1167" s="53" t="s">
        <v>131</v>
      </c>
      <c r="D1167" s="53" t="s">
        <v>7694</v>
      </c>
      <c r="E1167" s="53">
        <v>43.283329999999999</v>
      </c>
      <c r="F1167" s="53">
        <v>-2.8666670000000001</v>
      </c>
      <c r="G1167" s="54">
        <v>44.558540000000001</v>
      </c>
      <c r="H1167" s="53">
        <v>3203</v>
      </c>
      <c r="I1167" s="53">
        <v>1597</v>
      </c>
      <c r="J1167" s="53">
        <v>1606</v>
      </c>
      <c r="K1167" s="52">
        <v>214</v>
      </c>
      <c r="L1167" s="52">
        <v>-169.44146000000001</v>
      </c>
      <c r="M1167" s="55">
        <v>2</v>
      </c>
      <c r="N1167" s="61" t="s">
        <v>15</v>
      </c>
      <c r="P1167" s="66"/>
      <c r="Q1167" s="53"/>
      <c r="R1167" s="53"/>
      <c r="S1167" s="53"/>
      <c r="T1167" s="53"/>
      <c r="U1167" s="53"/>
      <c r="V1167" s="53"/>
      <c r="W1167" s="53"/>
    </row>
    <row r="1168" spans="2:23" s="52" customFormat="1" ht="13" x14ac:dyDescent="0.3">
      <c r="B1168" s="53" t="s">
        <v>7451</v>
      </c>
      <c r="C1168" s="53" t="s">
        <v>131</v>
      </c>
      <c r="D1168" s="53" t="s">
        <v>7695</v>
      </c>
      <c r="E1168" s="53">
        <v>43.211509999999997</v>
      </c>
      <c r="F1168" s="53">
        <v>-2.8736259999999998</v>
      </c>
      <c r="G1168" s="54">
        <v>167.18530000000001</v>
      </c>
      <c r="H1168" s="53">
        <v>1735</v>
      </c>
      <c r="I1168" s="53">
        <v>877</v>
      </c>
      <c r="J1168" s="53">
        <v>858</v>
      </c>
      <c r="K1168" s="52">
        <v>214</v>
      </c>
      <c r="L1168" s="52">
        <v>-46.814699999999988</v>
      </c>
      <c r="M1168" s="55">
        <v>2</v>
      </c>
      <c r="N1168" s="61" t="s">
        <v>15</v>
      </c>
      <c r="P1168" s="66"/>
      <c r="Q1168" s="53"/>
      <c r="R1168" s="53"/>
      <c r="S1168" s="53"/>
      <c r="T1168" s="53"/>
      <c r="U1168" s="53"/>
      <c r="V1168" s="53"/>
      <c r="W1168" s="53"/>
    </row>
    <row r="1169" spans="2:23" s="52" customFormat="1" ht="13" x14ac:dyDescent="0.3">
      <c r="B1169" s="53" t="s">
        <v>7451</v>
      </c>
      <c r="C1169" s="53" t="s">
        <v>131</v>
      </c>
      <c r="D1169" s="53" t="s">
        <v>7696</v>
      </c>
      <c r="E1169" s="53">
        <v>43.09966</v>
      </c>
      <c r="F1169" s="53">
        <v>-2.7496149999999999</v>
      </c>
      <c r="G1169" s="54">
        <v>172.2116</v>
      </c>
      <c r="H1169" s="53">
        <v>1330</v>
      </c>
      <c r="I1169" s="53">
        <v>686</v>
      </c>
      <c r="J1169" s="53">
        <v>644</v>
      </c>
      <c r="K1169" s="52">
        <v>214</v>
      </c>
      <c r="L1169" s="52">
        <v>-41.788399999999996</v>
      </c>
      <c r="M1169" s="55">
        <v>2</v>
      </c>
      <c r="N1169" s="61" t="s">
        <v>15</v>
      </c>
      <c r="P1169" s="66"/>
      <c r="Q1169" s="53"/>
      <c r="R1169" s="53"/>
      <c r="S1169" s="53"/>
      <c r="T1169" s="53"/>
      <c r="U1169" s="53"/>
      <c r="V1169" s="53"/>
      <c r="W1169" s="53"/>
    </row>
    <row r="1170" spans="2:23" s="52" customFormat="1" ht="13" x14ac:dyDescent="0.3">
      <c r="B1170" s="53" t="s">
        <v>7451</v>
      </c>
      <c r="C1170" s="53" t="s">
        <v>131</v>
      </c>
      <c r="D1170" s="53" t="s">
        <v>7697</v>
      </c>
      <c r="E1170" s="53">
        <v>43.15278</v>
      </c>
      <c r="F1170" s="53">
        <v>-2.8527779999999998</v>
      </c>
      <c r="G1170" s="54">
        <v>184.42850000000001</v>
      </c>
      <c r="H1170" s="53">
        <v>1054</v>
      </c>
      <c r="I1170" s="53">
        <v>523</v>
      </c>
      <c r="J1170" s="53">
        <v>531</v>
      </c>
      <c r="K1170" s="52">
        <v>214</v>
      </c>
      <c r="L1170" s="52">
        <v>-29.571499999999986</v>
      </c>
      <c r="M1170" s="55">
        <v>2</v>
      </c>
      <c r="N1170" s="61" t="s">
        <v>15</v>
      </c>
      <c r="P1170" s="66"/>
      <c r="Q1170" s="53"/>
      <c r="R1170" s="53"/>
      <c r="S1170" s="53"/>
      <c r="T1170" s="53"/>
      <c r="U1170" s="53"/>
      <c r="V1170" s="53"/>
      <c r="W1170" s="53"/>
    </row>
    <row r="1171" spans="2:23" s="52" customFormat="1" ht="13" x14ac:dyDescent="0.3">
      <c r="B1171" s="53" t="s">
        <v>7451</v>
      </c>
      <c r="C1171" s="53" t="s">
        <v>131</v>
      </c>
      <c r="D1171" s="53" t="s">
        <v>7698</v>
      </c>
      <c r="E1171" s="53">
        <v>43.347659999999998</v>
      </c>
      <c r="F1171" s="53">
        <v>-3.0861519999999998</v>
      </c>
      <c r="G1171" s="54">
        <v>95.279870000000003</v>
      </c>
      <c r="H1171" s="53">
        <v>1382</v>
      </c>
      <c r="I1171" s="53">
        <v>753</v>
      </c>
      <c r="J1171" s="53">
        <v>629</v>
      </c>
      <c r="K1171" s="52">
        <v>214</v>
      </c>
      <c r="L1171" s="52">
        <v>-118.72013</v>
      </c>
      <c r="M1171" s="55">
        <v>2</v>
      </c>
      <c r="N1171" s="61" t="s">
        <v>15</v>
      </c>
      <c r="P1171" s="66"/>
      <c r="Q1171" s="53"/>
      <c r="R1171" s="53"/>
      <c r="S1171" s="53"/>
      <c r="T1171" s="53"/>
      <c r="U1171" s="53"/>
      <c r="V1171" s="53"/>
      <c r="W1171" s="53"/>
    </row>
    <row r="1172" spans="2:23" s="52" customFormat="1" ht="13" x14ac:dyDescent="0.3">
      <c r="B1172" s="53" t="s">
        <v>7451</v>
      </c>
      <c r="C1172" s="53" t="s">
        <v>131</v>
      </c>
      <c r="D1172" s="53" t="s">
        <v>7699</v>
      </c>
      <c r="E1172" s="53">
        <v>43.24982</v>
      </c>
      <c r="F1172" s="53">
        <v>-2.5501740000000002</v>
      </c>
      <c r="G1172" s="54">
        <v>179.74340000000001</v>
      </c>
      <c r="H1172" s="53">
        <v>396</v>
      </c>
      <c r="I1172" s="53">
        <v>212</v>
      </c>
      <c r="J1172" s="53">
        <v>184</v>
      </c>
      <c r="K1172" s="52">
        <v>214</v>
      </c>
      <c r="L1172" s="52">
        <v>-34.256599999999992</v>
      </c>
      <c r="M1172" s="55">
        <v>2</v>
      </c>
      <c r="N1172" s="61" t="s">
        <v>15</v>
      </c>
      <c r="P1172" s="66"/>
      <c r="Q1172" s="53"/>
      <c r="R1172" s="53"/>
      <c r="S1172" s="53"/>
      <c r="T1172" s="53"/>
      <c r="U1172" s="53"/>
      <c r="V1172" s="53"/>
      <c r="W1172" s="53"/>
    </row>
    <row r="1173" spans="2:23" s="52" customFormat="1" ht="13" x14ac:dyDescent="0.3">
      <c r="B1173" s="53" t="s">
        <v>2848</v>
      </c>
      <c r="C1173" s="53" t="s">
        <v>133</v>
      </c>
      <c r="D1173" s="53" t="s">
        <v>3097</v>
      </c>
      <c r="E1173" s="53">
        <v>42.623469999999998</v>
      </c>
      <c r="F1173" s="53">
        <v>-3.5802269999999998</v>
      </c>
      <c r="G1173" s="54">
        <v>837.94899999999996</v>
      </c>
      <c r="H1173" s="53">
        <v>26</v>
      </c>
      <c r="I1173" s="53">
        <v>16</v>
      </c>
      <c r="J1173" s="53">
        <v>10</v>
      </c>
      <c r="K1173" s="52">
        <v>861</v>
      </c>
      <c r="L1173" s="52">
        <v>-23.051000000000045</v>
      </c>
      <c r="M1173" s="55">
        <v>2</v>
      </c>
      <c r="N1173" s="56" t="s">
        <v>17</v>
      </c>
      <c r="P1173" s="66"/>
      <c r="Q1173" s="53"/>
      <c r="R1173" s="53"/>
      <c r="S1173" s="53"/>
      <c r="T1173" s="53"/>
      <c r="U1173" s="53"/>
      <c r="V1173" s="53"/>
      <c r="W1173" s="53"/>
    </row>
    <row r="1174" spans="2:23" s="52" customFormat="1" ht="13" x14ac:dyDescent="0.3">
      <c r="B1174" s="53" t="s">
        <v>2848</v>
      </c>
      <c r="C1174" s="53" t="s">
        <v>133</v>
      </c>
      <c r="D1174" s="53" t="s">
        <v>3098</v>
      </c>
      <c r="E1174" s="53">
        <v>41.594259999999998</v>
      </c>
      <c r="F1174" s="53">
        <v>-3.8217940000000001</v>
      </c>
      <c r="G1174" s="54">
        <v>824.68700000000001</v>
      </c>
      <c r="H1174" s="53">
        <v>252</v>
      </c>
      <c r="I1174" s="53">
        <v>140</v>
      </c>
      <c r="J1174" s="53">
        <v>112</v>
      </c>
      <c r="K1174" s="52">
        <v>861</v>
      </c>
      <c r="L1174" s="52">
        <v>-36.312999999999988</v>
      </c>
      <c r="M1174" s="55">
        <v>2</v>
      </c>
      <c r="N1174" s="56" t="s">
        <v>17</v>
      </c>
      <c r="P1174" s="66"/>
      <c r="Q1174" s="53"/>
      <c r="R1174" s="53"/>
      <c r="S1174" s="53"/>
      <c r="T1174" s="53"/>
      <c r="U1174" s="53"/>
      <c r="V1174" s="53"/>
      <c r="W1174" s="53"/>
    </row>
    <row r="1175" spans="2:23" s="52" customFormat="1" ht="13" x14ac:dyDescent="0.3">
      <c r="B1175" s="53" t="s">
        <v>2848</v>
      </c>
      <c r="C1175" s="53" t="s">
        <v>133</v>
      </c>
      <c r="D1175" s="53" t="s">
        <v>3099</v>
      </c>
      <c r="E1175" s="53">
        <v>42.716090000000001</v>
      </c>
      <c r="F1175" s="53">
        <v>-3.5018159999999998</v>
      </c>
      <c r="G1175" s="54">
        <v>712.04100000000005</v>
      </c>
      <c r="H1175" s="53">
        <v>61</v>
      </c>
      <c r="I1175" s="53">
        <v>39</v>
      </c>
      <c r="J1175" s="53">
        <v>22</v>
      </c>
      <c r="K1175" s="52">
        <v>861</v>
      </c>
      <c r="L1175" s="52">
        <v>-148.95899999999995</v>
      </c>
      <c r="M1175" s="55">
        <v>2</v>
      </c>
      <c r="N1175" s="56" t="s">
        <v>17</v>
      </c>
      <c r="P1175" s="66"/>
      <c r="Q1175" s="53"/>
      <c r="R1175" s="53"/>
      <c r="S1175" s="53"/>
      <c r="T1175" s="53"/>
      <c r="U1175" s="53"/>
      <c r="V1175" s="53"/>
      <c r="W1175" s="53"/>
    </row>
    <row r="1176" spans="2:23" s="52" customFormat="1" ht="13" x14ac:dyDescent="0.3">
      <c r="B1176" s="53" t="s">
        <v>2848</v>
      </c>
      <c r="C1176" s="53" t="s">
        <v>133</v>
      </c>
      <c r="D1176" s="53" t="s">
        <v>3100</v>
      </c>
      <c r="E1176" s="53">
        <v>42.590139999999998</v>
      </c>
      <c r="F1176" s="53">
        <v>-3.328738</v>
      </c>
      <c r="G1176" s="54">
        <v>689.226</v>
      </c>
      <c r="H1176" s="53">
        <v>70</v>
      </c>
      <c r="I1176" s="53">
        <v>43</v>
      </c>
      <c r="J1176" s="53">
        <v>27</v>
      </c>
      <c r="K1176" s="52">
        <v>861</v>
      </c>
      <c r="L1176" s="52">
        <v>-171.774</v>
      </c>
      <c r="M1176" s="55">
        <v>2</v>
      </c>
      <c r="N1176" s="56" t="s">
        <v>17</v>
      </c>
      <c r="P1176" s="66"/>
      <c r="Q1176" s="53"/>
      <c r="R1176" s="53"/>
      <c r="S1176" s="53"/>
      <c r="T1176" s="53"/>
      <c r="U1176" s="53"/>
      <c r="V1176" s="53"/>
      <c r="W1176" s="53"/>
    </row>
    <row r="1177" spans="2:23" s="52" customFormat="1" ht="13" x14ac:dyDescent="0.3">
      <c r="B1177" s="53" t="s">
        <v>2848</v>
      </c>
      <c r="C1177" s="53" t="s">
        <v>133</v>
      </c>
      <c r="D1177" s="53" t="s">
        <v>3101</v>
      </c>
      <c r="E1177" s="53">
        <v>42.276420000000002</v>
      </c>
      <c r="F1177" s="53">
        <v>-3.7906070000000001</v>
      </c>
      <c r="G1177" s="54">
        <v>832.96810000000005</v>
      </c>
      <c r="H1177" s="53">
        <v>212</v>
      </c>
      <c r="I1177" s="53">
        <v>111</v>
      </c>
      <c r="J1177" s="53">
        <v>101</v>
      </c>
      <c r="K1177" s="52">
        <v>861</v>
      </c>
      <c r="L1177" s="52">
        <v>-28.031899999999951</v>
      </c>
      <c r="M1177" s="55">
        <v>2</v>
      </c>
      <c r="N1177" s="56" t="s">
        <v>17</v>
      </c>
      <c r="P1177" s="66"/>
      <c r="Q1177" s="53"/>
      <c r="R1177" s="53"/>
      <c r="S1177" s="53"/>
      <c r="T1177" s="53"/>
      <c r="U1177" s="53"/>
      <c r="V1177" s="53"/>
      <c r="W1177" s="53"/>
    </row>
    <row r="1178" spans="2:23" s="52" customFormat="1" ht="13" x14ac:dyDescent="0.3">
      <c r="B1178" s="53" t="s">
        <v>2848</v>
      </c>
      <c r="C1178" s="53" t="s">
        <v>133</v>
      </c>
      <c r="D1178" s="53" t="s">
        <v>3102</v>
      </c>
      <c r="E1178" s="53">
        <v>42.473140000000001</v>
      </c>
      <c r="F1178" s="53">
        <v>-3.3574220000000001</v>
      </c>
      <c r="G1178" s="54">
        <v>799.6028</v>
      </c>
      <c r="H1178" s="53">
        <v>41</v>
      </c>
      <c r="I1178" s="53">
        <v>26</v>
      </c>
      <c r="J1178" s="53">
        <v>15</v>
      </c>
      <c r="K1178" s="52">
        <v>861</v>
      </c>
      <c r="L1178" s="52">
        <v>-61.397199999999998</v>
      </c>
      <c r="M1178" s="55">
        <v>2</v>
      </c>
      <c r="N1178" s="56" t="s">
        <v>17</v>
      </c>
      <c r="P1178" s="66"/>
      <c r="Q1178" s="53"/>
      <c r="R1178" s="53"/>
      <c r="S1178" s="53"/>
      <c r="T1178" s="53"/>
      <c r="U1178" s="53"/>
      <c r="V1178" s="53"/>
      <c r="W1178" s="53"/>
    </row>
    <row r="1179" spans="2:23" s="52" customFormat="1" ht="13" x14ac:dyDescent="0.3">
      <c r="B1179" s="53" t="s">
        <v>2848</v>
      </c>
      <c r="C1179" s="53" t="s">
        <v>133</v>
      </c>
      <c r="D1179" s="53" t="s">
        <v>3103</v>
      </c>
      <c r="E1179" s="53">
        <v>42.89667</v>
      </c>
      <c r="F1179" s="53">
        <v>-3.8791669999999998</v>
      </c>
      <c r="G1179" s="54">
        <v>847.35630000000003</v>
      </c>
      <c r="H1179" s="53">
        <v>97</v>
      </c>
      <c r="I1179" s="53">
        <v>51</v>
      </c>
      <c r="J1179" s="53">
        <v>46</v>
      </c>
      <c r="K1179" s="52">
        <v>861</v>
      </c>
      <c r="L1179" s="52">
        <v>-13.643699999999967</v>
      </c>
      <c r="M1179" s="55">
        <v>2</v>
      </c>
      <c r="N1179" s="56" t="s">
        <v>17</v>
      </c>
      <c r="P1179" s="66"/>
      <c r="Q1179" s="53"/>
      <c r="R1179" s="53"/>
      <c r="S1179" s="53"/>
      <c r="T1179" s="53"/>
      <c r="U1179" s="53"/>
      <c r="V1179" s="53"/>
      <c r="W1179" s="53"/>
    </row>
    <row r="1180" spans="2:23" s="52" customFormat="1" ht="13" x14ac:dyDescent="0.3">
      <c r="B1180" s="53" t="s">
        <v>2848</v>
      </c>
      <c r="C1180" s="53" t="s">
        <v>133</v>
      </c>
      <c r="D1180" s="53" t="s">
        <v>3104</v>
      </c>
      <c r="E1180" s="53">
        <v>42.38503</v>
      </c>
      <c r="F1180" s="53">
        <v>-3.7349420000000002</v>
      </c>
      <c r="G1180" s="54">
        <v>847.47940000000006</v>
      </c>
      <c r="H1180" s="53">
        <v>1787</v>
      </c>
      <c r="I1180" s="53">
        <v>967</v>
      </c>
      <c r="J1180" s="53">
        <v>820</v>
      </c>
      <c r="K1180" s="52">
        <v>861</v>
      </c>
      <c r="L1180" s="52">
        <v>-13.520599999999945</v>
      </c>
      <c r="M1180" s="55">
        <v>2</v>
      </c>
      <c r="N1180" s="56" t="s">
        <v>17</v>
      </c>
      <c r="P1180" s="66"/>
      <c r="Q1180" s="53"/>
      <c r="R1180" s="53"/>
      <c r="S1180" s="53"/>
      <c r="T1180" s="53"/>
      <c r="U1180" s="53"/>
      <c r="V1180" s="53"/>
      <c r="W1180" s="53"/>
    </row>
    <row r="1181" spans="2:23" s="52" customFormat="1" ht="13" x14ac:dyDescent="0.3">
      <c r="B1181" s="53" t="s">
        <v>2848</v>
      </c>
      <c r="C1181" s="53" t="s">
        <v>133</v>
      </c>
      <c r="D1181" s="53" t="s">
        <v>3105</v>
      </c>
      <c r="E1181" s="53">
        <v>42.955550000000002</v>
      </c>
      <c r="F1181" s="53">
        <v>-3.9505560000000002</v>
      </c>
      <c r="G1181" s="54">
        <v>882.3184</v>
      </c>
      <c r="H1181" s="53">
        <v>115</v>
      </c>
      <c r="I1181" s="53">
        <v>67</v>
      </c>
      <c r="J1181" s="53">
        <v>48</v>
      </c>
      <c r="K1181" s="52">
        <v>861</v>
      </c>
      <c r="L1181" s="52">
        <v>21.318399999999997</v>
      </c>
      <c r="M1181" s="55">
        <v>2</v>
      </c>
      <c r="N1181" s="56" t="s">
        <v>17</v>
      </c>
      <c r="P1181" s="66"/>
      <c r="Q1181" s="53"/>
      <c r="R1181" s="53"/>
      <c r="S1181" s="53"/>
      <c r="T1181" s="53"/>
      <c r="U1181" s="53"/>
      <c r="V1181" s="53"/>
      <c r="W1181" s="53"/>
    </row>
    <row r="1182" spans="2:23" s="52" customFormat="1" ht="13" x14ac:dyDescent="0.3">
      <c r="B1182" s="53" t="s">
        <v>2848</v>
      </c>
      <c r="C1182" s="53" t="s">
        <v>133</v>
      </c>
      <c r="D1182" s="53" t="s">
        <v>3106</v>
      </c>
      <c r="E1182" s="53">
        <v>42.603349999999999</v>
      </c>
      <c r="F1182" s="53">
        <v>-3.077159</v>
      </c>
      <c r="G1182" s="54">
        <v>711.29</v>
      </c>
      <c r="H1182" s="53">
        <v>54</v>
      </c>
      <c r="I1182" s="53">
        <v>32</v>
      </c>
      <c r="J1182" s="53">
        <v>22</v>
      </c>
      <c r="K1182" s="52">
        <v>861</v>
      </c>
      <c r="L1182" s="52">
        <v>-149.71000000000004</v>
      </c>
      <c r="M1182" s="55">
        <v>2</v>
      </c>
      <c r="N1182" s="56" t="s">
        <v>17</v>
      </c>
      <c r="P1182" s="66"/>
      <c r="Q1182" s="53"/>
      <c r="R1182" s="53"/>
      <c r="S1182" s="53"/>
      <c r="T1182" s="53"/>
      <c r="U1182" s="53"/>
      <c r="V1182" s="53"/>
      <c r="W1182" s="53"/>
    </row>
    <row r="1183" spans="2:23" s="52" customFormat="1" ht="13" x14ac:dyDescent="0.3">
      <c r="B1183" s="53" t="s">
        <v>2848</v>
      </c>
      <c r="C1183" s="53" t="s">
        <v>133</v>
      </c>
      <c r="D1183" s="53" t="s">
        <v>3107</v>
      </c>
      <c r="E1183" s="53">
        <v>42.808610000000002</v>
      </c>
      <c r="F1183" s="53">
        <v>-3.6316670000000002</v>
      </c>
      <c r="G1183" s="54">
        <v>1026.6669999999999</v>
      </c>
      <c r="H1183" s="53">
        <v>205</v>
      </c>
      <c r="I1183" s="53">
        <v>117</v>
      </c>
      <c r="J1183" s="53">
        <v>88</v>
      </c>
      <c r="K1183" s="52">
        <v>861</v>
      </c>
      <c r="L1183" s="52">
        <v>165.66699999999992</v>
      </c>
      <c r="M1183" s="55">
        <v>2</v>
      </c>
      <c r="N1183" s="56" t="s">
        <v>17</v>
      </c>
      <c r="P1183" s="66"/>
      <c r="Q1183" s="53"/>
      <c r="R1183" s="53"/>
      <c r="S1183" s="53"/>
      <c r="T1183" s="53"/>
      <c r="U1183" s="53"/>
      <c r="V1183" s="53"/>
      <c r="W1183" s="53"/>
    </row>
    <row r="1184" spans="2:23" s="52" customFormat="1" ht="13" x14ac:dyDescent="0.3">
      <c r="B1184" s="53" t="s">
        <v>2848</v>
      </c>
      <c r="C1184" s="53" t="s">
        <v>133</v>
      </c>
      <c r="D1184" s="53" t="s">
        <v>3108</v>
      </c>
      <c r="E1184" s="53">
        <v>42.656059999999997</v>
      </c>
      <c r="F1184" s="53">
        <v>-3.0615459999999999</v>
      </c>
      <c r="G1184" s="54">
        <v>553.52530000000002</v>
      </c>
      <c r="H1184" s="53">
        <v>97</v>
      </c>
      <c r="I1184" s="53">
        <v>54</v>
      </c>
      <c r="J1184" s="53">
        <v>43</v>
      </c>
      <c r="K1184" s="52">
        <v>861</v>
      </c>
      <c r="L1184" s="52">
        <v>-307.47469999999998</v>
      </c>
      <c r="M1184" s="55">
        <v>2</v>
      </c>
      <c r="N1184" s="56" t="s">
        <v>17</v>
      </c>
      <c r="P1184" s="66"/>
      <c r="Q1184" s="53"/>
      <c r="R1184" s="53"/>
      <c r="S1184" s="53"/>
      <c r="T1184" s="53"/>
      <c r="U1184" s="53"/>
      <c r="V1184" s="53"/>
      <c r="W1184" s="53"/>
    </row>
    <row r="1185" spans="2:23" s="52" customFormat="1" ht="13" x14ac:dyDescent="0.3">
      <c r="B1185" s="53" t="s">
        <v>2848</v>
      </c>
      <c r="C1185" s="53" t="s">
        <v>133</v>
      </c>
      <c r="D1185" s="53" t="s">
        <v>3109</v>
      </c>
      <c r="E1185" s="53">
        <v>41.75338</v>
      </c>
      <c r="F1185" s="53">
        <v>-3.9319549999999999</v>
      </c>
      <c r="G1185" s="54">
        <v>814.49429999999995</v>
      </c>
      <c r="H1185" s="53">
        <v>157</v>
      </c>
      <c r="I1185" s="53">
        <v>91</v>
      </c>
      <c r="J1185" s="53">
        <v>66</v>
      </c>
      <c r="K1185" s="52">
        <v>861</v>
      </c>
      <c r="L1185" s="52">
        <v>-46.505700000000047</v>
      </c>
      <c r="M1185" s="55">
        <v>2</v>
      </c>
      <c r="N1185" s="56" t="s">
        <v>17</v>
      </c>
      <c r="P1185" s="66"/>
      <c r="Q1185" s="53"/>
      <c r="R1185" s="53"/>
      <c r="S1185" s="53"/>
      <c r="T1185" s="53"/>
      <c r="U1185" s="53"/>
      <c r="V1185" s="53"/>
      <c r="W1185" s="53"/>
    </row>
    <row r="1186" spans="2:23" s="52" customFormat="1" ht="13" x14ac:dyDescent="0.3">
      <c r="B1186" s="53" t="s">
        <v>2848</v>
      </c>
      <c r="C1186" s="53" t="s">
        <v>133</v>
      </c>
      <c r="D1186" s="53" t="s">
        <v>3110</v>
      </c>
      <c r="E1186" s="53">
        <v>41.671709999999997</v>
      </c>
      <c r="F1186" s="53">
        <v>-3.686569</v>
      </c>
      <c r="G1186" s="54">
        <v>805.16579999999999</v>
      </c>
      <c r="H1186" s="53">
        <v>32928</v>
      </c>
      <c r="I1186" s="53">
        <v>16444</v>
      </c>
      <c r="J1186" s="53">
        <v>16484</v>
      </c>
      <c r="K1186" s="52">
        <v>861</v>
      </c>
      <c r="L1186" s="52">
        <v>-55.83420000000001</v>
      </c>
      <c r="M1186" s="55">
        <v>2</v>
      </c>
      <c r="N1186" s="56" t="s">
        <v>17</v>
      </c>
      <c r="P1186" s="66"/>
      <c r="Q1186" s="53"/>
      <c r="R1186" s="53"/>
      <c r="S1186" s="53"/>
      <c r="T1186" s="53"/>
      <c r="U1186" s="53"/>
      <c r="V1186" s="53"/>
      <c r="W1186" s="53"/>
    </row>
    <row r="1187" spans="2:23" s="52" customFormat="1" ht="13" x14ac:dyDescent="0.3">
      <c r="B1187" s="53" t="s">
        <v>2848</v>
      </c>
      <c r="C1187" s="53" t="s">
        <v>133</v>
      </c>
      <c r="D1187" s="53" t="s">
        <v>3111</v>
      </c>
      <c r="E1187" s="53">
        <v>41.737760000000002</v>
      </c>
      <c r="F1187" s="53">
        <v>-3.4287529999999999</v>
      </c>
      <c r="G1187" s="54">
        <v>885.08730000000003</v>
      </c>
      <c r="H1187" s="53">
        <v>182</v>
      </c>
      <c r="I1187" s="53">
        <v>112</v>
      </c>
      <c r="J1187" s="53">
        <v>70</v>
      </c>
      <c r="K1187" s="52">
        <v>861</v>
      </c>
      <c r="L1187" s="52">
        <v>24.087300000000027</v>
      </c>
      <c r="M1187" s="55">
        <v>2</v>
      </c>
      <c r="N1187" s="56" t="s">
        <v>17</v>
      </c>
      <c r="P1187" s="66"/>
      <c r="Q1187" s="53"/>
      <c r="R1187" s="53"/>
      <c r="S1187" s="53"/>
      <c r="T1187" s="53"/>
      <c r="U1187" s="53"/>
      <c r="V1187" s="53"/>
      <c r="W1187" s="53"/>
    </row>
    <row r="1188" spans="2:23" s="52" customFormat="1" ht="13" x14ac:dyDescent="0.3">
      <c r="B1188" s="53" t="s">
        <v>2848</v>
      </c>
      <c r="C1188" s="53" t="s">
        <v>133</v>
      </c>
      <c r="D1188" s="53" t="s">
        <v>3112</v>
      </c>
      <c r="E1188" s="53">
        <v>41.860120000000002</v>
      </c>
      <c r="F1188" s="53">
        <v>-3.3877899999999999</v>
      </c>
      <c r="G1188" s="54">
        <v>1003.22</v>
      </c>
      <c r="H1188" s="53">
        <v>338</v>
      </c>
      <c r="I1188" s="53">
        <v>186</v>
      </c>
      <c r="J1188" s="53">
        <v>152</v>
      </c>
      <c r="K1188" s="52">
        <v>861</v>
      </c>
      <c r="L1188" s="52">
        <v>142.22000000000003</v>
      </c>
      <c r="M1188" s="55">
        <v>2</v>
      </c>
      <c r="N1188" s="56" t="s">
        <v>17</v>
      </c>
      <c r="P1188" s="66"/>
      <c r="Q1188" s="53"/>
      <c r="R1188" s="53"/>
      <c r="S1188" s="53"/>
      <c r="T1188" s="53"/>
      <c r="U1188" s="53"/>
      <c r="V1188" s="53"/>
      <c r="W1188" s="53"/>
    </row>
    <row r="1189" spans="2:23" s="52" customFormat="1" ht="13" x14ac:dyDescent="0.3">
      <c r="B1189" s="53" t="s">
        <v>2848</v>
      </c>
      <c r="C1189" s="53" t="s">
        <v>133</v>
      </c>
      <c r="D1189" s="53" t="s">
        <v>3113</v>
      </c>
      <c r="E1189" s="53">
        <v>41.819740000000003</v>
      </c>
      <c r="F1189" s="53">
        <v>-3.412258</v>
      </c>
      <c r="G1189" s="54">
        <v>944.5539</v>
      </c>
      <c r="H1189" s="53">
        <v>69</v>
      </c>
      <c r="I1189" s="53">
        <v>39</v>
      </c>
      <c r="J1189" s="53">
        <v>30</v>
      </c>
      <c r="K1189" s="52">
        <v>861</v>
      </c>
      <c r="L1189" s="52">
        <v>83.553899999999999</v>
      </c>
      <c r="M1189" s="55">
        <v>2</v>
      </c>
      <c r="N1189" s="56" t="s">
        <v>17</v>
      </c>
      <c r="P1189" s="66"/>
      <c r="Q1189" s="53"/>
      <c r="R1189" s="53"/>
      <c r="S1189" s="53"/>
      <c r="T1189" s="53"/>
      <c r="U1189" s="53"/>
      <c r="V1189" s="53"/>
      <c r="W1189" s="53"/>
    </row>
    <row r="1190" spans="2:23" s="52" customFormat="1" ht="13" x14ac:dyDescent="0.3">
      <c r="B1190" s="53" t="s">
        <v>2848</v>
      </c>
      <c r="C1190" s="53" t="s">
        <v>133</v>
      </c>
      <c r="D1190" s="53" t="s">
        <v>3114</v>
      </c>
      <c r="E1190" s="53">
        <v>41.79853</v>
      </c>
      <c r="F1190" s="53">
        <v>-3.422723</v>
      </c>
      <c r="G1190" s="54">
        <v>922.90700000000004</v>
      </c>
      <c r="H1190" s="53">
        <v>96</v>
      </c>
      <c r="I1190" s="53">
        <v>53</v>
      </c>
      <c r="J1190" s="53">
        <v>43</v>
      </c>
      <c r="K1190" s="52">
        <v>861</v>
      </c>
      <c r="L1190" s="52">
        <v>61.907000000000039</v>
      </c>
      <c r="M1190" s="55">
        <v>2</v>
      </c>
      <c r="N1190" s="56" t="s">
        <v>17</v>
      </c>
      <c r="P1190" s="66"/>
      <c r="Q1190" s="53"/>
      <c r="R1190" s="53"/>
      <c r="S1190" s="53"/>
      <c r="T1190" s="53"/>
      <c r="U1190" s="53"/>
      <c r="V1190" s="53"/>
      <c r="W1190" s="53"/>
    </row>
    <row r="1191" spans="2:23" s="52" customFormat="1" ht="13" x14ac:dyDescent="0.3">
      <c r="B1191" s="53" t="s">
        <v>2848</v>
      </c>
      <c r="C1191" s="53" t="s">
        <v>133</v>
      </c>
      <c r="D1191" s="53" t="s">
        <v>3115</v>
      </c>
      <c r="E1191" s="53">
        <v>42.264530000000001</v>
      </c>
      <c r="F1191" s="53">
        <v>-3.7554650000000001</v>
      </c>
      <c r="G1191" s="54">
        <v>851.13819999999998</v>
      </c>
      <c r="H1191" s="53">
        <v>1071</v>
      </c>
      <c r="I1191" s="53">
        <v>587</v>
      </c>
      <c r="J1191" s="53">
        <v>484</v>
      </c>
      <c r="K1191" s="52">
        <v>861</v>
      </c>
      <c r="L1191" s="52">
        <v>-9.8618000000000166</v>
      </c>
      <c r="M1191" s="55">
        <v>2</v>
      </c>
      <c r="N1191" s="56" t="s">
        <v>17</v>
      </c>
      <c r="P1191" s="66"/>
      <c r="Q1191" s="53"/>
      <c r="R1191" s="53"/>
      <c r="S1191" s="53"/>
      <c r="T1191" s="53"/>
      <c r="U1191" s="53"/>
      <c r="V1191" s="53"/>
      <c r="W1191" s="53"/>
    </row>
    <row r="1192" spans="2:23" s="52" customFormat="1" ht="13" x14ac:dyDescent="0.3">
      <c r="B1192" s="53" t="s">
        <v>2848</v>
      </c>
      <c r="C1192" s="53" t="s">
        <v>133</v>
      </c>
      <c r="D1192" s="53" t="s">
        <v>3116</v>
      </c>
      <c r="E1192" s="53">
        <v>42.356729999999999</v>
      </c>
      <c r="F1192" s="53">
        <v>-4.2332349999999996</v>
      </c>
      <c r="G1192" s="54">
        <v>788.45899999999995</v>
      </c>
      <c r="H1192" s="53">
        <v>186</v>
      </c>
      <c r="I1192" s="53">
        <v>107</v>
      </c>
      <c r="J1192" s="53">
        <v>79</v>
      </c>
      <c r="K1192" s="52">
        <v>861</v>
      </c>
      <c r="L1192" s="52">
        <v>-72.541000000000054</v>
      </c>
      <c r="M1192" s="55">
        <v>2</v>
      </c>
      <c r="N1192" s="56" t="s">
        <v>17</v>
      </c>
      <c r="P1192" s="66"/>
      <c r="Q1192" s="53"/>
      <c r="R1192" s="53"/>
      <c r="S1192" s="53"/>
      <c r="T1192" s="53"/>
      <c r="U1192" s="53"/>
      <c r="V1192" s="53"/>
      <c r="W1192" s="53"/>
    </row>
    <row r="1193" spans="2:23" s="52" customFormat="1" ht="13" x14ac:dyDescent="0.3">
      <c r="B1193" s="53" t="s">
        <v>2848</v>
      </c>
      <c r="C1193" s="53" t="s">
        <v>133</v>
      </c>
      <c r="D1193" s="53" t="s">
        <v>3117</v>
      </c>
      <c r="E1193" s="53">
        <v>42.994239999999998</v>
      </c>
      <c r="F1193" s="53">
        <v>-3.9446949999999998</v>
      </c>
      <c r="G1193" s="54">
        <v>844.3306</v>
      </c>
      <c r="H1193" s="53">
        <v>185</v>
      </c>
      <c r="I1193" s="53">
        <v>96</v>
      </c>
      <c r="J1193" s="53">
        <v>89</v>
      </c>
      <c r="K1193" s="52">
        <v>861</v>
      </c>
      <c r="L1193" s="52">
        <v>-16.669399999999996</v>
      </c>
      <c r="M1193" s="55">
        <v>2</v>
      </c>
      <c r="N1193" s="56" t="s">
        <v>17</v>
      </c>
      <c r="P1193" s="66"/>
      <c r="Q1193" s="53"/>
      <c r="R1193" s="53"/>
      <c r="S1193" s="53"/>
      <c r="T1193" s="53"/>
      <c r="U1193" s="53"/>
      <c r="V1193" s="53"/>
      <c r="W1193" s="53"/>
    </row>
    <row r="1194" spans="2:23" s="52" customFormat="1" ht="13" x14ac:dyDescent="0.3">
      <c r="B1194" s="53" t="s">
        <v>2848</v>
      </c>
      <c r="C1194" s="53" t="s">
        <v>133</v>
      </c>
      <c r="D1194" s="53" t="s">
        <v>3118</v>
      </c>
      <c r="E1194" s="53">
        <v>42.322800000000001</v>
      </c>
      <c r="F1194" s="53">
        <v>-3.458243</v>
      </c>
      <c r="G1194" s="54">
        <v>995.91089999999997</v>
      </c>
      <c r="H1194" s="53">
        <v>438</v>
      </c>
      <c r="I1194" s="53">
        <v>245</v>
      </c>
      <c r="J1194" s="53">
        <v>193</v>
      </c>
      <c r="K1194" s="52">
        <v>861</v>
      </c>
      <c r="L1194" s="52">
        <v>134.91089999999997</v>
      </c>
      <c r="M1194" s="55">
        <v>2</v>
      </c>
      <c r="N1194" s="56" t="s">
        <v>17</v>
      </c>
      <c r="P1194" s="66"/>
      <c r="Q1194" s="53"/>
      <c r="R1194" s="53"/>
      <c r="S1194" s="53"/>
      <c r="T1194" s="53"/>
      <c r="U1194" s="53"/>
      <c r="V1194" s="53"/>
      <c r="W1194" s="53"/>
    </row>
    <row r="1195" spans="2:23" s="52" customFormat="1" ht="13" x14ac:dyDescent="0.3">
      <c r="B1195" s="53" t="s">
        <v>2848</v>
      </c>
      <c r="C1195" s="53" t="s">
        <v>133</v>
      </c>
      <c r="D1195" s="53" t="s">
        <v>3119</v>
      </c>
      <c r="E1195" s="53">
        <v>42.41536</v>
      </c>
      <c r="F1195" s="53">
        <v>-3.3978410000000001</v>
      </c>
      <c r="G1195" s="54">
        <v>926.23659999999995</v>
      </c>
      <c r="H1195" s="53">
        <v>48</v>
      </c>
      <c r="I1195" s="53">
        <v>26</v>
      </c>
      <c r="J1195" s="53">
        <v>22</v>
      </c>
      <c r="K1195" s="52">
        <v>861</v>
      </c>
      <c r="L1195" s="52">
        <v>65.236599999999953</v>
      </c>
      <c r="M1195" s="55">
        <v>2</v>
      </c>
      <c r="N1195" s="56" t="s">
        <v>17</v>
      </c>
      <c r="P1195" s="66"/>
      <c r="Q1195" s="53"/>
      <c r="R1195" s="53"/>
      <c r="S1195" s="53"/>
      <c r="T1195" s="53"/>
      <c r="U1195" s="53"/>
      <c r="V1195" s="53"/>
      <c r="W1195" s="53"/>
    </row>
    <row r="1196" spans="2:23" s="52" customFormat="1" ht="13" x14ac:dyDescent="0.3">
      <c r="B1196" s="53" t="s">
        <v>2848</v>
      </c>
      <c r="C1196" s="53" t="s">
        <v>133</v>
      </c>
      <c r="D1196" s="53" t="s">
        <v>3120</v>
      </c>
      <c r="E1196" s="53">
        <v>42.377009999999999</v>
      </c>
      <c r="F1196" s="53">
        <v>-3.5077720000000001</v>
      </c>
      <c r="G1196" s="54">
        <v>953.99739999999997</v>
      </c>
      <c r="H1196" s="53">
        <v>208</v>
      </c>
      <c r="I1196" s="53">
        <v>119</v>
      </c>
      <c r="J1196" s="53">
        <v>89</v>
      </c>
      <c r="K1196" s="52">
        <v>861</v>
      </c>
      <c r="L1196" s="52">
        <v>92.997399999999971</v>
      </c>
      <c r="M1196" s="55">
        <v>2</v>
      </c>
      <c r="N1196" s="56" t="s">
        <v>17</v>
      </c>
      <c r="P1196" s="66"/>
      <c r="Q1196" s="53"/>
      <c r="R1196" s="53"/>
      <c r="S1196" s="53"/>
      <c r="T1196" s="53"/>
      <c r="U1196" s="53"/>
      <c r="V1196" s="53"/>
      <c r="W1196" s="53"/>
    </row>
    <row r="1197" spans="2:23" s="52" customFormat="1" ht="13" x14ac:dyDescent="0.3">
      <c r="B1197" s="53" t="s">
        <v>2848</v>
      </c>
      <c r="C1197" s="53" t="s">
        <v>133</v>
      </c>
      <c r="D1197" s="53" t="s">
        <v>3121</v>
      </c>
      <c r="E1197" s="53">
        <v>42.225580000000001</v>
      </c>
      <c r="F1197" s="53">
        <v>-3.5976020000000002</v>
      </c>
      <c r="G1197" s="54">
        <v>914.67740000000003</v>
      </c>
      <c r="H1197" s="53">
        <v>143</v>
      </c>
      <c r="I1197" s="53">
        <v>81</v>
      </c>
      <c r="J1197" s="53">
        <v>62</v>
      </c>
      <c r="K1197" s="52">
        <v>861</v>
      </c>
      <c r="L1197" s="52">
        <v>53.677400000000034</v>
      </c>
      <c r="M1197" s="55">
        <v>2</v>
      </c>
      <c r="N1197" s="56" t="s">
        <v>17</v>
      </c>
      <c r="P1197" s="66"/>
      <c r="Q1197" s="53"/>
      <c r="R1197" s="53"/>
      <c r="S1197" s="53"/>
      <c r="T1197" s="53"/>
      <c r="U1197" s="53"/>
      <c r="V1197" s="53"/>
      <c r="W1197" s="53"/>
    </row>
    <row r="1198" spans="2:23" s="52" customFormat="1" ht="13" x14ac:dyDescent="0.3">
      <c r="B1198" s="53" t="s">
        <v>2848</v>
      </c>
      <c r="C1198" s="53" t="s">
        <v>133</v>
      </c>
      <c r="D1198" s="53" t="s">
        <v>3122</v>
      </c>
      <c r="E1198" s="53">
        <v>41.983730000000001</v>
      </c>
      <c r="F1198" s="53">
        <v>-3.8247010000000001</v>
      </c>
      <c r="G1198" s="54">
        <v>870.76160000000004</v>
      </c>
      <c r="H1198" s="53">
        <v>136</v>
      </c>
      <c r="I1198" s="53">
        <v>70</v>
      </c>
      <c r="J1198" s="53">
        <v>66</v>
      </c>
      <c r="K1198" s="52">
        <v>861</v>
      </c>
      <c r="L1198" s="52">
        <v>9.761600000000044</v>
      </c>
      <c r="M1198" s="55">
        <v>2</v>
      </c>
      <c r="N1198" s="56" t="s">
        <v>17</v>
      </c>
      <c r="P1198" s="66"/>
      <c r="Q1198" s="53"/>
      <c r="R1198" s="53"/>
      <c r="S1198" s="53"/>
      <c r="T1198" s="53"/>
      <c r="U1198" s="53"/>
      <c r="V1198" s="53"/>
      <c r="W1198" s="53"/>
    </row>
    <row r="1199" spans="2:23" s="52" customFormat="1" ht="13" x14ac:dyDescent="0.3">
      <c r="B1199" s="53" t="s">
        <v>2848</v>
      </c>
      <c r="C1199" s="53" t="s">
        <v>133</v>
      </c>
      <c r="D1199" s="53" t="s">
        <v>3123</v>
      </c>
      <c r="E1199" s="53">
        <v>41.861989999999999</v>
      </c>
      <c r="F1199" s="53">
        <v>-3.7292339999999999</v>
      </c>
      <c r="G1199" s="54">
        <v>916.00639999999999</v>
      </c>
      <c r="H1199" s="53">
        <v>118</v>
      </c>
      <c r="I1199" s="53">
        <v>69</v>
      </c>
      <c r="J1199" s="53">
        <v>49</v>
      </c>
      <c r="K1199" s="52">
        <v>861</v>
      </c>
      <c r="L1199" s="52">
        <v>55.006399999999985</v>
      </c>
      <c r="M1199" s="55">
        <v>2</v>
      </c>
      <c r="N1199" s="56" t="s">
        <v>17</v>
      </c>
      <c r="P1199" s="66"/>
      <c r="Q1199" s="53"/>
      <c r="R1199" s="53"/>
      <c r="S1199" s="53"/>
      <c r="T1199" s="53"/>
      <c r="U1199" s="53"/>
      <c r="V1199" s="53"/>
      <c r="W1199" s="53"/>
    </row>
    <row r="1200" spans="2:23" s="52" customFormat="1" ht="13" x14ac:dyDescent="0.3">
      <c r="B1200" s="53" t="s">
        <v>2848</v>
      </c>
      <c r="C1200" s="53" t="s">
        <v>133</v>
      </c>
      <c r="D1200" s="53" t="s">
        <v>3124</v>
      </c>
      <c r="E1200" s="53">
        <v>42.215000000000003</v>
      </c>
      <c r="F1200" s="53">
        <v>-4.0625929999999997</v>
      </c>
      <c r="G1200" s="54">
        <v>811.79049999999995</v>
      </c>
      <c r="H1200" s="53">
        <v>373</v>
      </c>
      <c r="I1200" s="53">
        <v>207</v>
      </c>
      <c r="J1200" s="53">
        <v>166</v>
      </c>
      <c r="K1200" s="52">
        <v>861</v>
      </c>
      <c r="L1200" s="52">
        <v>-49.209500000000048</v>
      </c>
      <c r="M1200" s="55">
        <v>2</v>
      </c>
      <c r="N1200" s="56" t="s">
        <v>17</v>
      </c>
      <c r="P1200" s="66"/>
      <c r="Q1200" s="53"/>
      <c r="R1200" s="53"/>
      <c r="S1200" s="53"/>
      <c r="T1200" s="53"/>
      <c r="U1200" s="53"/>
      <c r="V1200" s="53"/>
      <c r="W1200" s="53"/>
    </row>
    <row r="1201" spans="2:23" s="52" customFormat="1" ht="13" x14ac:dyDescent="0.3">
      <c r="B1201" s="53" t="s">
        <v>2848</v>
      </c>
      <c r="C1201" s="53" t="s">
        <v>133</v>
      </c>
      <c r="D1201" s="53" t="s">
        <v>3125</v>
      </c>
      <c r="E1201" s="53">
        <v>41.769869999999997</v>
      </c>
      <c r="F1201" s="53">
        <v>-3.5563129999999998</v>
      </c>
      <c r="G1201" s="54">
        <v>870.11159999999995</v>
      </c>
      <c r="H1201" s="53">
        <v>400</v>
      </c>
      <c r="I1201" s="53">
        <v>235</v>
      </c>
      <c r="J1201" s="53">
        <v>165</v>
      </c>
      <c r="K1201" s="52">
        <v>861</v>
      </c>
      <c r="L1201" s="52">
        <v>9.1115999999999531</v>
      </c>
      <c r="M1201" s="55">
        <v>2</v>
      </c>
      <c r="N1201" s="56" t="s">
        <v>17</v>
      </c>
      <c r="P1201" s="66"/>
      <c r="Q1201" s="53"/>
      <c r="R1201" s="53"/>
      <c r="S1201" s="53"/>
      <c r="T1201" s="53"/>
      <c r="U1201" s="53"/>
      <c r="V1201" s="53"/>
      <c r="W1201" s="53"/>
    </row>
    <row r="1202" spans="2:23" s="52" customFormat="1" ht="13" x14ac:dyDescent="0.3">
      <c r="B1202" s="53" t="s">
        <v>2848</v>
      </c>
      <c r="C1202" s="53" t="s">
        <v>133</v>
      </c>
      <c r="D1202" s="53" t="s">
        <v>3126</v>
      </c>
      <c r="E1202" s="53">
        <v>42.501109999999997</v>
      </c>
      <c r="F1202" s="53">
        <v>-3.280796</v>
      </c>
      <c r="G1202" s="54">
        <v>784.23879999999997</v>
      </c>
      <c r="H1202" s="53">
        <v>32</v>
      </c>
      <c r="I1202" s="53">
        <v>21</v>
      </c>
      <c r="J1202" s="53">
        <v>11</v>
      </c>
      <c r="K1202" s="52">
        <v>861</v>
      </c>
      <c r="L1202" s="52">
        <v>-76.761200000000031</v>
      </c>
      <c r="M1202" s="55">
        <v>2</v>
      </c>
      <c r="N1202" s="56" t="s">
        <v>17</v>
      </c>
      <c r="P1202" s="66"/>
      <c r="Q1202" s="53"/>
      <c r="R1202" s="53"/>
      <c r="S1202" s="53"/>
      <c r="T1202" s="53"/>
      <c r="U1202" s="53"/>
      <c r="V1202" s="53"/>
      <c r="W1202" s="53"/>
    </row>
    <row r="1203" spans="2:23" s="52" customFormat="1" ht="13" x14ac:dyDescent="0.3">
      <c r="B1203" s="53" t="s">
        <v>2848</v>
      </c>
      <c r="C1203" s="53" t="s">
        <v>133</v>
      </c>
      <c r="D1203" s="53" t="s">
        <v>3127</v>
      </c>
      <c r="E1203" s="53">
        <v>42.214889999999997</v>
      </c>
      <c r="F1203" s="53">
        <v>-3.150055</v>
      </c>
      <c r="G1203" s="54">
        <v>1408.9829999999999</v>
      </c>
      <c r="H1203" s="53">
        <v>117</v>
      </c>
      <c r="I1203" s="53">
        <v>70</v>
      </c>
      <c r="J1203" s="53">
        <v>47</v>
      </c>
      <c r="K1203" s="52">
        <v>861</v>
      </c>
      <c r="L1203" s="52">
        <v>547.98299999999995</v>
      </c>
      <c r="M1203" s="55">
        <v>5</v>
      </c>
      <c r="N1203" s="56" t="s">
        <v>17</v>
      </c>
      <c r="P1203" s="66"/>
      <c r="Q1203" s="53"/>
      <c r="R1203" s="53"/>
      <c r="S1203" s="53"/>
      <c r="T1203" s="53"/>
      <c r="U1203" s="53"/>
      <c r="V1203" s="53"/>
      <c r="W1203" s="53"/>
    </row>
    <row r="1204" spans="2:23" s="52" customFormat="1" ht="13" x14ac:dyDescent="0.3">
      <c r="B1204" s="53" t="s">
        <v>2848</v>
      </c>
      <c r="C1204" s="53" t="s">
        <v>133</v>
      </c>
      <c r="D1204" s="53" t="s">
        <v>3128</v>
      </c>
      <c r="E1204" s="53">
        <v>42.03931</v>
      </c>
      <c r="F1204" s="53">
        <v>-3.3583440000000002</v>
      </c>
      <c r="G1204" s="54">
        <v>955.17219999999998</v>
      </c>
      <c r="H1204" s="53">
        <v>154</v>
      </c>
      <c r="I1204" s="53">
        <v>86</v>
      </c>
      <c r="J1204" s="53">
        <v>68</v>
      </c>
      <c r="K1204" s="52">
        <v>861</v>
      </c>
      <c r="L1204" s="52">
        <v>94.172199999999975</v>
      </c>
      <c r="M1204" s="55">
        <v>2</v>
      </c>
      <c r="N1204" s="56" t="s">
        <v>17</v>
      </c>
      <c r="P1204" s="66"/>
      <c r="Q1204" s="53"/>
      <c r="R1204" s="53"/>
      <c r="S1204" s="53"/>
      <c r="T1204" s="53"/>
      <c r="U1204" s="53"/>
      <c r="V1204" s="53"/>
      <c r="W1204" s="53"/>
    </row>
    <row r="1205" spans="2:23" s="52" customFormat="1" ht="13" x14ac:dyDescent="0.3">
      <c r="B1205" s="53" t="s">
        <v>2848</v>
      </c>
      <c r="C1205" s="53" t="s">
        <v>133</v>
      </c>
      <c r="D1205" s="53" t="s">
        <v>3129</v>
      </c>
      <c r="E1205" s="53">
        <v>42.119639999999997</v>
      </c>
      <c r="F1205" s="53">
        <v>-3.2285370000000002</v>
      </c>
      <c r="G1205" s="54">
        <v>1053.8579999999999</v>
      </c>
      <c r="H1205" s="53">
        <v>87</v>
      </c>
      <c r="I1205" s="53">
        <v>58</v>
      </c>
      <c r="J1205" s="53">
        <v>29</v>
      </c>
      <c r="K1205" s="52">
        <v>861</v>
      </c>
      <c r="L1205" s="52">
        <v>192.85799999999995</v>
      </c>
      <c r="M1205" s="55">
        <v>2</v>
      </c>
      <c r="N1205" s="56" t="s">
        <v>17</v>
      </c>
      <c r="P1205" s="66"/>
      <c r="Q1205" s="53"/>
      <c r="R1205" s="53"/>
      <c r="S1205" s="53"/>
      <c r="T1205" s="53"/>
      <c r="U1205" s="53"/>
      <c r="V1205" s="53"/>
      <c r="W1205" s="53"/>
    </row>
    <row r="1206" spans="2:23" s="52" customFormat="1" ht="13" x14ac:dyDescent="0.3">
      <c r="B1206" s="53" t="s">
        <v>2848</v>
      </c>
      <c r="C1206" s="53" t="s">
        <v>133</v>
      </c>
      <c r="D1206" s="53" t="s">
        <v>3130</v>
      </c>
      <c r="E1206" s="53">
        <v>42.175020000000004</v>
      </c>
      <c r="F1206" s="53">
        <v>-4.0072080000000003</v>
      </c>
      <c r="G1206" s="54">
        <v>782.92700000000002</v>
      </c>
      <c r="H1206" s="53">
        <v>30</v>
      </c>
      <c r="I1206" s="53">
        <v>18</v>
      </c>
      <c r="J1206" s="53">
        <v>12</v>
      </c>
      <c r="K1206" s="52">
        <v>861</v>
      </c>
      <c r="L1206" s="52">
        <v>-78.072999999999979</v>
      </c>
      <c r="M1206" s="55">
        <v>2</v>
      </c>
      <c r="N1206" s="56" t="s">
        <v>17</v>
      </c>
      <c r="P1206" s="66"/>
      <c r="Q1206" s="53"/>
      <c r="R1206" s="53"/>
      <c r="S1206" s="53"/>
      <c r="T1206" s="53"/>
      <c r="U1206" s="53"/>
      <c r="V1206" s="53"/>
      <c r="W1206" s="53"/>
    </row>
    <row r="1207" spans="2:23" s="52" customFormat="1" ht="13" x14ac:dyDescent="0.3">
      <c r="B1207" s="53" t="s">
        <v>2848</v>
      </c>
      <c r="C1207" s="53" t="s">
        <v>133</v>
      </c>
      <c r="D1207" s="53" t="s">
        <v>3131</v>
      </c>
      <c r="E1207" s="53">
        <v>42.645650000000003</v>
      </c>
      <c r="F1207" s="53">
        <v>-3.391559</v>
      </c>
      <c r="G1207" s="54">
        <v>631.67010000000005</v>
      </c>
      <c r="H1207" s="53">
        <v>224</v>
      </c>
      <c r="I1207" s="53">
        <v>134</v>
      </c>
      <c r="J1207" s="53">
        <v>90</v>
      </c>
      <c r="K1207" s="52">
        <v>861</v>
      </c>
      <c r="L1207" s="52">
        <v>-229.32989999999995</v>
      </c>
      <c r="M1207" s="55">
        <v>2</v>
      </c>
      <c r="N1207" s="56" t="s">
        <v>17</v>
      </c>
      <c r="P1207" s="66"/>
      <c r="Q1207" s="53"/>
      <c r="R1207" s="53"/>
      <c r="S1207" s="53"/>
      <c r="T1207" s="53"/>
      <c r="U1207" s="53"/>
      <c r="V1207" s="53"/>
      <c r="W1207" s="53"/>
    </row>
    <row r="1208" spans="2:23" s="52" customFormat="1" ht="13" x14ac:dyDescent="0.3">
      <c r="B1208" s="53" t="s">
        <v>2848</v>
      </c>
      <c r="C1208" s="53" t="s">
        <v>133</v>
      </c>
      <c r="D1208" s="53" t="s">
        <v>3132</v>
      </c>
      <c r="E1208" s="53">
        <v>42.39611</v>
      </c>
      <c r="F1208" s="53">
        <v>-3.4597880000000001</v>
      </c>
      <c r="G1208" s="54">
        <v>964.87840000000006</v>
      </c>
      <c r="H1208" s="53">
        <v>65</v>
      </c>
      <c r="I1208" s="53">
        <v>30</v>
      </c>
      <c r="J1208" s="53">
        <v>35</v>
      </c>
      <c r="K1208" s="52">
        <v>861</v>
      </c>
      <c r="L1208" s="52">
        <v>103.87840000000006</v>
      </c>
      <c r="M1208" s="55">
        <v>2</v>
      </c>
      <c r="N1208" s="56" t="s">
        <v>17</v>
      </c>
      <c r="P1208" s="66"/>
      <c r="Q1208" s="53"/>
      <c r="R1208" s="53"/>
      <c r="S1208" s="53"/>
      <c r="T1208" s="53"/>
      <c r="U1208" s="53"/>
      <c r="V1208" s="53"/>
      <c r="W1208" s="53"/>
    </row>
    <row r="1209" spans="2:23" s="52" customFormat="1" ht="13" x14ac:dyDescent="0.3">
      <c r="B1209" s="53" t="s">
        <v>2848</v>
      </c>
      <c r="C1209" s="53" t="s">
        <v>133</v>
      </c>
      <c r="D1209" s="53" t="s">
        <v>3133</v>
      </c>
      <c r="E1209" s="53">
        <v>42.702669999999998</v>
      </c>
      <c r="F1209" s="53">
        <v>-3.9895520000000002</v>
      </c>
      <c r="G1209" s="54">
        <v>910.54880000000003</v>
      </c>
      <c r="H1209" s="53">
        <v>336</v>
      </c>
      <c r="I1209" s="53">
        <v>186</v>
      </c>
      <c r="J1209" s="53">
        <v>150</v>
      </c>
      <c r="K1209" s="52">
        <v>861</v>
      </c>
      <c r="L1209" s="52">
        <v>49.548800000000028</v>
      </c>
      <c r="M1209" s="55">
        <v>2</v>
      </c>
      <c r="N1209" s="56" t="s">
        <v>17</v>
      </c>
      <c r="P1209" s="66"/>
      <c r="Q1209" s="53"/>
      <c r="R1209" s="53"/>
      <c r="S1209" s="53"/>
      <c r="T1209" s="53"/>
      <c r="U1209" s="53"/>
      <c r="V1209" s="53"/>
      <c r="W1209" s="53"/>
    </row>
    <row r="1210" spans="2:23" s="52" customFormat="1" ht="13" x14ac:dyDescent="0.3">
      <c r="B1210" s="53" t="s">
        <v>2848</v>
      </c>
      <c r="C1210" s="53" t="s">
        <v>133</v>
      </c>
      <c r="D1210" s="53" t="s">
        <v>3134</v>
      </c>
      <c r="E1210" s="53">
        <v>42.425440000000002</v>
      </c>
      <c r="F1210" s="53">
        <v>-3.082017</v>
      </c>
      <c r="G1210" s="54">
        <v>800.04849999999999</v>
      </c>
      <c r="H1210" s="53">
        <v>47</v>
      </c>
      <c r="I1210" s="53">
        <v>31</v>
      </c>
      <c r="J1210" s="53">
        <v>16</v>
      </c>
      <c r="K1210" s="52">
        <v>861</v>
      </c>
      <c r="L1210" s="52">
        <v>-60.95150000000001</v>
      </c>
      <c r="M1210" s="55">
        <v>2</v>
      </c>
      <c r="N1210" s="56" t="s">
        <v>17</v>
      </c>
      <c r="P1210" s="66"/>
      <c r="Q1210" s="53"/>
      <c r="R1210" s="53"/>
      <c r="S1210" s="53"/>
      <c r="T1210" s="53"/>
      <c r="U1210" s="53"/>
      <c r="V1210" s="53"/>
      <c r="W1210" s="53"/>
    </row>
    <row r="1211" spans="2:23" s="52" customFormat="1" ht="13" x14ac:dyDescent="0.3">
      <c r="B1211" s="53" t="s">
        <v>2848</v>
      </c>
      <c r="C1211" s="53" t="s">
        <v>133</v>
      </c>
      <c r="D1211" s="53" t="s">
        <v>3135</v>
      </c>
      <c r="E1211" s="53">
        <v>42.168709999999997</v>
      </c>
      <c r="F1211" s="53">
        <v>-4.0123689999999996</v>
      </c>
      <c r="G1211" s="54">
        <v>793.78330000000005</v>
      </c>
      <c r="H1211" s="53">
        <v>77</v>
      </c>
      <c r="I1211" s="53">
        <v>41</v>
      </c>
      <c r="J1211" s="53">
        <v>36</v>
      </c>
      <c r="K1211" s="52">
        <v>861</v>
      </c>
      <c r="L1211" s="52">
        <v>-67.216699999999946</v>
      </c>
      <c r="M1211" s="55">
        <v>2</v>
      </c>
      <c r="N1211" s="56" t="s">
        <v>17</v>
      </c>
      <c r="P1211" s="66"/>
      <c r="Q1211" s="53"/>
      <c r="R1211" s="53"/>
      <c r="S1211" s="53"/>
      <c r="T1211" s="53"/>
      <c r="U1211" s="53"/>
      <c r="V1211" s="53"/>
      <c r="W1211" s="53"/>
    </row>
    <row r="1212" spans="2:23" s="52" customFormat="1" ht="13" x14ac:dyDescent="0.3">
      <c r="B1212" s="53" t="s">
        <v>2848</v>
      </c>
      <c r="C1212" s="53" t="s">
        <v>133</v>
      </c>
      <c r="D1212" s="53" t="s">
        <v>3136</v>
      </c>
      <c r="E1212" s="53">
        <v>42.420409999999997</v>
      </c>
      <c r="F1212" s="53">
        <v>-3.1897959999999999</v>
      </c>
      <c r="G1212" s="54">
        <v>773.84590000000003</v>
      </c>
      <c r="H1212" s="53">
        <v>2172</v>
      </c>
      <c r="I1212" s="53">
        <v>1133</v>
      </c>
      <c r="J1212" s="53">
        <v>1039</v>
      </c>
      <c r="K1212" s="52">
        <v>861</v>
      </c>
      <c r="L1212" s="52">
        <v>-87.154099999999971</v>
      </c>
      <c r="M1212" s="55">
        <v>2</v>
      </c>
      <c r="N1212" s="56" t="s">
        <v>17</v>
      </c>
      <c r="P1212" s="66"/>
      <c r="Q1212" s="53"/>
      <c r="R1212" s="53"/>
      <c r="S1212" s="53"/>
      <c r="T1212" s="53"/>
      <c r="U1212" s="53"/>
      <c r="V1212" s="53"/>
      <c r="W1212" s="53"/>
    </row>
    <row r="1213" spans="2:23" s="52" customFormat="1" ht="13" x14ac:dyDescent="0.3">
      <c r="B1213" s="53" t="s">
        <v>2848</v>
      </c>
      <c r="C1213" s="53" t="s">
        <v>133</v>
      </c>
      <c r="D1213" s="53" t="s">
        <v>3137</v>
      </c>
      <c r="E1213" s="53">
        <v>42.919879999999999</v>
      </c>
      <c r="F1213" s="53">
        <v>-3.060073</v>
      </c>
      <c r="G1213" s="54">
        <v>620.49839999999995</v>
      </c>
      <c r="H1213" s="53">
        <v>76</v>
      </c>
      <c r="I1213" s="53">
        <v>41</v>
      </c>
      <c r="J1213" s="53">
        <v>35</v>
      </c>
      <c r="K1213" s="52">
        <v>861</v>
      </c>
      <c r="L1213" s="52">
        <v>-240.50160000000005</v>
      </c>
      <c r="M1213" s="55">
        <v>2</v>
      </c>
      <c r="N1213" s="56" t="s">
        <v>17</v>
      </c>
      <c r="P1213" s="66"/>
      <c r="Q1213" s="53"/>
      <c r="R1213" s="53"/>
      <c r="S1213" s="53"/>
      <c r="T1213" s="53"/>
      <c r="U1213" s="53"/>
      <c r="V1213" s="53"/>
      <c r="W1213" s="53"/>
    </row>
    <row r="1214" spans="2:23" s="52" customFormat="1" ht="13" x14ac:dyDescent="0.3">
      <c r="B1214" s="53" t="s">
        <v>2848</v>
      </c>
      <c r="C1214" s="53" t="s">
        <v>133</v>
      </c>
      <c r="D1214" s="53" t="s">
        <v>3138</v>
      </c>
      <c r="E1214" s="53">
        <v>41.689399999999999</v>
      </c>
      <c r="F1214" s="53">
        <v>-3.8741699999999999</v>
      </c>
      <c r="G1214" s="54">
        <v>781.41070000000002</v>
      </c>
      <c r="H1214" s="53">
        <v>202</v>
      </c>
      <c r="I1214" s="53">
        <v>107</v>
      </c>
      <c r="J1214" s="53">
        <v>95</v>
      </c>
      <c r="K1214" s="52">
        <v>861</v>
      </c>
      <c r="L1214" s="52">
        <v>-79.58929999999998</v>
      </c>
      <c r="M1214" s="55">
        <v>2</v>
      </c>
      <c r="N1214" s="56" t="s">
        <v>17</v>
      </c>
      <c r="P1214" s="66"/>
      <c r="Q1214" s="53"/>
      <c r="R1214" s="53"/>
      <c r="S1214" s="53"/>
      <c r="T1214" s="53"/>
      <c r="U1214" s="53"/>
      <c r="V1214" s="53"/>
      <c r="W1214" s="53"/>
    </row>
    <row r="1215" spans="2:23" s="52" customFormat="1" ht="13" x14ac:dyDescent="0.3">
      <c r="B1215" s="53" t="s">
        <v>2848</v>
      </c>
      <c r="C1215" s="53" t="s">
        <v>133</v>
      </c>
      <c r="D1215" s="53" t="s">
        <v>3139</v>
      </c>
      <c r="E1215" s="53">
        <v>42.626930000000002</v>
      </c>
      <c r="F1215" s="53">
        <v>-3.2661280000000001</v>
      </c>
      <c r="G1215" s="54">
        <v>679.39170000000001</v>
      </c>
      <c r="H1215" s="53">
        <v>41</v>
      </c>
      <c r="I1215" s="53">
        <v>26</v>
      </c>
      <c r="J1215" s="53">
        <v>15</v>
      </c>
      <c r="K1215" s="52">
        <v>861</v>
      </c>
      <c r="L1215" s="52">
        <v>-181.60829999999999</v>
      </c>
      <c r="M1215" s="55">
        <v>2</v>
      </c>
      <c r="N1215" s="56" t="s">
        <v>17</v>
      </c>
      <c r="P1215" s="66"/>
      <c r="Q1215" s="53"/>
      <c r="R1215" s="53"/>
      <c r="S1215" s="53"/>
      <c r="T1215" s="53"/>
      <c r="U1215" s="53"/>
      <c r="V1215" s="53"/>
      <c r="W1215" s="53"/>
    </row>
    <row r="1216" spans="2:23" s="52" customFormat="1" ht="13" x14ac:dyDescent="0.3">
      <c r="B1216" s="53" t="s">
        <v>2848</v>
      </c>
      <c r="C1216" s="53" t="s">
        <v>133</v>
      </c>
      <c r="D1216" s="53" t="s">
        <v>3140</v>
      </c>
      <c r="E1216" s="53">
        <v>42.726570000000002</v>
      </c>
      <c r="F1216" s="53">
        <v>-3.0853700000000002</v>
      </c>
      <c r="G1216" s="54">
        <v>572.31820000000005</v>
      </c>
      <c r="H1216" s="53">
        <v>108</v>
      </c>
      <c r="I1216" s="53">
        <v>57</v>
      </c>
      <c r="J1216" s="53">
        <v>51</v>
      </c>
      <c r="K1216" s="52">
        <v>861</v>
      </c>
      <c r="L1216" s="52">
        <v>-288.68179999999995</v>
      </c>
      <c r="M1216" s="55">
        <v>2</v>
      </c>
      <c r="N1216" s="56" t="s">
        <v>17</v>
      </c>
      <c r="P1216" s="66"/>
      <c r="Q1216" s="53"/>
      <c r="R1216" s="53"/>
      <c r="S1216" s="53"/>
      <c r="T1216" s="53"/>
      <c r="U1216" s="53"/>
      <c r="V1216" s="53"/>
      <c r="W1216" s="53"/>
    </row>
    <row r="1217" spans="2:79" s="52" customFormat="1" ht="13" x14ac:dyDescent="0.3">
      <c r="B1217" s="53" t="s">
        <v>2848</v>
      </c>
      <c r="C1217" s="53" t="s">
        <v>133</v>
      </c>
      <c r="D1217" s="53" t="s">
        <v>3141</v>
      </c>
      <c r="E1217" s="53">
        <v>41.71716</v>
      </c>
      <c r="F1217" s="53">
        <v>-3.3671530000000001</v>
      </c>
      <c r="G1217" s="54">
        <v>909.08860000000004</v>
      </c>
      <c r="H1217" s="53">
        <v>73</v>
      </c>
      <c r="I1217" s="53">
        <v>36</v>
      </c>
      <c r="J1217" s="53">
        <v>37</v>
      </c>
      <c r="K1217" s="52">
        <v>861</v>
      </c>
      <c r="L1217" s="52">
        <v>48.088600000000042</v>
      </c>
      <c r="M1217" s="55">
        <v>2</v>
      </c>
      <c r="N1217" s="56" t="s">
        <v>17</v>
      </c>
      <c r="P1217" s="66"/>
      <c r="Q1217" s="53"/>
      <c r="R1217" s="53"/>
      <c r="S1217" s="53"/>
      <c r="T1217" s="53"/>
      <c r="U1217" s="53"/>
      <c r="V1217" s="53"/>
      <c r="W1217" s="53"/>
    </row>
    <row r="1218" spans="2:79" s="52" customFormat="1" ht="13" x14ac:dyDescent="0.3">
      <c r="B1218" s="53" t="s">
        <v>2848</v>
      </c>
      <c r="C1218" s="53" t="s">
        <v>133</v>
      </c>
      <c r="D1218" s="53" t="s">
        <v>3142</v>
      </c>
      <c r="E1218" s="53">
        <v>42.550289999999997</v>
      </c>
      <c r="F1218" s="53">
        <v>-3.323369</v>
      </c>
      <c r="G1218" s="54">
        <v>725</v>
      </c>
      <c r="H1218" s="53">
        <v>7937</v>
      </c>
      <c r="I1218" s="53">
        <v>4094</v>
      </c>
      <c r="J1218" s="53">
        <v>3843</v>
      </c>
      <c r="K1218" s="52">
        <v>861</v>
      </c>
      <c r="L1218" s="52">
        <v>-136</v>
      </c>
      <c r="M1218" s="55">
        <v>2</v>
      </c>
      <c r="N1218" s="56" t="s">
        <v>17</v>
      </c>
      <c r="P1218" s="66"/>
      <c r="Q1218" s="53"/>
      <c r="R1218" s="53"/>
      <c r="S1218" s="53"/>
      <c r="T1218" s="53"/>
      <c r="U1218" s="53"/>
      <c r="V1218" s="53"/>
      <c r="W1218" s="53"/>
    </row>
    <row r="1219" spans="2:79" s="52" customFormat="1" ht="13" x14ac:dyDescent="0.3">
      <c r="B1219" s="53" t="s">
        <v>2848</v>
      </c>
      <c r="C1219" s="53" t="s">
        <v>133</v>
      </c>
      <c r="D1219" s="53" t="s">
        <v>3143</v>
      </c>
      <c r="E1219" s="53">
        <v>42.649320000000003</v>
      </c>
      <c r="F1219" s="53">
        <v>-3.0179469999999999</v>
      </c>
      <c r="G1219" s="54">
        <v>533.77089999999998</v>
      </c>
      <c r="H1219" s="53">
        <v>177</v>
      </c>
      <c r="I1219" s="53">
        <v>114</v>
      </c>
      <c r="J1219" s="53">
        <v>63</v>
      </c>
      <c r="K1219" s="52">
        <v>861</v>
      </c>
      <c r="L1219" s="52">
        <v>-327.22910000000002</v>
      </c>
      <c r="M1219" s="55">
        <v>2</v>
      </c>
      <c r="N1219" s="56" t="s">
        <v>17</v>
      </c>
      <c r="P1219" s="66"/>
      <c r="Q1219" s="53"/>
      <c r="R1219" s="53"/>
      <c r="S1219" s="53"/>
      <c r="T1219" s="53"/>
      <c r="U1219" s="53"/>
      <c r="V1219" s="53"/>
      <c r="W1219" s="53"/>
    </row>
    <row r="1220" spans="2:79" s="52" customFormat="1" ht="13" x14ac:dyDescent="0.3">
      <c r="B1220" s="53" t="s">
        <v>2848</v>
      </c>
      <c r="C1220" s="53" t="s">
        <v>133</v>
      </c>
      <c r="D1220" s="53" t="s">
        <v>3144</v>
      </c>
      <c r="E1220" s="53">
        <v>42.309710000000003</v>
      </c>
      <c r="F1220" s="53">
        <v>-3.8237380000000001</v>
      </c>
      <c r="G1220" s="54">
        <v>819.81500000000005</v>
      </c>
      <c r="H1220" s="53">
        <v>427</v>
      </c>
      <c r="I1220" s="53">
        <v>233</v>
      </c>
      <c r="J1220" s="53">
        <v>194</v>
      </c>
      <c r="K1220" s="52">
        <v>861</v>
      </c>
      <c r="L1220" s="52">
        <v>-41.184999999999945</v>
      </c>
      <c r="M1220" s="55">
        <v>2</v>
      </c>
      <c r="N1220" s="56" t="s">
        <v>17</v>
      </c>
      <c r="P1220" s="66"/>
      <c r="Q1220" s="53"/>
      <c r="R1220" s="53"/>
      <c r="S1220" s="53"/>
      <c r="T1220" s="53"/>
      <c r="U1220" s="53"/>
      <c r="V1220" s="53"/>
      <c r="W1220" s="53"/>
    </row>
    <row r="1221" spans="2:79" s="52" customFormat="1" ht="13" x14ac:dyDescent="0.3">
      <c r="B1221" s="53" t="s">
        <v>2848</v>
      </c>
      <c r="C1221" s="53" t="s">
        <v>133</v>
      </c>
      <c r="D1221" s="53" t="s">
        <v>133</v>
      </c>
      <c r="E1221" s="53">
        <v>42.340870000000002</v>
      </c>
      <c r="F1221" s="53">
        <v>-3.6997309999999999</v>
      </c>
      <c r="G1221" s="54">
        <v>865.80160000000001</v>
      </c>
      <c r="H1221" s="53">
        <v>178966</v>
      </c>
      <c r="I1221" s="53">
        <v>86417</v>
      </c>
      <c r="J1221" s="53">
        <v>92549</v>
      </c>
      <c r="K1221" s="52">
        <v>861</v>
      </c>
      <c r="L1221" s="52">
        <v>4.8016000000000076</v>
      </c>
      <c r="M1221" s="55">
        <v>2</v>
      </c>
      <c r="N1221" s="56" t="s">
        <v>17</v>
      </c>
      <c r="P1221" s="66"/>
      <c r="Q1221" s="53"/>
      <c r="R1221" s="53"/>
      <c r="S1221" s="53"/>
      <c r="T1221" s="53"/>
      <c r="U1221" s="53"/>
      <c r="V1221" s="53"/>
      <c r="W1221" s="53"/>
    </row>
    <row r="1222" spans="2:79" s="52" customFormat="1" ht="13" x14ac:dyDescent="0.3">
      <c r="B1222" s="53" t="s">
        <v>2848</v>
      </c>
      <c r="C1222" s="53" t="s">
        <v>133</v>
      </c>
      <c r="D1222" s="53" t="s">
        <v>3145</v>
      </c>
      <c r="E1222" s="53">
        <v>42.659410000000001</v>
      </c>
      <c r="F1222" s="53">
        <v>-3.2647149999999998</v>
      </c>
      <c r="G1222" s="54">
        <v>708.17840000000001</v>
      </c>
      <c r="H1222" s="53">
        <v>199</v>
      </c>
      <c r="I1222" s="53">
        <v>113</v>
      </c>
      <c r="J1222" s="53">
        <v>86</v>
      </c>
      <c r="K1222" s="52">
        <v>861</v>
      </c>
      <c r="L1222" s="52">
        <v>-152.82159999999999</v>
      </c>
      <c r="M1222" s="55">
        <v>2</v>
      </c>
      <c r="N1222" s="56" t="s">
        <v>17</v>
      </c>
      <c r="P1222" s="66"/>
      <c r="Q1222" s="53"/>
      <c r="R1222" s="53"/>
      <c r="S1222" s="53"/>
      <c r="T1222" s="53"/>
      <c r="U1222" s="53"/>
      <c r="V1222" s="53"/>
      <c r="W1222" s="53"/>
    </row>
    <row r="1223" spans="2:79" s="52" customFormat="1" ht="13" x14ac:dyDescent="0.3">
      <c r="B1223" s="53" t="s">
        <v>2848</v>
      </c>
      <c r="C1223" s="53" t="s">
        <v>133</v>
      </c>
      <c r="D1223" s="53" t="s">
        <v>3146</v>
      </c>
      <c r="E1223" s="53">
        <v>41.831299999999999</v>
      </c>
      <c r="F1223" s="53">
        <v>-3.785393</v>
      </c>
      <c r="G1223" s="54">
        <v>885.24540000000002</v>
      </c>
      <c r="H1223" s="53">
        <v>223</v>
      </c>
      <c r="I1223" s="53">
        <v>119</v>
      </c>
      <c r="J1223" s="53">
        <v>104</v>
      </c>
      <c r="K1223" s="52">
        <v>861</v>
      </c>
      <c r="L1223" s="52">
        <v>24.245400000000018</v>
      </c>
      <c r="M1223" s="55">
        <v>2</v>
      </c>
      <c r="N1223" s="56" t="s">
        <v>17</v>
      </c>
      <c r="P1223" s="66"/>
      <c r="Q1223" s="53"/>
      <c r="R1223" s="53"/>
      <c r="S1223" s="53"/>
      <c r="T1223" s="53"/>
      <c r="U1223" s="53"/>
      <c r="V1223" s="53"/>
      <c r="W1223" s="53"/>
    </row>
    <row r="1224" spans="2:79" s="52" customFormat="1" ht="13" x14ac:dyDescent="0.3">
      <c r="B1224" s="53" t="s">
        <v>2848</v>
      </c>
      <c r="C1224" s="53" t="s">
        <v>133</v>
      </c>
      <c r="D1224" s="53" t="s">
        <v>3147</v>
      </c>
      <c r="E1224" s="53">
        <v>41.934550000000002</v>
      </c>
      <c r="F1224" s="53">
        <v>-3.242159</v>
      </c>
      <c r="G1224" s="54">
        <v>1016.8049999999999</v>
      </c>
      <c r="H1224" s="53">
        <v>59</v>
      </c>
      <c r="I1224" s="53">
        <v>26</v>
      </c>
      <c r="J1224" s="53">
        <v>33</v>
      </c>
      <c r="K1224" s="52">
        <v>861</v>
      </c>
      <c r="L1224" s="52">
        <v>155.80499999999995</v>
      </c>
      <c r="M1224" s="55">
        <v>2</v>
      </c>
      <c r="N1224" s="56" t="s">
        <v>17</v>
      </c>
      <c r="P1224" s="66"/>
      <c r="Q1224" s="53"/>
      <c r="R1224" s="53"/>
      <c r="S1224" s="53"/>
      <c r="T1224" s="53"/>
      <c r="U1224" s="53"/>
      <c r="V1224" s="53"/>
      <c r="W1224" s="53"/>
    </row>
    <row r="1225" spans="2:79" s="52" customFormat="1" ht="13" x14ac:dyDescent="0.3">
      <c r="B1225" s="53" t="s">
        <v>2848</v>
      </c>
      <c r="C1225" s="53" t="s">
        <v>133</v>
      </c>
      <c r="D1225" s="53" t="s">
        <v>3148</v>
      </c>
      <c r="E1225" s="53">
        <v>41.825029999999998</v>
      </c>
      <c r="F1225" s="53">
        <v>-3.4867180000000002</v>
      </c>
      <c r="G1225" s="54">
        <v>955.70690000000002</v>
      </c>
      <c r="H1225" s="53">
        <v>491</v>
      </c>
      <c r="I1225" s="53">
        <v>241</v>
      </c>
      <c r="J1225" s="53">
        <v>250</v>
      </c>
      <c r="K1225" s="52">
        <v>861</v>
      </c>
      <c r="L1225" s="52">
        <v>94.706900000000019</v>
      </c>
      <c r="M1225" s="55">
        <v>2</v>
      </c>
      <c r="N1225" s="56" t="s">
        <v>17</v>
      </c>
      <c r="P1225" s="66"/>
      <c r="Q1225" s="53"/>
      <c r="R1225" s="53"/>
      <c r="S1225" s="53"/>
      <c r="T1225" s="53"/>
      <c r="U1225" s="53"/>
      <c r="V1225" s="53"/>
      <c r="W1225" s="53"/>
    </row>
    <row r="1226" spans="2:79" s="52" customFormat="1" ht="13" x14ac:dyDescent="0.3">
      <c r="B1226" s="53" t="s">
        <v>2848</v>
      </c>
      <c r="C1226" s="53" t="s">
        <v>133</v>
      </c>
      <c r="D1226" s="53" t="s">
        <v>3149</v>
      </c>
      <c r="E1226" s="53">
        <v>41.610259999999997</v>
      </c>
      <c r="F1226" s="53">
        <v>-3.7302960000000001</v>
      </c>
      <c r="G1226" s="54">
        <v>912.97059999999999</v>
      </c>
      <c r="H1226" s="53">
        <v>203</v>
      </c>
      <c r="I1226" s="53">
        <v>119</v>
      </c>
      <c r="J1226" s="53">
        <v>84</v>
      </c>
      <c r="K1226" s="52">
        <v>861</v>
      </c>
      <c r="L1226" s="52">
        <v>51.97059999999999</v>
      </c>
      <c r="M1226" s="55">
        <v>2</v>
      </c>
      <c r="N1226" s="56" t="s">
        <v>17</v>
      </c>
      <c r="P1226" s="66"/>
      <c r="Q1226" s="53"/>
      <c r="R1226" s="53"/>
      <c r="S1226" s="53"/>
      <c r="T1226" s="53"/>
      <c r="U1226" s="53"/>
      <c r="V1226" s="53"/>
      <c r="W1226" s="53"/>
    </row>
    <row r="1227" spans="2:79" s="52" customFormat="1" ht="13" x14ac:dyDescent="0.3">
      <c r="B1227" s="53" t="s">
        <v>2848</v>
      </c>
      <c r="C1227" s="53" t="s">
        <v>133</v>
      </c>
      <c r="D1227" s="53" t="s">
        <v>3150</v>
      </c>
      <c r="E1227" s="53">
        <v>42.119509999999998</v>
      </c>
      <c r="F1227" s="53">
        <v>-3.427225</v>
      </c>
      <c r="G1227" s="54">
        <v>971.96479999999997</v>
      </c>
      <c r="H1227" s="53">
        <v>67</v>
      </c>
      <c r="I1227" s="53">
        <v>42</v>
      </c>
      <c r="J1227" s="53">
        <v>25</v>
      </c>
      <c r="K1227" s="52">
        <v>861</v>
      </c>
      <c r="L1227" s="52">
        <v>110.96479999999997</v>
      </c>
      <c r="M1227" s="55">
        <v>2</v>
      </c>
      <c r="N1227" s="56" t="s">
        <v>17</v>
      </c>
      <c r="P1227" s="66"/>
      <c r="Q1227" s="53"/>
      <c r="R1227" s="53"/>
      <c r="S1227" s="53"/>
      <c r="T1227" s="53"/>
      <c r="U1227" s="53"/>
      <c r="V1227" s="53"/>
      <c r="W1227" s="53"/>
    </row>
    <row r="1228" spans="2:79" s="52" customFormat="1" ht="13" x14ac:dyDescent="0.3">
      <c r="B1228" s="53" t="s">
        <v>2848</v>
      </c>
      <c r="C1228" s="53" t="s">
        <v>133</v>
      </c>
      <c r="D1228" s="53" t="s">
        <v>3151</v>
      </c>
      <c r="E1228" s="53">
        <v>41.936059999999998</v>
      </c>
      <c r="F1228" s="53">
        <v>-3.0420479999999999</v>
      </c>
      <c r="G1228" s="54">
        <v>1130.8630000000001</v>
      </c>
      <c r="H1228" s="53">
        <v>601</v>
      </c>
      <c r="I1228" s="53">
        <v>323</v>
      </c>
      <c r="J1228" s="53">
        <v>278</v>
      </c>
      <c r="K1228" s="52">
        <v>861</v>
      </c>
      <c r="L1228" s="52">
        <v>269.86300000000006</v>
      </c>
      <c r="M1228" s="55">
        <v>4</v>
      </c>
      <c r="N1228" s="56" t="s">
        <v>17</v>
      </c>
      <c r="P1228" s="66"/>
      <c r="Q1228" s="53"/>
      <c r="R1228" s="53"/>
      <c r="S1228" s="53"/>
      <c r="T1228" s="53"/>
      <c r="U1228" s="53"/>
      <c r="V1228" s="53"/>
      <c r="W1228" s="53"/>
    </row>
    <row r="1229" spans="2:79" s="52" customFormat="1" ht="13" x14ac:dyDescent="0.3">
      <c r="B1229" s="53" t="s">
        <v>2848</v>
      </c>
      <c r="C1229" s="53" t="s">
        <v>133</v>
      </c>
      <c r="D1229" s="53" t="s">
        <v>3152</v>
      </c>
      <c r="E1229" s="53">
        <v>42.734650000000002</v>
      </c>
      <c r="F1229" s="53">
        <v>-3.4672000000000001</v>
      </c>
      <c r="G1229" s="54">
        <v>636.06619999999998</v>
      </c>
      <c r="H1229" s="53">
        <v>31</v>
      </c>
      <c r="I1229" s="53">
        <v>19</v>
      </c>
      <c r="J1229" s="53">
        <v>12</v>
      </c>
      <c r="K1229" s="52">
        <v>861</v>
      </c>
      <c r="L1229" s="52">
        <v>-224.93380000000002</v>
      </c>
      <c r="M1229" s="55">
        <v>2</v>
      </c>
      <c r="N1229" s="56" t="s">
        <v>17</v>
      </c>
      <c r="P1229" s="66"/>
      <c r="Q1229" s="53"/>
      <c r="R1229" s="53"/>
      <c r="S1229" s="53"/>
      <c r="T1229" s="53"/>
      <c r="U1229" s="53"/>
      <c r="V1229" s="53"/>
      <c r="W1229" s="53"/>
    </row>
    <row r="1230" spans="2:79" s="52" customFormat="1" ht="13" x14ac:dyDescent="0.3">
      <c r="B1230" s="53" t="s">
        <v>2848</v>
      </c>
      <c r="C1230" s="53" t="s">
        <v>133</v>
      </c>
      <c r="D1230" s="53" t="s">
        <v>3153</v>
      </c>
      <c r="E1230" s="53">
        <v>41.969520000000003</v>
      </c>
      <c r="F1230" s="53">
        <v>-3.3539249999999998</v>
      </c>
      <c r="G1230" s="54">
        <v>1127.5450000000001</v>
      </c>
      <c r="H1230" s="53">
        <v>47</v>
      </c>
      <c r="I1230" s="53">
        <v>30</v>
      </c>
      <c r="J1230" s="53">
        <v>17</v>
      </c>
      <c r="K1230" s="52">
        <v>861</v>
      </c>
      <c r="L1230" s="52">
        <v>266.54500000000007</v>
      </c>
      <c r="M1230" s="55">
        <v>4</v>
      </c>
      <c r="N1230" s="56" t="s">
        <v>17</v>
      </c>
      <c r="P1230" s="66"/>
      <c r="Q1230" s="53"/>
      <c r="R1230" s="53"/>
      <c r="S1230" s="53"/>
      <c r="T1230" s="53"/>
      <c r="U1230" s="53"/>
      <c r="V1230" s="53"/>
      <c r="W1230" s="53"/>
    </row>
    <row r="1231" spans="2:79" s="52" customFormat="1" ht="13" x14ac:dyDescent="0.3">
      <c r="B1231" s="53" t="s">
        <v>2848</v>
      </c>
      <c r="C1231" s="53" t="s">
        <v>133</v>
      </c>
      <c r="D1231" s="53" t="s">
        <v>3154</v>
      </c>
      <c r="E1231" s="53">
        <v>42.578299999999999</v>
      </c>
      <c r="F1231" s="53">
        <v>-3.498399</v>
      </c>
      <c r="G1231" s="54">
        <v>751.90030000000002</v>
      </c>
      <c r="H1231" s="53">
        <v>43</v>
      </c>
      <c r="I1231" s="53">
        <v>21</v>
      </c>
      <c r="J1231" s="53">
        <v>22</v>
      </c>
      <c r="K1231" s="52">
        <v>861</v>
      </c>
      <c r="L1231" s="52">
        <v>-109.09969999999998</v>
      </c>
      <c r="M1231" s="55">
        <v>2</v>
      </c>
      <c r="N1231" s="56" t="s">
        <v>17</v>
      </c>
      <c r="P1231" s="66"/>
      <c r="Q1231" s="53"/>
      <c r="R1231" s="53"/>
      <c r="S1231" s="53"/>
      <c r="T1231" s="53"/>
      <c r="U1231" s="53"/>
      <c r="V1231" s="53"/>
      <c r="W1231" s="53"/>
    </row>
    <row r="1232" spans="2:79" s="52" customFormat="1" ht="13" x14ac:dyDescent="0.3">
      <c r="B1232" s="53" t="s">
        <v>2848</v>
      </c>
      <c r="C1232" s="53" t="s">
        <v>133</v>
      </c>
      <c r="D1232" s="53" t="s">
        <v>3155</v>
      </c>
      <c r="E1232" s="53">
        <v>42.286099999999998</v>
      </c>
      <c r="F1232" s="53">
        <v>-3.6230259999999999</v>
      </c>
      <c r="G1232" s="54">
        <v>989.60159999999996</v>
      </c>
      <c r="H1232" s="53">
        <v>329</v>
      </c>
      <c r="I1232" s="53">
        <v>186</v>
      </c>
      <c r="J1232" s="53">
        <v>143</v>
      </c>
      <c r="K1232" s="52">
        <v>861</v>
      </c>
      <c r="L1232" s="52">
        <v>128.60159999999996</v>
      </c>
      <c r="M1232" s="55">
        <v>2</v>
      </c>
      <c r="N1232" s="56" t="s">
        <v>17</v>
      </c>
      <c r="P1232" s="66"/>
      <c r="Q1232" s="53"/>
      <c r="R1232" s="53"/>
      <c r="S1232" s="53"/>
      <c r="T1232" s="53"/>
      <c r="U1232" s="53"/>
      <c r="V1232" s="53"/>
      <c r="W1232" s="53"/>
      <c r="BZ1232" s="53"/>
      <c r="CA1232" s="53"/>
    </row>
    <row r="1233" spans="2:79" s="52" customFormat="1" ht="13" x14ac:dyDescent="0.3">
      <c r="B1233" s="53" t="s">
        <v>2848</v>
      </c>
      <c r="C1233" s="53" t="s">
        <v>133</v>
      </c>
      <c r="D1233" s="53" t="s">
        <v>3156</v>
      </c>
      <c r="E1233" s="53">
        <v>42.299700000000001</v>
      </c>
      <c r="F1233" s="53">
        <v>-3.6652619999999998</v>
      </c>
      <c r="G1233" s="54">
        <v>899.71900000000005</v>
      </c>
      <c r="H1233" s="53">
        <v>1081</v>
      </c>
      <c r="I1233" s="53">
        <v>596</v>
      </c>
      <c r="J1233" s="53">
        <v>485</v>
      </c>
      <c r="K1233" s="52">
        <v>861</v>
      </c>
      <c r="L1233" s="52">
        <v>38.719000000000051</v>
      </c>
      <c r="M1233" s="55">
        <v>2</v>
      </c>
      <c r="N1233" s="56" t="s">
        <v>17</v>
      </c>
      <c r="P1233" s="66"/>
      <c r="Q1233" s="53"/>
      <c r="R1233" s="53"/>
      <c r="S1233" s="53"/>
      <c r="T1233" s="53"/>
      <c r="U1233" s="53"/>
      <c r="V1233" s="53"/>
      <c r="W1233" s="53"/>
      <c r="BZ1233" s="53"/>
      <c r="CA1233" s="53"/>
    </row>
    <row r="1234" spans="2:79" s="52" customFormat="1" ht="13" x14ac:dyDescent="0.3">
      <c r="B1234" s="53" t="s">
        <v>2848</v>
      </c>
      <c r="C1234" s="53" t="s">
        <v>133</v>
      </c>
      <c r="D1234" s="53" t="s">
        <v>3157</v>
      </c>
      <c r="E1234" s="53">
        <v>42.331020000000002</v>
      </c>
      <c r="F1234" s="53">
        <v>-3.6218460000000001</v>
      </c>
      <c r="G1234" s="54">
        <v>924.96770000000004</v>
      </c>
      <c r="H1234" s="53">
        <v>891</v>
      </c>
      <c r="I1234" s="53">
        <v>493</v>
      </c>
      <c r="J1234" s="53">
        <v>398</v>
      </c>
      <c r="K1234" s="52">
        <v>861</v>
      </c>
      <c r="L1234" s="52">
        <v>63.967700000000036</v>
      </c>
      <c r="M1234" s="55">
        <v>2</v>
      </c>
      <c r="N1234" s="56" t="s">
        <v>17</v>
      </c>
      <c r="P1234" s="66"/>
      <c r="Q1234" s="53"/>
      <c r="R1234" s="53"/>
      <c r="S1234" s="53"/>
      <c r="T1234" s="53"/>
      <c r="U1234" s="53"/>
      <c r="V1234" s="53"/>
      <c r="W1234" s="53"/>
      <c r="BZ1234" s="53"/>
      <c r="CA1234" s="53"/>
    </row>
    <row r="1235" spans="2:79" s="52" customFormat="1" ht="13" x14ac:dyDescent="0.3">
      <c r="B1235" s="53" t="s">
        <v>2848</v>
      </c>
      <c r="C1235" s="53" t="s">
        <v>133</v>
      </c>
      <c r="D1235" s="53" t="s">
        <v>3158</v>
      </c>
      <c r="E1235" s="53">
        <v>42.359969999999997</v>
      </c>
      <c r="F1235" s="53">
        <v>-3.5577800000000002</v>
      </c>
      <c r="G1235" s="54">
        <v>926.59730000000002</v>
      </c>
      <c r="H1235" s="53">
        <v>128</v>
      </c>
      <c r="I1235" s="53">
        <v>81</v>
      </c>
      <c r="J1235" s="53">
        <v>47</v>
      </c>
      <c r="K1235" s="52">
        <v>861</v>
      </c>
      <c r="L1235" s="52">
        <v>65.597300000000018</v>
      </c>
      <c r="M1235" s="55">
        <v>2</v>
      </c>
      <c r="N1235" s="56" t="s">
        <v>17</v>
      </c>
      <c r="P1235" s="66"/>
      <c r="Q1235" s="53"/>
      <c r="R1235" s="53"/>
      <c r="S1235" s="53"/>
      <c r="T1235" s="53"/>
      <c r="U1235" s="53"/>
      <c r="V1235" s="53"/>
      <c r="W1235" s="53"/>
      <c r="BZ1235" s="53"/>
      <c r="CA1235" s="53"/>
    </row>
    <row r="1236" spans="2:79" s="52" customFormat="1" ht="13" x14ac:dyDescent="0.3">
      <c r="B1236" s="53" t="s">
        <v>2848</v>
      </c>
      <c r="C1236" s="53" t="s">
        <v>133</v>
      </c>
      <c r="D1236" s="53" t="s">
        <v>3159</v>
      </c>
      <c r="E1236" s="53">
        <v>42.481699999999996</v>
      </c>
      <c r="F1236" s="53">
        <v>-3.2832080000000001</v>
      </c>
      <c r="G1236" s="54">
        <v>821.52970000000005</v>
      </c>
      <c r="H1236" s="53">
        <v>30</v>
      </c>
      <c r="I1236" s="53">
        <v>23</v>
      </c>
      <c r="J1236" s="53">
        <v>7</v>
      </c>
      <c r="K1236" s="52">
        <v>861</v>
      </c>
      <c r="L1236" s="52">
        <v>-39.470299999999952</v>
      </c>
      <c r="M1236" s="55">
        <v>2</v>
      </c>
      <c r="N1236" s="56" t="s">
        <v>17</v>
      </c>
      <c r="P1236" s="66"/>
      <c r="Q1236" s="53"/>
      <c r="R1236" s="53"/>
      <c r="S1236" s="53"/>
      <c r="T1236" s="53"/>
      <c r="U1236" s="53"/>
      <c r="V1236" s="53"/>
      <c r="W1236" s="53"/>
      <c r="BZ1236" s="53"/>
      <c r="CA1236" s="53"/>
    </row>
    <row r="1237" spans="2:79" s="52" customFormat="1" ht="13" x14ac:dyDescent="0.3">
      <c r="B1237" s="53" t="s">
        <v>2848</v>
      </c>
      <c r="C1237" s="53" t="s">
        <v>133</v>
      </c>
      <c r="D1237" s="53" t="s">
        <v>3160</v>
      </c>
      <c r="E1237" s="53">
        <v>42.679040000000001</v>
      </c>
      <c r="F1237" s="53">
        <v>-3.2373949999999998</v>
      </c>
      <c r="G1237" s="54">
        <v>802.50670000000002</v>
      </c>
      <c r="H1237" s="53">
        <v>44</v>
      </c>
      <c r="I1237" s="53">
        <v>25</v>
      </c>
      <c r="J1237" s="53">
        <v>19</v>
      </c>
      <c r="K1237" s="52">
        <v>861</v>
      </c>
      <c r="L1237" s="52">
        <v>-58.493299999999977</v>
      </c>
      <c r="M1237" s="55">
        <v>2</v>
      </c>
      <c r="N1237" s="56" t="s">
        <v>17</v>
      </c>
      <c r="P1237" s="66"/>
      <c r="Q1237" s="53"/>
      <c r="R1237" s="53"/>
      <c r="S1237" s="53"/>
      <c r="T1237" s="53"/>
      <c r="U1237" s="53"/>
      <c r="V1237" s="53"/>
      <c r="W1237" s="53"/>
      <c r="BZ1237" s="53"/>
      <c r="CA1237" s="53"/>
    </row>
    <row r="1238" spans="2:79" s="52" customFormat="1" ht="13" x14ac:dyDescent="0.3">
      <c r="B1238" s="53" t="s">
        <v>2848</v>
      </c>
      <c r="C1238" s="53" t="s">
        <v>133</v>
      </c>
      <c r="D1238" s="53" t="s">
        <v>3161</v>
      </c>
      <c r="E1238" s="53">
        <v>42.061869999999999</v>
      </c>
      <c r="F1238" s="53">
        <v>-3.3995700000000002</v>
      </c>
      <c r="G1238" s="54">
        <v>927.94590000000005</v>
      </c>
      <c r="H1238" s="53">
        <v>34</v>
      </c>
      <c r="I1238" s="53">
        <v>15</v>
      </c>
      <c r="J1238" s="53">
        <v>19</v>
      </c>
      <c r="K1238" s="52">
        <v>861</v>
      </c>
      <c r="L1238" s="52">
        <v>66.945900000000051</v>
      </c>
      <c r="M1238" s="55">
        <v>2</v>
      </c>
      <c r="N1238" s="56" t="s">
        <v>17</v>
      </c>
      <c r="P1238" s="66"/>
      <c r="Q1238" s="53"/>
      <c r="R1238" s="53"/>
      <c r="S1238" s="53"/>
      <c r="T1238" s="53"/>
      <c r="U1238" s="53"/>
      <c r="V1238" s="53"/>
      <c r="W1238" s="53"/>
      <c r="BZ1238" s="53"/>
      <c r="CA1238" s="53"/>
    </row>
    <row r="1239" spans="2:79" s="52" customFormat="1" ht="13" x14ac:dyDescent="0.3">
      <c r="B1239" s="53" t="s">
        <v>2848</v>
      </c>
      <c r="C1239" s="53" t="s">
        <v>133</v>
      </c>
      <c r="D1239" s="53" t="s">
        <v>3162</v>
      </c>
      <c r="E1239" s="53">
        <v>42.328569999999999</v>
      </c>
      <c r="F1239" s="53">
        <v>-4.0337199999999998</v>
      </c>
      <c r="G1239" s="54">
        <v>873.98770000000002</v>
      </c>
      <c r="H1239" s="53">
        <v>54</v>
      </c>
      <c r="I1239" s="53">
        <v>33</v>
      </c>
      <c r="J1239" s="53">
        <v>21</v>
      </c>
      <c r="K1239" s="52">
        <v>861</v>
      </c>
      <c r="L1239" s="52">
        <v>12.987700000000018</v>
      </c>
      <c r="M1239" s="55">
        <v>2</v>
      </c>
      <c r="N1239" s="56" t="s">
        <v>17</v>
      </c>
      <c r="P1239" s="66"/>
      <c r="Q1239" s="53"/>
      <c r="R1239" s="53"/>
      <c r="S1239" s="53"/>
      <c r="T1239" s="53"/>
      <c r="U1239" s="53"/>
      <c r="V1239" s="53"/>
      <c r="W1239" s="53"/>
      <c r="BZ1239" s="53"/>
      <c r="CA1239" s="53"/>
    </row>
    <row r="1240" spans="2:79" s="52" customFormat="1" ht="13" x14ac:dyDescent="0.3">
      <c r="B1240" s="53" t="s">
        <v>2848</v>
      </c>
      <c r="C1240" s="53" t="s">
        <v>133</v>
      </c>
      <c r="D1240" s="53" t="s">
        <v>3163</v>
      </c>
      <c r="E1240" s="53">
        <v>42.483069999999998</v>
      </c>
      <c r="F1240" s="53">
        <v>-3.3845900000000002</v>
      </c>
      <c r="G1240" s="54">
        <v>790.1807</v>
      </c>
      <c r="H1240" s="53">
        <v>27</v>
      </c>
      <c r="I1240" s="53">
        <v>15</v>
      </c>
      <c r="J1240" s="53">
        <v>12</v>
      </c>
      <c r="K1240" s="52">
        <v>861</v>
      </c>
      <c r="L1240" s="52">
        <v>-70.819299999999998</v>
      </c>
      <c r="M1240" s="55">
        <v>2</v>
      </c>
      <c r="N1240" s="56" t="s">
        <v>17</v>
      </c>
      <c r="P1240" s="66"/>
      <c r="Q1240" s="53"/>
      <c r="R1240" s="53"/>
      <c r="S1240" s="53"/>
      <c r="T1240" s="53"/>
      <c r="U1240" s="53"/>
      <c r="V1240" s="53"/>
      <c r="W1240" s="53"/>
      <c r="BZ1240" s="53"/>
      <c r="CA1240" s="53"/>
    </row>
    <row r="1241" spans="2:79" s="52" customFormat="1" ht="13" x14ac:dyDescent="0.3">
      <c r="B1241" s="53" t="s">
        <v>2848</v>
      </c>
      <c r="C1241" s="53" t="s">
        <v>133</v>
      </c>
      <c r="D1241" s="53" t="s">
        <v>3164</v>
      </c>
      <c r="E1241" s="53">
        <v>42.437240000000003</v>
      </c>
      <c r="F1241" s="53">
        <v>-3.084511</v>
      </c>
      <c r="G1241" s="54">
        <v>768.4348</v>
      </c>
      <c r="H1241" s="53">
        <v>59</v>
      </c>
      <c r="I1241" s="53">
        <v>30</v>
      </c>
      <c r="J1241" s="53">
        <v>29</v>
      </c>
      <c r="K1241" s="52">
        <v>861</v>
      </c>
      <c r="L1241" s="52">
        <v>-92.565200000000004</v>
      </c>
      <c r="M1241" s="55">
        <v>2</v>
      </c>
      <c r="N1241" s="56" t="s">
        <v>17</v>
      </c>
      <c r="P1241" s="66"/>
      <c r="Q1241" s="53"/>
      <c r="R1241" s="53"/>
      <c r="S1241" s="53"/>
      <c r="T1241" s="53"/>
      <c r="U1241" s="53"/>
      <c r="V1241" s="53"/>
      <c r="W1241" s="53"/>
      <c r="BZ1241" s="53"/>
      <c r="CA1241" s="53"/>
    </row>
    <row r="1242" spans="2:79" s="52" customFormat="1" ht="13" x14ac:dyDescent="0.3">
      <c r="B1242" s="53" t="s">
        <v>2848</v>
      </c>
      <c r="C1242" s="53" t="s">
        <v>133</v>
      </c>
      <c r="D1242" s="53" t="s">
        <v>3165</v>
      </c>
      <c r="E1242" s="53">
        <v>41.987310000000001</v>
      </c>
      <c r="F1242" s="53">
        <v>-3.2371180000000002</v>
      </c>
      <c r="G1242" s="54">
        <v>978.02700000000004</v>
      </c>
      <c r="H1242" s="53">
        <v>234</v>
      </c>
      <c r="I1242" s="53">
        <v>150</v>
      </c>
      <c r="J1242" s="53">
        <v>84</v>
      </c>
      <c r="K1242" s="52">
        <v>861</v>
      </c>
      <c r="L1242" s="52">
        <v>117.02700000000004</v>
      </c>
      <c r="M1242" s="55">
        <v>2</v>
      </c>
      <c r="N1242" s="56" t="s">
        <v>17</v>
      </c>
      <c r="P1242" s="66"/>
      <c r="Q1242" s="53"/>
      <c r="R1242" s="53"/>
      <c r="S1242" s="53"/>
      <c r="T1242" s="53"/>
      <c r="U1242" s="53"/>
      <c r="V1242" s="53"/>
      <c r="W1242" s="53"/>
      <c r="BZ1242" s="53"/>
      <c r="CA1242" s="53"/>
    </row>
    <row r="1243" spans="2:79" s="52" customFormat="1" ht="13" x14ac:dyDescent="0.3">
      <c r="B1243" s="53" t="s">
        <v>2848</v>
      </c>
      <c r="C1243" s="53" t="s">
        <v>133</v>
      </c>
      <c r="D1243" s="53" t="s">
        <v>3166</v>
      </c>
      <c r="E1243" s="53">
        <v>41.650730000000003</v>
      </c>
      <c r="F1243" s="53">
        <v>-3.7816459999999998</v>
      </c>
      <c r="G1243" s="54">
        <v>808.43799999999999</v>
      </c>
      <c r="H1243" s="53">
        <v>677</v>
      </c>
      <c r="I1243" s="53">
        <v>360</v>
      </c>
      <c r="J1243" s="53">
        <v>317</v>
      </c>
      <c r="K1243" s="52">
        <v>861</v>
      </c>
      <c r="L1243" s="52">
        <v>-52.562000000000012</v>
      </c>
      <c r="M1243" s="55">
        <v>2</v>
      </c>
      <c r="N1243" s="56" t="s">
        <v>17</v>
      </c>
      <c r="P1243" s="66"/>
      <c r="Q1243" s="53"/>
      <c r="R1243" s="53"/>
      <c r="S1243" s="53"/>
      <c r="T1243" s="53"/>
      <c r="U1243" s="53"/>
      <c r="V1243" s="53"/>
      <c r="W1243" s="53"/>
      <c r="BZ1243" s="53"/>
      <c r="CA1243" s="53"/>
    </row>
    <row r="1244" spans="2:79" s="52" customFormat="1" ht="13" x14ac:dyDescent="0.3">
      <c r="B1244" s="53" t="s">
        <v>2848</v>
      </c>
      <c r="C1244" s="53" t="s">
        <v>133</v>
      </c>
      <c r="D1244" s="53" t="s">
        <v>3167</v>
      </c>
      <c r="E1244" s="53">
        <v>42.51493</v>
      </c>
      <c r="F1244" s="53">
        <v>-4.2522919999999997</v>
      </c>
      <c r="G1244" s="54">
        <v>816.85450000000003</v>
      </c>
      <c r="H1244" s="53">
        <v>66</v>
      </c>
      <c r="I1244" s="53">
        <v>41</v>
      </c>
      <c r="J1244" s="53">
        <v>25</v>
      </c>
      <c r="K1244" s="52">
        <v>861</v>
      </c>
      <c r="L1244" s="52">
        <v>-44.14549999999997</v>
      </c>
      <c r="M1244" s="55">
        <v>2</v>
      </c>
      <c r="N1244" s="56" t="s">
        <v>17</v>
      </c>
      <c r="P1244" s="66"/>
      <c r="Q1244" s="53"/>
      <c r="R1244" s="53"/>
      <c r="S1244" s="53"/>
      <c r="T1244" s="53"/>
      <c r="U1244" s="53"/>
      <c r="V1244" s="53"/>
      <c r="W1244" s="53"/>
      <c r="BZ1244" s="53"/>
      <c r="CA1244" s="53"/>
    </row>
    <row r="1245" spans="2:79" s="52" customFormat="1" ht="13" x14ac:dyDescent="0.3">
      <c r="B1245" s="53" t="s">
        <v>2848</v>
      </c>
      <c r="C1245" s="53" t="s">
        <v>133</v>
      </c>
      <c r="D1245" s="53" t="s">
        <v>3168</v>
      </c>
      <c r="E1245" s="53">
        <v>42.314210000000003</v>
      </c>
      <c r="F1245" s="53">
        <v>-3.5848719999999998</v>
      </c>
      <c r="G1245" s="54">
        <v>942.97850000000005</v>
      </c>
      <c r="H1245" s="53">
        <v>721</v>
      </c>
      <c r="I1245" s="53">
        <v>411</v>
      </c>
      <c r="J1245" s="53">
        <v>310</v>
      </c>
      <c r="K1245" s="52">
        <v>861</v>
      </c>
      <c r="L1245" s="52">
        <v>81.978500000000054</v>
      </c>
      <c r="M1245" s="55">
        <v>2</v>
      </c>
      <c r="N1245" s="56" t="s">
        <v>17</v>
      </c>
      <c r="P1245" s="66"/>
      <c r="Q1245" s="53"/>
      <c r="R1245" s="53"/>
      <c r="S1245" s="53"/>
      <c r="T1245" s="53"/>
      <c r="U1245" s="53"/>
      <c r="V1245" s="53"/>
      <c r="W1245" s="53"/>
      <c r="BZ1245" s="53"/>
      <c r="CA1245" s="53"/>
    </row>
    <row r="1246" spans="2:79" s="52" customFormat="1" ht="13" x14ac:dyDescent="0.3">
      <c r="B1246" s="53" t="s">
        <v>2848</v>
      </c>
      <c r="C1246" s="53" t="s">
        <v>133</v>
      </c>
      <c r="D1246" s="53" t="s">
        <v>3169</v>
      </c>
      <c r="E1246" s="53">
        <v>42.310540000000003</v>
      </c>
      <c r="F1246" s="53">
        <v>-4.1738819999999999</v>
      </c>
      <c r="G1246" s="54">
        <v>784.50239999999997</v>
      </c>
      <c r="H1246" s="53">
        <v>63</v>
      </c>
      <c r="I1246" s="53">
        <v>32</v>
      </c>
      <c r="J1246" s="53">
        <v>31</v>
      </c>
      <c r="K1246" s="52">
        <v>861</v>
      </c>
      <c r="L1246" s="52">
        <v>-76.497600000000034</v>
      </c>
      <c r="M1246" s="55">
        <v>2</v>
      </c>
      <c r="N1246" s="56" t="s">
        <v>17</v>
      </c>
      <c r="P1246" s="66"/>
      <c r="Q1246" s="53"/>
      <c r="R1246" s="53"/>
      <c r="S1246" s="53"/>
      <c r="T1246" s="53"/>
      <c r="U1246" s="53"/>
      <c r="V1246" s="53"/>
      <c r="W1246" s="53"/>
      <c r="BZ1246" s="53"/>
      <c r="CA1246" s="53"/>
    </row>
    <row r="1247" spans="2:79" s="52" customFormat="1" ht="13" x14ac:dyDescent="0.3">
      <c r="B1247" s="53" t="s">
        <v>2848</v>
      </c>
      <c r="C1247" s="53" t="s">
        <v>133</v>
      </c>
      <c r="D1247" s="53" t="s">
        <v>3170</v>
      </c>
      <c r="E1247" s="53">
        <v>42.28828</v>
      </c>
      <c r="F1247" s="53">
        <v>-4.1388360000000004</v>
      </c>
      <c r="G1247" s="54">
        <v>816.06740000000002</v>
      </c>
      <c r="H1247" s="53">
        <v>891</v>
      </c>
      <c r="I1247" s="53">
        <v>451</v>
      </c>
      <c r="J1247" s="53">
        <v>440</v>
      </c>
      <c r="K1247" s="52">
        <v>861</v>
      </c>
      <c r="L1247" s="52">
        <v>-44.932599999999979</v>
      </c>
      <c r="M1247" s="55">
        <v>2</v>
      </c>
      <c r="N1247" s="56" t="s">
        <v>17</v>
      </c>
      <c r="P1247" s="66"/>
      <c r="Q1247" s="53"/>
      <c r="R1247" s="53"/>
      <c r="S1247" s="53"/>
      <c r="T1247" s="53"/>
      <c r="U1247" s="53"/>
      <c r="V1247" s="53"/>
      <c r="W1247" s="53"/>
      <c r="BZ1247" s="53"/>
      <c r="CA1247" s="53"/>
    </row>
    <row r="1248" spans="2:79" s="52" customFormat="1" ht="13" x14ac:dyDescent="0.3">
      <c r="B1248" s="53" t="s">
        <v>2848</v>
      </c>
      <c r="C1248" s="53" t="s">
        <v>133</v>
      </c>
      <c r="D1248" s="53" t="s">
        <v>3171</v>
      </c>
      <c r="E1248" s="53">
        <v>42.283850000000001</v>
      </c>
      <c r="F1248" s="53">
        <v>-3.8452570000000001</v>
      </c>
      <c r="G1248" s="54">
        <v>815.54430000000002</v>
      </c>
      <c r="H1248" s="53">
        <v>284</v>
      </c>
      <c r="I1248" s="53">
        <v>161</v>
      </c>
      <c r="J1248" s="53">
        <v>123</v>
      </c>
      <c r="K1248" s="52">
        <v>861</v>
      </c>
      <c r="L1248" s="52">
        <v>-45.455699999999979</v>
      </c>
      <c r="M1248" s="55">
        <v>2</v>
      </c>
      <c r="N1248" s="56" t="s">
        <v>17</v>
      </c>
      <c r="P1248" s="66"/>
      <c r="Q1248" s="53"/>
      <c r="R1248" s="53"/>
      <c r="S1248" s="53"/>
      <c r="T1248" s="53"/>
      <c r="U1248" s="53"/>
      <c r="V1248" s="53"/>
      <c r="W1248" s="53"/>
      <c r="BZ1248" s="53"/>
      <c r="CA1248" s="53"/>
    </row>
    <row r="1249" spans="2:79" s="52" customFormat="1" ht="13" x14ac:dyDescent="0.3">
      <c r="B1249" s="53" t="s">
        <v>2848</v>
      </c>
      <c r="C1249" s="53" t="s">
        <v>133</v>
      </c>
      <c r="D1249" s="53" t="s">
        <v>3172</v>
      </c>
      <c r="E1249" s="53">
        <v>42.272559999999999</v>
      </c>
      <c r="F1249" s="53">
        <v>-3.819528</v>
      </c>
      <c r="G1249" s="54">
        <v>821.89869999999996</v>
      </c>
      <c r="H1249" s="53">
        <v>171</v>
      </c>
      <c r="I1249" s="53">
        <v>93</v>
      </c>
      <c r="J1249" s="53">
        <v>78</v>
      </c>
      <c r="K1249" s="52">
        <v>861</v>
      </c>
      <c r="L1249" s="52">
        <v>-39.101300000000037</v>
      </c>
      <c r="M1249" s="55">
        <v>2</v>
      </c>
      <c r="N1249" s="56" t="s">
        <v>17</v>
      </c>
      <c r="P1249" s="66"/>
      <c r="Q1249" s="53"/>
      <c r="R1249" s="53"/>
      <c r="S1249" s="53"/>
      <c r="T1249" s="53"/>
      <c r="U1249" s="53"/>
      <c r="V1249" s="53"/>
      <c r="W1249" s="53"/>
      <c r="BZ1249" s="53"/>
      <c r="CA1249" s="53"/>
    </row>
    <row r="1250" spans="2:79" s="52" customFormat="1" ht="13" x14ac:dyDescent="0.3">
      <c r="B1250" s="53" t="s">
        <v>2848</v>
      </c>
      <c r="C1250" s="53" t="s">
        <v>133</v>
      </c>
      <c r="D1250" s="53" t="s">
        <v>3173</v>
      </c>
      <c r="E1250" s="53">
        <v>41.983199999999997</v>
      </c>
      <c r="F1250" s="53">
        <v>-3.5966339999999999</v>
      </c>
      <c r="G1250" s="54">
        <v>950.45479999999998</v>
      </c>
      <c r="H1250" s="53">
        <v>55</v>
      </c>
      <c r="I1250" s="53">
        <v>33</v>
      </c>
      <c r="J1250" s="53">
        <v>22</v>
      </c>
      <c r="K1250" s="52">
        <v>861</v>
      </c>
      <c r="L1250" s="52">
        <v>89.454799999999977</v>
      </c>
      <c r="M1250" s="55">
        <v>2</v>
      </c>
      <c r="N1250" s="56" t="s">
        <v>17</v>
      </c>
      <c r="P1250" s="66"/>
      <c r="Q1250" s="53"/>
      <c r="R1250" s="53"/>
      <c r="S1250" s="53"/>
      <c r="T1250" s="53"/>
      <c r="U1250" s="53"/>
      <c r="V1250" s="53"/>
      <c r="W1250" s="53"/>
      <c r="BZ1250" s="53"/>
      <c r="CA1250" s="53"/>
    </row>
    <row r="1251" spans="2:79" s="52" customFormat="1" ht="13" x14ac:dyDescent="0.3">
      <c r="B1251" s="53" t="s">
        <v>2848</v>
      </c>
      <c r="C1251" s="53" t="s">
        <v>133</v>
      </c>
      <c r="D1251" s="53" t="s">
        <v>3174</v>
      </c>
      <c r="E1251" s="53">
        <v>42.262650000000001</v>
      </c>
      <c r="F1251" s="53">
        <v>-3.9338449999999998</v>
      </c>
      <c r="G1251" s="54">
        <v>796.44510000000002</v>
      </c>
      <c r="H1251" s="53">
        <v>98</v>
      </c>
      <c r="I1251" s="53">
        <v>52</v>
      </c>
      <c r="J1251" s="53">
        <v>46</v>
      </c>
      <c r="K1251" s="52">
        <v>861</v>
      </c>
      <c r="L1251" s="52">
        <v>-64.554899999999975</v>
      </c>
      <c r="M1251" s="55">
        <v>2</v>
      </c>
      <c r="N1251" s="56" t="s">
        <v>17</v>
      </c>
      <c r="P1251" s="66"/>
      <c r="Q1251" s="53"/>
      <c r="R1251" s="53"/>
      <c r="S1251" s="53"/>
      <c r="T1251" s="53"/>
      <c r="U1251" s="53"/>
      <c r="V1251" s="53"/>
      <c r="W1251" s="53"/>
      <c r="BZ1251" s="53"/>
      <c r="CA1251" s="53"/>
    </row>
    <row r="1252" spans="2:79" s="52" customFormat="1" ht="13" x14ac:dyDescent="0.3">
      <c r="B1252" s="53" t="s">
        <v>2848</v>
      </c>
      <c r="C1252" s="53" t="s">
        <v>133</v>
      </c>
      <c r="D1252" s="53" t="s">
        <v>3175</v>
      </c>
      <c r="E1252" s="53">
        <v>42.491250000000001</v>
      </c>
      <c r="F1252" s="53">
        <v>-3.1356329999999999</v>
      </c>
      <c r="G1252" s="54">
        <v>650.40710000000001</v>
      </c>
      <c r="H1252" s="53">
        <v>653</v>
      </c>
      <c r="I1252" s="53">
        <v>355</v>
      </c>
      <c r="J1252" s="53">
        <v>298</v>
      </c>
      <c r="K1252" s="52">
        <v>861</v>
      </c>
      <c r="L1252" s="52">
        <v>-210.59289999999999</v>
      </c>
      <c r="M1252" s="55">
        <v>2</v>
      </c>
      <c r="N1252" s="56" t="s">
        <v>17</v>
      </c>
      <c r="P1252" s="66"/>
      <c r="Q1252" s="53"/>
      <c r="R1252" s="53"/>
      <c r="S1252" s="53"/>
      <c r="T1252" s="53"/>
      <c r="U1252" s="53"/>
      <c r="V1252" s="53"/>
      <c r="W1252" s="53"/>
      <c r="BZ1252" s="53"/>
      <c r="CA1252" s="53"/>
    </row>
    <row r="1253" spans="2:79" s="52" customFormat="1" ht="13" x14ac:dyDescent="0.3">
      <c r="B1253" s="53" t="s">
        <v>2848</v>
      </c>
      <c r="C1253" s="53" t="s">
        <v>133</v>
      </c>
      <c r="D1253" s="53" t="s">
        <v>3176</v>
      </c>
      <c r="E1253" s="53">
        <v>42.422179999999997</v>
      </c>
      <c r="F1253" s="53">
        <v>-3.3739469999999998</v>
      </c>
      <c r="G1253" s="54">
        <v>959.26</v>
      </c>
      <c r="H1253" s="53">
        <v>59</v>
      </c>
      <c r="I1253" s="53">
        <v>37</v>
      </c>
      <c r="J1253" s="53">
        <v>22</v>
      </c>
      <c r="K1253" s="52">
        <v>861</v>
      </c>
      <c r="L1253" s="52">
        <v>98.259999999999991</v>
      </c>
      <c r="M1253" s="55">
        <v>2</v>
      </c>
      <c r="N1253" s="56" t="s">
        <v>17</v>
      </c>
      <c r="P1253" s="66"/>
      <c r="Q1253" s="53"/>
      <c r="R1253" s="53"/>
      <c r="S1253" s="53"/>
      <c r="T1253" s="53"/>
      <c r="U1253" s="53"/>
      <c r="V1253" s="53"/>
      <c r="W1253" s="53"/>
      <c r="BZ1253" s="53"/>
      <c r="CA1253" s="53"/>
    </row>
    <row r="1254" spans="2:79" s="52" customFormat="1" ht="13" x14ac:dyDescent="0.3">
      <c r="B1254" s="53" t="s">
        <v>2848</v>
      </c>
      <c r="C1254" s="53" t="s">
        <v>133</v>
      </c>
      <c r="D1254" s="53" t="s">
        <v>3177</v>
      </c>
      <c r="E1254" s="53">
        <v>42.160600000000002</v>
      </c>
      <c r="F1254" s="53">
        <v>-3.9348000000000001</v>
      </c>
      <c r="G1254" s="54">
        <v>789.70809999999994</v>
      </c>
      <c r="H1254" s="53">
        <v>80</v>
      </c>
      <c r="I1254" s="53">
        <v>50</v>
      </c>
      <c r="J1254" s="53">
        <v>30</v>
      </c>
      <c r="K1254" s="52">
        <v>861</v>
      </c>
      <c r="L1254" s="52">
        <v>-71.291900000000055</v>
      </c>
      <c r="M1254" s="55">
        <v>2</v>
      </c>
      <c r="N1254" s="56" t="s">
        <v>17</v>
      </c>
      <c r="P1254" s="66"/>
      <c r="Q1254" s="53"/>
      <c r="R1254" s="53"/>
      <c r="S1254" s="53"/>
      <c r="T1254" s="53"/>
      <c r="U1254" s="53"/>
      <c r="V1254" s="53"/>
      <c r="W1254" s="53"/>
      <c r="BZ1254" s="53"/>
      <c r="CA1254" s="53"/>
    </row>
    <row r="1255" spans="2:79" s="52" customFormat="1" ht="13" x14ac:dyDescent="0.3">
      <c r="B1255" s="53" t="s">
        <v>2848</v>
      </c>
      <c r="C1255" s="53" t="s">
        <v>133</v>
      </c>
      <c r="D1255" s="53" t="s">
        <v>3178</v>
      </c>
      <c r="E1255" s="53">
        <v>42.782679999999999</v>
      </c>
      <c r="F1255" s="53">
        <v>-3.3584830000000001</v>
      </c>
      <c r="G1255" s="54">
        <v>540.39</v>
      </c>
      <c r="H1255" s="53">
        <v>40</v>
      </c>
      <c r="I1255" s="53">
        <v>28</v>
      </c>
      <c r="J1255" s="53">
        <v>12</v>
      </c>
      <c r="K1255" s="52">
        <v>861</v>
      </c>
      <c r="L1255" s="52">
        <v>-320.61</v>
      </c>
      <c r="M1255" s="55">
        <v>2</v>
      </c>
      <c r="N1255" s="56" t="s">
        <v>17</v>
      </c>
      <c r="P1255" s="66"/>
      <c r="Q1255" s="53"/>
      <c r="R1255" s="53"/>
      <c r="S1255" s="53"/>
      <c r="T1255" s="53"/>
      <c r="U1255" s="53"/>
      <c r="V1255" s="53"/>
      <c r="W1255" s="53"/>
      <c r="BZ1255" s="53"/>
      <c r="CA1255" s="53"/>
    </row>
    <row r="1256" spans="2:79" s="52" customFormat="1" ht="13" x14ac:dyDescent="0.3">
      <c r="B1256" s="53" t="s">
        <v>2848</v>
      </c>
      <c r="C1256" s="53" t="s">
        <v>133</v>
      </c>
      <c r="D1256" s="53" t="s">
        <v>3179</v>
      </c>
      <c r="E1256" s="53">
        <v>41.884219999999999</v>
      </c>
      <c r="F1256" s="53">
        <v>-3.795598</v>
      </c>
      <c r="G1256" s="54">
        <v>915.10149999999999</v>
      </c>
      <c r="H1256" s="53">
        <v>282</v>
      </c>
      <c r="I1256" s="53">
        <v>148</v>
      </c>
      <c r="J1256" s="53">
        <v>134</v>
      </c>
      <c r="K1256" s="52">
        <v>861</v>
      </c>
      <c r="L1256" s="52">
        <v>54.101499999999987</v>
      </c>
      <c r="M1256" s="55">
        <v>2</v>
      </c>
      <c r="N1256" s="56" t="s">
        <v>17</v>
      </c>
      <c r="P1256" s="66"/>
      <c r="Q1256" s="53"/>
      <c r="R1256" s="53"/>
      <c r="S1256" s="53"/>
      <c r="T1256" s="53"/>
      <c r="U1256" s="53"/>
      <c r="V1256" s="53"/>
      <c r="W1256" s="53"/>
      <c r="BZ1256" s="53"/>
      <c r="CA1256" s="53"/>
    </row>
    <row r="1257" spans="2:79" s="52" customFormat="1" ht="13" x14ac:dyDescent="0.3">
      <c r="B1257" s="53" t="s">
        <v>2848</v>
      </c>
      <c r="C1257" s="53" t="s">
        <v>133</v>
      </c>
      <c r="D1257" s="53" t="s">
        <v>3180</v>
      </c>
      <c r="E1257" s="53">
        <v>41.904739999999997</v>
      </c>
      <c r="F1257" s="53">
        <v>-3.6605189999999999</v>
      </c>
      <c r="G1257" s="54">
        <v>966.14829999999995</v>
      </c>
      <c r="H1257" s="53">
        <v>62</v>
      </c>
      <c r="I1257" s="53">
        <v>33</v>
      </c>
      <c r="J1257" s="53">
        <v>29</v>
      </c>
      <c r="K1257" s="52">
        <v>861</v>
      </c>
      <c r="L1257" s="52">
        <v>105.14829999999995</v>
      </c>
      <c r="M1257" s="55">
        <v>2</v>
      </c>
      <c r="N1257" s="56" t="s">
        <v>17</v>
      </c>
      <c r="P1257" s="66"/>
      <c r="Q1257" s="53"/>
      <c r="R1257" s="53"/>
      <c r="S1257" s="53"/>
      <c r="T1257" s="53"/>
      <c r="U1257" s="53"/>
      <c r="V1257" s="53"/>
      <c r="W1257" s="53"/>
      <c r="BZ1257" s="53"/>
      <c r="CA1257" s="53"/>
    </row>
    <row r="1258" spans="2:79" s="52" customFormat="1" ht="13" x14ac:dyDescent="0.3">
      <c r="B1258" s="53" t="s">
        <v>2848</v>
      </c>
      <c r="C1258" s="53" t="s">
        <v>133</v>
      </c>
      <c r="D1258" s="53" t="s">
        <v>3181</v>
      </c>
      <c r="E1258" s="53">
        <v>41.905569999999997</v>
      </c>
      <c r="F1258" s="53">
        <v>-3.5300569999999998</v>
      </c>
      <c r="G1258" s="54">
        <v>1019.25</v>
      </c>
      <c r="H1258" s="53">
        <v>119</v>
      </c>
      <c r="I1258" s="53">
        <v>66</v>
      </c>
      <c r="J1258" s="53">
        <v>53</v>
      </c>
      <c r="K1258" s="52">
        <v>861</v>
      </c>
      <c r="L1258" s="52">
        <v>158.25</v>
      </c>
      <c r="M1258" s="55">
        <v>2</v>
      </c>
      <c r="N1258" s="56" t="s">
        <v>17</v>
      </c>
      <c r="P1258" s="66"/>
      <c r="Q1258" s="53"/>
      <c r="R1258" s="53"/>
      <c r="S1258" s="53"/>
      <c r="T1258" s="53"/>
      <c r="U1258" s="53"/>
      <c r="V1258" s="53"/>
      <c r="W1258" s="53"/>
      <c r="BZ1258" s="53"/>
      <c r="CA1258" s="53"/>
    </row>
    <row r="1259" spans="2:79" s="52" customFormat="1" ht="13" x14ac:dyDescent="0.3">
      <c r="B1259" s="53" t="s">
        <v>2848</v>
      </c>
      <c r="C1259" s="53" t="s">
        <v>133</v>
      </c>
      <c r="D1259" s="53" t="s">
        <v>3182</v>
      </c>
      <c r="E1259" s="53">
        <v>42.200719999999997</v>
      </c>
      <c r="F1259" s="53">
        <v>-3.6993860000000001</v>
      </c>
      <c r="G1259" s="54">
        <v>887.19910000000004</v>
      </c>
      <c r="H1259" s="53">
        <v>488</v>
      </c>
      <c r="I1259" s="53">
        <v>275</v>
      </c>
      <c r="J1259" s="53">
        <v>213</v>
      </c>
      <c r="K1259" s="52">
        <v>861</v>
      </c>
      <c r="L1259" s="52">
        <v>26.199100000000044</v>
      </c>
      <c r="M1259" s="55">
        <v>2</v>
      </c>
      <c r="N1259" s="56" t="s">
        <v>17</v>
      </c>
      <c r="P1259" s="66"/>
      <c r="Q1259" s="53"/>
      <c r="R1259" s="53"/>
      <c r="S1259" s="53"/>
      <c r="T1259" s="53"/>
      <c r="U1259" s="53"/>
      <c r="V1259" s="53"/>
      <c r="W1259" s="53"/>
      <c r="BZ1259" s="53"/>
      <c r="CA1259" s="53"/>
    </row>
    <row r="1260" spans="2:79" s="52" customFormat="1" ht="13" x14ac:dyDescent="0.3">
      <c r="B1260" s="53" t="s">
        <v>2848</v>
      </c>
      <c r="C1260" s="53" t="s">
        <v>133</v>
      </c>
      <c r="D1260" s="53" t="s">
        <v>3183</v>
      </c>
      <c r="E1260" s="53">
        <v>42.734900000000003</v>
      </c>
      <c r="F1260" s="53">
        <v>-2.7469100000000002</v>
      </c>
      <c r="G1260" s="54">
        <v>561.07590000000005</v>
      </c>
      <c r="H1260" s="53">
        <v>1432</v>
      </c>
      <c r="I1260" s="53">
        <v>826</v>
      </c>
      <c r="J1260" s="53">
        <v>606</v>
      </c>
      <c r="K1260" s="52">
        <v>861</v>
      </c>
      <c r="L1260" s="52">
        <v>-299.92409999999995</v>
      </c>
      <c r="M1260" s="55">
        <v>2</v>
      </c>
      <c r="N1260" s="56" t="s">
        <v>17</v>
      </c>
      <c r="P1260" s="66"/>
      <c r="Q1260" s="53"/>
      <c r="R1260" s="53"/>
      <c r="S1260" s="53"/>
      <c r="T1260" s="53"/>
      <c r="U1260" s="53"/>
      <c r="V1260" s="53"/>
      <c r="W1260" s="53"/>
      <c r="BZ1260" s="53"/>
      <c r="CA1260" s="53"/>
    </row>
    <row r="1261" spans="2:79" s="52" customFormat="1" ht="13" x14ac:dyDescent="0.3">
      <c r="B1261" s="53" t="s">
        <v>2848</v>
      </c>
      <c r="C1261" s="53" t="s">
        <v>133</v>
      </c>
      <c r="D1261" s="53" t="s">
        <v>3184</v>
      </c>
      <c r="E1261" s="53">
        <v>42.02149</v>
      </c>
      <c r="F1261" s="53">
        <v>-3.4101469999999998</v>
      </c>
      <c r="G1261" s="54">
        <v>1023.346</v>
      </c>
      <c r="H1261" s="53">
        <v>97</v>
      </c>
      <c r="I1261" s="53">
        <v>59</v>
      </c>
      <c r="J1261" s="53">
        <v>38</v>
      </c>
      <c r="K1261" s="52">
        <v>861</v>
      </c>
      <c r="L1261" s="52">
        <v>162.346</v>
      </c>
      <c r="M1261" s="55">
        <v>2</v>
      </c>
      <c r="N1261" s="56" t="s">
        <v>17</v>
      </c>
      <c r="P1261" s="66"/>
      <c r="Q1261" s="53"/>
      <c r="R1261" s="53"/>
      <c r="S1261" s="53"/>
      <c r="T1261" s="53"/>
      <c r="U1261" s="53"/>
      <c r="V1261" s="53"/>
      <c r="W1261" s="53"/>
      <c r="BZ1261" s="53"/>
      <c r="CA1261" s="53"/>
    </row>
    <row r="1262" spans="2:79" s="52" customFormat="1" ht="13" x14ac:dyDescent="0.3">
      <c r="B1262" s="53" t="s">
        <v>2848</v>
      </c>
      <c r="C1262" s="53" t="s">
        <v>133</v>
      </c>
      <c r="D1262" s="53" t="s">
        <v>3185</v>
      </c>
      <c r="E1262" s="53">
        <v>41.76587</v>
      </c>
      <c r="F1262" s="53">
        <v>-3.3917609999999998</v>
      </c>
      <c r="G1262" s="54">
        <v>907.80759999999998</v>
      </c>
      <c r="H1262" s="53">
        <v>138</v>
      </c>
      <c r="I1262" s="53">
        <v>80</v>
      </c>
      <c r="J1262" s="53">
        <v>58</v>
      </c>
      <c r="K1262" s="52">
        <v>861</v>
      </c>
      <c r="L1262" s="52">
        <v>46.807599999999979</v>
      </c>
      <c r="M1262" s="55">
        <v>2</v>
      </c>
      <c r="N1262" s="56" t="s">
        <v>17</v>
      </c>
      <c r="P1262" s="66"/>
      <c r="Q1262" s="53"/>
      <c r="R1262" s="53"/>
      <c r="S1262" s="53"/>
      <c r="T1262" s="53"/>
      <c r="U1262" s="53"/>
      <c r="V1262" s="53"/>
      <c r="W1262" s="53"/>
      <c r="BZ1262" s="53"/>
      <c r="CA1262" s="53"/>
    </row>
    <row r="1263" spans="2:79" s="52" customFormat="1" ht="13" x14ac:dyDescent="0.3">
      <c r="B1263" s="53" t="s">
        <v>2848</v>
      </c>
      <c r="C1263" s="53" t="s">
        <v>133</v>
      </c>
      <c r="D1263" s="53" t="s">
        <v>3186</v>
      </c>
      <c r="E1263" s="53">
        <v>42.059190000000001</v>
      </c>
      <c r="F1263" s="53">
        <v>-3.5202369999999998</v>
      </c>
      <c r="G1263" s="54">
        <v>895.18029999999999</v>
      </c>
      <c r="H1263" s="53">
        <v>639</v>
      </c>
      <c r="I1263" s="53">
        <v>341</v>
      </c>
      <c r="J1263" s="53">
        <v>298</v>
      </c>
      <c r="K1263" s="52">
        <v>861</v>
      </c>
      <c r="L1263" s="52">
        <v>34.180299999999988</v>
      </c>
      <c r="M1263" s="55">
        <v>2</v>
      </c>
      <c r="N1263" s="56" t="s">
        <v>17</v>
      </c>
      <c r="P1263" s="66"/>
      <c r="Q1263" s="53"/>
      <c r="R1263" s="53"/>
      <c r="S1263" s="53"/>
      <c r="T1263" s="53"/>
      <c r="U1263" s="53"/>
      <c r="V1263" s="53"/>
      <c r="W1263" s="53"/>
      <c r="BZ1263" s="53"/>
      <c r="CA1263" s="53"/>
    </row>
    <row r="1264" spans="2:79" s="52" customFormat="1" ht="13" x14ac:dyDescent="0.3">
      <c r="B1264" s="53" t="s">
        <v>2848</v>
      </c>
      <c r="C1264" s="53" t="s">
        <v>133</v>
      </c>
      <c r="D1264" s="53" t="s">
        <v>3187</v>
      </c>
      <c r="E1264" s="53">
        <v>42.168570000000003</v>
      </c>
      <c r="F1264" s="53">
        <v>-3.6103480000000001</v>
      </c>
      <c r="G1264" s="54">
        <v>991.97860000000003</v>
      </c>
      <c r="H1264" s="53">
        <v>102</v>
      </c>
      <c r="I1264" s="53">
        <v>55</v>
      </c>
      <c r="J1264" s="53">
        <v>47</v>
      </c>
      <c r="K1264" s="52">
        <v>861</v>
      </c>
      <c r="L1264" s="52">
        <v>130.97860000000003</v>
      </c>
      <c r="M1264" s="55">
        <v>2</v>
      </c>
      <c r="N1264" s="56" t="s">
        <v>17</v>
      </c>
      <c r="P1264" s="66"/>
      <c r="Q1264" s="53"/>
      <c r="R1264" s="53"/>
      <c r="S1264" s="53"/>
      <c r="T1264" s="53"/>
      <c r="U1264" s="53"/>
      <c r="V1264" s="53"/>
      <c r="W1264" s="53"/>
      <c r="BZ1264" s="53"/>
      <c r="CA1264" s="53"/>
    </row>
    <row r="1265" spans="2:79" s="52" customFormat="1" ht="13" x14ac:dyDescent="0.3">
      <c r="B1265" s="53" t="s">
        <v>2848</v>
      </c>
      <c r="C1265" s="53" t="s">
        <v>133</v>
      </c>
      <c r="D1265" s="53" t="s">
        <v>3188</v>
      </c>
      <c r="E1265" s="53">
        <v>42.640419999999999</v>
      </c>
      <c r="F1265" s="53">
        <v>-3.2067350000000001</v>
      </c>
      <c r="G1265" s="54">
        <v>685</v>
      </c>
      <c r="H1265" s="53">
        <v>116</v>
      </c>
      <c r="I1265" s="53">
        <v>66</v>
      </c>
      <c r="J1265" s="53">
        <v>50</v>
      </c>
      <c r="K1265" s="52">
        <v>861</v>
      </c>
      <c r="L1265" s="52">
        <v>-176</v>
      </c>
      <c r="M1265" s="55">
        <v>2</v>
      </c>
      <c r="N1265" s="56" t="s">
        <v>17</v>
      </c>
      <c r="P1265" s="66"/>
      <c r="Q1265" s="53"/>
      <c r="R1265" s="53"/>
      <c r="S1265" s="53"/>
      <c r="T1265" s="53"/>
      <c r="U1265" s="53"/>
      <c r="V1265" s="53"/>
      <c r="W1265" s="53"/>
      <c r="BZ1265" s="53"/>
      <c r="CA1265" s="53"/>
    </row>
    <row r="1266" spans="2:79" s="52" customFormat="1" ht="13" x14ac:dyDescent="0.3">
      <c r="B1266" s="53" t="s">
        <v>2848</v>
      </c>
      <c r="C1266" s="53" t="s">
        <v>133</v>
      </c>
      <c r="D1266" s="53" t="s">
        <v>3189</v>
      </c>
      <c r="E1266" s="53">
        <v>41.666530000000002</v>
      </c>
      <c r="F1266" s="53">
        <v>-3.9396879999999999</v>
      </c>
      <c r="G1266" s="54">
        <v>768.5865</v>
      </c>
      <c r="H1266" s="53">
        <v>112</v>
      </c>
      <c r="I1266" s="53">
        <v>60</v>
      </c>
      <c r="J1266" s="53">
        <v>52</v>
      </c>
      <c r="K1266" s="52">
        <v>861</v>
      </c>
      <c r="L1266" s="52">
        <v>-92.413499999999999</v>
      </c>
      <c r="M1266" s="55">
        <v>2</v>
      </c>
      <c r="N1266" s="56" t="s">
        <v>17</v>
      </c>
      <c r="P1266" s="66"/>
      <c r="Q1266" s="53"/>
      <c r="R1266" s="53"/>
      <c r="S1266" s="53"/>
      <c r="T1266" s="53"/>
      <c r="U1266" s="53"/>
      <c r="V1266" s="53"/>
      <c r="W1266" s="53"/>
      <c r="BZ1266" s="53"/>
    </row>
    <row r="1267" spans="2:79" s="52" customFormat="1" ht="13" x14ac:dyDescent="0.3">
      <c r="B1267" s="53" t="s">
        <v>2848</v>
      </c>
      <c r="C1267" s="53" t="s">
        <v>133</v>
      </c>
      <c r="D1267" s="53" t="s">
        <v>3190</v>
      </c>
      <c r="E1267" s="53">
        <v>42.129919999999998</v>
      </c>
      <c r="F1267" s="53">
        <v>-3.568581</v>
      </c>
      <c r="G1267" s="54">
        <v>1030.7919999999999</v>
      </c>
      <c r="H1267" s="53">
        <v>52</v>
      </c>
      <c r="I1267" s="53">
        <v>22</v>
      </c>
      <c r="J1267" s="53">
        <v>30</v>
      </c>
      <c r="K1267" s="52">
        <v>861</v>
      </c>
      <c r="L1267" s="52">
        <v>169.79199999999992</v>
      </c>
      <c r="M1267" s="55">
        <v>2</v>
      </c>
      <c r="N1267" s="56" t="s">
        <v>17</v>
      </c>
      <c r="P1267" s="66"/>
      <c r="Q1267" s="53"/>
      <c r="R1267" s="53"/>
      <c r="S1267" s="53"/>
      <c r="T1267" s="53"/>
      <c r="U1267" s="53"/>
      <c r="V1267" s="53"/>
      <c r="W1267" s="53"/>
      <c r="BZ1267" s="53"/>
    </row>
    <row r="1268" spans="2:79" s="52" customFormat="1" ht="13" x14ac:dyDescent="0.3">
      <c r="B1268" s="53" t="s">
        <v>2848</v>
      </c>
      <c r="C1268" s="53" t="s">
        <v>133</v>
      </c>
      <c r="D1268" s="53" t="s">
        <v>3191</v>
      </c>
      <c r="E1268" s="53">
        <v>42.667769999999997</v>
      </c>
      <c r="F1268" s="53">
        <v>-3.0845539999999998</v>
      </c>
      <c r="G1268" s="54">
        <v>588.33169999999996</v>
      </c>
      <c r="H1268" s="53">
        <v>45</v>
      </c>
      <c r="I1268" s="53">
        <v>27</v>
      </c>
      <c r="J1268" s="53">
        <v>18</v>
      </c>
      <c r="K1268" s="52">
        <v>861</v>
      </c>
      <c r="L1268" s="52">
        <v>-272.66830000000004</v>
      </c>
      <c r="M1268" s="55">
        <v>2</v>
      </c>
      <c r="N1268" s="56" t="s">
        <v>17</v>
      </c>
      <c r="P1268" s="66"/>
      <c r="Q1268" s="53"/>
      <c r="R1268" s="53"/>
      <c r="S1268" s="53"/>
      <c r="T1268" s="53"/>
      <c r="U1268" s="53"/>
      <c r="V1268" s="53"/>
      <c r="W1268" s="53"/>
      <c r="BZ1268" s="53"/>
    </row>
    <row r="1269" spans="2:79" s="52" customFormat="1" ht="13" x14ac:dyDescent="0.3">
      <c r="B1269" s="53" t="s">
        <v>2848</v>
      </c>
      <c r="C1269" s="53" t="s">
        <v>133</v>
      </c>
      <c r="D1269" s="53" t="s">
        <v>3192</v>
      </c>
      <c r="E1269" s="53">
        <v>41.896320000000003</v>
      </c>
      <c r="F1269" s="53">
        <v>-3.4683929999999998</v>
      </c>
      <c r="G1269" s="54">
        <v>1030.7249999999999</v>
      </c>
      <c r="H1269" s="53">
        <v>107</v>
      </c>
      <c r="I1269" s="53">
        <v>64</v>
      </c>
      <c r="J1269" s="53">
        <v>43</v>
      </c>
      <c r="K1269" s="52">
        <v>861</v>
      </c>
      <c r="L1269" s="52">
        <v>169.72499999999991</v>
      </c>
      <c r="M1269" s="55">
        <v>2</v>
      </c>
      <c r="N1269" s="56" t="s">
        <v>17</v>
      </c>
      <c r="P1269" s="66"/>
      <c r="Q1269" s="53"/>
      <c r="R1269" s="53"/>
      <c r="S1269" s="53"/>
      <c r="T1269" s="53"/>
      <c r="U1269" s="53"/>
      <c r="V1269" s="53"/>
      <c r="W1269" s="53"/>
      <c r="BZ1269" s="53"/>
    </row>
    <row r="1270" spans="2:79" s="52" customFormat="1" ht="13" x14ac:dyDescent="0.3">
      <c r="B1270" s="53" t="s">
        <v>2848</v>
      </c>
      <c r="C1270" s="53" t="s">
        <v>133</v>
      </c>
      <c r="D1270" s="53" t="s">
        <v>3193</v>
      </c>
      <c r="E1270" s="53">
        <v>43.07687</v>
      </c>
      <c r="F1270" s="53">
        <v>-3.5523009999999999</v>
      </c>
      <c r="G1270" s="54">
        <v>753.34680000000003</v>
      </c>
      <c r="H1270" s="53">
        <v>2129</v>
      </c>
      <c r="I1270" s="53">
        <v>1199</v>
      </c>
      <c r="J1270" s="53">
        <v>930</v>
      </c>
      <c r="K1270" s="52">
        <v>861</v>
      </c>
      <c r="L1270" s="52">
        <v>-107.65319999999997</v>
      </c>
      <c r="M1270" s="55">
        <v>2</v>
      </c>
      <c r="N1270" s="56" t="s">
        <v>17</v>
      </c>
      <c r="P1270" s="66"/>
      <c r="Q1270" s="53"/>
      <c r="R1270" s="53"/>
      <c r="S1270" s="53"/>
      <c r="T1270" s="53"/>
      <c r="U1270" s="53"/>
      <c r="V1270" s="53"/>
      <c r="W1270" s="53"/>
      <c r="BZ1270" s="53"/>
    </row>
    <row r="1271" spans="2:79" s="52" customFormat="1" ht="13" x14ac:dyDescent="0.3">
      <c r="B1271" s="53" t="s">
        <v>2848</v>
      </c>
      <c r="C1271" s="53" t="s">
        <v>133</v>
      </c>
      <c r="D1271" s="53" t="s">
        <v>3194</v>
      </c>
      <c r="E1271" s="53">
        <v>42.406440000000003</v>
      </c>
      <c r="F1271" s="53">
        <v>-3.2811490000000001</v>
      </c>
      <c r="G1271" s="54">
        <v>894.84699999999998</v>
      </c>
      <c r="H1271" s="53">
        <v>33</v>
      </c>
      <c r="I1271" s="53">
        <v>19</v>
      </c>
      <c r="J1271" s="53">
        <v>14</v>
      </c>
      <c r="K1271" s="52">
        <v>861</v>
      </c>
      <c r="L1271" s="52">
        <v>33.84699999999998</v>
      </c>
      <c r="M1271" s="55">
        <v>2</v>
      </c>
      <c r="N1271" s="56" t="s">
        <v>17</v>
      </c>
      <c r="P1271" s="66"/>
      <c r="Q1271" s="53"/>
      <c r="R1271" s="53"/>
      <c r="S1271" s="53"/>
      <c r="T1271" s="53"/>
      <c r="U1271" s="53"/>
      <c r="V1271" s="53"/>
      <c r="W1271" s="53"/>
      <c r="BZ1271" s="53"/>
    </row>
    <row r="1272" spans="2:79" s="52" customFormat="1" ht="13" x14ac:dyDescent="0.3">
      <c r="B1272" s="53" t="s">
        <v>2848</v>
      </c>
      <c r="C1272" s="53" t="s">
        <v>133</v>
      </c>
      <c r="D1272" s="53" t="s">
        <v>3195</v>
      </c>
      <c r="E1272" s="53">
        <v>42.276699999999998</v>
      </c>
      <c r="F1272" s="53">
        <v>-3.8984899999999998</v>
      </c>
      <c r="G1272" s="54">
        <v>810.90689999999995</v>
      </c>
      <c r="H1272" s="53">
        <v>739</v>
      </c>
      <c r="I1272" s="53">
        <v>432</v>
      </c>
      <c r="J1272" s="53">
        <v>307</v>
      </c>
      <c r="K1272" s="52">
        <v>861</v>
      </c>
      <c r="L1272" s="52">
        <v>-50.093100000000049</v>
      </c>
      <c r="M1272" s="55">
        <v>2</v>
      </c>
      <c r="N1272" s="56" t="s">
        <v>17</v>
      </c>
      <c r="P1272" s="66"/>
      <c r="Q1272" s="53"/>
      <c r="R1272" s="53"/>
      <c r="S1272" s="53"/>
      <c r="T1272" s="53"/>
      <c r="U1272" s="53"/>
      <c r="V1272" s="53"/>
      <c r="W1272" s="53"/>
      <c r="BZ1272" s="53"/>
    </row>
    <row r="1273" spans="2:79" s="52" customFormat="1" ht="13" x14ac:dyDescent="0.3">
      <c r="B1273" s="53" t="s">
        <v>2848</v>
      </c>
      <c r="C1273" s="53" t="s">
        <v>133</v>
      </c>
      <c r="D1273" s="53" t="s">
        <v>3196</v>
      </c>
      <c r="E1273" s="53">
        <v>41.942610000000002</v>
      </c>
      <c r="F1273" s="53">
        <v>-3.7390490000000001</v>
      </c>
      <c r="G1273" s="54">
        <v>959.9049</v>
      </c>
      <c r="H1273" s="53">
        <v>64</v>
      </c>
      <c r="I1273" s="53">
        <v>33</v>
      </c>
      <c r="J1273" s="53">
        <v>31</v>
      </c>
      <c r="K1273" s="52">
        <v>861</v>
      </c>
      <c r="L1273" s="52">
        <v>98.904899999999998</v>
      </c>
      <c r="M1273" s="55">
        <v>2</v>
      </c>
      <c r="N1273" s="56" t="s">
        <v>17</v>
      </c>
      <c r="P1273" s="66"/>
      <c r="Q1273" s="53"/>
      <c r="R1273" s="53"/>
      <c r="S1273" s="53"/>
      <c r="T1273" s="53"/>
      <c r="U1273" s="53"/>
      <c r="V1273" s="53"/>
      <c r="W1273" s="53"/>
      <c r="BZ1273" s="53"/>
    </row>
    <row r="1274" spans="2:79" s="52" customFormat="1" ht="13" x14ac:dyDescent="0.3">
      <c r="B1274" s="53" t="s">
        <v>2848</v>
      </c>
      <c r="C1274" s="53" t="s">
        <v>133</v>
      </c>
      <c r="D1274" s="53" t="s">
        <v>3197</v>
      </c>
      <c r="E1274" s="53">
        <v>42.309370000000001</v>
      </c>
      <c r="F1274" s="53">
        <v>-3.838241</v>
      </c>
      <c r="G1274" s="54">
        <v>823.81569999999999</v>
      </c>
      <c r="H1274" s="53">
        <v>109</v>
      </c>
      <c r="I1274" s="53">
        <v>62</v>
      </c>
      <c r="J1274" s="53">
        <v>47</v>
      </c>
      <c r="K1274" s="52">
        <v>861</v>
      </c>
      <c r="L1274" s="52">
        <v>-37.184300000000007</v>
      </c>
      <c r="M1274" s="55">
        <v>2</v>
      </c>
      <c r="N1274" s="56" t="s">
        <v>17</v>
      </c>
      <c r="P1274" s="66"/>
      <c r="Q1274" s="53"/>
      <c r="R1274" s="53"/>
      <c r="S1274" s="53"/>
      <c r="T1274" s="53"/>
      <c r="U1274" s="53"/>
      <c r="V1274" s="53"/>
      <c r="W1274" s="53"/>
      <c r="BZ1274" s="53"/>
    </row>
    <row r="1275" spans="2:79" s="52" customFormat="1" ht="13" x14ac:dyDescent="0.3">
      <c r="B1275" s="53" t="s">
        <v>2848</v>
      </c>
      <c r="C1275" s="53" t="s">
        <v>133</v>
      </c>
      <c r="D1275" s="53" t="s">
        <v>3198</v>
      </c>
      <c r="E1275" s="53">
        <v>42.31503</v>
      </c>
      <c r="F1275" s="53">
        <v>-3.1350699999999998</v>
      </c>
      <c r="G1275" s="54">
        <v>983.15570000000002</v>
      </c>
      <c r="H1275" s="53">
        <v>125</v>
      </c>
      <c r="I1275" s="53">
        <v>80</v>
      </c>
      <c r="J1275" s="53">
        <v>45</v>
      </c>
      <c r="K1275" s="52">
        <v>861</v>
      </c>
      <c r="L1275" s="52">
        <v>122.15570000000002</v>
      </c>
      <c r="M1275" s="55">
        <v>2</v>
      </c>
      <c r="N1275" s="56" t="s">
        <v>17</v>
      </c>
      <c r="P1275" s="66"/>
      <c r="Q1275" s="53"/>
      <c r="R1275" s="53"/>
      <c r="S1275" s="53"/>
      <c r="T1275" s="53"/>
      <c r="U1275" s="53"/>
      <c r="V1275" s="53"/>
      <c r="W1275" s="53"/>
      <c r="BZ1275" s="53"/>
    </row>
    <row r="1276" spans="2:79" s="52" customFormat="1" ht="13" x14ac:dyDescent="0.3">
      <c r="B1276" s="53" t="s">
        <v>2848</v>
      </c>
      <c r="C1276" s="53" t="s">
        <v>133</v>
      </c>
      <c r="D1276" s="53" t="s">
        <v>3199</v>
      </c>
      <c r="E1276" s="53">
        <v>42.414250000000003</v>
      </c>
      <c r="F1276" s="53">
        <v>-3.1348029999999998</v>
      </c>
      <c r="G1276" s="54">
        <v>843.51110000000006</v>
      </c>
      <c r="H1276" s="53">
        <v>107</v>
      </c>
      <c r="I1276" s="53">
        <v>55</v>
      </c>
      <c r="J1276" s="53">
        <v>52</v>
      </c>
      <c r="K1276" s="52">
        <v>861</v>
      </c>
      <c r="L1276" s="52">
        <v>-17.488899999999944</v>
      </c>
      <c r="M1276" s="55">
        <v>2</v>
      </c>
      <c r="N1276" s="56" t="s">
        <v>17</v>
      </c>
      <c r="P1276" s="66"/>
      <c r="Q1276" s="53"/>
      <c r="R1276" s="53"/>
      <c r="S1276" s="53"/>
      <c r="T1276" s="53"/>
      <c r="U1276" s="53"/>
      <c r="V1276" s="53"/>
      <c r="W1276" s="53"/>
      <c r="BZ1276" s="53"/>
    </row>
    <row r="1277" spans="2:79" s="52" customFormat="1" ht="13" x14ac:dyDescent="0.3">
      <c r="B1277" s="53" t="s">
        <v>2848</v>
      </c>
      <c r="C1277" s="53" t="s">
        <v>133</v>
      </c>
      <c r="D1277" s="53" t="s">
        <v>3200</v>
      </c>
      <c r="E1277" s="53">
        <v>41.646920000000001</v>
      </c>
      <c r="F1277" s="53">
        <v>-3.6445590000000001</v>
      </c>
      <c r="G1277" s="54">
        <v>803.77369999999996</v>
      </c>
      <c r="H1277" s="53">
        <v>460</v>
      </c>
      <c r="I1277" s="53">
        <v>245</v>
      </c>
      <c r="J1277" s="53">
        <v>215</v>
      </c>
      <c r="K1277" s="52">
        <v>861</v>
      </c>
      <c r="L1277" s="52">
        <v>-57.226300000000037</v>
      </c>
      <c r="M1277" s="55">
        <v>2</v>
      </c>
      <c r="N1277" s="56" t="s">
        <v>17</v>
      </c>
      <c r="P1277" s="66"/>
      <c r="Q1277" s="53"/>
      <c r="R1277" s="53"/>
      <c r="S1277" s="53"/>
      <c r="T1277" s="53"/>
      <c r="U1277" s="53"/>
      <c r="V1277" s="53"/>
      <c r="W1277" s="53"/>
      <c r="BZ1277" s="53"/>
    </row>
    <row r="1278" spans="2:79" s="52" customFormat="1" ht="13" x14ac:dyDescent="0.3">
      <c r="B1278" s="53" t="s">
        <v>2848</v>
      </c>
      <c r="C1278" s="53" t="s">
        <v>133</v>
      </c>
      <c r="D1278" s="53" t="s">
        <v>3201</v>
      </c>
      <c r="E1278" s="53">
        <v>42.4602</v>
      </c>
      <c r="F1278" s="53">
        <v>-3.17496</v>
      </c>
      <c r="G1278" s="54">
        <v>706.46410000000003</v>
      </c>
      <c r="H1278" s="53">
        <v>200</v>
      </c>
      <c r="I1278" s="53">
        <v>115</v>
      </c>
      <c r="J1278" s="53">
        <v>85</v>
      </c>
      <c r="K1278" s="52">
        <v>861</v>
      </c>
      <c r="L1278" s="52">
        <v>-154.53589999999997</v>
      </c>
      <c r="M1278" s="55">
        <v>2</v>
      </c>
      <c r="N1278" s="56" t="s">
        <v>17</v>
      </c>
      <c r="P1278" s="66"/>
      <c r="Q1278" s="53"/>
      <c r="R1278" s="53"/>
      <c r="S1278" s="53"/>
      <c r="T1278" s="53"/>
      <c r="U1278" s="53"/>
      <c r="V1278" s="53"/>
      <c r="W1278" s="53"/>
      <c r="BZ1278" s="53"/>
    </row>
    <row r="1279" spans="2:79" s="52" customFormat="1" ht="13" x14ac:dyDescent="0.3">
      <c r="B1279" s="53" t="s">
        <v>2848</v>
      </c>
      <c r="C1279" s="53" t="s">
        <v>133</v>
      </c>
      <c r="D1279" s="53" t="s">
        <v>3202</v>
      </c>
      <c r="E1279" s="53">
        <v>42.420110000000001</v>
      </c>
      <c r="F1279" s="53">
        <v>-3.4851779999999999</v>
      </c>
      <c r="G1279" s="54">
        <v>975.97649999999999</v>
      </c>
      <c r="H1279" s="53">
        <v>47</v>
      </c>
      <c r="I1279" s="53">
        <v>31</v>
      </c>
      <c r="J1279" s="53">
        <v>16</v>
      </c>
      <c r="K1279" s="52">
        <v>861</v>
      </c>
      <c r="L1279" s="52">
        <v>114.97649999999999</v>
      </c>
      <c r="M1279" s="55">
        <v>2</v>
      </c>
      <c r="N1279" s="56" t="s">
        <v>17</v>
      </c>
      <c r="P1279" s="66"/>
      <c r="Q1279" s="53"/>
      <c r="R1279" s="53"/>
      <c r="S1279" s="53"/>
      <c r="T1279" s="53"/>
      <c r="U1279" s="53"/>
      <c r="V1279" s="53"/>
      <c r="W1279" s="53"/>
      <c r="BZ1279" s="53"/>
    </row>
    <row r="1280" spans="2:79" s="52" customFormat="1" ht="13" x14ac:dyDescent="0.3">
      <c r="B1280" s="53" t="s">
        <v>2848</v>
      </c>
      <c r="C1280" s="53" t="s">
        <v>133</v>
      </c>
      <c r="D1280" s="53" t="s">
        <v>3203</v>
      </c>
      <c r="E1280" s="53">
        <v>42.761479999999999</v>
      </c>
      <c r="F1280" s="53">
        <v>-3.2943530000000001</v>
      </c>
      <c r="G1280" s="54">
        <v>552.68259999999998</v>
      </c>
      <c r="H1280" s="53">
        <v>274</v>
      </c>
      <c r="I1280" s="53">
        <v>148</v>
      </c>
      <c r="J1280" s="53">
        <v>126</v>
      </c>
      <c r="K1280" s="52">
        <v>861</v>
      </c>
      <c r="L1280" s="52">
        <v>-308.31740000000002</v>
      </c>
      <c r="M1280" s="55">
        <v>2</v>
      </c>
      <c r="N1280" s="56" t="s">
        <v>17</v>
      </c>
      <c r="P1280" s="66"/>
      <c r="Q1280" s="53"/>
      <c r="R1280" s="53"/>
      <c r="S1280" s="53"/>
      <c r="T1280" s="53"/>
      <c r="U1280" s="53"/>
      <c r="V1280" s="53"/>
      <c r="W1280" s="53"/>
      <c r="BZ1280" s="53"/>
    </row>
    <row r="1281" spans="2:78" s="52" customFormat="1" ht="13" x14ac:dyDescent="0.3">
      <c r="B1281" s="53" t="s">
        <v>2848</v>
      </c>
      <c r="C1281" s="53" t="s">
        <v>133</v>
      </c>
      <c r="D1281" s="53" t="s">
        <v>3204</v>
      </c>
      <c r="E1281" s="53">
        <v>42.634030000000003</v>
      </c>
      <c r="F1281" s="53">
        <v>-3.2349019999999999</v>
      </c>
      <c r="G1281" s="54">
        <v>679.77419999999995</v>
      </c>
      <c r="H1281" s="53">
        <v>53</v>
      </c>
      <c r="I1281" s="53">
        <v>25</v>
      </c>
      <c r="J1281" s="53">
        <v>28</v>
      </c>
      <c r="K1281" s="52">
        <v>861</v>
      </c>
      <c r="L1281" s="52">
        <v>-181.22580000000005</v>
      </c>
      <c r="M1281" s="55">
        <v>2</v>
      </c>
      <c r="N1281" s="56" t="s">
        <v>17</v>
      </c>
      <c r="P1281" s="66"/>
      <c r="Q1281" s="53"/>
      <c r="R1281" s="53"/>
      <c r="S1281" s="53"/>
      <c r="T1281" s="53"/>
      <c r="U1281" s="53"/>
      <c r="V1281" s="53"/>
      <c r="W1281" s="53"/>
      <c r="BZ1281" s="53"/>
    </row>
    <row r="1282" spans="2:78" s="52" customFormat="1" ht="13" x14ac:dyDescent="0.3">
      <c r="B1282" s="53" t="s">
        <v>2848</v>
      </c>
      <c r="C1282" s="53" t="s">
        <v>133</v>
      </c>
      <c r="D1282" s="53" t="s">
        <v>3205</v>
      </c>
      <c r="E1282" s="53">
        <v>41.628590000000003</v>
      </c>
      <c r="F1282" s="53">
        <v>-3.869621</v>
      </c>
      <c r="G1282" s="54">
        <v>823.71709999999996</v>
      </c>
      <c r="H1282" s="53">
        <v>252</v>
      </c>
      <c r="I1282" s="53">
        <v>142</v>
      </c>
      <c r="J1282" s="53">
        <v>110</v>
      </c>
      <c r="K1282" s="52">
        <v>861</v>
      </c>
      <c r="L1282" s="52">
        <v>-37.282900000000041</v>
      </c>
      <c r="M1282" s="55">
        <v>2</v>
      </c>
      <c r="N1282" s="56" t="s">
        <v>17</v>
      </c>
      <c r="P1282" s="66"/>
      <c r="Q1282" s="53"/>
      <c r="R1282" s="53"/>
      <c r="S1282" s="53"/>
      <c r="T1282" s="53"/>
      <c r="U1282" s="53"/>
      <c r="V1282" s="53"/>
      <c r="W1282" s="53"/>
      <c r="BZ1282" s="53"/>
    </row>
    <row r="1283" spans="2:78" s="52" customFormat="1" ht="13" x14ac:dyDescent="0.3">
      <c r="B1283" s="53" t="s">
        <v>2848</v>
      </c>
      <c r="C1283" s="53" t="s">
        <v>133</v>
      </c>
      <c r="D1283" s="53" t="s">
        <v>3206</v>
      </c>
      <c r="E1283" s="53">
        <v>41.59122</v>
      </c>
      <c r="F1283" s="53">
        <v>-3.6407370000000001</v>
      </c>
      <c r="G1283" s="54">
        <v>891.0616</v>
      </c>
      <c r="H1283" s="53">
        <v>198</v>
      </c>
      <c r="I1283" s="53">
        <v>100</v>
      </c>
      <c r="J1283" s="53">
        <v>98</v>
      </c>
      <c r="K1283" s="52">
        <v>861</v>
      </c>
      <c r="L1283" s="52">
        <v>30.061599999999999</v>
      </c>
      <c r="M1283" s="55">
        <v>2</v>
      </c>
      <c r="N1283" s="56" t="s">
        <v>17</v>
      </c>
      <c r="P1283" s="66"/>
      <c r="Q1283" s="53"/>
      <c r="R1283" s="53"/>
      <c r="S1283" s="53"/>
      <c r="T1283" s="53"/>
      <c r="U1283" s="53"/>
      <c r="V1283" s="53"/>
      <c r="W1283" s="53"/>
      <c r="BZ1283" s="53"/>
    </row>
    <row r="1284" spans="2:78" s="52" customFormat="1" ht="13" x14ac:dyDescent="0.3">
      <c r="B1284" s="53" t="s">
        <v>2848</v>
      </c>
      <c r="C1284" s="53" t="s">
        <v>133</v>
      </c>
      <c r="D1284" s="53" t="s">
        <v>3207</v>
      </c>
      <c r="E1284" s="53">
        <v>41.622399999999999</v>
      </c>
      <c r="F1284" s="53">
        <v>-3.9019750000000002</v>
      </c>
      <c r="G1284" s="54">
        <v>829.7731</v>
      </c>
      <c r="H1284" s="53">
        <v>100</v>
      </c>
      <c r="I1284" s="53">
        <v>61</v>
      </c>
      <c r="J1284" s="53">
        <v>39</v>
      </c>
      <c r="K1284" s="52">
        <v>861</v>
      </c>
      <c r="L1284" s="52">
        <v>-31.226900000000001</v>
      </c>
      <c r="M1284" s="55">
        <v>2</v>
      </c>
      <c r="N1284" s="56" t="s">
        <v>17</v>
      </c>
      <c r="P1284" s="66"/>
      <c r="Q1284" s="53"/>
      <c r="R1284" s="53"/>
      <c r="S1284" s="53"/>
      <c r="T1284" s="53"/>
      <c r="U1284" s="53"/>
      <c r="V1284" s="53"/>
      <c r="W1284" s="53"/>
      <c r="BZ1284" s="53"/>
    </row>
    <row r="1285" spans="2:78" s="52" customFormat="1" ht="13" x14ac:dyDescent="0.3">
      <c r="B1285" s="53" t="s">
        <v>2848</v>
      </c>
      <c r="C1285" s="53" t="s">
        <v>133</v>
      </c>
      <c r="D1285" s="53" t="s">
        <v>3208</v>
      </c>
      <c r="E1285" s="53">
        <v>41.605510000000002</v>
      </c>
      <c r="F1285" s="53">
        <v>-3.8498329999999998</v>
      </c>
      <c r="G1285" s="54">
        <v>881.09050000000002</v>
      </c>
      <c r="H1285" s="53">
        <v>104</v>
      </c>
      <c r="I1285" s="53">
        <v>64</v>
      </c>
      <c r="J1285" s="53">
        <v>40</v>
      </c>
      <c r="K1285" s="52">
        <v>861</v>
      </c>
      <c r="L1285" s="52">
        <v>20.09050000000002</v>
      </c>
      <c r="M1285" s="55">
        <v>2</v>
      </c>
      <c r="N1285" s="56" t="s">
        <v>17</v>
      </c>
      <c r="P1285" s="66"/>
      <c r="Q1285" s="53"/>
      <c r="R1285" s="53"/>
      <c r="S1285" s="53"/>
      <c r="T1285" s="53"/>
      <c r="U1285" s="53"/>
      <c r="V1285" s="53"/>
      <c r="W1285" s="53"/>
      <c r="BZ1285" s="53"/>
    </row>
    <row r="1286" spans="2:78" s="52" customFormat="1" ht="13" x14ac:dyDescent="0.3">
      <c r="B1286" s="53" t="s">
        <v>2848</v>
      </c>
      <c r="C1286" s="53" t="s">
        <v>133</v>
      </c>
      <c r="D1286" s="53" t="s">
        <v>3209</v>
      </c>
      <c r="E1286" s="53">
        <v>41.525329999999997</v>
      </c>
      <c r="F1286" s="53">
        <v>-3.7536900000000002</v>
      </c>
      <c r="G1286" s="54">
        <v>917.08960000000002</v>
      </c>
      <c r="H1286" s="53">
        <v>158</v>
      </c>
      <c r="I1286" s="53">
        <v>94</v>
      </c>
      <c r="J1286" s="53">
        <v>64</v>
      </c>
      <c r="K1286" s="52">
        <v>861</v>
      </c>
      <c r="L1286" s="52">
        <v>56.089600000000019</v>
      </c>
      <c r="M1286" s="55">
        <v>2</v>
      </c>
      <c r="N1286" s="56" t="s">
        <v>17</v>
      </c>
      <c r="P1286" s="66"/>
      <c r="Q1286" s="53"/>
      <c r="R1286" s="53"/>
      <c r="S1286" s="53"/>
      <c r="T1286" s="53"/>
      <c r="U1286" s="53"/>
      <c r="V1286" s="53"/>
      <c r="W1286" s="53"/>
      <c r="BZ1286" s="53"/>
    </row>
    <row r="1287" spans="2:78" s="52" customFormat="1" ht="13" x14ac:dyDescent="0.3">
      <c r="B1287" s="53" t="s">
        <v>2848</v>
      </c>
      <c r="C1287" s="53" t="s">
        <v>133</v>
      </c>
      <c r="D1287" s="53" t="s">
        <v>3210</v>
      </c>
      <c r="E1287" s="53">
        <v>41.631680000000003</v>
      </c>
      <c r="F1287" s="53">
        <v>-3.686191</v>
      </c>
      <c r="G1287" s="54">
        <v>824.66240000000005</v>
      </c>
      <c r="H1287" s="53">
        <v>692</v>
      </c>
      <c r="I1287" s="53">
        <v>375</v>
      </c>
      <c r="J1287" s="53">
        <v>317</v>
      </c>
      <c r="K1287" s="52">
        <v>861</v>
      </c>
      <c r="L1287" s="52">
        <v>-36.337599999999952</v>
      </c>
      <c r="M1287" s="55">
        <v>2</v>
      </c>
      <c r="N1287" s="56" t="s">
        <v>17</v>
      </c>
      <c r="P1287" s="66"/>
      <c r="Q1287" s="53"/>
      <c r="R1287" s="53"/>
      <c r="S1287" s="53"/>
      <c r="T1287" s="53"/>
      <c r="U1287" s="53"/>
      <c r="V1287" s="53"/>
      <c r="W1287" s="53"/>
      <c r="BZ1287" s="53"/>
    </row>
    <row r="1288" spans="2:78" s="52" customFormat="1" ht="13" x14ac:dyDescent="0.3">
      <c r="B1288" s="53" t="s">
        <v>2848</v>
      </c>
      <c r="C1288" s="53" t="s">
        <v>133</v>
      </c>
      <c r="D1288" s="53" t="s">
        <v>3211</v>
      </c>
      <c r="E1288" s="53">
        <v>42.527900000000002</v>
      </c>
      <c r="F1288" s="53">
        <v>-3.437926</v>
      </c>
      <c r="G1288" s="54">
        <v>942.75260000000003</v>
      </c>
      <c r="H1288" s="53">
        <v>28</v>
      </c>
      <c r="I1288" s="53">
        <v>22</v>
      </c>
      <c r="J1288" s="53">
        <v>6</v>
      </c>
      <c r="K1288" s="52">
        <v>861</v>
      </c>
      <c r="L1288" s="52">
        <v>81.752600000000029</v>
      </c>
      <c r="M1288" s="55">
        <v>2</v>
      </c>
      <c r="N1288" s="56" t="s">
        <v>17</v>
      </c>
      <c r="P1288" s="66"/>
      <c r="Q1288" s="53"/>
      <c r="R1288" s="53"/>
      <c r="S1288" s="53"/>
      <c r="T1288" s="53"/>
      <c r="U1288" s="53"/>
      <c r="V1288" s="53"/>
      <c r="W1288" s="53"/>
      <c r="BZ1288" s="53"/>
    </row>
    <row r="1289" spans="2:78" s="52" customFormat="1" ht="13" x14ac:dyDescent="0.3">
      <c r="B1289" s="53" t="s">
        <v>2848</v>
      </c>
      <c r="C1289" s="53" t="s">
        <v>133</v>
      </c>
      <c r="D1289" s="53" t="s">
        <v>3212</v>
      </c>
      <c r="E1289" s="53">
        <v>41.898650000000004</v>
      </c>
      <c r="F1289" s="53">
        <v>-3.2640400000000001</v>
      </c>
      <c r="G1289" s="54">
        <v>1113.472</v>
      </c>
      <c r="H1289" s="53">
        <v>72</v>
      </c>
      <c r="I1289" s="53">
        <v>41</v>
      </c>
      <c r="J1289" s="53">
        <v>31</v>
      </c>
      <c r="K1289" s="52">
        <v>861</v>
      </c>
      <c r="L1289" s="52">
        <v>252.47199999999998</v>
      </c>
      <c r="M1289" s="55">
        <v>4</v>
      </c>
      <c r="N1289" s="56" t="s">
        <v>17</v>
      </c>
      <c r="P1289" s="66"/>
      <c r="Q1289" s="53"/>
      <c r="R1289" s="53"/>
      <c r="S1289" s="53"/>
      <c r="T1289" s="53"/>
      <c r="U1289" s="53"/>
      <c r="V1289" s="53"/>
      <c r="W1289" s="53"/>
      <c r="BZ1289" s="53"/>
    </row>
    <row r="1290" spans="2:78" s="52" customFormat="1" ht="13" x14ac:dyDescent="0.3">
      <c r="B1290" s="53" t="s">
        <v>2848</v>
      </c>
      <c r="C1290" s="53" t="s">
        <v>133</v>
      </c>
      <c r="D1290" s="53" t="s">
        <v>3213</v>
      </c>
      <c r="E1290" s="53">
        <v>42.429949999999998</v>
      </c>
      <c r="F1290" s="53">
        <v>-4.1189970000000002</v>
      </c>
      <c r="G1290" s="54">
        <v>813.09339999999997</v>
      </c>
      <c r="H1290" s="53">
        <v>128</v>
      </c>
      <c r="I1290" s="53">
        <v>60</v>
      </c>
      <c r="J1290" s="53">
        <v>68</v>
      </c>
      <c r="K1290" s="52">
        <v>861</v>
      </c>
      <c r="L1290" s="52">
        <v>-47.906600000000026</v>
      </c>
      <c r="M1290" s="55">
        <v>2</v>
      </c>
      <c r="N1290" s="56" t="s">
        <v>17</v>
      </c>
      <c r="P1290" s="66"/>
      <c r="Q1290" s="53"/>
      <c r="R1290" s="53"/>
      <c r="S1290" s="53"/>
      <c r="T1290" s="53"/>
      <c r="U1290" s="53"/>
      <c r="V1290" s="53"/>
      <c r="W1290" s="53"/>
      <c r="BZ1290" s="53"/>
    </row>
    <row r="1291" spans="2:78" s="52" customFormat="1" ht="13" x14ac:dyDescent="0.3">
      <c r="B1291" s="53" t="s">
        <v>2848</v>
      </c>
      <c r="C1291" s="53" t="s">
        <v>133</v>
      </c>
      <c r="D1291" s="53" t="s">
        <v>3214</v>
      </c>
      <c r="E1291" s="53">
        <v>42.590919999999997</v>
      </c>
      <c r="F1291" s="53">
        <v>-3.2640400000000001</v>
      </c>
      <c r="G1291" s="54">
        <v>743.14359999999999</v>
      </c>
      <c r="H1291" s="53">
        <v>43</v>
      </c>
      <c r="I1291" s="53">
        <v>31</v>
      </c>
      <c r="J1291" s="53">
        <v>12</v>
      </c>
      <c r="K1291" s="52">
        <v>861</v>
      </c>
      <c r="L1291" s="52">
        <v>-117.85640000000001</v>
      </c>
      <c r="M1291" s="55">
        <v>2</v>
      </c>
      <c r="N1291" s="56" t="s">
        <v>17</v>
      </c>
      <c r="P1291" s="66"/>
      <c r="Q1291" s="53"/>
      <c r="R1291" s="53"/>
      <c r="S1291" s="53"/>
      <c r="T1291" s="53"/>
      <c r="U1291" s="53"/>
      <c r="V1291" s="53"/>
      <c r="W1291" s="53"/>
      <c r="BZ1291" s="53"/>
    </row>
    <row r="1292" spans="2:78" s="52" customFormat="1" ht="13" x14ac:dyDescent="0.3">
      <c r="B1292" s="53" t="s">
        <v>2848</v>
      </c>
      <c r="C1292" s="53" t="s">
        <v>133</v>
      </c>
      <c r="D1292" s="53" t="s">
        <v>3215</v>
      </c>
      <c r="E1292" s="53">
        <v>41.773400000000002</v>
      </c>
      <c r="F1292" s="53">
        <v>-3.6882419999999998</v>
      </c>
      <c r="G1292" s="54">
        <v>857.40030000000002</v>
      </c>
      <c r="H1292" s="53">
        <v>643</v>
      </c>
      <c r="I1292" s="53">
        <v>365</v>
      </c>
      <c r="J1292" s="53">
        <v>278</v>
      </c>
      <c r="K1292" s="52">
        <v>861</v>
      </c>
      <c r="L1292" s="52">
        <v>-3.5996999999999844</v>
      </c>
      <c r="M1292" s="55">
        <v>2</v>
      </c>
      <c r="N1292" s="56" t="s">
        <v>17</v>
      </c>
      <c r="P1292" s="66"/>
      <c r="Q1292" s="53"/>
      <c r="R1292" s="53"/>
      <c r="S1292" s="53"/>
      <c r="T1292" s="53"/>
      <c r="U1292" s="53"/>
      <c r="V1292" s="53"/>
      <c r="W1292" s="53"/>
      <c r="BZ1292" s="53"/>
    </row>
    <row r="1293" spans="2:78" s="52" customFormat="1" ht="13" x14ac:dyDescent="0.3">
      <c r="B1293" s="53" t="s">
        <v>2848</v>
      </c>
      <c r="C1293" s="53" t="s">
        <v>133</v>
      </c>
      <c r="D1293" s="53" t="s">
        <v>3216</v>
      </c>
      <c r="E1293" s="53">
        <v>41.756079999999997</v>
      </c>
      <c r="F1293" s="53">
        <v>-3.802108</v>
      </c>
      <c r="G1293" s="54">
        <v>836.85450000000003</v>
      </c>
      <c r="H1293" s="53">
        <v>413</v>
      </c>
      <c r="I1293" s="53">
        <v>226</v>
      </c>
      <c r="J1293" s="53">
        <v>187</v>
      </c>
      <c r="K1293" s="52">
        <v>861</v>
      </c>
      <c r="L1293" s="52">
        <v>-24.14549999999997</v>
      </c>
      <c r="M1293" s="55">
        <v>2</v>
      </c>
      <c r="N1293" s="56" t="s">
        <v>17</v>
      </c>
      <c r="P1293" s="66"/>
      <c r="Q1293" s="53"/>
      <c r="R1293" s="53"/>
      <c r="S1293" s="53"/>
      <c r="T1293" s="53"/>
      <c r="U1293" s="53"/>
      <c r="V1293" s="53"/>
      <c r="W1293" s="53"/>
      <c r="BZ1293" s="53"/>
    </row>
    <row r="1294" spans="2:78" s="52" customFormat="1" ht="13" x14ac:dyDescent="0.3">
      <c r="B1294" s="53" t="s">
        <v>2848</v>
      </c>
      <c r="C1294" s="53" t="s">
        <v>133</v>
      </c>
      <c r="D1294" s="53" t="s">
        <v>3217</v>
      </c>
      <c r="E1294" s="53">
        <v>41.985199999999999</v>
      </c>
      <c r="F1294" s="53">
        <v>-3.2870499999999998</v>
      </c>
      <c r="G1294" s="54">
        <v>999.01559999999995</v>
      </c>
      <c r="H1294" s="53">
        <v>179</v>
      </c>
      <c r="I1294" s="53">
        <v>97</v>
      </c>
      <c r="J1294" s="53">
        <v>82</v>
      </c>
      <c r="K1294" s="52">
        <v>861</v>
      </c>
      <c r="L1294" s="52">
        <v>138.01559999999995</v>
      </c>
      <c r="M1294" s="55">
        <v>2</v>
      </c>
      <c r="N1294" s="56" t="s">
        <v>17</v>
      </c>
      <c r="P1294" s="66"/>
      <c r="Q1294" s="53"/>
      <c r="R1294" s="53"/>
      <c r="S1294" s="53"/>
      <c r="T1294" s="53"/>
      <c r="U1294" s="53"/>
      <c r="V1294" s="53"/>
      <c r="W1294" s="53"/>
      <c r="BZ1294" s="53"/>
    </row>
    <row r="1295" spans="2:78" s="52" customFormat="1" ht="13" x14ac:dyDescent="0.3">
      <c r="B1295" s="53" t="s">
        <v>2848</v>
      </c>
      <c r="C1295" s="53" t="s">
        <v>133</v>
      </c>
      <c r="D1295" s="53" t="s">
        <v>3218</v>
      </c>
      <c r="E1295" s="53">
        <v>41.621420000000001</v>
      </c>
      <c r="F1295" s="53">
        <v>-3.8294519999999999</v>
      </c>
      <c r="G1295" s="54">
        <v>902.74069999999995</v>
      </c>
      <c r="H1295" s="53">
        <v>33</v>
      </c>
      <c r="I1295" s="53">
        <v>19</v>
      </c>
      <c r="J1295" s="53">
        <v>14</v>
      </c>
      <c r="K1295" s="52">
        <v>861</v>
      </c>
      <c r="L1295" s="52">
        <v>41.740699999999947</v>
      </c>
      <c r="M1295" s="55">
        <v>2</v>
      </c>
      <c r="N1295" s="56" t="s">
        <v>17</v>
      </c>
      <c r="P1295" s="66"/>
      <c r="Q1295" s="53"/>
      <c r="R1295" s="53"/>
      <c r="S1295" s="53"/>
      <c r="T1295" s="53"/>
      <c r="U1295" s="53"/>
      <c r="V1295" s="53"/>
      <c r="W1295" s="53"/>
      <c r="BZ1295" s="53"/>
    </row>
    <row r="1296" spans="2:78" s="52" customFormat="1" ht="13" x14ac:dyDescent="0.3">
      <c r="B1296" s="53" t="s">
        <v>2848</v>
      </c>
      <c r="C1296" s="53" t="s">
        <v>133</v>
      </c>
      <c r="D1296" s="53" t="s">
        <v>3219</v>
      </c>
      <c r="E1296" s="53">
        <v>42.313029999999998</v>
      </c>
      <c r="F1296" s="53">
        <v>-4.0459379999999996</v>
      </c>
      <c r="G1296" s="54">
        <v>864.09709999999995</v>
      </c>
      <c r="H1296" s="53">
        <v>59</v>
      </c>
      <c r="I1296" s="53">
        <v>35</v>
      </c>
      <c r="J1296" s="53">
        <v>24</v>
      </c>
      <c r="K1296" s="52">
        <v>861</v>
      </c>
      <c r="L1296" s="52">
        <v>3.0970999999999549</v>
      </c>
      <c r="M1296" s="55">
        <v>2</v>
      </c>
      <c r="N1296" s="56" t="s">
        <v>17</v>
      </c>
      <c r="P1296" s="66"/>
      <c r="Q1296" s="53"/>
      <c r="R1296" s="53"/>
      <c r="S1296" s="53"/>
      <c r="T1296" s="53"/>
      <c r="U1296" s="53"/>
      <c r="V1296" s="53"/>
      <c r="W1296" s="53"/>
      <c r="BZ1296" s="53"/>
    </row>
    <row r="1297" spans="2:78" s="52" customFormat="1" ht="13" x14ac:dyDescent="0.3">
      <c r="B1297" s="53" t="s">
        <v>2848</v>
      </c>
      <c r="C1297" s="53" t="s">
        <v>133</v>
      </c>
      <c r="D1297" s="53" t="s">
        <v>3220</v>
      </c>
      <c r="E1297" s="53">
        <v>41.582689999999999</v>
      </c>
      <c r="F1297" s="53">
        <v>-3.7963040000000001</v>
      </c>
      <c r="G1297" s="54">
        <v>839.52340000000004</v>
      </c>
      <c r="H1297" s="53">
        <v>123</v>
      </c>
      <c r="I1297" s="53">
        <v>76</v>
      </c>
      <c r="J1297" s="53">
        <v>47</v>
      </c>
      <c r="K1297" s="52">
        <v>861</v>
      </c>
      <c r="L1297" s="52">
        <v>-21.476599999999962</v>
      </c>
      <c r="M1297" s="55">
        <v>2</v>
      </c>
      <c r="N1297" s="56" t="s">
        <v>17</v>
      </c>
      <c r="P1297" s="66"/>
      <c r="Q1297" s="53"/>
      <c r="R1297" s="53"/>
      <c r="S1297" s="53"/>
      <c r="T1297" s="53"/>
      <c r="U1297" s="53"/>
      <c r="V1297" s="53"/>
      <c r="W1297" s="53"/>
      <c r="BZ1297" s="53"/>
    </row>
    <row r="1298" spans="2:78" s="52" customFormat="1" ht="13" x14ac:dyDescent="0.3">
      <c r="B1298" s="53" t="s">
        <v>2848</v>
      </c>
      <c r="C1298" s="53" t="s">
        <v>133</v>
      </c>
      <c r="D1298" s="53" t="s">
        <v>3221</v>
      </c>
      <c r="E1298" s="53">
        <v>42.189129999999999</v>
      </c>
      <c r="F1298" s="53">
        <v>-3.643586</v>
      </c>
      <c r="G1298" s="54">
        <v>942.06050000000005</v>
      </c>
      <c r="H1298" s="53">
        <v>122</v>
      </c>
      <c r="I1298" s="53">
        <v>68</v>
      </c>
      <c r="J1298" s="53">
        <v>54</v>
      </c>
      <c r="K1298" s="52">
        <v>861</v>
      </c>
      <c r="L1298" s="52">
        <v>81.060500000000047</v>
      </c>
      <c r="M1298" s="55">
        <v>2</v>
      </c>
      <c r="N1298" s="56" t="s">
        <v>17</v>
      </c>
      <c r="P1298" s="66"/>
      <c r="Q1298" s="53"/>
      <c r="R1298" s="53"/>
      <c r="S1298" s="53"/>
      <c r="T1298" s="53"/>
      <c r="U1298" s="53"/>
      <c r="V1298" s="53"/>
      <c r="W1298" s="53"/>
      <c r="BZ1298" s="53"/>
    </row>
    <row r="1299" spans="2:78" s="52" customFormat="1" ht="13" x14ac:dyDescent="0.3">
      <c r="B1299" s="53" t="s">
        <v>2848</v>
      </c>
      <c r="C1299" s="53" t="s">
        <v>133</v>
      </c>
      <c r="D1299" s="53" t="s">
        <v>3222</v>
      </c>
      <c r="E1299" s="53">
        <v>41.744450000000001</v>
      </c>
      <c r="F1299" s="53">
        <v>-3.5202279999999999</v>
      </c>
      <c r="G1299" s="54">
        <v>867.00239999999997</v>
      </c>
      <c r="H1299" s="53">
        <v>237</v>
      </c>
      <c r="I1299" s="53">
        <v>153</v>
      </c>
      <c r="J1299" s="53">
        <v>84</v>
      </c>
      <c r="K1299" s="52">
        <v>861</v>
      </c>
      <c r="L1299" s="52">
        <v>6.002399999999966</v>
      </c>
      <c r="M1299" s="55">
        <v>2</v>
      </c>
      <c r="N1299" s="56" t="s">
        <v>17</v>
      </c>
      <c r="P1299" s="66"/>
      <c r="Q1299" s="53"/>
      <c r="R1299" s="53"/>
      <c r="S1299" s="53"/>
      <c r="T1299" s="53"/>
      <c r="U1299" s="53"/>
      <c r="V1299" s="53"/>
      <c r="W1299" s="53"/>
      <c r="BZ1299" s="53"/>
    </row>
    <row r="1300" spans="2:78" s="52" customFormat="1" ht="13" x14ac:dyDescent="0.3">
      <c r="B1300" s="53" t="s">
        <v>2848</v>
      </c>
      <c r="C1300" s="53" t="s">
        <v>133</v>
      </c>
      <c r="D1300" s="53" t="s">
        <v>3223</v>
      </c>
      <c r="E1300" s="53">
        <v>41.848599999999998</v>
      </c>
      <c r="F1300" s="53">
        <v>-3.1623019999999999</v>
      </c>
      <c r="G1300" s="54">
        <v>1059.0129999999999</v>
      </c>
      <c r="H1300" s="53">
        <v>798</v>
      </c>
      <c r="I1300" s="53">
        <v>452</v>
      </c>
      <c r="J1300" s="53">
        <v>346</v>
      </c>
      <c r="K1300" s="52">
        <v>861</v>
      </c>
      <c r="L1300" s="52">
        <v>198.01299999999992</v>
      </c>
      <c r="M1300" s="55">
        <v>2</v>
      </c>
      <c r="N1300" s="56" t="s">
        <v>17</v>
      </c>
      <c r="P1300" s="66"/>
      <c r="Q1300" s="53"/>
      <c r="R1300" s="53"/>
      <c r="S1300" s="53"/>
      <c r="T1300" s="53"/>
      <c r="U1300" s="53"/>
      <c r="V1300" s="53"/>
      <c r="W1300" s="53"/>
      <c r="BZ1300" s="53"/>
    </row>
    <row r="1301" spans="2:78" s="52" customFormat="1" ht="13" x14ac:dyDescent="0.3">
      <c r="B1301" s="53" t="s">
        <v>2848</v>
      </c>
      <c r="C1301" s="53" t="s">
        <v>133</v>
      </c>
      <c r="D1301" s="53" t="s">
        <v>3224</v>
      </c>
      <c r="E1301" s="53">
        <v>42.515000000000001</v>
      </c>
      <c r="F1301" s="53">
        <v>-3.8961109999999999</v>
      </c>
      <c r="G1301" s="54">
        <v>1009.913</v>
      </c>
      <c r="H1301" s="53">
        <v>109</v>
      </c>
      <c r="I1301" s="53">
        <v>61</v>
      </c>
      <c r="J1301" s="53">
        <v>48</v>
      </c>
      <c r="K1301" s="52">
        <v>861</v>
      </c>
      <c r="L1301" s="52">
        <v>148.91300000000001</v>
      </c>
      <c r="M1301" s="55">
        <v>2</v>
      </c>
      <c r="N1301" s="56" t="s">
        <v>17</v>
      </c>
      <c r="P1301" s="66"/>
      <c r="Q1301" s="53"/>
      <c r="R1301" s="53"/>
      <c r="S1301" s="53"/>
      <c r="T1301" s="53"/>
      <c r="U1301" s="53"/>
      <c r="V1301" s="53"/>
      <c r="W1301" s="53"/>
      <c r="BZ1301" s="53"/>
    </row>
    <row r="1302" spans="2:78" s="52" customFormat="1" ht="13" x14ac:dyDescent="0.3">
      <c r="B1302" s="53" t="s">
        <v>2848</v>
      </c>
      <c r="C1302" s="53" t="s">
        <v>133</v>
      </c>
      <c r="D1302" s="53" t="s">
        <v>3225</v>
      </c>
      <c r="E1302" s="53">
        <v>42.33831</v>
      </c>
      <c r="F1302" s="53">
        <v>-3.925357</v>
      </c>
      <c r="G1302" s="54">
        <v>821.69690000000003</v>
      </c>
      <c r="H1302" s="53">
        <v>63</v>
      </c>
      <c r="I1302" s="53">
        <v>35</v>
      </c>
      <c r="J1302" s="53">
        <v>28</v>
      </c>
      <c r="K1302" s="52">
        <v>861</v>
      </c>
      <c r="L1302" s="52">
        <v>-39.303099999999972</v>
      </c>
      <c r="M1302" s="55">
        <v>2</v>
      </c>
      <c r="N1302" s="56" t="s">
        <v>17</v>
      </c>
      <c r="P1302" s="66"/>
      <c r="Q1302" s="53"/>
      <c r="R1302" s="53"/>
      <c r="S1302" s="53"/>
      <c r="T1302" s="53"/>
      <c r="U1302" s="53"/>
      <c r="V1302" s="53"/>
      <c r="W1302" s="53"/>
      <c r="BZ1302" s="53"/>
    </row>
    <row r="1303" spans="2:78" s="52" customFormat="1" ht="13" x14ac:dyDescent="0.3">
      <c r="B1303" s="53" t="s">
        <v>2848</v>
      </c>
      <c r="C1303" s="53" t="s">
        <v>133</v>
      </c>
      <c r="D1303" s="53" t="s">
        <v>3226</v>
      </c>
      <c r="E1303" s="53">
        <v>41.740879999999997</v>
      </c>
      <c r="F1303" s="53">
        <v>-3.8752659999999999</v>
      </c>
      <c r="G1303" s="54">
        <v>807.92939999999999</v>
      </c>
      <c r="H1303" s="53">
        <v>400</v>
      </c>
      <c r="I1303" s="53">
        <v>209</v>
      </c>
      <c r="J1303" s="53">
        <v>191</v>
      </c>
      <c r="K1303" s="52">
        <v>861</v>
      </c>
      <c r="L1303" s="52">
        <v>-53.070600000000013</v>
      </c>
      <c r="M1303" s="55">
        <v>2</v>
      </c>
      <c r="N1303" s="56" t="s">
        <v>17</v>
      </c>
      <c r="P1303" s="66"/>
      <c r="Q1303" s="53"/>
      <c r="R1303" s="53"/>
      <c r="S1303" s="53"/>
      <c r="T1303" s="53"/>
      <c r="U1303" s="53"/>
      <c r="V1303" s="53"/>
      <c r="W1303" s="53"/>
      <c r="BZ1303" s="53"/>
    </row>
    <row r="1304" spans="2:78" s="52" customFormat="1" ht="13" x14ac:dyDescent="0.3">
      <c r="B1304" s="53" t="s">
        <v>2848</v>
      </c>
      <c r="C1304" s="53" t="s">
        <v>133</v>
      </c>
      <c r="D1304" s="53" t="s">
        <v>3227</v>
      </c>
      <c r="E1304" s="53">
        <v>42.068100000000001</v>
      </c>
      <c r="F1304" s="53">
        <v>-3.425503</v>
      </c>
      <c r="G1304" s="54">
        <v>937.38990000000001</v>
      </c>
      <c r="H1304" s="53">
        <v>110</v>
      </c>
      <c r="I1304" s="53">
        <v>67</v>
      </c>
      <c r="J1304" s="53">
        <v>43</v>
      </c>
      <c r="K1304" s="52">
        <v>861</v>
      </c>
      <c r="L1304" s="52">
        <v>76.389900000000011</v>
      </c>
      <c r="M1304" s="55">
        <v>2</v>
      </c>
      <c r="N1304" s="56" t="s">
        <v>17</v>
      </c>
      <c r="P1304" s="66"/>
      <c r="Q1304" s="53"/>
      <c r="R1304" s="53"/>
      <c r="S1304" s="53"/>
      <c r="T1304" s="53"/>
      <c r="U1304" s="53"/>
      <c r="V1304" s="53"/>
      <c r="W1304" s="53"/>
      <c r="BZ1304" s="53"/>
    </row>
    <row r="1305" spans="2:78" s="52" customFormat="1" ht="13" x14ac:dyDescent="0.3">
      <c r="B1305" s="53" t="s">
        <v>2848</v>
      </c>
      <c r="C1305" s="53" t="s">
        <v>133</v>
      </c>
      <c r="D1305" s="53" t="s">
        <v>3228</v>
      </c>
      <c r="E1305" s="53">
        <v>41.658909999999999</v>
      </c>
      <c r="F1305" s="53">
        <v>-3.8629950000000002</v>
      </c>
      <c r="G1305" s="54">
        <v>795.56100000000004</v>
      </c>
      <c r="H1305" s="53">
        <v>238</v>
      </c>
      <c r="I1305" s="53">
        <v>116</v>
      </c>
      <c r="J1305" s="53">
        <v>122</v>
      </c>
      <c r="K1305" s="52">
        <v>861</v>
      </c>
      <c r="L1305" s="52">
        <v>-65.438999999999965</v>
      </c>
      <c r="M1305" s="55">
        <v>2</v>
      </c>
      <c r="N1305" s="56" t="s">
        <v>17</v>
      </c>
      <c r="P1305" s="66"/>
      <c r="Q1305" s="53"/>
      <c r="R1305" s="53"/>
      <c r="S1305" s="53"/>
      <c r="T1305" s="53"/>
      <c r="U1305" s="53"/>
      <c r="V1305" s="53"/>
      <c r="W1305" s="53"/>
      <c r="BZ1305" s="53"/>
    </row>
    <row r="1306" spans="2:78" s="52" customFormat="1" ht="13" x14ac:dyDescent="0.3">
      <c r="B1306" s="53" t="s">
        <v>2848</v>
      </c>
      <c r="C1306" s="53" t="s">
        <v>133</v>
      </c>
      <c r="D1306" s="53" t="s">
        <v>3229</v>
      </c>
      <c r="E1306" s="53">
        <v>42.52169</v>
      </c>
      <c r="F1306" s="53">
        <v>-3.7716400000000001</v>
      </c>
      <c r="G1306" s="54">
        <v>886.00170000000003</v>
      </c>
      <c r="H1306" s="53">
        <v>131</v>
      </c>
      <c r="I1306" s="53">
        <v>67</v>
      </c>
      <c r="J1306" s="53">
        <v>64</v>
      </c>
      <c r="K1306" s="52">
        <v>861</v>
      </c>
      <c r="L1306" s="52">
        <v>25.001700000000028</v>
      </c>
      <c r="M1306" s="55">
        <v>2</v>
      </c>
      <c r="N1306" s="56" t="s">
        <v>17</v>
      </c>
      <c r="P1306" s="66"/>
      <c r="Q1306" s="53"/>
      <c r="R1306" s="53"/>
      <c r="S1306" s="53"/>
      <c r="T1306" s="53"/>
      <c r="U1306" s="53"/>
      <c r="V1306" s="53"/>
      <c r="W1306" s="53"/>
      <c r="BZ1306" s="53"/>
    </row>
    <row r="1307" spans="2:78" s="52" customFormat="1" ht="13" x14ac:dyDescent="0.3">
      <c r="B1307" s="53" t="s">
        <v>2848</v>
      </c>
      <c r="C1307" s="53" t="s">
        <v>133</v>
      </c>
      <c r="D1307" s="53" t="s">
        <v>3230</v>
      </c>
      <c r="E1307" s="53">
        <v>42.116340000000001</v>
      </c>
      <c r="F1307" s="53">
        <v>-3.0821390000000002</v>
      </c>
      <c r="G1307" s="54">
        <v>1206.336</v>
      </c>
      <c r="H1307" s="53">
        <v>150</v>
      </c>
      <c r="I1307" s="53">
        <v>84</v>
      </c>
      <c r="J1307" s="53">
        <v>66</v>
      </c>
      <c r="K1307" s="52">
        <v>861</v>
      </c>
      <c r="L1307" s="52">
        <v>345.33600000000001</v>
      </c>
      <c r="M1307" s="55">
        <v>4</v>
      </c>
      <c r="N1307" s="56" t="s">
        <v>17</v>
      </c>
      <c r="P1307" s="66"/>
      <c r="Q1307" s="53"/>
      <c r="R1307" s="53"/>
      <c r="S1307" s="53"/>
      <c r="T1307" s="53"/>
      <c r="U1307" s="53"/>
      <c r="V1307" s="53"/>
      <c r="W1307" s="53"/>
      <c r="BZ1307" s="53"/>
    </row>
    <row r="1308" spans="2:78" s="52" customFormat="1" ht="13" x14ac:dyDescent="0.3">
      <c r="B1308" s="53" t="s">
        <v>2848</v>
      </c>
      <c r="C1308" s="53" t="s">
        <v>133</v>
      </c>
      <c r="D1308" s="53" t="s">
        <v>3231</v>
      </c>
      <c r="E1308" s="53">
        <v>41.839880000000001</v>
      </c>
      <c r="F1308" s="53">
        <v>-3.3491270000000002</v>
      </c>
      <c r="G1308" s="54">
        <v>991.6105</v>
      </c>
      <c r="H1308" s="53">
        <v>1113</v>
      </c>
      <c r="I1308" s="53">
        <v>594</v>
      </c>
      <c r="J1308" s="53">
        <v>519</v>
      </c>
      <c r="K1308" s="52">
        <v>861</v>
      </c>
      <c r="L1308" s="52">
        <v>130.6105</v>
      </c>
      <c r="M1308" s="55">
        <v>2</v>
      </c>
      <c r="N1308" s="56" t="s">
        <v>17</v>
      </c>
      <c r="P1308" s="66"/>
      <c r="Q1308" s="53"/>
      <c r="R1308" s="53"/>
      <c r="S1308" s="53"/>
      <c r="T1308" s="53"/>
      <c r="U1308" s="53"/>
      <c r="V1308" s="53"/>
      <c r="W1308" s="53"/>
      <c r="BZ1308" s="53"/>
    </row>
    <row r="1309" spans="2:78" s="52" customFormat="1" ht="13" x14ac:dyDescent="0.3">
      <c r="B1309" s="53" t="s">
        <v>2848</v>
      </c>
      <c r="C1309" s="53" t="s">
        <v>133</v>
      </c>
      <c r="D1309" s="53" t="s">
        <v>3232</v>
      </c>
      <c r="E1309" s="53">
        <v>42.668219999999998</v>
      </c>
      <c r="F1309" s="53">
        <v>-4.0834440000000001</v>
      </c>
      <c r="G1309" s="54">
        <v>954.99469999999997</v>
      </c>
      <c r="H1309" s="53">
        <v>153</v>
      </c>
      <c r="I1309" s="53">
        <v>97</v>
      </c>
      <c r="J1309" s="53">
        <v>56</v>
      </c>
      <c r="K1309" s="52">
        <v>861</v>
      </c>
      <c r="L1309" s="52">
        <v>93.994699999999966</v>
      </c>
      <c r="M1309" s="55">
        <v>2</v>
      </c>
      <c r="N1309" s="56" t="s">
        <v>17</v>
      </c>
      <c r="P1309" s="66"/>
      <c r="Q1309" s="53"/>
      <c r="R1309" s="53"/>
      <c r="S1309" s="53"/>
      <c r="T1309" s="53"/>
      <c r="U1309" s="53"/>
      <c r="V1309" s="53"/>
      <c r="W1309" s="53"/>
      <c r="BZ1309" s="53"/>
    </row>
    <row r="1310" spans="2:78" s="52" customFormat="1" ht="13" x14ac:dyDescent="0.3">
      <c r="B1310" s="53" t="s">
        <v>2848</v>
      </c>
      <c r="C1310" s="53" t="s">
        <v>133</v>
      </c>
      <c r="D1310" s="53" t="s">
        <v>3233</v>
      </c>
      <c r="E1310" s="53">
        <v>42.406149999999997</v>
      </c>
      <c r="F1310" s="53">
        <v>-3.6139220000000001</v>
      </c>
      <c r="G1310" s="54">
        <v>915.01819999999998</v>
      </c>
      <c r="H1310" s="53">
        <v>79</v>
      </c>
      <c r="I1310" s="53">
        <v>49</v>
      </c>
      <c r="J1310" s="53">
        <v>30</v>
      </c>
      <c r="K1310" s="52">
        <v>861</v>
      </c>
      <c r="L1310" s="52">
        <v>54.018199999999979</v>
      </c>
      <c r="M1310" s="55">
        <v>2</v>
      </c>
      <c r="N1310" s="56" t="s">
        <v>17</v>
      </c>
      <c r="P1310" s="66"/>
      <c r="Q1310" s="53"/>
      <c r="R1310" s="53"/>
      <c r="S1310" s="53"/>
      <c r="T1310" s="53"/>
      <c r="U1310" s="53"/>
      <c r="V1310" s="53"/>
      <c r="W1310" s="53"/>
      <c r="BZ1310" s="53"/>
    </row>
    <row r="1311" spans="2:78" s="52" customFormat="1" ht="13" x14ac:dyDescent="0.3">
      <c r="B1311" s="53" t="s">
        <v>2848</v>
      </c>
      <c r="C1311" s="53" t="s">
        <v>133</v>
      </c>
      <c r="D1311" s="53" t="s">
        <v>3234</v>
      </c>
      <c r="E1311" s="53">
        <v>42.331240000000001</v>
      </c>
      <c r="F1311" s="53">
        <v>-3.5354950000000001</v>
      </c>
      <c r="G1311" s="54">
        <v>932.68439999999998</v>
      </c>
      <c r="H1311" s="53">
        <v>1366</v>
      </c>
      <c r="I1311" s="53">
        <v>753</v>
      </c>
      <c r="J1311" s="53">
        <v>613</v>
      </c>
      <c r="K1311" s="52">
        <v>861</v>
      </c>
      <c r="L1311" s="52">
        <v>71.684399999999982</v>
      </c>
      <c r="M1311" s="55">
        <v>2</v>
      </c>
      <c r="N1311" s="56" t="s">
        <v>17</v>
      </c>
      <c r="P1311" s="66"/>
      <c r="Q1311" s="53"/>
      <c r="R1311" s="53"/>
      <c r="S1311" s="53"/>
      <c r="T1311" s="53"/>
      <c r="U1311" s="53"/>
      <c r="V1311" s="53"/>
      <c r="W1311" s="53"/>
      <c r="BZ1311" s="53"/>
    </row>
    <row r="1312" spans="2:78" s="52" customFormat="1" ht="13" x14ac:dyDescent="0.3">
      <c r="B1312" s="53" t="s">
        <v>2848</v>
      </c>
      <c r="C1312" s="53" t="s">
        <v>133</v>
      </c>
      <c r="D1312" s="53" t="s">
        <v>3235</v>
      </c>
      <c r="E1312" s="53">
        <v>42.454070000000002</v>
      </c>
      <c r="F1312" s="53">
        <v>-3.0831</v>
      </c>
      <c r="G1312" s="54">
        <v>739.1857</v>
      </c>
      <c r="H1312" s="53">
        <v>79</v>
      </c>
      <c r="I1312" s="53">
        <v>46</v>
      </c>
      <c r="J1312" s="53">
        <v>33</v>
      </c>
      <c r="K1312" s="52">
        <v>861</v>
      </c>
      <c r="L1312" s="52">
        <v>-121.8143</v>
      </c>
      <c r="M1312" s="55">
        <v>2</v>
      </c>
      <c r="N1312" s="56" t="s">
        <v>17</v>
      </c>
      <c r="P1312" s="66"/>
      <c r="Q1312" s="53"/>
      <c r="R1312" s="53"/>
      <c r="S1312" s="53"/>
      <c r="T1312" s="53"/>
      <c r="U1312" s="53"/>
      <c r="V1312" s="53"/>
      <c r="W1312" s="53"/>
      <c r="BZ1312" s="53"/>
    </row>
    <row r="1313" spans="2:78" s="52" customFormat="1" ht="13" x14ac:dyDescent="0.3">
      <c r="B1313" s="53" t="s">
        <v>2848</v>
      </c>
      <c r="C1313" s="53" t="s">
        <v>133</v>
      </c>
      <c r="D1313" s="53" t="s">
        <v>3236</v>
      </c>
      <c r="E1313" s="53">
        <v>41.974319999999999</v>
      </c>
      <c r="F1313" s="53">
        <v>-3.846759</v>
      </c>
      <c r="G1313" s="54">
        <v>886.88049999999998</v>
      </c>
      <c r="H1313" s="53">
        <v>53</v>
      </c>
      <c r="I1313" s="53">
        <v>30</v>
      </c>
      <c r="J1313" s="53">
        <v>23</v>
      </c>
      <c r="K1313" s="52">
        <v>861</v>
      </c>
      <c r="L1313" s="52">
        <v>25.880499999999984</v>
      </c>
      <c r="M1313" s="55">
        <v>2</v>
      </c>
      <c r="N1313" s="56" t="s">
        <v>17</v>
      </c>
      <c r="P1313" s="66"/>
      <c r="Q1313" s="53"/>
      <c r="R1313" s="53"/>
      <c r="S1313" s="53"/>
      <c r="T1313" s="53"/>
      <c r="U1313" s="53"/>
      <c r="V1313" s="53"/>
      <c r="W1313" s="53"/>
      <c r="BZ1313" s="53"/>
    </row>
    <row r="1314" spans="2:78" s="52" customFormat="1" ht="13" x14ac:dyDescent="0.3">
      <c r="B1314" s="53" t="s">
        <v>2848</v>
      </c>
      <c r="C1314" s="53" t="s">
        <v>133</v>
      </c>
      <c r="D1314" s="53" t="s">
        <v>3237</v>
      </c>
      <c r="E1314" s="53">
        <v>42.29795</v>
      </c>
      <c r="F1314" s="53">
        <v>-3.9900410000000002</v>
      </c>
      <c r="G1314" s="54">
        <v>850.63419999999996</v>
      </c>
      <c r="H1314" s="53">
        <v>149</v>
      </c>
      <c r="I1314" s="53">
        <v>88</v>
      </c>
      <c r="J1314" s="53">
        <v>61</v>
      </c>
      <c r="K1314" s="52">
        <v>861</v>
      </c>
      <c r="L1314" s="52">
        <v>-10.365800000000036</v>
      </c>
      <c r="M1314" s="55">
        <v>2</v>
      </c>
      <c r="N1314" s="56" t="s">
        <v>17</v>
      </c>
      <c r="P1314" s="66"/>
      <c r="Q1314" s="53"/>
      <c r="R1314" s="53"/>
      <c r="S1314" s="53"/>
      <c r="T1314" s="53"/>
      <c r="U1314" s="53"/>
      <c r="V1314" s="53"/>
      <c r="W1314" s="53"/>
      <c r="BZ1314" s="53"/>
    </row>
    <row r="1315" spans="2:78" s="52" customFormat="1" ht="13" x14ac:dyDescent="0.3">
      <c r="B1315" s="53" t="s">
        <v>2848</v>
      </c>
      <c r="C1315" s="53" t="s">
        <v>133</v>
      </c>
      <c r="D1315" s="53" t="s">
        <v>3238</v>
      </c>
      <c r="E1315" s="53">
        <v>42.361849999999997</v>
      </c>
      <c r="F1315" s="53">
        <v>-3.930288</v>
      </c>
      <c r="G1315" s="54">
        <v>835.423</v>
      </c>
      <c r="H1315" s="53">
        <v>381</v>
      </c>
      <c r="I1315" s="53">
        <v>184</v>
      </c>
      <c r="J1315" s="53">
        <v>197</v>
      </c>
      <c r="K1315" s="52">
        <v>861</v>
      </c>
      <c r="L1315" s="52">
        <v>-25.576999999999998</v>
      </c>
      <c r="M1315" s="55">
        <v>2</v>
      </c>
      <c r="N1315" s="56" t="s">
        <v>17</v>
      </c>
      <c r="P1315" s="66"/>
      <c r="Q1315" s="53"/>
      <c r="R1315" s="53"/>
      <c r="S1315" s="53"/>
      <c r="T1315" s="53"/>
      <c r="U1315" s="53"/>
      <c r="V1315" s="53"/>
      <c r="W1315" s="53"/>
      <c r="BZ1315" s="53"/>
    </row>
    <row r="1316" spans="2:78" s="52" customFormat="1" ht="13" x14ac:dyDescent="0.3">
      <c r="B1316" s="53" t="s">
        <v>2848</v>
      </c>
      <c r="C1316" s="53" t="s">
        <v>133</v>
      </c>
      <c r="D1316" s="53" t="s">
        <v>3239</v>
      </c>
      <c r="E1316" s="53">
        <v>42.289409999999997</v>
      </c>
      <c r="F1316" s="53">
        <v>-4.2444139999999999</v>
      </c>
      <c r="G1316" s="54">
        <v>775.84320000000002</v>
      </c>
      <c r="H1316" s="53">
        <v>102</v>
      </c>
      <c r="I1316" s="53">
        <v>53</v>
      </c>
      <c r="J1316" s="53">
        <v>49</v>
      </c>
      <c r="K1316" s="52">
        <v>861</v>
      </c>
      <c r="L1316" s="52">
        <v>-85.156799999999976</v>
      </c>
      <c r="M1316" s="55">
        <v>2</v>
      </c>
      <c r="N1316" s="56" t="s">
        <v>17</v>
      </c>
      <c r="P1316" s="66"/>
      <c r="Q1316" s="53"/>
      <c r="R1316" s="53"/>
      <c r="S1316" s="53"/>
      <c r="T1316" s="53"/>
      <c r="U1316" s="53"/>
      <c r="V1316" s="53"/>
      <c r="W1316" s="53"/>
      <c r="BZ1316" s="53"/>
    </row>
    <row r="1317" spans="2:78" s="52" customFormat="1" ht="13" x14ac:dyDescent="0.3">
      <c r="B1317" s="53" t="s">
        <v>2848</v>
      </c>
      <c r="C1317" s="53" t="s">
        <v>133</v>
      </c>
      <c r="D1317" s="53" t="s">
        <v>3240</v>
      </c>
      <c r="E1317" s="53">
        <v>42.114870000000003</v>
      </c>
      <c r="F1317" s="53">
        <v>-3.3127339999999998</v>
      </c>
      <c r="G1317" s="54">
        <v>1056.931</v>
      </c>
      <c r="H1317" s="53">
        <v>37</v>
      </c>
      <c r="I1317" s="53">
        <v>21</v>
      </c>
      <c r="J1317" s="53">
        <v>16</v>
      </c>
      <c r="K1317" s="52">
        <v>861</v>
      </c>
      <c r="L1317" s="52">
        <v>195.93100000000004</v>
      </c>
      <c r="M1317" s="55">
        <v>2</v>
      </c>
      <c r="N1317" s="56" t="s">
        <v>17</v>
      </c>
      <c r="P1317" s="66"/>
      <c r="Q1317" s="53"/>
      <c r="R1317" s="53"/>
      <c r="S1317" s="53"/>
      <c r="T1317" s="53"/>
      <c r="U1317" s="53"/>
      <c r="V1317" s="53"/>
      <c r="W1317" s="53"/>
      <c r="BZ1317" s="53"/>
    </row>
    <row r="1318" spans="2:78" s="52" customFormat="1" ht="13" x14ac:dyDescent="0.3">
      <c r="B1318" s="53" t="s">
        <v>2848</v>
      </c>
      <c r="C1318" s="53" t="s">
        <v>133</v>
      </c>
      <c r="D1318" s="53" t="s">
        <v>3241</v>
      </c>
      <c r="E1318" s="53">
        <v>42.084829999999997</v>
      </c>
      <c r="F1318" s="53">
        <v>-3.360913</v>
      </c>
      <c r="G1318" s="54">
        <v>975.77369999999996</v>
      </c>
      <c r="H1318" s="53">
        <v>7</v>
      </c>
      <c r="I1318" s="53">
        <v>4</v>
      </c>
      <c r="J1318" s="53">
        <v>3</v>
      </c>
      <c r="K1318" s="52">
        <v>861</v>
      </c>
      <c r="L1318" s="52">
        <v>114.77369999999996</v>
      </c>
      <c r="M1318" s="55">
        <v>2</v>
      </c>
      <c r="N1318" s="56" t="s">
        <v>17</v>
      </c>
      <c r="P1318" s="66"/>
      <c r="Q1318" s="53"/>
      <c r="R1318" s="53"/>
      <c r="S1318" s="53"/>
      <c r="T1318" s="53"/>
      <c r="U1318" s="53"/>
      <c r="V1318" s="53"/>
      <c r="W1318" s="53"/>
      <c r="BZ1318" s="53"/>
    </row>
    <row r="1319" spans="2:78" s="52" customFormat="1" ht="13" x14ac:dyDescent="0.3">
      <c r="B1319" s="53" t="s">
        <v>2848</v>
      </c>
      <c r="C1319" s="53" t="s">
        <v>133</v>
      </c>
      <c r="D1319" s="53" t="s">
        <v>3242</v>
      </c>
      <c r="E1319" s="53">
        <v>43.036949999999997</v>
      </c>
      <c r="F1319" s="53">
        <v>-3.3894449999999998</v>
      </c>
      <c r="G1319" s="54">
        <v>674.04259999999999</v>
      </c>
      <c r="H1319" s="53">
        <v>163</v>
      </c>
      <c r="I1319" s="53">
        <v>82</v>
      </c>
      <c r="J1319" s="53">
        <v>81</v>
      </c>
      <c r="K1319" s="52">
        <v>861</v>
      </c>
      <c r="L1319" s="52">
        <v>-186.95740000000001</v>
      </c>
      <c r="M1319" s="55">
        <v>2</v>
      </c>
      <c r="N1319" s="56" t="s">
        <v>17</v>
      </c>
      <c r="P1319" s="66"/>
      <c r="Q1319" s="53"/>
      <c r="R1319" s="53"/>
      <c r="S1319" s="53"/>
      <c r="T1319" s="53"/>
      <c r="U1319" s="53"/>
      <c r="V1319" s="53"/>
      <c r="W1319" s="53"/>
      <c r="BZ1319" s="53"/>
    </row>
    <row r="1320" spans="2:78" s="52" customFormat="1" ht="13" x14ac:dyDescent="0.3">
      <c r="B1320" s="53" t="s">
        <v>2848</v>
      </c>
      <c r="C1320" s="53" t="s">
        <v>133</v>
      </c>
      <c r="D1320" s="53" t="s">
        <v>3243</v>
      </c>
      <c r="E1320" s="53">
        <v>42.935369999999999</v>
      </c>
      <c r="F1320" s="53">
        <v>-3.0871309999999998</v>
      </c>
      <c r="G1320" s="54">
        <v>665.99350000000004</v>
      </c>
      <c r="H1320" s="53">
        <v>119</v>
      </c>
      <c r="I1320" s="53">
        <v>60</v>
      </c>
      <c r="J1320" s="53">
        <v>59</v>
      </c>
      <c r="K1320" s="52">
        <v>861</v>
      </c>
      <c r="L1320" s="52">
        <v>-195.00649999999996</v>
      </c>
      <c r="M1320" s="55">
        <v>2</v>
      </c>
      <c r="N1320" s="56" t="s">
        <v>17</v>
      </c>
      <c r="P1320" s="66"/>
      <c r="Q1320" s="53"/>
      <c r="R1320" s="53"/>
      <c r="S1320" s="53"/>
      <c r="T1320" s="53"/>
      <c r="U1320" s="53"/>
      <c r="V1320" s="53"/>
      <c r="W1320" s="53"/>
      <c r="BZ1320" s="53"/>
    </row>
    <row r="1321" spans="2:78" s="52" customFormat="1" ht="13" x14ac:dyDescent="0.3">
      <c r="B1321" s="53" t="s">
        <v>2848</v>
      </c>
      <c r="C1321" s="53" t="s">
        <v>133</v>
      </c>
      <c r="D1321" s="53" t="s">
        <v>3244</v>
      </c>
      <c r="E1321" s="53">
        <v>42.134720000000002</v>
      </c>
      <c r="F1321" s="53">
        <v>-3.449722</v>
      </c>
      <c r="G1321" s="54">
        <v>991.6866</v>
      </c>
      <c r="H1321" s="53">
        <v>51</v>
      </c>
      <c r="I1321" s="53">
        <v>28</v>
      </c>
      <c r="J1321" s="53">
        <v>23</v>
      </c>
      <c r="K1321" s="52">
        <v>861</v>
      </c>
      <c r="L1321" s="52">
        <v>130.6866</v>
      </c>
      <c r="M1321" s="55">
        <v>2</v>
      </c>
      <c r="N1321" s="56" t="s">
        <v>17</v>
      </c>
      <c r="P1321" s="66"/>
      <c r="Q1321" s="53"/>
      <c r="R1321" s="53"/>
      <c r="S1321" s="53"/>
      <c r="T1321" s="53"/>
      <c r="U1321" s="53"/>
      <c r="V1321" s="53"/>
      <c r="W1321" s="53"/>
      <c r="BZ1321" s="53"/>
    </row>
    <row r="1322" spans="2:78" s="52" customFormat="1" ht="13" x14ac:dyDescent="0.3">
      <c r="B1322" s="53" t="s">
        <v>2848</v>
      </c>
      <c r="C1322" s="53" t="s">
        <v>133</v>
      </c>
      <c r="D1322" s="53" t="s">
        <v>3245</v>
      </c>
      <c r="E1322" s="53">
        <v>42.841430000000003</v>
      </c>
      <c r="F1322" s="53">
        <v>-3.157743</v>
      </c>
      <c r="G1322" s="54">
        <v>645.57330000000002</v>
      </c>
      <c r="H1322" s="53">
        <v>93</v>
      </c>
      <c r="I1322" s="53">
        <v>48</v>
      </c>
      <c r="J1322" s="53">
        <v>45</v>
      </c>
      <c r="K1322" s="52">
        <v>861</v>
      </c>
      <c r="L1322" s="52">
        <v>-215.42669999999998</v>
      </c>
      <c r="M1322" s="55">
        <v>2</v>
      </c>
      <c r="N1322" s="56" t="s">
        <v>17</v>
      </c>
      <c r="P1322" s="66"/>
      <c r="Q1322" s="53"/>
      <c r="R1322" s="53"/>
      <c r="S1322" s="53"/>
      <c r="T1322" s="53"/>
      <c r="U1322" s="53"/>
      <c r="V1322" s="53"/>
      <c r="W1322" s="53"/>
      <c r="BZ1322" s="53"/>
    </row>
    <row r="1323" spans="2:78" s="52" customFormat="1" ht="13" x14ac:dyDescent="0.3">
      <c r="B1323" s="53" t="s">
        <v>2848</v>
      </c>
      <c r="C1323" s="53" t="s">
        <v>133</v>
      </c>
      <c r="D1323" s="53" t="s">
        <v>3246</v>
      </c>
      <c r="E1323" s="53">
        <v>42.025829999999999</v>
      </c>
      <c r="F1323" s="53">
        <v>-3.75596</v>
      </c>
      <c r="G1323" s="54">
        <v>861.33510000000001</v>
      </c>
      <c r="H1323" s="53">
        <v>2836</v>
      </c>
      <c r="I1323" s="53">
        <v>1396</v>
      </c>
      <c r="J1323" s="53">
        <v>1440</v>
      </c>
      <c r="K1323" s="52">
        <v>861</v>
      </c>
      <c r="L1323" s="52">
        <v>0.33510000000001128</v>
      </c>
      <c r="M1323" s="55">
        <v>2</v>
      </c>
      <c r="N1323" s="56" t="s">
        <v>17</v>
      </c>
      <c r="P1323" s="66"/>
      <c r="Q1323" s="53"/>
      <c r="R1323" s="53"/>
      <c r="S1323" s="53"/>
      <c r="T1323" s="53"/>
      <c r="U1323" s="53"/>
      <c r="V1323" s="53"/>
      <c r="W1323" s="53"/>
      <c r="BZ1323" s="53"/>
    </row>
    <row r="1324" spans="2:78" s="52" customFormat="1" ht="13" x14ac:dyDescent="0.3">
      <c r="B1324" s="53" t="s">
        <v>2848</v>
      </c>
      <c r="C1324" s="53" t="s">
        <v>133</v>
      </c>
      <c r="D1324" s="53" t="s">
        <v>3247</v>
      </c>
      <c r="E1324" s="53">
        <v>42.624360000000003</v>
      </c>
      <c r="F1324" s="53">
        <v>-3.4590930000000002</v>
      </c>
      <c r="G1324" s="54">
        <v>643.29629999999997</v>
      </c>
      <c r="H1324" s="53">
        <v>69</v>
      </c>
      <c r="I1324" s="53">
        <v>39</v>
      </c>
      <c r="J1324" s="53">
        <v>30</v>
      </c>
      <c r="K1324" s="52">
        <v>861</v>
      </c>
      <c r="L1324" s="52">
        <v>-217.70370000000003</v>
      </c>
      <c r="M1324" s="55">
        <v>2</v>
      </c>
      <c r="N1324" s="56" t="s">
        <v>17</v>
      </c>
      <c r="P1324" s="66"/>
      <c r="Q1324" s="53"/>
      <c r="R1324" s="53"/>
      <c r="S1324" s="53"/>
      <c r="T1324" s="53"/>
      <c r="U1324" s="53"/>
      <c r="V1324" s="53"/>
      <c r="W1324" s="53"/>
      <c r="BZ1324" s="53"/>
    </row>
    <row r="1325" spans="2:78" s="52" customFormat="1" ht="13" x14ac:dyDescent="0.3">
      <c r="B1325" s="53" t="s">
        <v>2848</v>
      </c>
      <c r="C1325" s="53" t="s">
        <v>133</v>
      </c>
      <c r="D1325" s="53" t="s">
        <v>3248</v>
      </c>
      <c r="E1325" s="53">
        <v>42.144489999999998</v>
      </c>
      <c r="F1325" s="53">
        <v>-3.6755119999999999</v>
      </c>
      <c r="G1325" s="54">
        <v>936.2405</v>
      </c>
      <c r="H1325" s="53">
        <v>188</v>
      </c>
      <c r="I1325" s="53">
        <v>111</v>
      </c>
      <c r="J1325" s="53">
        <v>77</v>
      </c>
      <c r="K1325" s="52">
        <v>861</v>
      </c>
      <c r="L1325" s="52">
        <v>75.240499999999997</v>
      </c>
      <c r="M1325" s="55">
        <v>2</v>
      </c>
      <c r="N1325" s="56" t="s">
        <v>17</v>
      </c>
      <c r="P1325" s="66"/>
      <c r="Q1325" s="53"/>
      <c r="R1325" s="53"/>
      <c r="S1325" s="53"/>
      <c r="T1325" s="53"/>
      <c r="U1325" s="53"/>
      <c r="V1325" s="53"/>
      <c r="W1325" s="53"/>
      <c r="BZ1325" s="53"/>
    </row>
    <row r="1326" spans="2:78" s="52" customFormat="1" ht="13" x14ac:dyDescent="0.3">
      <c r="B1326" s="53" t="s">
        <v>2848</v>
      </c>
      <c r="C1326" s="53" t="s">
        <v>133</v>
      </c>
      <c r="D1326" s="53" t="s">
        <v>3249</v>
      </c>
      <c r="E1326" s="53">
        <v>42.124580000000002</v>
      </c>
      <c r="F1326" s="53">
        <v>-3.7254589999999999</v>
      </c>
      <c r="G1326" s="54">
        <v>893.5258</v>
      </c>
      <c r="H1326" s="53">
        <v>185</v>
      </c>
      <c r="I1326" s="53">
        <v>113</v>
      </c>
      <c r="J1326" s="53">
        <v>72</v>
      </c>
      <c r="K1326" s="52">
        <v>861</v>
      </c>
      <c r="L1326" s="52">
        <v>32.525800000000004</v>
      </c>
      <c r="M1326" s="55">
        <v>2</v>
      </c>
      <c r="N1326" s="56" t="s">
        <v>17</v>
      </c>
      <c r="P1326" s="66"/>
      <c r="Q1326" s="53"/>
      <c r="R1326" s="53"/>
      <c r="S1326" s="53"/>
      <c r="T1326" s="53"/>
      <c r="U1326" s="53"/>
      <c r="V1326" s="53"/>
      <c r="W1326" s="53"/>
      <c r="BZ1326" s="53"/>
    </row>
    <row r="1327" spans="2:78" s="52" customFormat="1" ht="13" x14ac:dyDescent="0.3">
      <c r="B1327" s="53" t="s">
        <v>2848</v>
      </c>
      <c r="C1327" s="53" t="s">
        <v>133</v>
      </c>
      <c r="D1327" s="53" t="s">
        <v>3250</v>
      </c>
      <c r="E1327" s="53">
        <v>42.119880000000002</v>
      </c>
      <c r="F1327" s="53">
        <v>-3.9408400000000001</v>
      </c>
      <c r="G1327" s="54">
        <v>829.49</v>
      </c>
      <c r="H1327" s="53">
        <v>146</v>
      </c>
      <c r="I1327" s="53">
        <v>79</v>
      </c>
      <c r="J1327" s="53">
        <v>67</v>
      </c>
      <c r="K1327" s="52">
        <v>861</v>
      </c>
      <c r="L1327" s="52">
        <v>-31.509999999999991</v>
      </c>
      <c r="M1327" s="55">
        <v>2</v>
      </c>
      <c r="N1327" s="56" t="s">
        <v>17</v>
      </c>
      <c r="P1327" s="66"/>
      <c r="Q1327" s="53"/>
      <c r="R1327" s="53"/>
      <c r="S1327" s="53"/>
      <c r="T1327" s="53"/>
      <c r="U1327" s="53"/>
      <c r="V1327" s="53"/>
      <c r="W1327" s="53"/>
      <c r="BZ1327" s="53"/>
    </row>
    <row r="1328" spans="2:78" s="52" customFormat="1" ht="13" x14ac:dyDescent="0.3">
      <c r="B1328" s="53" t="s">
        <v>2848</v>
      </c>
      <c r="C1328" s="53" t="s">
        <v>133</v>
      </c>
      <c r="D1328" s="53" t="s">
        <v>3251</v>
      </c>
      <c r="E1328" s="53">
        <v>41.667079999999999</v>
      </c>
      <c r="F1328" s="53">
        <v>-3.9847269999999999</v>
      </c>
      <c r="G1328" s="54">
        <v>825.67859999999996</v>
      </c>
      <c r="H1328" s="53">
        <v>114</v>
      </c>
      <c r="I1328" s="53">
        <v>61</v>
      </c>
      <c r="J1328" s="53">
        <v>53</v>
      </c>
      <c r="K1328" s="52">
        <v>861</v>
      </c>
      <c r="L1328" s="52">
        <v>-35.32140000000004</v>
      </c>
      <c r="M1328" s="55">
        <v>2</v>
      </c>
      <c r="N1328" s="56" t="s">
        <v>17</v>
      </c>
      <c r="P1328" s="66"/>
      <c r="Q1328" s="53"/>
      <c r="R1328" s="53"/>
      <c r="S1328" s="53"/>
      <c r="T1328" s="53"/>
      <c r="U1328" s="53"/>
      <c r="V1328" s="53"/>
      <c r="W1328" s="53"/>
      <c r="BZ1328" s="53"/>
    </row>
    <row r="1329" spans="2:78" s="52" customFormat="1" ht="13" x14ac:dyDescent="0.3">
      <c r="B1329" s="53" t="s">
        <v>2848</v>
      </c>
      <c r="C1329" s="53" t="s">
        <v>133</v>
      </c>
      <c r="D1329" s="53" t="s">
        <v>3252</v>
      </c>
      <c r="E1329" s="53">
        <v>42.094369999999998</v>
      </c>
      <c r="F1329" s="53">
        <v>-3.4617270000000002</v>
      </c>
      <c r="G1329" s="54">
        <v>991.44759999999997</v>
      </c>
      <c r="H1329" s="53">
        <v>54</v>
      </c>
      <c r="I1329" s="53">
        <v>32</v>
      </c>
      <c r="J1329" s="53">
        <v>22</v>
      </c>
      <c r="K1329" s="52">
        <v>861</v>
      </c>
      <c r="L1329" s="52">
        <v>130.44759999999997</v>
      </c>
      <c r="M1329" s="55">
        <v>2</v>
      </c>
      <c r="N1329" s="56" t="s">
        <v>17</v>
      </c>
      <c r="P1329" s="66"/>
      <c r="Q1329" s="53"/>
      <c r="R1329" s="53"/>
      <c r="S1329" s="53"/>
      <c r="T1329" s="53"/>
      <c r="U1329" s="53"/>
      <c r="V1329" s="53"/>
      <c r="W1329" s="53"/>
      <c r="BZ1329" s="53"/>
    </row>
    <row r="1330" spans="2:78" s="52" customFormat="1" ht="13" x14ac:dyDescent="0.3">
      <c r="B1330" s="53" t="s">
        <v>2848</v>
      </c>
      <c r="C1330" s="53" t="s">
        <v>133</v>
      </c>
      <c r="D1330" s="53" t="s">
        <v>3253</v>
      </c>
      <c r="E1330" s="53">
        <v>41.92689</v>
      </c>
      <c r="F1330" s="53">
        <v>-3.3618709999999998</v>
      </c>
      <c r="G1330" s="54">
        <v>1087.6780000000001</v>
      </c>
      <c r="H1330" s="53">
        <v>41</v>
      </c>
      <c r="I1330" s="53">
        <v>23</v>
      </c>
      <c r="J1330" s="53">
        <v>18</v>
      </c>
      <c r="K1330" s="52">
        <v>861</v>
      </c>
      <c r="L1330" s="52">
        <v>226.67800000000011</v>
      </c>
      <c r="M1330" s="55">
        <v>4</v>
      </c>
      <c r="N1330" s="56" t="s">
        <v>17</v>
      </c>
      <c r="P1330" s="66"/>
      <c r="Q1330" s="53"/>
      <c r="R1330" s="53"/>
      <c r="S1330" s="53"/>
      <c r="T1330" s="53"/>
      <c r="U1330" s="53"/>
      <c r="V1330" s="53"/>
      <c r="W1330" s="53"/>
      <c r="BZ1330" s="53"/>
    </row>
    <row r="1331" spans="2:78" s="52" customFormat="1" ht="13" x14ac:dyDescent="0.3">
      <c r="B1331" s="53" t="s">
        <v>2848</v>
      </c>
      <c r="C1331" s="53" t="s">
        <v>133</v>
      </c>
      <c r="D1331" s="53" t="s">
        <v>3254</v>
      </c>
      <c r="E1331" s="53">
        <v>42.455800000000004</v>
      </c>
      <c r="F1331" s="53">
        <v>-3.9442780000000002</v>
      </c>
      <c r="G1331" s="54">
        <v>883.88959999999997</v>
      </c>
      <c r="H1331" s="53">
        <v>31</v>
      </c>
      <c r="I1331" s="53">
        <v>19</v>
      </c>
      <c r="J1331" s="53">
        <v>12</v>
      </c>
      <c r="K1331" s="52">
        <v>861</v>
      </c>
      <c r="L1331" s="52">
        <v>22.889599999999973</v>
      </c>
      <c r="M1331" s="55">
        <v>2</v>
      </c>
      <c r="N1331" s="56" t="s">
        <v>17</v>
      </c>
      <c r="P1331" s="66"/>
      <c r="Q1331" s="53"/>
      <c r="R1331" s="53"/>
      <c r="S1331" s="53"/>
      <c r="T1331" s="53"/>
      <c r="U1331" s="53"/>
      <c r="V1331" s="53"/>
      <c r="W1331" s="53"/>
      <c r="BZ1331" s="53"/>
    </row>
    <row r="1332" spans="2:78" s="52" customFormat="1" ht="13" x14ac:dyDescent="0.3">
      <c r="B1332" s="53" t="s">
        <v>2848</v>
      </c>
      <c r="C1332" s="53" t="s">
        <v>133</v>
      </c>
      <c r="D1332" s="53" t="s">
        <v>3255</v>
      </c>
      <c r="E1332" s="53">
        <v>42.206719999999997</v>
      </c>
      <c r="F1332" s="53">
        <v>-3.9182130000000002</v>
      </c>
      <c r="G1332" s="54">
        <v>823.29629999999997</v>
      </c>
      <c r="H1332" s="53">
        <v>72</v>
      </c>
      <c r="I1332" s="53">
        <v>39</v>
      </c>
      <c r="J1332" s="53">
        <v>33</v>
      </c>
      <c r="K1332" s="52">
        <v>861</v>
      </c>
      <c r="L1332" s="52">
        <v>-37.703700000000026</v>
      </c>
      <c r="M1332" s="55">
        <v>2</v>
      </c>
      <c r="N1332" s="56" t="s">
        <v>17</v>
      </c>
      <c r="P1332" s="66"/>
      <c r="Q1332" s="53"/>
      <c r="R1332" s="53"/>
      <c r="S1332" s="53"/>
      <c r="T1332" s="53"/>
      <c r="U1332" s="53"/>
      <c r="V1332" s="53"/>
      <c r="W1332" s="53"/>
      <c r="BZ1332" s="53"/>
    </row>
    <row r="1333" spans="2:78" s="52" customFormat="1" ht="13" x14ac:dyDescent="0.3">
      <c r="B1333" s="53" t="s">
        <v>2848</v>
      </c>
      <c r="C1333" s="53" t="s">
        <v>133</v>
      </c>
      <c r="D1333" s="53" t="s">
        <v>3256</v>
      </c>
      <c r="E1333" s="53">
        <v>42.095399999999998</v>
      </c>
      <c r="F1333" s="53">
        <v>-3.5737410000000001</v>
      </c>
      <c r="G1333" s="54">
        <v>988.31939999999997</v>
      </c>
      <c r="H1333" s="53">
        <v>276</v>
      </c>
      <c r="I1333" s="53">
        <v>145</v>
      </c>
      <c r="J1333" s="53">
        <v>131</v>
      </c>
      <c r="K1333" s="52">
        <v>861</v>
      </c>
      <c r="L1333" s="52">
        <v>127.31939999999997</v>
      </c>
      <c r="M1333" s="55">
        <v>2</v>
      </c>
      <c r="N1333" s="56" t="s">
        <v>17</v>
      </c>
      <c r="P1333" s="66"/>
      <c r="Q1333" s="53"/>
      <c r="R1333" s="53"/>
      <c r="S1333" s="53"/>
      <c r="T1333" s="53"/>
      <c r="U1333" s="53"/>
      <c r="V1333" s="53"/>
      <c r="W1333" s="53"/>
      <c r="BZ1333" s="53"/>
    </row>
    <row r="1334" spans="2:78" s="52" customFormat="1" ht="13" x14ac:dyDescent="0.3">
      <c r="B1334" s="53" t="s">
        <v>2848</v>
      </c>
      <c r="C1334" s="53" t="s">
        <v>133</v>
      </c>
      <c r="D1334" s="53" t="s">
        <v>3257</v>
      </c>
      <c r="E1334" s="53">
        <v>42.928370000000001</v>
      </c>
      <c r="F1334" s="53">
        <v>-3.4872230000000002</v>
      </c>
      <c r="G1334" s="54">
        <v>600.93259999999998</v>
      </c>
      <c r="H1334" s="53">
        <v>6321</v>
      </c>
      <c r="I1334" s="53">
        <v>3339</v>
      </c>
      <c r="J1334" s="53">
        <v>2982</v>
      </c>
      <c r="K1334" s="52">
        <v>861</v>
      </c>
      <c r="L1334" s="52">
        <v>-260.06740000000002</v>
      </c>
      <c r="M1334" s="55">
        <v>2</v>
      </c>
      <c r="N1334" s="56" t="s">
        <v>17</v>
      </c>
      <c r="P1334" s="66"/>
      <c r="Q1334" s="53"/>
      <c r="R1334" s="53"/>
      <c r="S1334" s="53"/>
      <c r="T1334" s="53"/>
      <c r="U1334" s="53"/>
      <c r="V1334" s="53"/>
      <c r="W1334" s="53"/>
      <c r="BZ1334" s="53"/>
    </row>
    <row r="1335" spans="2:78" s="52" customFormat="1" ht="13" x14ac:dyDescent="0.3">
      <c r="B1335" s="53" t="s">
        <v>2848</v>
      </c>
      <c r="C1335" s="53" t="s">
        <v>133</v>
      </c>
      <c r="D1335" s="53" t="s">
        <v>3258</v>
      </c>
      <c r="E1335" s="53">
        <v>42.40352</v>
      </c>
      <c r="F1335" s="53">
        <v>-4.2445190000000004</v>
      </c>
      <c r="G1335" s="54">
        <v>804.47119999999995</v>
      </c>
      <c r="H1335" s="53">
        <v>1866</v>
      </c>
      <c r="I1335" s="53">
        <v>998</v>
      </c>
      <c r="J1335" s="53">
        <v>868</v>
      </c>
      <c r="K1335" s="52">
        <v>861</v>
      </c>
      <c r="L1335" s="52">
        <v>-56.528800000000047</v>
      </c>
      <c r="M1335" s="55">
        <v>2</v>
      </c>
      <c r="N1335" s="56" t="s">
        <v>17</v>
      </c>
      <c r="P1335" s="66"/>
      <c r="Q1335" s="53"/>
      <c r="R1335" s="53"/>
      <c r="S1335" s="53"/>
      <c r="T1335" s="53"/>
      <c r="U1335" s="53"/>
      <c r="V1335" s="53"/>
      <c r="W1335" s="53"/>
      <c r="BZ1335" s="53"/>
    </row>
    <row r="1336" spans="2:78" s="52" customFormat="1" ht="13" x14ac:dyDescent="0.3">
      <c r="B1336" s="53" t="s">
        <v>2848</v>
      </c>
      <c r="C1336" s="53" t="s">
        <v>133</v>
      </c>
      <c r="D1336" s="53" t="s">
        <v>3259</v>
      </c>
      <c r="E1336" s="53">
        <v>42.9</v>
      </c>
      <c r="F1336" s="53">
        <v>-3.391667</v>
      </c>
      <c r="G1336" s="54">
        <v>914.24639999999999</v>
      </c>
      <c r="H1336" s="53">
        <v>452</v>
      </c>
      <c r="I1336" s="53">
        <v>246</v>
      </c>
      <c r="J1336" s="53">
        <v>206</v>
      </c>
      <c r="K1336" s="52">
        <v>861</v>
      </c>
      <c r="L1336" s="52">
        <v>53.246399999999994</v>
      </c>
      <c r="M1336" s="55">
        <v>2</v>
      </c>
      <c r="N1336" s="56" t="s">
        <v>17</v>
      </c>
      <c r="P1336" s="66"/>
      <c r="Q1336" s="53"/>
      <c r="R1336" s="53"/>
      <c r="S1336" s="53"/>
      <c r="T1336" s="53"/>
      <c r="U1336" s="53"/>
      <c r="V1336" s="53"/>
      <c r="W1336" s="53"/>
      <c r="BZ1336" s="53"/>
    </row>
    <row r="1337" spans="2:78" s="52" customFormat="1" ht="13" x14ac:dyDescent="0.3">
      <c r="B1337" s="53" t="s">
        <v>2848</v>
      </c>
      <c r="C1337" s="53" t="s">
        <v>133</v>
      </c>
      <c r="D1337" s="53" t="s">
        <v>3260</v>
      </c>
      <c r="E1337" s="53">
        <v>43.09207</v>
      </c>
      <c r="F1337" s="53">
        <v>-3.4340199999999999</v>
      </c>
      <c r="G1337" s="54">
        <v>739.46950000000004</v>
      </c>
      <c r="H1337" s="53">
        <v>853</v>
      </c>
      <c r="I1337" s="53">
        <v>485</v>
      </c>
      <c r="J1337" s="53">
        <v>368</v>
      </c>
      <c r="K1337" s="52">
        <v>861</v>
      </c>
      <c r="L1337" s="52">
        <v>-121.53049999999996</v>
      </c>
      <c r="M1337" s="55">
        <v>2</v>
      </c>
      <c r="N1337" s="56" t="s">
        <v>17</v>
      </c>
      <c r="P1337" s="66"/>
      <c r="Q1337" s="53"/>
      <c r="R1337" s="53"/>
      <c r="S1337" s="53"/>
      <c r="T1337" s="53"/>
      <c r="U1337" s="53"/>
      <c r="V1337" s="53"/>
      <c r="W1337" s="53"/>
      <c r="BZ1337" s="53"/>
    </row>
    <row r="1338" spans="2:78" s="52" customFormat="1" ht="13" x14ac:dyDescent="0.3">
      <c r="B1338" s="53" t="s">
        <v>2848</v>
      </c>
      <c r="C1338" s="53" t="s">
        <v>133</v>
      </c>
      <c r="D1338" s="53" t="s">
        <v>3261</v>
      </c>
      <c r="E1338" s="53">
        <v>42.616660000000003</v>
      </c>
      <c r="F1338" s="53">
        <v>-3.65</v>
      </c>
      <c r="G1338" s="54">
        <v>965.37929999999994</v>
      </c>
      <c r="H1338" s="53">
        <v>1406</v>
      </c>
      <c r="I1338" s="53">
        <v>781</v>
      </c>
      <c r="J1338" s="53">
        <v>625</v>
      </c>
      <c r="K1338" s="52">
        <v>861</v>
      </c>
      <c r="L1338" s="52">
        <v>104.37929999999994</v>
      </c>
      <c r="M1338" s="55">
        <v>2</v>
      </c>
      <c r="N1338" s="56" t="s">
        <v>17</v>
      </c>
      <c r="P1338" s="66"/>
      <c r="Q1338" s="53"/>
      <c r="R1338" s="53"/>
      <c r="S1338" s="53"/>
      <c r="T1338" s="53"/>
      <c r="U1338" s="53"/>
      <c r="V1338" s="53"/>
      <c r="W1338" s="53"/>
      <c r="BZ1338" s="53"/>
    </row>
    <row r="1339" spans="2:78" s="52" customFormat="1" ht="13" x14ac:dyDescent="0.3">
      <c r="B1339" s="53" t="s">
        <v>2848</v>
      </c>
      <c r="C1339" s="53" t="s">
        <v>133</v>
      </c>
      <c r="D1339" s="53" t="s">
        <v>3262</v>
      </c>
      <c r="E1339" s="53">
        <v>43.058770000000003</v>
      </c>
      <c r="F1339" s="53">
        <v>-3.642048</v>
      </c>
      <c r="G1339" s="54">
        <v>760.66150000000005</v>
      </c>
      <c r="H1339" s="53">
        <v>495</v>
      </c>
      <c r="I1339" s="53">
        <v>282</v>
      </c>
      <c r="J1339" s="53">
        <v>213</v>
      </c>
      <c r="K1339" s="52">
        <v>861</v>
      </c>
      <c r="L1339" s="52">
        <v>-100.33849999999995</v>
      </c>
      <c r="M1339" s="55">
        <v>2</v>
      </c>
      <c r="N1339" s="56" t="s">
        <v>17</v>
      </c>
      <c r="P1339" s="66"/>
      <c r="Q1339" s="53"/>
      <c r="R1339" s="53"/>
      <c r="S1339" s="53"/>
      <c r="T1339" s="53"/>
      <c r="U1339" s="53"/>
      <c r="V1339" s="53"/>
      <c r="W1339" s="53"/>
      <c r="BZ1339" s="53"/>
    </row>
    <row r="1340" spans="2:78" s="52" customFormat="1" ht="13" x14ac:dyDescent="0.3">
      <c r="B1340" s="53" t="s">
        <v>2848</v>
      </c>
      <c r="C1340" s="53" t="s">
        <v>133</v>
      </c>
      <c r="D1340" s="53" t="s">
        <v>3263</v>
      </c>
      <c r="E1340" s="53">
        <v>43.020560000000003</v>
      </c>
      <c r="F1340" s="53">
        <v>-3.7686109999999999</v>
      </c>
      <c r="G1340" s="54">
        <v>754.37739999999997</v>
      </c>
      <c r="H1340" s="53">
        <v>467</v>
      </c>
      <c r="I1340" s="53">
        <v>247</v>
      </c>
      <c r="J1340" s="53">
        <v>220</v>
      </c>
      <c r="K1340" s="52">
        <v>861</v>
      </c>
      <c r="L1340" s="52">
        <v>-106.62260000000003</v>
      </c>
      <c r="M1340" s="55">
        <v>2</v>
      </c>
      <c r="N1340" s="56" t="s">
        <v>17</v>
      </c>
      <c r="P1340" s="66"/>
      <c r="Q1340" s="53"/>
      <c r="R1340" s="53"/>
      <c r="S1340" s="53"/>
      <c r="T1340" s="53"/>
      <c r="U1340" s="53"/>
      <c r="V1340" s="53"/>
      <c r="W1340" s="53"/>
      <c r="BZ1340" s="53"/>
    </row>
    <row r="1341" spans="2:78" s="52" customFormat="1" ht="13" x14ac:dyDescent="0.3">
      <c r="B1341" s="53" t="s">
        <v>2848</v>
      </c>
      <c r="C1341" s="53" t="s">
        <v>133</v>
      </c>
      <c r="D1341" s="53" t="s">
        <v>3264</v>
      </c>
      <c r="E1341" s="53">
        <v>42.82</v>
      </c>
      <c r="F1341" s="53">
        <v>-3.536</v>
      </c>
      <c r="G1341" s="54">
        <v>594.3845</v>
      </c>
      <c r="H1341" s="53">
        <v>442</v>
      </c>
      <c r="I1341" s="53">
        <v>249</v>
      </c>
      <c r="J1341" s="53">
        <v>193</v>
      </c>
      <c r="K1341" s="52">
        <v>861</v>
      </c>
      <c r="L1341" s="52">
        <v>-266.6155</v>
      </c>
      <c r="M1341" s="55">
        <v>2</v>
      </c>
      <c r="N1341" s="56" t="s">
        <v>17</v>
      </c>
      <c r="P1341" s="66"/>
      <c r="Q1341" s="53"/>
      <c r="R1341" s="53"/>
      <c r="S1341" s="53"/>
      <c r="T1341" s="53"/>
      <c r="U1341" s="53"/>
      <c r="V1341" s="53"/>
      <c r="W1341" s="53"/>
      <c r="BZ1341" s="53"/>
    </row>
    <row r="1342" spans="2:78" s="52" customFormat="1" ht="13" x14ac:dyDescent="0.3">
      <c r="B1342" s="53" t="s">
        <v>2848</v>
      </c>
      <c r="C1342" s="53" t="s">
        <v>133</v>
      </c>
      <c r="D1342" s="53" t="s">
        <v>3265</v>
      </c>
      <c r="E1342" s="53">
        <v>41.57555</v>
      </c>
      <c r="F1342" s="53">
        <v>-3.6991670000000001</v>
      </c>
      <c r="G1342" s="54">
        <v>848.97990000000004</v>
      </c>
      <c r="H1342" s="53">
        <v>501</v>
      </c>
      <c r="I1342" s="53">
        <v>273</v>
      </c>
      <c r="J1342" s="53">
        <v>228</v>
      </c>
      <c r="K1342" s="52">
        <v>861</v>
      </c>
      <c r="L1342" s="52">
        <v>-12.020099999999957</v>
      </c>
      <c r="M1342" s="55">
        <v>2</v>
      </c>
      <c r="N1342" s="56" t="s">
        <v>17</v>
      </c>
      <c r="P1342" s="66"/>
      <c r="Q1342" s="53"/>
      <c r="R1342" s="53"/>
      <c r="S1342" s="53"/>
      <c r="T1342" s="53"/>
      <c r="U1342" s="53"/>
      <c r="V1342" s="53"/>
      <c r="W1342" s="53"/>
      <c r="BZ1342" s="53"/>
    </row>
    <row r="1343" spans="2:78" s="52" customFormat="1" ht="13" x14ac:dyDescent="0.3">
      <c r="B1343" s="53" t="s">
        <v>2848</v>
      </c>
      <c r="C1343" s="53" t="s">
        <v>133</v>
      </c>
      <c r="D1343" s="53" t="s">
        <v>3266</v>
      </c>
      <c r="E1343" s="53">
        <v>42.687339999999999</v>
      </c>
      <c r="F1343" s="53">
        <v>-2.9475929999999999</v>
      </c>
      <c r="G1343" s="54">
        <v>465.16019999999997</v>
      </c>
      <c r="H1343" s="53">
        <v>39264</v>
      </c>
      <c r="I1343" s="53">
        <v>19839</v>
      </c>
      <c r="J1343" s="53">
        <v>19425</v>
      </c>
      <c r="K1343" s="52">
        <v>861</v>
      </c>
      <c r="L1343" s="52">
        <v>-395.83980000000003</v>
      </c>
      <c r="M1343" s="55">
        <v>2</v>
      </c>
      <c r="N1343" s="56" t="s">
        <v>17</v>
      </c>
      <c r="P1343" s="66"/>
      <c r="Q1343" s="53"/>
      <c r="R1343" s="53"/>
      <c r="S1343" s="53"/>
      <c r="T1343" s="53"/>
      <c r="U1343" s="53"/>
      <c r="V1343" s="53"/>
      <c r="W1343" s="53"/>
      <c r="BZ1343" s="53"/>
    </row>
    <row r="1344" spans="2:78" s="52" customFormat="1" ht="13" x14ac:dyDescent="0.3">
      <c r="B1344" s="53" t="s">
        <v>2848</v>
      </c>
      <c r="C1344" s="53" t="s">
        <v>133</v>
      </c>
      <c r="D1344" s="53" t="s">
        <v>3267</v>
      </c>
      <c r="E1344" s="53">
        <v>42.674709999999997</v>
      </c>
      <c r="F1344" s="53">
        <v>-3.1996099999999998</v>
      </c>
      <c r="G1344" s="54">
        <v>804.47180000000003</v>
      </c>
      <c r="H1344" s="53">
        <v>94</v>
      </c>
      <c r="I1344" s="53">
        <v>54</v>
      </c>
      <c r="J1344" s="53">
        <v>40</v>
      </c>
      <c r="K1344" s="52">
        <v>861</v>
      </c>
      <c r="L1344" s="52">
        <v>-56.52819999999997</v>
      </c>
      <c r="M1344" s="55">
        <v>2</v>
      </c>
      <c r="N1344" s="56" t="s">
        <v>17</v>
      </c>
      <c r="P1344" s="66"/>
      <c r="Q1344" s="53"/>
      <c r="R1344" s="53"/>
      <c r="S1344" s="53"/>
      <c r="T1344" s="53"/>
      <c r="U1344" s="53"/>
      <c r="V1344" s="53"/>
      <c r="W1344" s="53"/>
      <c r="BZ1344" s="53"/>
    </row>
    <row r="1345" spans="2:78" s="52" customFormat="1" ht="13" x14ac:dyDescent="0.3">
      <c r="B1345" s="53" t="s">
        <v>2848</v>
      </c>
      <c r="C1345" s="53" t="s">
        <v>133</v>
      </c>
      <c r="D1345" s="53" t="s">
        <v>3268</v>
      </c>
      <c r="E1345" s="53">
        <v>42.260120000000001</v>
      </c>
      <c r="F1345" s="53">
        <v>-3.6599110000000001</v>
      </c>
      <c r="G1345" s="54">
        <v>887.0018</v>
      </c>
      <c r="H1345" s="53">
        <v>472</v>
      </c>
      <c r="I1345" s="53">
        <v>266</v>
      </c>
      <c r="J1345" s="53">
        <v>206</v>
      </c>
      <c r="K1345" s="52">
        <v>861</v>
      </c>
      <c r="L1345" s="52">
        <v>26.001800000000003</v>
      </c>
      <c r="M1345" s="55">
        <v>2</v>
      </c>
      <c r="N1345" s="56" t="s">
        <v>17</v>
      </c>
      <c r="P1345" s="66"/>
      <c r="Q1345" s="53"/>
      <c r="R1345" s="53"/>
      <c r="S1345" s="53"/>
      <c r="T1345" s="53"/>
      <c r="U1345" s="53"/>
      <c r="V1345" s="53"/>
      <c r="W1345" s="53"/>
      <c r="BZ1345" s="53"/>
    </row>
    <row r="1346" spans="2:78" s="52" customFormat="1" ht="13" x14ac:dyDescent="0.3">
      <c r="B1346" s="53" t="s">
        <v>2848</v>
      </c>
      <c r="C1346" s="53" t="s">
        <v>133</v>
      </c>
      <c r="D1346" s="53" t="s">
        <v>3269</v>
      </c>
      <c r="E1346" s="53">
        <v>42.051310000000001</v>
      </c>
      <c r="F1346" s="53">
        <v>-3.1935889999999998</v>
      </c>
      <c r="G1346" s="54">
        <v>1169.2840000000001</v>
      </c>
      <c r="H1346" s="53">
        <v>48</v>
      </c>
      <c r="I1346" s="53">
        <v>29</v>
      </c>
      <c r="J1346" s="53">
        <v>19</v>
      </c>
      <c r="K1346" s="52">
        <v>861</v>
      </c>
      <c r="L1346" s="52">
        <v>308.28400000000011</v>
      </c>
      <c r="M1346" s="55">
        <v>4</v>
      </c>
      <c r="N1346" s="56" t="s">
        <v>17</v>
      </c>
      <c r="P1346" s="66"/>
      <c r="Q1346" s="53"/>
      <c r="R1346" s="53"/>
      <c r="S1346" s="53"/>
      <c r="T1346" s="53"/>
      <c r="U1346" s="53"/>
      <c r="V1346" s="53"/>
      <c r="W1346" s="53"/>
      <c r="BZ1346" s="53"/>
    </row>
    <row r="1347" spans="2:78" s="52" customFormat="1" ht="13" x14ac:dyDescent="0.3">
      <c r="B1347" s="53" t="s">
        <v>2848</v>
      </c>
      <c r="C1347" s="53" t="s">
        <v>133</v>
      </c>
      <c r="D1347" s="53" t="s">
        <v>3270</v>
      </c>
      <c r="E1347" s="53">
        <v>42.457709999999999</v>
      </c>
      <c r="F1347" s="53">
        <v>-3.4688880000000002</v>
      </c>
      <c r="G1347" s="54">
        <v>877.2269</v>
      </c>
      <c r="H1347" s="53">
        <v>200</v>
      </c>
      <c r="I1347" s="53">
        <v>111</v>
      </c>
      <c r="J1347" s="53">
        <v>89</v>
      </c>
      <c r="K1347" s="52">
        <v>861</v>
      </c>
      <c r="L1347" s="52">
        <v>16.226900000000001</v>
      </c>
      <c r="M1347" s="55">
        <v>2</v>
      </c>
      <c r="N1347" s="56" t="s">
        <v>17</v>
      </c>
      <c r="P1347" s="66"/>
      <c r="Q1347" s="53"/>
      <c r="R1347" s="53"/>
      <c r="S1347" s="53"/>
      <c r="T1347" s="53"/>
      <c r="U1347" s="53"/>
      <c r="V1347" s="53"/>
      <c r="W1347" s="53"/>
      <c r="BZ1347" s="53"/>
    </row>
    <row r="1348" spans="2:78" s="52" customFormat="1" ht="13" x14ac:dyDescent="0.3">
      <c r="B1348" s="53" t="s">
        <v>2848</v>
      </c>
      <c r="C1348" s="53" t="s">
        <v>133</v>
      </c>
      <c r="D1348" s="53" t="s">
        <v>3271</v>
      </c>
      <c r="E1348" s="53">
        <v>41.955199999999998</v>
      </c>
      <c r="F1348" s="53">
        <v>-3.199341</v>
      </c>
      <c r="G1348" s="54">
        <v>1049.7159999999999</v>
      </c>
      <c r="H1348" s="53">
        <v>106</v>
      </c>
      <c r="I1348" s="53">
        <v>65</v>
      </c>
      <c r="J1348" s="53">
        <v>41</v>
      </c>
      <c r="K1348" s="52">
        <v>861</v>
      </c>
      <c r="L1348" s="52">
        <v>188.71599999999989</v>
      </c>
      <c r="M1348" s="55">
        <v>2</v>
      </c>
      <c r="N1348" s="56" t="s">
        <v>17</v>
      </c>
      <c r="P1348" s="66"/>
      <c r="Q1348" s="53"/>
      <c r="R1348" s="53"/>
      <c r="S1348" s="53"/>
      <c r="T1348" s="53"/>
      <c r="U1348" s="53"/>
      <c r="V1348" s="53"/>
      <c r="W1348" s="53"/>
      <c r="BZ1348" s="53"/>
    </row>
    <row r="1349" spans="2:78" s="52" customFormat="1" ht="13" x14ac:dyDescent="0.3">
      <c r="B1349" s="53" t="s">
        <v>2848</v>
      </c>
      <c r="C1349" s="53" t="s">
        <v>133</v>
      </c>
      <c r="D1349" s="53" t="s">
        <v>3272</v>
      </c>
      <c r="E1349" s="53">
        <v>42.148099999999999</v>
      </c>
      <c r="F1349" s="53">
        <v>-3.1126339999999999</v>
      </c>
      <c r="G1349" s="54">
        <v>1209.271</v>
      </c>
      <c r="H1349" s="53">
        <v>78</v>
      </c>
      <c r="I1349" s="53">
        <v>45</v>
      </c>
      <c r="J1349" s="53">
        <v>33</v>
      </c>
      <c r="K1349" s="52">
        <v>861</v>
      </c>
      <c r="L1349" s="52">
        <v>348.27099999999996</v>
      </c>
      <c r="M1349" s="55">
        <v>4</v>
      </c>
      <c r="N1349" s="56" t="s">
        <v>17</v>
      </c>
      <c r="P1349" s="66"/>
      <c r="Q1349" s="53"/>
      <c r="R1349" s="53"/>
      <c r="S1349" s="53"/>
      <c r="T1349" s="53"/>
      <c r="U1349" s="53"/>
      <c r="V1349" s="53"/>
      <c r="W1349" s="53"/>
      <c r="BZ1349" s="53"/>
    </row>
    <row r="1350" spans="2:78" s="52" customFormat="1" ht="13" x14ac:dyDescent="0.3">
      <c r="B1350" s="53" t="s">
        <v>2848</v>
      </c>
      <c r="C1350" s="53" t="s">
        <v>133</v>
      </c>
      <c r="D1350" s="53" t="s">
        <v>3273</v>
      </c>
      <c r="E1350" s="53">
        <v>42.584670000000003</v>
      </c>
      <c r="F1350" s="53">
        <v>-3.7765810000000002</v>
      </c>
      <c r="G1350" s="54">
        <v>945.16010000000006</v>
      </c>
      <c r="H1350" s="53">
        <v>200</v>
      </c>
      <c r="I1350" s="53">
        <v>109</v>
      </c>
      <c r="J1350" s="53">
        <v>91</v>
      </c>
      <c r="K1350" s="52">
        <v>861</v>
      </c>
      <c r="L1350" s="52">
        <v>84.160100000000057</v>
      </c>
      <c r="M1350" s="55">
        <v>2</v>
      </c>
      <c r="N1350" s="56" t="s">
        <v>17</v>
      </c>
      <c r="P1350" s="66"/>
      <c r="Q1350" s="53"/>
      <c r="R1350" s="53"/>
      <c r="S1350" s="53"/>
      <c r="T1350" s="53"/>
      <c r="U1350" s="53"/>
      <c r="V1350" s="53"/>
      <c r="W1350" s="53"/>
      <c r="BZ1350" s="53"/>
    </row>
    <row r="1351" spans="2:78" s="52" customFormat="1" ht="13" x14ac:dyDescent="0.3">
      <c r="B1351" s="53" t="s">
        <v>2848</v>
      </c>
      <c r="C1351" s="53" t="s">
        <v>133</v>
      </c>
      <c r="D1351" s="53" t="s">
        <v>3274</v>
      </c>
      <c r="E1351" s="53">
        <v>41.551960000000001</v>
      </c>
      <c r="F1351" s="53">
        <v>-3.791871</v>
      </c>
      <c r="G1351" s="54">
        <v>919.98389999999995</v>
      </c>
      <c r="H1351" s="53">
        <v>193</v>
      </c>
      <c r="I1351" s="53">
        <v>105</v>
      </c>
      <c r="J1351" s="53">
        <v>88</v>
      </c>
      <c r="K1351" s="52">
        <v>861</v>
      </c>
      <c r="L1351" s="52">
        <v>58.983899999999949</v>
      </c>
      <c r="M1351" s="55">
        <v>2</v>
      </c>
      <c r="N1351" s="56" t="s">
        <v>17</v>
      </c>
      <c r="P1351" s="66"/>
      <c r="Q1351" s="53"/>
      <c r="R1351" s="53"/>
      <c r="S1351" s="53"/>
      <c r="T1351" s="53"/>
      <c r="U1351" s="53"/>
      <c r="V1351" s="53"/>
      <c r="W1351" s="53"/>
      <c r="BZ1351" s="53"/>
    </row>
    <row r="1352" spans="2:78" s="52" customFormat="1" ht="13" x14ac:dyDescent="0.3">
      <c r="B1352" s="53" t="s">
        <v>2848</v>
      </c>
      <c r="C1352" s="53" t="s">
        <v>133</v>
      </c>
      <c r="D1352" s="53" t="s">
        <v>3275</v>
      </c>
      <c r="E1352" s="53">
        <v>41.61383</v>
      </c>
      <c r="F1352" s="53">
        <v>-3.9652310000000002</v>
      </c>
      <c r="G1352" s="54">
        <v>785.07399999999996</v>
      </c>
      <c r="H1352" s="53">
        <v>248</v>
      </c>
      <c r="I1352" s="53">
        <v>129</v>
      </c>
      <c r="J1352" s="53">
        <v>119</v>
      </c>
      <c r="K1352" s="52">
        <v>861</v>
      </c>
      <c r="L1352" s="52">
        <v>-75.926000000000045</v>
      </c>
      <c r="M1352" s="55">
        <v>2</v>
      </c>
      <c r="N1352" s="56" t="s">
        <v>17</v>
      </c>
      <c r="P1352" s="66"/>
      <c r="Q1352" s="53"/>
      <c r="R1352" s="53"/>
      <c r="S1352" s="53"/>
      <c r="T1352" s="53"/>
      <c r="U1352" s="53"/>
      <c r="V1352" s="53"/>
      <c r="W1352" s="53"/>
      <c r="BZ1352" s="53"/>
    </row>
    <row r="1353" spans="2:78" s="52" customFormat="1" ht="13" x14ac:dyDescent="0.3">
      <c r="B1353" s="53" t="s">
        <v>2848</v>
      </c>
      <c r="C1353" s="53" t="s">
        <v>133</v>
      </c>
      <c r="D1353" s="53" t="s">
        <v>3276</v>
      </c>
      <c r="E1353" s="53">
        <v>42.682369999999999</v>
      </c>
      <c r="F1353" s="53">
        <v>-3.3267699999999998</v>
      </c>
      <c r="G1353" s="54">
        <v>764.60170000000005</v>
      </c>
      <c r="H1353" s="53">
        <v>44</v>
      </c>
      <c r="I1353" s="53">
        <v>20</v>
      </c>
      <c r="J1353" s="53">
        <v>24</v>
      </c>
      <c r="K1353" s="52">
        <v>861</v>
      </c>
      <c r="L1353" s="52">
        <v>-96.398299999999949</v>
      </c>
      <c r="M1353" s="55">
        <v>2</v>
      </c>
      <c r="N1353" s="56" t="s">
        <v>17</v>
      </c>
      <c r="P1353" s="66"/>
      <c r="Q1353" s="53"/>
      <c r="R1353" s="53"/>
      <c r="S1353" s="53"/>
      <c r="T1353" s="53"/>
      <c r="U1353" s="53"/>
      <c r="V1353" s="53"/>
      <c r="W1353" s="53"/>
      <c r="BZ1353" s="53"/>
    </row>
    <row r="1354" spans="2:78" s="52" customFormat="1" ht="13" x14ac:dyDescent="0.3">
      <c r="B1354" s="53" t="s">
        <v>2848</v>
      </c>
      <c r="C1354" s="53" t="s">
        <v>133</v>
      </c>
      <c r="D1354" s="53" t="s">
        <v>3277</v>
      </c>
      <c r="E1354" s="53">
        <v>41.968589999999999</v>
      </c>
      <c r="F1354" s="53">
        <v>-3.6339199999999998</v>
      </c>
      <c r="G1354" s="54">
        <v>916.86369999999999</v>
      </c>
      <c r="H1354" s="53">
        <v>84</v>
      </c>
      <c r="I1354" s="53">
        <v>55</v>
      </c>
      <c r="J1354" s="53">
        <v>29</v>
      </c>
      <c r="K1354" s="52">
        <v>861</v>
      </c>
      <c r="L1354" s="52">
        <v>55.863699999999994</v>
      </c>
      <c r="M1354" s="55">
        <v>2</v>
      </c>
      <c r="N1354" s="56" t="s">
        <v>17</v>
      </c>
      <c r="P1354" s="66"/>
      <c r="Q1354" s="53"/>
      <c r="R1354" s="53"/>
      <c r="S1354" s="53"/>
      <c r="T1354" s="53"/>
      <c r="U1354" s="53"/>
      <c r="V1354" s="53"/>
      <c r="W1354" s="53"/>
      <c r="BZ1354" s="53"/>
    </row>
    <row r="1355" spans="2:78" s="52" customFormat="1" ht="13" x14ac:dyDescent="0.3">
      <c r="B1355" s="53" t="s">
        <v>2848</v>
      </c>
      <c r="C1355" s="53" t="s">
        <v>133</v>
      </c>
      <c r="D1355" s="53" t="s">
        <v>3278</v>
      </c>
      <c r="E1355" s="53">
        <v>42.059840000000001</v>
      </c>
      <c r="F1355" s="53">
        <v>-2.9971839999999998</v>
      </c>
      <c r="G1355" s="54">
        <v>1180.4860000000001</v>
      </c>
      <c r="H1355" s="53">
        <v>204</v>
      </c>
      <c r="I1355" s="53">
        <v>112</v>
      </c>
      <c r="J1355" s="53">
        <v>92</v>
      </c>
      <c r="K1355" s="52">
        <v>861</v>
      </c>
      <c r="L1355" s="52">
        <v>319.4860000000001</v>
      </c>
      <c r="M1355" s="55">
        <v>4</v>
      </c>
      <c r="N1355" s="56" t="s">
        <v>17</v>
      </c>
      <c r="P1355" s="66"/>
      <c r="Q1355" s="53"/>
      <c r="R1355" s="53"/>
      <c r="S1355" s="53"/>
      <c r="T1355" s="53"/>
      <c r="U1355" s="53"/>
      <c r="V1355" s="53"/>
      <c r="W1355" s="53"/>
      <c r="BZ1355" s="53"/>
    </row>
    <row r="1356" spans="2:78" s="52" customFormat="1" ht="13" x14ac:dyDescent="0.3">
      <c r="B1356" s="53" t="s">
        <v>2848</v>
      </c>
      <c r="C1356" s="53" t="s">
        <v>133</v>
      </c>
      <c r="D1356" s="53" t="s">
        <v>3279</v>
      </c>
      <c r="E1356" s="53">
        <v>41.783189999999998</v>
      </c>
      <c r="F1356" s="53">
        <v>-3.9340449999999998</v>
      </c>
      <c r="G1356" s="54">
        <v>840.86329999999998</v>
      </c>
      <c r="H1356" s="53">
        <v>206</v>
      </c>
      <c r="I1356" s="53">
        <v>112</v>
      </c>
      <c r="J1356" s="53">
        <v>94</v>
      </c>
      <c r="K1356" s="52">
        <v>861</v>
      </c>
      <c r="L1356" s="52">
        <v>-20.136700000000019</v>
      </c>
      <c r="M1356" s="55">
        <v>2</v>
      </c>
      <c r="N1356" s="56" t="s">
        <v>17</v>
      </c>
      <c r="P1356" s="66"/>
      <c r="Q1356" s="53"/>
      <c r="R1356" s="53"/>
      <c r="S1356" s="53"/>
      <c r="T1356" s="53"/>
      <c r="U1356" s="53"/>
      <c r="V1356" s="53"/>
      <c r="W1356" s="53"/>
      <c r="BZ1356" s="53"/>
    </row>
    <row r="1357" spans="2:78" s="52" customFormat="1" ht="13" x14ac:dyDescent="0.3">
      <c r="B1357" s="53" t="s">
        <v>2848</v>
      </c>
      <c r="C1357" s="53" t="s">
        <v>133</v>
      </c>
      <c r="D1357" s="53" t="s">
        <v>3280</v>
      </c>
      <c r="E1357" s="53">
        <v>42.20261</v>
      </c>
      <c r="F1357" s="53">
        <v>-3.9403429999999999</v>
      </c>
      <c r="G1357" s="54">
        <v>807.47619999999995</v>
      </c>
      <c r="H1357" s="53">
        <v>45</v>
      </c>
      <c r="I1357" s="53">
        <v>26</v>
      </c>
      <c r="J1357" s="53">
        <v>19</v>
      </c>
      <c r="K1357" s="52">
        <v>861</v>
      </c>
      <c r="L1357" s="52">
        <v>-53.523800000000051</v>
      </c>
      <c r="M1357" s="55">
        <v>2</v>
      </c>
      <c r="N1357" s="56" t="s">
        <v>17</v>
      </c>
      <c r="P1357" s="66"/>
      <c r="Q1357" s="53"/>
      <c r="R1357" s="53"/>
      <c r="S1357" s="53"/>
      <c r="T1357" s="53"/>
      <c r="U1357" s="53"/>
      <c r="V1357" s="53"/>
      <c r="W1357" s="53"/>
      <c r="BZ1357" s="53"/>
    </row>
    <row r="1358" spans="2:78" s="52" customFormat="1" ht="13" x14ac:dyDescent="0.3">
      <c r="B1358" s="53" t="s">
        <v>2848</v>
      </c>
      <c r="C1358" s="53" t="s">
        <v>133</v>
      </c>
      <c r="D1358" s="53" t="s">
        <v>3281</v>
      </c>
      <c r="E1358" s="53">
        <v>42.734780000000001</v>
      </c>
      <c r="F1358" s="53">
        <v>-3.414072</v>
      </c>
      <c r="G1358" s="54">
        <v>585.50729999999999</v>
      </c>
      <c r="H1358" s="53">
        <v>1256</v>
      </c>
      <c r="I1358" s="53">
        <v>650</v>
      </c>
      <c r="J1358" s="53">
        <v>606</v>
      </c>
      <c r="K1358" s="52">
        <v>861</v>
      </c>
      <c r="L1358" s="52">
        <v>-275.49270000000001</v>
      </c>
      <c r="M1358" s="55">
        <v>2</v>
      </c>
      <c r="N1358" s="56" t="s">
        <v>17</v>
      </c>
      <c r="P1358" s="66"/>
      <c r="Q1358" s="53"/>
      <c r="R1358" s="53"/>
      <c r="S1358" s="53"/>
      <c r="T1358" s="53"/>
      <c r="U1358" s="53"/>
      <c r="V1358" s="53"/>
      <c r="W1358" s="53"/>
      <c r="BZ1358" s="53"/>
    </row>
    <row r="1359" spans="2:78" s="52" customFormat="1" ht="13" x14ac:dyDescent="0.3">
      <c r="B1359" s="53" t="s">
        <v>2848</v>
      </c>
      <c r="C1359" s="53" t="s">
        <v>133</v>
      </c>
      <c r="D1359" s="53" t="s">
        <v>3282</v>
      </c>
      <c r="E1359" s="53">
        <v>41.831699999999998</v>
      </c>
      <c r="F1359" s="53">
        <v>-3.7036519999999999</v>
      </c>
      <c r="G1359" s="54">
        <v>913.34320000000002</v>
      </c>
      <c r="H1359" s="53">
        <v>64</v>
      </c>
      <c r="I1359" s="53">
        <v>35</v>
      </c>
      <c r="J1359" s="53">
        <v>29</v>
      </c>
      <c r="K1359" s="52">
        <v>861</v>
      </c>
      <c r="L1359" s="52">
        <v>52.343200000000024</v>
      </c>
      <c r="M1359" s="55">
        <v>2</v>
      </c>
      <c r="N1359" s="56" t="s">
        <v>17</v>
      </c>
      <c r="P1359" s="66"/>
      <c r="Q1359" s="53"/>
      <c r="R1359" s="53"/>
      <c r="S1359" s="53"/>
      <c r="T1359" s="53"/>
      <c r="U1359" s="53"/>
      <c r="V1359" s="53"/>
      <c r="W1359" s="53"/>
      <c r="BZ1359" s="53"/>
    </row>
    <row r="1360" spans="2:78" s="52" customFormat="1" ht="13" x14ac:dyDescent="0.3">
      <c r="B1360" s="53" t="s">
        <v>2848</v>
      </c>
      <c r="C1360" s="53" t="s">
        <v>133</v>
      </c>
      <c r="D1360" s="53" t="s">
        <v>3283</v>
      </c>
      <c r="E1360" s="53">
        <v>42.360230000000001</v>
      </c>
      <c r="F1360" s="53">
        <v>-3.5835819999999998</v>
      </c>
      <c r="G1360" s="54">
        <v>911.22519999999997</v>
      </c>
      <c r="H1360" s="53">
        <v>220</v>
      </c>
      <c r="I1360" s="53">
        <v>125</v>
      </c>
      <c r="J1360" s="53">
        <v>95</v>
      </c>
      <c r="K1360" s="52">
        <v>861</v>
      </c>
      <c r="L1360" s="52">
        <v>50.225199999999973</v>
      </c>
      <c r="M1360" s="55">
        <v>2</v>
      </c>
      <c r="N1360" s="56" t="s">
        <v>17</v>
      </c>
      <c r="P1360" s="66"/>
      <c r="Q1360" s="53"/>
      <c r="R1360" s="53"/>
      <c r="S1360" s="53"/>
      <c r="T1360" s="53"/>
      <c r="U1360" s="53"/>
      <c r="V1360" s="53"/>
      <c r="W1360" s="53"/>
      <c r="BZ1360" s="53"/>
    </row>
    <row r="1361" spans="2:78" s="52" customFormat="1" ht="13" x14ac:dyDescent="0.3">
      <c r="B1361" s="53" t="s">
        <v>2848</v>
      </c>
      <c r="C1361" s="53" t="s">
        <v>133</v>
      </c>
      <c r="D1361" s="53" t="s">
        <v>3284</v>
      </c>
      <c r="E1361" s="53">
        <v>42.407809999999998</v>
      </c>
      <c r="F1361" s="53">
        <v>-4.1767310000000002</v>
      </c>
      <c r="G1361" s="54">
        <v>798.97080000000005</v>
      </c>
      <c r="H1361" s="53">
        <v>90</v>
      </c>
      <c r="I1361" s="53">
        <v>55</v>
      </c>
      <c r="J1361" s="53">
        <v>35</v>
      </c>
      <c r="K1361" s="52">
        <v>861</v>
      </c>
      <c r="L1361" s="52">
        <v>-62.029199999999946</v>
      </c>
      <c r="M1361" s="55">
        <v>2</v>
      </c>
      <c r="N1361" s="56" t="s">
        <v>17</v>
      </c>
      <c r="P1361" s="66"/>
      <c r="Q1361" s="53"/>
      <c r="R1361" s="53"/>
      <c r="S1361" s="53"/>
      <c r="T1361" s="53"/>
      <c r="U1361" s="53"/>
      <c r="V1361" s="53"/>
      <c r="W1361" s="53"/>
      <c r="BZ1361" s="53"/>
    </row>
    <row r="1362" spans="2:78" s="52" customFormat="1" ht="13" x14ac:dyDescent="0.3">
      <c r="B1362" s="53" t="s">
        <v>2848</v>
      </c>
      <c r="C1362" s="53" t="s">
        <v>133</v>
      </c>
      <c r="D1362" s="53" t="s">
        <v>3285</v>
      </c>
      <c r="E1362" s="53">
        <v>42.438209999999998</v>
      </c>
      <c r="F1362" s="53">
        <v>-4.1947770000000002</v>
      </c>
      <c r="G1362" s="54">
        <v>830.76490000000001</v>
      </c>
      <c r="H1362" s="53">
        <v>84</v>
      </c>
      <c r="I1362" s="53">
        <v>54</v>
      </c>
      <c r="J1362" s="53">
        <v>30</v>
      </c>
      <c r="K1362" s="52">
        <v>861</v>
      </c>
      <c r="L1362" s="52">
        <v>-30.235099999999989</v>
      </c>
      <c r="M1362" s="55">
        <v>2</v>
      </c>
      <c r="N1362" s="56" t="s">
        <v>17</v>
      </c>
      <c r="P1362" s="66"/>
      <c r="Q1362" s="53"/>
      <c r="R1362" s="53"/>
      <c r="S1362" s="53"/>
      <c r="T1362" s="53"/>
      <c r="U1362" s="53"/>
      <c r="V1362" s="53"/>
      <c r="W1362" s="53"/>
      <c r="BZ1362" s="53"/>
    </row>
    <row r="1363" spans="2:78" s="52" customFormat="1" ht="13" x14ac:dyDescent="0.3">
      <c r="B1363" s="53" t="s">
        <v>2848</v>
      </c>
      <c r="C1363" s="53" t="s">
        <v>133</v>
      </c>
      <c r="D1363" s="53" t="s">
        <v>3286</v>
      </c>
      <c r="E1363" s="53">
        <v>42.704900000000002</v>
      </c>
      <c r="F1363" s="53">
        <v>-3.532114</v>
      </c>
      <c r="G1363" s="54">
        <v>781.82119999999998</v>
      </c>
      <c r="H1363" s="53">
        <v>45</v>
      </c>
      <c r="I1363" s="53">
        <v>26</v>
      </c>
      <c r="J1363" s="53">
        <v>19</v>
      </c>
      <c r="K1363" s="52">
        <v>861</v>
      </c>
      <c r="L1363" s="52">
        <v>-79.178800000000024</v>
      </c>
      <c r="M1363" s="55">
        <v>2</v>
      </c>
      <c r="N1363" s="56" t="s">
        <v>17</v>
      </c>
      <c r="P1363" s="66"/>
      <c r="Q1363" s="53"/>
      <c r="R1363" s="53"/>
      <c r="S1363" s="53"/>
      <c r="T1363" s="53"/>
      <c r="U1363" s="53"/>
      <c r="V1363" s="53"/>
      <c r="W1363" s="53"/>
      <c r="BZ1363" s="53"/>
    </row>
    <row r="1364" spans="2:78" s="52" customFormat="1" ht="13" x14ac:dyDescent="0.3">
      <c r="B1364" s="53" t="s">
        <v>2848</v>
      </c>
      <c r="C1364" s="53" t="s">
        <v>133</v>
      </c>
      <c r="D1364" s="53" t="s">
        <v>3287</v>
      </c>
      <c r="E1364" s="53">
        <v>41.963590000000003</v>
      </c>
      <c r="F1364" s="53">
        <v>-3.1262629999999998</v>
      </c>
      <c r="G1364" s="54">
        <v>1065.0920000000001</v>
      </c>
      <c r="H1364" s="53">
        <v>858</v>
      </c>
      <c r="I1364" s="53">
        <v>446</v>
      </c>
      <c r="J1364" s="53">
        <v>412</v>
      </c>
      <c r="K1364" s="52">
        <v>861</v>
      </c>
      <c r="L1364" s="52">
        <v>204.0920000000001</v>
      </c>
      <c r="M1364" s="55">
        <v>4</v>
      </c>
      <c r="N1364" s="56" t="s">
        <v>17</v>
      </c>
      <c r="P1364" s="66"/>
      <c r="Q1364" s="53"/>
      <c r="R1364" s="53"/>
      <c r="S1364" s="53"/>
      <c r="T1364" s="53"/>
      <c r="U1364" s="53"/>
      <c r="V1364" s="53"/>
      <c r="W1364" s="53"/>
      <c r="BZ1364" s="53"/>
    </row>
    <row r="1365" spans="2:78" s="52" customFormat="1" ht="13" x14ac:dyDescent="0.3">
      <c r="B1365" s="53" t="s">
        <v>2848</v>
      </c>
      <c r="C1365" s="53" t="s">
        <v>133</v>
      </c>
      <c r="D1365" s="53" t="s">
        <v>3288</v>
      </c>
      <c r="E1365" s="53">
        <v>42.343760000000003</v>
      </c>
      <c r="F1365" s="53">
        <v>-4.2569889999999999</v>
      </c>
      <c r="G1365" s="54">
        <v>777.47339999999997</v>
      </c>
      <c r="H1365" s="53">
        <v>35</v>
      </c>
      <c r="I1365" s="53">
        <v>17</v>
      </c>
      <c r="J1365" s="53">
        <v>18</v>
      </c>
      <c r="K1365" s="52">
        <v>861</v>
      </c>
      <c r="L1365" s="52">
        <v>-83.52660000000003</v>
      </c>
      <c r="M1365" s="55">
        <v>2</v>
      </c>
      <c r="N1365" s="56" t="s">
        <v>17</v>
      </c>
      <c r="P1365" s="66"/>
      <c r="Q1365" s="53"/>
      <c r="R1365" s="53"/>
      <c r="S1365" s="53"/>
      <c r="T1365" s="53"/>
      <c r="U1365" s="53"/>
      <c r="V1365" s="53"/>
      <c r="W1365" s="53"/>
      <c r="BZ1365" s="53"/>
    </row>
    <row r="1366" spans="2:78" s="52" customFormat="1" ht="13" x14ac:dyDescent="0.3">
      <c r="B1366" s="53" t="s">
        <v>2848</v>
      </c>
      <c r="C1366" s="53" t="s">
        <v>133</v>
      </c>
      <c r="D1366" s="53" t="s">
        <v>3289</v>
      </c>
      <c r="E1366" s="53">
        <v>42.21181</v>
      </c>
      <c r="F1366" s="53">
        <v>-3.4599250000000001</v>
      </c>
      <c r="G1366" s="54">
        <v>1107.0450000000001</v>
      </c>
      <c r="H1366" s="53">
        <v>67</v>
      </c>
      <c r="I1366" s="53">
        <v>40</v>
      </c>
      <c r="J1366" s="53">
        <v>27</v>
      </c>
      <c r="K1366" s="52">
        <v>861</v>
      </c>
      <c r="L1366" s="52">
        <v>246.04500000000007</v>
      </c>
      <c r="M1366" s="55">
        <v>4</v>
      </c>
      <c r="N1366" s="56" t="s">
        <v>17</v>
      </c>
      <c r="P1366" s="66"/>
      <c r="Q1366" s="53"/>
      <c r="R1366" s="53"/>
      <c r="S1366" s="53"/>
      <c r="T1366" s="53"/>
      <c r="U1366" s="53"/>
      <c r="V1366" s="53"/>
      <c r="W1366" s="53"/>
      <c r="BZ1366" s="53"/>
    </row>
    <row r="1367" spans="2:78" s="52" customFormat="1" ht="13" x14ac:dyDescent="0.3">
      <c r="B1367" s="53" t="s">
        <v>2848</v>
      </c>
      <c r="C1367" s="53" t="s">
        <v>133</v>
      </c>
      <c r="D1367" s="53" t="s">
        <v>3290</v>
      </c>
      <c r="E1367" s="53">
        <v>42.196469999999998</v>
      </c>
      <c r="F1367" s="53">
        <v>-3.9883739999999999</v>
      </c>
      <c r="G1367" s="54">
        <v>786.50930000000005</v>
      </c>
      <c r="H1367" s="53">
        <v>60</v>
      </c>
      <c r="I1367" s="53">
        <v>34</v>
      </c>
      <c r="J1367" s="53">
        <v>26</v>
      </c>
      <c r="K1367" s="52">
        <v>861</v>
      </c>
      <c r="L1367" s="52">
        <v>-74.490699999999947</v>
      </c>
      <c r="M1367" s="55">
        <v>2</v>
      </c>
      <c r="N1367" s="56" t="s">
        <v>17</v>
      </c>
      <c r="P1367" s="66"/>
      <c r="Q1367" s="53"/>
      <c r="R1367" s="53"/>
      <c r="S1367" s="53"/>
      <c r="T1367" s="53"/>
      <c r="U1367" s="53"/>
      <c r="V1367" s="53"/>
      <c r="W1367" s="53"/>
      <c r="BZ1367" s="53"/>
    </row>
    <row r="1368" spans="2:78" s="52" customFormat="1" ht="13" x14ac:dyDescent="0.3">
      <c r="B1368" s="53" t="s">
        <v>2848</v>
      </c>
      <c r="C1368" s="53" t="s">
        <v>133</v>
      </c>
      <c r="D1368" s="53" t="s">
        <v>3291</v>
      </c>
      <c r="E1368" s="53">
        <v>42.205910000000003</v>
      </c>
      <c r="F1368" s="53">
        <v>-3.987587</v>
      </c>
      <c r="G1368" s="54">
        <v>807.5865</v>
      </c>
      <c r="H1368" s="53">
        <v>381</v>
      </c>
      <c r="I1368" s="53">
        <v>199</v>
      </c>
      <c r="J1368" s="53">
        <v>182</v>
      </c>
      <c r="K1368" s="52">
        <v>861</v>
      </c>
      <c r="L1368" s="52">
        <v>-53.413499999999999</v>
      </c>
      <c r="M1368" s="55">
        <v>2</v>
      </c>
      <c r="N1368" s="56" t="s">
        <v>17</v>
      </c>
      <c r="P1368" s="66"/>
      <c r="Q1368" s="53"/>
      <c r="R1368" s="53"/>
      <c r="S1368" s="53"/>
      <c r="T1368" s="53"/>
      <c r="U1368" s="53"/>
      <c r="V1368" s="53"/>
      <c r="W1368" s="53"/>
      <c r="BZ1368" s="53"/>
    </row>
    <row r="1369" spans="2:78" s="52" customFormat="1" ht="13" x14ac:dyDescent="0.3">
      <c r="B1369" s="53" t="s">
        <v>2848</v>
      </c>
      <c r="C1369" s="53" t="s">
        <v>133</v>
      </c>
      <c r="D1369" s="53" t="s">
        <v>3292</v>
      </c>
      <c r="E1369" s="53">
        <v>42.635240000000003</v>
      </c>
      <c r="F1369" s="53">
        <v>-3.1105860000000001</v>
      </c>
      <c r="G1369" s="54">
        <v>631.5779</v>
      </c>
      <c r="H1369" s="53">
        <v>538</v>
      </c>
      <c r="I1369" s="53">
        <v>292</v>
      </c>
      <c r="J1369" s="53">
        <v>246</v>
      </c>
      <c r="K1369" s="52">
        <v>861</v>
      </c>
      <c r="L1369" s="52">
        <v>-229.4221</v>
      </c>
      <c r="M1369" s="55">
        <v>2</v>
      </c>
      <c r="N1369" s="56" t="s">
        <v>17</v>
      </c>
      <c r="P1369" s="66"/>
      <c r="Q1369" s="53"/>
      <c r="R1369" s="53"/>
      <c r="S1369" s="53"/>
      <c r="T1369" s="53"/>
      <c r="U1369" s="53"/>
      <c r="V1369" s="53"/>
      <c r="W1369" s="53"/>
      <c r="BZ1369" s="53"/>
    </row>
    <row r="1370" spans="2:78" s="52" customFormat="1" ht="13" x14ac:dyDescent="0.3">
      <c r="B1370" s="53" t="s">
        <v>2848</v>
      </c>
      <c r="C1370" s="53" t="s">
        <v>133</v>
      </c>
      <c r="D1370" s="53" t="s">
        <v>3293</v>
      </c>
      <c r="E1370" s="53">
        <v>41.550629999999998</v>
      </c>
      <c r="F1370" s="53">
        <v>-3.7102330000000001</v>
      </c>
      <c r="G1370" s="54">
        <v>883.99580000000003</v>
      </c>
      <c r="H1370" s="53">
        <v>130</v>
      </c>
      <c r="I1370" s="53">
        <v>73</v>
      </c>
      <c r="J1370" s="53">
        <v>57</v>
      </c>
      <c r="K1370" s="52">
        <v>861</v>
      </c>
      <c r="L1370" s="52">
        <v>22.995800000000031</v>
      </c>
      <c r="M1370" s="55">
        <v>2</v>
      </c>
      <c r="N1370" s="56" t="s">
        <v>17</v>
      </c>
      <c r="P1370" s="66"/>
      <c r="Q1370" s="53"/>
      <c r="R1370" s="53"/>
      <c r="S1370" s="53"/>
      <c r="T1370" s="53"/>
      <c r="U1370" s="53"/>
      <c r="V1370" s="53"/>
      <c r="W1370" s="53"/>
      <c r="BZ1370" s="53"/>
    </row>
    <row r="1371" spans="2:78" s="52" customFormat="1" ht="13" x14ac:dyDescent="0.3">
      <c r="B1371" s="53" t="s">
        <v>2848</v>
      </c>
      <c r="C1371" s="53" t="s">
        <v>133</v>
      </c>
      <c r="D1371" s="53" t="s">
        <v>3294</v>
      </c>
      <c r="E1371" s="53">
        <v>42.716670000000001</v>
      </c>
      <c r="F1371" s="53">
        <v>-3.233333</v>
      </c>
      <c r="G1371" s="54">
        <v>919.41330000000005</v>
      </c>
      <c r="H1371" s="53">
        <v>85</v>
      </c>
      <c r="I1371" s="53">
        <v>50</v>
      </c>
      <c r="J1371" s="53">
        <v>35</v>
      </c>
      <c r="K1371" s="52">
        <v>861</v>
      </c>
      <c r="L1371" s="52">
        <v>58.413300000000049</v>
      </c>
      <c r="M1371" s="55">
        <v>2</v>
      </c>
      <c r="N1371" s="56" t="s">
        <v>17</v>
      </c>
      <c r="P1371" s="66"/>
      <c r="Q1371" s="53"/>
      <c r="R1371" s="53"/>
      <c r="S1371" s="53"/>
      <c r="T1371" s="53"/>
      <c r="U1371" s="53"/>
      <c r="V1371" s="53"/>
      <c r="W1371" s="53"/>
      <c r="BZ1371" s="53"/>
    </row>
    <row r="1372" spans="2:78" s="52" customFormat="1" ht="13" x14ac:dyDescent="0.3">
      <c r="B1372" s="53" t="s">
        <v>2848</v>
      </c>
      <c r="C1372" s="53" t="s">
        <v>133</v>
      </c>
      <c r="D1372" s="53" t="s">
        <v>3295</v>
      </c>
      <c r="E1372" s="53">
        <v>41.711840000000002</v>
      </c>
      <c r="F1372" s="53">
        <v>-3.987098</v>
      </c>
      <c r="G1372" s="54">
        <v>840.36770000000001</v>
      </c>
      <c r="H1372" s="53">
        <v>521</v>
      </c>
      <c r="I1372" s="53">
        <v>303</v>
      </c>
      <c r="J1372" s="53">
        <v>218</v>
      </c>
      <c r="K1372" s="52">
        <v>861</v>
      </c>
      <c r="L1372" s="52">
        <v>-20.632299999999987</v>
      </c>
      <c r="M1372" s="55">
        <v>2</v>
      </c>
      <c r="N1372" s="56" t="s">
        <v>17</v>
      </c>
      <c r="P1372" s="66"/>
      <c r="Q1372" s="53"/>
      <c r="R1372" s="53"/>
      <c r="S1372" s="53"/>
      <c r="T1372" s="53"/>
      <c r="U1372" s="53"/>
      <c r="V1372" s="53"/>
      <c r="W1372" s="53"/>
      <c r="BZ1372" s="53"/>
    </row>
    <row r="1373" spans="2:78" s="52" customFormat="1" ht="13" x14ac:dyDescent="0.3">
      <c r="B1373" s="53" t="s">
        <v>2848</v>
      </c>
      <c r="C1373" s="53" t="s">
        <v>133</v>
      </c>
      <c r="D1373" s="53" t="s">
        <v>3296</v>
      </c>
      <c r="E1373" s="53">
        <v>42.409709999999997</v>
      </c>
      <c r="F1373" s="53">
        <v>-3.8213240000000002</v>
      </c>
      <c r="G1373" s="54">
        <v>844.23350000000005</v>
      </c>
      <c r="H1373" s="53">
        <v>257</v>
      </c>
      <c r="I1373" s="53">
        <v>156</v>
      </c>
      <c r="J1373" s="53">
        <v>101</v>
      </c>
      <c r="K1373" s="52">
        <v>861</v>
      </c>
      <c r="L1373" s="52">
        <v>-16.766499999999951</v>
      </c>
      <c r="M1373" s="55">
        <v>2</v>
      </c>
      <c r="N1373" s="56" t="s">
        <v>17</v>
      </c>
      <c r="P1373" s="66"/>
      <c r="Q1373" s="53"/>
      <c r="R1373" s="53"/>
      <c r="S1373" s="53"/>
      <c r="T1373" s="53"/>
      <c r="U1373" s="53"/>
      <c r="V1373" s="53"/>
      <c r="W1373" s="53"/>
      <c r="BZ1373" s="53"/>
    </row>
    <row r="1374" spans="2:78" s="52" customFormat="1" ht="13" x14ac:dyDescent="0.3">
      <c r="B1374" s="53" t="s">
        <v>2848</v>
      </c>
      <c r="C1374" s="53" t="s">
        <v>133</v>
      </c>
      <c r="D1374" s="53" t="s">
        <v>3297</v>
      </c>
      <c r="E1374" s="53">
        <v>42.442239999999998</v>
      </c>
      <c r="F1374" s="53">
        <v>-3.972769</v>
      </c>
      <c r="G1374" s="54">
        <v>943.98820000000001</v>
      </c>
      <c r="H1374" s="53">
        <v>89</v>
      </c>
      <c r="I1374" s="53">
        <v>49</v>
      </c>
      <c r="J1374" s="53">
        <v>40</v>
      </c>
      <c r="K1374" s="52">
        <v>861</v>
      </c>
      <c r="L1374" s="52">
        <v>82.988200000000006</v>
      </c>
      <c r="M1374" s="55">
        <v>2</v>
      </c>
      <c r="N1374" s="56" t="s">
        <v>17</v>
      </c>
      <c r="P1374" s="66"/>
      <c r="Q1374" s="53"/>
      <c r="R1374" s="53"/>
      <c r="S1374" s="53"/>
      <c r="T1374" s="53"/>
      <c r="U1374" s="53"/>
      <c r="V1374" s="53"/>
      <c r="W1374" s="53"/>
      <c r="BZ1374" s="53"/>
    </row>
    <row r="1375" spans="2:78" s="52" customFormat="1" ht="13" x14ac:dyDescent="0.3">
      <c r="B1375" s="53" t="s">
        <v>2848</v>
      </c>
      <c r="C1375" s="53" t="s">
        <v>133</v>
      </c>
      <c r="D1375" s="53" t="s">
        <v>3298</v>
      </c>
      <c r="E1375" s="53">
        <v>42.24924</v>
      </c>
      <c r="F1375" s="53">
        <v>-4.1989150000000004</v>
      </c>
      <c r="G1375" s="54">
        <v>772.68899999999996</v>
      </c>
      <c r="H1375" s="53">
        <v>183</v>
      </c>
      <c r="I1375" s="53">
        <v>95</v>
      </c>
      <c r="J1375" s="53">
        <v>88</v>
      </c>
      <c r="K1375" s="52">
        <v>861</v>
      </c>
      <c r="L1375" s="52">
        <v>-88.311000000000035</v>
      </c>
      <c r="M1375" s="55">
        <v>2</v>
      </c>
      <c r="N1375" s="56" t="s">
        <v>17</v>
      </c>
      <c r="P1375" s="66"/>
      <c r="Q1375" s="53"/>
      <c r="R1375" s="53"/>
      <c r="S1375" s="53"/>
      <c r="T1375" s="53"/>
      <c r="U1375" s="53"/>
      <c r="V1375" s="53"/>
      <c r="W1375" s="53"/>
      <c r="BZ1375" s="53"/>
    </row>
    <row r="1376" spans="2:78" s="52" customFormat="1" ht="13" x14ac:dyDescent="0.3">
      <c r="B1376" s="53" t="s">
        <v>2848</v>
      </c>
      <c r="C1376" s="53" t="s">
        <v>133</v>
      </c>
      <c r="D1376" s="53" t="s">
        <v>3299</v>
      </c>
      <c r="E1376" s="53">
        <v>41.688760000000002</v>
      </c>
      <c r="F1376" s="53">
        <v>-3.4802970000000002</v>
      </c>
      <c r="G1376" s="54">
        <v>863.99030000000005</v>
      </c>
      <c r="H1376" s="53">
        <v>578</v>
      </c>
      <c r="I1376" s="53">
        <v>299</v>
      </c>
      <c r="J1376" s="53">
        <v>279</v>
      </c>
      <c r="K1376" s="52">
        <v>861</v>
      </c>
      <c r="L1376" s="52">
        <v>2.9903000000000475</v>
      </c>
      <c r="M1376" s="55">
        <v>2</v>
      </c>
      <c r="N1376" s="56" t="s">
        <v>17</v>
      </c>
      <c r="P1376" s="66"/>
      <c r="Q1376" s="53"/>
      <c r="R1376" s="53"/>
      <c r="S1376" s="53"/>
      <c r="T1376" s="53"/>
      <c r="U1376" s="53"/>
      <c r="V1376" s="53"/>
      <c r="W1376" s="53"/>
      <c r="BZ1376" s="53"/>
    </row>
    <row r="1377" spans="2:78" s="52" customFormat="1" ht="13" x14ac:dyDescent="0.3">
      <c r="B1377" s="53" t="s">
        <v>2848</v>
      </c>
      <c r="C1377" s="53" t="s">
        <v>133</v>
      </c>
      <c r="D1377" s="53" t="s">
        <v>3300</v>
      </c>
      <c r="E1377" s="53">
        <v>42.076030000000003</v>
      </c>
      <c r="F1377" s="53">
        <v>-4.0775119999999996</v>
      </c>
      <c r="G1377" s="54">
        <v>774.47709999999995</v>
      </c>
      <c r="H1377" s="53">
        <v>167</v>
      </c>
      <c r="I1377" s="53">
        <v>92</v>
      </c>
      <c r="J1377" s="53">
        <v>75</v>
      </c>
      <c r="K1377" s="52">
        <v>861</v>
      </c>
      <c r="L1377" s="52">
        <v>-86.52290000000005</v>
      </c>
      <c r="M1377" s="55">
        <v>2</v>
      </c>
      <c r="N1377" s="56" t="s">
        <v>17</v>
      </c>
      <c r="P1377" s="66"/>
      <c r="Q1377" s="53"/>
      <c r="R1377" s="53"/>
      <c r="S1377" s="53"/>
      <c r="T1377" s="53"/>
      <c r="U1377" s="53"/>
      <c r="V1377" s="53"/>
      <c r="W1377" s="53"/>
      <c r="BZ1377" s="53"/>
    </row>
    <row r="1378" spans="2:78" s="52" customFormat="1" ht="13" x14ac:dyDescent="0.3">
      <c r="B1378" s="53" t="s">
        <v>2848</v>
      </c>
      <c r="C1378" s="53" t="s">
        <v>133</v>
      </c>
      <c r="D1378" s="53" t="s">
        <v>3301</v>
      </c>
      <c r="E1378" s="53">
        <v>42.59008</v>
      </c>
      <c r="F1378" s="53">
        <v>-3.4128039999999999</v>
      </c>
      <c r="G1378" s="54">
        <v>742.15210000000002</v>
      </c>
      <c r="H1378" s="53">
        <v>52</v>
      </c>
      <c r="I1378" s="53">
        <v>34</v>
      </c>
      <c r="J1378" s="53">
        <v>18</v>
      </c>
      <c r="K1378" s="52">
        <v>861</v>
      </c>
      <c r="L1378" s="52">
        <v>-118.84789999999998</v>
      </c>
      <c r="M1378" s="55">
        <v>2</v>
      </c>
      <c r="N1378" s="56" t="s">
        <v>17</v>
      </c>
      <c r="P1378" s="66"/>
      <c r="Q1378" s="53"/>
      <c r="R1378" s="53"/>
      <c r="S1378" s="53"/>
      <c r="T1378" s="53"/>
      <c r="U1378" s="53"/>
      <c r="V1378" s="53"/>
      <c r="W1378" s="53"/>
      <c r="BZ1378" s="53"/>
    </row>
    <row r="1379" spans="2:78" s="52" customFormat="1" ht="13" x14ac:dyDescent="0.3">
      <c r="B1379" s="53" t="s">
        <v>2848</v>
      </c>
      <c r="C1379" s="53" t="s">
        <v>133</v>
      </c>
      <c r="D1379" s="53" t="s">
        <v>3302</v>
      </c>
      <c r="E1379" s="53">
        <v>42.215960000000003</v>
      </c>
      <c r="F1379" s="53">
        <v>-3.2973699999999999</v>
      </c>
      <c r="G1379" s="54">
        <v>1207.499</v>
      </c>
      <c r="H1379" s="53">
        <v>113</v>
      </c>
      <c r="I1379" s="53">
        <v>64</v>
      </c>
      <c r="J1379" s="53">
        <v>49</v>
      </c>
      <c r="K1379" s="52">
        <v>861</v>
      </c>
      <c r="L1379" s="52">
        <v>346.49900000000002</v>
      </c>
      <c r="M1379" s="55">
        <v>4</v>
      </c>
      <c r="N1379" s="56" t="s">
        <v>17</v>
      </c>
      <c r="P1379" s="66"/>
      <c r="Q1379" s="53"/>
      <c r="R1379" s="53"/>
      <c r="S1379" s="53"/>
      <c r="T1379" s="53"/>
      <c r="U1379" s="53"/>
      <c r="V1379" s="53"/>
      <c r="W1379" s="53"/>
      <c r="BZ1379" s="53"/>
    </row>
    <row r="1380" spans="2:78" s="52" customFormat="1" ht="13" x14ac:dyDescent="0.3">
      <c r="B1380" s="53" t="s">
        <v>2848</v>
      </c>
      <c r="C1380" s="53" t="s">
        <v>133</v>
      </c>
      <c r="D1380" s="53" t="s">
        <v>3303</v>
      </c>
      <c r="E1380" s="53">
        <v>41.908810000000003</v>
      </c>
      <c r="F1380" s="53">
        <v>-3.6956280000000001</v>
      </c>
      <c r="G1380" s="54">
        <v>951.40170000000001</v>
      </c>
      <c r="H1380" s="53">
        <v>146</v>
      </c>
      <c r="I1380" s="53">
        <v>87</v>
      </c>
      <c r="J1380" s="53">
        <v>59</v>
      </c>
      <c r="K1380" s="52">
        <v>861</v>
      </c>
      <c r="L1380" s="52">
        <v>90.401700000000005</v>
      </c>
      <c r="M1380" s="55">
        <v>2</v>
      </c>
      <c r="N1380" s="56" t="s">
        <v>17</v>
      </c>
      <c r="P1380" s="66"/>
      <c r="Q1380" s="53"/>
      <c r="R1380" s="53"/>
      <c r="S1380" s="53"/>
      <c r="T1380" s="53"/>
      <c r="U1380" s="53"/>
      <c r="V1380" s="53"/>
      <c r="W1380" s="53"/>
      <c r="BZ1380" s="53"/>
    </row>
    <row r="1381" spans="2:78" s="52" customFormat="1" ht="13" x14ac:dyDescent="0.3">
      <c r="B1381" s="53" t="s">
        <v>2848</v>
      </c>
      <c r="C1381" s="53" t="s">
        <v>133</v>
      </c>
      <c r="D1381" s="53" t="s">
        <v>3304</v>
      </c>
      <c r="E1381" s="53">
        <v>41.918909999999997</v>
      </c>
      <c r="F1381" s="53">
        <v>-3.3051659999999998</v>
      </c>
      <c r="G1381" s="54">
        <v>1078.8820000000001</v>
      </c>
      <c r="H1381" s="53">
        <v>109</v>
      </c>
      <c r="I1381" s="53">
        <v>61</v>
      </c>
      <c r="J1381" s="53">
        <v>48</v>
      </c>
      <c r="K1381" s="52">
        <v>861</v>
      </c>
      <c r="L1381" s="52">
        <v>217.88200000000006</v>
      </c>
      <c r="M1381" s="55">
        <v>4</v>
      </c>
      <c r="N1381" s="56" t="s">
        <v>17</v>
      </c>
      <c r="P1381" s="66"/>
      <c r="Q1381" s="53"/>
      <c r="R1381" s="53"/>
      <c r="S1381" s="53"/>
      <c r="T1381" s="53"/>
      <c r="U1381" s="53"/>
      <c r="V1381" s="53"/>
      <c r="W1381" s="53"/>
      <c r="BZ1381" s="53"/>
    </row>
    <row r="1382" spans="2:78" s="52" customFormat="1" ht="13" x14ac:dyDescent="0.3">
      <c r="B1382" s="53" t="s">
        <v>2848</v>
      </c>
      <c r="C1382" s="53" t="s">
        <v>133</v>
      </c>
      <c r="D1382" s="53" t="s">
        <v>3305</v>
      </c>
      <c r="E1382" s="53">
        <v>42.068019999999997</v>
      </c>
      <c r="F1382" s="53">
        <v>-3.327312</v>
      </c>
      <c r="G1382" s="54">
        <v>972.22109999999998</v>
      </c>
      <c r="H1382" s="53">
        <v>42</v>
      </c>
      <c r="I1382" s="53">
        <v>27</v>
      </c>
      <c r="J1382" s="53">
        <v>15</v>
      </c>
      <c r="K1382" s="52">
        <v>861</v>
      </c>
      <c r="L1382" s="52">
        <v>111.22109999999998</v>
      </c>
      <c r="M1382" s="55">
        <v>2</v>
      </c>
      <c r="N1382" s="56" t="s">
        <v>17</v>
      </c>
      <c r="P1382" s="66"/>
      <c r="Q1382" s="53"/>
      <c r="R1382" s="53"/>
      <c r="S1382" s="53"/>
      <c r="T1382" s="53"/>
      <c r="U1382" s="53"/>
      <c r="V1382" s="53"/>
      <c r="W1382" s="53"/>
      <c r="BZ1382" s="53"/>
    </row>
    <row r="1383" spans="2:78" s="52" customFormat="1" ht="13" x14ac:dyDescent="0.3">
      <c r="B1383" s="53" t="s">
        <v>2848</v>
      </c>
      <c r="C1383" s="53" t="s">
        <v>133</v>
      </c>
      <c r="D1383" s="53" t="s">
        <v>3306</v>
      </c>
      <c r="E1383" s="53">
        <v>41.873480000000001</v>
      </c>
      <c r="F1383" s="53">
        <v>-3.6200329999999998</v>
      </c>
      <c r="G1383" s="54">
        <v>935.51980000000003</v>
      </c>
      <c r="H1383" s="53">
        <v>198</v>
      </c>
      <c r="I1383" s="53">
        <v>112</v>
      </c>
      <c r="J1383" s="53">
        <v>86</v>
      </c>
      <c r="K1383" s="52">
        <v>861</v>
      </c>
      <c r="L1383" s="52">
        <v>74.519800000000032</v>
      </c>
      <c r="M1383" s="55">
        <v>2</v>
      </c>
      <c r="N1383" s="56" t="s">
        <v>17</v>
      </c>
      <c r="P1383" s="66"/>
      <c r="Q1383" s="53"/>
      <c r="R1383" s="53"/>
      <c r="S1383" s="53"/>
      <c r="T1383" s="53"/>
      <c r="U1383" s="53"/>
      <c r="V1383" s="53"/>
      <c r="W1383" s="53"/>
      <c r="BZ1383" s="53"/>
    </row>
    <row r="1384" spans="2:78" s="52" customFormat="1" ht="13" x14ac:dyDescent="0.3">
      <c r="B1384" s="53" t="s">
        <v>2848</v>
      </c>
      <c r="C1384" s="53" t="s">
        <v>133</v>
      </c>
      <c r="D1384" s="53" t="s">
        <v>3307</v>
      </c>
      <c r="E1384" s="53">
        <v>42.665419999999997</v>
      </c>
      <c r="F1384" s="53">
        <v>-3.5011619999999999</v>
      </c>
      <c r="G1384" s="54">
        <v>756.3673</v>
      </c>
      <c r="H1384" s="53">
        <v>338</v>
      </c>
      <c r="I1384" s="53">
        <v>163</v>
      </c>
      <c r="J1384" s="53">
        <v>175</v>
      </c>
      <c r="K1384" s="52">
        <v>861</v>
      </c>
      <c r="L1384" s="52">
        <v>-104.6327</v>
      </c>
      <c r="M1384" s="55">
        <v>2</v>
      </c>
      <c r="N1384" s="56" t="s">
        <v>17</v>
      </c>
      <c r="P1384" s="66"/>
      <c r="Q1384" s="53"/>
      <c r="R1384" s="53"/>
      <c r="S1384" s="53"/>
      <c r="T1384" s="53"/>
      <c r="U1384" s="53"/>
      <c r="V1384" s="53"/>
      <c r="W1384" s="53"/>
      <c r="BZ1384" s="53"/>
    </row>
    <row r="1385" spans="2:78" s="52" customFormat="1" ht="13" x14ac:dyDescent="0.3">
      <c r="B1385" s="53" t="s">
        <v>2848</v>
      </c>
      <c r="C1385" s="53" t="s">
        <v>133</v>
      </c>
      <c r="D1385" s="53" t="s">
        <v>3308</v>
      </c>
      <c r="E1385" s="53">
        <v>42.502299999999998</v>
      </c>
      <c r="F1385" s="53">
        <v>-3.347642</v>
      </c>
      <c r="G1385" s="54">
        <v>757.18230000000005</v>
      </c>
      <c r="H1385" s="53">
        <v>55</v>
      </c>
      <c r="I1385" s="53">
        <v>36</v>
      </c>
      <c r="J1385" s="53">
        <v>19</v>
      </c>
      <c r="K1385" s="52">
        <v>861</v>
      </c>
      <c r="L1385" s="52">
        <v>-103.81769999999995</v>
      </c>
      <c r="M1385" s="55">
        <v>2</v>
      </c>
      <c r="N1385" s="56" t="s">
        <v>17</v>
      </c>
      <c r="P1385" s="66"/>
      <c r="Q1385" s="53"/>
      <c r="R1385" s="53"/>
      <c r="S1385" s="53"/>
      <c r="T1385" s="53"/>
      <c r="U1385" s="53"/>
      <c r="V1385" s="53"/>
      <c r="W1385" s="53"/>
      <c r="BZ1385" s="53"/>
    </row>
    <row r="1386" spans="2:78" s="52" customFormat="1" ht="13" x14ac:dyDescent="0.3">
      <c r="B1386" s="53" t="s">
        <v>2848</v>
      </c>
      <c r="C1386" s="53" t="s">
        <v>133</v>
      </c>
      <c r="D1386" s="53" t="s">
        <v>3309</v>
      </c>
      <c r="E1386" s="53">
        <v>42.323700000000002</v>
      </c>
      <c r="F1386" s="53">
        <v>-3.200787</v>
      </c>
      <c r="G1386" s="54">
        <v>967.4692</v>
      </c>
      <c r="H1386" s="53">
        <v>1471</v>
      </c>
      <c r="I1386" s="53">
        <v>724</v>
      </c>
      <c r="J1386" s="53">
        <v>747</v>
      </c>
      <c r="K1386" s="52">
        <v>861</v>
      </c>
      <c r="L1386" s="52">
        <v>106.4692</v>
      </c>
      <c r="M1386" s="55">
        <v>2</v>
      </c>
      <c r="N1386" s="56" t="s">
        <v>17</v>
      </c>
      <c r="P1386" s="66"/>
      <c r="Q1386" s="53"/>
      <c r="R1386" s="53"/>
      <c r="S1386" s="53"/>
      <c r="T1386" s="53"/>
      <c r="U1386" s="53"/>
      <c r="V1386" s="53"/>
      <c r="W1386" s="53"/>
      <c r="BZ1386" s="53"/>
    </row>
    <row r="1387" spans="2:78" s="52" customFormat="1" ht="13" x14ac:dyDescent="0.3">
      <c r="B1387" s="53" t="s">
        <v>2848</v>
      </c>
      <c r="C1387" s="53" t="s">
        <v>133</v>
      </c>
      <c r="D1387" s="53" t="s">
        <v>3310</v>
      </c>
      <c r="E1387" s="53">
        <v>42.186750000000004</v>
      </c>
      <c r="F1387" s="53">
        <v>-3.9019659999999998</v>
      </c>
      <c r="G1387" s="54">
        <v>812.66800000000001</v>
      </c>
      <c r="H1387" s="53">
        <v>213</v>
      </c>
      <c r="I1387" s="53">
        <v>119</v>
      </c>
      <c r="J1387" s="53">
        <v>94</v>
      </c>
      <c r="K1387" s="52">
        <v>861</v>
      </c>
      <c r="L1387" s="52">
        <v>-48.331999999999994</v>
      </c>
      <c r="M1387" s="55">
        <v>2</v>
      </c>
      <c r="N1387" s="56" t="s">
        <v>17</v>
      </c>
      <c r="P1387" s="66"/>
      <c r="Q1387" s="53"/>
      <c r="R1387" s="53"/>
      <c r="S1387" s="53"/>
      <c r="T1387" s="53"/>
      <c r="U1387" s="53"/>
      <c r="V1387" s="53"/>
      <c r="W1387" s="53"/>
      <c r="BZ1387" s="53"/>
    </row>
    <row r="1388" spans="2:78" s="52" customFormat="1" ht="13" x14ac:dyDescent="0.3">
      <c r="B1388" s="53" t="s">
        <v>2848</v>
      </c>
      <c r="C1388" s="53" t="s">
        <v>133</v>
      </c>
      <c r="D1388" s="53" t="s">
        <v>3311</v>
      </c>
      <c r="E1388" s="53">
        <v>42.766280000000002</v>
      </c>
      <c r="F1388" s="53">
        <v>-2.831537</v>
      </c>
      <c r="G1388" s="54">
        <v>481.90949999999998</v>
      </c>
      <c r="H1388" s="53">
        <v>529</v>
      </c>
      <c r="I1388" s="53">
        <v>285</v>
      </c>
      <c r="J1388" s="53">
        <v>244</v>
      </c>
      <c r="K1388" s="52">
        <v>861</v>
      </c>
      <c r="L1388" s="52">
        <v>-379.09050000000002</v>
      </c>
      <c r="M1388" s="55">
        <v>2</v>
      </c>
      <c r="N1388" s="56" t="s">
        <v>17</v>
      </c>
      <c r="P1388" s="66"/>
      <c r="Q1388" s="53"/>
      <c r="R1388" s="53"/>
      <c r="S1388" s="53"/>
      <c r="T1388" s="53"/>
      <c r="U1388" s="53"/>
      <c r="V1388" s="53"/>
      <c r="W1388" s="53"/>
      <c r="BZ1388" s="53"/>
    </row>
    <row r="1389" spans="2:78" s="52" customFormat="1" ht="13" x14ac:dyDescent="0.3">
      <c r="B1389" s="53" t="s">
        <v>2848</v>
      </c>
      <c r="C1389" s="53" t="s">
        <v>133</v>
      </c>
      <c r="D1389" s="53" t="s">
        <v>3312</v>
      </c>
      <c r="E1389" s="53">
        <v>42.041670000000003</v>
      </c>
      <c r="F1389" s="53">
        <v>-3.5829520000000001</v>
      </c>
      <c r="G1389" s="54">
        <v>863.56759999999997</v>
      </c>
      <c r="H1389" s="53">
        <v>116</v>
      </c>
      <c r="I1389" s="53">
        <v>71</v>
      </c>
      <c r="J1389" s="53">
        <v>45</v>
      </c>
      <c r="K1389" s="52">
        <v>861</v>
      </c>
      <c r="L1389" s="52">
        <v>2.5675999999999704</v>
      </c>
      <c r="M1389" s="55">
        <v>2</v>
      </c>
      <c r="N1389" s="56" t="s">
        <v>17</v>
      </c>
      <c r="P1389" s="66"/>
      <c r="Q1389" s="53"/>
      <c r="R1389" s="53"/>
      <c r="S1389" s="53"/>
      <c r="T1389" s="53"/>
      <c r="U1389" s="53"/>
      <c r="V1389" s="53"/>
      <c r="W1389" s="53"/>
      <c r="BZ1389" s="53"/>
    </row>
    <row r="1390" spans="2:78" s="52" customFormat="1" ht="13" x14ac:dyDescent="0.3">
      <c r="B1390" s="53" t="s">
        <v>2848</v>
      </c>
      <c r="C1390" s="53" t="s">
        <v>133</v>
      </c>
      <c r="D1390" s="53" t="s">
        <v>3313</v>
      </c>
      <c r="E1390" s="53">
        <v>41.700449999999996</v>
      </c>
      <c r="F1390" s="53">
        <v>-3.5749279999999999</v>
      </c>
      <c r="G1390" s="54">
        <v>845.99689999999998</v>
      </c>
      <c r="H1390" s="53">
        <v>263</v>
      </c>
      <c r="I1390" s="53">
        <v>159</v>
      </c>
      <c r="J1390" s="53">
        <v>104</v>
      </c>
      <c r="K1390" s="52">
        <v>861</v>
      </c>
      <c r="L1390" s="52">
        <v>-15.003100000000018</v>
      </c>
      <c r="M1390" s="55">
        <v>2</v>
      </c>
      <c r="N1390" s="56" t="s">
        <v>17</v>
      </c>
      <c r="P1390" s="66"/>
      <c r="Q1390" s="53"/>
      <c r="R1390" s="53"/>
      <c r="S1390" s="53"/>
      <c r="T1390" s="53"/>
      <c r="U1390" s="53"/>
      <c r="V1390" s="53"/>
      <c r="W1390" s="53"/>
      <c r="BZ1390" s="53"/>
    </row>
    <row r="1391" spans="2:78" s="52" customFormat="1" ht="13" x14ac:dyDescent="0.3">
      <c r="B1391" s="53" t="s">
        <v>2848</v>
      </c>
      <c r="C1391" s="53" t="s">
        <v>133</v>
      </c>
      <c r="D1391" s="53" t="s">
        <v>3314</v>
      </c>
      <c r="E1391" s="53">
        <v>41.759599999999999</v>
      </c>
      <c r="F1391" s="53">
        <v>-3.7515689999999999</v>
      </c>
      <c r="G1391" s="54">
        <v>845.54300000000001</v>
      </c>
      <c r="H1391" s="53">
        <v>183</v>
      </c>
      <c r="I1391" s="53">
        <v>93</v>
      </c>
      <c r="J1391" s="53">
        <v>90</v>
      </c>
      <c r="K1391" s="52">
        <v>861</v>
      </c>
      <c r="L1391" s="52">
        <v>-15.456999999999994</v>
      </c>
      <c r="M1391" s="55">
        <v>2</v>
      </c>
      <c r="N1391" s="56" t="s">
        <v>17</v>
      </c>
      <c r="P1391" s="66"/>
      <c r="Q1391" s="53"/>
      <c r="R1391" s="53"/>
      <c r="S1391" s="53"/>
      <c r="T1391" s="53"/>
      <c r="U1391" s="53"/>
      <c r="V1391" s="53"/>
      <c r="W1391" s="53"/>
      <c r="BZ1391" s="53"/>
    </row>
    <row r="1392" spans="2:78" s="52" customFormat="1" ht="13" x14ac:dyDescent="0.3">
      <c r="B1392" s="53" t="s">
        <v>2848</v>
      </c>
      <c r="C1392" s="53" t="s">
        <v>133</v>
      </c>
      <c r="D1392" s="53" t="s">
        <v>3315</v>
      </c>
      <c r="E1392" s="53">
        <v>42.586919999999999</v>
      </c>
      <c r="F1392" s="53">
        <v>-3.3666659999999999</v>
      </c>
      <c r="G1392" s="54">
        <v>685.07079999999996</v>
      </c>
      <c r="H1392" s="53">
        <v>38</v>
      </c>
      <c r="I1392" s="53">
        <v>21</v>
      </c>
      <c r="J1392" s="53">
        <v>17</v>
      </c>
      <c r="K1392" s="52">
        <v>861</v>
      </c>
      <c r="L1392" s="52">
        <v>-175.92920000000004</v>
      </c>
      <c r="M1392" s="55">
        <v>2</v>
      </c>
      <c r="N1392" s="56" t="s">
        <v>17</v>
      </c>
      <c r="P1392" s="66"/>
      <c r="Q1392" s="53"/>
      <c r="R1392" s="53"/>
      <c r="S1392" s="53"/>
      <c r="T1392" s="53"/>
      <c r="U1392" s="53"/>
      <c r="V1392" s="53"/>
      <c r="W1392" s="53"/>
      <c r="BZ1392" s="53"/>
    </row>
    <row r="1393" spans="2:78" s="52" customFormat="1" ht="13" x14ac:dyDescent="0.3">
      <c r="B1393" s="53" t="s">
        <v>2848</v>
      </c>
      <c r="C1393" s="53" t="s">
        <v>133</v>
      </c>
      <c r="D1393" s="53" t="s">
        <v>3316</v>
      </c>
      <c r="E1393" s="53">
        <v>42.668700000000001</v>
      </c>
      <c r="F1393" s="53">
        <v>-3.2991890000000001</v>
      </c>
      <c r="G1393" s="54">
        <v>706.23509999999999</v>
      </c>
      <c r="H1393" s="53">
        <v>75</v>
      </c>
      <c r="I1393" s="53">
        <v>41</v>
      </c>
      <c r="J1393" s="53">
        <v>34</v>
      </c>
      <c r="K1393" s="52">
        <v>861</v>
      </c>
      <c r="L1393" s="52">
        <v>-154.76490000000001</v>
      </c>
      <c r="M1393" s="55">
        <v>2</v>
      </c>
      <c r="N1393" s="56" t="s">
        <v>17</v>
      </c>
      <c r="P1393" s="66"/>
      <c r="Q1393" s="53"/>
      <c r="R1393" s="53"/>
      <c r="S1393" s="53"/>
      <c r="T1393" s="53"/>
      <c r="U1393" s="53"/>
      <c r="V1393" s="53"/>
      <c r="W1393" s="53"/>
      <c r="BZ1393" s="53"/>
    </row>
    <row r="1394" spans="2:78" s="52" customFormat="1" ht="13" x14ac:dyDescent="0.3">
      <c r="B1394" s="53" t="s">
        <v>2848</v>
      </c>
      <c r="C1394" s="53" t="s">
        <v>133</v>
      </c>
      <c r="D1394" s="53" t="s">
        <v>3317</v>
      </c>
      <c r="E1394" s="53">
        <v>42.449939999999998</v>
      </c>
      <c r="F1394" s="53">
        <v>-3.6837780000000002</v>
      </c>
      <c r="G1394" s="54">
        <v>866.80359999999996</v>
      </c>
      <c r="H1394" s="53">
        <v>233</v>
      </c>
      <c r="I1394" s="53">
        <v>127</v>
      </c>
      <c r="J1394" s="53">
        <v>106</v>
      </c>
      <c r="K1394" s="52">
        <v>861</v>
      </c>
      <c r="L1394" s="52">
        <v>5.8035999999999603</v>
      </c>
      <c r="M1394" s="55">
        <v>2</v>
      </c>
      <c r="N1394" s="56" t="s">
        <v>17</v>
      </c>
      <c r="P1394" s="66"/>
      <c r="Q1394" s="53"/>
      <c r="R1394" s="53"/>
      <c r="S1394" s="53"/>
      <c r="T1394" s="53"/>
      <c r="U1394" s="53"/>
      <c r="V1394" s="53"/>
      <c r="W1394" s="53"/>
      <c r="BZ1394" s="53"/>
    </row>
    <row r="1395" spans="2:78" s="52" customFormat="1" ht="13" x14ac:dyDescent="0.3">
      <c r="B1395" s="53" t="s">
        <v>2848</v>
      </c>
      <c r="C1395" s="53" t="s">
        <v>133</v>
      </c>
      <c r="D1395" s="53" t="s">
        <v>3318</v>
      </c>
      <c r="E1395" s="53">
        <v>42.408349999999999</v>
      </c>
      <c r="F1395" s="53">
        <v>-3.5342449999999999</v>
      </c>
      <c r="G1395" s="54">
        <v>926.60730000000001</v>
      </c>
      <c r="H1395" s="53">
        <v>125</v>
      </c>
      <c r="I1395" s="53">
        <v>70</v>
      </c>
      <c r="J1395" s="53">
        <v>55</v>
      </c>
      <c r="K1395" s="52">
        <v>861</v>
      </c>
      <c r="L1395" s="52">
        <v>65.607300000000009</v>
      </c>
      <c r="M1395" s="55">
        <v>2</v>
      </c>
      <c r="N1395" s="56" t="s">
        <v>17</v>
      </c>
      <c r="P1395" s="66"/>
      <c r="Q1395" s="53"/>
      <c r="R1395" s="53"/>
      <c r="S1395" s="53"/>
      <c r="T1395" s="53"/>
      <c r="U1395" s="53"/>
      <c r="V1395" s="53"/>
      <c r="W1395" s="53"/>
      <c r="BZ1395" s="53"/>
    </row>
    <row r="1396" spans="2:78" s="52" customFormat="1" ht="13" x14ac:dyDescent="0.3">
      <c r="B1396" s="53" t="s">
        <v>2848</v>
      </c>
      <c r="C1396" s="53" t="s">
        <v>133</v>
      </c>
      <c r="D1396" s="53" t="s">
        <v>3319</v>
      </c>
      <c r="E1396" s="53">
        <v>41.98133</v>
      </c>
      <c r="F1396" s="53">
        <v>-3.040702</v>
      </c>
      <c r="G1396" s="54">
        <v>1123.9570000000001</v>
      </c>
      <c r="H1396" s="53">
        <v>2053</v>
      </c>
      <c r="I1396" s="53">
        <v>1061</v>
      </c>
      <c r="J1396" s="53">
        <v>992</v>
      </c>
      <c r="K1396" s="52">
        <v>861</v>
      </c>
      <c r="L1396" s="52">
        <v>262.95700000000011</v>
      </c>
      <c r="M1396" s="55">
        <v>4</v>
      </c>
      <c r="N1396" s="56" t="s">
        <v>17</v>
      </c>
      <c r="P1396" s="66"/>
      <c r="Q1396" s="53"/>
      <c r="R1396" s="53"/>
      <c r="S1396" s="53"/>
      <c r="T1396" s="53"/>
      <c r="U1396" s="53"/>
      <c r="V1396" s="53"/>
      <c r="W1396" s="53"/>
      <c r="BZ1396" s="53"/>
    </row>
    <row r="1397" spans="2:78" s="52" customFormat="1" ht="13" x14ac:dyDescent="0.3">
      <c r="B1397" s="53" t="s">
        <v>2848</v>
      </c>
      <c r="C1397" s="53" t="s">
        <v>133</v>
      </c>
      <c r="D1397" s="53" t="s">
        <v>3320</v>
      </c>
      <c r="E1397" s="53">
        <v>42.48142</v>
      </c>
      <c r="F1397" s="53">
        <v>-3.4249779999999999</v>
      </c>
      <c r="G1397" s="54">
        <v>821.12760000000003</v>
      </c>
      <c r="H1397" s="53">
        <v>102</v>
      </c>
      <c r="I1397" s="53">
        <v>56</v>
      </c>
      <c r="J1397" s="53">
        <v>46</v>
      </c>
      <c r="K1397" s="52">
        <v>861</v>
      </c>
      <c r="L1397" s="52">
        <v>-39.872399999999971</v>
      </c>
      <c r="M1397" s="55">
        <v>2</v>
      </c>
      <c r="N1397" s="56" t="s">
        <v>17</v>
      </c>
      <c r="P1397" s="66"/>
      <c r="Q1397" s="53"/>
      <c r="R1397" s="53"/>
      <c r="S1397" s="53"/>
      <c r="T1397" s="53"/>
      <c r="U1397" s="53"/>
      <c r="V1397" s="53"/>
      <c r="W1397" s="53"/>
      <c r="BZ1397" s="53"/>
    </row>
    <row r="1398" spans="2:78" s="52" customFormat="1" ht="13" x14ac:dyDescent="0.3">
      <c r="B1398" s="53" t="s">
        <v>2848</v>
      </c>
      <c r="C1398" s="53" t="s">
        <v>133</v>
      </c>
      <c r="D1398" s="53" t="s">
        <v>3321</v>
      </c>
      <c r="E1398" s="53">
        <v>41.988619999999997</v>
      </c>
      <c r="F1398" s="53">
        <v>-3.7677900000000002</v>
      </c>
      <c r="G1398" s="54">
        <v>879.53279999999995</v>
      </c>
      <c r="H1398" s="53">
        <v>147</v>
      </c>
      <c r="I1398" s="53">
        <v>82</v>
      </c>
      <c r="J1398" s="53">
        <v>65</v>
      </c>
      <c r="K1398" s="52">
        <v>861</v>
      </c>
      <c r="L1398" s="52">
        <v>18.532799999999952</v>
      </c>
      <c r="M1398" s="55">
        <v>2</v>
      </c>
      <c r="N1398" s="56" t="s">
        <v>17</v>
      </c>
      <c r="P1398" s="66"/>
      <c r="Q1398" s="53"/>
      <c r="R1398" s="53"/>
      <c r="S1398" s="53"/>
      <c r="T1398" s="53"/>
      <c r="U1398" s="53"/>
      <c r="V1398" s="53"/>
      <c r="W1398" s="53"/>
      <c r="BZ1398" s="53"/>
    </row>
    <row r="1399" spans="2:78" s="52" customFormat="1" ht="13" x14ac:dyDescent="0.3">
      <c r="B1399" s="53" t="s">
        <v>2848</v>
      </c>
      <c r="C1399" s="53" t="s">
        <v>133</v>
      </c>
      <c r="D1399" s="53" t="s">
        <v>3322</v>
      </c>
      <c r="E1399" s="53">
        <v>42.0411</v>
      </c>
      <c r="F1399" s="53">
        <v>-3.6520410000000001</v>
      </c>
      <c r="G1399" s="54">
        <v>886.26919999999996</v>
      </c>
      <c r="H1399" s="53">
        <v>546</v>
      </c>
      <c r="I1399" s="53">
        <v>284</v>
      </c>
      <c r="J1399" s="53">
        <v>262</v>
      </c>
      <c r="K1399" s="52">
        <v>861</v>
      </c>
      <c r="L1399" s="52">
        <v>25.269199999999955</v>
      </c>
      <c r="M1399" s="55">
        <v>2</v>
      </c>
      <c r="N1399" s="56" t="s">
        <v>17</v>
      </c>
      <c r="P1399" s="66"/>
      <c r="Q1399" s="53"/>
      <c r="R1399" s="53"/>
      <c r="S1399" s="53"/>
      <c r="T1399" s="53"/>
      <c r="U1399" s="53"/>
      <c r="V1399" s="53"/>
      <c r="W1399" s="53"/>
      <c r="BZ1399" s="53"/>
    </row>
    <row r="1400" spans="2:78" s="52" customFormat="1" ht="13" x14ac:dyDescent="0.3">
      <c r="B1400" s="53" t="s">
        <v>2848</v>
      </c>
      <c r="C1400" s="53" t="s">
        <v>133</v>
      </c>
      <c r="D1400" s="53" t="s">
        <v>3323</v>
      </c>
      <c r="E1400" s="53">
        <v>41.979230000000001</v>
      </c>
      <c r="F1400" s="53">
        <v>-3.5167229999999998</v>
      </c>
      <c r="G1400" s="54">
        <v>944.54459999999995</v>
      </c>
      <c r="H1400" s="53">
        <v>87</v>
      </c>
      <c r="I1400" s="53">
        <v>45</v>
      </c>
      <c r="J1400" s="53">
        <v>42</v>
      </c>
      <c r="K1400" s="52">
        <v>861</v>
      </c>
      <c r="L1400" s="52">
        <v>83.544599999999946</v>
      </c>
      <c r="M1400" s="55">
        <v>2</v>
      </c>
      <c r="N1400" s="56" t="s">
        <v>17</v>
      </c>
      <c r="P1400" s="66"/>
      <c r="Q1400" s="53"/>
      <c r="R1400" s="53"/>
      <c r="S1400" s="53"/>
      <c r="T1400" s="53"/>
      <c r="U1400" s="53"/>
      <c r="V1400" s="53"/>
      <c r="W1400" s="53"/>
      <c r="BZ1400" s="53"/>
    </row>
    <row r="1401" spans="2:78" s="52" customFormat="1" ht="13" x14ac:dyDescent="0.3">
      <c r="B1401" s="53" t="s">
        <v>2848</v>
      </c>
      <c r="C1401" s="53" t="s">
        <v>133</v>
      </c>
      <c r="D1401" s="53" t="s">
        <v>3324</v>
      </c>
      <c r="E1401" s="53">
        <v>42.549190000000003</v>
      </c>
      <c r="F1401" s="53">
        <v>-3.1939220000000001</v>
      </c>
      <c r="G1401" s="54">
        <v>728.13279999999997</v>
      </c>
      <c r="H1401" s="53">
        <v>101</v>
      </c>
      <c r="I1401" s="53">
        <v>56</v>
      </c>
      <c r="J1401" s="53">
        <v>45</v>
      </c>
      <c r="K1401" s="52">
        <v>861</v>
      </c>
      <c r="L1401" s="52">
        <v>-132.86720000000003</v>
      </c>
      <c r="M1401" s="55">
        <v>2</v>
      </c>
      <c r="N1401" s="56" t="s">
        <v>17</v>
      </c>
      <c r="P1401" s="66"/>
      <c r="Q1401" s="53"/>
      <c r="R1401" s="53"/>
      <c r="S1401" s="53"/>
      <c r="T1401" s="53"/>
      <c r="U1401" s="53"/>
      <c r="V1401" s="53"/>
      <c r="W1401" s="53"/>
      <c r="BZ1401" s="53"/>
    </row>
    <row r="1402" spans="2:78" s="52" customFormat="1" ht="13" x14ac:dyDescent="0.3">
      <c r="B1402" s="53" t="s">
        <v>2848</v>
      </c>
      <c r="C1402" s="53" t="s">
        <v>133</v>
      </c>
      <c r="D1402" s="53" t="s">
        <v>3325</v>
      </c>
      <c r="E1402" s="53">
        <v>42.414790000000004</v>
      </c>
      <c r="F1402" s="53">
        <v>-3.690509</v>
      </c>
      <c r="G1402" s="54">
        <v>847.6979</v>
      </c>
      <c r="H1402" s="53">
        <v>741</v>
      </c>
      <c r="I1402" s="53">
        <v>386</v>
      </c>
      <c r="J1402" s="53">
        <v>355</v>
      </c>
      <c r="K1402" s="52">
        <v>861</v>
      </c>
      <c r="L1402" s="52">
        <v>-13.302099999999996</v>
      </c>
      <c r="M1402" s="55">
        <v>2</v>
      </c>
      <c r="N1402" s="56" t="s">
        <v>17</v>
      </c>
      <c r="P1402" s="66"/>
      <c r="Q1402" s="53"/>
      <c r="R1402" s="53"/>
      <c r="S1402" s="53"/>
      <c r="T1402" s="53"/>
      <c r="U1402" s="53"/>
      <c r="V1402" s="53"/>
      <c r="W1402" s="53"/>
      <c r="BZ1402" s="53"/>
    </row>
    <row r="1403" spans="2:78" s="52" customFormat="1" ht="13" x14ac:dyDescent="0.3">
      <c r="B1403" s="53" t="s">
        <v>2848</v>
      </c>
      <c r="C1403" s="53" t="s">
        <v>133</v>
      </c>
      <c r="D1403" s="53" t="s">
        <v>3326</v>
      </c>
      <c r="E1403" s="53">
        <v>42.372590000000002</v>
      </c>
      <c r="F1403" s="53">
        <v>-3.8439709999999998</v>
      </c>
      <c r="G1403" s="54">
        <v>845.56560000000002</v>
      </c>
      <c r="H1403" s="53">
        <v>396</v>
      </c>
      <c r="I1403" s="53">
        <v>218</v>
      </c>
      <c r="J1403" s="53">
        <v>178</v>
      </c>
      <c r="K1403" s="52">
        <v>861</v>
      </c>
      <c r="L1403" s="52">
        <v>-15.434399999999982</v>
      </c>
      <c r="M1403" s="55">
        <v>2</v>
      </c>
      <c r="N1403" s="56" t="s">
        <v>17</v>
      </c>
      <c r="P1403" s="66"/>
      <c r="Q1403" s="53"/>
      <c r="R1403" s="53"/>
      <c r="S1403" s="53"/>
      <c r="T1403" s="53"/>
      <c r="U1403" s="53"/>
      <c r="V1403" s="53"/>
      <c r="W1403" s="53"/>
      <c r="BZ1403" s="53"/>
    </row>
    <row r="1404" spans="2:78" s="52" customFormat="1" ht="13" x14ac:dyDescent="0.3">
      <c r="B1404" s="53" t="s">
        <v>2848</v>
      </c>
      <c r="C1404" s="53" t="s">
        <v>133</v>
      </c>
      <c r="D1404" s="53" t="s">
        <v>3327</v>
      </c>
      <c r="E1404" s="53">
        <v>41.892670000000003</v>
      </c>
      <c r="F1404" s="53">
        <v>-3.1942499999999998</v>
      </c>
      <c r="G1404" s="54">
        <v>1089.8309999999999</v>
      </c>
      <c r="H1404" s="53">
        <v>138</v>
      </c>
      <c r="I1404" s="53">
        <v>78</v>
      </c>
      <c r="J1404" s="53">
        <v>60</v>
      </c>
      <c r="K1404" s="52">
        <v>861</v>
      </c>
      <c r="L1404" s="52">
        <v>228.8309999999999</v>
      </c>
      <c r="M1404" s="55">
        <v>4</v>
      </c>
      <c r="N1404" s="56" t="s">
        <v>17</v>
      </c>
      <c r="P1404" s="66"/>
      <c r="Q1404" s="53"/>
      <c r="R1404" s="53"/>
      <c r="S1404" s="53"/>
      <c r="T1404" s="53"/>
      <c r="U1404" s="53"/>
      <c r="V1404" s="53"/>
      <c r="W1404" s="53"/>
      <c r="BZ1404" s="53"/>
    </row>
    <row r="1405" spans="2:78" s="52" customFormat="1" ht="13" x14ac:dyDescent="0.3">
      <c r="B1405" s="53" t="s">
        <v>2848</v>
      </c>
      <c r="C1405" s="53" t="s">
        <v>133</v>
      </c>
      <c r="D1405" s="53" t="s">
        <v>3328</v>
      </c>
      <c r="E1405" s="53">
        <v>42.319800000000001</v>
      </c>
      <c r="F1405" s="53">
        <v>-3.270114</v>
      </c>
      <c r="G1405" s="54">
        <v>1169.9079999999999</v>
      </c>
      <c r="H1405" s="53">
        <v>94</v>
      </c>
      <c r="I1405" s="53">
        <v>53</v>
      </c>
      <c r="J1405" s="53">
        <v>41</v>
      </c>
      <c r="K1405" s="52">
        <v>861</v>
      </c>
      <c r="L1405" s="52">
        <v>308.9079999999999</v>
      </c>
      <c r="M1405" s="55">
        <v>4</v>
      </c>
      <c r="N1405" s="56" t="s">
        <v>17</v>
      </c>
      <c r="P1405" s="66"/>
      <c r="Q1405" s="53"/>
      <c r="R1405" s="53"/>
      <c r="S1405" s="53"/>
      <c r="T1405" s="53"/>
      <c r="U1405" s="53"/>
      <c r="V1405" s="53"/>
      <c r="W1405" s="53"/>
      <c r="BZ1405" s="53"/>
    </row>
    <row r="1406" spans="2:78" s="52" customFormat="1" ht="13" x14ac:dyDescent="0.3">
      <c r="B1406" s="53" t="s">
        <v>2848</v>
      </c>
      <c r="C1406" s="53" t="s">
        <v>133</v>
      </c>
      <c r="D1406" s="53" t="s">
        <v>3329</v>
      </c>
      <c r="E1406" s="53">
        <v>42.340170000000001</v>
      </c>
      <c r="F1406" s="53">
        <v>-3.8342200000000002</v>
      </c>
      <c r="G1406" s="54">
        <v>828.65880000000004</v>
      </c>
      <c r="H1406" s="53">
        <v>213</v>
      </c>
      <c r="I1406" s="53">
        <v>107</v>
      </c>
      <c r="J1406" s="53">
        <v>106</v>
      </c>
      <c r="K1406" s="52">
        <v>861</v>
      </c>
      <c r="L1406" s="52">
        <v>-32.341199999999958</v>
      </c>
      <c r="M1406" s="55">
        <v>2</v>
      </c>
      <c r="N1406" s="56" t="s">
        <v>17</v>
      </c>
      <c r="P1406" s="66"/>
      <c r="Q1406" s="53"/>
      <c r="R1406" s="53"/>
      <c r="S1406" s="53"/>
      <c r="T1406" s="53"/>
      <c r="U1406" s="53"/>
      <c r="V1406" s="53"/>
      <c r="W1406" s="53"/>
      <c r="BZ1406" s="53"/>
    </row>
    <row r="1407" spans="2:78" s="52" customFormat="1" ht="13" x14ac:dyDescent="0.3">
      <c r="B1407" s="53" t="s">
        <v>2848</v>
      </c>
      <c r="C1407" s="53" t="s">
        <v>133</v>
      </c>
      <c r="D1407" s="53" t="s">
        <v>3330</v>
      </c>
      <c r="E1407" s="53">
        <v>42.687190000000001</v>
      </c>
      <c r="F1407" s="53">
        <v>-4.2273459999999998</v>
      </c>
      <c r="G1407" s="54">
        <v>946.58500000000004</v>
      </c>
      <c r="H1407" s="53">
        <v>144</v>
      </c>
      <c r="I1407" s="53">
        <v>75</v>
      </c>
      <c r="J1407" s="53">
        <v>69</v>
      </c>
      <c r="K1407" s="52">
        <v>861</v>
      </c>
      <c r="L1407" s="52">
        <v>85.585000000000036</v>
      </c>
      <c r="M1407" s="55">
        <v>2</v>
      </c>
      <c r="N1407" s="56" t="s">
        <v>17</v>
      </c>
      <c r="P1407" s="66"/>
      <c r="Q1407" s="53"/>
      <c r="R1407" s="53"/>
      <c r="S1407" s="53"/>
      <c r="T1407" s="53"/>
      <c r="U1407" s="53"/>
      <c r="V1407" s="53"/>
      <c r="W1407" s="53"/>
      <c r="BZ1407" s="53"/>
    </row>
    <row r="1408" spans="2:78" s="52" customFormat="1" ht="13" x14ac:dyDescent="0.3">
      <c r="B1408" s="53" t="s">
        <v>2848</v>
      </c>
      <c r="C1408" s="53" t="s">
        <v>133</v>
      </c>
      <c r="D1408" s="53" t="s">
        <v>3331</v>
      </c>
      <c r="E1408" s="53">
        <v>42.438160000000003</v>
      </c>
      <c r="F1408" s="53">
        <v>-3.0650580000000001</v>
      </c>
      <c r="G1408" s="54">
        <v>742.66399999999999</v>
      </c>
      <c r="H1408" s="53">
        <v>133</v>
      </c>
      <c r="I1408" s="53">
        <v>76</v>
      </c>
      <c r="J1408" s="53">
        <v>57</v>
      </c>
      <c r="K1408" s="52">
        <v>861</v>
      </c>
      <c r="L1408" s="52">
        <v>-118.33600000000001</v>
      </c>
      <c r="M1408" s="55">
        <v>2</v>
      </c>
      <c r="N1408" s="56" t="s">
        <v>17</v>
      </c>
      <c r="P1408" s="66"/>
      <c r="Q1408" s="53"/>
      <c r="R1408" s="53"/>
      <c r="S1408" s="53"/>
      <c r="T1408" s="53"/>
      <c r="U1408" s="53"/>
      <c r="V1408" s="53"/>
      <c r="W1408" s="53"/>
      <c r="BZ1408" s="53"/>
    </row>
    <row r="1409" spans="2:78" s="52" customFormat="1" ht="13" x14ac:dyDescent="0.3">
      <c r="B1409" s="53" t="s">
        <v>2848</v>
      </c>
      <c r="C1409" s="53" t="s">
        <v>133</v>
      </c>
      <c r="D1409" s="53" t="s">
        <v>3332</v>
      </c>
      <c r="E1409" s="53">
        <v>42.466790000000003</v>
      </c>
      <c r="F1409" s="53">
        <v>-3.115167</v>
      </c>
      <c r="G1409" s="54">
        <v>744.61540000000002</v>
      </c>
      <c r="H1409" s="53">
        <v>75</v>
      </c>
      <c r="I1409" s="53">
        <v>42</v>
      </c>
      <c r="J1409" s="53">
        <v>33</v>
      </c>
      <c r="K1409" s="52">
        <v>861</v>
      </c>
      <c r="L1409" s="52">
        <v>-116.38459999999998</v>
      </c>
      <c r="M1409" s="55">
        <v>2</v>
      </c>
      <c r="N1409" s="56" t="s">
        <v>17</v>
      </c>
      <c r="P1409" s="66"/>
      <c r="Q1409" s="53"/>
      <c r="R1409" s="53"/>
      <c r="S1409" s="53"/>
      <c r="T1409" s="53"/>
      <c r="U1409" s="53"/>
      <c r="V1409" s="53"/>
      <c r="W1409" s="53"/>
      <c r="BZ1409" s="53"/>
    </row>
    <row r="1410" spans="2:78" s="52" customFormat="1" ht="13" x14ac:dyDescent="0.3">
      <c r="B1410" s="53" t="s">
        <v>2848</v>
      </c>
      <c r="C1410" s="53" t="s">
        <v>133</v>
      </c>
      <c r="D1410" s="53" t="s">
        <v>3333</v>
      </c>
      <c r="E1410" s="53">
        <v>41.955930000000002</v>
      </c>
      <c r="F1410" s="53">
        <v>-2.987816</v>
      </c>
      <c r="G1410" s="54">
        <v>1119.5250000000001</v>
      </c>
      <c r="H1410" s="53">
        <v>433</v>
      </c>
      <c r="I1410" s="53">
        <v>220</v>
      </c>
      <c r="J1410" s="53">
        <v>213</v>
      </c>
      <c r="K1410" s="52">
        <v>861</v>
      </c>
      <c r="L1410" s="52">
        <v>258.52500000000009</v>
      </c>
      <c r="M1410" s="55">
        <v>4</v>
      </c>
      <c r="N1410" s="56" t="s">
        <v>17</v>
      </c>
      <c r="P1410" s="66"/>
      <c r="Q1410" s="53"/>
      <c r="R1410" s="53"/>
      <c r="S1410" s="53"/>
      <c r="T1410" s="53"/>
      <c r="U1410" s="53"/>
      <c r="V1410" s="53"/>
      <c r="W1410" s="53"/>
      <c r="BZ1410" s="53"/>
    </row>
    <row r="1411" spans="2:78" s="52" customFormat="1" ht="13" x14ac:dyDescent="0.3">
      <c r="B1411" s="53" t="s">
        <v>2848</v>
      </c>
      <c r="C1411" s="53" t="s">
        <v>133</v>
      </c>
      <c r="D1411" s="53" t="s">
        <v>3334</v>
      </c>
      <c r="E1411" s="53">
        <v>42.511330000000001</v>
      </c>
      <c r="F1411" s="53">
        <v>-3.381955</v>
      </c>
      <c r="G1411" s="54">
        <v>857.25300000000004</v>
      </c>
      <c r="H1411" s="53">
        <v>15</v>
      </c>
      <c r="I1411" s="53">
        <v>11</v>
      </c>
      <c r="J1411" s="53">
        <v>4</v>
      </c>
      <c r="K1411" s="52">
        <v>861</v>
      </c>
      <c r="L1411" s="52">
        <v>-3.7469999999999573</v>
      </c>
      <c r="M1411" s="55">
        <v>2</v>
      </c>
      <c r="N1411" s="56" t="s">
        <v>17</v>
      </c>
      <c r="P1411" s="66"/>
      <c r="Q1411" s="53"/>
      <c r="R1411" s="53"/>
      <c r="S1411" s="53"/>
      <c r="T1411" s="53"/>
      <c r="U1411" s="53"/>
      <c r="V1411" s="53"/>
      <c r="W1411" s="53"/>
      <c r="BZ1411" s="53"/>
    </row>
    <row r="1412" spans="2:78" s="52" customFormat="1" ht="13" x14ac:dyDescent="0.3">
      <c r="B1412" s="53" t="s">
        <v>2848</v>
      </c>
      <c r="C1412" s="53" t="s">
        <v>133</v>
      </c>
      <c r="D1412" s="53" t="s">
        <v>3335</v>
      </c>
      <c r="E1412" s="53">
        <v>42.029949999999999</v>
      </c>
      <c r="F1412" s="53">
        <v>-3.5077479999999999</v>
      </c>
      <c r="G1412" s="54">
        <v>898.29240000000004</v>
      </c>
      <c r="H1412" s="53">
        <v>66</v>
      </c>
      <c r="I1412" s="53">
        <v>41</v>
      </c>
      <c r="J1412" s="53">
        <v>25</v>
      </c>
      <c r="K1412" s="52">
        <v>861</v>
      </c>
      <c r="L1412" s="52">
        <v>37.292400000000043</v>
      </c>
      <c r="M1412" s="55">
        <v>2</v>
      </c>
      <c r="N1412" s="56" t="s">
        <v>17</v>
      </c>
      <c r="P1412" s="66"/>
      <c r="Q1412" s="53"/>
      <c r="R1412" s="53"/>
      <c r="S1412" s="53"/>
      <c r="T1412" s="53"/>
      <c r="U1412" s="53"/>
      <c r="V1412" s="53"/>
      <c r="W1412" s="53"/>
      <c r="BZ1412" s="53"/>
    </row>
    <row r="1413" spans="2:78" s="52" customFormat="1" ht="13" x14ac:dyDescent="0.3">
      <c r="B1413" s="53" t="s">
        <v>2848</v>
      </c>
      <c r="C1413" s="53" t="s">
        <v>133</v>
      </c>
      <c r="D1413" s="53" t="s">
        <v>3336</v>
      </c>
      <c r="E1413" s="53">
        <v>42.211539999999999</v>
      </c>
      <c r="F1413" s="53">
        <v>-3.5373999999999999</v>
      </c>
      <c r="G1413" s="54">
        <v>943.89279999999997</v>
      </c>
      <c r="H1413" s="53">
        <v>119</v>
      </c>
      <c r="I1413" s="53">
        <v>68</v>
      </c>
      <c r="J1413" s="53">
        <v>51</v>
      </c>
      <c r="K1413" s="52">
        <v>861</v>
      </c>
      <c r="L1413" s="52">
        <v>82.892799999999966</v>
      </c>
      <c r="M1413" s="55">
        <v>2</v>
      </c>
      <c r="N1413" s="56" t="s">
        <v>17</v>
      </c>
      <c r="P1413" s="66"/>
      <c r="Q1413" s="53"/>
      <c r="R1413" s="53"/>
      <c r="S1413" s="53"/>
      <c r="T1413" s="53"/>
      <c r="U1413" s="53"/>
      <c r="V1413" s="53"/>
      <c r="W1413" s="53"/>
      <c r="BZ1413" s="53"/>
    </row>
    <row r="1414" spans="2:78" s="52" customFormat="1" ht="13" x14ac:dyDescent="0.3">
      <c r="B1414" s="53" t="s">
        <v>2848</v>
      </c>
      <c r="C1414" s="53" t="s">
        <v>133</v>
      </c>
      <c r="D1414" s="53" t="s">
        <v>3337</v>
      </c>
      <c r="E1414" s="53">
        <v>42.147219999999997</v>
      </c>
      <c r="F1414" s="53">
        <v>-4.1342379999999999</v>
      </c>
      <c r="G1414" s="54">
        <v>790.59649999999999</v>
      </c>
      <c r="H1414" s="53">
        <v>87</v>
      </c>
      <c r="I1414" s="53">
        <v>54</v>
      </c>
      <c r="J1414" s="53">
        <v>33</v>
      </c>
      <c r="K1414" s="52">
        <v>861</v>
      </c>
      <c r="L1414" s="52">
        <v>-70.403500000000008</v>
      </c>
      <c r="M1414" s="55">
        <v>2</v>
      </c>
      <c r="N1414" s="56" t="s">
        <v>17</v>
      </c>
      <c r="P1414" s="66"/>
      <c r="Q1414" s="53"/>
      <c r="R1414" s="53"/>
      <c r="S1414" s="53"/>
      <c r="T1414" s="53"/>
      <c r="U1414" s="53"/>
      <c r="V1414" s="53"/>
      <c r="W1414" s="53"/>
      <c r="BZ1414" s="53"/>
    </row>
    <row r="1415" spans="2:78" s="52" customFormat="1" ht="13" x14ac:dyDescent="0.3">
      <c r="B1415" s="53" t="s">
        <v>2848</v>
      </c>
      <c r="C1415" s="53" t="s">
        <v>133</v>
      </c>
      <c r="D1415" s="53" t="s">
        <v>3338</v>
      </c>
      <c r="E1415" s="53">
        <v>41.998269999999998</v>
      </c>
      <c r="F1415" s="53">
        <v>-3.3519269999999999</v>
      </c>
      <c r="G1415" s="54">
        <v>1016.2</v>
      </c>
      <c r="H1415" s="53">
        <v>143</v>
      </c>
      <c r="I1415" s="53">
        <v>79</v>
      </c>
      <c r="J1415" s="53">
        <v>64</v>
      </c>
      <c r="K1415" s="52">
        <v>861</v>
      </c>
      <c r="L1415" s="52">
        <v>155.20000000000005</v>
      </c>
      <c r="M1415" s="55">
        <v>2</v>
      </c>
      <c r="N1415" s="56" t="s">
        <v>17</v>
      </c>
      <c r="P1415" s="66"/>
      <c r="Q1415" s="53"/>
      <c r="R1415" s="53"/>
      <c r="S1415" s="53"/>
      <c r="T1415" s="53"/>
      <c r="U1415" s="53"/>
      <c r="V1415" s="53"/>
      <c r="W1415" s="53"/>
      <c r="BZ1415" s="53"/>
    </row>
    <row r="1416" spans="2:78" s="52" customFormat="1" ht="13" x14ac:dyDescent="0.3">
      <c r="B1416" s="53" t="s">
        <v>2848</v>
      </c>
      <c r="C1416" s="53" t="s">
        <v>133</v>
      </c>
      <c r="D1416" s="53" t="s">
        <v>3339</v>
      </c>
      <c r="E1416" s="53">
        <v>42.23075</v>
      </c>
      <c r="F1416" s="53">
        <v>-3.6537999999999999</v>
      </c>
      <c r="G1416" s="54">
        <v>887.4633</v>
      </c>
      <c r="H1416" s="53">
        <v>443</v>
      </c>
      <c r="I1416" s="53">
        <v>234</v>
      </c>
      <c r="J1416" s="53">
        <v>209</v>
      </c>
      <c r="K1416" s="52">
        <v>861</v>
      </c>
      <c r="L1416" s="52">
        <v>26.463300000000004</v>
      </c>
      <c r="M1416" s="55">
        <v>2</v>
      </c>
      <c r="N1416" s="56" t="s">
        <v>17</v>
      </c>
      <c r="P1416" s="66"/>
      <c r="Q1416" s="53"/>
      <c r="R1416" s="53"/>
      <c r="S1416" s="53"/>
      <c r="T1416" s="53"/>
      <c r="U1416" s="53"/>
      <c r="V1416" s="53"/>
      <c r="W1416" s="53"/>
      <c r="BZ1416" s="53"/>
    </row>
    <row r="1417" spans="2:78" s="52" customFormat="1" ht="13" x14ac:dyDescent="0.3">
      <c r="B1417" s="53" t="s">
        <v>2848</v>
      </c>
      <c r="C1417" s="53" t="s">
        <v>133</v>
      </c>
      <c r="D1417" s="53" t="s">
        <v>3340</v>
      </c>
      <c r="E1417" s="53">
        <v>42.51596</v>
      </c>
      <c r="F1417" s="53">
        <v>-4.2386179999999998</v>
      </c>
      <c r="G1417" s="54">
        <v>829.04049999999995</v>
      </c>
      <c r="H1417" s="53">
        <v>20</v>
      </c>
      <c r="I1417" s="53">
        <v>9</v>
      </c>
      <c r="J1417" s="53">
        <v>11</v>
      </c>
      <c r="K1417" s="52">
        <v>861</v>
      </c>
      <c r="L1417" s="52">
        <v>-31.959500000000048</v>
      </c>
      <c r="M1417" s="55">
        <v>2</v>
      </c>
      <c r="N1417" s="56" t="s">
        <v>17</v>
      </c>
      <c r="P1417" s="66"/>
      <c r="Q1417" s="53"/>
      <c r="R1417" s="53"/>
      <c r="S1417" s="53"/>
      <c r="T1417" s="53"/>
      <c r="U1417" s="53"/>
      <c r="V1417" s="53"/>
      <c r="W1417" s="53"/>
      <c r="BZ1417" s="53"/>
    </row>
    <row r="1418" spans="2:78" s="52" customFormat="1" ht="13" x14ac:dyDescent="0.3">
      <c r="B1418" s="53" t="s">
        <v>2848</v>
      </c>
      <c r="C1418" s="53" t="s">
        <v>133</v>
      </c>
      <c r="D1418" s="53" t="s">
        <v>3341</v>
      </c>
      <c r="E1418" s="53">
        <v>42.152180000000001</v>
      </c>
      <c r="F1418" s="53">
        <v>-3.198172</v>
      </c>
      <c r="G1418" s="54">
        <v>1138.0999999999999</v>
      </c>
      <c r="H1418" s="53">
        <v>60</v>
      </c>
      <c r="I1418" s="53">
        <v>36</v>
      </c>
      <c r="J1418" s="53">
        <v>24</v>
      </c>
      <c r="K1418" s="52">
        <v>861</v>
      </c>
      <c r="L1418" s="52">
        <v>277.09999999999991</v>
      </c>
      <c r="M1418" s="55">
        <v>4</v>
      </c>
      <c r="N1418" s="56" t="s">
        <v>17</v>
      </c>
      <c r="P1418" s="66"/>
      <c r="Q1418" s="53"/>
      <c r="R1418" s="53"/>
      <c r="S1418" s="53"/>
      <c r="T1418" s="53"/>
      <c r="U1418" s="53"/>
      <c r="V1418" s="53"/>
      <c r="W1418" s="53"/>
      <c r="BZ1418" s="53"/>
    </row>
    <row r="1419" spans="2:78" s="52" customFormat="1" ht="13" x14ac:dyDescent="0.3">
      <c r="B1419" s="53" t="s">
        <v>2848</v>
      </c>
      <c r="C1419" s="53" t="s">
        <v>133</v>
      </c>
      <c r="D1419" s="53" t="s">
        <v>3342</v>
      </c>
      <c r="E1419" s="53">
        <v>41.697110000000002</v>
      </c>
      <c r="F1419" s="53">
        <v>-3.9280050000000002</v>
      </c>
      <c r="G1419" s="54">
        <v>816.18010000000004</v>
      </c>
      <c r="H1419" s="53">
        <v>2495</v>
      </c>
      <c r="I1419" s="53">
        <v>1303</v>
      </c>
      <c r="J1419" s="53">
        <v>1192</v>
      </c>
      <c r="K1419" s="52">
        <v>861</v>
      </c>
      <c r="L1419" s="52">
        <v>-44.819899999999961</v>
      </c>
      <c r="M1419" s="55">
        <v>2</v>
      </c>
      <c r="N1419" s="56" t="s">
        <v>17</v>
      </c>
      <c r="P1419" s="66"/>
      <c r="Q1419" s="53"/>
      <c r="R1419" s="53"/>
      <c r="S1419" s="53"/>
      <c r="T1419" s="53"/>
      <c r="U1419" s="53"/>
      <c r="V1419" s="53"/>
      <c r="W1419" s="53"/>
      <c r="BZ1419" s="53"/>
    </row>
    <row r="1420" spans="2:78" s="52" customFormat="1" ht="13" x14ac:dyDescent="0.3">
      <c r="B1420" s="53" t="s">
        <v>2848</v>
      </c>
      <c r="C1420" s="53" t="s">
        <v>133</v>
      </c>
      <c r="D1420" s="53" t="s">
        <v>3343</v>
      </c>
      <c r="E1420" s="53">
        <v>42.577689999999997</v>
      </c>
      <c r="F1420" s="53">
        <v>-3.4409000000000001</v>
      </c>
      <c r="G1420" s="54">
        <v>722.48569999999995</v>
      </c>
      <c r="H1420" s="53">
        <v>81</v>
      </c>
      <c r="I1420" s="53">
        <v>50</v>
      </c>
      <c r="J1420" s="53">
        <v>31</v>
      </c>
      <c r="K1420" s="52">
        <v>861</v>
      </c>
      <c r="L1420" s="52">
        <v>-138.51430000000005</v>
      </c>
      <c r="M1420" s="55">
        <v>2</v>
      </c>
      <c r="N1420" s="56" t="s">
        <v>17</v>
      </c>
      <c r="P1420" s="66"/>
      <c r="Q1420" s="53"/>
      <c r="R1420" s="53"/>
      <c r="S1420" s="53"/>
      <c r="T1420" s="53"/>
      <c r="U1420" s="53"/>
      <c r="V1420" s="53"/>
      <c r="W1420" s="53"/>
      <c r="BZ1420" s="53"/>
    </row>
    <row r="1421" spans="2:78" s="52" customFormat="1" ht="13" x14ac:dyDescent="0.3">
      <c r="B1421" s="53" t="s">
        <v>2848</v>
      </c>
      <c r="C1421" s="53" t="s">
        <v>133</v>
      </c>
      <c r="D1421" s="53" t="s">
        <v>3344</v>
      </c>
      <c r="E1421" s="53">
        <v>41.996810000000004</v>
      </c>
      <c r="F1421" s="53">
        <v>-3.9568690000000002</v>
      </c>
      <c r="G1421" s="54">
        <v>836.29909999999995</v>
      </c>
      <c r="H1421" s="53">
        <v>244</v>
      </c>
      <c r="I1421" s="53">
        <v>140</v>
      </c>
      <c r="J1421" s="53">
        <v>104</v>
      </c>
      <c r="K1421" s="52">
        <v>861</v>
      </c>
      <c r="L1421" s="52">
        <v>-24.700900000000047</v>
      </c>
      <c r="M1421" s="55">
        <v>2</v>
      </c>
      <c r="N1421" s="56" t="s">
        <v>17</v>
      </c>
      <c r="P1421" s="66"/>
      <c r="Q1421" s="53"/>
      <c r="R1421" s="53"/>
      <c r="S1421" s="53"/>
      <c r="T1421" s="53"/>
      <c r="U1421" s="53"/>
      <c r="V1421" s="53"/>
      <c r="W1421" s="53"/>
      <c r="BZ1421" s="53"/>
    </row>
    <row r="1422" spans="2:78" s="52" customFormat="1" ht="13" x14ac:dyDescent="0.3">
      <c r="B1422" s="53" t="s">
        <v>2848</v>
      </c>
      <c r="C1422" s="53" t="s">
        <v>133</v>
      </c>
      <c r="D1422" s="53" t="s">
        <v>3345</v>
      </c>
      <c r="E1422" s="53">
        <v>42.387810000000002</v>
      </c>
      <c r="F1422" s="53">
        <v>-3.5742959999999999</v>
      </c>
      <c r="G1422" s="54">
        <v>907.23199999999997</v>
      </c>
      <c r="H1422" s="53">
        <v>200</v>
      </c>
      <c r="I1422" s="53">
        <v>113</v>
      </c>
      <c r="J1422" s="53">
        <v>87</v>
      </c>
      <c r="K1422" s="52">
        <v>861</v>
      </c>
      <c r="L1422" s="52">
        <v>46.231999999999971</v>
      </c>
      <c r="M1422" s="55">
        <v>2</v>
      </c>
      <c r="N1422" s="56" t="s">
        <v>17</v>
      </c>
      <c r="P1422" s="66"/>
      <c r="Q1422" s="53"/>
      <c r="R1422" s="53"/>
      <c r="S1422" s="53"/>
      <c r="T1422" s="53"/>
      <c r="U1422" s="53"/>
      <c r="V1422" s="53"/>
      <c r="W1422" s="53"/>
      <c r="BZ1422" s="53"/>
    </row>
    <row r="1423" spans="2:78" s="52" customFormat="1" ht="13" x14ac:dyDescent="0.3">
      <c r="B1423" s="53" t="s">
        <v>2848</v>
      </c>
      <c r="C1423" s="53" t="s">
        <v>133</v>
      </c>
      <c r="D1423" s="53" t="s">
        <v>3346</v>
      </c>
      <c r="E1423" s="53">
        <v>42.553229999999999</v>
      </c>
      <c r="F1423" s="53">
        <v>-3.502227</v>
      </c>
      <c r="G1423" s="54">
        <v>791.66459999999995</v>
      </c>
      <c r="H1423" s="53">
        <v>34</v>
      </c>
      <c r="I1423" s="53">
        <v>20</v>
      </c>
      <c r="J1423" s="53">
        <v>14</v>
      </c>
      <c r="K1423" s="52">
        <v>861</v>
      </c>
      <c r="L1423" s="52">
        <v>-69.33540000000005</v>
      </c>
      <c r="M1423" s="55">
        <v>2</v>
      </c>
      <c r="N1423" s="56" t="s">
        <v>17</v>
      </c>
      <c r="P1423" s="66"/>
      <c r="Q1423" s="53"/>
      <c r="R1423" s="53"/>
      <c r="S1423" s="53"/>
      <c r="T1423" s="53"/>
      <c r="U1423" s="53"/>
      <c r="V1423" s="53"/>
      <c r="W1423" s="53"/>
      <c r="BZ1423" s="53"/>
    </row>
    <row r="1424" spans="2:78" s="52" customFormat="1" ht="13" x14ac:dyDescent="0.3">
      <c r="B1424" s="53" t="s">
        <v>2848</v>
      </c>
      <c r="C1424" s="53" t="s">
        <v>133</v>
      </c>
      <c r="D1424" s="53" t="s">
        <v>3347</v>
      </c>
      <c r="E1424" s="53">
        <v>42.751719999999999</v>
      </c>
      <c r="F1424" s="53">
        <v>-3.5424799999999999</v>
      </c>
      <c r="G1424" s="54">
        <v>814.61189999999999</v>
      </c>
      <c r="H1424" s="53">
        <v>85</v>
      </c>
      <c r="I1424" s="53">
        <v>44</v>
      </c>
      <c r="J1424" s="53">
        <v>41</v>
      </c>
      <c r="K1424" s="52">
        <v>861</v>
      </c>
      <c r="L1424" s="52">
        <v>-46.388100000000009</v>
      </c>
      <c r="M1424" s="55">
        <v>2</v>
      </c>
      <c r="N1424" s="56" t="s">
        <v>17</v>
      </c>
      <c r="P1424" s="66"/>
      <c r="Q1424" s="53"/>
      <c r="R1424" s="53"/>
      <c r="S1424" s="53"/>
      <c r="T1424" s="53"/>
      <c r="U1424" s="53"/>
      <c r="V1424" s="53"/>
      <c r="W1424" s="53"/>
      <c r="BZ1424" s="53"/>
    </row>
    <row r="1425" spans="2:78" s="52" customFormat="1" ht="13" x14ac:dyDescent="0.3">
      <c r="B1425" s="53" t="s">
        <v>2848</v>
      </c>
      <c r="C1425" s="53" t="s">
        <v>133</v>
      </c>
      <c r="D1425" s="53" t="s">
        <v>3348</v>
      </c>
      <c r="E1425" s="53">
        <v>42.691940000000002</v>
      </c>
      <c r="F1425" s="53">
        <v>-3.4739879999999999</v>
      </c>
      <c r="G1425" s="54">
        <v>636.42819999999995</v>
      </c>
      <c r="H1425" s="53">
        <v>138</v>
      </c>
      <c r="I1425" s="53">
        <v>81</v>
      </c>
      <c r="J1425" s="53">
        <v>57</v>
      </c>
      <c r="K1425" s="52">
        <v>861</v>
      </c>
      <c r="L1425" s="52">
        <v>-224.57180000000005</v>
      </c>
      <c r="M1425" s="55">
        <v>2</v>
      </c>
      <c r="N1425" s="56" t="s">
        <v>17</v>
      </c>
      <c r="P1425" s="66"/>
      <c r="Q1425" s="53"/>
      <c r="R1425" s="53"/>
      <c r="S1425" s="53"/>
      <c r="T1425" s="53"/>
      <c r="U1425" s="53"/>
      <c r="V1425" s="53"/>
      <c r="W1425" s="53"/>
      <c r="BZ1425" s="53"/>
    </row>
    <row r="1426" spans="2:78" s="52" customFormat="1" ht="13" x14ac:dyDescent="0.3">
      <c r="B1426" s="53" t="s">
        <v>2848</v>
      </c>
      <c r="C1426" s="53" t="s">
        <v>133</v>
      </c>
      <c r="D1426" s="53" t="s">
        <v>3349</v>
      </c>
      <c r="E1426" s="53">
        <v>42.023269999999997</v>
      </c>
      <c r="F1426" s="53">
        <v>-3.286438</v>
      </c>
      <c r="G1426" s="54">
        <v>955.13229999999999</v>
      </c>
      <c r="H1426" s="53">
        <v>2140</v>
      </c>
      <c r="I1426" s="53">
        <v>1107</v>
      </c>
      <c r="J1426" s="53">
        <v>1033</v>
      </c>
      <c r="K1426" s="52">
        <v>861</v>
      </c>
      <c r="L1426" s="52">
        <v>94.132299999999987</v>
      </c>
      <c r="M1426" s="55">
        <v>2</v>
      </c>
      <c r="N1426" s="56" t="s">
        <v>17</v>
      </c>
      <c r="P1426" s="66"/>
      <c r="Q1426" s="53"/>
      <c r="R1426" s="53"/>
      <c r="S1426" s="53"/>
      <c r="T1426" s="53"/>
      <c r="U1426" s="53"/>
      <c r="V1426" s="53"/>
      <c r="W1426" s="53"/>
      <c r="BZ1426" s="53"/>
    </row>
    <row r="1427" spans="2:78" s="52" customFormat="1" ht="13" x14ac:dyDescent="0.3">
      <c r="B1427" s="53" t="s">
        <v>2848</v>
      </c>
      <c r="C1427" s="53" t="s">
        <v>133</v>
      </c>
      <c r="D1427" s="53" t="s">
        <v>3350</v>
      </c>
      <c r="E1427" s="53">
        <v>42.259250000000002</v>
      </c>
      <c r="F1427" s="53">
        <v>-3.6977329999999999</v>
      </c>
      <c r="G1427" s="54">
        <v>865.54660000000001</v>
      </c>
      <c r="H1427" s="53">
        <v>185</v>
      </c>
      <c r="I1427" s="53">
        <v>104</v>
      </c>
      <c r="J1427" s="53">
        <v>81</v>
      </c>
      <c r="K1427" s="52">
        <v>861</v>
      </c>
      <c r="L1427" s="52">
        <v>4.5466000000000122</v>
      </c>
      <c r="M1427" s="55">
        <v>2</v>
      </c>
      <c r="N1427" s="56" t="s">
        <v>17</v>
      </c>
      <c r="P1427" s="66"/>
      <c r="Q1427" s="53"/>
      <c r="R1427" s="53"/>
      <c r="S1427" s="53"/>
      <c r="T1427" s="53"/>
      <c r="U1427" s="53"/>
      <c r="V1427" s="53"/>
      <c r="W1427" s="53"/>
      <c r="BZ1427" s="53"/>
    </row>
    <row r="1428" spans="2:78" s="52" customFormat="1" ht="13" x14ac:dyDescent="0.3">
      <c r="B1428" s="53" t="s">
        <v>2848</v>
      </c>
      <c r="C1428" s="53" t="s">
        <v>133</v>
      </c>
      <c r="D1428" s="53" t="s">
        <v>3351</v>
      </c>
      <c r="E1428" s="53">
        <v>42.553150000000002</v>
      </c>
      <c r="F1428" s="53">
        <v>-3.3867409999999998</v>
      </c>
      <c r="G1428" s="54">
        <v>864.71040000000005</v>
      </c>
      <c r="H1428" s="53">
        <v>51</v>
      </c>
      <c r="I1428" s="53">
        <v>32</v>
      </c>
      <c r="J1428" s="53">
        <v>19</v>
      </c>
      <c r="K1428" s="52">
        <v>861</v>
      </c>
      <c r="L1428" s="52">
        <v>3.7104000000000497</v>
      </c>
      <c r="M1428" s="55">
        <v>2</v>
      </c>
      <c r="N1428" s="56" t="s">
        <v>17</v>
      </c>
      <c r="P1428" s="66"/>
      <c r="Q1428" s="53"/>
      <c r="R1428" s="53"/>
      <c r="S1428" s="53"/>
      <c r="T1428" s="53"/>
      <c r="U1428" s="53"/>
      <c r="V1428" s="53"/>
      <c r="W1428" s="53"/>
      <c r="BZ1428" s="53"/>
    </row>
    <row r="1429" spans="2:78" s="52" customFormat="1" ht="13" x14ac:dyDescent="0.3">
      <c r="B1429" s="53" t="s">
        <v>2848</v>
      </c>
      <c r="C1429" s="53" t="s">
        <v>133</v>
      </c>
      <c r="D1429" s="53" t="s">
        <v>3352</v>
      </c>
      <c r="E1429" s="53">
        <v>42.2742</v>
      </c>
      <c r="F1429" s="53">
        <v>-3.4751249999999998</v>
      </c>
      <c r="G1429" s="54">
        <v>1046.845</v>
      </c>
      <c r="H1429" s="53">
        <v>67</v>
      </c>
      <c r="I1429" s="53">
        <v>38</v>
      </c>
      <c r="J1429" s="53">
        <v>29</v>
      </c>
      <c r="K1429" s="52">
        <v>861</v>
      </c>
      <c r="L1429" s="52">
        <v>185.84500000000003</v>
      </c>
      <c r="M1429" s="55">
        <v>2</v>
      </c>
      <c r="N1429" s="56" t="s">
        <v>17</v>
      </c>
      <c r="P1429" s="66"/>
      <c r="Q1429" s="53"/>
      <c r="R1429" s="53"/>
      <c r="S1429" s="53"/>
      <c r="T1429" s="53"/>
      <c r="U1429" s="53"/>
      <c r="V1429" s="53"/>
      <c r="W1429" s="53"/>
      <c r="BZ1429" s="53"/>
    </row>
    <row r="1430" spans="2:78" s="52" customFormat="1" ht="13" x14ac:dyDescent="0.3">
      <c r="B1430" s="53" t="s">
        <v>2848</v>
      </c>
      <c r="C1430" s="53" t="s">
        <v>133</v>
      </c>
      <c r="D1430" s="53" t="s">
        <v>3353</v>
      </c>
      <c r="E1430" s="53">
        <v>41.684399999999997</v>
      </c>
      <c r="F1430" s="53">
        <v>-3.5211350000000001</v>
      </c>
      <c r="G1430" s="54">
        <v>840.67550000000006</v>
      </c>
      <c r="H1430" s="53">
        <v>148</v>
      </c>
      <c r="I1430" s="53">
        <v>80</v>
      </c>
      <c r="J1430" s="53">
        <v>68</v>
      </c>
      <c r="K1430" s="52">
        <v>861</v>
      </c>
      <c r="L1430" s="52">
        <v>-20.324499999999944</v>
      </c>
      <c r="M1430" s="55">
        <v>2</v>
      </c>
      <c r="N1430" s="56" t="s">
        <v>17</v>
      </c>
      <c r="P1430" s="66"/>
      <c r="Q1430" s="53"/>
      <c r="R1430" s="53"/>
      <c r="S1430" s="53"/>
      <c r="T1430" s="53"/>
      <c r="U1430" s="53"/>
      <c r="V1430" s="53"/>
      <c r="W1430" s="53"/>
      <c r="BZ1430" s="53"/>
    </row>
    <row r="1431" spans="2:78" s="52" customFormat="1" ht="13" x14ac:dyDescent="0.3">
      <c r="B1431" s="53" t="s">
        <v>2848</v>
      </c>
      <c r="C1431" s="53" t="s">
        <v>133</v>
      </c>
      <c r="D1431" s="53" t="s">
        <v>3354</v>
      </c>
      <c r="E1431" s="53">
        <v>42.337440000000001</v>
      </c>
      <c r="F1431" s="53">
        <v>-3.7941069999999999</v>
      </c>
      <c r="G1431" s="54">
        <v>839.32809999999995</v>
      </c>
      <c r="H1431" s="53">
        <v>291</v>
      </c>
      <c r="I1431" s="53">
        <v>161</v>
      </c>
      <c r="J1431" s="53">
        <v>130</v>
      </c>
      <c r="K1431" s="52">
        <v>861</v>
      </c>
      <c r="L1431" s="52">
        <v>-21.671900000000051</v>
      </c>
      <c r="M1431" s="55">
        <v>2</v>
      </c>
      <c r="N1431" s="56" t="s">
        <v>17</v>
      </c>
      <c r="P1431" s="66"/>
      <c r="Q1431" s="53"/>
      <c r="R1431" s="53"/>
      <c r="S1431" s="53"/>
      <c r="T1431" s="53"/>
      <c r="U1431" s="53"/>
      <c r="V1431" s="53"/>
      <c r="W1431" s="53"/>
      <c r="BZ1431" s="53"/>
    </row>
    <row r="1432" spans="2:78" s="52" customFormat="1" ht="13" x14ac:dyDescent="0.3">
      <c r="B1432" s="53" t="s">
        <v>2848</v>
      </c>
      <c r="C1432" s="53" t="s">
        <v>133</v>
      </c>
      <c r="D1432" s="53" t="s">
        <v>3355</v>
      </c>
      <c r="E1432" s="53">
        <v>41.642560000000003</v>
      </c>
      <c r="F1432" s="53">
        <v>-3.9934530000000001</v>
      </c>
      <c r="G1432" s="54">
        <v>807.84389999999996</v>
      </c>
      <c r="H1432" s="53">
        <v>190</v>
      </c>
      <c r="I1432" s="53">
        <v>111</v>
      </c>
      <c r="J1432" s="53">
        <v>79</v>
      </c>
      <c r="K1432" s="52">
        <v>861</v>
      </c>
      <c r="L1432" s="52">
        <v>-53.156100000000038</v>
      </c>
      <c r="M1432" s="55">
        <v>2</v>
      </c>
      <c r="N1432" s="56" t="s">
        <v>17</v>
      </c>
      <c r="P1432" s="66"/>
      <c r="Q1432" s="53"/>
      <c r="R1432" s="53"/>
      <c r="S1432" s="53"/>
      <c r="T1432" s="53"/>
      <c r="U1432" s="53"/>
      <c r="V1432" s="53"/>
      <c r="W1432" s="53"/>
      <c r="BZ1432" s="53"/>
    </row>
    <row r="1433" spans="2:78" s="52" customFormat="1" ht="13" x14ac:dyDescent="0.3">
      <c r="B1433" s="53" t="s">
        <v>2848</v>
      </c>
      <c r="C1433" s="53" t="s">
        <v>133</v>
      </c>
      <c r="D1433" s="53" t="s">
        <v>3356</v>
      </c>
      <c r="E1433" s="53">
        <v>42.13653</v>
      </c>
      <c r="F1433" s="53">
        <v>-3.3457949999999999</v>
      </c>
      <c r="G1433" s="54">
        <v>1091.3869999999999</v>
      </c>
      <c r="H1433" s="53">
        <v>75</v>
      </c>
      <c r="I1433" s="53">
        <v>53</v>
      </c>
      <c r="J1433" s="53">
        <v>22</v>
      </c>
      <c r="K1433" s="52">
        <v>861</v>
      </c>
      <c r="L1433" s="52">
        <v>230.38699999999994</v>
      </c>
      <c r="M1433" s="55">
        <v>4</v>
      </c>
      <c r="N1433" s="56" t="s">
        <v>17</v>
      </c>
      <c r="P1433" s="66"/>
      <c r="Q1433" s="53"/>
      <c r="R1433" s="53"/>
      <c r="S1433" s="53"/>
      <c r="T1433" s="53"/>
      <c r="U1433" s="53"/>
      <c r="V1433" s="53"/>
      <c r="W1433" s="53"/>
      <c r="BZ1433" s="53"/>
    </row>
    <row r="1434" spans="2:78" s="52" customFormat="1" ht="13" x14ac:dyDescent="0.3">
      <c r="B1434" s="53" t="s">
        <v>2848</v>
      </c>
      <c r="C1434" s="53" t="s">
        <v>133</v>
      </c>
      <c r="D1434" s="53" t="s">
        <v>3357</v>
      </c>
      <c r="E1434" s="53">
        <v>42.337200000000003</v>
      </c>
      <c r="F1434" s="53">
        <v>-3.1621950000000001</v>
      </c>
      <c r="G1434" s="54">
        <v>959.69010000000003</v>
      </c>
      <c r="H1434" s="53">
        <v>37</v>
      </c>
      <c r="I1434" s="53">
        <v>22</v>
      </c>
      <c r="J1434" s="53">
        <v>15</v>
      </c>
      <c r="K1434" s="52">
        <v>861</v>
      </c>
      <c r="L1434" s="52">
        <v>98.690100000000029</v>
      </c>
      <c r="M1434" s="55">
        <v>2</v>
      </c>
      <c r="N1434" s="56" t="s">
        <v>17</v>
      </c>
      <c r="P1434" s="66"/>
      <c r="Q1434" s="53"/>
      <c r="R1434" s="53"/>
      <c r="S1434" s="53"/>
      <c r="T1434" s="53"/>
      <c r="U1434" s="53"/>
      <c r="V1434" s="53"/>
      <c r="W1434" s="53"/>
      <c r="BZ1434" s="53"/>
    </row>
    <row r="1435" spans="2:78" s="52" customFormat="1" ht="13" x14ac:dyDescent="0.3">
      <c r="B1435" s="53" t="s">
        <v>2848</v>
      </c>
      <c r="C1435" s="53" t="s">
        <v>133</v>
      </c>
      <c r="D1435" s="53" t="s">
        <v>3358</v>
      </c>
      <c r="E1435" s="53">
        <v>42.052190000000003</v>
      </c>
      <c r="F1435" s="53">
        <v>-3.8031760000000001</v>
      </c>
      <c r="G1435" s="54">
        <v>838.10490000000004</v>
      </c>
      <c r="H1435" s="53">
        <v>105</v>
      </c>
      <c r="I1435" s="53">
        <v>64</v>
      </c>
      <c r="J1435" s="53">
        <v>41</v>
      </c>
      <c r="K1435" s="52">
        <v>861</v>
      </c>
      <c r="L1435" s="52">
        <v>-22.895099999999957</v>
      </c>
      <c r="M1435" s="55">
        <v>2</v>
      </c>
      <c r="N1435" s="56" t="s">
        <v>17</v>
      </c>
      <c r="P1435" s="66"/>
      <c r="Q1435" s="53"/>
      <c r="R1435" s="53"/>
      <c r="S1435" s="53"/>
      <c r="T1435" s="53"/>
      <c r="U1435" s="53"/>
      <c r="V1435" s="53"/>
      <c r="W1435" s="53"/>
      <c r="BZ1435" s="53"/>
    </row>
    <row r="1436" spans="2:78" s="52" customFormat="1" ht="13" x14ac:dyDescent="0.3">
      <c r="B1436" s="53" t="s">
        <v>2848</v>
      </c>
      <c r="C1436" s="53" t="s">
        <v>133</v>
      </c>
      <c r="D1436" s="53" t="s">
        <v>3359</v>
      </c>
      <c r="E1436" s="53">
        <v>41.59478</v>
      </c>
      <c r="F1436" s="53">
        <v>-3.5947559999999998</v>
      </c>
      <c r="G1436" s="54">
        <v>877.33500000000004</v>
      </c>
      <c r="H1436" s="53">
        <v>170</v>
      </c>
      <c r="I1436" s="53">
        <v>100</v>
      </c>
      <c r="J1436" s="53">
        <v>70</v>
      </c>
      <c r="K1436" s="52">
        <v>861</v>
      </c>
      <c r="L1436" s="52">
        <v>16.335000000000036</v>
      </c>
      <c r="M1436" s="55">
        <v>2</v>
      </c>
      <c r="N1436" s="56" t="s">
        <v>17</v>
      </c>
      <c r="P1436" s="66"/>
      <c r="Q1436" s="53"/>
      <c r="R1436" s="53"/>
      <c r="S1436" s="53"/>
      <c r="T1436" s="53"/>
      <c r="U1436" s="53"/>
      <c r="V1436" s="53"/>
      <c r="W1436" s="53"/>
      <c r="BZ1436" s="53"/>
    </row>
    <row r="1437" spans="2:78" s="52" customFormat="1" ht="13" x14ac:dyDescent="0.3">
      <c r="B1437" s="53" t="s">
        <v>2848</v>
      </c>
      <c r="C1437" s="53" t="s">
        <v>133</v>
      </c>
      <c r="D1437" s="53" t="s">
        <v>3360</v>
      </c>
      <c r="E1437" s="53">
        <v>42.302860000000003</v>
      </c>
      <c r="F1437" s="53">
        <v>-3.2219199999999999</v>
      </c>
      <c r="G1437" s="54">
        <v>966.46879999999999</v>
      </c>
      <c r="H1437" s="53">
        <v>101</v>
      </c>
      <c r="I1437" s="53">
        <v>61</v>
      </c>
      <c r="J1437" s="53">
        <v>40</v>
      </c>
      <c r="K1437" s="52">
        <v>861</v>
      </c>
      <c r="L1437" s="52">
        <v>105.46879999999999</v>
      </c>
      <c r="M1437" s="55">
        <v>2</v>
      </c>
      <c r="N1437" s="56" t="s">
        <v>17</v>
      </c>
      <c r="P1437" s="66"/>
      <c r="Q1437" s="53"/>
      <c r="R1437" s="53"/>
      <c r="S1437" s="53"/>
      <c r="T1437" s="53"/>
      <c r="U1437" s="53"/>
      <c r="V1437" s="53"/>
      <c r="W1437" s="53"/>
      <c r="BZ1437" s="53"/>
    </row>
    <row r="1438" spans="2:78" s="52" customFormat="1" ht="13" x14ac:dyDescent="0.3">
      <c r="B1438" s="53" t="s">
        <v>2848</v>
      </c>
      <c r="C1438" s="53" t="s">
        <v>133</v>
      </c>
      <c r="D1438" s="53" t="s">
        <v>3361</v>
      </c>
      <c r="E1438" s="53">
        <v>42.715429999999998</v>
      </c>
      <c r="F1438" s="53">
        <v>-3.0592030000000001</v>
      </c>
      <c r="G1438" s="54">
        <v>504.10930000000002</v>
      </c>
      <c r="H1438" s="53">
        <v>156</v>
      </c>
      <c r="I1438" s="53">
        <v>86</v>
      </c>
      <c r="J1438" s="53">
        <v>70</v>
      </c>
      <c r="K1438" s="52">
        <v>861</v>
      </c>
      <c r="L1438" s="52">
        <v>-356.89069999999998</v>
      </c>
      <c r="M1438" s="55">
        <v>2</v>
      </c>
      <c r="N1438" s="56" t="s">
        <v>17</v>
      </c>
      <c r="P1438" s="66"/>
      <c r="Q1438" s="53"/>
      <c r="R1438" s="53"/>
      <c r="S1438" s="53"/>
      <c r="T1438" s="53"/>
      <c r="U1438" s="53"/>
      <c r="V1438" s="53"/>
      <c r="W1438" s="53"/>
      <c r="BZ1438" s="53"/>
    </row>
    <row r="1439" spans="2:78" s="52" customFormat="1" ht="13" x14ac:dyDescent="0.3">
      <c r="B1439" s="53" t="s">
        <v>2848</v>
      </c>
      <c r="C1439" s="53" t="s">
        <v>133</v>
      </c>
      <c r="D1439" s="53" t="s">
        <v>3362</v>
      </c>
      <c r="E1439" s="53">
        <v>42.039450000000002</v>
      </c>
      <c r="F1439" s="53">
        <v>-3.7026859999999999</v>
      </c>
      <c r="G1439" s="54">
        <v>855.80060000000003</v>
      </c>
      <c r="H1439" s="53">
        <v>154</v>
      </c>
      <c r="I1439" s="53">
        <v>84</v>
      </c>
      <c r="J1439" s="53">
        <v>70</v>
      </c>
      <c r="K1439" s="52">
        <v>861</v>
      </c>
      <c r="L1439" s="52">
        <v>-5.1993999999999687</v>
      </c>
      <c r="M1439" s="55">
        <v>2</v>
      </c>
      <c r="N1439" s="56" t="s">
        <v>17</v>
      </c>
      <c r="P1439" s="66"/>
      <c r="Q1439" s="53"/>
      <c r="R1439" s="53"/>
      <c r="S1439" s="53"/>
      <c r="T1439" s="53"/>
      <c r="U1439" s="53"/>
      <c r="V1439" s="53"/>
      <c r="W1439" s="53"/>
      <c r="BZ1439" s="53"/>
    </row>
    <row r="1440" spans="2:78" s="52" customFormat="1" ht="13" x14ac:dyDescent="0.3">
      <c r="B1440" s="53" t="s">
        <v>2848</v>
      </c>
      <c r="C1440" s="53" t="s">
        <v>133</v>
      </c>
      <c r="D1440" s="53" t="s">
        <v>3363</v>
      </c>
      <c r="E1440" s="53">
        <v>42.132179999999998</v>
      </c>
      <c r="F1440" s="53">
        <v>-3.974421</v>
      </c>
      <c r="G1440" s="54">
        <v>820.02430000000004</v>
      </c>
      <c r="H1440" s="53">
        <v>700</v>
      </c>
      <c r="I1440" s="53">
        <v>377</v>
      </c>
      <c r="J1440" s="53">
        <v>323</v>
      </c>
      <c r="K1440" s="52">
        <v>861</v>
      </c>
      <c r="L1440" s="52">
        <v>-40.975699999999961</v>
      </c>
      <c r="M1440" s="55">
        <v>2</v>
      </c>
      <c r="N1440" s="56" t="s">
        <v>17</v>
      </c>
      <c r="P1440" s="66"/>
      <c r="Q1440" s="53"/>
      <c r="R1440" s="53"/>
      <c r="S1440" s="53"/>
      <c r="T1440" s="53"/>
      <c r="U1440" s="53"/>
      <c r="V1440" s="53"/>
      <c r="W1440" s="53"/>
      <c r="BZ1440" s="53"/>
    </row>
    <row r="1441" spans="2:78" s="52" customFormat="1" ht="13" x14ac:dyDescent="0.3">
      <c r="B1441" s="53" t="s">
        <v>2848</v>
      </c>
      <c r="C1441" s="53" t="s">
        <v>133</v>
      </c>
      <c r="D1441" s="53" t="s">
        <v>3364</v>
      </c>
      <c r="E1441" s="53">
        <v>42.442779999999999</v>
      </c>
      <c r="F1441" s="53">
        <v>-3.437732</v>
      </c>
      <c r="G1441" s="54">
        <v>856.85709999999995</v>
      </c>
      <c r="H1441" s="53">
        <v>64</v>
      </c>
      <c r="I1441" s="53">
        <v>45</v>
      </c>
      <c r="J1441" s="53">
        <v>19</v>
      </c>
      <c r="K1441" s="52">
        <v>861</v>
      </c>
      <c r="L1441" s="52">
        <v>-4.1429000000000542</v>
      </c>
      <c r="M1441" s="55">
        <v>2</v>
      </c>
      <c r="N1441" s="56" t="s">
        <v>17</v>
      </c>
      <c r="P1441" s="66"/>
      <c r="Q1441" s="53"/>
      <c r="R1441" s="53"/>
      <c r="S1441" s="53"/>
      <c r="T1441" s="53"/>
      <c r="U1441" s="53"/>
      <c r="V1441" s="53"/>
      <c r="W1441" s="53"/>
      <c r="BZ1441" s="53"/>
    </row>
    <row r="1442" spans="2:78" s="52" customFormat="1" ht="13" x14ac:dyDescent="0.3">
      <c r="B1442" s="53" t="s">
        <v>2848</v>
      </c>
      <c r="C1442" s="53" t="s">
        <v>133</v>
      </c>
      <c r="D1442" s="53" t="s">
        <v>3365</v>
      </c>
      <c r="E1442" s="53">
        <v>41.859949999999998</v>
      </c>
      <c r="F1442" s="53">
        <v>-3.5590220000000001</v>
      </c>
      <c r="G1442" s="54">
        <v>961.04930000000002</v>
      </c>
      <c r="H1442" s="53">
        <v>150</v>
      </c>
      <c r="I1442" s="53">
        <v>89</v>
      </c>
      <c r="J1442" s="53">
        <v>61</v>
      </c>
      <c r="K1442" s="52">
        <v>861</v>
      </c>
      <c r="L1442" s="52">
        <v>100.04930000000002</v>
      </c>
      <c r="M1442" s="55">
        <v>2</v>
      </c>
      <c r="N1442" s="56" t="s">
        <v>17</v>
      </c>
      <c r="P1442" s="66"/>
      <c r="Q1442" s="53"/>
      <c r="R1442" s="53"/>
      <c r="S1442" s="53"/>
      <c r="T1442" s="53"/>
      <c r="U1442" s="53"/>
      <c r="V1442" s="53"/>
      <c r="W1442" s="53"/>
      <c r="BZ1442" s="53"/>
    </row>
    <row r="1443" spans="2:78" s="52" customFormat="1" ht="13" x14ac:dyDescent="0.3">
      <c r="B1443" s="53" t="s">
        <v>2848</v>
      </c>
      <c r="C1443" s="53" t="s">
        <v>133</v>
      </c>
      <c r="D1443" s="53" t="s">
        <v>3366</v>
      </c>
      <c r="E1443" s="53">
        <v>42.640099999999997</v>
      </c>
      <c r="F1443" s="53">
        <v>-3.1800489999999999</v>
      </c>
      <c r="G1443" s="54">
        <v>687.29300000000001</v>
      </c>
      <c r="H1443" s="53">
        <v>113</v>
      </c>
      <c r="I1443" s="53">
        <v>67</v>
      </c>
      <c r="J1443" s="53">
        <v>46</v>
      </c>
      <c r="K1443" s="52">
        <v>861</v>
      </c>
      <c r="L1443" s="52">
        <v>-173.70699999999999</v>
      </c>
      <c r="M1443" s="55">
        <v>2</v>
      </c>
      <c r="N1443" s="56" t="s">
        <v>17</v>
      </c>
      <c r="P1443" s="66"/>
      <c r="Q1443" s="53"/>
      <c r="R1443" s="53"/>
      <c r="S1443" s="53"/>
      <c r="T1443" s="53"/>
      <c r="U1443" s="53"/>
      <c r="V1443" s="53"/>
      <c r="W1443" s="53"/>
      <c r="BZ1443" s="53"/>
    </row>
    <row r="1444" spans="2:78" s="52" customFormat="1" ht="13" x14ac:dyDescent="0.3">
      <c r="B1444" s="53" t="s">
        <v>2848</v>
      </c>
      <c r="C1444" s="53" t="s">
        <v>133</v>
      </c>
      <c r="D1444" s="53" t="s">
        <v>3367</v>
      </c>
      <c r="E1444" s="53">
        <v>42.476219999999998</v>
      </c>
      <c r="F1444" s="53">
        <v>-3.4408820000000002</v>
      </c>
      <c r="G1444" s="54">
        <v>842.17529999999999</v>
      </c>
      <c r="H1444" s="53">
        <v>39</v>
      </c>
      <c r="I1444" s="53">
        <v>26</v>
      </c>
      <c r="J1444" s="53">
        <v>13</v>
      </c>
      <c r="K1444" s="52">
        <v>861</v>
      </c>
      <c r="L1444" s="52">
        <v>-18.824700000000007</v>
      </c>
      <c r="M1444" s="55">
        <v>2</v>
      </c>
      <c r="N1444" s="56" t="s">
        <v>17</v>
      </c>
      <c r="P1444" s="66"/>
      <c r="Q1444" s="53"/>
      <c r="R1444" s="53"/>
      <c r="S1444" s="53"/>
      <c r="T1444" s="53"/>
      <c r="U1444" s="53"/>
      <c r="V1444" s="53"/>
      <c r="W1444" s="53"/>
      <c r="BZ1444" s="53"/>
    </row>
    <row r="1445" spans="2:78" s="52" customFormat="1" ht="13" x14ac:dyDescent="0.3">
      <c r="B1445" s="53" t="s">
        <v>2848</v>
      </c>
      <c r="C1445" s="53" t="s">
        <v>133</v>
      </c>
      <c r="D1445" s="53" t="s">
        <v>3368</v>
      </c>
      <c r="E1445" s="53">
        <v>41.833530000000003</v>
      </c>
      <c r="F1445" s="53">
        <v>-3.7588699999999999</v>
      </c>
      <c r="G1445" s="54">
        <v>916.11170000000004</v>
      </c>
      <c r="H1445" s="53">
        <v>126</v>
      </c>
      <c r="I1445" s="53">
        <v>66</v>
      </c>
      <c r="J1445" s="53">
        <v>60</v>
      </c>
      <c r="K1445" s="52">
        <v>861</v>
      </c>
      <c r="L1445" s="52">
        <v>55.111700000000042</v>
      </c>
      <c r="M1445" s="55">
        <v>2</v>
      </c>
      <c r="N1445" s="56" t="s">
        <v>17</v>
      </c>
      <c r="P1445" s="66"/>
      <c r="Q1445" s="53"/>
      <c r="R1445" s="53"/>
      <c r="S1445" s="53"/>
      <c r="T1445" s="53"/>
      <c r="U1445" s="53"/>
      <c r="V1445" s="53"/>
      <c r="W1445" s="53"/>
      <c r="BZ1445" s="53"/>
    </row>
    <row r="1446" spans="2:78" s="52" customFormat="1" ht="13" x14ac:dyDescent="0.3">
      <c r="B1446" s="53" t="s">
        <v>2848</v>
      </c>
      <c r="C1446" s="53" t="s">
        <v>133</v>
      </c>
      <c r="D1446" s="53" t="s">
        <v>3369</v>
      </c>
      <c r="E1446" s="53">
        <v>41.974080000000001</v>
      </c>
      <c r="F1446" s="53">
        <v>-3.4805640000000002</v>
      </c>
      <c r="G1446" s="54">
        <v>940.06129999999996</v>
      </c>
      <c r="H1446" s="53">
        <v>65</v>
      </c>
      <c r="I1446" s="53">
        <v>37</v>
      </c>
      <c r="J1446" s="53">
        <v>28</v>
      </c>
      <c r="K1446" s="52">
        <v>861</v>
      </c>
      <c r="L1446" s="52">
        <v>79.06129999999996</v>
      </c>
      <c r="M1446" s="55">
        <v>2</v>
      </c>
      <c r="N1446" s="56" t="s">
        <v>17</v>
      </c>
      <c r="P1446" s="66"/>
      <c r="Q1446" s="53"/>
      <c r="R1446" s="53"/>
      <c r="S1446" s="53"/>
      <c r="T1446" s="53"/>
      <c r="U1446" s="53"/>
      <c r="V1446" s="53"/>
      <c r="W1446" s="53"/>
      <c r="BZ1446" s="53"/>
    </row>
    <row r="1447" spans="2:78" s="52" customFormat="1" ht="13" x14ac:dyDescent="0.3">
      <c r="B1447" s="53" t="s">
        <v>2848</v>
      </c>
      <c r="C1447" s="53" t="s">
        <v>133</v>
      </c>
      <c r="D1447" s="53" t="s">
        <v>3370</v>
      </c>
      <c r="E1447" s="53">
        <v>41.962380000000003</v>
      </c>
      <c r="F1447" s="53">
        <v>-3.4197340000000001</v>
      </c>
      <c r="G1447" s="54">
        <v>1003.193</v>
      </c>
      <c r="H1447" s="53">
        <v>319</v>
      </c>
      <c r="I1447" s="53">
        <v>197</v>
      </c>
      <c r="J1447" s="53">
        <v>122</v>
      </c>
      <c r="K1447" s="52">
        <v>861</v>
      </c>
      <c r="L1447" s="52">
        <v>142.19299999999998</v>
      </c>
      <c r="M1447" s="55">
        <v>2</v>
      </c>
      <c r="N1447" s="56" t="s">
        <v>17</v>
      </c>
      <c r="P1447" s="66"/>
      <c r="Q1447" s="53"/>
      <c r="R1447" s="53"/>
      <c r="S1447" s="53"/>
      <c r="T1447" s="53"/>
      <c r="U1447" s="53"/>
      <c r="V1447" s="53"/>
      <c r="W1447" s="53"/>
      <c r="BZ1447" s="53"/>
    </row>
    <row r="1448" spans="2:78" s="52" customFormat="1" ht="13" x14ac:dyDescent="0.3">
      <c r="B1448" s="53" t="s">
        <v>2848</v>
      </c>
      <c r="C1448" s="53" t="s">
        <v>133</v>
      </c>
      <c r="D1448" s="53" t="s">
        <v>3371</v>
      </c>
      <c r="E1448" s="53">
        <v>42.76923</v>
      </c>
      <c r="F1448" s="53">
        <v>-3.8728259999999999</v>
      </c>
      <c r="G1448" s="54">
        <v>1016.58</v>
      </c>
      <c r="H1448" s="53">
        <v>151</v>
      </c>
      <c r="I1448" s="53">
        <v>85</v>
      </c>
      <c r="J1448" s="53">
        <v>66</v>
      </c>
      <c r="K1448" s="52">
        <v>861</v>
      </c>
      <c r="L1448" s="52">
        <v>155.58000000000004</v>
      </c>
      <c r="M1448" s="55">
        <v>2</v>
      </c>
      <c r="N1448" s="56" t="s">
        <v>17</v>
      </c>
      <c r="P1448" s="66"/>
      <c r="Q1448" s="53"/>
      <c r="R1448" s="53"/>
      <c r="S1448" s="53"/>
      <c r="T1448" s="53"/>
      <c r="U1448" s="53"/>
      <c r="V1448" s="53"/>
      <c r="W1448" s="53"/>
      <c r="BZ1448" s="53"/>
    </row>
    <row r="1449" spans="2:78" s="52" customFormat="1" ht="13" x14ac:dyDescent="0.3">
      <c r="B1449" s="53" t="s">
        <v>2848</v>
      </c>
      <c r="C1449" s="53" t="s">
        <v>133</v>
      </c>
      <c r="D1449" s="53" t="s">
        <v>3372</v>
      </c>
      <c r="E1449" s="53">
        <v>42.257460000000002</v>
      </c>
      <c r="F1449" s="53">
        <v>-3.6853539999999998</v>
      </c>
      <c r="G1449" s="54">
        <v>861.6798</v>
      </c>
      <c r="H1449" s="53">
        <v>298</v>
      </c>
      <c r="I1449" s="53">
        <v>165</v>
      </c>
      <c r="J1449" s="53">
        <v>133</v>
      </c>
      <c r="K1449" s="52">
        <v>861</v>
      </c>
      <c r="L1449" s="52">
        <v>0.67980000000000018</v>
      </c>
      <c r="M1449" s="55">
        <v>2</v>
      </c>
      <c r="N1449" s="56" t="s">
        <v>17</v>
      </c>
      <c r="P1449" s="66"/>
      <c r="Q1449" s="53"/>
      <c r="R1449" s="53"/>
      <c r="S1449" s="53"/>
      <c r="T1449" s="53"/>
      <c r="U1449" s="53"/>
      <c r="V1449" s="53"/>
      <c r="W1449" s="53"/>
      <c r="BZ1449" s="53"/>
    </row>
    <row r="1450" spans="2:78" s="52" customFormat="1" ht="13" x14ac:dyDescent="0.3">
      <c r="B1450" s="53" t="s">
        <v>2848</v>
      </c>
      <c r="C1450" s="53" t="s">
        <v>133</v>
      </c>
      <c r="D1450" s="53" t="s">
        <v>3373</v>
      </c>
      <c r="E1450" s="53">
        <v>42.417839999999998</v>
      </c>
      <c r="F1450" s="53">
        <v>-4.0434910000000004</v>
      </c>
      <c r="G1450" s="54">
        <v>822.82650000000001</v>
      </c>
      <c r="H1450" s="53">
        <v>1207</v>
      </c>
      <c r="I1450" s="53">
        <v>672</v>
      </c>
      <c r="J1450" s="53">
        <v>535</v>
      </c>
      <c r="K1450" s="52">
        <v>861</v>
      </c>
      <c r="L1450" s="52">
        <v>-38.17349999999999</v>
      </c>
      <c r="M1450" s="55">
        <v>2</v>
      </c>
      <c r="N1450" s="56" t="s">
        <v>17</v>
      </c>
      <c r="P1450" s="66"/>
      <c r="Q1450" s="53"/>
      <c r="R1450" s="53"/>
      <c r="S1450" s="53"/>
      <c r="T1450" s="53"/>
      <c r="U1450" s="53"/>
      <c r="V1450" s="53"/>
      <c r="W1450" s="53"/>
      <c r="BZ1450" s="53"/>
    </row>
    <row r="1451" spans="2:78" s="52" customFormat="1" ht="13" x14ac:dyDescent="0.3">
      <c r="B1451" s="53" t="s">
        <v>2848</v>
      </c>
      <c r="C1451" s="53" t="s">
        <v>133</v>
      </c>
      <c r="D1451" s="53" t="s">
        <v>3374</v>
      </c>
      <c r="E1451" s="53">
        <v>41.563639999999999</v>
      </c>
      <c r="F1451" s="53">
        <v>-3.8171780000000002</v>
      </c>
      <c r="G1451" s="54">
        <v>865.85699999999997</v>
      </c>
      <c r="H1451" s="53">
        <v>37</v>
      </c>
      <c r="I1451" s="53">
        <v>24</v>
      </c>
      <c r="J1451" s="53">
        <v>13</v>
      </c>
      <c r="K1451" s="52">
        <v>861</v>
      </c>
      <c r="L1451" s="52">
        <v>4.8569999999999709</v>
      </c>
      <c r="M1451" s="55">
        <v>2</v>
      </c>
      <c r="N1451" s="56" t="s">
        <v>17</v>
      </c>
      <c r="P1451" s="66"/>
      <c r="Q1451" s="53"/>
      <c r="R1451" s="53"/>
      <c r="S1451" s="53"/>
      <c r="T1451" s="53"/>
      <c r="U1451" s="53"/>
      <c r="V1451" s="53"/>
      <c r="W1451" s="53"/>
      <c r="BZ1451" s="53"/>
    </row>
    <row r="1452" spans="2:78" s="52" customFormat="1" ht="13" x14ac:dyDescent="0.3">
      <c r="B1452" s="53" t="s">
        <v>2848</v>
      </c>
      <c r="C1452" s="53" t="s">
        <v>133</v>
      </c>
      <c r="D1452" s="53" t="s">
        <v>3375</v>
      </c>
      <c r="E1452" s="53">
        <v>41.970019999999998</v>
      </c>
      <c r="F1452" s="53">
        <v>-3.660142</v>
      </c>
      <c r="G1452" s="54">
        <v>903.66470000000004</v>
      </c>
      <c r="H1452" s="53">
        <v>107</v>
      </c>
      <c r="I1452" s="53">
        <v>57</v>
      </c>
      <c r="J1452" s="53">
        <v>50</v>
      </c>
      <c r="K1452" s="52">
        <v>861</v>
      </c>
      <c r="L1452" s="52">
        <v>42.664700000000039</v>
      </c>
      <c r="M1452" s="55">
        <v>2</v>
      </c>
      <c r="N1452" s="56" t="s">
        <v>17</v>
      </c>
      <c r="P1452" s="66"/>
      <c r="Q1452" s="53"/>
      <c r="R1452" s="53"/>
      <c r="S1452" s="53"/>
      <c r="T1452" s="53"/>
      <c r="U1452" s="53"/>
      <c r="V1452" s="53"/>
      <c r="W1452" s="53"/>
      <c r="BZ1452" s="53"/>
    </row>
    <row r="1453" spans="2:78" s="52" customFormat="1" ht="13" x14ac:dyDescent="0.3">
      <c r="B1453" s="53" t="s">
        <v>2848</v>
      </c>
      <c r="C1453" s="53" t="s">
        <v>133</v>
      </c>
      <c r="D1453" s="53" t="s">
        <v>3376</v>
      </c>
      <c r="E1453" s="53">
        <v>42.46181</v>
      </c>
      <c r="F1453" s="53">
        <v>-4.1070789999999997</v>
      </c>
      <c r="G1453" s="54">
        <v>820.59140000000002</v>
      </c>
      <c r="H1453" s="53">
        <v>33</v>
      </c>
      <c r="I1453" s="53">
        <v>20</v>
      </c>
      <c r="J1453" s="53">
        <v>13</v>
      </c>
      <c r="K1453" s="52">
        <v>861</v>
      </c>
      <c r="L1453" s="52">
        <v>-40.408599999999979</v>
      </c>
      <c r="M1453" s="55">
        <v>2</v>
      </c>
      <c r="N1453" s="56" t="s">
        <v>17</v>
      </c>
      <c r="P1453" s="66"/>
      <c r="Q1453" s="53"/>
      <c r="R1453" s="53"/>
      <c r="S1453" s="53"/>
      <c r="T1453" s="53"/>
      <c r="U1453" s="53"/>
      <c r="V1453" s="53"/>
      <c r="W1453" s="53"/>
      <c r="BZ1453" s="53"/>
    </row>
    <row r="1454" spans="2:78" s="52" customFormat="1" ht="13" x14ac:dyDescent="0.3">
      <c r="B1454" s="53" t="s">
        <v>2848</v>
      </c>
      <c r="C1454" s="53" t="s">
        <v>133</v>
      </c>
      <c r="D1454" s="53" t="s">
        <v>3377</v>
      </c>
      <c r="E1454" s="53">
        <v>41.776859999999999</v>
      </c>
      <c r="F1454" s="53">
        <v>-3.8261219999999998</v>
      </c>
      <c r="G1454" s="54">
        <v>846.73829999999998</v>
      </c>
      <c r="H1454" s="53">
        <v>588</v>
      </c>
      <c r="I1454" s="53">
        <v>331</v>
      </c>
      <c r="J1454" s="53">
        <v>257</v>
      </c>
      <c r="K1454" s="52">
        <v>861</v>
      </c>
      <c r="L1454" s="52">
        <v>-14.261700000000019</v>
      </c>
      <c r="M1454" s="55">
        <v>2</v>
      </c>
      <c r="N1454" s="56" t="s">
        <v>17</v>
      </c>
      <c r="P1454" s="66"/>
      <c r="Q1454" s="53"/>
      <c r="R1454" s="53"/>
      <c r="S1454" s="53"/>
      <c r="T1454" s="53"/>
      <c r="U1454" s="53"/>
      <c r="V1454" s="53"/>
      <c r="W1454" s="53"/>
      <c r="BZ1454" s="53"/>
    </row>
    <row r="1455" spans="2:78" s="52" customFormat="1" ht="13" x14ac:dyDescent="0.3">
      <c r="B1455" s="53" t="s">
        <v>2848</v>
      </c>
      <c r="C1455" s="53" t="s">
        <v>133</v>
      </c>
      <c r="D1455" s="53" t="s">
        <v>3378</v>
      </c>
      <c r="E1455" s="53">
        <v>42.409950000000002</v>
      </c>
      <c r="F1455" s="53">
        <v>-3.7131810000000001</v>
      </c>
      <c r="G1455" s="54">
        <v>848.62040000000002</v>
      </c>
      <c r="H1455" s="53">
        <v>254</v>
      </c>
      <c r="I1455" s="53">
        <v>138</v>
      </c>
      <c r="J1455" s="53">
        <v>116</v>
      </c>
      <c r="K1455" s="52">
        <v>861</v>
      </c>
      <c r="L1455" s="52">
        <v>-12.379599999999982</v>
      </c>
      <c r="M1455" s="55">
        <v>2</v>
      </c>
      <c r="N1455" s="56" t="s">
        <v>17</v>
      </c>
      <c r="P1455" s="66"/>
      <c r="Q1455" s="53"/>
      <c r="R1455" s="53"/>
      <c r="S1455" s="53"/>
      <c r="T1455" s="53"/>
      <c r="U1455" s="53"/>
      <c r="V1455" s="53"/>
      <c r="W1455" s="53"/>
      <c r="BZ1455" s="53"/>
    </row>
    <row r="1456" spans="2:78" s="52" customFormat="1" ht="13" x14ac:dyDescent="0.3">
      <c r="B1456" s="53" t="s">
        <v>2848</v>
      </c>
      <c r="C1456" s="53" t="s">
        <v>133</v>
      </c>
      <c r="D1456" s="53" t="s">
        <v>3379</v>
      </c>
      <c r="E1456" s="53">
        <v>42.578330000000001</v>
      </c>
      <c r="F1456" s="53">
        <v>-4.1771770000000004</v>
      </c>
      <c r="G1456" s="54">
        <v>867.81290000000001</v>
      </c>
      <c r="H1456" s="53">
        <v>543</v>
      </c>
      <c r="I1456" s="53">
        <v>315</v>
      </c>
      <c r="J1456" s="53">
        <v>228</v>
      </c>
      <c r="K1456" s="52">
        <v>861</v>
      </c>
      <c r="L1456" s="52">
        <v>6.8129000000000133</v>
      </c>
      <c r="M1456" s="55">
        <v>2</v>
      </c>
      <c r="N1456" s="56" t="s">
        <v>17</v>
      </c>
      <c r="P1456" s="66"/>
      <c r="Q1456" s="53"/>
      <c r="R1456" s="53"/>
      <c r="S1456" s="53"/>
      <c r="T1456" s="53"/>
      <c r="U1456" s="53"/>
      <c r="V1456" s="53"/>
      <c r="W1456" s="53"/>
      <c r="BZ1456" s="53"/>
    </row>
    <row r="1457" spans="2:78" s="52" customFormat="1" ht="13" x14ac:dyDescent="0.3">
      <c r="B1457" s="53" t="s">
        <v>2848</v>
      </c>
      <c r="C1457" s="53" t="s">
        <v>133</v>
      </c>
      <c r="D1457" s="53" t="s">
        <v>3380</v>
      </c>
      <c r="E1457" s="53">
        <v>42.471240000000002</v>
      </c>
      <c r="F1457" s="53">
        <v>-3.925125</v>
      </c>
      <c r="G1457" s="54">
        <v>891.63509999999997</v>
      </c>
      <c r="H1457" s="53">
        <v>118</v>
      </c>
      <c r="I1457" s="53">
        <v>74</v>
      </c>
      <c r="J1457" s="53">
        <v>44</v>
      </c>
      <c r="K1457" s="52">
        <v>861</v>
      </c>
      <c r="L1457" s="52">
        <v>30.635099999999966</v>
      </c>
      <c r="M1457" s="55">
        <v>2</v>
      </c>
      <c r="N1457" s="56" t="s">
        <v>17</v>
      </c>
      <c r="P1457" s="66"/>
      <c r="Q1457" s="53"/>
      <c r="R1457" s="53"/>
      <c r="S1457" s="53"/>
      <c r="T1457" s="53"/>
      <c r="U1457" s="53"/>
      <c r="V1457" s="53"/>
      <c r="W1457" s="53"/>
      <c r="BZ1457" s="53"/>
    </row>
    <row r="1458" spans="2:78" s="52" customFormat="1" ht="13" x14ac:dyDescent="0.3">
      <c r="B1458" s="53" t="s">
        <v>2848</v>
      </c>
      <c r="C1458" s="53" t="s">
        <v>133</v>
      </c>
      <c r="D1458" s="53" t="s">
        <v>3381</v>
      </c>
      <c r="E1458" s="53">
        <v>42.27272</v>
      </c>
      <c r="F1458" s="53">
        <v>-3.9909910000000002</v>
      </c>
      <c r="G1458" s="54">
        <v>819.72829999999999</v>
      </c>
      <c r="H1458" s="53">
        <v>47</v>
      </c>
      <c r="I1458" s="53">
        <v>28</v>
      </c>
      <c r="J1458" s="53">
        <v>19</v>
      </c>
      <c r="K1458" s="52">
        <v>861</v>
      </c>
      <c r="L1458" s="52">
        <v>-41.27170000000001</v>
      </c>
      <c r="M1458" s="55">
        <v>2</v>
      </c>
      <c r="N1458" s="56" t="s">
        <v>17</v>
      </c>
      <c r="P1458" s="66"/>
      <c r="Q1458" s="53"/>
      <c r="R1458" s="53"/>
      <c r="S1458" s="53"/>
      <c r="T1458" s="53"/>
      <c r="U1458" s="53"/>
      <c r="V1458" s="53"/>
      <c r="W1458" s="53"/>
      <c r="BZ1458" s="53"/>
    </row>
    <row r="1459" spans="2:78" s="52" customFormat="1" ht="13" x14ac:dyDescent="0.3">
      <c r="B1459" s="53" t="s">
        <v>2848</v>
      </c>
      <c r="C1459" s="53" t="s">
        <v>133</v>
      </c>
      <c r="D1459" s="53" t="s">
        <v>3382</v>
      </c>
      <c r="E1459" s="53">
        <v>42.347349999999999</v>
      </c>
      <c r="F1459" s="53">
        <v>-3.8194110000000001</v>
      </c>
      <c r="G1459" s="54">
        <v>820.79849999999999</v>
      </c>
      <c r="H1459" s="53">
        <v>843</v>
      </c>
      <c r="I1459" s="53">
        <v>452</v>
      </c>
      <c r="J1459" s="53">
        <v>391</v>
      </c>
      <c r="K1459" s="52">
        <v>861</v>
      </c>
      <c r="L1459" s="52">
        <v>-40.20150000000001</v>
      </c>
      <c r="M1459" s="55">
        <v>2</v>
      </c>
      <c r="N1459" s="56" t="s">
        <v>17</v>
      </c>
      <c r="P1459" s="66"/>
      <c r="Q1459" s="53"/>
      <c r="R1459" s="53"/>
      <c r="S1459" s="53"/>
      <c r="T1459" s="53"/>
      <c r="U1459" s="53"/>
      <c r="V1459" s="53"/>
      <c r="W1459" s="53"/>
      <c r="BZ1459" s="53"/>
    </row>
    <row r="1460" spans="2:78" s="52" customFormat="1" ht="13" x14ac:dyDescent="0.3">
      <c r="B1460" s="53" t="s">
        <v>2848</v>
      </c>
      <c r="C1460" s="53" t="s">
        <v>133</v>
      </c>
      <c r="D1460" s="53" t="s">
        <v>3383</v>
      </c>
      <c r="E1460" s="53">
        <v>41.95241</v>
      </c>
      <c r="F1460" s="53">
        <v>-3.5361479999999998</v>
      </c>
      <c r="G1460" s="54">
        <v>1088.1369999999999</v>
      </c>
      <c r="H1460" s="53">
        <v>40</v>
      </c>
      <c r="I1460" s="53">
        <v>24</v>
      </c>
      <c r="J1460" s="53">
        <v>16</v>
      </c>
      <c r="K1460" s="52">
        <v>861</v>
      </c>
      <c r="L1460" s="52">
        <v>227.13699999999994</v>
      </c>
      <c r="M1460" s="55">
        <v>4</v>
      </c>
      <c r="N1460" s="56" t="s">
        <v>17</v>
      </c>
      <c r="P1460" s="66"/>
      <c r="Q1460" s="53"/>
      <c r="R1460" s="53"/>
      <c r="S1460" s="53"/>
      <c r="T1460" s="53"/>
      <c r="U1460" s="53"/>
      <c r="V1460" s="53"/>
      <c r="W1460" s="53"/>
      <c r="BZ1460" s="53"/>
    </row>
    <row r="1461" spans="2:78" s="52" customFormat="1" ht="13" x14ac:dyDescent="0.3">
      <c r="B1461" s="53" t="s">
        <v>2848</v>
      </c>
      <c r="C1461" s="53" t="s">
        <v>133</v>
      </c>
      <c r="D1461" s="53" t="s">
        <v>3384</v>
      </c>
      <c r="E1461" s="53">
        <v>41.819189999999999</v>
      </c>
      <c r="F1461" s="53">
        <v>-3.8428879999999999</v>
      </c>
      <c r="G1461" s="54">
        <v>871.49199999999996</v>
      </c>
      <c r="H1461" s="53">
        <v>113</v>
      </c>
      <c r="I1461" s="53">
        <v>59</v>
      </c>
      <c r="J1461" s="53">
        <v>54</v>
      </c>
      <c r="K1461" s="52">
        <v>861</v>
      </c>
      <c r="L1461" s="52">
        <v>10.491999999999962</v>
      </c>
      <c r="M1461" s="55">
        <v>2</v>
      </c>
      <c r="N1461" s="56" t="s">
        <v>17</v>
      </c>
      <c r="P1461" s="66"/>
      <c r="Q1461" s="53"/>
      <c r="R1461" s="53"/>
      <c r="S1461" s="53"/>
      <c r="T1461" s="53"/>
      <c r="U1461" s="53"/>
      <c r="V1461" s="53"/>
      <c r="W1461" s="53"/>
      <c r="BZ1461" s="53"/>
    </row>
    <row r="1462" spans="2:78" s="52" customFormat="1" ht="13" x14ac:dyDescent="0.3">
      <c r="B1462" s="53" t="s">
        <v>2848</v>
      </c>
      <c r="C1462" s="53" t="s">
        <v>133</v>
      </c>
      <c r="D1462" s="53" t="s">
        <v>3385</v>
      </c>
      <c r="E1462" s="53">
        <v>42.172559999999997</v>
      </c>
      <c r="F1462" s="53">
        <v>-3.3633169999999999</v>
      </c>
      <c r="G1462" s="54">
        <v>1117.56</v>
      </c>
      <c r="H1462" s="53">
        <v>43</v>
      </c>
      <c r="I1462" s="53">
        <v>24</v>
      </c>
      <c r="J1462" s="53">
        <v>19</v>
      </c>
      <c r="K1462" s="52">
        <v>861</v>
      </c>
      <c r="L1462" s="52">
        <v>256.55999999999995</v>
      </c>
      <c r="M1462" s="55">
        <v>4</v>
      </c>
      <c r="N1462" s="56" t="s">
        <v>17</v>
      </c>
      <c r="P1462" s="66"/>
      <c r="Q1462" s="53"/>
      <c r="R1462" s="53"/>
      <c r="S1462" s="53"/>
      <c r="T1462" s="53"/>
      <c r="U1462" s="53"/>
      <c r="V1462" s="53"/>
      <c r="W1462" s="53"/>
      <c r="BZ1462" s="53"/>
    </row>
    <row r="1463" spans="2:78" s="52" customFormat="1" ht="13" x14ac:dyDescent="0.3">
      <c r="B1463" s="53" t="s">
        <v>2848</v>
      </c>
      <c r="C1463" s="53" t="s">
        <v>133</v>
      </c>
      <c r="D1463" s="53" t="s">
        <v>3386</v>
      </c>
      <c r="E1463" s="53">
        <v>42.483870000000003</v>
      </c>
      <c r="F1463" s="53">
        <v>-3.9386030000000001</v>
      </c>
      <c r="G1463" s="54">
        <v>881.22349999999994</v>
      </c>
      <c r="H1463" s="53">
        <v>32</v>
      </c>
      <c r="I1463" s="53">
        <v>20</v>
      </c>
      <c r="J1463" s="53">
        <v>12</v>
      </c>
      <c r="K1463" s="52">
        <v>861</v>
      </c>
      <c r="L1463" s="52">
        <v>20.223499999999945</v>
      </c>
      <c r="M1463" s="55">
        <v>2</v>
      </c>
      <c r="N1463" s="56" t="s">
        <v>17</v>
      </c>
      <c r="P1463" s="66"/>
      <c r="Q1463" s="53"/>
      <c r="R1463" s="53"/>
      <c r="S1463" s="53"/>
      <c r="T1463" s="53"/>
      <c r="U1463" s="53"/>
      <c r="V1463" s="53"/>
      <c r="W1463" s="53"/>
      <c r="BZ1463" s="53"/>
    </row>
    <row r="1464" spans="2:78" s="52" customFormat="1" ht="13" x14ac:dyDescent="0.3">
      <c r="B1464" s="53" t="s">
        <v>2848</v>
      </c>
      <c r="C1464" s="53" t="s">
        <v>133</v>
      </c>
      <c r="D1464" s="53" t="s">
        <v>3387</v>
      </c>
      <c r="E1464" s="53">
        <v>42.045870000000001</v>
      </c>
      <c r="F1464" s="53">
        <v>-3.8647269999999998</v>
      </c>
      <c r="G1464" s="54">
        <v>810.6567</v>
      </c>
      <c r="H1464" s="53">
        <v>371</v>
      </c>
      <c r="I1464" s="53">
        <v>210</v>
      </c>
      <c r="J1464" s="53">
        <v>161</v>
      </c>
      <c r="K1464" s="52">
        <v>861</v>
      </c>
      <c r="L1464" s="52">
        <v>-50.343299999999999</v>
      </c>
      <c r="M1464" s="55">
        <v>2</v>
      </c>
      <c r="N1464" s="56" t="s">
        <v>17</v>
      </c>
      <c r="P1464" s="66"/>
      <c r="Q1464" s="53"/>
      <c r="R1464" s="53"/>
      <c r="S1464" s="53"/>
      <c r="T1464" s="53"/>
      <c r="U1464" s="53"/>
      <c r="V1464" s="53"/>
      <c r="W1464" s="53"/>
      <c r="BZ1464" s="53"/>
    </row>
    <row r="1465" spans="2:78" s="52" customFormat="1" ht="13" x14ac:dyDescent="0.3">
      <c r="B1465" s="53" t="s">
        <v>2848</v>
      </c>
      <c r="C1465" s="53" t="s">
        <v>133</v>
      </c>
      <c r="D1465" s="53" t="s">
        <v>3388</v>
      </c>
      <c r="E1465" s="53">
        <v>42.093859999999999</v>
      </c>
      <c r="F1465" s="53">
        <v>-3.6942689999999998</v>
      </c>
      <c r="G1465" s="54">
        <v>940.49929999999995</v>
      </c>
      <c r="H1465" s="53">
        <v>75</v>
      </c>
      <c r="I1465" s="53">
        <v>39</v>
      </c>
      <c r="J1465" s="53">
        <v>36</v>
      </c>
      <c r="K1465" s="52">
        <v>861</v>
      </c>
      <c r="L1465" s="52">
        <v>79.499299999999948</v>
      </c>
      <c r="M1465" s="55">
        <v>2</v>
      </c>
      <c r="N1465" s="56" t="s">
        <v>17</v>
      </c>
      <c r="P1465" s="66"/>
      <c r="Q1465" s="53"/>
      <c r="R1465" s="53"/>
      <c r="S1465" s="53"/>
      <c r="T1465" s="53"/>
      <c r="U1465" s="53"/>
      <c r="V1465" s="53"/>
      <c r="W1465" s="53"/>
      <c r="BZ1465" s="53"/>
    </row>
    <row r="1466" spans="2:78" s="52" customFormat="1" ht="13" x14ac:dyDescent="0.3">
      <c r="B1466" s="53" t="s">
        <v>2848</v>
      </c>
      <c r="C1466" s="53" t="s">
        <v>133</v>
      </c>
      <c r="D1466" s="53" t="s">
        <v>3389</v>
      </c>
      <c r="E1466" s="53">
        <v>41.582239999999999</v>
      </c>
      <c r="F1466" s="53">
        <v>-3.7535720000000001</v>
      </c>
      <c r="G1466" s="54">
        <v>837.19470000000001</v>
      </c>
      <c r="H1466" s="53">
        <v>149</v>
      </c>
      <c r="I1466" s="53">
        <v>88</v>
      </c>
      <c r="J1466" s="53">
        <v>61</v>
      </c>
      <c r="K1466" s="52">
        <v>861</v>
      </c>
      <c r="L1466" s="52">
        <v>-23.805299999999988</v>
      </c>
      <c r="M1466" s="55">
        <v>2</v>
      </c>
      <c r="N1466" s="56" t="s">
        <v>17</v>
      </c>
      <c r="P1466" s="66"/>
      <c r="Q1466" s="53"/>
      <c r="R1466" s="53"/>
      <c r="S1466" s="53"/>
      <c r="T1466" s="53"/>
      <c r="U1466" s="53"/>
      <c r="V1466" s="53"/>
      <c r="W1466" s="53"/>
      <c r="BZ1466" s="53"/>
    </row>
    <row r="1467" spans="2:78" s="52" customFormat="1" ht="13" x14ac:dyDescent="0.3">
      <c r="B1467" s="53" t="s">
        <v>2848</v>
      </c>
      <c r="C1467" s="53" t="s">
        <v>133</v>
      </c>
      <c r="D1467" s="53" t="s">
        <v>3390</v>
      </c>
      <c r="E1467" s="53">
        <v>42.166080000000001</v>
      </c>
      <c r="F1467" s="53">
        <v>-3.5165329999999999</v>
      </c>
      <c r="G1467" s="54">
        <v>994.36019999999996</v>
      </c>
      <c r="H1467" s="53">
        <v>24</v>
      </c>
      <c r="I1467" s="53">
        <v>15</v>
      </c>
      <c r="J1467" s="53">
        <v>9</v>
      </c>
      <c r="K1467" s="52">
        <v>861</v>
      </c>
      <c r="L1467" s="52">
        <v>133.36019999999996</v>
      </c>
      <c r="M1467" s="55">
        <v>2</v>
      </c>
      <c r="N1467" s="56" t="s">
        <v>17</v>
      </c>
      <c r="P1467" s="66"/>
      <c r="Q1467" s="53"/>
      <c r="R1467" s="53"/>
      <c r="S1467" s="53"/>
      <c r="T1467" s="53"/>
      <c r="U1467" s="53"/>
      <c r="V1467" s="53"/>
      <c r="W1467" s="53"/>
      <c r="BZ1467" s="53"/>
    </row>
    <row r="1468" spans="2:78" s="52" customFormat="1" ht="13" x14ac:dyDescent="0.3">
      <c r="B1468" s="53" t="s">
        <v>2848</v>
      </c>
      <c r="C1468" s="53" t="s">
        <v>133</v>
      </c>
      <c r="D1468" s="53" t="s">
        <v>3391</v>
      </c>
      <c r="E1468" s="53">
        <v>42.043619999999997</v>
      </c>
      <c r="F1468" s="53">
        <v>-3.9369960000000002</v>
      </c>
      <c r="G1468" s="54">
        <v>804.00819999999999</v>
      </c>
      <c r="H1468" s="53">
        <v>86</v>
      </c>
      <c r="I1468" s="53">
        <v>53</v>
      </c>
      <c r="J1468" s="53">
        <v>33</v>
      </c>
      <c r="K1468" s="52">
        <v>861</v>
      </c>
      <c r="L1468" s="52">
        <v>-56.991800000000012</v>
      </c>
      <c r="M1468" s="55">
        <v>2</v>
      </c>
      <c r="N1468" s="56" t="s">
        <v>17</v>
      </c>
      <c r="P1468" s="66"/>
      <c r="Q1468" s="53"/>
      <c r="R1468" s="53"/>
      <c r="S1468" s="53"/>
      <c r="T1468" s="53"/>
      <c r="U1468" s="53"/>
      <c r="V1468" s="53"/>
      <c r="W1468" s="53"/>
      <c r="BZ1468" s="53"/>
    </row>
    <row r="1469" spans="2:78" s="52" customFormat="1" ht="13" x14ac:dyDescent="0.3">
      <c r="B1469" s="53" t="s">
        <v>2848</v>
      </c>
      <c r="C1469" s="53" t="s">
        <v>133</v>
      </c>
      <c r="D1469" s="53" t="s">
        <v>3392</v>
      </c>
      <c r="E1469" s="53">
        <v>41.829459999999997</v>
      </c>
      <c r="F1469" s="53">
        <v>-3.910012</v>
      </c>
      <c r="G1469" s="54">
        <v>855.17970000000003</v>
      </c>
      <c r="H1469" s="53">
        <v>740</v>
      </c>
      <c r="I1469" s="53">
        <v>398</v>
      </c>
      <c r="J1469" s="53">
        <v>342</v>
      </c>
      <c r="K1469" s="52">
        <v>861</v>
      </c>
      <c r="L1469" s="52">
        <v>-5.8202999999999747</v>
      </c>
      <c r="M1469" s="55">
        <v>2</v>
      </c>
      <c r="N1469" s="56" t="s">
        <v>17</v>
      </c>
      <c r="P1469" s="66"/>
      <c r="Q1469" s="53"/>
      <c r="R1469" s="53"/>
      <c r="S1469" s="53"/>
      <c r="T1469" s="53"/>
      <c r="U1469" s="53"/>
      <c r="V1469" s="53"/>
      <c r="W1469" s="53"/>
      <c r="BZ1469" s="53"/>
    </row>
    <row r="1470" spans="2:78" s="52" customFormat="1" ht="13" x14ac:dyDescent="0.3">
      <c r="B1470" s="53" t="s">
        <v>2848</v>
      </c>
      <c r="C1470" s="53" t="s">
        <v>133</v>
      </c>
      <c r="D1470" s="53" t="s">
        <v>3393</v>
      </c>
      <c r="E1470" s="53">
        <v>41.816519999999997</v>
      </c>
      <c r="F1470" s="53">
        <v>-4.0209429999999999</v>
      </c>
      <c r="G1470" s="54">
        <v>847.57560000000001</v>
      </c>
      <c r="H1470" s="53">
        <v>506</v>
      </c>
      <c r="I1470" s="53">
        <v>262</v>
      </c>
      <c r="J1470" s="53">
        <v>244</v>
      </c>
      <c r="K1470" s="52">
        <v>861</v>
      </c>
      <c r="L1470" s="52">
        <v>-13.424399999999991</v>
      </c>
      <c r="M1470" s="55">
        <v>2</v>
      </c>
      <c r="N1470" s="56" t="s">
        <v>17</v>
      </c>
      <c r="P1470" s="66"/>
      <c r="Q1470" s="53"/>
      <c r="R1470" s="53"/>
      <c r="S1470" s="53"/>
      <c r="T1470" s="53"/>
      <c r="U1470" s="53"/>
      <c r="V1470" s="53"/>
      <c r="W1470" s="53"/>
      <c r="BZ1470" s="53"/>
    </row>
    <row r="1471" spans="2:78" s="52" customFormat="1" ht="13" x14ac:dyDescent="0.3">
      <c r="B1471" s="53" t="s">
        <v>2848</v>
      </c>
      <c r="C1471" s="53" t="s">
        <v>133</v>
      </c>
      <c r="D1471" s="53" t="s">
        <v>3394</v>
      </c>
      <c r="E1471" s="53">
        <v>42.41386</v>
      </c>
      <c r="F1471" s="53">
        <v>-3.243547</v>
      </c>
      <c r="G1471" s="54">
        <v>821.43640000000005</v>
      </c>
      <c r="H1471" s="53">
        <v>53</v>
      </c>
      <c r="I1471" s="53">
        <v>30</v>
      </c>
      <c r="J1471" s="53">
        <v>23</v>
      </c>
      <c r="K1471" s="52">
        <v>861</v>
      </c>
      <c r="L1471" s="52">
        <v>-39.563599999999951</v>
      </c>
      <c r="M1471" s="55">
        <v>2</v>
      </c>
      <c r="N1471" s="56" t="s">
        <v>17</v>
      </c>
      <c r="P1471" s="66"/>
      <c r="Q1471" s="53"/>
      <c r="R1471" s="53"/>
      <c r="S1471" s="53"/>
      <c r="T1471" s="53"/>
      <c r="U1471" s="53"/>
      <c r="V1471" s="53"/>
      <c r="W1471" s="53"/>
      <c r="BZ1471" s="53"/>
    </row>
    <row r="1472" spans="2:78" s="52" customFormat="1" ht="13" x14ac:dyDescent="0.3">
      <c r="B1472" s="53" t="s">
        <v>2848</v>
      </c>
      <c r="C1472" s="53" t="s">
        <v>133</v>
      </c>
      <c r="D1472" s="53" t="s">
        <v>3395</v>
      </c>
      <c r="E1472" s="53">
        <v>42.801900000000003</v>
      </c>
      <c r="F1472" s="53">
        <v>-3.3914550000000001</v>
      </c>
      <c r="G1472" s="54">
        <v>553.79079999999999</v>
      </c>
      <c r="H1472" s="53">
        <v>1131</v>
      </c>
      <c r="I1472" s="53">
        <v>607</v>
      </c>
      <c r="J1472" s="53">
        <v>524</v>
      </c>
      <c r="K1472" s="52">
        <v>861</v>
      </c>
      <c r="L1472" s="52">
        <v>-307.20920000000001</v>
      </c>
      <c r="M1472" s="55">
        <v>2</v>
      </c>
      <c r="N1472" s="56" t="s">
        <v>17</v>
      </c>
      <c r="P1472" s="66"/>
      <c r="Q1472" s="53"/>
      <c r="R1472" s="53"/>
      <c r="S1472" s="53"/>
      <c r="T1472" s="53"/>
      <c r="U1472" s="53"/>
      <c r="V1472" s="53"/>
      <c r="W1472" s="53"/>
      <c r="BZ1472" s="53"/>
    </row>
    <row r="1473" spans="2:78" s="52" customFormat="1" ht="13" x14ac:dyDescent="0.3">
      <c r="B1473" s="53" t="s">
        <v>2848</v>
      </c>
      <c r="C1473" s="53" t="s">
        <v>133</v>
      </c>
      <c r="D1473" s="53" t="s">
        <v>3396</v>
      </c>
      <c r="E1473" s="53">
        <v>42.709130000000002</v>
      </c>
      <c r="F1473" s="53">
        <v>-3.8036439999999998</v>
      </c>
      <c r="G1473" s="54">
        <v>765.26310000000001</v>
      </c>
      <c r="H1473" s="53">
        <v>176</v>
      </c>
      <c r="I1473" s="53">
        <v>102</v>
      </c>
      <c r="J1473" s="53">
        <v>74</v>
      </c>
      <c r="K1473" s="52">
        <v>861</v>
      </c>
      <c r="L1473" s="52">
        <v>-95.736899999999991</v>
      </c>
      <c r="M1473" s="55">
        <v>2</v>
      </c>
      <c r="N1473" s="56" t="s">
        <v>17</v>
      </c>
      <c r="P1473" s="66"/>
      <c r="Q1473" s="53"/>
      <c r="R1473" s="53"/>
      <c r="S1473" s="53"/>
      <c r="T1473" s="53"/>
      <c r="U1473" s="53"/>
      <c r="V1473" s="53"/>
      <c r="W1473" s="53"/>
      <c r="BZ1473" s="53"/>
    </row>
    <row r="1474" spans="2:78" s="52" customFormat="1" ht="13" x14ac:dyDescent="0.3">
      <c r="B1474" s="53" t="s">
        <v>2848</v>
      </c>
      <c r="C1474" s="53" t="s">
        <v>133</v>
      </c>
      <c r="D1474" s="53" t="s">
        <v>3397</v>
      </c>
      <c r="E1474" s="53">
        <v>41.801459999999999</v>
      </c>
      <c r="F1474" s="53">
        <v>-3.5866560000000001</v>
      </c>
      <c r="G1474" s="54">
        <v>890.43650000000002</v>
      </c>
      <c r="H1474" s="53">
        <v>154</v>
      </c>
      <c r="I1474" s="53">
        <v>90</v>
      </c>
      <c r="J1474" s="53">
        <v>64</v>
      </c>
      <c r="K1474" s="52">
        <v>861</v>
      </c>
      <c r="L1474" s="52">
        <v>29.436500000000024</v>
      </c>
      <c r="M1474" s="55">
        <v>2</v>
      </c>
      <c r="N1474" s="56" t="s">
        <v>17</v>
      </c>
      <c r="P1474" s="66"/>
      <c r="Q1474" s="53"/>
      <c r="R1474" s="53"/>
      <c r="S1474" s="53"/>
      <c r="T1474" s="53"/>
      <c r="U1474" s="53"/>
      <c r="V1474" s="53"/>
      <c r="W1474" s="53"/>
      <c r="BZ1474" s="53"/>
    </row>
    <row r="1475" spans="2:78" s="52" customFormat="1" ht="13" x14ac:dyDescent="0.3">
      <c r="B1475" s="53" t="s">
        <v>2848</v>
      </c>
      <c r="C1475" s="53" t="s">
        <v>133</v>
      </c>
      <c r="D1475" s="53" t="s">
        <v>3398</v>
      </c>
      <c r="E1475" s="53">
        <v>42.620019999999997</v>
      </c>
      <c r="F1475" s="53">
        <v>-3.8437109999999999</v>
      </c>
      <c r="G1475" s="54">
        <v>939.25369999999998</v>
      </c>
      <c r="H1475" s="53">
        <v>96</v>
      </c>
      <c r="I1475" s="53">
        <v>58</v>
      </c>
      <c r="J1475" s="53">
        <v>38</v>
      </c>
      <c r="K1475" s="52">
        <v>861</v>
      </c>
      <c r="L1475" s="52">
        <v>78.253699999999981</v>
      </c>
      <c r="M1475" s="55">
        <v>2</v>
      </c>
      <c r="N1475" s="56" t="s">
        <v>17</v>
      </c>
      <c r="P1475" s="66"/>
      <c r="Q1475" s="53"/>
      <c r="R1475" s="53"/>
      <c r="S1475" s="53"/>
      <c r="T1475" s="53"/>
      <c r="U1475" s="53"/>
      <c r="V1475" s="53"/>
      <c r="W1475" s="53"/>
      <c r="BZ1475" s="53"/>
    </row>
    <row r="1476" spans="2:78" s="52" customFormat="1" ht="13" x14ac:dyDescent="0.3">
      <c r="B1476" s="53" t="s">
        <v>2848</v>
      </c>
      <c r="C1476" s="53" t="s">
        <v>133</v>
      </c>
      <c r="D1476" s="53" t="s">
        <v>3399</v>
      </c>
      <c r="E1476" s="53">
        <v>41.639449999999997</v>
      </c>
      <c r="F1476" s="53">
        <v>-3.5737070000000002</v>
      </c>
      <c r="G1476" s="54">
        <v>811.28369999999995</v>
      </c>
      <c r="H1476" s="53">
        <v>415</v>
      </c>
      <c r="I1476" s="53">
        <v>224</v>
      </c>
      <c r="J1476" s="53">
        <v>191</v>
      </c>
      <c r="K1476" s="52">
        <v>861</v>
      </c>
      <c r="L1476" s="52">
        <v>-49.716300000000047</v>
      </c>
      <c r="M1476" s="55">
        <v>2</v>
      </c>
      <c r="N1476" s="56" t="s">
        <v>17</v>
      </c>
      <c r="P1476" s="66"/>
      <c r="Q1476" s="53"/>
      <c r="R1476" s="53"/>
      <c r="S1476" s="53"/>
      <c r="T1476" s="53"/>
      <c r="U1476" s="53"/>
      <c r="V1476" s="53"/>
      <c r="W1476" s="53"/>
      <c r="BZ1476" s="53"/>
    </row>
    <row r="1477" spans="2:78" s="52" customFormat="1" ht="13" x14ac:dyDescent="0.3">
      <c r="B1477" s="53" t="s">
        <v>2848</v>
      </c>
      <c r="C1477" s="53" t="s">
        <v>133</v>
      </c>
      <c r="D1477" s="53" t="s">
        <v>3400</v>
      </c>
      <c r="E1477" s="53">
        <v>41.834339999999997</v>
      </c>
      <c r="F1477" s="53">
        <v>-3.527793</v>
      </c>
      <c r="G1477" s="54">
        <v>953.66880000000003</v>
      </c>
      <c r="H1477" s="53">
        <v>119</v>
      </c>
      <c r="I1477" s="53">
        <v>73</v>
      </c>
      <c r="J1477" s="53">
        <v>46</v>
      </c>
      <c r="K1477" s="52">
        <v>861</v>
      </c>
      <c r="L1477" s="52">
        <v>92.668800000000033</v>
      </c>
      <c r="M1477" s="55">
        <v>2</v>
      </c>
      <c r="N1477" s="56" t="s">
        <v>17</v>
      </c>
      <c r="P1477" s="66"/>
      <c r="Q1477" s="53"/>
      <c r="R1477" s="53"/>
      <c r="S1477" s="53"/>
      <c r="T1477" s="53"/>
      <c r="U1477" s="53"/>
      <c r="V1477" s="53"/>
      <c r="W1477" s="53"/>
      <c r="BZ1477" s="53"/>
    </row>
    <row r="1478" spans="2:78" s="52" customFormat="1" ht="13" x14ac:dyDescent="0.3">
      <c r="B1478" s="53" t="s">
        <v>2848</v>
      </c>
      <c r="C1478" s="53" t="s">
        <v>133</v>
      </c>
      <c r="D1478" s="53" t="s">
        <v>3401</v>
      </c>
      <c r="E1478" s="53">
        <v>41.601550000000003</v>
      </c>
      <c r="F1478" s="53">
        <v>-3.9305780000000001</v>
      </c>
      <c r="G1478" s="54">
        <v>819.29690000000005</v>
      </c>
      <c r="H1478" s="53">
        <v>155</v>
      </c>
      <c r="I1478" s="53">
        <v>80</v>
      </c>
      <c r="J1478" s="53">
        <v>75</v>
      </c>
      <c r="K1478" s="52">
        <v>861</v>
      </c>
      <c r="L1478" s="52">
        <v>-41.703099999999949</v>
      </c>
      <c r="M1478" s="55">
        <v>2</v>
      </c>
      <c r="N1478" s="56" t="s">
        <v>17</v>
      </c>
      <c r="P1478" s="66"/>
      <c r="Q1478" s="53"/>
      <c r="R1478" s="53"/>
      <c r="S1478" s="53"/>
      <c r="T1478" s="53"/>
      <c r="U1478" s="53"/>
      <c r="V1478" s="53"/>
      <c r="W1478" s="53"/>
      <c r="BZ1478" s="53"/>
    </row>
    <row r="1479" spans="2:78" s="52" customFormat="1" ht="13" x14ac:dyDescent="0.3">
      <c r="B1479" s="53" t="s">
        <v>2848</v>
      </c>
      <c r="C1479" s="53" t="s">
        <v>133</v>
      </c>
      <c r="D1479" s="53" t="s">
        <v>3402</v>
      </c>
      <c r="E1479" s="53">
        <v>42.172220000000003</v>
      </c>
      <c r="F1479" s="53">
        <v>-3.708914</v>
      </c>
      <c r="G1479" s="54">
        <v>902.26059999999995</v>
      </c>
      <c r="H1479" s="53">
        <v>280</v>
      </c>
      <c r="I1479" s="53">
        <v>155</v>
      </c>
      <c r="J1479" s="53">
        <v>125</v>
      </c>
      <c r="K1479" s="52">
        <v>861</v>
      </c>
      <c r="L1479" s="52">
        <v>41.260599999999954</v>
      </c>
      <c r="M1479" s="55">
        <v>2</v>
      </c>
      <c r="N1479" s="56" t="s">
        <v>17</v>
      </c>
      <c r="P1479" s="66"/>
      <c r="Q1479" s="53"/>
      <c r="R1479" s="53"/>
      <c r="S1479" s="53"/>
      <c r="T1479" s="53"/>
      <c r="U1479" s="53"/>
      <c r="V1479" s="53"/>
      <c r="W1479" s="53"/>
      <c r="BZ1479" s="53"/>
    </row>
    <row r="1480" spans="2:78" s="52" customFormat="1" ht="13" x14ac:dyDescent="0.3">
      <c r="B1480" s="53" t="s">
        <v>2848</v>
      </c>
      <c r="C1480" s="53" t="s">
        <v>133</v>
      </c>
      <c r="D1480" s="53" t="s">
        <v>3403</v>
      </c>
      <c r="E1480" s="53">
        <v>42.588259999999998</v>
      </c>
      <c r="F1480" s="53">
        <v>-3.2049020000000001</v>
      </c>
      <c r="G1480" s="54">
        <v>716.68880000000001</v>
      </c>
      <c r="H1480" s="53">
        <v>50</v>
      </c>
      <c r="I1480" s="53">
        <v>29</v>
      </c>
      <c r="J1480" s="53">
        <v>21</v>
      </c>
      <c r="K1480" s="52">
        <v>861</v>
      </c>
      <c r="L1480" s="52">
        <v>-144.31119999999999</v>
      </c>
      <c r="M1480" s="55">
        <v>2</v>
      </c>
      <c r="N1480" s="56" t="s">
        <v>17</v>
      </c>
      <c r="P1480" s="66"/>
      <c r="Q1480" s="53"/>
      <c r="R1480" s="53"/>
      <c r="S1480" s="53"/>
      <c r="T1480" s="53"/>
      <c r="U1480" s="53"/>
      <c r="V1480" s="53"/>
      <c r="W1480" s="53"/>
      <c r="BZ1480" s="53"/>
    </row>
    <row r="1481" spans="2:78" s="52" customFormat="1" ht="13" x14ac:dyDescent="0.3">
      <c r="B1481" s="53" t="s">
        <v>2848</v>
      </c>
      <c r="C1481" s="53" t="s">
        <v>133</v>
      </c>
      <c r="D1481" s="53" t="s">
        <v>3404</v>
      </c>
      <c r="E1481" s="53">
        <v>42.458060000000003</v>
      </c>
      <c r="F1481" s="53">
        <v>-3.6383329999999998</v>
      </c>
      <c r="G1481" s="54">
        <v>880.03160000000003</v>
      </c>
      <c r="H1481" s="53">
        <v>624</v>
      </c>
      <c r="I1481" s="53">
        <v>347</v>
      </c>
      <c r="J1481" s="53">
        <v>277</v>
      </c>
      <c r="K1481" s="52">
        <v>861</v>
      </c>
      <c r="L1481" s="52">
        <v>19.031600000000026</v>
      </c>
      <c r="M1481" s="55">
        <v>2</v>
      </c>
      <c r="N1481" s="56" t="s">
        <v>17</v>
      </c>
      <c r="P1481" s="66"/>
      <c r="Q1481" s="53"/>
      <c r="R1481" s="53"/>
      <c r="S1481" s="53"/>
      <c r="T1481" s="53"/>
      <c r="U1481" s="53"/>
      <c r="V1481" s="53"/>
      <c r="W1481" s="53"/>
      <c r="BZ1481" s="53"/>
    </row>
    <row r="1482" spans="2:78" s="52" customFormat="1" ht="13" x14ac:dyDescent="0.3">
      <c r="B1482" s="53" t="s">
        <v>2848</v>
      </c>
      <c r="C1482" s="53" t="s">
        <v>133</v>
      </c>
      <c r="D1482" s="53" t="s">
        <v>3405</v>
      </c>
      <c r="E1482" s="53">
        <v>42.986669999999997</v>
      </c>
      <c r="F1482" s="53">
        <v>-3.2191670000000001</v>
      </c>
      <c r="G1482" s="54">
        <v>697.94740000000002</v>
      </c>
      <c r="H1482" s="53">
        <v>622</v>
      </c>
      <c r="I1482" s="53">
        <v>368</v>
      </c>
      <c r="J1482" s="53">
        <v>254</v>
      </c>
      <c r="K1482" s="52">
        <v>861</v>
      </c>
      <c r="L1482" s="52">
        <v>-163.05259999999998</v>
      </c>
      <c r="M1482" s="55">
        <v>2</v>
      </c>
      <c r="N1482" s="56" t="s">
        <v>17</v>
      </c>
      <c r="P1482" s="66"/>
      <c r="Q1482" s="53"/>
      <c r="R1482" s="53"/>
      <c r="S1482" s="53"/>
      <c r="T1482" s="53"/>
      <c r="U1482" s="53"/>
      <c r="V1482" s="53"/>
      <c r="W1482" s="53"/>
      <c r="BZ1482" s="53"/>
    </row>
    <row r="1483" spans="2:78" s="52" customFormat="1" ht="13" x14ac:dyDescent="0.3">
      <c r="B1483" s="53" t="s">
        <v>2848</v>
      </c>
      <c r="C1483" s="53" t="s">
        <v>133</v>
      </c>
      <c r="D1483" s="53" t="s">
        <v>3406</v>
      </c>
      <c r="E1483" s="53">
        <v>42.898949999999999</v>
      </c>
      <c r="F1483" s="53">
        <v>-3.690677</v>
      </c>
      <c r="G1483" s="54">
        <v>620.31029999999998</v>
      </c>
      <c r="H1483" s="53">
        <v>131</v>
      </c>
      <c r="I1483" s="53">
        <v>69</v>
      </c>
      <c r="J1483" s="53">
        <v>62</v>
      </c>
      <c r="K1483" s="52">
        <v>861</v>
      </c>
      <c r="L1483" s="52">
        <v>-240.68970000000002</v>
      </c>
      <c r="M1483" s="55">
        <v>2</v>
      </c>
      <c r="N1483" s="56" t="s">
        <v>17</v>
      </c>
      <c r="P1483" s="66"/>
      <c r="Q1483" s="53"/>
      <c r="R1483" s="53"/>
      <c r="S1483" s="53"/>
      <c r="T1483" s="53"/>
      <c r="U1483" s="53"/>
      <c r="V1483" s="53"/>
      <c r="W1483" s="53"/>
      <c r="BZ1483" s="53"/>
    </row>
    <row r="1484" spans="2:78" s="52" customFormat="1" ht="13" x14ac:dyDescent="0.3">
      <c r="B1484" s="53" t="s">
        <v>2848</v>
      </c>
      <c r="C1484" s="53" t="s">
        <v>133</v>
      </c>
      <c r="D1484" s="53" t="s">
        <v>3407</v>
      </c>
      <c r="E1484" s="53">
        <v>43.1</v>
      </c>
      <c r="F1484" s="53">
        <v>-3.2833329999999998</v>
      </c>
      <c r="G1484" s="54">
        <v>316.45089999999999</v>
      </c>
      <c r="H1484" s="53">
        <v>3926</v>
      </c>
      <c r="I1484" s="53">
        <v>2008</v>
      </c>
      <c r="J1484" s="53">
        <v>1918</v>
      </c>
      <c r="K1484" s="52">
        <v>861</v>
      </c>
      <c r="L1484" s="52">
        <v>-544.54909999999995</v>
      </c>
      <c r="M1484" s="55">
        <v>2</v>
      </c>
      <c r="N1484" s="56" t="s">
        <v>17</v>
      </c>
      <c r="P1484" s="66"/>
      <c r="Q1484" s="53"/>
      <c r="R1484" s="53"/>
      <c r="S1484" s="53"/>
      <c r="T1484" s="53"/>
      <c r="U1484" s="53"/>
      <c r="V1484" s="53"/>
      <c r="W1484" s="53"/>
      <c r="BZ1484" s="53"/>
    </row>
    <row r="1485" spans="2:78" s="52" customFormat="1" ht="13" x14ac:dyDescent="0.3">
      <c r="B1485" s="53" t="s">
        <v>2848</v>
      </c>
      <c r="C1485" s="53" t="s">
        <v>133</v>
      </c>
      <c r="D1485" s="53" t="s">
        <v>3408</v>
      </c>
      <c r="E1485" s="53">
        <v>42.433329999999998</v>
      </c>
      <c r="F1485" s="53">
        <v>-3.3166669999999998</v>
      </c>
      <c r="G1485" s="54">
        <v>861.25450000000001</v>
      </c>
      <c r="H1485" s="53">
        <v>192</v>
      </c>
      <c r="I1485" s="53">
        <v>108</v>
      </c>
      <c r="J1485" s="53">
        <v>84</v>
      </c>
      <c r="K1485" s="52">
        <v>861</v>
      </c>
      <c r="L1485" s="52">
        <v>0.25450000000000728</v>
      </c>
      <c r="M1485" s="55">
        <v>2</v>
      </c>
      <c r="N1485" s="56" t="s">
        <v>17</v>
      </c>
      <c r="P1485" s="66"/>
      <c r="Q1485" s="53"/>
      <c r="R1485" s="53"/>
      <c r="S1485" s="53"/>
      <c r="T1485" s="53"/>
      <c r="U1485" s="53"/>
      <c r="V1485" s="53"/>
      <c r="W1485" s="53"/>
      <c r="BZ1485" s="53"/>
    </row>
    <row r="1486" spans="2:78" s="52" customFormat="1" ht="13" x14ac:dyDescent="0.3">
      <c r="B1486" s="53" t="s">
        <v>2848</v>
      </c>
      <c r="C1486" s="53" t="s">
        <v>133</v>
      </c>
      <c r="D1486" s="53" t="s">
        <v>3409</v>
      </c>
      <c r="E1486" s="53">
        <v>42.48272</v>
      </c>
      <c r="F1486" s="53">
        <v>-3.8224719999999999</v>
      </c>
      <c r="G1486" s="54">
        <v>956.81119999999999</v>
      </c>
      <c r="H1486" s="53">
        <v>561</v>
      </c>
      <c r="I1486" s="53">
        <v>312</v>
      </c>
      <c r="J1486" s="53">
        <v>249</v>
      </c>
      <c r="K1486" s="52">
        <v>861</v>
      </c>
      <c r="L1486" s="52">
        <v>95.811199999999985</v>
      </c>
      <c r="M1486" s="55">
        <v>2</v>
      </c>
      <c r="N1486" s="56" t="s">
        <v>17</v>
      </c>
      <c r="P1486" s="66"/>
      <c r="Q1486" s="53"/>
      <c r="R1486" s="53"/>
      <c r="S1486" s="53"/>
      <c r="T1486" s="53"/>
      <c r="U1486" s="53"/>
      <c r="V1486" s="53"/>
      <c r="W1486" s="53"/>
      <c r="BZ1486" s="53"/>
    </row>
    <row r="1487" spans="2:78" s="52" customFormat="1" ht="13" x14ac:dyDescent="0.3">
      <c r="B1487" s="53" t="s">
        <v>2848</v>
      </c>
      <c r="C1487" s="53" t="s">
        <v>133</v>
      </c>
      <c r="D1487" s="53" t="s">
        <v>3410</v>
      </c>
      <c r="E1487" s="53">
        <v>42.715440000000001</v>
      </c>
      <c r="F1487" s="53">
        <v>-3.7496109999999998</v>
      </c>
      <c r="G1487" s="54">
        <v>758.88440000000003</v>
      </c>
      <c r="H1487" s="53">
        <v>504</v>
      </c>
      <c r="I1487" s="53">
        <v>288</v>
      </c>
      <c r="J1487" s="53">
        <v>216</v>
      </c>
      <c r="K1487" s="52">
        <v>861</v>
      </c>
      <c r="L1487" s="52">
        <v>-102.11559999999997</v>
      </c>
      <c r="M1487" s="55">
        <v>2</v>
      </c>
      <c r="N1487" s="56" t="s">
        <v>17</v>
      </c>
      <c r="P1487" s="66"/>
      <c r="Q1487" s="53"/>
      <c r="R1487" s="53"/>
      <c r="S1487" s="53"/>
      <c r="T1487" s="53"/>
      <c r="U1487" s="53"/>
      <c r="V1487" s="53"/>
      <c r="W1487" s="53"/>
      <c r="BZ1487" s="53"/>
    </row>
    <row r="1488" spans="2:78" s="52" customFormat="1" ht="13" x14ac:dyDescent="0.3">
      <c r="B1488" s="53" t="s">
        <v>2848</v>
      </c>
      <c r="C1488" s="53" t="s">
        <v>133</v>
      </c>
      <c r="D1488" s="53" t="s">
        <v>3411</v>
      </c>
      <c r="E1488" s="53">
        <v>42.792000000000002</v>
      </c>
      <c r="F1488" s="53">
        <v>-3.2709999999999999</v>
      </c>
      <c r="G1488" s="54">
        <v>551.96349999999995</v>
      </c>
      <c r="H1488" s="53">
        <v>1023</v>
      </c>
      <c r="I1488" s="53">
        <v>542</v>
      </c>
      <c r="J1488" s="53">
        <v>481</v>
      </c>
      <c r="K1488" s="52">
        <v>861</v>
      </c>
      <c r="L1488" s="52">
        <v>-309.03650000000005</v>
      </c>
      <c r="M1488" s="55">
        <v>2</v>
      </c>
      <c r="N1488" s="56" t="s">
        <v>17</v>
      </c>
      <c r="P1488" s="66"/>
      <c r="Q1488" s="53"/>
      <c r="R1488" s="53"/>
      <c r="S1488" s="53"/>
      <c r="T1488" s="53"/>
      <c r="U1488" s="53"/>
      <c r="V1488" s="53"/>
      <c r="W1488" s="53"/>
      <c r="BZ1488" s="53"/>
    </row>
    <row r="1489" spans="2:78" s="52" customFormat="1" ht="13" x14ac:dyDescent="0.3">
      <c r="B1489" s="53" t="s">
        <v>2848</v>
      </c>
      <c r="C1489" s="53" t="s">
        <v>133</v>
      </c>
      <c r="D1489" s="53" t="s">
        <v>3412</v>
      </c>
      <c r="E1489" s="53">
        <v>42.970550000000003</v>
      </c>
      <c r="F1489" s="53">
        <v>-3.7858329999999998</v>
      </c>
      <c r="G1489" s="54">
        <v>837.99440000000004</v>
      </c>
      <c r="H1489" s="53">
        <v>613</v>
      </c>
      <c r="I1489" s="53">
        <v>335</v>
      </c>
      <c r="J1489" s="53">
        <v>278</v>
      </c>
      <c r="K1489" s="52">
        <v>861</v>
      </c>
      <c r="L1489" s="52">
        <v>-23.005599999999959</v>
      </c>
      <c r="M1489" s="55">
        <v>2</v>
      </c>
      <c r="N1489" s="56" t="s">
        <v>17</v>
      </c>
      <c r="P1489" s="66"/>
      <c r="Q1489" s="53"/>
      <c r="R1489" s="53"/>
      <c r="S1489" s="53"/>
      <c r="T1489" s="53"/>
      <c r="U1489" s="53"/>
      <c r="V1489" s="53"/>
      <c r="W1489" s="53"/>
      <c r="BZ1489" s="53"/>
    </row>
    <row r="1490" spans="2:78" s="52" customFormat="1" ht="13" x14ac:dyDescent="0.3">
      <c r="B1490" s="53" t="s">
        <v>2848</v>
      </c>
      <c r="C1490" s="53" t="s">
        <v>133</v>
      </c>
      <c r="D1490" s="53" t="s">
        <v>3413</v>
      </c>
      <c r="E1490" s="53">
        <v>42.115549999999999</v>
      </c>
      <c r="F1490" s="53">
        <v>-3.1455549999999999</v>
      </c>
      <c r="G1490" s="54">
        <v>1153.3620000000001</v>
      </c>
      <c r="H1490" s="53">
        <v>207</v>
      </c>
      <c r="I1490" s="53">
        <v>128</v>
      </c>
      <c r="J1490" s="53">
        <v>79</v>
      </c>
      <c r="K1490" s="52">
        <v>861</v>
      </c>
      <c r="L1490" s="52">
        <v>292.36200000000008</v>
      </c>
      <c r="M1490" s="55">
        <v>4</v>
      </c>
      <c r="N1490" s="56" t="s">
        <v>17</v>
      </c>
      <c r="P1490" s="66"/>
      <c r="Q1490" s="53"/>
      <c r="R1490" s="53"/>
      <c r="S1490" s="53"/>
      <c r="T1490" s="53"/>
      <c r="U1490" s="53"/>
      <c r="V1490" s="53"/>
      <c r="W1490" s="53"/>
      <c r="BZ1490" s="53"/>
    </row>
    <row r="1491" spans="2:78" s="52" customFormat="1" ht="13" x14ac:dyDescent="0.3">
      <c r="B1491" s="53" t="s">
        <v>2848</v>
      </c>
      <c r="C1491" s="53" t="s">
        <v>133</v>
      </c>
      <c r="D1491" s="53" t="s">
        <v>3414</v>
      </c>
      <c r="E1491" s="53">
        <v>42.718220000000002</v>
      </c>
      <c r="F1491" s="53">
        <v>-4.092333</v>
      </c>
      <c r="G1491" s="54">
        <v>956.92</v>
      </c>
      <c r="H1491" s="53">
        <v>347</v>
      </c>
      <c r="I1491" s="53">
        <v>183</v>
      </c>
      <c r="J1491" s="53">
        <v>164</v>
      </c>
      <c r="K1491" s="52">
        <v>861</v>
      </c>
      <c r="L1491" s="52">
        <v>95.919999999999959</v>
      </c>
      <c r="M1491" s="55">
        <v>2</v>
      </c>
      <c r="N1491" s="56" t="s">
        <v>17</v>
      </c>
      <c r="P1491" s="66"/>
      <c r="Q1491" s="53"/>
      <c r="R1491" s="53"/>
      <c r="S1491" s="53"/>
      <c r="T1491" s="53"/>
      <c r="U1491" s="53"/>
      <c r="V1491" s="53"/>
      <c r="W1491" s="53"/>
      <c r="BZ1491" s="53"/>
    </row>
    <row r="1492" spans="2:78" s="52" customFormat="1" ht="13" x14ac:dyDescent="0.3">
      <c r="B1492" s="53" t="s">
        <v>2848</v>
      </c>
      <c r="C1492" s="53" t="s">
        <v>133</v>
      </c>
      <c r="D1492" s="53" t="s">
        <v>3415</v>
      </c>
      <c r="E1492" s="53">
        <v>42.85333</v>
      </c>
      <c r="F1492" s="53">
        <v>-3.7497220000000002</v>
      </c>
      <c r="G1492" s="54">
        <v>732.05809999999997</v>
      </c>
      <c r="H1492" s="53">
        <v>69</v>
      </c>
      <c r="I1492" s="53">
        <v>38</v>
      </c>
      <c r="J1492" s="53">
        <v>31</v>
      </c>
      <c r="K1492" s="52">
        <v>861</v>
      </c>
      <c r="L1492" s="52">
        <v>-128.94190000000003</v>
      </c>
      <c r="M1492" s="55">
        <v>2</v>
      </c>
      <c r="N1492" s="56" t="s">
        <v>17</v>
      </c>
      <c r="P1492" s="66"/>
      <c r="Q1492" s="53"/>
      <c r="R1492" s="53"/>
      <c r="S1492" s="53"/>
      <c r="T1492" s="53"/>
      <c r="U1492" s="53"/>
      <c r="V1492" s="53"/>
      <c r="W1492" s="53"/>
      <c r="BZ1492" s="53"/>
    </row>
    <row r="1493" spans="2:78" s="52" customFormat="1" ht="13" x14ac:dyDescent="0.3">
      <c r="B1493" s="53" t="s">
        <v>2848</v>
      </c>
      <c r="C1493" s="53" t="s">
        <v>133</v>
      </c>
      <c r="D1493" s="53" t="s">
        <v>3416</v>
      </c>
      <c r="E1493" s="53">
        <v>42.18224</v>
      </c>
      <c r="F1493" s="53">
        <v>-4.1514470000000001</v>
      </c>
      <c r="G1493" s="54">
        <v>809.66200000000003</v>
      </c>
      <c r="H1493" s="53">
        <v>48</v>
      </c>
      <c r="I1493" s="53">
        <v>30</v>
      </c>
      <c r="J1493" s="53">
        <v>18</v>
      </c>
      <c r="K1493" s="52">
        <v>861</v>
      </c>
      <c r="L1493" s="52">
        <v>-51.337999999999965</v>
      </c>
      <c r="M1493" s="55">
        <v>2</v>
      </c>
      <c r="N1493" s="56" t="s">
        <v>17</v>
      </c>
      <c r="P1493" s="66"/>
      <c r="Q1493" s="53"/>
      <c r="R1493" s="53"/>
      <c r="S1493" s="53"/>
      <c r="T1493" s="53"/>
      <c r="U1493" s="53"/>
      <c r="V1493" s="53"/>
      <c r="W1493" s="53"/>
      <c r="BZ1493" s="53"/>
    </row>
    <row r="1494" spans="2:78" s="52" customFormat="1" ht="13" x14ac:dyDescent="0.3">
      <c r="B1494" s="53" t="s">
        <v>2848</v>
      </c>
      <c r="C1494" s="53" t="s">
        <v>133</v>
      </c>
      <c r="D1494" s="53" t="s">
        <v>3417</v>
      </c>
      <c r="E1494" s="53">
        <v>42.119489999999999</v>
      </c>
      <c r="F1494" s="53">
        <v>-4.0765570000000002</v>
      </c>
      <c r="G1494" s="54">
        <v>800.10519999999997</v>
      </c>
      <c r="H1494" s="53">
        <v>90</v>
      </c>
      <c r="I1494" s="53">
        <v>48</v>
      </c>
      <c r="J1494" s="53">
        <v>42</v>
      </c>
      <c r="K1494" s="52">
        <v>861</v>
      </c>
      <c r="L1494" s="52">
        <v>-60.894800000000032</v>
      </c>
      <c r="M1494" s="55">
        <v>2</v>
      </c>
      <c r="N1494" s="56" t="s">
        <v>17</v>
      </c>
      <c r="P1494" s="66"/>
      <c r="Q1494" s="53"/>
      <c r="R1494" s="53"/>
      <c r="S1494" s="53"/>
      <c r="T1494" s="53"/>
      <c r="U1494" s="53"/>
      <c r="V1494" s="53"/>
      <c r="W1494" s="53"/>
      <c r="BZ1494" s="53"/>
    </row>
    <row r="1495" spans="2:78" s="52" customFormat="1" ht="13" x14ac:dyDescent="0.3">
      <c r="B1495" s="53" t="s">
        <v>2848</v>
      </c>
      <c r="C1495" s="53" t="s">
        <v>133</v>
      </c>
      <c r="D1495" s="53" t="s">
        <v>3418</v>
      </c>
      <c r="E1495" s="53">
        <v>42.573039999999999</v>
      </c>
      <c r="F1495" s="53">
        <v>-3.1190169999999999</v>
      </c>
      <c r="G1495" s="54">
        <v>702.72879999999998</v>
      </c>
      <c r="H1495" s="53">
        <v>90</v>
      </c>
      <c r="I1495" s="53">
        <v>53</v>
      </c>
      <c r="J1495" s="53">
        <v>37</v>
      </c>
      <c r="K1495" s="52">
        <v>861</v>
      </c>
      <c r="L1495" s="52">
        <v>-158.27120000000002</v>
      </c>
      <c r="M1495" s="55">
        <v>2</v>
      </c>
      <c r="N1495" s="56" t="s">
        <v>17</v>
      </c>
      <c r="P1495" s="66"/>
      <c r="Q1495" s="53"/>
      <c r="R1495" s="53"/>
      <c r="S1495" s="53"/>
      <c r="T1495" s="53"/>
      <c r="U1495" s="53"/>
      <c r="V1495" s="53"/>
      <c r="W1495" s="53"/>
      <c r="BZ1495" s="53"/>
    </row>
    <row r="1496" spans="2:78" s="52" customFormat="1" ht="13" x14ac:dyDescent="0.3">
      <c r="B1496" s="53" t="s">
        <v>2848</v>
      </c>
      <c r="C1496" s="53" t="s">
        <v>133</v>
      </c>
      <c r="D1496" s="53" t="s">
        <v>3419</v>
      </c>
      <c r="E1496" s="53">
        <v>42.305349999999997</v>
      </c>
      <c r="F1496" s="53">
        <v>-3.25509</v>
      </c>
      <c r="G1496" s="54">
        <v>992.02329999999995</v>
      </c>
      <c r="H1496" s="53">
        <v>32</v>
      </c>
      <c r="I1496" s="53">
        <v>16</v>
      </c>
      <c r="J1496" s="53">
        <v>16</v>
      </c>
      <c r="K1496" s="52">
        <v>861</v>
      </c>
      <c r="L1496" s="52">
        <v>131.02329999999995</v>
      </c>
      <c r="M1496" s="55">
        <v>2</v>
      </c>
      <c r="N1496" s="56" t="s">
        <v>17</v>
      </c>
      <c r="P1496" s="66"/>
      <c r="Q1496" s="53"/>
      <c r="R1496" s="53"/>
      <c r="S1496" s="53"/>
      <c r="T1496" s="53"/>
      <c r="U1496" s="53"/>
      <c r="V1496" s="53"/>
      <c r="W1496" s="53"/>
      <c r="BZ1496" s="53"/>
    </row>
    <row r="1497" spans="2:78" s="52" customFormat="1" ht="13" x14ac:dyDescent="0.3">
      <c r="B1497" s="53" t="s">
        <v>2848</v>
      </c>
      <c r="C1497" s="53" t="s">
        <v>133</v>
      </c>
      <c r="D1497" s="53" t="s">
        <v>3420</v>
      </c>
      <c r="E1497" s="53">
        <v>42.63091</v>
      </c>
      <c r="F1497" s="53">
        <v>-3.3006760000000002</v>
      </c>
      <c r="G1497" s="54">
        <v>695.98</v>
      </c>
      <c r="H1497" s="53">
        <v>32</v>
      </c>
      <c r="I1497" s="53">
        <v>17</v>
      </c>
      <c r="J1497" s="53">
        <v>15</v>
      </c>
      <c r="K1497" s="52">
        <v>861</v>
      </c>
      <c r="L1497" s="52">
        <v>-165.01999999999998</v>
      </c>
      <c r="M1497" s="55">
        <v>2</v>
      </c>
      <c r="N1497" s="56" t="s">
        <v>17</v>
      </c>
      <c r="P1497" s="66"/>
      <c r="Q1497" s="53"/>
      <c r="R1497" s="53"/>
      <c r="S1497" s="53"/>
      <c r="T1497" s="53"/>
      <c r="U1497" s="53"/>
      <c r="V1497" s="53"/>
      <c r="W1497" s="53"/>
      <c r="BZ1497" s="53"/>
    </row>
    <row r="1498" spans="2:78" s="52" customFormat="1" ht="13" x14ac:dyDescent="0.3">
      <c r="B1498" s="53" t="s">
        <v>2848</v>
      </c>
      <c r="C1498" s="53" t="s">
        <v>133</v>
      </c>
      <c r="D1498" s="53" t="s">
        <v>3421</v>
      </c>
      <c r="E1498" s="53">
        <v>41.629669999999997</v>
      </c>
      <c r="F1498" s="53">
        <v>-3.4904850000000001</v>
      </c>
      <c r="G1498" s="54">
        <v>821.05730000000005</v>
      </c>
      <c r="H1498" s="53">
        <v>276</v>
      </c>
      <c r="I1498" s="53">
        <v>159</v>
      </c>
      <c r="J1498" s="53">
        <v>117</v>
      </c>
      <c r="K1498" s="52">
        <v>861</v>
      </c>
      <c r="L1498" s="52">
        <v>-39.942699999999945</v>
      </c>
      <c r="M1498" s="55">
        <v>2</v>
      </c>
      <c r="N1498" s="56" t="s">
        <v>17</v>
      </c>
      <c r="P1498" s="66"/>
      <c r="Q1498" s="53"/>
      <c r="R1498" s="53"/>
      <c r="S1498" s="53"/>
      <c r="T1498" s="53"/>
      <c r="U1498" s="53"/>
      <c r="V1498" s="53"/>
      <c r="W1498" s="53"/>
      <c r="BZ1498" s="53"/>
    </row>
    <row r="1499" spans="2:78" s="52" customFormat="1" ht="13" x14ac:dyDescent="0.3">
      <c r="B1499" s="53" t="s">
        <v>2848</v>
      </c>
      <c r="C1499" s="53" t="s">
        <v>133</v>
      </c>
      <c r="D1499" s="53" t="s">
        <v>3422</v>
      </c>
      <c r="E1499" s="53">
        <v>42.622059999999998</v>
      </c>
      <c r="F1499" s="53">
        <v>-3.3235209999999999</v>
      </c>
      <c r="G1499" s="54">
        <v>664.54830000000004</v>
      </c>
      <c r="H1499" s="53">
        <v>33</v>
      </c>
      <c r="I1499" s="53">
        <v>20</v>
      </c>
      <c r="J1499" s="53">
        <v>13</v>
      </c>
      <c r="K1499" s="52">
        <v>861</v>
      </c>
      <c r="L1499" s="52">
        <v>-196.45169999999996</v>
      </c>
      <c r="M1499" s="55">
        <v>2</v>
      </c>
      <c r="N1499" s="56" t="s">
        <v>17</v>
      </c>
      <c r="P1499" s="66"/>
      <c r="Q1499" s="53"/>
      <c r="R1499" s="53"/>
      <c r="S1499" s="53"/>
      <c r="T1499" s="53"/>
      <c r="U1499" s="53"/>
      <c r="V1499" s="53"/>
      <c r="W1499" s="53"/>
      <c r="BZ1499" s="53"/>
    </row>
    <row r="1500" spans="2:78" s="52" customFormat="1" ht="13" x14ac:dyDescent="0.3">
      <c r="B1500" s="53" t="s">
        <v>2848</v>
      </c>
      <c r="C1500" s="53" t="s">
        <v>133</v>
      </c>
      <c r="D1500" s="53" t="s">
        <v>3423</v>
      </c>
      <c r="E1500" s="53">
        <v>42.515749999999997</v>
      </c>
      <c r="F1500" s="53">
        <v>-4.0100959999999999</v>
      </c>
      <c r="G1500" s="54">
        <v>839.88059999999996</v>
      </c>
      <c r="H1500" s="53">
        <v>1764</v>
      </c>
      <c r="I1500" s="53">
        <v>954</v>
      </c>
      <c r="J1500" s="53">
        <v>810</v>
      </c>
      <c r="K1500" s="52">
        <v>861</v>
      </c>
      <c r="L1500" s="52">
        <v>-21.119400000000041</v>
      </c>
      <c r="M1500" s="55">
        <v>2</v>
      </c>
      <c r="N1500" s="56" t="s">
        <v>17</v>
      </c>
      <c r="P1500" s="66"/>
      <c r="Q1500" s="53"/>
      <c r="R1500" s="53"/>
      <c r="S1500" s="53"/>
      <c r="T1500" s="53"/>
      <c r="U1500" s="53"/>
      <c r="V1500" s="53"/>
      <c r="W1500" s="53"/>
      <c r="BZ1500" s="53"/>
    </row>
    <row r="1501" spans="2:78" s="52" customFormat="1" ht="13" x14ac:dyDescent="0.3">
      <c r="B1501" s="53" t="s">
        <v>2848</v>
      </c>
      <c r="C1501" s="53" t="s">
        <v>133</v>
      </c>
      <c r="D1501" s="53" t="s">
        <v>3424</v>
      </c>
      <c r="E1501" s="53">
        <v>41.727760000000004</v>
      </c>
      <c r="F1501" s="53">
        <v>-4.016985</v>
      </c>
      <c r="G1501" s="54">
        <v>897.63120000000004</v>
      </c>
      <c r="H1501" s="53">
        <v>153</v>
      </c>
      <c r="I1501" s="53">
        <v>85</v>
      </c>
      <c r="J1501" s="53">
        <v>68</v>
      </c>
      <c r="K1501" s="52">
        <v>861</v>
      </c>
      <c r="L1501" s="52">
        <v>36.631200000000035</v>
      </c>
      <c r="M1501" s="55">
        <v>2</v>
      </c>
      <c r="N1501" s="56" t="s">
        <v>17</v>
      </c>
      <c r="P1501" s="66"/>
      <c r="Q1501" s="53"/>
      <c r="R1501" s="53"/>
      <c r="S1501" s="53"/>
      <c r="T1501" s="53"/>
      <c r="U1501" s="53"/>
      <c r="V1501" s="53"/>
      <c r="W1501" s="53"/>
      <c r="BZ1501" s="53"/>
    </row>
    <row r="1502" spans="2:78" s="52" customFormat="1" ht="13" x14ac:dyDescent="0.3">
      <c r="B1502" s="53" t="s">
        <v>2848</v>
      </c>
      <c r="C1502" s="53" t="s">
        <v>133</v>
      </c>
      <c r="D1502" s="53" t="s">
        <v>3425</v>
      </c>
      <c r="E1502" s="53">
        <v>42.415179999999999</v>
      </c>
      <c r="F1502" s="53">
        <v>-3.418952</v>
      </c>
      <c r="G1502" s="54">
        <v>905.87260000000003</v>
      </c>
      <c r="H1502" s="53">
        <v>66</v>
      </c>
      <c r="I1502" s="53">
        <v>45</v>
      </c>
      <c r="J1502" s="53">
        <v>21</v>
      </c>
      <c r="K1502" s="52">
        <v>861</v>
      </c>
      <c r="L1502" s="52">
        <v>44.872600000000034</v>
      </c>
      <c r="M1502" s="55">
        <v>2</v>
      </c>
      <c r="N1502" s="56" t="s">
        <v>17</v>
      </c>
      <c r="P1502" s="66"/>
      <c r="Q1502" s="53"/>
      <c r="R1502" s="53"/>
      <c r="S1502" s="53"/>
      <c r="T1502" s="53"/>
      <c r="U1502" s="53"/>
      <c r="V1502" s="53"/>
      <c r="W1502" s="53"/>
      <c r="BZ1502" s="53"/>
    </row>
    <row r="1503" spans="2:78" s="52" customFormat="1" ht="13" x14ac:dyDescent="0.3">
      <c r="B1503" s="53" t="s">
        <v>2848</v>
      </c>
      <c r="C1503" s="53" t="s">
        <v>133</v>
      </c>
      <c r="D1503" s="53" t="s">
        <v>3426</v>
      </c>
      <c r="E1503" s="53">
        <v>42.098950000000002</v>
      </c>
      <c r="F1503" s="53">
        <v>-3.4022589999999999</v>
      </c>
      <c r="G1503" s="54">
        <v>960.80560000000003</v>
      </c>
      <c r="H1503" s="53">
        <v>19</v>
      </c>
      <c r="I1503" s="53">
        <v>9</v>
      </c>
      <c r="J1503" s="53">
        <v>10</v>
      </c>
      <c r="K1503" s="52">
        <v>861</v>
      </c>
      <c r="L1503" s="52">
        <v>99.805600000000027</v>
      </c>
      <c r="M1503" s="55">
        <v>2</v>
      </c>
      <c r="N1503" s="56" t="s">
        <v>17</v>
      </c>
      <c r="P1503" s="66"/>
      <c r="Q1503" s="53"/>
      <c r="R1503" s="53"/>
      <c r="S1503" s="53"/>
      <c r="T1503" s="53"/>
      <c r="U1503" s="53"/>
      <c r="V1503" s="53"/>
      <c r="W1503" s="53"/>
      <c r="BZ1503" s="53"/>
    </row>
    <row r="1504" spans="2:78" s="52" customFormat="1" ht="13" x14ac:dyDescent="0.3">
      <c r="B1504" s="53" t="s">
        <v>2848</v>
      </c>
      <c r="C1504" s="53" t="s">
        <v>133</v>
      </c>
      <c r="D1504" s="53" t="s">
        <v>3427</v>
      </c>
      <c r="E1504" s="53">
        <v>42.386510000000001</v>
      </c>
      <c r="F1504" s="53">
        <v>-3.3093469999999998</v>
      </c>
      <c r="G1504" s="54">
        <v>957.10019999999997</v>
      </c>
      <c r="H1504" s="53">
        <v>140</v>
      </c>
      <c r="I1504" s="53">
        <v>78</v>
      </c>
      <c r="J1504" s="53">
        <v>62</v>
      </c>
      <c r="K1504" s="52">
        <v>861</v>
      </c>
      <c r="L1504" s="52">
        <v>96.100199999999973</v>
      </c>
      <c r="M1504" s="55">
        <v>2</v>
      </c>
      <c r="N1504" s="56" t="s">
        <v>17</v>
      </c>
      <c r="P1504" s="66"/>
      <c r="Q1504" s="53"/>
      <c r="R1504" s="53"/>
      <c r="S1504" s="53"/>
      <c r="T1504" s="53"/>
      <c r="U1504" s="53"/>
      <c r="V1504" s="53"/>
      <c r="W1504" s="53"/>
      <c r="BZ1504" s="53"/>
    </row>
    <row r="1505" spans="2:78" s="52" customFormat="1" ht="13" x14ac:dyDescent="0.3">
      <c r="B1505" s="53" t="s">
        <v>2848</v>
      </c>
      <c r="C1505" s="53" t="s">
        <v>133</v>
      </c>
      <c r="D1505" s="53" t="s">
        <v>3428</v>
      </c>
      <c r="E1505" s="53">
        <v>41.916510000000002</v>
      </c>
      <c r="F1505" s="53">
        <v>-3.9132880000000001</v>
      </c>
      <c r="G1505" s="54">
        <v>909.79650000000004</v>
      </c>
      <c r="H1505" s="53">
        <v>236</v>
      </c>
      <c r="I1505" s="53">
        <v>136</v>
      </c>
      <c r="J1505" s="53">
        <v>100</v>
      </c>
      <c r="K1505" s="52">
        <v>861</v>
      </c>
      <c r="L1505" s="52">
        <v>48.796500000000037</v>
      </c>
      <c r="M1505" s="55">
        <v>2</v>
      </c>
      <c r="N1505" s="56" t="s">
        <v>17</v>
      </c>
      <c r="P1505" s="66"/>
      <c r="Q1505" s="53"/>
      <c r="R1505" s="53"/>
      <c r="S1505" s="53"/>
      <c r="T1505" s="53"/>
      <c r="U1505" s="53"/>
      <c r="V1505" s="53"/>
      <c r="W1505" s="53"/>
      <c r="BZ1505" s="53"/>
    </row>
    <row r="1506" spans="2:78" s="52" customFormat="1" ht="13" x14ac:dyDescent="0.3">
      <c r="B1506" s="53" t="s">
        <v>2848</v>
      </c>
      <c r="C1506" s="53" t="s">
        <v>133</v>
      </c>
      <c r="D1506" s="53" t="s">
        <v>3429</v>
      </c>
      <c r="E1506" s="53">
        <v>42.34863</v>
      </c>
      <c r="F1506" s="53">
        <v>-3.191916</v>
      </c>
      <c r="G1506" s="54">
        <v>896.49120000000005</v>
      </c>
      <c r="H1506" s="53">
        <v>76</v>
      </c>
      <c r="I1506" s="53">
        <v>49</v>
      </c>
      <c r="J1506" s="53">
        <v>27</v>
      </c>
      <c r="K1506" s="52">
        <v>861</v>
      </c>
      <c r="L1506" s="52">
        <v>35.491200000000049</v>
      </c>
      <c r="M1506" s="55">
        <v>2</v>
      </c>
      <c r="N1506" s="56" t="s">
        <v>17</v>
      </c>
      <c r="P1506" s="66"/>
      <c r="Q1506" s="53"/>
      <c r="R1506" s="53"/>
      <c r="S1506" s="53"/>
      <c r="T1506" s="53"/>
      <c r="U1506" s="53"/>
      <c r="V1506" s="53"/>
      <c r="W1506" s="53"/>
      <c r="BZ1506" s="53"/>
    </row>
    <row r="1507" spans="2:78" s="52" customFormat="1" ht="13" x14ac:dyDescent="0.3">
      <c r="B1507" s="53" t="s">
        <v>2848</v>
      </c>
      <c r="C1507" s="53" t="s">
        <v>133</v>
      </c>
      <c r="D1507" s="53" t="s">
        <v>3430</v>
      </c>
      <c r="E1507" s="53">
        <v>42.301349999999999</v>
      </c>
      <c r="F1507" s="53">
        <v>-3.736424</v>
      </c>
      <c r="G1507" s="54">
        <v>901.25900000000001</v>
      </c>
      <c r="H1507" s="53">
        <v>1529</v>
      </c>
      <c r="I1507" s="53">
        <v>825</v>
      </c>
      <c r="J1507" s="53">
        <v>704</v>
      </c>
      <c r="K1507" s="52">
        <v>861</v>
      </c>
      <c r="L1507" s="52">
        <v>40.259000000000015</v>
      </c>
      <c r="M1507" s="55">
        <v>2</v>
      </c>
      <c r="N1507" s="56" t="s">
        <v>17</v>
      </c>
      <c r="P1507" s="66"/>
      <c r="Q1507" s="53"/>
      <c r="R1507" s="53"/>
      <c r="S1507" s="53"/>
      <c r="T1507" s="53"/>
      <c r="U1507" s="53"/>
      <c r="V1507" s="53"/>
      <c r="W1507" s="53"/>
      <c r="BZ1507" s="53"/>
    </row>
    <row r="1508" spans="2:78" s="52" customFormat="1" ht="13" x14ac:dyDescent="0.3">
      <c r="B1508" s="53" t="s">
        <v>2848</v>
      </c>
      <c r="C1508" s="53" t="s">
        <v>133</v>
      </c>
      <c r="D1508" s="53" t="s">
        <v>3431</v>
      </c>
      <c r="E1508" s="53">
        <v>42.076929999999997</v>
      </c>
      <c r="F1508" s="53">
        <v>-3.9125239999999999</v>
      </c>
      <c r="G1508" s="54">
        <v>825.11540000000002</v>
      </c>
      <c r="H1508" s="53">
        <v>361</v>
      </c>
      <c r="I1508" s="53">
        <v>190</v>
      </c>
      <c r="J1508" s="53">
        <v>171</v>
      </c>
      <c r="K1508" s="52">
        <v>861</v>
      </c>
      <c r="L1508" s="52">
        <v>-35.884599999999978</v>
      </c>
      <c r="M1508" s="55">
        <v>2</v>
      </c>
      <c r="N1508" s="56" t="s">
        <v>17</v>
      </c>
      <c r="P1508" s="66"/>
      <c r="Q1508" s="53"/>
      <c r="R1508" s="53"/>
      <c r="S1508" s="53"/>
      <c r="T1508" s="53"/>
      <c r="U1508" s="53"/>
      <c r="V1508" s="53"/>
      <c r="W1508" s="53"/>
      <c r="BZ1508" s="53"/>
    </row>
    <row r="1509" spans="2:78" s="52" customFormat="1" ht="13" x14ac:dyDescent="0.3">
      <c r="B1509" s="53" t="s">
        <v>2848</v>
      </c>
      <c r="C1509" s="53" t="s">
        <v>133</v>
      </c>
      <c r="D1509" s="53" t="s">
        <v>3432</v>
      </c>
      <c r="E1509" s="53">
        <v>41.682400000000001</v>
      </c>
      <c r="F1509" s="53">
        <v>-3.7452519999999998</v>
      </c>
      <c r="G1509" s="54">
        <v>812.43790000000001</v>
      </c>
      <c r="H1509" s="53">
        <v>680</v>
      </c>
      <c r="I1509" s="53">
        <v>359</v>
      </c>
      <c r="J1509" s="53">
        <v>321</v>
      </c>
      <c r="K1509" s="52">
        <v>861</v>
      </c>
      <c r="L1509" s="52">
        <v>-48.562099999999987</v>
      </c>
      <c r="M1509" s="55">
        <v>2</v>
      </c>
      <c r="N1509" s="56" t="s">
        <v>17</v>
      </c>
      <c r="P1509" s="66"/>
      <c r="Q1509" s="53"/>
      <c r="R1509" s="53"/>
      <c r="S1509" s="53"/>
      <c r="T1509" s="53"/>
      <c r="U1509" s="53"/>
      <c r="V1509" s="53"/>
      <c r="W1509" s="53"/>
      <c r="BZ1509" s="53"/>
    </row>
    <row r="1510" spans="2:78" s="52" customFormat="1" ht="13" x14ac:dyDescent="0.3">
      <c r="B1510" s="53" t="s">
        <v>2848</v>
      </c>
      <c r="C1510" s="53" t="s">
        <v>133</v>
      </c>
      <c r="D1510" s="53" t="s">
        <v>3433</v>
      </c>
      <c r="E1510" s="53">
        <v>42.347079999999998</v>
      </c>
      <c r="F1510" s="53">
        <v>-3.7793429999999999</v>
      </c>
      <c r="G1510" s="54">
        <v>840.63729999999998</v>
      </c>
      <c r="H1510" s="53">
        <v>946</v>
      </c>
      <c r="I1510" s="53">
        <v>523</v>
      </c>
      <c r="J1510" s="53">
        <v>423</v>
      </c>
      <c r="K1510" s="52">
        <v>861</v>
      </c>
      <c r="L1510" s="52">
        <v>-20.362700000000018</v>
      </c>
      <c r="M1510" s="55">
        <v>2</v>
      </c>
      <c r="N1510" s="56" t="s">
        <v>17</v>
      </c>
      <c r="P1510" s="66"/>
      <c r="Q1510" s="53"/>
      <c r="R1510" s="53"/>
      <c r="S1510" s="53"/>
      <c r="T1510" s="53"/>
      <c r="U1510" s="53"/>
      <c r="V1510" s="53"/>
      <c r="W1510" s="53"/>
      <c r="BZ1510" s="53"/>
    </row>
    <row r="1511" spans="2:78" s="52" customFormat="1" ht="13" x14ac:dyDescent="0.3">
      <c r="B1511" s="53" t="s">
        <v>2848</v>
      </c>
      <c r="C1511" s="53" t="s">
        <v>133</v>
      </c>
      <c r="D1511" s="53" t="s">
        <v>3434</v>
      </c>
      <c r="E1511" s="53">
        <v>41.806420000000003</v>
      </c>
      <c r="F1511" s="53">
        <v>-3.626274</v>
      </c>
      <c r="G1511" s="54">
        <v>912.66849999999999</v>
      </c>
      <c r="H1511" s="53">
        <v>110</v>
      </c>
      <c r="I1511" s="53">
        <v>68</v>
      </c>
      <c r="J1511" s="53">
        <v>42</v>
      </c>
      <c r="K1511" s="52">
        <v>861</v>
      </c>
      <c r="L1511" s="52">
        <v>51.668499999999995</v>
      </c>
      <c r="M1511" s="55">
        <v>2</v>
      </c>
      <c r="N1511" s="56" t="s">
        <v>17</v>
      </c>
      <c r="P1511" s="66"/>
      <c r="Q1511" s="53"/>
      <c r="R1511" s="53"/>
      <c r="S1511" s="53"/>
      <c r="T1511" s="53"/>
      <c r="U1511" s="53"/>
      <c r="V1511" s="53"/>
      <c r="W1511" s="53"/>
      <c r="BZ1511" s="53"/>
    </row>
    <row r="1512" spans="2:78" s="52" customFormat="1" ht="13" x14ac:dyDescent="0.3">
      <c r="B1512" s="53" t="s">
        <v>2848</v>
      </c>
      <c r="C1512" s="53" t="s">
        <v>133</v>
      </c>
      <c r="D1512" s="53" t="s">
        <v>3435</v>
      </c>
      <c r="E1512" s="53">
        <v>42.247100000000003</v>
      </c>
      <c r="F1512" s="53">
        <v>-3.9847380000000001</v>
      </c>
      <c r="G1512" s="54">
        <v>808.51459999999997</v>
      </c>
      <c r="H1512" s="53">
        <v>74</v>
      </c>
      <c r="I1512" s="53">
        <v>41</v>
      </c>
      <c r="J1512" s="53">
        <v>33</v>
      </c>
      <c r="K1512" s="52">
        <v>861</v>
      </c>
      <c r="L1512" s="52">
        <v>-52.485400000000027</v>
      </c>
      <c r="M1512" s="55">
        <v>2</v>
      </c>
      <c r="N1512" s="56" t="s">
        <v>17</v>
      </c>
      <c r="P1512" s="66"/>
      <c r="Q1512" s="53"/>
      <c r="R1512" s="53"/>
      <c r="S1512" s="53"/>
      <c r="T1512" s="53"/>
      <c r="U1512" s="53"/>
      <c r="V1512" s="53"/>
      <c r="W1512" s="53"/>
      <c r="BZ1512" s="53"/>
    </row>
    <row r="1513" spans="2:78" s="52" customFormat="1" ht="13" x14ac:dyDescent="0.3">
      <c r="B1513" s="53" t="s">
        <v>2848</v>
      </c>
      <c r="C1513" s="53" t="s">
        <v>133</v>
      </c>
      <c r="D1513" s="53" t="s">
        <v>3436</v>
      </c>
      <c r="E1513" s="53">
        <v>42.048409999999997</v>
      </c>
      <c r="F1513" s="53">
        <v>-3.7416450000000001</v>
      </c>
      <c r="G1513" s="54">
        <v>856.22329999999999</v>
      </c>
      <c r="H1513" s="53">
        <v>431</v>
      </c>
      <c r="I1513" s="53">
        <v>224</v>
      </c>
      <c r="J1513" s="53">
        <v>207</v>
      </c>
      <c r="K1513" s="52">
        <v>861</v>
      </c>
      <c r="L1513" s="52">
        <v>-4.7767000000000053</v>
      </c>
      <c r="M1513" s="55">
        <v>2</v>
      </c>
      <c r="N1513" s="56" t="s">
        <v>17</v>
      </c>
      <c r="P1513" s="66"/>
      <c r="Q1513" s="53"/>
      <c r="R1513" s="53"/>
      <c r="S1513" s="53"/>
      <c r="T1513" s="53"/>
      <c r="U1513" s="53"/>
      <c r="V1513" s="53"/>
      <c r="W1513" s="53"/>
      <c r="BZ1513" s="53"/>
    </row>
    <row r="1514" spans="2:78" s="52" customFormat="1" ht="13" x14ac:dyDescent="0.3">
      <c r="B1514" s="53" t="s">
        <v>2848</v>
      </c>
      <c r="C1514" s="53" t="s">
        <v>133</v>
      </c>
      <c r="D1514" s="53" t="s">
        <v>3437</v>
      </c>
      <c r="E1514" s="53">
        <v>42.105759999999997</v>
      </c>
      <c r="F1514" s="53">
        <v>-3.766267</v>
      </c>
      <c r="G1514" s="54">
        <v>886.01440000000002</v>
      </c>
      <c r="H1514" s="53">
        <v>212</v>
      </c>
      <c r="I1514" s="53">
        <v>109</v>
      </c>
      <c r="J1514" s="53">
        <v>103</v>
      </c>
      <c r="K1514" s="52">
        <v>861</v>
      </c>
      <c r="L1514" s="52">
        <v>25.014400000000023</v>
      </c>
      <c r="M1514" s="55">
        <v>2</v>
      </c>
      <c r="N1514" s="56" t="s">
        <v>17</v>
      </c>
      <c r="P1514" s="66"/>
      <c r="Q1514" s="53"/>
      <c r="R1514" s="53"/>
      <c r="S1514" s="53"/>
      <c r="T1514" s="53"/>
      <c r="U1514" s="53"/>
      <c r="V1514" s="53"/>
      <c r="W1514" s="53"/>
      <c r="BZ1514" s="53"/>
    </row>
    <row r="1515" spans="2:78" s="52" customFormat="1" ht="13" x14ac:dyDescent="0.3">
      <c r="B1515" s="53" t="s">
        <v>2848</v>
      </c>
      <c r="C1515" s="53" t="s">
        <v>133</v>
      </c>
      <c r="D1515" s="53" t="s">
        <v>3438</v>
      </c>
      <c r="E1515" s="53">
        <v>42.459499999999998</v>
      </c>
      <c r="F1515" s="53">
        <v>-4.1199669999999999</v>
      </c>
      <c r="G1515" s="54">
        <v>820.13679999999999</v>
      </c>
      <c r="H1515" s="53">
        <v>101</v>
      </c>
      <c r="I1515" s="53">
        <v>56</v>
      </c>
      <c r="J1515" s="53">
        <v>45</v>
      </c>
      <c r="K1515" s="52">
        <v>861</v>
      </c>
      <c r="L1515" s="52">
        <v>-40.863200000000006</v>
      </c>
      <c r="M1515" s="55">
        <v>2</v>
      </c>
      <c r="N1515" s="56" t="s">
        <v>17</v>
      </c>
      <c r="P1515" s="66"/>
      <c r="Q1515" s="53"/>
      <c r="R1515" s="53"/>
      <c r="S1515" s="53"/>
      <c r="T1515" s="53"/>
      <c r="U1515" s="53"/>
      <c r="V1515" s="53"/>
      <c r="W1515" s="53"/>
      <c r="BZ1515" s="53"/>
    </row>
    <row r="1516" spans="2:78" s="52" customFormat="1" ht="13" x14ac:dyDescent="0.3">
      <c r="B1516" s="53" t="s">
        <v>2848</v>
      </c>
      <c r="C1516" s="53" t="s">
        <v>133</v>
      </c>
      <c r="D1516" s="53" t="s">
        <v>3439</v>
      </c>
      <c r="E1516" s="53">
        <v>42.406309999999998</v>
      </c>
      <c r="F1516" s="53">
        <v>-3.262168</v>
      </c>
      <c r="G1516" s="54">
        <v>853.298</v>
      </c>
      <c r="H1516" s="53">
        <v>54</v>
      </c>
      <c r="I1516" s="53">
        <v>31</v>
      </c>
      <c r="J1516" s="53">
        <v>23</v>
      </c>
      <c r="K1516" s="52">
        <v>861</v>
      </c>
      <c r="L1516" s="52">
        <v>-7.7019999999999982</v>
      </c>
      <c r="M1516" s="55">
        <v>2</v>
      </c>
      <c r="N1516" s="56" t="s">
        <v>17</v>
      </c>
      <c r="P1516" s="66"/>
      <c r="Q1516" s="53"/>
      <c r="R1516" s="53"/>
      <c r="S1516" s="53"/>
      <c r="T1516" s="53"/>
      <c r="U1516" s="53"/>
      <c r="V1516" s="53"/>
      <c r="W1516" s="53"/>
      <c r="BZ1516" s="53"/>
    </row>
    <row r="1517" spans="2:78" s="52" customFormat="1" ht="13" x14ac:dyDescent="0.3">
      <c r="B1517" s="53" t="s">
        <v>2848</v>
      </c>
      <c r="C1517" s="53" t="s">
        <v>133</v>
      </c>
      <c r="D1517" s="53" t="s">
        <v>3440</v>
      </c>
      <c r="E1517" s="53">
        <v>42.160629999999998</v>
      </c>
      <c r="F1517" s="53">
        <v>-4.1463619999999999</v>
      </c>
      <c r="G1517" s="54">
        <v>799.86429999999996</v>
      </c>
      <c r="H1517" s="53">
        <v>19</v>
      </c>
      <c r="I1517" s="53">
        <v>10</v>
      </c>
      <c r="J1517" s="53">
        <v>9</v>
      </c>
      <c r="K1517" s="52">
        <v>861</v>
      </c>
      <c r="L1517" s="52">
        <v>-61.135700000000043</v>
      </c>
      <c r="M1517" s="55">
        <v>2</v>
      </c>
      <c r="N1517" s="56" t="s">
        <v>17</v>
      </c>
      <c r="P1517" s="66"/>
      <c r="Q1517" s="53"/>
      <c r="R1517" s="53"/>
      <c r="S1517" s="53"/>
      <c r="T1517" s="53"/>
      <c r="U1517" s="53"/>
      <c r="V1517" s="53"/>
      <c r="W1517" s="53"/>
      <c r="BZ1517" s="53"/>
    </row>
    <row r="1518" spans="2:78" s="52" customFormat="1" ht="13" x14ac:dyDescent="0.3">
      <c r="B1518" s="53" t="s">
        <v>2848</v>
      </c>
      <c r="C1518" s="53" t="s">
        <v>133</v>
      </c>
      <c r="D1518" s="53" t="s">
        <v>3441</v>
      </c>
      <c r="E1518" s="53">
        <v>42.19164</v>
      </c>
      <c r="F1518" s="53">
        <v>-3.4175900000000001</v>
      </c>
      <c r="G1518" s="54">
        <v>1149.7739999999999</v>
      </c>
      <c r="H1518" s="53">
        <v>35</v>
      </c>
      <c r="I1518" s="53">
        <v>20</v>
      </c>
      <c r="J1518" s="53">
        <v>15</v>
      </c>
      <c r="K1518" s="52">
        <v>861</v>
      </c>
      <c r="L1518" s="52">
        <v>288.77399999999989</v>
      </c>
      <c r="M1518" s="55">
        <v>4</v>
      </c>
      <c r="N1518" s="56" t="s">
        <v>17</v>
      </c>
      <c r="P1518" s="66"/>
      <c r="Q1518" s="53"/>
      <c r="R1518" s="53"/>
      <c r="S1518" s="53"/>
      <c r="T1518" s="53"/>
      <c r="U1518" s="53"/>
      <c r="V1518" s="53"/>
      <c r="W1518" s="53"/>
      <c r="BZ1518" s="53"/>
    </row>
    <row r="1519" spans="2:78" s="52" customFormat="1" ht="13" x14ac:dyDescent="0.3">
      <c r="B1519" s="53" t="s">
        <v>2848</v>
      </c>
      <c r="C1519" s="53" t="s">
        <v>133</v>
      </c>
      <c r="D1519" s="53" t="s">
        <v>3442</v>
      </c>
      <c r="E1519" s="53">
        <v>42.178809999999999</v>
      </c>
      <c r="F1519" s="53">
        <v>-3.776208</v>
      </c>
      <c r="G1519" s="54">
        <v>845.0154</v>
      </c>
      <c r="H1519" s="53">
        <v>261</v>
      </c>
      <c r="I1519" s="53">
        <v>158</v>
      </c>
      <c r="J1519" s="53">
        <v>103</v>
      </c>
      <c r="K1519" s="52">
        <v>861</v>
      </c>
      <c r="L1519" s="52">
        <v>-15.9846</v>
      </c>
      <c r="M1519" s="55">
        <v>2</v>
      </c>
      <c r="N1519" s="56" t="s">
        <v>17</v>
      </c>
      <c r="P1519" s="66"/>
      <c r="Q1519" s="53"/>
      <c r="R1519" s="53"/>
      <c r="S1519" s="53"/>
      <c r="T1519" s="53"/>
      <c r="U1519" s="53"/>
      <c r="V1519" s="53"/>
      <c r="W1519" s="53"/>
      <c r="BZ1519" s="53"/>
    </row>
    <row r="1520" spans="2:78" s="52" customFormat="1" ht="13" x14ac:dyDescent="0.3">
      <c r="B1520" s="53" t="s">
        <v>2848</v>
      </c>
      <c r="C1520" s="53" t="s">
        <v>133</v>
      </c>
      <c r="D1520" s="53" t="s">
        <v>3443</v>
      </c>
      <c r="E1520" s="53">
        <v>42.379899999999999</v>
      </c>
      <c r="F1520" s="53">
        <v>-3.9329700000000001</v>
      </c>
      <c r="G1520" s="54">
        <v>837.60540000000003</v>
      </c>
      <c r="H1520" s="53">
        <v>117</v>
      </c>
      <c r="I1520" s="53">
        <v>70</v>
      </c>
      <c r="J1520" s="53">
        <v>47</v>
      </c>
      <c r="K1520" s="52">
        <v>861</v>
      </c>
      <c r="L1520" s="52">
        <v>-23.394599999999969</v>
      </c>
      <c r="M1520" s="55">
        <v>2</v>
      </c>
      <c r="N1520" s="56" t="s">
        <v>17</v>
      </c>
      <c r="P1520" s="66"/>
      <c r="Q1520" s="53"/>
      <c r="R1520" s="53"/>
      <c r="S1520" s="53"/>
      <c r="T1520" s="53"/>
      <c r="U1520" s="53"/>
      <c r="V1520" s="53"/>
      <c r="W1520" s="53"/>
      <c r="BZ1520" s="53"/>
    </row>
    <row r="1521" spans="2:78" s="52" customFormat="1" ht="13" x14ac:dyDescent="0.3">
      <c r="B1521" s="53" t="s">
        <v>2848</v>
      </c>
      <c r="C1521" s="53" t="s">
        <v>133</v>
      </c>
      <c r="D1521" s="53" t="s">
        <v>3444</v>
      </c>
      <c r="E1521" s="53">
        <v>41.983229999999999</v>
      </c>
      <c r="F1521" s="53">
        <v>-3.324481</v>
      </c>
      <c r="G1521" s="54">
        <v>1059.7170000000001</v>
      </c>
      <c r="H1521" s="53">
        <v>35</v>
      </c>
      <c r="I1521" s="53">
        <v>19</v>
      </c>
      <c r="J1521" s="53">
        <v>16</v>
      </c>
      <c r="K1521" s="52">
        <v>861</v>
      </c>
      <c r="L1521" s="52">
        <v>198.7170000000001</v>
      </c>
      <c r="M1521" s="55">
        <v>2</v>
      </c>
      <c r="N1521" s="56" t="s">
        <v>17</v>
      </c>
      <c r="P1521" s="66"/>
      <c r="Q1521" s="53"/>
      <c r="R1521" s="53"/>
      <c r="S1521" s="53"/>
      <c r="T1521" s="53"/>
      <c r="U1521" s="53"/>
      <c r="V1521" s="53"/>
      <c r="W1521" s="53"/>
      <c r="BZ1521" s="53"/>
    </row>
    <row r="1522" spans="2:78" s="52" customFormat="1" ht="13" x14ac:dyDescent="0.3">
      <c r="B1522" s="53" t="s">
        <v>2848</v>
      </c>
      <c r="C1522" s="53" t="s">
        <v>133</v>
      </c>
      <c r="D1522" s="53" t="s">
        <v>3445</v>
      </c>
      <c r="E1522" s="53">
        <v>41.73724</v>
      </c>
      <c r="F1522" s="53">
        <v>-3.6263480000000001</v>
      </c>
      <c r="G1522" s="54">
        <v>844.98249999999996</v>
      </c>
      <c r="H1522" s="53">
        <v>281</v>
      </c>
      <c r="I1522" s="53">
        <v>149</v>
      </c>
      <c r="J1522" s="53">
        <v>132</v>
      </c>
      <c r="K1522" s="52">
        <v>861</v>
      </c>
      <c r="L1522" s="52">
        <v>-16.017500000000041</v>
      </c>
      <c r="M1522" s="55">
        <v>2</v>
      </c>
      <c r="N1522" s="56" t="s">
        <v>17</v>
      </c>
      <c r="P1522" s="66"/>
      <c r="Q1522" s="53"/>
      <c r="R1522" s="53"/>
      <c r="S1522" s="53"/>
      <c r="T1522" s="53"/>
      <c r="U1522" s="53"/>
      <c r="V1522" s="53"/>
      <c r="W1522" s="53"/>
      <c r="BZ1522" s="53"/>
    </row>
    <row r="1523" spans="2:78" s="52" customFormat="1" ht="13" x14ac:dyDescent="0.3">
      <c r="B1523" s="53" t="s">
        <v>2848</v>
      </c>
      <c r="C1523" s="53" t="s">
        <v>133</v>
      </c>
      <c r="D1523" s="53" t="s">
        <v>3446</v>
      </c>
      <c r="E1523" s="53">
        <v>42.64913</v>
      </c>
      <c r="F1523" s="53">
        <v>-3.162595</v>
      </c>
      <c r="G1523" s="54">
        <v>722.02300000000002</v>
      </c>
      <c r="H1523" s="53">
        <v>49</v>
      </c>
      <c r="I1523" s="53">
        <v>32</v>
      </c>
      <c r="J1523" s="53">
        <v>17</v>
      </c>
      <c r="K1523" s="52">
        <v>861</v>
      </c>
      <c r="L1523" s="52">
        <v>-138.97699999999998</v>
      </c>
      <c r="M1523" s="55">
        <v>2</v>
      </c>
      <c r="N1523" s="56" t="s">
        <v>17</v>
      </c>
      <c r="P1523" s="66"/>
      <c r="Q1523" s="53"/>
      <c r="R1523" s="53"/>
      <c r="S1523" s="53"/>
      <c r="T1523" s="53"/>
      <c r="U1523" s="53"/>
      <c r="V1523" s="53"/>
      <c r="W1523" s="53"/>
      <c r="BZ1523" s="53"/>
    </row>
    <row r="1524" spans="2:78" s="52" customFormat="1" ht="13" x14ac:dyDescent="0.3">
      <c r="B1524" s="53" t="s">
        <v>2848</v>
      </c>
      <c r="C1524" s="53" t="s">
        <v>133</v>
      </c>
      <c r="D1524" s="53" t="s">
        <v>3447</v>
      </c>
      <c r="E1524" s="53">
        <v>42.283200000000001</v>
      </c>
      <c r="F1524" s="53">
        <v>-4.1015569999999997</v>
      </c>
      <c r="G1524" s="54">
        <v>812.88030000000003</v>
      </c>
      <c r="H1524" s="53">
        <v>52</v>
      </c>
      <c r="I1524" s="53">
        <v>29</v>
      </c>
      <c r="J1524" s="53">
        <v>23</v>
      </c>
      <c r="K1524" s="52">
        <v>861</v>
      </c>
      <c r="L1524" s="52">
        <v>-48.119699999999966</v>
      </c>
      <c r="M1524" s="55">
        <v>2</v>
      </c>
      <c r="N1524" s="56" t="s">
        <v>17</v>
      </c>
      <c r="P1524" s="66"/>
      <c r="Q1524" s="53"/>
      <c r="R1524" s="53"/>
      <c r="S1524" s="53"/>
      <c r="T1524" s="53"/>
      <c r="U1524" s="53"/>
      <c r="V1524" s="53"/>
      <c r="W1524" s="53"/>
      <c r="BZ1524" s="53"/>
    </row>
    <row r="1525" spans="2:78" s="52" customFormat="1" ht="13" x14ac:dyDescent="0.3">
      <c r="B1525" s="53" t="s">
        <v>2848</v>
      </c>
      <c r="C1525" s="53" t="s">
        <v>133</v>
      </c>
      <c r="D1525" s="53" t="s">
        <v>3448</v>
      </c>
      <c r="E1525" s="53">
        <v>42.227150000000002</v>
      </c>
      <c r="F1525" s="53">
        <v>-4.0084590000000002</v>
      </c>
      <c r="G1525" s="54">
        <v>814.35670000000005</v>
      </c>
      <c r="H1525" s="53">
        <v>171</v>
      </c>
      <c r="I1525" s="53">
        <v>91</v>
      </c>
      <c r="J1525" s="53">
        <v>80</v>
      </c>
      <c r="K1525" s="52">
        <v>861</v>
      </c>
      <c r="L1525" s="52">
        <v>-46.643299999999954</v>
      </c>
      <c r="M1525" s="55">
        <v>2</v>
      </c>
      <c r="N1525" s="56" t="s">
        <v>17</v>
      </c>
      <c r="P1525" s="66"/>
      <c r="Q1525" s="53"/>
      <c r="R1525" s="53"/>
      <c r="S1525" s="53"/>
      <c r="T1525" s="53"/>
      <c r="U1525" s="53"/>
      <c r="V1525" s="53"/>
      <c r="W1525" s="53"/>
      <c r="BZ1525" s="53"/>
    </row>
    <row r="1526" spans="2:78" s="52" customFormat="1" ht="13" x14ac:dyDescent="0.3">
      <c r="B1526" s="53" t="s">
        <v>2848</v>
      </c>
      <c r="C1526" s="53" t="s">
        <v>133</v>
      </c>
      <c r="D1526" s="53" t="s">
        <v>3449</v>
      </c>
      <c r="E1526" s="53">
        <v>42.938299999999998</v>
      </c>
      <c r="F1526" s="53">
        <v>-3.5729850000000001</v>
      </c>
      <c r="G1526" s="54">
        <v>598.86329999999998</v>
      </c>
      <c r="H1526" s="53">
        <v>4820</v>
      </c>
      <c r="I1526" s="53">
        <v>2542</v>
      </c>
      <c r="J1526" s="53">
        <v>2278</v>
      </c>
      <c r="K1526" s="52">
        <v>861</v>
      </c>
      <c r="L1526" s="52">
        <v>-262.13670000000002</v>
      </c>
      <c r="M1526" s="55">
        <v>2</v>
      </c>
      <c r="N1526" s="56" t="s">
        <v>17</v>
      </c>
      <c r="P1526" s="66"/>
      <c r="Q1526" s="53"/>
      <c r="R1526" s="53"/>
      <c r="S1526" s="53"/>
      <c r="T1526" s="53"/>
      <c r="U1526" s="53"/>
      <c r="V1526" s="53"/>
      <c r="W1526" s="53"/>
      <c r="BZ1526" s="53"/>
    </row>
    <row r="1527" spans="2:78" s="52" customFormat="1" ht="13" x14ac:dyDescent="0.3">
      <c r="B1527" s="53" t="s">
        <v>2848</v>
      </c>
      <c r="C1527" s="53" t="s">
        <v>133</v>
      </c>
      <c r="D1527" s="53" t="s">
        <v>3450</v>
      </c>
      <c r="E1527" s="53">
        <v>42.269579999999998</v>
      </c>
      <c r="F1527" s="53">
        <v>-3.7330350000000001</v>
      </c>
      <c r="G1527" s="54">
        <v>862.46360000000004</v>
      </c>
      <c r="H1527" s="53">
        <v>512</v>
      </c>
      <c r="I1527" s="53">
        <v>290</v>
      </c>
      <c r="J1527" s="53">
        <v>222</v>
      </c>
      <c r="K1527" s="52">
        <v>861</v>
      </c>
      <c r="L1527" s="52">
        <v>1.4636000000000422</v>
      </c>
      <c r="M1527" s="55">
        <v>2</v>
      </c>
      <c r="N1527" s="56" t="s">
        <v>17</v>
      </c>
      <c r="P1527" s="66"/>
      <c r="Q1527" s="53"/>
      <c r="R1527" s="53"/>
      <c r="S1527" s="53"/>
      <c r="T1527" s="53"/>
      <c r="U1527" s="53"/>
      <c r="V1527" s="53"/>
      <c r="W1527" s="53"/>
      <c r="BZ1527" s="53"/>
    </row>
    <row r="1528" spans="2:78" s="52" customFormat="1" ht="13" x14ac:dyDescent="0.3">
      <c r="B1528" s="53" t="s">
        <v>2848</v>
      </c>
      <c r="C1528" s="53" t="s">
        <v>133</v>
      </c>
      <c r="D1528" s="53" t="s">
        <v>3451</v>
      </c>
      <c r="E1528" s="53">
        <v>42.372259999999997</v>
      </c>
      <c r="F1528" s="53">
        <v>-4.1090770000000001</v>
      </c>
      <c r="G1528" s="54">
        <v>792.27710000000002</v>
      </c>
      <c r="H1528" s="53">
        <v>223</v>
      </c>
      <c r="I1528" s="53">
        <v>129</v>
      </c>
      <c r="J1528" s="53">
        <v>94</v>
      </c>
      <c r="K1528" s="52">
        <v>861</v>
      </c>
      <c r="L1528" s="52">
        <v>-68.722899999999981</v>
      </c>
      <c r="M1528" s="55">
        <v>2</v>
      </c>
      <c r="N1528" s="56" t="s">
        <v>17</v>
      </c>
      <c r="P1528" s="66"/>
      <c r="Q1528" s="53"/>
      <c r="R1528" s="53"/>
      <c r="S1528" s="53"/>
      <c r="T1528" s="53"/>
      <c r="U1528" s="53"/>
      <c r="V1528" s="53"/>
      <c r="W1528" s="53"/>
      <c r="BZ1528" s="53"/>
    </row>
    <row r="1529" spans="2:78" s="52" customFormat="1" ht="13" x14ac:dyDescent="0.3">
      <c r="B1529" s="53" t="s">
        <v>2848</v>
      </c>
      <c r="C1529" s="53" t="s">
        <v>133</v>
      </c>
      <c r="D1529" s="53" t="s">
        <v>3452</v>
      </c>
      <c r="E1529" s="53">
        <v>42.308210000000003</v>
      </c>
      <c r="F1529" s="53">
        <v>-3.3950269999999998</v>
      </c>
      <c r="G1529" s="54">
        <v>1030.04</v>
      </c>
      <c r="H1529" s="53">
        <v>290</v>
      </c>
      <c r="I1529" s="53">
        <v>163</v>
      </c>
      <c r="J1529" s="53">
        <v>127</v>
      </c>
      <c r="K1529" s="52">
        <v>861</v>
      </c>
      <c r="L1529" s="52">
        <v>169.03999999999996</v>
      </c>
      <c r="M1529" s="55">
        <v>2</v>
      </c>
      <c r="N1529" s="56" t="s">
        <v>17</v>
      </c>
      <c r="P1529" s="66"/>
      <c r="Q1529" s="53"/>
      <c r="R1529" s="53"/>
      <c r="S1529" s="53"/>
      <c r="T1529" s="53"/>
      <c r="U1529" s="53"/>
      <c r="V1529" s="53"/>
      <c r="W1529" s="53"/>
      <c r="BZ1529" s="53"/>
    </row>
    <row r="1530" spans="2:78" s="52" customFormat="1" ht="13" x14ac:dyDescent="0.3">
      <c r="B1530" s="53" t="s">
        <v>2848</v>
      </c>
      <c r="C1530" s="53" t="s">
        <v>133</v>
      </c>
      <c r="D1530" s="53" t="s">
        <v>3453</v>
      </c>
      <c r="E1530" s="53">
        <v>41.81512</v>
      </c>
      <c r="F1530" s="53">
        <v>-3.8821870000000001</v>
      </c>
      <c r="G1530" s="54">
        <v>858.79319999999996</v>
      </c>
      <c r="H1530" s="53">
        <v>52</v>
      </c>
      <c r="I1530" s="53">
        <v>31</v>
      </c>
      <c r="J1530" s="53">
        <v>21</v>
      </c>
      <c r="K1530" s="52">
        <v>861</v>
      </c>
      <c r="L1530" s="52">
        <v>-2.2068000000000438</v>
      </c>
      <c r="M1530" s="55">
        <v>2</v>
      </c>
      <c r="N1530" s="56" t="s">
        <v>17</v>
      </c>
      <c r="P1530" s="66"/>
      <c r="Q1530" s="53"/>
      <c r="R1530" s="53"/>
      <c r="S1530" s="53"/>
      <c r="T1530" s="53"/>
      <c r="U1530" s="53"/>
      <c r="V1530" s="53"/>
      <c r="W1530" s="53"/>
      <c r="BZ1530" s="53"/>
    </row>
    <row r="1531" spans="2:78" s="52" customFormat="1" ht="13" x14ac:dyDescent="0.3">
      <c r="B1531" s="53" t="s">
        <v>2848</v>
      </c>
      <c r="C1531" s="53" t="s">
        <v>133</v>
      </c>
      <c r="D1531" s="53" t="s">
        <v>3454</v>
      </c>
      <c r="E1531" s="53">
        <v>42.1601</v>
      </c>
      <c r="F1531" s="53">
        <v>-4.0507920000000004</v>
      </c>
      <c r="G1531" s="54">
        <v>773.15499999999997</v>
      </c>
      <c r="H1531" s="53">
        <v>98</v>
      </c>
      <c r="I1531" s="53">
        <v>60</v>
      </c>
      <c r="J1531" s="53">
        <v>38</v>
      </c>
      <c r="K1531" s="52">
        <v>861</v>
      </c>
      <c r="L1531" s="52">
        <v>-87.845000000000027</v>
      </c>
      <c r="M1531" s="55">
        <v>2</v>
      </c>
      <c r="N1531" s="56" t="s">
        <v>17</v>
      </c>
      <c r="P1531" s="66"/>
      <c r="Q1531" s="53"/>
      <c r="R1531" s="53"/>
      <c r="S1531" s="53"/>
      <c r="T1531" s="53"/>
      <c r="U1531" s="53"/>
      <c r="V1531" s="53"/>
      <c r="W1531" s="53"/>
      <c r="BZ1531" s="53"/>
    </row>
    <row r="1532" spans="2:78" s="52" customFormat="1" ht="13" x14ac:dyDescent="0.3">
      <c r="B1532" s="53" t="s">
        <v>2848</v>
      </c>
      <c r="C1532" s="53" t="s">
        <v>133</v>
      </c>
      <c r="D1532" s="53" t="s">
        <v>3455</v>
      </c>
      <c r="E1532" s="53">
        <v>42.160690000000002</v>
      </c>
      <c r="F1532" s="53">
        <v>-3.8145370000000001</v>
      </c>
      <c r="G1532" s="54">
        <v>848.52080000000001</v>
      </c>
      <c r="H1532" s="53">
        <v>169</v>
      </c>
      <c r="I1532" s="53">
        <v>96</v>
      </c>
      <c r="J1532" s="53">
        <v>73</v>
      </c>
      <c r="K1532" s="52">
        <v>861</v>
      </c>
      <c r="L1532" s="52">
        <v>-12.479199999999992</v>
      </c>
      <c r="M1532" s="55">
        <v>2</v>
      </c>
      <c r="N1532" s="56" t="s">
        <v>17</v>
      </c>
      <c r="P1532" s="66"/>
      <c r="Q1532" s="53"/>
      <c r="R1532" s="53"/>
      <c r="S1532" s="53"/>
      <c r="T1532" s="53"/>
      <c r="U1532" s="53"/>
      <c r="V1532" s="53"/>
      <c r="W1532" s="53"/>
      <c r="BZ1532" s="53"/>
    </row>
    <row r="1533" spans="2:78" s="52" customFormat="1" ht="13" x14ac:dyDescent="0.3">
      <c r="B1533" s="53" t="s">
        <v>2848</v>
      </c>
      <c r="C1533" s="53" t="s">
        <v>133</v>
      </c>
      <c r="D1533" s="53" t="s">
        <v>3456</v>
      </c>
      <c r="E1533" s="53">
        <v>42.395470000000003</v>
      </c>
      <c r="F1533" s="53">
        <v>-3.6396120000000001</v>
      </c>
      <c r="G1533" s="54">
        <v>911.33550000000002</v>
      </c>
      <c r="H1533" s="53">
        <v>215</v>
      </c>
      <c r="I1533" s="53">
        <v>126</v>
      </c>
      <c r="J1533" s="53">
        <v>89</v>
      </c>
      <c r="K1533" s="52">
        <v>861</v>
      </c>
      <c r="L1533" s="52">
        <v>50.335500000000025</v>
      </c>
      <c r="M1533" s="55">
        <v>2</v>
      </c>
      <c r="N1533" s="56" t="s">
        <v>17</v>
      </c>
      <c r="P1533" s="66"/>
      <c r="Q1533" s="53"/>
      <c r="R1533" s="53"/>
      <c r="S1533" s="53"/>
      <c r="T1533" s="53"/>
      <c r="U1533" s="53"/>
      <c r="V1533" s="53"/>
      <c r="W1533" s="53"/>
      <c r="BZ1533" s="53"/>
    </row>
    <row r="1534" spans="2:78" s="52" customFormat="1" ht="13" x14ac:dyDescent="0.3">
      <c r="B1534" s="53" t="s">
        <v>2848</v>
      </c>
      <c r="C1534" s="53" t="s">
        <v>133</v>
      </c>
      <c r="D1534" s="53" t="s">
        <v>3457</v>
      </c>
      <c r="E1534" s="53">
        <v>42.19885</v>
      </c>
      <c r="F1534" s="53">
        <v>-4.0164260000000001</v>
      </c>
      <c r="G1534" s="54">
        <v>782.12310000000002</v>
      </c>
      <c r="H1534" s="53">
        <v>68</v>
      </c>
      <c r="I1534" s="53">
        <v>41</v>
      </c>
      <c r="J1534" s="53">
        <v>27</v>
      </c>
      <c r="K1534" s="52">
        <v>861</v>
      </c>
      <c r="L1534" s="52">
        <v>-78.876899999999978</v>
      </c>
      <c r="M1534" s="55">
        <v>2</v>
      </c>
      <c r="N1534" s="56" t="s">
        <v>17</v>
      </c>
      <c r="P1534" s="66"/>
      <c r="Q1534" s="53"/>
      <c r="R1534" s="53"/>
      <c r="S1534" s="53"/>
      <c r="T1534" s="53"/>
      <c r="U1534" s="53"/>
      <c r="V1534" s="53"/>
      <c r="W1534" s="53"/>
      <c r="BZ1534" s="53"/>
    </row>
    <row r="1535" spans="2:78" s="52" customFormat="1" ht="13" x14ac:dyDescent="0.3">
      <c r="B1535" s="53" t="s">
        <v>2848</v>
      </c>
      <c r="C1535" s="53" t="s">
        <v>133</v>
      </c>
      <c r="D1535" s="53" t="s">
        <v>3458</v>
      </c>
      <c r="E1535" s="53">
        <v>42.46752</v>
      </c>
      <c r="F1535" s="53">
        <v>-4.0171890000000001</v>
      </c>
      <c r="G1535" s="54">
        <v>823</v>
      </c>
      <c r="H1535" s="53">
        <v>99</v>
      </c>
      <c r="I1535" s="53">
        <v>58</v>
      </c>
      <c r="J1535" s="53">
        <v>41</v>
      </c>
      <c r="K1535" s="52">
        <v>861</v>
      </c>
      <c r="L1535" s="52">
        <v>-38</v>
      </c>
      <c r="M1535" s="55">
        <v>2</v>
      </c>
      <c r="N1535" s="56" t="s">
        <v>17</v>
      </c>
      <c r="P1535" s="66"/>
      <c r="Q1535" s="53"/>
      <c r="R1535" s="53"/>
      <c r="S1535" s="53"/>
      <c r="T1535" s="53"/>
      <c r="U1535" s="53"/>
      <c r="V1535" s="53"/>
      <c r="W1535" s="53"/>
      <c r="BZ1535" s="53"/>
    </row>
    <row r="1536" spans="2:78" s="52" customFormat="1" ht="13" x14ac:dyDescent="0.3">
      <c r="B1536" s="53" t="s">
        <v>2848</v>
      </c>
      <c r="C1536" s="53" t="s">
        <v>133</v>
      </c>
      <c r="D1536" s="53" t="s">
        <v>3459</v>
      </c>
      <c r="E1536" s="53">
        <v>42.168480000000002</v>
      </c>
      <c r="F1536" s="53">
        <v>-3.441567</v>
      </c>
      <c r="G1536" s="54">
        <v>1121.721</v>
      </c>
      <c r="H1536" s="53">
        <v>59</v>
      </c>
      <c r="I1536" s="53">
        <v>39</v>
      </c>
      <c r="J1536" s="53">
        <v>20</v>
      </c>
      <c r="K1536" s="52">
        <v>861</v>
      </c>
      <c r="L1536" s="52">
        <v>260.721</v>
      </c>
      <c r="M1536" s="55">
        <v>4</v>
      </c>
      <c r="N1536" s="56" t="s">
        <v>17</v>
      </c>
      <c r="P1536" s="66"/>
      <c r="Q1536" s="53"/>
      <c r="R1536" s="53"/>
      <c r="S1536" s="53"/>
      <c r="T1536" s="53"/>
      <c r="U1536" s="53"/>
      <c r="V1536" s="53"/>
      <c r="W1536" s="53"/>
      <c r="BZ1536" s="53"/>
    </row>
    <row r="1537" spans="2:78" s="52" customFormat="1" ht="13" x14ac:dyDescent="0.3">
      <c r="B1537" s="53" t="s">
        <v>2848</v>
      </c>
      <c r="C1537" s="53" t="s">
        <v>133</v>
      </c>
      <c r="D1537" s="53" t="s">
        <v>3460</v>
      </c>
      <c r="E1537" s="53">
        <v>42.42577</v>
      </c>
      <c r="F1537" s="53">
        <v>-3.100409</v>
      </c>
      <c r="G1537" s="54">
        <v>797.88779999999997</v>
      </c>
      <c r="H1537" s="53">
        <v>50</v>
      </c>
      <c r="I1537" s="53">
        <v>28</v>
      </c>
      <c r="J1537" s="53">
        <v>22</v>
      </c>
      <c r="K1537" s="52">
        <v>861</v>
      </c>
      <c r="L1537" s="52">
        <v>-63.11220000000003</v>
      </c>
      <c r="M1537" s="55">
        <v>2</v>
      </c>
      <c r="N1537" s="56" t="s">
        <v>17</v>
      </c>
      <c r="P1537" s="66"/>
      <c r="Q1537" s="53"/>
      <c r="R1537" s="53"/>
      <c r="S1537" s="53"/>
      <c r="T1537" s="53"/>
      <c r="U1537" s="53"/>
      <c r="V1537" s="53"/>
      <c r="W1537" s="53"/>
      <c r="BZ1537" s="53"/>
    </row>
    <row r="1538" spans="2:78" s="52" customFormat="1" ht="13" x14ac:dyDescent="0.3">
      <c r="B1538" s="53" t="s">
        <v>2848</v>
      </c>
      <c r="C1538" s="53" t="s">
        <v>133</v>
      </c>
      <c r="D1538" s="53" t="s">
        <v>3461</v>
      </c>
      <c r="E1538" s="53">
        <v>41.952179999999998</v>
      </c>
      <c r="F1538" s="53">
        <v>-3.0781109999999998</v>
      </c>
      <c r="G1538" s="54">
        <v>1125.3989999999999</v>
      </c>
      <c r="H1538" s="53">
        <v>743</v>
      </c>
      <c r="I1538" s="53">
        <v>413</v>
      </c>
      <c r="J1538" s="53">
        <v>330</v>
      </c>
      <c r="K1538" s="52">
        <v>861</v>
      </c>
      <c r="L1538" s="52">
        <v>264.39899999999989</v>
      </c>
      <c r="M1538" s="55">
        <v>4</v>
      </c>
      <c r="N1538" s="56" t="s">
        <v>17</v>
      </c>
      <c r="P1538" s="66"/>
      <c r="Q1538" s="53"/>
      <c r="R1538" s="53"/>
      <c r="S1538" s="53"/>
      <c r="T1538" s="53"/>
      <c r="U1538" s="53"/>
      <c r="V1538" s="53"/>
      <c r="W1538" s="53"/>
      <c r="BZ1538" s="53"/>
    </row>
    <row r="1539" spans="2:78" s="52" customFormat="1" ht="13" x14ac:dyDescent="0.3">
      <c r="B1539" s="53" t="s">
        <v>2848</v>
      </c>
      <c r="C1539" s="53" t="s">
        <v>133</v>
      </c>
      <c r="D1539" s="53" t="s">
        <v>3462</v>
      </c>
      <c r="E1539" s="53">
        <v>42.101590000000002</v>
      </c>
      <c r="F1539" s="53">
        <v>-3.2671220000000001</v>
      </c>
      <c r="G1539" s="54">
        <v>1025.8130000000001</v>
      </c>
      <c r="H1539" s="53">
        <v>49</v>
      </c>
      <c r="I1539" s="53">
        <v>31</v>
      </c>
      <c r="J1539" s="53">
        <v>18</v>
      </c>
      <c r="K1539" s="52">
        <v>861</v>
      </c>
      <c r="L1539" s="52">
        <v>164.8130000000001</v>
      </c>
      <c r="M1539" s="55">
        <v>2</v>
      </c>
      <c r="N1539" s="56" t="s">
        <v>17</v>
      </c>
      <c r="P1539" s="66"/>
      <c r="Q1539" s="53"/>
      <c r="R1539" s="53"/>
      <c r="S1539" s="53"/>
      <c r="T1539" s="53"/>
      <c r="U1539" s="53"/>
      <c r="V1539" s="53"/>
      <c r="W1539" s="53"/>
      <c r="BZ1539" s="53"/>
    </row>
    <row r="1540" spans="2:78" s="52" customFormat="1" ht="13" x14ac:dyDescent="0.3">
      <c r="B1540" s="53" t="s">
        <v>2848</v>
      </c>
      <c r="C1540" s="53" t="s">
        <v>133</v>
      </c>
      <c r="D1540" s="53" t="s">
        <v>3463</v>
      </c>
      <c r="E1540" s="53">
        <v>42.109679999999997</v>
      </c>
      <c r="F1540" s="53">
        <v>-3.823925</v>
      </c>
      <c r="G1540" s="54">
        <v>843.67200000000003</v>
      </c>
      <c r="H1540" s="53">
        <v>117</v>
      </c>
      <c r="I1540" s="53">
        <v>62</v>
      </c>
      <c r="J1540" s="53">
        <v>55</v>
      </c>
      <c r="K1540" s="52">
        <v>861</v>
      </c>
      <c r="L1540" s="52">
        <v>-17.327999999999975</v>
      </c>
      <c r="M1540" s="55">
        <v>2</v>
      </c>
      <c r="N1540" s="56" t="s">
        <v>17</v>
      </c>
      <c r="P1540" s="66"/>
      <c r="Q1540" s="53"/>
      <c r="R1540" s="53"/>
      <c r="S1540" s="53"/>
      <c r="T1540" s="53"/>
      <c r="U1540" s="53"/>
      <c r="V1540" s="53"/>
      <c r="W1540" s="53"/>
      <c r="BZ1540" s="53"/>
    </row>
    <row r="1541" spans="2:78" s="52" customFormat="1" ht="13" x14ac:dyDescent="0.3">
      <c r="B1541" s="53" t="s">
        <v>2848</v>
      </c>
      <c r="C1541" s="53" t="s">
        <v>133</v>
      </c>
      <c r="D1541" s="53" t="s">
        <v>3464</v>
      </c>
      <c r="E1541" s="53">
        <v>42.536169999999998</v>
      </c>
      <c r="F1541" s="53">
        <v>-4.2688309999999996</v>
      </c>
      <c r="G1541" s="54">
        <v>821.71720000000005</v>
      </c>
      <c r="H1541" s="53">
        <v>38</v>
      </c>
      <c r="I1541" s="53">
        <v>24</v>
      </c>
      <c r="J1541" s="53">
        <v>14</v>
      </c>
      <c r="K1541" s="52">
        <v>861</v>
      </c>
      <c r="L1541" s="52">
        <v>-39.282799999999952</v>
      </c>
      <c r="M1541" s="55">
        <v>2</v>
      </c>
      <c r="N1541" s="56" t="s">
        <v>17</v>
      </c>
      <c r="P1541" s="66"/>
      <c r="Q1541" s="53"/>
      <c r="R1541" s="53"/>
      <c r="S1541" s="53"/>
      <c r="T1541" s="53"/>
      <c r="U1541" s="53"/>
      <c r="V1541" s="53"/>
      <c r="W1541" s="53"/>
      <c r="BZ1541" s="53"/>
    </row>
    <row r="1542" spans="2:78" s="52" customFormat="1" ht="13" x14ac:dyDescent="0.3">
      <c r="B1542" s="53" t="s">
        <v>2848</v>
      </c>
      <c r="C1542" s="53" t="s">
        <v>133</v>
      </c>
      <c r="D1542" s="53" t="s">
        <v>3465</v>
      </c>
      <c r="E1542" s="53">
        <v>41.695909999999998</v>
      </c>
      <c r="F1542" s="53">
        <v>-3.5551119999999998</v>
      </c>
      <c r="G1542" s="54">
        <v>839.91660000000002</v>
      </c>
      <c r="H1542" s="53">
        <v>255</v>
      </c>
      <c r="I1542" s="53">
        <v>136</v>
      </c>
      <c r="J1542" s="53">
        <v>119</v>
      </c>
      <c r="K1542" s="52">
        <v>861</v>
      </c>
      <c r="L1542" s="52">
        <v>-21.083399999999983</v>
      </c>
      <c r="M1542" s="55">
        <v>2</v>
      </c>
      <c r="N1542" s="56" t="s">
        <v>17</v>
      </c>
      <c r="P1542" s="66"/>
      <c r="Q1542" s="53"/>
      <c r="R1542" s="53"/>
      <c r="S1542" s="53"/>
      <c r="T1542" s="53"/>
      <c r="U1542" s="53"/>
      <c r="V1542" s="53"/>
      <c r="W1542" s="53"/>
      <c r="BZ1542" s="53"/>
    </row>
    <row r="1543" spans="2:78" s="52" customFormat="1" ht="13" x14ac:dyDescent="0.3">
      <c r="B1543" s="53" t="s">
        <v>2848</v>
      </c>
      <c r="C1543" s="53" t="s">
        <v>133</v>
      </c>
      <c r="D1543" s="53" t="s">
        <v>3466</v>
      </c>
      <c r="E1543" s="53">
        <v>42.604489999999998</v>
      </c>
      <c r="F1543" s="53">
        <v>-3.226378</v>
      </c>
      <c r="G1543" s="54">
        <v>719.70619999999997</v>
      </c>
      <c r="H1543" s="53">
        <v>60</v>
      </c>
      <c r="I1543" s="53">
        <v>35</v>
      </c>
      <c r="J1543" s="53">
        <v>25</v>
      </c>
      <c r="K1543" s="52">
        <v>861</v>
      </c>
      <c r="L1543" s="52">
        <v>-141.29380000000003</v>
      </c>
      <c r="M1543" s="55">
        <v>2</v>
      </c>
      <c r="N1543" s="56" t="s">
        <v>17</v>
      </c>
      <c r="P1543" s="66"/>
      <c r="Q1543" s="53"/>
      <c r="R1543" s="53"/>
      <c r="S1543" s="53"/>
      <c r="T1543" s="53"/>
      <c r="U1543" s="53"/>
      <c r="V1543" s="53"/>
      <c r="W1543" s="53"/>
      <c r="BZ1543" s="53"/>
    </row>
    <row r="1544" spans="2:78" s="52" customFormat="1" ht="13" x14ac:dyDescent="0.3">
      <c r="B1544" s="53" t="s">
        <v>6028</v>
      </c>
      <c r="C1544" s="53" t="s">
        <v>135</v>
      </c>
      <c r="D1544" s="53" t="s">
        <v>6190</v>
      </c>
      <c r="E1544" s="53">
        <v>40.260010000000001</v>
      </c>
      <c r="F1544" s="53">
        <v>-5.9771470000000004</v>
      </c>
      <c r="G1544" s="54">
        <v>452.6463</v>
      </c>
      <c r="H1544" s="53">
        <v>325</v>
      </c>
      <c r="I1544" s="53">
        <v>175</v>
      </c>
      <c r="J1544" s="53">
        <v>150</v>
      </c>
      <c r="K1544" s="52">
        <v>385</v>
      </c>
      <c r="L1544" s="52">
        <v>67.646299999999997</v>
      </c>
      <c r="M1544" s="55">
        <v>2</v>
      </c>
      <c r="N1544" s="61" t="s">
        <v>15</v>
      </c>
      <c r="P1544" s="66"/>
      <c r="Q1544" s="53"/>
      <c r="R1544" s="53"/>
      <c r="S1544" s="53"/>
      <c r="T1544" s="53"/>
      <c r="U1544" s="53"/>
      <c r="V1544" s="53"/>
      <c r="W1544" s="53"/>
      <c r="BZ1544" s="53"/>
    </row>
    <row r="1545" spans="2:78" s="52" customFormat="1" ht="13" x14ac:dyDescent="0.3">
      <c r="B1545" s="53" t="s">
        <v>6028</v>
      </c>
      <c r="C1545" s="53" t="s">
        <v>135</v>
      </c>
      <c r="D1545" s="53" t="s">
        <v>6191</v>
      </c>
      <c r="E1545" s="53">
        <v>39.243949999999998</v>
      </c>
      <c r="F1545" s="53">
        <v>-5.814705</v>
      </c>
      <c r="G1545" s="54">
        <v>401.01130000000001</v>
      </c>
      <c r="H1545" s="53">
        <v>454</v>
      </c>
      <c r="I1545" s="53">
        <v>233</v>
      </c>
      <c r="J1545" s="53">
        <v>221</v>
      </c>
      <c r="K1545" s="52">
        <v>385</v>
      </c>
      <c r="L1545" s="52">
        <v>16.011300000000006</v>
      </c>
      <c r="M1545" s="55">
        <v>2</v>
      </c>
      <c r="N1545" s="61" t="s">
        <v>15</v>
      </c>
      <c r="P1545" s="66"/>
      <c r="Q1545" s="53"/>
      <c r="R1545" s="53"/>
      <c r="S1545" s="53"/>
      <c r="T1545" s="53"/>
      <c r="U1545" s="53"/>
      <c r="V1545" s="53"/>
      <c r="W1545" s="53"/>
      <c r="BZ1545" s="53"/>
    </row>
    <row r="1546" spans="2:78" s="52" customFormat="1" ht="13" x14ac:dyDescent="0.3">
      <c r="B1546" s="53" t="s">
        <v>6028</v>
      </c>
      <c r="C1546" s="53" t="s">
        <v>135</v>
      </c>
      <c r="D1546" s="53" t="s">
        <v>6192</v>
      </c>
      <c r="E1546" s="53">
        <v>40.202800000000003</v>
      </c>
      <c r="F1546" s="53">
        <v>-6.716342</v>
      </c>
      <c r="G1546" s="54">
        <v>514.30769999999995</v>
      </c>
      <c r="H1546" s="53">
        <v>685</v>
      </c>
      <c r="I1546" s="53">
        <v>356</v>
      </c>
      <c r="J1546" s="53">
        <v>329</v>
      </c>
      <c r="K1546" s="52">
        <v>385</v>
      </c>
      <c r="L1546" s="52">
        <v>129.30769999999995</v>
      </c>
      <c r="M1546" s="55">
        <v>2</v>
      </c>
      <c r="N1546" s="61" t="s">
        <v>15</v>
      </c>
      <c r="P1546" s="66"/>
      <c r="Q1546" s="53"/>
      <c r="R1546" s="53"/>
      <c r="S1546" s="53"/>
      <c r="T1546" s="53"/>
      <c r="U1546" s="53"/>
      <c r="V1546" s="53"/>
      <c r="W1546" s="53"/>
      <c r="BZ1546" s="53"/>
    </row>
    <row r="1547" spans="2:78" s="52" customFormat="1" ht="13" x14ac:dyDescent="0.3">
      <c r="B1547" s="53" t="s">
        <v>6028</v>
      </c>
      <c r="C1547" s="53" t="s">
        <v>135</v>
      </c>
      <c r="D1547" s="53" t="s">
        <v>6193</v>
      </c>
      <c r="E1547" s="53">
        <v>39.802570000000003</v>
      </c>
      <c r="F1547" s="53">
        <v>-6.6338660000000003</v>
      </c>
      <c r="G1547" s="54">
        <v>338.10390000000001</v>
      </c>
      <c r="H1547" s="53">
        <v>852</v>
      </c>
      <c r="I1547" s="53">
        <v>415</v>
      </c>
      <c r="J1547" s="53">
        <v>437</v>
      </c>
      <c r="K1547" s="52">
        <v>385</v>
      </c>
      <c r="L1547" s="52">
        <v>-46.89609999999999</v>
      </c>
      <c r="M1547" s="55">
        <v>2</v>
      </c>
      <c r="N1547" s="61" t="s">
        <v>15</v>
      </c>
      <c r="P1547" s="66"/>
      <c r="Q1547" s="53"/>
      <c r="R1547" s="53"/>
      <c r="S1547" s="53"/>
      <c r="T1547" s="53"/>
      <c r="U1547" s="53"/>
      <c r="V1547" s="53"/>
      <c r="W1547" s="53"/>
      <c r="BZ1547" s="53"/>
    </row>
    <row r="1548" spans="2:78" s="52" customFormat="1" ht="13" x14ac:dyDescent="0.3">
      <c r="B1548" s="53" t="s">
        <v>6028</v>
      </c>
      <c r="C1548" s="53" t="s">
        <v>135</v>
      </c>
      <c r="D1548" s="53" t="s">
        <v>6194</v>
      </c>
      <c r="E1548" s="53">
        <v>40.14967</v>
      </c>
      <c r="F1548" s="53">
        <v>-6.3324449999999999</v>
      </c>
      <c r="G1548" s="54">
        <v>484.09649999999999</v>
      </c>
      <c r="H1548" s="53">
        <v>617</v>
      </c>
      <c r="I1548" s="53">
        <v>320</v>
      </c>
      <c r="J1548" s="53">
        <v>297</v>
      </c>
      <c r="K1548" s="52">
        <v>385</v>
      </c>
      <c r="L1548" s="52">
        <v>99.096499999999992</v>
      </c>
      <c r="M1548" s="55">
        <v>2</v>
      </c>
      <c r="N1548" s="61" t="s">
        <v>15</v>
      </c>
      <c r="P1548" s="66"/>
      <c r="Q1548" s="53"/>
      <c r="R1548" s="53"/>
      <c r="S1548" s="53"/>
      <c r="T1548" s="53"/>
      <c r="U1548" s="53"/>
      <c r="V1548" s="53"/>
      <c r="W1548" s="53"/>
      <c r="BZ1548" s="53"/>
    </row>
    <row r="1549" spans="2:78" s="52" customFormat="1" ht="13" x14ac:dyDescent="0.3">
      <c r="B1549" s="53" t="s">
        <v>6028</v>
      </c>
      <c r="C1549" s="53" t="s">
        <v>135</v>
      </c>
      <c r="D1549" s="53" t="s">
        <v>6195</v>
      </c>
      <c r="E1549" s="53">
        <v>40.190199999999997</v>
      </c>
      <c r="F1549" s="53">
        <v>-6.1851960000000004</v>
      </c>
      <c r="G1549" s="54">
        <v>389.40769999999998</v>
      </c>
      <c r="H1549" s="53">
        <v>1457</v>
      </c>
      <c r="I1549" s="53">
        <v>748</v>
      </c>
      <c r="J1549" s="53">
        <v>709</v>
      </c>
      <c r="K1549" s="52">
        <v>385</v>
      </c>
      <c r="L1549" s="52">
        <v>4.4076999999999771</v>
      </c>
      <c r="M1549" s="55">
        <v>2</v>
      </c>
      <c r="N1549" s="61" t="s">
        <v>15</v>
      </c>
      <c r="P1549" s="66"/>
      <c r="Q1549" s="53"/>
      <c r="R1549" s="53"/>
      <c r="S1549" s="53"/>
      <c r="T1549" s="53"/>
      <c r="U1549" s="53"/>
      <c r="V1549" s="53"/>
      <c r="W1549" s="53"/>
      <c r="BZ1549" s="53"/>
    </row>
    <row r="1550" spans="2:78" s="52" customFormat="1" ht="13" x14ac:dyDescent="0.3">
      <c r="B1550" s="53" t="s">
        <v>6028</v>
      </c>
      <c r="C1550" s="53" t="s">
        <v>135</v>
      </c>
      <c r="D1550" s="53" t="s">
        <v>6196</v>
      </c>
      <c r="E1550" s="53">
        <v>39.256520000000002</v>
      </c>
      <c r="F1550" s="53">
        <v>-6.1847899999999996</v>
      </c>
      <c r="G1550" s="54">
        <v>499.4348</v>
      </c>
      <c r="H1550" s="53">
        <v>798</v>
      </c>
      <c r="I1550" s="53">
        <v>403</v>
      </c>
      <c r="J1550" s="53">
        <v>395</v>
      </c>
      <c r="K1550" s="52">
        <v>385</v>
      </c>
      <c r="L1550" s="52">
        <v>114.4348</v>
      </c>
      <c r="M1550" s="55">
        <v>2</v>
      </c>
      <c r="N1550" s="61" t="s">
        <v>15</v>
      </c>
      <c r="P1550" s="66"/>
      <c r="Q1550" s="53"/>
      <c r="R1550" s="53"/>
      <c r="S1550" s="53"/>
      <c r="T1550" s="53"/>
      <c r="U1550" s="53"/>
      <c r="V1550" s="53"/>
      <c r="W1550" s="53"/>
      <c r="BZ1550" s="53"/>
    </row>
    <row r="1551" spans="2:78" s="52" customFormat="1" ht="13" x14ac:dyDescent="0.3">
      <c r="B1551" s="53" t="s">
        <v>6028</v>
      </c>
      <c r="C1551" s="53" t="s">
        <v>135</v>
      </c>
      <c r="D1551" s="53" t="s">
        <v>6197</v>
      </c>
      <c r="E1551" s="53">
        <v>39.719180000000001</v>
      </c>
      <c r="F1551" s="53">
        <v>-6.8865069999999999</v>
      </c>
      <c r="G1551" s="54">
        <v>230.23920000000001</v>
      </c>
      <c r="H1551" s="53">
        <v>1653</v>
      </c>
      <c r="I1551" s="53">
        <v>815</v>
      </c>
      <c r="J1551" s="53">
        <v>838</v>
      </c>
      <c r="K1551" s="52">
        <v>385</v>
      </c>
      <c r="L1551" s="52">
        <v>-154.76079999999999</v>
      </c>
      <c r="M1551" s="55">
        <v>2</v>
      </c>
      <c r="N1551" s="61" t="s">
        <v>15</v>
      </c>
      <c r="P1551" s="66"/>
      <c r="Q1551" s="53"/>
      <c r="R1551" s="53"/>
      <c r="S1551" s="53"/>
      <c r="T1551" s="53"/>
      <c r="U1551" s="53"/>
      <c r="V1551" s="53"/>
      <c r="W1551" s="53"/>
      <c r="BZ1551" s="53"/>
    </row>
    <row r="1552" spans="2:78" s="52" customFormat="1" ht="13" x14ac:dyDescent="0.3">
      <c r="B1552" s="53" t="s">
        <v>6028</v>
      </c>
      <c r="C1552" s="53" t="s">
        <v>135</v>
      </c>
      <c r="D1552" s="53" t="s">
        <v>6198</v>
      </c>
      <c r="E1552" s="53">
        <v>39.244759999999999</v>
      </c>
      <c r="F1552" s="53">
        <v>-5.7389910000000004</v>
      </c>
      <c r="G1552" s="54">
        <v>314.64080000000001</v>
      </c>
      <c r="H1552" s="53">
        <v>266</v>
      </c>
      <c r="I1552" s="53">
        <v>125</v>
      </c>
      <c r="J1552" s="53">
        <v>141</v>
      </c>
      <c r="K1552" s="52">
        <v>385</v>
      </c>
      <c r="L1552" s="52">
        <v>-70.359199999999987</v>
      </c>
      <c r="M1552" s="55">
        <v>2</v>
      </c>
      <c r="N1552" s="61" t="s">
        <v>15</v>
      </c>
      <c r="P1552" s="66"/>
      <c r="Q1552" s="53"/>
      <c r="R1552" s="53"/>
      <c r="S1552" s="53"/>
      <c r="T1552" s="53"/>
      <c r="U1552" s="53"/>
      <c r="V1552" s="53"/>
      <c r="W1552" s="53"/>
      <c r="BZ1552" s="53"/>
    </row>
    <row r="1553" spans="2:78" s="52" customFormat="1" ht="13" x14ac:dyDescent="0.3">
      <c r="B1553" s="53" t="s">
        <v>6028</v>
      </c>
      <c r="C1553" s="53" t="s">
        <v>135</v>
      </c>
      <c r="D1553" s="53" t="s">
        <v>6199</v>
      </c>
      <c r="E1553" s="53">
        <v>39.182459999999999</v>
      </c>
      <c r="F1553" s="53">
        <v>-6.2289580000000004</v>
      </c>
      <c r="G1553" s="54">
        <v>473.30099999999999</v>
      </c>
      <c r="H1553" s="53">
        <v>3010</v>
      </c>
      <c r="I1553" s="53">
        <v>1556</v>
      </c>
      <c r="J1553" s="53">
        <v>1454</v>
      </c>
      <c r="K1553" s="52">
        <v>385</v>
      </c>
      <c r="L1553" s="52">
        <v>88.300999999999988</v>
      </c>
      <c r="M1553" s="55">
        <v>2</v>
      </c>
      <c r="N1553" s="61" t="s">
        <v>15</v>
      </c>
      <c r="P1553" s="66"/>
      <c r="Q1553" s="53"/>
      <c r="R1553" s="53"/>
      <c r="S1553" s="53"/>
      <c r="T1553" s="53"/>
      <c r="U1553" s="53"/>
      <c r="V1553" s="53"/>
      <c r="W1553" s="53"/>
      <c r="BZ1553" s="53"/>
    </row>
    <row r="1554" spans="2:78" s="52" customFormat="1" ht="13" x14ac:dyDescent="0.3">
      <c r="B1554" s="53" t="s">
        <v>6028</v>
      </c>
      <c r="C1554" s="53" t="s">
        <v>135</v>
      </c>
      <c r="D1554" s="53" t="s">
        <v>6200</v>
      </c>
      <c r="E1554" s="53">
        <v>39.288989999999998</v>
      </c>
      <c r="F1554" s="53">
        <v>-6.3188219999999999</v>
      </c>
      <c r="G1554" s="54">
        <v>397.47770000000003</v>
      </c>
      <c r="H1554" s="53">
        <v>721</v>
      </c>
      <c r="I1554" s="53">
        <v>347</v>
      </c>
      <c r="J1554" s="53">
        <v>374</v>
      </c>
      <c r="K1554" s="52">
        <v>385</v>
      </c>
      <c r="L1554" s="52">
        <v>12.477700000000027</v>
      </c>
      <c r="M1554" s="55">
        <v>2</v>
      </c>
      <c r="N1554" s="61" t="s">
        <v>15</v>
      </c>
      <c r="P1554" s="66"/>
      <c r="Q1554" s="53"/>
      <c r="R1554" s="53"/>
      <c r="S1554" s="53"/>
      <c r="T1554" s="53"/>
      <c r="U1554" s="53"/>
      <c r="V1554" s="53"/>
      <c r="W1554" s="53"/>
      <c r="BZ1554" s="53"/>
    </row>
    <row r="1555" spans="2:78" s="52" customFormat="1" ht="13" x14ac:dyDescent="0.3">
      <c r="B1555" s="53" t="s">
        <v>6028</v>
      </c>
      <c r="C1555" s="53" t="s">
        <v>135</v>
      </c>
      <c r="D1555" s="53" t="s">
        <v>6201</v>
      </c>
      <c r="E1555" s="53">
        <v>39.56373</v>
      </c>
      <c r="F1555" s="53">
        <v>-5.9086059999999998</v>
      </c>
      <c r="G1555" s="54">
        <v>436.72039999999998</v>
      </c>
      <c r="H1555" s="53">
        <v>350</v>
      </c>
      <c r="I1555" s="53">
        <v>183</v>
      </c>
      <c r="J1555" s="53">
        <v>167</v>
      </c>
      <c r="K1555" s="52">
        <v>385</v>
      </c>
      <c r="L1555" s="52">
        <v>51.720399999999984</v>
      </c>
      <c r="M1555" s="55">
        <v>2</v>
      </c>
      <c r="N1555" s="61" t="s">
        <v>15</v>
      </c>
      <c r="P1555" s="66"/>
      <c r="Q1555" s="53"/>
      <c r="R1555" s="53"/>
      <c r="S1555" s="53"/>
      <c r="T1555" s="53"/>
      <c r="U1555" s="53"/>
      <c r="V1555" s="53"/>
      <c r="W1555" s="53"/>
      <c r="BZ1555" s="53"/>
    </row>
    <row r="1556" spans="2:78" s="52" customFormat="1" ht="13" x14ac:dyDescent="0.3">
      <c r="B1556" s="53" t="s">
        <v>6028</v>
      </c>
      <c r="C1556" s="53" t="s">
        <v>135</v>
      </c>
      <c r="D1556" s="53" t="s">
        <v>6202</v>
      </c>
      <c r="E1556" s="53">
        <v>39.527360000000002</v>
      </c>
      <c r="F1556" s="53">
        <v>-5.6289809999999996</v>
      </c>
      <c r="G1556" s="54">
        <v>566.65800000000002</v>
      </c>
      <c r="H1556" s="53">
        <v>774</v>
      </c>
      <c r="I1556" s="53">
        <v>398</v>
      </c>
      <c r="J1556" s="53">
        <v>376</v>
      </c>
      <c r="K1556" s="52">
        <v>385</v>
      </c>
      <c r="L1556" s="52">
        <v>181.65800000000002</v>
      </c>
      <c r="M1556" s="55">
        <v>2</v>
      </c>
      <c r="N1556" s="61" t="s">
        <v>15</v>
      </c>
      <c r="P1556" s="66"/>
      <c r="Q1556" s="53"/>
      <c r="R1556" s="53"/>
      <c r="S1556" s="53"/>
      <c r="T1556" s="53"/>
      <c r="U1556" s="53"/>
      <c r="V1556" s="53"/>
      <c r="W1556" s="53"/>
      <c r="BZ1556" s="53"/>
    </row>
    <row r="1557" spans="2:78" s="52" customFormat="1" ht="13" x14ac:dyDescent="0.3">
      <c r="B1557" s="53" t="s">
        <v>6028</v>
      </c>
      <c r="C1557" s="53" t="s">
        <v>135</v>
      </c>
      <c r="D1557" s="53" t="s">
        <v>6203</v>
      </c>
      <c r="E1557" s="53">
        <v>40.127400000000002</v>
      </c>
      <c r="F1557" s="53">
        <v>-5.7016730000000004</v>
      </c>
      <c r="G1557" s="54">
        <v>652.15779999999995</v>
      </c>
      <c r="H1557" s="53">
        <v>2275</v>
      </c>
      <c r="I1557" s="53">
        <v>1100</v>
      </c>
      <c r="J1557" s="53">
        <v>1175</v>
      </c>
      <c r="K1557" s="52">
        <v>385</v>
      </c>
      <c r="L1557" s="52">
        <v>267.15779999999995</v>
      </c>
      <c r="M1557" s="55">
        <v>4</v>
      </c>
      <c r="N1557" s="61" t="s">
        <v>16</v>
      </c>
      <c r="P1557" s="66"/>
      <c r="Q1557" s="53"/>
      <c r="R1557" s="53"/>
      <c r="S1557" s="53"/>
      <c r="T1557" s="53"/>
      <c r="U1557" s="53"/>
      <c r="V1557" s="53"/>
      <c r="W1557" s="53"/>
      <c r="BZ1557" s="53"/>
    </row>
    <row r="1558" spans="2:78" s="52" customFormat="1" ht="13" x14ac:dyDescent="0.3">
      <c r="B1558" s="53" t="s">
        <v>6028</v>
      </c>
      <c r="C1558" s="53" t="s">
        <v>135</v>
      </c>
      <c r="D1558" s="53" t="s">
        <v>6204</v>
      </c>
      <c r="E1558" s="53">
        <v>40.259979999999999</v>
      </c>
      <c r="F1558" s="53">
        <v>-5.9280720000000002</v>
      </c>
      <c r="G1558" s="54">
        <v>527.226</v>
      </c>
      <c r="H1558" s="53">
        <v>800</v>
      </c>
      <c r="I1558" s="53">
        <v>394</v>
      </c>
      <c r="J1558" s="53">
        <v>406</v>
      </c>
      <c r="K1558" s="52">
        <v>385</v>
      </c>
      <c r="L1558" s="52">
        <v>142.226</v>
      </c>
      <c r="M1558" s="55">
        <v>2</v>
      </c>
      <c r="N1558" s="61" t="s">
        <v>15</v>
      </c>
      <c r="P1558" s="66"/>
      <c r="Q1558" s="53"/>
      <c r="R1558" s="53"/>
      <c r="S1558" s="53"/>
      <c r="T1558" s="53"/>
      <c r="U1558" s="53"/>
      <c r="V1558" s="53"/>
      <c r="W1558" s="53"/>
      <c r="BZ1558" s="53"/>
    </row>
    <row r="1559" spans="2:78" s="52" customFormat="1" ht="13" x14ac:dyDescent="0.3">
      <c r="B1559" s="53" t="s">
        <v>6028</v>
      </c>
      <c r="C1559" s="53" t="s">
        <v>135</v>
      </c>
      <c r="D1559" s="53" t="s">
        <v>6205</v>
      </c>
      <c r="E1559" s="53">
        <v>40.009639999999997</v>
      </c>
      <c r="F1559" s="53">
        <v>-6.2393109999999998</v>
      </c>
      <c r="G1559" s="54">
        <v>260.18029999999999</v>
      </c>
      <c r="H1559" s="53">
        <v>338</v>
      </c>
      <c r="I1559" s="53">
        <v>187</v>
      </c>
      <c r="J1559" s="53">
        <v>151</v>
      </c>
      <c r="K1559" s="52">
        <v>385</v>
      </c>
      <c r="L1559" s="52">
        <v>-124.81970000000001</v>
      </c>
      <c r="M1559" s="55">
        <v>2</v>
      </c>
      <c r="N1559" s="61" t="s">
        <v>15</v>
      </c>
      <c r="P1559" s="66"/>
      <c r="Q1559" s="53"/>
      <c r="R1559" s="53"/>
      <c r="S1559" s="53"/>
      <c r="T1559" s="53"/>
      <c r="U1559" s="53"/>
      <c r="V1559" s="53"/>
      <c r="W1559" s="53"/>
      <c r="BZ1559" s="53"/>
    </row>
    <row r="1560" spans="2:78" s="52" customFormat="1" ht="13" x14ac:dyDescent="0.3">
      <c r="B1560" s="53" t="s">
        <v>6028</v>
      </c>
      <c r="C1560" s="53" t="s">
        <v>135</v>
      </c>
      <c r="D1560" s="53" t="s">
        <v>6206</v>
      </c>
      <c r="E1560" s="53">
        <v>39.448830000000001</v>
      </c>
      <c r="F1560" s="53">
        <v>-5.2176539999999996</v>
      </c>
      <c r="G1560" s="54">
        <v>578.45029999999997</v>
      </c>
      <c r="H1560" s="53">
        <v>1021</v>
      </c>
      <c r="I1560" s="53">
        <v>517</v>
      </c>
      <c r="J1560" s="53">
        <v>504</v>
      </c>
      <c r="K1560" s="52">
        <v>385</v>
      </c>
      <c r="L1560" s="52">
        <v>193.45029999999997</v>
      </c>
      <c r="M1560" s="55">
        <v>2</v>
      </c>
      <c r="N1560" s="61" t="s">
        <v>15</v>
      </c>
      <c r="P1560" s="66"/>
      <c r="Q1560" s="53"/>
      <c r="R1560" s="53"/>
      <c r="S1560" s="53"/>
      <c r="T1560" s="53"/>
      <c r="U1560" s="53"/>
      <c r="V1560" s="53"/>
      <c r="W1560" s="53"/>
      <c r="BZ1560" s="53"/>
    </row>
    <row r="1561" spans="2:78" s="52" customFormat="1" ht="13" x14ac:dyDescent="0.3">
      <c r="B1561" s="53" t="s">
        <v>6028</v>
      </c>
      <c r="C1561" s="53" t="s">
        <v>135</v>
      </c>
      <c r="D1561" s="53" t="s">
        <v>6207</v>
      </c>
      <c r="E1561" s="53">
        <v>39.424120000000002</v>
      </c>
      <c r="F1561" s="53">
        <v>-6.6913980000000004</v>
      </c>
      <c r="G1561" s="54">
        <v>325.50080000000003</v>
      </c>
      <c r="H1561" s="53">
        <v>1982</v>
      </c>
      <c r="I1561" s="53">
        <v>997</v>
      </c>
      <c r="J1561" s="53">
        <v>985</v>
      </c>
      <c r="K1561" s="52">
        <v>385</v>
      </c>
      <c r="L1561" s="52">
        <v>-59.499199999999973</v>
      </c>
      <c r="M1561" s="55">
        <v>2</v>
      </c>
      <c r="N1561" s="61" t="s">
        <v>15</v>
      </c>
      <c r="P1561" s="66"/>
      <c r="Q1561" s="53"/>
      <c r="R1561" s="53"/>
      <c r="S1561" s="53"/>
      <c r="T1561" s="53"/>
      <c r="U1561" s="53"/>
      <c r="V1561" s="53"/>
      <c r="W1561" s="53"/>
      <c r="BZ1561" s="53"/>
    </row>
    <row r="1562" spans="2:78" s="52" customFormat="1" ht="13" x14ac:dyDescent="0.3">
      <c r="B1562" s="53" t="s">
        <v>6028</v>
      </c>
      <c r="C1562" s="53" t="s">
        <v>135</v>
      </c>
      <c r="D1562" s="53" t="s">
        <v>6208</v>
      </c>
      <c r="E1562" s="53">
        <v>39.814410000000002</v>
      </c>
      <c r="F1562" s="53">
        <v>-5.6763820000000003</v>
      </c>
      <c r="G1562" s="54">
        <v>272.29509999999999</v>
      </c>
      <c r="H1562" s="53">
        <v>1321</v>
      </c>
      <c r="I1562" s="53">
        <v>673</v>
      </c>
      <c r="J1562" s="53">
        <v>648</v>
      </c>
      <c r="K1562" s="52">
        <v>385</v>
      </c>
      <c r="L1562" s="52">
        <v>-112.70490000000001</v>
      </c>
      <c r="M1562" s="55">
        <v>2</v>
      </c>
      <c r="N1562" s="61" t="s">
        <v>15</v>
      </c>
      <c r="P1562" s="66"/>
      <c r="Q1562" s="53"/>
      <c r="R1562" s="53"/>
      <c r="S1562" s="53"/>
      <c r="T1562" s="53"/>
      <c r="U1562" s="53"/>
      <c r="V1562" s="53"/>
      <c r="W1562" s="53"/>
      <c r="BZ1562" s="53"/>
    </row>
    <row r="1563" spans="2:78" s="52" customFormat="1" ht="13" x14ac:dyDescent="0.3">
      <c r="B1563" s="53" t="s">
        <v>6028</v>
      </c>
      <c r="C1563" s="53" t="s">
        <v>135</v>
      </c>
      <c r="D1563" s="53" t="s">
        <v>6209</v>
      </c>
      <c r="E1563" s="53">
        <v>39.17651</v>
      </c>
      <c r="F1563" s="53">
        <v>-6.045032</v>
      </c>
      <c r="G1563" s="54">
        <v>305.6157</v>
      </c>
      <c r="H1563" s="53">
        <v>1997</v>
      </c>
      <c r="I1563" s="53">
        <v>974</v>
      </c>
      <c r="J1563" s="53">
        <v>1023</v>
      </c>
      <c r="K1563" s="52">
        <v>385</v>
      </c>
      <c r="L1563" s="52">
        <v>-79.384299999999996</v>
      </c>
      <c r="M1563" s="55">
        <v>2</v>
      </c>
      <c r="N1563" s="61" t="s">
        <v>15</v>
      </c>
      <c r="P1563" s="66"/>
      <c r="Q1563" s="53"/>
      <c r="R1563" s="53"/>
      <c r="S1563" s="53"/>
      <c r="T1563" s="53"/>
      <c r="U1563" s="53"/>
      <c r="V1563" s="53"/>
      <c r="W1563" s="53"/>
      <c r="BZ1563" s="53"/>
    </row>
    <row r="1564" spans="2:78" s="52" customFormat="1" ht="13" x14ac:dyDescent="0.3">
      <c r="B1564" s="53" t="s">
        <v>6028</v>
      </c>
      <c r="C1564" s="53" t="s">
        <v>135</v>
      </c>
      <c r="D1564" s="53" t="s">
        <v>6210</v>
      </c>
      <c r="E1564" s="53">
        <v>39.486310000000003</v>
      </c>
      <c r="F1564" s="53">
        <v>-6.581785</v>
      </c>
      <c r="G1564" s="54">
        <v>348.15179999999998</v>
      </c>
      <c r="H1564" s="53">
        <v>6517</v>
      </c>
      <c r="I1564" s="53">
        <v>3234</v>
      </c>
      <c r="J1564" s="53">
        <v>3283</v>
      </c>
      <c r="K1564" s="52">
        <v>385</v>
      </c>
      <c r="L1564" s="52">
        <v>-36.84820000000002</v>
      </c>
      <c r="M1564" s="55">
        <v>2</v>
      </c>
      <c r="N1564" s="61" t="s">
        <v>15</v>
      </c>
      <c r="P1564" s="66"/>
      <c r="Q1564" s="53"/>
      <c r="R1564" s="53"/>
      <c r="S1564" s="53"/>
      <c r="T1564" s="53"/>
      <c r="U1564" s="53"/>
      <c r="V1564" s="53"/>
      <c r="W1564" s="53"/>
      <c r="BZ1564" s="53"/>
    </row>
    <row r="1565" spans="2:78" s="52" customFormat="1" ht="13" x14ac:dyDescent="0.3">
      <c r="B1565" s="53" t="s">
        <v>6028</v>
      </c>
      <c r="C1565" s="53" t="s">
        <v>135</v>
      </c>
      <c r="D1565" s="53" t="s">
        <v>6211</v>
      </c>
      <c r="E1565" s="53">
        <v>39.185609999999997</v>
      </c>
      <c r="F1565" s="53">
        <v>-6.1614890000000004</v>
      </c>
      <c r="G1565" s="54">
        <v>397.17989999999998</v>
      </c>
      <c r="H1565" s="53">
        <v>999</v>
      </c>
      <c r="I1565" s="53">
        <v>521</v>
      </c>
      <c r="J1565" s="53">
        <v>478</v>
      </c>
      <c r="K1565" s="52">
        <v>385</v>
      </c>
      <c r="L1565" s="52">
        <v>12.179899999999975</v>
      </c>
      <c r="M1565" s="55">
        <v>2</v>
      </c>
      <c r="N1565" s="61" t="s">
        <v>15</v>
      </c>
      <c r="P1565" s="66"/>
      <c r="Q1565" s="53"/>
      <c r="R1565" s="53"/>
      <c r="S1565" s="53"/>
      <c r="T1565" s="53"/>
      <c r="U1565" s="53"/>
      <c r="V1565" s="53"/>
      <c r="W1565" s="53"/>
      <c r="BZ1565" s="53"/>
    </row>
    <row r="1566" spans="2:78" s="52" customFormat="1" ht="13" x14ac:dyDescent="0.3">
      <c r="B1566" s="53" t="s">
        <v>6028</v>
      </c>
      <c r="C1566" s="53" t="s">
        <v>135</v>
      </c>
      <c r="D1566" s="53" t="s">
        <v>6212</v>
      </c>
      <c r="E1566" s="53">
        <v>40.05341</v>
      </c>
      <c r="F1566" s="53">
        <v>-5.8520019999999997</v>
      </c>
      <c r="G1566" s="54">
        <v>608.28989999999999</v>
      </c>
      <c r="H1566" s="53">
        <v>497</v>
      </c>
      <c r="I1566" s="53">
        <v>251</v>
      </c>
      <c r="J1566" s="53">
        <v>246</v>
      </c>
      <c r="K1566" s="52">
        <v>385</v>
      </c>
      <c r="L1566" s="52">
        <v>223.28989999999999</v>
      </c>
      <c r="M1566" s="55">
        <v>4</v>
      </c>
      <c r="N1566" s="61" t="s">
        <v>16</v>
      </c>
      <c r="P1566" s="66"/>
      <c r="Q1566" s="53"/>
      <c r="R1566" s="53"/>
      <c r="S1566" s="53"/>
      <c r="T1566" s="53"/>
      <c r="U1566" s="53"/>
      <c r="V1566" s="53"/>
      <c r="W1566" s="53"/>
      <c r="BZ1566" s="53"/>
    </row>
    <row r="1567" spans="2:78" s="52" customFormat="1" ht="13" x14ac:dyDescent="0.3">
      <c r="B1567" s="53" t="s">
        <v>6028</v>
      </c>
      <c r="C1567" s="53" t="s">
        <v>135</v>
      </c>
      <c r="D1567" s="53" t="s">
        <v>6213</v>
      </c>
      <c r="E1567" s="53">
        <v>40.315829999999998</v>
      </c>
      <c r="F1567" s="53">
        <v>-5.859305</v>
      </c>
      <c r="G1567" s="54">
        <v>700.79470000000003</v>
      </c>
      <c r="H1567" s="53">
        <v>703</v>
      </c>
      <c r="I1567" s="53">
        <v>335</v>
      </c>
      <c r="J1567" s="53">
        <v>368</v>
      </c>
      <c r="K1567" s="52">
        <v>385</v>
      </c>
      <c r="L1567" s="52">
        <v>315.79470000000003</v>
      </c>
      <c r="M1567" s="55">
        <v>4</v>
      </c>
      <c r="N1567" s="61" t="s">
        <v>16</v>
      </c>
      <c r="P1567" s="66"/>
      <c r="Q1567" s="53"/>
      <c r="R1567" s="53"/>
      <c r="S1567" s="53"/>
      <c r="T1567" s="53"/>
      <c r="U1567" s="53"/>
      <c r="V1567" s="53"/>
      <c r="W1567" s="53"/>
      <c r="BZ1567" s="53"/>
    </row>
    <row r="1568" spans="2:78" s="52" customFormat="1" ht="13" x14ac:dyDescent="0.3">
      <c r="B1568" s="53" t="s">
        <v>6028</v>
      </c>
      <c r="C1568" s="53" t="s">
        <v>135</v>
      </c>
      <c r="D1568" s="53" t="s">
        <v>6214</v>
      </c>
      <c r="E1568" s="53">
        <v>40.084899999999998</v>
      </c>
      <c r="F1568" s="53">
        <v>-5.8819549999999996</v>
      </c>
      <c r="G1568" s="54">
        <v>776.60940000000005</v>
      </c>
      <c r="H1568" s="53">
        <v>477</v>
      </c>
      <c r="I1568" s="53">
        <v>240</v>
      </c>
      <c r="J1568" s="53">
        <v>237</v>
      </c>
      <c r="K1568" s="52">
        <v>385</v>
      </c>
      <c r="L1568" s="52">
        <v>391.60940000000005</v>
      </c>
      <c r="M1568" s="55">
        <v>4</v>
      </c>
      <c r="N1568" s="61" t="s">
        <v>16</v>
      </c>
      <c r="P1568" s="66"/>
      <c r="Q1568" s="53"/>
      <c r="R1568" s="53"/>
      <c r="S1568" s="53"/>
      <c r="T1568" s="53"/>
      <c r="U1568" s="53"/>
      <c r="V1568" s="53"/>
      <c r="W1568" s="53"/>
      <c r="BZ1568" s="53"/>
    </row>
    <row r="1569" spans="2:78" s="52" customFormat="1" ht="13" x14ac:dyDescent="0.3">
      <c r="B1569" s="53" t="s">
        <v>6028</v>
      </c>
      <c r="C1569" s="53" t="s">
        <v>135</v>
      </c>
      <c r="D1569" s="53" t="s">
        <v>6215</v>
      </c>
      <c r="E1569" s="53">
        <v>39.817590000000003</v>
      </c>
      <c r="F1569" s="53">
        <v>-5.607221</v>
      </c>
      <c r="G1569" s="54">
        <v>391.35590000000002</v>
      </c>
      <c r="H1569" s="53">
        <v>670</v>
      </c>
      <c r="I1569" s="53">
        <v>341</v>
      </c>
      <c r="J1569" s="53">
        <v>329</v>
      </c>
      <c r="K1569" s="52">
        <v>385</v>
      </c>
      <c r="L1569" s="52">
        <v>6.3559000000000196</v>
      </c>
      <c r="M1569" s="55">
        <v>2</v>
      </c>
      <c r="N1569" s="61" t="s">
        <v>15</v>
      </c>
      <c r="P1569" s="66"/>
      <c r="Q1569" s="53"/>
      <c r="R1569" s="53"/>
      <c r="S1569" s="53"/>
      <c r="T1569" s="53"/>
      <c r="U1569" s="53"/>
      <c r="V1569" s="53"/>
      <c r="W1569" s="53"/>
      <c r="BZ1569" s="53"/>
    </row>
    <row r="1570" spans="2:78" s="52" customFormat="1" ht="13" x14ac:dyDescent="0.3">
      <c r="B1570" s="53" t="s">
        <v>6028</v>
      </c>
      <c r="C1570" s="53" t="s">
        <v>135</v>
      </c>
      <c r="D1570" s="53" t="s">
        <v>6216</v>
      </c>
      <c r="E1570" s="53">
        <v>39.310130000000001</v>
      </c>
      <c r="F1570" s="53">
        <v>-6.0843499999999997</v>
      </c>
      <c r="G1570" s="54">
        <v>444.9597</v>
      </c>
      <c r="H1570" s="53">
        <v>98</v>
      </c>
      <c r="I1570" s="53">
        <v>56</v>
      </c>
      <c r="J1570" s="53">
        <v>42</v>
      </c>
      <c r="K1570" s="52">
        <v>385</v>
      </c>
      <c r="L1570" s="52">
        <v>59.959699999999998</v>
      </c>
      <c r="M1570" s="55">
        <v>2</v>
      </c>
      <c r="N1570" s="61" t="s">
        <v>15</v>
      </c>
      <c r="P1570" s="66"/>
      <c r="Q1570" s="53"/>
      <c r="R1570" s="53"/>
      <c r="S1570" s="53"/>
      <c r="T1570" s="53"/>
      <c r="U1570" s="53"/>
      <c r="V1570" s="53"/>
      <c r="W1570" s="53"/>
      <c r="BZ1570" s="53"/>
    </row>
    <row r="1571" spans="2:78" s="52" customFormat="1" ht="13" x14ac:dyDescent="0.3">
      <c r="B1571" s="53" t="s">
        <v>6028</v>
      </c>
      <c r="C1571" s="53" t="s">
        <v>135</v>
      </c>
      <c r="D1571" s="53" t="s">
        <v>6217</v>
      </c>
      <c r="E1571" s="53">
        <v>39.81955</v>
      </c>
      <c r="F1571" s="53">
        <v>-5.3501969999999996</v>
      </c>
      <c r="G1571" s="54">
        <v>375.81209999999999</v>
      </c>
      <c r="H1571" s="53">
        <v>105</v>
      </c>
      <c r="I1571" s="53">
        <v>51</v>
      </c>
      <c r="J1571" s="53">
        <v>54</v>
      </c>
      <c r="K1571" s="52">
        <v>385</v>
      </c>
      <c r="L1571" s="52">
        <v>-9.1879000000000133</v>
      </c>
      <c r="M1571" s="55">
        <v>2</v>
      </c>
      <c r="N1571" s="61" t="s">
        <v>15</v>
      </c>
      <c r="P1571" s="66"/>
      <c r="Q1571" s="53"/>
      <c r="R1571" s="53"/>
      <c r="S1571" s="53"/>
      <c r="T1571" s="53"/>
      <c r="U1571" s="53"/>
      <c r="V1571" s="53"/>
      <c r="W1571" s="53"/>
      <c r="BZ1571" s="53"/>
    </row>
    <row r="1572" spans="2:78" s="52" customFormat="1" ht="13" x14ac:dyDescent="0.3">
      <c r="B1572" s="53" t="s">
        <v>6028</v>
      </c>
      <c r="C1572" s="53" t="s">
        <v>135</v>
      </c>
      <c r="D1572" s="53" t="s">
        <v>6218</v>
      </c>
      <c r="E1572" s="53">
        <v>39.437240000000003</v>
      </c>
      <c r="F1572" s="53">
        <v>-5.462021</v>
      </c>
      <c r="G1572" s="54">
        <v>718.63930000000005</v>
      </c>
      <c r="H1572" s="53">
        <v>528</v>
      </c>
      <c r="I1572" s="53">
        <v>265</v>
      </c>
      <c r="J1572" s="53">
        <v>263</v>
      </c>
      <c r="K1572" s="52">
        <v>385</v>
      </c>
      <c r="L1572" s="52">
        <v>333.63930000000005</v>
      </c>
      <c r="M1572" s="55">
        <v>4</v>
      </c>
      <c r="N1572" s="61" t="s">
        <v>16</v>
      </c>
      <c r="P1572" s="66"/>
      <c r="Q1572" s="53"/>
      <c r="R1572" s="53"/>
      <c r="S1572" s="53"/>
      <c r="T1572" s="53"/>
      <c r="U1572" s="53"/>
      <c r="V1572" s="53"/>
      <c r="W1572" s="53"/>
      <c r="BZ1572" s="53"/>
    </row>
    <row r="1573" spans="2:78" s="52" customFormat="1" ht="13" x14ac:dyDescent="0.3">
      <c r="B1573" s="53" t="s">
        <v>6028</v>
      </c>
      <c r="C1573" s="53" t="s">
        <v>135</v>
      </c>
      <c r="D1573" s="53" t="s">
        <v>6219</v>
      </c>
      <c r="E1573" s="53">
        <v>39.784320000000001</v>
      </c>
      <c r="F1573" s="53">
        <v>-5.4841800000000003</v>
      </c>
      <c r="G1573" s="54">
        <v>349.85379999999998</v>
      </c>
      <c r="H1573" s="53">
        <v>535</v>
      </c>
      <c r="I1573" s="53">
        <v>270</v>
      </c>
      <c r="J1573" s="53">
        <v>265</v>
      </c>
      <c r="K1573" s="52">
        <v>385</v>
      </c>
      <c r="L1573" s="52">
        <v>-35.146200000000022</v>
      </c>
      <c r="M1573" s="55">
        <v>2</v>
      </c>
      <c r="N1573" s="61" t="s">
        <v>15</v>
      </c>
      <c r="P1573" s="66"/>
      <c r="Q1573" s="53"/>
      <c r="R1573" s="53"/>
      <c r="S1573" s="53"/>
      <c r="T1573" s="53"/>
      <c r="U1573" s="53"/>
      <c r="V1573" s="53"/>
      <c r="W1573" s="53"/>
      <c r="BZ1573" s="53"/>
    </row>
    <row r="1574" spans="2:78" s="52" customFormat="1" ht="13" x14ac:dyDescent="0.3">
      <c r="B1574" s="53" t="s">
        <v>6028</v>
      </c>
      <c r="C1574" s="53" t="s">
        <v>135</v>
      </c>
      <c r="D1574" s="53" t="s">
        <v>6220</v>
      </c>
      <c r="E1574" s="53">
        <v>39.346310000000003</v>
      </c>
      <c r="F1574" s="53">
        <v>-6.0719900000000004</v>
      </c>
      <c r="G1574" s="54">
        <v>424.98149999999998</v>
      </c>
      <c r="H1574" s="53">
        <v>199</v>
      </c>
      <c r="I1574" s="53">
        <v>99</v>
      </c>
      <c r="J1574" s="53">
        <v>100</v>
      </c>
      <c r="K1574" s="52">
        <v>385</v>
      </c>
      <c r="L1574" s="52">
        <v>39.981499999999983</v>
      </c>
      <c r="M1574" s="55">
        <v>2</v>
      </c>
      <c r="N1574" s="61" t="s">
        <v>15</v>
      </c>
      <c r="P1574" s="66"/>
      <c r="Q1574" s="53"/>
      <c r="R1574" s="53"/>
      <c r="S1574" s="53"/>
      <c r="T1574" s="53"/>
      <c r="U1574" s="53"/>
      <c r="V1574" s="53"/>
      <c r="W1574" s="53"/>
      <c r="BZ1574" s="53"/>
    </row>
    <row r="1575" spans="2:78" s="52" customFormat="1" ht="13" x14ac:dyDescent="0.3">
      <c r="B1575" s="53" t="s">
        <v>6028</v>
      </c>
      <c r="C1575" s="53" t="s">
        <v>135</v>
      </c>
      <c r="D1575" s="53" t="s">
        <v>6221</v>
      </c>
      <c r="E1575" s="53">
        <v>39.612079999999999</v>
      </c>
      <c r="F1575" s="53">
        <v>-6.7779350000000003</v>
      </c>
      <c r="G1575" s="54">
        <v>410.45440000000002</v>
      </c>
      <c r="H1575" s="53">
        <v>2123</v>
      </c>
      <c r="I1575" s="53">
        <v>1061</v>
      </c>
      <c r="J1575" s="53">
        <v>1062</v>
      </c>
      <c r="K1575" s="52">
        <v>385</v>
      </c>
      <c r="L1575" s="52">
        <v>25.454400000000021</v>
      </c>
      <c r="M1575" s="55">
        <v>2</v>
      </c>
      <c r="N1575" s="61" t="s">
        <v>15</v>
      </c>
      <c r="P1575" s="66"/>
      <c r="Q1575" s="53"/>
      <c r="R1575" s="53"/>
      <c r="S1575" s="53"/>
      <c r="T1575" s="53"/>
      <c r="U1575" s="53"/>
      <c r="V1575" s="53"/>
      <c r="W1575" s="53"/>
      <c r="BZ1575" s="53"/>
    </row>
    <row r="1576" spans="2:78" s="52" customFormat="1" ht="13" x14ac:dyDescent="0.3">
      <c r="B1576" s="53" t="s">
        <v>6028</v>
      </c>
      <c r="C1576" s="53" t="s">
        <v>135</v>
      </c>
      <c r="D1576" s="53" t="s">
        <v>6222</v>
      </c>
      <c r="E1576" s="53">
        <v>39.54757</v>
      </c>
      <c r="F1576" s="53">
        <v>-5.5116459999999998</v>
      </c>
      <c r="G1576" s="54">
        <v>760.33889999999997</v>
      </c>
      <c r="H1576" s="53">
        <v>423</v>
      </c>
      <c r="I1576" s="53">
        <v>213</v>
      </c>
      <c r="J1576" s="53">
        <v>210</v>
      </c>
      <c r="K1576" s="52">
        <v>385</v>
      </c>
      <c r="L1576" s="52">
        <v>375.33889999999997</v>
      </c>
      <c r="M1576" s="55">
        <v>4</v>
      </c>
      <c r="N1576" s="61" t="s">
        <v>16</v>
      </c>
      <c r="P1576" s="66"/>
      <c r="Q1576" s="53"/>
      <c r="R1576" s="53"/>
      <c r="S1576" s="53"/>
      <c r="T1576" s="53"/>
      <c r="U1576" s="53"/>
      <c r="V1576" s="53"/>
      <c r="W1576" s="53"/>
      <c r="BZ1576" s="53"/>
    </row>
    <row r="1577" spans="2:78" s="52" customFormat="1" ht="13" x14ac:dyDescent="0.3">
      <c r="B1577" s="53" t="s">
        <v>6028</v>
      </c>
      <c r="C1577" s="53" t="s">
        <v>135</v>
      </c>
      <c r="D1577" s="53" t="s">
        <v>6223</v>
      </c>
      <c r="E1577" s="53">
        <v>40.137889999999999</v>
      </c>
      <c r="F1577" s="53">
        <v>-6.0012629999999998</v>
      </c>
      <c r="G1577" s="54">
        <v>855.89380000000006</v>
      </c>
      <c r="H1577" s="53">
        <v>418</v>
      </c>
      <c r="I1577" s="53">
        <v>206</v>
      </c>
      <c r="J1577" s="53">
        <v>212</v>
      </c>
      <c r="K1577" s="52">
        <v>385</v>
      </c>
      <c r="L1577" s="52">
        <v>470.89380000000006</v>
      </c>
      <c r="M1577" s="55">
        <v>5</v>
      </c>
      <c r="N1577" s="61" t="s">
        <v>16</v>
      </c>
      <c r="P1577" s="66"/>
      <c r="Q1577" s="53"/>
      <c r="R1577" s="53"/>
      <c r="S1577" s="53"/>
      <c r="T1577" s="53"/>
      <c r="U1577" s="53"/>
      <c r="V1577" s="53"/>
      <c r="W1577" s="53"/>
      <c r="BZ1577" s="53"/>
    </row>
    <row r="1578" spans="2:78" s="52" customFormat="1" ht="13" x14ac:dyDescent="0.3">
      <c r="B1578" s="53" t="s">
        <v>6028</v>
      </c>
      <c r="C1578" s="53" t="s">
        <v>135</v>
      </c>
      <c r="D1578" s="53" t="s">
        <v>6224</v>
      </c>
      <c r="E1578" s="53">
        <v>40.19462</v>
      </c>
      <c r="F1578" s="53">
        <v>-5.8071039999999998</v>
      </c>
      <c r="G1578" s="54">
        <v>514.36019999999996</v>
      </c>
      <c r="H1578" s="53">
        <v>2129</v>
      </c>
      <c r="I1578" s="53">
        <v>1099</v>
      </c>
      <c r="J1578" s="53">
        <v>1030</v>
      </c>
      <c r="K1578" s="52">
        <v>385</v>
      </c>
      <c r="L1578" s="52">
        <v>129.36019999999996</v>
      </c>
      <c r="M1578" s="55">
        <v>2</v>
      </c>
      <c r="N1578" s="61" t="s">
        <v>15</v>
      </c>
      <c r="P1578" s="66"/>
      <c r="Q1578" s="53"/>
      <c r="R1578" s="53"/>
      <c r="S1578" s="53"/>
      <c r="T1578" s="53"/>
      <c r="U1578" s="53"/>
      <c r="V1578" s="53"/>
      <c r="W1578" s="53"/>
      <c r="BZ1578" s="53"/>
    </row>
    <row r="1579" spans="2:78" s="52" customFormat="1" ht="13" x14ac:dyDescent="0.3">
      <c r="B1579" s="53" t="s">
        <v>6028</v>
      </c>
      <c r="C1579" s="53" t="s">
        <v>135</v>
      </c>
      <c r="D1579" s="53" t="s">
        <v>6225</v>
      </c>
      <c r="E1579" s="53">
        <v>40.115369999999999</v>
      </c>
      <c r="F1579" s="53">
        <v>-5.8931420000000001</v>
      </c>
      <c r="G1579" s="54">
        <v>739.88819999999998</v>
      </c>
      <c r="H1579" s="53">
        <v>369</v>
      </c>
      <c r="I1579" s="53">
        <v>197</v>
      </c>
      <c r="J1579" s="53">
        <v>172</v>
      </c>
      <c r="K1579" s="52">
        <v>385</v>
      </c>
      <c r="L1579" s="52">
        <v>354.88819999999998</v>
      </c>
      <c r="M1579" s="55">
        <v>4</v>
      </c>
      <c r="N1579" s="61" t="s">
        <v>16</v>
      </c>
      <c r="P1579" s="66"/>
      <c r="Q1579" s="53"/>
      <c r="R1579" s="53"/>
      <c r="S1579" s="53"/>
      <c r="T1579" s="53"/>
      <c r="U1579" s="53"/>
      <c r="V1579" s="53"/>
      <c r="W1579" s="53"/>
      <c r="BZ1579" s="53"/>
    </row>
    <row r="1580" spans="2:78" s="52" customFormat="1" ht="13" x14ac:dyDescent="0.3">
      <c r="B1580" s="53" t="s">
        <v>6028</v>
      </c>
      <c r="C1580" s="53" t="s">
        <v>135</v>
      </c>
      <c r="D1580" s="53" t="s">
        <v>135</v>
      </c>
      <c r="E1580" s="53">
        <v>39.476179999999999</v>
      </c>
      <c r="F1580" s="53">
        <v>-6.3707599999999998</v>
      </c>
      <c r="G1580" s="54">
        <v>434.61619999999999</v>
      </c>
      <c r="H1580" s="53">
        <v>93131</v>
      </c>
      <c r="I1580" s="53">
        <v>44789</v>
      </c>
      <c r="J1580" s="53">
        <v>48342</v>
      </c>
      <c r="K1580" s="52">
        <v>385</v>
      </c>
      <c r="L1580" s="52">
        <v>49.616199999999992</v>
      </c>
      <c r="M1580" s="55">
        <v>2</v>
      </c>
      <c r="N1580" s="61" t="s">
        <v>15</v>
      </c>
      <c r="P1580" s="66"/>
      <c r="Q1580" s="53"/>
      <c r="R1580" s="53"/>
      <c r="S1580" s="53"/>
      <c r="T1580" s="53"/>
      <c r="U1580" s="53"/>
      <c r="V1580" s="53"/>
      <c r="W1580" s="53"/>
      <c r="BZ1580" s="53"/>
    </row>
    <row r="1581" spans="2:78" s="52" customFormat="1" ht="13" x14ac:dyDescent="0.3">
      <c r="B1581" s="53" t="s">
        <v>6028</v>
      </c>
      <c r="C1581" s="53" t="s">
        <v>135</v>
      </c>
      <c r="D1581" s="53" t="s">
        <v>6226</v>
      </c>
      <c r="E1581" s="53">
        <v>39.915689999999998</v>
      </c>
      <c r="F1581" s="53">
        <v>-6.6687560000000001</v>
      </c>
      <c r="G1581" s="54">
        <v>316.38040000000001</v>
      </c>
      <c r="H1581" s="53">
        <v>93</v>
      </c>
      <c r="I1581" s="53">
        <v>48</v>
      </c>
      <c r="J1581" s="53">
        <v>45</v>
      </c>
      <c r="K1581" s="52">
        <v>385</v>
      </c>
      <c r="L1581" s="52">
        <v>-68.619599999999991</v>
      </c>
      <c r="M1581" s="55">
        <v>2</v>
      </c>
      <c r="N1581" s="61" t="s">
        <v>15</v>
      </c>
      <c r="P1581" s="66"/>
      <c r="Q1581" s="53"/>
      <c r="R1581" s="53"/>
      <c r="S1581" s="53"/>
      <c r="T1581" s="53"/>
      <c r="U1581" s="53"/>
      <c r="V1581" s="53"/>
      <c r="W1581" s="53"/>
      <c r="BZ1581" s="53"/>
    </row>
    <row r="1582" spans="2:78" s="52" customFormat="1" ht="13" x14ac:dyDescent="0.3">
      <c r="B1582" s="53" t="s">
        <v>6028</v>
      </c>
      <c r="C1582" s="53" t="s">
        <v>135</v>
      </c>
      <c r="D1582" s="53" t="s">
        <v>6227</v>
      </c>
      <c r="E1582" s="53">
        <v>40.237749999999998</v>
      </c>
      <c r="F1582" s="53">
        <v>-6.5417490000000003</v>
      </c>
      <c r="G1582" s="54">
        <v>448.09280000000001</v>
      </c>
      <c r="H1582" s="53">
        <v>506</v>
      </c>
      <c r="I1582" s="53">
        <v>251</v>
      </c>
      <c r="J1582" s="53">
        <v>255</v>
      </c>
      <c r="K1582" s="52">
        <v>385</v>
      </c>
      <c r="L1582" s="52">
        <v>63.092800000000011</v>
      </c>
      <c r="M1582" s="55">
        <v>2</v>
      </c>
      <c r="N1582" s="61" t="s">
        <v>15</v>
      </c>
      <c r="P1582" s="66"/>
      <c r="Q1582" s="53"/>
      <c r="R1582" s="53"/>
      <c r="S1582" s="53"/>
      <c r="T1582" s="53"/>
      <c r="U1582" s="53"/>
      <c r="V1582" s="53"/>
      <c r="W1582" s="53"/>
      <c r="BZ1582" s="53"/>
    </row>
    <row r="1583" spans="2:78" s="52" customFormat="1" ht="13" x14ac:dyDescent="0.3">
      <c r="B1583" s="53" t="s">
        <v>6028</v>
      </c>
      <c r="C1583" s="53" t="s">
        <v>135</v>
      </c>
      <c r="D1583" s="53" t="s">
        <v>6228</v>
      </c>
      <c r="E1583" s="53">
        <v>40.061210000000003</v>
      </c>
      <c r="F1583" s="53">
        <v>-6.531847</v>
      </c>
      <c r="G1583" s="54">
        <v>359.1857</v>
      </c>
      <c r="H1583" s="53">
        <v>485</v>
      </c>
      <c r="I1583" s="53">
        <v>247</v>
      </c>
      <c r="J1583" s="53">
        <v>238</v>
      </c>
      <c r="K1583" s="52">
        <v>385</v>
      </c>
      <c r="L1583" s="52">
        <v>-25.814300000000003</v>
      </c>
      <c r="M1583" s="55">
        <v>2</v>
      </c>
      <c r="N1583" s="61" t="s">
        <v>15</v>
      </c>
      <c r="P1583" s="66"/>
      <c r="Q1583" s="53"/>
      <c r="R1583" s="53"/>
      <c r="S1583" s="53"/>
      <c r="T1583" s="53"/>
      <c r="U1583" s="53"/>
      <c r="V1583" s="53"/>
      <c r="W1583" s="53"/>
      <c r="BZ1583" s="53"/>
    </row>
    <row r="1584" spans="2:78" s="52" customFormat="1" ht="13" x14ac:dyDescent="0.3">
      <c r="B1584" s="53" t="s">
        <v>6028</v>
      </c>
      <c r="C1584" s="53" t="s">
        <v>135</v>
      </c>
      <c r="D1584" s="53" t="s">
        <v>6229</v>
      </c>
      <c r="E1584" s="53">
        <v>40.32347</v>
      </c>
      <c r="F1584" s="53">
        <v>-6.2904660000000003</v>
      </c>
      <c r="G1584" s="54">
        <v>467.32170000000002</v>
      </c>
      <c r="H1584" s="53">
        <v>1258</v>
      </c>
      <c r="I1584" s="53">
        <v>645</v>
      </c>
      <c r="J1584" s="53">
        <v>613</v>
      </c>
      <c r="K1584" s="52">
        <v>385</v>
      </c>
      <c r="L1584" s="52">
        <v>82.321700000000021</v>
      </c>
      <c r="M1584" s="55">
        <v>2</v>
      </c>
      <c r="N1584" s="61" t="s">
        <v>15</v>
      </c>
      <c r="P1584" s="66"/>
      <c r="Q1584" s="53"/>
      <c r="R1584" s="53"/>
      <c r="S1584" s="53"/>
      <c r="T1584" s="53"/>
      <c r="U1584" s="53"/>
      <c r="V1584" s="53"/>
      <c r="W1584" s="53"/>
      <c r="BZ1584" s="53"/>
    </row>
    <row r="1585" spans="2:78" s="52" customFormat="1" ht="13" x14ac:dyDescent="0.3">
      <c r="B1585" s="53" t="s">
        <v>6028</v>
      </c>
      <c r="C1585" s="53" t="s">
        <v>135</v>
      </c>
      <c r="D1585" s="53" t="s">
        <v>6230</v>
      </c>
      <c r="E1585" s="53">
        <v>39.703589999999998</v>
      </c>
      <c r="F1585" s="53">
        <v>-5.5725119999999997</v>
      </c>
      <c r="G1585" s="54">
        <v>491.25020000000001</v>
      </c>
      <c r="H1585" s="53">
        <v>79</v>
      </c>
      <c r="I1585" s="53">
        <v>31</v>
      </c>
      <c r="J1585" s="53">
        <v>48</v>
      </c>
      <c r="K1585" s="52">
        <v>385</v>
      </c>
      <c r="L1585" s="52">
        <v>106.25020000000001</v>
      </c>
      <c r="M1585" s="55">
        <v>2</v>
      </c>
      <c r="N1585" s="61" t="s">
        <v>15</v>
      </c>
      <c r="P1585" s="66"/>
      <c r="Q1585" s="53"/>
      <c r="R1585" s="53"/>
      <c r="S1585" s="53"/>
      <c r="T1585" s="53"/>
      <c r="U1585" s="53"/>
      <c r="V1585" s="53"/>
      <c r="W1585" s="53"/>
      <c r="BZ1585" s="53"/>
    </row>
    <row r="1586" spans="2:78" s="52" customFormat="1" ht="13" x14ac:dyDescent="0.3">
      <c r="B1586" s="53" t="s">
        <v>6028</v>
      </c>
      <c r="C1586" s="53" t="s">
        <v>135</v>
      </c>
      <c r="D1586" s="53" t="s">
        <v>6231</v>
      </c>
      <c r="E1586" s="53">
        <v>39.195659999999997</v>
      </c>
      <c r="F1586" s="53">
        <v>-5.7709789999999996</v>
      </c>
      <c r="G1586" s="54">
        <v>303.43920000000003</v>
      </c>
      <c r="H1586" s="53">
        <v>1030</v>
      </c>
      <c r="I1586" s="53">
        <v>517</v>
      </c>
      <c r="J1586" s="53">
        <v>513</v>
      </c>
      <c r="K1586" s="52">
        <v>385</v>
      </c>
      <c r="L1586" s="52">
        <v>-81.560799999999972</v>
      </c>
      <c r="M1586" s="55">
        <v>2</v>
      </c>
      <c r="N1586" s="61" t="s">
        <v>15</v>
      </c>
      <c r="P1586" s="66"/>
      <c r="Q1586" s="53"/>
      <c r="R1586" s="53"/>
      <c r="S1586" s="53"/>
      <c r="T1586" s="53"/>
      <c r="U1586" s="53"/>
      <c r="V1586" s="53"/>
      <c r="W1586" s="53"/>
      <c r="BZ1586" s="53"/>
    </row>
    <row r="1587" spans="2:78" s="52" customFormat="1" ht="13" x14ac:dyDescent="0.3">
      <c r="B1587" s="53" t="s">
        <v>6028</v>
      </c>
      <c r="C1587" s="53" t="s">
        <v>135</v>
      </c>
      <c r="D1587" s="53" t="s">
        <v>6232</v>
      </c>
      <c r="E1587" s="53">
        <v>39.380099999999999</v>
      </c>
      <c r="F1587" s="53">
        <v>-5.3889959999999997</v>
      </c>
      <c r="G1587" s="54">
        <v>609.73760000000004</v>
      </c>
      <c r="H1587" s="53">
        <v>1787</v>
      </c>
      <c r="I1587" s="53">
        <v>927</v>
      </c>
      <c r="J1587" s="53">
        <v>860</v>
      </c>
      <c r="K1587" s="52">
        <v>385</v>
      </c>
      <c r="L1587" s="52">
        <v>224.73760000000004</v>
      </c>
      <c r="M1587" s="55">
        <v>4</v>
      </c>
      <c r="N1587" s="61" t="s">
        <v>16</v>
      </c>
      <c r="P1587" s="66"/>
      <c r="Q1587" s="53"/>
      <c r="R1587" s="53"/>
      <c r="S1587" s="53"/>
      <c r="T1587" s="53"/>
      <c r="U1587" s="53"/>
      <c r="V1587" s="53"/>
      <c r="W1587" s="53"/>
      <c r="BZ1587" s="53"/>
    </row>
    <row r="1588" spans="2:78" s="52" customFormat="1" ht="13" x14ac:dyDescent="0.3">
      <c r="B1588" s="53" t="s">
        <v>6028</v>
      </c>
      <c r="C1588" s="53" t="s">
        <v>135</v>
      </c>
      <c r="D1588" s="53" t="s">
        <v>6233</v>
      </c>
      <c r="E1588" s="53">
        <v>39.789160000000003</v>
      </c>
      <c r="F1588" s="53">
        <v>-6.394412</v>
      </c>
      <c r="G1588" s="54">
        <v>353.19650000000001</v>
      </c>
      <c r="H1588" s="53">
        <v>1284</v>
      </c>
      <c r="I1588" s="53">
        <v>624</v>
      </c>
      <c r="J1588" s="53">
        <v>660</v>
      </c>
      <c r="K1588" s="52">
        <v>385</v>
      </c>
      <c r="L1588" s="52">
        <v>-31.803499999999985</v>
      </c>
      <c r="M1588" s="55">
        <v>2</v>
      </c>
      <c r="N1588" s="61" t="s">
        <v>15</v>
      </c>
      <c r="P1588" s="66"/>
      <c r="Q1588" s="53"/>
      <c r="R1588" s="53"/>
      <c r="S1588" s="53"/>
      <c r="T1588" s="53"/>
      <c r="U1588" s="53"/>
      <c r="V1588" s="53"/>
      <c r="W1588" s="53"/>
      <c r="BZ1588" s="53"/>
    </row>
    <row r="1589" spans="2:78" s="52" customFormat="1" ht="13" x14ac:dyDescent="0.3">
      <c r="B1589" s="53" t="s">
        <v>6028</v>
      </c>
      <c r="C1589" s="53" t="s">
        <v>135</v>
      </c>
      <c r="D1589" s="53" t="s">
        <v>6234</v>
      </c>
      <c r="E1589" s="53">
        <v>39.603110000000001</v>
      </c>
      <c r="F1589" s="53">
        <v>-7.1953719999999999</v>
      </c>
      <c r="G1589" s="54">
        <v>336.22289999999998</v>
      </c>
      <c r="H1589" s="53">
        <v>227</v>
      </c>
      <c r="I1589" s="53">
        <v>113</v>
      </c>
      <c r="J1589" s="53">
        <v>114</v>
      </c>
      <c r="K1589" s="52">
        <v>385</v>
      </c>
      <c r="L1589" s="52">
        <v>-48.777100000000019</v>
      </c>
      <c r="M1589" s="55">
        <v>2</v>
      </c>
      <c r="N1589" s="61" t="s">
        <v>15</v>
      </c>
      <c r="P1589" s="66"/>
      <c r="Q1589" s="53"/>
      <c r="R1589" s="53"/>
      <c r="S1589" s="53"/>
      <c r="T1589" s="53"/>
      <c r="U1589" s="53"/>
      <c r="V1589" s="53"/>
      <c r="W1589" s="53"/>
      <c r="BZ1589" s="53"/>
    </row>
    <row r="1590" spans="2:78" s="52" customFormat="1" ht="13" x14ac:dyDescent="0.3">
      <c r="B1590" s="53" t="s">
        <v>6028</v>
      </c>
      <c r="C1590" s="53" t="s">
        <v>135</v>
      </c>
      <c r="D1590" s="53" t="s">
        <v>6235</v>
      </c>
      <c r="E1590" s="53">
        <v>40.049230000000001</v>
      </c>
      <c r="F1590" s="53">
        <v>-6.2138669999999996</v>
      </c>
      <c r="G1590" s="54">
        <v>275.15609999999998</v>
      </c>
      <c r="H1590" s="53">
        <v>1108</v>
      </c>
      <c r="I1590" s="53">
        <v>568</v>
      </c>
      <c r="J1590" s="53">
        <v>540</v>
      </c>
      <c r="K1590" s="52">
        <v>385</v>
      </c>
      <c r="L1590" s="52">
        <v>-109.84390000000002</v>
      </c>
      <c r="M1590" s="55">
        <v>2</v>
      </c>
      <c r="N1590" s="61" t="s">
        <v>15</v>
      </c>
      <c r="P1590" s="66"/>
      <c r="Q1590" s="53"/>
      <c r="R1590" s="53"/>
      <c r="S1590" s="53"/>
      <c r="T1590" s="53"/>
      <c r="U1590" s="53"/>
      <c r="V1590" s="53"/>
      <c r="W1590" s="53"/>
      <c r="BZ1590" s="53"/>
    </row>
    <row r="1591" spans="2:78" s="52" customFormat="1" ht="13" x14ac:dyDescent="0.3">
      <c r="B1591" s="53" t="s">
        <v>6028</v>
      </c>
      <c r="C1591" s="53" t="s">
        <v>135</v>
      </c>
      <c r="D1591" s="53" t="s">
        <v>6236</v>
      </c>
      <c r="E1591" s="53">
        <v>39.646979999999999</v>
      </c>
      <c r="F1591" s="53">
        <v>-5.2159789999999999</v>
      </c>
      <c r="G1591" s="54">
        <v>591.90440000000001</v>
      </c>
      <c r="H1591" s="53">
        <v>337</v>
      </c>
      <c r="I1591" s="53">
        <v>172</v>
      </c>
      <c r="J1591" s="53">
        <v>165</v>
      </c>
      <c r="K1591" s="52">
        <v>385</v>
      </c>
      <c r="L1591" s="52">
        <v>206.90440000000001</v>
      </c>
      <c r="M1591" s="55">
        <v>4</v>
      </c>
      <c r="N1591" s="61" t="s">
        <v>16</v>
      </c>
      <c r="P1591" s="66"/>
      <c r="Q1591" s="53"/>
      <c r="R1591" s="53"/>
      <c r="S1591" s="53"/>
      <c r="T1591" s="53"/>
      <c r="U1591" s="53"/>
      <c r="V1591" s="53"/>
      <c r="W1591" s="53"/>
      <c r="BZ1591" s="53"/>
    </row>
    <row r="1592" spans="2:78" s="52" customFormat="1" ht="13" x14ac:dyDescent="0.3">
      <c r="B1592" s="53" t="s">
        <v>6028</v>
      </c>
      <c r="C1592" s="53" t="s">
        <v>135</v>
      </c>
      <c r="D1592" s="53" t="s">
        <v>6237</v>
      </c>
      <c r="E1592" s="53">
        <v>39.56156</v>
      </c>
      <c r="F1592" s="53">
        <v>-6.416811</v>
      </c>
      <c r="G1592" s="54">
        <v>366.46069999999997</v>
      </c>
      <c r="H1592" s="53">
        <v>4879</v>
      </c>
      <c r="I1592" s="53">
        <v>2433</v>
      </c>
      <c r="J1592" s="53">
        <v>2446</v>
      </c>
      <c r="K1592" s="52">
        <v>385</v>
      </c>
      <c r="L1592" s="52">
        <v>-18.539300000000026</v>
      </c>
      <c r="M1592" s="55">
        <v>2</v>
      </c>
      <c r="N1592" s="61" t="s">
        <v>15</v>
      </c>
      <c r="P1592" s="66"/>
      <c r="Q1592" s="53"/>
      <c r="R1592" s="53"/>
      <c r="S1592" s="53"/>
      <c r="T1592" s="53"/>
      <c r="U1592" s="53"/>
      <c r="V1592" s="53"/>
      <c r="W1592" s="53"/>
      <c r="BZ1592" s="53"/>
    </row>
    <row r="1593" spans="2:78" s="52" customFormat="1" ht="13" x14ac:dyDescent="0.3">
      <c r="B1593" s="53" t="s">
        <v>6028</v>
      </c>
      <c r="C1593" s="53" t="s">
        <v>135</v>
      </c>
      <c r="D1593" s="53" t="s">
        <v>6238</v>
      </c>
      <c r="E1593" s="53">
        <v>40.294640000000001</v>
      </c>
      <c r="F1593" s="53">
        <v>-6.2569249999999998</v>
      </c>
      <c r="G1593" s="54">
        <v>524.21370000000002</v>
      </c>
      <c r="H1593" s="53">
        <v>1378</v>
      </c>
      <c r="I1593" s="53">
        <v>681</v>
      </c>
      <c r="J1593" s="53">
        <v>697</v>
      </c>
      <c r="K1593" s="52">
        <v>385</v>
      </c>
      <c r="L1593" s="52">
        <v>139.21370000000002</v>
      </c>
      <c r="M1593" s="55">
        <v>2</v>
      </c>
      <c r="N1593" s="61" t="s">
        <v>15</v>
      </c>
      <c r="P1593" s="66"/>
      <c r="Q1593" s="53"/>
      <c r="R1593" s="53"/>
      <c r="S1593" s="53"/>
      <c r="T1593" s="53"/>
      <c r="U1593" s="53"/>
      <c r="V1593" s="53"/>
      <c r="W1593" s="53"/>
      <c r="BZ1593" s="53"/>
    </row>
    <row r="1594" spans="2:78" s="52" customFormat="1" ht="13" x14ac:dyDescent="0.3">
      <c r="B1594" s="53" t="s">
        <v>6028</v>
      </c>
      <c r="C1594" s="53" t="s">
        <v>135</v>
      </c>
      <c r="D1594" s="53" t="s">
        <v>6239</v>
      </c>
      <c r="E1594" s="53">
        <v>40.440089999999998</v>
      </c>
      <c r="F1594" s="53">
        <v>-6.287865</v>
      </c>
      <c r="G1594" s="54">
        <v>688.30280000000005</v>
      </c>
      <c r="H1594" s="53">
        <v>528</v>
      </c>
      <c r="I1594" s="53">
        <v>254</v>
      </c>
      <c r="J1594" s="53">
        <v>274</v>
      </c>
      <c r="K1594" s="52">
        <v>385</v>
      </c>
      <c r="L1594" s="52">
        <v>303.30280000000005</v>
      </c>
      <c r="M1594" s="55">
        <v>4</v>
      </c>
      <c r="N1594" s="61" t="s">
        <v>16</v>
      </c>
      <c r="P1594" s="66"/>
      <c r="Q1594" s="53"/>
      <c r="R1594" s="53"/>
      <c r="S1594" s="53"/>
      <c r="T1594" s="53"/>
      <c r="U1594" s="53"/>
      <c r="V1594" s="53"/>
      <c r="W1594" s="53"/>
      <c r="BZ1594" s="53"/>
    </row>
    <row r="1595" spans="2:78" s="52" customFormat="1" ht="13" x14ac:dyDescent="0.3">
      <c r="B1595" s="53" t="s">
        <v>6028</v>
      </c>
      <c r="C1595" s="53" t="s">
        <v>135</v>
      </c>
      <c r="D1595" s="53" t="s">
        <v>6240</v>
      </c>
      <c r="E1595" s="53">
        <v>39.234490000000001</v>
      </c>
      <c r="F1595" s="53">
        <v>-6.2909269999999999</v>
      </c>
      <c r="G1595" s="54">
        <v>390.61829999999998</v>
      </c>
      <c r="H1595" s="53">
        <v>213</v>
      </c>
      <c r="I1595" s="53">
        <v>96</v>
      </c>
      <c r="J1595" s="53">
        <v>117</v>
      </c>
      <c r="K1595" s="52">
        <v>385</v>
      </c>
      <c r="L1595" s="52">
        <v>5.6182999999999765</v>
      </c>
      <c r="M1595" s="55">
        <v>2</v>
      </c>
      <c r="N1595" s="61" t="s">
        <v>15</v>
      </c>
      <c r="P1595" s="66"/>
      <c r="Q1595" s="53"/>
      <c r="R1595" s="53"/>
      <c r="S1595" s="53"/>
      <c r="T1595" s="53"/>
      <c r="U1595" s="53"/>
      <c r="V1595" s="53"/>
      <c r="W1595" s="53"/>
      <c r="BZ1595" s="53"/>
    </row>
    <row r="1596" spans="2:78" s="52" customFormat="1" ht="13" x14ac:dyDescent="0.3">
      <c r="B1596" s="53" t="s">
        <v>6028</v>
      </c>
      <c r="C1596" s="53" t="s">
        <v>135</v>
      </c>
      <c r="D1596" s="53" t="s">
        <v>6241</v>
      </c>
      <c r="E1596" s="53">
        <v>40.009010000000004</v>
      </c>
      <c r="F1596" s="53">
        <v>-6.6020180000000002</v>
      </c>
      <c r="G1596" s="54">
        <v>322.11439999999999</v>
      </c>
      <c r="H1596" s="53">
        <v>347</v>
      </c>
      <c r="I1596" s="53">
        <v>180</v>
      </c>
      <c r="J1596" s="53">
        <v>167</v>
      </c>
      <c r="K1596" s="52">
        <v>385</v>
      </c>
      <c r="L1596" s="52">
        <v>-62.885600000000011</v>
      </c>
      <c r="M1596" s="55">
        <v>2</v>
      </c>
      <c r="N1596" s="61" t="s">
        <v>15</v>
      </c>
      <c r="P1596" s="66"/>
      <c r="Q1596" s="53"/>
      <c r="R1596" s="53"/>
      <c r="S1596" s="53"/>
      <c r="T1596" s="53"/>
      <c r="U1596" s="53"/>
      <c r="V1596" s="53"/>
      <c r="W1596" s="53"/>
      <c r="BZ1596" s="53"/>
    </row>
    <row r="1597" spans="2:78" s="52" customFormat="1" ht="13" x14ac:dyDescent="0.3">
      <c r="B1597" s="53" t="s">
        <v>6028</v>
      </c>
      <c r="C1597" s="53" t="s">
        <v>135</v>
      </c>
      <c r="D1597" s="53" t="s">
        <v>6242</v>
      </c>
      <c r="E1597" s="53">
        <v>39.81559</v>
      </c>
      <c r="F1597" s="53">
        <v>-6.3308749999999998</v>
      </c>
      <c r="G1597" s="54">
        <v>456.3329</v>
      </c>
      <c r="H1597" s="53">
        <v>690</v>
      </c>
      <c r="I1597" s="53">
        <v>346</v>
      </c>
      <c r="J1597" s="53">
        <v>344</v>
      </c>
      <c r="K1597" s="52">
        <v>385</v>
      </c>
      <c r="L1597" s="52">
        <v>71.332899999999995</v>
      </c>
      <c r="M1597" s="55">
        <v>2</v>
      </c>
      <c r="N1597" s="61" t="s">
        <v>15</v>
      </c>
      <c r="P1597" s="66"/>
      <c r="Q1597" s="53"/>
      <c r="R1597" s="53"/>
      <c r="S1597" s="53"/>
      <c r="T1597" s="53"/>
      <c r="U1597" s="53"/>
      <c r="V1597" s="53"/>
      <c r="W1597" s="53"/>
      <c r="BZ1597" s="53"/>
    </row>
    <row r="1598" spans="2:78" s="52" customFormat="1" ht="13" x14ac:dyDescent="0.3">
      <c r="B1598" s="53" t="s">
        <v>6028</v>
      </c>
      <c r="C1598" s="53" t="s">
        <v>135</v>
      </c>
      <c r="D1598" s="53" t="s">
        <v>6243</v>
      </c>
      <c r="E1598" s="53">
        <v>39.726280000000003</v>
      </c>
      <c r="F1598" s="53">
        <v>-5.7452240000000003</v>
      </c>
      <c r="G1598" s="54">
        <v>442.9554</v>
      </c>
      <c r="H1598" s="53">
        <v>145</v>
      </c>
      <c r="I1598" s="53">
        <v>84</v>
      </c>
      <c r="J1598" s="53">
        <v>61</v>
      </c>
      <c r="K1598" s="52">
        <v>385</v>
      </c>
      <c r="L1598" s="52">
        <v>57.955399999999997</v>
      </c>
      <c r="M1598" s="55">
        <v>2</v>
      </c>
      <c r="N1598" s="61" t="s">
        <v>15</v>
      </c>
      <c r="P1598" s="66"/>
      <c r="Q1598" s="53"/>
      <c r="R1598" s="53"/>
      <c r="S1598" s="53"/>
      <c r="T1598" s="53"/>
      <c r="U1598" s="53"/>
      <c r="V1598" s="53"/>
      <c r="W1598" s="53"/>
      <c r="BZ1598" s="53"/>
    </row>
    <row r="1599" spans="2:78" s="52" customFormat="1" ht="13" x14ac:dyDescent="0.3">
      <c r="B1599" s="53" t="s">
        <v>6028</v>
      </c>
      <c r="C1599" s="53" t="s">
        <v>135</v>
      </c>
      <c r="D1599" s="53" t="s">
        <v>6244</v>
      </c>
      <c r="E1599" s="53">
        <v>40.108150000000002</v>
      </c>
      <c r="F1599" s="53">
        <v>-5.9064269999999999</v>
      </c>
      <c r="G1599" s="54">
        <v>662.98620000000005</v>
      </c>
      <c r="H1599" s="53">
        <v>639</v>
      </c>
      <c r="I1599" s="53">
        <v>310</v>
      </c>
      <c r="J1599" s="53">
        <v>329</v>
      </c>
      <c r="K1599" s="52">
        <v>385</v>
      </c>
      <c r="L1599" s="52">
        <v>277.98620000000005</v>
      </c>
      <c r="M1599" s="55">
        <v>4</v>
      </c>
      <c r="N1599" s="61" t="s">
        <v>16</v>
      </c>
      <c r="P1599" s="66"/>
      <c r="Q1599" s="53"/>
      <c r="R1599" s="53"/>
      <c r="S1599" s="53"/>
      <c r="T1599" s="53"/>
      <c r="U1599" s="53"/>
      <c r="V1599" s="53"/>
      <c r="W1599" s="53"/>
      <c r="BZ1599" s="53"/>
    </row>
    <row r="1600" spans="2:78" s="52" customFormat="1" ht="13" x14ac:dyDescent="0.3">
      <c r="B1600" s="53" t="s">
        <v>6028</v>
      </c>
      <c r="C1600" s="53" t="s">
        <v>135</v>
      </c>
      <c r="D1600" s="53" t="s">
        <v>6245</v>
      </c>
      <c r="E1600" s="53">
        <v>40.20384</v>
      </c>
      <c r="F1600" s="53">
        <v>-5.9611039999999997</v>
      </c>
      <c r="G1600" s="54">
        <v>578.44380000000001</v>
      </c>
      <c r="H1600" s="53">
        <v>766</v>
      </c>
      <c r="I1600" s="53">
        <v>400</v>
      </c>
      <c r="J1600" s="53">
        <v>366</v>
      </c>
      <c r="K1600" s="52">
        <v>385</v>
      </c>
      <c r="L1600" s="52">
        <v>193.44380000000001</v>
      </c>
      <c r="M1600" s="55">
        <v>2</v>
      </c>
      <c r="N1600" s="61" t="s">
        <v>15</v>
      </c>
      <c r="P1600" s="66"/>
      <c r="Q1600" s="53"/>
      <c r="R1600" s="53"/>
      <c r="S1600" s="53"/>
      <c r="T1600" s="53"/>
      <c r="U1600" s="53"/>
      <c r="V1600" s="53"/>
      <c r="W1600" s="53"/>
      <c r="BZ1600" s="53"/>
    </row>
    <row r="1601" spans="2:78" s="52" customFormat="1" ht="13" x14ac:dyDescent="0.3">
      <c r="B1601" s="53" t="s">
        <v>6028</v>
      </c>
      <c r="C1601" s="53" t="s">
        <v>135</v>
      </c>
      <c r="D1601" s="53" t="s">
        <v>6246</v>
      </c>
      <c r="E1601" s="53">
        <v>39.887610000000002</v>
      </c>
      <c r="F1601" s="53">
        <v>-5.6834910000000001</v>
      </c>
      <c r="G1601" s="54">
        <v>273.45760000000001</v>
      </c>
      <c r="H1601" s="53">
        <v>1399</v>
      </c>
      <c r="I1601" s="53">
        <v>716</v>
      </c>
      <c r="J1601" s="53">
        <v>683</v>
      </c>
      <c r="K1601" s="52">
        <v>385</v>
      </c>
      <c r="L1601" s="52">
        <v>-111.54239999999999</v>
      </c>
      <c r="M1601" s="55">
        <v>2</v>
      </c>
      <c r="N1601" s="61" t="s">
        <v>15</v>
      </c>
      <c r="P1601" s="66"/>
      <c r="Q1601" s="53"/>
      <c r="R1601" s="53"/>
      <c r="S1601" s="53"/>
      <c r="T1601" s="53"/>
      <c r="U1601" s="53"/>
      <c r="V1601" s="53"/>
      <c r="W1601" s="53"/>
      <c r="BZ1601" s="53"/>
    </row>
    <row r="1602" spans="2:78" s="52" customFormat="1" ht="13" x14ac:dyDescent="0.3">
      <c r="B1602" s="53" t="s">
        <v>6028</v>
      </c>
      <c r="C1602" s="53" t="s">
        <v>135</v>
      </c>
      <c r="D1602" s="53" t="s">
        <v>6247</v>
      </c>
      <c r="E1602" s="53">
        <v>39.96584</v>
      </c>
      <c r="F1602" s="53">
        <v>-6.6358319999999997</v>
      </c>
      <c r="G1602" s="54">
        <v>244.7277</v>
      </c>
      <c r="H1602" s="53">
        <v>470</v>
      </c>
      <c r="I1602" s="53">
        <v>229</v>
      </c>
      <c r="J1602" s="53">
        <v>241</v>
      </c>
      <c r="K1602" s="52">
        <v>385</v>
      </c>
      <c r="L1602" s="52">
        <v>-140.2723</v>
      </c>
      <c r="M1602" s="55">
        <v>2</v>
      </c>
      <c r="N1602" s="61" t="s">
        <v>15</v>
      </c>
      <c r="P1602" s="66"/>
      <c r="Q1602" s="53"/>
      <c r="R1602" s="53"/>
      <c r="S1602" s="53"/>
      <c r="T1602" s="53"/>
      <c r="U1602" s="53"/>
      <c r="V1602" s="53"/>
      <c r="W1602" s="53"/>
      <c r="BZ1602" s="53"/>
    </row>
    <row r="1603" spans="2:78" s="52" customFormat="1" ht="13" x14ac:dyDescent="0.3">
      <c r="B1603" s="53" t="s">
        <v>6028</v>
      </c>
      <c r="C1603" s="53" t="s">
        <v>135</v>
      </c>
      <c r="D1603" s="53" t="s">
        <v>6248</v>
      </c>
      <c r="E1603" s="53">
        <v>39.627800000000001</v>
      </c>
      <c r="F1603" s="53">
        <v>-5.4165429999999999</v>
      </c>
      <c r="G1603" s="54">
        <v>663.53530000000001</v>
      </c>
      <c r="H1603" s="53">
        <v>1225</v>
      </c>
      <c r="I1603" s="53">
        <v>640</v>
      </c>
      <c r="J1603" s="53">
        <v>585</v>
      </c>
      <c r="K1603" s="52">
        <v>385</v>
      </c>
      <c r="L1603" s="52">
        <v>278.53530000000001</v>
      </c>
      <c r="M1603" s="55">
        <v>4</v>
      </c>
      <c r="N1603" s="61" t="s">
        <v>16</v>
      </c>
      <c r="P1603" s="66"/>
      <c r="Q1603" s="53"/>
      <c r="R1603" s="53"/>
      <c r="S1603" s="53"/>
      <c r="T1603" s="53"/>
      <c r="U1603" s="53"/>
      <c r="V1603" s="53"/>
      <c r="W1603" s="53"/>
      <c r="BZ1603" s="53"/>
    </row>
    <row r="1604" spans="2:78" s="52" customFormat="1" ht="13" x14ac:dyDescent="0.3">
      <c r="B1604" s="53" t="s">
        <v>6028</v>
      </c>
      <c r="C1604" s="53" t="s">
        <v>135</v>
      </c>
      <c r="D1604" s="53" t="s">
        <v>6249</v>
      </c>
      <c r="E1604" s="53">
        <v>39.822279999999999</v>
      </c>
      <c r="F1604" s="53">
        <v>-6.7702109999999998</v>
      </c>
      <c r="G1604" s="54">
        <v>329.53230000000002</v>
      </c>
      <c r="H1604" s="53">
        <v>2054</v>
      </c>
      <c r="I1604" s="53">
        <v>1027</v>
      </c>
      <c r="J1604" s="53">
        <v>1027</v>
      </c>
      <c r="K1604" s="52">
        <v>385</v>
      </c>
      <c r="L1604" s="52">
        <v>-55.467699999999979</v>
      </c>
      <c r="M1604" s="55">
        <v>2</v>
      </c>
      <c r="N1604" s="61" t="s">
        <v>15</v>
      </c>
      <c r="P1604" s="66"/>
      <c r="Q1604" s="53"/>
      <c r="R1604" s="53"/>
      <c r="S1604" s="53"/>
      <c r="T1604" s="53"/>
      <c r="U1604" s="53"/>
      <c r="V1604" s="53"/>
      <c r="W1604" s="53"/>
      <c r="BZ1604" s="53"/>
    </row>
    <row r="1605" spans="2:78" s="52" customFormat="1" ht="13" x14ac:dyDescent="0.3">
      <c r="B1605" s="53" t="s">
        <v>6028</v>
      </c>
      <c r="C1605" s="53" t="s">
        <v>135</v>
      </c>
      <c r="D1605" s="53" t="s">
        <v>6250</v>
      </c>
      <c r="E1605" s="53">
        <v>39.649549999999998</v>
      </c>
      <c r="F1605" s="53">
        <v>-7.4992359999999998</v>
      </c>
      <c r="G1605" s="54">
        <v>265.77210000000002</v>
      </c>
      <c r="H1605" s="53">
        <v>497</v>
      </c>
      <c r="I1605" s="53">
        <v>254</v>
      </c>
      <c r="J1605" s="53">
        <v>243</v>
      </c>
      <c r="K1605" s="52">
        <v>385</v>
      </c>
      <c r="L1605" s="52">
        <v>-119.22789999999998</v>
      </c>
      <c r="M1605" s="55">
        <v>2</v>
      </c>
      <c r="N1605" s="61" t="s">
        <v>15</v>
      </c>
      <c r="P1605" s="66"/>
      <c r="Q1605" s="53"/>
      <c r="R1605" s="53"/>
      <c r="S1605" s="53"/>
      <c r="T1605" s="53"/>
      <c r="U1605" s="53"/>
      <c r="V1605" s="53"/>
      <c r="W1605" s="53"/>
      <c r="BZ1605" s="53"/>
    </row>
    <row r="1606" spans="2:78" s="52" customFormat="1" ht="13" x14ac:dyDescent="0.3">
      <c r="B1606" s="53" t="s">
        <v>6028</v>
      </c>
      <c r="C1606" s="53" t="s">
        <v>135</v>
      </c>
      <c r="D1606" s="53" t="s">
        <v>6251</v>
      </c>
      <c r="E1606" s="53">
        <v>40.237180000000002</v>
      </c>
      <c r="F1606" s="53">
        <v>-6.225346</v>
      </c>
      <c r="G1606" s="54">
        <v>394.59230000000002</v>
      </c>
      <c r="H1606" s="53">
        <v>190</v>
      </c>
      <c r="I1606" s="53">
        <v>96</v>
      </c>
      <c r="J1606" s="53">
        <v>94</v>
      </c>
      <c r="K1606" s="52">
        <v>385</v>
      </c>
      <c r="L1606" s="52">
        <v>9.5923000000000229</v>
      </c>
      <c r="M1606" s="55">
        <v>2</v>
      </c>
      <c r="N1606" s="61" t="s">
        <v>15</v>
      </c>
      <c r="P1606" s="66"/>
      <c r="Q1606" s="53"/>
      <c r="R1606" s="53"/>
      <c r="S1606" s="53"/>
      <c r="T1606" s="53"/>
      <c r="U1606" s="53"/>
      <c r="V1606" s="53"/>
      <c r="W1606" s="53"/>
      <c r="BZ1606" s="53"/>
    </row>
    <row r="1607" spans="2:78" s="52" customFormat="1" ht="13" x14ac:dyDescent="0.3">
      <c r="B1607" s="53" t="s">
        <v>6028</v>
      </c>
      <c r="C1607" s="53" t="s">
        <v>135</v>
      </c>
      <c r="D1607" s="53" t="s">
        <v>6252</v>
      </c>
      <c r="E1607" s="53">
        <v>40.113619999999997</v>
      </c>
      <c r="F1607" s="53">
        <v>-6.7921560000000003</v>
      </c>
      <c r="G1607" s="54">
        <v>448.87799999999999</v>
      </c>
      <c r="H1607" s="53">
        <v>1868</v>
      </c>
      <c r="I1607" s="53">
        <v>956</v>
      </c>
      <c r="J1607" s="53">
        <v>912</v>
      </c>
      <c r="K1607" s="52">
        <v>385</v>
      </c>
      <c r="L1607" s="52">
        <v>63.877999999999986</v>
      </c>
      <c r="M1607" s="55">
        <v>2</v>
      </c>
      <c r="N1607" s="61" t="s">
        <v>15</v>
      </c>
      <c r="P1607" s="66"/>
      <c r="Q1607" s="53"/>
      <c r="R1607" s="53"/>
      <c r="S1607" s="53"/>
      <c r="T1607" s="53"/>
      <c r="U1607" s="53"/>
      <c r="V1607" s="53"/>
      <c r="W1607" s="53"/>
      <c r="BZ1607" s="53"/>
    </row>
    <row r="1608" spans="2:78" s="52" customFormat="1" ht="13" x14ac:dyDescent="0.3">
      <c r="B1608" s="53" t="s">
        <v>6028</v>
      </c>
      <c r="C1608" s="53" t="s">
        <v>135</v>
      </c>
      <c r="D1608" s="53" t="s">
        <v>6253</v>
      </c>
      <c r="E1608" s="53">
        <v>40.057560000000002</v>
      </c>
      <c r="F1608" s="53">
        <v>-5.7203099999999996</v>
      </c>
      <c r="G1608" s="54">
        <v>449.8956</v>
      </c>
      <c r="H1608" s="53">
        <v>201</v>
      </c>
      <c r="I1608" s="53">
        <v>103</v>
      </c>
      <c r="J1608" s="53">
        <v>98</v>
      </c>
      <c r="K1608" s="52">
        <v>385</v>
      </c>
      <c r="L1608" s="52">
        <v>64.895600000000002</v>
      </c>
      <c r="M1608" s="55">
        <v>2</v>
      </c>
      <c r="N1608" s="61" t="s">
        <v>15</v>
      </c>
      <c r="P1608" s="66"/>
      <c r="Q1608" s="53"/>
      <c r="R1608" s="53"/>
      <c r="S1608" s="53"/>
      <c r="T1608" s="53"/>
      <c r="U1608" s="53"/>
      <c r="V1608" s="53"/>
      <c r="W1608" s="53"/>
      <c r="BZ1608" s="53"/>
    </row>
    <row r="1609" spans="2:78" s="52" customFormat="1" ht="13" x14ac:dyDescent="0.3">
      <c r="B1609" s="53" t="s">
        <v>6028</v>
      </c>
      <c r="C1609" s="53" t="s">
        <v>135</v>
      </c>
      <c r="D1609" s="53" t="s">
        <v>6254</v>
      </c>
      <c r="E1609" s="53">
        <v>39.350960000000001</v>
      </c>
      <c r="F1609" s="53">
        <v>-5.7344970000000002</v>
      </c>
      <c r="G1609" s="54">
        <v>441.53339999999997</v>
      </c>
      <c r="H1609" s="53">
        <v>210</v>
      </c>
      <c r="I1609" s="53">
        <v>115</v>
      </c>
      <c r="J1609" s="53">
        <v>95</v>
      </c>
      <c r="K1609" s="52">
        <v>385</v>
      </c>
      <c r="L1609" s="52">
        <v>56.533399999999972</v>
      </c>
      <c r="M1609" s="55">
        <v>2</v>
      </c>
      <c r="N1609" s="61" t="s">
        <v>15</v>
      </c>
      <c r="P1609" s="66"/>
      <c r="Q1609" s="53"/>
      <c r="R1609" s="53"/>
      <c r="S1609" s="53"/>
      <c r="T1609" s="53"/>
      <c r="U1609" s="53"/>
      <c r="V1609" s="53"/>
      <c r="W1609" s="53"/>
      <c r="BZ1609" s="53"/>
    </row>
    <row r="1610" spans="2:78" s="52" customFormat="1" ht="13" x14ac:dyDescent="0.3">
      <c r="B1610" s="53" t="s">
        <v>6028</v>
      </c>
      <c r="C1610" s="53" t="s">
        <v>135</v>
      </c>
      <c r="D1610" s="53" t="s">
        <v>6255</v>
      </c>
      <c r="E1610" s="53">
        <v>39.983580000000003</v>
      </c>
      <c r="F1610" s="53">
        <v>-6.5397270000000001</v>
      </c>
      <c r="G1610" s="54">
        <v>239.42330000000001</v>
      </c>
      <c r="H1610" s="53">
        <v>12896</v>
      </c>
      <c r="I1610" s="53">
        <v>6376</v>
      </c>
      <c r="J1610" s="53">
        <v>6520</v>
      </c>
      <c r="K1610" s="52">
        <v>385</v>
      </c>
      <c r="L1610" s="52">
        <v>-145.57669999999999</v>
      </c>
      <c r="M1610" s="55">
        <v>2</v>
      </c>
      <c r="N1610" s="61" t="s">
        <v>15</v>
      </c>
      <c r="P1610" s="66"/>
      <c r="Q1610" s="53"/>
      <c r="R1610" s="53"/>
      <c r="S1610" s="53"/>
      <c r="T1610" s="53"/>
      <c r="U1610" s="53"/>
      <c r="V1610" s="53"/>
      <c r="W1610" s="53"/>
      <c r="BZ1610" s="53"/>
    </row>
    <row r="1611" spans="2:78" s="52" customFormat="1" ht="13" x14ac:dyDescent="0.3">
      <c r="B1611" s="53" t="s">
        <v>6028</v>
      </c>
      <c r="C1611" s="53" t="s">
        <v>135</v>
      </c>
      <c r="D1611" s="53" t="s">
        <v>6256</v>
      </c>
      <c r="E1611" s="53">
        <v>40.106119999999997</v>
      </c>
      <c r="F1611" s="53">
        <v>-5.7229650000000003</v>
      </c>
      <c r="G1611" s="54">
        <v>527.36680000000001</v>
      </c>
      <c r="H1611" s="53">
        <v>915</v>
      </c>
      <c r="I1611" s="53">
        <v>472</v>
      </c>
      <c r="J1611" s="53">
        <v>443</v>
      </c>
      <c r="K1611" s="52">
        <v>385</v>
      </c>
      <c r="L1611" s="52">
        <v>142.36680000000001</v>
      </c>
      <c r="M1611" s="55">
        <v>2</v>
      </c>
      <c r="N1611" s="61" t="s">
        <v>15</v>
      </c>
      <c r="P1611" s="66"/>
      <c r="Q1611" s="53"/>
      <c r="R1611" s="53"/>
      <c r="S1611" s="53"/>
      <c r="T1611" s="53"/>
      <c r="U1611" s="53"/>
      <c r="V1611" s="53"/>
      <c r="W1611" s="53"/>
      <c r="BZ1611" s="53"/>
    </row>
    <row r="1612" spans="2:78" s="52" customFormat="1" ht="13" x14ac:dyDescent="0.3">
      <c r="B1612" s="53" t="s">
        <v>6028</v>
      </c>
      <c r="C1612" s="53" t="s">
        <v>135</v>
      </c>
      <c r="D1612" s="53" t="s">
        <v>6257</v>
      </c>
      <c r="E1612" s="53">
        <v>39.404899999999998</v>
      </c>
      <c r="F1612" s="53">
        <v>-5.9773189999999996</v>
      </c>
      <c r="G1612" s="54">
        <v>480.94450000000001</v>
      </c>
      <c r="H1612" s="53">
        <v>982</v>
      </c>
      <c r="I1612" s="53">
        <v>485</v>
      </c>
      <c r="J1612" s="53">
        <v>497</v>
      </c>
      <c r="K1612" s="52">
        <v>385</v>
      </c>
      <c r="L1612" s="52">
        <v>95.944500000000005</v>
      </c>
      <c r="M1612" s="55">
        <v>2</v>
      </c>
      <c r="N1612" s="61" t="s">
        <v>15</v>
      </c>
      <c r="P1612" s="66"/>
      <c r="Q1612" s="53"/>
      <c r="R1612" s="53"/>
      <c r="S1612" s="53"/>
      <c r="T1612" s="53"/>
      <c r="U1612" s="53"/>
      <c r="V1612" s="53"/>
      <c r="W1612" s="53"/>
      <c r="BZ1612" s="53"/>
    </row>
    <row r="1613" spans="2:78" s="52" customFormat="1" ht="13" x14ac:dyDescent="0.3">
      <c r="B1613" s="53" t="s">
        <v>6028</v>
      </c>
      <c r="C1613" s="53" t="s">
        <v>135</v>
      </c>
      <c r="D1613" s="53" t="s">
        <v>6258</v>
      </c>
      <c r="E1613" s="53">
        <v>39.643099999999997</v>
      </c>
      <c r="F1613" s="53">
        <v>-5.6457430000000004</v>
      </c>
      <c r="G1613" s="54">
        <v>566.35109999999997</v>
      </c>
      <c r="H1613" s="53">
        <v>838</v>
      </c>
      <c r="I1613" s="53">
        <v>427</v>
      </c>
      <c r="J1613" s="53">
        <v>411</v>
      </c>
      <c r="K1613" s="52">
        <v>385</v>
      </c>
      <c r="L1613" s="52">
        <v>181.35109999999997</v>
      </c>
      <c r="M1613" s="55">
        <v>2</v>
      </c>
      <c r="N1613" s="61" t="s">
        <v>15</v>
      </c>
      <c r="P1613" s="66"/>
      <c r="Q1613" s="53"/>
      <c r="R1613" s="53"/>
      <c r="S1613" s="53"/>
      <c r="T1613" s="53"/>
      <c r="U1613" s="53"/>
      <c r="V1613" s="53"/>
      <c r="W1613" s="53"/>
      <c r="BZ1613" s="53"/>
    </row>
    <row r="1614" spans="2:78" s="52" customFormat="1" ht="13" x14ac:dyDescent="0.3">
      <c r="B1614" s="53" t="s">
        <v>6028</v>
      </c>
      <c r="C1614" s="53" t="s">
        <v>135</v>
      </c>
      <c r="D1614" s="53" t="s">
        <v>6259</v>
      </c>
      <c r="E1614" s="53">
        <v>40.303980000000003</v>
      </c>
      <c r="F1614" s="53">
        <v>-6.4870169999999998</v>
      </c>
      <c r="G1614" s="54">
        <v>509.13569999999999</v>
      </c>
      <c r="H1614" s="53">
        <v>190</v>
      </c>
      <c r="I1614" s="53">
        <v>100</v>
      </c>
      <c r="J1614" s="53">
        <v>90</v>
      </c>
      <c r="K1614" s="52">
        <v>385</v>
      </c>
      <c r="L1614" s="52">
        <v>124.13569999999999</v>
      </c>
      <c r="M1614" s="55">
        <v>2</v>
      </c>
      <c r="N1614" s="61" t="s">
        <v>15</v>
      </c>
      <c r="P1614" s="66"/>
      <c r="Q1614" s="53"/>
      <c r="R1614" s="53"/>
      <c r="S1614" s="53"/>
      <c r="T1614" s="53"/>
      <c r="U1614" s="53"/>
      <c r="V1614" s="53"/>
      <c r="W1614" s="53"/>
      <c r="BZ1614" s="53"/>
    </row>
    <row r="1615" spans="2:78" s="52" customFormat="1" ht="13" x14ac:dyDescent="0.3">
      <c r="B1615" s="53" t="s">
        <v>6028</v>
      </c>
      <c r="C1615" s="53" t="s">
        <v>135</v>
      </c>
      <c r="D1615" s="53" t="s">
        <v>6260</v>
      </c>
      <c r="E1615" s="53">
        <v>40.215539999999997</v>
      </c>
      <c r="F1615" s="53">
        <v>-6.8460400000000003</v>
      </c>
      <c r="G1615" s="54">
        <v>578.09469999999999</v>
      </c>
      <c r="H1615" s="53">
        <v>1033</v>
      </c>
      <c r="I1615" s="53">
        <v>531</v>
      </c>
      <c r="J1615" s="53">
        <v>502</v>
      </c>
      <c r="K1615" s="52">
        <v>385</v>
      </c>
      <c r="L1615" s="52">
        <v>193.09469999999999</v>
      </c>
      <c r="M1615" s="55">
        <v>2</v>
      </c>
      <c r="N1615" s="61" t="s">
        <v>15</v>
      </c>
      <c r="P1615" s="66"/>
      <c r="Q1615" s="53"/>
      <c r="R1615" s="53"/>
      <c r="S1615" s="53"/>
      <c r="T1615" s="53"/>
      <c r="U1615" s="53"/>
      <c r="V1615" s="53"/>
      <c r="W1615" s="53"/>
      <c r="BZ1615" s="53"/>
    </row>
    <row r="1616" spans="2:78" s="52" customFormat="1" ht="13" x14ac:dyDescent="0.3">
      <c r="B1616" s="53" t="s">
        <v>6028</v>
      </c>
      <c r="C1616" s="53" t="s">
        <v>135</v>
      </c>
      <c r="D1616" s="53" t="s">
        <v>6261</v>
      </c>
      <c r="E1616" s="53">
        <v>39.169139999999999</v>
      </c>
      <c r="F1616" s="53">
        <v>-5.8856270000000004</v>
      </c>
      <c r="G1616" s="54">
        <v>322.17500000000001</v>
      </c>
      <c r="H1616" s="53">
        <v>851</v>
      </c>
      <c r="I1616" s="53">
        <v>436</v>
      </c>
      <c r="J1616" s="53">
        <v>415</v>
      </c>
      <c r="K1616" s="52">
        <v>385</v>
      </c>
      <c r="L1616" s="52">
        <v>-62.824999999999989</v>
      </c>
      <c r="M1616" s="55">
        <v>2</v>
      </c>
      <c r="N1616" s="61" t="s">
        <v>15</v>
      </c>
      <c r="P1616" s="66"/>
      <c r="Q1616" s="53"/>
      <c r="R1616" s="53"/>
      <c r="S1616" s="53"/>
      <c r="T1616" s="53"/>
      <c r="U1616" s="53"/>
      <c r="V1616" s="53"/>
      <c r="W1616" s="53"/>
      <c r="BZ1616" s="53"/>
    </row>
    <row r="1617" spans="2:78" s="52" customFormat="1" ht="13" x14ac:dyDescent="0.3">
      <c r="B1617" s="53" t="s">
        <v>6028</v>
      </c>
      <c r="C1617" s="53" t="s">
        <v>135</v>
      </c>
      <c r="D1617" s="53" t="s">
        <v>6262</v>
      </c>
      <c r="E1617" s="53">
        <v>39.683880000000002</v>
      </c>
      <c r="F1617" s="53">
        <v>-5.5063709999999997</v>
      </c>
      <c r="G1617" s="54">
        <v>518.24649999999997</v>
      </c>
      <c r="H1617" s="53">
        <v>329</v>
      </c>
      <c r="I1617" s="53">
        <v>164</v>
      </c>
      <c r="J1617" s="53">
        <v>165</v>
      </c>
      <c r="K1617" s="52">
        <v>385</v>
      </c>
      <c r="L1617" s="52">
        <v>133.24649999999997</v>
      </c>
      <c r="M1617" s="55">
        <v>2</v>
      </c>
      <c r="N1617" s="61" t="s">
        <v>15</v>
      </c>
      <c r="P1617" s="66"/>
      <c r="Q1617" s="53"/>
      <c r="R1617" s="53"/>
      <c r="S1617" s="53"/>
      <c r="T1617" s="53"/>
      <c r="U1617" s="53"/>
      <c r="V1617" s="53"/>
      <c r="W1617" s="53"/>
      <c r="BZ1617" s="53"/>
    </row>
    <row r="1618" spans="2:78" s="52" customFormat="1" ht="13" x14ac:dyDescent="0.3">
      <c r="B1618" s="53" t="s">
        <v>6028</v>
      </c>
      <c r="C1618" s="53" t="s">
        <v>135</v>
      </c>
      <c r="D1618" s="53" t="s">
        <v>6263</v>
      </c>
      <c r="E1618" s="53">
        <v>39.973439999999997</v>
      </c>
      <c r="F1618" s="53">
        <v>-6.2659000000000002</v>
      </c>
      <c r="G1618" s="54">
        <v>281.15280000000001</v>
      </c>
      <c r="H1618" s="53">
        <v>1968</v>
      </c>
      <c r="I1618" s="53">
        <v>989</v>
      </c>
      <c r="J1618" s="53">
        <v>979</v>
      </c>
      <c r="K1618" s="52">
        <v>385</v>
      </c>
      <c r="L1618" s="52">
        <v>-103.84719999999999</v>
      </c>
      <c r="M1618" s="55">
        <v>2</v>
      </c>
      <c r="N1618" s="61" t="s">
        <v>15</v>
      </c>
      <c r="P1618" s="66"/>
      <c r="Q1618" s="53"/>
      <c r="R1618" s="53"/>
      <c r="S1618" s="53"/>
      <c r="T1618" s="53"/>
      <c r="U1618" s="53"/>
      <c r="V1618" s="53"/>
      <c r="W1618" s="53"/>
      <c r="BZ1618" s="53"/>
    </row>
    <row r="1619" spans="2:78" s="52" customFormat="1" ht="13" x14ac:dyDescent="0.3">
      <c r="B1619" s="53" t="s">
        <v>6028</v>
      </c>
      <c r="C1619" s="53" t="s">
        <v>135</v>
      </c>
      <c r="D1619" s="53" t="s">
        <v>6264</v>
      </c>
      <c r="E1619" s="53">
        <v>39.413290000000003</v>
      </c>
      <c r="F1619" s="53">
        <v>-5.6272859999999998</v>
      </c>
      <c r="G1619" s="54">
        <v>663.92930000000001</v>
      </c>
      <c r="H1619" s="53">
        <v>851</v>
      </c>
      <c r="I1619" s="53">
        <v>436</v>
      </c>
      <c r="J1619" s="53">
        <v>415</v>
      </c>
      <c r="K1619" s="52">
        <v>385</v>
      </c>
      <c r="L1619" s="52">
        <v>278.92930000000001</v>
      </c>
      <c r="M1619" s="55">
        <v>4</v>
      </c>
      <c r="N1619" s="61" t="s">
        <v>16</v>
      </c>
      <c r="P1619" s="66"/>
      <c r="Q1619" s="53"/>
      <c r="R1619" s="53"/>
      <c r="S1619" s="53"/>
      <c r="T1619" s="53"/>
      <c r="U1619" s="53"/>
      <c r="V1619" s="53"/>
      <c r="W1619" s="53"/>
      <c r="BZ1619" s="53"/>
    </row>
    <row r="1620" spans="2:78" s="52" customFormat="1" ht="13" x14ac:dyDescent="0.3">
      <c r="B1620" s="53" t="s">
        <v>6028</v>
      </c>
      <c r="C1620" s="53" t="s">
        <v>135</v>
      </c>
      <c r="D1620" s="53" t="s">
        <v>6265</v>
      </c>
      <c r="E1620" s="53">
        <v>40.328629999999997</v>
      </c>
      <c r="F1620" s="53">
        <v>-5.8233680000000003</v>
      </c>
      <c r="G1620" s="54">
        <v>1132.181</v>
      </c>
      <c r="H1620" s="53">
        <v>490</v>
      </c>
      <c r="I1620" s="53">
        <v>261</v>
      </c>
      <c r="J1620" s="53">
        <v>229</v>
      </c>
      <c r="K1620" s="52">
        <v>385</v>
      </c>
      <c r="L1620" s="52">
        <v>747.18100000000004</v>
      </c>
      <c r="M1620" s="55">
        <v>6</v>
      </c>
      <c r="N1620" s="61" t="s">
        <v>17</v>
      </c>
      <c r="P1620" s="66"/>
      <c r="Q1620" s="53"/>
      <c r="R1620" s="53"/>
      <c r="S1620" s="53"/>
      <c r="T1620" s="53"/>
      <c r="U1620" s="53"/>
      <c r="V1620" s="53"/>
      <c r="W1620" s="53"/>
      <c r="BZ1620" s="53"/>
    </row>
    <row r="1621" spans="2:78" s="52" customFormat="1" ht="13" x14ac:dyDescent="0.3">
      <c r="B1621" s="53" t="s">
        <v>6028</v>
      </c>
      <c r="C1621" s="53" t="s">
        <v>135</v>
      </c>
      <c r="D1621" s="53" t="s">
        <v>6266</v>
      </c>
      <c r="E1621" s="53">
        <v>40.111809999999998</v>
      </c>
      <c r="F1621" s="53">
        <v>-5.7756499999999997</v>
      </c>
      <c r="G1621" s="54">
        <v>587.85720000000003</v>
      </c>
      <c r="H1621" s="53">
        <v>1062</v>
      </c>
      <c r="I1621" s="53">
        <v>570</v>
      </c>
      <c r="J1621" s="53">
        <v>492</v>
      </c>
      <c r="K1621" s="52">
        <v>385</v>
      </c>
      <c r="L1621" s="52">
        <v>202.85720000000003</v>
      </c>
      <c r="M1621" s="55">
        <v>4</v>
      </c>
      <c r="N1621" s="61" t="s">
        <v>16</v>
      </c>
      <c r="P1621" s="66"/>
      <c r="Q1621" s="53"/>
      <c r="R1621" s="53"/>
      <c r="S1621" s="53"/>
      <c r="T1621" s="53"/>
      <c r="U1621" s="53"/>
      <c r="V1621" s="53"/>
      <c r="W1621" s="53"/>
      <c r="BZ1621" s="53"/>
    </row>
    <row r="1622" spans="2:78" s="52" customFormat="1" ht="13" x14ac:dyDescent="0.3">
      <c r="B1622" s="53" t="s">
        <v>6028</v>
      </c>
      <c r="C1622" s="53" t="s">
        <v>135</v>
      </c>
      <c r="D1622" s="53" t="s">
        <v>6267</v>
      </c>
      <c r="E1622" s="53">
        <v>40.24803</v>
      </c>
      <c r="F1622" s="53">
        <v>-5.920274</v>
      </c>
      <c r="G1622" s="54">
        <v>641.08019999999999</v>
      </c>
      <c r="H1622" s="53">
        <v>440</v>
      </c>
      <c r="I1622" s="53">
        <v>229</v>
      </c>
      <c r="J1622" s="53">
        <v>211</v>
      </c>
      <c r="K1622" s="52">
        <v>385</v>
      </c>
      <c r="L1622" s="52">
        <v>256.08019999999999</v>
      </c>
      <c r="M1622" s="55">
        <v>4</v>
      </c>
      <c r="N1622" s="61" t="s">
        <v>16</v>
      </c>
      <c r="P1622" s="66"/>
      <c r="Q1622" s="53"/>
      <c r="R1622" s="53"/>
      <c r="S1622" s="53"/>
      <c r="T1622" s="53"/>
      <c r="U1622" s="53"/>
      <c r="V1622" s="53"/>
      <c r="W1622" s="53"/>
      <c r="BZ1622" s="53"/>
    </row>
    <row r="1623" spans="2:78" s="52" customFormat="1" ht="13" x14ac:dyDescent="0.3">
      <c r="B1623" s="53" t="s">
        <v>6028</v>
      </c>
      <c r="C1623" s="53" t="s">
        <v>135</v>
      </c>
      <c r="D1623" s="53" t="s">
        <v>6268</v>
      </c>
      <c r="E1623" s="53">
        <v>40.06156</v>
      </c>
      <c r="F1623" s="53">
        <v>-5.9285240000000003</v>
      </c>
      <c r="G1623" s="54">
        <v>526.40660000000003</v>
      </c>
      <c r="H1623" s="53">
        <v>132</v>
      </c>
      <c r="I1623" s="53">
        <v>72</v>
      </c>
      <c r="J1623" s="53">
        <v>60</v>
      </c>
      <c r="K1623" s="52">
        <v>385</v>
      </c>
      <c r="L1623" s="52">
        <v>141.40660000000003</v>
      </c>
      <c r="M1623" s="55">
        <v>2</v>
      </c>
      <c r="N1623" s="61" t="s">
        <v>15</v>
      </c>
      <c r="P1623" s="66"/>
      <c r="Q1623" s="53"/>
      <c r="R1623" s="53"/>
      <c r="S1623" s="53"/>
      <c r="T1623" s="53"/>
      <c r="U1623" s="53"/>
      <c r="V1623" s="53"/>
      <c r="W1623" s="53"/>
      <c r="BZ1623" s="53"/>
    </row>
    <row r="1624" spans="2:78" s="52" customFormat="1" ht="13" x14ac:dyDescent="0.3">
      <c r="B1624" s="53" t="s">
        <v>6028</v>
      </c>
      <c r="C1624" s="53" t="s">
        <v>135</v>
      </c>
      <c r="D1624" s="53" t="s">
        <v>6269</v>
      </c>
      <c r="E1624" s="53">
        <v>39.70975</v>
      </c>
      <c r="F1624" s="53">
        <v>-6.5490599999999999</v>
      </c>
      <c r="G1624" s="54">
        <v>326.4898</v>
      </c>
      <c r="H1624" s="53">
        <v>2280</v>
      </c>
      <c r="I1624" s="53">
        <v>1113</v>
      </c>
      <c r="J1624" s="53">
        <v>1167</v>
      </c>
      <c r="K1624" s="52">
        <v>385</v>
      </c>
      <c r="L1624" s="52">
        <v>-58.510199999999998</v>
      </c>
      <c r="M1624" s="55">
        <v>2</v>
      </c>
      <c r="N1624" s="61" t="s">
        <v>15</v>
      </c>
      <c r="P1624" s="66"/>
      <c r="Q1624" s="53"/>
      <c r="R1624" s="53"/>
      <c r="S1624" s="53"/>
      <c r="T1624" s="53"/>
      <c r="U1624" s="53"/>
      <c r="V1624" s="53"/>
      <c r="W1624" s="53"/>
      <c r="BZ1624" s="53"/>
    </row>
    <row r="1625" spans="2:78" s="52" customFormat="1" ht="13" x14ac:dyDescent="0.3">
      <c r="B1625" s="53" t="s">
        <v>6028</v>
      </c>
      <c r="C1625" s="53" t="s">
        <v>135</v>
      </c>
      <c r="D1625" s="53" t="s">
        <v>6270</v>
      </c>
      <c r="E1625" s="53">
        <v>39.719819999999999</v>
      </c>
      <c r="F1625" s="53">
        <v>-5.3456330000000003</v>
      </c>
      <c r="G1625" s="54">
        <v>501.72989999999999</v>
      </c>
      <c r="H1625" s="53">
        <v>105</v>
      </c>
      <c r="I1625" s="53">
        <v>58</v>
      </c>
      <c r="J1625" s="53">
        <v>47</v>
      </c>
      <c r="K1625" s="52">
        <v>385</v>
      </c>
      <c r="L1625" s="52">
        <v>116.72989999999999</v>
      </c>
      <c r="M1625" s="55">
        <v>2</v>
      </c>
      <c r="N1625" s="61" t="s">
        <v>15</v>
      </c>
      <c r="P1625" s="66"/>
      <c r="Q1625" s="53"/>
      <c r="R1625" s="53"/>
      <c r="S1625" s="53"/>
      <c r="T1625" s="53"/>
      <c r="U1625" s="53"/>
      <c r="V1625" s="53"/>
      <c r="W1625" s="53"/>
      <c r="BZ1625" s="53"/>
    </row>
    <row r="1626" spans="2:78" s="52" customFormat="1" ht="13" x14ac:dyDescent="0.3">
      <c r="B1626" s="53" t="s">
        <v>6028</v>
      </c>
      <c r="C1626" s="53" t="s">
        <v>135</v>
      </c>
      <c r="D1626" s="53" t="s">
        <v>6271</v>
      </c>
      <c r="E1626" s="53">
        <v>40.238819999999997</v>
      </c>
      <c r="F1626" s="53">
        <v>-6.5958379999999996</v>
      </c>
      <c r="G1626" s="54">
        <v>665.30489999999998</v>
      </c>
      <c r="H1626" s="53">
        <v>1662</v>
      </c>
      <c r="I1626" s="53">
        <v>841</v>
      </c>
      <c r="J1626" s="53">
        <v>821</v>
      </c>
      <c r="K1626" s="52">
        <v>385</v>
      </c>
      <c r="L1626" s="52">
        <v>280.30489999999998</v>
      </c>
      <c r="M1626" s="55">
        <v>4</v>
      </c>
      <c r="N1626" s="61" t="s">
        <v>16</v>
      </c>
      <c r="P1626" s="66"/>
      <c r="Q1626" s="53"/>
      <c r="R1626" s="53"/>
      <c r="S1626" s="53"/>
      <c r="T1626" s="53"/>
      <c r="U1626" s="53"/>
      <c r="V1626" s="53"/>
      <c r="W1626" s="53"/>
      <c r="BZ1626" s="53"/>
    </row>
    <row r="1627" spans="2:78" s="52" customFormat="1" ht="13" x14ac:dyDescent="0.3">
      <c r="B1627" s="53" t="s">
        <v>6028</v>
      </c>
      <c r="C1627" s="53" t="s">
        <v>135</v>
      </c>
      <c r="D1627" s="53" t="s">
        <v>6272</v>
      </c>
      <c r="E1627" s="53">
        <v>39.866019999999999</v>
      </c>
      <c r="F1627" s="53">
        <v>-5.3437409999999996</v>
      </c>
      <c r="G1627" s="54">
        <v>321.66660000000002</v>
      </c>
      <c r="H1627" s="53">
        <v>338</v>
      </c>
      <c r="I1627" s="53">
        <v>174</v>
      </c>
      <c r="J1627" s="53">
        <v>164</v>
      </c>
      <c r="K1627" s="52">
        <v>385</v>
      </c>
      <c r="L1627" s="52">
        <v>-63.333399999999983</v>
      </c>
      <c r="M1627" s="55">
        <v>2</v>
      </c>
      <c r="N1627" s="61" t="s">
        <v>15</v>
      </c>
      <c r="P1627" s="66"/>
      <c r="Q1627" s="53"/>
      <c r="R1627" s="53"/>
      <c r="S1627" s="53"/>
      <c r="T1627" s="53"/>
      <c r="U1627" s="53"/>
      <c r="V1627" s="53"/>
      <c r="W1627" s="53"/>
      <c r="BZ1627" s="53"/>
    </row>
    <row r="1628" spans="2:78" s="52" customFormat="1" ht="13" x14ac:dyDescent="0.3">
      <c r="B1628" s="53" t="s">
        <v>6028</v>
      </c>
      <c r="C1628" s="53" t="s">
        <v>135</v>
      </c>
      <c r="D1628" s="53" t="s">
        <v>6273</v>
      </c>
      <c r="E1628" s="53">
        <v>40.23901</v>
      </c>
      <c r="F1628" s="53">
        <v>-5.9941810000000002</v>
      </c>
      <c r="G1628" s="54">
        <v>416.166</v>
      </c>
      <c r="H1628" s="53">
        <v>361</v>
      </c>
      <c r="I1628" s="53">
        <v>194</v>
      </c>
      <c r="J1628" s="53">
        <v>167</v>
      </c>
      <c r="K1628" s="52">
        <v>385</v>
      </c>
      <c r="L1628" s="52">
        <v>31.165999999999997</v>
      </c>
      <c r="M1628" s="55">
        <v>2</v>
      </c>
      <c r="N1628" s="61" t="s">
        <v>15</v>
      </c>
      <c r="P1628" s="66"/>
      <c r="Q1628" s="53"/>
      <c r="R1628" s="53"/>
      <c r="S1628" s="53"/>
      <c r="T1628" s="53"/>
      <c r="U1628" s="53"/>
      <c r="V1628" s="53"/>
      <c r="W1628" s="53"/>
      <c r="BZ1628" s="53"/>
    </row>
    <row r="1629" spans="2:78" s="52" customFormat="1" ht="13" x14ac:dyDescent="0.3">
      <c r="B1629" s="53" t="s">
        <v>6028</v>
      </c>
      <c r="C1629" s="53" t="s">
        <v>135</v>
      </c>
      <c r="D1629" s="53" t="s">
        <v>6274</v>
      </c>
      <c r="E1629" s="53">
        <v>39.452159999999999</v>
      </c>
      <c r="F1629" s="53">
        <v>-5.3300239999999999</v>
      </c>
      <c r="G1629" s="54">
        <v>616.12130000000002</v>
      </c>
      <c r="H1629" s="53">
        <v>2096</v>
      </c>
      <c r="I1629" s="53">
        <v>1042</v>
      </c>
      <c r="J1629" s="53">
        <v>1054</v>
      </c>
      <c r="K1629" s="52">
        <v>385</v>
      </c>
      <c r="L1629" s="52">
        <v>231.12130000000002</v>
      </c>
      <c r="M1629" s="55">
        <v>4</v>
      </c>
      <c r="N1629" s="61" t="s">
        <v>16</v>
      </c>
      <c r="P1629" s="66"/>
      <c r="Q1629" s="53"/>
      <c r="R1629" s="53"/>
      <c r="S1629" s="53"/>
      <c r="T1629" s="53"/>
      <c r="U1629" s="53"/>
      <c r="V1629" s="53"/>
      <c r="W1629" s="53"/>
      <c r="BZ1629" s="53"/>
    </row>
    <row r="1630" spans="2:78" s="52" customFormat="1" ht="13" x14ac:dyDescent="0.3">
      <c r="B1630" s="53" t="s">
        <v>6028</v>
      </c>
      <c r="C1630" s="53" t="s">
        <v>135</v>
      </c>
      <c r="D1630" s="53" t="s">
        <v>6275</v>
      </c>
      <c r="E1630" s="53">
        <v>40.101100000000002</v>
      </c>
      <c r="F1630" s="53">
        <v>-6.4634749999999999</v>
      </c>
      <c r="G1630" s="54">
        <v>446.93639999999999</v>
      </c>
      <c r="H1630" s="53">
        <v>231</v>
      </c>
      <c r="I1630" s="53">
        <v>116</v>
      </c>
      <c r="J1630" s="53">
        <v>115</v>
      </c>
      <c r="K1630" s="52">
        <v>385</v>
      </c>
      <c r="L1630" s="52">
        <v>61.936399999999992</v>
      </c>
      <c r="M1630" s="55">
        <v>2</v>
      </c>
      <c r="N1630" s="61" t="s">
        <v>15</v>
      </c>
      <c r="P1630" s="66"/>
      <c r="Q1630" s="53"/>
      <c r="R1630" s="53"/>
      <c r="S1630" s="53"/>
      <c r="T1630" s="53"/>
      <c r="U1630" s="53"/>
      <c r="V1630" s="53"/>
      <c r="W1630" s="53"/>
      <c r="BZ1630" s="53"/>
    </row>
    <row r="1631" spans="2:78" s="52" customFormat="1" ht="13" x14ac:dyDescent="0.3">
      <c r="B1631" s="53" t="s">
        <v>6028</v>
      </c>
      <c r="C1631" s="53" t="s">
        <v>135</v>
      </c>
      <c r="D1631" s="53" t="s">
        <v>6276</v>
      </c>
      <c r="E1631" s="53">
        <v>40.093969999999999</v>
      </c>
      <c r="F1631" s="53">
        <v>-6.4099659999999998</v>
      </c>
      <c r="G1631" s="54">
        <v>428.58260000000001</v>
      </c>
      <c r="H1631" s="53">
        <v>1611</v>
      </c>
      <c r="I1631" s="53">
        <v>848</v>
      </c>
      <c r="J1631" s="53">
        <v>763</v>
      </c>
      <c r="K1631" s="52">
        <v>385</v>
      </c>
      <c r="L1631" s="52">
        <v>43.582600000000014</v>
      </c>
      <c r="M1631" s="55">
        <v>2</v>
      </c>
      <c r="N1631" s="61" t="s">
        <v>15</v>
      </c>
      <c r="P1631" s="66"/>
      <c r="Q1631" s="53"/>
      <c r="R1631" s="53"/>
      <c r="S1631" s="53"/>
      <c r="T1631" s="53"/>
      <c r="U1631" s="53"/>
      <c r="V1631" s="53"/>
      <c r="W1631" s="53"/>
      <c r="BZ1631" s="53"/>
    </row>
    <row r="1632" spans="2:78" s="52" customFormat="1" ht="13" x14ac:dyDescent="0.3">
      <c r="B1632" s="53" t="s">
        <v>6028</v>
      </c>
      <c r="C1632" s="53" t="s">
        <v>135</v>
      </c>
      <c r="D1632" s="53" t="s">
        <v>6277</v>
      </c>
      <c r="E1632" s="53">
        <v>40.193800000000003</v>
      </c>
      <c r="F1632" s="53">
        <v>-6.1632530000000001</v>
      </c>
      <c r="G1632" s="54">
        <v>390.9599</v>
      </c>
      <c r="H1632" s="53">
        <v>625</v>
      </c>
      <c r="I1632" s="53">
        <v>303</v>
      </c>
      <c r="J1632" s="53">
        <v>322</v>
      </c>
      <c r="K1632" s="52">
        <v>385</v>
      </c>
      <c r="L1632" s="52">
        <v>5.9599000000000046</v>
      </c>
      <c r="M1632" s="55">
        <v>2</v>
      </c>
      <c r="N1632" s="61" t="s">
        <v>15</v>
      </c>
      <c r="P1632" s="66"/>
      <c r="Q1632" s="53"/>
      <c r="R1632" s="53"/>
      <c r="S1632" s="53"/>
      <c r="T1632" s="53"/>
      <c r="U1632" s="53"/>
      <c r="V1632" s="53"/>
      <c r="W1632" s="53"/>
      <c r="BZ1632" s="53"/>
    </row>
    <row r="1633" spans="2:78" s="52" customFormat="1" ht="13" x14ac:dyDescent="0.3">
      <c r="B1633" s="53" t="s">
        <v>6028</v>
      </c>
      <c r="C1633" s="53" t="s">
        <v>135</v>
      </c>
      <c r="D1633" s="53" t="s">
        <v>6278</v>
      </c>
      <c r="E1633" s="53">
        <v>40.154699999999998</v>
      </c>
      <c r="F1633" s="53">
        <v>-5.6548109999999996</v>
      </c>
      <c r="G1633" s="54">
        <v>865.05139999999994</v>
      </c>
      <c r="H1633" s="53">
        <v>410</v>
      </c>
      <c r="I1633" s="53">
        <v>210</v>
      </c>
      <c r="J1633" s="53">
        <v>200</v>
      </c>
      <c r="K1633" s="52">
        <v>385</v>
      </c>
      <c r="L1633" s="52">
        <v>480.05139999999994</v>
      </c>
      <c r="M1633" s="55">
        <v>5</v>
      </c>
      <c r="N1633" s="61" t="s">
        <v>16</v>
      </c>
      <c r="P1633" s="66"/>
      <c r="Q1633" s="53"/>
      <c r="R1633" s="53"/>
      <c r="S1633" s="53"/>
      <c r="T1633" s="53"/>
      <c r="U1633" s="53"/>
      <c r="V1633" s="53"/>
      <c r="W1633" s="53"/>
      <c r="BZ1633" s="53"/>
    </row>
    <row r="1634" spans="2:78" s="52" customFormat="1" ht="13" x14ac:dyDescent="0.3">
      <c r="B1634" s="53" t="s">
        <v>6028</v>
      </c>
      <c r="C1634" s="53" t="s">
        <v>135</v>
      </c>
      <c r="D1634" s="53" t="s">
        <v>6279</v>
      </c>
      <c r="E1634" s="53">
        <v>39.375160000000001</v>
      </c>
      <c r="F1634" s="53">
        <v>-5.7598019999999996</v>
      </c>
      <c r="G1634" s="54">
        <v>464.27859999999998</v>
      </c>
      <c r="H1634" s="53">
        <v>366</v>
      </c>
      <c r="I1634" s="53">
        <v>182</v>
      </c>
      <c r="J1634" s="53">
        <v>184</v>
      </c>
      <c r="K1634" s="52">
        <v>385</v>
      </c>
      <c r="L1634" s="52">
        <v>79.278599999999983</v>
      </c>
      <c r="M1634" s="55">
        <v>2</v>
      </c>
      <c r="N1634" s="61" t="s">
        <v>15</v>
      </c>
      <c r="P1634" s="66"/>
      <c r="Q1634" s="53"/>
      <c r="R1634" s="53"/>
      <c r="S1634" s="53"/>
      <c r="T1634" s="53"/>
      <c r="U1634" s="53"/>
      <c r="V1634" s="53"/>
      <c r="W1634" s="53"/>
      <c r="BZ1634" s="53"/>
    </row>
    <row r="1635" spans="2:78" s="52" customFormat="1" ht="13" x14ac:dyDescent="0.3">
      <c r="B1635" s="53" t="s">
        <v>6028</v>
      </c>
      <c r="C1635" s="53" t="s">
        <v>135</v>
      </c>
      <c r="D1635" s="53" t="s">
        <v>6280</v>
      </c>
      <c r="E1635" s="53">
        <v>40.212670000000003</v>
      </c>
      <c r="F1635" s="53">
        <v>-6.464512</v>
      </c>
      <c r="G1635" s="54">
        <v>440.86689999999999</v>
      </c>
      <c r="H1635" s="53">
        <v>518</v>
      </c>
      <c r="I1635" s="53">
        <v>263</v>
      </c>
      <c r="J1635" s="53">
        <v>255</v>
      </c>
      <c r="K1635" s="52">
        <v>385</v>
      </c>
      <c r="L1635" s="52">
        <v>55.866899999999987</v>
      </c>
      <c r="M1635" s="55">
        <v>2</v>
      </c>
      <c r="N1635" s="61" t="s">
        <v>15</v>
      </c>
      <c r="P1635" s="66"/>
      <c r="Q1635" s="53"/>
      <c r="R1635" s="53"/>
      <c r="S1635" s="53"/>
      <c r="T1635" s="53"/>
      <c r="U1635" s="53"/>
      <c r="V1635" s="53"/>
      <c r="W1635" s="53"/>
      <c r="BZ1635" s="53"/>
    </row>
    <row r="1636" spans="2:78" s="52" customFormat="1" ht="13" x14ac:dyDescent="0.3">
      <c r="B1636" s="53" t="s">
        <v>6028</v>
      </c>
      <c r="C1636" s="53" t="s">
        <v>135</v>
      </c>
      <c r="D1636" s="53" t="s">
        <v>6281</v>
      </c>
      <c r="E1636" s="53">
        <v>39.63796</v>
      </c>
      <c r="F1636" s="53">
        <v>-7.4057899999999997</v>
      </c>
      <c r="G1636" s="54">
        <v>255.09229999999999</v>
      </c>
      <c r="H1636" s="53">
        <v>285</v>
      </c>
      <c r="I1636" s="53">
        <v>148</v>
      </c>
      <c r="J1636" s="53">
        <v>137</v>
      </c>
      <c r="K1636" s="52">
        <v>385</v>
      </c>
      <c r="L1636" s="52">
        <v>-129.90770000000001</v>
      </c>
      <c r="M1636" s="55">
        <v>2</v>
      </c>
      <c r="N1636" s="61" t="s">
        <v>15</v>
      </c>
      <c r="P1636" s="66"/>
      <c r="Q1636" s="53"/>
      <c r="R1636" s="53"/>
      <c r="S1636" s="53"/>
      <c r="T1636" s="53"/>
      <c r="U1636" s="53"/>
      <c r="V1636" s="53"/>
      <c r="W1636" s="53"/>
      <c r="BZ1636" s="53"/>
    </row>
    <row r="1637" spans="2:78" s="52" customFormat="1" ht="13" x14ac:dyDescent="0.3">
      <c r="B1637" s="53" t="s">
        <v>6028</v>
      </c>
      <c r="C1637" s="53" t="s">
        <v>135</v>
      </c>
      <c r="D1637" s="53" t="s">
        <v>6282</v>
      </c>
      <c r="E1637" s="53">
        <v>39.463279999999997</v>
      </c>
      <c r="F1637" s="53">
        <v>-6.9066010000000002</v>
      </c>
      <c r="G1637" s="54">
        <v>324.79790000000003</v>
      </c>
      <c r="H1637" s="53">
        <v>386</v>
      </c>
      <c r="I1637" s="53">
        <v>191</v>
      </c>
      <c r="J1637" s="53">
        <v>195</v>
      </c>
      <c r="K1637" s="52">
        <v>385</v>
      </c>
      <c r="L1637" s="52">
        <v>-60.202099999999973</v>
      </c>
      <c r="M1637" s="55">
        <v>2</v>
      </c>
      <c r="N1637" s="61" t="s">
        <v>15</v>
      </c>
      <c r="P1637" s="66"/>
      <c r="Q1637" s="53"/>
      <c r="R1637" s="53"/>
      <c r="S1637" s="53"/>
      <c r="T1637" s="53"/>
      <c r="U1637" s="53"/>
      <c r="V1637" s="53"/>
      <c r="W1637" s="53"/>
      <c r="BZ1637" s="53"/>
    </row>
    <row r="1638" spans="2:78" s="52" customFormat="1" ht="13" x14ac:dyDescent="0.3">
      <c r="B1638" s="53" t="s">
        <v>6028</v>
      </c>
      <c r="C1638" s="53" t="s">
        <v>135</v>
      </c>
      <c r="D1638" s="53" t="s">
        <v>6283</v>
      </c>
      <c r="E1638" s="53">
        <v>40.273899999999998</v>
      </c>
      <c r="F1638" s="53">
        <v>-5.8660449999999997</v>
      </c>
      <c r="G1638" s="54">
        <v>664.4932</v>
      </c>
      <c r="H1638" s="53">
        <v>4126</v>
      </c>
      <c r="I1638" s="53">
        <v>2027</v>
      </c>
      <c r="J1638" s="53">
        <v>2099</v>
      </c>
      <c r="K1638" s="52">
        <v>385</v>
      </c>
      <c r="L1638" s="52">
        <v>279.4932</v>
      </c>
      <c r="M1638" s="55">
        <v>4</v>
      </c>
      <c r="N1638" s="61" t="s">
        <v>16</v>
      </c>
      <c r="P1638" s="66"/>
      <c r="Q1638" s="53"/>
      <c r="R1638" s="53"/>
      <c r="S1638" s="53"/>
      <c r="T1638" s="53"/>
      <c r="U1638" s="53"/>
      <c r="V1638" s="53"/>
      <c r="W1638" s="53"/>
      <c r="BZ1638" s="53"/>
    </row>
    <row r="1639" spans="2:78" s="52" customFormat="1" ht="13" x14ac:dyDescent="0.3">
      <c r="B1639" s="53" t="s">
        <v>6028</v>
      </c>
      <c r="C1639" s="53" t="s">
        <v>135</v>
      </c>
      <c r="D1639" s="53" t="s">
        <v>6284</v>
      </c>
      <c r="E1639" s="53">
        <v>39.726990000000001</v>
      </c>
      <c r="F1639" s="53">
        <v>-5.6668390000000004</v>
      </c>
      <c r="G1639" s="54">
        <v>466.63350000000003</v>
      </c>
      <c r="H1639" s="53">
        <v>100</v>
      </c>
      <c r="I1639" s="53">
        <v>52</v>
      </c>
      <c r="J1639" s="53">
        <v>48</v>
      </c>
      <c r="K1639" s="52">
        <v>385</v>
      </c>
      <c r="L1639" s="52">
        <v>81.633500000000026</v>
      </c>
      <c r="M1639" s="55">
        <v>2</v>
      </c>
      <c r="N1639" s="61" t="s">
        <v>15</v>
      </c>
      <c r="P1639" s="66"/>
      <c r="Q1639" s="53"/>
      <c r="R1639" s="53"/>
      <c r="S1639" s="53"/>
      <c r="T1639" s="53"/>
      <c r="U1639" s="53"/>
      <c r="V1639" s="53"/>
      <c r="W1639" s="53"/>
      <c r="BZ1639" s="53"/>
    </row>
    <row r="1640" spans="2:78" s="52" customFormat="1" ht="13" x14ac:dyDescent="0.3">
      <c r="B1640" s="53" t="s">
        <v>6028</v>
      </c>
      <c r="C1640" s="53" t="s">
        <v>135</v>
      </c>
      <c r="D1640" s="53" t="s">
        <v>6285</v>
      </c>
      <c r="E1640" s="53">
        <v>39.708120000000001</v>
      </c>
      <c r="F1640" s="53">
        <v>-6.3578640000000002</v>
      </c>
      <c r="G1640" s="54">
        <v>348.07209999999998</v>
      </c>
      <c r="H1640" s="53">
        <v>441</v>
      </c>
      <c r="I1640" s="53">
        <v>228</v>
      </c>
      <c r="J1640" s="53">
        <v>213</v>
      </c>
      <c r="K1640" s="52">
        <v>385</v>
      </c>
      <c r="L1640" s="52">
        <v>-36.927900000000022</v>
      </c>
      <c r="M1640" s="55">
        <v>2</v>
      </c>
      <c r="N1640" s="61" t="s">
        <v>15</v>
      </c>
      <c r="P1640" s="66"/>
      <c r="Q1640" s="53"/>
      <c r="R1640" s="53"/>
      <c r="S1640" s="53"/>
      <c r="T1640" s="53"/>
      <c r="U1640" s="53"/>
      <c r="V1640" s="53"/>
      <c r="W1640" s="53"/>
      <c r="BZ1640" s="53"/>
    </row>
    <row r="1641" spans="2:78" s="52" customFormat="1" ht="13" x14ac:dyDescent="0.3">
      <c r="B1641" s="53" t="s">
        <v>6028</v>
      </c>
      <c r="C1641" s="53" t="s">
        <v>135</v>
      </c>
      <c r="D1641" s="53" t="s">
        <v>6286</v>
      </c>
      <c r="E1641" s="53">
        <v>39.89969</v>
      </c>
      <c r="F1641" s="53">
        <v>-6.349081</v>
      </c>
      <c r="G1641" s="54">
        <v>280.2364</v>
      </c>
      <c r="H1641" s="53">
        <v>758</v>
      </c>
      <c r="I1641" s="53">
        <v>390</v>
      </c>
      <c r="J1641" s="53">
        <v>368</v>
      </c>
      <c r="K1641" s="52">
        <v>385</v>
      </c>
      <c r="L1641" s="52">
        <v>-104.7636</v>
      </c>
      <c r="M1641" s="55">
        <v>2</v>
      </c>
      <c r="N1641" s="61" t="s">
        <v>15</v>
      </c>
      <c r="P1641" s="66"/>
      <c r="Q1641" s="53"/>
      <c r="R1641" s="53"/>
      <c r="S1641" s="53"/>
      <c r="T1641" s="53"/>
      <c r="U1641" s="53"/>
      <c r="V1641" s="53"/>
      <c r="W1641" s="53"/>
      <c r="BZ1641" s="53"/>
    </row>
    <row r="1642" spans="2:78" s="52" customFormat="1" ht="13" x14ac:dyDescent="0.3">
      <c r="B1642" s="53" t="s">
        <v>6028</v>
      </c>
      <c r="C1642" s="53" t="s">
        <v>135</v>
      </c>
      <c r="D1642" s="53" t="s">
        <v>6287</v>
      </c>
      <c r="E1642" s="53">
        <v>40.171849999999999</v>
      </c>
      <c r="F1642" s="53">
        <v>-6.7218819999999999</v>
      </c>
      <c r="G1642" s="54">
        <v>525.28880000000004</v>
      </c>
      <c r="H1642" s="53">
        <v>976</v>
      </c>
      <c r="I1642" s="53">
        <v>488</v>
      </c>
      <c r="J1642" s="53">
        <v>488</v>
      </c>
      <c r="K1642" s="52">
        <v>385</v>
      </c>
      <c r="L1642" s="52">
        <v>140.28880000000004</v>
      </c>
      <c r="M1642" s="55">
        <v>2</v>
      </c>
      <c r="N1642" s="61" t="s">
        <v>15</v>
      </c>
      <c r="P1642" s="66"/>
      <c r="Q1642" s="53"/>
      <c r="R1642" s="53"/>
      <c r="S1642" s="53"/>
      <c r="T1642" s="53"/>
      <c r="U1642" s="53"/>
      <c r="V1642" s="53"/>
      <c r="W1642" s="53"/>
      <c r="BZ1642" s="53"/>
    </row>
    <row r="1643" spans="2:78" s="52" customFormat="1" ht="13" x14ac:dyDescent="0.3">
      <c r="B1643" s="53" t="s">
        <v>6028</v>
      </c>
      <c r="C1643" s="53" t="s">
        <v>135</v>
      </c>
      <c r="D1643" s="53" t="s">
        <v>6288</v>
      </c>
      <c r="E1643" s="53">
        <v>40.055810000000001</v>
      </c>
      <c r="F1643" s="53">
        <v>-6.6150039999999999</v>
      </c>
      <c r="G1643" s="54">
        <v>283.59620000000001</v>
      </c>
      <c r="H1643" s="53">
        <v>196</v>
      </c>
      <c r="I1643" s="53">
        <v>97</v>
      </c>
      <c r="J1643" s="53">
        <v>99</v>
      </c>
      <c r="K1643" s="52">
        <v>385</v>
      </c>
      <c r="L1643" s="52">
        <v>-101.40379999999999</v>
      </c>
      <c r="M1643" s="55">
        <v>2</v>
      </c>
      <c r="N1643" s="61" t="s">
        <v>15</v>
      </c>
      <c r="P1643" s="66"/>
      <c r="Q1643" s="53"/>
      <c r="R1643" s="53"/>
      <c r="S1643" s="53"/>
      <c r="T1643" s="53"/>
      <c r="U1643" s="53"/>
      <c r="V1643" s="53"/>
      <c r="W1643" s="53"/>
      <c r="BZ1643" s="53"/>
    </row>
    <row r="1644" spans="2:78" s="52" customFormat="1" ht="13" x14ac:dyDescent="0.3">
      <c r="B1644" s="53" t="s">
        <v>6028</v>
      </c>
      <c r="C1644" s="53" t="s">
        <v>135</v>
      </c>
      <c r="D1644" s="53" t="s">
        <v>6289</v>
      </c>
      <c r="E1644" s="53">
        <v>39.325609999999998</v>
      </c>
      <c r="F1644" s="53">
        <v>-5.9179089999999999</v>
      </c>
      <c r="G1644" s="54">
        <v>536.68140000000005</v>
      </c>
      <c r="H1644" s="53">
        <v>488</v>
      </c>
      <c r="I1644" s="53">
        <v>239</v>
      </c>
      <c r="J1644" s="53">
        <v>249</v>
      </c>
      <c r="K1644" s="52">
        <v>385</v>
      </c>
      <c r="L1644" s="52">
        <v>151.68140000000005</v>
      </c>
      <c r="M1644" s="55">
        <v>2</v>
      </c>
      <c r="N1644" s="61" t="s">
        <v>15</v>
      </c>
      <c r="P1644" s="66"/>
      <c r="Q1644" s="53"/>
      <c r="R1644" s="53"/>
      <c r="S1644" s="53"/>
      <c r="T1644" s="53"/>
      <c r="U1644" s="53"/>
      <c r="V1644" s="53"/>
      <c r="W1644" s="53"/>
      <c r="BZ1644" s="53"/>
    </row>
    <row r="1645" spans="2:78" s="52" customFormat="1" ht="13" x14ac:dyDescent="0.3">
      <c r="B1645" s="53" t="s">
        <v>6028</v>
      </c>
      <c r="C1645" s="53" t="s">
        <v>135</v>
      </c>
      <c r="D1645" s="53" t="s">
        <v>6290</v>
      </c>
      <c r="E1645" s="53">
        <v>39.66704</v>
      </c>
      <c r="F1645" s="53">
        <v>-5.812926</v>
      </c>
      <c r="G1645" s="54">
        <v>504.39429999999999</v>
      </c>
      <c r="H1645" s="53">
        <v>590</v>
      </c>
      <c r="I1645" s="53">
        <v>280</v>
      </c>
      <c r="J1645" s="53">
        <v>310</v>
      </c>
      <c r="K1645" s="52">
        <v>385</v>
      </c>
      <c r="L1645" s="52">
        <v>119.39429999999999</v>
      </c>
      <c r="M1645" s="55">
        <v>2</v>
      </c>
      <c r="N1645" s="61" t="s">
        <v>15</v>
      </c>
      <c r="P1645" s="66"/>
      <c r="Q1645" s="53"/>
      <c r="R1645" s="53"/>
      <c r="S1645" s="53"/>
      <c r="T1645" s="53"/>
      <c r="U1645" s="53"/>
      <c r="V1645" s="53"/>
      <c r="W1645" s="53"/>
      <c r="BZ1645" s="53"/>
    </row>
    <row r="1646" spans="2:78" s="52" customFormat="1" ht="13" x14ac:dyDescent="0.3">
      <c r="B1646" s="53" t="s">
        <v>6028</v>
      </c>
      <c r="C1646" s="53" t="s">
        <v>135</v>
      </c>
      <c r="D1646" s="53" t="s">
        <v>6291</v>
      </c>
      <c r="E1646" s="53">
        <v>40.06082</v>
      </c>
      <c r="F1646" s="53">
        <v>-5.7573480000000004</v>
      </c>
      <c r="G1646" s="54">
        <v>568.97059999999999</v>
      </c>
      <c r="H1646" s="53">
        <v>6467</v>
      </c>
      <c r="I1646" s="53">
        <v>3229</v>
      </c>
      <c r="J1646" s="53">
        <v>3238</v>
      </c>
      <c r="K1646" s="52">
        <v>385</v>
      </c>
      <c r="L1646" s="52">
        <v>183.97059999999999</v>
      </c>
      <c r="M1646" s="55">
        <v>2</v>
      </c>
      <c r="N1646" s="61" t="s">
        <v>15</v>
      </c>
      <c r="P1646" s="66"/>
      <c r="Q1646" s="53"/>
      <c r="R1646" s="53"/>
      <c r="S1646" s="53"/>
      <c r="T1646" s="53"/>
      <c r="U1646" s="53"/>
      <c r="V1646" s="53"/>
      <c r="W1646" s="53"/>
      <c r="BZ1646" s="53"/>
    </row>
    <row r="1647" spans="2:78" s="52" customFormat="1" ht="13" x14ac:dyDescent="0.3">
      <c r="B1647" s="53" t="s">
        <v>6028</v>
      </c>
      <c r="C1647" s="53" t="s">
        <v>135</v>
      </c>
      <c r="D1647" s="53" t="s">
        <v>6292</v>
      </c>
      <c r="E1647" s="53">
        <v>40.126429999999999</v>
      </c>
      <c r="F1647" s="53">
        <v>-5.6583909999999999</v>
      </c>
      <c r="G1647" s="54">
        <v>604.64819999999997</v>
      </c>
      <c r="H1647" s="53">
        <v>3129</v>
      </c>
      <c r="I1647" s="53">
        <v>1548</v>
      </c>
      <c r="J1647" s="53">
        <v>1581</v>
      </c>
      <c r="K1647" s="52">
        <v>385</v>
      </c>
      <c r="L1647" s="52">
        <v>219.64819999999997</v>
      </c>
      <c r="M1647" s="55">
        <v>4</v>
      </c>
      <c r="N1647" s="61" t="s">
        <v>16</v>
      </c>
      <c r="P1647" s="66"/>
      <c r="Q1647" s="53"/>
      <c r="R1647" s="53"/>
      <c r="S1647" s="53"/>
      <c r="T1647" s="53"/>
      <c r="U1647" s="53"/>
      <c r="V1647" s="53"/>
      <c r="W1647" s="53"/>
      <c r="BZ1647" s="53"/>
    </row>
    <row r="1648" spans="2:78" s="52" customFormat="1" ht="13" x14ac:dyDescent="0.3">
      <c r="B1648" s="53" t="s">
        <v>6028</v>
      </c>
      <c r="C1648" s="53" t="s">
        <v>135</v>
      </c>
      <c r="D1648" s="53" t="s">
        <v>6293</v>
      </c>
      <c r="E1648" s="53">
        <v>40.173079999999999</v>
      </c>
      <c r="F1648" s="53">
        <v>-6.0025329999999997</v>
      </c>
      <c r="G1648" s="54">
        <v>480.61810000000003</v>
      </c>
      <c r="H1648" s="53">
        <v>154</v>
      </c>
      <c r="I1648" s="53">
        <v>71</v>
      </c>
      <c r="J1648" s="53">
        <v>83</v>
      </c>
      <c r="K1648" s="52">
        <v>385</v>
      </c>
      <c r="L1648" s="52">
        <v>95.618100000000027</v>
      </c>
      <c r="M1648" s="55">
        <v>2</v>
      </c>
      <c r="N1648" s="61" t="s">
        <v>15</v>
      </c>
      <c r="P1648" s="66"/>
      <c r="Q1648" s="53"/>
      <c r="R1648" s="53"/>
      <c r="S1648" s="53"/>
      <c r="T1648" s="53"/>
      <c r="U1648" s="53"/>
      <c r="V1648" s="53"/>
      <c r="W1648" s="53"/>
      <c r="BZ1648" s="53"/>
    </row>
    <row r="1649" spans="2:78" s="52" customFormat="1" ht="13" x14ac:dyDescent="0.3">
      <c r="B1649" s="53" t="s">
        <v>6028</v>
      </c>
      <c r="C1649" s="53" t="s">
        <v>135</v>
      </c>
      <c r="D1649" s="53" t="s">
        <v>6294</v>
      </c>
      <c r="E1649" s="53">
        <v>40.219830000000002</v>
      </c>
      <c r="F1649" s="53">
        <v>-5.7559529999999999</v>
      </c>
      <c r="G1649" s="54">
        <v>593.67070000000001</v>
      </c>
      <c r="H1649" s="53">
        <v>1332</v>
      </c>
      <c r="I1649" s="53">
        <v>686</v>
      </c>
      <c r="J1649" s="53">
        <v>646</v>
      </c>
      <c r="K1649" s="52">
        <v>385</v>
      </c>
      <c r="L1649" s="52">
        <v>208.67070000000001</v>
      </c>
      <c r="M1649" s="55">
        <v>4</v>
      </c>
      <c r="N1649" s="61" t="s">
        <v>16</v>
      </c>
      <c r="P1649" s="66"/>
      <c r="Q1649" s="53"/>
      <c r="R1649" s="53"/>
      <c r="S1649" s="53"/>
      <c r="T1649" s="53"/>
      <c r="U1649" s="53"/>
      <c r="V1649" s="53"/>
      <c r="W1649" s="53"/>
      <c r="BZ1649" s="53"/>
    </row>
    <row r="1650" spans="2:78" s="52" customFormat="1" ht="13" x14ac:dyDescent="0.3">
      <c r="B1650" s="53" t="s">
        <v>6028</v>
      </c>
      <c r="C1650" s="53" t="s">
        <v>135</v>
      </c>
      <c r="D1650" s="53" t="s">
        <v>6295</v>
      </c>
      <c r="E1650" s="53">
        <v>40.465679999999999</v>
      </c>
      <c r="F1650" s="53">
        <v>-6.2241109999999997</v>
      </c>
      <c r="G1650" s="54">
        <v>709.27779999999996</v>
      </c>
      <c r="H1650" s="53">
        <v>228</v>
      </c>
      <c r="I1650" s="53">
        <v>121</v>
      </c>
      <c r="J1650" s="53">
        <v>107</v>
      </c>
      <c r="K1650" s="52">
        <v>385</v>
      </c>
      <c r="L1650" s="52">
        <v>324.27779999999996</v>
      </c>
      <c r="M1650" s="55">
        <v>4</v>
      </c>
      <c r="N1650" s="61" t="s">
        <v>16</v>
      </c>
      <c r="P1650" s="66"/>
      <c r="Q1650" s="53"/>
      <c r="R1650" s="53"/>
      <c r="S1650" s="53"/>
      <c r="T1650" s="53"/>
      <c r="U1650" s="53"/>
      <c r="V1650" s="53"/>
      <c r="W1650" s="53"/>
      <c r="BZ1650" s="53"/>
    </row>
    <row r="1651" spans="2:78" s="52" customFormat="1" ht="13" x14ac:dyDescent="0.3">
      <c r="B1651" s="53" t="s">
        <v>6028</v>
      </c>
      <c r="C1651" s="53" t="s">
        <v>135</v>
      </c>
      <c r="D1651" s="53" t="s">
        <v>6296</v>
      </c>
      <c r="E1651" s="53">
        <v>39.337040000000002</v>
      </c>
      <c r="F1651" s="53">
        <v>-5.4869329999999996</v>
      </c>
      <c r="G1651" s="54">
        <v>482.44959999999998</v>
      </c>
      <c r="H1651" s="53">
        <v>2090</v>
      </c>
      <c r="I1651" s="53">
        <v>1072</v>
      </c>
      <c r="J1651" s="53">
        <v>1018</v>
      </c>
      <c r="K1651" s="52">
        <v>385</v>
      </c>
      <c r="L1651" s="52">
        <v>97.449599999999975</v>
      </c>
      <c r="M1651" s="55">
        <v>2</v>
      </c>
      <c r="N1651" s="61" t="s">
        <v>15</v>
      </c>
      <c r="P1651" s="66"/>
      <c r="Q1651" s="53"/>
      <c r="R1651" s="53"/>
      <c r="S1651" s="53"/>
      <c r="T1651" s="53"/>
      <c r="U1651" s="53"/>
      <c r="V1651" s="53"/>
      <c r="W1651" s="53"/>
      <c r="BZ1651" s="53"/>
    </row>
    <row r="1652" spans="2:78" s="52" customFormat="1" ht="13" x14ac:dyDescent="0.3">
      <c r="B1652" s="53" t="s">
        <v>6028</v>
      </c>
      <c r="C1652" s="53" t="s">
        <v>135</v>
      </c>
      <c r="D1652" s="53" t="s">
        <v>6297</v>
      </c>
      <c r="E1652" s="53">
        <v>40.12332</v>
      </c>
      <c r="F1652" s="53">
        <v>-5.6051570000000002</v>
      </c>
      <c r="G1652" s="54">
        <v>533.01909999999998</v>
      </c>
      <c r="H1652" s="53">
        <v>2966</v>
      </c>
      <c r="I1652" s="53">
        <v>1535</v>
      </c>
      <c r="J1652" s="53">
        <v>1431</v>
      </c>
      <c r="K1652" s="52">
        <v>385</v>
      </c>
      <c r="L1652" s="52">
        <v>148.01909999999998</v>
      </c>
      <c r="M1652" s="55">
        <v>2</v>
      </c>
      <c r="N1652" s="61" t="s">
        <v>15</v>
      </c>
      <c r="P1652" s="66"/>
      <c r="Q1652" s="53"/>
      <c r="R1652" s="53"/>
      <c r="S1652" s="53"/>
      <c r="T1652" s="53"/>
      <c r="U1652" s="53"/>
      <c r="V1652" s="53"/>
      <c r="W1652" s="53"/>
      <c r="BZ1652" s="53"/>
    </row>
    <row r="1653" spans="2:78" s="52" customFormat="1" ht="13" x14ac:dyDescent="0.3">
      <c r="B1653" s="53" t="s">
        <v>6028</v>
      </c>
      <c r="C1653" s="53" t="s">
        <v>135</v>
      </c>
      <c r="D1653" s="53" t="s">
        <v>6298</v>
      </c>
      <c r="E1653" s="53">
        <v>40.148260000000001</v>
      </c>
      <c r="F1653" s="53">
        <v>-5.3690920000000002</v>
      </c>
      <c r="G1653" s="54">
        <v>407.28519999999997</v>
      </c>
      <c r="H1653" s="53">
        <v>1819</v>
      </c>
      <c r="I1653" s="53">
        <v>956</v>
      </c>
      <c r="J1653" s="53">
        <v>863</v>
      </c>
      <c r="K1653" s="52">
        <v>385</v>
      </c>
      <c r="L1653" s="52">
        <v>22.285199999999975</v>
      </c>
      <c r="M1653" s="55">
        <v>2</v>
      </c>
      <c r="N1653" s="61" t="s">
        <v>15</v>
      </c>
      <c r="P1653" s="66"/>
      <c r="Q1653" s="53"/>
      <c r="R1653" s="53"/>
      <c r="S1653" s="53"/>
      <c r="T1653" s="53"/>
      <c r="U1653" s="53"/>
      <c r="V1653" s="53"/>
      <c r="W1653" s="53"/>
      <c r="BZ1653" s="53"/>
    </row>
    <row r="1654" spans="2:78" s="52" customFormat="1" ht="13" x14ac:dyDescent="0.3">
      <c r="B1654" s="53" t="s">
        <v>6028</v>
      </c>
      <c r="C1654" s="53" t="s">
        <v>135</v>
      </c>
      <c r="D1654" s="53" t="s">
        <v>6299</v>
      </c>
      <c r="E1654" s="53">
        <v>39.138359999999999</v>
      </c>
      <c r="F1654" s="53">
        <v>-5.6287029999999998</v>
      </c>
      <c r="G1654" s="54">
        <v>294.84620000000001</v>
      </c>
      <c r="H1654" s="53">
        <v>1953</v>
      </c>
      <c r="I1654" s="53">
        <v>977</v>
      </c>
      <c r="J1654" s="53">
        <v>976</v>
      </c>
      <c r="K1654" s="52">
        <v>385</v>
      </c>
      <c r="L1654" s="52">
        <v>-90.15379999999999</v>
      </c>
      <c r="M1654" s="55">
        <v>2</v>
      </c>
      <c r="N1654" s="61" t="s">
        <v>15</v>
      </c>
      <c r="P1654" s="66"/>
      <c r="Q1654" s="53"/>
      <c r="R1654" s="53"/>
      <c r="S1654" s="53"/>
      <c r="T1654" s="53"/>
      <c r="U1654" s="53"/>
      <c r="V1654" s="53"/>
      <c r="W1654" s="53"/>
      <c r="BZ1654" s="53"/>
    </row>
    <row r="1655" spans="2:78" s="52" customFormat="1" ht="13" x14ac:dyDescent="0.3">
      <c r="B1655" s="53" t="s">
        <v>6028</v>
      </c>
      <c r="C1655" s="53" t="s">
        <v>135</v>
      </c>
      <c r="D1655" s="53" t="s">
        <v>6300</v>
      </c>
      <c r="E1655" s="53">
        <v>39.426389999999998</v>
      </c>
      <c r="F1655" s="53">
        <v>-5.7542450000000001</v>
      </c>
      <c r="G1655" s="54">
        <v>591.71780000000001</v>
      </c>
      <c r="H1655" s="53">
        <v>2916</v>
      </c>
      <c r="I1655" s="53">
        <v>1457</v>
      </c>
      <c r="J1655" s="53">
        <v>1459</v>
      </c>
      <c r="K1655" s="52">
        <v>385</v>
      </c>
      <c r="L1655" s="52">
        <v>206.71780000000001</v>
      </c>
      <c r="M1655" s="55">
        <v>4</v>
      </c>
      <c r="N1655" s="61" t="s">
        <v>16</v>
      </c>
      <c r="P1655" s="66"/>
      <c r="Q1655" s="53"/>
      <c r="R1655" s="53"/>
      <c r="S1655" s="53"/>
      <c r="T1655" s="53"/>
      <c r="U1655" s="53"/>
      <c r="V1655" s="53"/>
      <c r="W1655" s="53"/>
      <c r="BZ1655" s="53"/>
    </row>
    <row r="1656" spans="2:78" s="52" customFormat="1" ht="13" x14ac:dyDescent="0.3">
      <c r="B1656" s="53" t="s">
        <v>6028</v>
      </c>
      <c r="C1656" s="53" t="s">
        <v>135</v>
      </c>
      <c r="D1656" s="53" t="s">
        <v>6301</v>
      </c>
      <c r="E1656" s="53">
        <v>39.94258</v>
      </c>
      <c r="F1656" s="53">
        <v>-5.7480760000000002</v>
      </c>
      <c r="G1656" s="54">
        <v>260.06580000000002</v>
      </c>
      <c r="H1656" s="53">
        <v>1297</v>
      </c>
      <c r="I1656" s="53">
        <v>657</v>
      </c>
      <c r="J1656" s="53">
        <v>640</v>
      </c>
      <c r="K1656" s="52">
        <v>385</v>
      </c>
      <c r="L1656" s="52">
        <v>-124.93419999999998</v>
      </c>
      <c r="M1656" s="55">
        <v>2</v>
      </c>
      <c r="N1656" s="61" t="s">
        <v>15</v>
      </c>
      <c r="P1656" s="66"/>
      <c r="Q1656" s="53"/>
      <c r="R1656" s="53"/>
      <c r="S1656" s="53"/>
      <c r="T1656" s="53"/>
      <c r="U1656" s="53"/>
      <c r="V1656" s="53"/>
      <c r="W1656" s="53"/>
      <c r="BZ1656" s="53"/>
    </row>
    <row r="1657" spans="2:78" s="52" customFormat="1" ht="13" x14ac:dyDescent="0.3">
      <c r="B1657" s="53" t="s">
        <v>6028</v>
      </c>
      <c r="C1657" s="53" t="s">
        <v>135</v>
      </c>
      <c r="D1657" s="53" t="s">
        <v>6302</v>
      </c>
      <c r="E1657" s="53">
        <v>39.446170000000002</v>
      </c>
      <c r="F1657" s="53">
        <v>-6.5057429999999998</v>
      </c>
      <c r="G1657" s="54">
        <v>374.21089999999998</v>
      </c>
      <c r="H1657" s="53">
        <v>4469</v>
      </c>
      <c r="I1657" s="53">
        <v>2248</v>
      </c>
      <c r="J1657" s="53">
        <v>2221</v>
      </c>
      <c r="K1657" s="52">
        <v>385</v>
      </c>
      <c r="L1657" s="52">
        <v>-10.789100000000019</v>
      </c>
      <c r="M1657" s="55">
        <v>2</v>
      </c>
      <c r="N1657" s="61" t="s">
        <v>15</v>
      </c>
      <c r="P1657" s="66"/>
      <c r="Q1657" s="53"/>
      <c r="R1657" s="53"/>
      <c r="S1657" s="53"/>
      <c r="T1657" s="53"/>
      <c r="U1657" s="53"/>
      <c r="V1657" s="53"/>
      <c r="W1657" s="53"/>
      <c r="BZ1657" s="53"/>
    </row>
    <row r="1658" spans="2:78" s="52" customFormat="1" ht="13" x14ac:dyDescent="0.3">
      <c r="B1658" s="53" t="s">
        <v>6028</v>
      </c>
      <c r="C1658" s="53" t="s">
        <v>135</v>
      </c>
      <c r="D1658" s="53" t="s">
        <v>6303</v>
      </c>
      <c r="E1658" s="53">
        <v>39.979289999999999</v>
      </c>
      <c r="F1658" s="53">
        <v>-6.0485309999999997</v>
      </c>
      <c r="G1658" s="54">
        <v>442.26089999999999</v>
      </c>
      <c r="H1658" s="53">
        <v>4627</v>
      </c>
      <c r="I1658" s="53">
        <v>2311</v>
      </c>
      <c r="J1658" s="53">
        <v>2316</v>
      </c>
      <c r="K1658" s="52">
        <v>385</v>
      </c>
      <c r="L1658" s="52">
        <v>57.260899999999992</v>
      </c>
      <c r="M1658" s="55">
        <v>2</v>
      </c>
      <c r="N1658" s="61" t="s">
        <v>15</v>
      </c>
      <c r="P1658" s="66"/>
      <c r="Q1658" s="53"/>
      <c r="R1658" s="53"/>
      <c r="S1658" s="53"/>
      <c r="T1658" s="53"/>
      <c r="U1658" s="53"/>
      <c r="V1658" s="53"/>
      <c r="W1658" s="53"/>
      <c r="BZ1658" s="53"/>
    </row>
    <row r="1659" spans="2:78" s="52" customFormat="1" ht="13" x14ac:dyDescent="0.3">
      <c r="B1659" s="53" t="s">
        <v>6028</v>
      </c>
      <c r="C1659" s="53" t="s">
        <v>135</v>
      </c>
      <c r="D1659" s="53" t="s">
        <v>6304</v>
      </c>
      <c r="E1659" s="53">
        <v>40.267319999999998</v>
      </c>
      <c r="F1659" s="53">
        <v>-6.2750440000000003</v>
      </c>
      <c r="G1659" s="54">
        <v>516.75040000000001</v>
      </c>
      <c r="H1659" s="53">
        <v>248</v>
      </c>
      <c r="I1659" s="53">
        <v>121</v>
      </c>
      <c r="J1659" s="53">
        <v>127</v>
      </c>
      <c r="K1659" s="52">
        <v>385</v>
      </c>
      <c r="L1659" s="52">
        <v>131.75040000000001</v>
      </c>
      <c r="M1659" s="55">
        <v>2</v>
      </c>
      <c r="N1659" s="61" t="s">
        <v>15</v>
      </c>
      <c r="P1659" s="66"/>
      <c r="Q1659" s="53"/>
      <c r="R1659" s="53"/>
      <c r="S1659" s="53"/>
      <c r="T1659" s="53"/>
      <c r="U1659" s="53"/>
      <c r="V1659" s="53"/>
      <c r="W1659" s="53"/>
      <c r="BZ1659" s="53"/>
    </row>
    <row r="1660" spans="2:78" s="52" customFormat="1" ht="13" x14ac:dyDescent="0.3">
      <c r="B1660" s="53" t="s">
        <v>6028</v>
      </c>
      <c r="C1660" s="53" t="s">
        <v>135</v>
      </c>
      <c r="D1660" s="53" t="s">
        <v>6305</v>
      </c>
      <c r="E1660" s="53">
        <v>39.716920000000002</v>
      </c>
      <c r="F1660" s="53">
        <v>-6.8173399999999997</v>
      </c>
      <c r="G1660" s="54">
        <v>344.67290000000003</v>
      </c>
      <c r="H1660" s="53">
        <v>330</v>
      </c>
      <c r="I1660" s="53">
        <v>167</v>
      </c>
      <c r="J1660" s="53">
        <v>163</v>
      </c>
      <c r="K1660" s="52">
        <v>385</v>
      </c>
      <c r="L1660" s="52">
        <v>-40.327099999999973</v>
      </c>
      <c r="M1660" s="55">
        <v>2</v>
      </c>
      <c r="N1660" s="61" t="s">
        <v>15</v>
      </c>
      <c r="P1660" s="66"/>
      <c r="Q1660" s="53"/>
      <c r="R1660" s="53"/>
      <c r="S1660" s="53"/>
      <c r="T1660" s="53"/>
      <c r="U1660" s="53"/>
      <c r="V1660" s="53"/>
      <c r="W1660" s="53"/>
      <c r="BZ1660" s="53"/>
    </row>
    <row r="1661" spans="2:78" s="52" customFormat="1" ht="13" x14ac:dyDescent="0.3">
      <c r="B1661" s="53" t="s">
        <v>6028</v>
      </c>
      <c r="C1661" s="53" t="s">
        <v>135</v>
      </c>
      <c r="D1661" s="53" t="s">
        <v>6306</v>
      </c>
      <c r="E1661" s="53">
        <v>39.527090000000001</v>
      </c>
      <c r="F1661" s="53">
        <v>-7.0564169999999997</v>
      </c>
      <c r="G1661" s="54">
        <v>327.19869999999997</v>
      </c>
      <c r="H1661" s="53">
        <v>851</v>
      </c>
      <c r="I1661" s="53">
        <v>410</v>
      </c>
      <c r="J1661" s="53">
        <v>441</v>
      </c>
      <c r="K1661" s="52">
        <v>385</v>
      </c>
      <c r="L1661" s="52">
        <v>-57.801300000000026</v>
      </c>
      <c r="M1661" s="55">
        <v>2</v>
      </c>
      <c r="N1661" s="61" t="s">
        <v>15</v>
      </c>
      <c r="P1661" s="66"/>
      <c r="Q1661" s="53"/>
      <c r="R1661" s="53"/>
      <c r="S1661" s="53"/>
      <c r="T1661" s="53"/>
      <c r="U1661" s="53"/>
      <c r="V1661" s="53"/>
      <c r="W1661" s="53"/>
      <c r="BZ1661" s="53"/>
    </row>
    <row r="1662" spans="2:78" s="52" customFormat="1" ht="13" x14ac:dyDescent="0.3">
      <c r="B1662" s="53" t="s">
        <v>6028</v>
      </c>
      <c r="C1662" s="53" t="s">
        <v>135</v>
      </c>
      <c r="D1662" s="53" t="s">
        <v>6307</v>
      </c>
      <c r="E1662" s="53">
        <v>39.756250000000001</v>
      </c>
      <c r="F1662" s="53">
        <v>-5.5438900000000002</v>
      </c>
      <c r="G1662" s="54">
        <v>488.51389999999998</v>
      </c>
      <c r="H1662" s="53">
        <v>173</v>
      </c>
      <c r="I1662" s="53">
        <v>92</v>
      </c>
      <c r="J1662" s="53">
        <v>81</v>
      </c>
      <c r="K1662" s="52">
        <v>385</v>
      </c>
      <c r="L1662" s="52">
        <v>103.51389999999998</v>
      </c>
      <c r="M1662" s="55">
        <v>2</v>
      </c>
      <c r="N1662" s="61" t="s">
        <v>15</v>
      </c>
      <c r="P1662" s="66"/>
      <c r="Q1662" s="53"/>
      <c r="R1662" s="53"/>
      <c r="S1662" s="53"/>
      <c r="T1662" s="53"/>
      <c r="U1662" s="53"/>
      <c r="V1662" s="53"/>
      <c r="W1662" s="53"/>
      <c r="BZ1662" s="53"/>
    </row>
    <row r="1663" spans="2:78" s="52" customFormat="1" ht="13" x14ac:dyDescent="0.3">
      <c r="B1663" s="53" t="s">
        <v>6028</v>
      </c>
      <c r="C1663" s="53" t="s">
        <v>135</v>
      </c>
      <c r="D1663" s="53" t="s">
        <v>6308</v>
      </c>
      <c r="E1663" s="53">
        <v>39.151220000000002</v>
      </c>
      <c r="F1663" s="53">
        <v>-5.9072610000000001</v>
      </c>
      <c r="G1663" s="54">
        <v>299.27620000000002</v>
      </c>
      <c r="H1663" s="53">
        <v>10338</v>
      </c>
      <c r="I1663" s="53">
        <v>5114</v>
      </c>
      <c r="J1663" s="53">
        <v>5224</v>
      </c>
      <c r="K1663" s="52">
        <v>385</v>
      </c>
      <c r="L1663" s="52">
        <v>-85.723799999999983</v>
      </c>
      <c r="M1663" s="55">
        <v>2</v>
      </c>
      <c r="N1663" s="61" t="s">
        <v>15</v>
      </c>
      <c r="P1663" s="66"/>
      <c r="Q1663" s="53"/>
      <c r="R1663" s="53"/>
      <c r="S1663" s="53"/>
      <c r="T1663" s="53"/>
      <c r="U1663" s="53"/>
      <c r="V1663" s="53"/>
      <c r="W1663" s="53"/>
      <c r="BZ1663" s="53"/>
    </row>
    <row r="1664" spans="2:78" s="52" customFormat="1" ht="13" x14ac:dyDescent="0.3">
      <c r="B1664" s="53" t="s">
        <v>6028</v>
      </c>
      <c r="C1664" s="53" t="s">
        <v>135</v>
      </c>
      <c r="D1664" s="53" t="s">
        <v>6309</v>
      </c>
      <c r="E1664" s="53">
        <v>39.850340000000003</v>
      </c>
      <c r="F1664" s="53">
        <v>-5.5803760000000002</v>
      </c>
      <c r="G1664" s="54">
        <v>361.245</v>
      </c>
      <c r="H1664" s="53">
        <v>257</v>
      </c>
      <c r="I1664" s="53">
        <v>127</v>
      </c>
      <c r="J1664" s="53">
        <v>130</v>
      </c>
      <c r="K1664" s="52">
        <v>385</v>
      </c>
      <c r="L1664" s="52">
        <v>-23.754999999999995</v>
      </c>
      <c r="M1664" s="55">
        <v>2</v>
      </c>
      <c r="N1664" s="61" t="s">
        <v>15</v>
      </c>
      <c r="P1664" s="66"/>
      <c r="Q1664" s="53"/>
      <c r="R1664" s="53"/>
      <c r="S1664" s="53"/>
      <c r="T1664" s="53"/>
      <c r="U1664" s="53"/>
      <c r="V1664" s="53"/>
      <c r="W1664" s="53"/>
      <c r="BZ1664" s="53"/>
    </row>
    <row r="1665" spans="2:78" s="52" customFormat="1" ht="13" x14ac:dyDescent="0.3">
      <c r="B1665" s="53" t="s">
        <v>6028</v>
      </c>
      <c r="C1665" s="53" t="s">
        <v>135</v>
      </c>
      <c r="D1665" s="53" t="s">
        <v>6310</v>
      </c>
      <c r="E1665" s="53">
        <v>39.862259999999999</v>
      </c>
      <c r="F1665" s="53">
        <v>-6.2319899999999997</v>
      </c>
      <c r="G1665" s="54">
        <v>504.2706</v>
      </c>
      <c r="H1665" s="53">
        <v>730</v>
      </c>
      <c r="I1665" s="53">
        <v>375</v>
      </c>
      <c r="J1665" s="53">
        <v>355</v>
      </c>
      <c r="K1665" s="52">
        <v>385</v>
      </c>
      <c r="L1665" s="52">
        <v>119.2706</v>
      </c>
      <c r="M1665" s="55">
        <v>2</v>
      </c>
      <c r="N1665" s="61" t="s">
        <v>15</v>
      </c>
      <c r="P1665" s="66"/>
      <c r="Q1665" s="53"/>
      <c r="R1665" s="53"/>
      <c r="S1665" s="53"/>
      <c r="T1665" s="53"/>
      <c r="U1665" s="53"/>
      <c r="V1665" s="53"/>
      <c r="W1665" s="53"/>
      <c r="BZ1665" s="53"/>
    </row>
    <row r="1666" spans="2:78" s="52" customFormat="1" ht="13" x14ac:dyDescent="0.3">
      <c r="B1666" s="53" t="s">
        <v>6028</v>
      </c>
      <c r="C1666" s="53" t="s">
        <v>135</v>
      </c>
      <c r="D1666" s="53" t="s">
        <v>6311</v>
      </c>
      <c r="E1666" s="53">
        <v>40.268149999999999</v>
      </c>
      <c r="F1666" s="53">
        <v>-6.2027939999999999</v>
      </c>
      <c r="G1666" s="54">
        <v>448.70069999999998</v>
      </c>
      <c r="H1666" s="53">
        <v>976</v>
      </c>
      <c r="I1666" s="53">
        <v>492</v>
      </c>
      <c r="J1666" s="53">
        <v>484</v>
      </c>
      <c r="K1666" s="52">
        <v>385</v>
      </c>
      <c r="L1666" s="52">
        <v>63.700699999999983</v>
      </c>
      <c r="M1666" s="55">
        <v>2</v>
      </c>
      <c r="N1666" s="61" t="s">
        <v>15</v>
      </c>
      <c r="P1666" s="66"/>
      <c r="Q1666" s="53"/>
      <c r="R1666" s="53"/>
      <c r="S1666" s="53"/>
      <c r="T1666" s="53"/>
      <c r="U1666" s="53"/>
      <c r="V1666" s="53"/>
      <c r="W1666" s="53"/>
      <c r="BZ1666" s="53"/>
    </row>
    <row r="1667" spans="2:78" s="52" customFormat="1" ht="13" x14ac:dyDescent="0.3">
      <c r="B1667" s="53" t="s">
        <v>6028</v>
      </c>
      <c r="C1667" s="53" t="s">
        <v>135</v>
      </c>
      <c r="D1667" s="53" t="s">
        <v>6312</v>
      </c>
      <c r="E1667" s="53">
        <v>39.63814</v>
      </c>
      <c r="F1667" s="53">
        <v>-6.2131879999999997</v>
      </c>
      <c r="G1667" s="54">
        <v>378.63690000000003</v>
      </c>
      <c r="H1667" s="53">
        <v>994</v>
      </c>
      <c r="I1667" s="53">
        <v>519</v>
      </c>
      <c r="J1667" s="53">
        <v>475</v>
      </c>
      <c r="K1667" s="52">
        <v>385</v>
      </c>
      <c r="L1667" s="52">
        <v>-6.3630999999999744</v>
      </c>
      <c r="M1667" s="55">
        <v>2</v>
      </c>
      <c r="N1667" s="61" t="s">
        <v>15</v>
      </c>
      <c r="P1667" s="66"/>
      <c r="Q1667" s="53"/>
      <c r="R1667" s="53"/>
      <c r="S1667" s="53"/>
      <c r="T1667" s="53"/>
      <c r="U1667" s="53"/>
      <c r="V1667" s="53"/>
      <c r="W1667" s="53"/>
      <c r="BZ1667" s="53"/>
    </row>
    <row r="1668" spans="2:78" s="52" customFormat="1" ht="13" x14ac:dyDescent="0.3">
      <c r="B1668" s="53" t="s">
        <v>6028</v>
      </c>
      <c r="C1668" s="53" t="s">
        <v>135</v>
      </c>
      <c r="D1668" s="53" t="s">
        <v>6313</v>
      </c>
      <c r="E1668" s="53">
        <v>39.226979999999998</v>
      </c>
      <c r="F1668" s="53">
        <v>-6.1467510000000001</v>
      </c>
      <c r="G1668" s="54">
        <v>696.27829999999994</v>
      </c>
      <c r="H1668" s="53">
        <v>2040</v>
      </c>
      <c r="I1668" s="53">
        <v>1016</v>
      </c>
      <c r="J1668" s="53">
        <v>1024</v>
      </c>
      <c r="K1668" s="52">
        <v>385</v>
      </c>
      <c r="L1668" s="52">
        <v>311.27829999999994</v>
      </c>
      <c r="M1668" s="55">
        <v>4</v>
      </c>
      <c r="N1668" s="61" t="s">
        <v>16</v>
      </c>
      <c r="P1668" s="66"/>
      <c r="Q1668" s="53"/>
      <c r="R1668" s="53"/>
      <c r="S1668" s="53"/>
      <c r="T1668" s="53"/>
      <c r="U1668" s="53"/>
      <c r="V1668" s="53"/>
      <c r="W1668" s="53"/>
      <c r="BZ1668" s="53"/>
    </row>
    <row r="1669" spans="2:78" s="52" customFormat="1" ht="13" x14ac:dyDescent="0.3">
      <c r="B1669" s="53" t="s">
        <v>6028</v>
      </c>
      <c r="C1669" s="53" t="s">
        <v>135</v>
      </c>
      <c r="D1669" s="53" t="s">
        <v>6314</v>
      </c>
      <c r="E1669" s="53">
        <v>40.088509999999999</v>
      </c>
      <c r="F1669" s="53">
        <v>-6.3487590000000003</v>
      </c>
      <c r="G1669" s="54">
        <v>397.06299999999999</v>
      </c>
      <c r="H1669" s="53">
        <v>5799</v>
      </c>
      <c r="I1669" s="53">
        <v>2972</v>
      </c>
      <c r="J1669" s="53">
        <v>2827</v>
      </c>
      <c r="K1669" s="52">
        <v>385</v>
      </c>
      <c r="L1669" s="52">
        <v>12.062999999999988</v>
      </c>
      <c r="M1669" s="55">
        <v>2</v>
      </c>
      <c r="N1669" s="61" t="s">
        <v>15</v>
      </c>
      <c r="P1669" s="66"/>
      <c r="Q1669" s="53"/>
      <c r="R1669" s="53"/>
      <c r="S1669" s="53"/>
      <c r="T1669" s="53"/>
      <c r="U1669" s="53"/>
      <c r="V1669" s="53"/>
      <c r="W1669" s="53"/>
      <c r="BZ1669" s="53"/>
    </row>
    <row r="1670" spans="2:78" s="52" customFormat="1" ht="13" x14ac:dyDescent="0.3">
      <c r="B1670" s="53" t="s">
        <v>6028</v>
      </c>
      <c r="C1670" s="53" t="s">
        <v>135</v>
      </c>
      <c r="D1670" s="53" t="s">
        <v>6315</v>
      </c>
      <c r="E1670" s="53">
        <v>40.067540000000001</v>
      </c>
      <c r="F1670" s="53">
        <v>-6.6573989999999998</v>
      </c>
      <c r="G1670" s="54">
        <v>261.41550000000001</v>
      </c>
      <c r="H1670" s="53">
        <v>7998</v>
      </c>
      <c r="I1670" s="53">
        <v>3979</v>
      </c>
      <c r="J1670" s="53">
        <v>4019</v>
      </c>
      <c r="K1670" s="52">
        <v>385</v>
      </c>
      <c r="L1670" s="52">
        <v>-123.58449999999999</v>
      </c>
      <c r="M1670" s="55">
        <v>2</v>
      </c>
      <c r="N1670" s="61" t="s">
        <v>15</v>
      </c>
      <c r="P1670" s="66"/>
      <c r="Q1670" s="53"/>
      <c r="R1670" s="53"/>
      <c r="S1670" s="53"/>
      <c r="T1670" s="53"/>
      <c r="U1670" s="53"/>
      <c r="V1670" s="53"/>
      <c r="W1670" s="53"/>
      <c r="BZ1670" s="53"/>
    </row>
    <row r="1671" spans="2:78" s="52" customFormat="1" ht="13" x14ac:dyDescent="0.3">
      <c r="B1671" s="53" t="s">
        <v>6028</v>
      </c>
      <c r="C1671" s="53" t="s">
        <v>135</v>
      </c>
      <c r="D1671" s="53" t="s">
        <v>6316</v>
      </c>
      <c r="E1671" s="53">
        <v>40.018790000000003</v>
      </c>
      <c r="F1671" s="53">
        <v>-6.3977709999999997</v>
      </c>
      <c r="G1671" s="54">
        <v>272.8168</v>
      </c>
      <c r="H1671" s="53">
        <v>418</v>
      </c>
      <c r="I1671" s="53">
        <v>201</v>
      </c>
      <c r="J1671" s="53">
        <v>217</v>
      </c>
      <c r="K1671" s="52">
        <v>385</v>
      </c>
      <c r="L1671" s="52">
        <v>-112.1832</v>
      </c>
      <c r="M1671" s="55">
        <v>2</v>
      </c>
      <c r="N1671" s="61" t="s">
        <v>15</v>
      </c>
      <c r="P1671" s="66"/>
      <c r="Q1671" s="53"/>
      <c r="R1671" s="53"/>
      <c r="S1671" s="53"/>
      <c r="T1671" s="53"/>
      <c r="U1671" s="53"/>
      <c r="V1671" s="53"/>
      <c r="W1671" s="53"/>
      <c r="BZ1671" s="53"/>
    </row>
    <row r="1672" spans="2:78" s="52" customFormat="1" ht="13" x14ac:dyDescent="0.3">
      <c r="B1672" s="53" t="s">
        <v>6028</v>
      </c>
      <c r="C1672" s="53" t="s">
        <v>135</v>
      </c>
      <c r="D1672" s="53" t="s">
        <v>6317</v>
      </c>
      <c r="E1672" s="53">
        <v>40.17633</v>
      </c>
      <c r="F1672" s="53">
        <v>-5.8292020000000004</v>
      </c>
      <c r="G1672" s="54">
        <v>477.29570000000001</v>
      </c>
      <c r="H1672" s="53">
        <v>2074</v>
      </c>
      <c r="I1672" s="53">
        <v>1032</v>
      </c>
      <c r="J1672" s="53">
        <v>1042</v>
      </c>
      <c r="K1672" s="52">
        <v>385</v>
      </c>
      <c r="L1672" s="52">
        <v>92.295700000000011</v>
      </c>
      <c r="M1672" s="55">
        <v>2</v>
      </c>
      <c r="N1672" s="61" t="s">
        <v>15</v>
      </c>
      <c r="P1672" s="66"/>
      <c r="Q1672" s="53"/>
      <c r="R1672" s="53"/>
      <c r="S1672" s="53"/>
      <c r="T1672" s="53"/>
      <c r="U1672" s="53"/>
      <c r="V1672" s="53"/>
      <c r="W1672" s="53"/>
      <c r="BZ1672" s="53"/>
    </row>
    <row r="1673" spans="2:78" s="52" customFormat="1" ht="13" x14ac:dyDescent="0.3">
      <c r="B1673" s="53" t="s">
        <v>6028</v>
      </c>
      <c r="C1673" s="53" t="s">
        <v>135</v>
      </c>
      <c r="D1673" s="53" t="s">
        <v>6318</v>
      </c>
      <c r="E1673" s="53">
        <v>39.887569999999997</v>
      </c>
      <c r="F1673" s="53">
        <v>-5.5605539999999998</v>
      </c>
      <c r="G1673" s="54">
        <v>315.4144</v>
      </c>
      <c r="H1673" s="53">
        <v>17228</v>
      </c>
      <c r="I1673" s="53">
        <v>8471</v>
      </c>
      <c r="J1673" s="53">
        <v>8757</v>
      </c>
      <c r="K1673" s="52">
        <v>385</v>
      </c>
      <c r="L1673" s="52">
        <v>-69.585599999999999</v>
      </c>
      <c r="M1673" s="55">
        <v>2</v>
      </c>
      <c r="N1673" s="61" t="s">
        <v>15</v>
      </c>
      <c r="P1673" s="66"/>
      <c r="Q1673" s="53"/>
      <c r="R1673" s="53"/>
      <c r="S1673" s="53"/>
      <c r="T1673" s="53"/>
      <c r="U1673" s="53"/>
      <c r="V1673" s="53"/>
      <c r="W1673" s="53"/>
      <c r="BZ1673" s="53"/>
    </row>
    <row r="1674" spans="2:78" s="52" customFormat="1" ht="13" x14ac:dyDescent="0.3">
      <c r="B1674" s="53" t="s">
        <v>6028</v>
      </c>
      <c r="C1674" s="53" t="s">
        <v>135</v>
      </c>
      <c r="D1674" s="53" t="s">
        <v>6319</v>
      </c>
      <c r="E1674" s="53">
        <v>39.584429999999998</v>
      </c>
      <c r="F1674" s="53">
        <v>-5.414059</v>
      </c>
      <c r="G1674" s="54">
        <v>667.42020000000002</v>
      </c>
      <c r="H1674" s="53">
        <v>504</v>
      </c>
      <c r="I1674" s="53">
        <v>253</v>
      </c>
      <c r="J1674" s="53">
        <v>251</v>
      </c>
      <c r="K1674" s="52">
        <v>385</v>
      </c>
      <c r="L1674" s="52">
        <v>282.42020000000002</v>
      </c>
      <c r="M1674" s="55">
        <v>4</v>
      </c>
      <c r="N1674" s="61" t="s">
        <v>16</v>
      </c>
      <c r="P1674" s="66"/>
      <c r="Q1674" s="53"/>
      <c r="R1674" s="53"/>
      <c r="S1674" s="53"/>
      <c r="T1674" s="53"/>
      <c r="U1674" s="53"/>
      <c r="V1674" s="53"/>
      <c r="W1674" s="53"/>
      <c r="BZ1674" s="53"/>
    </row>
    <row r="1675" spans="2:78" s="52" customFormat="1" ht="13" x14ac:dyDescent="0.3">
      <c r="B1675" s="53" t="s">
        <v>6028</v>
      </c>
      <c r="C1675" s="53" t="s">
        <v>135</v>
      </c>
      <c r="D1675" s="53" t="s">
        <v>6320</v>
      </c>
      <c r="E1675" s="53">
        <v>39.623019999999997</v>
      </c>
      <c r="F1675" s="53">
        <v>-6.6510730000000002</v>
      </c>
      <c r="G1675" s="54">
        <v>434.72370000000001</v>
      </c>
      <c r="H1675" s="53">
        <v>1444</v>
      </c>
      <c r="I1675" s="53">
        <v>725</v>
      </c>
      <c r="J1675" s="53">
        <v>719</v>
      </c>
      <c r="K1675" s="52">
        <v>385</v>
      </c>
      <c r="L1675" s="52">
        <v>49.723700000000008</v>
      </c>
      <c r="M1675" s="55">
        <v>2</v>
      </c>
      <c r="N1675" s="61" t="s">
        <v>15</v>
      </c>
      <c r="P1675" s="66"/>
      <c r="Q1675" s="53"/>
      <c r="R1675" s="53"/>
      <c r="S1675" s="53"/>
      <c r="T1675" s="53"/>
      <c r="U1675" s="53"/>
      <c r="V1675" s="53"/>
      <c r="W1675" s="53"/>
      <c r="BZ1675" s="53"/>
    </row>
    <row r="1676" spans="2:78" s="52" customFormat="1" ht="13" x14ac:dyDescent="0.3">
      <c r="B1676" s="53" t="s">
        <v>6028</v>
      </c>
      <c r="C1676" s="53" t="s">
        <v>135</v>
      </c>
      <c r="D1676" s="53" t="s">
        <v>6321</v>
      </c>
      <c r="E1676" s="53">
        <v>39.511229999999998</v>
      </c>
      <c r="F1676" s="53">
        <v>-5.4386060000000001</v>
      </c>
      <c r="G1676" s="54">
        <v>941.81610000000001</v>
      </c>
      <c r="H1676" s="53">
        <v>698</v>
      </c>
      <c r="I1676" s="53">
        <v>359</v>
      </c>
      <c r="J1676" s="53">
        <v>339</v>
      </c>
      <c r="K1676" s="52">
        <v>385</v>
      </c>
      <c r="L1676" s="52">
        <v>556.81610000000001</v>
      </c>
      <c r="M1676" s="55">
        <v>5</v>
      </c>
      <c r="N1676" s="61" t="s">
        <v>16</v>
      </c>
      <c r="P1676" s="66"/>
      <c r="Q1676" s="53"/>
      <c r="R1676" s="53"/>
      <c r="S1676" s="53"/>
      <c r="T1676" s="53"/>
      <c r="U1676" s="53"/>
      <c r="V1676" s="53"/>
      <c r="W1676" s="53"/>
      <c r="BZ1676" s="53"/>
    </row>
    <row r="1677" spans="2:78" s="52" customFormat="1" ht="13" x14ac:dyDescent="0.3">
      <c r="B1677" s="53" t="s">
        <v>6028</v>
      </c>
      <c r="C1677" s="53" t="s">
        <v>135</v>
      </c>
      <c r="D1677" s="53" t="s">
        <v>6322</v>
      </c>
      <c r="E1677" s="53">
        <v>40.407130000000002</v>
      </c>
      <c r="F1677" s="53">
        <v>-6.2461520000000004</v>
      </c>
      <c r="G1677" s="54">
        <v>496.77269999999999</v>
      </c>
      <c r="H1677" s="53">
        <v>1435</v>
      </c>
      <c r="I1677" s="53">
        <v>763</v>
      </c>
      <c r="J1677" s="53">
        <v>672</v>
      </c>
      <c r="K1677" s="52">
        <v>385</v>
      </c>
      <c r="L1677" s="52">
        <v>111.77269999999999</v>
      </c>
      <c r="M1677" s="55">
        <v>2</v>
      </c>
      <c r="N1677" s="61" t="s">
        <v>15</v>
      </c>
      <c r="P1677" s="66"/>
      <c r="Q1677" s="53"/>
      <c r="R1677" s="53"/>
      <c r="S1677" s="53"/>
      <c r="T1677" s="53"/>
      <c r="U1677" s="53"/>
      <c r="V1677" s="53"/>
      <c r="W1677" s="53"/>
      <c r="BZ1677" s="53"/>
    </row>
    <row r="1678" spans="2:78" s="52" customFormat="1" ht="13" x14ac:dyDescent="0.3">
      <c r="B1678" s="53" t="s">
        <v>6028</v>
      </c>
      <c r="C1678" s="53" t="s">
        <v>135</v>
      </c>
      <c r="D1678" s="53" t="s">
        <v>6323</v>
      </c>
      <c r="E1678" s="53">
        <v>40.111870000000003</v>
      </c>
      <c r="F1678" s="53">
        <v>-6.0868820000000001</v>
      </c>
      <c r="G1678" s="54">
        <v>408.52210000000002</v>
      </c>
      <c r="H1678" s="53">
        <v>286</v>
      </c>
      <c r="I1678" s="53">
        <v>155</v>
      </c>
      <c r="J1678" s="53">
        <v>131</v>
      </c>
      <c r="K1678" s="52">
        <v>385</v>
      </c>
      <c r="L1678" s="52">
        <v>23.522100000000023</v>
      </c>
      <c r="M1678" s="55">
        <v>2</v>
      </c>
      <c r="N1678" s="61" t="s">
        <v>15</v>
      </c>
      <c r="P1678" s="66"/>
      <c r="Q1678" s="53"/>
      <c r="R1678" s="53"/>
      <c r="S1678" s="53"/>
      <c r="T1678" s="53"/>
      <c r="U1678" s="53"/>
      <c r="V1678" s="53"/>
      <c r="W1678" s="53"/>
      <c r="BZ1678" s="53"/>
    </row>
    <row r="1679" spans="2:78" s="52" customFormat="1" ht="13" x14ac:dyDescent="0.3">
      <c r="B1679" s="53" t="s">
        <v>6028</v>
      </c>
      <c r="C1679" s="53" t="s">
        <v>135</v>
      </c>
      <c r="D1679" s="53" t="s">
        <v>6324</v>
      </c>
      <c r="E1679" s="53">
        <v>40.245980000000003</v>
      </c>
      <c r="F1679" s="53">
        <v>-6.276446</v>
      </c>
      <c r="G1679" s="54">
        <v>453.18810000000002</v>
      </c>
      <c r="H1679" s="53">
        <v>452</v>
      </c>
      <c r="I1679" s="53">
        <v>233</v>
      </c>
      <c r="J1679" s="53">
        <v>219</v>
      </c>
      <c r="K1679" s="52">
        <v>385</v>
      </c>
      <c r="L1679" s="52">
        <v>68.18810000000002</v>
      </c>
      <c r="M1679" s="55">
        <v>2</v>
      </c>
      <c r="N1679" s="61" t="s">
        <v>15</v>
      </c>
      <c r="P1679" s="66"/>
      <c r="Q1679" s="53"/>
      <c r="R1679" s="53"/>
      <c r="S1679" s="53"/>
      <c r="T1679" s="53"/>
      <c r="U1679" s="53"/>
      <c r="V1679" s="53"/>
      <c r="W1679" s="53"/>
      <c r="BZ1679" s="53"/>
    </row>
    <row r="1680" spans="2:78" s="52" customFormat="1" ht="13" x14ac:dyDescent="0.3">
      <c r="B1680" s="53" t="s">
        <v>6028</v>
      </c>
      <c r="C1680" s="53" t="s">
        <v>135</v>
      </c>
      <c r="D1680" s="53" t="s">
        <v>6325</v>
      </c>
      <c r="E1680" s="53">
        <v>40.052430000000001</v>
      </c>
      <c r="F1680" s="53">
        <v>-5.8202420000000004</v>
      </c>
      <c r="G1680" s="54">
        <v>600.11789999999996</v>
      </c>
      <c r="H1680" s="53">
        <v>677</v>
      </c>
      <c r="I1680" s="53">
        <v>326</v>
      </c>
      <c r="J1680" s="53">
        <v>351</v>
      </c>
      <c r="K1680" s="52">
        <v>385</v>
      </c>
      <c r="L1680" s="52">
        <v>215.11789999999996</v>
      </c>
      <c r="M1680" s="55">
        <v>4</v>
      </c>
      <c r="N1680" s="61" t="s">
        <v>16</v>
      </c>
      <c r="P1680" s="66"/>
      <c r="Q1680" s="53"/>
      <c r="R1680" s="53"/>
      <c r="S1680" s="53"/>
      <c r="T1680" s="53"/>
      <c r="U1680" s="53"/>
      <c r="V1680" s="53"/>
      <c r="W1680" s="53"/>
      <c r="BZ1680" s="53"/>
    </row>
    <row r="1681" spans="2:78" s="52" customFormat="1" ht="13" x14ac:dyDescent="0.3">
      <c r="B1681" s="53" t="s">
        <v>6028</v>
      </c>
      <c r="C1681" s="53" t="s">
        <v>135</v>
      </c>
      <c r="D1681" s="53" t="s">
        <v>6326</v>
      </c>
      <c r="E1681" s="53">
        <v>39.823999999999998</v>
      </c>
      <c r="F1681" s="53">
        <v>-6.4130599999999998</v>
      </c>
      <c r="G1681" s="54">
        <v>470.99689999999998</v>
      </c>
      <c r="H1681" s="53">
        <v>115</v>
      </c>
      <c r="I1681" s="53">
        <v>60</v>
      </c>
      <c r="J1681" s="53">
        <v>55</v>
      </c>
      <c r="K1681" s="52">
        <v>385</v>
      </c>
      <c r="L1681" s="52">
        <v>85.996899999999982</v>
      </c>
      <c r="M1681" s="55">
        <v>2</v>
      </c>
      <c r="N1681" s="61" t="s">
        <v>15</v>
      </c>
      <c r="P1681" s="66"/>
      <c r="Q1681" s="53"/>
      <c r="R1681" s="53"/>
      <c r="S1681" s="53"/>
      <c r="T1681" s="53"/>
      <c r="U1681" s="53"/>
      <c r="V1681" s="53"/>
      <c r="W1681" s="53"/>
      <c r="BZ1681" s="53"/>
    </row>
    <row r="1682" spans="2:78" s="52" customFormat="1" ht="13" x14ac:dyDescent="0.3">
      <c r="B1682" s="53" t="s">
        <v>6028</v>
      </c>
      <c r="C1682" s="53" t="s">
        <v>135</v>
      </c>
      <c r="D1682" s="53" t="s">
        <v>6327</v>
      </c>
      <c r="E1682" s="53">
        <v>39.853949999999998</v>
      </c>
      <c r="F1682" s="53">
        <v>-5.4613550000000002</v>
      </c>
      <c r="G1682" s="54">
        <v>334.58109999999999</v>
      </c>
      <c r="H1682" s="53">
        <v>1453</v>
      </c>
      <c r="I1682" s="53">
        <v>743</v>
      </c>
      <c r="J1682" s="53">
        <v>710</v>
      </c>
      <c r="K1682" s="52">
        <v>385</v>
      </c>
      <c r="L1682" s="52">
        <v>-50.418900000000008</v>
      </c>
      <c r="M1682" s="55">
        <v>2</v>
      </c>
      <c r="N1682" s="61" t="s">
        <v>15</v>
      </c>
      <c r="P1682" s="66"/>
      <c r="Q1682" s="53"/>
      <c r="R1682" s="53"/>
      <c r="S1682" s="53"/>
      <c r="T1682" s="53"/>
      <c r="U1682" s="53"/>
      <c r="V1682" s="53"/>
      <c r="W1682" s="53"/>
      <c r="BZ1682" s="53"/>
    </row>
    <row r="1683" spans="2:78" s="52" customFormat="1" ht="13" x14ac:dyDescent="0.3">
      <c r="B1683" s="53" t="s">
        <v>6028</v>
      </c>
      <c r="C1683" s="53" t="s">
        <v>135</v>
      </c>
      <c r="D1683" s="53" t="s">
        <v>6328</v>
      </c>
      <c r="E1683" s="53">
        <v>39.741030000000002</v>
      </c>
      <c r="F1683" s="53">
        <v>-5.3864280000000004</v>
      </c>
      <c r="G1683" s="54">
        <v>472.47710000000001</v>
      </c>
      <c r="H1683" s="53">
        <v>294</v>
      </c>
      <c r="I1683" s="53">
        <v>144</v>
      </c>
      <c r="J1683" s="53">
        <v>150</v>
      </c>
      <c r="K1683" s="52">
        <v>385</v>
      </c>
      <c r="L1683" s="52">
        <v>87.477100000000007</v>
      </c>
      <c r="M1683" s="55">
        <v>2</v>
      </c>
      <c r="N1683" s="61" t="s">
        <v>15</v>
      </c>
      <c r="P1683" s="66"/>
      <c r="Q1683" s="53"/>
      <c r="R1683" s="53"/>
      <c r="S1683" s="53"/>
      <c r="T1683" s="53"/>
      <c r="U1683" s="53"/>
      <c r="V1683" s="53"/>
      <c r="W1683" s="53"/>
      <c r="BZ1683" s="53"/>
    </row>
    <row r="1684" spans="2:78" s="52" customFormat="1" ht="13" x14ac:dyDescent="0.3">
      <c r="B1684" s="53" t="s">
        <v>6028</v>
      </c>
      <c r="C1684" s="53" t="s">
        <v>135</v>
      </c>
      <c r="D1684" s="53" t="s">
        <v>6329</v>
      </c>
      <c r="E1684" s="53">
        <v>40.15448</v>
      </c>
      <c r="F1684" s="53">
        <v>-6.6813200000000004</v>
      </c>
      <c r="G1684" s="54">
        <v>434.38139999999999</v>
      </c>
      <c r="H1684" s="53">
        <v>970</v>
      </c>
      <c r="I1684" s="53">
        <v>485</v>
      </c>
      <c r="J1684" s="53">
        <v>485</v>
      </c>
      <c r="K1684" s="52">
        <v>385</v>
      </c>
      <c r="L1684" s="52">
        <v>49.381399999999985</v>
      </c>
      <c r="M1684" s="55">
        <v>2</v>
      </c>
      <c r="N1684" s="61" t="s">
        <v>15</v>
      </c>
      <c r="P1684" s="66"/>
      <c r="Q1684" s="53"/>
      <c r="R1684" s="53"/>
      <c r="S1684" s="53"/>
      <c r="T1684" s="53"/>
      <c r="U1684" s="53"/>
      <c r="V1684" s="53"/>
      <c r="W1684" s="53"/>
      <c r="BZ1684" s="53"/>
    </row>
    <row r="1685" spans="2:78" s="52" customFormat="1" ht="13" x14ac:dyDescent="0.3">
      <c r="B1685" s="53" t="s">
        <v>6028</v>
      </c>
      <c r="C1685" s="53" t="s">
        <v>135</v>
      </c>
      <c r="D1685" s="53" t="s">
        <v>6330</v>
      </c>
      <c r="E1685" s="53">
        <v>39.918320000000001</v>
      </c>
      <c r="F1685" s="53">
        <v>-6.6463700000000001</v>
      </c>
      <c r="G1685" s="54">
        <v>333.97289999999998</v>
      </c>
      <c r="H1685" s="53">
        <v>157</v>
      </c>
      <c r="I1685" s="53">
        <v>73</v>
      </c>
      <c r="J1685" s="53">
        <v>84</v>
      </c>
      <c r="K1685" s="52">
        <v>385</v>
      </c>
      <c r="L1685" s="52">
        <v>-51.027100000000019</v>
      </c>
      <c r="M1685" s="55">
        <v>2</v>
      </c>
      <c r="N1685" s="61" t="s">
        <v>15</v>
      </c>
      <c r="P1685" s="66"/>
      <c r="Q1685" s="53"/>
      <c r="R1685" s="53"/>
      <c r="S1685" s="53"/>
      <c r="T1685" s="53"/>
      <c r="U1685" s="53"/>
      <c r="V1685" s="53"/>
      <c r="W1685" s="53"/>
      <c r="BZ1685" s="53"/>
    </row>
    <row r="1686" spans="2:78" s="52" customFormat="1" ht="13" x14ac:dyDescent="0.3">
      <c r="B1686" s="53" t="s">
        <v>6028</v>
      </c>
      <c r="C1686" s="53" t="s">
        <v>135</v>
      </c>
      <c r="D1686" s="53" t="s">
        <v>6331</v>
      </c>
      <c r="E1686" s="53">
        <v>40.326419999999999</v>
      </c>
      <c r="F1686" s="53">
        <v>-6.1761280000000003</v>
      </c>
      <c r="G1686" s="54">
        <v>436.77839999999998</v>
      </c>
      <c r="H1686" s="53">
        <v>1123</v>
      </c>
      <c r="I1686" s="53">
        <v>579</v>
      </c>
      <c r="J1686" s="53">
        <v>544</v>
      </c>
      <c r="K1686" s="52">
        <v>385</v>
      </c>
      <c r="L1686" s="52">
        <v>51.778399999999976</v>
      </c>
      <c r="M1686" s="55">
        <v>2</v>
      </c>
      <c r="N1686" s="61" t="s">
        <v>15</v>
      </c>
      <c r="P1686" s="66"/>
      <c r="Q1686" s="53"/>
      <c r="R1686" s="53"/>
      <c r="S1686" s="53"/>
      <c r="T1686" s="53"/>
      <c r="U1686" s="53"/>
      <c r="V1686" s="53"/>
      <c r="W1686" s="53"/>
      <c r="BZ1686" s="53"/>
    </row>
    <row r="1687" spans="2:78" s="52" customFormat="1" ht="13" x14ac:dyDescent="0.3">
      <c r="B1687" s="53" t="s">
        <v>6028</v>
      </c>
      <c r="C1687" s="53" t="s">
        <v>135</v>
      </c>
      <c r="D1687" s="53" t="s">
        <v>6332</v>
      </c>
      <c r="E1687" s="53">
        <v>39.785060000000001</v>
      </c>
      <c r="F1687" s="53">
        <v>-6.9268070000000002</v>
      </c>
      <c r="G1687" s="54">
        <v>362.73160000000001</v>
      </c>
      <c r="H1687" s="53">
        <v>207</v>
      </c>
      <c r="I1687" s="53">
        <v>112</v>
      </c>
      <c r="J1687" s="53">
        <v>95</v>
      </c>
      <c r="K1687" s="52">
        <v>385</v>
      </c>
      <c r="L1687" s="52">
        <v>-22.268399999999986</v>
      </c>
      <c r="M1687" s="55">
        <v>2</v>
      </c>
      <c r="N1687" s="61" t="s">
        <v>15</v>
      </c>
      <c r="P1687" s="66"/>
      <c r="Q1687" s="53"/>
      <c r="R1687" s="53"/>
      <c r="S1687" s="53"/>
      <c r="T1687" s="53"/>
      <c r="U1687" s="53"/>
      <c r="V1687" s="53"/>
      <c r="W1687" s="53"/>
      <c r="BZ1687" s="53"/>
    </row>
    <row r="1688" spans="2:78" s="52" customFormat="1" ht="13" x14ac:dyDescent="0.3">
      <c r="B1688" s="53" t="s">
        <v>6028</v>
      </c>
      <c r="C1688" s="53" t="s">
        <v>135</v>
      </c>
      <c r="D1688" s="53" t="s">
        <v>6333</v>
      </c>
      <c r="E1688" s="53">
        <v>40.303489999999996</v>
      </c>
      <c r="F1688" s="53">
        <v>-6.332713</v>
      </c>
      <c r="G1688" s="54">
        <v>457.86239999999998</v>
      </c>
      <c r="H1688" s="53">
        <v>1687</v>
      </c>
      <c r="I1688" s="53">
        <v>909</v>
      </c>
      <c r="J1688" s="53">
        <v>778</v>
      </c>
      <c r="K1688" s="52">
        <v>385</v>
      </c>
      <c r="L1688" s="52">
        <v>72.86239999999998</v>
      </c>
      <c r="M1688" s="55">
        <v>2</v>
      </c>
      <c r="N1688" s="61" t="s">
        <v>15</v>
      </c>
      <c r="P1688" s="66"/>
      <c r="Q1688" s="53"/>
      <c r="R1688" s="53"/>
      <c r="S1688" s="53"/>
      <c r="T1688" s="53"/>
      <c r="U1688" s="53"/>
      <c r="V1688" s="53"/>
      <c r="W1688" s="53"/>
      <c r="BZ1688" s="53"/>
    </row>
    <row r="1689" spans="2:78" s="52" customFormat="1" ht="13" x14ac:dyDescent="0.3">
      <c r="B1689" s="53" t="s">
        <v>6028</v>
      </c>
      <c r="C1689" s="53" t="s">
        <v>135</v>
      </c>
      <c r="D1689" s="53" t="s">
        <v>6334</v>
      </c>
      <c r="E1689" s="53">
        <v>40.117040000000003</v>
      </c>
      <c r="F1689" s="53">
        <v>-5.8506210000000003</v>
      </c>
      <c r="G1689" s="54">
        <v>1169.4939999999999</v>
      </c>
      <c r="H1689" s="53">
        <v>1537</v>
      </c>
      <c r="I1689" s="53">
        <v>766</v>
      </c>
      <c r="J1689" s="53">
        <v>771</v>
      </c>
      <c r="K1689" s="52">
        <v>385</v>
      </c>
      <c r="L1689" s="52">
        <v>784.49399999999991</v>
      </c>
      <c r="M1689" s="55">
        <v>6</v>
      </c>
      <c r="N1689" s="61" t="s">
        <v>17</v>
      </c>
      <c r="P1689" s="66"/>
      <c r="Q1689" s="53"/>
      <c r="R1689" s="53"/>
      <c r="S1689" s="53"/>
      <c r="T1689" s="53"/>
      <c r="U1689" s="53"/>
      <c r="V1689" s="53"/>
      <c r="W1689" s="53"/>
      <c r="BZ1689" s="53"/>
    </row>
    <row r="1690" spans="2:78" s="52" customFormat="1" ht="13" x14ac:dyDescent="0.3">
      <c r="B1690" s="53" t="s">
        <v>6028</v>
      </c>
      <c r="C1690" s="53" t="s">
        <v>135</v>
      </c>
      <c r="D1690" s="53" t="s">
        <v>6335</v>
      </c>
      <c r="E1690" s="53">
        <v>40.030500000000004</v>
      </c>
      <c r="F1690" s="53">
        <v>-6.0882509999999996</v>
      </c>
      <c r="G1690" s="54">
        <v>366.92320000000001</v>
      </c>
      <c r="H1690" s="53">
        <v>41148</v>
      </c>
      <c r="I1690" s="53">
        <v>20102</v>
      </c>
      <c r="J1690" s="53">
        <v>21046</v>
      </c>
      <c r="K1690" s="52">
        <v>385</v>
      </c>
      <c r="L1690" s="52">
        <v>-18.076799999999992</v>
      </c>
      <c r="M1690" s="55">
        <v>2</v>
      </c>
      <c r="N1690" s="61" t="s">
        <v>15</v>
      </c>
      <c r="P1690" s="66"/>
      <c r="Q1690" s="53"/>
      <c r="R1690" s="53"/>
      <c r="S1690" s="53"/>
      <c r="T1690" s="53"/>
      <c r="U1690" s="53"/>
      <c r="V1690" s="53"/>
      <c r="W1690" s="53"/>
      <c r="BZ1690" s="53"/>
    </row>
    <row r="1691" spans="2:78" s="52" customFormat="1" ht="13" x14ac:dyDescent="0.3">
      <c r="B1691" s="53" t="s">
        <v>6028</v>
      </c>
      <c r="C1691" s="53" t="s">
        <v>135</v>
      </c>
      <c r="D1691" s="53" t="s">
        <v>6336</v>
      </c>
      <c r="E1691" s="53">
        <v>39.381689999999999</v>
      </c>
      <c r="F1691" s="53">
        <v>-6.0472510000000002</v>
      </c>
      <c r="G1691" s="54">
        <v>426.80889999999999</v>
      </c>
      <c r="H1691" s="53">
        <v>538</v>
      </c>
      <c r="I1691" s="53">
        <v>272</v>
      </c>
      <c r="J1691" s="53">
        <v>266</v>
      </c>
      <c r="K1691" s="52">
        <v>385</v>
      </c>
      <c r="L1691" s="52">
        <v>41.808899999999994</v>
      </c>
      <c r="M1691" s="55">
        <v>2</v>
      </c>
      <c r="N1691" s="61" t="s">
        <v>15</v>
      </c>
      <c r="P1691" s="66"/>
      <c r="Q1691" s="53"/>
      <c r="R1691" s="53"/>
      <c r="S1691" s="53"/>
      <c r="T1691" s="53"/>
      <c r="U1691" s="53"/>
      <c r="V1691" s="53"/>
      <c r="W1691" s="53"/>
      <c r="BZ1691" s="53"/>
    </row>
    <row r="1692" spans="2:78" s="52" customFormat="1" ht="13" x14ac:dyDescent="0.3">
      <c r="B1692" s="53" t="s">
        <v>6028</v>
      </c>
      <c r="C1692" s="53" t="s">
        <v>135</v>
      </c>
      <c r="D1692" s="53" t="s">
        <v>6337</v>
      </c>
      <c r="E1692" s="53">
        <v>39.917999999999999</v>
      </c>
      <c r="F1692" s="53">
        <v>-6.5615480000000002</v>
      </c>
      <c r="G1692" s="54">
        <v>377.87259999999998</v>
      </c>
      <c r="H1692" s="53">
        <v>415</v>
      </c>
      <c r="I1692" s="53">
        <v>209</v>
      </c>
      <c r="J1692" s="53">
        <v>206</v>
      </c>
      <c r="K1692" s="52">
        <v>385</v>
      </c>
      <c r="L1692" s="52">
        <v>-7.1274000000000228</v>
      </c>
      <c r="M1692" s="55">
        <v>2</v>
      </c>
      <c r="N1692" s="61" t="s">
        <v>15</v>
      </c>
      <c r="P1692" s="66"/>
      <c r="Q1692" s="53"/>
      <c r="R1692" s="53"/>
      <c r="S1692" s="53"/>
      <c r="T1692" s="53"/>
      <c r="U1692" s="53"/>
      <c r="V1692" s="53"/>
      <c r="W1692" s="53"/>
      <c r="BZ1692" s="53"/>
    </row>
    <row r="1693" spans="2:78" s="52" customFormat="1" ht="13" x14ac:dyDescent="0.3">
      <c r="B1693" s="53" t="s">
        <v>6028</v>
      </c>
      <c r="C1693" s="53" t="s">
        <v>135</v>
      </c>
      <c r="D1693" s="53" t="s">
        <v>6338</v>
      </c>
      <c r="E1693" s="53">
        <v>39.811639999999997</v>
      </c>
      <c r="F1693" s="53">
        <v>-6.4751029999999998</v>
      </c>
      <c r="G1693" s="54">
        <v>361.06810000000002</v>
      </c>
      <c r="H1693" s="53">
        <v>268</v>
      </c>
      <c r="I1693" s="53">
        <v>139</v>
      </c>
      <c r="J1693" s="53">
        <v>129</v>
      </c>
      <c r="K1693" s="52">
        <v>385</v>
      </c>
      <c r="L1693" s="52">
        <v>-23.931899999999985</v>
      </c>
      <c r="M1693" s="55">
        <v>2</v>
      </c>
      <c r="N1693" s="61" t="s">
        <v>15</v>
      </c>
      <c r="P1693" s="66"/>
      <c r="Q1693" s="53"/>
      <c r="R1693" s="53"/>
      <c r="S1693" s="53"/>
      <c r="T1693" s="53"/>
      <c r="U1693" s="53"/>
      <c r="V1693" s="53"/>
      <c r="W1693" s="53"/>
      <c r="BZ1693" s="53"/>
    </row>
    <row r="1694" spans="2:78" s="52" customFormat="1" ht="13" x14ac:dyDescent="0.3">
      <c r="B1694" s="53" t="s">
        <v>6028</v>
      </c>
      <c r="C1694" s="53" t="s">
        <v>135</v>
      </c>
      <c r="D1694" s="53" t="s">
        <v>6339</v>
      </c>
      <c r="E1694" s="53">
        <v>40.149140000000003</v>
      </c>
      <c r="F1694" s="53">
        <v>-6.4152449999999996</v>
      </c>
      <c r="G1694" s="54">
        <v>465.77420000000001</v>
      </c>
      <c r="H1694" s="53">
        <v>564</v>
      </c>
      <c r="I1694" s="53">
        <v>277</v>
      </c>
      <c r="J1694" s="53">
        <v>287</v>
      </c>
      <c r="K1694" s="52">
        <v>385</v>
      </c>
      <c r="L1694" s="52">
        <v>80.774200000000008</v>
      </c>
      <c r="M1694" s="55">
        <v>2</v>
      </c>
      <c r="N1694" s="61" t="s">
        <v>15</v>
      </c>
      <c r="P1694" s="66"/>
      <c r="Q1694" s="53"/>
      <c r="R1694" s="53"/>
      <c r="S1694" s="53"/>
      <c r="T1694" s="53"/>
      <c r="U1694" s="53"/>
      <c r="V1694" s="53"/>
      <c r="W1694" s="53"/>
      <c r="BZ1694" s="53"/>
    </row>
    <row r="1695" spans="2:78" s="52" customFormat="1" ht="13" x14ac:dyDescent="0.3">
      <c r="B1695" s="53" t="s">
        <v>6028</v>
      </c>
      <c r="C1695" s="53" t="s">
        <v>135</v>
      </c>
      <c r="D1695" s="53" t="s">
        <v>6340</v>
      </c>
      <c r="E1695" s="53">
        <v>39.315489999999997</v>
      </c>
      <c r="F1695" s="53">
        <v>-5.8595319999999997</v>
      </c>
      <c r="G1695" s="54">
        <v>450.37369999999999</v>
      </c>
      <c r="H1695" s="53">
        <v>393</v>
      </c>
      <c r="I1695" s="53">
        <v>197</v>
      </c>
      <c r="J1695" s="53">
        <v>196</v>
      </c>
      <c r="K1695" s="52">
        <v>385</v>
      </c>
      <c r="L1695" s="52">
        <v>65.373699999999985</v>
      </c>
      <c r="M1695" s="55">
        <v>2</v>
      </c>
      <c r="N1695" s="61" t="s">
        <v>15</v>
      </c>
      <c r="P1695" s="66"/>
      <c r="Q1695" s="53"/>
      <c r="R1695" s="53"/>
      <c r="S1695" s="53"/>
      <c r="T1695" s="53"/>
      <c r="U1695" s="53"/>
      <c r="V1695" s="53"/>
      <c r="W1695" s="53"/>
      <c r="BZ1695" s="53"/>
    </row>
    <row r="1696" spans="2:78" s="52" customFormat="1" ht="13" x14ac:dyDescent="0.3">
      <c r="B1696" s="53" t="s">
        <v>6028</v>
      </c>
      <c r="C1696" s="53" t="s">
        <v>135</v>
      </c>
      <c r="D1696" s="53" t="s">
        <v>4559</v>
      </c>
      <c r="E1696" s="53">
        <v>40.153370000000002</v>
      </c>
      <c r="F1696" s="53">
        <v>-5.8988759999999996</v>
      </c>
      <c r="G1696" s="54">
        <v>610.10490000000004</v>
      </c>
      <c r="H1696" s="53">
        <v>237</v>
      </c>
      <c r="I1696" s="53">
        <v>117</v>
      </c>
      <c r="J1696" s="53">
        <v>120</v>
      </c>
      <c r="K1696" s="52">
        <v>385</v>
      </c>
      <c r="L1696" s="52">
        <v>225.10490000000004</v>
      </c>
      <c r="M1696" s="55">
        <v>4</v>
      </c>
      <c r="N1696" s="61" t="s">
        <v>16</v>
      </c>
      <c r="P1696" s="66"/>
      <c r="Q1696" s="53"/>
      <c r="R1696" s="53"/>
      <c r="S1696" s="53"/>
      <c r="T1696" s="53"/>
      <c r="U1696" s="53"/>
      <c r="V1696" s="53"/>
      <c r="W1696" s="53"/>
      <c r="BZ1696" s="53"/>
    </row>
    <row r="1697" spans="2:78" s="52" customFormat="1" ht="13" x14ac:dyDescent="0.3">
      <c r="B1697" s="53" t="s">
        <v>6028</v>
      </c>
      <c r="C1697" s="53" t="s">
        <v>135</v>
      </c>
      <c r="D1697" s="53" t="s">
        <v>6341</v>
      </c>
      <c r="E1697" s="53">
        <v>39.920949999999998</v>
      </c>
      <c r="F1697" s="53">
        <v>-6.3048950000000001</v>
      </c>
      <c r="G1697" s="54">
        <v>267.90269999999998</v>
      </c>
      <c r="H1697" s="53">
        <v>1257</v>
      </c>
      <c r="I1697" s="53">
        <v>663</v>
      </c>
      <c r="J1697" s="53">
        <v>594</v>
      </c>
      <c r="K1697" s="52">
        <v>385</v>
      </c>
      <c r="L1697" s="52">
        <v>-117.09730000000002</v>
      </c>
      <c r="M1697" s="55">
        <v>2</v>
      </c>
      <c r="N1697" s="61" t="s">
        <v>15</v>
      </c>
      <c r="P1697" s="66"/>
      <c r="Q1697" s="53"/>
      <c r="R1697" s="53"/>
      <c r="S1697" s="53"/>
      <c r="T1697" s="53"/>
      <c r="U1697" s="53"/>
      <c r="V1697" s="53"/>
      <c r="W1697" s="53"/>
      <c r="BZ1697" s="53"/>
    </row>
    <row r="1698" spans="2:78" s="52" customFormat="1" ht="13" x14ac:dyDescent="0.3">
      <c r="B1698" s="53" t="s">
        <v>6028</v>
      </c>
      <c r="C1698" s="53" t="s">
        <v>135</v>
      </c>
      <c r="D1698" s="53" t="s">
        <v>6342</v>
      </c>
      <c r="E1698" s="53">
        <v>40.322710000000001</v>
      </c>
      <c r="F1698" s="53">
        <v>-6.4700170000000004</v>
      </c>
      <c r="G1698" s="54">
        <v>607.12699999999995</v>
      </c>
      <c r="H1698" s="53">
        <v>124</v>
      </c>
      <c r="I1698" s="53">
        <v>70</v>
      </c>
      <c r="J1698" s="53">
        <v>54</v>
      </c>
      <c r="K1698" s="52">
        <v>385</v>
      </c>
      <c r="L1698" s="52">
        <v>222.12699999999995</v>
      </c>
      <c r="M1698" s="55">
        <v>4</v>
      </c>
      <c r="N1698" s="61" t="s">
        <v>16</v>
      </c>
      <c r="P1698" s="66"/>
      <c r="Q1698" s="53"/>
      <c r="R1698" s="53"/>
      <c r="S1698" s="53"/>
      <c r="T1698" s="53"/>
      <c r="U1698" s="53"/>
      <c r="V1698" s="53"/>
      <c r="W1698" s="53"/>
      <c r="BZ1698" s="53"/>
    </row>
    <row r="1699" spans="2:78" s="52" customFormat="1" ht="13" x14ac:dyDescent="0.3">
      <c r="B1699" s="53" t="s">
        <v>6028</v>
      </c>
      <c r="C1699" s="53" t="s">
        <v>135</v>
      </c>
      <c r="D1699" s="53" t="s">
        <v>6343</v>
      </c>
      <c r="E1699" s="53">
        <v>40.101080000000003</v>
      </c>
      <c r="F1699" s="53">
        <v>-5.5890180000000003</v>
      </c>
      <c r="G1699" s="54">
        <v>453.79219999999998</v>
      </c>
      <c r="H1699" s="53">
        <v>305</v>
      </c>
      <c r="I1699" s="53">
        <v>156</v>
      </c>
      <c r="J1699" s="53">
        <v>149</v>
      </c>
      <c r="K1699" s="52">
        <v>385</v>
      </c>
      <c r="L1699" s="52">
        <v>68.79219999999998</v>
      </c>
      <c r="M1699" s="55">
        <v>2</v>
      </c>
      <c r="N1699" s="61" t="s">
        <v>15</v>
      </c>
      <c r="P1699" s="66"/>
      <c r="Q1699" s="53"/>
      <c r="R1699" s="53"/>
      <c r="S1699" s="53"/>
      <c r="T1699" s="53"/>
      <c r="U1699" s="53"/>
      <c r="V1699" s="53"/>
      <c r="W1699" s="53"/>
      <c r="BZ1699" s="53"/>
    </row>
    <row r="1700" spans="2:78" s="52" customFormat="1" ht="13" x14ac:dyDescent="0.3">
      <c r="B1700" s="53" t="s">
        <v>6028</v>
      </c>
      <c r="C1700" s="53" t="s">
        <v>135</v>
      </c>
      <c r="D1700" s="53" t="s">
        <v>6344</v>
      </c>
      <c r="E1700" s="53">
        <v>39.269069999999999</v>
      </c>
      <c r="F1700" s="53">
        <v>-5.981236</v>
      </c>
      <c r="G1700" s="54">
        <v>500.21910000000003</v>
      </c>
      <c r="H1700" s="53">
        <v>420</v>
      </c>
      <c r="I1700" s="53">
        <v>229</v>
      </c>
      <c r="J1700" s="53">
        <v>191</v>
      </c>
      <c r="K1700" s="52">
        <v>385</v>
      </c>
      <c r="L1700" s="52">
        <v>115.21910000000003</v>
      </c>
      <c r="M1700" s="55">
        <v>2</v>
      </c>
      <c r="N1700" s="61" t="s">
        <v>15</v>
      </c>
      <c r="P1700" s="66"/>
      <c r="Q1700" s="53"/>
      <c r="R1700" s="53"/>
      <c r="S1700" s="53"/>
      <c r="T1700" s="53"/>
      <c r="U1700" s="53"/>
      <c r="V1700" s="53"/>
      <c r="W1700" s="53"/>
      <c r="BZ1700" s="53"/>
    </row>
    <row r="1701" spans="2:78" s="52" customFormat="1" ht="13" x14ac:dyDescent="0.3">
      <c r="B1701" s="53" t="s">
        <v>6028</v>
      </c>
      <c r="C1701" s="53" t="s">
        <v>135</v>
      </c>
      <c r="D1701" s="53" t="s">
        <v>6345</v>
      </c>
      <c r="E1701" s="53">
        <v>39.611130000000003</v>
      </c>
      <c r="F1701" s="53">
        <v>-5.5101370000000003</v>
      </c>
      <c r="G1701" s="54">
        <v>708.34370000000001</v>
      </c>
      <c r="H1701" s="53">
        <v>402</v>
      </c>
      <c r="I1701" s="53">
        <v>217</v>
      </c>
      <c r="J1701" s="53">
        <v>185</v>
      </c>
      <c r="K1701" s="52">
        <v>385</v>
      </c>
      <c r="L1701" s="52">
        <v>323.34370000000001</v>
      </c>
      <c r="M1701" s="55">
        <v>4</v>
      </c>
      <c r="N1701" s="61" t="s">
        <v>16</v>
      </c>
      <c r="P1701" s="66"/>
      <c r="Q1701" s="53"/>
      <c r="R1701" s="53"/>
      <c r="S1701" s="53"/>
      <c r="T1701" s="53"/>
      <c r="U1701" s="53"/>
      <c r="V1701" s="53"/>
      <c r="W1701" s="53"/>
      <c r="BZ1701" s="53"/>
    </row>
    <row r="1702" spans="2:78" s="52" customFormat="1" ht="13" x14ac:dyDescent="0.3">
      <c r="B1702" s="53" t="s">
        <v>6028</v>
      </c>
      <c r="C1702" s="53" t="s">
        <v>135</v>
      </c>
      <c r="D1702" s="53" t="s">
        <v>6346</v>
      </c>
      <c r="E1702" s="53">
        <v>39.741320000000002</v>
      </c>
      <c r="F1702" s="53">
        <v>-5.6996169999999999</v>
      </c>
      <c r="G1702" s="54">
        <v>419.60480000000001</v>
      </c>
      <c r="H1702" s="53">
        <v>224</v>
      </c>
      <c r="I1702" s="53">
        <v>98</v>
      </c>
      <c r="J1702" s="53">
        <v>126</v>
      </c>
      <c r="K1702" s="52">
        <v>385</v>
      </c>
      <c r="L1702" s="52">
        <v>34.604800000000012</v>
      </c>
      <c r="M1702" s="55">
        <v>2</v>
      </c>
      <c r="N1702" s="61" t="s">
        <v>15</v>
      </c>
      <c r="P1702" s="66"/>
      <c r="Q1702" s="53"/>
      <c r="R1702" s="53"/>
      <c r="S1702" s="53"/>
      <c r="T1702" s="53"/>
      <c r="U1702" s="53"/>
      <c r="V1702" s="53"/>
      <c r="W1702" s="53"/>
      <c r="BZ1702" s="53"/>
    </row>
    <row r="1703" spans="2:78" s="52" customFormat="1" ht="13" x14ac:dyDescent="0.3">
      <c r="B1703" s="53" t="s">
        <v>6028</v>
      </c>
      <c r="C1703" s="53" t="s">
        <v>135</v>
      </c>
      <c r="D1703" s="53" t="s">
        <v>6347</v>
      </c>
      <c r="E1703" s="53">
        <v>39.995109999999997</v>
      </c>
      <c r="F1703" s="53">
        <v>-5.4582560000000004</v>
      </c>
      <c r="G1703" s="54">
        <v>278.185</v>
      </c>
      <c r="H1703" s="53">
        <v>1284</v>
      </c>
      <c r="I1703" s="53">
        <v>667</v>
      </c>
      <c r="J1703" s="53">
        <v>617</v>
      </c>
      <c r="K1703" s="52">
        <v>385</v>
      </c>
      <c r="L1703" s="52">
        <v>-106.815</v>
      </c>
      <c r="M1703" s="55">
        <v>2</v>
      </c>
      <c r="N1703" s="61" t="s">
        <v>15</v>
      </c>
      <c r="P1703" s="66"/>
      <c r="Q1703" s="53"/>
      <c r="R1703" s="53"/>
      <c r="S1703" s="53"/>
      <c r="T1703" s="53"/>
      <c r="U1703" s="53"/>
      <c r="V1703" s="53"/>
      <c r="W1703" s="53"/>
      <c r="BZ1703" s="53"/>
    </row>
    <row r="1704" spans="2:78" s="52" customFormat="1" ht="13" x14ac:dyDescent="0.3">
      <c r="B1704" s="53" t="s">
        <v>6028</v>
      </c>
      <c r="C1704" s="53" t="s">
        <v>135</v>
      </c>
      <c r="D1704" s="53" t="s">
        <v>6348</v>
      </c>
      <c r="E1704" s="53">
        <v>39.328040000000001</v>
      </c>
      <c r="F1704" s="53">
        <v>-6.0141730000000004</v>
      </c>
      <c r="G1704" s="54">
        <v>482.64330000000001</v>
      </c>
      <c r="H1704" s="53">
        <v>68</v>
      </c>
      <c r="I1704" s="53">
        <v>39</v>
      </c>
      <c r="J1704" s="53">
        <v>29</v>
      </c>
      <c r="K1704" s="52">
        <v>385</v>
      </c>
      <c r="L1704" s="52">
        <v>97.643300000000011</v>
      </c>
      <c r="M1704" s="55">
        <v>2</v>
      </c>
      <c r="N1704" s="61" t="s">
        <v>15</v>
      </c>
      <c r="P1704" s="66"/>
      <c r="Q1704" s="53"/>
      <c r="R1704" s="53"/>
      <c r="S1704" s="53"/>
      <c r="T1704" s="53"/>
      <c r="U1704" s="53"/>
      <c r="V1704" s="53"/>
      <c r="W1704" s="53"/>
      <c r="BZ1704" s="53"/>
    </row>
    <row r="1705" spans="2:78" s="52" customFormat="1" ht="13" x14ac:dyDescent="0.3">
      <c r="B1705" s="53" t="s">
        <v>6028</v>
      </c>
      <c r="C1705" s="53" t="s">
        <v>135</v>
      </c>
      <c r="D1705" s="53" t="s">
        <v>6349</v>
      </c>
      <c r="E1705" s="53">
        <v>39.478839999999998</v>
      </c>
      <c r="F1705" s="53">
        <v>-7.0088600000000003</v>
      </c>
      <c r="G1705" s="54">
        <v>328.63130000000001</v>
      </c>
      <c r="H1705" s="53">
        <v>689</v>
      </c>
      <c r="I1705" s="53">
        <v>350</v>
      </c>
      <c r="J1705" s="53">
        <v>339</v>
      </c>
      <c r="K1705" s="52">
        <v>385</v>
      </c>
      <c r="L1705" s="52">
        <v>-56.36869999999999</v>
      </c>
      <c r="M1705" s="55">
        <v>2</v>
      </c>
      <c r="N1705" s="61" t="s">
        <v>15</v>
      </c>
      <c r="P1705" s="66"/>
      <c r="Q1705" s="53"/>
      <c r="R1705" s="53"/>
      <c r="S1705" s="53"/>
      <c r="T1705" s="53"/>
      <c r="U1705" s="53"/>
      <c r="V1705" s="53"/>
      <c r="W1705" s="53"/>
      <c r="BZ1705" s="53"/>
    </row>
    <row r="1706" spans="2:78" s="52" customFormat="1" ht="13" x14ac:dyDescent="0.3">
      <c r="B1706" s="53" t="s">
        <v>6028</v>
      </c>
      <c r="C1706" s="53" t="s">
        <v>135</v>
      </c>
      <c r="D1706" s="53" t="s">
        <v>6350</v>
      </c>
      <c r="E1706" s="53">
        <v>39.303730000000002</v>
      </c>
      <c r="F1706" s="53">
        <v>-6.0326019999999998</v>
      </c>
      <c r="G1706" s="54">
        <v>438.15570000000002</v>
      </c>
      <c r="H1706" s="53">
        <v>302</v>
      </c>
      <c r="I1706" s="53">
        <v>144</v>
      </c>
      <c r="J1706" s="53">
        <v>158</v>
      </c>
      <c r="K1706" s="52">
        <v>385</v>
      </c>
      <c r="L1706" s="52">
        <v>53.155700000000024</v>
      </c>
      <c r="M1706" s="55">
        <v>2</v>
      </c>
      <c r="N1706" s="61" t="s">
        <v>15</v>
      </c>
      <c r="P1706" s="66"/>
      <c r="Q1706" s="53"/>
      <c r="R1706" s="53"/>
      <c r="S1706" s="53"/>
      <c r="T1706" s="53"/>
      <c r="U1706" s="53"/>
      <c r="V1706" s="53"/>
      <c r="W1706" s="53"/>
      <c r="BZ1706" s="53"/>
    </row>
    <row r="1707" spans="2:78" s="52" customFormat="1" ht="13" x14ac:dyDescent="0.3">
      <c r="B1707" s="53" t="s">
        <v>6028</v>
      </c>
      <c r="C1707" s="53" t="s">
        <v>135</v>
      </c>
      <c r="D1707" s="53" t="s">
        <v>6351</v>
      </c>
      <c r="E1707" s="53">
        <v>40.213549999999998</v>
      </c>
      <c r="F1707" s="53">
        <v>-6.7958990000000004</v>
      </c>
      <c r="G1707" s="54">
        <v>617.98149999999998</v>
      </c>
      <c r="H1707" s="53">
        <v>916</v>
      </c>
      <c r="I1707" s="53">
        <v>444</v>
      </c>
      <c r="J1707" s="53">
        <v>472</v>
      </c>
      <c r="K1707" s="52">
        <v>385</v>
      </c>
      <c r="L1707" s="52">
        <v>232.98149999999998</v>
      </c>
      <c r="M1707" s="55">
        <v>4</v>
      </c>
      <c r="N1707" s="61" t="s">
        <v>16</v>
      </c>
      <c r="P1707" s="66"/>
      <c r="Q1707" s="53"/>
      <c r="R1707" s="53"/>
      <c r="S1707" s="53"/>
      <c r="T1707" s="53"/>
      <c r="U1707" s="53"/>
      <c r="V1707" s="53"/>
      <c r="W1707" s="53"/>
      <c r="BZ1707" s="53"/>
    </row>
    <row r="1708" spans="2:78" s="52" customFormat="1" ht="13" x14ac:dyDescent="0.3">
      <c r="B1708" s="53" t="s">
        <v>6028</v>
      </c>
      <c r="C1708" s="53" t="s">
        <v>135</v>
      </c>
      <c r="D1708" s="53" t="s">
        <v>6352</v>
      </c>
      <c r="E1708" s="53">
        <v>39.30836</v>
      </c>
      <c r="F1708" s="53">
        <v>-5.9914240000000003</v>
      </c>
      <c r="G1708" s="54">
        <v>488.67599999999999</v>
      </c>
      <c r="H1708" s="53">
        <v>299</v>
      </c>
      <c r="I1708" s="53">
        <v>160</v>
      </c>
      <c r="J1708" s="53">
        <v>139</v>
      </c>
      <c r="K1708" s="52">
        <v>385</v>
      </c>
      <c r="L1708" s="52">
        <v>103.67599999999999</v>
      </c>
      <c r="M1708" s="55">
        <v>2</v>
      </c>
      <c r="N1708" s="61" t="s">
        <v>15</v>
      </c>
      <c r="P1708" s="66"/>
      <c r="Q1708" s="53"/>
      <c r="R1708" s="53"/>
      <c r="S1708" s="53"/>
      <c r="T1708" s="53"/>
      <c r="U1708" s="53"/>
      <c r="V1708" s="53"/>
      <c r="W1708" s="53"/>
      <c r="BZ1708" s="53"/>
    </row>
    <row r="1709" spans="2:78" s="52" customFormat="1" ht="13" x14ac:dyDescent="0.3">
      <c r="B1709" s="53" t="s">
        <v>6028</v>
      </c>
      <c r="C1709" s="53" t="s">
        <v>135</v>
      </c>
      <c r="D1709" s="53" t="s">
        <v>6353</v>
      </c>
      <c r="E1709" s="53">
        <v>39.336320000000001</v>
      </c>
      <c r="F1709" s="53">
        <v>-5.8465249999999997</v>
      </c>
      <c r="G1709" s="54">
        <v>453.55169999999998</v>
      </c>
      <c r="H1709" s="53">
        <v>270</v>
      </c>
      <c r="I1709" s="53">
        <v>134</v>
      </c>
      <c r="J1709" s="53">
        <v>136</v>
      </c>
      <c r="K1709" s="52">
        <v>385</v>
      </c>
      <c r="L1709" s="52">
        <v>68.551699999999983</v>
      </c>
      <c r="M1709" s="55">
        <v>2</v>
      </c>
      <c r="N1709" s="61" t="s">
        <v>15</v>
      </c>
      <c r="P1709" s="66"/>
      <c r="Q1709" s="53"/>
      <c r="R1709" s="53"/>
      <c r="S1709" s="53"/>
      <c r="T1709" s="53"/>
      <c r="U1709" s="53"/>
      <c r="V1709" s="53"/>
      <c r="W1709" s="53"/>
      <c r="BZ1709" s="53"/>
    </row>
    <row r="1710" spans="2:78" s="52" customFormat="1" ht="13" x14ac:dyDescent="0.3">
      <c r="B1710" s="53" t="s">
        <v>6028</v>
      </c>
      <c r="C1710" s="53" t="s">
        <v>135</v>
      </c>
      <c r="D1710" s="53" t="s">
        <v>6354</v>
      </c>
      <c r="E1710" s="53">
        <v>40.191560000000003</v>
      </c>
      <c r="F1710" s="53">
        <v>-6.341215</v>
      </c>
      <c r="G1710" s="54">
        <v>478.24630000000002</v>
      </c>
      <c r="H1710" s="53">
        <v>315</v>
      </c>
      <c r="I1710" s="53">
        <v>172</v>
      </c>
      <c r="J1710" s="53">
        <v>143</v>
      </c>
      <c r="K1710" s="52">
        <v>385</v>
      </c>
      <c r="L1710" s="52">
        <v>93.246300000000019</v>
      </c>
      <c r="M1710" s="55">
        <v>2</v>
      </c>
      <c r="N1710" s="61" t="s">
        <v>15</v>
      </c>
      <c r="P1710" s="66"/>
      <c r="Q1710" s="53"/>
      <c r="R1710" s="53"/>
      <c r="S1710" s="53"/>
      <c r="T1710" s="53"/>
      <c r="U1710" s="53"/>
      <c r="V1710" s="53"/>
      <c r="W1710" s="53"/>
      <c r="BZ1710" s="53"/>
    </row>
    <row r="1711" spans="2:78" s="52" customFormat="1" ht="13" x14ac:dyDescent="0.3">
      <c r="B1711" s="53" t="s">
        <v>6028</v>
      </c>
      <c r="C1711" s="53" t="s">
        <v>135</v>
      </c>
      <c r="D1711" s="53" t="s">
        <v>6355</v>
      </c>
      <c r="E1711" s="53">
        <v>39.511989999999997</v>
      </c>
      <c r="F1711" s="53">
        <v>-6.0993209999999998</v>
      </c>
      <c r="G1711" s="54">
        <v>376.25889999999998</v>
      </c>
      <c r="H1711" s="53">
        <v>309</v>
      </c>
      <c r="I1711" s="53">
        <v>152</v>
      </c>
      <c r="J1711" s="53">
        <v>157</v>
      </c>
      <c r="K1711" s="52">
        <v>385</v>
      </c>
      <c r="L1711" s="52">
        <v>-8.7411000000000172</v>
      </c>
      <c r="M1711" s="55">
        <v>2</v>
      </c>
      <c r="N1711" s="61" t="s">
        <v>15</v>
      </c>
      <c r="P1711" s="66"/>
      <c r="Q1711" s="53"/>
      <c r="R1711" s="53"/>
      <c r="S1711" s="53"/>
      <c r="T1711" s="53"/>
      <c r="U1711" s="53"/>
      <c r="V1711" s="53"/>
      <c r="W1711" s="53"/>
      <c r="BZ1711" s="53"/>
    </row>
    <row r="1712" spans="2:78" s="52" customFormat="1" ht="13" x14ac:dyDescent="0.3">
      <c r="B1712" s="53" t="s">
        <v>6028</v>
      </c>
      <c r="C1712" s="53" t="s">
        <v>135</v>
      </c>
      <c r="D1712" s="53" t="s">
        <v>6356</v>
      </c>
      <c r="E1712" s="53">
        <v>39.605789999999999</v>
      </c>
      <c r="F1712" s="53">
        <v>-7.244205</v>
      </c>
      <c r="G1712" s="54">
        <v>346.09679999999997</v>
      </c>
      <c r="H1712" s="53">
        <v>685</v>
      </c>
      <c r="I1712" s="53">
        <v>334</v>
      </c>
      <c r="J1712" s="53">
        <v>351</v>
      </c>
      <c r="K1712" s="52">
        <v>385</v>
      </c>
      <c r="L1712" s="52">
        <v>-38.903200000000027</v>
      </c>
      <c r="M1712" s="55">
        <v>2</v>
      </c>
      <c r="N1712" s="61" t="s">
        <v>15</v>
      </c>
      <c r="P1712" s="66"/>
      <c r="Q1712" s="53"/>
      <c r="R1712" s="53"/>
      <c r="S1712" s="53"/>
      <c r="T1712" s="53"/>
      <c r="U1712" s="53"/>
      <c r="V1712" s="53"/>
      <c r="W1712" s="53"/>
      <c r="BZ1712" s="53"/>
    </row>
    <row r="1713" spans="2:78" s="52" customFormat="1" ht="13" x14ac:dyDescent="0.3">
      <c r="B1713" s="53" t="s">
        <v>6028</v>
      </c>
      <c r="C1713" s="53" t="s">
        <v>135</v>
      </c>
      <c r="D1713" s="53" t="s">
        <v>6357</v>
      </c>
      <c r="E1713" s="53">
        <v>39.628680000000003</v>
      </c>
      <c r="F1713" s="53">
        <v>-6.362584</v>
      </c>
      <c r="G1713" s="54">
        <v>344.44830000000002</v>
      </c>
      <c r="H1713" s="53">
        <v>307</v>
      </c>
      <c r="I1713" s="53">
        <v>153</v>
      </c>
      <c r="J1713" s="53">
        <v>154</v>
      </c>
      <c r="K1713" s="52">
        <v>385</v>
      </c>
      <c r="L1713" s="52">
        <v>-40.551699999999983</v>
      </c>
      <c r="M1713" s="55">
        <v>2</v>
      </c>
      <c r="N1713" s="61" t="s">
        <v>15</v>
      </c>
      <c r="P1713" s="66"/>
      <c r="Q1713" s="53"/>
      <c r="R1713" s="53"/>
      <c r="S1713" s="53"/>
      <c r="T1713" s="53"/>
      <c r="U1713" s="53"/>
      <c r="V1713" s="53"/>
      <c r="W1713" s="53"/>
      <c r="BZ1713" s="53"/>
    </row>
    <row r="1714" spans="2:78" s="52" customFormat="1" ht="13" x14ac:dyDescent="0.3">
      <c r="B1714" s="53" t="s">
        <v>6028</v>
      </c>
      <c r="C1714" s="53" t="s">
        <v>135</v>
      </c>
      <c r="D1714" s="53" t="s">
        <v>6358</v>
      </c>
      <c r="E1714" s="53">
        <v>40.185969999999998</v>
      </c>
      <c r="F1714" s="53">
        <v>-6.5466090000000001</v>
      </c>
      <c r="G1714" s="54">
        <v>645.51089999999999</v>
      </c>
      <c r="H1714" s="53">
        <v>436</v>
      </c>
      <c r="I1714" s="53">
        <v>221</v>
      </c>
      <c r="J1714" s="53">
        <v>215</v>
      </c>
      <c r="K1714" s="52">
        <v>385</v>
      </c>
      <c r="L1714" s="52">
        <v>260.51089999999999</v>
      </c>
      <c r="M1714" s="55">
        <v>4</v>
      </c>
      <c r="N1714" s="61" t="s">
        <v>16</v>
      </c>
      <c r="P1714" s="66"/>
      <c r="Q1714" s="53"/>
      <c r="R1714" s="53"/>
      <c r="S1714" s="53"/>
      <c r="T1714" s="53"/>
      <c r="U1714" s="53"/>
      <c r="V1714" s="53"/>
      <c r="W1714" s="53"/>
      <c r="BZ1714" s="53"/>
    </row>
    <row r="1715" spans="2:78" s="52" customFormat="1" ht="13" x14ac:dyDescent="0.3">
      <c r="B1715" s="53" t="s">
        <v>6028</v>
      </c>
      <c r="C1715" s="53" t="s">
        <v>135</v>
      </c>
      <c r="D1715" s="53" t="s">
        <v>6359</v>
      </c>
      <c r="E1715" s="53">
        <v>40.176270000000002</v>
      </c>
      <c r="F1715" s="53">
        <v>-6.2236050000000001</v>
      </c>
      <c r="G1715" s="54">
        <v>374.15230000000003</v>
      </c>
      <c r="H1715" s="53">
        <v>829</v>
      </c>
      <c r="I1715" s="53">
        <v>431</v>
      </c>
      <c r="J1715" s="53">
        <v>398</v>
      </c>
      <c r="K1715" s="52">
        <v>385</v>
      </c>
      <c r="L1715" s="52">
        <v>-10.847699999999975</v>
      </c>
      <c r="M1715" s="55">
        <v>2</v>
      </c>
      <c r="N1715" s="61" t="s">
        <v>15</v>
      </c>
      <c r="P1715" s="66"/>
      <c r="Q1715" s="53"/>
      <c r="R1715" s="53"/>
      <c r="S1715" s="53"/>
      <c r="T1715" s="53"/>
      <c r="U1715" s="53"/>
      <c r="V1715" s="53"/>
      <c r="W1715" s="53"/>
      <c r="BZ1715" s="53"/>
    </row>
    <row r="1716" spans="2:78" s="52" customFormat="1" ht="13" x14ac:dyDescent="0.3">
      <c r="B1716" s="53" t="s">
        <v>6028</v>
      </c>
      <c r="C1716" s="53" t="s">
        <v>135</v>
      </c>
      <c r="D1716" s="53" t="s">
        <v>6360</v>
      </c>
      <c r="E1716" s="53">
        <v>39.852939999999997</v>
      </c>
      <c r="F1716" s="53">
        <v>-5.6772330000000002</v>
      </c>
      <c r="G1716" s="54">
        <v>261.0471</v>
      </c>
      <c r="H1716" s="53">
        <v>804</v>
      </c>
      <c r="I1716" s="53">
        <v>416</v>
      </c>
      <c r="J1716" s="53">
        <v>388</v>
      </c>
      <c r="K1716" s="52">
        <v>385</v>
      </c>
      <c r="L1716" s="52">
        <v>-123.9529</v>
      </c>
      <c r="M1716" s="55">
        <v>2</v>
      </c>
      <c r="N1716" s="61" t="s">
        <v>15</v>
      </c>
      <c r="P1716" s="66"/>
      <c r="Q1716" s="53"/>
      <c r="R1716" s="53"/>
      <c r="S1716" s="53"/>
      <c r="T1716" s="53"/>
      <c r="U1716" s="53"/>
      <c r="V1716" s="53"/>
      <c r="W1716" s="53"/>
      <c r="BZ1716" s="53"/>
    </row>
    <row r="1717" spans="2:78" s="52" customFormat="1" ht="13" x14ac:dyDescent="0.3">
      <c r="B1717" s="53" t="s">
        <v>6028</v>
      </c>
      <c r="C1717" s="53" t="s">
        <v>135</v>
      </c>
      <c r="D1717" s="53" t="s">
        <v>6361</v>
      </c>
      <c r="E1717" s="53">
        <v>40.223529999999997</v>
      </c>
      <c r="F1717" s="53">
        <v>-5.9483839999999999</v>
      </c>
      <c r="G1717" s="54">
        <v>636.42269999999996</v>
      </c>
      <c r="H1717" s="53">
        <v>186</v>
      </c>
      <c r="I1717" s="53">
        <v>87</v>
      </c>
      <c r="J1717" s="53">
        <v>99</v>
      </c>
      <c r="K1717" s="52">
        <v>385</v>
      </c>
      <c r="L1717" s="52">
        <v>251.42269999999996</v>
      </c>
      <c r="M1717" s="55">
        <v>4</v>
      </c>
      <c r="N1717" s="61" t="s">
        <v>16</v>
      </c>
      <c r="P1717" s="66"/>
      <c r="Q1717" s="53"/>
      <c r="R1717" s="53"/>
      <c r="S1717" s="53"/>
      <c r="T1717" s="53"/>
      <c r="U1717" s="53"/>
      <c r="V1717" s="53"/>
      <c r="W1717" s="53"/>
      <c r="BZ1717" s="53"/>
    </row>
    <row r="1718" spans="2:78" s="52" customFormat="1" ht="13" x14ac:dyDescent="0.3">
      <c r="B1718" s="53" t="s">
        <v>6028</v>
      </c>
      <c r="C1718" s="53" t="s">
        <v>135</v>
      </c>
      <c r="D1718" s="53" t="s">
        <v>6362</v>
      </c>
      <c r="E1718" s="53">
        <v>39.830539999999999</v>
      </c>
      <c r="F1718" s="53">
        <v>-6.1380850000000002</v>
      </c>
      <c r="G1718" s="54">
        <v>408.8365</v>
      </c>
      <c r="H1718" s="53">
        <v>1766</v>
      </c>
      <c r="I1718" s="53">
        <v>911</v>
      </c>
      <c r="J1718" s="53">
        <v>855</v>
      </c>
      <c r="K1718" s="52">
        <v>385</v>
      </c>
      <c r="L1718" s="52">
        <v>23.836500000000001</v>
      </c>
      <c r="M1718" s="55">
        <v>2</v>
      </c>
      <c r="N1718" s="61" t="s">
        <v>15</v>
      </c>
      <c r="P1718" s="66"/>
      <c r="Q1718" s="53"/>
      <c r="R1718" s="53"/>
      <c r="S1718" s="53"/>
      <c r="T1718" s="53"/>
      <c r="U1718" s="53"/>
      <c r="V1718" s="53"/>
      <c r="W1718" s="53"/>
      <c r="BZ1718" s="53"/>
    </row>
    <row r="1719" spans="2:78" s="52" customFormat="1" ht="13" x14ac:dyDescent="0.3">
      <c r="B1719" s="53" t="s">
        <v>6028</v>
      </c>
      <c r="C1719" s="53" t="s">
        <v>135</v>
      </c>
      <c r="D1719" s="53" t="s">
        <v>6363</v>
      </c>
      <c r="E1719" s="53">
        <v>39.818019999999997</v>
      </c>
      <c r="F1719" s="53">
        <v>-5.8020529999999999</v>
      </c>
      <c r="G1719" s="54">
        <v>338.53840000000002</v>
      </c>
      <c r="H1719" s="53">
        <v>444</v>
      </c>
      <c r="I1719" s="53">
        <v>216</v>
      </c>
      <c r="J1719" s="53">
        <v>228</v>
      </c>
      <c r="K1719" s="52">
        <v>385</v>
      </c>
      <c r="L1719" s="52">
        <v>-46.461599999999976</v>
      </c>
      <c r="M1719" s="55">
        <v>2</v>
      </c>
      <c r="N1719" s="61" t="s">
        <v>15</v>
      </c>
      <c r="P1719" s="66"/>
      <c r="Q1719" s="53"/>
      <c r="R1719" s="53"/>
      <c r="S1719" s="53"/>
      <c r="T1719" s="53"/>
      <c r="U1719" s="53"/>
      <c r="V1719" s="53"/>
      <c r="W1719" s="53"/>
      <c r="BZ1719" s="53"/>
    </row>
    <row r="1720" spans="2:78" s="52" customFormat="1" ht="13" x14ac:dyDescent="0.3">
      <c r="B1720" s="53" t="s">
        <v>6028</v>
      </c>
      <c r="C1720" s="53" t="s">
        <v>135</v>
      </c>
      <c r="D1720" s="53" t="s">
        <v>6364</v>
      </c>
      <c r="E1720" s="53">
        <v>39.437620000000003</v>
      </c>
      <c r="F1720" s="53">
        <v>-6.275741</v>
      </c>
      <c r="G1720" s="54">
        <v>439.375</v>
      </c>
      <c r="H1720" s="53">
        <v>2085</v>
      </c>
      <c r="I1720" s="53">
        <v>1068</v>
      </c>
      <c r="J1720" s="53">
        <v>1017</v>
      </c>
      <c r="K1720" s="52">
        <v>385</v>
      </c>
      <c r="L1720" s="52">
        <v>54.375</v>
      </c>
      <c r="M1720" s="55">
        <v>2</v>
      </c>
      <c r="N1720" s="61" t="s">
        <v>15</v>
      </c>
      <c r="P1720" s="66"/>
      <c r="Q1720" s="53"/>
      <c r="R1720" s="53"/>
      <c r="S1720" s="53"/>
      <c r="T1720" s="53"/>
      <c r="U1720" s="53"/>
      <c r="V1720" s="53"/>
      <c r="W1720" s="53"/>
      <c r="BZ1720" s="53"/>
    </row>
    <row r="1721" spans="2:78" s="52" customFormat="1" ht="13" x14ac:dyDescent="0.3">
      <c r="B1721" s="53" t="s">
        <v>6028</v>
      </c>
      <c r="C1721" s="53" t="s">
        <v>135</v>
      </c>
      <c r="D1721" s="53" t="s">
        <v>6365</v>
      </c>
      <c r="E1721" s="53">
        <v>39.713270000000001</v>
      </c>
      <c r="F1721" s="53">
        <v>-6.2835580000000002</v>
      </c>
      <c r="G1721" s="54">
        <v>402.42829999999998</v>
      </c>
      <c r="H1721" s="53">
        <v>923</v>
      </c>
      <c r="I1721" s="53">
        <v>469</v>
      </c>
      <c r="J1721" s="53">
        <v>454</v>
      </c>
      <c r="K1721" s="52">
        <v>385</v>
      </c>
      <c r="L1721" s="52">
        <v>17.428299999999979</v>
      </c>
      <c r="M1721" s="55">
        <v>2</v>
      </c>
      <c r="N1721" s="61" t="s">
        <v>15</v>
      </c>
      <c r="P1721" s="66"/>
      <c r="Q1721" s="53"/>
      <c r="R1721" s="53"/>
      <c r="S1721" s="53"/>
      <c r="T1721" s="53"/>
      <c r="U1721" s="53"/>
      <c r="V1721" s="53"/>
      <c r="W1721" s="53"/>
      <c r="BZ1721" s="53"/>
    </row>
    <row r="1722" spans="2:78" s="52" customFormat="1" ht="13" x14ac:dyDescent="0.3">
      <c r="B1722" s="53" t="s">
        <v>6028</v>
      </c>
      <c r="C1722" s="53" t="s">
        <v>135</v>
      </c>
      <c r="D1722" s="53" t="s">
        <v>6366</v>
      </c>
      <c r="E1722" s="53">
        <v>40.121720000000003</v>
      </c>
      <c r="F1722" s="53">
        <v>-5.5193719999999997</v>
      </c>
      <c r="G1722" s="54">
        <v>574.3057</v>
      </c>
      <c r="H1722" s="53">
        <v>365</v>
      </c>
      <c r="I1722" s="53">
        <v>176</v>
      </c>
      <c r="J1722" s="53">
        <v>189</v>
      </c>
      <c r="K1722" s="52">
        <v>385</v>
      </c>
      <c r="L1722" s="52">
        <v>189.3057</v>
      </c>
      <c r="M1722" s="55">
        <v>2</v>
      </c>
      <c r="N1722" s="61" t="s">
        <v>15</v>
      </c>
      <c r="P1722" s="66"/>
      <c r="Q1722" s="53"/>
      <c r="R1722" s="53"/>
      <c r="S1722" s="53"/>
      <c r="T1722" s="53"/>
      <c r="U1722" s="53"/>
      <c r="V1722" s="53"/>
      <c r="W1722" s="53"/>
      <c r="BZ1722" s="53"/>
    </row>
    <row r="1723" spans="2:78" s="52" customFormat="1" ht="13" x14ac:dyDescent="0.3">
      <c r="B1723" s="53" t="s">
        <v>6028</v>
      </c>
      <c r="C1723" s="53" t="s">
        <v>135</v>
      </c>
      <c r="D1723" s="53" t="s">
        <v>6367</v>
      </c>
      <c r="E1723" s="53">
        <v>39.985790000000001</v>
      </c>
      <c r="F1723" s="53">
        <v>-5.6097659999999996</v>
      </c>
      <c r="G1723" s="54">
        <v>287.0548</v>
      </c>
      <c r="H1723" s="53">
        <v>9222</v>
      </c>
      <c r="I1723" s="53">
        <v>4968</v>
      </c>
      <c r="J1723" s="53">
        <v>4254</v>
      </c>
      <c r="K1723" s="52">
        <v>385</v>
      </c>
      <c r="L1723" s="52">
        <v>-97.9452</v>
      </c>
      <c r="M1723" s="55">
        <v>2</v>
      </c>
      <c r="N1723" s="61" t="s">
        <v>15</v>
      </c>
      <c r="P1723" s="66"/>
      <c r="Q1723" s="53"/>
      <c r="R1723" s="53"/>
      <c r="S1723" s="53"/>
      <c r="T1723" s="53"/>
      <c r="U1723" s="53"/>
      <c r="V1723" s="53"/>
      <c r="W1723" s="53"/>
      <c r="BZ1723" s="53"/>
    </row>
    <row r="1724" spans="2:78" s="52" customFormat="1" ht="13" x14ac:dyDescent="0.3">
      <c r="B1724" s="53" t="s">
        <v>6028</v>
      </c>
      <c r="C1724" s="53" t="s">
        <v>135</v>
      </c>
      <c r="D1724" s="53" t="s">
        <v>6368</v>
      </c>
      <c r="E1724" s="53">
        <v>40.020159999999997</v>
      </c>
      <c r="F1724" s="53">
        <v>-5.8685390000000002</v>
      </c>
      <c r="G1724" s="54">
        <v>446.35879999999997</v>
      </c>
      <c r="H1724" s="53">
        <v>887</v>
      </c>
      <c r="I1724" s="53">
        <v>478</v>
      </c>
      <c r="J1724" s="53">
        <v>409</v>
      </c>
      <c r="K1724" s="52">
        <v>385</v>
      </c>
      <c r="L1724" s="52">
        <v>61.358799999999974</v>
      </c>
      <c r="M1724" s="55">
        <v>2</v>
      </c>
      <c r="N1724" s="61" t="s">
        <v>15</v>
      </c>
      <c r="P1724" s="66"/>
      <c r="Q1724" s="53"/>
      <c r="R1724" s="53"/>
      <c r="S1724" s="53"/>
      <c r="T1724" s="53"/>
      <c r="U1724" s="53"/>
      <c r="V1724" s="53"/>
      <c r="W1724" s="53"/>
      <c r="BZ1724" s="53"/>
    </row>
    <row r="1725" spans="2:78" s="52" customFormat="1" ht="13" x14ac:dyDescent="0.3">
      <c r="B1725" s="53" t="s">
        <v>6028</v>
      </c>
      <c r="C1725" s="53" t="s">
        <v>135</v>
      </c>
      <c r="D1725" s="53" t="s">
        <v>6369</v>
      </c>
      <c r="E1725" s="53">
        <v>39.897469999999998</v>
      </c>
      <c r="F1725" s="53">
        <v>-5.7791370000000004</v>
      </c>
      <c r="G1725" s="54">
        <v>258.95319999999998</v>
      </c>
      <c r="H1725" s="53">
        <v>179</v>
      </c>
      <c r="I1725" s="53">
        <v>107</v>
      </c>
      <c r="J1725" s="53">
        <v>72</v>
      </c>
      <c r="K1725" s="52">
        <v>385</v>
      </c>
      <c r="L1725" s="52">
        <v>-126.04680000000002</v>
      </c>
      <c r="M1725" s="55">
        <v>2</v>
      </c>
      <c r="N1725" s="61" t="s">
        <v>15</v>
      </c>
      <c r="P1725" s="66"/>
      <c r="Q1725" s="53"/>
      <c r="R1725" s="53"/>
      <c r="S1725" s="53"/>
      <c r="T1725" s="53"/>
      <c r="U1725" s="53"/>
      <c r="V1725" s="53"/>
      <c r="W1725" s="53"/>
      <c r="BZ1725" s="53"/>
    </row>
    <row r="1726" spans="2:78" s="52" customFormat="1" ht="13" x14ac:dyDescent="0.3">
      <c r="B1726" s="53" t="s">
        <v>6028</v>
      </c>
      <c r="C1726" s="53" t="s">
        <v>135</v>
      </c>
      <c r="D1726" s="53" t="s">
        <v>6370</v>
      </c>
      <c r="E1726" s="53">
        <v>40.252969999999998</v>
      </c>
      <c r="F1726" s="53">
        <v>-5.6918499999999996</v>
      </c>
      <c r="G1726" s="54">
        <v>863.41830000000004</v>
      </c>
      <c r="H1726" s="53">
        <v>1181</v>
      </c>
      <c r="I1726" s="53">
        <v>627</v>
      </c>
      <c r="J1726" s="53">
        <v>554</v>
      </c>
      <c r="K1726" s="52">
        <v>385</v>
      </c>
      <c r="L1726" s="52">
        <v>478.41830000000004</v>
      </c>
      <c r="M1726" s="55">
        <v>5</v>
      </c>
      <c r="N1726" s="61" t="s">
        <v>16</v>
      </c>
      <c r="P1726" s="66"/>
      <c r="Q1726" s="53"/>
      <c r="R1726" s="53"/>
      <c r="S1726" s="53"/>
      <c r="T1726" s="53"/>
      <c r="U1726" s="53"/>
      <c r="V1726" s="53"/>
      <c r="W1726" s="53"/>
      <c r="BZ1726" s="53"/>
    </row>
    <row r="1727" spans="2:78" s="52" customFormat="1" ht="13" x14ac:dyDescent="0.3">
      <c r="B1727" s="53" t="s">
        <v>6028</v>
      </c>
      <c r="C1727" s="53" t="s">
        <v>135</v>
      </c>
      <c r="D1727" s="53" t="s">
        <v>6371</v>
      </c>
      <c r="E1727" s="53">
        <v>40.13552</v>
      </c>
      <c r="F1727" s="53">
        <v>-5.94529</v>
      </c>
      <c r="G1727" s="54">
        <v>771.92409999999995</v>
      </c>
      <c r="H1727" s="53">
        <v>988</v>
      </c>
      <c r="I1727" s="53">
        <v>536</v>
      </c>
      <c r="J1727" s="53">
        <v>452</v>
      </c>
      <c r="K1727" s="52">
        <v>385</v>
      </c>
      <c r="L1727" s="52">
        <v>386.92409999999995</v>
      </c>
      <c r="M1727" s="55">
        <v>4</v>
      </c>
      <c r="N1727" s="61" t="s">
        <v>16</v>
      </c>
      <c r="P1727" s="66"/>
      <c r="Q1727" s="53"/>
      <c r="R1727" s="53"/>
      <c r="S1727" s="53"/>
      <c r="T1727" s="53"/>
      <c r="U1727" s="53"/>
      <c r="V1727" s="53"/>
      <c r="W1727" s="53"/>
      <c r="BZ1727" s="53"/>
    </row>
    <row r="1728" spans="2:78" s="52" customFormat="1" ht="13" x14ac:dyDescent="0.3">
      <c r="B1728" s="53" t="s">
        <v>6028</v>
      </c>
      <c r="C1728" s="53" t="s">
        <v>135</v>
      </c>
      <c r="D1728" s="53" t="s">
        <v>6372</v>
      </c>
      <c r="E1728" s="53">
        <v>40.224510000000002</v>
      </c>
      <c r="F1728" s="53">
        <v>-6.5762080000000003</v>
      </c>
      <c r="G1728" s="54">
        <v>555.99829999999997</v>
      </c>
      <c r="H1728" s="53">
        <v>568</v>
      </c>
      <c r="I1728" s="53">
        <v>293</v>
      </c>
      <c r="J1728" s="53">
        <v>275</v>
      </c>
      <c r="K1728" s="52">
        <v>385</v>
      </c>
      <c r="L1728" s="52">
        <v>170.99829999999997</v>
      </c>
      <c r="M1728" s="55">
        <v>2</v>
      </c>
      <c r="N1728" s="61" t="s">
        <v>15</v>
      </c>
      <c r="P1728" s="66"/>
      <c r="Q1728" s="53"/>
      <c r="R1728" s="53"/>
      <c r="S1728" s="53"/>
      <c r="T1728" s="53"/>
      <c r="U1728" s="53"/>
      <c r="V1728" s="53"/>
      <c r="W1728" s="53"/>
      <c r="BZ1728" s="53"/>
    </row>
    <row r="1729" spans="2:78" s="52" customFormat="1" ht="13" x14ac:dyDescent="0.3">
      <c r="B1729" s="53" t="s">
        <v>6028</v>
      </c>
      <c r="C1729" s="53" t="s">
        <v>135</v>
      </c>
      <c r="D1729" s="53" t="s">
        <v>6373</v>
      </c>
      <c r="E1729" s="53">
        <v>39.254040000000003</v>
      </c>
      <c r="F1729" s="53">
        <v>-6.1157380000000003</v>
      </c>
      <c r="G1729" s="54">
        <v>490.2715</v>
      </c>
      <c r="H1729" s="53">
        <v>632</v>
      </c>
      <c r="I1729" s="53">
        <v>323</v>
      </c>
      <c r="J1729" s="53">
        <v>309</v>
      </c>
      <c r="K1729" s="52">
        <v>385</v>
      </c>
      <c r="L1729" s="52">
        <v>105.2715</v>
      </c>
      <c r="M1729" s="55">
        <v>2</v>
      </c>
      <c r="N1729" s="61" t="s">
        <v>15</v>
      </c>
      <c r="P1729" s="66"/>
      <c r="Q1729" s="53"/>
      <c r="R1729" s="53"/>
      <c r="S1729" s="53"/>
      <c r="T1729" s="53"/>
      <c r="U1729" s="53"/>
      <c r="V1729" s="53"/>
      <c r="W1729" s="53"/>
      <c r="BZ1729" s="53"/>
    </row>
    <row r="1730" spans="2:78" s="52" customFormat="1" ht="13" x14ac:dyDescent="0.3">
      <c r="B1730" s="53" t="s">
        <v>6028</v>
      </c>
      <c r="C1730" s="53" t="s">
        <v>135</v>
      </c>
      <c r="D1730" s="53" t="s">
        <v>6374</v>
      </c>
      <c r="E1730" s="53">
        <v>40.248069999999998</v>
      </c>
      <c r="F1730" s="53">
        <v>-6.4183260000000004</v>
      </c>
      <c r="G1730" s="54">
        <v>466.46050000000002</v>
      </c>
      <c r="H1730" s="53">
        <v>687</v>
      </c>
      <c r="I1730" s="53">
        <v>347</v>
      </c>
      <c r="J1730" s="53">
        <v>340</v>
      </c>
      <c r="K1730" s="52">
        <v>385</v>
      </c>
      <c r="L1730" s="52">
        <v>81.460500000000025</v>
      </c>
      <c r="M1730" s="55">
        <v>2</v>
      </c>
      <c r="N1730" s="61" t="s">
        <v>15</v>
      </c>
      <c r="P1730" s="66"/>
      <c r="Q1730" s="53"/>
      <c r="R1730" s="53"/>
      <c r="S1730" s="53"/>
      <c r="T1730" s="53"/>
      <c r="U1730" s="53"/>
      <c r="V1730" s="53"/>
      <c r="W1730" s="53"/>
      <c r="BZ1730" s="53"/>
    </row>
    <row r="1731" spans="2:78" s="52" customFormat="1" ht="13" x14ac:dyDescent="0.3">
      <c r="B1731" s="53" t="s">
        <v>6028</v>
      </c>
      <c r="C1731" s="53" t="s">
        <v>135</v>
      </c>
      <c r="D1731" s="53" t="s">
        <v>6375</v>
      </c>
      <c r="E1731" s="53">
        <v>39.568440000000002</v>
      </c>
      <c r="F1731" s="53">
        <v>-5.7427239999999999</v>
      </c>
      <c r="G1731" s="54">
        <v>501.9348</v>
      </c>
      <c r="H1731" s="53">
        <v>1179</v>
      </c>
      <c r="I1731" s="53">
        <v>588</v>
      </c>
      <c r="J1731" s="53">
        <v>591</v>
      </c>
      <c r="K1731" s="52">
        <v>385</v>
      </c>
      <c r="L1731" s="52">
        <v>116.9348</v>
      </c>
      <c r="M1731" s="55">
        <v>2</v>
      </c>
      <c r="N1731" s="61" t="s">
        <v>15</v>
      </c>
      <c r="P1731" s="66"/>
      <c r="Q1731" s="53"/>
      <c r="R1731" s="53"/>
      <c r="S1731" s="53"/>
      <c r="T1731" s="53"/>
      <c r="U1731" s="53"/>
      <c r="V1731" s="53"/>
      <c r="W1731" s="53"/>
      <c r="BZ1731" s="53"/>
    </row>
    <row r="1732" spans="2:78" s="52" customFormat="1" ht="13" x14ac:dyDescent="0.3">
      <c r="B1732" s="53" t="s">
        <v>6028</v>
      </c>
      <c r="C1732" s="53" t="s">
        <v>135</v>
      </c>
      <c r="D1732" s="53" t="s">
        <v>6376</v>
      </c>
      <c r="E1732" s="53">
        <v>39.77169</v>
      </c>
      <c r="F1732" s="53">
        <v>-6.0142559999999996</v>
      </c>
      <c r="G1732" s="54">
        <v>304.923</v>
      </c>
      <c r="H1732" s="53">
        <v>614</v>
      </c>
      <c r="I1732" s="53">
        <v>318</v>
      </c>
      <c r="J1732" s="53">
        <v>296</v>
      </c>
      <c r="K1732" s="52">
        <v>385</v>
      </c>
      <c r="L1732" s="52">
        <v>-80.076999999999998</v>
      </c>
      <c r="M1732" s="55">
        <v>2</v>
      </c>
      <c r="N1732" s="61" t="s">
        <v>15</v>
      </c>
      <c r="P1732" s="66"/>
      <c r="Q1732" s="53"/>
      <c r="R1732" s="53"/>
      <c r="S1732" s="53"/>
      <c r="T1732" s="53"/>
      <c r="U1732" s="53"/>
      <c r="V1732" s="53"/>
      <c r="W1732" s="53"/>
      <c r="BZ1732" s="53"/>
    </row>
    <row r="1733" spans="2:78" s="52" customFormat="1" ht="13" x14ac:dyDescent="0.3">
      <c r="B1733" s="53" t="s">
        <v>6028</v>
      </c>
      <c r="C1733" s="53" t="s">
        <v>135</v>
      </c>
      <c r="D1733" s="53" t="s">
        <v>6377</v>
      </c>
      <c r="E1733" s="53">
        <v>39.89564</v>
      </c>
      <c r="F1733" s="53">
        <v>-6.4663789999999999</v>
      </c>
      <c r="G1733" s="54">
        <v>323.65870000000001</v>
      </c>
      <c r="H1733" s="53">
        <v>3338</v>
      </c>
      <c r="I1733" s="53">
        <v>1632</v>
      </c>
      <c r="J1733" s="53">
        <v>1706</v>
      </c>
      <c r="K1733" s="52">
        <v>385</v>
      </c>
      <c r="L1733" s="52">
        <v>-61.34129999999999</v>
      </c>
      <c r="M1733" s="55">
        <v>2</v>
      </c>
      <c r="N1733" s="61" t="s">
        <v>15</v>
      </c>
      <c r="P1733" s="66"/>
      <c r="Q1733" s="53"/>
      <c r="R1733" s="53"/>
      <c r="S1733" s="53"/>
      <c r="T1733" s="53"/>
      <c r="U1733" s="53"/>
      <c r="V1733" s="53"/>
      <c r="W1733" s="53"/>
      <c r="BZ1733" s="53"/>
    </row>
    <row r="1734" spans="2:78" s="52" customFormat="1" ht="13" x14ac:dyDescent="0.3">
      <c r="B1734" s="53" t="s">
        <v>6028</v>
      </c>
      <c r="C1734" s="53" t="s">
        <v>135</v>
      </c>
      <c r="D1734" s="53" t="s">
        <v>6378</v>
      </c>
      <c r="E1734" s="53">
        <v>40.047370000000001</v>
      </c>
      <c r="F1734" s="53">
        <v>-5.7732840000000003</v>
      </c>
      <c r="G1734" s="54">
        <v>528.88499999999999</v>
      </c>
      <c r="H1734" s="53">
        <v>621</v>
      </c>
      <c r="I1734" s="53">
        <v>330</v>
      </c>
      <c r="J1734" s="53">
        <v>291</v>
      </c>
      <c r="K1734" s="52">
        <v>385</v>
      </c>
      <c r="L1734" s="52">
        <v>143.88499999999999</v>
      </c>
      <c r="M1734" s="55">
        <v>2</v>
      </c>
      <c r="N1734" s="61" t="s">
        <v>15</v>
      </c>
      <c r="P1734" s="66"/>
      <c r="Q1734" s="53"/>
      <c r="R1734" s="53"/>
      <c r="S1734" s="53"/>
      <c r="T1734" s="53"/>
      <c r="U1734" s="53"/>
      <c r="V1734" s="53"/>
      <c r="W1734" s="53"/>
      <c r="BZ1734" s="53"/>
    </row>
    <row r="1735" spans="2:78" s="52" customFormat="1" ht="13" x14ac:dyDescent="0.3">
      <c r="B1735" s="53" t="s">
        <v>6028</v>
      </c>
      <c r="C1735" s="53" t="s">
        <v>135</v>
      </c>
      <c r="D1735" s="53" t="s">
        <v>6379</v>
      </c>
      <c r="E1735" s="53">
        <v>39.347070000000002</v>
      </c>
      <c r="F1735" s="53">
        <v>-6.1708619999999996</v>
      </c>
      <c r="G1735" s="54">
        <v>444.29320000000001</v>
      </c>
      <c r="H1735" s="53">
        <v>1038</v>
      </c>
      <c r="I1735" s="53">
        <v>505</v>
      </c>
      <c r="J1735" s="53">
        <v>533</v>
      </c>
      <c r="K1735" s="52">
        <v>385</v>
      </c>
      <c r="L1735" s="52">
        <v>59.293200000000013</v>
      </c>
      <c r="M1735" s="55">
        <v>2</v>
      </c>
      <c r="N1735" s="61" t="s">
        <v>15</v>
      </c>
      <c r="P1735" s="66"/>
      <c r="Q1735" s="53"/>
      <c r="R1735" s="53"/>
      <c r="S1735" s="53"/>
      <c r="T1735" s="53"/>
      <c r="U1735" s="53"/>
      <c r="V1735" s="53"/>
      <c r="W1735" s="53"/>
      <c r="BZ1735" s="53"/>
    </row>
    <row r="1736" spans="2:78" s="52" customFormat="1" ht="13" x14ac:dyDescent="0.3">
      <c r="B1736" s="53" t="s">
        <v>6028</v>
      </c>
      <c r="C1736" s="53" t="s">
        <v>135</v>
      </c>
      <c r="D1736" s="53" t="s">
        <v>6380</v>
      </c>
      <c r="E1736" s="53">
        <v>39.382629999999999</v>
      </c>
      <c r="F1736" s="53">
        <v>-6.2478569999999998</v>
      </c>
      <c r="G1736" s="54">
        <v>430.98860000000002</v>
      </c>
      <c r="H1736" s="53">
        <v>1764</v>
      </c>
      <c r="I1736" s="53">
        <v>863</v>
      </c>
      <c r="J1736" s="53">
        <v>901</v>
      </c>
      <c r="K1736" s="52">
        <v>385</v>
      </c>
      <c r="L1736" s="52">
        <v>45.988600000000019</v>
      </c>
      <c r="M1736" s="55">
        <v>2</v>
      </c>
      <c r="N1736" s="61" t="s">
        <v>15</v>
      </c>
      <c r="P1736" s="66"/>
      <c r="Q1736" s="53"/>
      <c r="R1736" s="53"/>
      <c r="S1736" s="53"/>
      <c r="T1736" s="53"/>
      <c r="U1736" s="53"/>
      <c r="V1736" s="53"/>
      <c r="W1736" s="53"/>
      <c r="BZ1736" s="53"/>
    </row>
    <row r="1737" spans="2:78" s="52" customFormat="1" ht="13" x14ac:dyDescent="0.3">
      <c r="B1737" s="53" t="s">
        <v>6028</v>
      </c>
      <c r="C1737" s="53" t="s">
        <v>135</v>
      </c>
      <c r="D1737" s="53" t="s">
        <v>6381</v>
      </c>
      <c r="E1737" s="53">
        <v>39.366410000000002</v>
      </c>
      <c r="F1737" s="53">
        <v>-6.2200930000000003</v>
      </c>
      <c r="G1737" s="54">
        <v>441.67320000000001</v>
      </c>
      <c r="H1737" s="53">
        <v>604</v>
      </c>
      <c r="I1737" s="53">
        <v>283</v>
      </c>
      <c r="J1737" s="53">
        <v>321</v>
      </c>
      <c r="K1737" s="52">
        <v>385</v>
      </c>
      <c r="L1737" s="52">
        <v>56.673200000000008</v>
      </c>
      <c r="M1737" s="55">
        <v>2</v>
      </c>
      <c r="N1737" s="61" t="s">
        <v>15</v>
      </c>
      <c r="P1737" s="66"/>
      <c r="Q1737" s="53"/>
      <c r="R1737" s="53"/>
      <c r="S1737" s="53"/>
      <c r="T1737" s="53"/>
      <c r="U1737" s="53"/>
      <c r="V1737" s="53"/>
      <c r="W1737" s="53"/>
      <c r="BZ1737" s="53"/>
    </row>
    <row r="1738" spans="2:78" s="52" customFormat="1" ht="13" x14ac:dyDescent="0.3">
      <c r="B1738" s="53" t="s">
        <v>6028</v>
      </c>
      <c r="C1738" s="53" t="s">
        <v>135</v>
      </c>
      <c r="D1738" s="53" t="s">
        <v>6382</v>
      </c>
      <c r="E1738" s="53">
        <v>39.458419999999997</v>
      </c>
      <c r="F1738" s="53">
        <v>-5.8814279999999997</v>
      </c>
      <c r="G1738" s="54">
        <v>529.25469999999996</v>
      </c>
      <c r="H1738" s="53">
        <v>9822</v>
      </c>
      <c r="I1738" s="53">
        <v>4828</v>
      </c>
      <c r="J1738" s="53">
        <v>4994</v>
      </c>
      <c r="K1738" s="52">
        <v>385</v>
      </c>
      <c r="L1738" s="52">
        <v>144.25469999999996</v>
      </c>
      <c r="M1738" s="55">
        <v>2</v>
      </c>
      <c r="N1738" s="61" t="s">
        <v>15</v>
      </c>
      <c r="P1738" s="66"/>
      <c r="Q1738" s="53"/>
      <c r="R1738" s="53"/>
      <c r="S1738" s="53"/>
      <c r="T1738" s="53"/>
      <c r="U1738" s="53"/>
      <c r="V1738" s="53"/>
      <c r="W1738" s="53"/>
      <c r="BZ1738" s="53"/>
    </row>
    <row r="1739" spans="2:78" s="52" customFormat="1" ht="13" x14ac:dyDescent="0.3">
      <c r="B1739" s="53" t="s">
        <v>6028</v>
      </c>
      <c r="C1739" s="53" t="s">
        <v>135</v>
      </c>
      <c r="D1739" s="53" t="s">
        <v>6383</v>
      </c>
      <c r="E1739" s="53">
        <v>40.132480000000001</v>
      </c>
      <c r="F1739" s="53">
        <v>-5.8794829999999996</v>
      </c>
      <c r="G1739" s="54">
        <v>615.73900000000003</v>
      </c>
      <c r="H1739" s="53">
        <v>380</v>
      </c>
      <c r="I1739" s="53">
        <v>203</v>
      </c>
      <c r="J1739" s="53">
        <v>177</v>
      </c>
      <c r="K1739" s="52">
        <v>385</v>
      </c>
      <c r="L1739" s="52">
        <v>230.73900000000003</v>
      </c>
      <c r="M1739" s="55">
        <v>4</v>
      </c>
      <c r="N1739" s="61" t="s">
        <v>16</v>
      </c>
      <c r="P1739" s="66"/>
      <c r="Q1739" s="53"/>
      <c r="R1739" s="53"/>
      <c r="S1739" s="53"/>
      <c r="T1739" s="53"/>
      <c r="U1739" s="53"/>
      <c r="V1739" s="53"/>
      <c r="W1739" s="53"/>
      <c r="BZ1739" s="53"/>
    </row>
    <row r="1740" spans="2:78" s="52" customFormat="1" ht="13" x14ac:dyDescent="0.3">
      <c r="B1740" s="53" t="s">
        <v>6028</v>
      </c>
      <c r="C1740" s="53" t="s">
        <v>135</v>
      </c>
      <c r="D1740" s="53" t="s">
        <v>6384</v>
      </c>
      <c r="E1740" s="53">
        <v>39.758949999999999</v>
      </c>
      <c r="F1740" s="53">
        <v>-5.6197590000000002</v>
      </c>
      <c r="G1740" s="54">
        <v>368.64109999999999</v>
      </c>
      <c r="H1740" s="53">
        <v>119</v>
      </c>
      <c r="I1740" s="53">
        <v>69</v>
      </c>
      <c r="J1740" s="53">
        <v>50</v>
      </c>
      <c r="K1740" s="52">
        <v>385</v>
      </c>
      <c r="L1740" s="52">
        <v>-16.358900000000006</v>
      </c>
      <c r="M1740" s="55">
        <v>2</v>
      </c>
      <c r="N1740" s="61" t="s">
        <v>15</v>
      </c>
      <c r="P1740" s="66"/>
      <c r="Q1740" s="53"/>
      <c r="R1740" s="53"/>
      <c r="S1740" s="53"/>
      <c r="T1740" s="53"/>
      <c r="U1740" s="53"/>
      <c r="V1740" s="53"/>
      <c r="W1740" s="53"/>
      <c r="BZ1740" s="53"/>
    </row>
    <row r="1741" spans="2:78" s="52" customFormat="1" ht="13" x14ac:dyDescent="0.3">
      <c r="B1741" s="53" t="s">
        <v>6028</v>
      </c>
      <c r="C1741" s="53" t="s">
        <v>135</v>
      </c>
      <c r="D1741" s="53" t="s">
        <v>6385</v>
      </c>
      <c r="E1741" s="53">
        <v>39.275390000000002</v>
      </c>
      <c r="F1741" s="53">
        <v>-6.1226599999999998</v>
      </c>
      <c r="G1741" s="54">
        <v>478.59530000000001</v>
      </c>
      <c r="H1741" s="53">
        <v>1415</v>
      </c>
      <c r="I1741" s="53">
        <v>698</v>
      </c>
      <c r="J1741" s="53">
        <v>717</v>
      </c>
      <c r="K1741" s="52">
        <v>385</v>
      </c>
      <c r="L1741" s="52">
        <v>93.595300000000009</v>
      </c>
      <c r="M1741" s="55">
        <v>2</v>
      </c>
      <c r="N1741" s="61" t="s">
        <v>15</v>
      </c>
      <c r="P1741" s="66"/>
      <c r="Q1741" s="53"/>
      <c r="R1741" s="53"/>
      <c r="S1741" s="53"/>
      <c r="T1741" s="53"/>
      <c r="U1741" s="53"/>
      <c r="V1741" s="53"/>
      <c r="W1741" s="53"/>
      <c r="BZ1741" s="53"/>
    </row>
    <row r="1742" spans="2:78" s="52" customFormat="1" ht="13" x14ac:dyDescent="0.3">
      <c r="B1742" s="53" t="s">
        <v>6028</v>
      </c>
      <c r="C1742" s="53" t="s">
        <v>135</v>
      </c>
      <c r="D1742" s="53" t="s">
        <v>6386</v>
      </c>
      <c r="E1742" s="53">
        <v>39.83708</v>
      </c>
      <c r="F1742" s="53">
        <v>-5.5228419999999998</v>
      </c>
      <c r="G1742" s="54">
        <v>372.13760000000002</v>
      </c>
      <c r="H1742" s="53">
        <v>212</v>
      </c>
      <c r="I1742" s="53">
        <v>111</v>
      </c>
      <c r="J1742" s="53">
        <v>101</v>
      </c>
      <c r="K1742" s="52">
        <v>385</v>
      </c>
      <c r="L1742" s="52">
        <v>-12.86239999999998</v>
      </c>
      <c r="M1742" s="55">
        <v>2</v>
      </c>
      <c r="N1742" s="61" t="s">
        <v>15</v>
      </c>
      <c r="P1742" s="66"/>
      <c r="Q1742" s="53"/>
      <c r="R1742" s="53"/>
      <c r="S1742" s="53"/>
      <c r="T1742" s="53"/>
      <c r="U1742" s="53"/>
      <c r="V1742" s="53"/>
      <c r="W1742" s="53"/>
      <c r="BZ1742" s="53"/>
    </row>
    <row r="1743" spans="2:78" s="52" customFormat="1" ht="13" x14ac:dyDescent="0.3">
      <c r="B1743" s="53" t="s">
        <v>6028</v>
      </c>
      <c r="C1743" s="53" t="s">
        <v>135</v>
      </c>
      <c r="D1743" s="53" t="s">
        <v>6387</v>
      </c>
      <c r="E1743" s="53">
        <v>39.726309999999998</v>
      </c>
      <c r="F1743" s="53">
        <v>-5.2819580000000004</v>
      </c>
      <c r="G1743" s="54">
        <v>453.48020000000002</v>
      </c>
      <c r="H1743" s="53">
        <v>455</v>
      </c>
      <c r="I1743" s="53">
        <v>218</v>
      </c>
      <c r="J1743" s="53">
        <v>237</v>
      </c>
      <c r="K1743" s="52">
        <v>385</v>
      </c>
      <c r="L1743" s="52">
        <v>68.480200000000025</v>
      </c>
      <c r="M1743" s="55">
        <v>2</v>
      </c>
      <c r="N1743" s="61" t="s">
        <v>15</v>
      </c>
      <c r="P1743" s="66"/>
      <c r="Q1743" s="53"/>
      <c r="R1743" s="53"/>
      <c r="S1743" s="53"/>
      <c r="T1743" s="53"/>
      <c r="U1743" s="53"/>
      <c r="V1743" s="53"/>
      <c r="W1743" s="53"/>
      <c r="BZ1743" s="53"/>
    </row>
    <row r="1744" spans="2:78" s="52" customFormat="1" ht="13" x14ac:dyDescent="0.3">
      <c r="B1744" s="53" t="s">
        <v>6028</v>
      </c>
      <c r="C1744" s="53" t="s">
        <v>135</v>
      </c>
      <c r="D1744" s="53" t="s">
        <v>6388</v>
      </c>
      <c r="E1744" s="53">
        <v>39.206150000000001</v>
      </c>
      <c r="F1744" s="53">
        <v>-6.0678520000000002</v>
      </c>
      <c r="G1744" s="54">
        <v>440.13299999999998</v>
      </c>
      <c r="H1744" s="53">
        <v>230</v>
      </c>
      <c r="I1744" s="53">
        <v>116</v>
      </c>
      <c r="J1744" s="53">
        <v>114</v>
      </c>
      <c r="K1744" s="52">
        <v>385</v>
      </c>
      <c r="L1744" s="52">
        <v>55.132999999999981</v>
      </c>
      <c r="M1744" s="55">
        <v>2</v>
      </c>
      <c r="N1744" s="61" t="s">
        <v>15</v>
      </c>
      <c r="P1744" s="66"/>
      <c r="Q1744" s="53"/>
      <c r="R1744" s="53"/>
      <c r="S1744" s="53"/>
      <c r="T1744" s="53"/>
      <c r="U1744" s="53"/>
      <c r="V1744" s="53"/>
      <c r="W1744" s="53"/>
      <c r="BZ1744" s="53"/>
    </row>
    <row r="1745" spans="2:78" s="52" customFormat="1" ht="13" x14ac:dyDescent="0.3">
      <c r="B1745" s="53" t="s">
        <v>6028</v>
      </c>
      <c r="C1745" s="53" t="s">
        <v>135</v>
      </c>
      <c r="D1745" s="53" t="s">
        <v>6389</v>
      </c>
      <c r="E1745" s="53">
        <v>40.082030000000003</v>
      </c>
      <c r="F1745" s="53">
        <v>-6.2475420000000002</v>
      </c>
      <c r="G1745" s="54">
        <v>334.77010000000001</v>
      </c>
      <c r="H1745" s="53">
        <v>761</v>
      </c>
      <c r="I1745" s="53">
        <v>378</v>
      </c>
      <c r="J1745" s="53">
        <v>383</v>
      </c>
      <c r="K1745" s="52">
        <v>385</v>
      </c>
      <c r="L1745" s="52">
        <v>-50.229899999999986</v>
      </c>
      <c r="M1745" s="55">
        <v>2</v>
      </c>
      <c r="N1745" s="61" t="s">
        <v>15</v>
      </c>
      <c r="P1745" s="66"/>
      <c r="Q1745" s="53"/>
      <c r="R1745" s="53"/>
      <c r="S1745" s="53"/>
      <c r="T1745" s="53"/>
      <c r="U1745" s="53"/>
      <c r="V1745" s="53"/>
      <c r="W1745" s="53"/>
      <c r="BZ1745" s="53"/>
    </row>
    <row r="1746" spans="2:78" s="52" customFormat="1" ht="13" x14ac:dyDescent="0.3">
      <c r="B1746" s="53" t="s">
        <v>6028</v>
      </c>
      <c r="C1746" s="53" t="s">
        <v>135</v>
      </c>
      <c r="D1746" s="53" t="s">
        <v>6390</v>
      </c>
      <c r="E1746" s="53">
        <v>39.411349999999999</v>
      </c>
      <c r="F1746" s="53">
        <v>-7.246899</v>
      </c>
      <c r="G1746" s="54">
        <v>462.18110000000001</v>
      </c>
      <c r="H1746" s="53">
        <v>6178</v>
      </c>
      <c r="I1746" s="53">
        <v>3070</v>
      </c>
      <c r="J1746" s="53">
        <v>3108</v>
      </c>
      <c r="K1746" s="52">
        <v>385</v>
      </c>
      <c r="L1746" s="52">
        <v>77.181100000000015</v>
      </c>
      <c r="M1746" s="55">
        <v>2</v>
      </c>
      <c r="N1746" s="61" t="s">
        <v>15</v>
      </c>
      <c r="P1746" s="66"/>
      <c r="Q1746" s="53"/>
      <c r="R1746" s="53"/>
      <c r="S1746" s="53"/>
      <c r="T1746" s="53"/>
      <c r="U1746" s="53"/>
      <c r="V1746" s="53"/>
      <c r="W1746" s="53"/>
      <c r="BZ1746" s="53"/>
    </row>
    <row r="1747" spans="2:78" s="52" customFormat="1" ht="13" x14ac:dyDescent="0.3">
      <c r="B1747" s="53" t="s">
        <v>6028</v>
      </c>
      <c r="C1747" s="53" t="s">
        <v>135</v>
      </c>
      <c r="D1747" s="53" t="s">
        <v>6391</v>
      </c>
      <c r="E1747" s="53">
        <v>40.1233</v>
      </c>
      <c r="F1747" s="53">
        <v>-5.4942209999999996</v>
      </c>
      <c r="G1747" s="54">
        <v>504.3288</v>
      </c>
      <c r="H1747" s="53">
        <v>588</v>
      </c>
      <c r="I1747" s="53">
        <v>301</v>
      </c>
      <c r="J1747" s="53">
        <v>287</v>
      </c>
      <c r="K1747" s="52">
        <v>385</v>
      </c>
      <c r="L1747" s="52">
        <v>119.3288</v>
      </c>
      <c r="M1747" s="55">
        <v>2</v>
      </c>
      <c r="N1747" s="61" t="s">
        <v>15</v>
      </c>
      <c r="P1747" s="66"/>
      <c r="Q1747" s="53"/>
      <c r="R1747" s="53"/>
      <c r="S1747" s="53"/>
      <c r="T1747" s="53"/>
      <c r="U1747" s="53"/>
      <c r="V1747" s="53"/>
      <c r="W1747" s="53"/>
      <c r="BZ1747" s="53"/>
    </row>
    <row r="1748" spans="2:78" s="52" customFormat="1" ht="13" x14ac:dyDescent="0.3">
      <c r="B1748" s="53" t="s">
        <v>6028</v>
      </c>
      <c r="C1748" s="53" t="s">
        <v>135</v>
      </c>
      <c r="D1748" s="53" t="s">
        <v>6392</v>
      </c>
      <c r="E1748" s="53">
        <v>40.225119999999997</v>
      </c>
      <c r="F1748" s="53">
        <v>-6.8778040000000003</v>
      </c>
      <c r="G1748" s="54">
        <v>492.8723</v>
      </c>
      <c r="H1748" s="53">
        <v>2509</v>
      </c>
      <c r="I1748" s="53">
        <v>1280</v>
      </c>
      <c r="J1748" s="53">
        <v>1229</v>
      </c>
      <c r="K1748" s="52">
        <v>385</v>
      </c>
      <c r="L1748" s="52">
        <v>107.8723</v>
      </c>
      <c r="M1748" s="55">
        <v>2</v>
      </c>
      <c r="N1748" s="61" t="s">
        <v>15</v>
      </c>
      <c r="P1748" s="66"/>
      <c r="Q1748" s="53"/>
      <c r="R1748" s="53"/>
      <c r="S1748" s="53"/>
      <c r="T1748" s="53"/>
      <c r="U1748" s="53"/>
      <c r="V1748" s="53"/>
      <c r="W1748" s="53"/>
      <c r="BZ1748" s="53"/>
    </row>
    <row r="1749" spans="2:78" s="52" customFormat="1" ht="13" x14ac:dyDescent="0.3">
      <c r="B1749" s="53" t="s">
        <v>6028</v>
      </c>
      <c r="C1749" s="53" t="s">
        <v>135</v>
      </c>
      <c r="D1749" s="53" t="s">
        <v>6393</v>
      </c>
      <c r="E1749" s="53">
        <v>40.121929999999999</v>
      </c>
      <c r="F1749" s="53">
        <v>-5.5373320000000001</v>
      </c>
      <c r="G1749" s="54">
        <v>548.85490000000004</v>
      </c>
      <c r="H1749" s="53">
        <v>266</v>
      </c>
      <c r="I1749" s="53">
        <v>131</v>
      </c>
      <c r="J1749" s="53">
        <v>135</v>
      </c>
      <c r="K1749" s="52">
        <v>385</v>
      </c>
      <c r="L1749" s="52">
        <v>163.85490000000004</v>
      </c>
      <c r="M1749" s="55">
        <v>2</v>
      </c>
      <c r="N1749" s="61" t="s">
        <v>15</v>
      </c>
      <c r="P1749" s="66"/>
      <c r="Q1749" s="53"/>
      <c r="R1749" s="53"/>
      <c r="S1749" s="53"/>
      <c r="T1749" s="53"/>
      <c r="U1749" s="53"/>
      <c r="V1749" s="53"/>
      <c r="W1749" s="53"/>
      <c r="BZ1749" s="53"/>
    </row>
    <row r="1750" spans="2:78" s="52" customFormat="1" ht="13" x14ac:dyDescent="0.3">
      <c r="B1750" s="53" t="s">
        <v>6028</v>
      </c>
      <c r="C1750" s="53" t="s">
        <v>135</v>
      </c>
      <c r="D1750" s="53" t="s">
        <v>6394</v>
      </c>
      <c r="E1750" s="53">
        <v>40.140239999999999</v>
      </c>
      <c r="F1750" s="53">
        <v>-6.4269959999999999</v>
      </c>
      <c r="G1750" s="54">
        <v>469.00400000000002</v>
      </c>
      <c r="H1750" s="53">
        <v>555</v>
      </c>
      <c r="I1750" s="53">
        <v>274</v>
      </c>
      <c r="J1750" s="53">
        <v>281</v>
      </c>
      <c r="K1750" s="52">
        <v>385</v>
      </c>
      <c r="L1750" s="52">
        <v>84.004000000000019</v>
      </c>
      <c r="M1750" s="55">
        <v>2</v>
      </c>
      <c r="N1750" s="61" t="s">
        <v>15</v>
      </c>
      <c r="P1750" s="66"/>
      <c r="Q1750" s="53"/>
      <c r="R1750" s="53"/>
      <c r="S1750" s="53"/>
      <c r="T1750" s="53"/>
      <c r="U1750" s="53"/>
      <c r="V1750" s="53"/>
      <c r="W1750" s="53"/>
      <c r="BZ1750" s="53"/>
    </row>
    <row r="1751" spans="2:78" s="52" customFormat="1" ht="13" x14ac:dyDescent="0.3">
      <c r="B1751" s="53" t="s">
        <v>6028</v>
      </c>
      <c r="C1751" s="53" t="s">
        <v>135</v>
      </c>
      <c r="D1751" s="53" t="s">
        <v>6395</v>
      </c>
      <c r="E1751" s="53">
        <v>39.66001</v>
      </c>
      <c r="F1751" s="53">
        <v>-6.8205289999999996</v>
      </c>
      <c r="G1751" s="54">
        <v>338.10649999999998</v>
      </c>
      <c r="H1751" s="53">
        <v>157</v>
      </c>
      <c r="I1751" s="53">
        <v>80</v>
      </c>
      <c r="J1751" s="53">
        <v>77</v>
      </c>
      <c r="K1751" s="52">
        <v>385</v>
      </c>
      <c r="L1751" s="52">
        <v>-46.893500000000017</v>
      </c>
      <c r="M1751" s="55">
        <v>2</v>
      </c>
      <c r="N1751" s="61" t="s">
        <v>15</v>
      </c>
      <c r="P1751" s="66"/>
      <c r="Q1751" s="53"/>
      <c r="R1751" s="53"/>
      <c r="S1751" s="53"/>
      <c r="T1751" s="53"/>
      <c r="U1751" s="53"/>
      <c r="V1751" s="53"/>
      <c r="W1751" s="53"/>
      <c r="BZ1751" s="53"/>
    </row>
    <row r="1752" spans="2:78" s="52" customFormat="1" ht="13" x14ac:dyDescent="0.3">
      <c r="B1752" s="53" t="s">
        <v>6028</v>
      </c>
      <c r="C1752" s="53" t="s">
        <v>135</v>
      </c>
      <c r="D1752" s="53" t="s">
        <v>6396</v>
      </c>
      <c r="E1752" s="53">
        <v>39.244790000000002</v>
      </c>
      <c r="F1752" s="53">
        <v>-5.872935</v>
      </c>
      <c r="G1752" s="54">
        <v>363.78739999999999</v>
      </c>
      <c r="H1752" s="53">
        <v>311</v>
      </c>
      <c r="I1752" s="53">
        <v>156</v>
      </c>
      <c r="J1752" s="53">
        <v>155</v>
      </c>
      <c r="K1752" s="52">
        <v>385</v>
      </c>
      <c r="L1752" s="52">
        <v>-21.212600000000009</v>
      </c>
      <c r="M1752" s="55">
        <v>2</v>
      </c>
      <c r="N1752" s="61" t="s">
        <v>15</v>
      </c>
      <c r="P1752" s="66"/>
      <c r="Q1752" s="53"/>
      <c r="R1752" s="53"/>
      <c r="S1752" s="53"/>
      <c r="T1752" s="53"/>
      <c r="U1752" s="53"/>
      <c r="V1752" s="53"/>
      <c r="W1752" s="53"/>
      <c r="BZ1752" s="53"/>
    </row>
    <row r="1753" spans="2:78" s="52" customFormat="1" ht="13" x14ac:dyDescent="0.3">
      <c r="B1753" s="53" t="s">
        <v>6028</v>
      </c>
      <c r="C1753" s="53" t="s">
        <v>135</v>
      </c>
      <c r="D1753" s="53" t="s">
        <v>6397</v>
      </c>
      <c r="E1753" s="53">
        <v>40.186489999999999</v>
      </c>
      <c r="F1753" s="53">
        <v>-6.7851129999999999</v>
      </c>
      <c r="G1753" s="54">
        <v>745.96669999999995</v>
      </c>
      <c r="H1753" s="53">
        <v>675</v>
      </c>
      <c r="I1753" s="53">
        <v>335</v>
      </c>
      <c r="J1753" s="53">
        <v>340</v>
      </c>
      <c r="K1753" s="52">
        <v>385</v>
      </c>
      <c r="L1753" s="52">
        <v>360.96669999999995</v>
      </c>
      <c r="M1753" s="55">
        <v>4</v>
      </c>
      <c r="N1753" s="61" t="s">
        <v>16</v>
      </c>
      <c r="P1753" s="66"/>
      <c r="Q1753" s="53"/>
      <c r="R1753" s="53"/>
      <c r="S1753" s="53"/>
      <c r="T1753" s="53"/>
      <c r="U1753" s="53"/>
      <c r="V1753" s="53"/>
      <c r="W1753" s="53"/>
      <c r="BZ1753" s="53"/>
    </row>
    <row r="1754" spans="2:78" s="52" customFormat="1" ht="13" x14ac:dyDescent="0.3">
      <c r="B1754" s="53" t="s">
        <v>6028</v>
      </c>
      <c r="C1754" s="53" t="s">
        <v>135</v>
      </c>
      <c r="D1754" s="53" t="s">
        <v>6398</v>
      </c>
      <c r="E1754" s="53">
        <v>40.201689999999999</v>
      </c>
      <c r="F1754" s="53">
        <v>-6.4067749999999997</v>
      </c>
      <c r="G1754" s="54">
        <v>500.20859999999999</v>
      </c>
      <c r="H1754" s="53">
        <v>514</v>
      </c>
      <c r="I1754" s="53">
        <v>259</v>
      </c>
      <c r="J1754" s="53">
        <v>255</v>
      </c>
      <c r="K1754" s="52">
        <v>385</v>
      </c>
      <c r="L1754" s="52">
        <v>115.20859999999999</v>
      </c>
      <c r="M1754" s="55">
        <v>2</v>
      </c>
      <c r="N1754" s="61" t="s">
        <v>15</v>
      </c>
      <c r="P1754" s="66"/>
      <c r="Q1754" s="53"/>
      <c r="R1754" s="53"/>
      <c r="S1754" s="53"/>
      <c r="T1754" s="53"/>
      <c r="U1754" s="53"/>
      <c r="V1754" s="53"/>
      <c r="W1754" s="53"/>
      <c r="BZ1754" s="53"/>
    </row>
    <row r="1755" spans="2:78" s="52" customFormat="1" ht="13" x14ac:dyDescent="0.3">
      <c r="B1755" s="53" t="s">
        <v>6028</v>
      </c>
      <c r="C1755" s="53" t="s">
        <v>135</v>
      </c>
      <c r="D1755" s="53" t="s">
        <v>6399</v>
      </c>
      <c r="E1755" s="53">
        <v>40.129629999999999</v>
      </c>
      <c r="F1755" s="53">
        <v>-5.4641999999999999</v>
      </c>
      <c r="G1755" s="54">
        <v>512.82759999999996</v>
      </c>
      <c r="H1755" s="53">
        <v>2108</v>
      </c>
      <c r="I1755" s="53">
        <v>1067</v>
      </c>
      <c r="J1755" s="53">
        <v>1041</v>
      </c>
      <c r="K1755" s="52">
        <v>385</v>
      </c>
      <c r="L1755" s="52">
        <v>127.82759999999996</v>
      </c>
      <c r="M1755" s="55">
        <v>2</v>
      </c>
      <c r="N1755" s="61" t="s">
        <v>15</v>
      </c>
      <c r="P1755" s="66"/>
      <c r="Q1755" s="53"/>
      <c r="R1755" s="53"/>
      <c r="S1755" s="53"/>
      <c r="T1755" s="53"/>
      <c r="U1755" s="53"/>
      <c r="V1755" s="53"/>
      <c r="W1755" s="53"/>
      <c r="BZ1755" s="53"/>
    </row>
    <row r="1756" spans="2:78" s="52" customFormat="1" ht="13" x14ac:dyDescent="0.3">
      <c r="B1756" s="53" t="s">
        <v>6028</v>
      </c>
      <c r="C1756" s="53" t="s">
        <v>135</v>
      </c>
      <c r="D1756" s="53" t="s">
        <v>6400</v>
      </c>
      <c r="E1756" s="53">
        <v>40.138339999999999</v>
      </c>
      <c r="F1756" s="53">
        <v>-6.0293760000000001</v>
      </c>
      <c r="G1756" s="54">
        <v>450.06229999999999</v>
      </c>
      <c r="H1756" s="53">
        <v>229</v>
      </c>
      <c r="I1756" s="53">
        <v>117</v>
      </c>
      <c r="J1756" s="53">
        <v>112</v>
      </c>
      <c r="K1756" s="52">
        <v>385</v>
      </c>
      <c r="L1756" s="52">
        <v>65.062299999999993</v>
      </c>
      <c r="M1756" s="55">
        <v>2</v>
      </c>
      <c r="N1756" s="61" t="s">
        <v>15</v>
      </c>
      <c r="P1756" s="66"/>
      <c r="Q1756" s="53"/>
      <c r="R1756" s="53"/>
      <c r="S1756" s="53"/>
      <c r="T1756" s="53"/>
      <c r="U1756" s="53"/>
      <c r="V1756" s="53"/>
      <c r="W1756" s="53"/>
      <c r="BZ1756" s="53"/>
    </row>
    <row r="1757" spans="2:78" s="52" customFormat="1" ht="13" x14ac:dyDescent="0.3">
      <c r="B1757" s="53" t="s">
        <v>6028</v>
      </c>
      <c r="C1757" s="53" t="s">
        <v>135</v>
      </c>
      <c r="D1757" s="53" t="s">
        <v>6401</v>
      </c>
      <c r="E1757" s="53">
        <v>39.706319999999998</v>
      </c>
      <c r="F1757" s="53">
        <v>-5.1962590000000004</v>
      </c>
      <c r="G1757" s="54">
        <v>495.52800000000002</v>
      </c>
      <c r="H1757" s="53">
        <v>673</v>
      </c>
      <c r="I1757" s="53">
        <v>344</v>
      </c>
      <c r="J1757" s="53">
        <v>329</v>
      </c>
      <c r="K1757" s="52">
        <v>385</v>
      </c>
      <c r="L1757" s="52">
        <v>110.52800000000002</v>
      </c>
      <c r="M1757" s="55">
        <v>2</v>
      </c>
      <c r="N1757" s="61" t="s">
        <v>15</v>
      </c>
      <c r="P1757" s="66"/>
      <c r="Q1757" s="53"/>
      <c r="R1757" s="53"/>
      <c r="S1757" s="53"/>
      <c r="T1757" s="53"/>
      <c r="U1757" s="53"/>
      <c r="V1757" s="53"/>
      <c r="W1757" s="53"/>
      <c r="BZ1757" s="53"/>
    </row>
    <row r="1758" spans="2:78" s="52" customFormat="1" ht="13" x14ac:dyDescent="0.3">
      <c r="B1758" s="53" t="s">
        <v>6028</v>
      </c>
      <c r="C1758" s="53" t="s">
        <v>135</v>
      </c>
      <c r="D1758" s="53" t="s">
        <v>6402</v>
      </c>
      <c r="E1758" s="53">
        <v>40.179400000000001</v>
      </c>
      <c r="F1758" s="53">
        <v>-6.6256789999999999</v>
      </c>
      <c r="G1758" s="54">
        <v>424.33800000000002</v>
      </c>
      <c r="H1758" s="53">
        <v>456</v>
      </c>
      <c r="I1758" s="53">
        <v>237</v>
      </c>
      <c r="J1758" s="53">
        <v>219</v>
      </c>
      <c r="K1758" s="52">
        <v>385</v>
      </c>
      <c r="L1758" s="52">
        <v>39.338000000000022</v>
      </c>
      <c r="M1758" s="55">
        <v>2</v>
      </c>
      <c r="N1758" s="61" t="s">
        <v>15</v>
      </c>
      <c r="P1758" s="66"/>
      <c r="Q1758" s="53"/>
      <c r="R1758" s="53"/>
      <c r="S1758" s="53"/>
      <c r="T1758" s="53"/>
      <c r="U1758" s="53"/>
      <c r="V1758" s="53"/>
      <c r="W1758" s="53"/>
      <c r="BZ1758" s="53"/>
    </row>
    <row r="1759" spans="2:78" s="52" customFormat="1" ht="13" x14ac:dyDescent="0.3">
      <c r="B1759" s="53" t="s">
        <v>6028</v>
      </c>
      <c r="C1759" s="53" t="s">
        <v>135</v>
      </c>
      <c r="D1759" s="53" t="s">
        <v>6403</v>
      </c>
      <c r="E1759" s="53">
        <v>40.237639999999999</v>
      </c>
      <c r="F1759" s="53">
        <v>-6.0474209999999999</v>
      </c>
      <c r="G1759" s="54">
        <v>398.6644</v>
      </c>
      <c r="H1759" s="53">
        <v>1864</v>
      </c>
      <c r="I1759" s="53">
        <v>968</v>
      </c>
      <c r="J1759" s="53">
        <v>896</v>
      </c>
      <c r="K1759" s="52">
        <v>385</v>
      </c>
      <c r="L1759" s="52">
        <v>13.664400000000001</v>
      </c>
      <c r="M1759" s="55">
        <v>2</v>
      </c>
      <c r="N1759" s="61" t="s">
        <v>15</v>
      </c>
      <c r="P1759" s="66"/>
      <c r="Q1759" s="53"/>
      <c r="R1759" s="53"/>
      <c r="S1759" s="53"/>
      <c r="T1759" s="53"/>
      <c r="U1759" s="53"/>
      <c r="V1759" s="53"/>
      <c r="W1759" s="53"/>
      <c r="BZ1759" s="53"/>
    </row>
    <row r="1760" spans="2:78" s="52" customFormat="1" ht="13" x14ac:dyDescent="0.3">
      <c r="B1760" s="53" t="s">
        <v>6028</v>
      </c>
      <c r="C1760" s="53" t="s">
        <v>135</v>
      </c>
      <c r="D1760" s="53" t="s">
        <v>6404</v>
      </c>
      <c r="E1760" s="53">
        <v>39.25694</v>
      </c>
      <c r="F1760" s="53">
        <v>-6.0336679999999996</v>
      </c>
      <c r="G1760" s="54">
        <v>452.43509999999998</v>
      </c>
      <c r="H1760" s="53">
        <v>619</v>
      </c>
      <c r="I1760" s="53">
        <v>300</v>
      </c>
      <c r="J1760" s="53">
        <v>319</v>
      </c>
      <c r="K1760" s="52">
        <v>385</v>
      </c>
      <c r="L1760" s="52">
        <v>67.435099999999977</v>
      </c>
      <c r="M1760" s="55">
        <v>2</v>
      </c>
      <c r="N1760" s="61" t="s">
        <v>15</v>
      </c>
      <c r="P1760" s="66"/>
      <c r="Q1760" s="53"/>
      <c r="R1760" s="53"/>
      <c r="S1760" s="53"/>
      <c r="T1760" s="53"/>
      <c r="U1760" s="53"/>
      <c r="V1760" s="53"/>
      <c r="W1760" s="53"/>
      <c r="BZ1760" s="53"/>
    </row>
    <row r="1761" spans="2:78" s="52" customFormat="1" ht="13" x14ac:dyDescent="0.3">
      <c r="B1761" s="53" t="s">
        <v>6028</v>
      </c>
      <c r="C1761" s="53" t="s">
        <v>135</v>
      </c>
      <c r="D1761" s="53" t="s">
        <v>6405</v>
      </c>
      <c r="E1761" s="53">
        <v>39.875990000000002</v>
      </c>
      <c r="F1761" s="53">
        <v>-6.8648100000000003</v>
      </c>
      <c r="G1761" s="54">
        <v>303.92680000000001</v>
      </c>
      <c r="H1761" s="53">
        <v>1409</v>
      </c>
      <c r="I1761" s="53">
        <v>714</v>
      </c>
      <c r="J1761" s="53">
        <v>695</v>
      </c>
      <c r="K1761" s="52">
        <v>385</v>
      </c>
      <c r="L1761" s="52">
        <v>-81.073199999999986</v>
      </c>
      <c r="M1761" s="55">
        <v>2</v>
      </c>
      <c r="N1761" s="61" t="s">
        <v>15</v>
      </c>
      <c r="P1761" s="66"/>
      <c r="Q1761" s="53"/>
      <c r="R1761" s="53"/>
      <c r="S1761" s="53"/>
      <c r="T1761" s="53"/>
      <c r="U1761" s="53"/>
      <c r="V1761" s="53"/>
      <c r="W1761" s="53"/>
      <c r="BZ1761" s="53"/>
    </row>
    <row r="1762" spans="2:78" s="52" customFormat="1" ht="13" x14ac:dyDescent="0.3">
      <c r="B1762" s="53" t="s">
        <v>6028</v>
      </c>
      <c r="C1762" s="53" t="s">
        <v>135</v>
      </c>
      <c r="D1762" s="53" t="s">
        <v>6406</v>
      </c>
      <c r="E1762" s="53">
        <v>39.285049999999998</v>
      </c>
      <c r="F1762" s="53">
        <v>-5.7003219999999999</v>
      </c>
      <c r="G1762" s="54">
        <v>429.6986</v>
      </c>
      <c r="H1762" s="53">
        <v>1673</v>
      </c>
      <c r="I1762" s="53">
        <v>816</v>
      </c>
      <c r="J1762" s="53">
        <v>857</v>
      </c>
      <c r="K1762" s="52">
        <v>385</v>
      </c>
      <c r="L1762" s="52">
        <v>44.698599999999999</v>
      </c>
      <c r="M1762" s="55">
        <v>2</v>
      </c>
      <c r="N1762" s="61" t="s">
        <v>15</v>
      </c>
      <c r="P1762" s="66"/>
      <c r="Q1762" s="53"/>
      <c r="R1762" s="53"/>
      <c r="S1762" s="53"/>
      <c r="T1762" s="53"/>
      <c r="U1762" s="53"/>
      <c r="V1762" s="53"/>
      <c r="W1762" s="53"/>
      <c r="BZ1762" s="53"/>
    </row>
    <row r="1763" spans="2:78" s="52" customFormat="1" ht="13" x14ac:dyDescent="0.3">
      <c r="B1763" s="53" t="s">
        <v>116</v>
      </c>
      <c r="C1763" s="53" t="s">
        <v>137</v>
      </c>
      <c r="D1763" s="53" t="s">
        <v>275</v>
      </c>
      <c r="E1763" s="53">
        <v>36.460450000000002</v>
      </c>
      <c r="F1763" s="53">
        <v>-5.7237179999999999</v>
      </c>
      <c r="G1763" s="54">
        <v>158.3963</v>
      </c>
      <c r="H1763" s="53">
        <v>5619</v>
      </c>
      <c r="I1763" s="53">
        <v>2852</v>
      </c>
      <c r="J1763" s="53">
        <v>2767</v>
      </c>
      <c r="K1763" s="52">
        <v>0</v>
      </c>
      <c r="L1763" s="52">
        <v>158.3963</v>
      </c>
      <c r="M1763" s="55">
        <v>2</v>
      </c>
      <c r="N1763" s="61" t="s">
        <v>10</v>
      </c>
      <c r="P1763" s="66"/>
      <c r="Q1763" s="53"/>
      <c r="R1763" s="53"/>
      <c r="S1763" s="53"/>
      <c r="T1763" s="53"/>
      <c r="U1763" s="53"/>
      <c r="V1763" s="53"/>
      <c r="W1763" s="53"/>
      <c r="BZ1763" s="53"/>
    </row>
    <row r="1764" spans="2:78" s="52" customFormat="1" ht="13" x14ac:dyDescent="0.3">
      <c r="B1764" s="53" t="s">
        <v>116</v>
      </c>
      <c r="C1764" s="53" t="s">
        <v>137</v>
      </c>
      <c r="D1764" s="53" t="s">
        <v>276</v>
      </c>
      <c r="E1764" s="53">
        <v>36.904910000000001</v>
      </c>
      <c r="F1764" s="53">
        <v>-5.1732370000000003</v>
      </c>
      <c r="G1764" s="54">
        <v>623.33659999999998</v>
      </c>
      <c r="H1764" s="53">
        <v>5300</v>
      </c>
      <c r="I1764" s="53">
        <v>2697</v>
      </c>
      <c r="J1764" s="53">
        <v>2603</v>
      </c>
      <c r="K1764" s="52">
        <v>0</v>
      </c>
      <c r="L1764" s="52">
        <v>623.33659999999998</v>
      </c>
      <c r="M1764" s="55">
        <v>6</v>
      </c>
      <c r="N1764" s="61" t="s">
        <v>15</v>
      </c>
      <c r="P1764" s="66"/>
      <c r="Q1764" s="53"/>
      <c r="R1764" s="53"/>
      <c r="S1764" s="53"/>
      <c r="T1764" s="53"/>
      <c r="U1764" s="53"/>
      <c r="V1764" s="53"/>
      <c r="W1764" s="53"/>
      <c r="BZ1764" s="53"/>
    </row>
    <row r="1765" spans="2:78" s="52" customFormat="1" ht="13" x14ac:dyDescent="0.3">
      <c r="B1765" s="53" t="s">
        <v>116</v>
      </c>
      <c r="C1765" s="53" t="s">
        <v>137</v>
      </c>
      <c r="D1765" s="53" t="s">
        <v>277</v>
      </c>
      <c r="E1765" s="53">
        <v>36.655329999999999</v>
      </c>
      <c r="F1765" s="53">
        <v>-5.6574179999999998</v>
      </c>
      <c r="G1765" s="54">
        <v>213.08330000000001</v>
      </c>
      <c r="H1765" s="53">
        <v>1544</v>
      </c>
      <c r="I1765" s="53">
        <v>802</v>
      </c>
      <c r="J1765" s="53">
        <v>742</v>
      </c>
      <c r="K1765" s="52">
        <v>0</v>
      </c>
      <c r="L1765" s="52">
        <v>213.08330000000001</v>
      </c>
      <c r="M1765" s="55">
        <v>4</v>
      </c>
      <c r="N1765" s="61" t="s">
        <v>14</v>
      </c>
      <c r="P1765" s="66"/>
      <c r="Q1765" s="53"/>
      <c r="R1765" s="53"/>
      <c r="S1765" s="53"/>
      <c r="T1765" s="53"/>
      <c r="U1765" s="53"/>
      <c r="V1765" s="53"/>
      <c r="W1765" s="53"/>
      <c r="BZ1765" s="53"/>
    </row>
    <row r="1766" spans="2:78" s="52" customFormat="1" ht="13" x14ac:dyDescent="0.3">
      <c r="B1766" s="53" t="s">
        <v>116</v>
      </c>
      <c r="C1766" s="53" t="s">
        <v>137</v>
      </c>
      <c r="D1766" s="53" t="s">
        <v>278</v>
      </c>
      <c r="E1766" s="53">
        <v>36.129779999999997</v>
      </c>
      <c r="F1766" s="53">
        <v>-5.4476979999999999</v>
      </c>
      <c r="G1766" s="54">
        <v>22.405439999999999</v>
      </c>
      <c r="H1766" s="53">
        <v>116209</v>
      </c>
      <c r="I1766" s="53">
        <v>57582</v>
      </c>
      <c r="J1766" s="53">
        <v>58627</v>
      </c>
      <c r="K1766" s="52">
        <v>0</v>
      </c>
      <c r="L1766" s="52">
        <v>22.405439999999999</v>
      </c>
      <c r="M1766" s="55">
        <v>2</v>
      </c>
      <c r="N1766" s="61" t="s">
        <v>10</v>
      </c>
      <c r="P1766" s="66"/>
      <c r="Q1766" s="53"/>
      <c r="R1766" s="53"/>
      <c r="S1766" s="53"/>
      <c r="T1766" s="53"/>
      <c r="U1766" s="53"/>
      <c r="V1766" s="53"/>
      <c r="W1766" s="53"/>
      <c r="BZ1766" s="53"/>
    </row>
    <row r="1767" spans="2:78" s="52" customFormat="1" ht="13" x14ac:dyDescent="0.3">
      <c r="B1767" s="53" t="s">
        <v>116</v>
      </c>
      <c r="C1767" s="53" t="s">
        <v>137</v>
      </c>
      <c r="D1767" s="53" t="s">
        <v>279</v>
      </c>
      <c r="E1767" s="53">
        <v>36.880920000000003</v>
      </c>
      <c r="F1767" s="53">
        <v>-5.4057729999999999</v>
      </c>
      <c r="G1767" s="54">
        <v>370.12400000000002</v>
      </c>
      <c r="H1767" s="53">
        <v>5732</v>
      </c>
      <c r="I1767" s="53">
        <v>2916</v>
      </c>
      <c r="J1767" s="53">
        <v>2816</v>
      </c>
      <c r="K1767" s="52">
        <v>0</v>
      </c>
      <c r="L1767" s="52">
        <v>370.12400000000002</v>
      </c>
      <c r="M1767" s="55">
        <v>4</v>
      </c>
      <c r="N1767" s="61" t="s">
        <v>14</v>
      </c>
      <c r="P1767" s="66"/>
      <c r="Q1767" s="53"/>
      <c r="R1767" s="53"/>
      <c r="S1767" s="53"/>
      <c r="T1767" s="53"/>
      <c r="U1767" s="53"/>
      <c r="V1767" s="53"/>
      <c r="W1767" s="53"/>
      <c r="BZ1767" s="53"/>
    </row>
    <row r="1768" spans="2:78" s="52" customFormat="1" ht="13" x14ac:dyDescent="0.3">
      <c r="B1768" s="53" t="s">
        <v>116</v>
      </c>
      <c r="C1768" s="53" t="s">
        <v>137</v>
      </c>
      <c r="D1768" s="53" t="s">
        <v>280</v>
      </c>
      <c r="E1768" s="53">
        <v>36.750779999999999</v>
      </c>
      <c r="F1768" s="53">
        <v>-5.8123950000000004</v>
      </c>
      <c r="G1768" s="54">
        <v>139.20570000000001</v>
      </c>
      <c r="H1768" s="53">
        <v>31210</v>
      </c>
      <c r="I1768" s="53">
        <v>15642</v>
      </c>
      <c r="J1768" s="53">
        <v>15568</v>
      </c>
      <c r="K1768" s="52">
        <v>0</v>
      </c>
      <c r="L1768" s="52">
        <v>139.20570000000001</v>
      </c>
      <c r="M1768" s="55">
        <v>2</v>
      </c>
      <c r="N1768" s="61" t="s">
        <v>10</v>
      </c>
      <c r="P1768" s="66"/>
      <c r="Q1768" s="53"/>
      <c r="R1768" s="53"/>
      <c r="S1768" s="53"/>
      <c r="T1768" s="53"/>
      <c r="U1768" s="53"/>
      <c r="V1768" s="53"/>
      <c r="W1768" s="53"/>
      <c r="BZ1768" s="53"/>
    </row>
    <row r="1769" spans="2:78" s="52" customFormat="1" ht="13" x14ac:dyDescent="0.3">
      <c r="B1769" s="53" t="s">
        <v>116</v>
      </c>
      <c r="C1769" s="53" t="s">
        <v>137</v>
      </c>
      <c r="D1769" s="53" t="s">
        <v>281</v>
      </c>
      <c r="E1769" s="53">
        <v>36.192819999999998</v>
      </c>
      <c r="F1769" s="53">
        <v>-5.9189030000000002</v>
      </c>
      <c r="G1769" s="54">
        <v>15.97273</v>
      </c>
      <c r="H1769" s="53">
        <v>22912</v>
      </c>
      <c r="I1769" s="53">
        <v>11447</v>
      </c>
      <c r="J1769" s="53">
        <v>11465</v>
      </c>
      <c r="K1769" s="52">
        <v>0</v>
      </c>
      <c r="L1769" s="52">
        <v>15.97273</v>
      </c>
      <c r="M1769" s="55">
        <v>2</v>
      </c>
      <c r="N1769" s="61" t="s">
        <v>10</v>
      </c>
      <c r="P1769" s="66"/>
      <c r="Q1769" s="53"/>
      <c r="R1769" s="53"/>
      <c r="S1769" s="53"/>
      <c r="T1769" s="53"/>
      <c r="U1769" s="53"/>
      <c r="V1769" s="53"/>
      <c r="W1769" s="53"/>
      <c r="BZ1769" s="53"/>
    </row>
    <row r="1770" spans="2:78" s="52" customFormat="1" ht="13" x14ac:dyDescent="0.3">
      <c r="B1770" s="53" t="s">
        <v>116</v>
      </c>
      <c r="C1770" s="53" t="s">
        <v>137</v>
      </c>
      <c r="D1770" s="53" t="s">
        <v>282</v>
      </c>
      <c r="E1770" s="53">
        <v>36.185389999999998</v>
      </c>
      <c r="F1770" s="53">
        <v>-5.4927469999999996</v>
      </c>
      <c r="G1770" s="54">
        <v>25.336970000000001</v>
      </c>
      <c r="H1770" s="53">
        <v>22311</v>
      </c>
      <c r="I1770" s="53">
        <v>11258</v>
      </c>
      <c r="J1770" s="53">
        <v>11053</v>
      </c>
      <c r="K1770" s="52">
        <v>0</v>
      </c>
      <c r="L1770" s="52">
        <v>25.336970000000001</v>
      </c>
      <c r="M1770" s="55">
        <v>2</v>
      </c>
      <c r="N1770" s="61" t="s">
        <v>10</v>
      </c>
      <c r="P1770" s="66"/>
      <c r="Q1770" s="53"/>
      <c r="R1770" s="53"/>
      <c r="S1770" s="53"/>
      <c r="T1770" s="53"/>
      <c r="U1770" s="53"/>
      <c r="V1770" s="53"/>
      <c r="W1770" s="53"/>
      <c r="BZ1770" s="53"/>
    </row>
    <row r="1771" spans="2:78" s="52" customFormat="1" ht="13" x14ac:dyDescent="0.3">
      <c r="B1771" s="53" t="s">
        <v>116</v>
      </c>
      <c r="C1771" s="53" t="s">
        <v>137</v>
      </c>
      <c r="D1771" s="53" t="s">
        <v>283</v>
      </c>
      <c r="E1771" s="53">
        <v>36.342840000000002</v>
      </c>
      <c r="F1771" s="53">
        <v>-5.8094000000000001</v>
      </c>
      <c r="G1771" s="54">
        <v>75.254589999999993</v>
      </c>
      <c r="H1771" s="53">
        <v>7151</v>
      </c>
      <c r="I1771" s="53">
        <v>3618</v>
      </c>
      <c r="J1771" s="53">
        <v>3533</v>
      </c>
      <c r="K1771" s="52">
        <v>0</v>
      </c>
      <c r="L1771" s="52">
        <v>75.254589999999993</v>
      </c>
      <c r="M1771" s="55">
        <v>2</v>
      </c>
      <c r="N1771" s="61" t="s">
        <v>10</v>
      </c>
      <c r="P1771" s="66"/>
      <c r="Q1771" s="53"/>
      <c r="R1771" s="53"/>
      <c r="S1771" s="53"/>
      <c r="T1771" s="53"/>
      <c r="U1771" s="53"/>
      <c r="V1771" s="53"/>
      <c r="W1771" s="53"/>
      <c r="BZ1771" s="53"/>
    </row>
    <row r="1772" spans="2:78" s="52" customFormat="1" ht="13" x14ac:dyDescent="0.3">
      <c r="B1772" s="53" t="s">
        <v>116</v>
      </c>
      <c r="C1772" s="53" t="s">
        <v>137</v>
      </c>
      <c r="D1772" s="53" t="s">
        <v>284</v>
      </c>
      <c r="E1772" s="53">
        <v>36.69952</v>
      </c>
      <c r="F1772" s="53">
        <v>-5.4212629999999997</v>
      </c>
      <c r="G1772" s="54">
        <v>792.07039999999995</v>
      </c>
      <c r="H1772" s="53">
        <v>731</v>
      </c>
      <c r="I1772" s="53">
        <v>373</v>
      </c>
      <c r="J1772" s="53">
        <v>358</v>
      </c>
      <c r="K1772" s="52">
        <v>0</v>
      </c>
      <c r="L1772" s="52">
        <v>792.07039999999995</v>
      </c>
      <c r="M1772" s="55">
        <v>6</v>
      </c>
      <c r="N1772" s="61" t="s">
        <v>15</v>
      </c>
      <c r="P1772" s="66"/>
      <c r="Q1772" s="53"/>
      <c r="R1772" s="53"/>
      <c r="S1772" s="53"/>
      <c r="T1772" s="53"/>
      <c r="U1772" s="53"/>
      <c r="V1772" s="53"/>
      <c r="W1772" s="53"/>
      <c r="BZ1772" s="53"/>
    </row>
    <row r="1773" spans="2:78" s="52" customFormat="1" ht="13" x14ac:dyDescent="0.3">
      <c r="B1773" s="53" t="s">
        <v>116</v>
      </c>
      <c r="C1773" s="53" t="s">
        <v>137</v>
      </c>
      <c r="D1773" s="53" t="s">
        <v>285</v>
      </c>
      <c r="E1773" s="53">
        <v>36.814590000000003</v>
      </c>
      <c r="F1773" s="53">
        <v>-5.7433620000000003</v>
      </c>
      <c r="G1773" s="54">
        <v>153.59129999999999</v>
      </c>
      <c r="H1773" s="53">
        <v>8134</v>
      </c>
      <c r="I1773" s="53">
        <v>4047</v>
      </c>
      <c r="J1773" s="53">
        <v>4087</v>
      </c>
      <c r="K1773" s="52">
        <v>0</v>
      </c>
      <c r="L1773" s="52">
        <v>153.59129999999999</v>
      </c>
      <c r="M1773" s="55">
        <v>2</v>
      </c>
      <c r="N1773" s="61" t="s">
        <v>10</v>
      </c>
      <c r="P1773" s="66"/>
      <c r="Q1773" s="53"/>
      <c r="R1773" s="53"/>
      <c r="S1773" s="53"/>
      <c r="T1773" s="53"/>
      <c r="U1773" s="53"/>
      <c r="V1773" s="53"/>
      <c r="W1773" s="53"/>
      <c r="BZ1773" s="53"/>
    </row>
    <row r="1774" spans="2:78" s="52" customFormat="1" ht="13" x14ac:dyDescent="0.3">
      <c r="B1774" s="53" t="s">
        <v>116</v>
      </c>
      <c r="C1774" s="53" t="s">
        <v>137</v>
      </c>
      <c r="D1774" s="53" t="s">
        <v>286</v>
      </c>
      <c r="E1774" s="53">
        <v>36.75752</v>
      </c>
      <c r="F1774" s="53">
        <v>-5.5069879999999998</v>
      </c>
      <c r="G1774" s="54">
        <v>273.18610000000001</v>
      </c>
      <c r="H1774" s="53">
        <v>2102</v>
      </c>
      <c r="I1774" s="53">
        <v>1090</v>
      </c>
      <c r="J1774" s="53">
        <v>1012</v>
      </c>
      <c r="K1774" s="52">
        <v>0</v>
      </c>
      <c r="L1774" s="52">
        <v>273.18610000000001</v>
      </c>
      <c r="M1774" s="55">
        <v>4</v>
      </c>
      <c r="N1774" s="61" t="s">
        <v>14</v>
      </c>
      <c r="P1774" s="66"/>
      <c r="Q1774" s="53"/>
      <c r="R1774" s="53"/>
      <c r="S1774" s="53"/>
      <c r="T1774" s="53"/>
      <c r="U1774" s="53"/>
      <c r="V1774" s="53"/>
      <c r="W1774" s="53"/>
      <c r="BZ1774" s="53"/>
    </row>
    <row r="1775" spans="2:78" s="52" customFormat="1" ht="13" x14ac:dyDescent="0.3">
      <c r="B1775" s="53" t="s">
        <v>116</v>
      </c>
      <c r="C1775" s="53" t="s">
        <v>137</v>
      </c>
      <c r="D1775" s="53" t="s">
        <v>137</v>
      </c>
      <c r="E1775" s="53">
        <v>36.529690000000002</v>
      </c>
      <c r="F1775" s="53">
        <v>-6.2926570000000002</v>
      </c>
      <c r="G1775" s="54">
        <v>15.424149999999999</v>
      </c>
      <c r="H1775" s="53">
        <v>126766</v>
      </c>
      <c r="I1775" s="53">
        <v>60289</v>
      </c>
      <c r="J1775" s="53">
        <v>66477</v>
      </c>
      <c r="K1775" s="52">
        <v>0</v>
      </c>
      <c r="L1775" s="52">
        <v>15.424149999999999</v>
      </c>
      <c r="M1775" s="55">
        <v>2</v>
      </c>
      <c r="N1775" s="61" t="s">
        <v>10</v>
      </c>
      <c r="P1775" s="66"/>
      <c r="Q1775" s="53"/>
      <c r="R1775" s="53"/>
      <c r="S1775" s="53"/>
      <c r="T1775" s="53"/>
      <c r="U1775" s="53"/>
      <c r="V1775" s="53"/>
      <c r="W1775" s="53"/>
      <c r="BZ1775" s="53"/>
    </row>
    <row r="1776" spans="2:78" s="52" customFormat="1" ht="13" x14ac:dyDescent="0.3">
      <c r="B1776" s="53" t="s">
        <v>116</v>
      </c>
      <c r="C1776" s="53" t="s">
        <v>137</v>
      </c>
      <c r="D1776" s="53" t="s">
        <v>287</v>
      </c>
      <c r="E1776" s="53">
        <v>36.286209999999997</v>
      </c>
      <c r="F1776" s="53">
        <v>-5.419937</v>
      </c>
      <c r="G1776" s="54">
        <v>30.782779999999999</v>
      </c>
      <c r="H1776" s="53">
        <v>3161</v>
      </c>
      <c r="I1776" s="53">
        <v>1601</v>
      </c>
      <c r="J1776" s="53">
        <v>1560</v>
      </c>
      <c r="K1776" s="52">
        <v>0</v>
      </c>
      <c r="L1776" s="52">
        <v>30.782779999999999</v>
      </c>
      <c r="M1776" s="55">
        <v>2</v>
      </c>
      <c r="N1776" s="61" t="s">
        <v>10</v>
      </c>
      <c r="P1776" s="66"/>
      <c r="Q1776" s="53"/>
      <c r="R1776" s="53"/>
      <c r="S1776" s="53"/>
      <c r="T1776" s="53"/>
      <c r="U1776" s="53"/>
      <c r="V1776" s="53"/>
      <c r="W1776" s="53"/>
      <c r="BZ1776" s="53"/>
    </row>
    <row r="1777" spans="2:78" s="52" customFormat="1" ht="13" x14ac:dyDescent="0.3">
      <c r="B1777" s="53" t="s">
        <v>116</v>
      </c>
      <c r="C1777" s="53" t="s">
        <v>137</v>
      </c>
      <c r="D1777" s="53" t="s">
        <v>288</v>
      </c>
      <c r="E1777" s="53">
        <v>36.419150000000002</v>
      </c>
      <c r="F1777" s="53">
        <v>-6.1494119999999999</v>
      </c>
      <c r="G1777" s="54">
        <v>13.2455</v>
      </c>
      <c r="H1777" s="53">
        <v>77293</v>
      </c>
      <c r="I1777" s="53">
        <v>39050</v>
      </c>
      <c r="J1777" s="53">
        <v>38243</v>
      </c>
      <c r="K1777" s="52">
        <v>0</v>
      </c>
      <c r="L1777" s="52">
        <v>13.2455</v>
      </c>
      <c r="M1777" s="55">
        <v>2</v>
      </c>
      <c r="N1777" s="61" t="s">
        <v>10</v>
      </c>
      <c r="P1777" s="66"/>
      <c r="Q1777" s="53"/>
      <c r="R1777" s="53"/>
      <c r="S1777" s="53"/>
      <c r="T1777" s="53"/>
      <c r="U1777" s="53"/>
      <c r="V1777" s="53"/>
      <c r="W1777" s="53"/>
      <c r="BZ1777" s="53"/>
    </row>
    <row r="1778" spans="2:78" s="52" customFormat="1" ht="13" x14ac:dyDescent="0.3">
      <c r="B1778" s="53" t="s">
        <v>116</v>
      </c>
      <c r="C1778" s="53" t="s">
        <v>137</v>
      </c>
      <c r="D1778" s="53" t="s">
        <v>289</v>
      </c>
      <c r="E1778" s="53">
        <v>36.7408</v>
      </c>
      <c r="F1778" s="53">
        <v>-6.4358700000000004</v>
      </c>
      <c r="G1778" s="54">
        <v>11.724970000000001</v>
      </c>
      <c r="H1778" s="53">
        <v>18583</v>
      </c>
      <c r="I1778" s="53">
        <v>9307</v>
      </c>
      <c r="J1778" s="53">
        <v>9276</v>
      </c>
      <c r="K1778" s="52">
        <v>0</v>
      </c>
      <c r="L1778" s="52">
        <v>11.724970000000001</v>
      </c>
      <c r="M1778" s="55">
        <v>2</v>
      </c>
      <c r="N1778" s="61" t="s">
        <v>10</v>
      </c>
      <c r="P1778" s="66"/>
      <c r="Q1778" s="53"/>
      <c r="R1778" s="53"/>
      <c r="S1778" s="53"/>
      <c r="T1778" s="53"/>
      <c r="U1778" s="53"/>
      <c r="V1778" s="53"/>
      <c r="W1778" s="53"/>
      <c r="BZ1778" s="53"/>
    </row>
    <row r="1779" spans="2:78" s="52" customFormat="1" ht="13" x14ac:dyDescent="0.3">
      <c r="B1779" s="53" t="s">
        <v>116</v>
      </c>
      <c r="C1779" s="53" t="s">
        <v>137</v>
      </c>
      <c r="D1779" s="53" t="s">
        <v>290</v>
      </c>
      <c r="E1779" s="53">
        <v>36.27675</v>
      </c>
      <c r="F1779" s="53">
        <v>-6.0884359999999997</v>
      </c>
      <c r="G1779" s="54">
        <v>33.709919999999997</v>
      </c>
      <c r="H1779" s="53">
        <v>20984</v>
      </c>
      <c r="I1779" s="53">
        <v>10628</v>
      </c>
      <c r="J1779" s="53">
        <v>10356</v>
      </c>
      <c r="K1779" s="52">
        <v>0</v>
      </c>
      <c r="L1779" s="52">
        <v>33.709919999999997</v>
      </c>
      <c r="M1779" s="55">
        <v>2</v>
      </c>
      <c r="N1779" s="61" t="s">
        <v>10</v>
      </c>
      <c r="P1779" s="66"/>
      <c r="Q1779" s="53"/>
      <c r="R1779" s="53"/>
      <c r="S1779" s="53"/>
      <c r="T1779" s="53"/>
      <c r="U1779" s="53"/>
      <c r="V1779" s="53"/>
      <c r="W1779" s="53"/>
      <c r="BZ1779" s="53"/>
    </row>
    <row r="1780" spans="2:78" s="52" customFormat="1" ht="13" x14ac:dyDescent="0.3">
      <c r="B1780" s="53" t="s">
        <v>116</v>
      </c>
      <c r="C1780" s="53" t="s">
        <v>137</v>
      </c>
      <c r="D1780" s="53" t="s">
        <v>291</v>
      </c>
      <c r="E1780" s="53">
        <v>36.873190000000001</v>
      </c>
      <c r="F1780" s="53">
        <v>-5.8062129999999996</v>
      </c>
      <c r="G1780" s="54">
        <v>147.471</v>
      </c>
      <c r="H1780" s="53">
        <v>4003</v>
      </c>
      <c r="I1780" s="53">
        <v>1999</v>
      </c>
      <c r="J1780" s="53">
        <v>2004</v>
      </c>
      <c r="K1780" s="52">
        <v>0</v>
      </c>
      <c r="L1780" s="52">
        <v>147.471</v>
      </c>
      <c r="M1780" s="55">
        <v>2</v>
      </c>
      <c r="N1780" s="61" t="s">
        <v>10</v>
      </c>
      <c r="P1780" s="66"/>
      <c r="Q1780" s="53"/>
      <c r="R1780" s="53"/>
      <c r="S1780" s="53"/>
      <c r="T1780" s="53"/>
      <c r="U1780" s="53"/>
      <c r="V1780" s="53"/>
      <c r="W1780" s="53"/>
      <c r="BZ1780" s="53"/>
    </row>
    <row r="1781" spans="2:78" s="52" customFormat="1" ht="13" x14ac:dyDescent="0.3">
      <c r="B1781" s="53" t="s">
        <v>116</v>
      </c>
      <c r="C1781" s="53" t="s">
        <v>137</v>
      </c>
      <c r="D1781" s="53" t="s">
        <v>292</v>
      </c>
      <c r="E1781" s="53">
        <v>36.855089999999997</v>
      </c>
      <c r="F1781" s="53">
        <v>-5.3236230000000004</v>
      </c>
      <c r="G1781" s="54">
        <v>600.30219999999997</v>
      </c>
      <c r="H1781" s="53">
        <v>1859</v>
      </c>
      <c r="I1781" s="53">
        <v>975</v>
      </c>
      <c r="J1781" s="53">
        <v>884</v>
      </c>
      <c r="K1781" s="52">
        <v>0</v>
      </c>
      <c r="L1781" s="52">
        <v>600.30219999999997</v>
      </c>
      <c r="M1781" s="55">
        <v>6</v>
      </c>
      <c r="N1781" s="61" t="s">
        <v>15</v>
      </c>
      <c r="P1781" s="66"/>
      <c r="Q1781" s="53"/>
      <c r="R1781" s="53"/>
      <c r="S1781" s="53"/>
      <c r="T1781" s="53"/>
      <c r="U1781" s="53"/>
      <c r="V1781" s="53"/>
      <c r="W1781" s="53"/>
      <c r="BZ1781" s="53"/>
    </row>
    <row r="1782" spans="2:78" s="52" customFormat="1" ht="13" x14ac:dyDescent="0.3">
      <c r="B1782" s="53" t="s">
        <v>116</v>
      </c>
      <c r="C1782" s="53" t="s">
        <v>137</v>
      </c>
      <c r="D1782" s="53" t="s">
        <v>293</v>
      </c>
      <c r="E1782" s="53">
        <v>36.758369999999999</v>
      </c>
      <c r="F1782" s="53">
        <v>-5.3660709999999998</v>
      </c>
      <c r="G1782" s="54">
        <v>830.52869999999996</v>
      </c>
      <c r="H1782" s="53">
        <v>2205</v>
      </c>
      <c r="I1782" s="53">
        <v>1141</v>
      </c>
      <c r="J1782" s="53">
        <v>1064</v>
      </c>
      <c r="K1782" s="52">
        <v>0</v>
      </c>
      <c r="L1782" s="52">
        <v>830.52869999999996</v>
      </c>
      <c r="M1782" s="55">
        <v>7</v>
      </c>
      <c r="N1782" s="61" t="s">
        <v>15</v>
      </c>
      <c r="P1782" s="66"/>
      <c r="Q1782" s="53"/>
      <c r="R1782" s="53"/>
      <c r="S1782" s="53"/>
      <c r="T1782" s="53"/>
      <c r="U1782" s="53"/>
      <c r="V1782" s="53"/>
      <c r="W1782" s="53"/>
      <c r="BZ1782" s="53"/>
    </row>
    <row r="1783" spans="2:78" s="52" customFormat="1" ht="13" x14ac:dyDescent="0.3">
      <c r="B1783" s="53" t="s">
        <v>116</v>
      </c>
      <c r="C1783" s="53" t="s">
        <v>137</v>
      </c>
      <c r="D1783" s="53" t="s">
        <v>294</v>
      </c>
      <c r="E1783" s="53">
        <v>36.68656</v>
      </c>
      <c r="F1783" s="53">
        <v>-6.1371729999999998</v>
      </c>
      <c r="G1783" s="54">
        <v>55.748489999999997</v>
      </c>
      <c r="H1783" s="53">
        <v>207532</v>
      </c>
      <c r="I1783" s="53">
        <v>101542</v>
      </c>
      <c r="J1783" s="53">
        <v>105990</v>
      </c>
      <c r="K1783" s="52">
        <v>0</v>
      </c>
      <c r="L1783" s="52">
        <v>55.748489999999997</v>
      </c>
      <c r="M1783" s="55">
        <v>2</v>
      </c>
      <c r="N1783" s="61" t="s">
        <v>10</v>
      </c>
      <c r="P1783" s="66"/>
      <c r="Q1783" s="53"/>
      <c r="R1783" s="53"/>
      <c r="S1783" s="53"/>
      <c r="T1783" s="53"/>
      <c r="U1783" s="53"/>
      <c r="V1783" s="53"/>
      <c r="W1783" s="53"/>
      <c r="BZ1783" s="53"/>
    </row>
    <row r="1784" spans="2:78" s="52" customFormat="1" ht="13" x14ac:dyDescent="0.3">
      <c r="B1784" s="53" t="s">
        <v>116</v>
      </c>
      <c r="C1784" s="53" t="s">
        <v>137</v>
      </c>
      <c r="D1784" s="53" t="s">
        <v>295</v>
      </c>
      <c r="E1784" s="53">
        <v>36.434040000000003</v>
      </c>
      <c r="F1784" s="53">
        <v>-5.4534789999999997</v>
      </c>
      <c r="G1784" s="54">
        <v>131.44300000000001</v>
      </c>
      <c r="H1784" s="53">
        <v>10431</v>
      </c>
      <c r="I1784" s="53">
        <v>5399</v>
      </c>
      <c r="J1784" s="53">
        <v>5032</v>
      </c>
      <c r="K1784" s="52">
        <v>0</v>
      </c>
      <c r="L1784" s="52">
        <v>131.44300000000001</v>
      </c>
      <c r="M1784" s="55">
        <v>2</v>
      </c>
      <c r="N1784" s="61" t="s">
        <v>10</v>
      </c>
      <c r="P1784" s="66"/>
      <c r="Q1784" s="53"/>
      <c r="R1784" s="53"/>
      <c r="S1784" s="53"/>
      <c r="T1784" s="53"/>
      <c r="U1784" s="53"/>
      <c r="V1784" s="53"/>
      <c r="W1784" s="53"/>
      <c r="BZ1784" s="53"/>
    </row>
    <row r="1785" spans="2:78" s="52" customFormat="1" ht="13" x14ac:dyDescent="0.3">
      <c r="B1785" s="53" t="s">
        <v>116</v>
      </c>
      <c r="C1785" s="53" t="s">
        <v>137</v>
      </c>
      <c r="D1785" s="53" t="s">
        <v>296</v>
      </c>
      <c r="E1785" s="53">
        <v>36.161180000000002</v>
      </c>
      <c r="F1785" s="53">
        <v>-5.3482560000000001</v>
      </c>
      <c r="G1785" s="54">
        <v>10.4049</v>
      </c>
      <c r="H1785" s="53">
        <v>64595</v>
      </c>
      <c r="I1785" s="53">
        <v>31947</v>
      </c>
      <c r="J1785" s="53">
        <v>32648</v>
      </c>
      <c r="K1785" s="52">
        <v>0</v>
      </c>
      <c r="L1785" s="52">
        <v>10.4049</v>
      </c>
      <c r="M1785" s="55">
        <v>2</v>
      </c>
      <c r="N1785" s="61" t="s">
        <v>10</v>
      </c>
      <c r="P1785" s="66"/>
      <c r="Q1785" s="53"/>
      <c r="R1785" s="53"/>
      <c r="S1785" s="53"/>
      <c r="T1785" s="53"/>
      <c r="U1785" s="53"/>
      <c r="V1785" s="53"/>
      <c r="W1785" s="53"/>
      <c r="BZ1785" s="53"/>
    </row>
    <row r="1786" spans="2:78" s="52" customFormat="1" ht="13" x14ac:dyDescent="0.3">
      <c r="B1786" s="53" t="s">
        <v>116</v>
      </c>
      <c r="C1786" s="53" t="s">
        <v>137</v>
      </c>
      <c r="D1786" s="53" t="s">
        <v>297</v>
      </c>
      <c r="E1786" s="53">
        <v>36.467680000000001</v>
      </c>
      <c r="F1786" s="53">
        <v>-5.9278940000000002</v>
      </c>
      <c r="G1786" s="54">
        <v>246.03720000000001</v>
      </c>
      <c r="H1786" s="53">
        <v>11683</v>
      </c>
      <c r="I1786" s="53">
        <v>6010</v>
      </c>
      <c r="J1786" s="53">
        <v>5673</v>
      </c>
      <c r="K1786" s="52">
        <v>0</v>
      </c>
      <c r="L1786" s="52">
        <v>246.03720000000001</v>
      </c>
      <c r="M1786" s="55">
        <v>4</v>
      </c>
      <c r="N1786" s="61" t="s">
        <v>14</v>
      </c>
      <c r="P1786" s="66"/>
      <c r="Q1786" s="53"/>
      <c r="R1786" s="53"/>
      <c r="S1786" s="53"/>
      <c r="T1786" s="53"/>
      <c r="U1786" s="53"/>
      <c r="V1786" s="53"/>
      <c r="W1786" s="53"/>
      <c r="BZ1786" s="53"/>
    </row>
    <row r="1787" spans="2:78" s="52" customFormat="1" ht="13" x14ac:dyDescent="0.3">
      <c r="B1787" s="53" t="s">
        <v>116</v>
      </c>
      <c r="C1787" s="53" t="s">
        <v>137</v>
      </c>
      <c r="D1787" s="53" t="s">
        <v>298</v>
      </c>
      <c r="E1787" s="53">
        <v>36.935250000000003</v>
      </c>
      <c r="F1787" s="53">
        <v>-5.2676879999999997</v>
      </c>
      <c r="G1787" s="54">
        <v>606.72879999999998</v>
      </c>
      <c r="H1787" s="53">
        <v>8589</v>
      </c>
      <c r="I1787" s="53">
        <v>4244</v>
      </c>
      <c r="J1787" s="53">
        <v>4345</v>
      </c>
      <c r="K1787" s="52">
        <v>0</v>
      </c>
      <c r="L1787" s="52">
        <v>606.72879999999998</v>
      </c>
      <c r="M1787" s="55">
        <v>6</v>
      </c>
      <c r="N1787" s="61" t="s">
        <v>15</v>
      </c>
      <c r="P1787" s="66"/>
      <c r="Q1787" s="53"/>
      <c r="R1787" s="53"/>
      <c r="S1787" s="53"/>
      <c r="T1787" s="53"/>
      <c r="U1787" s="53"/>
      <c r="V1787" s="53"/>
      <c r="W1787" s="53"/>
      <c r="BZ1787" s="53"/>
    </row>
    <row r="1788" spans="2:78" s="52" customFormat="1" ht="13" x14ac:dyDescent="0.3">
      <c r="B1788" s="53" t="s">
        <v>116</v>
      </c>
      <c r="C1788" s="53" t="s">
        <v>137</v>
      </c>
      <c r="D1788" s="53" t="s">
        <v>299</v>
      </c>
      <c r="E1788" s="53">
        <v>36.523330000000001</v>
      </c>
      <c r="F1788" s="53">
        <v>-5.866053</v>
      </c>
      <c r="G1788" s="54">
        <v>125.9705</v>
      </c>
      <c r="H1788" s="53">
        <v>5610</v>
      </c>
      <c r="I1788" s="53">
        <v>2875</v>
      </c>
      <c r="J1788" s="53">
        <v>2735</v>
      </c>
      <c r="K1788" s="52">
        <v>0</v>
      </c>
      <c r="L1788" s="52">
        <v>125.9705</v>
      </c>
      <c r="M1788" s="55">
        <v>2</v>
      </c>
      <c r="N1788" s="61" t="s">
        <v>10</v>
      </c>
      <c r="P1788" s="66"/>
      <c r="Q1788" s="53"/>
      <c r="R1788" s="53"/>
      <c r="S1788" s="53"/>
      <c r="T1788" s="53"/>
      <c r="U1788" s="53"/>
      <c r="V1788" s="53"/>
      <c r="W1788" s="53"/>
      <c r="BZ1788" s="53"/>
    </row>
    <row r="1789" spans="2:78" s="52" customFormat="1" ht="13" x14ac:dyDescent="0.3">
      <c r="B1789" s="53" t="s">
        <v>116</v>
      </c>
      <c r="C1789" s="53" t="s">
        <v>137</v>
      </c>
      <c r="D1789" s="53" t="s">
        <v>300</v>
      </c>
      <c r="E1789" s="53">
        <v>36.789679999999997</v>
      </c>
      <c r="F1789" s="53">
        <v>-5.5555450000000004</v>
      </c>
      <c r="G1789" s="54">
        <v>423.15289999999999</v>
      </c>
      <c r="H1789" s="53">
        <v>5956</v>
      </c>
      <c r="I1789" s="53">
        <v>2971</v>
      </c>
      <c r="J1789" s="53">
        <v>2985</v>
      </c>
      <c r="K1789" s="52">
        <v>0</v>
      </c>
      <c r="L1789" s="52">
        <v>423.15289999999999</v>
      </c>
      <c r="M1789" s="55">
        <v>5</v>
      </c>
      <c r="N1789" s="61" t="s">
        <v>14</v>
      </c>
      <c r="P1789" s="66"/>
      <c r="Q1789" s="53"/>
      <c r="R1789" s="53"/>
      <c r="S1789" s="53"/>
      <c r="T1789" s="53"/>
      <c r="U1789" s="53"/>
      <c r="V1789" s="53"/>
      <c r="W1789" s="53"/>
      <c r="BZ1789" s="53"/>
    </row>
    <row r="1790" spans="2:78" s="52" customFormat="1" ht="13" x14ac:dyDescent="0.3">
      <c r="B1790" s="53" t="s">
        <v>116</v>
      </c>
      <c r="C1790" s="53" t="s">
        <v>137</v>
      </c>
      <c r="D1790" s="53" t="s">
        <v>301</v>
      </c>
      <c r="E1790" s="53">
        <v>36.59695</v>
      </c>
      <c r="F1790" s="53">
        <v>-6.2275260000000001</v>
      </c>
      <c r="G1790" s="54">
        <v>14.763730000000001</v>
      </c>
      <c r="H1790" s="53">
        <v>87696</v>
      </c>
      <c r="I1790" s="53">
        <v>43320</v>
      </c>
      <c r="J1790" s="53">
        <v>44376</v>
      </c>
      <c r="K1790" s="52">
        <v>0</v>
      </c>
      <c r="L1790" s="52">
        <v>14.763730000000001</v>
      </c>
      <c r="M1790" s="55">
        <v>2</v>
      </c>
      <c r="N1790" s="61" t="s">
        <v>10</v>
      </c>
      <c r="P1790" s="66"/>
      <c r="Q1790" s="53"/>
      <c r="R1790" s="53"/>
      <c r="S1790" s="53"/>
      <c r="T1790" s="53"/>
      <c r="U1790" s="53"/>
      <c r="V1790" s="53"/>
      <c r="W1790" s="53"/>
      <c r="BZ1790" s="53"/>
    </row>
    <row r="1791" spans="2:78" s="52" customFormat="1" ht="13" x14ac:dyDescent="0.3">
      <c r="B1791" s="53" t="s">
        <v>116</v>
      </c>
      <c r="C1791" s="53" t="s">
        <v>137</v>
      </c>
      <c r="D1791" s="53" t="s">
        <v>302</v>
      </c>
      <c r="E1791" s="53">
        <v>36.529119999999999</v>
      </c>
      <c r="F1791" s="53">
        <v>-6.1918949999999997</v>
      </c>
      <c r="G1791" s="54">
        <v>11.78617</v>
      </c>
      <c r="H1791" s="53">
        <v>40183</v>
      </c>
      <c r="I1791" s="53">
        <v>20271</v>
      </c>
      <c r="J1791" s="53">
        <v>19912</v>
      </c>
      <c r="K1791" s="52">
        <v>0</v>
      </c>
      <c r="L1791" s="52">
        <v>11.78617</v>
      </c>
      <c r="M1791" s="55">
        <v>2</v>
      </c>
      <c r="N1791" s="61" t="s">
        <v>10</v>
      </c>
      <c r="P1791" s="66"/>
      <c r="Q1791" s="53"/>
      <c r="R1791" s="53"/>
      <c r="S1791" s="53"/>
      <c r="T1791" s="53"/>
      <c r="U1791" s="53"/>
      <c r="V1791" s="53"/>
      <c r="W1791" s="53"/>
      <c r="BZ1791" s="53"/>
    </row>
    <row r="1792" spans="2:78" s="52" customFormat="1" ht="13" x14ac:dyDescent="0.3">
      <c r="B1792" s="53" t="s">
        <v>116</v>
      </c>
      <c r="C1792" s="53" t="s">
        <v>137</v>
      </c>
      <c r="D1792" s="53" t="s">
        <v>303</v>
      </c>
      <c r="E1792" s="53">
        <v>36.921590000000002</v>
      </c>
      <c r="F1792" s="53">
        <v>-5.5456209999999997</v>
      </c>
      <c r="G1792" s="54">
        <v>162.2749</v>
      </c>
      <c r="H1792" s="53">
        <v>7116</v>
      </c>
      <c r="I1792" s="53">
        <v>3621</v>
      </c>
      <c r="J1792" s="53">
        <v>3495</v>
      </c>
      <c r="K1792" s="52">
        <v>0</v>
      </c>
      <c r="L1792" s="52">
        <v>162.2749</v>
      </c>
      <c r="M1792" s="55">
        <v>2</v>
      </c>
      <c r="N1792" s="61" t="s">
        <v>10</v>
      </c>
      <c r="P1792" s="66"/>
      <c r="Q1792" s="53"/>
      <c r="R1792" s="53"/>
      <c r="S1792" s="53"/>
      <c r="T1792" s="53"/>
      <c r="U1792" s="53"/>
      <c r="V1792" s="53"/>
      <c r="W1792" s="53"/>
      <c r="BZ1792" s="53"/>
    </row>
    <row r="1793" spans="2:78" s="52" customFormat="1" ht="13" x14ac:dyDescent="0.3">
      <c r="B1793" s="53" t="s">
        <v>116</v>
      </c>
      <c r="C1793" s="53" t="s">
        <v>137</v>
      </c>
      <c r="D1793" s="53" t="s">
        <v>304</v>
      </c>
      <c r="E1793" s="53">
        <v>36.616990000000001</v>
      </c>
      <c r="F1793" s="53">
        <v>-6.3582020000000004</v>
      </c>
      <c r="G1793" s="54">
        <v>14.286530000000001</v>
      </c>
      <c r="H1793" s="53">
        <v>28516</v>
      </c>
      <c r="I1793" s="53">
        <v>14300</v>
      </c>
      <c r="J1793" s="53">
        <v>14216</v>
      </c>
      <c r="K1793" s="52">
        <v>0</v>
      </c>
      <c r="L1793" s="52">
        <v>14.286530000000001</v>
      </c>
      <c r="M1793" s="55">
        <v>2</v>
      </c>
      <c r="N1793" s="61" t="s">
        <v>10</v>
      </c>
      <c r="P1793" s="66"/>
      <c r="Q1793" s="53"/>
      <c r="R1793" s="53"/>
      <c r="S1793" s="53"/>
      <c r="T1793" s="53"/>
      <c r="U1793" s="53"/>
      <c r="V1793" s="53"/>
      <c r="W1793" s="53"/>
      <c r="BZ1793" s="53"/>
    </row>
    <row r="1794" spans="2:78" s="52" customFormat="1" ht="13" x14ac:dyDescent="0.3">
      <c r="B1794" s="53" t="s">
        <v>116</v>
      </c>
      <c r="C1794" s="53" t="s">
        <v>137</v>
      </c>
      <c r="D1794" s="53" t="s">
        <v>305</v>
      </c>
      <c r="E1794" s="53">
        <v>36.465719999999997</v>
      </c>
      <c r="F1794" s="53">
        <v>-6.1966260000000002</v>
      </c>
      <c r="G1794" s="54">
        <v>21.143129999999999</v>
      </c>
      <c r="H1794" s="53">
        <v>96366</v>
      </c>
      <c r="I1794" s="53">
        <v>47536</v>
      </c>
      <c r="J1794" s="53">
        <v>48830</v>
      </c>
      <c r="K1794" s="52">
        <v>0</v>
      </c>
      <c r="L1794" s="52">
        <v>21.143129999999999</v>
      </c>
      <c r="M1794" s="55">
        <v>2</v>
      </c>
      <c r="N1794" s="61" t="s">
        <v>10</v>
      </c>
      <c r="P1794" s="66"/>
      <c r="Q1794" s="53"/>
      <c r="R1794" s="53"/>
      <c r="S1794" s="53"/>
      <c r="T1794" s="53"/>
      <c r="U1794" s="53"/>
      <c r="V1794" s="53"/>
      <c r="W1794" s="53"/>
      <c r="BZ1794" s="53"/>
    </row>
    <row r="1795" spans="2:78" s="52" customFormat="1" ht="13" x14ac:dyDescent="0.3">
      <c r="B1795" s="53" t="s">
        <v>116</v>
      </c>
      <c r="C1795" s="53" t="s">
        <v>137</v>
      </c>
      <c r="D1795" s="53" t="s">
        <v>306</v>
      </c>
      <c r="E1795" s="53">
        <v>36.605539999999998</v>
      </c>
      <c r="F1795" s="53">
        <v>-5.7989519999999999</v>
      </c>
      <c r="G1795" s="54">
        <v>142.0624</v>
      </c>
      <c r="H1795" s="53">
        <v>4403</v>
      </c>
      <c r="I1795" s="53">
        <v>2241</v>
      </c>
      <c r="J1795" s="53">
        <v>2162</v>
      </c>
      <c r="K1795" s="52">
        <v>0</v>
      </c>
      <c r="L1795" s="52">
        <v>142.0624</v>
      </c>
      <c r="M1795" s="55">
        <v>2</v>
      </c>
      <c r="N1795" s="61" t="s">
        <v>10</v>
      </c>
      <c r="P1795" s="66"/>
      <c r="Q1795" s="53"/>
      <c r="R1795" s="53"/>
      <c r="S1795" s="53"/>
      <c r="T1795" s="53"/>
      <c r="U1795" s="53"/>
      <c r="V1795" s="53"/>
      <c r="W1795" s="53"/>
      <c r="BZ1795" s="53"/>
    </row>
    <row r="1796" spans="2:78" s="52" customFormat="1" ht="13" x14ac:dyDescent="0.3">
      <c r="B1796" s="53" t="s">
        <v>116</v>
      </c>
      <c r="C1796" s="53" t="s">
        <v>137</v>
      </c>
      <c r="D1796" s="53" t="s">
        <v>307</v>
      </c>
      <c r="E1796" s="53">
        <v>36.20975</v>
      </c>
      <c r="F1796" s="53">
        <v>-5.3845720000000004</v>
      </c>
      <c r="G1796" s="54">
        <v>106.10720000000001</v>
      </c>
      <c r="H1796" s="53">
        <v>29249</v>
      </c>
      <c r="I1796" s="53">
        <v>14793</v>
      </c>
      <c r="J1796" s="53">
        <v>14456</v>
      </c>
      <c r="K1796" s="52">
        <v>0</v>
      </c>
      <c r="L1796" s="52">
        <v>106.10720000000001</v>
      </c>
      <c r="M1796" s="55">
        <v>2</v>
      </c>
      <c r="N1796" s="61" t="s">
        <v>10</v>
      </c>
      <c r="P1796" s="66"/>
      <c r="Q1796" s="53"/>
      <c r="R1796" s="53"/>
      <c r="S1796" s="53"/>
      <c r="T1796" s="53"/>
      <c r="U1796" s="53"/>
      <c r="V1796" s="53"/>
      <c r="W1796" s="53"/>
      <c r="BZ1796" s="53"/>
    </row>
    <row r="1797" spans="2:78" s="52" customFormat="1" ht="13" x14ac:dyDescent="0.3">
      <c r="B1797" s="53" t="s">
        <v>116</v>
      </c>
      <c r="C1797" s="53" t="s">
        <v>137</v>
      </c>
      <c r="D1797" s="53" t="s">
        <v>308</v>
      </c>
      <c r="E1797" s="53">
        <v>36.778820000000003</v>
      </c>
      <c r="F1797" s="53">
        <v>-6.3541980000000002</v>
      </c>
      <c r="G1797" s="54">
        <v>11.001099999999999</v>
      </c>
      <c r="H1797" s="53">
        <v>65805</v>
      </c>
      <c r="I1797" s="53">
        <v>32843</v>
      </c>
      <c r="J1797" s="53">
        <v>32962</v>
      </c>
      <c r="K1797" s="52">
        <v>0</v>
      </c>
      <c r="L1797" s="52">
        <v>11.001099999999999</v>
      </c>
      <c r="M1797" s="55">
        <v>2</v>
      </c>
      <c r="N1797" s="61" t="s">
        <v>10</v>
      </c>
      <c r="P1797" s="66"/>
      <c r="Q1797" s="53"/>
      <c r="R1797" s="53"/>
      <c r="S1797" s="53"/>
      <c r="T1797" s="53"/>
      <c r="U1797" s="53"/>
      <c r="V1797" s="53"/>
      <c r="W1797" s="53"/>
      <c r="BZ1797" s="53"/>
    </row>
    <row r="1798" spans="2:78" s="52" customFormat="1" ht="13" x14ac:dyDescent="0.3">
      <c r="B1798" s="53" t="s">
        <v>116</v>
      </c>
      <c r="C1798" s="53" t="s">
        <v>137</v>
      </c>
      <c r="D1798" s="53" t="s">
        <v>309</v>
      </c>
      <c r="E1798" s="53">
        <v>36.864060000000002</v>
      </c>
      <c r="F1798" s="53">
        <v>-5.181413</v>
      </c>
      <c r="G1798" s="54">
        <v>555.04650000000004</v>
      </c>
      <c r="H1798" s="53">
        <v>2977</v>
      </c>
      <c r="I1798" s="53">
        <v>1532</v>
      </c>
      <c r="J1798" s="53">
        <v>1445</v>
      </c>
      <c r="K1798" s="52">
        <v>0</v>
      </c>
      <c r="L1798" s="52">
        <v>555.04650000000004</v>
      </c>
      <c r="M1798" s="55">
        <v>5</v>
      </c>
      <c r="N1798" s="61" t="s">
        <v>14</v>
      </c>
      <c r="P1798" s="66"/>
      <c r="Q1798" s="53"/>
      <c r="R1798" s="53"/>
      <c r="S1798" s="53"/>
      <c r="T1798" s="53"/>
      <c r="U1798" s="53"/>
      <c r="V1798" s="53"/>
      <c r="W1798" s="53"/>
      <c r="BZ1798" s="53"/>
    </row>
    <row r="1799" spans="2:78" s="52" customFormat="1" ht="13" x14ac:dyDescent="0.3">
      <c r="B1799" s="53" t="s">
        <v>116</v>
      </c>
      <c r="C1799" s="53" t="s">
        <v>137</v>
      </c>
      <c r="D1799" s="53" t="s">
        <v>310</v>
      </c>
      <c r="E1799" s="53">
        <v>36.012709999999998</v>
      </c>
      <c r="F1799" s="53">
        <v>-5.6029540000000004</v>
      </c>
      <c r="G1799" s="54">
        <v>14.66109</v>
      </c>
      <c r="H1799" s="53">
        <v>17793</v>
      </c>
      <c r="I1799" s="53">
        <v>9079</v>
      </c>
      <c r="J1799" s="53">
        <v>8714</v>
      </c>
      <c r="K1799" s="52">
        <v>0</v>
      </c>
      <c r="L1799" s="52">
        <v>14.66109</v>
      </c>
      <c r="M1799" s="55">
        <v>2</v>
      </c>
      <c r="N1799" s="61" t="s">
        <v>10</v>
      </c>
      <c r="P1799" s="66"/>
      <c r="Q1799" s="53"/>
      <c r="R1799" s="53"/>
      <c r="S1799" s="53"/>
      <c r="T1799" s="53"/>
      <c r="U1799" s="53"/>
      <c r="V1799" s="53"/>
      <c r="W1799" s="53"/>
      <c r="BZ1799" s="53"/>
    </row>
    <row r="1800" spans="2:78" s="52" customFormat="1" ht="13" x14ac:dyDescent="0.3">
      <c r="B1800" s="53" t="s">
        <v>116</v>
      </c>
      <c r="C1800" s="53" t="s">
        <v>137</v>
      </c>
      <c r="D1800" s="53" t="s">
        <v>311</v>
      </c>
      <c r="E1800" s="53">
        <v>36.915529999999997</v>
      </c>
      <c r="F1800" s="53">
        <v>-5.2347359999999998</v>
      </c>
      <c r="G1800" s="54">
        <v>471.36439999999999</v>
      </c>
      <c r="H1800" s="53">
        <v>849</v>
      </c>
      <c r="I1800" s="53">
        <v>436</v>
      </c>
      <c r="J1800" s="53">
        <v>413</v>
      </c>
      <c r="K1800" s="52">
        <v>0</v>
      </c>
      <c r="L1800" s="52">
        <v>471.36439999999999</v>
      </c>
      <c r="M1800" s="55">
        <v>5</v>
      </c>
      <c r="N1800" s="61" t="s">
        <v>14</v>
      </c>
      <c r="P1800" s="66"/>
      <c r="Q1800" s="53"/>
      <c r="R1800" s="53"/>
      <c r="S1800" s="53"/>
      <c r="T1800" s="53"/>
      <c r="U1800" s="53"/>
      <c r="V1800" s="53"/>
      <c r="W1800" s="53"/>
      <c r="BZ1800" s="53"/>
    </row>
    <row r="1801" spans="2:78" s="52" customFormat="1" ht="13" x14ac:dyDescent="0.3">
      <c r="B1801" s="53" t="s">
        <v>116</v>
      </c>
      <c r="C1801" s="53" t="s">
        <v>137</v>
      </c>
      <c r="D1801" s="53" t="s">
        <v>312</v>
      </c>
      <c r="E1801" s="53">
        <v>36.869509999999998</v>
      </c>
      <c r="F1801" s="53">
        <v>-6.1766949999999996</v>
      </c>
      <c r="G1801" s="54">
        <v>72.169420000000002</v>
      </c>
      <c r="H1801" s="53">
        <v>6966</v>
      </c>
      <c r="I1801" s="53">
        <v>3535</v>
      </c>
      <c r="J1801" s="53">
        <v>3431</v>
      </c>
      <c r="K1801" s="52">
        <v>0</v>
      </c>
      <c r="L1801" s="52">
        <v>72.169420000000002</v>
      </c>
      <c r="M1801" s="55">
        <v>2</v>
      </c>
      <c r="N1801" s="61" t="s">
        <v>10</v>
      </c>
      <c r="P1801" s="66"/>
      <c r="Q1801" s="53"/>
      <c r="R1801" s="53"/>
      <c r="S1801" s="53"/>
      <c r="T1801" s="53"/>
      <c r="U1801" s="53"/>
      <c r="V1801" s="53"/>
      <c r="W1801" s="53"/>
      <c r="BZ1801" s="53"/>
    </row>
    <row r="1802" spans="2:78" s="52" customFormat="1" ht="13" x14ac:dyDescent="0.3">
      <c r="B1802" s="53" t="s">
        <v>116</v>
      </c>
      <c r="C1802" s="53" t="s">
        <v>137</v>
      </c>
      <c r="D1802" s="53" t="s">
        <v>313</v>
      </c>
      <c r="E1802" s="53">
        <v>36.677709999999998</v>
      </c>
      <c r="F1802" s="53">
        <v>-5.4465570000000003</v>
      </c>
      <c r="G1802" s="54">
        <v>326.72329999999999</v>
      </c>
      <c r="H1802" s="53">
        <v>16979</v>
      </c>
      <c r="I1802" s="53">
        <v>8362</v>
      </c>
      <c r="J1802" s="53">
        <v>8617</v>
      </c>
      <c r="K1802" s="52">
        <v>0</v>
      </c>
      <c r="L1802" s="52">
        <v>326.72329999999999</v>
      </c>
      <c r="M1802" s="55">
        <v>4</v>
      </c>
      <c r="N1802" s="61" t="s">
        <v>14</v>
      </c>
      <c r="P1802" s="66"/>
      <c r="Q1802" s="53"/>
      <c r="R1802" s="53"/>
      <c r="S1802" s="53"/>
      <c r="T1802" s="53"/>
      <c r="U1802" s="53"/>
      <c r="V1802" s="53"/>
      <c r="W1802" s="53"/>
      <c r="BZ1802" s="53"/>
    </row>
    <row r="1803" spans="2:78" s="52" customFormat="1" ht="13" x14ac:dyDescent="0.3">
      <c r="B1803" s="53" t="s">
        <v>116</v>
      </c>
      <c r="C1803" s="53" t="s">
        <v>137</v>
      </c>
      <c r="D1803" s="53" t="s">
        <v>314</v>
      </c>
      <c r="E1803" s="53">
        <v>36.253309999999999</v>
      </c>
      <c r="F1803" s="53">
        <v>-5.9628560000000004</v>
      </c>
      <c r="G1803" s="54">
        <v>178.6806</v>
      </c>
      <c r="H1803" s="53">
        <v>12973</v>
      </c>
      <c r="I1803" s="53">
        <v>6548</v>
      </c>
      <c r="J1803" s="53">
        <v>6425</v>
      </c>
      <c r="K1803" s="52">
        <v>0</v>
      </c>
      <c r="L1803" s="52">
        <v>178.6806</v>
      </c>
      <c r="M1803" s="55">
        <v>2</v>
      </c>
      <c r="N1803" s="61" t="s">
        <v>10</v>
      </c>
      <c r="P1803" s="66"/>
      <c r="Q1803" s="53"/>
      <c r="R1803" s="53"/>
      <c r="S1803" s="53"/>
      <c r="T1803" s="53"/>
      <c r="U1803" s="53"/>
      <c r="V1803" s="53"/>
      <c r="W1803" s="53"/>
      <c r="BZ1803" s="53"/>
    </row>
    <row r="1804" spans="2:78" s="52" customFormat="1" ht="13" x14ac:dyDescent="0.3">
      <c r="B1804" s="53" t="s">
        <v>116</v>
      </c>
      <c r="C1804" s="53" t="s">
        <v>137</v>
      </c>
      <c r="D1804" s="53" t="s">
        <v>315</v>
      </c>
      <c r="E1804" s="53">
        <v>36.695869999999999</v>
      </c>
      <c r="F1804" s="53">
        <v>-5.3881370000000004</v>
      </c>
      <c r="G1804" s="54">
        <v>874.97239999999999</v>
      </c>
      <c r="H1804" s="53">
        <v>479</v>
      </c>
      <c r="I1804" s="53">
        <v>251</v>
      </c>
      <c r="J1804" s="53">
        <v>228</v>
      </c>
      <c r="K1804" s="52">
        <v>0</v>
      </c>
      <c r="L1804" s="52">
        <v>874.97239999999999</v>
      </c>
      <c r="M1804" s="55">
        <v>7</v>
      </c>
      <c r="N1804" s="61" t="s">
        <v>15</v>
      </c>
      <c r="P1804" s="66"/>
      <c r="Q1804" s="53"/>
      <c r="R1804" s="53"/>
      <c r="S1804" s="53"/>
      <c r="T1804" s="53"/>
      <c r="U1804" s="53"/>
      <c r="V1804" s="53"/>
      <c r="W1804" s="53"/>
      <c r="BZ1804" s="53"/>
    </row>
    <row r="1805" spans="2:78" s="52" customFormat="1" ht="13" x14ac:dyDescent="0.3">
      <c r="B1805" s="53" t="s">
        <v>116</v>
      </c>
      <c r="C1805" s="53" t="s">
        <v>137</v>
      </c>
      <c r="D1805" s="53" t="s">
        <v>316</v>
      </c>
      <c r="E1805" s="53">
        <v>36.861319999999999</v>
      </c>
      <c r="F1805" s="53">
        <v>-5.6418340000000002</v>
      </c>
      <c r="G1805" s="54">
        <v>167.8091</v>
      </c>
      <c r="H1805" s="53">
        <v>12526</v>
      </c>
      <c r="I1805" s="53">
        <v>6245</v>
      </c>
      <c r="J1805" s="53">
        <v>6281</v>
      </c>
      <c r="K1805" s="52">
        <v>0</v>
      </c>
      <c r="L1805" s="52">
        <v>167.8091</v>
      </c>
      <c r="M1805" s="55">
        <v>2</v>
      </c>
      <c r="N1805" s="61" t="s">
        <v>10</v>
      </c>
      <c r="P1805" s="66"/>
      <c r="Q1805" s="53"/>
      <c r="R1805" s="53"/>
      <c r="S1805" s="53"/>
      <c r="T1805" s="53"/>
      <c r="U1805" s="53"/>
      <c r="V1805" s="53"/>
      <c r="W1805" s="53"/>
      <c r="BZ1805" s="53"/>
    </row>
    <row r="1806" spans="2:78" s="52" customFormat="1" ht="13" x14ac:dyDescent="0.3">
      <c r="B1806" s="53" t="s">
        <v>116</v>
      </c>
      <c r="C1806" s="53" t="s">
        <v>137</v>
      </c>
      <c r="D1806" s="53" t="s">
        <v>317</v>
      </c>
      <c r="E1806" s="53">
        <v>36.840530000000001</v>
      </c>
      <c r="F1806" s="53">
        <v>-5.3905469999999998</v>
      </c>
      <c r="G1806" s="54">
        <v>507.40480000000002</v>
      </c>
      <c r="H1806" s="53">
        <v>1513</v>
      </c>
      <c r="I1806" s="53">
        <v>769</v>
      </c>
      <c r="J1806" s="53">
        <v>744</v>
      </c>
      <c r="K1806" s="52">
        <v>0</v>
      </c>
      <c r="L1806" s="52">
        <v>507.40480000000002</v>
      </c>
      <c r="M1806" s="55">
        <v>5</v>
      </c>
      <c r="N1806" s="61" t="s">
        <v>14</v>
      </c>
      <c r="P1806" s="66"/>
      <c r="Q1806" s="53"/>
      <c r="R1806" s="53"/>
      <c r="S1806" s="53"/>
      <c r="T1806" s="53"/>
      <c r="U1806" s="53"/>
      <c r="V1806" s="53"/>
      <c r="W1806" s="53"/>
      <c r="BZ1806" s="53"/>
    </row>
    <row r="1807" spans="2:78" s="52" customFormat="1" ht="13" x14ac:dyDescent="0.3">
      <c r="B1807" s="53" t="s">
        <v>214</v>
      </c>
      <c r="C1807" s="53" t="s">
        <v>140</v>
      </c>
      <c r="D1807" s="53" t="s">
        <v>7841</v>
      </c>
      <c r="E1807" s="53">
        <v>39.900860000000002</v>
      </c>
      <c r="F1807" s="53">
        <v>-0.34079959999999998</v>
      </c>
      <c r="G1807" s="54">
        <v>497.95229999999998</v>
      </c>
      <c r="H1807" s="53">
        <v>141</v>
      </c>
      <c r="I1807" s="53">
        <v>72</v>
      </c>
      <c r="J1807" s="53">
        <v>69</v>
      </c>
      <c r="K1807" s="52">
        <v>18</v>
      </c>
      <c r="L1807" s="52">
        <v>479.95229999999998</v>
      </c>
      <c r="M1807" s="55">
        <v>5</v>
      </c>
      <c r="N1807" s="61" t="s">
        <v>15</v>
      </c>
      <c r="P1807" s="66"/>
      <c r="Q1807" s="53"/>
      <c r="R1807" s="53"/>
      <c r="S1807" s="53"/>
      <c r="T1807" s="53"/>
      <c r="U1807" s="53"/>
      <c r="V1807" s="53"/>
      <c r="W1807" s="53"/>
      <c r="BZ1807" s="53"/>
    </row>
    <row r="1808" spans="2:78" s="52" customFormat="1" ht="13" x14ac:dyDescent="0.3">
      <c r="B1808" s="53" t="s">
        <v>214</v>
      </c>
      <c r="C1808" s="53" t="s">
        <v>140</v>
      </c>
      <c r="D1808" s="53" t="s">
        <v>7842</v>
      </c>
      <c r="E1808" s="53">
        <v>40.356259999999999</v>
      </c>
      <c r="F1808" s="53">
        <v>2.53618E-2</v>
      </c>
      <c r="G1808" s="54">
        <v>534.06200000000001</v>
      </c>
      <c r="H1808" s="53">
        <v>1447</v>
      </c>
      <c r="I1808" s="53">
        <v>730</v>
      </c>
      <c r="J1808" s="53">
        <v>717</v>
      </c>
      <c r="K1808" s="52">
        <v>18</v>
      </c>
      <c r="L1808" s="52">
        <v>516.06200000000001</v>
      </c>
      <c r="M1808" s="55">
        <v>5</v>
      </c>
      <c r="N1808" s="61" t="s">
        <v>15</v>
      </c>
      <c r="P1808" s="66"/>
      <c r="Q1808" s="53"/>
      <c r="R1808" s="53"/>
      <c r="S1808" s="53"/>
      <c r="T1808" s="53"/>
      <c r="U1808" s="53"/>
      <c r="V1808" s="53"/>
      <c r="W1808" s="53"/>
      <c r="BZ1808" s="53"/>
    </row>
    <row r="1809" spans="2:78" s="52" customFormat="1" ht="13" x14ac:dyDescent="0.3">
      <c r="B1809" s="53" t="s">
        <v>214</v>
      </c>
      <c r="C1809" s="53" t="s">
        <v>140</v>
      </c>
      <c r="D1809" s="53" t="s">
        <v>7843</v>
      </c>
      <c r="E1809" s="53">
        <v>40.304589999999997</v>
      </c>
      <c r="F1809" s="53">
        <v>0.22630529999999999</v>
      </c>
      <c r="G1809" s="54">
        <v>159.6516</v>
      </c>
      <c r="H1809" s="53">
        <v>7926</v>
      </c>
      <c r="I1809" s="53">
        <v>4087</v>
      </c>
      <c r="J1809" s="53">
        <v>3839</v>
      </c>
      <c r="K1809" s="52">
        <v>18</v>
      </c>
      <c r="L1809" s="52">
        <v>141.6516</v>
      </c>
      <c r="M1809" s="55">
        <v>2</v>
      </c>
      <c r="N1809" s="61" t="s">
        <v>14</v>
      </c>
      <c r="P1809" s="66"/>
      <c r="Q1809" s="53"/>
      <c r="R1809" s="53"/>
      <c r="S1809" s="53"/>
      <c r="T1809" s="53"/>
      <c r="U1809" s="53"/>
      <c r="V1809" s="53"/>
      <c r="W1809" s="53"/>
      <c r="BZ1809" s="53"/>
    </row>
    <row r="1810" spans="2:78" s="52" customFormat="1" ht="13" x14ac:dyDescent="0.3">
      <c r="B1810" s="53" t="s">
        <v>214</v>
      </c>
      <c r="C1810" s="53" t="s">
        <v>140</v>
      </c>
      <c r="D1810" s="53" t="s">
        <v>7844</v>
      </c>
      <c r="E1810" s="53">
        <v>40.072780000000002</v>
      </c>
      <c r="F1810" s="53">
        <v>-0.2130235</v>
      </c>
      <c r="G1810" s="54">
        <v>274.33359999999999</v>
      </c>
      <c r="H1810" s="53">
        <v>11150</v>
      </c>
      <c r="I1810" s="53">
        <v>5683</v>
      </c>
      <c r="J1810" s="53">
        <v>5467</v>
      </c>
      <c r="K1810" s="52">
        <v>18</v>
      </c>
      <c r="L1810" s="52">
        <v>256.33359999999999</v>
      </c>
      <c r="M1810" s="55">
        <v>4</v>
      </c>
      <c r="N1810" s="61" t="s">
        <v>15</v>
      </c>
      <c r="P1810" s="66"/>
      <c r="Q1810" s="53"/>
      <c r="R1810" s="53"/>
      <c r="S1810" s="53"/>
      <c r="T1810" s="53"/>
      <c r="U1810" s="53"/>
      <c r="V1810" s="53"/>
      <c r="W1810" s="53"/>
      <c r="BZ1810" s="53"/>
    </row>
    <row r="1811" spans="2:78" s="52" customFormat="1" ht="13" x14ac:dyDescent="0.3">
      <c r="B1811" s="53" t="s">
        <v>214</v>
      </c>
      <c r="C1811" s="53" t="s">
        <v>140</v>
      </c>
      <c r="D1811" s="53" t="s">
        <v>7845</v>
      </c>
      <c r="E1811" s="53">
        <v>39.91713</v>
      </c>
      <c r="F1811" s="53">
        <v>-0.35563319999999998</v>
      </c>
      <c r="G1811" s="54">
        <v>476.46559999999999</v>
      </c>
      <c r="H1811" s="53">
        <v>211</v>
      </c>
      <c r="I1811" s="53">
        <v>106</v>
      </c>
      <c r="J1811" s="53">
        <v>105</v>
      </c>
      <c r="K1811" s="52">
        <v>18</v>
      </c>
      <c r="L1811" s="52">
        <v>458.46559999999999</v>
      </c>
      <c r="M1811" s="55">
        <v>5</v>
      </c>
      <c r="N1811" s="61" t="s">
        <v>15</v>
      </c>
      <c r="P1811" s="66"/>
      <c r="Q1811" s="53"/>
      <c r="R1811" s="53"/>
      <c r="S1811" s="53"/>
      <c r="T1811" s="53"/>
      <c r="U1811" s="53"/>
      <c r="V1811" s="53"/>
      <c r="W1811" s="53"/>
      <c r="BZ1811" s="53"/>
    </row>
    <row r="1812" spans="2:78" s="52" customFormat="1" ht="13" x14ac:dyDescent="0.3">
      <c r="B1812" s="53" t="s">
        <v>214</v>
      </c>
      <c r="C1812" s="53" t="s">
        <v>140</v>
      </c>
      <c r="D1812" s="53" t="s">
        <v>7846</v>
      </c>
      <c r="E1812" s="53">
        <v>39.837249999999997</v>
      </c>
      <c r="F1812" s="53">
        <v>-0.26878999999999997</v>
      </c>
      <c r="G1812" s="54">
        <v>217.89359999999999</v>
      </c>
      <c r="H1812" s="53">
        <v>860</v>
      </c>
      <c r="I1812" s="53">
        <v>422</v>
      </c>
      <c r="J1812" s="53">
        <v>438</v>
      </c>
      <c r="K1812" s="52">
        <v>18</v>
      </c>
      <c r="L1812" s="52">
        <v>199.89359999999999</v>
      </c>
      <c r="M1812" s="55">
        <v>2</v>
      </c>
      <c r="N1812" s="61" t="s">
        <v>14</v>
      </c>
      <c r="P1812" s="66"/>
      <c r="Q1812" s="53"/>
      <c r="R1812" s="53"/>
      <c r="S1812" s="53"/>
      <c r="T1812" s="53"/>
      <c r="U1812" s="53"/>
      <c r="V1812" s="53"/>
      <c r="W1812" s="53"/>
      <c r="BZ1812" s="53"/>
    </row>
    <row r="1813" spans="2:78" s="52" customFormat="1" ht="13" x14ac:dyDescent="0.3">
      <c r="B1813" s="53" t="s">
        <v>214</v>
      </c>
      <c r="C1813" s="53" t="s">
        <v>140</v>
      </c>
      <c r="D1813" s="53" t="s">
        <v>7847</v>
      </c>
      <c r="E1813" s="53">
        <v>39.91433</v>
      </c>
      <c r="F1813" s="53">
        <v>-0.44345679999999998</v>
      </c>
      <c r="G1813" s="54">
        <v>496.81729999999999</v>
      </c>
      <c r="H1813" s="53">
        <v>328</v>
      </c>
      <c r="I1813" s="53">
        <v>181</v>
      </c>
      <c r="J1813" s="53">
        <v>147</v>
      </c>
      <c r="K1813" s="52">
        <v>18</v>
      </c>
      <c r="L1813" s="52">
        <v>478.81729999999999</v>
      </c>
      <c r="M1813" s="55">
        <v>5</v>
      </c>
      <c r="N1813" s="61" t="s">
        <v>15</v>
      </c>
      <c r="P1813" s="66"/>
      <c r="Q1813" s="53"/>
      <c r="R1813" s="53"/>
      <c r="S1813" s="53"/>
      <c r="T1813" s="53"/>
      <c r="U1813" s="53"/>
      <c r="V1813" s="53"/>
      <c r="W1813" s="53"/>
      <c r="BZ1813" s="53"/>
    </row>
    <row r="1814" spans="2:78" s="52" customFormat="1" ht="13" x14ac:dyDescent="0.3">
      <c r="B1814" s="53" t="s">
        <v>214</v>
      </c>
      <c r="C1814" s="53" t="s">
        <v>140</v>
      </c>
      <c r="D1814" s="53" t="s">
        <v>7848</v>
      </c>
      <c r="E1814" s="53">
        <v>39.944969999999998</v>
      </c>
      <c r="F1814" s="53">
        <v>-6.3317600000000002E-2</v>
      </c>
      <c r="G1814" s="54">
        <v>37.787059999999997</v>
      </c>
      <c r="H1814" s="53">
        <v>24963</v>
      </c>
      <c r="I1814" s="53">
        <v>12645</v>
      </c>
      <c r="J1814" s="53">
        <v>12318</v>
      </c>
      <c r="K1814" s="52">
        <v>18</v>
      </c>
      <c r="L1814" s="52">
        <v>19.787059999999997</v>
      </c>
      <c r="M1814" s="55">
        <v>2</v>
      </c>
      <c r="N1814" s="61" t="s">
        <v>14</v>
      </c>
      <c r="P1814" s="66"/>
      <c r="Q1814" s="53"/>
      <c r="R1814" s="53"/>
      <c r="S1814" s="53"/>
      <c r="T1814" s="53"/>
      <c r="U1814" s="53"/>
      <c r="V1814" s="53"/>
      <c r="W1814" s="53"/>
      <c r="BZ1814" s="53"/>
    </row>
    <row r="1815" spans="2:78" s="52" customFormat="1" ht="13" x14ac:dyDescent="0.3">
      <c r="B1815" s="53" t="s">
        <v>214</v>
      </c>
      <c r="C1815" s="53" t="s">
        <v>140</v>
      </c>
      <c r="D1815" s="53" t="s">
        <v>7849</v>
      </c>
      <c r="E1815" s="53">
        <v>39.870849999999997</v>
      </c>
      <c r="F1815" s="53">
        <v>-0.41040569999999998</v>
      </c>
      <c r="G1815" s="54">
        <v>400.14400000000001</v>
      </c>
      <c r="H1815" s="53">
        <v>252</v>
      </c>
      <c r="I1815" s="53">
        <v>122</v>
      </c>
      <c r="J1815" s="53">
        <v>130</v>
      </c>
      <c r="K1815" s="52">
        <v>18</v>
      </c>
      <c r="L1815" s="52">
        <v>382.14400000000001</v>
      </c>
      <c r="M1815" s="55">
        <v>4</v>
      </c>
      <c r="N1815" s="61" t="s">
        <v>15</v>
      </c>
      <c r="P1815" s="66"/>
      <c r="Q1815" s="53"/>
      <c r="R1815" s="53"/>
      <c r="S1815" s="53"/>
      <c r="T1815" s="53"/>
      <c r="U1815" s="53"/>
      <c r="V1815" s="53"/>
      <c r="W1815" s="53"/>
      <c r="BZ1815" s="53"/>
    </row>
    <row r="1816" spans="2:78" s="52" customFormat="1" ht="13" x14ac:dyDescent="0.3">
      <c r="B1816" s="53" t="s">
        <v>214</v>
      </c>
      <c r="C1816" s="53" t="s">
        <v>140</v>
      </c>
      <c r="D1816" s="53" t="s">
        <v>7850</v>
      </c>
      <c r="E1816" s="53">
        <v>39.754399999999997</v>
      </c>
      <c r="F1816" s="53">
        <v>-0.22275500000000001</v>
      </c>
      <c r="G1816" s="54">
        <v>39.321599999999997</v>
      </c>
      <c r="H1816" s="53">
        <v>5926</v>
      </c>
      <c r="I1816" s="53">
        <v>2981</v>
      </c>
      <c r="J1816" s="53">
        <v>2945</v>
      </c>
      <c r="K1816" s="52">
        <v>18</v>
      </c>
      <c r="L1816" s="52">
        <v>21.321599999999997</v>
      </c>
      <c r="M1816" s="55">
        <v>2</v>
      </c>
      <c r="N1816" s="61" t="s">
        <v>14</v>
      </c>
      <c r="P1816" s="66"/>
      <c r="Q1816" s="53"/>
      <c r="R1816" s="53"/>
      <c r="S1816" s="53"/>
      <c r="T1816" s="53"/>
      <c r="U1816" s="53"/>
      <c r="V1816" s="53"/>
      <c r="W1816" s="53"/>
      <c r="BZ1816" s="53"/>
    </row>
    <row r="1817" spans="2:78" s="52" customFormat="1" ht="13" x14ac:dyDescent="0.3">
      <c r="B1817" s="53" t="s">
        <v>214</v>
      </c>
      <c r="C1817" s="53" t="s">
        <v>140</v>
      </c>
      <c r="D1817" s="53" t="s">
        <v>7851</v>
      </c>
      <c r="E1817" s="53">
        <v>39.896529999999998</v>
      </c>
      <c r="F1817" s="53">
        <v>-0.11344609999999999</v>
      </c>
      <c r="G1817" s="54">
        <v>25.466889999999999</v>
      </c>
      <c r="H1817" s="53">
        <v>4284</v>
      </c>
      <c r="I1817" s="53">
        <v>2114</v>
      </c>
      <c r="J1817" s="53">
        <v>2170</v>
      </c>
      <c r="K1817" s="52">
        <v>18</v>
      </c>
      <c r="L1817" s="52">
        <v>7.4668899999999994</v>
      </c>
      <c r="M1817" s="55">
        <v>2</v>
      </c>
      <c r="N1817" s="61" t="s">
        <v>14</v>
      </c>
      <c r="P1817" s="66"/>
      <c r="Q1817" s="53"/>
      <c r="R1817" s="53"/>
      <c r="S1817" s="53"/>
      <c r="T1817" s="53"/>
      <c r="U1817" s="53"/>
      <c r="V1817" s="53"/>
      <c r="W1817" s="53"/>
      <c r="BZ1817" s="53"/>
    </row>
    <row r="1818" spans="2:78" s="52" customFormat="1" ht="13" x14ac:dyDescent="0.3">
      <c r="B1818" s="53" t="s">
        <v>214</v>
      </c>
      <c r="C1818" s="53" t="s">
        <v>140</v>
      </c>
      <c r="D1818" s="53" t="s">
        <v>7852</v>
      </c>
      <c r="E1818" s="53">
        <v>39.853000000000002</v>
      </c>
      <c r="F1818" s="53">
        <v>-0.51355170000000006</v>
      </c>
      <c r="G1818" s="54">
        <v>405.55180000000001</v>
      </c>
      <c r="H1818" s="53">
        <v>3920</v>
      </c>
      <c r="I1818" s="53">
        <v>2023</v>
      </c>
      <c r="J1818" s="53">
        <v>1897</v>
      </c>
      <c r="K1818" s="52">
        <v>18</v>
      </c>
      <c r="L1818" s="52">
        <v>387.55180000000001</v>
      </c>
      <c r="M1818" s="55">
        <v>4</v>
      </c>
      <c r="N1818" s="61" t="s">
        <v>15</v>
      </c>
      <c r="P1818" s="66"/>
      <c r="Q1818" s="53"/>
      <c r="R1818" s="53"/>
      <c r="S1818" s="53"/>
      <c r="T1818" s="53"/>
      <c r="U1818" s="53"/>
      <c r="V1818" s="53"/>
      <c r="W1818" s="53"/>
      <c r="BZ1818" s="53"/>
    </row>
    <row r="1819" spans="2:78" s="52" customFormat="1" ht="13" x14ac:dyDescent="0.3">
      <c r="B1819" s="53" t="s">
        <v>214</v>
      </c>
      <c r="C1819" s="53" t="s">
        <v>140</v>
      </c>
      <c r="D1819" s="53" t="s">
        <v>7853</v>
      </c>
      <c r="E1819" s="53">
        <v>40.071100000000001</v>
      </c>
      <c r="F1819" s="53">
        <v>-0.48179519999999998</v>
      </c>
      <c r="G1819" s="54">
        <v>413.37970000000001</v>
      </c>
      <c r="H1819" s="53">
        <v>199</v>
      </c>
      <c r="I1819" s="53">
        <v>94</v>
      </c>
      <c r="J1819" s="53">
        <v>105</v>
      </c>
      <c r="K1819" s="52">
        <v>18</v>
      </c>
      <c r="L1819" s="52">
        <v>395.37970000000001</v>
      </c>
      <c r="M1819" s="55">
        <v>4</v>
      </c>
      <c r="N1819" s="61" t="s">
        <v>15</v>
      </c>
      <c r="P1819" s="66"/>
      <c r="Q1819" s="53"/>
      <c r="R1819" s="53"/>
      <c r="S1819" s="53"/>
      <c r="T1819" s="53"/>
      <c r="U1819" s="53"/>
      <c r="V1819" s="53"/>
      <c r="W1819" s="53"/>
      <c r="BZ1819" s="53"/>
    </row>
    <row r="1820" spans="2:78" s="52" customFormat="1" ht="13" x14ac:dyDescent="0.3">
      <c r="B1820" s="53" t="s">
        <v>214</v>
      </c>
      <c r="C1820" s="53" t="s">
        <v>140</v>
      </c>
      <c r="D1820" s="53" t="s">
        <v>7854</v>
      </c>
      <c r="E1820" s="53">
        <v>40.456989999999998</v>
      </c>
      <c r="F1820" s="53">
        <v>-0.1334072</v>
      </c>
      <c r="G1820" s="54">
        <v>1193.5229999999999</v>
      </c>
      <c r="H1820" s="53">
        <v>216</v>
      </c>
      <c r="I1820" s="53">
        <v>116</v>
      </c>
      <c r="J1820" s="53">
        <v>100</v>
      </c>
      <c r="K1820" s="52">
        <v>18</v>
      </c>
      <c r="L1820" s="52">
        <v>1175.5229999999999</v>
      </c>
      <c r="M1820" s="55">
        <v>8</v>
      </c>
      <c r="N1820" s="61" t="s">
        <v>17</v>
      </c>
      <c r="P1820" s="66"/>
      <c r="Q1820" s="53"/>
      <c r="R1820" s="53"/>
      <c r="S1820" s="53"/>
      <c r="T1820" s="53"/>
      <c r="U1820" s="53"/>
      <c r="V1820" s="53"/>
      <c r="W1820" s="53"/>
      <c r="BZ1820" s="53"/>
    </row>
    <row r="1821" spans="2:78" s="52" customFormat="1" ht="13" x14ac:dyDescent="0.3">
      <c r="B1821" s="53" t="s">
        <v>214</v>
      </c>
      <c r="C1821" s="53" t="s">
        <v>140</v>
      </c>
      <c r="D1821" s="53" t="s">
        <v>7855</v>
      </c>
      <c r="E1821" s="53">
        <v>40.055239999999998</v>
      </c>
      <c r="F1821" s="53">
        <v>-0.34985090000000002</v>
      </c>
      <c r="G1821" s="54">
        <v>312.05360000000002</v>
      </c>
      <c r="H1821" s="53">
        <v>111</v>
      </c>
      <c r="I1821" s="53">
        <v>56</v>
      </c>
      <c r="J1821" s="53">
        <v>55</v>
      </c>
      <c r="K1821" s="52">
        <v>18</v>
      </c>
      <c r="L1821" s="52">
        <v>294.05360000000002</v>
      </c>
      <c r="M1821" s="55">
        <v>4</v>
      </c>
      <c r="N1821" s="61" t="s">
        <v>15</v>
      </c>
      <c r="P1821" s="66"/>
      <c r="Q1821" s="53"/>
      <c r="R1821" s="53"/>
      <c r="S1821" s="53"/>
      <c r="T1821" s="53"/>
      <c r="U1821" s="53"/>
      <c r="V1821" s="53"/>
      <c r="W1821" s="53"/>
      <c r="BZ1821" s="53"/>
    </row>
    <row r="1822" spans="2:78" s="52" customFormat="1" ht="13" x14ac:dyDescent="0.3">
      <c r="B1822" s="53" t="s">
        <v>214</v>
      </c>
      <c r="C1822" s="53" t="s">
        <v>140</v>
      </c>
      <c r="D1822" s="53" t="s">
        <v>7856</v>
      </c>
      <c r="E1822" s="53">
        <v>39.89002</v>
      </c>
      <c r="F1822" s="53">
        <v>-0.25763740000000002</v>
      </c>
      <c r="G1822" s="54">
        <v>256.8818</v>
      </c>
      <c r="H1822" s="53">
        <v>1969</v>
      </c>
      <c r="I1822" s="53">
        <v>1002</v>
      </c>
      <c r="J1822" s="53">
        <v>967</v>
      </c>
      <c r="K1822" s="52">
        <v>18</v>
      </c>
      <c r="L1822" s="52">
        <v>238.8818</v>
      </c>
      <c r="M1822" s="55">
        <v>4</v>
      </c>
      <c r="N1822" s="61" t="s">
        <v>15</v>
      </c>
      <c r="P1822" s="66"/>
      <c r="Q1822" s="53"/>
      <c r="R1822" s="53"/>
      <c r="S1822" s="53"/>
      <c r="T1822" s="53"/>
      <c r="U1822" s="53"/>
      <c r="V1822" s="53"/>
      <c r="W1822" s="53"/>
      <c r="BZ1822" s="53"/>
    </row>
    <row r="1823" spans="2:78" s="52" customFormat="1" ht="13" x14ac:dyDescent="0.3">
      <c r="B1823" s="53" t="s">
        <v>214</v>
      </c>
      <c r="C1823" s="53" t="s">
        <v>140</v>
      </c>
      <c r="D1823" s="53" t="s">
        <v>7857</v>
      </c>
      <c r="E1823" s="53">
        <v>40.216610000000003</v>
      </c>
      <c r="F1823" s="53">
        <v>-0.17066120000000001</v>
      </c>
      <c r="G1823" s="54">
        <v>405.6302</v>
      </c>
      <c r="H1823" s="53">
        <v>1424</v>
      </c>
      <c r="I1823" s="53">
        <v>731</v>
      </c>
      <c r="J1823" s="53">
        <v>693</v>
      </c>
      <c r="K1823" s="52">
        <v>18</v>
      </c>
      <c r="L1823" s="52">
        <v>387.6302</v>
      </c>
      <c r="M1823" s="55">
        <v>4</v>
      </c>
      <c r="N1823" s="61" t="s">
        <v>15</v>
      </c>
      <c r="P1823" s="66"/>
      <c r="Q1823" s="53"/>
      <c r="R1823" s="53"/>
      <c r="S1823" s="53"/>
      <c r="T1823" s="53"/>
      <c r="U1823" s="53"/>
      <c r="V1823" s="53"/>
      <c r="W1823" s="53"/>
      <c r="BZ1823" s="53"/>
    </row>
    <row r="1824" spans="2:78" s="52" customFormat="1" ht="13" x14ac:dyDescent="0.3">
      <c r="B1824" s="53" t="s">
        <v>214</v>
      </c>
      <c r="C1824" s="53" t="s">
        <v>140</v>
      </c>
      <c r="D1824" s="53" t="s">
        <v>7858</v>
      </c>
      <c r="E1824" s="53">
        <v>39.999769999999998</v>
      </c>
      <c r="F1824" s="53">
        <v>-0.37605110000000003</v>
      </c>
      <c r="G1824" s="54">
        <v>388.73430000000002</v>
      </c>
      <c r="H1824" s="53">
        <v>234</v>
      </c>
      <c r="I1824" s="53">
        <v>119</v>
      </c>
      <c r="J1824" s="53">
        <v>115</v>
      </c>
      <c r="K1824" s="52">
        <v>18</v>
      </c>
      <c r="L1824" s="52">
        <v>370.73430000000002</v>
      </c>
      <c r="M1824" s="55">
        <v>4</v>
      </c>
      <c r="N1824" s="61" t="s">
        <v>15</v>
      </c>
      <c r="P1824" s="66"/>
      <c r="Q1824" s="53"/>
      <c r="R1824" s="53"/>
      <c r="S1824" s="53"/>
      <c r="T1824" s="53"/>
      <c r="U1824" s="53"/>
      <c r="V1824" s="53"/>
      <c r="W1824" s="53"/>
      <c r="BZ1824" s="53"/>
    </row>
    <row r="1825" spans="2:78" s="52" customFormat="1" ht="13" x14ac:dyDescent="0.3">
      <c r="B1825" s="53" t="s">
        <v>214</v>
      </c>
      <c r="C1825" s="53" t="s">
        <v>140</v>
      </c>
      <c r="D1825" s="53" t="s">
        <v>7859</v>
      </c>
      <c r="E1825" s="53">
        <v>39.83419</v>
      </c>
      <c r="F1825" s="53">
        <v>-0.37049569999999998</v>
      </c>
      <c r="G1825" s="54">
        <v>277.0367</v>
      </c>
      <c r="H1825" s="53">
        <v>336</v>
      </c>
      <c r="I1825" s="53">
        <v>170</v>
      </c>
      <c r="J1825" s="53">
        <v>166</v>
      </c>
      <c r="K1825" s="52">
        <v>18</v>
      </c>
      <c r="L1825" s="52">
        <v>259.0367</v>
      </c>
      <c r="M1825" s="55">
        <v>4</v>
      </c>
      <c r="N1825" s="61" t="s">
        <v>15</v>
      </c>
      <c r="P1825" s="66"/>
      <c r="Q1825" s="53"/>
      <c r="R1825" s="53"/>
      <c r="S1825" s="53"/>
      <c r="T1825" s="53"/>
      <c r="U1825" s="53"/>
      <c r="V1825" s="53"/>
      <c r="W1825" s="53"/>
      <c r="BZ1825" s="53"/>
    </row>
    <row r="1826" spans="2:78" s="52" customFormat="1" ht="13" x14ac:dyDescent="0.3">
      <c r="B1826" s="53" t="s">
        <v>214</v>
      </c>
      <c r="C1826" s="53" t="s">
        <v>140</v>
      </c>
      <c r="D1826" s="53" t="s">
        <v>7860</v>
      </c>
      <c r="E1826" s="53">
        <v>40.015770000000003</v>
      </c>
      <c r="F1826" s="53">
        <v>-0.6967063</v>
      </c>
      <c r="G1826" s="54">
        <v>985.04949999999997</v>
      </c>
      <c r="H1826" s="53">
        <v>184</v>
      </c>
      <c r="I1826" s="53">
        <v>95</v>
      </c>
      <c r="J1826" s="53">
        <v>89</v>
      </c>
      <c r="K1826" s="52">
        <v>18</v>
      </c>
      <c r="L1826" s="52">
        <v>967.04949999999997</v>
      </c>
      <c r="M1826" s="55">
        <v>7</v>
      </c>
      <c r="N1826" s="61" t="s">
        <v>16</v>
      </c>
      <c r="P1826" s="66"/>
      <c r="Q1826" s="53"/>
      <c r="R1826" s="53"/>
      <c r="S1826" s="53"/>
      <c r="T1826" s="53"/>
      <c r="U1826" s="53"/>
      <c r="V1826" s="53"/>
      <c r="W1826" s="53"/>
      <c r="BZ1826" s="53"/>
    </row>
    <row r="1827" spans="2:78" s="52" customFormat="1" ht="13" x14ac:dyDescent="0.3">
      <c r="B1827" s="53" t="s">
        <v>214</v>
      </c>
      <c r="C1827" s="53" t="s">
        <v>140</v>
      </c>
      <c r="D1827" s="53" t="s">
        <v>7861</v>
      </c>
      <c r="E1827" s="53">
        <v>39.910870000000003</v>
      </c>
      <c r="F1827" s="53">
        <v>-0.7038683</v>
      </c>
      <c r="G1827" s="54">
        <v>762.83780000000002</v>
      </c>
      <c r="H1827" s="53">
        <v>427</v>
      </c>
      <c r="I1827" s="53">
        <v>250</v>
      </c>
      <c r="J1827" s="53">
        <v>177</v>
      </c>
      <c r="K1827" s="52">
        <v>18</v>
      </c>
      <c r="L1827" s="52">
        <v>744.83780000000002</v>
      </c>
      <c r="M1827" s="55">
        <v>6</v>
      </c>
      <c r="N1827" s="61" t="s">
        <v>16</v>
      </c>
      <c r="P1827" s="66"/>
      <c r="Q1827" s="53"/>
      <c r="R1827" s="53"/>
      <c r="S1827" s="53"/>
      <c r="T1827" s="53"/>
      <c r="U1827" s="53"/>
      <c r="V1827" s="53"/>
      <c r="W1827" s="53"/>
      <c r="BZ1827" s="53"/>
    </row>
    <row r="1828" spans="2:78" s="52" customFormat="1" ht="13" x14ac:dyDescent="0.3">
      <c r="B1828" s="53" t="s">
        <v>214</v>
      </c>
      <c r="C1828" s="53" t="s">
        <v>140</v>
      </c>
      <c r="D1828" s="53" t="s">
        <v>7862</v>
      </c>
      <c r="E1828" s="53">
        <v>39.935540000000003</v>
      </c>
      <c r="F1828" s="53">
        <v>-0.5767506</v>
      </c>
      <c r="G1828" s="54">
        <v>588.7029</v>
      </c>
      <c r="H1828" s="53">
        <v>180</v>
      </c>
      <c r="I1828" s="53">
        <v>95</v>
      </c>
      <c r="J1828" s="53">
        <v>85</v>
      </c>
      <c r="K1828" s="52">
        <v>18</v>
      </c>
      <c r="L1828" s="52">
        <v>570.7029</v>
      </c>
      <c r="M1828" s="55">
        <v>5</v>
      </c>
      <c r="N1828" s="61" t="s">
        <v>15</v>
      </c>
      <c r="P1828" s="66"/>
      <c r="Q1828" s="53"/>
      <c r="R1828" s="53"/>
      <c r="S1828" s="53"/>
      <c r="T1828" s="53"/>
      <c r="U1828" s="53"/>
      <c r="V1828" s="53"/>
      <c r="W1828" s="53"/>
      <c r="BZ1828" s="53"/>
    </row>
    <row r="1829" spans="2:78" s="52" customFormat="1" ht="13" x14ac:dyDescent="0.3">
      <c r="B1829" s="53" t="s">
        <v>214</v>
      </c>
      <c r="C1829" s="53" t="s">
        <v>140</v>
      </c>
      <c r="D1829" s="53" t="s">
        <v>7863</v>
      </c>
      <c r="E1829" s="53">
        <v>40.277209999999997</v>
      </c>
      <c r="F1829" s="53">
        <v>-0.20923700000000001</v>
      </c>
      <c r="G1829" s="54">
        <v>932.02030000000002</v>
      </c>
      <c r="H1829" s="53">
        <v>169</v>
      </c>
      <c r="I1829" s="53">
        <v>93</v>
      </c>
      <c r="J1829" s="53">
        <v>76</v>
      </c>
      <c r="K1829" s="52">
        <v>18</v>
      </c>
      <c r="L1829" s="52">
        <v>914.02030000000002</v>
      </c>
      <c r="M1829" s="55">
        <v>7</v>
      </c>
      <c r="N1829" s="61" t="s">
        <v>16</v>
      </c>
      <c r="P1829" s="66"/>
      <c r="Q1829" s="53"/>
      <c r="R1829" s="53"/>
      <c r="S1829" s="53"/>
      <c r="T1829" s="53"/>
      <c r="U1829" s="53"/>
      <c r="V1829" s="53"/>
      <c r="W1829" s="53"/>
      <c r="BZ1829" s="53"/>
    </row>
    <row r="1830" spans="2:78" s="52" customFormat="1" ht="13" x14ac:dyDescent="0.3">
      <c r="B1830" s="53" t="s">
        <v>214</v>
      </c>
      <c r="C1830" s="53" t="s">
        <v>140</v>
      </c>
      <c r="D1830" s="53" t="s">
        <v>7864</v>
      </c>
      <c r="E1830" s="53">
        <v>40.378279999999997</v>
      </c>
      <c r="F1830" s="53">
        <v>-0.1371356</v>
      </c>
      <c r="G1830" s="54">
        <v>839.54660000000001</v>
      </c>
      <c r="H1830" s="53">
        <v>1340</v>
      </c>
      <c r="I1830" s="53">
        <v>676</v>
      </c>
      <c r="J1830" s="53">
        <v>664</v>
      </c>
      <c r="K1830" s="52">
        <v>18</v>
      </c>
      <c r="L1830" s="52">
        <v>821.54660000000001</v>
      </c>
      <c r="M1830" s="55">
        <v>7</v>
      </c>
      <c r="N1830" s="61" t="s">
        <v>16</v>
      </c>
      <c r="P1830" s="66"/>
      <c r="Q1830" s="53"/>
      <c r="R1830" s="53"/>
      <c r="S1830" s="53"/>
      <c r="T1830" s="53"/>
      <c r="U1830" s="53"/>
      <c r="V1830" s="53"/>
      <c r="W1830" s="53"/>
      <c r="BZ1830" s="53"/>
    </row>
    <row r="1831" spans="2:78" s="52" customFormat="1" ht="13" x14ac:dyDescent="0.3">
      <c r="B1831" s="53" t="s">
        <v>214</v>
      </c>
      <c r="C1831" s="53" t="s">
        <v>140</v>
      </c>
      <c r="D1831" s="53" t="s">
        <v>7865</v>
      </c>
      <c r="E1831" s="53">
        <v>40.418700000000001</v>
      </c>
      <c r="F1831" s="53">
        <v>0.42310170000000002</v>
      </c>
      <c r="G1831" s="54">
        <v>17.994879999999998</v>
      </c>
      <c r="H1831" s="53">
        <v>26655</v>
      </c>
      <c r="I1831" s="53">
        <v>13507</v>
      </c>
      <c r="J1831" s="53">
        <v>13148</v>
      </c>
      <c r="K1831" s="52">
        <v>18</v>
      </c>
      <c r="L1831" s="52">
        <v>-5.1200000000015677E-3</v>
      </c>
      <c r="M1831" s="55">
        <v>2</v>
      </c>
      <c r="N1831" s="61" t="s">
        <v>14</v>
      </c>
      <c r="P1831" s="66"/>
      <c r="Q1831" s="53"/>
      <c r="R1831" s="53"/>
      <c r="S1831" s="53"/>
      <c r="T1831" s="53"/>
      <c r="U1831" s="53"/>
      <c r="V1831" s="53"/>
      <c r="W1831" s="53"/>
      <c r="BZ1831" s="53"/>
    </row>
    <row r="1832" spans="2:78" s="52" customFormat="1" ht="13" x14ac:dyDescent="0.3">
      <c r="B1832" s="53" t="s">
        <v>214</v>
      </c>
      <c r="C1832" s="53" t="s">
        <v>140</v>
      </c>
      <c r="D1832" s="53" t="s">
        <v>7866</v>
      </c>
      <c r="E1832" s="53">
        <v>40.055540000000001</v>
      </c>
      <c r="F1832" s="53">
        <v>6.5607399999999996E-2</v>
      </c>
      <c r="G1832" s="54">
        <v>16.66872</v>
      </c>
      <c r="H1832" s="53">
        <v>18098</v>
      </c>
      <c r="I1832" s="53">
        <v>9132</v>
      </c>
      <c r="J1832" s="53">
        <v>8966</v>
      </c>
      <c r="K1832" s="52">
        <v>18</v>
      </c>
      <c r="L1832" s="52">
        <v>-1.3312799999999996</v>
      </c>
      <c r="M1832" s="55">
        <v>2</v>
      </c>
      <c r="N1832" s="61" t="s">
        <v>14</v>
      </c>
      <c r="P1832" s="66"/>
      <c r="Q1832" s="53"/>
      <c r="R1832" s="53"/>
      <c r="S1832" s="53"/>
      <c r="T1832" s="53"/>
      <c r="U1832" s="53"/>
      <c r="V1832" s="53"/>
      <c r="W1832" s="53"/>
      <c r="BZ1832" s="53"/>
    </row>
    <row r="1833" spans="2:78" s="52" customFormat="1" ht="13" x14ac:dyDescent="0.3">
      <c r="B1833" s="53" t="s">
        <v>214</v>
      </c>
      <c r="C1833" s="53" t="s">
        <v>140</v>
      </c>
      <c r="D1833" s="53" t="s">
        <v>7867</v>
      </c>
      <c r="E1833" s="53">
        <v>40.210740000000001</v>
      </c>
      <c r="F1833" s="53">
        <v>2.70846E-2</v>
      </c>
      <c r="G1833" s="54">
        <v>315.5532</v>
      </c>
      <c r="H1833" s="53">
        <v>1175</v>
      </c>
      <c r="I1833" s="53">
        <v>629</v>
      </c>
      <c r="J1833" s="53">
        <v>546</v>
      </c>
      <c r="K1833" s="52">
        <v>18</v>
      </c>
      <c r="L1833" s="52">
        <v>297.5532</v>
      </c>
      <c r="M1833" s="55">
        <v>4</v>
      </c>
      <c r="N1833" s="61" t="s">
        <v>15</v>
      </c>
      <c r="P1833" s="66"/>
      <c r="Q1833" s="53"/>
      <c r="R1833" s="53"/>
      <c r="S1833" s="53"/>
      <c r="T1833" s="53"/>
      <c r="U1833" s="53"/>
      <c r="V1833" s="53"/>
      <c r="W1833" s="53"/>
      <c r="BZ1833" s="53"/>
    </row>
    <row r="1834" spans="2:78" s="52" customFormat="1" ht="13" x14ac:dyDescent="0.3">
      <c r="B1834" s="53" t="s">
        <v>214</v>
      </c>
      <c r="C1834" s="53" t="s">
        <v>140</v>
      </c>
      <c r="D1834" s="53" t="s">
        <v>7868</v>
      </c>
      <c r="E1834" s="53">
        <v>39.926229999999997</v>
      </c>
      <c r="F1834" s="53">
        <v>-0.19816900000000001</v>
      </c>
      <c r="G1834" s="54">
        <v>99.391400000000004</v>
      </c>
      <c r="H1834" s="53">
        <v>5902</v>
      </c>
      <c r="I1834" s="53">
        <v>2991</v>
      </c>
      <c r="J1834" s="53">
        <v>2911</v>
      </c>
      <c r="K1834" s="52">
        <v>18</v>
      </c>
      <c r="L1834" s="52">
        <v>81.391400000000004</v>
      </c>
      <c r="M1834" s="55">
        <v>2</v>
      </c>
      <c r="N1834" s="61" t="s">
        <v>14</v>
      </c>
      <c r="P1834" s="66"/>
      <c r="Q1834" s="53"/>
      <c r="R1834" s="53"/>
      <c r="S1834" s="53"/>
      <c r="T1834" s="53"/>
      <c r="U1834" s="53"/>
      <c r="V1834" s="53"/>
      <c r="W1834" s="53"/>
      <c r="BZ1834" s="53"/>
    </row>
    <row r="1835" spans="2:78" s="52" customFormat="1" ht="13" x14ac:dyDescent="0.3">
      <c r="B1835" s="53" t="s">
        <v>214</v>
      </c>
      <c r="C1835" s="53" t="s">
        <v>140</v>
      </c>
      <c r="D1835" s="53" t="s">
        <v>7869</v>
      </c>
      <c r="E1835" s="53">
        <v>39.889870000000002</v>
      </c>
      <c r="F1835" s="53">
        <v>-8.3693600000000007E-2</v>
      </c>
      <c r="G1835" s="54">
        <v>20.259899999999998</v>
      </c>
      <c r="H1835" s="53">
        <v>34565</v>
      </c>
      <c r="I1835" s="53">
        <v>17406</v>
      </c>
      <c r="J1835" s="53">
        <v>17159</v>
      </c>
      <c r="K1835" s="52">
        <v>18</v>
      </c>
      <c r="L1835" s="52">
        <v>2.2598999999999982</v>
      </c>
      <c r="M1835" s="55">
        <v>2</v>
      </c>
      <c r="N1835" s="61" t="s">
        <v>14</v>
      </c>
      <c r="P1835" s="66"/>
      <c r="Q1835" s="53"/>
      <c r="R1835" s="53"/>
      <c r="S1835" s="53"/>
      <c r="T1835" s="53"/>
      <c r="U1835" s="53"/>
      <c r="V1835" s="53"/>
      <c r="W1835" s="53"/>
      <c r="BZ1835" s="53"/>
    </row>
    <row r="1836" spans="2:78" s="52" customFormat="1" ht="13" x14ac:dyDescent="0.3">
      <c r="B1836" s="53" t="s">
        <v>214</v>
      </c>
      <c r="C1836" s="53" t="s">
        <v>140</v>
      </c>
      <c r="D1836" s="53" t="s">
        <v>7870</v>
      </c>
      <c r="E1836" s="53">
        <v>40.041690000000003</v>
      </c>
      <c r="F1836" s="53">
        <v>-6.6421099999999997E-2</v>
      </c>
      <c r="G1836" s="54">
        <v>189.35890000000001</v>
      </c>
      <c r="H1836" s="53">
        <v>5025</v>
      </c>
      <c r="I1836" s="53">
        <v>2547</v>
      </c>
      <c r="J1836" s="53">
        <v>2478</v>
      </c>
      <c r="K1836" s="52">
        <v>18</v>
      </c>
      <c r="L1836" s="52">
        <v>171.35890000000001</v>
      </c>
      <c r="M1836" s="55">
        <v>2</v>
      </c>
      <c r="N1836" s="61" t="s">
        <v>14</v>
      </c>
      <c r="P1836" s="66"/>
      <c r="Q1836" s="53"/>
      <c r="R1836" s="53"/>
      <c r="S1836" s="53"/>
      <c r="T1836" s="53"/>
      <c r="U1836" s="53"/>
      <c r="V1836" s="53"/>
      <c r="W1836" s="53"/>
      <c r="BZ1836" s="53"/>
    </row>
    <row r="1837" spans="2:78" s="52" customFormat="1" ht="13" x14ac:dyDescent="0.3">
      <c r="B1837" s="53" t="s">
        <v>214</v>
      </c>
      <c r="C1837" s="53" t="s">
        <v>140</v>
      </c>
      <c r="D1837" s="53" t="s">
        <v>5424</v>
      </c>
      <c r="E1837" s="53">
        <v>40.154769999999999</v>
      </c>
      <c r="F1837" s="53">
        <v>4.5429900000000002E-2</v>
      </c>
      <c r="G1837" s="54">
        <v>282.70999999999998</v>
      </c>
      <c r="H1837" s="53">
        <v>3128</v>
      </c>
      <c r="I1837" s="53">
        <v>1601</v>
      </c>
      <c r="J1837" s="53">
        <v>1527</v>
      </c>
      <c r="K1837" s="52">
        <v>18</v>
      </c>
      <c r="L1837" s="52">
        <v>264.70999999999998</v>
      </c>
      <c r="M1837" s="55">
        <v>4</v>
      </c>
      <c r="N1837" s="61" t="s">
        <v>15</v>
      </c>
      <c r="P1837" s="66"/>
      <c r="Q1837" s="53"/>
      <c r="R1837" s="53"/>
      <c r="S1837" s="53"/>
      <c r="T1837" s="53"/>
      <c r="U1837" s="53"/>
      <c r="V1837" s="53"/>
      <c r="W1837" s="53"/>
      <c r="BZ1837" s="53"/>
    </row>
    <row r="1838" spans="2:78" s="52" customFormat="1" ht="13" x14ac:dyDescent="0.3">
      <c r="B1838" s="53" t="s">
        <v>214</v>
      </c>
      <c r="C1838" s="53" t="s">
        <v>140</v>
      </c>
      <c r="D1838" s="53" t="s">
        <v>7871</v>
      </c>
      <c r="E1838" s="53">
        <v>40.461289999999998</v>
      </c>
      <c r="F1838" s="53">
        <v>0.356657</v>
      </c>
      <c r="G1838" s="54">
        <v>120.55710000000001</v>
      </c>
      <c r="H1838" s="53">
        <v>2198</v>
      </c>
      <c r="I1838" s="53">
        <v>1118</v>
      </c>
      <c r="J1838" s="53">
        <v>1080</v>
      </c>
      <c r="K1838" s="52">
        <v>18</v>
      </c>
      <c r="L1838" s="52">
        <v>102.55710000000001</v>
      </c>
      <c r="M1838" s="55">
        <v>2</v>
      </c>
      <c r="N1838" s="61" t="s">
        <v>14</v>
      </c>
      <c r="P1838" s="66"/>
      <c r="Q1838" s="53"/>
      <c r="R1838" s="53"/>
      <c r="S1838" s="53"/>
      <c r="T1838" s="53"/>
      <c r="U1838" s="53"/>
      <c r="V1838" s="53"/>
      <c r="W1838" s="53"/>
      <c r="BZ1838" s="53"/>
    </row>
    <row r="1839" spans="2:78" s="52" customFormat="1" ht="13" x14ac:dyDescent="0.3">
      <c r="B1839" s="53" t="s">
        <v>214</v>
      </c>
      <c r="C1839" s="53" t="s">
        <v>140</v>
      </c>
      <c r="D1839" s="53" t="s">
        <v>7872</v>
      </c>
      <c r="E1839" s="53">
        <v>40.552259999999997</v>
      </c>
      <c r="F1839" s="53">
        <v>0.24445810000000001</v>
      </c>
      <c r="G1839" s="54">
        <v>327.96409999999997</v>
      </c>
      <c r="H1839" s="53">
        <v>882</v>
      </c>
      <c r="I1839" s="53">
        <v>445</v>
      </c>
      <c r="J1839" s="53">
        <v>437</v>
      </c>
      <c r="K1839" s="52">
        <v>18</v>
      </c>
      <c r="L1839" s="52">
        <v>309.96409999999997</v>
      </c>
      <c r="M1839" s="55">
        <v>4</v>
      </c>
      <c r="N1839" s="61" t="s">
        <v>15</v>
      </c>
      <c r="P1839" s="66"/>
      <c r="Q1839" s="53"/>
      <c r="R1839" s="53"/>
      <c r="S1839" s="53"/>
      <c r="T1839" s="53"/>
      <c r="U1839" s="53"/>
      <c r="V1839" s="53"/>
      <c r="W1839" s="53"/>
      <c r="BZ1839" s="53"/>
    </row>
    <row r="1840" spans="2:78" s="52" customFormat="1" ht="13" x14ac:dyDescent="0.3">
      <c r="B1840" s="53" t="s">
        <v>214</v>
      </c>
      <c r="C1840" s="53" t="s">
        <v>140</v>
      </c>
      <c r="D1840" s="53" t="s">
        <v>7873</v>
      </c>
      <c r="E1840" s="53">
        <v>40.660719999999998</v>
      </c>
      <c r="F1840" s="53">
        <v>4.2875799999999999E-2</v>
      </c>
      <c r="G1840" s="54">
        <v>1137.328</v>
      </c>
      <c r="H1840" s="53">
        <v>18</v>
      </c>
      <c r="I1840" s="53">
        <v>9</v>
      </c>
      <c r="J1840" s="53">
        <v>9</v>
      </c>
      <c r="K1840" s="52">
        <v>18</v>
      </c>
      <c r="L1840" s="52">
        <v>1119.328</v>
      </c>
      <c r="M1840" s="55">
        <v>8</v>
      </c>
      <c r="N1840" s="61" t="s">
        <v>17</v>
      </c>
      <c r="P1840" s="66"/>
      <c r="Q1840" s="53"/>
      <c r="R1840" s="53"/>
      <c r="S1840" s="53"/>
      <c r="T1840" s="53"/>
      <c r="U1840" s="53"/>
      <c r="V1840" s="53"/>
      <c r="W1840" s="53"/>
      <c r="BZ1840" s="53"/>
    </row>
    <row r="1841" spans="2:78" s="52" customFormat="1" ht="13" x14ac:dyDescent="0.3">
      <c r="B1841" s="53" t="s">
        <v>214</v>
      </c>
      <c r="C1841" s="53" t="s">
        <v>140</v>
      </c>
      <c r="D1841" s="53" t="s">
        <v>7874</v>
      </c>
      <c r="E1841" s="53">
        <v>40.500920000000001</v>
      </c>
      <c r="F1841" s="53">
        <v>-0.19069939999999999</v>
      </c>
      <c r="G1841" s="54">
        <v>1170.3399999999999</v>
      </c>
      <c r="H1841" s="53">
        <v>236</v>
      </c>
      <c r="I1841" s="53">
        <v>127</v>
      </c>
      <c r="J1841" s="53">
        <v>109</v>
      </c>
      <c r="K1841" s="52">
        <v>18</v>
      </c>
      <c r="L1841" s="52">
        <v>1152.3399999999999</v>
      </c>
      <c r="M1841" s="55">
        <v>8</v>
      </c>
      <c r="N1841" s="61" t="s">
        <v>17</v>
      </c>
      <c r="P1841" s="66"/>
      <c r="Q1841" s="53"/>
      <c r="R1841" s="53"/>
      <c r="S1841" s="53"/>
      <c r="T1841" s="53"/>
      <c r="U1841" s="53"/>
      <c r="V1841" s="53"/>
      <c r="W1841" s="53"/>
      <c r="BZ1841" s="53"/>
    </row>
    <row r="1842" spans="2:78" s="52" customFormat="1" ht="13" x14ac:dyDescent="0.3">
      <c r="B1842" s="53" t="s">
        <v>214</v>
      </c>
      <c r="C1842" s="53" t="s">
        <v>140</v>
      </c>
      <c r="D1842" s="53" t="s">
        <v>7875</v>
      </c>
      <c r="E1842" s="53">
        <v>39.862560000000002</v>
      </c>
      <c r="F1842" s="53">
        <v>-0.45839239999999998</v>
      </c>
      <c r="G1842" s="54">
        <v>370.46789999999999</v>
      </c>
      <c r="H1842" s="53">
        <v>1081</v>
      </c>
      <c r="I1842" s="53">
        <v>549</v>
      </c>
      <c r="J1842" s="53">
        <v>532</v>
      </c>
      <c r="K1842" s="52">
        <v>18</v>
      </c>
      <c r="L1842" s="52">
        <v>352.46789999999999</v>
      </c>
      <c r="M1842" s="55">
        <v>4</v>
      </c>
      <c r="N1842" s="61" t="s">
        <v>15</v>
      </c>
      <c r="P1842" s="66"/>
      <c r="Q1842" s="53"/>
      <c r="R1842" s="53"/>
      <c r="S1842" s="53"/>
      <c r="T1842" s="53"/>
      <c r="U1842" s="53"/>
      <c r="V1842" s="53"/>
      <c r="W1842" s="53"/>
      <c r="BZ1842" s="53"/>
    </row>
    <row r="1843" spans="2:78" s="52" customFormat="1" ht="13" x14ac:dyDescent="0.3">
      <c r="B1843" s="53" t="s">
        <v>214</v>
      </c>
      <c r="C1843" s="53" t="s">
        <v>140</v>
      </c>
      <c r="D1843" s="53" t="s">
        <v>7876</v>
      </c>
      <c r="E1843" s="53">
        <v>39.985979999999998</v>
      </c>
      <c r="F1843" s="53">
        <v>-3.76709E-2</v>
      </c>
      <c r="G1843" s="54">
        <v>36</v>
      </c>
      <c r="H1843" s="53">
        <v>180005</v>
      </c>
      <c r="I1843" s="53">
        <v>88979</v>
      </c>
      <c r="J1843" s="53">
        <v>91026</v>
      </c>
      <c r="K1843" s="52">
        <v>18</v>
      </c>
      <c r="L1843" s="52">
        <v>18</v>
      </c>
      <c r="M1843" s="55">
        <v>2</v>
      </c>
      <c r="N1843" s="61" t="s">
        <v>14</v>
      </c>
      <c r="P1843" s="66"/>
      <c r="Q1843" s="53"/>
      <c r="R1843" s="53"/>
      <c r="S1843" s="53"/>
      <c r="T1843" s="53"/>
      <c r="U1843" s="53"/>
      <c r="V1843" s="53"/>
      <c r="W1843" s="53"/>
      <c r="BZ1843" s="53"/>
    </row>
    <row r="1844" spans="2:78" s="52" customFormat="1" ht="13" x14ac:dyDescent="0.3">
      <c r="B1844" s="53" t="s">
        <v>214</v>
      </c>
      <c r="C1844" s="53" t="s">
        <v>140</v>
      </c>
      <c r="D1844" s="53" t="s">
        <v>7877</v>
      </c>
      <c r="E1844" s="53">
        <v>40.130310000000001</v>
      </c>
      <c r="F1844" s="53">
        <v>-0.37853510000000001</v>
      </c>
      <c r="G1844" s="54">
        <v>817.18269999999995</v>
      </c>
      <c r="H1844" s="53">
        <v>109</v>
      </c>
      <c r="I1844" s="53">
        <v>56</v>
      </c>
      <c r="J1844" s="53">
        <v>53</v>
      </c>
      <c r="K1844" s="52">
        <v>18</v>
      </c>
      <c r="L1844" s="52">
        <v>799.18269999999995</v>
      </c>
      <c r="M1844" s="55">
        <v>6</v>
      </c>
      <c r="N1844" s="61" t="s">
        <v>16</v>
      </c>
      <c r="P1844" s="66"/>
      <c r="Q1844" s="53"/>
      <c r="R1844" s="53"/>
      <c r="S1844" s="53"/>
      <c r="T1844" s="53"/>
      <c r="U1844" s="53"/>
      <c r="V1844" s="53"/>
      <c r="W1844" s="53"/>
      <c r="BZ1844" s="53"/>
    </row>
    <row r="1845" spans="2:78" s="52" customFormat="1" ht="13" x14ac:dyDescent="0.3">
      <c r="B1845" s="53" t="s">
        <v>214</v>
      </c>
      <c r="C1845" s="53" t="s">
        <v>140</v>
      </c>
      <c r="D1845" s="53" t="s">
        <v>7878</v>
      </c>
      <c r="E1845" s="53">
        <v>40.47099</v>
      </c>
      <c r="F1845" s="53">
        <v>2.2275099999999999E-2</v>
      </c>
      <c r="G1845" s="54">
        <v>663.77719999999999</v>
      </c>
      <c r="H1845" s="53">
        <v>859</v>
      </c>
      <c r="I1845" s="53">
        <v>440</v>
      </c>
      <c r="J1845" s="53">
        <v>419</v>
      </c>
      <c r="K1845" s="52">
        <v>18</v>
      </c>
      <c r="L1845" s="52">
        <v>645.77719999999999</v>
      </c>
      <c r="M1845" s="55">
        <v>6</v>
      </c>
      <c r="N1845" s="61" t="s">
        <v>16</v>
      </c>
      <c r="P1845" s="66"/>
      <c r="Q1845" s="53"/>
      <c r="R1845" s="53"/>
      <c r="S1845" s="53"/>
      <c r="T1845" s="53"/>
      <c r="U1845" s="53"/>
      <c r="V1845" s="53"/>
      <c r="W1845" s="53"/>
      <c r="BZ1845" s="53"/>
    </row>
    <row r="1846" spans="2:78" s="52" customFormat="1" ht="13" x14ac:dyDescent="0.3">
      <c r="B1846" s="53" t="s">
        <v>214</v>
      </c>
      <c r="C1846" s="53" t="s">
        <v>140</v>
      </c>
      <c r="D1846" s="53" t="s">
        <v>7879</v>
      </c>
      <c r="E1846" s="53">
        <v>39.947609999999997</v>
      </c>
      <c r="F1846" s="53">
        <v>-0.56794069999999997</v>
      </c>
      <c r="G1846" s="54">
        <v>635.60850000000005</v>
      </c>
      <c r="H1846" s="53">
        <v>712</v>
      </c>
      <c r="I1846" s="53">
        <v>364</v>
      </c>
      <c r="J1846" s="53">
        <v>348</v>
      </c>
      <c r="K1846" s="52">
        <v>18</v>
      </c>
      <c r="L1846" s="52">
        <v>617.60850000000005</v>
      </c>
      <c r="M1846" s="55">
        <v>6</v>
      </c>
      <c r="N1846" s="61" t="s">
        <v>16</v>
      </c>
      <c r="P1846" s="66"/>
      <c r="Q1846" s="53"/>
      <c r="R1846" s="53"/>
      <c r="S1846" s="53"/>
      <c r="T1846" s="53"/>
      <c r="U1846" s="53"/>
      <c r="V1846" s="53"/>
      <c r="W1846" s="53"/>
      <c r="BZ1846" s="53"/>
    </row>
    <row r="1847" spans="2:78" s="52" customFormat="1" ht="13" x14ac:dyDescent="0.3">
      <c r="B1847" s="53" t="s">
        <v>214</v>
      </c>
      <c r="C1847" s="53" t="s">
        <v>140</v>
      </c>
      <c r="D1847" s="53" t="s">
        <v>7880</v>
      </c>
      <c r="E1847" s="53">
        <v>40.454560000000001</v>
      </c>
      <c r="F1847" s="53">
        <v>0.27968349999999997</v>
      </c>
      <c r="G1847" s="54">
        <v>262.3612</v>
      </c>
      <c r="H1847" s="53">
        <v>730</v>
      </c>
      <c r="I1847" s="53">
        <v>362</v>
      </c>
      <c r="J1847" s="53">
        <v>368</v>
      </c>
      <c r="K1847" s="52">
        <v>18</v>
      </c>
      <c r="L1847" s="52">
        <v>244.3612</v>
      </c>
      <c r="M1847" s="55">
        <v>4</v>
      </c>
      <c r="N1847" s="61" t="s">
        <v>15</v>
      </c>
      <c r="P1847" s="66"/>
      <c r="Q1847" s="53"/>
      <c r="R1847" s="53"/>
      <c r="S1847" s="53"/>
      <c r="T1847" s="53"/>
      <c r="U1847" s="53"/>
      <c r="V1847" s="53"/>
      <c r="W1847" s="53"/>
      <c r="BZ1847" s="53"/>
    </row>
    <row r="1848" spans="2:78" s="52" customFormat="1" ht="13" x14ac:dyDescent="0.3">
      <c r="B1848" s="53" t="s">
        <v>214</v>
      </c>
      <c r="C1848" s="53" t="s">
        <v>140</v>
      </c>
      <c r="D1848" s="53" t="s">
        <v>7881</v>
      </c>
      <c r="E1848" s="53">
        <v>40.517310000000002</v>
      </c>
      <c r="F1848" s="53">
        <v>0.16040560000000001</v>
      </c>
      <c r="G1848" s="54">
        <v>446.4366</v>
      </c>
      <c r="H1848" s="53">
        <v>906</v>
      </c>
      <c r="I1848" s="53">
        <v>453</v>
      </c>
      <c r="J1848" s="53">
        <v>453</v>
      </c>
      <c r="K1848" s="52">
        <v>18</v>
      </c>
      <c r="L1848" s="52">
        <v>428.4366</v>
      </c>
      <c r="M1848" s="55">
        <v>5</v>
      </c>
      <c r="N1848" s="61" t="s">
        <v>15</v>
      </c>
      <c r="P1848" s="66"/>
      <c r="Q1848" s="53"/>
      <c r="R1848" s="53"/>
      <c r="S1848" s="53"/>
      <c r="T1848" s="53"/>
      <c r="U1848" s="53"/>
      <c r="V1848" s="53"/>
      <c r="W1848" s="53"/>
      <c r="BZ1848" s="53"/>
    </row>
    <row r="1849" spans="2:78" s="52" customFormat="1" ht="13" x14ac:dyDescent="0.3">
      <c r="B1849" s="53" t="s">
        <v>214</v>
      </c>
      <c r="C1849" s="53" t="s">
        <v>140</v>
      </c>
      <c r="D1849" s="53" t="s">
        <v>7882</v>
      </c>
      <c r="E1849" s="53">
        <v>39.780720000000002</v>
      </c>
      <c r="F1849" s="53">
        <v>-0.18757770000000001</v>
      </c>
      <c r="G1849" s="54">
        <v>9.0524020000000007</v>
      </c>
      <c r="H1849" s="53">
        <v>2872</v>
      </c>
      <c r="I1849" s="53">
        <v>1501</v>
      </c>
      <c r="J1849" s="53">
        <v>1371</v>
      </c>
      <c r="K1849" s="52">
        <v>18</v>
      </c>
      <c r="L1849" s="52">
        <v>-8.9475979999999993</v>
      </c>
      <c r="M1849" s="55">
        <v>2</v>
      </c>
      <c r="N1849" s="61" t="s">
        <v>14</v>
      </c>
      <c r="P1849" s="66"/>
      <c r="Q1849" s="53"/>
      <c r="R1849" s="53"/>
      <c r="S1849" s="53"/>
      <c r="T1849" s="53"/>
      <c r="U1849" s="53"/>
      <c r="V1849" s="53"/>
      <c r="W1849" s="53"/>
      <c r="BZ1849" s="53"/>
    </row>
    <row r="1850" spans="2:78" s="52" customFormat="1" ht="13" x14ac:dyDescent="0.3">
      <c r="B1850" s="53" t="s">
        <v>214</v>
      </c>
      <c r="C1850" s="53" t="s">
        <v>140</v>
      </c>
      <c r="D1850" s="53" t="s">
        <v>7883</v>
      </c>
      <c r="E1850" s="53">
        <v>40.245609999999999</v>
      </c>
      <c r="F1850" s="53">
        <v>-0.28750690000000001</v>
      </c>
      <c r="G1850" s="54">
        <v>1044.7539999999999</v>
      </c>
      <c r="H1850" s="53">
        <v>126</v>
      </c>
      <c r="I1850" s="53">
        <v>67</v>
      </c>
      <c r="J1850" s="53">
        <v>59</v>
      </c>
      <c r="K1850" s="52">
        <v>18</v>
      </c>
      <c r="L1850" s="52">
        <v>1026.7539999999999</v>
      </c>
      <c r="M1850" s="55">
        <v>8</v>
      </c>
      <c r="N1850" s="61" t="s">
        <v>17</v>
      </c>
      <c r="P1850" s="66"/>
      <c r="Q1850" s="53"/>
      <c r="R1850" s="53"/>
      <c r="S1850" s="53"/>
      <c r="T1850" s="53"/>
      <c r="U1850" s="53"/>
      <c r="V1850" s="53"/>
      <c r="W1850" s="53"/>
      <c r="BZ1850" s="53"/>
    </row>
    <row r="1851" spans="2:78" s="52" customFormat="1" ht="13" x14ac:dyDescent="0.3">
      <c r="B1851" s="53" t="s">
        <v>214</v>
      </c>
      <c r="C1851" s="53" t="s">
        <v>140</v>
      </c>
      <c r="D1851" s="53" t="s">
        <v>7884</v>
      </c>
      <c r="E1851" s="53">
        <v>39.851239999999997</v>
      </c>
      <c r="F1851" s="53">
        <v>-0.32063920000000001</v>
      </c>
      <c r="G1851" s="54">
        <v>416.25560000000002</v>
      </c>
      <c r="H1851" s="53">
        <v>347</v>
      </c>
      <c r="I1851" s="53">
        <v>178</v>
      </c>
      <c r="J1851" s="53">
        <v>169</v>
      </c>
      <c r="K1851" s="52">
        <v>18</v>
      </c>
      <c r="L1851" s="52">
        <v>398.25560000000002</v>
      </c>
      <c r="M1851" s="55">
        <v>4</v>
      </c>
      <c r="N1851" s="61" t="s">
        <v>15</v>
      </c>
      <c r="P1851" s="66"/>
      <c r="Q1851" s="53"/>
      <c r="R1851" s="53"/>
      <c r="S1851" s="53"/>
      <c r="T1851" s="53"/>
      <c r="U1851" s="53"/>
      <c r="V1851" s="53"/>
      <c r="W1851" s="53"/>
      <c r="BZ1851" s="53"/>
    </row>
    <row r="1852" spans="2:78" s="52" customFormat="1" ht="13" x14ac:dyDescent="0.3">
      <c r="B1852" s="53" t="s">
        <v>214</v>
      </c>
      <c r="C1852" s="53" t="s">
        <v>140</v>
      </c>
      <c r="D1852" s="53" t="s">
        <v>7885</v>
      </c>
      <c r="E1852" s="53">
        <v>40.583689999999997</v>
      </c>
      <c r="F1852" s="53">
        <v>-0.2165387</v>
      </c>
      <c r="G1852" s="54">
        <v>907.10090000000002</v>
      </c>
      <c r="H1852" s="53">
        <v>498</v>
      </c>
      <c r="I1852" s="53">
        <v>235</v>
      </c>
      <c r="J1852" s="53">
        <v>263</v>
      </c>
      <c r="K1852" s="52">
        <v>18</v>
      </c>
      <c r="L1852" s="52">
        <v>889.10090000000002</v>
      </c>
      <c r="M1852" s="55">
        <v>7</v>
      </c>
      <c r="N1852" s="61" t="s">
        <v>16</v>
      </c>
      <c r="P1852" s="66"/>
      <c r="Q1852" s="53"/>
      <c r="R1852" s="53"/>
      <c r="S1852" s="53"/>
      <c r="T1852" s="53"/>
      <c r="U1852" s="53"/>
      <c r="V1852" s="53"/>
      <c r="W1852" s="53"/>
      <c r="BZ1852" s="53"/>
    </row>
    <row r="1853" spans="2:78" s="52" customFormat="1" ht="13" x14ac:dyDescent="0.3">
      <c r="B1853" s="53" t="s">
        <v>214</v>
      </c>
      <c r="C1853" s="53" t="s">
        <v>140</v>
      </c>
      <c r="D1853" s="53" t="s">
        <v>7886</v>
      </c>
      <c r="E1853" s="53">
        <v>40.055329999999998</v>
      </c>
      <c r="F1853" s="53">
        <v>-0.46320149999999999</v>
      </c>
      <c r="G1853" s="54">
        <v>390.59589999999997</v>
      </c>
      <c r="H1853" s="53">
        <v>267</v>
      </c>
      <c r="I1853" s="53">
        <v>147</v>
      </c>
      <c r="J1853" s="53">
        <v>120</v>
      </c>
      <c r="K1853" s="52">
        <v>18</v>
      </c>
      <c r="L1853" s="52">
        <v>372.59589999999997</v>
      </c>
      <c r="M1853" s="55">
        <v>4</v>
      </c>
      <c r="N1853" s="61" t="s">
        <v>15</v>
      </c>
      <c r="P1853" s="66"/>
      <c r="Q1853" s="53"/>
      <c r="R1853" s="53"/>
      <c r="S1853" s="53"/>
      <c r="T1853" s="53"/>
      <c r="U1853" s="53"/>
      <c r="V1853" s="53"/>
      <c r="W1853" s="53"/>
      <c r="BZ1853" s="53"/>
    </row>
    <row r="1854" spans="2:78" s="52" customFormat="1" ht="13" x14ac:dyDescent="0.3">
      <c r="B1854" s="53" t="s">
        <v>214</v>
      </c>
      <c r="C1854" s="53" t="s">
        <v>140</v>
      </c>
      <c r="D1854" s="53" t="s">
        <v>7887</v>
      </c>
      <c r="E1854" s="53">
        <v>40.185519999999997</v>
      </c>
      <c r="F1854" s="53">
        <v>-0.54261669999999995</v>
      </c>
      <c r="G1854" s="54">
        <v>970.99009999999998</v>
      </c>
      <c r="H1854" s="53">
        <v>349</v>
      </c>
      <c r="I1854" s="53">
        <v>191</v>
      </c>
      <c r="J1854" s="53">
        <v>158</v>
      </c>
      <c r="K1854" s="52">
        <v>18</v>
      </c>
      <c r="L1854" s="52">
        <v>952.99009999999998</v>
      </c>
      <c r="M1854" s="55">
        <v>7</v>
      </c>
      <c r="N1854" s="61" t="s">
        <v>16</v>
      </c>
      <c r="P1854" s="66"/>
      <c r="Q1854" s="53"/>
      <c r="R1854" s="53"/>
      <c r="S1854" s="53"/>
      <c r="T1854" s="53"/>
      <c r="U1854" s="53"/>
      <c r="V1854" s="53"/>
      <c r="W1854" s="53"/>
      <c r="BZ1854" s="53"/>
    </row>
    <row r="1855" spans="2:78" s="52" customFormat="1" ht="13" x14ac:dyDescent="0.3">
      <c r="B1855" s="53" t="s">
        <v>214</v>
      </c>
      <c r="C1855" s="53" t="s">
        <v>140</v>
      </c>
      <c r="D1855" s="53" t="s">
        <v>7888</v>
      </c>
      <c r="E1855" s="53">
        <v>40.120060000000002</v>
      </c>
      <c r="F1855" s="53">
        <v>-0.17288629999999999</v>
      </c>
      <c r="G1855" s="54">
        <v>459.0224</v>
      </c>
      <c r="H1855" s="53">
        <v>574</v>
      </c>
      <c r="I1855" s="53">
        <v>300</v>
      </c>
      <c r="J1855" s="53">
        <v>274</v>
      </c>
      <c r="K1855" s="52">
        <v>18</v>
      </c>
      <c r="L1855" s="52">
        <v>441.0224</v>
      </c>
      <c r="M1855" s="55">
        <v>5</v>
      </c>
      <c r="N1855" s="61" t="s">
        <v>15</v>
      </c>
      <c r="P1855" s="66"/>
      <c r="Q1855" s="53"/>
      <c r="R1855" s="53"/>
      <c r="S1855" s="53"/>
      <c r="T1855" s="53"/>
      <c r="U1855" s="53"/>
      <c r="V1855" s="53"/>
      <c r="W1855" s="53"/>
      <c r="BZ1855" s="53"/>
    </row>
    <row r="1856" spans="2:78" s="52" customFormat="1" ht="13" x14ac:dyDescent="0.3">
      <c r="B1856" s="53" t="s">
        <v>214</v>
      </c>
      <c r="C1856" s="53" t="s">
        <v>140</v>
      </c>
      <c r="D1856" s="53" t="s">
        <v>7889</v>
      </c>
      <c r="E1856" s="53">
        <v>40.308039999999998</v>
      </c>
      <c r="F1856" s="53">
        <v>0.12254089999999999</v>
      </c>
      <c r="G1856" s="54">
        <v>181.3896</v>
      </c>
      <c r="H1856" s="53">
        <v>2052</v>
      </c>
      <c r="I1856" s="53">
        <v>1049</v>
      </c>
      <c r="J1856" s="53">
        <v>1003</v>
      </c>
      <c r="K1856" s="52">
        <v>18</v>
      </c>
      <c r="L1856" s="52">
        <v>163.3896</v>
      </c>
      <c r="M1856" s="55">
        <v>2</v>
      </c>
      <c r="N1856" s="61" t="s">
        <v>14</v>
      </c>
      <c r="P1856" s="66"/>
      <c r="Q1856" s="53"/>
      <c r="R1856" s="53"/>
      <c r="S1856" s="53"/>
      <c r="T1856" s="53"/>
      <c r="U1856" s="53"/>
      <c r="V1856" s="53"/>
      <c r="W1856" s="53"/>
      <c r="BZ1856" s="53"/>
    </row>
    <row r="1857" spans="2:78" s="52" customFormat="1" ht="13" x14ac:dyDescent="0.3">
      <c r="B1857" s="53" t="s">
        <v>214</v>
      </c>
      <c r="C1857" s="53" t="s">
        <v>140</v>
      </c>
      <c r="D1857" s="53" t="s">
        <v>7890</v>
      </c>
      <c r="E1857" s="53">
        <v>40.337719999999997</v>
      </c>
      <c r="F1857" s="53">
        <v>-0.1657969</v>
      </c>
      <c r="G1857" s="54">
        <v>1086.087</v>
      </c>
      <c r="H1857" s="53">
        <v>637</v>
      </c>
      <c r="I1857" s="53">
        <v>332</v>
      </c>
      <c r="J1857" s="53">
        <v>305</v>
      </c>
      <c r="K1857" s="52">
        <v>18</v>
      </c>
      <c r="L1857" s="52">
        <v>1068.087</v>
      </c>
      <c r="M1857" s="55">
        <v>8</v>
      </c>
      <c r="N1857" s="61" t="s">
        <v>17</v>
      </c>
      <c r="P1857" s="66"/>
      <c r="Q1857" s="53"/>
      <c r="R1857" s="53"/>
      <c r="S1857" s="53"/>
      <c r="T1857" s="53"/>
      <c r="U1857" s="53"/>
      <c r="V1857" s="53"/>
      <c r="W1857" s="53"/>
      <c r="BZ1857" s="53"/>
    </row>
    <row r="1858" spans="2:78" s="52" customFormat="1" ht="13" x14ac:dyDescent="0.3">
      <c r="B1858" s="53" t="s">
        <v>214</v>
      </c>
      <c r="C1858" s="53" t="s">
        <v>140</v>
      </c>
      <c r="D1858" s="53" t="s">
        <v>7891</v>
      </c>
      <c r="E1858" s="53">
        <v>39.881160000000001</v>
      </c>
      <c r="F1858" s="53">
        <v>-0.30684620000000001</v>
      </c>
      <c r="G1858" s="54">
        <v>346.78230000000002</v>
      </c>
      <c r="H1858" s="53">
        <v>915</v>
      </c>
      <c r="I1858" s="53">
        <v>455</v>
      </c>
      <c r="J1858" s="53">
        <v>460</v>
      </c>
      <c r="K1858" s="52">
        <v>18</v>
      </c>
      <c r="L1858" s="52">
        <v>328.78230000000002</v>
      </c>
      <c r="M1858" s="55">
        <v>4</v>
      </c>
      <c r="N1858" s="61" t="s">
        <v>15</v>
      </c>
      <c r="P1858" s="66"/>
      <c r="Q1858" s="53"/>
      <c r="R1858" s="53"/>
      <c r="S1858" s="53"/>
      <c r="T1858" s="53"/>
      <c r="U1858" s="53"/>
      <c r="V1858" s="53"/>
      <c r="W1858" s="53"/>
      <c r="BZ1858" s="53"/>
    </row>
    <row r="1859" spans="2:78" s="52" customFormat="1" ht="13" x14ac:dyDescent="0.3">
      <c r="B1859" s="53" t="s">
        <v>214</v>
      </c>
      <c r="C1859" s="53" t="s">
        <v>140</v>
      </c>
      <c r="D1859" s="53" t="s">
        <v>7892</v>
      </c>
      <c r="E1859" s="53">
        <v>40.028089999999999</v>
      </c>
      <c r="F1859" s="53">
        <v>-0.3554911</v>
      </c>
      <c r="G1859" s="54">
        <v>275.29719999999998</v>
      </c>
      <c r="H1859" s="53">
        <v>75</v>
      </c>
      <c r="I1859" s="53">
        <v>35</v>
      </c>
      <c r="J1859" s="53">
        <v>40</v>
      </c>
      <c r="K1859" s="52">
        <v>18</v>
      </c>
      <c r="L1859" s="52">
        <v>257.29719999999998</v>
      </c>
      <c r="M1859" s="55">
        <v>4</v>
      </c>
      <c r="N1859" s="61" t="s">
        <v>15</v>
      </c>
      <c r="P1859" s="66"/>
      <c r="Q1859" s="53"/>
      <c r="R1859" s="53"/>
      <c r="S1859" s="53"/>
      <c r="T1859" s="53"/>
      <c r="U1859" s="53"/>
      <c r="V1859" s="53"/>
      <c r="W1859" s="53"/>
      <c r="BZ1859" s="53"/>
    </row>
    <row r="1860" spans="2:78" s="52" customFormat="1" ht="13" x14ac:dyDescent="0.3">
      <c r="B1860" s="53" t="s">
        <v>214</v>
      </c>
      <c r="C1860" s="53" t="s">
        <v>140</v>
      </c>
      <c r="D1860" s="53" t="s">
        <v>7893</v>
      </c>
      <c r="E1860" s="53">
        <v>40.017969999999998</v>
      </c>
      <c r="F1860" s="53">
        <v>-0.31691750000000002</v>
      </c>
      <c r="G1860" s="54">
        <v>224.87479999999999</v>
      </c>
      <c r="H1860" s="53">
        <v>400</v>
      </c>
      <c r="I1860" s="53">
        <v>199</v>
      </c>
      <c r="J1860" s="53">
        <v>201</v>
      </c>
      <c r="K1860" s="52">
        <v>18</v>
      </c>
      <c r="L1860" s="52">
        <v>206.87479999999999</v>
      </c>
      <c r="M1860" s="55">
        <v>4</v>
      </c>
      <c r="N1860" s="61" t="s">
        <v>15</v>
      </c>
      <c r="P1860" s="66"/>
      <c r="Q1860" s="53"/>
      <c r="R1860" s="53"/>
      <c r="S1860" s="53"/>
      <c r="T1860" s="53"/>
      <c r="U1860" s="53"/>
      <c r="V1860" s="53"/>
      <c r="W1860" s="53"/>
      <c r="BZ1860" s="53"/>
    </row>
    <row r="1861" spans="2:78" s="52" customFormat="1" ht="13" x14ac:dyDescent="0.3">
      <c r="B1861" s="53" t="s">
        <v>214</v>
      </c>
      <c r="C1861" s="53" t="s">
        <v>140</v>
      </c>
      <c r="D1861" s="53" t="s">
        <v>7894</v>
      </c>
      <c r="E1861" s="53">
        <v>40.117620000000002</v>
      </c>
      <c r="F1861" s="53">
        <v>-0.23757249999999999</v>
      </c>
      <c r="G1861" s="54">
        <v>366.59620000000001</v>
      </c>
      <c r="H1861" s="53">
        <v>584</v>
      </c>
      <c r="I1861" s="53">
        <v>295</v>
      </c>
      <c r="J1861" s="53">
        <v>289</v>
      </c>
      <c r="K1861" s="52">
        <v>18</v>
      </c>
      <c r="L1861" s="52">
        <v>348.59620000000001</v>
      </c>
      <c r="M1861" s="55">
        <v>4</v>
      </c>
      <c r="N1861" s="61" t="s">
        <v>15</v>
      </c>
      <c r="P1861" s="66"/>
      <c r="Q1861" s="53"/>
      <c r="R1861" s="53"/>
      <c r="S1861" s="53"/>
      <c r="T1861" s="53"/>
      <c r="U1861" s="53"/>
      <c r="V1861" s="53"/>
      <c r="W1861" s="53"/>
      <c r="BZ1861" s="53"/>
    </row>
    <row r="1862" spans="2:78" s="52" customFormat="1" ht="13" x14ac:dyDescent="0.3">
      <c r="B1862" s="53" t="s">
        <v>214</v>
      </c>
      <c r="C1862" s="53" t="s">
        <v>140</v>
      </c>
      <c r="D1862" s="53" t="s">
        <v>7895</v>
      </c>
      <c r="E1862" s="53">
        <v>40.646250000000002</v>
      </c>
      <c r="F1862" s="53">
        <v>-0.2024678</v>
      </c>
      <c r="G1862" s="54">
        <v>704.9049</v>
      </c>
      <c r="H1862" s="53">
        <v>527</v>
      </c>
      <c r="I1862" s="53">
        <v>258</v>
      </c>
      <c r="J1862" s="53">
        <v>269</v>
      </c>
      <c r="K1862" s="52">
        <v>18</v>
      </c>
      <c r="L1862" s="52">
        <v>686.9049</v>
      </c>
      <c r="M1862" s="55">
        <v>6</v>
      </c>
      <c r="N1862" s="61" t="s">
        <v>16</v>
      </c>
      <c r="P1862" s="66"/>
      <c r="Q1862" s="53"/>
      <c r="R1862" s="53"/>
      <c r="S1862" s="53"/>
      <c r="T1862" s="53"/>
      <c r="U1862" s="53"/>
      <c r="V1862" s="53"/>
      <c r="W1862" s="53"/>
      <c r="BZ1862" s="53"/>
    </row>
    <row r="1863" spans="2:78" s="52" customFormat="1" ht="13" x14ac:dyDescent="0.3">
      <c r="B1863" s="53" t="s">
        <v>214</v>
      </c>
      <c r="C1863" s="53" t="s">
        <v>140</v>
      </c>
      <c r="D1863" s="53" t="s">
        <v>7896</v>
      </c>
      <c r="E1863" s="53">
        <v>40.06317</v>
      </c>
      <c r="F1863" s="53">
        <v>-0.609128</v>
      </c>
      <c r="G1863" s="54">
        <v>813.20389999999998</v>
      </c>
      <c r="H1863" s="53">
        <v>56</v>
      </c>
      <c r="I1863" s="53">
        <v>29</v>
      </c>
      <c r="J1863" s="53">
        <v>27</v>
      </c>
      <c r="K1863" s="52">
        <v>18</v>
      </c>
      <c r="L1863" s="52">
        <v>795.20389999999998</v>
      </c>
      <c r="M1863" s="55">
        <v>6</v>
      </c>
      <c r="N1863" s="61" t="s">
        <v>16</v>
      </c>
      <c r="P1863" s="66"/>
      <c r="Q1863" s="53"/>
      <c r="R1863" s="53"/>
      <c r="S1863" s="53"/>
      <c r="T1863" s="53"/>
      <c r="U1863" s="53"/>
      <c r="V1863" s="53"/>
      <c r="W1863" s="53"/>
      <c r="BZ1863" s="53"/>
    </row>
    <row r="1864" spans="2:78" s="52" customFormat="1" ht="13" x14ac:dyDescent="0.3">
      <c r="B1864" s="53" t="s">
        <v>214</v>
      </c>
      <c r="C1864" s="53" t="s">
        <v>140</v>
      </c>
      <c r="D1864" s="53" t="s">
        <v>7897</v>
      </c>
      <c r="E1864" s="53">
        <v>40.020600000000002</v>
      </c>
      <c r="F1864" s="53">
        <v>-0.4207844</v>
      </c>
      <c r="G1864" s="54">
        <v>505.947</v>
      </c>
      <c r="H1864" s="53">
        <v>122</v>
      </c>
      <c r="I1864" s="53">
        <v>69</v>
      </c>
      <c r="J1864" s="53">
        <v>53</v>
      </c>
      <c r="K1864" s="52">
        <v>18</v>
      </c>
      <c r="L1864" s="52">
        <v>487.947</v>
      </c>
      <c r="M1864" s="55">
        <v>5</v>
      </c>
      <c r="N1864" s="61" t="s">
        <v>15</v>
      </c>
      <c r="P1864" s="66"/>
      <c r="Q1864" s="53"/>
      <c r="R1864" s="53"/>
      <c r="S1864" s="53"/>
      <c r="T1864" s="53"/>
      <c r="U1864" s="53"/>
      <c r="V1864" s="53"/>
      <c r="W1864" s="53"/>
      <c r="BZ1864" s="53"/>
    </row>
    <row r="1865" spans="2:78" s="52" customFormat="1" ht="13" x14ac:dyDescent="0.3">
      <c r="B1865" s="53" t="s">
        <v>214</v>
      </c>
      <c r="C1865" s="53" t="s">
        <v>140</v>
      </c>
      <c r="D1865" s="53" t="s">
        <v>7898</v>
      </c>
      <c r="E1865" s="53">
        <v>39.92398</v>
      </c>
      <c r="F1865" s="53">
        <v>-0.49776809999999999</v>
      </c>
      <c r="G1865" s="54">
        <v>515.27840000000003</v>
      </c>
      <c r="H1865" s="53">
        <v>201</v>
      </c>
      <c r="I1865" s="53">
        <v>110</v>
      </c>
      <c r="J1865" s="53">
        <v>91</v>
      </c>
      <c r="K1865" s="52">
        <v>18</v>
      </c>
      <c r="L1865" s="52">
        <v>497.27840000000003</v>
      </c>
      <c r="M1865" s="55">
        <v>5</v>
      </c>
      <c r="N1865" s="61" t="s">
        <v>15</v>
      </c>
      <c r="P1865" s="66"/>
      <c r="Q1865" s="53"/>
      <c r="R1865" s="53"/>
      <c r="S1865" s="53"/>
      <c r="T1865" s="53"/>
      <c r="U1865" s="53"/>
      <c r="V1865" s="53"/>
      <c r="W1865" s="53"/>
      <c r="BZ1865" s="53"/>
    </row>
    <row r="1866" spans="2:78" s="52" customFormat="1" ht="13" x14ac:dyDescent="0.3">
      <c r="B1866" s="53" t="s">
        <v>214</v>
      </c>
      <c r="C1866" s="53" t="s">
        <v>140</v>
      </c>
      <c r="D1866" s="53" t="s">
        <v>7899</v>
      </c>
      <c r="E1866" s="53">
        <v>39.836709999999997</v>
      </c>
      <c r="F1866" s="53">
        <v>-0.46690720000000002</v>
      </c>
      <c r="G1866" s="54">
        <v>304.16629999999998</v>
      </c>
      <c r="H1866" s="53">
        <v>706</v>
      </c>
      <c r="I1866" s="53">
        <v>367</v>
      </c>
      <c r="J1866" s="53">
        <v>339</v>
      </c>
      <c r="K1866" s="52">
        <v>18</v>
      </c>
      <c r="L1866" s="52">
        <v>286.16629999999998</v>
      </c>
      <c r="M1866" s="55">
        <v>4</v>
      </c>
      <c r="N1866" s="61" t="s">
        <v>15</v>
      </c>
      <c r="P1866" s="66"/>
      <c r="Q1866" s="53"/>
      <c r="R1866" s="53"/>
      <c r="S1866" s="53"/>
      <c r="T1866" s="53"/>
      <c r="U1866" s="53"/>
      <c r="V1866" s="53"/>
      <c r="W1866" s="53"/>
      <c r="BZ1866" s="53"/>
    </row>
    <row r="1867" spans="2:78" s="52" customFormat="1" ht="13" x14ac:dyDescent="0.3">
      <c r="B1867" s="53" t="s">
        <v>214</v>
      </c>
      <c r="C1867" s="53" t="s">
        <v>140</v>
      </c>
      <c r="D1867" s="53" t="s">
        <v>7900</v>
      </c>
      <c r="E1867" s="53">
        <v>40.720120000000001</v>
      </c>
      <c r="F1867" s="53">
        <v>-3.1002999999999998E-3</v>
      </c>
      <c r="G1867" s="54">
        <v>756.51020000000005</v>
      </c>
      <c r="H1867" s="53">
        <v>59</v>
      </c>
      <c r="I1867" s="53">
        <v>32</v>
      </c>
      <c r="J1867" s="53">
        <v>27</v>
      </c>
      <c r="K1867" s="52">
        <v>18</v>
      </c>
      <c r="L1867" s="52">
        <v>738.51020000000005</v>
      </c>
      <c r="M1867" s="55">
        <v>6</v>
      </c>
      <c r="N1867" s="61" t="s">
        <v>16</v>
      </c>
      <c r="P1867" s="66"/>
      <c r="Q1867" s="53"/>
      <c r="R1867" s="53"/>
      <c r="S1867" s="53"/>
      <c r="T1867" s="53"/>
      <c r="U1867" s="53"/>
      <c r="V1867" s="53"/>
      <c r="W1867" s="53"/>
      <c r="BZ1867" s="53"/>
    </row>
    <row r="1868" spans="2:78" s="52" customFormat="1" ht="13" x14ac:dyDescent="0.3">
      <c r="B1868" s="53" t="s">
        <v>214</v>
      </c>
      <c r="C1868" s="53" t="s">
        <v>140</v>
      </c>
      <c r="D1868" s="53" t="s">
        <v>7901</v>
      </c>
      <c r="E1868" s="53">
        <v>39.983750000000001</v>
      </c>
      <c r="F1868" s="53">
        <v>-0.5030097</v>
      </c>
      <c r="G1868" s="54">
        <v>668.37159999999994</v>
      </c>
      <c r="H1868" s="53">
        <v>51</v>
      </c>
      <c r="I1868" s="53">
        <v>26</v>
      </c>
      <c r="J1868" s="53">
        <v>25</v>
      </c>
      <c r="K1868" s="52">
        <v>18</v>
      </c>
      <c r="L1868" s="52">
        <v>650.37159999999994</v>
      </c>
      <c r="M1868" s="55">
        <v>6</v>
      </c>
      <c r="N1868" s="61" t="s">
        <v>16</v>
      </c>
      <c r="P1868" s="66"/>
      <c r="Q1868" s="53"/>
      <c r="R1868" s="53"/>
      <c r="S1868" s="53"/>
      <c r="T1868" s="53"/>
      <c r="U1868" s="53"/>
      <c r="V1868" s="53"/>
      <c r="W1868" s="53"/>
      <c r="BZ1868" s="53"/>
    </row>
    <row r="1869" spans="2:78" s="52" customFormat="1" ht="13" x14ac:dyDescent="0.3">
      <c r="B1869" s="53" t="s">
        <v>214</v>
      </c>
      <c r="C1869" s="53" t="s">
        <v>140</v>
      </c>
      <c r="D1869" s="53" t="s">
        <v>7902</v>
      </c>
      <c r="E1869" s="53">
        <v>39.99738</v>
      </c>
      <c r="F1869" s="53">
        <v>-5.2743600000000002E-2</v>
      </c>
      <c r="G1869" s="54">
        <v>41.331009999999999</v>
      </c>
      <c r="H1869" s="53">
        <v>820</v>
      </c>
      <c r="I1869" s="53">
        <v>415</v>
      </c>
      <c r="J1869" s="53">
        <v>405</v>
      </c>
      <c r="K1869" s="52">
        <v>18</v>
      </c>
      <c r="L1869" s="52">
        <v>23.331009999999999</v>
      </c>
      <c r="M1869" s="55">
        <v>2</v>
      </c>
      <c r="N1869" s="61" t="s">
        <v>14</v>
      </c>
      <c r="P1869" s="66"/>
      <c r="Q1869" s="53"/>
      <c r="R1869" s="53"/>
      <c r="S1869" s="53"/>
      <c r="T1869" s="53"/>
      <c r="U1869" s="53"/>
      <c r="V1869" s="53"/>
      <c r="W1869" s="53"/>
      <c r="BZ1869" s="53"/>
    </row>
    <row r="1870" spans="2:78" s="52" customFormat="1" ht="13" x14ac:dyDescent="0.3">
      <c r="B1870" s="53" t="s">
        <v>214</v>
      </c>
      <c r="C1870" s="53" t="s">
        <v>140</v>
      </c>
      <c r="D1870" s="53" t="s">
        <v>7903</v>
      </c>
      <c r="E1870" s="53">
        <v>39.913400000000003</v>
      </c>
      <c r="F1870" s="53">
        <v>-0.57256890000000005</v>
      </c>
      <c r="G1870" s="54">
        <v>491.42770000000002</v>
      </c>
      <c r="H1870" s="53">
        <v>1672</v>
      </c>
      <c r="I1870" s="53">
        <v>831</v>
      </c>
      <c r="J1870" s="53">
        <v>841</v>
      </c>
      <c r="K1870" s="52">
        <v>18</v>
      </c>
      <c r="L1870" s="52">
        <v>473.42770000000002</v>
      </c>
      <c r="M1870" s="55">
        <v>5</v>
      </c>
      <c r="N1870" s="61" t="s">
        <v>15</v>
      </c>
      <c r="P1870" s="66"/>
      <c r="Q1870" s="53"/>
      <c r="R1870" s="53"/>
      <c r="S1870" s="53"/>
      <c r="T1870" s="53"/>
      <c r="U1870" s="53"/>
      <c r="V1870" s="53"/>
      <c r="W1870" s="53"/>
      <c r="BZ1870" s="53"/>
    </row>
    <row r="1871" spans="2:78" s="52" customFormat="1" ht="13" x14ac:dyDescent="0.3">
      <c r="B1871" s="53" t="s">
        <v>214</v>
      </c>
      <c r="C1871" s="53" t="s">
        <v>140</v>
      </c>
      <c r="D1871" s="53" t="s">
        <v>7904</v>
      </c>
      <c r="E1871" s="53">
        <v>39.76972</v>
      </c>
      <c r="F1871" s="53">
        <v>-0.2078121</v>
      </c>
      <c r="G1871" s="54">
        <v>13.798909999999999</v>
      </c>
      <c r="H1871" s="53">
        <v>962</v>
      </c>
      <c r="I1871" s="53">
        <v>490</v>
      </c>
      <c r="J1871" s="53">
        <v>472</v>
      </c>
      <c r="K1871" s="52">
        <v>18</v>
      </c>
      <c r="L1871" s="52">
        <v>-4.2010900000000007</v>
      </c>
      <c r="M1871" s="55">
        <v>2</v>
      </c>
      <c r="N1871" s="61" t="s">
        <v>14</v>
      </c>
      <c r="P1871" s="66"/>
      <c r="Q1871" s="53"/>
      <c r="R1871" s="53"/>
      <c r="S1871" s="53"/>
      <c r="T1871" s="53"/>
      <c r="U1871" s="53"/>
      <c r="V1871" s="53"/>
      <c r="W1871" s="53"/>
      <c r="BZ1871" s="53"/>
    </row>
    <row r="1872" spans="2:78" s="52" customFormat="1" ht="13" x14ac:dyDescent="0.3">
      <c r="B1872" s="53" t="s">
        <v>214</v>
      </c>
      <c r="C1872" s="53" t="s">
        <v>140</v>
      </c>
      <c r="D1872" s="53" t="s">
        <v>7905</v>
      </c>
      <c r="E1872" s="53">
        <v>40.138500000000001</v>
      </c>
      <c r="F1872" s="53">
        <v>-0.279997</v>
      </c>
      <c r="G1872" s="54">
        <v>564.10640000000001</v>
      </c>
      <c r="H1872" s="53">
        <v>1585</v>
      </c>
      <c r="I1872" s="53">
        <v>810</v>
      </c>
      <c r="J1872" s="53">
        <v>775</v>
      </c>
      <c r="K1872" s="52">
        <v>18</v>
      </c>
      <c r="L1872" s="52">
        <v>546.10640000000001</v>
      </c>
      <c r="M1872" s="55">
        <v>5</v>
      </c>
      <c r="N1872" s="61" t="s">
        <v>15</v>
      </c>
      <c r="P1872" s="66"/>
      <c r="Q1872" s="53"/>
      <c r="R1872" s="53"/>
      <c r="S1872" s="53"/>
      <c r="T1872" s="53"/>
      <c r="U1872" s="53"/>
      <c r="V1872" s="53"/>
      <c r="W1872" s="53"/>
      <c r="BZ1872" s="53"/>
    </row>
    <row r="1873" spans="2:78" s="52" customFormat="1" ht="13" x14ac:dyDescent="0.3">
      <c r="B1873" s="53" t="s">
        <v>214</v>
      </c>
      <c r="C1873" s="53" t="s">
        <v>140</v>
      </c>
      <c r="D1873" s="53" t="s">
        <v>7906</v>
      </c>
      <c r="E1873" s="53">
        <v>40.087330000000001</v>
      </c>
      <c r="F1873" s="53">
        <v>-0.37229820000000002</v>
      </c>
      <c r="G1873" s="54">
        <v>429.93830000000003</v>
      </c>
      <c r="H1873" s="53">
        <v>192</v>
      </c>
      <c r="I1873" s="53">
        <v>102</v>
      </c>
      <c r="J1873" s="53">
        <v>90</v>
      </c>
      <c r="K1873" s="52">
        <v>18</v>
      </c>
      <c r="L1873" s="52">
        <v>411.93830000000003</v>
      </c>
      <c r="M1873" s="55">
        <v>5</v>
      </c>
      <c r="N1873" s="61" t="s">
        <v>15</v>
      </c>
      <c r="P1873" s="66"/>
      <c r="Q1873" s="53"/>
      <c r="R1873" s="53"/>
      <c r="S1873" s="53"/>
      <c r="T1873" s="53"/>
      <c r="U1873" s="53"/>
      <c r="V1873" s="53"/>
      <c r="W1873" s="53"/>
      <c r="BZ1873" s="53"/>
    </row>
    <row r="1874" spans="2:78" s="52" customFormat="1" ht="13" x14ac:dyDescent="0.3">
      <c r="B1874" s="53" t="s">
        <v>214</v>
      </c>
      <c r="C1874" s="53" t="s">
        <v>140</v>
      </c>
      <c r="D1874" s="53" t="s">
        <v>7907</v>
      </c>
      <c r="E1874" s="53">
        <v>40.615609999999997</v>
      </c>
      <c r="F1874" s="53">
        <v>-0.27906730000000002</v>
      </c>
      <c r="G1874" s="54">
        <v>809.32060000000001</v>
      </c>
      <c r="H1874" s="53">
        <v>192</v>
      </c>
      <c r="I1874" s="53">
        <v>97</v>
      </c>
      <c r="J1874" s="53">
        <v>95</v>
      </c>
      <c r="K1874" s="52">
        <v>18</v>
      </c>
      <c r="L1874" s="52">
        <v>791.32060000000001</v>
      </c>
      <c r="M1874" s="55">
        <v>6</v>
      </c>
      <c r="N1874" s="61" t="s">
        <v>16</v>
      </c>
      <c r="P1874" s="66"/>
      <c r="Q1874" s="53"/>
      <c r="R1874" s="53"/>
      <c r="S1874" s="53"/>
      <c r="T1874" s="53"/>
      <c r="U1874" s="53"/>
      <c r="V1874" s="53"/>
      <c r="W1874" s="53"/>
      <c r="BZ1874" s="53"/>
    </row>
    <row r="1875" spans="2:78" s="52" customFormat="1" ht="13" x14ac:dyDescent="0.3">
      <c r="B1875" s="53" t="s">
        <v>214</v>
      </c>
      <c r="C1875" s="53" t="s">
        <v>140</v>
      </c>
      <c r="D1875" s="53" t="s">
        <v>7908</v>
      </c>
      <c r="E1875" s="53">
        <v>39.937159999999999</v>
      </c>
      <c r="F1875" s="53">
        <v>-0.46943849999999998</v>
      </c>
      <c r="G1875" s="54">
        <v>574.55399999999997</v>
      </c>
      <c r="H1875" s="53">
        <v>113</v>
      </c>
      <c r="I1875" s="53">
        <v>55</v>
      </c>
      <c r="J1875" s="53">
        <v>58</v>
      </c>
      <c r="K1875" s="52">
        <v>18</v>
      </c>
      <c r="L1875" s="52">
        <v>556.55399999999997</v>
      </c>
      <c r="M1875" s="55">
        <v>5</v>
      </c>
      <c r="N1875" s="61" t="s">
        <v>15</v>
      </c>
      <c r="P1875" s="66"/>
      <c r="Q1875" s="53"/>
      <c r="R1875" s="53"/>
      <c r="S1875" s="53"/>
      <c r="T1875" s="53"/>
      <c r="U1875" s="53"/>
      <c r="V1875" s="53"/>
      <c r="W1875" s="53"/>
      <c r="BZ1875" s="53"/>
    </row>
    <row r="1876" spans="2:78" s="52" customFormat="1" ht="13" x14ac:dyDescent="0.3">
      <c r="B1876" s="53" t="s">
        <v>214</v>
      </c>
      <c r="C1876" s="53" t="s">
        <v>140</v>
      </c>
      <c r="D1876" s="53" t="s">
        <v>7909</v>
      </c>
      <c r="E1876" s="53">
        <v>39.808619999999998</v>
      </c>
      <c r="F1876" s="53">
        <v>-0.14577799999999999</v>
      </c>
      <c r="G1876" s="54">
        <v>8.7997049999999994</v>
      </c>
      <c r="H1876" s="53">
        <v>6014</v>
      </c>
      <c r="I1876" s="53">
        <v>3076</v>
      </c>
      <c r="J1876" s="53">
        <v>2938</v>
      </c>
      <c r="K1876" s="52">
        <v>18</v>
      </c>
      <c r="L1876" s="52">
        <v>-9.2002950000000006</v>
      </c>
      <c r="M1876" s="55">
        <v>2</v>
      </c>
      <c r="N1876" s="61" t="s">
        <v>14</v>
      </c>
      <c r="P1876" s="66"/>
      <c r="Q1876" s="53"/>
      <c r="R1876" s="53"/>
      <c r="S1876" s="53"/>
      <c r="T1876" s="53"/>
      <c r="U1876" s="53"/>
      <c r="V1876" s="53"/>
      <c r="W1876" s="53"/>
      <c r="BZ1876" s="53"/>
    </row>
    <row r="1877" spans="2:78" s="52" customFormat="1" ht="13" x14ac:dyDescent="0.3">
      <c r="B1877" s="53" t="s">
        <v>214</v>
      </c>
      <c r="C1877" s="53" t="s">
        <v>140</v>
      </c>
      <c r="D1877" s="53" t="s">
        <v>7910</v>
      </c>
      <c r="E1877" s="53">
        <v>40.035089999999997</v>
      </c>
      <c r="F1877" s="53">
        <v>-0.55275379999999996</v>
      </c>
      <c r="G1877" s="54">
        <v>554.35559999999998</v>
      </c>
      <c r="H1877" s="53">
        <v>431</v>
      </c>
      <c r="I1877" s="53">
        <v>212</v>
      </c>
      <c r="J1877" s="53">
        <v>219</v>
      </c>
      <c r="K1877" s="52">
        <v>18</v>
      </c>
      <c r="L1877" s="52">
        <v>536.35559999999998</v>
      </c>
      <c r="M1877" s="55">
        <v>5</v>
      </c>
      <c r="N1877" s="61" t="s">
        <v>15</v>
      </c>
      <c r="P1877" s="66"/>
      <c r="Q1877" s="53"/>
      <c r="R1877" s="53"/>
      <c r="S1877" s="53"/>
      <c r="T1877" s="53"/>
      <c r="U1877" s="53"/>
      <c r="V1877" s="53"/>
      <c r="W1877" s="53"/>
      <c r="BZ1877" s="53"/>
    </row>
    <row r="1878" spans="2:78" s="52" customFormat="1" ht="13" x14ac:dyDescent="0.3">
      <c r="B1878" s="53" t="s">
        <v>214</v>
      </c>
      <c r="C1878" s="53" t="s">
        <v>140</v>
      </c>
      <c r="D1878" s="53" t="s">
        <v>7911</v>
      </c>
      <c r="E1878" s="53">
        <v>40.067959999999999</v>
      </c>
      <c r="F1878" s="53">
        <v>-0.52273689999999995</v>
      </c>
      <c r="G1878" s="54">
        <v>471.20179999999999</v>
      </c>
      <c r="H1878" s="53">
        <v>617</v>
      </c>
      <c r="I1878" s="53">
        <v>312</v>
      </c>
      <c r="J1878" s="53">
        <v>305</v>
      </c>
      <c r="K1878" s="52">
        <v>18</v>
      </c>
      <c r="L1878" s="52">
        <v>453.20179999999999</v>
      </c>
      <c r="M1878" s="55">
        <v>5</v>
      </c>
      <c r="N1878" s="61" t="s">
        <v>15</v>
      </c>
      <c r="P1878" s="66"/>
      <c r="Q1878" s="53"/>
      <c r="R1878" s="53"/>
      <c r="S1878" s="53"/>
      <c r="T1878" s="53"/>
      <c r="U1878" s="53"/>
      <c r="V1878" s="53"/>
      <c r="W1878" s="53"/>
      <c r="BZ1878" s="53"/>
    </row>
    <row r="1879" spans="2:78" s="52" customFormat="1" ht="13" x14ac:dyDescent="0.3">
      <c r="B1879" s="53" t="s">
        <v>214</v>
      </c>
      <c r="C1879" s="53" t="s">
        <v>140</v>
      </c>
      <c r="D1879" s="53" t="s">
        <v>7912</v>
      </c>
      <c r="E1879" s="53">
        <v>40.619</v>
      </c>
      <c r="F1879" s="53">
        <v>-9.7733399999999998E-2</v>
      </c>
      <c r="G1879" s="54">
        <v>932.55290000000002</v>
      </c>
      <c r="H1879" s="53">
        <v>2822</v>
      </c>
      <c r="I1879" s="53">
        <v>1413</v>
      </c>
      <c r="J1879" s="53">
        <v>1409</v>
      </c>
      <c r="K1879" s="52">
        <v>18</v>
      </c>
      <c r="L1879" s="52">
        <v>914.55290000000002</v>
      </c>
      <c r="M1879" s="55">
        <v>7</v>
      </c>
      <c r="N1879" s="61" t="s">
        <v>16</v>
      </c>
      <c r="P1879" s="66"/>
      <c r="Q1879" s="53"/>
      <c r="R1879" s="53"/>
      <c r="S1879" s="53"/>
      <c r="T1879" s="53"/>
      <c r="U1879" s="53"/>
      <c r="V1879" s="53"/>
      <c r="W1879" s="53"/>
      <c r="BZ1879" s="53"/>
    </row>
    <row r="1880" spans="2:78" s="52" customFormat="1" ht="13" x14ac:dyDescent="0.3">
      <c r="B1880" s="53" t="s">
        <v>214</v>
      </c>
      <c r="C1880" s="53" t="s">
        <v>140</v>
      </c>
      <c r="D1880" s="53" t="s">
        <v>7913</v>
      </c>
      <c r="E1880" s="53">
        <v>39.877270000000003</v>
      </c>
      <c r="F1880" s="53">
        <v>-0.50599099999999997</v>
      </c>
      <c r="G1880" s="54">
        <v>389.92039999999997</v>
      </c>
      <c r="H1880" s="53">
        <v>787</v>
      </c>
      <c r="I1880" s="53">
        <v>406</v>
      </c>
      <c r="J1880" s="53">
        <v>381</v>
      </c>
      <c r="K1880" s="52">
        <v>18</v>
      </c>
      <c r="L1880" s="52">
        <v>371.92039999999997</v>
      </c>
      <c r="M1880" s="55">
        <v>4</v>
      </c>
      <c r="N1880" s="61" t="s">
        <v>15</v>
      </c>
      <c r="P1880" s="66"/>
      <c r="Q1880" s="53"/>
      <c r="R1880" s="53"/>
      <c r="S1880" s="53"/>
      <c r="T1880" s="53"/>
      <c r="U1880" s="53"/>
      <c r="V1880" s="53"/>
      <c r="W1880" s="53"/>
      <c r="BZ1880" s="53"/>
    </row>
    <row r="1881" spans="2:78" s="52" customFormat="1" ht="13" x14ac:dyDescent="0.3">
      <c r="B1881" s="53" t="s">
        <v>214</v>
      </c>
      <c r="C1881" s="53" t="s">
        <v>140</v>
      </c>
      <c r="D1881" s="53" t="s">
        <v>7914</v>
      </c>
      <c r="E1881" s="53">
        <v>39.852449999999997</v>
      </c>
      <c r="F1881" s="53">
        <v>-0.15863060000000001</v>
      </c>
      <c r="G1881" s="54">
        <v>18</v>
      </c>
      <c r="H1881" s="53">
        <v>13490</v>
      </c>
      <c r="I1881" s="53">
        <v>6756</v>
      </c>
      <c r="J1881" s="53">
        <v>6734</v>
      </c>
      <c r="K1881" s="52">
        <v>18</v>
      </c>
      <c r="L1881" s="52">
        <v>0</v>
      </c>
      <c r="M1881" s="55">
        <v>2</v>
      </c>
      <c r="N1881" s="61" t="s">
        <v>14</v>
      </c>
      <c r="P1881" s="66"/>
      <c r="Q1881" s="53"/>
      <c r="R1881" s="53"/>
      <c r="S1881" s="53"/>
      <c r="T1881" s="53"/>
      <c r="U1881" s="53"/>
      <c r="V1881" s="53"/>
      <c r="W1881" s="53"/>
      <c r="BZ1881" s="53"/>
    </row>
    <row r="1882" spans="2:78" s="52" customFormat="1" ht="13" x14ac:dyDescent="0.3">
      <c r="B1882" s="53" t="s">
        <v>214</v>
      </c>
      <c r="C1882" s="53" t="s">
        <v>140</v>
      </c>
      <c r="D1882" s="53" t="s">
        <v>7915</v>
      </c>
      <c r="E1882" s="53">
        <v>40.63729</v>
      </c>
      <c r="F1882" s="53">
        <v>-0.3402403</v>
      </c>
      <c r="G1882" s="54">
        <v>1041.123</v>
      </c>
      <c r="H1882" s="53">
        <v>138</v>
      </c>
      <c r="I1882" s="53">
        <v>76</v>
      </c>
      <c r="J1882" s="53">
        <v>62</v>
      </c>
      <c r="K1882" s="52">
        <v>18</v>
      </c>
      <c r="L1882" s="52">
        <v>1023.123</v>
      </c>
      <c r="M1882" s="55">
        <v>8</v>
      </c>
      <c r="N1882" s="61" t="s">
        <v>17</v>
      </c>
      <c r="P1882" s="66"/>
      <c r="Q1882" s="53"/>
      <c r="R1882" s="53"/>
      <c r="S1882" s="53"/>
      <c r="T1882" s="53"/>
      <c r="U1882" s="53"/>
      <c r="V1882" s="53"/>
      <c r="W1882" s="53"/>
      <c r="BZ1882" s="53"/>
    </row>
    <row r="1883" spans="2:78" s="52" customFormat="1" ht="13" x14ac:dyDescent="0.3">
      <c r="B1883" s="53" t="s">
        <v>214</v>
      </c>
      <c r="C1883" s="53" t="s">
        <v>140</v>
      </c>
      <c r="D1883" s="53" t="s">
        <v>7916</v>
      </c>
      <c r="E1883" s="53">
        <v>39.965299999999999</v>
      </c>
      <c r="F1883" s="53">
        <v>-0.26264549999999998</v>
      </c>
      <c r="G1883" s="54">
        <v>192.7921</v>
      </c>
      <c r="H1883" s="53">
        <v>25691</v>
      </c>
      <c r="I1883" s="53">
        <v>13149</v>
      </c>
      <c r="J1883" s="53">
        <v>12542</v>
      </c>
      <c r="K1883" s="52">
        <v>18</v>
      </c>
      <c r="L1883" s="52">
        <v>174.7921</v>
      </c>
      <c r="M1883" s="55">
        <v>2</v>
      </c>
      <c r="N1883" s="61" t="s">
        <v>14</v>
      </c>
      <c r="P1883" s="66"/>
      <c r="Q1883" s="53"/>
      <c r="R1883" s="53"/>
      <c r="S1883" s="53"/>
      <c r="T1883" s="53"/>
      <c r="U1883" s="53"/>
      <c r="V1883" s="53"/>
      <c r="W1883" s="53"/>
      <c r="BZ1883" s="53"/>
    </row>
    <row r="1884" spans="2:78" s="52" customFormat="1" ht="13" x14ac:dyDescent="0.3">
      <c r="B1884" s="53" t="s">
        <v>214</v>
      </c>
      <c r="C1884" s="53" t="s">
        <v>140</v>
      </c>
      <c r="D1884" s="53" t="s">
        <v>7917</v>
      </c>
      <c r="E1884" s="53">
        <v>40.09225</v>
      </c>
      <c r="F1884" s="53">
        <v>0.13398769999999999</v>
      </c>
      <c r="G1884" s="54">
        <v>28.01426</v>
      </c>
      <c r="H1884" s="53">
        <v>11188</v>
      </c>
      <c r="I1884" s="53">
        <v>6142</v>
      </c>
      <c r="J1884" s="53">
        <v>5046</v>
      </c>
      <c r="K1884" s="52">
        <v>18</v>
      </c>
      <c r="L1884" s="52">
        <v>10.01426</v>
      </c>
      <c r="M1884" s="55">
        <v>2</v>
      </c>
      <c r="N1884" s="61" t="s">
        <v>14</v>
      </c>
      <c r="P1884" s="66"/>
      <c r="Q1884" s="53"/>
      <c r="R1884" s="53"/>
      <c r="S1884" s="53"/>
      <c r="T1884" s="53"/>
      <c r="U1884" s="53"/>
      <c r="V1884" s="53"/>
      <c r="W1884" s="53"/>
      <c r="BZ1884" s="53"/>
    </row>
    <row r="1885" spans="2:78" s="52" customFormat="1" ht="13" x14ac:dyDescent="0.3">
      <c r="B1885" s="53" t="s">
        <v>214</v>
      </c>
      <c r="C1885" s="53" t="s">
        <v>140</v>
      </c>
      <c r="D1885" s="53" t="s">
        <v>7918</v>
      </c>
      <c r="E1885" s="53">
        <v>40.718119999999999</v>
      </c>
      <c r="F1885" s="53">
        <v>-0.18057000000000001</v>
      </c>
      <c r="G1885" s="54">
        <v>670.43679999999995</v>
      </c>
      <c r="H1885" s="53">
        <v>35</v>
      </c>
      <c r="I1885" s="53">
        <v>20</v>
      </c>
      <c r="J1885" s="53">
        <v>15</v>
      </c>
      <c r="K1885" s="52">
        <v>18</v>
      </c>
      <c r="L1885" s="52">
        <v>652.43679999999995</v>
      </c>
      <c r="M1885" s="55">
        <v>6</v>
      </c>
      <c r="N1885" s="61" t="s">
        <v>16</v>
      </c>
      <c r="P1885" s="66"/>
      <c r="Q1885" s="53"/>
      <c r="R1885" s="53"/>
      <c r="S1885" s="53"/>
      <c r="T1885" s="53"/>
      <c r="U1885" s="53"/>
      <c r="V1885" s="53"/>
      <c r="W1885" s="53"/>
      <c r="BZ1885" s="53"/>
    </row>
    <row r="1886" spans="2:78" s="52" customFormat="1" ht="13" x14ac:dyDescent="0.3">
      <c r="B1886" s="53" t="s">
        <v>214</v>
      </c>
      <c r="C1886" s="53" t="s">
        <v>140</v>
      </c>
      <c r="D1886" s="53" t="s">
        <v>7919</v>
      </c>
      <c r="E1886" s="53">
        <v>39.973750000000003</v>
      </c>
      <c r="F1886" s="53">
        <v>-0.48240159999999999</v>
      </c>
      <c r="G1886" s="54">
        <v>743.47159999999997</v>
      </c>
      <c r="H1886" s="53">
        <v>61</v>
      </c>
      <c r="I1886" s="53">
        <v>34</v>
      </c>
      <c r="J1886" s="53">
        <v>27</v>
      </c>
      <c r="K1886" s="52">
        <v>18</v>
      </c>
      <c r="L1886" s="52">
        <v>725.47159999999997</v>
      </c>
      <c r="M1886" s="55">
        <v>6</v>
      </c>
      <c r="N1886" s="61" t="s">
        <v>16</v>
      </c>
      <c r="P1886" s="66"/>
      <c r="Q1886" s="53"/>
      <c r="R1886" s="53"/>
      <c r="S1886" s="53"/>
      <c r="T1886" s="53"/>
      <c r="U1886" s="53"/>
      <c r="V1886" s="53"/>
      <c r="W1886" s="53"/>
      <c r="BZ1886" s="53"/>
    </row>
    <row r="1887" spans="2:78" s="52" customFormat="1" ht="13" x14ac:dyDescent="0.3">
      <c r="B1887" s="53" t="s">
        <v>214</v>
      </c>
      <c r="C1887" s="53" t="s">
        <v>140</v>
      </c>
      <c r="D1887" s="53" t="s">
        <v>7920</v>
      </c>
      <c r="E1887" s="53">
        <v>40.360289999999999</v>
      </c>
      <c r="F1887" s="53">
        <v>0.40285149999999997</v>
      </c>
      <c r="G1887" s="54">
        <v>6.3255460000000001</v>
      </c>
      <c r="H1887" s="53">
        <v>7894</v>
      </c>
      <c r="I1887" s="53">
        <v>4084</v>
      </c>
      <c r="J1887" s="53">
        <v>3810</v>
      </c>
      <c r="K1887" s="52">
        <v>18</v>
      </c>
      <c r="L1887" s="52">
        <v>-11.674454000000001</v>
      </c>
      <c r="M1887" s="55">
        <v>2</v>
      </c>
      <c r="N1887" s="61" t="s">
        <v>14</v>
      </c>
      <c r="P1887" s="66"/>
      <c r="Q1887" s="53"/>
      <c r="R1887" s="53"/>
      <c r="S1887" s="53"/>
      <c r="T1887" s="53"/>
      <c r="U1887" s="53"/>
      <c r="V1887" s="53"/>
      <c r="W1887" s="53"/>
      <c r="BZ1887" s="53"/>
    </row>
    <row r="1888" spans="2:78" s="52" customFormat="1" ht="13" x14ac:dyDescent="0.3">
      <c r="B1888" s="53" t="s">
        <v>214</v>
      </c>
      <c r="C1888" s="53" t="s">
        <v>140</v>
      </c>
      <c r="D1888" s="53" t="s">
        <v>7921</v>
      </c>
      <c r="E1888" s="53">
        <v>40.020670000000003</v>
      </c>
      <c r="F1888" s="53">
        <v>-0.65483020000000003</v>
      </c>
      <c r="G1888" s="54">
        <v>1035.5319999999999</v>
      </c>
      <c r="H1888" s="53">
        <v>147</v>
      </c>
      <c r="I1888" s="53">
        <v>80</v>
      </c>
      <c r="J1888" s="53">
        <v>67</v>
      </c>
      <c r="K1888" s="52">
        <v>18</v>
      </c>
      <c r="L1888" s="52">
        <v>1017.5319999999999</v>
      </c>
      <c r="M1888" s="55">
        <v>8</v>
      </c>
      <c r="N1888" s="61" t="s">
        <v>17</v>
      </c>
      <c r="P1888" s="66"/>
      <c r="Q1888" s="53"/>
      <c r="R1888" s="53"/>
      <c r="S1888" s="53"/>
      <c r="T1888" s="53"/>
      <c r="U1888" s="53"/>
      <c r="V1888" s="53"/>
      <c r="W1888" s="53"/>
      <c r="BZ1888" s="53"/>
    </row>
    <row r="1889" spans="2:79" s="52" customFormat="1" ht="13" x14ac:dyDescent="0.3">
      <c r="B1889" s="53" t="s">
        <v>214</v>
      </c>
      <c r="C1889" s="53" t="s">
        <v>140</v>
      </c>
      <c r="D1889" s="53" t="s">
        <v>7922</v>
      </c>
      <c r="E1889" s="53">
        <v>40.35</v>
      </c>
      <c r="F1889" s="53">
        <v>0.4</v>
      </c>
      <c r="G1889" s="54">
        <v>0</v>
      </c>
      <c r="H1889" s="53">
        <v>296</v>
      </c>
      <c r="I1889" s="53">
        <v>156</v>
      </c>
      <c r="J1889" s="53">
        <v>140</v>
      </c>
      <c r="K1889" s="52">
        <v>18</v>
      </c>
      <c r="L1889" s="52">
        <v>-18</v>
      </c>
      <c r="M1889" s="55">
        <v>2</v>
      </c>
      <c r="N1889" s="61" t="s">
        <v>14</v>
      </c>
      <c r="P1889" s="66"/>
      <c r="Q1889" s="53"/>
      <c r="R1889" s="53"/>
      <c r="S1889" s="53"/>
      <c r="T1889" s="53"/>
      <c r="U1889" s="53"/>
      <c r="V1889" s="53"/>
      <c r="W1889" s="53"/>
      <c r="BZ1889" s="53"/>
    </row>
    <row r="1890" spans="2:79" s="52" customFormat="1" ht="13" x14ac:dyDescent="0.3">
      <c r="B1890" s="53" t="s">
        <v>214</v>
      </c>
      <c r="C1890" s="53" t="s">
        <v>140</v>
      </c>
      <c r="D1890" s="53" t="s">
        <v>7923</v>
      </c>
      <c r="E1890" s="53">
        <v>40.101080000000003</v>
      </c>
      <c r="F1890" s="53">
        <v>-9.881E-4</v>
      </c>
      <c r="G1890" s="54">
        <v>302.0061</v>
      </c>
      <c r="H1890" s="53">
        <v>1106</v>
      </c>
      <c r="I1890" s="53">
        <v>570</v>
      </c>
      <c r="J1890" s="53">
        <v>536</v>
      </c>
      <c r="K1890" s="52">
        <v>18</v>
      </c>
      <c r="L1890" s="52">
        <v>284.0061</v>
      </c>
      <c r="M1890" s="55">
        <v>4</v>
      </c>
      <c r="N1890" s="61" t="s">
        <v>15</v>
      </c>
      <c r="P1890" s="66"/>
      <c r="Q1890" s="53"/>
      <c r="R1890" s="53"/>
      <c r="S1890" s="53"/>
      <c r="T1890" s="53"/>
      <c r="U1890" s="53"/>
      <c r="V1890" s="53"/>
      <c r="W1890" s="53"/>
      <c r="BZ1890" s="53"/>
    </row>
    <row r="1891" spans="2:79" s="52" customFormat="1" ht="13" x14ac:dyDescent="0.3">
      <c r="B1891" s="53" t="s">
        <v>214</v>
      </c>
      <c r="C1891" s="53" t="s">
        <v>140</v>
      </c>
      <c r="D1891" s="53" t="s">
        <v>7924</v>
      </c>
      <c r="E1891" s="53">
        <v>40.532679999999999</v>
      </c>
      <c r="F1891" s="53">
        <v>-0.26205460000000003</v>
      </c>
      <c r="G1891" s="54">
        <v>1073.0409999999999</v>
      </c>
      <c r="H1891" s="53">
        <v>254</v>
      </c>
      <c r="I1891" s="53">
        <v>124</v>
      </c>
      <c r="J1891" s="53">
        <v>130</v>
      </c>
      <c r="K1891" s="52">
        <v>18</v>
      </c>
      <c r="L1891" s="52">
        <v>1055.0409999999999</v>
      </c>
      <c r="M1891" s="55">
        <v>8</v>
      </c>
      <c r="N1891" s="61" t="s">
        <v>17</v>
      </c>
      <c r="P1891" s="66"/>
      <c r="Q1891" s="53"/>
      <c r="R1891" s="53"/>
      <c r="S1891" s="53"/>
      <c r="T1891" s="53"/>
      <c r="U1891" s="53"/>
      <c r="V1891" s="53"/>
      <c r="W1891" s="53"/>
      <c r="BZ1891" s="53"/>
    </row>
    <row r="1892" spans="2:79" s="52" customFormat="1" ht="13" x14ac:dyDescent="0.3">
      <c r="B1892" s="53" t="s">
        <v>214</v>
      </c>
      <c r="C1892" s="53" t="s">
        <v>140</v>
      </c>
      <c r="D1892" s="53" t="s">
        <v>7925</v>
      </c>
      <c r="E1892" s="53">
        <v>40.103839999999998</v>
      </c>
      <c r="F1892" s="53">
        <v>-0.59272559999999996</v>
      </c>
      <c r="G1892" s="54">
        <v>631.92600000000004</v>
      </c>
      <c r="H1892" s="53">
        <v>202</v>
      </c>
      <c r="I1892" s="53">
        <v>119</v>
      </c>
      <c r="J1892" s="53">
        <v>83</v>
      </c>
      <c r="K1892" s="52">
        <v>18</v>
      </c>
      <c r="L1892" s="52">
        <v>613.92600000000004</v>
      </c>
      <c r="M1892" s="55">
        <v>6</v>
      </c>
      <c r="N1892" s="61" t="s">
        <v>16</v>
      </c>
      <c r="P1892" s="66"/>
      <c r="Q1892" s="53"/>
      <c r="R1892" s="53"/>
      <c r="S1892" s="53"/>
      <c r="T1892" s="53"/>
      <c r="U1892" s="53"/>
      <c r="V1892" s="53"/>
      <c r="W1892" s="53"/>
      <c r="BZ1892" s="53"/>
    </row>
    <row r="1893" spans="2:79" s="52" customFormat="1" ht="13" x14ac:dyDescent="0.3">
      <c r="B1893" s="53" t="s">
        <v>214</v>
      </c>
      <c r="C1893" s="53" t="s">
        <v>140</v>
      </c>
      <c r="D1893" s="53" t="s">
        <v>7926</v>
      </c>
      <c r="E1893" s="53">
        <v>40.022460000000002</v>
      </c>
      <c r="F1893" s="53">
        <v>-0.27493089999999998</v>
      </c>
      <c r="G1893" s="54">
        <v>190.1019</v>
      </c>
      <c r="H1893" s="53">
        <v>1373</v>
      </c>
      <c r="I1893" s="53">
        <v>694</v>
      </c>
      <c r="J1893" s="53">
        <v>679</v>
      </c>
      <c r="K1893" s="52">
        <v>18</v>
      </c>
      <c r="L1893" s="52">
        <v>172.1019</v>
      </c>
      <c r="M1893" s="55">
        <v>2</v>
      </c>
      <c r="N1893" s="61" t="s">
        <v>14</v>
      </c>
      <c r="P1893" s="66"/>
      <c r="Q1893" s="53"/>
      <c r="R1893" s="53"/>
      <c r="S1893" s="53"/>
      <c r="T1893" s="53"/>
      <c r="U1893" s="53"/>
      <c r="V1893" s="53"/>
      <c r="W1893" s="53"/>
      <c r="BZ1893" s="53"/>
    </row>
    <row r="1894" spans="2:79" s="52" customFormat="1" ht="13" x14ac:dyDescent="0.3">
      <c r="B1894" s="53" t="s">
        <v>214</v>
      </c>
      <c r="C1894" s="53" t="s">
        <v>140</v>
      </c>
      <c r="D1894" s="53" t="s">
        <v>7927</v>
      </c>
      <c r="E1894" s="53">
        <v>40.61636</v>
      </c>
      <c r="F1894" s="53">
        <v>0.22054589999999999</v>
      </c>
      <c r="G1894" s="54">
        <v>462.52980000000002</v>
      </c>
      <c r="H1894" s="53">
        <v>1187</v>
      </c>
      <c r="I1894" s="53">
        <v>632</v>
      </c>
      <c r="J1894" s="53">
        <v>555</v>
      </c>
      <c r="K1894" s="52">
        <v>18</v>
      </c>
      <c r="L1894" s="52">
        <v>444.52980000000002</v>
      </c>
      <c r="M1894" s="55">
        <v>5</v>
      </c>
      <c r="N1894" s="61" t="s">
        <v>15</v>
      </c>
      <c r="P1894" s="66"/>
      <c r="Q1894" s="53"/>
      <c r="R1894" s="53"/>
      <c r="S1894" s="53"/>
      <c r="T1894" s="53"/>
      <c r="U1894" s="53"/>
      <c r="V1894" s="53"/>
      <c r="W1894" s="53"/>
      <c r="BZ1894" s="53"/>
    </row>
    <row r="1895" spans="2:79" s="52" customFormat="1" ht="13" x14ac:dyDescent="0.3">
      <c r="B1895" s="53" t="s">
        <v>214</v>
      </c>
      <c r="C1895" s="53" t="s">
        <v>140</v>
      </c>
      <c r="D1895" s="53" t="s">
        <v>7928</v>
      </c>
      <c r="E1895" s="53">
        <v>39.852829999999997</v>
      </c>
      <c r="F1895" s="53">
        <v>-0.71447830000000001</v>
      </c>
      <c r="G1895" s="54">
        <v>1010.367</v>
      </c>
      <c r="H1895" s="53">
        <v>85</v>
      </c>
      <c r="I1895" s="53">
        <v>48</v>
      </c>
      <c r="J1895" s="53">
        <v>37</v>
      </c>
      <c r="K1895" s="52">
        <v>18</v>
      </c>
      <c r="L1895" s="52">
        <v>992.36699999999996</v>
      </c>
      <c r="M1895" s="55">
        <v>7</v>
      </c>
      <c r="N1895" s="61" t="s">
        <v>16</v>
      </c>
      <c r="P1895" s="66"/>
      <c r="Q1895" s="53"/>
      <c r="R1895" s="53"/>
      <c r="S1895" s="53"/>
      <c r="T1895" s="53"/>
      <c r="U1895" s="53"/>
      <c r="V1895" s="53"/>
      <c r="W1895" s="53"/>
      <c r="BZ1895" s="53"/>
    </row>
    <row r="1896" spans="2:79" s="52" customFormat="1" ht="13" x14ac:dyDescent="0.3">
      <c r="B1896" s="53" t="s">
        <v>214</v>
      </c>
      <c r="C1896" s="53" t="s">
        <v>140</v>
      </c>
      <c r="D1896" s="53" t="s">
        <v>7929</v>
      </c>
      <c r="E1896" s="53">
        <v>40.419330000000002</v>
      </c>
      <c r="F1896" s="53">
        <v>0.1752126</v>
      </c>
      <c r="G1896" s="54">
        <v>338.23809999999997</v>
      </c>
      <c r="H1896" s="53">
        <v>838</v>
      </c>
      <c r="I1896" s="53">
        <v>416</v>
      </c>
      <c r="J1896" s="53">
        <v>422</v>
      </c>
      <c r="K1896" s="52">
        <v>18</v>
      </c>
      <c r="L1896" s="52">
        <v>320.23809999999997</v>
      </c>
      <c r="M1896" s="55">
        <v>4</v>
      </c>
      <c r="N1896" s="61" t="s">
        <v>15</v>
      </c>
      <c r="P1896" s="66"/>
      <c r="Q1896" s="53"/>
      <c r="R1896" s="53"/>
      <c r="S1896" s="53"/>
      <c r="T1896" s="53"/>
      <c r="U1896" s="53"/>
      <c r="V1896" s="53"/>
      <c r="W1896" s="53"/>
      <c r="BZ1896" s="53"/>
      <c r="CA1896" s="30"/>
    </row>
    <row r="1897" spans="2:79" s="52" customFormat="1" ht="13" x14ac:dyDescent="0.3">
      <c r="B1897" s="53" t="s">
        <v>214</v>
      </c>
      <c r="C1897" s="53" t="s">
        <v>140</v>
      </c>
      <c r="D1897" s="53" t="s">
        <v>7930</v>
      </c>
      <c r="E1897" s="53">
        <v>40.606299999999997</v>
      </c>
      <c r="F1897" s="53">
        <v>0.34989439999999999</v>
      </c>
      <c r="G1897" s="54">
        <v>249.5198</v>
      </c>
      <c r="H1897" s="53">
        <v>546</v>
      </c>
      <c r="I1897" s="53">
        <v>280</v>
      </c>
      <c r="J1897" s="53">
        <v>266</v>
      </c>
      <c r="K1897" s="52">
        <v>18</v>
      </c>
      <c r="L1897" s="52">
        <v>231.5198</v>
      </c>
      <c r="M1897" s="55">
        <v>4</v>
      </c>
      <c r="N1897" s="61" t="s">
        <v>15</v>
      </c>
      <c r="P1897" s="66"/>
      <c r="Q1897" s="53"/>
      <c r="R1897" s="53"/>
      <c r="S1897" s="53"/>
      <c r="T1897" s="53"/>
      <c r="U1897" s="53"/>
      <c r="V1897" s="53"/>
      <c r="W1897" s="53"/>
      <c r="BZ1897" s="53"/>
      <c r="CA1897" s="30"/>
    </row>
    <row r="1898" spans="2:79" s="52" customFormat="1" ht="13" x14ac:dyDescent="0.3">
      <c r="B1898" s="53" t="s">
        <v>214</v>
      </c>
      <c r="C1898" s="53" t="s">
        <v>140</v>
      </c>
      <c r="D1898" s="53" t="s">
        <v>7931</v>
      </c>
      <c r="E1898" s="53">
        <v>40.060809999999996</v>
      </c>
      <c r="F1898" s="53">
        <v>-0.13716110000000001</v>
      </c>
      <c r="G1898" s="54">
        <v>189.67830000000001</v>
      </c>
      <c r="H1898" s="53">
        <v>2893</v>
      </c>
      <c r="I1898" s="53">
        <v>1536</v>
      </c>
      <c r="J1898" s="53">
        <v>1357</v>
      </c>
      <c r="K1898" s="52">
        <v>18</v>
      </c>
      <c r="L1898" s="52">
        <v>171.67830000000001</v>
      </c>
      <c r="M1898" s="55">
        <v>2</v>
      </c>
      <c r="N1898" s="61" t="s">
        <v>14</v>
      </c>
      <c r="P1898" s="66"/>
      <c r="Q1898" s="53"/>
      <c r="R1898" s="53"/>
      <c r="S1898" s="53"/>
      <c r="T1898" s="53"/>
      <c r="U1898" s="53"/>
      <c r="V1898" s="53"/>
      <c r="W1898" s="53"/>
      <c r="BZ1898" s="53"/>
      <c r="CA1898" s="30"/>
    </row>
    <row r="1899" spans="2:79" s="52" customFormat="1" ht="13" x14ac:dyDescent="0.3">
      <c r="B1899" s="53" t="s">
        <v>214</v>
      </c>
      <c r="C1899" s="53" t="s">
        <v>140</v>
      </c>
      <c r="D1899" s="53" t="s">
        <v>7932</v>
      </c>
      <c r="E1899" s="53">
        <v>40.464170000000003</v>
      </c>
      <c r="F1899" s="53">
        <v>0.35471229999999998</v>
      </c>
      <c r="G1899" s="54">
        <v>102.6032</v>
      </c>
      <c r="H1899" s="53">
        <v>1042</v>
      </c>
      <c r="I1899" s="53">
        <v>543</v>
      </c>
      <c r="J1899" s="53">
        <v>499</v>
      </c>
      <c r="K1899" s="52">
        <v>18</v>
      </c>
      <c r="L1899" s="52">
        <v>84.603200000000001</v>
      </c>
      <c r="M1899" s="55">
        <v>2</v>
      </c>
      <c r="N1899" s="61" t="s">
        <v>14</v>
      </c>
      <c r="P1899" s="66"/>
      <c r="Q1899" s="53"/>
      <c r="R1899" s="53"/>
      <c r="S1899" s="53"/>
      <c r="T1899" s="53"/>
      <c r="U1899" s="53"/>
      <c r="V1899" s="53"/>
      <c r="W1899" s="53"/>
      <c r="BZ1899" s="53"/>
      <c r="CA1899" s="30"/>
    </row>
    <row r="1900" spans="2:79" s="52" customFormat="1" ht="13" x14ac:dyDescent="0.3">
      <c r="B1900" s="53" t="s">
        <v>214</v>
      </c>
      <c r="C1900" s="53" t="s">
        <v>140</v>
      </c>
      <c r="D1900" s="53" t="s">
        <v>7933</v>
      </c>
      <c r="E1900" s="53">
        <v>40.463909999999998</v>
      </c>
      <c r="F1900" s="53">
        <v>0.17826330000000001</v>
      </c>
      <c r="G1900" s="54">
        <v>331.45080000000002</v>
      </c>
      <c r="H1900" s="53">
        <v>2187</v>
      </c>
      <c r="I1900" s="53">
        <v>1134</v>
      </c>
      <c r="J1900" s="53">
        <v>1053</v>
      </c>
      <c r="K1900" s="52">
        <v>18</v>
      </c>
      <c r="L1900" s="52">
        <v>313.45080000000002</v>
      </c>
      <c r="M1900" s="55">
        <v>4</v>
      </c>
      <c r="N1900" s="61" t="s">
        <v>15</v>
      </c>
      <c r="P1900" s="66"/>
      <c r="Q1900" s="53"/>
      <c r="R1900" s="53"/>
      <c r="S1900" s="53"/>
      <c r="T1900" s="53"/>
      <c r="U1900" s="53"/>
      <c r="V1900" s="53"/>
      <c r="W1900" s="53"/>
      <c r="BZ1900" s="53"/>
      <c r="CA1900" s="30"/>
    </row>
    <row r="1901" spans="2:79" s="52" customFormat="1" ht="13" x14ac:dyDescent="0.3">
      <c r="B1901" s="53" t="s">
        <v>214</v>
      </c>
      <c r="C1901" s="53" t="s">
        <v>140</v>
      </c>
      <c r="D1901" s="53" t="s">
        <v>7934</v>
      </c>
      <c r="E1901" s="53">
        <v>40.355899999999998</v>
      </c>
      <c r="F1901" s="53">
        <v>0.30242760000000002</v>
      </c>
      <c r="G1901" s="54">
        <v>123.8502</v>
      </c>
      <c r="H1901" s="53">
        <v>873</v>
      </c>
      <c r="I1901" s="53">
        <v>467</v>
      </c>
      <c r="J1901" s="53">
        <v>406</v>
      </c>
      <c r="K1901" s="52">
        <v>18</v>
      </c>
      <c r="L1901" s="52">
        <v>105.8502</v>
      </c>
      <c r="M1901" s="55">
        <v>2</v>
      </c>
      <c r="N1901" s="61" t="s">
        <v>14</v>
      </c>
      <c r="P1901" s="66"/>
      <c r="Q1901" s="53"/>
      <c r="R1901" s="53"/>
      <c r="S1901" s="53"/>
      <c r="T1901" s="53"/>
      <c r="U1901" s="53"/>
      <c r="V1901" s="53"/>
      <c r="W1901" s="53"/>
      <c r="BZ1901" s="53"/>
      <c r="CA1901" s="30"/>
    </row>
    <row r="1902" spans="2:79" s="52" customFormat="1" ht="13" x14ac:dyDescent="0.3">
      <c r="B1902" s="53" t="s">
        <v>214</v>
      </c>
      <c r="C1902" s="53" t="s">
        <v>140</v>
      </c>
      <c r="D1902" s="53" t="s">
        <v>7935</v>
      </c>
      <c r="E1902" s="53">
        <v>40.31277</v>
      </c>
      <c r="F1902" s="53">
        <v>3.0028900000000001E-2</v>
      </c>
      <c r="G1902" s="54">
        <v>784.20270000000005</v>
      </c>
      <c r="H1902" s="53">
        <v>100</v>
      </c>
      <c r="I1902" s="53">
        <v>52</v>
      </c>
      <c r="J1902" s="53">
        <v>48</v>
      </c>
      <c r="K1902" s="52">
        <v>18</v>
      </c>
      <c r="L1902" s="52">
        <v>766.20270000000005</v>
      </c>
      <c r="M1902" s="55">
        <v>6</v>
      </c>
      <c r="N1902" s="61" t="s">
        <v>16</v>
      </c>
      <c r="P1902" s="66"/>
      <c r="Q1902" s="53"/>
      <c r="R1902" s="53"/>
      <c r="S1902" s="53"/>
      <c r="T1902" s="53"/>
      <c r="U1902" s="53"/>
      <c r="V1902" s="53"/>
      <c r="W1902" s="53"/>
      <c r="BZ1902" s="53"/>
      <c r="CA1902" s="30"/>
    </row>
    <row r="1903" spans="2:79" s="52" customFormat="1" ht="13" x14ac:dyDescent="0.3">
      <c r="B1903" s="53" t="s">
        <v>214</v>
      </c>
      <c r="C1903" s="53" t="s">
        <v>140</v>
      </c>
      <c r="D1903" s="53" t="s">
        <v>7936</v>
      </c>
      <c r="E1903" s="53">
        <v>39.853279999999998</v>
      </c>
      <c r="F1903" s="53">
        <v>-0.48499389999999998</v>
      </c>
      <c r="G1903" s="54">
        <v>375.60489999999999</v>
      </c>
      <c r="H1903" s="53">
        <v>9244</v>
      </c>
      <c r="I1903" s="53">
        <v>4566</v>
      </c>
      <c r="J1903" s="53">
        <v>4678</v>
      </c>
      <c r="K1903" s="52">
        <v>18</v>
      </c>
      <c r="L1903" s="52">
        <v>357.60489999999999</v>
      </c>
      <c r="M1903" s="55">
        <v>4</v>
      </c>
      <c r="N1903" s="61" t="s">
        <v>15</v>
      </c>
      <c r="P1903" s="66"/>
      <c r="Q1903" s="53"/>
      <c r="R1903" s="53"/>
      <c r="S1903" s="53"/>
      <c r="T1903" s="53"/>
      <c r="U1903" s="53"/>
      <c r="V1903" s="53"/>
      <c r="W1903" s="53"/>
      <c r="BZ1903" s="53"/>
      <c r="CA1903" s="30"/>
    </row>
    <row r="1904" spans="2:79" s="52" customFormat="1" ht="13" x14ac:dyDescent="0.3">
      <c r="B1904" s="53" t="s">
        <v>214</v>
      </c>
      <c r="C1904" s="53" t="s">
        <v>140</v>
      </c>
      <c r="D1904" s="53" t="s">
        <v>7937</v>
      </c>
      <c r="E1904" s="53">
        <v>40.269460000000002</v>
      </c>
      <c r="F1904" s="53">
        <v>-1.91436E-2</v>
      </c>
      <c r="G1904" s="54">
        <v>750.29020000000003</v>
      </c>
      <c r="H1904" s="53">
        <v>1039</v>
      </c>
      <c r="I1904" s="53">
        <v>550</v>
      </c>
      <c r="J1904" s="53">
        <v>489</v>
      </c>
      <c r="K1904" s="52">
        <v>18</v>
      </c>
      <c r="L1904" s="52">
        <v>732.29020000000003</v>
      </c>
      <c r="M1904" s="55">
        <v>6</v>
      </c>
      <c r="N1904" s="61" t="s">
        <v>16</v>
      </c>
      <c r="P1904" s="66"/>
      <c r="Q1904" s="53"/>
      <c r="R1904" s="53"/>
      <c r="S1904" s="53"/>
      <c r="T1904" s="53"/>
      <c r="U1904" s="53"/>
      <c r="V1904" s="53"/>
      <c r="W1904" s="53"/>
      <c r="BZ1904" s="53"/>
      <c r="CA1904" s="30"/>
    </row>
    <row r="1905" spans="2:79" s="52" customFormat="1" ht="13" x14ac:dyDescent="0.3">
      <c r="B1905" s="53" t="s">
        <v>214</v>
      </c>
      <c r="C1905" s="53" t="s">
        <v>140</v>
      </c>
      <c r="D1905" s="53" t="s">
        <v>7938</v>
      </c>
      <c r="E1905" s="53">
        <v>39.816809999999997</v>
      </c>
      <c r="F1905" s="53">
        <v>-0.42895630000000001</v>
      </c>
      <c r="G1905" s="54">
        <v>267.85890000000001</v>
      </c>
      <c r="H1905" s="53">
        <v>1525</v>
      </c>
      <c r="I1905" s="53">
        <v>757</v>
      </c>
      <c r="J1905" s="53">
        <v>768</v>
      </c>
      <c r="K1905" s="52">
        <v>18</v>
      </c>
      <c r="L1905" s="52">
        <v>249.85890000000001</v>
      </c>
      <c r="M1905" s="55">
        <v>4</v>
      </c>
      <c r="N1905" s="61" t="s">
        <v>15</v>
      </c>
      <c r="P1905" s="66"/>
      <c r="Q1905" s="53"/>
      <c r="R1905" s="53"/>
      <c r="S1905" s="53"/>
      <c r="T1905" s="53"/>
      <c r="U1905" s="53"/>
      <c r="V1905" s="53"/>
      <c r="W1905" s="53"/>
      <c r="BZ1905" s="53"/>
      <c r="CA1905" s="30"/>
    </row>
    <row r="1906" spans="2:79" s="52" customFormat="1" ht="13" x14ac:dyDescent="0.3">
      <c r="B1906" s="53" t="s">
        <v>214</v>
      </c>
      <c r="C1906" s="53" t="s">
        <v>140</v>
      </c>
      <c r="D1906" s="53" t="s">
        <v>7939</v>
      </c>
      <c r="E1906" s="53">
        <v>39.804940000000002</v>
      </c>
      <c r="F1906" s="53">
        <v>-0.41022449999999999</v>
      </c>
      <c r="G1906" s="54">
        <v>235.51910000000001</v>
      </c>
      <c r="H1906" s="53">
        <v>460</v>
      </c>
      <c r="I1906" s="53">
        <v>239</v>
      </c>
      <c r="J1906" s="53">
        <v>221</v>
      </c>
      <c r="K1906" s="52">
        <v>18</v>
      </c>
      <c r="L1906" s="52">
        <v>217.51910000000001</v>
      </c>
      <c r="M1906" s="55">
        <v>4</v>
      </c>
      <c r="N1906" s="61" t="s">
        <v>15</v>
      </c>
      <c r="P1906" s="66"/>
      <c r="Q1906" s="53"/>
      <c r="R1906" s="53"/>
      <c r="S1906" s="53"/>
      <c r="T1906" s="53"/>
      <c r="U1906" s="53"/>
      <c r="V1906" s="53"/>
      <c r="W1906" s="53"/>
      <c r="BZ1906" s="53"/>
      <c r="CA1906" s="30"/>
    </row>
    <row r="1907" spans="2:79" s="52" customFormat="1" ht="13" x14ac:dyDescent="0.3">
      <c r="B1907" s="53" t="s">
        <v>214</v>
      </c>
      <c r="C1907" s="53" t="s">
        <v>140</v>
      </c>
      <c r="D1907" s="53" t="s">
        <v>7940</v>
      </c>
      <c r="E1907" s="53">
        <v>39.95241</v>
      </c>
      <c r="F1907" s="53">
        <v>-0.3298838</v>
      </c>
      <c r="G1907" s="54">
        <v>298.39920000000001</v>
      </c>
      <c r="H1907" s="53">
        <v>654</v>
      </c>
      <c r="I1907" s="53">
        <v>333</v>
      </c>
      <c r="J1907" s="53">
        <v>321</v>
      </c>
      <c r="K1907" s="52">
        <v>18</v>
      </c>
      <c r="L1907" s="52">
        <v>280.39920000000001</v>
      </c>
      <c r="M1907" s="55">
        <v>4</v>
      </c>
      <c r="N1907" s="61" t="s">
        <v>15</v>
      </c>
      <c r="P1907" s="66"/>
      <c r="Q1907" s="53"/>
      <c r="R1907" s="53"/>
      <c r="S1907" s="53"/>
      <c r="T1907" s="53"/>
      <c r="U1907" s="53"/>
      <c r="V1907" s="53"/>
      <c r="W1907" s="53"/>
      <c r="BZ1907" s="53"/>
      <c r="CA1907" s="30"/>
    </row>
    <row r="1908" spans="2:79" s="52" customFormat="1" ht="13" x14ac:dyDescent="0.3">
      <c r="B1908" s="53" t="s">
        <v>214</v>
      </c>
      <c r="C1908" s="53" t="s">
        <v>140</v>
      </c>
      <c r="D1908" s="53" t="s">
        <v>7941</v>
      </c>
      <c r="E1908" s="53">
        <v>39.94829</v>
      </c>
      <c r="F1908" s="53">
        <v>-0.30735790000000002</v>
      </c>
      <c r="G1908" s="54">
        <v>247.66149999999999</v>
      </c>
      <c r="H1908" s="53">
        <v>883</v>
      </c>
      <c r="I1908" s="53">
        <v>447</v>
      </c>
      <c r="J1908" s="53">
        <v>436</v>
      </c>
      <c r="K1908" s="52">
        <v>18</v>
      </c>
      <c r="L1908" s="52">
        <v>229.66149999999999</v>
      </c>
      <c r="M1908" s="55">
        <v>4</v>
      </c>
      <c r="N1908" s="61" t="s">
        <v>15</v>
      </c>
      <c r="P1908" s="66"/>
      <c r="Q1908" s="53"/>
      <c r="R1908" s="53"/>
      <c r="S1908" s="53"/>
      <c r="T1908" s="53"/>
      <c r="U1908" s="53"/>
      <c r="V1908" s="53"/>
      <c r="W1908" s="53"/>
      <c r="BZ1908" s="53"/>
      <c r="CA1908" s="30"/>
    </row>
    <row r="1909" spans="2:79" s="52" customFormat="1" ht="13" x14ac:dyDescent="0.3">
      <c r="B1909" s="53" t="s">
        <v>214</v>
      </c>
      <c r="C1909" s="53" t="s">
        <v>140</v>
      </c>
      <c r="D1909" s="53" t="s">
        <v>7942</v>
      </c>
      <c r="E1909" s="53">
        <v>39.9</v>
      </c>
      <c r="F1909" s="53">
        <v>-0.65924729999999998</v>
      </c>
      <c r="G1909" s="54">
        <v>626.56889999999999</v>
      </c>
      <c r="H1909" s="53">
        <v>297</v>
      </c>
      <c r="I1909" s="53">
        <v>156</v>
      </c>
      <c r="J1909" s="53">
        <v>141</v>
      </c>
      <c r="K1909" s="52">
        <v>18</v>
      </c>
      <c r="L1909" s="52">
        <v>608.56889999999999</v>
      </c>
      <c r="M1909" s="55">
        <v>6</v>
      </c>
      <c r="N1909" s="61" t="s">
        <v>16</v>
      </c>
      <c r="P1909" s="66"/>
      <c r="Q1909" s="53"/>
      <c r="R1909" s="53"/>
      <c r="S1909" s="53"/>
      <c r="T1909" s="53"/>
      <c r="U1909" s="53"/>
      <c r="V1909" s="53"/>
      <c r="W1909" s="53"/>
      <c r="BZ1909" s="53"/>
      <c r="CA1909" s="30"/>
    </row>
    <row r="1910" spans="2:79" s="52" customFormat="1" ht="13" x14ac:dyDescent="0.3">
      <c r="B1910" s="53" t="s">
        <v>214</v>
      </c>
      <c r="C1910" s="53" t="s">
        <v>140</v>
      </c>
      <c r="D1910" s="53" t="s">
        <v>7943</v>
      </c>
      <c r="E1910" s="53">
        <v>40.423639999999999</v>
      </c>
      <c r="F1910" s="53">
        <v>7.7462400000000001E-2</v>
      </c>
      <c r="G1910" s="54">
        <v>468.78269999999998</v>
      </c>
      <c r="H1910" s="53">
        <v>554</v>
      </c>
      <c r="I1910" s="53">
        <v>296</v>
      </c>
      <c r="J1910" s="53">
        <v>258</v>
      </c>
      <c r="K1910" s="52">
        <v>18</v>
      </c>
      <c r="L1910" s="52">
        <v>450.78269999999998</v>
      </c>
      <c r="M1910" s="55">
        <v>5</v>
      </c>
      <c r="N1910" s="61" t="s">
        <v>15</v>
      </c>
      <c r="P1910" s="66"/>
      <c r="Q1910" s="53"/>
      <c r="R1910" s="53"/>
      <c r="S1910" s="53"/>
      <c r="T1910" s="53"/>
      <c r="U1910" s="53"/>
      <c r="V1910" s="53"/>
      <c r="W1910" s="53"/>
      <c r="BZ1910" s="53"/>
      <c r="CA1910" s="30"/>
    </row>
    <row r="1911" spans="2:79" s="52" customFormat="1" ht="13" x14ac:dyDescent="0.3">
      <c r="B1911" s="53" t="s">
        <v>214</v>
      </c>
      <c r="C1911" s="53" t="s">
        <v>140</v>
      </c>
      <c r="D1911" s="53" t="s">
        <v>7944</v>
      </c>
      <c r="E1911" s="53">
        <v>40.64658</v>
      </c>
      <c r="F1911" s="53">
        <v>-0.24792220000000001</v>
      </c>
      <c r="G1911" s="54">
        <v>783.97559999999999</v>
      </c>
      <c r="H1911" s="53">
        <v>149</v>
      </c>
      <c r="I1911" s="53">
        <v>91</v>
      </c>
      <c r="J1911" s="53">
        <v>58</v>
      </c>
      <c r="K1911" s="52">
        <v>18</v>
      </c>
      <c r="L1911" s="52">
        <v>765.97559999999999</v>
      </c>
      <c r="M1911" s="55">
        <v>6</v>
      </c>
      <c r="N1911" s="61" t="s">
        <v>16</v>
      </c>
      <c r="P1911" s="66"/>
      <c r="Q1911" s="53"/>
      <c r="R1911" s="53"/>
      <c r="S1911" s="53"/>
      <c r="T1911" s="53"/>
      <c r="U1911" s="53"/>
      <c r="V1911" s="53"/>
      <c r="W1911" s="53"/>
      <c r="BZ1911" s="53"/>
      <c r="CA1911" s="30"/>
    </row>
    <row r="1912" spans="2:79" s="52" customFormat="1" ht="13" x14ac:dyDescent="0.3">
      <c r="B1912" s="53" t="s">
        <v>214</v>
      </c>
      <c r="C1912" s="53" t="s">
        <v>140</v>
      </c>
      <c r="D1912" s="53" t="s">
        <v>7945</v>
      </c>
      <c r="E1912" s="53">
        <v>40.041609999999999</v>
      </c>
      <c r="F1912" s="53">
        <v>-0.36771549999999997</v>
      </c>
      <c r="G1912" s="54">
        <v>296.15050000000002</v>
      </c>
      <c r="H1912" s="53">
        <v>112</v>
      </c>
      <c r="I1912" s="53">
        <v>52</v>
      </c>
      <c r="J1912" s="53">
        <v>60</v>
      </c>
      <c r="K1912" s="52">
        <v>18</v>
      </c>
      <c r="L1912" s="52">
        <v>278.15050000000002</v>
      </c>
      <c r="M1912" s="55">
        <v>4</v>
      </c>
      <c r="N1912" s="61" t="s">
        <v>15</v>
      </c>
      <c r="P1912" s="66"/>
      <c r="Q1912" s="53"/>
      <c r="R1912" s="53"/>
      <c r="S1912" s="53"/>
      <c r="T1912" s="53"/>
      <c r="U1912" s="53"/>
      <c r="V1912" s="53"/>
      <c r="W1912" s="53"/>
      <c r="BZ1912" s="53"/>
      <c r="CA1912" s="30"/>
    </row>
    <row r="1913" spans="2:79" s="52" customFormat="1" ht="13" x14ac:dyDescent="0.3">
      <c r="B1913" s="53" t="s">
        <v>214</v>
      </c>
      <c r="C1913" s="53" t="s">
        <v>140</v>
      </c>
      <c r="D1913" s="53" t="s">
        <v>7946</v>
      </c>
      <c r="E1913" s="53">
        <v>39.919620000000002</v>
      </c>
      <c r="F1913" s="53">
        <v>-0.68673289999999998</v>
      </c>
      <c r="G1913" s="54">
        <v>774.25170000000003</v>
      </c>
      <c r="H1913" s="53">
        <v>245</v>
      </c>
      <c r="I1913" s="53">
        <v>128</v>
      </c>
      <c r="J1913" s="53">
        <v>117</v>
      </c>
      <c r="K1913" s="52">
        <v>18</v>
      </c>
      <c r="L1913" s="52">
        <v>756.25170000000003</v>
      </c>
      <c r="M1913" s="55">
        <v>6</v>
      </c>
      <c r="N1913" s="61" t="s">
        <v>16</v>
      </c>
      <c r="P1913" s="66"/>
      <c r="Q1913" s="53"/>
      <c r="R1913" s="53"/>
      <c r="S1913" s="53"/>
      <c r="T1913" s="53"/>
      <c r="U1913" s="53"/>
      <c r="V1913" s="53"/>
      <c r="W1913" s="53"/>
      <c r="BZ1913" s="53"/>
      <c r="CA1913" s="30"/>
    </row>
    <row r="1914" spans="2:79" s="52" customFormat="1" ht="13" x14ac:dyDescent="0.3">
      <c r="B1914" s="53" t="s">
        <v>214</v>
      </c>
      <c r="C1914" s="53" t="s">
        <v>140</v>
      </c>
      <c r="D1914" s="53" t="s">
        <v>7947</v>
      </c>
      <c r="E1914" s="53">
        <v>39.967199999999998</v>
      </c>
      <c r="F1914" s="53">
        <v>-5.3783200000000003E-2</v>
      </c>
      <c r="G1914" s="54">
        <v>32.423479999999998</v>
      </c>
      <c r="H1914" s="53">
        <v>292</v>
      </c>
      <c r="I1914" s="53">
        <v>165</v>
      </c>
      <c r="J1914" s="53">
        <v>127</v>
      </c>
      <c r="K1914" s="52">
        <v>18</v>
      </c>
      <c r="L1914" s="52">
        <v>14.423479999999998</v>
      </c>
      <c r="M1914" s="55">
        <v>2</v>
      </c>
      <c r="N1914" s="61" t="s">
        <v>14</v>
      </c>
      <c r="P1914" s="66"/>
      <c r="Q1914" s="53"/>
      <c r="R1914" s="53"/>
      <c r="S1914" s="53"/>
      <c r="T1914" s="53"/>
      <c r="U1914" s="53"/>
      <c r="V1914" s="53"/>
      <c r="W1914" s="53"/>
      <c r="BZ1914" s="53"/>
      <c r="CA1914" s="30"/>
    </row>
    <row r="1915" spans="2:79" s="52" customFormat="1" ht="13" x14ac:dyDescent="0.3">
      <c r="B1915" s="53" t="s">
        <v>214</v>
      </c>
      <c r="C1915" s="53" t="s">
        <v>140</v>
      </c>
      <c r="D1915" s="53" t="s">
        <v>7948</v>
      </c>
      <c r="E1915" s="53">
        <v>39.988460000000003</v>
      </c>
      <c r="F1915" s="53">
        <v>-0.43843009999999999</v>
      </c>
      <c r="G1915" s="54">
        <v>731.16480000000001</v>
      </c>
      <c r="H1915" s="53">
        <v>62</v>
      </c>
      <c r="I1915" s="53">
        <v>33</v>
      </c>
      <c r="J1915" s="53">
        <v>29</v>
      </c>
      <c r="K1915" s="52">
        <v>18</v>
      </c>
      <c r="L1915" s="52">
        <v>713.16480000000001</v>
      </c>
      <c r="M1915" s="55">
        <v>6</v>
      </c>
      <c r="N1915" s="61" t="s">
        <v>16</v>
      </c>
      <c r="P1915" s="66"/>
      <c r="Q1915" s="53"/>
      <c r="R1915" s="53"/>
      <c r="S1915" s="53"/>
      <c r="T1915" s="53"/>
      <c r="U1915" s="53"/>
      <c r="V1915" s="53"/>
      <c r="W1915" s="53"/>
      <c r="BZ1915" s="53"/>
      <c r="CA1915" s="30"/>
    </row>
    <row r="1916" spans="2:79" s="52" customFormat="1" ht="13" x14ac:dyDescent="0.3">
      <c r="B1916" s="53" t="s">
        <v>214</v>
      </c>
      <c r="C1916" s="53" t="s">
        <v>140</v>
      </c>
      <c r="D1916" s="53" t="s">
        <v>7949</v>
      </c>
      <c r="E1916" s="53">
        <v>39.981819999999999</v>
      </c>
      <c r="F1916" s="53">
        <v>-7.2120500000000004E-2</v>
      </c>
      <c r="G1916" s="54">
        <v>57.74568</v>
      </c>
      <c r="H1916" s="53">
        <v>185</v>
      </c>
      <c r="I1916" s="53">
        <v>102</v>
      </c>
      <c r="J1916" s="53">
        <v>83</v>
      </c>
      <c r="K1916" s="52">
        <v>18</v>
      </c>
      <c r="L1916" s="52">
        <v>39.74568</v>
      </c>
      <c r="M1916" s="55">
        <v>2</v>
      </c>
      <c r="N1916" s="61" t="s">
        <v>14</v>
      </c>
      <c r="P1916" s="66"/>
      <c r="Q1916" s="53"/>
      <c r="R1916" s="53"/>
      <c r="S1916" s="53"/>
      <c r="T1916" s="53"/>
      <c r="U1916" s="53"/>
      <c r="V1916" s="53"/>
      <c r="W1916" s="53"/>
      <c r="BZ1916" s="53"/>
      <c r="CA1916" s="30"/>
    </row>
    <row r="1917" spans="2:79" s="52" customFormat="1" ht="13" x14ac:dyDescent="0.3">
      <c r="B1917" s="53" t="s">
        <v>214</v>
      </c>
      <c r="C1917" s="53" t="s">
        <v>140</v>
      </c>
      <c r="D1917" s="53" t="s">
        <v>7950</v>
      </c>
      <c r="E1917" s="53">
        <v>40.263890000000004</v>
      </c>
      <c r="F1917" s="53">
        <v>6.9759000000000002E-2</v>
      </c>
      <c r="G1917" s="54">
        <v>309.27229999999997</v>
      </c>
      <c r="H1917" s="53">
        <v>236</v>
      </c>
      <c r="I1917" s="53">
        <v>122</v>
      </c>
      <c r="J1917" s="53">
        <v>114</v>
      </c>
      <c r="K1917" s="52">
        <v>18</v>
      </c>
      <c r="L1917" s="52">
        <v>291.27229999999997</v>
      </c>
      <c r="M1917" s="55">
        <v>4</v>
      </c>
      <c r="N1917" s="61" t="s">
        <v>15</v>
      </c>
      <c r="P1917" s="66"/>
      <c r="Q1917" s="53"/>
      <c r="R1917" s="53"/>
      <c r="S1917" s="53"/>
      <c r="T1917" s="53"/>
      <c r="U1917" s="53"/>
      <c r="V1917" s="53"/>
      <c r="W1917" s="53"/>
      <c r="BZ1917" s="53"/>
      <c r="CA1917" s="30"/>
    </row>
    <row r="1918" spans="2:79" s="52" customFormat="1" ht="13" x14ac:dyDescent="0.3">
      <c r="B1918" s="53" t="s">
        <v>214</v>
      </c>
      <c r="C1918" s="53" t="s">
        <v>140</v>
      </c>
      <c r="D1918" s="53" t="s">
        <v>7951</v>
      </c>
      <c r="E1918" s="53">
        <v>40.220239999999997</v>
      </c>
      <c r="F1918" s="53">
        <v>0.19559260000000001</v>
      </c>
      <c r="G1918" s="54">
        <v>34.196300000000001</v>
      </c>
      <c r="H1918" s="53">
        <v>6115</v>
      </c>
      <c r="I1918" s="53">
        <v>3215</v>
      </c>
      <c r="J1918" s="53">
        <v>2900</v>
      </c>
      <c r="K1918" s="52">
        <v>18</v>
      </c>
      <c r="L1918" s="52">
        <v>16.196300000000001</v>
      </c>
      <c r="M1918" s="55">
        <v>2</v>
      </c>
      <c r="N1918" s="61" t="s">
        <v>14</v>
      </c>
      <c r="P1918" s="66"/>
      <c r="Q1918" s="53"/>
      <c r="R1918" s="53"/>
      <c r="S1918" s="53"/>
      <c r="T1918" s="53"/>
      <c r="U1918" s="53"/>
      <c r="V1918" s="53"/>
      <c r="W1918" s="53"/>
      <c r="BZ1918" s="53"/>
      <c r="CA1918" s="30"/>
    </row>
    <row r="1919" spans="2:79" s="52" customFormat="1" ht="13" x14ac:dyDescent="0.3">
      <c r="B1919" s="53" t="s">
        <v>214</v>
      </c>
      <c r="C1919" s="53" t="s">
        <v>140</v>
      </c>
      <c r="D1919" s="53" t="s">
        <v>7952</v>
      </c>
      <c r="E1919" s="53">
        <v>40.049799999999998</v>
      </c>
      <c r="F1919" s="53">
        <v>-0.39719339999999997</v>
      </c>
      <c r="G1919" s="54">
        <v>349.2405</v>
      </c>
      <c r="H1919" s="53">
        <v>91</v>
      </c>
      <c r="I1919" s="53">
        <v>53</v>
      </c>
      <c r="J1919" s="53">
        <v>38</v>
      </c>
      <c r="K1919" s="52">
        <v>18</v>
      </c>
      <c r="L1919" s="52">
        <v>331.2405</v>
      </c>
      <c r="M1919" s="55">
        <v>4</v>
      </c>
      <c r="N1919" s="61" t="s">
        <v>15</v>
      </c>
      <c r="P1919" s="66"/>
      <c r="Q1919" s="53"/>
      <c r="R1919" s="53"/>
      <c r="S1919" s="53"/>
      <c r="T1919" s="53"/>
      <c r="U1919" s="53"/>
      <c r="V1919" s="53"/>
      <c r="W1919" s="53"/>
      <c r="BZ1919" s="53"/>
      <c r="CA1919" s="30"/>
    </row>
    <row r="1920" spans="2:79" s="52" customFormat="1" ht="13" x14ac:dyDescent="0.3">
      <c r="B1920" s="53" t="s">
        <v>214</v>
      </c>
      <c r="C1920" s="53" t="s">
        <v>140</v>
      </c>
      <c r="D1920" s="53" t="s">
        <v>7953</v>
      </c>
      <c r="E1920" s="53">
        <v>40.525019999999998</v>
      </c>
      <c r="F1920" s="53">
        <v>0.29377219999999998</v>
      </c>
      <c r="G1920" s="54">
        <v>253.97980000000001</v>
      </c>
      <c r="H1920" s="53">
        <v>1695</v>
      </c>
      <c r="I1920" s="53">
        <v>883</v>
      </c>
      <c r="J1920" s="53">
        <v>812</v>
      </c>
      <c r="K1920" s="52">
        <v>18</v>
      </c>
      <c r="L1920" s="52">
        <v>235.97980000000001</v>
      </c>
      <c r="M1920" s="55">
        <v>4</v>
      </c>
      <c r="N1920" s="61" t="s">
        <v>15</v>
      </c>
      <c r="P1920" s="66"/>
      <c r="Q1920" s="53"/>
      <c r="R1920" s="53"/>
      <c r="S1920" s="53"/>
      <c r="T1920" s="53"/>
      <c r="U1920" s="53"/>
      <c r="V1920" s="53"/>
      <c r="W1920" s="53"/>
      <c r="BZ1920" s="53"/>
      <c r="CA1920" s="30"/>
    </row>
    <row r="1921" spans="2:79" s="52" customFormat="1" ht="13" x14ac:dyDescent="0.3">
      <c r="B1921" s="53" t="s">
        <v>214</v>
      </c>
      <c r="C1921" s="53" t="s">
        <v>140</v>
      </c>
      <c r="D1921" s="53" t="s">
        <v>7954</v>
      </c>
      <c r="E1921" s="53">
        <v>40.227350000000001</v>
      </c>
      <c r="F1921" s="53">
        <v>-8.0291000000000001E-2</v>
      </c>
      <c r="G1921" s="54">
        <v>312.8526</v>
      </c>
      <c r="H1921" s="53">
        <v>1005</v>
      </c>
      <c r="I1921" s="53">
        <v>521</v>
      </c>
      <c r="J1921" s="53">
        <v>484</v>
      </c>
      <c r="K1921" s="52">
        <v>18</v>
      </c>
      <c r="L1921" s="52">
        <v>294.8526</v>
      </c>
      <c r="M1921" s="55">
        <v>4</v>
      </c>
      <c r="N1921" s="61" t="s">
        <v>15</v>
      </c>
      <c r="P1921" s="66"/>
      <c r="Q1921" s="53"/>
      <c r="R1921" s="53"/>
      <c r="S1921" s="53"/>
      <c r="T1921" s="53"/>
      <c r="U1921" s="53"/>
      <c r="V1921" s="53"/>
      <c r="W1921" s="53"/>
      <c r="BZ1921" s="53"/>
      <c r="CA1921" s="30"/>
    </row>
    <row r="1922" spans="2:79" s="52" customFormat="1" ht="13" x14ac:dyDescent="0.3">
      <c r="B1922" s="53" t="s">
        <v>214</v>
      </c>
      <c r="C1922" s="53" t="s">
        <v>140</v>
      </c>
      <c r="D1922" s="53" t="s">
        <v>7955</v>
      </c>
      <c r="E1922" s="53">
        <v>40.17512</v>
      </c>
      <c r="F1922" s="53">
        <v>-3.4611599999999999E-2</v>
      </c>
      <c r="G1922" s="54">
        <v>299.73880000000003</v>
      </c>
      <c r="H1922" s="53">
        <v>2951</v>
      </c>
      <c r="I1922" s="53">
        <v>1535</v>
      </c>
      <c r="J1922" s="53">
        <v>1416</v>
      </c>
      <c r="K1922" s="52">
        <v>18</v>
      </c>
      <c r="L1922" s="52">
        <v>281.73880000000003</v>
      </c>
      <c r="M1922" s="55">
        <v>4</v>
      </c>
      <c r="N1922" s="61" t="s">
        <v>15</v>
      </c>
      <c r="P1922" s="66"/>
      <c r="Q1922" s="53"/>
      <c r="R1922" s="53"/>
      <c r="S1922" s="53"/>
      <c r="T1922" s="53"/>
      <c r="U1922" s="53"/>
      <c r="V1922" s="53"/>
      <c r="W1922" s="53"/>
      <c r="BZ1922" s="53"/>
      <c r="CA1922" s="30"/>
    </row>
    <row r="1923" spans="2:79" s="52" customFormat="1" ht="13" x14ac:dyDescent="0.3">
      <c r="B1923" s="53" t="s">
        <v>214</v>
      </c>
      <c r="C1923" s="53" t="s">
        <v>140</v>
      </c>
      <c r="D1923" s="53" t="s">
        <v>7956</v>
      </c>
      <c r="E1923" s="53">
        <v>39.823329999999999</v>
      </c>
      <c r="F1923" s="53">
        <v>-0.23256189999999999</v>
      </c>
      <c r="G1923" s="54">
        <v>120.3759</v>
      </c>
      <c r="H1923" s="53">
        <v>32924</v>
      </c>
      <c r="I1923" s="53">
        <v>16365</v>
      </c>
      <c r="J1923" s="53">
        <v>16559</v>
      </c>
      <c r="K1923" s="52">
        <v>18</v>
      </c>
      <c r="L1923" s="52">
        <v>102.3759</v>
      </c>
      <c r="M1923" s="55">
        <v>2</v>
      </c>
      <c r="N1923" s="61" t="s">
        <v>14</v>
      </c>
      <c r="P1923" s="66"/>
      <c r="Q1923" s="53"/>
      <c r="R1923" s="53"/>
      <c r="S1923" s="53"/>
      <c r="T1923" s="53"/>
      <c r="U1923" s="53"/>
      <c r="V1923" s="53"/>
      <c r="W1923" s="53"/>
      <c r="BZ1923" s="53"/>
      <c r="CA1923" s="30"/>
    </row>
    <row r="1924" spans="2:79" s="52" customFormat="1" ht="13" x14ac:dyDescent="0.3">
      <c r="B1924" s="53" t="s">
        <v>214</v>
      </c>
      <c r="C1924" s="53" t="s">
        <v>140</v>
      </c>
      <c r="D1924" s="53" t="s">
        <v>7957</v>
      </c>
      <c r="E1924" s="53">
        <v>39.903230000000001</v>
      </c>
      <c r="F1924" s="53">
        <v>-0.45626450000000002</v>
      </c>
      <c r="G1924" s="54">
        <v>436.31450000000001</v>
      </c>
      <c r="H1924" s="53">
        <v>267</v>
      </c>
      <c r="I1924" s="53">
        <v>147</v>
      </c>
      <c r="J1924" s="53">
        <v>120</v>
      </c>
      <c r="K1924" s="52">
        <v>18</v>
      </c>
      <c r="L1924" s="52">
        <v>418.31450000000001</v>
      </c>
      <c r="M1924" s="55">
        <v>5</v>
      </c>
      <c r="N1924" s="61" t="s">
        <v>15</v>
      </c>
      <c r="P1924" s="66"/>
      <c r="Q1924" s="53"/>
      <c r="R1924" s="53"/>
      <c r="S1924" s="53"/>
      <c r="T1924" s="53"/>
      <c r="U1924" s="53"/>
      <c r="V1924" s="53"/>
      <c r="W1924" s="53"/>
      <c r="BZ1924" s="53"/>
      <c r="CA1924" s="30"/>
    </row>
    <row r="1925" spans="2:79" s="52" customFormat="1" ht="13" x14ac:dyDescent="0.3">
      <c r="B1925" s="53" t="s">
        <v>214</v>
      </c>
      <c r="C1925" s="53" t="s">
        <v>140</v>
      </c>
      <c r="D1925" s="53" t="s">
        <v>7958</v>
      </c>
      <c r="E1925" s="53">
        <v>40.029640000000001</v>
      </c>
      <c r="F1925" s="53">
        <v>-0.33643230000000002</v>
      </c>
      <c r="G1925" s="54">
        <v>263.30329999999998</v>
      </c>
      <c r="H1925" s="53">
        <v>78</v>
      </c>
      <c r="I1925" s="53">
        <v>36</v>
      </c>
      <c r="J1925" s="53">
        <v>42</v>
      </c>
      <c r="K1925" s="52">
        <v>18</v>
      </c>
      <c r="L1925" s="52">
        <v>245.30329999999998</v>
      </c>
      <c r="M1925" s="55">
        <v>4</v>
      </c>
      <c r="N1925" s="61" t="s">
        <v>15</v>
      </c>
      <c r="P1925" s="66"/>
      <c r="Q1925" s="53"/>
      <c r="R1925" s="53"/>
      <c r="S1925" s="53"/>
      <c r="T1925" s="53"/>
      <c r="U1925" s="53"/>
      <c r="V1925" s="53"/>
      <c r="W1925" s="53"/>
      <c r="BZ1925" s="53"/>
      <c r="CA1925" s="30"/>
    </row>
    <row r="1926" spans="2:79" s="52" customFormat="1" ht="13" x14ac:dyDescent="0.3">
      <c r="B1926" s="53" t="s">
        <v>214</v>
      </c>
      <c r="C1926" s="53" t="s">
        <v>140</v>
      </c>
      <c r="D1926" s="53" t="s">
        <v>7959</v>
      </c>
      <c r="E1926" s="53">
        <v>40.60295</v>
      </c>
      <c r="F1926" s="53">
        <v>4.62348E-2</v>
      </c>
      <c r="G1926" s="54">
        <v>661.4194</v>
      </c>
      <c r="H1926" s="53">
        <v>90</v>
      </c>
      <c r="I1926" s="53">
        <v>48</v>
      </c>
      <c r="J1926" s="53">
        <v>42</v>
      </c>
      <c r="K1926" s="52">
        <v>18</v>
      </c>
      <c r="L1926" s="52">
        <v>643.4194</v>
      </c>
      <c r="M1926" s="55">
        <v>6</v>
      </c>
      <c r="N1926" s="61" t="s">
        <v>16</v>
      </c>
      <c r="P1926" s="66"/>
      <c r="Q1926" s="53"/>
      <c r="R1926" s="53"/>
      <c r="S1926" s="53"/>
      <c r="T1926" s="53"/>
      <c r="U1926" s="53"/>
      <c r="V1926" s="53"/>
      <c r="W1926" s="53"/>
      <c r="BZ1926" s="53"/>
      <c r="CA1926" s="30"/>
    </row>
    <row r="1927" spans="2:79" s="52" customFormat="1" ht="13" x14ac:dyDescent="0.3">
      <c r="B1927" s="53" t="s">
        <v>214</v>
      </c>
      <c r="C1927" s="53" t="s">
        <v>140</v>
      </c>
      <c r="D1927" s="53" t="s">
        <v>7960</v>
      </c>
      <c r="E1927" s="53">
        <v>39.93835</v>
      </c>
      <c r="F1927" s="53">
        <v>-0.10182869999999999</v>
      </c>
      <c r="G1927" s="54">
        <v>46.860889999999998</v>
      </c>
      <c r="H1927" s="53">
        <v>51205</v>
      </c>
      <c r="I1927" s="53">
        <v>25771</v>
      </c>
      <c r="J1927" s="53">
        <v>25434</v>
      </c>
      <c r="K1927" s="52">
        <v>18</v>
      </c>
      <c r="L1927" s="52">
        <v>28.860889999999998</v>
      </c>
      <c r="M1927" s="55">
        <v>2</v>
      </c>
      <c r="N1927" s="61" t="s">
        <v>14</v>
      </c>
      <c r="P1927" s="66"/>
      <c r="Q1927" s="53"/>
      <c r="R1927" s="53"/>
      <c r="S1927" s="53"/>
      <c r="T1927" s="53"/>
      <c r="U1927" s="53"/>
      <c r="V1927" s="53"/>
      <c r="W1927" s="53"/>
      <c r="BZ1927" s="53"/>
      <c r="CA1927" s="30"/>
    </row>
    <row r="1928" spans="2:79" s="52" customFormat="1" ht="13" x14ac:dyDescent="0.3">
      <c r="B1928" s="53" t="s">
        <v>214</v>
      </c>
      <c r="C1928" s="53" t="s">
        <v>140</v>
      </c>
      <c r="D1928" s="53" t="s">
        <v>7961</v>
      </c>
      <c r="E1928" s="53">
        <v>40.11403</v>
      </c>
      <c r="F1928" s="53">
        <v>-5.2981100000000003E-2</v>
      </c>
      <c r="G1928" s="54">
        <v>318.60550000000001</v>
      </c>
      <c r="H1928" s="53">
        <v>2017</v>
      </c>
      <c r="I1928" s="53">
        <v>1070</v>
      </c>
      <c r="J1928" s="53">
        <v>947</v>
      </c>
      <c r="K1928" s="52">
        <v>18</v>
      </c>
      <c r="L1928" s="52">
        <v>300.60550000000001</v>
      </c>
      <c r="M1928" s="55">
        <v>4</v>
      </c>
      <c r="N1928" s="61" t="s">
        <v>15</v>
      </c>
      <c r="P1928" s="66"/>
      <c r="Q1928" s="53"/>
      <c r="R1928" s="53"/>
      <c r="S1928" s="53"/>
      <c r="T1928" s="53"/>
      <c r="U1928" s="53"/>
      <c r="V1928" s="53"/>
      <c r="W1928" s="53"/>
      <c r="BZ1928" s="53"/>
      <c r="CA1928" s="30"/>
    </row>
    <row r="1929" spans="2:79" s="52" customFormat="1" ht="13" x14ac:dyDescent="0.3">
      <c r="B1929" s="53" t="s">
        <v>214</v>
      </c>
      <c r="C1929" s="53" t="s">
        <v>140</v>
      </c>
      <c r="D1929" s="53" t="s">
        <v>7962</v>
      </c>
      <c r="E1929" s="53">
        <v>40.23169</v>
      </c>
      <c r="F1929" s="53">
        <v>7.3620900000000003E-2</v>
      </c>
      <c r="G1929" s="54">
        <v>349.05399999999997</v>
      </c>
      <c r="H1929" s="53">
        <v>698</v>
      </c>
      <c r="I1929" s="53">
        <v>367</v>
      </c>
      <c r="J1929" s="53">
        <v>331</v>
      </c>
      <c r="K1929" s="52">
        <v>18</v>
      </c>
      <c r="L1929" s="52">
        <v>331.05399999999997</v>
      </c>
      <c r="M1929" s="55">
        <v>4</v>
      </c>
      <c r="N1929" s="61" t="s">
        <v>15</v>
      </c>
      <c r="P1929" s="66"/>
      <c r="Q1929" s="53"/>
      <c r="R1929" s="53"/>
      <c r="S1929" s="53"/>
      <c r="T1929" s="53"/>
      <c r="U1929" s="53"/>
      <c r="V1929" s="53"/>
      <c r="W1929" s="53"/>
      <c r="BZ1929" s="53"/>
      <c r="CA1929" s="30"/>
    </row>
    <row r="1930" spans="2:79" s="52" customFormat="1" ht="13" x14ac:dyDescent="0.3">
      <c r="B1930" s="53" t="s">
        <v>214</v>
      </c>
      <c r="C1930" s="53" t="s">
        <v>140</v>
      </c>
      <c r="D1930" s="53" t="s">
        <v>7963</v>
      </c>
      <c r="E1930" s="53">
        <v>40.358849999999997</v>
      </c>
      <c r="F1930" s="53">
        <v>-6.5210000000000004E-2</v>
      </c>
      <c r="G1930" s="54">
        <v>663.04079999999999</v>
      </c>
      <c r="H1930" s="53">
        <v>175</v>
      </c>
      <c r="I1930" s="53">
        <v>93</v>
      </c>
      <c r="J1930" s="53">
        <v>82</v>
      </c>
      <c r="K1930" s="52">
        <v>18</v>
      </c>
      <c r="L1930" s="52">
        <v>645.04079999999999</v>
      </c>
      <c r="M1930" s="55">
        <v>6</v>
      </c>
      <c r="N1930" s="61" t="s">
        <v>16</v>
      </c>
      <c r="P1930" s="66"/>
      <c r="Q1930" s="53"/>
      <c r="R1930" s="53"/>
      <c r="S1930" s="53"/>
      <c r="T1930" s="53"/>
      <c r="U1930" s="53"/>
      <c r="V1930" s="53"/>
      <c r="W1930" s="53"/>
      <c r="BZ1930" s="53"/>
      <c r="CA1930" s="30"/>
    </row>
    <row r="1931" spans="2:79" s="52" customFormat="1" ht="13" x14ac:dyDescent="0.3">
      <c r="B1931" s="53" t="s">
        <v>214</v>
      </c>
      <c r="C1931" s="53" t="s">
        <v>140</v>
      </c>
      <c r="D1931" s="53" t="s">
        <v>7964</v>
      </c>
      <c r="E1931" s="53">
        <v>39.859380000000002</v>
      </c>
      <c r="F1931" s="53">
        <v>-0.1835214</v>
      </c>
      <c r="G1931" s="54">
        <v>37.974319999999999</v>
      </c>
      <c r="H1931" s="53">
        <v>3397</v>
      </c>
      <c r="I1931" s="53">
        <v>1709</v>
      </c>
      <c r="J1931" s="53">
        <v>1688</v>
      </c>
      <c r="K1931" s="52">
        <v>18</v>
      </c>
      <c r="L1931" s="52">
        <v>19.974319999999999</v>
      </c>
      <c r="M1931" s="55">
        <v>2</v>
      </c>
      <c r="N1931" s="61" t="s">
        <v>14</v>
      </c>
      <c r="P1931" s="66"/>
      <c r="Q1931" s="53"/>
      <c r="R1931" s="53"/>
      <c r="S1931" s="53"/>
      <c r="T1931" s="53"/>
      <c r="U1931" s="53"/>
      <c r="V1931" s="53"/>
      <c r="W1931" s="53"/>
      <c r="BZ1931" s="53"/>
      <c r="CA1931" s="30"/>
    </row>
    <row r="1932" spans="2:79" s="52" customFormat="1" ht="13" x14ac:dyDescent="0.3">
      <c r="B1932" s="53" t="s">
        <v>214</v>
      </c>
      <c r="C1932" s="53" t="s">
        <v>140</v>
      </c>
      <c r="D1932" s="53" t="s">
        <v>7965</v>
      </c>
      <c r="E1932" s="53">
        <v>40.427100000000003</v>
      </c>
      <c r="F1932" s="53">
        <v>-0.25774819999999998</v>
      </c>
      <c r="G1932" s="54">
        <v>1129.0530000000001</v>
      </c>
      <c r="H1932" s="53">
        <v>2521</v>
      </c>
      <c r="I1932" s="53">
        <v>1225</v>
      </c>
      <c r="J1932" s="53">
        <v>1296</v>
      </c>
      <c r="K1932" s="52">
        <v>18</v>
      </c>
      <c r="L1932" s="52">
        <v>1111.0530000000001</v>
      </c>
      <c r="M1932" s="55">
        <v>8</v>
      </c>
      <c r="N1932" s="61" t="s">
        <v>17</v>
      </c>
      <c r="P1932" s="66"/>
      <c r="Q1932" s="53"/>
      <c r="R1932" s="53"/>
      <c r="S1932" s="53"/>
      <c r="T1932" s="53"/>
      <c r="U1932" s="53"/>
      <c r="V1932" s="53"/>
      <c r="W1932" s="53"/>
      <c r="BZ1932" s="53"/>
      <c r="CA1932" s="30"/>
    </row>
    <row r="1933" spans="2:79" s="52" customFormat="1" ht="13" x14ac:dyDescent="0.3">
      <c r="B1933" s="53" t="s">
        <v>214</v>
      </c>
      <c r="C1933" s="53" t="s">
        <v>140</v>
      </c>
      <c r="D1933" s="53" t="s">
        <v>7966</v>
      </c>
      <c r="E1933" s="53">
        <v>40.201070000000001</v>
      </c>
      <c r="F1933" s="53">
        <v>-0.41859839999999998</v>
      </c>
      <c r="G1933" s="54">
        <v>739.18409999999994</v>
      </c>
      <c r="H1933" s="53">
        <v>429</v>
      </c>
      <c r="I1933" s="53">
        <v>236</v>
      </c>
      <c r="J1933" s="53">
        <v>193</v>
      </c>
      <c r="K1933" s="52">
        <v>18</v>
      </c>
      <c r="L1933" s="52">
        <v>721.18409999999994</v>
      </c>
      <c r="M1933" s="55">
        <v>6</v>
      </c>
      <c r="N1933" s="61" t="s">
        <v>16</v>
      </c>
      <c r="P1933" s="66"/>
      <c r="Q1933" s="53"/>
      <c r="R1933" s="53"/>
      <c r="S1933" s="53"/>
      <c r="T1933" s="53"/>
      <c r="U1933" s="53"/>
      <c r="V1933" s="53"/>
      <c r="W1933" s="53"/>
      <c r="BZ1933" s="53"/>
      <c r="CA1933" s="30"/>
    </row>
    <row r="1934" spans="2:79" s="52" customFormat="1" ht="13" x14ac:dyDescent="0.3">
      <c r="B1934" s="53" t="s">
        <v>214</v>
      </c>
      <c r="C1934" s="53" t="s">
        <v>140</v>
      </c>
      <c r="D1934" s="53" t="s">
        <v>7967</v>
      </c>
      <c r="E1934" s="53">
        <v>39.964039999999997</v>
      </c>
      <c r="F1934" s="53">
        <v>-0.39459349999999999</v>
      </c>
      <c r="G1934" s="54">
        <v>638.88900000000001</v>
      </c>
      <c r="H1934" s="53">
        <v>92</v>
      </c>
      <c r="I1934" s="53">
        <v>47</v>
      </c>
      <c r="J1934" s="53">
        <v>45</v>
      </c>
      <c r="K1934" s="52">
        <v>18</v>
      </c>
      <c r="L1934" s="52">
        <v>620.88900000000001</v>
      </c>
      <c r="M1934" s="55">
        <v>6</v>
      </c>
      <c r="N1934" s="61" t="s">
        <v>16</v>
      </c>
      <c r="P1934" s="66"/>
      <c r="Q1934" s="53"/>
      <c r="R1934" s="53"/>
      <c r="S1934" s="53"/>
      <c r="T1934" s="53"/>
      <c r="U1934" s="53"/>
      <c r="V1934" s="53"/>
      <c r="W1934" s="53"/>
      <c r="BZ1934" s="53"/>
      <c r="CA1934" s="30"/>
    </row>
    <row r="1935" spans="2:79" s="52" customFormat="1" ht="13" x14ac:dyDescent="0.3">
      <c r="B1935" s="53" t="s">
        <v>214</v>
      </c>
      <c r="C1935" s="53" t="s">
        <v>140</v>
      </c>
      <c r="D1935" s="53" t="s">
        <v>7968</v>
      </c>
      <c r="E1935" s="53">
        <v>40.059040000000003</v>
      </c>
      <c r="F1935" s="53">
        <v>-0.64676670000000003</v>
      </c>
      <c r="G1935" s="54">
        <v>895.27359999999999</v>
      </c>
      <c r="H1935" s="53">
        <v>64</v>
      </c>
      <c r="I1935" s="53">
        <v>39</v>
      </c>
      <c r="J1935" s="53">
        <v>25</v>
      </c>
      <c r="K1935" s="52">
        <v>18</v>
      </c>
      <c r="L1935" s="52">
        <v>877.27359999999999</v>
      </c>
      <c r="M1935" s="55">
        <v>7</v>
      </c>
      <c r="N1935" s="61" t="s">
        <v>16</v>
      </c>
      <c r="P1935" s="66"/>
      <c r="Q1935" s="53"/>
      <c r="R1935" s="53"/>
      <c r="S1935" s="53"/>
      <c r="T1935" s="53"/>
      <c r="U1935" s="53"/>
      <c r="V1935" s="53"/>
      <c r="W1935" s="53"/>
      <c r="BZ1935" s="53"/>
      <c r="CA1935" s="30"/>
    </row>
    <row r="1936" spans="2:79" s="52" customFormat="1" ht="13" x14ac:dyDescent="0.3">
      <c r="B1936" s="53" t="s">
        <v>214</v>
      </c>
      <c r="C1936" s="53" t="s">
        <v>140</v>
      </c>
      <c r="D1936" s="53" t="s">
        <v>7969</v>
      </c>
      <c r="E1936" s="53">
        <v>40.6753</v>
      </c>
      <c r="F1936" s="53">
        <v>-0.20012350000000001</v>
      </c>
      <c r="G1936" s="54">
        <v>732.96040000000005</v>
      </c>
      <c r="H1936" s="53">
        <v>51</v>
      </c>
      <c r="I1936" s="53">
        <v>28</v>
      </c>
      <c r="J1936" s="53">
        <v>23</v>
      </c>
      <c r="K1936" s="52">
        <v>18</v>
      </c>
      <c r="L1936" s="52">
        <v>714.96040000000005</v>
      </c>
      <c r="M1936" s="55">
        <v>6</v>
      </c>
      <c r="N1936" s="61" t="s">
        <v>16</v>
      </c>
      <c r="P1936" s="66"/>
      <c r="Q1936" s="53"/>
      <c r="R1936" s="53"/>
      <c r="S1936" s="53"/>
      <c r="T1936" s="53"/>
      <c r="U1936" s="53"/>
      <c r="V1936" s="53"/>
      <c r="W1936" s="53"/>
      <c r="BZ1936" s="53"/>
      <c r="CA1936" s="30"/>
    </row>
    <row r="1937" spans="2:79" s="52" customFormat="1" ht="13" x14ac:dyDescent="0.3">
      <c r="B1937" s="53" t="s">
        <v>214</v>
      </c>
      <c r="C1937" s="53" t="s">
        <v>140</v>
      </c>
      <c r="D1937" s="53" t="s">
        <v>7970</v>
      </c>
      <c r="E1937" s="53">
        <v>40.470999999999997</v>
      </c>
      <c r="F1937" s="53">
        <v>0.47474349999999998</v>
      </c>
      <c r="G1937" s="54">
        <v>12.0655</v>
      </c>
      <c r="H1937" s="53">
        <v>28273</v>
      </c>
      <c r="I1937" s="53">
        <v>14145</v>
      </c>
      <c r="J1937" s="53">
        <v>14128</v>
      </c>
      <c r="K1937" s="52">
        <v>18</v>
      </c>
      <c r="L1937" s="52">
        <v>-5.9344999999999999</v>
      </c>
      <c r="M1937" s="55">
        <v>2</v>
      </c>
      <c r="N1937" s="61" t="s">
        <v>14</v>
      </c>
      <c r="P1937" s="66"/>
      <c r="Q1937" s="53"/>
      <c r="R1937" s="53"/>
      <c r="S1937" s="53"/>
      <c r="T1937" s="53"/>
      <c r="U1937" s="53"/>
      <c r="V1937" s="53"/>
      <c r="W1937" s="53"/>
      <c r="BZ1937" s="53"/>
      <c r="CA1937" s="30"/>
    </row>
    <row r="1938" spans="2:79" s="52" customFormat="1" ht="13" x14ac:dyDescent="0.3">
      <c r="B1938" s="53" t="s">
        <v>214</v>
      </c>
      <c r="C1938" s="53" t="s">
        <v>140</v>
      </c>
      <c r="D1938" s="53" t="s">
        <v>7971</v>
      </c>
      <c r="E1938" s="53">
        <v>40.293880000000001</v>
      </c>
      <c r="F1938" s="53">
        <v>-0.29403059999999998</v>
      </c>
      <c r="G1938" s="54">
        <v>1249.7360000000001</v>
      </c>
      <c r="H1938" s="53">
        <v>412</v>
      </c>
      <c r="I1938" s="53">
        <v>222</v>
      </c>
      <c r="J1938" s="53">
        <v>190</v>
      </c>
      <c r="K1938" s="52">
        <v>18</v>
      </c>
      <c r="L1938" s="52">
        <v>1231.7360000000001</v>
      </c>
      <c r="M1938" s="55">
        <v>8</v>
      </c>
      <c r="N1938" s="61" t="s">
        <v>17</v>
      </c>
      <c r="P1938" s="66"/>
      <c r="Q1938" s="53"/>
      <c r="R1938" s="53"/>
      <c r="S1938" s="53"/>
      <c r="T1938" s="53"/>
      <c r="U1938" s="53"/>
      <c r="V1938" s="53"/>
      <c r="W1938" s="53"/>
      <c r="BZ1938" s="53"/>
      <c r="CA1938" s="30"/>
    </row>
    <row r="1939" spans="2:79" s="52" customFormat="1" ht="13" x14ac:dyDescent="0.3">
      <c r="B1939" s="53" t="s">
        <v>214</v>
      </c>
      <c r="C1939" s="53" t="s">
        <v>140</v>
      </c>
      <c r="D1939" s="53" t="s">
        <v>7972</v>
      </c>
      <c r="E1939" s="53">
        <v>39.921349999999997</v>
      </c>
      <c r="F1939" s="53">
        <v>-0.59442159999999999</v>
      </c>
      <c r="G1939" s="54">
        <v>552.36440000000005</v>
      </c>
      <c r="H1939" s="53">
        <v>1754</v>
      </c>
      <c r="I1939" s="53">
        <v>916</v>
      </c>
      <c r="J1939" s="53">
        <v>838</v>
      </c>
      <c r="K1939" s="52">
        <v>18</v>
      </c>
      <c r="L1939" s="52">
        <v>534.36440000000005</v>
      </c>
      <c r="M1939" s="55">
        <v>5</v>
      </c>
      <c r="N1939" s="61" t="s">
        <v>15</v>
      </c>
      <c r="P1939" s="66"/>
      <c r="Q1939" s="53"/>
      <c r="R1939" s="53"/>
      <c r="S1939" s="53"/>
      <c r="T1939" s="53"/>
      <c r="U1939" s="53"/>
      <c r="V1939" s="53"/>
      <c r="W1939" s="53"/>
      <c r="BZ1939" s="53"/>
      <c r="CA1939" s="30"/>
    </row>
    <row r="1940" spans="2:79" s="52" customFormat="1" ht="13" x14ac:dyDescent="0.3">
      <c r="B1940" s="53" t="s">
        <v>214</v>
      </c>
      <c r="C1940" s="53" t="s">
        <v>140</v>
      </c>
      <c r="D1940" s="53" t="s">
        <v>7973</v>
      </c>
      <c r="E1940" s="53">
        <v>40.728659999999998</v>
      </c>
      <c r="F1940" s="53">
        <v>-0.16469429999999999</v>
      </c>
      <c r="G1940" s="54">
        <v>652.53020000000004</v>
      </c>
      <c r="H1940" s="53">
        <v>146</v>
      </c>
      <c r="I1940" s="53">
        <v>68</v>
      </c>
      <c r="J1940" s="53">
        <v>78</v>
      </c>
      <c r="K1940" s="52">
        <v>18</v>
      </c>
      <c r="L1940" s="52">
        <v>634.53020000000004</v>
      </c>
      <c r="M1940" s="55">
        <v>6</v>
      </c>
      <c r="N1940" s="61" t="s">
        <v>16</v>
      </c>
      <c r="P1940" s="66"/>
      <c r="Q1940" s="53"/>
      <c r="R1940" s="53"/>
      <c r="S1940" s="53"/>
      <c r="T1940" s="53"/>
      <c r="U1940" s="53"/>
      <c r="V1940" s="53"/>
      <c r="W1940" s="53"/>
      <c r="BZ1940" s="53"/>
      <c r="CA1940" s="30"/>
    </row>
    <row r="1941" spans="2:79" s="52" customFormat="1" ht="13" x14ac:dyDescent="0.3">
      <c r="B1941" s="53" t="s">
        <v>214</v>
      </c>
      <c r="C1941" s="53" t="s">
        <v>140</v>
      </c>
      <c r="D1941" s="53" t="s">
        <v>7974</v>
      </c>
      <c r="E1941" s="53">
        <v>40.13165</v>
      </c>
      <c r="F1941" s="53">
        <v>-0.4206683</v>
      </c>
      <c r="G1941" s="54">
        <v>813.70240000000001</v>
      </c>
      <c r="H1941" s="53">
        <v>182</v>
      </c>
      <c r="I1941" s="53">
        <v>100</v>
      </c>
      <c r="J1941" s="53">
        <v>82</v>
      </c>
      <c r="K1941" s="52">
        <v>18</v>
      </c>
      <c r="L1941" s="52">
        <v>795.70240000000001</v>
      </c>
      <c r="M1941" s="55">
        <v>6</v>
      </c>
      <c r="N1941" s="61" t="s">
        <v>16</v>
      </c>
      <c r="P1941" s="66"/>
      <c r="Q1941" s="53"/>
      <c r="R1941" s="53"/>
      <c r="S1941" s="53"/>
      <c r="T1941" s="53"/>
      <c r="U1941" s="53"/>
      <c r="V1941" s="53"/>
      <c r="W1941" s="53"/>
      <c r="BZ1941" s="53"/>
      <c r="CA1941" s="30"/>
    </row>
    <row r="1942" spans="2:79" s="52" customFormat="1" ht="13" x14ac:dyDescent="0.3">
      <c r="B1942" s="53" t="s">
        <v>6027</v>
      </c>
      <c r="C1942" s="53" t="s">
        <v>142</v>
      </c>
      <c r="D1942" s="53" t="s">
        <v>142</v>
      </c>
      <c r="E1942" s="53">
        <v>35.888289999999998</v>
      </c>
      <c r="F1942" s="53">
        <v>-5.3161949999999996</v>
      </c>
      <c r="G1942" s="54">
        <v>13.47725</v>
      </c>
      <c r="H1942" s="53">
        <v>78674</v>
      </c>
      <c r="I1942" s="53">
        <v>40118</v>
      </c>
      <c r="J1942" s="53">
        <v>38556</v>
      </c>
      <c r="K1942" s="52">
        <v>0</v>
      </c>
      <c r="L1942" s="52">
        <v>13.47725</v>
      </c>
      <c r="M1942" s="55">
        <v>2</v>
      </c>
      <c r="N1942" s="61" t="s">
        <v>14</v>
      </c>
      <c r="P1942" s="66"/>
      <c r="Q1942" s="53"/>
      <c r="R1942" s="53"/>
      <c r="S1942" s="53"/>
      <c r="T1942" s="53"/>
      <c r="U1942" s="53"/>
      <c r="V1942" s="53"/>
      <c r="W1942" s="53"/>
      <c r="BZ1942" s="53"/>
      <c r="CA1942" s="30"/>
    </row>
    <row r="1943" spans="2:79" s="52" customFormat="1" ht="13" x14ac:dyDescent="0.3">
      <c r="B1943" s="53" t="s">
        <v>1933</v>
      </c>
      <c r="C1943" s="53" t="s">
        <v>2020</v>
      </c>
      <c r="D1943" s="53" t="s">
        <v>2021</v>
      </c>
      <c r="E1943" s="53">
        <v>38.879350000000002</v>
      </c>
      <c r="F1943" s="53">
        <v>-4.3577779999999997</v>
      </c>
      <c r="G1943" s="54">
        <v>615.01279999999997</v>
      </c>
      <c r="H1943" s="53">
        <v>1592</v>
      </c>
      <c r="I1943" s="53">
        <v>817</v>
      </c>
      <c r="J1943" s="53">
        <v>775</v>
      </c>
      <c r="K1943" s="52">
        <v>630</v>
      </c>
      <c r="L1943" s="52">
        <v>-14.98720000000003</v>
      </c>
      <c r="M1943" s="55">
        <v>2</v>
      </c>
      <c r="N1943" s="61" t="s">
        <v>16</v>
      </c>
      <c r="P1943" s="66"/>
      <c r="Q1943" s="53"/>
      <c r="R1943" s="53"/>
      <c r="S1943" s="53"/>
      <c r="T1943" s="53"/>
      <c r="U1943" s="53"/>
      <c r="V1943" s="53"/>
      <c r="W1943" s="53"/>
      <c r="BZ1943" s="53"/>
      <c r="CA1943" s="30"/>
    </row>
    <row r="1944" spans="2:79" s="52" customFormat="1" ht="13" x14ac:dyDescent="0.3">
      <c r="B1944" s="53" t="s">
        <v>1933</v>
      </c>
      <c r="C1944" s="53" t="s">
        <v>2020</v>
      </c>
      <c r="D1944" s="53" t="s">
        <v>2022</v>
      </c>
      <c r="E1944" s="53">
        <v>38.978969999999997</v>
      </c>
      <c r="F1944" s="53">
        <v>-4.8731520000000002</v>
      </c>
      <c r="G1944" s="54">
        <v>570.6345</v>
      </c>
      <c r="H1944" s="53">
        <v>1871</v>
      </c>
      <c r="I1944" s="53">
        <v>942</v>
      </c>
      <c r="J1944" s="53">
        <v>929</v>
      </c>
      <c r="K1944" s="52">
        <v>630</v>
      </c>
      <c r="L1944" s="52">
        <v>-59.365499999999997</v>
      </c>
      <c r="M1944" s="55">
        <v>2</v>
      </c>
      <c r="N1944" s="61" t="s">
        <v>16</v>
      </c>
      <c r="P1944" s="66"/>
      <c r="Q1944" s="53"/>
      <c r="R1944" s="53"/>
      <c r="S1944" s="53"/>
      <c r="T1944" s="53"/>
      <c r="U1944" s="53"/>
      <c r="V1944" s="53"/>
      <c r="W1944" s="53"/>
      <c r="BZ1944" s="53"/>
      <c r="CA1944" s="30"/>
    </row>
    <row r="1945" spans="2:79" s="52" customFormat="1" ht="13" x14ac:dyDescent="0.3">
      <c r="B1945" s="53" t="s">
        <v>1933</v>
      </c>
      <c r="C1945" s="53" t="s">
        <v>2020</v>
      </c>
      <c r="D1945" s="53" t="s">
        <v>2023</v>
      </c>
      <c r="E1945" s="53">
        <v>38.676940000000002</v>
      </c>
      <c r="F1945" s="53">
        <v>-4.7895919999999998</v>
      </c>
      <c r="G1945" s="54">
        <v>446.23320000000001</v>
      </c>
      <c r="H1945" s="53">
        <v>554</v>
      </c>
      <c r="I1945" s="53">
        <v>279</v>
      </c>
      <c r="J1945" s="53">
        <v>275</v>
      </c>
      <c r="K1945" s="52">
        <v>630</v>
      </c>
      <c r="L1945" s="52">
        <v>-183.76679999999999</v>
      </c>
      <c r="M1945" s="55">
        <v>2</v>
      </c>
      <c r="N1945" s="61" t="s">
        <v>16</v>
      </c>
      <c r="P1945" s="66"/>
      <c r="Q1945" s="53"/>
      <c r="R1945" s="53"/>
      <c r="S1945" s="53"/>
      <c r="T1945" s="53"/>
      <c r="U1945" s="53"/>
      <c r="V1945" s="53"/>
      <c r="W1945" s="53"/>
      <c r="BZ1945" s="53"/>
      <c r="CA1945" s="30"/>
    </row>
    <row r="1946" spans="2:79" s="52" customFormat="1" ht="13" x14ac:dyDescent="0.3">
      <c r="B1946" s="53" t="s">
        <v>1933</v>
      </c>
      <c r="C1946" s="53" t="s">
        <v>2020</v>
      </c>
      <c r="D1946" s="53" t="s">
        <v>2024</v>
      </c>
      <c r="E1946" s="53">
        <v>38.618049999999997</v>
      </c>
      <c r="F1946" s="53">
        <v>-2.8062610000000001</v>
      </c>
      <c r="G1946" s="54">
        <v>929.59739999999999</v>
      </c>
      <c r="H1946" s="53">
        <v>1510</v>
      </c>
      <c r="I1946" s="53">
        <v>777</v>
      </c>
      <c r="J1946" s="53">
        <v>733</v>
      </c>
      <c r="K1946" s="52">
        <v>630</v>
      </c>
      <c r="L1946" s="52">
        <v>299.59739999999999</v>
      </c>
      <c r="M1946" s="55">
        <v>4</v>
      </c>
      <c r="N1946" s="61" t="s">
        <v>16</v>
      </c>
      <c r="P1946" s="66"/>
      <c r="Q1946" s="53"/>
      <c r="R1946" s="53"/>
      <c r="S1946" s="53"/>
      <c r="T1946" s="53"/>
      <c r="U1946" s="53"/>
      <c r="V1946" s="53"/>
      <c r="W1946" s="53"/>
      <c r="BZ1946" s="53"/>
      <c r="CA1946" s="30"/>
    </row>
    <row r="1947" spans="2:79" s="52" customFormat="1" ht="13" x14ac:dyDescent="0.3">
      <c r="B1947" s="53" t="s">
        <v>1933</v>
      </c>
      <c r="C1947" s="53" t="s">
        <v>2020</v>
      </c>
      <c r="D1947" s="53" t="s">
        <v>2025</v>
      </c>
      <c r="E1947" s="53">
        <v>39.38993</v>
      </c>
      <c r="F1947" s="53">
        <v>-3.210137</v>
      </c>
      <c r="G1947" s="54">
        <v>645.08079999999995</v>
      </c>
      <c r="H1947" s="53">
        <v>30675</v>
      </c>
      <c r="I1947" s="53">
        <v>15191</v>
      </c>
      <c r="J1947" s="53">
        <v>15484</v>
      </c>
      <c r="K1947" s="52">
        <v>630</v>
      </c>
      <c r="L1947" s="52">
        <v>15.080799999999954</v>
      </c>
      <c r="M1947" s="55">
        <v>2</v>
      </c>
      <c r="N1947" s="61" t="s">
        <v>16</v>
      </c>
      <c r="P1947" s="66"/>
      <c r="Q1947" s="53"/>
      <c r="R1947" s="53"/>
      <c r="S1947" s="53"/>
      <c r="T1947" s="53"/>
      <c r="U1947" s="53"/>
      <c r="V1947" s="53"/>
      <c r="W1947" s="53"/>
      <c r="BZ1947" s="53"/>
      <c r="CA1947" s="30"/>
    </row>
    <row r="1948" spans="2:79" s="52" customFormat="1" ht="13" x14ac:dyDescent="0.3">
      <c r="B1948" s="53" t="s">
        <v>1933</v>
      </c>
      <c r="C1948" s="53" t="s">
        <v>2020</v>
      </c>
      <c r="D1948" s="53" t="s">
        <v>2026</v>
      </c>
      <c r="E1948" s="53">
        <v>39.260860000000001</v>
      </c>
      <c r="F1948" s="53">
        <v>-4.4768359999999996</v>
      </c>
      <c r="G1948" s="54">
        <v>639.08630000000005</v>
      </c>
      <c r="H1948" s="53">
        <v>714</v>
      </c>
      <c r="I1948" s="53">
        <v>366</v>
      </c>
      <c r="J1948" s="53">
        <v>348</v>
      </c>
      <c r="K1948" s="52">
        <v>630</v>
      </c>
      <c r="L1948" s="52">
        <v>9.0863000000000511</v>
      </c>
      <c r="M1948" s="55">
        <v>2</v>
      </c>
      <c r="N1948" s="61" t="s">
        <v>16</v>
      </c>
      <c r="P1948" s="66"/>
      <c r="Q1948" s="53"/>
      <c r="R1948" s="53"/>
      <c r="S1948" s="53"/>
      <c r="T1948" s="53"/>
      <c r="U1948" s="53"/>
      <c r="V1948" s="53"/>
      <c r="W1948" s="53"/>
      <c r="BZ1948" s="53"/>
      <c r="CA1948" s="30"/>
    </row>
    <row r="1949" spans="2:79" s="52" customFormat="1" ht="13" x14ac:dyDescent="0.3">
      <c r="B1949" s="53" t="s">
        <v>1933</v>
      </c>
      <c r="C1949" s="53" t="s">
        <v>2020</v>
      </c>
      <c r="D1949" s="53" t="s">
        <v>2027</v>
      </c>
      <c r="E1949" s="53">
        <v>38.986609999999999</v>
      </c>
      <c r="F1949" s="53">
        <v>-4.1154909999999996</v>
      </c>
      <c r="G1949" s="54">
        <v>651.98429999999996</v>
      </c>
      <c r="H1949" s="53">
        <v>1636</v>
      </c>
      <c r="I1949" s="53">
        <v>837</v>
      </c>
      <c r="J1949" s="53">
        <v>799</v>
      </c>
      <c r="K1949" s="52">
        <v>630</v>
      </c>
      <c r="L1949" s="52">
        <v>21.984299999999962</v>
      </c>
      <c r="M1949" s="55">
        <v>2</v>
      </c>
      <c r="N1949" s="61" t="s">
        <v>16</v>
      </c>
      <c r="P1949" s="66"/>
      <c r="Q1949" s="53"/>
      <c r="R1949" s="53"/>
      <c r="S1949" s="53"/>
      <c r="T1949" s="53"/>
      <c r="U1949" s="53"/>
      <c r="V1949" s="53"/>
      <c r="W1949" s="53"/>
      <c r="BZ1949" s="53"/>
      <c r="CA1949" s="30"/>
    </row>
    <row r="1950" spans="2:79" s="52" customFormat="1" ht="13" x14ac:dyDescent="0.3">
      <c r="B1950" s="53" t="s">
        <v>1933</v>
      </c>
      <c r="C1950" s="53" t="s">
        <v>2020</v>
      </c>
      <c r="D1950" s="53" t="s">
        <v>2028</v>
      </c>
      <c r="E1950" s="53">
        <v>38.752020000000002</v>
      </c>
      <c r="F1950" s="53">
        <v>-3.1346319999999999</v>
      </c>
      <c r="G1950" s="54">
        <v>805.70090000000005</v>
      </c>
      <c r="H1950" s="53">
        <v>592</v>
      </c>
      <c r="I1950" s="53">
        <v>306</v>
      </c>
      <c r="J1950" s="53">
        <v>286</v>
      </c>
      <c r="K1950" s="52">
        <v>630</v>
      </c>
      <c r="L1950" s="52">
        <v>175.70090000000005</v>
      </c>
      <c r="M1950" s="55">
        <v>2</v>
      </c>
      <c r="N1950" s="61" t="s">
        <v>16</v>
      </c>
      <c r="P1950" s="66"/>
      <c r="Q1950" s="53"/>
      <c r="R1950" s="53"/>
      <c r="S1950" s="53"/>
      <c r="T1950" s="53"/>
      <c r="U1950" s="53"/>
      <c r="V1950" s="53"/>
      <c r="W1950" s="53"/>
      <c r="BZ1950" s="53"/>
      <c r="CA1950" s="30"/>
    </row>
    <row r="1951" spans="2:79" s="52" customFormat="1" ht="13" x14ac:dyDescent="0.3">
      <c r="B1951" s="53" t="s">
        <v>1933</v>
      </c>
      <c r="C1951" s="53" t="s">
        <v>2020</v>
      </c>
      <c r="D1951" s="53" t="s">
        <v>2029</v>
      </c>
      <c r="E1951" s="53">
        <v>38.738230000000001</v>
      </c>
      <c r="F1951" s="53">
        <v>-3.8394620000000002</v>
      </c>
      <c r="G1951" s="54">
        <v>668</v>
      </c>
      <c r="H1951" s="53">
        <v>2017</v>
      </c>
      <c r="I1951" s="53">
        <v>1023</v>
      </c>
      <c r="J1951" s="53">
        <v>994</v>
      </c>
      <c r="K1951" s="52">
        <v>630</v>
      </c>
      <c r="L1951" s="52">
        <v>38</v>
      </c>
      <c r="M1951" s="55">
        <v>2</v>
      </c>
      <c r="N1951" s="61" t="s">
        <v>16</v>
      </c>
      <c r="P1951" s="66"/>
      <c r="Q1951" s="53"/>
      <c r="R1951" s="53"/>
      <c r="S1951" s="53"/>
      <c r="T1951" s="53"/>
      <c r="U1951" s="53"/>
      <c r="V1951" s="53"/>
      <c r="W1951" s="53"/>
      <c r="BZ1951" s="53"/>
      <c r="CA1951" s="30"/>
    </row>
    <row r="1952" spans="2:79" s="52" customFormat="1" ht="13" x14ac:dyDescent="0.3">
      <c r="B1952" s="53" t="s">
        <v>1933</v>
      </c>
      <c r="C1952" s="53" t="s">
        <v>2020</v>
      </c>
      <c r="D1952" s="53" t="s">
        <v>2030</v>
      </c>
      <c r="E1952" s="53">
        <v>38.899450000000002</v>
      </c>
      <c r="F1952" s="53">
        <v>-3.0534460000000001</v>
      </c>
      <c r="G1952" s="54">
        <v>862.37490000000003</v>
      </c>
      <c r="H1952" s="53">
        <v>1140</v>
      </c>
      <c r="I1952" s="53">
        <v>584</v>
      </c>
      <c r="J1952" s="53">
        <v>556</v>
      </c>
      <c r="K1952" s="52">
        <v>630</v>
      </c>
      <c r="L1952" s="52">
        <v>232.37490000000003</v>
      </c>
      <c r="M1952" s="55">
        <v>4</v>
      </c>
      <c r="N1952" s="61" t="s">
        <v>16</v>
      </c>
      <c r="P1952" s="66"/>
      <c r="Q1952" s="53"/>
      <c r="R1952" s="53"/>
      <c r="S1952" s="53"/>
      <c r="T1952" s="53"/>
      <c r="U1952" s="53"/>
      <c r="V1952" s="53"/>
      <c r="W1952" s="53"/>
      <c r="BZ1952" s="53"/>
      <c r="CA1952" s="30"/>
    </row>
    <row r="1953" spans="2:79" s="52" customFormat="1" ht="13" x14ac:dyDescent="0.3">
      <c r="B1953" s="53" t="s">
        <v>1933</v>
      </c>
      <c r="C1953" s="53" t="s">
        <v>2020</v>
      </c>
      <c r="D1953" s="53" t="s">
        <v>2031</v>
      </c>
      <c r="E1953" s="53">
        <v>38.775370000000002</v>
      </c>
      <c r="F1953" s="53">
        <v>-4.8399190000000001</v>
      </c>
      <c r="G1953" s="54">
        <v>575.53369999999995</v>
      </c>
      <c r="H1953" s="53">
        <v>6243</v>
      </c>
      <c r="I1953" s="53">
        <v>3007</v>
      </c>
      <c r="J1953" s="53">
        <v>3236</v>
      </c>
      <c r="K1953" s="52">
        <v>630</v>
      </c>
      <c r="L1953" s="52">
        <v>-54.466300000000047</v>
      </c>
      <c r="M1953" s="55">
        <v>2</v>
      </c>
      <c r="N1953" s="61" t="s">
        <v>16</v>
      </c>
      <c r="P1953" s="66"/>
      <c r="Q1953" s="53"/>
      <c r="R1953" s="53"/>
      <c r="S1953" s="53"/>
      <c r="T1953" s="53"/>
      <c r="U1953" s="53"/>
      <c r="V1953" s="53"/>
      <c r="W1953" s="53"/>
      <c r="BZ1953" s="53"/>
      <c r="CA1953" s="30"/>
    </row>
    <row r="1954" spans="2:79" s="52" customFormat="1" ht="13" x14ac:dyDescent="0.3">
      <c r="B1954" s="53" t="s">
        <v>1933</v>
      </c>
      <c r="C1954" s="53" t="s">
        <v>2020</v>
      </c>
      <c r="D1954" s="53" t="s">
        <v>2032</v>
      </c>
      <c r="E1954" s="53">
        <v>38.738669999999999</v>
      </c>
      <c r="F1954" s="53">
        <v>-4.7119330000000001</v>
      </c>
      <c r="G1954" s="54">
        <v>522.00080000000003</v>
      </c>
      <c r="H1954" s="53">
        <v>481</v>
      </c>
      <c r="I1954" s="53">
        <v>247</v>
      </c>
      <c r="J1954" s="53">
        <v>234</v>
      </c>
      <c r="K1954" s="52">
        <v>630</v>
      </c>
      <c r="L1954" s="52">
        <v>-107.99919999999997</v>
      </c>
      <c r="M1954" s="55">
        <v>2</v>
      </c>
      <c r="N1954" s="61" t="s">
        <v>16</v>
      </c>
      <c r="P1954" s="66"/>
      <c r="Q1954" s="53"/>
      <c r="R1954" s="53"/>
      <c r="S1954" s="53"/>
      <c r="T1954" s="53"/>
      <c r="U1954" s="53"/>
      <c r="V1954" s="53"/>
      <c r="W1954" s="53"/>
      <c r="BZ1954" s="53"/>
      <c r="CA1954" s="30"/>
    </row>
    <row r="1955" spans="2:79" s="52" customFormat="1" ht="13" x14ac:dyDescent="0.3">
      <c r="B1955" s="53" t="s">
        <v>1933</v>
      </c>
      <c r="C1955" s="53" t="s">
        <v>2020</v>
      </c>
      <c r="D1955" s="53" t="s">
        <v>2033</v>
      </c>
      <c r="E1955" s="53">
        <v>38.890900000000002</v>
      </c>
      <c r="F1955" s="53">
        <v>-3.7064159999999999</v>
      </c>
      <c r="G1955" s="54">
        <v>649.11869999999999</v>
      </c>
      <c r="H1955" s="53">
        <v>8672</v>
      </c>
      <c r="I1955" s="53">
        <v>4280</v>
      </c>
      <c r="J1955" s="53">
        <v>4392</v>
      </c>
      <c r="K1955" s="52">
        <v>630</v>
      </c>
      <c r="L1955" s="52">
        <v>19.11869999999999</v>
      </c>
      <c r="M1955" s="55">
        <v>2</v>
      </c>
      <c r="N1955" s="61" t="s">
        <v>16</v>
      </c>
      <c r="P1955" s="66"/>
      <c r="Q1955" s="53"/>
      <c r="R1955" s="53"/>
      <c r="S1955" s="53"/>
      <c r="T1955" s="53"/>
      <c r="U1955" s="53"/>
      <c r="V1955" s="53"/>
      <c r="W1955" s="53"/>
      <c r="BZ1955" s="53"/>
      <c r="CA1955" s="30"/>
    </row>
    <row r="1956" spans="2:79" s="52" customFormat="1" ht="13" x14ac:dyDescent="0.3">
      <c r="B1956" s="53" t="s">
        <v>1933</v>
      </c>
      <c r="C1956" s="53" t="s">
        <v>2020</v>
      </c>
      <c r="D1956" s="53" t="s">
        <v>2034</v>
      </c>
      <c r="E1956" s="53">
        <v>38.623699999999999</v>
      </c>
      <c r="F1956" s="53">
        <v>-2.9561989999999998</v>
      </c>
      <c r="G1956" s="54">
        <v>895.95699999999999</v>
      </c>
      <c r="H1956" s="53">
        <v>699</v>
      </c>
      <c r="I1956" s="53">
        <v>355</v>
      </c>
      <c r="J1956" s="53">
        <v>344</v>
      </c>
      <c r="K1956" s="52">
        <v>630</v>
      </c>
      <c r="L1956" s="52">
        <v>265.95699999999999</v>
      </c>
      <c r="M1956" s="55">
        <v>4</v>
      </c>
      <c r="N1956" s="61" t="s">
        <v>16</v>
      </c>
      <c r="P1956" s="66"/>
      <c r="Q1956" s="53"/>
      <c r="R1956" s="53"/>
      <c r="S1956" s="53"/>
      <c r="T1956" s="53"/>
      <c r="U1956" s="53"/>
      <c r="V1956" s="53"/>
      <c r="W1956" s="53"/>
      <c r="BZ1956" s="53"/>
      <c r="CA1956" s="30"/>
    </row>
    <row r="1957" spans="2:79" s="52" customFormat="1" ht="13" x14ac:dyDescent="0.3">
      <c r="B1957" s="53" t="s">
        <v>1933</v>
      </c>
      <c r="C1957" s="53" t="s">
        <v>2020</v>
      </c>
      <c r="D1957" s="53" t="s">
        <v>2035</v>
      </c>
      <c r="E1957" s="53">
        <v>38.708919999999999</v>
      </c>
      <c r="F1957" s="53">
        <v>-4.1786399999999997</v>
      </c>
      <c r="G1957" s="54">
        <v>673.61440000000005</v>
      </c>
      <c r="H1957" s="53">
        <v>6820</v>
      </c>
      <c r="I1957" s="53">
        <v>3404</v>
      </c>
      <c r="J1957" s="53">
        <v>3416</v>
      </c>
      <c r="K1957" s="52">
        <v>630</v>
      </c>
      <c r="L1957" s="52">
        <v>43.614400000000046</v>
      </c>
      <c r="M1957" s="55">
        <v>2</v>
      </c>
      <c r="N1957" s="61" t="s">
        <v>16</v>
      </c>
      <c r="P1957" s="66"/>
      <c r="Q1957" s="53"/>
      <c r="R1957" s="53"/>
      <c r="S1957" s="53"/>
      <c r="T1957" s="53"/>
      <c r="U1957" s="53"/>
      <c r="V1957" s="53"/>
      <c r="W1957" s="53"/>
      <c r="BZ1957" s="53"/>
      <c r="CA1957" s="30"/>
    </row>
    <row r="1958" spans="2:79" s="52" customFormat="1" ht="13" x14ac:dyDescent="0.3">
      <c r="B1958" s="53" t="s">
        <v>1933</v>
      </c>
      <c r="C1958" s="53" t="s">
        <v>2020</v>
      </c>
      <c r="D1958" s="53" t="s">
        <v>2036</v>
      </c>
      <c r="E1958" s="53">
        <v>38.512639999999998</v>
      </c>
      <c r="F1958" s="53">
        <v>-3.49485</v>
      </c>
      <c r="G1958" s="54">
        <v>808.83040000000005</v>
      </c>
      <c r="H1958" s="53">
        <v>914</v>
      </c>
      <c r="I1958" s="53">
        <v>446</v>
      </c>
      <c r="J1958" s="53">
        <v>468</v>
      </c>
      <c r="K1958" s="52">
        <v>630</v>
      </c>
      <c r="L1958" s="52">
        <v>178.83040000000005</v>
      </c>
      <c r="M1958" s="55">
        <v>2</v>
      </c>
      <c r="N1958" s="61" t="s">
        <v>16</v>
      </c>
      <c r="P1958" s="66"/>
      <c r="Q1958" s="53"/>
      <c r="R1958" s="53"/>
      <c r="S1958" s="53"/>
      <c r="T1958" s="53"/>
      <c r="U1958" s="53"/>
      <c r="V1958" s="53"/>
      <c r="W1958" s="53"/>
      <c r="BZ1958" s="53"/>
      <c r="CA1958" s="30"/>
    </row>
    <row r="1959" spans="2:79" s="52" customFormat="1" ht="13" x14ac:dyDescent="0.3">
      <c r="B1959" s="53" t="s">
        <v>1933</v>
      </c>
      <c r="C1959" s="53" t="s">
        <v>2020</v>
      </c>
      <c r="D1959" s="53" t="s">
        <v>2037</v>
      </c>
      <c r="E1959" s="53">
        <v>39.480240000000002</v>
      </c>
      <c r="F1959" s="53">
        <v>-4.8358939999999997</v>
      </c>
      <c r="G1959" s="54">
        <v>548.67610000000002</v>
      </c>
      <c r="H1959" s="53">
        <v>373</v>
      </c>
      <c r="I1959" s="53">
        <v>213</v>
      </c>
      <c r="J1959" s="53">
        <v>160</v>
      </c>
      <c r="K1959" s="52">
        <v>630</v>
      </c>
      <c r="L1959" s="52">
        <v>-81.323899999999981</v>
      </c>
      <c r="M1959" s="55">
        <v>2</v>
      </c>
      <c r="N1959" s="61" t="s">
        <v>16</v>
      </c>
      <c r="P1959" s="66"/>
      <c r="Q1959" s="53"/>
      <c r="R1959" s="53"/>
      <c r="S1959" s="53"/>
      <c r="T1959" s="53"/>
      <c r="U1959" s="53"/>
      <c r="V1959" s="53"/>
      <c r="W1959" s="53"/>
      <c r="BZ1959" s="53"/>
      <c r="CA1959" s="30"/>
    </row>
    <row r="1960" spans="2:79" s="52" customFormat="1" ht="13" x14ac:dyDescent="0.3">
      <c r="B1960" s="53" t="s">
        <v>1933</v>
      </c>
      <c r="C1960" s="53" t="s">
        <v>2020</v>
      </c>
      <c r="D1960" s="53" t="s">
        <v>2038</v>
      </c>
      <c r="E1960" s="53">
        <v>39.310369999999999</v>
      </c>
      <c r="F1960" s="53">
        <v>-3.0268009999999999</v>
      </c>
      <c r="G1960" s="54">
        <v>645.21040000000005</v>
      </c>
      <c r="H1960" s="53">
        <v>720</v>
      </c>
      <c r="I1960" s="53">
        <v>377</v>
      </c>
      <c r="J1960" s="53">
        <v>343</v>
      </c>
      <c r="K1960" s="52">
        <v>630</v>
      </c>
      <c r="L1960" s="52">
        <v>15.21040000000005</v>
      </c>
      <c r="M1960" s="55">
        <v>2</v>
      </c>
      <c r="N1960" s="61" t="s">
        <v>16</v>
      </c>
      <c r="P1960" s="66"/>
      <c r="Q1960" s="53"/>
      <c r="R1960" s="53"/>
      <c r="S1960" s="53"/>
      <c r="T1960" s="53"/>
      <c r="U1960" s="53"/>
      <c r="V1960" s="53"/>
      <c r="W1960" s="53"/>
      <c r="BZ1960" s="53"/>
      <c r="CA1960" s="30"/>
    </row>
    <row r="1961" spans="2:79" s="52" customFormat="1" ht="13" x14ac:dyDescent="0.3">
      <c r="B1961" s="53" t="s">
        <v>1933</v>
      </c>
      <c r="C1961" s="53" t="s">
        <v>2020</v>
      </c>
      <c r="D1961" s="53" t="s">
        <v>2039</v>
      </c>
      <c r="E1961" s="53">
        <v>39.217689999999997</v>
      </c>
      <c r="F1961" s="53">
        <v>-3.5029340000000002</v>
      </c>
      <c r="G1961" s="54">
        <v>627.80139999999994</v>
      </c>
      <c r="H1961" s="53">
        <v>1050</v>
      </c>
      <c r="I1961" s="53">
        <v>536</v>
      </c>
      <c r="J1961" s="53">
        <v>514</v>
      </c>
      <c r="K1961" s="52">
        <v>630</v>
      </c>
      <c r="L1961" s="52">
        <v>-2.1986000000000558</v>
      </c>
      <c r="M1961" s="55">
        <v>2</v>
      </c>
      <c r="N1961" s="61" t="s">
        <v>16</v>
      </c>
      <c r="P1961" s="66"/>
      <c r="Q1961" s="53"/>
      <c r="R1961" s="53"/>
      <c r="S1961" s="53"/>
      <c r="T1961" s="53"/>
      <c r="U1961" s="53"/>
      <c r="V1961" s="53"/>
      <c r="W1961" s="53"/>
      <c r="BZ1961" s="53"/>
      <c r="CA1961" s="30"/>
    </row>
    <row r="1962" spans="2:79" s="52" customFormat="1" ht="13" x14ac:dyDescent="0.3">
      <c r="B1962" s="53" t="s">
        <v>1933</v>
      </c>
      <c r="C1962" s="53" t="s">
        <v>2020</v>
      </c>
      <c r="D1962" s="53" t="s">
        <v>2040</v>
      </c>
      <c r="E1962" s="53">
        <v>39.128709999999998</v>
      </c>
      <c r="F1962" s="53">
        <v>-3.0884719999999999</v>
      </c>
      <c r="G1962" s="54">
        <v>676.22749999999996</v>
      </c>
      <c r="H1962" s="53">
        <v>7391</v>
      </c>
      <c r="I1962" s="53">
        <v>3786</v>
      </c>
      <c r="J1962" s="53">
        <v>3605</v>
      </c>
      <c r="K1962" s="52">
        <v>630</v>
      </c>
      <c r="L1962" s="52">
        <v>46.227499999999964</v>
      </c>
      <c r="M1962" s="55">
        <v>2</v>
      </c>
      <c r="N1962" s="61" t="s">
        <v>16</v>
      </c>
      <c r="P1962" s="66"/>
      <c r="Q1962" s="53"/>
      <c r="R1962" s="53"/>
      <c r="S1962" s="53"/>
      <c r="T1962" s="53"/>
      <c r="U1962" s="53"/>
      <c r="V1962" s="53"/>
      <c r="W1962" s="53"/>
      <c r="BZ1962" s="53"/>
      <c r="CA1962" s="30"/>
    </row>
    <row r="1963" spans="2:79" s="52" customFormat="1" ht="13" x14ac:dyDescent="0.3">
      <c r="B1963" s="53" t="s">
        <v>1933</v>
      </c>
      <c r="C1963" s="53" t="s">
        <v>2020</v>
      </c>
      <c r="D1963" s="53" t="s">
        <v>2041</v>
      </c>
      <c r="E1963" s="53">
        <v>38.726880000000001</v>
      </c>
      <c r="F1963" s="53">
        <v>-4.080076</v>
      </c>
      <c r="G1963" s="54">
        <v>677.00890000000004</v>
      </c>
      <c r="H1963" s="53">
        <v>5875</v>
      </c>
      <c r="I1963" s="53">
        <v>2993</v>
      </c>
      <c r="J1963" s="53">
        <v>2882</v>
      </c>
      <c r="K1963" s="52">
        <v>630</v>
      </c>
      <c r="L1963" s="52">
        <v>47.00890000000004</v>
      </c>
      <c r="M1963" s="55">
        <v>2</v>
      </c>
      <c r="N1963" s="61" t="s">
        <v>16</v>
      </c>
      <c r="P1963" s="66"/>
      <c r="Q1963" s="53"/>
      <c r="R1963" s="53"/>
      <c r="S1963" s="53"/>
      <c r="T1963" s="53"/>
      <c r="U1963" s="53"/>
      <c r="V1963" s="53"/>
      <c r="W1963" s="53"/>
      <c r="BZ1963" s="53"/>
      <c r="CA1963" s="30"/>
    </row>
    <row r="1964" spans="2:79" s="52" customFormat="1" ht="13" x14ac:dyDescent="0.3">
      <c r="B1964" s="53" t="s">
        <v>1933</v>
      </c>
      <c r="C1964" s="53" t="s">
        <v>2020</v>
      </c>
      <c r="D1964" s="53" t="s">
        <v>2042</v>
      </c>
      <c r="E1964" s="53">
        <v>39.153759999999998</v>
      </c>
      <c r="F1964" s="53">
        <v>-4.5439569999999998</v>
      </c>
      <c r="G1964" s="54">
        <v>623.94709999999998</v>
      </c>
      <c r="H1964" s="53">
        <v>543</v>
      </c>
      <c r="I1964" s="53">
        <v>282</v>
      </c>
      <c r="J1964" s="53">
        <v>261</v>
      </c>
      <c r="K1964" s="52">
        <v>630</v>
      </c>
      <c r="L1964" s="52">
        <v>-6.0529000000000224</v>
      </c>
      <c r="M1964" s="55">
        <v>2</v>
      </c>
      <c r="N1964" s="61" t="s">
        <v>16</v>
      </c>
      <c r="P1964" s="66"/>
      <c r="Q1964" s="53"/>
      <c r="R1964" s="53"/>
      <c r="S1964" s="53"/>
      <c r="T1964" s="53"/>
      <c r="U1964" s="53"/>
      <c r="V1964" s="53"/>
      <c r="W1964" s="53"/>
      <c r="BZ1964" s="53"/>
      <c r="CA1964" s="30"/>
    </row>
    <row r="1965" spans="2:79" s="52" customFormat="1" ht="13" x14ac:dyDescent="0.3">
      <c r="B1965" s="53" t="s">
        <v>1933</v>
      </c>
      <c r="C1965" s="53" t="s">
        <v>2020</v>
      </c>
      <c r="D1965" s="53" t="s">
        <v>2043</v>
      </c>
      <c r="E1965" s="53">
        <v>38.837350000000001</v>
      </c>
      <c r="F1965" s="53">
        <v>-3.943273</v>
      </c>
      <c r="G1965" s="54">
        <v>660.202</v>
      </c>
      <c r="H1965" s="53">
        <v>506</v>
      </c>
      <c r="I1965" s="53">
        <v>251</v>
      </c>
      <c r="J1965" s="53">
        <v>255</v>
      </c>
      <c r="K1965" s="52">
        <v>630</v>
      </c>
      <c r="L1965" s="52">
        <v>30.201999999999998</v>
      </c>
      <c r="M1965" s="55">
        <v>2</v>
      </c>
      <c r="N1965" s="61" t="s">
        <v>16</v>
      </c>
      <c r="P1965" s="66"/>
      <c r="Q1965" s="53"/>
      <c r="R1965" s="53"/>
      <c r="S1965" s="53"/>
      <c r="T1965" s="53"/>
      <c r="U1965" s="53"/>
      <c r="V1965" s="53"/>
      <c r="W1965" s="53"/>
      <c r="BZ1965" s="53"/>
      <c r="CA1965" s="30"/>
    </row>
    <row r="1966" spans="2:79" s="52" customFormat="1" ht="13" x14ac:dyDescent="0.3">
      <c r="B1966" s="53" t="s">
        <v>1933</v>
      </c>
      <c r="C1966" s="53" t="s">
        <v>2020</v>
      </c>
      <c r="D1966" s="53" t="s">
        <v>2044</v>
      </c>
      <c r="E1966" s="53">
        <v>38.905650000000001</v>
      </c>
      <c r="F1966" s="53">
        <v>-3.6663540000000001</v>
      </c>
      <c r="G1966" s="54">
        <v>649.26210000000003</v>
      </c>
      <c r="H1966" s="53">
        <v>12490</v>
      </c>
      <c r="I1966" s="53">
        <v>6456</v>
      </c>
      <c r="J1966" s="53">
        <v>6034</v>
      </c>
      <c r="K1966" s="52">
        <v>630</v>
      </c>
      <c r="L1966" s="52">
        <v>19.262100000000032</v>
      </c>
      <c r="M1966" s="55">
        <v>2</v>
      </c>
      <c r="N1966" s="61" t="s">
        <v>16</v>
      </c>
      <c r="P1966" s="66"/>
      <c r="Q1966" s="53"/>
      <c r="R1966" s="53"/>
      <c r="S1966" s="53"/>
      <c r="T1966" s="53"/>
      <c r="U1966" s="53"/>
      <c r="V1966" s="53"/>
      <c r="W1966" s="53"/>
      <c r="BZ1966" s="53"/>
      <c r="CA1966" s="30"/>
    </row>
    <row r="1967" spans="2:79" s="52" customFormat="1" ht="13" x14ac:dyDescent="0.3">
      <c r="B1967" s="53" t="s">
        <v>1933</v>
      </c>
      <c r="C1967" s="53" t="s">
        <v>2020</v>
      </c>
      <c r="D1967" s="53" t="s">
        <v>2045</v>
      </c>
      <c r="E1967" s="53">
        <v>38.660769999999999</v>
      </c>
      <c r="F1967" s="53">
        <v>-4.2960440000000002</v>
      </c>
      <c r="G1967" s="54">
        <v>712.3827</v>
      </c>
      <c r="H1967" s="53">
        <v>1143</v>
      </c>
      <c r="I1967" s="53">
        <v>594</v>
      </c>
      <c r="J1967" s="53">
        <v>549</v>
      </c>
      <c r="K1967" s="52">
        <v>630</v>
      </c>
      <c r="L1967" s="52">
        <v>82.3827</v>
      </c>
      <c r="M1967" s="55">
        <v>2</v>
      </c>
      <c r="N1967" s="61" t="s">
        <v>16</v>
      </c>
      <c r="P1967" s="66"/>
      <c r="Q1967" s="53"/>
      <c r="R1967" s="53"/>
      <c r="S1967" s="53"/>
      <c r="T1967" s="53"/>
      <c r="U1967" s="53"/>
      <c r="V1967" s="53"/>
      <c r="W1967" s="53"/>
      <c r="BZ1967" s="53"/>
      <c r="CA1967" s="30"/>
    </row>
    <row r="1968" spans="2:79" s="52" customFormat="1" ht="13" x14ac:dyDescent="0.3">
      <c r="B1968" s="53" t="s">
        <v>1933</v>
      </c>
      <c r="C1968" s="53" t="s">
        <v>2020</v>
      </c>
      <c r="D1968" s="53" t="s">
        <v>2046</v>
      </c>
      <c r="E1968" s="53">
        <v>38.845910000000003</v>
      </c>
      <c r="F1968" s="53">
        <v>-4.2971019999999998</v>
      </c>
      <c r="G1968" s="54">
        <v>687</v>
      </c>
      <c r="H1968" s="53">
        <v>341</v>
      </c>
      <c r="I1968" s="53">
        <v>176</v>
      </c>
      <c r="J1968" s="53">
        <v>165</v>
      </c>
      <c r="K1968" s="52">
        <v>630</v>
      </c>
      <c r="L1968" s="52">
        <v>57</v>
      </c>
      <c r="M1968" s="55">
        <v>2</v>
      </c>
      <c r="N1968" s="61" t="s">
        <v>16</v>
      </c>
      <c r="P1968" s="66"/>
      <c r="Q1968" s="53"/>
      <c r="R1968" s="53"/>
      <c r="S1968" s="53"/>
      <c r="T1968" s="53"/>
      <c r="U1968" s="53"/>
      <c r="V1968" s="53"/>
      <c r="W1968" s="53"/>
      <c r="BZ1968" s="53"/>
      <c r="CA1968" s="30"/>
    </row>
    <row r="1969" spans="2:79" s="52" customFormat="1" ht="13" x14ac:dyDescent="0.3">
      <c r="B1969" s="53" t="s">
        <v>1933</v>
      </c>
      <c r="C1969" s="53" t="s">
        <v>2020</v>
      </c>
      <c r="D1969" s="53" t="s">
        <v>2047</v>
      </c>
      <c r="E1969" s="53">
        <v>38.61497</v>
      </c>
      <c r="F1969" s="53">
        <v>-4.1842069999999998</v>
      </c>
      <c r="G1969" s="54">
        <v>737.02260000000001</v>
      </c>
      <c r="H1969" s="53">
        <v>574</v>
      </c>
      <c r="I1969" s="53">
        <v>300</v>
      </c>
      <c r="J1969" s="53">
        <v>274</v>
      </c>
      <c r="K1969" s="52">
        <v>630</v>
      </c>
      <c r="L1969" s="52">
        <v>107.02260000000001</v>
      </c>
      <c r="M1969" s="55">
        <v>2</v>
      </c>
      <c r="N1969" s="61" t="s">
        <v>16</v>
      </c>
      <c r="P1969" s="66"/>
      <c r="Q1969" s="53"/>
      <c r="R1969" s="53"/>
      <c r="S1969" s="53"/>
      <c r="T1969" s="53"/>
      <c r="U1969" s="53"/>
      <c r="V1969" s="53"/>
      <c r="W1969" s="53"/>
      <c r="BZ1969" s="53"/>
      <c r="CA1969" s="30"/>
    </row>
    <row r="1970" spans="2:79" s="52" customFormat="1" ht="13" x14ac:dyDescent="0.3">
      <c r="B1970" s="53" t="s">
        <v>1933</v>
      </c>
      <c r="C1970" s="53" t="s">
        <v>2020</v>
      </c>
      <c r="D1970" s="53" t="s">
        <v>2048</v>
      </c>
      <c r="E1970" s="53">
        <v>38.70487</v>
      </c>
      <c r="F1970" s="53">
        <v>-3.7772960000000002</v>
      </c>
      <c r="G1970" s="54">
        <v>648.89959999999996</v>
      </c>
      <c r="H1970" s="53">
        <v>4471</v>
      </c>
      <c r="I1970" s="53">
        <v>2229</v>
      </c>
      <c r="J1970" s="53">
        <v>2242</v>
      </c>
      <c r="K1970" s="52">
        <v>630</v>
      </c>
      <c r="L1970" s="52">
        <v>18.899599999999964</v>
      </c>
      <c r="M1970" s="55">
        <v>2</v>
      </c>
      <c r="N1970" s="61" t="s">
        <v>16</v>
      </c>
      <c r="P1970" s="66"/>
      <c r="Q1970" s="53"/>
      <c r="R1970" s="53"/>
      <c r="S1970" s="53"/>
      <c r="T1970" s="53"/>
      <c r="U1970" s="53"/>
      <c r="V1970" s="53"/>
      <c r="W1970" s="53"/>
      <c r="BZ1970" s="53"/>
      <c r="CA1970" s="30"/>
    </row>
    <row r="1971" spans="2:79" s="52" customFormat="1" ht="13" x14ac:dyDescent="0.3">
      <c r="B1971" s="53" t="s">
        <v>1933</v>
      </c>
      <c r="C1971" s="53" t="s">
        <v>2020</v>
      </c>
      <c r="D1971" s="53" t="s">
        <v>2049</v>
      </c>
      <c r="E1971" s="53">
        <v>39.402290000000001</v>
      </c>
      <c r="F1971" s="53">
        <v>-3.12215</v>
      </c>
      <c r="G1971" s="54">
        <v>697.77329999999995</v>
      </c>
      <c r="H1971" s="53">
        <v>15006</v>
      </c>
      <c r="I1971" s="53">
        <v>7721</v>
      </c>
      <c r="J1971" s="53">
        <v>7285</v>
      </c>
      <c r="K1971" s="52">
        <v>630</v>
      </c>
      <c r="L1971" s="52">
        <v>67.773299999999949</v>
      </c>
      <c r="M1971" s="55">
        <v>2</v>
      </c>
      <c r="N1971" s="61" t="s">
        <v>16</v>
      </c>
      <c r="P1971" s="66"/>
      <c r="Q1971" s="53"/>
      <c r="R1971" s="53"/>
      <c r="S1971" s="53"/>
      <c r="T1971" s="53"/>
      <c r="U1971" s="53"/>
      <c r="V1971" s="53"/>
      <c r="W1971" s="53"/>
      <c r="BZ1971" s="53"/>
      <c r="CA1971" s="30"/>
    </row>
    <row r="1972" spans="2:79" s="52" customFormat="1" ht="13" x14ac:dyDescent="0.3">
      <c r="B1972" s="53" t="s">
        <v>1933</v>
      </c>
      <c r="C1972" s="53" t="s">
        <v>2020</v>
      </c>
      <c r="D1972" s="53" t="s">
        <v>2050</v>
      </c>
      <c r="E1972" s="53">
        <v>38.854289999999999</v>
      </c>
      <c r="F1972" s="53">
        <v>-4.0236070000000002</v>
      </c>
      <c r="G1972" s="54">
        <v>644.07759999999996</v>
      </c>
      <c r="H1972" s="53">
        <v>114</v>
      </c>
      <c r="I1972" s="53">
        <v>65</v>
      </c>
      <c r="J1972" s="53">
        <v>49</v>
      </c>
      <c r="K1972" s="52">
        <v>630</v>
      </c>
      <c r="L1972" s="52">
        <v>14.077599999999961</v>
      </c>
      <c r="M1972" s="55">
        <v>2</v>
      </c>
      <c r="N1972" s="61" t="s">
        <v>16</v>
      </c>
      <c r="P1972" s="66"/>
      <c r="Q1972" s="53"/>
      <c r="R1972" s="53"/>
      <c r="S1972" s="53"/>
      <c r="T1972" s="53"/>
      <c r="U1972" s="53"/>
      <c r="V1972" s="53"/>
      <c r="W1972" s="53"/>
      <c r="BZ1972" s="53"/>
      <c r="CA1972" s="30"/>
    </row>
    <row r="1973" spans="2:79" s="52" customFormat="1" ht="13" x14ac:dyDescent="0.3">
      <c r="B1973" s="53" t="s">
        <v>1933</v>
      </c>
      <c r="C1973" s="53" t="s">
        <v>2020</v>
      </c>
      <c r="D1973" s="53" t="s">
        <v>2051</v>
      </c>
      <c r="E1973" s="53">
        <v>38.845849999999999</v>
      </c>
      <c r="F1973" s="53">
        <v>-4.0635960000000004</v>
      </c>
      <c r="G1973" s="54">
        <v>643.83360000000005</v>
      </c>
      <c r="H1973" s="53">
        <v>166</v>
      </c>
      <c r="I1973" s="53">
        <v>84</v>
      </c>
      <c r="J1973" s="53">
        <v>82</v>
      </c>
      <c r="K1973" s="52">
        <v>630</v>
      </c>
      <c r="L1973" s="52">
        <v>13.833600000000047</v>
      </c>
      <c r="M1973" s="55">
        <v>2</v>
      </c>
      <c r="N1973" s="61" t="s">
        <v>16</v>
      </c>
      <c r="P1973" s="66"/>
      <c r="Q1973" s="53"/>
      <c r="R1973" s="53"/>
      <c r="S1973" s="53"/>
      <c r="T1973" s="53"/>
      <c r="U1973" s="53"/>
      <c r="V1973" s="53"/>
      <c r="W1973" s="53"/>
      <c r="BZ1973" s="53"/>
      <c r="CA1973" s="30"/>
    </row>
    <row r="1974" spans="2:79" s="52" customFormat="1" ht="13" x14ac:dyDescent="0.3">
      <c r="B1974" s="53" t="s">
        <v>1933</v>
      </c>
      <c r="C1974" s="53" t="s">
        <v>2020</v>
      </c>
      <c r="D1974" s="53" t="s">
        <v>2052</v>
      </c>
      <c r="E1974" s="53">
        <v>39.018380000000001</v>
      </c>
      <c r="F1974" s="53">
        <v>-3.8176809999999999</v>
      </c>
      <c r="G1974" s="54">
        <v>618.53539999999998</v>
      </c>
      <c r="H1974" s="53">
        <v>2931</v>
      </c>
      <c r="I1974" s="53">
        <v>1483</v>
      </c>
      <c r="J1974" s="53">
        <v>1448</v>
      </c>
      <c r="K1974" s="52">
        <v>630</v>
      </c>
      <c r="L1974" s="52">
        <v>-11.464600000000019</v>
      </c>
      <c r="M1974" s="55">
        <v>2</v>
      </c>
      <c r="N1974" s="61" t="s">
        <v>16</v>
      </c>
      <c r="P1974" s="66"/>
      <c r="Q1974" s="53"/>
      <c r="R1974" s="53"/>
      <c r="S1974" s="53"/>
      <c r="T1974" s="53"/>
      <c r="U1974" s="53"/>
      <c r="V1974" s="53"/>
      <c r="W1974" s="53"/>
      <c r="BZ1974" s="53"/>
      <c r="CA1974" s="30"/>
    </row>
    <row r="1975" spans="2:79" s="52" customFormat="1" ht="13" x14ac:dyDescent="0.3">
      <c r="B1975" s="53" t="s">
        <v>1933</v>
      </c>
      <c r="C1975" s="53" t="s">
        <v>2020</v>
      </c>
      <c r="D1975" s="53" t="s">
        <v>2053</v>
      </c>
      <c r="E1975" s="53">
        <v>38.841569999999997</v>
      </c>
      <c r="F1975" s="53">
        <v>-2.9926620000000002</v>
      </c>
      <c r="G1975" s="54">
        <v>822.2133</v>
      </c>
      <c r="H1975" s="53">
        <v>1472</v>
      </c>
      <c r="I1975" s="53">
        <v>735</v>
      </c>
      <c r="J1975" s="53">
        <v>737</v>
      </c>
      <c r="K1975" s="52">
        <v>630</v>
      </c>
      <c r="L1975" s="52">
        <v>192.2133</v>
      </c>
      <c r="M1975" s="55">
        <v>2</v>
      </c>
      <c r="N1975" s="61" t="s">
        <v>16</v>
      </c>
      <c r="P1975" s="66"/>
      <c r="Q1975" s="53"/>
      <c r="R1975" s="53"/>
      <c r="S1975" s="53"/>
      <c r="T1975" s="53"/>
      <c r="U1975" s="53"/>
      <c r="V1975" s="53"/>
      <c r="W1975" s="53"/>
      <c r="BZ1975" s="53"/>
      <c r="CA1975" s="30"/>
    </row>
    <row r="1976" spans="2:79" s="52" customFormat="1" ht="13" x14ac:dyDescent="0.3">
      <c r="B1976" s="53" t="s">
        <v>1933</v>
      </c>
      <c r="C1976" s="53" t="s">
        <v>2020</v>
      </c>
      <c r="D1976" s="53" t="s">
        <v>2054</v>
      </c>
      <c r="E1976" s="53">
        <v>38.54034</v>
      </c>
      <c r="F1976" s="53">
        <v>-3.2782689999999999</v>
      </c>
      <c r="G1976" s="54">
        <v>830.79819999999995</v>
      </c>
      <c r="H1976" s="53">
        <v>2213</v>
      </c>
      <c r="I1976" s="53">
        <v>1104</v>
      </c>
      <c r="J1976" s="53">
        <v>1109</v>
      </c>
      <c r="K1976" s="52">
        <v>630</v>
      </c>
      <c r="L1976" s="52">
        <v>200.79819999999995</v>
      </c>
      <c r="M1976" s="55">
        <v>4</v>
      </c>
      <c r="N1976" s="61" t="s">
        <v>16</v>
      </c>
      <c r="P1976" s="66"/>
      <c r="Q1976" s="53"/>
      <c r="R1976" s="53"/>
      <c r="S1976" s="53"/>
      <c r="T1976" s="53"/>
      <c r="U1976" s="53"/>
      <c r="V1976" s="53"/>
      <c r="W1976" s="53"/>
      <c r="BZ1976" s="53"/>
      <c r="CA1976" s="30"/>
    </row>
    <row r="1977" spans="2:79" s="52" customFormat="1" ht="13" x14ac:dyDescent="0.3">
      <c r="B1977" s="53" t="s">
        <v>1933</v>
      </c>
      <c r="C1977" s="53" t="s">
        <v>2020</v>
      </c>
      <c r="D1977" s="53" t="s">
        <v>2055</v>
      </c>
      <c r="E1977" s="53">
        <v>38.796889999999998</v>
      </c>
      <c r="F1977" s="53">
        <v>-4.8670119999999999</v>
      </c>
      <c r="G1977" s="54">
        <v>526.6155</v>
      </c>
      <c r="H1977" s="53">
        <v>2071</v>
      </c>
      <c r="I1977" s="53">
        <v>1008</v>
      </c>
      <c r="J1977" s="53">
        <v>1063</v>
      </c>
      <c r="K1977" s="52">
        <v>630</v>
      </c>
      <c r="L1977" s="52">
        <v>-103.3845</v>
      </c>
      <c r="M1977" s="55">
        <v>2</v>
      </c>
      <c r="N1977" s="61" t="s">
        <v>16</v>
      </c>
      <c r="P1977" s="66"/>
      <c r="Q1977" s="53"/>
      <c r="R1977" s="53"/>
      <c r="S1977" s="53"/>
      <c r="T1977" s="53"/>
      <c r="U1977" s="53"/>
      <c r="V1977" s="53"/>
      <c r="W1977" s="53"/>
      <c r="BZ1977" s="53"/>
      <c r="CA1977" s="30"/>
    </row>
    <row r="1978" spans="2:79" s="52" customFormat="1" ht="13" x14ac:dyDescent="0.3">
      <c r="B1978" s="53" t="s">
        <v>1933</v>
      </c>
      <c r="C1978" s="53" t="s">
        <v>2020</v>
      </c>
      <c r="D1978" s="53" t="s">
        <v>2020</v>
      </c>
      <c r="E1978" s="53">
        <v>38.9861</v>
      </c>
      <c r="F1978" s="53">
        <v>-3.9272629999999999</v>
      </c>
      <c r="G1978" s="54">
        <v>636.70029999999997</v>
      </c>
      <c r="H1978" s="53">
        <v>74014</v>
      </c>
      <c r="I1978" s="53">
        <v>35073</v>
      </c>
      <c r="J1978" s="53">
        <v>38941</v>
      </c>
      <c r="K1978" s="52">
        <v>630</v>
      </c>
      <c r="L1978" s="52">
        <v>6.7002999999999702</v>
      </c>
      <c r="M1978" s="55">
        <v>2</v>
      </c>
      <c r="N1978" s="61" t="s">
        <v>16</v>
      </c>
      <c r="P1978" s="66"/>
      <c r="Q1978" s="53"/>
      <c r="R1978" s="53"/>
      <c r="S1978" s="53"/>
      <c r="T1978" s="53"/>
      <c r="U1978" s="53"/>
      <c r="V1978" s="53"/>
      <c r="W1978" s="53"/>
      <c r="BZ1978" s="53"/>
      <c r="CA1978" s="30"/>
    </row>
    <row r="1979" spans="2:79" s="52" customFormat="1" ht="13" x14ac:dyDescent="0.3">
      <c r="B1979" s="53" t="s">
        <v>1933</v>
      </c>
      <c r="C1979" s="53" t="s">
        <v>2020</v>
      </c>
      <c r="D1979" s="53" t="s">
        <v>2056</v>
      </c>
      <c r="E1979" s="53">
        <v>38.858699999999999</v>
      </c>
      <c r="F1979" s="53">
        <v>-4.0809870000000004</v>
      </c>
      <c r="G1979" s="54">
        <v>594.7799</v>
      </c>
      <c r="H1979" s="53">
        <v>1257</v>
      </c>
      <c r="I1979" s="53">
        <v>632</v>
      </c>
      <c r="J1979" s="53">
        <v>625</v>
      </c>
      <c r="K1979" s="52">
        <v>630</v>
      </c>
      <c r="L1979" s="52">
        <v>-35.220100000000002</v>
      </c>
      <c r="M1979" s="55">
        <v>2</v>
      </c>
      <c r="N1979" s="61" t="s">
        <v>16</v>
      </c>
      <c r="P1979" s="66"/>
      <c r="Q1979" s="53"/>
      <c r="R1979" s="53"/>
      <c r="S1979" s="53"/>
      <c r="T1979" s="53"/>
      <c r="U1979" s="53"/>
      <c r="V1979" s="53"/>
      <c r="W1979" s="53"/>
      <c r="BZ1979" s="53"/>
      <c r="CA1979" s="30"/>
    </row>
    <row r="1980" spans="2:79" s="52" customFormat="1" ht="13" x14ac:dyDescent="0.3">
      <c r="B1980" s="53" t="s">
        <v>1933</v>
      </c>
      <c r="C1980" s="53" t="s">
        <v>2020</v>
      </c>
      <c r="D1980" s="53" t="s">
        <v>2057</v>
      </c>
      <c r="E1980" s="53">
        <v>39.315249999999999</v>
      </c>
      <c r="F1980" s="53">
        <v>-4.0660939999999997</v>
      </c>
      <c r="G1980" s="54">
        <v>788.31100000000004</v>
      </c>
      <c r="H1980" s="53">
        <v>986</v>
      </c>
      <c r="I1980" s="53">
        <v>511</v>
      </c>
      <c r="J1980" s="53">
        <v>475</v>
      </c>
      <c r="K1980" s="52">
        <v>630</v>
      </c>
      <c r="L1980" s="52">
        <v>158.31100000000004</v>
      </c>
      <c r="M1980" s="55">
        <v>2</v>
      </c>
      <c r="N1980" s="61" t="s">
        <v>16</v>
      </c>
      <c r="P1980" s="66"/>
      <c r="Q1980" s="53"/>
      <c r="R1980" s="53"/>
      <c r="S1980" s="53"/>
      <c r="T1980" s="53"/>
      <c r="U1980" s="53"/>
      <c r="V1980" s="53"/>
      <c r="W1980" s="53"/>
      <c r="BZ1980" s="53"/>
      <c r="CA1980" s="30"/>
    </row>
    <row r="1981" spans="2:79" s="52" customFormat="1" ht="13" x14ac:dyDescent="0.3">
      <c r="B1981" s="53" t="s">
        <v>1933</v>
      </c>
      <c r="C1981" s="53" t="s">
        <v>2020</v>
      </c>
      <c r="D1981" s="53" t="s">
        <v>2058</v>
      </c>
      <c r="E1981" s="53">
        <v>38.660789999999999</v>
      </c>
      <c r="F1981" s="53">
        <v>-3.0730080000000002</v>
      </c>
      <c r="G1981" s="54">
        <v>863.07180000000005</v>
      </c>
      <c r="H1981" s="53">
        <v>1243</v>
      </c>
      <c r="I1981" s="53">
        <v>628</v>
      </c>
      <c r="J1981" s="53">
        <v>615</v>
      </c>
      <c r="K1981" s="52">
        <v>630</v>
      </c>
      <c r="L1981" s="52">
        <v>233.07180000000005</v>
      </c>
      <c r="M1981" s="55">
        <v>4</v>
      </c>
      <c r="N1981" s="61" t="s">
        <v>16</v>
      </c>
      <c r="P1981" s="66"/>
      <c r="Q1981" s="53"/>
      <c r="R1981" s="53"/>
      <c r="S1981" s="53"/>
      <c r="T1981" s="53"/>
      <c r="U1981" s="53"/>
      <c r="V1981" s="53"/>
      <c r="W1981" s="53"/>
      <c r="BZ1981" s="53"/>
      <c r="CA1981" s="30"/>
    </row>
    <row r="1982" spans="2:79" s="52" customFormat="1" ht="13" x14ac:dyDescent="0.3">
      <c r="B1982" s="53" t="s">
        <v>1933</v>
      </c>
      <c r="C1982" s="53" t="s">
        <v>2020</v>
      </c>
      <c r="D1982" s="53" t="s">
        <v>2059</v>
      </c>
      <c r="E1982" s="53">
        <v>39.071779999999997</v>
      </c>
      <c r="F1982" s="53">
        <v>-3.6165729999999998</v>
      </c>
      <c r="G1982" s="54">
        <v>628.4135</v>
      </c>
      <c r="H1982" s="53">
        <v>18527</v>
      </c>
      <c r="I1982" s="53">
        <v>9231</v>
      </c>
      <c r="J1982" s="53">
        <v>9296</v>
      </c>
      <c r="K1982" s="52">
        <v>630</v>
      </c>
      <c r="L1982" s="52">
        <v>-1.5865000000000009</v>
      </c>
      <c r="M1982" s="55">
        <v>2</v>
      </c>
      <c r="N1982" s="61" t="s">
        <v>16</v>
      </c>
      <c r="P1982" s="66"/>
      <c r="Q1982" s="53"/>
      <c r="R1982" s="53"/>
      <c r="S1982" s="53"/>
      <c r="T1982" s="53"/>
      <c r="U1982" s="53"/>
      <c r="V1982" s="53"/>
      <c r="W1982" s="53"/>
      <c r="BZ1982" s="53"/>
      <c r="CA1982" s="30"/>
    </row>
    <row r="1983" spans="2:79" s="52" customFormat="1" ht="13" x14ac:dyDescent="0.3">
      <c r="B1983" s="53" t="s">
        <v>1933</v>
      </c>
      <c r="C1983" s="53" t="s">
        <v>2020</v>
      </c>
      <c r="D1983" s="53" t="s">
        <v>2060</v>
      </c>
      <c r="E1983" s="53">
        <v>39.124740000000003</v>
      </c>
      <c r="F1983" s="53">
        <v>-3.9025859999999999</v>
      </c>
      <c r="G1983" s="54">
        <v>613.91470000000004</v>
      </c>
      <c r="H1983" s="53">
        <v>1146</v>
      </c>
      <c r="I1983" s="53">
        <v>562</v>
      </c>
      <c r="J1983" s="53">
        <v>584</v>
      </c>
      <c r="K1983" s="52">
        <v>630</v>
      </c>
      <c r="L1983" s="52">
        <v>-16.085299999999961</v>
      </c>
      <c r="M1983" s="55">
        <v>2</v>
      </c>
      <c r="N1983" s="61" t="s">
        <v>16</v>
      </c>
      <c r="P1983" s="66"/>
      <c r="Q1983" s="53"/>
      <c r="R1983" s="53"/>
      <c r="S1983" s="53"/>
      <c r="T1983" s="53"/>
      <c r="U1983" s="53"/>
      <c r="V1983" s="53"/>
      <c r="W1983" s="53"/>
      <c r="BZ1983" s="53"/>
      <c r="CA1983" s="30"/>
    </row>
    <row r="1984" spans="2:79" s="52" customFormat="1" ht="13" x14ac:dyDescent="0.3">
      <c r="B1984" s="53" t="s">
        <v>1933</v>
      </c>
      <c r="C1984" s="53" t="s">
        <v>2020</v>
      </c>
      <c r="D1984" s="53" t="s">
        <v>2061</v>
      </c>
      <c r="E1984" s="53">
        <v>39.220770000000002</v>
      </c>
      <c r="F1984" s="53">
        <v>-4.5173569999999996</v>
      </c>
      <c r="G1984" s="54">
        <v>648.41830000000004</v>
      </c>
      <c r="H1984" s="53">
        <v>298</v>
      </c>
      <c r="I1984" s="53">
        <v>160</v>
      </c>
      <c r="J1984" s="53">
        <v>138</v>
      </c>
      <c r="K1984" s="52">
        <v>630</v>
      </c>
      <c r="L1984" s="52">
        <v>18.418300000000045</v>
      </c>
      <c r="M1984" s="55">
        <v>2</v>
      </c>
      <c r="N1984" s="61" t="s">
        <v>16</v>
      </c>
      <c r="P1984" s="66"/>
      <c r="Q1984" s="53"/>
      <c r="R1984" s="53"/>
      <c r="S1984" s="53"/>
      <c r="T1984" s="53"/>
      <c r="U1984" s="53"/>
      <c r="V1984" s="53"/>
      <c r="W1984" s="53"/>
      <c r="BZ1984" s="53"/>
      <c r="CA1984" s="30"/>
    </row>
    <row r="1985" spans="2:79" s="52" customFormat="1" ht="13" x14ac:dyDescent="0.3">
      <c r="B1985" s="53" t="s">
        <v>1933</v>
      </c>
      <c r="C1985" s="53" t="s">
        <v>2020</v>
      </c>
      <c r="D1985" s="53" t="s">
        <v>2062</v>
      </c>
      <c r="E1985" s="53">
        <v>38.406640000000003</v>
      </c>
      <c r="F1985" s="53">
        <v>-4.3044589999999996</v>
      </c>
      <c r="G1985" s="54">
        <v>684.37379999999996</v>
      </c>
      <c r="H1985" s="53">
        <v>1145</v>
      </c>
      <c r="I1985" s="53">
        <v>613</v>
      </c>
      <c r="J1985" s="53">
        <v>532</v>
      </c>
      <c r="K1985" s="52">
        <v>630</v>
      </c>
      <c r="L1985" s="52">
        <v>54.37379999999996</v>
      </c>
      <c r="M1985" s="55">
        <v>2</v>
      </c>
      <c r="N1985" s="61" t="s">
        <v>16</v>
      </c>
      <c r="P1985" s="66"/>
      <c r="Q1985" s="53"/>
      <c r="R1985" s="53"/>
      <c r="S1985" s="53"/>
      <c r="T1985" s="53"/>
      <c r="U1985" s="53"/>
      <c r="V1985" s="53"/>
      <c r="W1985" s="53"/>
      <c r="BZ1985" s="53"/>
      <c r="CA1985" s="30"/>
    </row>
    <row r="1986" spans="2:79" s="52" customFormat="1" ht="13" x14ac:dyDescent="0.3">
      <c r="B1986" s="53" t="s">
        <v>1933</v>
      </c>
      <c r="C1986" s="53" t="s">
        <v>2020</v>
      </c>
      <c r="D1986" s="53" t="s">
        <v>2063</v>
      </c>
      <c r="E1986" s="53">
        <v>38.754359999999998</v>
      </c>
      <c r="F1986" s="53">
        <v>-2.9600309999999999</v>
      </c>
      <c r="G1986" s="54">
        <v>909.63419999999996</v>
      </c>
      <c r="H1986" s="53">
        <v>305</v>
      </c>
      <c r="I1986" s="53">
        <v>148</v>
      </c>
      <c r="J1986" s="53">
        <v>157</v>
      </c>
      <c r="K1986" s="52">
        <v>630</v>
      </c>
      <c r="L1986" s="52">
        <v>279.63419999999996</v>
      </c>
      <c r="M1986" s="55">
        <v>4</v>
      </c>
      <c r="N1986" s="61" t="s">
        <v>16</v>
      </c>
      <c r="P1986" s="66"/>
      <c r="Q1986" s="53"/>
      <c r="R1986" s="53"/>
      <c r="S1986" s="53"/>
      <c r="T1986" s="53"/>
      <c r="U1986" s="53"/>
      <c r="V1986" s="53"/>
      <c r="W1986" s="53"/>
      <c r="BZ1986" s="53"/>
      <c r="CA1986" s="30"/>
    </row>
    <row r="1987" spans="2:79" s="52" customFormat="1" ht="13" x14ac:dyDescent="0.3">
      <c r="B1987" s="53" t="s">
        <v>1933</v>
      </c>
      <c r="C1987" s="53" t="s">
        <v>2020</v>
      </c>
      <c r="D1987" s="53" t="s">
        <v>2064</v>
      </c>
      <c r="E1987" s="53">
        <v>39.230469999999997</v>
      </c>
      <c r="F1987" s="53">
        <v>-3.7747809999999999</v>
      </c>
      <c r="G1987" s="54">
        <v>694.60239999999999</v>
      </c>
      <c r="H1987" s="53">
        <v>3631</v>
      </c>
      <c r="I1987" s="53">
        <v>1880</v>
      </c>
      <c r="J1987" s="53">
        <v>1751</v>
      </c>
      <c r="K1987" s="52">
        <v>630</v>
      </c>
      <c r="L1987" s="52">
        <v>64.602399999999989</v>
      </c>
      <c r="M1987" s="55">
        <v>2</v>
      </c>
      <c r="N1987" s="61" t="s">
        <v>16</v>
      </c>
      <c r="P1987" s="66"/>
      <c r="Q1987" s="53"/>
      <c r="R1987" s="53"/>
      <c r="S1987" s="53"/>
      <c r="T1987" s="53"/>
      <c r="U1987" s="53"/>
      <c r="V1987" s="53"/>
      <c r="W1987" s="53"/>
      <c r="BZ1987" s="53"/>
      <c r="CA1987" s="30"/>
    </row>
    <row r="1988" spans="2:79" s="52" customFormat="1" ht="13" x14ac:dyDescent="0.3">
      <c r="B1988" s="53" t="s">
        <v>1933</v>
      </c>
      <c r="C1988" s="53" t="s">
        <v>2020</v>
      </c>
      <c r="D1988" s="53" t="s">
        <v>2065</v>
      </c>
      <c r="E1988" s="53">
        <v>38.795310000000001</v>
      </c>
      <c r="F1988" s="53">
        <v>-3.743112</v>
      </c>
      <c r="G1988" s="54">
        <v>659.4633</v>
      </c>
      <c r="H1988" s="53">
        <v>941</v>
      </c>
      <c r="I1988" s="53">
        <v>457</v>
      </c>
      <c r="J1988" s="53">
        <v>484</v>
      </c>
      <c r="K1988" s="52">
        <v>630</v>
      </c>
      <c r="L1988" s="52">
        <v>29.463300000000004</v>
      </c>
      <c r="M1988" s="55">
        <v>2</v>
      </c>
      <c r="N1988" s="61" t="s">
        <v>16</v>
      </c>
      <c r="P1988" s="66"/>
      <c r="Q1988" s="53"/>
      <c r="R1988" s="53"/>
      <c r="S1988" s="53"/>
      <c r="T1988" s="53"/>
      <c r="U1988" s="53"/>
      <c r="V1988" s="53"/>
      <c r="W1988" s="53"/>
      <c r="BZ1988" s="53"/>
      <c r="CA1988" s="30"/>
    </row>
    <row r="1989" spans="2:79" s="52" customFormat="1" ht="13" x14ac:dyDescent="0.3">
      <c r="B1989" s="53" t="s">
        <v>1933</v>
      </c>
      <c r="C1989" s="53" t="s">
        <v>2020</v>
      </c>
      <c r="D1989" s="53" t="s">
        <v>2066</v>
      </c>
      <c r="E1989" s="53">
        <v>38.727170000000001</v>
      </c>
      <c r="F1989" s="53">
        <v>-4.9707379999999999</v>
      </c>
      <c r="G1989" s="54">
        <v>363.91430000000003</v>
      </c>
      <c r="H1989" s="53">
        <v>884</v>
      </c>
      <c r="I1989" s="53">
        <v>448</v>
      </c>
      <c r="J1989" s="53">
        <v>436</v>
      </c>
      <c r="K1989" s="52">
        <v>630</v>
      </c>
      <c r="L1989" s="52">
        <v>-266.08569999999997</v>
      </c>
      <c r="M1989" s="55">
        <v>2</v>
      </c>
      <c r="N1989" s="61" t="s">
        <v>16</v>
      </c>
      <c r="P1989" s="66"/>
      <c r="Q1989" s="53"/>
      <c r="R1989" s="53"/>
      <c r="S1989" s="53"/>
      <c r="T1989" s="53"/>
      <c r="U1989" s="53"/>
      <c r="V1989" s="53"/>
      <c r="W1989" s="53"/>
      <c r="BZ1989" s="53"/>
      <c r="CA1989" s="30"/>
    </row>
    <row r="1990" spans="2:79" s="52" customFormat="1" ht="13" x14ac:dyDescent="0.3">
      <c r="B1990" s="53" t="s">
        <v>1933</v>
      </c>
      <c r="C1990" s="53" t="s">
        <v>2020</v>
      </c>
      <c r="D1990" s="53" t="s">
        <v>2067</v>
      </c>
      <c r="E1990" s="53">
        <v>39.366909999999997</v>
      </c>
      <c r="F1990" s="53">
        <v>-3.3549910000000001</v>
      </c>
      <c r="G1990" s="54">
        <v>646.79499999999996</v>
      </c>
      <c r="H1990" s="53">
        <v>9123</v>
      </c>
      <c r="I1990" s="53">
        <v>4710</v>
      </c>
      <c r="J1990" s="53">
        <v>4413</v>
      </c>
      <c r="K1990" s="52">
        <v>630</v>
      </c>
      <c r="L1990" s="52">
        <v>16.794999999999959</v>
      </c>
      <c r="M1990" s="55">
        <v>2</v>
      </c>
      <c r="N1990" s="61" t="s">
        <v>16</v>
      </c>
      <c r="P1990" s="66"/>
      <c r="Q1990" s="53"/>
      <c r="R1990" s="53"/>
      <c r="S1990" s="53"/>
      <c r="T1990" s="53"/>
      <c r="U1990" s="53"/>
      <c r="V1990" s="53"/>
      <c r="W1990" s="53"/>
      <c r="BZ1990" s="53"/>
      <c r="CA1990" s="30"/>
    </row>
    <row r="1991" spans="2:79" s="52" customFormat="1" ht="13" x14ac:dyDescent="0.3">
      <c r="B1991" s="53" t="s">
        <v>1933</v>
      </c>
      <c r="C1991" s="53" t="s">
        <v>2020</v>
      </c>
      <c r="D1991" s="53" t="s">
        <v>2068</v>
      </c>
      <c r="E1991" s="53">
        <v>38.614980000000003</v>
      </c>
      <c r="F1991" s="53">
        <v>-4.1408269999999998</v>
      </c>
      <c r="G1991" s="54">
        <v>762.28769999999997</v>
      </c>
      <c r="H1991" s="53">
        <v>595</v>
      </c>
      <c r="I1991" s="53">
        <v>303</v>
      </c>
      <c r="J1991" s="53">
        <v>292</v>
      </c>
      <c r="K1991" s="52">
        <v>630</v>
      </c>
      <c r="L1991" s="52">
        <v>132.28769999999997</v>
      </c>
      <c r="M1991" s="55">
        <v>2</v>
      </c>
      <c r="N1991" s="61" t="s">
        <v>16</v>
      </c>
      <c r="P1991" s="66"/>
      <c r="Q1991" s="53"/>
      <c r="R1991" s="53"/>
      <c r="S1991" s="53"/>
      <c r="T1991" s="53"/>
      <c r="U1991" s="53"/>
      <c r="V1991" s="53"/>
      <c r="W1991" s="53"/>
      <c r="BZ1991" s="53"/>
      <c r="CA1991" s="30"/>
    </row>
    <row r="1992" spans="2:79" s="52" customFormat="1" ht="13" x14ac:dyDescent="0.3">
      <c r="B1992" s="53" t="s">
        <v>1933</v>
      </c>
      <c r="C1992" s="53" t="s">
        <v>2020</v>
      </c>
      <c r="D1992" s="53" t="s">
        <v>2069</v>
      </c>
      <c r="E1992" s="53">
        <v>39.325330000000001</v>
      </c>
      <c r="F1992" s="53">
        <v>-4.6498520000000001</v>
      </c>
      <c r="G1992" s="54">
        <v>586.92520000000002</v>
      </c>
      <c r="H1992" s="53">
        <v>972</v>
      </c>
      <c r="I1992" s="53">
        <v>491</v>
      </c>
      <c r="J1992" s="53">
        <v>481</v>
      </c>
      <c r="K1992" s="52">
        <v>630</v>
      </c>
      <c r="L1992" s="52">
        <v>-43.074799999999982</v>
      </c>
      <c r="M1992" s="55">
        <v>2</v>
      </c>
      <c r="N1992" s="61" t="s">
        <v>16</v>
      </c>
      <c r="P1992" s="66"/>
      <c r="Q1992" s="53"/>
      <c r="R1992" s="53"/>
      <c r="S1992" s="53"/>
      <c r="T1992" s="53"/>
      <c r="U1992" s="53"/>
      <c r="V1992" s="53"/>
      <c r="W1992" s="53"/>
      <c r="BZ1992" s="53"/>
      <c r="CA1992" s="30"/>
    </row>
    <row r="1993" spans="2:79" s="52" customFormat="1" ht="13" x14ac:dyDescent="0.3">
      <c r="B1993" s="53" t="s">
        <v>1933</v>
      </c>
      <c r="C1993" s="53" t="s">
        <v>2020</v>
      </c>
      <c r="D1993" s="53" t="s">
        <v>2070</v>
      </c>
      <c r="E1993" s="53">
        <v>39.27458</v>
      </c>
      <c r="F1993" s="53">
        <v>-3.5186039999999998</v>
      </c>
      <c r="G1993" s="54">
        <v>650.09119999999996</v>
      </c>
      <c r="H1993" s="53">
        <v>659</v>
      </c>
      <c r="I1993" s="53">
        <v>336</v>
      </c>
      <c r="J1993" s="53">
        <v>323</v>
      </c>
      <c r="K1993" s="52">
        <v>630</v>
      </c>
      <c r="L1993" s="52">
        <v>20.091199999999958</v>
      </c>
      <c r="M1993" s="55">
        <v>2</v>
      </c>
      <c r="N1993" s="61" t="s">
        <v>16</v>
      </c>
      <c r="P1993" s="66"/>
      <c r="Q1993" s="53"/>
      <c r="R1993" s="53"/>
      <c r="S1993" s="53"/>
      <c r="T1993" s="53"/>
      <c r="U1993" s="53"/>
      <c r="V1993" s="53"/>
      <c r="W1993" s="53"/>
      <c r="BZ1993" s="53"/>
      <c r="CA1993" s="30"/>
    </row>
    <row r="1994" spans="2:79" s="52" customFormat="1" ht="13" x14ac:dyDescent="0.3">
      <c r="B1994" s="53" t="s">
        <v>1933</v>
      </c>
      <c r="C1994" s="53" t="s">
        <v>2020</v>
      </c>
      <c r="D1994" s="53" t="s">
        <v>2071</v>
      </c>
      <c r="E1994" s="53">
        <v>39.118229999999997</v>
      </c>
      <c r="F1994" s="53">
        <v>-3.3519359999999998</v>
      </c>
      <c r="G1994" s="54">
        <v>648.33780000000002</v>
      </c>
      <c r="H1994" s="53">
        <v>713</v>
      </c>
      <c r="I1994" s="53">
        <v>369</v>
      </c>
      <c r="J1994" s="53">
        <v>344</v>
      </c>
      <c r="K1994" s="52">
        <v>630</v>
      </c>
      <c r="L1994" s="52">
        <v>18.337800000000016</v>
      </c>
      <c r="M1994" s="55">
        <v>2</v>
      </c>
      <c r="N1994" s="61" t="s">
        <v>16</v>
      </c>
      <c r="P1994" s="66"/>
      <c r="Q1994" s="53"/>
      <c r="R1994" s="53"/>
      <c r="S1994" s="53"/>
      <c r="T1994" s="53"/>
      <c r="U1994" s="53"/>
      <c r="V1994" s="53"/>
      <c r="W1994" s="53"/>
      <c r="BZ1994" s="53"/>
      <c r="CA1994" s="30"/>
    </row>
    <row r="1995" spans="2:79" s="52" customFormat="1" ht="13" x14ac:dyDescent="0.3">
      <c r="B1995" s="53" t="s">
        <v>1933</v>
      </c>
      <c r="C1995" s="53" t="s">
        <v>2020</v>
      </c>
      <c r="D1995" s="53" t="s">
        <v>2072</v>
      </c>
      <c r="E1995" s="53">
        <v>38.983820000000001</v>
      </c>
      <c r="F1995" s="53">
        <v>-4.2928519999999999</v>
      </c>
      <c r="G1995" s="54">
        <v>541.93299999999999</v>
      </c>
      <c r="H1995" s="53">
        <v>413</v>
      </c>
      <c r="I1995" s="53">
        <v>210</v>
      </c>
      <c r="J1995" s="53">
        <v>203</v>
      </c>
      <c r="K1995" s="52">
        <v>630</v>
      </c>
      <c r="L1995" s="52">
        <v>-88.067000000000007</v>
      </c>
      <c r="M1995" s="55">
        <v>2</v>
      </c>
      <c r="N1995" s="61" t="s">
        <v>16</v>
      </c>
      <c r="P1995" s="66"/>
      <c r="Q1995" s="53"/>
      <c r="R1995" s="53"/>
      <c r="S1995" s="53"/>
      <c r="T1995" s="53"/>
      <c r="U1995" s="53"/>
      <c r="V1995" s="53"/>
      <c r="W1995" s="53"/>
      <c r="BZ1995" s="53"/>
      <c r="CA1995" s="30"/>
    </row>
    <row r="1996" spans="2:79" s="52" customFormat="1" ht="13" x14ac:dyDescent="0.3">
      <c r="B1996" s="53" t="s">
        <v>1933</v>
      </c>
      <c r="C1996" s="53" t="s">
        <v>2020</v>
      </c>
      <c r="D1996" s="53" t="s">
        <v>2073</v>
      </c>
      <c r="E1996" s="53">
        <v>39.171590000000002</v>
      </c>
      <c r="F1996" s="53">
        <v>-3.8548789999999999</v>
      </c>
      <c r="G1996" s="54">
        <v>633.99630000000002</v>
      </c>
      <c r="H1996" s="53">
        <v>8756</v>
      </c>
      <c r="I1996" s="53">
        <v>4393</v>
      </c>
      <c r="J1996" s="53">
        <v>4363</v>
      </c>
      <c r="K1996" s="52">
        <v>630</v>
      </c>
      <c r="L1996" s="52">
        <v>3.9963000000000193</v>
      </c>
      <c r="M1996" s="55">
        <v>2</v>
      </c>
      <c r="N1996" s="61" t="s">
        <v>16</v>
      </c>
      <c r="P1996" s="66"/>
      <c r="Q1996" s="53"/>
      <c r="R1996" s="53"/>
      <c r="S1996" s="53"/>
      <c r="T1996" s="53"/>
      <c r="U1996" s="53"/>
      <c r="V1996" s="53"/>
      <c r="W1996" s="53"/>
      <c r="BZ1996" s="53"/>
      <c r="CA1996" s="30"/>
    </row>
    <row r="1997" spans="2:79" s="52" customFormat="1" ht="13" x14ac:dyDescent="0.3">
      <c r="B1997" s="53" t="s">
        <v>1933</v>
      </c>
      <c r="C1997" s="53" t="s">
        <v>2020</v>
      </c>
      <c r="D1997" s="53" t="s">
        <v>2074</v>
      </c>
      <c r="E1997" s="53">
        <v>38.996360000000003</v>
      </c>
      <c r="F1997" s="53">
        <v>-3.3731719999999998</v>
      </c>
      <c r="G1997" s="54">
        <v>665.63599999999997</v>
      </c>
      <c r="H1997" s="53">
        <v>19186</v>
      </c>
      <c r="I1997" s="53">
        <v>9532</v>
      </c>
      <c r="J1997" s="53">
        <v>9654</v>
      </c>
      <c r="K1997" s="52">
        <v>630</v>
      </c>
      <c r="L1997" s="52">
        <v>35.635999999999967</v>
      </c>
      <c r="M1997" s="55">
        <v>2</v>
      </c>
      <c r="N1997" s="61" t="s">
        <v>16</v>
      </c>
      <c r="P1997" s="66"/>
      <c r="Q1997" s="53"/>
      <c r="R1997" s="53"/>
      <c r="S1997" s="53"/>
      <c r="T1997" s="53"/>
      <c r="U1997" s="53"/>
      <c r="V1997" s="53"/>
      <c r="W1997" s="53"/>
      <c r="BZ1997" s="53"/>
      <c r="CA1997" s="30"/>
    </row>
    <row r="1998" spans="2:79" s="52" customFormat="1" ht="13" x14ac:dyDescent="0.3">
      <c r="B1998" s="53" t="s">
        <v>1933</v>
      </c>
      <c r="C1998" s="53" t="s">
        <v>2020</v>
      </c>
      <c r="D1998" s="53" t="s">
        <v>2075</v>
      </c>
      <c r="E1998" s="53">
        <v>38.972189999999998</v>
      </c>
      <c r="F1998" s="53">
        <v>-3.3482460000000001</v>
      </c>
      <c r="G1998" s="54">
        <v>667.76340000000005</v>
      </c>
      <c r="H1998" s="53">
        <v>6417</v>
      </c>
      <c r="I1998" s="53">
        <v>3251</v>
      </c>
      <c r="J1998" s="53">
        <v>3166</v>
      </c>
      <c r="K1998" s="52">
        <v>630</v>
      </c>
      <c r="L1998" s="52">
        <v>37.763400000000047</v>
      </c>
      <c r="M1998" s="55">
        <v>2</v>
      </c>
      <c r="N1998" s="61" t="s">
        <v>16</v>
      </c>
      <c r="P1998" s="66"/>
      <c r="Q1998" s="53"/>
      <c r="R1998" s="53"/>
      <c r="S1998" s="53"/>
      <c r="T1998" s="53"/>
      <c r="U1998" s="53"/>
      <c r="V1998" s="53"/>
      <c r="W1998" s="53"/>
      <c r="BZ1998" s="53"/>
      <c r="CA1998" s="30"/>
    </row>
    <row r="1999" spans="2:79" s="52" customFormat="1" ht="13" x14ac:dyDescent="0.3">
      <c r="B1999" s="53" t="s">
        <v>1933</v>
      </c>
      <c r="C1999" s="53" t="s">
        <v>2020</v>
      </c>
      <c r="D1999" s="53" t="s">
        <v>2076</v>
      </c>
      <c r="E1999" s="53">
        <v>38.57452</v>
      </c>
      <c r="F1999" s="53">
        <v>-4.0712330000000003</v>
      </c>
      <c r="G1999" s="54">
        <v>742.09789999999998</v>
      </c>
      <c r="H1999" s="53">
        <v>808</v>
      </c>
      <c r="I1999" s="53">
        <v>385</v>
      </c>
      <c r="J1999" s="53">
        <v>423</v>
      </c>
      <c r="K1999" s="52">
        <v>630</v>
      </c>
      <c r="L1999" s="52">
        <v>112.09789999999998</v>
      </c>
      <c r="M1999" s="55">
        <v>2</v>
      </c>
      <c r="N1999" s="61" t="s">
        <v>16</v>
      </c>
      <c r="P1999" s="66"/>
      <c r="Q1999" s="53"/>
      <c r="R1999" s="53"/>
      <c r="S1999" s="53"/>
      <c r="T1999" s="53"/>
      <c r="U1999" s="53"/>
      <c r="V1999" s="53"/>
      <c r="W1999" s="53"/>
      <c r="BZ1999" s="53"/>
      <c r="CA1999" s="30"/>
    </row>
    <row r="2000" spans="2:79" s="52" customFormat="1" ht="13" x14ac:dyDescent="0.3">
      <c r="B2000" s="53" t="s">
        <v>1933</v>
      </c>
      <c r="C2000" s="53" t="s">
        <v>2020</v>
      </c>
      <c r="D2000" s="53" t="s">
        <v>2077</v>
      </c>
      <c r="E2000" s="53">
        <v>38.964790000000001</v>
      </c>
      <c r="F2000" s="53">
        <v>-3.8912930000000001</v>
      </c>
      <c r="G2000" s="54">
        <v>630.9375</v>
      </c>
      <c r="H2000" s="53">
        <v>13986</v>
      </c>
      <c r="I2000" s="53">
        <v>7116</v>
      </c>
      <c r="J2000" s="53">
        <v>6870</v>
      </c>
      <c r="K2000" s="52">
        <v>630</v>
      </c>
      <c r="L2000" s="52">
        <v>0.9375</v>
      </c>
      <c r="M2000" s="55">
        <v>2</v>
      </c>
      <c r="N2000" s="61" t="s">
        <v>16</v>
      </c>
      <c r="P2000" s="66"/>
      <c r="Q2000" s="53"/>
      <c r="R2000" s="53"/>
      <c r="S2000" s="53"/>
      <c r="T2000" s="53"/>
      <c r="U2000" s="53"/>
      <c r="V2000" s="53"/>
      <c r="W2000" s="53"/>
      <c r="BZ2000" s="53"/>
      <c r="CA2000" s="30"/>
    </row>
    <row r="2001" spans="2:79" s="52" customFormat="1" ht="13" x14ac:dyDescent="0.3">
      <c r="B2001" s="53" t="s">
        <v>1933</v>
      </c>
      <c r="C2001" s="53" t="s">
        <v>2020</v>
      </c>
      <c r="D2001" s="53" t="s">
        <v>2078</v>
      </c>
      <c r="E2001" s="53">
        <v>38.696339999999999</v>
      </c>
      <c r="F2001" s="53">
        <v>-2.8621439999999998</v>
      </c>
      <c r="G2001" s="54">
        <v>900.92899999999997</v>
      </c>
      <c r="H2001" s="53">
        <v>1593</v>
      </c>
      <c r="I2001" s="53">
        <v>815</v>
      </c>
      <c r="J2001" s="53">
        <v>778</v>
      </c>
      <c r="K2001" s="52">
        <v>630</v>
      </c>
      <c r="L2001" s="52">
        <v>270.92899999999997</v>
      </c>
      <c r="M2001" s="55">
        <v>4</v>
      </c>
      <c r="N2001" s="61" t="s">
        <v>16</v>
      </c>
      <c r="P2001" s="66"/>
      <c r="Q2001" s="53"/>
      <c r="R2001" s="53"/>
      <c r="S2001" s="53"/>
      <c r="T2001" s="53"/>
      <c r="U2001" s="53"/>
      <c r="V2001" s="53"/>
      <c r="W2001" s="53"/>
      <c r="BZ2001" s="53"/>
      <c r="CA2001" s="30"/>
    </row>
    <row r="2002" spans="2:79" s="52" customFormat="1" ht="13" x14ac:dyDescent="0.3">
      <c r="B2002" s="53" t="s">
        <v>1933</v>
      </c>
      <c r="C2002" s="53" t="s">
        <v>2020</v>
      </c>
      <c r="D2002" s="53" t="s">
        <v>2079</v>
      </c>
      <c r="E2002" s="53">
        <v>38.830300000000001</v>
      </c>
      <c r="F2002" s="53">
        <v>-3.580616</v>
      </c>
      <c r="G2002" s="54">
        <v>673.07309999999995</v>
      </c>
      <c r="H2002" s="53">
        <v>5693</v>
      </c>
      <c r="I2002" s="53">
        <v>2850</v>
      </c>
      <c r="J2002" s="53">
        <v>2843</v>
      </c>
      <c r="K2002" s="52">
        <v>630</v>
      </c>
      <c r="L2002" s="52">
        <v>43.073099999999954</v>
      </c>
      <c r="M2002" s="55">
        <v>2</v>
      </c>
      <c r="N2002" s="61" t="s">
        <v>16</v>
      </c>
      <c r="P2002" s="66"/>
      <c r="Q2002" s="53"/>
      <c r="R2002" s="53"/>
      <c r="S2002" s="53"/>
      <c r="T2002" s="53"/>
      <c r="U2002" s="53"/>
      <c r="V2002" s="53"/>
      <c r="W2002" s="53"/>
      <c r="BZ2002" s="53"/>
      <c r="CA2002" s="30"/>
    </row>
    <row r="2003" spans="2:79" s="52" customFormat="1" ht="13" x14ac:dyDescent="0.3">
      <c r="B2003" s="53" t="s">
        <v>1933</v>
      </c>
      <c r="C2003" s="53" t="s">
        <v>2020</v>
      </c>
      <c r="D2003" s="53" t="s">
        <v>2080</v>
      </c>
      <c r="E2003" s="53">
        <v>39.225029999999997</v>
      </c>
      <c r="F2003" s="53">
        <v>-4.5916620000000004</v>
      </c>
      <c r="G2003" s="54">
        <v>619.71839999999997</v>
      </c>
      <c r="H2003" s="53">
        <v>267</v>
      </c>
      <c r="I2003" s="53">
        <v>133</v>
      </c>
      <c r="J2003" s="53">
        <v>134</v>
      </c>
      <c r="K2003" s="52">
        <v>630</v>
      </c>
      <c r="L2003" s="52">
        <v>-10.281600000000026</v>
      </c>
      <c r="M2003" s="55">
        <v>2</v>
      </c>
      <c r="N2003" s="61" t="s">
        <v>16</v>
      </c>
      <c r="P2003" s="66"/>
      <c r="Q2003" s="53"/>
      <c r="R2003" s="53"/>
      <c r="S2003" s="53"/>
      <c r="T2003" s="53"/>
      <c r="U2003" s="53"/>
      <c r="V2003" s="53"/>
      <c r="W2003" s="53"/>
      <c r="BZ2003" s="53"/>
      <c r="CA2003" s="30"/>
    </row>
    <row r="2004" spans="2:79" s="52" customFormat="1" ht="13" x14ac:dyDescent="0.3">
      <c r="B2004" s="53" t="s">
        <v>1933</v>
      </c>
      <c r="C2004" s="53" t="s">
        <v>2020</v>
      </c>
      <c r="D2004" s="53" t="s">
        <v>2081</v>
      </c>
      <c r="E2004" s="53">
        <v>39.495179999999998</v>
      </c>
      <c r="F2004" s="53">
        <v>-4.5209429999999999</v>
      </c>
      <c r="G2004" s="54">
        <v>666.74950000000001</v>
      </c>
      <c r="H2004" s="53">
        <v>379</v>
      </c>
      <c r="I2004" s="53">
        <v>215</v>
      </c>
      <c r="J2004" s="53">
        <v>164</v>
      </c>
      <c r="K2004" s="52">
        <v>630</v>
      </c>
      <c r="L2004" s="52">
        <v>36.749500000000012</v>
      </c>
      <c r="M2004" s="55">
        <v>2</v>
      </c>
      <c r="N2004" s="61" t="s">
        <v>16</v>
      </c>
      <c r="P2004" s="66"/>
      <c r="Q2004" s="53"/>
      <c r="R2004" s="53"/>
      <c r="S2004" s="53"/>
      <c r="T2004" s="53"/>
      <c r="U2004" s="53"/>
      <c r="V2004" s="53"/>
      <c r="W2004" s="53"/>
      <c r="BZ2004" s="53"/>
      <c r="CA2004" s="30"/>
    </row>
    <row r="2005" spans="2:79" s="52" customFormat="1" ht="13" x14ac:dyDescent="0.3">
      <c r="B2005" s="53" t="s">
        <v>1933</v>
      </c>
      <c r="C2005" s="53" t="s">
        <v>2020</v>
      </c>
      <c r="D2005" s="53" t="s">
        <v>2082</v>
      </c>
      <c r="E2005" s="53">
        <v>39.405520000000003</v>
      </c>
      <c r="F2005" s="53">
        <v>-2.9477980000000001</v>
      </c>
      <c r="G2005" s="54">
        <v>660.14610000000005</v>
      </c>
      <c r="H2005" s="53">
        <v>8711</v>
      </c>
      <c r="I2005" s="53">
        <v>4585</v>
      </c>
      <c r="J2005" s="53">
        <v>4126</v>
      </c>
      <c r="K2005" s="52">
        <v>630</v>
      </c>
      <c r="L2005" s="52">
        <v>30.146100000000047</v>
      </c>
      <c r="M2005" s="55">
        <v>2</v>
      </c>
      <c r="N2005" s="61" t="s">
        <v>16</v>
      </c>
      <c r="P2005" s="66"/>
      <c r="Q2005" s="53"/>
      <c r="R2005" s="53"/>
      <c r="S2005" s="53"/>
      <c r="T2005" s="53"/>
      <c r="U2005" s="53"/>
      <c r="V2005" s="53"/>
      <c r="W2005" s="53"/>
      <c r="BZ2005" s="53"/>
      <c r="CA2005" s="30"/>
    </row>
    <row r="2006" spans="2:79" s="52" customFormat="1" ht="13" x14ac:dyDescent="0.3">
      <c r="B2006" s="53" t="s">
        <v>1933</v>
      </c>
      <c r="C2006" s="53" t="s">
        <v>2020</v>
      </c>
      <c r="D2006" s="53" t="s">
        <v>2083</v>
      </c>
      <c r="E2006" s="53">
        <v>39.049759999999999</v>
      </c>
      <c r="F2006" s="53">
        <v>-4.0608329999999997</v>
      </c>
      <c r="G2006" s="54">
        <v>602.32929999999999</v>
      </c>
      <c r="H2006" s="53">
        <v>697</v>
      </c>
      <c r="I2006" s="53">
        <v>365</v>
      </c>
      <c r="J2006" s="53">
        <v>332</v>
      </c>
      <c r="K2006" s="52">
        <v>630</v>
      </c>
      <c r="L2006" s="52">
        <v>-27.670700000000011</v>
      </c>
      <c r="M2006" s="55">
        <v>2</v>
      </c>
      <c r="N2006" s="61" t="s">
        <v>16</v>
      </c>
      <c r="P2006" s="66"/>
      <c r="Q2006" s="53"/>
      <c r="R2006" s="53"/>
      <c r="S2006" s="53"/>
      <c r="T2006" s="53"/>
      <c r="U2006" s="53"/>
      <c r="V2006" s="53"/>
      <c r="W2006" s="53"/>
      <c r="BZ2006" s="53"/>
      <c r="CA2006" s="30"/>
    </row>
    <row r="2007" spans="2:79" s="52" customFormat="1" ht="13" x14ac:dyDescent="0.3">
      <c r="B2007" s="53" t="s">
        <v>1933</v>
      </c>
      <c r="C2007" s="53" t="s">
        <v>2020</v>
      </c>
      <c r="D2007" s="53" t="s">
        <v>2084</v>
      </c>
      <c r="E2007" s="53">
        <v>39.032769999999999</v>
      </c>
      <c r="F2007" s="53">
        <v>-4.1756450000000003</v>
      </c>
      <c r="G2007" s="54">
        <v>584.9067</v>
      </c>
      <c r="H2007" s="53">
        <v>4817</v>
      </c>
      <c r="I2007" s="53">
        <v>2455</v>
      </c>
      <c r="J2007" s="53">
        <v>2362</v>
      </c>
      <c r="K2007" s="52">
        <v>630</v>
      </c>
      <c r="L2007" s="52">
        <v>-45.093299999999999</v>
      </c>
      <c r="M2007" s="55">
        <v>2</v>
      </c>
      <c r="N2007" s="61" t="s">
        <v>16</v>
      </c>
      <c r="P2007" s="66"/>
      <c r="Q2007" s="53"/>
      <c r="R2007" s="53"/>
      <c r="S2007" s="53"/>
      <c r="T2007" s="53"/>
      <c r="U2007" s="53"/>
      <c r="V2007" s="53"/>
      <c r="W2007" s="53"/>
      <c r="BZ2007" s="53"/>
      <c r="CA2007" s="30"/>
    </row>
    <row r="2008" spans="2:79" s="52" customFormat="1" ht="13" x14ac:dyDescent="0.3">
      <c r="B2008" s="53" t="s">
        <v>1933</v>
      </c>
      <c r="C2008" s="53" t="s">
        <v>2020</v>
      </c>
      <c r="D2008" s="53" t="s">
        <v>2085</v>
      </c>
      <c r="E2008" s="53">
        <v>38.935839999999999</v>
      </c>
      <c r="F2008" s="53">
        <v>-3.9814759999999998</v>
      </c>
      <c r="G2008" s="54">
        <v>625.81020000000001</v>
      </c>
      <c r="H2008" s="53">
        <v>1705</v>
      </c>
      <c r="I2008" s="53">
        <v>879</v>
      </c>
      <c r="J2008" s="53">
        <v>826</v>
      </c>
      <c r="K2008" s="52">
        <v>630</v>
      </c>
      <c r="L2008" s="52">
        <v>-4.1897999999999911</v>
      </c>
      <c r="M2008" s="55">
        <v>2</v>
      </c>
      <c r="N2008" s="61" t="s">
        <v>16</v>
      </c>
      <c r="P2008" s="66"/>
      <c r="Q2008" s="53"/>
      <c r="R2008" s="53"/>
      <c r="S2008" s="53"/>
      <c r="T2008" s="53"/>
      <c r="U2008" s="53"/>
      <c r="V2008" s="53"/>
      <c r="W2008" s="53"/>
      <c r="BZ2008" s="53"/>
      <c r="CA2008" s="30"/>
    </row>
    <row r="2009" spans="2:79" s="52" customFormat="1" ht="13" x14ac:dyDescent="0.3">
      <c r="B2009" s="53" t="s">
        <v>1933</v>
      </c>
      <c r="C2009" s="53" t="s">
        <v>2020</v>
      </c>
      <c r="D2009" s="53" t="s">
        <v>2086</v>
      </c>
      <c r="E2009" s="53">
        <v>39.146070000000002</v>
      </c>
      <c r="F2009" s="53">
        <v>-4.1534209999999998</v>
      </c>
      <c r="G2009" s="54">
        <v>649.3252</v>
      </c>
      <c r="H2009" s="53">
        <v>4104</v>
      </c>
      <c r="I2009" s="53">
        <v>2094</v>
      </c>
      <c r="J2009" s="53">
        <v>2010</v>
      </c>
      <c r="K2009" s="52">
        <v>630</v>
      </c>
      <c r="L2009" s="52">
        <v>19.325199999999995</v>
      </c>
      <c r="M2009" s="55">
        <v>2</v>
      </c>
      <c r="N2009" s="61" t="s">
        <v>16</v>
      </c>
      <c r="P2009" s="66"/>
      <c r="Q2009" s="53"/>
      <c r="R2009" s="53"/>
      <c r="S2009" s="53"/>
      <c r="T2009" s="53"/>
      <c r="U2009" s="53"/>
      <c r="V2009" s="53"/>
      <c r="W2009" s="53"/>
      <c r="BZ2009" s="53"/>
      <c r="CA2009" s="30"/>
    </row>
    <row r="2010" spans="2:79" s="52" customFormat="1" ht="13" x14ac:dyDescent="0.3">
      <c r="B2010" s="53" t="s">
        <v>1933</v>
      </c>
      <c r="C2010" s="53" t="s">
        <v>2020</v>
      </c>
      <c r="D2010" s="53" t="s">
        <v>2087</v>
      </c>
      <c r="E2010" s="53">
        <v>38.912149999999997</v>
      </c>
      <c r="F2010" s="53">
        <v>-3.8378839999999999</v>
      </c>
      <c r="G2010" s="54">
        <v>627.62339999999995</v>
      </c>
      <c r="H2010" s="53">
        <v>2955</v>
      </c>
      <c r="I2010" s="53">
        <v>1493</v>
      </c>
      <c r="J2010" s="53">
        <v>1462</v>
      </c>
      <c r="K2010" s="52">
        <v>630</v>
      </c>
      <c r="L2010" s="52">
        <v>-2.3766000000000531</v>
      </c>
      <c r="M2010" s="55">
        <v>2</v>
      </c>
      <c r="N2010" s="61" t="s">
        <v>16</v>
      </c>
      <c r="P2010" s="66"/>
      <c r="Q2010" s="53"/>
      <c r="R2010" s="53"/>
      <c r="S2010" s="53"/>
      <c r="T2010" s="53"/>
      <c r="U2010" s="53"/>
      <c r="V2010" s="53"/>
      <c r="W2010" s="53"/>
      <c r="BZ2010" s="53"/>
      <c r="CA2010" s="30"/>
    </row>
    <row r="2011" spans="2:79" s="52" customFormat="1" ht="13" x14ac:dyDescent="0.3">
      <c r="B2011" s="53" t="s">
        <v>1933</v>
      </c>
      <c r="C2011" s="53" t="s">
        <v>2020</v>
      </c>
      <c r="D2011" s="53" t="s">
        <v>2088</v>
      </c>
      <c r="E2011" s="53">
        <v>38.901179999999997</v>
      </c>
      <c r="F2011" s="53">
        <v>-4.169524</v>
      </c>
      <c r="G2011" s="54">
        <v>581.72529999999995</v>
      </c>
      <c r="H2011" s="53">
        <v>460</v>
      </c>
      <c r="I2011" s="53">
        <v>231</v>
      </c>
      <c r="J2011" s="53">
        <v>229</v>
      </c>
      <c r="K2011" s="52">
        <v>630</v>
      </c>
      <c r="L2011" s="52">
        <v>-48.274700000000053</v>
      </c>
      <c r="M2011" s="55">
        <v>2</v>
      </c>
      <c r="N2011" s="61" t="s">
        <v>16</v>
      </c>
      <c r="P2011" s="66"/>
      <c r="Q2011" s="53"/>
      <c r="R2011" s="53"/>
      <c r="S2011" s="53"/>
      <c r="T2011" s="53"/>
      <c r="U2011" s="53"/>
      <c r="V2011" s="53"/>
      <c r="W2011" s="53"/>
      <c r="BZ2011" s="53"/>
      <c r="CA2011" s="30"/>
    </row>
    <row r="2012" spans="2:79" s="52" customFormat="1" ht="13" x14ac:dyDescent="0.3">
      <c r="B2012" s="53" t="s">
        <v>1933</v>
      </c>
      <c r="C2012" s="53" t="s">
        <v>2020</v>
      </c>
      <c r="D2012" s="53" t="s">
        <v>2089</v>
      </c>
      <c r="E2012" s="53">
        <v>39.086410000000001</v>
      </c>
      <c r="F2012" s="53">
        <v>-4.6206810000000003</v>
      </c>
      <c r="G2012" s="54">
        <v>501.17689999999999</v>
      </c>
      <c r="H2012" s="53">
        <v>1268</v>
      </c>
      <c r="I2012" s="53">
        <v>689</v>
      </c>
      <c r="J2012" s="53">
        <v>579</v>
      </c>
      <c r="K2012" s="52">
        <v>630</v>
      </c>
      <c r="L2012" s="52">
        <v>-128.82310000000001</v>
      </c>
      <c r="M2012" s="55">
        <v>2</v>
      </c>
      <c r="N2012" s="61" t="s">
        <v>16</v>
      </c>
      <c r="P2012" s="66"/>
      <c r="Q2012" s="53"/>
      <c r="R2012" s="53"/>
      <c r="S2012" s="53"/>
      <c r="T2012" s="53"/>
      <c r="U2012" s="53"/>
      <c r="V2012" s="53"/>
      <c r="W2012" s="53"/>
      <c r="BZ2012" s="53"/>
      <c r="CA2012" s="30"/>
    </row>
    <row r="2013" spans="2:79" s="52" customFormat="1" ht="13" x14ac:dyDescent="0.3">
      <c r="B2013" s="53" t="s">
        <v>1933</v>
      </c>
      <c r="C2013" s="53" t="s">
        <v>2020</v>
      </c>
      <c r="D2013" s="53" t="s">
        <v>2090</v>
      </c>
      <c r="E2013" s="53">
        <v>38.568779999999997</v>
      </c>
      <c r="F2013" s="53">
        <v>-2.9255789999999999</v>
      </c>
      <c r="G2013" s="54">
        <v>940.8134</v>
      </c>
      <c r="H2013" s="53">
        <v>875</v>
      </c>
      <c r="I2013" s="53">
        <v>434</v>
      </c>
      <c r="J2013" s="53">
        <v>441</v>
      </c>
      <c r="K2013" s="52">
        <v>630</v>
      </c>
      <c r="L2013" s="52">
        <v>310.8134</v>
      </c>
      <c r="M2013" s="55">
        <v>4</v>
      </c>
      <c r="N2013" s="61" t="s">
        <v>16</v>
      </c>
      <c r="P2013" s="66"/>
      <c r="Q2013" s="53"/>
      <c r="R2013" s="53"/>
      <c r="S2013" s="53"/>
      <c r="T2013" s="53"/>
      <c r="U2013" s="53"/>
      <c r="V2013" s="53"/>
      <c r="W2013" s="53"/>
      <c r="BZ2013" s="53"/>
      <c r="CA2013" s="30"/>
    </row>
    <row r="2014" spans="2:79" s="52" customFormat="1" ht="13" x14ac:dyDescent="0.3">
      <c r="B2014" s="53" t="s">
        <v>1933</v>
      </c>
      <c r="C2014" s="53" t="s">
        <v>2020</v>
      </c>
      <c r="D2014" s="53" t="s">
        <v>2091</v>
      </c>
      <c r="E2014" s="53">
        <v>39.324330000000003</v>
      </c>
      <c r="F2014" s="53">
        <v>-3.4810530000000002</v>
      </c>
      <c r="G2014" s="54">
        <v>676.85739999999998</v>
      </c>
      <c r="H2014" s="53">
        <v>1052</v>
      </c>
      <c r="I2014" s="53">
        <v>519</v>
      </c>
      <c r="J2014" s="53">
        <v>533</v>
      </c>
      <c r="K2014" s="52">
        <v>630</v>
      </c>
      <c r="L2014" s="52">
        <v>46.857399999999984</v>
      </c>
      <c r="M2014" s="55">
        <v>2</v>
      </c>
      <c r="N2014" s="61" t="s">
        <v>16</v>
      </c>
      <c r="P2014" s="66"/>
      <c r="Q2014" s="53"/>
      <c r="R2014" s="53"/>
      <c r="S2014" s="53"/>
      <c r="T2014" s="53"/>
      <c r="U2014" s="53"/>
      <c r="V2014" s="53"/>
      <c r="W2014" s="53"/>
      <c r="BZ2014" s="53"/>
      <c r="CA2014" s="30"/>
    </row>
    <row r="2015" spans="2:79" s="52" customFormat="1" ht="13" x14ac:dyDescent="0.3">
      <c r="B2015" s="53" t="s">
        <v>1933</v>
      </c>
      <c r="C2015" s="53" t="s">
        <v>2020</v>
      </c>
      <c r="D2015" s="53" t="s">
        <v>2092</v>
      </c>
      <c r="E2015" s="53">
        <v>38.686039999999998</v>
      </c>
      <c r="F2015" s="53">
        <v>-4.1121460000000001</v>
      </c>
      <c r="G2015" s="54">
        <v>710.20349999999996</v>
      </c>
      <c r="H2015" s="53">
        <v>51842</v>
      </c>
      <c r="I2015" s="53">
        <v>25334</v>
      </c>
      <c r="J2015" s="53">
        <v>26508</v>
      </c>
      <c r="K2015" s="52">
        <v>630</v>
      </c>
      <c r="L2015" s="52">
        <v>80.203499999999963</v>
      </c>
      <c r="M2015" s="55">
        <v>2</v>
      </c>
      <c r="N2015" s="61" t="s">
        <v>16</v>
      </c>
      <c r="P2015" s="66"/>
      <c r="Q2015" s="53"/>
      <c r="R2015" s="53"/>
      <c r="S2015" s="53"/>
      <c r="T2015" s="53"/>
      <c r="U2015" s="53"/>
      <c r="V2015" s="53"/>
      <c r="W2015" s="53"/>
      <c r="BZ2015" s="53"/>
      <c r="CA2015" s="30"/>
    </row>
    <row r="2016" spans="2:79" s="52" customFormat="1" ht="13" x14ac:dyDescent="0.3">
      <c r="B2016" s="53" t="s">
        <v>1933</v>
      </c>
      <c r="C2016" s="53" t="s">
        <v>2020</v>
      </c>
      <c r="D2016" s="53" t="s">
        <v>2093</v>
      </c>
      <c r="E2016" s="53">
        <v>39.461199999999998</v>
      </c>
      <c r="F2016" s="53">
        <v>-4.4095630000000003</v>
      </c>
      <c r="G2016" s="54">
        <v>733.48770000000002</v>
      </c>
      <c r="H2016" s="53">
        <v>1175</v>
      </c>
      <c r="I2016" s="53">
        <v>664</v>
      </c>
      <c r="J2016" s="53">
        <v>511</v>
      </c>
      <c r="K2016" s="52">
        <v>630</v>
      </c>
      <c r="L2016" s="52">
        <v>103.48770000000002</v>
      </c>
      <c r="M2016" s="55">
        <v>2</v>
      </c>
      <c r="N2016" s="61" t="s">
        <v>16</v>
      </c>
      <c r="P2016" s="66"/>
      <c r="Q2016" s="53"/>
      <c r="R2016" s="53"/>
      <c r="S2016" s="53"/>
      <c r="T2016" s="53"/>
      <c r="U2016" s="53"/>
      <c r="V2016" s="53"/>
      <c r="W2016" s="53"/>
      <c r="BZ2016" s="53"/>
      <c r="CA2016" s="30"/>
    </row>
    <row r="2017" spans="2:79" s="52" customFormat="1" ht="13" x14ac:dyDescent="0.3">
      <c r="B2017" s="53" t="s">
        <v>1933</v>
      </c>
      <c r="C2017" s="53" t="s">
        <v>2020</v>
      </c>
      <c r="D2017" s="53" t="s">
        <v>2094</v>
      </c>
      <c r="E2017" s="53">
        <v>39.21893</v>
      </c>
      <c r="F2017" s="53">
        <v>-4.2826069999999996</v>
      </c>
      <c r="G2017" s="54">
        <v>587.58789999999999</v>
      </c>
      <c r="H2017" s="53">
        <v>1309</v>
      </c>
      <c r="I2017" s="53">
        <v>694</v>
      </c>
      <c r="J2017" s="53">
        <v>615</v>
      </c>
      <c r="K2017" s="52">
        <v>630</v>
      </c>
      <c r="L2017" s="52">
        <v>-42.412100000000009</v>
      </c>
      <c r="M2017" s="55">
        <v>2</v>
      </c>
      <c r="N2017" s="61" t="s">
        <v>16</v>
      </c>
      <c r="P2017" s="66"/>
      <c r="Q2017" s="53"/>
      <c r="R2017" s="53"/>
      <c r="S2017" s="53"/>
      <c r="T2017" s="53"/>
      <c r="U2017" s="53"/>
      <c r="V2017" s="53"/>
      <c r="W2017" s="53"/>
      <c r="BZ2017" s="53"/>
      <c r="CA2017" s="30"/>
    </row>
    <row r="2018" spans="2:79" s="52" customFormat="1" ht="13" x14ac:dyDescent="0.3">
      <c r="B2018" s="53" t="s">
        <v>1933</v>
      </c>
      <c r="C2018" s="53" t="s">
        <v>2020</v>
      </c>
      <c r="D2018" s="53" t="s">
        <v>2095</v>
      </c>
      <c r="E2018" s="53">
        <v>38.97551</v>
      </c>
      <c r="F2018" s="53">
        <v>-2.8842970000000001</v>
      </c>
      <c r="G2018" s="54">
        <v>799.87440000000004</v>
      </c>
      <c r="H2018" s="53">
        <v>614</v>
      </c>
      <c r="I2018" s="53">
        <v>312</v>
      </c>
      <c r="J2018" s="53">
        <v>302</v>
      </c>
      <c r="K2018" s="52">
        <v>630</v>
      </c>
      <c r="L2018" s="52">
        <v>169.87440000000004</v>
      </c>
      <c r="M2018" s="55">
        <v>2</v>
      </c>
      <c r="N2018" s="61" t="s">
        <v>16</v>
      </c>
      <c r="P2018" s="66"/>
      <c r="Q2018" s="53"/>
      <c r="R2018" s="53"/>
      <c r="S2018" s="53"/>
      <c r="T2018" s="53"/>
      <c r="U2018" s="53"/>
      <c r="V2018" s="53"/>
      <c r="W2018" s="53"/>
      <c r="BZ2018" s="53"/>
      <c r="CA2018" s="30"/>
    </row>
    <row r="2019" spans="2:79" s="52" customFormat="1" ht="13" x14ac:dyDescent="0.3">
      <c r="B2019" s="53" t="s">
        <v>1933</v>
      </c>
      <c r="C2019" s="53" t="s">
        <v>2020</v>
      </c>
      <c r="D2019" s="53" t="s">
        <v>2096</v>
      </c>
      <c r="E2019" s="53">
        <v>38.94388</v>
      </c>
      <c r="F2019" s="53">
        <v>-4.6102030000000003</v>
      </c>
      <c r="G2019" s="54">
        <v>578.85170000000005</v>
      </c>
      <c r="H2019" s="53">
        <v>653</v>
      </c>
      <c r="I2019" s="53">
        <v>337</v>
      </c>
      <c r="J2019" s="53">
        <v>316</v>
      </c>
      <c r="K2019" s="52">
        <v>630</v>
      </c>
      <c r="L2019" s="52">
        <v>-51.148299999999949</v>
      </c>
      <c r="M2019" s="55">
        <v>2</v>
      </c>
      <c r="N2019" s="61" t="s">
        <v>16</v>
      </c>
      <c r="P2019" s="66"/>
      <c r="Q2019" s="53"/>
      <c r="R2019" s="53"/>
      <c r="S2019" s="53"/>
      <c r="T2019" s="53"/>
      <c r="U2019" s="53"/>
      <c r="V2019" s="53"/>
      <c r="W2019" s="53"/>
      <c r="BZ2019" s="53"/>
      <c r="CA2019" s="30"/>
    </row>
    <row r="2020" spans="2:79" s="52" customFormat="1" ht="13" x14ac:dyDescent="0.3">
      <c r="B2020" s="53" t="s">
        <v>1933</v>
      </c>
      <c r="C2020" s="53" t="s">
        <v>2020</v>
      </c>
      <c r="D2020" s="53" t="s">
        <v>2097</v>
      </c>
      <c r="E2020" s="53">
        <v>38.844320000000003</v>
      </c>
      <c r="F2020" s="53">
        <v>-3.2415229999999999</v>
      </c>
      <c r="G2020" s="54">
        <v>757.96119999999996</v>
      </c>
      <c r="H2020" s="53">
        <v>1211</v>
      </c>
      <c r="I2020" s="53">
        <v>616</v>
      </c>
      <c r="J2020" s="53">
        <v>595</v>
      </c>
      <c r="K2020" s="52">
        <v>630</v>
      </c>
      <c r="L2020" s="52">
        <v>127.96119999999996</v>
      </c>
      <c r="M2020" s="55">
        <v>2</v>
      </c>
      <c r="N2020" s="61" t="s">
        <v>16</v>
      </c>
      <c r="P2020" s="66"/>
      <c r="Q2020" s="53"/>
      <c r="R2020" s="53"/>
      <c r="S2020" s="53"/>
      <c r="T2020" s="53"/>
      <c r="U2020" s="53"/>
      <c r="V2020" s="53"/>
      <c r="W2020" s="53"/>
      <c r="BZ2020" s="53"/>
      <c r="CA2020" s="30"/>
    </row>
    <row r="2021" spans="2:79" s="52" customFormat="1" ht="13" x14ac:dyDescent="0.3">
      <c r="B2021" s="53" t="s">
        <v>1933</v>
      </c>
      <c r="C2021" s="53" t="s">
        <v>2020</v>
      </c>
      <c r="D2021" s="53" t="s">
        <v>2098</v>
      </c>
      <c r="E2021" s="53">
        <v>38.47681</v>
      </c>
      <c r="F2021" s="53">
        <v>-3.8248410000000002</v>
      </c>
      <c r="G2021" s="54">
        <v>765.83920000000001</v>
      </c>
      <c r="H2021" s="53">
        <v>273</v>
      </c>
      <c r="I2021" s="53">
        <v>142</v>
      </c>
      <c r="J2021" s="53">
        <v>131</v>
      </c>
      <c r="K2021" s="52">
        <v>630</v>
      </c>
      <c r="L2021" s="52">
        <v>135.83920000000001</v>
      </c>
      <c r="M2021" s="55">
        <v>2</v>
      </c>
      <c r="N2021" s="61" t="s">
        <v>16</v>
      </c>
      <c r="P2021" s="66"/>
      <c r="Q2021" s="53"/>
      <c r="R2021" s="53"/>
      <c r="S2021" s="53"/>
      <c r="T2021" s="53"/>
      <c r="U2021" s="53"/>
      <c r="V2021" s="53"/>
      <c r="W2021" s="53"/>
      <c r="BZ2021" s="53"/>
      <c r="CA2021" s="30"/>
    </row>
    <row r="2022" spans="2:79" s="52" customFormat="1" ht="13" x14ac:dyDescent="0.3">
      <c r="B2022" s="53" t="s">
        <v>1933</v>
      </c>
      <c r="C2022" s="53" t="s">
        <v>2020</v>
      </c>
      <c r="D2022" s="53" t="s">
        <v>2099</v>
      </c>
      <c r="E2022" s="53">
        <v>38.63758</v>
      </c>
      <c r="F2022" s="53">
        <v>-2.8682430000000001</v>
      </c>
      <c r="G2022" s="54">
        <v>985.93989999999997</v>
      </c>
      <c r="H2022" s="53">
        <v>602</v>
      </c>
      <c r="I2022" s="53">
        <v>302</v>
      </c>
      <c r="J2022" s="53">
        <v>300</v>
      </c>
      <c r="K2022" s="52">
        <v>630</v>
      </c>
      <c r="L2022" s="52">
        <v>355.93989999999997</v>
      </c>
      <c r="M2022" s="55">
        <v>4</v>
      </c>
      <c r="N2022" s="61" t="s">
        <v>16</v>
      </c>
      <c r="P2022" s="66"/>
      <c r="Q2022" s="53"/>
      <c r="R2022" s="53"/>
      <c r="S2022" s="53"/>
      <c r="T2022" s="53"/>
      <c r="U2022" s="53"/>
      <c r="V2022" s="53"/>
      <c r="W2022" s="53"/>
      <c r="BZ2022" s="53"/>
      <c r="CA2022" s="30"/>
    </row>
    <row r="2023" spans="2:79" s="52" customFormat="1" ht="13" x14ac:dyDescent="0.3">
      <c r="B2023" s="53" t="s">
        <v>1933</v>
      </c>
      <c r="C2023" s="53" t="s">
        <v>2020</v>
      </c>
      <c r="D2023" s="53" t="s">
        <v>2100</v>
      </c>
      <c r="E2023" s="53">
        <v>38.645339999999997</v>
      </c>
      <c r="F2023" s="53">
        <v>-3.467174</v>
      </c>
      <c r="G2023" s="54">
        <v>717.69759999999997</v>
      </c>
      <c r="H2023" s="53">
        <v>4682</v>
      </c>
      <c r="I2023" s="53">
        <v>2305</v>
      </c>
      <c r="J2023" s="53">
        <v>2377</v>
      </c>
      <c r="K2023" s="52">
        <v>630</v>
      </c>
      <c r="L2023" s="52">
        <v>87.697599999999966</v>
      </c>
      <c r="M2023" s="55">
        <v>2</v>
      </c>
      <c r="N2023" s="61" t="s">
        <v>16</v>
      </c>
      <c r="P2023" s="66"/>
      <c r="Q2023" s="53"/>
      <c r="R2023" s="53"/>
      <c r="S2023" s="53"/>
      <c r="T2023" s="53"/>
      <c r="U2023" s="53"/>
      <c r="V2023" s="53"/>
      <c r="W2023" s="53"/>
      <c r="BZ2023" s="53"/>
      <c r="CA2023" s="30"/>
    </row>
    <row r="2024" spans="2:79" s="52" customFormat="1" ht="13" x14ac:dyDescent="0.3">
      <c r="B2024" s="53" t="s">
        <v>1933</v>
      </c>
      <c r="C2024" s="53" t="s">
        <v>2020</v>
      </c>
      <c r="D2024" s="53" t="s">
        <v>2101</v>
      </c>
      <c r="E2024" s="53">
        <v>39.293219999999998</v>
      </c>
      <c r="F2024" s="53">
        <v>-2.7943199999999999</v>
      </c>
      <c r="G2024" s="54">
        <v>676.65549999999996</v>
      </c>
      <c r="H2024" s="53">
        <v>13163</v>
      </c>
      <c r="I2024" s="53">
        <v>6756</v>
      </c>
      <c r="J2024" s="53">
        <v>6407</v>
      </c>
      <c r="K2024" s="52">
        <v>630</v>
      </c>
      <c r="L2024" s="52">
        <v>46.655499999999961</v>
      </c>
      <c r="M2024" s="55">
        <v>2</v>
      </c>
      <c r="N2024" s="61" t="s">
        <v>16</v>
      </c>
      <c r="P2024" s="66"/>
      <c r="Q2024" s="53"/>
      <c r="R2024" s="53"/>
      <c r="S2024" s="53"/>
      <c r="T2024" s="53"/>
      <c r="U2024" s="53"/>
      <c r="V2024" s="53"/>
      <c r="W2024" s="53"/>
      <c r="BZ2024" s="53"/>
      <c r="CA2024" s="30"/>
    </row>
    <row r="2025" spans="2:79" s="52" customFormat="1" ht="13" x14ac:dyDescent="0.3">
      <c r="B2025" s="53" t="s">
        <v>1933</v>
      </c>
      <c r="C2025" s="53" t="s">
        <v>2020</v>
      </c>
      <c r="D2025" s="53" t="s">
        <v>2102</v>
      </c>
      <c r="E2025" s="53">
        <v>38.941510000000001</v>
      </c>
      <c r="F2025" s="53">
        <v>-3.23942</v>
      </c>
      <c r="G2025" s="54">
        <v>772.67489999999998</v>
      </c>
      <c r="H2025" s="53">
        <v>16511</v>
      </c>
      <c r="I2025" s="53">
        <v>8463</v>
      </c>
      <c r="J2025" s="53">
        <v>8048</v>
      </c>
      <c r="K2025" s="52">
        <v>630</v>
      </c>
      <c r="L2025" s="52">
        <v>142.67489999999998</v>
      </c>
      <c r="M2025" s="55">
        <v>2</v>
      </c>
      <c r="N2025" s="61" t="s">
        <v>16</v>
      </c>
      <c r="P2025" s="66"/>
      <c r="Q2025" s="53"/>
      <c r="R2025" s="53"/>
      <c r="S2025" s="53"/>
      <c r="T2025" s="53"/>
      <c r="U2025" s="53"/>
      <c r="V2025" s="53"/>
      <c r="W2025" s="53"/>
      <c r="BZ2025" s="53"/>
      <c r="CA2025" s="30"/>
    </row>
    <row r="2026" spans="2:79" s="52" customFormat="1" ht="13" x14ac:dyDescent="0.3">
      <c r="B2026" s="53" t="s">
        <v>1933</v>
      </c>
      <c r="C2026" s="53" t="s">
        <v>2020</v>
      </c>
      <c r="D2026" s="53" t="s">
        <v>2103</v>
      </c>
      <c r="E2026" s="53">
        <v>38.466769999999997</v>
      </c>
      <c r="F2026" s="53">
        <v>-4.0725870000000004</v>
      </c>
      <c r="G2026" s="54">
        <v>740.43769999999995</v>
      </c>
      <c r="H2026" s="53">
        <v>408</v>
      </c>
      <c r="I2026" s="53">
        <v>205</v>
      </c>
      <c r="J2026" s="53">
        <v>203</v>
      </c>
      <c r="K2026" s="52">
        <v>630</v>
      </c>
      <c r="L2026" s="52">
        <v>110.43769999999995</v>
      </c>
      <c r="M2026" s="55">
        <v>2</v>
      </c>
      <c r="N2026" s="61" t="s">
        <v>16</v>
      </c>
      <c r="P2026" s="66"/>
      <c r="Q2026" s="53"/>
      <c r="R2026" s="53"/>
      <c r="S2026" s="53"/>
      <c r="T2026" s="53"/>
      <c r="U2026" s="53"/>
      <c r="V2026" s="53"/>
      <c r="W2026" s="53"/>
      <c r="BZ2026" s="53"/>
      <c r="CA2026" s="30"/>
    </row>
    <row r="2027" spans="2:79" s="52" customFormat="1" ht="13" x14ac:dyDescent="0.3">
      <c r="B2027" s="53" t="s">
        <v>1933</v>
      </c>
      <c r="C2027" s="53" t="s">
        <v>2020</v>
      </c>
      <c r="D2027" s="53" t="s">
        <v>2104</v>
      </c>
      <c r="E2027" s="53">
        <v>38.609879999999997</v>
      </c>
      <c r="F2027" s="53">
        <v>-2.841618</v>
      </c>
      <c r="G2027" s="54">
        <v>930.90409999999997</v>
      </c>
      <c r="H2027" s="53">
        <v>922</v>
      </c>
      <c r="I2027" s="53">
        <v>501</v>
      </c>
      <c r="J2027" s="53">
        <v>421</v>
      </c>
      <c r="K2027" s="52">
        <v>630</v>
      </c>
      <c r="L2027" s="52">
        <v>300.90409999999997</v>
      </c>
      <c r="M2027" s="55">
        <v>4</v>
      </c>
      <c r="N2027" s="61" t="s">
        <v>16</v>
      </c>
      <c r="P2027" s="66"/>
      <c r="Q2027" s="53"/>
      <c r="R2027" s="53"/>
      <c r="S2027" s="53"/>
      <c r="T2027" s="53"/>
      <c r="U2027" s="53"/>
      <c r="V2027" s="53"/>
      <c r="W2027" s="53"/>
      <c r="BZ2027" s="53"/>
      <c r="CA2027" s="30"/>
    </row>
    <row r="2028" spans="2:79" s="52" customFormat="1" ht="13" x14ac:dyDescent="0.3">
      <c r="B2028" s="53" t="s">
        <v>1933</v>
      </c>
      <c r="C2028" s="53" t="s">
        <v>2020</v>
      </c>
      <c r="D2028" s="53" t="s">
        <v>2105</v>
      </c>
      <c r="E2028" s="53">
        <v>39.15775</v>
      </c>
      <c r="F2028" s="53">
        <v>-3.020807</v>
      </c>
      <c r="G2028" s="54">
        <v>667.39319999999998</v>
      </c>
      <c r="H2028" s="53">
        <v>38095</v>
      </c>
      <c r="I2028" s="53">
        <v>19301</v>
      </c>
      <c r="J2028" s="53">
        <v>18794</v>
      </c>
      <c r="K2028" s="52">
        <v>630</v>
      </c>
      <c r="L2028" s="52">
        <v>37.393199999999979</v>
      </c>
      <c r="M2028" s="55">
        <v>2</v>
      </c>
      <c r="N2028" s="61" t="s">
        <v>16</v>
      </c>
      <c r="P2028" s="66"/>
      <c r="Q2028" s="53"/>
      <c r="R2028" s="53"/>
      <c r="S2028" s="53"/>
      <c r="T2028" s="53"/>
      <c r="U2028" s="53"/>
      <c r="V2028" s="53"/>
      <c r="W2028" s="53"/>
      <c r="BZ2028" s="53"/>
      <c r="CA2028" s="30"/>
    </row>
    <row r="2029" spans="2:79" s="52" customFormat="1" ht="13" x14ac:dyDescent="0.3">
      <c r="B2029" s="53" t="s">
        <v>1933</v>
      </c>
      <c r="C2029" s="53" t="s">
        <v>2020</v>
      </c>
      <c r="D2029" s="53" t="s">
        <v>2106</v>
      </c>
      <c r="E2029" s="53">
        <v>39.016350000000003</v>
      </c>
      <c r="F2029" s="53">
        <v>-3.7500290000000001</v>
      </c>
      <c r="G2029" s="54">
        <v>621.1816</v>
      </c>
      <c r="H2029" s="53">
        <v>3061</v>
      </c>
      <c r="I2029" s="53">
        <v>1491</v>
      </c>
      <c r="J2029" s="53">
        <v>1570</v>
      </c>
      <c r="K2029" s="52">
        <v>630</v>
      </c>
      <c r="L2029" s="52">
        <v>-8.8183999999999969</v>
      </c>
      <c r="M2029" s="55">
        <v>2</v>
      </c>
      <c r="N2029" s="61" t="s">
        <v>16</v>
      </c>
      <c r="P2029" s="66"/>
      <c r="Q2029" s="53"/>
      <c r="R2029" s="53"/>
      <c r="S2029" s="53"/>
      <c r="T2029" s="53"/>
      <c r="U2029" s="53"/>
      <c r="V2029" s="53"/>
      <c r="W2029" s="53"/>
      <c r="BZ2029" s="53"/>
      <c r="CA2029" s="30"/>
    </row>
    <row r="2030" spans="2:79" s="52" customFormat="1" ht="13" x14ac:dyDescent="0.3">
      <c r="B2030" s="53" t="s">
        <v>1933</v>
      </c>
      <c r="C2030" s="53" t="s">
        <v>2020</v>
      </c>
      <c r="D2030" s="53" t="s">
        <v>2107</v>
      </c>
      <c r="E2030" s="53">
        <v>38.584710000000001</v>
      </c>
      <c r="F2030" s="53">
        <v>-3.0603539999999998</v>
      </c>
      <c r="G2030" s="54">
        <v>828.86829999999998</v>
      </c>
      <c r="H2030" s="53">
        <v>1259</v>
      </c>
      <c r="I2030" s="53">
        <v>614</v>
      </c>
      <c r="J2030" s="53">
        <v>645</v>
      </c>
      <c r="K2030" s="52">
        <v>630</v>
      </c>
      <c r="L2030" s="52">
        <v>198.86829999999998</v>
      </c>
      <c r="M2030" s="55">
        <v>2</v>
      </c>
      <c r="N2030" s="61" t="s">
        <v>16</v>
      </c>
      <c r="P2030" s="66"/>
      <c r="Q2030" s="53"/>
      <c r="R2030" s="53"/>
      <c r="S2030" s="53"/>
      <c r="T2030" s="53"/>
      <c r="U2030" s="53"/>
      <c r="V2030" s="53"/>
      <c r="W2030" s="53"/>
      <c r="BZ2030" s="53"/>
      <c r="CA2030" s="30"/>
    </row>
    <row r="2031" spans="2:79" s="52" customFormat="1" ht="13" x14ac:dyDescent="0.3">
      <c r="B2031" s="53" t="s">
        <v>1933</v>
      </c>
      <c r="C2031" s="53" t="s">
        <v>2020</v>
      </c>
      <c r="D2031" s="53" t="s">
        <v>2108</v>
      </c>
      <c r="E2031" s="53">
        <v>38.640160000000002</v>
      </c>
      <c r="F2031" s="53">
        <v>-3.3621270000000001</v>
      </c>
      <c r="G2031" s="54">
        <v>733.08519999999999</v>
      </c>
      <c r="H2031" s="53">
        <v>2949</v>
      </c>
      <c r="I2031" s="53">
        <v>1491</v>
      </c>
      <c r="J2031" s="53">
        <v>1458</v>
      </c>
      <c r="K2031" s="52">
        <v>630</v>
      </c>
      <c r="L2031" s="52">
        <v>103.08519999999999</v>
      </c>
      <c r="M2031" s="55">
        <v>2</v>
      </c>
      <c r="N2031" s="61" t="s">
        <v>16</v>
      </c>
      <c r="P2031" s="66"/>
      <c r="Q2031" s="53"/>
      <c r="R2031" s="53"/>
      <c r="S2031" s="53"/>
      <c r="T2031" s="53"/>
      <c r="U2031" s="53"/>
      <c r="V2031" s="53"/>
      <c r="W2031" s="53"/>
      <c r="BZ2031" s="53"/>
      <c r="CA2031" s="30"/>
    </row>
    <row r="2032" spans="2:79" s="52" customFormat="1" ht="13" x14ac:dyDescent="0.3">
      <c r="B2032" s="53" t="s">
        <v>1933</v>
      </c>
      <c r="C2032" s="53" t="s">
        <v>2020</v>
      </c>
      <c r="D2032" s="53" t="s">
        <v>2109</v>
      </c>
      <c r="E2032" s="53">
        <v>38.940089999999998</v>
      </c>
      <c r="F2032" s="53">
        <v>-4.8298560000000004</v>
      </c>
      <c r="G2032" s="54">
        <v>578.73860000000002</v>
      </c>
      <c r="H2032" s="53">
        <v>247</v>
      </c>
      <c r="I2032" s="53">
        <v>125</v>
      </c>
      <c r="J2032" s="53">
        <v>122</v>
      </c>
      <c r="K2032" s="52">
        <v>630</v>
      </c>
      <c r="L2032" s="52">
        <v>-51.261399999999981</v>
      </c>
      <c r="M2032" s="55">
        <v>2</v>
      </c>
      <c r="N2032" s="61" t="s">
        <v>16</v>
      </c>
      <c r="P2032" s="66"/>
      <c r="Q2032" s="53"/>
      <c r="R2032" s="53"/>
      <c r="S2032" s="53"/>
      <c r="T2032" s="53"/>
      <c r="U2032" s="53"/>
      <c r="V2032" s="53"/>
      <c r="W2032" s="53"/>
      <c r="BZ2032" s="53"/>
      <c r="CA2032" s="30"/>
    </row>
    <row r="2033" spans="2:79" s="52" customFormat="1" ht="13" x14ac:dyDescent="0.3">
      <c r="B2033" s="53" t="s">
        <v>1933</v>
      </c>
      <c r="C2033" s="53" t="s">
        <v>2020</v>
      </c>
      <c r="D2033" s="53" t="s">
        <v>2110</v>
      </c>
      <c r="E2033" s="53">
        <v>38.760530000000003</v>
      </c>
      <c r="F2033" s="53">
        <v>-3.3841039999999998</v>
      </c>
      <c r="G2033" s="54">
        <v>710.33960000000002</v>
      </c>
      <c r="H2033" s="53">
        <v>31147</v>
      </c>
      <c r="I2033" s="53">
        <v>15374</v>
      </c>
      <c r="J2033" s="53">
        <v>15773</v>
      </c>
      <c r="K2033" s="52">
        <v>630</v>
      </c>
      <c r="L2033" s="52">
        <v>80.339600000000019</v>
      </c>
      <c r="M2033" s="55">
        <v>2</v>
      </c>
      <c r="N2033" s="61" t="s">
        <v>16</v>
      </c>
      <c r="P2033" s="66"/>
      <c r="Q2033" s="53"/>
      <c r="R2033" s="53"/>
      <c r="S2033" s="53"/>
      <c r="T2033" s="53"/>
      <c r="U2033" s="53"/>
      <c r="V2033" s="53"/>
      <c r="W2033" s="53"/>
      <c r="BZ2033" s="53"/>
      <c r="CA2033" s="30"/>
    </row>
    <row r="2034" spans="2:79" s="52" customFormat="1" ht="13" x14ac:dyDescent="0.3">
      <c r="B2034" s="53" t="s">
        <v>1933</v>
      </c>
      <c r="C2034" s="53" t="s">
        <v>2020</v>
      </c>
      <c r="D2034" s="53" t="s">
        <v>2111</v>
      </c>
      <c r="E2034" s="53">
        <v>38.852809999999998</v>
      </c>
      <c r="F2034" s="53">
        <v>-3.7725019999999998</v>
      </c>
      <c r="G2034" s="54">
        <v>658.94730000000004</v>
      </c>
      <c r="H2034" s="53">
        <v>790</v>
      </c>
      <c r="I2034" s="53">
        <v>372</v>
      </c>
      <c r="J2034" s="53">
        <v>418</v>
      </c>
      <c r="K2034" s="52">
        <v>630</v>
      </c>
      <c r="L2034" s="52">
        <v>28.947300000000041</v>
      </c>
      <c r="M2034" s="55">
        <v>2</v>
      </c>
      <c r="N2034" s="61" t="s">
        <v>16</v>
      </c>
      <c r="P2034" s="66"/>
      <c r="Q2034" s="53"/>
      <c r="R2034" s="53"/>
      <c r="S2034" s="53"/>
      <c r="T2034" s="53"/>
      <c r="U2034" s="53"/>
      <c r="V2034" s="53"/>
      <c r="W2034" s="53"/>
      <c r="BZ2034" s="53"/>
      <c r="CA2034" s="30"/>
    </row>
    <row r="2035" spans="2:79" s="52" customFormat="1" ht="13" x14ac:dyDescent="0.3">
      <c r="B2035" s="53" t="s">
        <v>1933</v>
      </c>
      <c r="C2035" s="53" t="s">
        <v>2020</v>
      </c>
      <c r="D2035" s="53" t="s">
        <v>2112</v>
      </c>
      <c r="E2035" s="53">
        <v>38.750259999999997</v>
      </c>
      <c r="F2035" s="53">
        <v>-2.8713850000000001</v>
      </c>
      <c r="G2035" s="54">
        <v>959.60109999999997</v>
      </c>
      <c r="H2035" s="53">
        <v>2225</v>
      </c>
      <c r="I2035" s="53">
        <v>1056</v>
      </c>
      <c r="J2035" s="53">
        <v>1169</v>
      </c>
      <c r="K2035" s="52">
        <v>630</v>
      </c>
      <c r="L2035" s="52">
        <v>329.60109999999997</v>
      </c>
      <c r="M2035" s="55">
        <v>4</v>
      </c>
      <c r="N2035" s="61" t="s">
        <v>16</v>
      </c>
      <c r="P2035" s="66"/>
      <c r="Q2035" s="53"/>
      <c r="R2035" s="53"/>
      <c r="S2035" s="53"/>
      <c r="T2035" s="53"/>
      <c r="U2035" s="53"/>
      <c r="V2035" s="53"/>
      <c r="W2035" s="53"/>
      <c r="BZ2035" s="53"/>
      <c r="CA2035" s="30"/>
    </row>
    <row r="2036" spans="2:79" s="52" customFormat="1" ht="13" x14ac:dyDescent="0.3">
      <c r="B2036" s="53" t="s">
        <v>1933</v>
      </c>
      <c r="C2036" s="53" t="s">
        <v>2020</v>
      </c>
      <c r="D2036" s="53" t="s">
        <v>2113</v>
      </c>
      <c r="E2036" s="53">
        <v>38.548180000000002</v>
      </c>
      <c r="F2036" s="53">
        <v>-2.9967419999999998</v>
      </c>
      <c r="G2036" s="54">
        <v>849.27790000000005</v>
      </c>
      <c r="H2036" s="53">
        <v>1423</v>
      </c>
      <c r="I2036" s="53">
        <v>703</v>
      </c>
      <c r="J2036" s="53">
        <v>720</v>
      </c>
      <c r="K2036" s="52">
        <v>630</v>
      </c>
      <c r="L2036" s="52">
        <v>219.27790000000005</v>
      </c>
      <c r="M2036" s="55">
        <v>4</v>
      </c>
      <c r="N2036" s="61" t="s">
        <v>16</v>
      </c>
      <c r="P2036" s="66"/>
      <c r="Q2036" s="53"/>
      <c r="R2036" s="53"/>
      <c r="S2036" s="53"/>
      <c r="T2036" s="53"/>
      <c r="U2036" s="53"/>
      <c r="V2036" s="53"/>
      <c r="W2036" s="53"/>
      <c r="BZ2036" s="53"/>
      <c r="CA2036" s="30"/>
    </row>
    <row r="2037" spans="2:79" s="52" customFormat="1" ht="13" x14ac:dyDescent="0.3">
      <c r="B2037" s="53" t="s">
        <v>1933</v>
      </c>
      <c r="C2037" s="53" t="s">
        <v>2020</v>
      </c>
      <c r="D2037" s="53" t="s">
        <v>2114</v>
      </c>
      <c r="E2037" s="53">
        <v>38.788809999999998</v>
      </c>
      <c r="F2037" s="53">
        <v>-4.1381829999999997</v>
      </c>
      <c r="G2037" s="54">
        <v>663.19899999999996</v>
      </c>
      <c r="H2037" s="53">
        <v>626</v>
      </c>
      <c r="I2037" s="53">
        <v>312</v>
      </c>
      <c r="J2037" s="53">
        <v>314</v>
      </c>
      <c r="K2037" s="52">
        <v>630</v>
      </c>
      <c r="L2037" s="52">
        <v>33.198999999999955</v>
      </c>
      <c r="M2037" s="55">
        <v>2</v>
      </c>
      <c r="N2037" s="61" t="s">
        <v>16</v>
      </c>
      <c r="P2037" s="66"/>
      <c r="Q2037" s="53"/>
      <c r="R2037" s="53"/>
      <c r="S2037" s="53"/>
      <c r="T2037" s="53"/>
      <c r="U2037" s="53"/>
      <c r="V2037" s="53"/>
      <c r="W2037" s="53"/>
      <c r="BZ2037" s="53"/>
      <c r="CA2037" s="30"/>
    </row>
    <row r="2038" spans="2:79" s="52" customFormat="1" ht="13" x14ac:dyDescent="0.3">
      <c r="B2038" s="53" t="s">
        <v>1933</v>
      </c>
      <c r="C2038" s="53" t="s">
        <v>2020</v>
      </c>
      <c r="D2038" s="53" t="s">
        <v>2115</v>
      </c>
      <c r="E2038" s="53">
        <v>38.69218</v>
      </c>
      <c r="F2038" s="53">
        <v>-2.694855</v>
      </c>
      <c r="G2038" s="54">
        <v>1008.476</v>
      </c>
      <c r="H2038" s="53">
        <v>2512</v>
      </c>
      <c r="I2038" s="53">
        <v>1276</v>
      </c>
      <c r="J2038" s="53">
        <v>1236</v>
      </c>
      <c r="K2038" s="52">
        <v>630</v>
      </c>
      <c r="L2038" s="52">
        <v>378.476</v>
      </c>
      <c r="M2038" s="55">
        <v>4</v>
      </c>
      <c r="N2038" s="61" t="s">
        <v>16</v>
      </c>
      <c r="P2038" s="66"/>
      <c r="Q2038" s="53"/>
      <c r="R2038" s="53"/>
      <c r="S2038" s="53"/>
      <c r="T2038" s="53"/>
      <c r="U2038" s="53"/>
      <c r="V2038" s="53"/>
      <c r="W2038" s="53"/>
      <c r="BZ2038" s="53"/>
      <c r="CA2038" s="30"/>
    </row>
    <row r="2039" spans="2:79" s="52" customFormat="1" ht="13" x14ac:dyDescent="0.3">
      <c r="B2039" s="53" t="s">
        <v>1933</v>
      </c>
      <c r="C2039" s="53" t="s">
        <v>2020</v>
      </c>
      <c r="D2039" s="53" t="s">
        <v>2116</v>
      </c>
      <c r="E2039" s="53">
        <v>38.737119999999997</v>
      </c>
      <c r="F2039" s="53">
        <v>-3.014678</v>
      </c>
      <c r="G2039" s="54">
        <v>884.96010000000001</v>
      </c>
      <c r="H2039" s="53">
        <v>5806</v>
      </c>
      <c r="I2039" s="53">
        <v>2905</v>
      </c>
      <c r="J2039" s="53">
        <v>2901</v>
      </c>
      <c r="K2039" s="52">
        <v>630</v>
      </c>
      <c r="L2039" s="52">
        <v>254.96010000000001</v>
      </c>
      <c r="M2039" s="55">
        <v>4</v>
      </c>
      <c r="N2039" s="61" t="s">
        <v>16</v>
      </c>
      <c r="P2039" s="66"/>
      <c r="Q2039" s="53"/>
      <c r="R2039" s="53"/>
      <c r="S2039" s="53"/>
      <c r="T2039" s="53"/>
      <c r="U2039" s="53"/>
      <c r="V2039" s="53"/>
      <c r="W2039" s="53"/>
      <c r="BZ2039" s="53"/>
      <c r="CA2039" s="30"/>
    </row>
    <row r="2040" spans="2:79" s="52" customFormat="1" ht="13" x14ac:dyDescent="0.3">
      <c r="B2040" s="53" t="s">
        <v>1933</v>
      </c>
      <c r="C2040" s="53" t="s">
        <v>2020</v>
      </c>
      <c r="D2040" s="53" t="s">
        <v>2117</v>
      </c>
      <c r="E2040" s="53">
        <v>38.62153</v>
      </c>
      <c r="F2040" s="53">
        <v>-3.9096190000000002</v>
      </c>
      <c r="G2040" s="54">
        <v>652.48800000000006</v>
      </c>
      <c r="H2040" s="53">
        <v>382</v>
      </c>
      <c r="I2040" s="53">
        <v>203</v>
      </c>
      <c r="J2040" s="53">
        <v>179</v>
      </c>
      <c r="K2040" s="52">
        <v>630</v>
      </c>
      <c r="L2040" s="52">
        <v>22.488000000000056</v>
      </c>
      <c r="M2040" s="55">
        <v>2</v>
      </c>
      <c r="N2040" s="61" t="s">
        <v>16</v>
      </c>
      <c r="P2040" s="66"/>
      <c r="Q2040" s="53"/>
      <c r="R2040" s="53"/>
      <c r="S2040" s="53"/>
      <c r="T2040" s="53"/>
      <c r="U2040" s="53"/>
      <c r="V2040" s="53"/>
      <c r="W2040" s="53"/>
      <c r="BZ2040" s="53"/>
      <c r="CA2040" s="30"/>
    </row>
    <row r="2041" spans="2:79" s="52" customFormat="1" ht="13" x14ac:dyDescent="0.3">
      <c r="B2041" s="53" t="s">
        <v>1933</v>
      </c>
      <c r="C2041" s="53" t="s">
        <v>2020</v>
      </c>
      <c r="D2041" s="53" t="s">
        <v>2118</v>
      </c>
      <c r="E2041" s="53">
        <v>38.849640000000001</v>
      </c>
      <c r="F2041" s="53">
        <v>-3.9634719999999999</v>
      </c>
      <c r="G2041" s="54">
        <v>637.91650000000004</v>
      </c>
      <c r="H2041" s="53">
        <v>108</v>
      </c>
      <c r="I2041" s="53">
        <v>56</v>
      </c>
      <c r="J2041" s="53">
        <v>52</v>
      </c>
      <c r="K2041" s="52">
        <v>630</v>
      </c>
      <c r="L2041" s="52">
        <v>7.9165000000000418</v>
      </c>
      <c r="M2041" s="55">
        <v>2</v>
      </c>
      <c r="N2041" s="61" t="s">
        <v>16</v>
      </c>
      <c r="P2041" s="66"/>
      <c r="Q2041" s="53"/>
      <c r="R2041" s="53"/>
      <c r="S2041" s="53"/>
      <c r="T2041" s="53"/>
      <c r="U2041" s="53"/>
      <c r="V2041" s="53"/>
      <c r="W2041" s="53"/>
      <c r="BZ2041" s="53"/>
      <c r="CA2041" s="30"/>
    </row>
    <row r="2042" spans="2:79" s="52" customFormat="1" ht="13" x14ac:dyDescent="0.3">
      <c r="B2042" s="53" t="s">
        <v>1933</v>
      </c>
      <c r="C2042" s="53" t="s">
        <v>2020</v>
      </c>
      <c r="D2042" s="53" t="s">
        <v>2119</v>
      </c>
      <c r="E2042" s="53">
        <v>39.219140000000003</v>
      </c>
      <c r="F2042" s="53">
        <v>-3.6078830000000002</v>
      </c>
      <c r="G2042" s="54">
        <v>629.36389999999994</v>
      </c>
      <c r="H2042" s="53">
        <v>11191</v>
      </c>
      <c r="I2042" s="53">
        <v>5670</v>
      </c>
      <c r="J2042" s="53">
        <v>5521</v>
      </c>
      <c r="K2042" s="52">
        <v>630</v>
      </c>
      <c r="L2042" s="52">
        <v>-0.63610000000005584</v>
      </c>
      <c r="M2042" s="55">
        <v>2</v>
      </c>
      <c r="N2042" s="61" t="s">
        <v>16</v>
      </c>
      <c r="P2042" s="66"/>
      <c r="Q2042" s="53"/>
      <c r="R2042" s="53"/>
      <c r="S2042" s="53"/>
      <c r="T2042" s="53"/>
      <c r="U2042" s="53"/>
      <c r="V2042" s="53"/>
      <c r="W2042" s="53"/>
      <c r="BZ2042" s="53"/>
      <c r="CA2042" s="30"/>
    </row>
    <row r="2043" spans="2:79" s="52" customFormat="1" ht="13" x14ac:dyDescent="0.3">
      <c r="B2043" s="53" t="s">
        <v>1933</v>
      </c>
      <c r="C2043" s="53" t="s">
        <v>2020</v>
      </c>
      <c r="D2043" s="53" t="s">
        <v>2120</v>
      </c>
      <c r="E2043" s="53">
        <v>39.24044</v>
      </c>
      <c r="F2043" s="53">
        <v>-3.4222269999999999</v>
      </c>
      <c r="G2043" s="54">
        <v>626.96720000000005</v>
      </c>
      <c r="H2043" s="53">
        <v>3115</v>
      </c>
      <c r="I2043" s="53">
        <v>1599</v>
      </c>
      <c r="J2043" s="53">
        <v>1516</v>
      </c>
      <c r="K2043" s="52">
        <v>630</v>
      </c>
      <c r="L2043" s="52">
        <v>-3.032799999999952</v>
      </c>
      <c r="M2043" s="55">
        <v>2</v>
      </c>
      <c r="N2043" s="61" t="s">
        <v>16</v>
      </c>
      <c r="P2043" s="66"/>
      <c r="Q2043" s="53"/>
      <c r="R2043" s="53"/>
      <c r="S2043" s="53"/>
      <c r="T2043" s="53"/>
      <c r="U2043" s="53"/>
      <c r="V2043" s="53"/>
      <c r="W2043" s="53"/>
      <c r="BZ2043" s="53"/>
      <c r="CA2043" s="30"/>
    </row>
    <row r="2044" spans="2:79" s="52" customFormat="1" ht="13" x14ac:dyDescent="0.3">
      <c r="B2044" s="53" t="s">
        <v>1933</v>
      </c>
      <c r="C2044" s="53" t="s">
        <v>2020</v>
      </c>
      <c r="D2044" s="53" t="s">
        <v>2121</v>
      </c>
      <c r="E2044" s="53">
        <v>38.523269999999997</v>
      </c>
      <c r="F2044" s="53">
        <v>-3.5628039999999999</v>
      </c>
      <c r="G2044" s="54">
        <v>781.84050000000002</v>
      </c>
      <c r="H2044" s="53">
        <v>2811</v>
      </c>
      <c r="I2044" s="53">
        <v>1409</v>
      </c>
      <c r="J2044" s="53">
        <v>1402</v>
      </c>
      <c r="K2044" s="52">
        <v>630</v>
      </c>
      <c r="L2044" s="52">
        <v>151.84050000000002</v>
      </c>
      <c r="M2044" s="55">
        <v>2</v>
      </c>
      <c r="N2044" s="61" t="s">
        <v>16</v>
      </c>
      <c r="P2044" s="66"/>
      <c r="Q2044" s="53"/>
      <c r="R2044" s="53"/>
      <c r="S2044" s="53"/>
      <c r="T2044" s="53"/>
      <c r="U2044" s="53"/>
      <c r="V2044" s="53"/>
      <c r="W2044" s="53"/>
      <c r="BZ2044" s="53"/>
      <c r="CA2044" s="30"/>
    </row>
    <row r="2045" spans="2:79" s="52" customFormat="1" ht="13" x14ac:dyDescent="0.3">
      <c r="B2045" s="53" t="s">
        <v>116</v>
      </c>
      <c r="C2045" s="53" t="s">
        <v>146</v>
      </c>
      <c r="D2045" s="53" t="s">
        <v>318</v>
      </c>
      <c r="E2045" s="53">
        <v>38.027360000000002</v>
      </c>
      <c r="F2045" s="53">
        <v>-4.5248730000000004</v>
      </c>
      <c r="G2045" s="54">
        <v>245.24379999999999</v>
      </c>
      <c r="H2045" s="53">
        <v>4419</v>
      </c>
      <c r="I2045" s="53">
        <v>2267</v>
      </c>
      <c r="J2045" s="53">
        <v>2152</v>
      </c>
      <c r="K2045" s="52">
        <v>113</v>
      </c>
      <c r="L2045" s="52">
        <v>132.24379999999999</v>
      </c>
      <c r="M2045" s="55">
        <v>2</v>
      </c>
      <c r="N2045" s="61" t="s">
        <v>14</v>
      </c>
      <c r="P2045" s="66"/>
      <c r="Q2045" s="53"/>
      <c r="R2045" s="53"/>
      <c r="S2045" s="53"/>
      <c r="T2045" s="53"/>
      <c r="U2045" s="53"/>
      <c r="V2045" s="53"/>
      <c r="W2045" s="53"/>
      <c r="BZ2045" s="53"/>
      <c r="CA2045" s="30"/>
    </row>
    <row r="2046" spans="2:79" s="52" customFormat="1" ht="13" x14ac:dyDescent="0.3">
      <c r="B2046" s="53" t="s">
        <v>116</v>
      </c>
      <c r="C2046" s="53" t="s">
        <v>146</v>
      </c>
      <c r="D2046" s="53" t="s">
        <v>319</v>
      </c>
      <c r="E2046" s="53">
        <v>37.515030000000003</v>
      </c>
      <c r="F2046" s="53">
        <v>-4.6560569999999997</v>
      </c>
      <c r="G2046" s="54">
        <v>374.59629999999999</v>
      </c>
      <c r="H2046" s="53">
        <v>13746</v>
      </c>
      <c r="I2046" s="53">
        <v>6891</v>
      </c>
      <c r="J2046" s="53">
        <v>6855</v>
      </c>
      <c r="K2046" s="52">
        <v>113</v>
      </c>
      <c r="L2046" s="52">
        <v>261.59629999999999</v>
      </c>
      <c r="M2046" s="55">
        <v>4</v>
      </c>
      <c r="N2046" s="61" t="s">
        <v>15</v>
      </c>
      <c r="P2046" s="66"/>
      <c r="Q2046" s="53"/>
      <c r="R2046" s="53"/>
      <c r="S2046" s="53"/>
      <c r="T2046" s="53"/>
      <c r="U2046" s="53"/>
      <c r="V2046" s="53"/>
      <c r="W2046" s="53"/>
      <c r="BZ2046" s="53"/>
      <c r="CA2046" s="30"/>
    </row>
    <row r="2047" spans="2:79" s="52" customFormat="1" ht="13" x14ac:dyDescent="0.3">
      <c r="B2047" s="53" t="s">
        <v>116</v>
      </c>
      <c r="C2047" s="53" t="s">
        <v>146</v>
      </c>
      <c r="D2047" s="53" t="s">
        <v>320</v>
      </c>
      <c r="E2047" s="53">
        <v>38.38823</v>
      </c>
      <c r="F2047" s="53">
        <v>-4.9676840000000002</v>
      </c>
      <c r="G2047" s="54">
        <v>611.31100000000004</v>
      </c>
      <c r="H2047" s="53">
        <v>1528</v>
      </c>
      <c r="I2047" s="53">
        <v>757</v>
      </c>
      <c r="J2047" s="53">
        <v>771</v>
      </c>
      <c r="K2047" s="52">
        <v>113</v>
      </c>
      <c r="L2047" s="52">
        <v>498.31100000000004</v>
      </c>
      <c r="M2047" s="55">
        <v>5</v>
      </c>
      <c r="N2047" s="61" t="s">
        <v>15</v>
      </c>
      <c r="P2047" s="66"/>
      <c r="Q2047" s="53"/>
      <c r="R2047" s="53"/>
      <c r="S2047" s="53"/>
      <c r="T2047" s="53"/>
      <c r="U2047" s="53"/>
      <c r="V2047" s="53"/>
      <c r="W2047" s="53"/>
      <c r="BZ2047" s="53"/>
      <c r="CA2047" s="30"/>
    </row>
    <row r="2048" spans="2:79" s="52" customFormat="1" ht="13" x14ac:dyDescent="0.3">
      <c r="B2048" s="53" t="s">
        <v>116</v>
      </c>
      <c r="C2048" s="53" t="s">
        <v>146</v>
      </c>
      <c r="D2048" s="53" t="s">
        <v>321</v>
      </c>
      <c r="E2048" s="53">
        <v>37.439</v>
      </c>
      <c r="F2048" s="53">
        <v>-4.0912050000000004</v>
      </c>
      <c r="G2048" s="54">
        <v>643.67619999999999</v>
      </c>
      <c r="H2048" s="53">
        <v>2522</v>
      </c>
      <c r="I2048" s="53">
        <v>1282</v>
      </c>
      <c r="J2048" s="53">
        <v>1240</v>
      </c>
      <c r="K2048" s="52">
        <v>113</v>
      </c>
      <c r="L2048" s="52">
        <v>530.67619999999999</v>
      </c>
      <c r="M2048" s="55">
        <v>5</v>
      </c>
      <c r="N2048" s="61" t="s">
        <v>15</v>
      </c>
      <c r="P2048" s="66"/>
      <c r="Q2048" s="53"/>
      <c r="R2048" s="53"/>
      <c r="S2048" s="53"/>
      <c r="T2048" s="53"/>
      <c r="U2048" s="53"/>
      <c r="V2048" s="53"/>
      <c r="W2048" s="53"/>
      <c r="BZ2048" s="53"/>
      <c r="CA2048" s="30"/>
    </row>
    <row r="2049" spans="2:79" s="52" customFormat="1" ht="13" x14ac:dyDescent="0.3">
      <c r="B2049" s="53" t="s">
        <v>116</v>
      </c>
      <c r="C2049" s="53" t="s">
        <v>146</v>
      </c>
      <c r="D2049" s="53" t="s">
        <v>322</v>
      </c>
      <c r="E2049" s="53">
        <v>37.80959</v>
      </c>
      <c r="F2049" s="53">
        <v>-5.0199579999999999</v>
      </c>
      <c r="G2049" s="54">
        <v>119.83799999999999</v>
      </c>
      <c r="H2049" s="53">
        <v>7839</v>
      </c>
      <c r="I2049" s="53">
        <v>3935</v>
      </c>
      <c r="J2049" s="53">
        <v>3904</v>
      </c>
      <c r="K2049" s="52">
        <v>113</v>
      </c>
      <c r="L2049" s="52">
        <v>6.8379999999999939</v>
      </c>
      <c r="M2049" s="55">
        <v>2</v>
      </c>
      <c r="N2049" s="61" t="s">
        <v>14</v>
      </c>
      <c r="P2049" s="66"/>
      <c r="Q2049" s="53"/>
      <c r="R2049" s="53"/>
      <c r="S2049" s="53"/>
      <c r="T2049" s="53"/>
      <c r="U2049" s="53"/>
      <c r="V2049" s="53"/>
      <c r="W2049" s="53"/>
      <c r="BZ2049" s="53"/>
      <c r="CA2049" s="30"/>
    </row>
    <row r="2050" spans="2:79" s="52" customFormat="1" ht="13" x14ac:dyDescent="0.3">
      <c r="B2050" s="53" t="s">
        <v>116</v>
      </c>
      <c r="C2050" s="53" t="s">
        <v>146</v>
      </c>
      <c r="D2050" s="53" t="s">
        <v>323</v>
      </c>
      <c r="E2050" s="53">
        <v>38.410989999999998</v>
      </c>
      <c r="F2050" s="53">
        <v>-4.8974609999999998</v>
      </c>
      <c r="G2050" s="54">
        <v>629.97389999999996</v>
      </c>
      <c r="H2050" s="53">
        <v>1534</v>
      </c>
      <c r="I2050" s="53">
        <v>765</v>
      </c>
      <c r="J2050" s="53">
        <v>769</v>
      </c>
      <c r="K2050" s="52">
        <v>113</v>
      </c>
      <c r="L2050" s="52">
        <v>516.97389999999996</v>
      </c>
      <c r="M2050" s="55">
        <v>5</v>
      </c>
      <c r="N2050" s="61" t="s">
        <v>15</v>
      </c>
      <c r="P2050" s="66"/>
      <c r="Q2050" s="53"/>
      <c r="R2050" s="53"/>
      <c r="S2050" s="53"/>
      <c r="T2050" s="53"/>
      <c r="U2050" s="53"/>
      <c r="V2050" s="53"/>
      <c r="W2050" s="53"/>
      <c r="BZ2050" s="53"/>
      <c r="CA2050" s="30"/>
    </row>
    <row r="2051" spans="2:79" s="52" customFormat="1" ht="13" x14ac:dyDescent="0.3">
      <c r="B2051" s="53" t="s">
        <v>116</v>
      </c>
      <c r="C2051" s="53" t="s">
        <v>146</v>
      </c>
      <c r="D2051" s="53" t="s">
        <v>324</v>
      </c>
      <c r="E2051" s="53">
        <v>37.614409999999999</v>
      </c>
      <c r="F2051" s="53">
        <v>-4.3260889999999996</v>
      </c>
      <c r="G2051" s="54">
        <v>432.86410000000001</v>
      </c>
      <c r="H2051" s="53">
        <v>20915</v>
      </c>
      <c r="I2051" s="53">
        <v>10589</v>
      </c>
      <c r="J2051" s="53">
        <v>10326</v>
      </c>
      <c r="K2051" s="52">
        <v>113</v>
      </c>
      <c r="L2051" s="52">
        <v>319.86410000000001</v>
      </c>
      <c r="M2051" s="55">
        <v>4</v>
      </c>
      <c r="N2051" s="61" t="s">
        <v>15</v>
      </c>
      <c r="P2051" s="66"/>
      <c r="Q2051" s="53"/>
      <c r="R2051" s="53"/>
      <c r="S2051" s="53"/>
      <c r="T2051" s="53"/>
      <c r="U2051" s="53"/>
      <c r="V2051" s="53"/>
      <c r="W2051" s="53"/>
      <c r="BZ2051" s="53"/>
      <c r="CA2051" s="30"/>
    </row>
    <row r="2052" spans="2:79" s="52" customFormat="1" ht="13" x14ac:dyDescent="0.3">
      <c r="B2052" s="53" t="s">
        <v>116</v>
      </c>
      <c r="C2052" s="53" t="s">
        <v>146</v>
      </c>
      <c r="D2052" s="53" t="s">
        <v>325</v>
      </c>
      <c r="E2052" s="53">
        <v>38.578429999999997</v>
      </c>
      <c r="F2052" s="53">
        <v>-5.1671189999999996</v>
      </c>
      <c r="G2052" s="54">
        <v>492.91090000000003</v>
      </c>
      <c r="H2052" s="53">
        <v>3466</v>
      </c>
      <c r="I2052" s="53">
        <v>1663</v>
      </c>
      <c r="J2052" s="53">
        <v>1803</v>
      </c>
      <c r="K2052" s="52">
        <v>113</v>
      </c>
      <c r="L2052" s="52">
        <v>379.91090000000003</v>
      </c>
      <c r="M2052" s="55">
        <v>4</v>
      </c>
      <c r="N2052" s="61" t="s">
        <v>15</v>
      </c>
      <c r="P2052" s="66"/>
      <c r="Q2052" s="53"/>
      <c r="R2052" s="53"/>
      <c r="S2052" s="53"/>
      <c r="T2052" s="53"/>
      <c r="U2052" s="53"/>
      <c r="V2052" s="53"/>
      <c r="W2052" s="53"/>
      <c r="BZ2052" s="53"/>
      <c r="CA2052" s="30"/>
    </row>
    <row r="2053" spans="2:79" s="52" customFormat="1" ht="13" x14ac:dyDescent="0.3">
      <c r="B2053" s="53" t="s">
        <v>116</v>
      </c>
      <c r="C2053" s="53" t="s">
        <v>146</v>
      </c>
      <c r="D2053" s="53" t="s">
        <v>326</v>
      </c>
      <c r="E2053" s="53">
        <v>38.27234</v>
      </c>
      <c r="F2053" s="53">
        <v>-5.2087529999999997</v>
      </c>
      <c r="G2053" s="54">
        <v>530.03880000000004</v>
      </c>
      <c r="H2053" s="53">
        <v>3246</v>
      </c>
      <c r="I2053" s="53">
        <v>1574</v>
      </c>
      <c r="J2053" s="53">
        <v>1672</v>
      </c>
      <c r="K2053" s="52">
        <v>113</v>
      </c>
      <c r="L2053" s="52">
        <v>417.03880000000004</v>
      </c>
      <c r="M2053" s="55">
        <v>5</v>
      </c>
      <c r="N2053" s="61" t="s">
        <v>15</v>
      </c>
      <c r="P2053" s="66"/>
      <c r="Q2053" s="53"/>
      <c r="R2053" s="53"/>
      <c r="S2053" s="53"/>
      <c r="T2053" s="53"/>
      <c r="U2053" s="53"/>
      <c r="V2053" s="53"/>
      <c r="W2053" s="53"/>
      <c r="BZ2053" s="53"/>
      <c r="CA2053" s="30"/>
    </row>
    <row r="2054" spans="2:79" s="52" customFormat="1" ht="13" x14ac:dyDescent="0.3">
      <c r="B2054" s="53" t="s">
        <v>116</v>
      </c>
      <c r="C2054" s="53" t="s">
        <v>146</v>
      </c>
      <c r="D2054" s="53" t="s">
        <v>327</v>
      </c>
      <c r="E2054" s="53">
        <v>37.267319999999998</v>
      </c>
      <c r="F2054" s="53">
        <v>-4.5404179999999998</v>
      </c>
      <c r="G2054" s="54">
        <v>458.93150000000003</v>
      </c>
      <c r="H2054" s="53">
        <v>5146</v>
      </c>
      <c r="I2054" s="53">
        <v>2563</v>
      </c>
      <c r="J2054" s="53">
        <v>2583</v>
      </c>
      <c r="K2054" s="52">
        <v>113</v>
      </c>
      <c r="L2054" s="52">
        <v>345.93150000000003</v>
      </c>
      <c r="M2054" s="55">
        <v>4</v>
      </c>
      <c r="N2054" s="61" t="s">
        <v>15</v>
      </c>
      <c r="P2054" s="66"/>
      <c r="Q2054" s="53"/>
      <c r="R2054" s="53"/>
      <c r="S2054" s="53"/>
      <c r="T2054" s="53"/>
      <c r="U2054" s="53"/>
      <c r="V2054" s="53"/>
      <c r="W2054" s="53"/>
      <c r="BZ2054" s="53"/>
      <c r="CA2054" s="30"/>
    </row>
    <row r="2055" spans="2:79" s="52" customFormat="1" ht="13" x14ac:dyDescent="0.3">
      <c r="B2055" s="53" t="s">
        <v>116</v>
      </c>
      <c r="C2055" s="53" t="s">
        <v>146</v>
      </c>
      <c r="D2055" s="53" t="s">
        <v>328</v>
      </c>
      <c r="E2055" s="53">
        <v>38.406500000000001</v>
      </c>
      <c r="F2055" s="53">
        <v>-5.4389880000000002</v>
      </c>
      <c r="G2055" s="54">
        <v>594.35820000000001</v>
      </c>
      <c r="H2055" s="53">
        <v>738</v>
      </c>
      <c r="I2055" s="53">
        <v>388</v>
      </c>
      <c r="J2055" s="53">
        <v>350</v>
      </c>
      <c r="K2055" s="52">
        <v>113</v>
      </c>
      <c r="L2055" s="52">
        <v>481.35820000000001</v>
      </c>
      <c r="M2055" s="55">
        <v>5</v>
      </c>
      <c r="N2055" s="61" t="s">
        <v>15</v>
      </c>
      <c r="P2055" s="66"/>
      <c r="Q2055" s="53"/>
      <c r="R2055" s="53"/>
      <c r="S2055" s="53"/>
      <c r="T2055" s="53"/>
      <c r="U2055" s="53"/>
      <c r="V2055" s="53"/>
      <c r="W2055" s="53"/>
      <c r="BZ2055" s="53"/>
      <c r="CA2055" s="30"/>
    </row>
    <row r="2056" spans="2:79" s="52" customFormat="1" ht="13" x14ac:dyDescent="0.3">
      <c r="B2056" s="53" t="s">
        <v>116</v>
      </c>
      <c r="C2056" s="53" t="s">
        <v>146</v>
      </c>
      <c r="D2056" s="53" t="s">
        <v>329</v>
      </c>
      <c r="E2056" s="53">
        <v>37.896569999999997</v>
      </c>
      <c r="F2056" s="53">
        <v>-4.3835879999999996</v>
      </c>
      <c r="G2056" s="54">
        <v>345.50779999999997</v>
      </c>
      <c r="H2056" s="53">
        <v>7889</v>
      </c>
      <c r="I2056" s="53">
        <v>3911</v>
      </c>
      <c r="J2056" s="53">
        <v>3978</v>
      </c>
      <c r="K2056" s="52">
        <v>113</v>
      </c>
      <c r="L2056" s="52">
        <v>232.50779999999997</v>
      </c>
      <c r="M2056" s="55">
        <v>4</v>
      </c>
      <c r="N2056" s="61" t="s">
        <v>15</v>
      </c>
      <c r="P2056" s="66"/>
      <c r="Q2056" s="53"/>
      <c r="R2056" s="53"/>
      <c r="S2056" s="53"/>
      <c r="T2056" s="53"/>
      <c r="U2056" s="53"/>
      <c r="V2056" s="53"/>
      <c r="W2056" s="53"/>
      <c r="BZ2056" s="53"/>
      <c r="CA2056" s="30"/>
    </row>
    <row r="2057" spans="2:79" s="52" customFormat="1" ht="13" x14ac:dyDescent="0.3">
      <c r="B2057" s="53" t="s">
        <v>116</v>
      </c>
      <c r="C2057" s="53" t="s">
        <v>146</v>
      </c>
      <c r="D2057" s="53" t="s">
        <v>330</v>
      </c>
      <c r="E2057" s="53">
        <v>37.47437</v>
      </c>
      <c r="F2057" s="53">
        <v>-4.4259310000000003</v>
      </c>
      <c r="G2057" s="54">
        <v>503.6198</v>
      </c>
      <c r="H2057" s="53">
        <v>21352</v>
      </c>
      <c r="I2057" s="53">
        <v>10482</v>
      </c>
      <c r="J2057" s="53">
        <v>10870</v>
      </c>
      <c r="K2057" s="52">
        <v>113</v>
      </c>
      <c r="L2057" s="52">
        <v>390.6198</v>
      </c>
      <c r="M2057" s="55">
        <v>4</v>
      </c>
      <c r="N2057" s="61" t="s">
        <v>15</v>
      </c>
      <c r="P2057" s="66"/>
      <c r="Q2057" s="53"/>
      <c r="R2057" s="53"/>
      <c r="S2057" s="53"/>
      <c r="T2057" s="53"/>
      <c r="U2057" s="53"/>
      <c r="V2057" s="53"/>
      <c r="W2057" s="53"/>
      <c r="BZ2057" s="53"/>
      <c r="CA2057" s="30"/>
    </row>
    <row r="2058" spans="2:79" s="52" customFormat="1" ht="13" x14ac:dyDescent="0.3">
      <c r="B2058" s="53" t="s">
        <v>116</v>
      </c>
      <c r="C2058" s="53" t="s">
        <v>146</v>
      </c>
      <c r="D2058" s="53" t="s">
        <v>331</v>
      </c>
      <c r="E2058" s="53">
        <v>37.86741</v>
      </c>
      <c r="F2058" s="53">
        <v>-4.3188190000000004</v>
      </c>
      <c r="G2058" s="54">
        <v>320.61169999999998</v>
      </c>
      <c r="H2058" s="53">
        <v>3144</v>
      </c>
      <c r="I2058" s="53">
        <v>1598</v>
      </c>
      <c r="J2058" s="53">
        <v>1546</v>
      </c>
      <c r="K2058" s="52">
        <v>113</v>
      </c>
      <c r="L2058" s="52">
        <v>207.61169999999998</v>
      </c>
      <c r="M2058" s="55">
        <v>4</v>
      </c>
      <c r="N2058" s="61" t="s">
        <v>15</v>
      </c>
      <c r="P2058" s="66"/>
      <c r="Q2058" s="53"/>
      <c r="R2058" s="53"/>
      <c r="S2058" s="53"/>
      <c r="T2058" s="53"/>
      <c r="U2058" s="53"/>
      <c r="V2058" s="53"/>
      <c r="W2058" s="53"/>
      <c r="BZ2058" s="53"/>
      <c r="CA2058" s="30"/>
    </row>
    <row r="2059" spans="2:79" s="52" customFormat="1" ht="13" x14ac:dyDescent="0.3">
      <c r="B2059" s="53" t="s">
        <v>116</v>
      </c>
      <c r="C2059" s="53" t="s">
        <v>146</v>
      </c>
      <c r="D2059" s="53" t="s">
        <v>332</v>
      </c>
      <c r="E2059" s="53">
        <v>37.44359</v>
      </c>
      <c r="F2059" s="53">
        <v>-4.2734360000000002</v>
      </c>
      <c r="G2059" s="54">
        <v>628.28570000000002</v>
      </c>
      <c r="H2059" s="53">
        <v>2738</v>
      </c>
      <c r="I2059" s="53">
        <v>1380</v>
      </c>
      <c r="J2059" s="53">
        <v>1358</v>
      </c>
      <c r="K2059" s="52">
        <v>113</v>
      </c>
      <c r="L2059" s="52">
        <v>515.28570000000002</v>
      </c>
      <c r="M2059" s="55">
        <v>5</v>
      </c>
      <c r="N2059" s="61" t="s">
        <v>15</v>
      </c>
      <c r="P2059" s="66"/>
      <c r="Q2059" s="53"/>
      <c r="R2059" s="53"/>
      <c r="S2059" s="53"/>
      <c r="T2059" s="53"/>
      <c r="U2059" s="53"/>
      <c r="V2059" s="53"/>
      <c r="W2059" s="53"/>
      <c r="BZ2059" s="53"/>
      <c r="CA2059" s="30"/>
    </row>
    <row r="2060" spans="2:79" s="52" customFormat="1" ht="13" x14ac:dyDescent="0.3">
      <c r="B2060" s="53" t="s">
        <v>116</v>
      </c>
      <c r="C2060" s="53" t="s">
        <v>146</v>
      </c>
      <c r="D2060" s="53" t="s">
        <v>333</v>
      </c>
      <c r="E2060" s="53">
        <v>38.270470000000003</v>
      </c>
      <c r="F2060" s="53">
        <v>-4.3237300000000003</v>
      </c>
      <c r="G2060" s="54">
        <v>747.52340000000004</v>
      </c>
      <c r="H2060" s="53">
        <v>1695</v>
      </c>
      <c r="I2060" s="53">
        <v>849</v>
      </c>
      <c r="J2060" s="53">
        <v>846</v>
      </c>
      <c r="K2060" s="52">
        <v>113</v>
      </c>
      <c r="L2060" s="52">
        <v>634.52340000000004</v>
      </c>
      <c r="M2060" s="55">
        <v>6</v>
      </c>
      <c r="N2060" s="61" t="s">
        <v>16</v>
      </c>
      <c r="P2060" s="66"/>
      <c r="Q2060" s="53"/>
      <c r="R2060" s="53"/>
      <c r="S2060" s="53"/>
      <c r="T2060" s="53"/>
      <c r="U2060" s="53"/>
      <c r="V2060" s="53"/>
      <c r="W2060" s="53"/>
      <c r="BZ2060" s="53"/>
      <c r="CA2060" s="30"/>
    </row>
    <row r="2061" spans="2:79" s="52" customFormat="1" ht="13" x14ac:dyDescent="0.3">
      <c r="B2061" s="53" t="s">
        <v>116</v>
      </c>
      <c r="C2061" s="53" t="s">
        <v>146</v>
      </c>
      <c r="D2061" s="53" t="s">
        <v>334</v>
      </c>
      <c r="E2061" s="53">
        <v>37.673609999999996</v>
      </c>
      <c r="F2061" s="53">
        <v>-4.9325530000000004</v>
      </c>
      <c r="G2061" s="54">
        <v>215.45660000000001</v>
      </c>
      <c r="H2061" s="53">
        <v>13182</v>
      </c>
      <c r="I2061" s="53">
        <v>6616</v>
      </c>
      <c r="J2061" s="53">
        <v>6566</v>
      </c>
      <c r="K2061" s="52">
        <v>113</v>
      </c>
      <c r="L2061" s="52">
        <v>102.45660000000001</v>
      </c>
      <c r="M2061" s="55">
        <v>2</v>
      </c>
      <c r="N2061" s="61" t="s">
        <v>14</v>
      </c>
      <c r="P2061" s="66"/>
      <c r="Q2061" s="53"/>
      <c r="R2061" s="53"/>
      <c r="S2061" s="53"/>
      <c r="T2061" s="53"/>
      <c r="U2061" s="53"/>
      <c r="V2061" s="53"/>
      <c r="W2061" s="53"/>
      <c r="BZ2061" s="53"/>
      <c r="CA2061" s="30"/>
    </row>
    <row r="2062" spans="2:79" s="52" customFormat="1" ht="13" x14ac:dyDescent="0.3">
      <c r="B2062" s="53" t="s">
        <v>116</v>
      </c>
      <c r="C2062" s="53" t="s">
        <v>146</v>
      </c>
      <c r="D2062" s="53" t="s">
        <v>335</v>
      </c>
      <c r="E2062" s="53">
        <v>37.940539999999999</v>
      </c>
      <c r="F2062" s="53">
        <v>-4.4987750000000002</v>
      </c>
      <c r="G2062" s="54">
        <v>180.5471</v>
      </c>
      <c r="H2062" s="53">
        <v>4605</v>
      </c>
      <c r="I2062" s="53">
        <v>2279</v>
      </c>
      <c r="J2062" s="53">
        <v>2326</v>
      </c>
      <c r="K2062" s="52">
        <v>113</v>
      </c>
      <c r="L2062" s="52">
        <v>67.5471</v>
      </c>
      <c r="M2062" s="55">
        <v>2</v>
      </c>
      <c r="N2062" s="61" t="s">
        <v>14</v>
      </c>
      <c r="P2062" s="66"/>
      <c r="Q2062" s="53"/>
      <c r="R2062" s="53"/>
      <c r="S2062" s="53"/>
      <c r="T2062" s="53"/>
      <c r="U2062" s="53"/>
      <c r="V2062" s="53"/>
      <c r="W2062" s="53"/>
      <c r="BZ2062" s="53"/>
      <c r="CA2062" s="30"/>
    </row>
    <row r="2063" spans="2:79" s="52" customFormat="1" ht="13" x14ac:dyDescent="0.3">
      <c r="B2063" s="53" t="s">
        <v>116</v>
      </c>
      <c r="C2063" s="53" t="s">
        <v>146</v>
      </c>
      <c r="D2063" s="53" t="s">
        <v>336</v>
      </c>
      <c r="E2063" s="53">
        <v>37.688639999999999</v>
      </c>
      <c r="F2063" s="53">
        <v>-4.481579</v>
      </c>
      <c r="G2063" s="54">
        <v>229.52850000000001</v>
      </c>
      <c r="H2063" s="53">
        <v>8114</v>
      </c>
      <c r="I2063" s="53">
        <v>4027</v>
      </c>
      <c r="J2063" s="53">
        <v>4087</v>
      </c>
      <c r="K2063" s="52">
        <v>113</v>
      </c>
      <c r="L2063" s="52">
        <v>116.52850000000001</v>
      </c>
      <c r="M2063" s="55">
        <v>2</v>
      </c>
      <c r="N2063" s="61" t="s">
        <v>14</v>
      </c>
      <c r="P2063" s="66"/>
      <c r="Q2063" s="53"/>
      <c r="R2063" s="53"/>
      <c r="S2063" s="53"/>
      <c r="T2063" s="53"/>
      <c r="U2063" s="53"/>
      <c r="V2063" s="53"/>
      <c r="W2063" s="53"/>
      <c r="BZ2063" s="53"/>
      <c r="CA2063" s="30"/>
    </row>
    <row r="2064" spans="2:79" s="52" customFormat="1" ht="13" x14ac:dyDescent="0.3">
      <c r="B2064" s="53" t="s">
        <v>116</v>
      </c>
      <c r="C2064" s="53" t="s">
        <v>146</v>
      </c>
      <c r="D2064" s="53" t="s">
        <v>337</v>
      </c>
      <c r="E2064" s="53">
        <v>38.408439999999999</v>
      </c>
      <c r="F2064" s="53">
        <v>-4.5009680000000003</v>
      </c>
      <c r="G2064" s="54">
        <v>597.36749999999995</v>
      </c>
      <c r="H2064" s="53">
        <v>484</v>
      </c>
      <c r="I2064" s="53">
        <v>229</v>
      </c>
      <c r="J2064" s="53">
        <v>255</v>
      </c>
      <c r="K2064" s="52">
        <v>113</v>
      </c>
      <c r="L2064" s="52">
        <v>484.36749999999995</v>
      </c>
      <c r="M2064" s="55">
        <v>5</v>
      </c>
      <c r="N2064" s="61" t="s">
        <v>15</v>
      </c>
      <c r="P2064" s="66"/>
      <c r="Q2064" s="53"/>
      <c r="R2064" s="53"/>
      <c r="S2064" s="53"/>
      <c r="T2064" s="53"/>
      <c r="U2064" s="53"/>
      <c r="V2064" s="53"/>
      <c r="W2064" s="53"/>
      <c r="BZ2064" s="53"/>
      <c r="CA2064" s="30"/>
    </row>
    <row r="2065" spans="2:79" s="52" customFormat="1" ht="13" x14ac:dyDescent="0.3">
      <c r="B2065" s="53" t="s">
        <v>116</v>
      </c>
      <c r="C2065" s="53" t="s">
        <v>146</v>
      </c>
      <c r="D2065" s="53" t="s">
        <v>146</v>
      </c>
      <c r="E2065" s="53">
        <v>37.884729999999998</v>
      </c>
      <c r="F2065" s="53">
        <v>-4.7791519999999998</v>
      </c>
      <c r="G2065" s="54">
        <v>131.9102</v>
      </c>
      <c r="H2065" s="53">
        <v>328428</v>
      </c>
      <c r="I2065" s="53">
        <v>158233</v>
      </c>
      <c r="J2065" s="53">
        <v>170195</v>
      </c>
      <c r="K2065" s="52">
        <v>113</v>
      </c>
      <c r="L2065" s="52">
        <v>18.910200000000003</v>
      </c>
      <c r="M2065" s="55">
        <v>2</v>
      </c>
      <c r="N2065" s="61" t="s">
        <v>14</v>
      </c>
      <c r="P2065" s="66"/>
      <c r="Q2065" s="53"/>
      <c r="R2065" s="53"/>
      <c r="S2065" s="53"/>
      <c r="T2065" s="53"/>
      <c r="U2065" s="53"/>
      <c r="V2065" s="53"/>
      <c r="W2065" s="53"/>
      <c r="BZ2065" s="53"/>
      <c r="CA2065" s="30"/>
    </row>
    <row r="2066" spans="2:79" s="52" customFormat="1" ht="13" x14ac:dyDescent="0.3">
      <c r="B2066" s="53" t="s">
        <v>116</v>
      </c>
      <c r="C2066" s="53" t="s">
        <v>146</v>
      </c>
      <c r="D2066" s="53" t="s">
        <v>338</v>
      </c>
      <c r="E2066" s="53">
        <v>37.554569999999998</v>
      </c>
      <c r="F2066" s="53">
        <v>-4.3576030000000001</v>
      </c>
      <c r="G2066" s="54">
        <v>598.43640000000005</v>
      </c>
      <c r="H2066" s="53">
        <v>5044</v>
      </c>
      <c r="I2066" s="53">
        <v>2483</v>
      </c>
      <c r="J2066" s="53">
        <v>2561</v>
      </c>
      <c r="K2066" s="52">
        <v>113</v>
      </c>
      <c r="L2066" s="52">
        <v>485.43640000000005</v>
      </c>
      <c r="M2066" s="55">
        <v>5</v>
      </c>
      <c r="N2066" s="61" t="s">
        <v>15</v>
      </c>
      <c r="P2066" s="66"/>
      <c r="Q2066" s="53"/>
      <c r="R2066" s="53"/>
      <c r="S2066" s="53"/>
      <c r="T2066" s="53"/>
      <c r="U2066" s="53"/>
      <c r="V2066" s="53"/>
      <c r="W2066" s="53"/>
      <c r="BZ2066" s="53"/>
      <c r="CA2066" s="30"/>
    </row>
    <row r="2067" spans="2:79" s="52" customFormat="1" ht="13" x14ac:dyDescent="0.3">
      <c r="B2067" s="53" t="s">
        <v>116</v>
      </c>
      <c r="C2067" s="53" t="s">
        <v>146</v>
      </c>
      <c r="D2067" s="53" t="s">
        <v>339</v>
      </c>
      <c r="E2067" s="53">
        <v>38.445239999999998</v>
      </c>
      <c r="F2067" s="53">
        <v>-4.8949319999999998</v>
      </c>
      <c r="G2067" s="54">
        <v>589.47720000000004</v>
      </c>
      <c r="H2067" s="53">
        <v>2570</v>
      </c>
      <c r="I2067" s="53">
        <v>1264</v>
      </c>
      <c r="J2067" s="53">
        <v>1306</v>
      </c>
      <c r="K2067" s="52">
        <v>113</v>
      </c>
      <c r="L2067" s="52">
        <v>476.47720000000004</v>
      </c>
      <c r="M2067" s="55">
        <v>5</v>
      </c>
      <c r="N2067" s="61" t="s">
        <v>15</v>
      </c>
      <c r="P2067" s="66"/>
      <c r="Q2067" s="53"/>
      <c r="R2067" s="53"/>
      <c r="S2067" s="53"/>
      <c r="T2067" s="53"/>
      <c r="U2067" s="53"/>
      <c r="V2067" s="53"/>
      <c r="W2067" s="53"/>
      <c r="BZ2067" s="53"/>
      <c r="CA2067" s="30"/>
    </row>
    <row r="2068" spans="2:79" s="52" customFormat="1" ht="13" x14ac:dyDescent="0.3">
      <c r="B2068" s="53" t="s">
        <v>116</v>
      </c>
      <c r="C2068" s="53" t="s">
        <v>146</v>
      </c>
      <c r="D2068" s="53" t="s">
        <v>340</v>
      </c>
      <c r="E2068" s="53">
        <v>37.274880000000003</v>
      </c>
      <c r="F2068" s="53">
        <v>-4.4897169999999997</v>
      </c>
      <c r="G2068" s="54">
        <v>446.92309999999998</v>
      </c>
      <c r="H2068" s="53">
        <v>2414</v>
      </c>
      <c r="I2068" s="53">
        <v>1185</v>
      </c>
      <c r="J2068" s="53">
        <v>1229</v>
      </c>
      <c r="K2068" s="52">
        <v>113</v>
      </c>
      <c r="L2068" s="52">
        <v>333.92309999999998</v>
      </c>
      <c r="M2068" s="55">
        <v>4</v>
      </c>
      <c r="N2068" s="61" t="s">
        <v>15</v>
      </c>
      <c r="P2068" s="66"/>
      <c r="Q2068" s="53"/>
      <c r="R2068" s="53"/>
      <c r="S2068" s="53"/>
      <c r="T2068" s="53"/>
      <c r="U2068" s="53"/>
      <c r="V2068" s="53"/>
      <c r="W2068" s="53"/>
      <c r="BZ2068" s="53"/>
      <c r="CA2068" s="30"/>
    </row>
    <row r="2069" spans="2:79" s="52" customFormat="1" ht="13" x14ac:dyDescent="0.3">
      <c r="B2069" s="53" t="s">
        <v>116</v>
      </c>
      <c r="C2069" s="53" t="s">
        <v>146</v>
      </c>
      <c r="D2069" s="53" t="s">
        <v>341</v>
      </c>
      <c r="E2069" s="53">
        <v>37.682110000000002</v>
      </c>
      <c r="F2069" s="53">
        <v>-4.5523629999999997</v>
      </c>
      <c r="G2069" s="54">
        <v>391.4622</v>
      </c>
      <c r="H2069" s="53">
        <v>3649</v>
      </c>
      <c r="I2069" s="53">
        <v>1834</v>
      </c>
      <c r="J2069" s="53">
        <v>1815</v>
      </c>
      <c r="K2069" s="52">
        <v>113</v>
      </c>
      <c r="L2069" s="52">
        <v>278.4622</v>
      </c>
      <c r="M2069" s="55">
        <v>4</v>
      </c>
      <c r="N2069" s="61" t="s">
        <v>15</v>
      </c>
      <c r="P2069" s="66"/>
      <c r="Q2069" s="53"/>
      <c r="R2069" s="53"/>
      <c r="S2069" s="53"/>
      <c r="T2069" s="53"/>
      <c r="U2069" s="53"/>
      <c r="V2069" s="53"/>
      <c r="W2069" s="53"/>
      <c r="BZ2069" s="53"/>
      <c r="CA2069" s="30"/>
    </row>
    <row r="2070" spans="2:79" s="52" customFormat="1" ht="13" x14ac:dyDescent="0.3">
      <c r="B2070" s="53" t="s">
        <v>116</v>
      </c>
      <c r="C2070" s="53" t="s">
        <v>146</v>
      </c>
      <c r="D2070" s="53" t="s">
        <v>342</v>
      </c>
      <c r="E2070" s="53">
        <v>38.188650000000003</v>
      </c>
      <c r="F2070" s="53">
        <v>-5.0182019999999996</v>
      </c>
      <c r="G2070" s="54">
        <v>548.57079999999996</v>
      </c>
      <c r="H2070" s="53">
        <v>2481</v>
      </c>
      <c r="I2070" s="53">
        <v>1245</v>
      </c>
      <c r="J2070" s="53">
        <v>1236</v>
      </c>
      <c r="K2070" s="52">
        <v>113</v>
      </c>
      <c r="L2070" s="52">
        <v>435.57079999999996</v>
      </c>
      <c r="M2070" s="55">
        <v>5</v>
      </c>
      <c r="N2070" s="61" t="s">
        <v>15</v>
      </c>
      <c r="P2070" s="66"/>
      <c r="Q2070" s="53"/>
      <c r="R2070" s="53"/>
      <c r="S2070" s="53"/>
      <c r="T2070" s="53"/>
      <c r="U2070" s="53"/>
      <c r="V2070" s="53"/>
      <c r="W2070" s="53"/>
      <c r="BZ2070" s="53"/>
      <c r="CA2070" s="30"/>
    </row>
    <row r="2071" spans="2:79" s="52" customFormat="1" ht="13" x14ac:dyDescent="0.3">
      <c r="B2071" s="53" t="s">
        <v>116</v>
      </c>
      <c r="C2071" s="53" t="s">
        <v>146</v>
      </c>
      <c r="D2071" s="53" t="s">
        <v>343</v>
      </c>
      <c r="E2071" s="53">
        <v>37.672260000000001</v>
      </c>
      <c r="F2071" s="53">
        <v>-4.7239940000000002</v>
      </c>
      <c r="G2071" s="54">
        <v>310.79250000000002</v>
      </c>
      <c r="H2071" s="53">
        <v>9701</v>
      </c>
      <c r="I2071" s="53">
        <v>4852</v>
      </c>
      <c r="J2071" s="53">
        <v>4849</v>
      </c>
      <c r="K2071" s="52">
        <v>113</v>
      </c>
      <c r="L2071" s="52">
        <v>197.79250000000002</v>
      </c>
      <c r="M2071" s="55">
        <v>2</v>
      </c>
      <c r="N2071" s="61" t="s">
        <v>14</v>
      </c>
      <c r="P2071" s="66"/>
      <c r="Q2071" s="53"/>
      <c r="R2071" s="53"/>
      <c r="S2071" s="53"/>
      <c r="T2071" s="53"/>
      <c r="U2071" s="53"/>
      <c r="V2071" s="53"/>
      <c r="W2071" s="53"/>
      <c r="BZ2071" s="53"/>
      <c r="CA2071" s="30"/>
    </row>
    <row r="2072" spans="2:79" s="52" customFormat="1" ht="13" x14ac:dyDescent="0.3">
      <c r="B2072" s="53" t="s">
        <v>116</v>
      </c>
      <c r="C2072" s="53" t="s">
        <v>146</v>
      </c>
      <c r="D2072" s="53" t="s">
        <v>344</v>
      </c>
      <c r="E2072" s="53">
        <v>37.511629999999997</v>
      </c>
      <c r="F2072" s="53">
        <v>-4.1480189999999997</v>
      </c>
      <c r="G2072" s="54">
        <v>589.32119999999998</v>
      </c>
      <c r="H2072" s="53">
        <v>780</v>
      </c>
      <c r="I2072" s="53">
        <v>373</v>
      </c>
      <c r="J2072" s="53">
        <v>407</v>
      </c>
      <c r="K2072" s="52">
        <v>113</v>
      </c>
      <c r="L2072" s="52">
        <v>476.32119999999998</v>
      </c>
      <c r="M2072" s="55">
        <v>5</v>
      </c>
      <c r="N2072" s="61" t="s">
        <v>15</v>
      </c>
      <c r="P2072" s="66"/>
      <c r="Q2072" s="53"/>
      <c r="R2072" s="53"/>
      <c r="S2072" s="53"/>
      <c r="T2072" s="53"/>
      <c r="U2072" s="53"/>
      <c r="V2072" s="53"/>
      <c r="W2072" s="53"/>
      <c r="BZ2072" s="53"/>
      <c r="CA2072" s="30"/>
    </row>
    <row r="2073" spans="2:79" s="52" customFormat="1" ht="13" x14ac:dyDescent="0.3">
      <c r="B2073" s="53" t="s">
        <v>116</v>
      </c>
      <c r="C2073" s="53" t="s">
        <v>146</v>
      </c>
      <c r="D2073" s="53" t="s">
        <v>345</v>
      </c>
      <c r="E2073" s="53">
        <v>38.42257</v>
      </c>
      <c r="F2073" s="53">
        <v>-5.0489059999999997</v>
      </c>
      <c r="G2073" s="54">
        <v>559.99540000000002</v>
      </c>
      <c r="H2073" s="53">
        <v>375</v>
      </c>
      <c r="I2073" s="53">
        <v>190</v>
      </c>
      <c r="J2073" s="53">
        <v>185</v>
      </c>
      <c r="K2073" s="52">
        <v>113</v>
      </c>
      <c r="L2073" s="52">
        <v>446.99540000000002</v>
      </c>
      <c r="M2073" s="55">
        <v>5</v>
      </c>
      <c r="N2073" s="61" t="s">
        <v>15</v>
      </c>
      <c r="P2073" s="66"/>
      <c r="Q2073" s="53"/>
      <c r="R2073" s="53"/>
      <c r="S2073" s="53"/>
      <c r="T2073" s="53"/>
      <c r="U2073" s="53"/>
      <c r="V2073" s="53"/>
      <c r="W2073" s="53"/>
      <c r="BZ2073" s="53"/>
      <c r="CA2073" s="30"/>
    </row>
    <row r="2074" spans="2:79" s="52" customFormat="1" ht="13" x14ac:dyDescent="0.3">
      <c r="B2074" s="53" t="s">
        <v>116</v>
      </c>
      <c r="C2074" s="53" t="s">
        <v>146</v>
      </c>
      <c r="D2074" s="53" t="s">
        <v>346</v>
      </c>
      <c r="E2074" s="53">
        <v>38.266750000000002</v>
      </c>
      <c r="F2074" s="53">
        <v>-5.4198339999999998</v>
      </c>
      <c r="G2074" s="54">
        <v>622.74980000000005</v>
      </c>
      <c r="H2074" s="53">
        <v>5269</v>
      </c>
      <c r="I2074" s="53">
        <v>2683</v>
      </c>
      <c r="J2074" s="53">
        <v>2586</v>
      </c>
      <c r="K2074" s="52">
        <v>113</v>
      </c>
      <c r="L2074" s="52">
        <v>509.74980000000005</v>
      </c>
      <c r="M2074" s="55">
        <v>5</v>
      </c>
      <c r="N2074" s="61" t="s">
        <v>15</v>
      </c>
      <c r="P2074" s="66"/>
      <c r="Q2074" s="53"/>
      <c r="R2074" s="53"/>
      <c r="S2074" s="53"/>
      <c r="T2074" s="53"/>
      <c r="U2074" s="53"/>
      <c r="V2074" s="53"/>
      <c r="W2074" s="53"/>
      <c r="BZ2074" s="53"/>
      <c r="CA2074" s="30"/>
    </row>
    <row r="2075" spans="2:79" s="52" customFormat="1" ht="13" x14ac:dyDescent="0.3">
      <c r="B2075" s="53" t="s">
        <v>116</v>
      </c>
      <c r="C2075" s="53" t="s">
        <v>146</v>
      </c>
      <c r="D2075" s="53" t="s">
        <v>347</v>
      </c>
      <c r="E2075" s="53">
        <v>37.703189999999999</v>
      </c>
      <c r="F2075" s="53">
        <v>-5.103904</v>
      </c>
      <c r="G2075" s="54">
        <v>160.0771</v>
      </c>
      <c r="H2075" s="53">
        <v>10788</v>
      </c>
      <c r="I2075" s="53">
        <v>5437</v>
      </c>
      <c r="J2075" s="53">
        <v>5351</v>
      </c>
      <c r="K2075" s="52">
        <v>113</v>
      </c>
      <c r="L2075" s="52">
        <v>47.077100000000002</v>
      </c>
      <c r="M2075" s="55">
        <v>2</v>
      </c>
      <c r="N2075" s="61" t="s">
        <v>14</v>
      </c>
      <c r="P2075" s="66"/>
      <c r="Q2075" s="53"/>
      <c r="R2075" s="53"/>
      <c r="S2075" s="53"/>
      <c r="T2075" s="53"/>
      <c r="U2075" s="53"/>
      <c r="V2075" s="53"/>
      <c r="W2075" s="53"/>
      <c r="BZ2075" s="53"/>
      <c r="CA2075" s="30"/>
    </row>
    <row r="2076" spans="2:79" s="52" customFormat="1" ht="13" x14ac:dyDescent="0.3">
      <c r="B2076" s="53" t="s">
        <v>116</v>
      </c>
      <c r="C2076" s="53" t="s">
        <v>146</v>
      </c>
      <c r="D2076" s="53" t="s">
        <v>348</v>
      </c>
      <c r="E2076" s="53">
        <v>38.371099999999998</v>
      </c>
      <c r="F2076" s="53">
        <v>-5.3514359999999996</v>
      </c>
      <c r="G2076" s="54">
        <v>554.32140000000004</v>
      </c>
      <c r="H2076" s="53">
        <v>508</v>
      </c>
      <c r="I2076" s="53">
        <v>258</v>
      </c>
      <c r="J2076" s="53">
        <v>250</v>
      </c>
      <c r="K2076" s="52">
        <v>113</v>
      </c>
      <c r="L2076" s="52">
        <v>441.32140000000004</v>
      </c>
      <c r="M2076" s="55">
        <v>5</v>
      </c>
      <c r="N2076" s="61" t="s">
        <v>15</v>
      </c>
      <c r="P2076" s="66"/>
      <c r="Q2076" s="53"/>
      <c r="R2076" s="53"/>
      <c r="S2076" s="53"/>
      <c r="T2076" s="53"/>
      <c r="U2076" s="53"/>
      <c r="V2076" s="53"/>
      <c r="W2076" s="53"/>
      <c r="BZ2076" s="53"/>
      <c r="CA2076" s="30"/>
    </row>
    <row r="2077" spans="2:79" s="52" customFormat="1" ht="13" x14ac:dyDescent="0.3">
      <c r="B2077" s="53" t="s">
        <v>116</v>
      </c>
      <c r="C2077" s="53" t="s">
        <v>146</v>
      </c>
      <c r="D2077" s="53" t="s">
        <v>349</v>
      </c>
      <c r="E2077" s="53">
        <v>37.757550000000002</v>
      </c>
      <c r="F2077" s="53">
        <v>-4.9446300000000001</v>
      </c>
      <c r="G2077" s="54">
        <v>161.6661</v>
      </c>
      <c r="H2077" s="53">
        <v>1519</v>
      </c>
      <c r="I2077" s="53">
        <v>756</v>
      </c>
      <c r="J2077" s="53">
        <v>763</v>
      </c>
      <c r="K2077" s="52">
        <v>113</v>
      </c>
      <c r="L2077" s="52">
        <v>48.6661</v>
      </c>
      <c r="M2077" s="55">
        <v>2</v>
      </c>
      <c r="N2077" s="61" t="s">
        <v>14</v>
      </c>
      <c r="P2077" s="66"/>
      <c r="Q2077" s="53"/>
      <c r="R2077" s="53"/>
      <c r="S2077" s="53"/>
      <c r="T2077" s="53"/>
      <c r="U2077" s="53"/>
      <c r="V2077" s="53"/>
      <c r="W2077" s="53"/>
      <c r="BZ2077" s="53"/>
      <c r="CA2077" s="30"/>
    </row>
    <row r="2078" spans="2:79" s="52" customFormat="1" ht="13" x14ac:dyDescent="0.3">
      <c r="B2078" s="53" t="s">
        <v>116</v>
      </c>
      <c r="C2078" s="53" t="s">
        <v>146</v>
      </c>
      <c r="D2078" s="53" t="s">
        <v>350</v>
      </c>
      <c r="E2078" s="53">
        <v>38.496290000000002</v>
      </c>
      <c r="F2078" s="53">
        <v>-4.7827159999999997</v>
      </c>
      <c r="G2078" s="54">
        <v>565.62350000000004</v>
      </c>
      <c r="H2078" s="53">
        <v>413</v>
      </c>
      <c r="I2078" s="53">
        <v>212</v>
      </c>
      <c r="J2078" s="53">
        <v>201</v>
      </c>
      <c r="K2078" s="52">
        <v>113</v>
      </c>
      <c r="L2078" s="52">
        <v>452.62350000000004</v>
      </c>
      <c r="M2078" s="55">
        <v>5</v>
      </c>
      <c r="N2078" s="61" t="s">
        <v>15</v>
      </c>
      <c r="P2078" s="66"/>
      <c r="Q2078" s="53"/>
      <c r="R2078" s="53"/>
      <c r="S2078" s="53"/>
      <c r="T2078" s="53"/>
      <c r="U2078" s="53"/>
      <c r="V2078" s="53"/>
      <c r="W2078" s="53"/>
      <c r="BZ2078" s="53"/>
      <c r="CA2078" s="30"/>
    </row>
    <row r="2079" spans="2:79" s="52" customFormat="1" ht="13" x14ac:dyDescent="0.3">
      <c r="B2079" s="53" t="s">
        <v>116</v>
      </c>
      <c r="C2079" s="53" t="s">
        <v>146</v>
      </c>
      <c r="D2079" s="53" t="s">
        <v>351</v>
      </c>
      <c r="E2079" s="53">
        <v>38.500990000000002</v>
      </c>
      <c r="F2079" s="53">
        <v>-5.148333</v>
      </c>
      <c r="G2079" s="54">
        <v>551.71299999999997</v>
      </c>
      <c r="H2079" s="53">
        <v>7407</v>
      </c>
      <c r="I2079" s="53">
        <v>3587</v>
      </c>
      <c r="J2079" s="53">
        <v>3820</v>
      </c>
      <c r="K2079" s="52">
        <v>113</v>
      </c>
      <c r="L2079" s="52">
        <v>438.71299999999997</v>
      </c>
      <c r="M2079" s="55">
        <v>5</v>
      </c>
      <c r="N2079" s="61" t="s">
        <v>15</v>
      </c>
      <c r="P2079" s="66"/>
      <c r="Q2079" s="53"/>
      <c r="R2079" s="53"/>
      <c r="S2079" s="53"/>
      <c r="T2079" s="53"/>
      <c r="U2079" s="53"/>
      <c r="V2079" s="53"/>
      <c r="W2079" s="53"/>
      <c r="BZ2079" s="53"/>
      <c r="CA2079" s="30"/>
    </row>
    <row r="2080" spans="2:79" s="52" customFormat="1" ht="13" x14ac:dyDescent="0.3">
      <c r="B2080" s="53" t="s">
        <v>116</v>
      </c>
      <c r="C2080" s="53" t="s">
        <v>146</v>
      </c>
      <c r="D2080" s="53" t="s">
        <v>352</v>
      </c>
      <c r="E2080" s="53">
        <v>37.830840000000002</v>
      </c>
      <c r="F2080" s="53">
        <v>-5.2429839999999999</v>
      </c>
      <c r="G2080" s="54">
        <v>177.45509999999999</v>
      </c>
      <c r="H2080" s="53">
        <v>4684</v>
      </c>
      <c r="I2080" s="53">
        <v>2374</v>
      </c>
      <c r="J2080" s="53">
        <v>2310</v>
      </c>
      <c r="K2080" s="52">
        <v>113</v>
      </c>
      <c r="L2080" s="52">
        <v>64.455099999999987</v>
      </c>
      <c r="M2080" s="55">
        <v>2</v>
      </c>
      <c r="N2080" s="61" t="s">
        <v>14</v>
      </c>
      <c r="P2080" s="66"/>
      <c r="Q2080" s="53"/>
      <c r="R2080" s="53"/>
      <c r="S2080" s="53"/>
      <c r="T2080" s="53"/>
      <c r="U2080" s="53"/>
      <c r="V2080" s="53"/>
      <c r="W2080" s="53"/>
      <c r="BZ2080" s="53"/>
      <c r="CA2080" s="30"/>
    </row>
    <row r="2081" spans="2:79" s="52" customFormat="1" ht="13" x14ac:dyDescent="0.3">
      <c r="B2081" s="53" t="s">
        <v>116</v>
      </c>
      <c r="C2081" s="53" t="s">
        <v>146</v>
      </c>
      <c r="D2081" s="53" t="s">
        <v>353</v>
      </c>
      <c r="E2081" s="53">
        <v>37.257260000000002</v>
      </c>
      <c r="F2081" s="53">
        <v>-4.3084230000000003</v>
      </c>
      <c r="G2081" s="54">
        <v>519.90570000000002</v>
      </c>
      <c r="H2081" s="53">
        <v>4740</v>
      </c>
      <c r="I2081" s="53">
        <v>2356</v>
      </c>
      <c r="J2081" s="53">
        <v>2384</v>
      </c>
      <c r="K2081" s="52">
        <v>113</v>
      </c>
      <c r="L2081" s="52">
        <v>406.90570000000002</v>
      </c>
      <c r="M2081" s="55">
        <v>5</v>
      </c>
      <c r="N2081" s="61" t="s">
        <v>15</v>
      </c>
      <c r="P2081" s="66"/>
      <c r="Q2081" s="53"/>
      <c r="R2081" s="53"/>
      <c r="S2081" s="53"/>
      <c r="T2081" s="53"/>
      <c r="U2081" s="53"/>
      <c r="V2081" s="53"/>
      <c r="W2081" s="53"/>
      <c r="BZ2081" s="53"/>
      <c r="CA2081" s="30"/>
    </row>
    <row r="2082" spans="2:79" s="52" customFormat="1" ht="13" x14ac:dyDescent="0.3">
      <c r="B2082" s="53" t="s">
        <v>116</v>
      </c>
      <c r="C2082" s="53" t="s">
        <v>146</v>
      </c>
      <c r="D2082" s="53" t="s">
        <v>354</v>
      </c>
      <c r="E2082" s="53">
        <v>37.408729999999998</v>
      </c>
      <c r="F2082" s="53">
        <v>-4.4855980000000004</v>
      </c>
      <c r="G2082" s="54">
        <v>494.17649999999998</v>
      </c>
      <c r="H2082" s="53">
        <v>42248</v>
      </c>
      <c r="I2082" s="53">
        <v>21082</v>
      </c>
      <c r="J2082" s="53">
        <v>21166</v>
      </c>
      <c r="K2082" s="52">
        <v>113</v>
      </c>
      <c r="L2082" s="52">
        <v>381.17649999999998</v>
      </c>
      <c r="M2082" s="55">
        <v>4</v>
      </c>
      <c r="N2082" s="61" t="s">
        <v>15</v>
      </c>
      <c r="P2082" s="66"/>
      <c r="Q2082" s="53"/>
      <c r="R2082" s="53"/>
      <c r="S2082" s="53"/>
      <c r="T2082" s="53"/>
      <c r="U2082" s="53"/>
      <c r="V2082" s="53"/>
      <c r="W2082" s="53"/>
      <c r="BZ2082" s="53"/>
      <c r="CA2082" s="30"/>
    </row>
    <row r="2083" spans="2:79" s="52" customFormat="1" ht="13" x14ac:dyDescent="0.3">
      <c r="B2083" s="53" t="s">
        <v>116</v>
      </c>
      <c r="C2083" s="53" t="s">
        <v>146</v>
      </c>
      <c r="D2083" s="53" t="s">
        <v>355</v>
      </c>
      <c r="E2083" s="53">
        <v>37.55932</v>
      </c>
      <c r="F2083" s="53">
        <v>-4.2765230000000001</v>
      </c>
      <c r="G2083" s="54">
        <v>662.4076</v>
      </c>
      <c r="H2083" s="53">
        <v>3273</v>
      </c>
      <c r="I2083" s="53">
        <v>1665</v>
      </c>
      <c r="J2083" s="53">
        <v>1608</v>
      </c>
      <c r="K2083" s="52">
        <v>113</v>
      </c>
      <c r="L2083" s="52">
        <v>549.4076</v>
      </c>
      <c r="M2083" s="55">
        <v>5</v>
      </c>
      <c r="N2083" s="61" t="s">
        <v>15</v>
      </c>
      <c r="P2083" s="66"/>
      <c r="Q2083" s="53"/>
      <c r="R2083" s="53"/>
      <c r="S2083" s="53"/>
      <c r="T2083" s="53"/>
      <c r="U2083" s="53"/>
      <c r="V2083" s="53"/>
      <c r="W2083" s="53"/>
      <c r="BZ2083" s="53"/>
      <c r="CA2083" s="30"/>
    </row>
    <row r="2084" spans="2:79" s="52" customFormat="1" ht="13" x14ac:dyDescent="0.3">
      <c r="B2084" s="53" t="s">
        <v>116</v>
      </c>
      <c r="C2084" s="53" t="s">
        <v>146</v>
      </c>
      <c r="D2084" s="53" t="s">
        <v>356</v>
      </c>
      <c r="E2084" s="53">
        <v>37.582920000000001</v>
      </c>
      <c r="F2084" s="53">
        <v>-4.7496989999999997</v>
      </c>
      <c r="G2084" s="54">
        <v>277.85629999999998</v>
      </c>
      <c r="H2084" s="53">
        <v>4591</v>
      </c>
      <c r="I2084" s="53">
        <v>2327</v>
      </c>
      <c r="J2084" s="53">
        <v>2264</v>
      </c>
      <c r="K2084" s="52">
        <v>113</v>
      </c>
      <c r="L2084" s="52">
        <v>164.85629999999998</v>
      </c>
      <c r="M2084" s="55">
        <v>2</v>
      </c>
      <c r="N2084" s="61" t="s">
        <v>14</v>
      </c>
      <c r="P2084" s="66"/>
      <c r="Q2084" s="53"/>
      <c r="R2084" s="53"/>
      <c r="S2084" s="53"/>
      <c r="T2084" s="53"/>
      <c r="U2084" s="53"/>
      <c r="V2084" s="53"/>
      <c r="W2084" s="53"/>
      <c r="BZ2084" s="53"/>
      <c r="CA2084" s="30"/>
    </row>
    <row r="2085" spans="2:79" s="52" customFormat="1" ht="13" x14ac:dyDescent="0.3">
      <c r="B2085" s="53" t="s">
        <v>116</v>
      </c>
      <c r="C2085" s="53" t="s">
        <v>146</v>
      </c>
      <c r="D2085" s="53" t="s">
        <v>357</v>
      </c>
      <c r="E2085" s="53">
        <v>37.648620000000001</v>
      </c>
      <c r="F2085" s="53">
        <v>-4.6988890000000003</v>
      </c>
      <c r="G2085" s="54">
        <v>386.18700000000001</v>
      </c>
      <c r="H2085" s="53">
        <v>4073</v>
      </c>
      <c r="I2085" s="53">
        <v>2040</v>
      </c>
      <c r="J2085" s="53">
        <v>2033</v>
      </c>
      <c r="K2085" s="52">
        <v>113</v>
      </c>
      <c r="L2085" s="52">
        <v>273.18700000000001</v>
      </c>
      <c r="M2085" s="55">
        <v>4</v>
      </c>
      <c r="N2085" s="61" t="s">
        <v>15</v>
      </c>
      <c r="P2085" s="66"/>
      <c r="Q2085" s="53"/>
      <c r="R2085" s="53"/>
      <c r="S2085" s="53"/>
      <c r="T2085" s="53"/>
      <c r="U2085" s="53"/>
      <c r="V2085" s="53"/>
      <c r="W2085" s="53"/>
      <c r="BZ2085" s="53"/>
      <c r="CA2085" s="30"/>
    </row>
    <row r="2086" spans="2:79" s="52" customFormat="1" ht="13" x14ac:dyDescent="0.3">
      <c r="B2086" s="53" t="s">
        <v>116</v>
      </c>
      <c r="C2086" s="53" t="s">
        <v>146</v>
      </c>
      <c r="D2086" s="53" t="s">
        <v>358</v>
      </c>
      <c r="E2086" s="53">
        <v>37.58963</v>
      </c>
      <c r="F2086" s="53">
        <v>-4.6383130000000001</v>
      </c>
      <c r="G2086" s="54">
        <v>385.77910000000003</v>
      </c>
      <c r="H2086" s="53">
        <v>23840</v>
      </c>
      <c r="I2086" s="53">
        <v>11822</v>
      </c>
      <c r="J2086" s="53">
        <v>12018</v>
      </c>
      <c r="K2086" s="52">
        <v>113</v>
      </c>
      <c r="L2086" s="52">
        <v>272.77910000000003</v>
      </c>
      <c r="M2086" s="55">
        <v>4</v>
      </c>
      <c r="N2086" s="61" t="s">
        <v>15</v>
      </c>
      <c r="P2086" s="66"/>
      <c r="Q2086" s="53"/>
      <c r="R2086" s="53"/>
      <c r="S2086" s="53"/>
      <c r="T2086" s="53"/>
      <c r="U2086" s="53"/>
      <c r="V2086" s="53"/>
      <c r="W2086" s="53"/>
      <c r="BZ2086" s="53"/>
      <c r="CA2086" s="30"/>
    </row>
    <row r="2087" spans="2:79" s="52" customFormat="1" ht="13" x14ac:dyDescent="0.3">
      <c r="B2087" s="53" t="s">
        <v>116</v>
      </c>
      <c r="C2087" s="53" t="s">
        <v>146</v>
      </c>
      <c r="D2087" s="53" t="s">
        <v>359</v>
      </c>
      <c r="E2087" s="53">
        <v>38.02617</v>
      </c>
      <c r="F2087" s="53">
        <v>-4.3818739999999998</v>
      </c>
      <c r="G2087" s="54">
        <v>201.32900000000001</v>
      </c>
      <c r="H2087" s="53">
        <v>9917</v>
      </c>
      <c r="I2087" s="53">
        <v>4901</v>
      </c>
      <c r="J2087" s="53">
        <v>5016</v>
      </c>
      <c r="K2087" s="52">
        <v>113</v>
      </c>
      <c r="L2087" s="52">
        <v>88.329000000000008</v>
      </c>
      <c r="M2087" s="55">
        <v>2</v>
      </c>
      <c r="N2087" s="61" t="s">
        <v>14</v>
      </c>
      <c r="P2087" s="66"/>
      <c r="Q2087" s="53"/>
      <c r="R2087" s="53"/>
      <c r="S2087" s="53"/>
      <c r="T2087" s="53"/>
      <c r="U2087" s="53"/>
      <c r="V2087" s="53"/>
      <c r="W2087" s="53"/>
      <c r="BZ2087" s="53"/>
      <c r="CA2087" s="30"/>
    </row>
    <row r="2088" spans="2:79" s="52" customFormat="1" ht="13" x14ac:dyDescent="0.3">
      <c r="B2088" s="53" t="s">
        <v>116</v>
      </c>
      <c r="C2088" s="53" t="s">
        <v>146</v>
      </c>
      <c r="D2088" s="53" t="s">
        <v>360</v>
      </c>
      <c r="E2088" s="53">
        <v>37.473320000000001</v>
      </c>
      <c r="F2088" s="53">
        <v>-4.5817129999999997</v>
      </c>
      <c r="G2088" s="54">
        <v>376.99950000000001</v>
      </c>
      <c r="H2088" s="53">
        <v>2021</v>
      </c>
      <c r="I2088" s="53">
        <v>1003</v>
      </c>
      <c r="J2088" s="53">
        <v>1018</v>
      </c>
      <c r="K2088" s="52">
        <v>113</v>
      </c>
      <c r="L2088" s="52">
        <v>263.99950000000001</v>
      </c>
      <c r="M2088" s="55">
        <v>4</v>
      </c>
      <c r="N2088" s="61" t="s">
        <v>15</v>
      </c>
      <c r="P2088" s="66"/>
      <c r="Q2088" s="53"/>
      <c r="R2088" s="53"/>
      <c r="S2088" s="53"/>
      <c r="T2088" s="53"/>
      <c r="U2088" s="53"/>
      <c r="V2088" s="53"/>
      <c r="W2088" s="53"/>
      <c r="BZ2088" s="53"/>
      <c r="CA2088" s="30"/>
    </row>
    <row r="2089" spans="2:79" s="52" customFormat="1" ht="13" x14ac:dyDescent="0.3">
      <c r="B2089" s="53" t="s">
        <v>116</v>
      </c>
      <c r="C2089" s="53" t="s">
        <v>146</v>
      </c>
      <c r="D2089" s="53" t="s">
        <v>361</v>
      </c>
      <c r="E2089" s="53">
        <v>37.43526</v>
      </c>
      <c r="F2089" s="53">
        <v>-4.6087670000000003</v>
      </c>
      <c r="G2089" s="54">
        <v>379.15010000000001</v>
      </c>
      <c r="H2089" s="53">
        <v>3966</v>
      </c>
      <c r="I2089" s="53">
        <v>1972</v>
      </c>
      <c r="J2089" s="53">
        <v>1994</v>
      </c>
      <c r="K2089" s="52">
        <v>113</v>
      </c>
      <c r="L2089" s="52">
        <v>266.15010000000001</v>
      </c>
      <c r="M2089" s="55">
        <v>4</v>
      </c>
      <c r="N2089" s="61" t="s">
        <v>15</v>
      </c>
      <c r="P2089" s="66"/>
      <c r="Q2089" s="53"/>
      <c r="R2089" s="53"/>
      <c r="S2089" s="53"/>
      <c r="T2089" s="53"/>
      <c r="U2089" s="53"/>
      <c r="V2089" s="53"/>
      <c r="W2089" s="53"/>
      <c r="BZ2089" s="53"/>
      <c r="CA2089" s="30"/>
    </row>
    <row r="2090" spans="2:79" s="52" customFormat="1" ht="13" x14ac:dyDescent="0.3">
      <c r="B2090" s="53" t="s">
        <v>116</v>
      </c>
      <c r="C2090" s="53" t="s">
        <v>146</v>
      </c>
      <c r="D2090" s="53" t="s">
        <v>362</v>
      </c>
      <c r="E2090" s="53">
        <v>37.585659999999997</v>
      </c>
      <c r="F2090" s="53">
        <v>-4.4672910000000003</v>
      </c>
      <c r="G2090" s="54">
        <v>444.76569999999998</v>
      </c>
      <c r="H2090" s="53">
        <v>5679</v>
      </c>
      <c r="I2090" s="53">
        <v>2871</v>
      </c>
      <c r="J2090" s="53">
        <v>2808</v>
      </c>
      <c r="K2090" s="52">
        <v>113</v>
      </c>
      <c r="L2090" s="52">
        <v>331.76569999999998</v>
      </c>
      <c r="M2090" s="55">
        <v>4</v>
      </c>
      <c r="N2090" s="61" t="s">
        <v>15</v>
      </c>
      <c r="P2090" s="66"/>
      <c r="Q2090" s="53"/>
      <c r="R2090" s="53"/>
      <c r="S2090" s="53"/>
      <c r="T2090" s="53"/>
      <c r="U2090" s="53"/>
      <c r="V2090" s="53"/>
      <c r="W2090" s="53"/>
      <c r="BZ2090" s="53"/>
      <c r="CA2090" s="30"/>
    </row>
    <row r="2091" spans="2:79" s="52" customFormat="1" ht="13" x14ac:dyDescent="0.3">
      <c r="B2091" s="53" t="s">
        <v>116</v>
      </c>
      <c r="C2091" s="53" t="s">
        <v>146</v>
      </c>
      <c r="D2091" s="53" t="s">
        <v>363</v>
      </c>
      <c r="E2091" s="53">
        <v>38.134329999999999</v>
      </c>
      <c r="F2091" s="53">
        <v>-4.8005060000000004</v>
      </c>
      <c r="G2091" s="54">
        <v>692.86609999999996</v>
      </c>
      <c r="H2091" s="53">
        <v>1872</v>
      </c>
      <c r="I2091" s="53">
        <v>958</v>
      </c>
      <c r="J2091" s="53">
        <v>914</v>
      </c>
      <c r="K2091" s="52">
        <v>113</v>
      </c>
      <c r="L2091" s="52">
        <v>579.86609999999996</v>
      </c>
      <c r="M2091" s="55">
        <v>5</v>
      </c>
      <c r="N2091" s="61" t="s">
        <v>15</v>
      </c>
      <c r="P2091" s="66"/>
      <c r="Q2091" s="53"/>
      <c r="R2091" s="53"/>
      <c r="S2091" s="53"/>
      <c r="T2091" s="53"/>
      <c r="U2091" s="53"/>
      <c r="V2091" s="53"/>
      <c r="W2091" s="53"/>
      <c r="BZ2091" s="53"/>
      <c r="CA2091" s="30"/>
    </row>
    <row r="2092" spans="2:79" s="52" customFormat="1" ht="13" x14ac:dyDescent="0.3">
      <c r="B2092" s="53" t="s">
        <v>116</v>
      </c>
      <c r="C2092" s="53" t="s">
        <v>146</v>
      </c>
      <c r="D2092" s="53" t="s">
        <v>364</v>
      </c>
      <c r="E2092" s="53">
        <v>37.249200000000002</v>
      </c>
      <c r="F2092" s="53">
        <v>-4.5836509999999997</v>
      </c>
      <c r="G2092" s="54">
        <v>396.52080000000001</v>
      </c>
      <c r="H2092" s="53">
        <v>1591</v>
      </c>
      <c r="I2092" s="53">
        <v>795</v>
      </c>
      <c r="J2092" s="53">
        <v>796</v>
      </c>
      <c r="K2092" s="52">
        <v>113</v>
      </c>
      <c r="L2092" s="52">
        <v>283.52080000000001</v>
      </c>
      <c r="M2092" s="55">
        <v>4</v>
      </c>
      <c r="N2092" s="61" t="s">
        <v>15</v>
      </c>
      <c r="P2092" s="66"/>
      <c r="Q2092" s="53"/>
      <c r="R2092" s="53"/>
      <c r="S2092" s="53"/>
      <c r="T2092" s="53"/>
      <c r="U2092" s="53"/>
      <c r="V2092" s="53"/>
      <c r="W2092" s="53"/>
      <c r="BZ2092" s="53"/>
      <c r="CA2092" s="30"/>
    </row>
    <row r="2093" spans="2:79" s="52" customFormat="1" ht="13" x14ac:dyDescent="0.3">
      <c r="B2093" s="53" t="s">
        <v>116</v>
      </c>
      <c r="C2093" s="53" t="s">
        <v>146</v>
      </c>
      <c r="D2093" s="53" t="s">
        <v>365</v>
      </c>
      <c r="E2093" s="53">
        <v>37.701630000000002</v>
      </c>
      <c r="F2093" s="53">
        <v>-5.2837670000000001</v>
      </c>
      <c r="G2093" s="54">
        <v>60.91507</v>
      </c>
      <c r="H2093" s="53">
        <v>21588</v>
      </c>
      <c r="I2093" s="53">
        <v>10812</v>
      </c>
      <c r="J2093" s="53">
        <v>10776</v>
      </c>
      <c r="K2093" s="52">
        <v>113</v>
      </c>
      <c r="L2093" s="52">
        <v>-52.08493</v>
      </c>
      <c r="M2093" s="55">
        <v>2</v>
      </c>
      <c r="N2093" s="61" t="s">
        <v>14</v>
      </c>
      <c r="P2093" s="66"/>
      <c r="Q2093" s="53"/>
      <c r="R2093" s="53"/>
      <c r="S2093" s="53"/>
      <c r="T2093" s="53"/>
      <c r="U2093" s="53"/>
      <c r="V2093" s="53"/>
      <c r="W2093" s="53"/>
      <c r="BZ2093" s="53"/>
      <c r="CA2093" s="30"/>
    </row>
    <row r="2094" spans="2:79" s="52" customFormat="1" ht="13" x14ac:dyDescent="0.3">
      <c r="B2094" s="53" t="s">
        <v>116</v>
      </c>
      <c r="C2094" s="53" t="s">
        <v>146</v>
      </c>
      <c r="D2094" s="53" t="s">
        <v>366</v>
      </c>
      <c r="E2094" s="53">
        <v>37.967080000000003</v>
      </c>
      <c r="F2094" s="53">
        <v>-4.4572260000000004</v>
      </c>
      <c r="G2094" s="54">
        <v>163.2774</v>
      </c>
      <c r="H2094" s="53">
        <v>2980</v>
      </c>
      <c r="I2094" s="53">
        <v>1510</v>
      </c>
      <c r="J2094" s="53">
        <v>1470</v>
      </c>
      <c r="K2094" s="52">
        <v>113</v>
      </c>
      <c r="L2094" s="52">
        <v>50.2774</v>
      </c>
      <c r="M2094" s="55">
        <v>2</v>
      </c>
      <c r="N2094" s="61" t="s">
        <v>14</v>
      </c>
      <c r="P2094" s="66"/>
      <c r="Q2094" s="53"/>
      <c r="R2094" s="53"/>
      <c r="S2094" s="53"/>
      <c r="T2094" s="53"/>
      <c r="U2094" s="53"/>
      <c r="V2094" s="53"/>
      <c r="W2094" s="53"/>
      <c r="BZ2094" s="53"/>
      <c r="CA2094" s="30"/>
    </row>
    <row r="2095" spans="2:79" s="52" customFormat="1" ht="13" x14ac:dyDescent="0.3">
      <c r="B2095" s="53" t="s">
        <v>116</v>
      </c>
      <c r="C2095" s="53" t="s">
        <v>146</v>
      </c>
      <c r="D2095" s="53" t="s">
        <v>367</v>
      </c>
      <c r="E2095" s="53">
        <v>38.428730000000002</v>
      </c>
      <c r="F2095" s="53">
        <v>-4.7634379999999998</v>
      </c>
      <c r="G2095" s="54">
        <v>623.12530000000004</v>
      </c>
      <c r="H2095" s="53">
        <v>1670</v>
      </c>
      <c r="I2095" s="53">
        <v>824</v>
      </c>
      <c r="J2095" s="53">
        <v>846</v>
      </c>
      <c r="K2095" s="52">
        <v>113</v>
      </c>
      <c r="L2095" s="52">
        <v>510.12530000000004</v>
      </c>
      <c r="M2095" s="55">
        <v>5</v>
      </c>
      <c r="N2095" s="61" t="s">
        <v>15</v>
      </c>
      <c r="P2095" s="66"/>
      <c r="Q2095" s="53"/>
      <c r="R2095" s="53"/>
      <c r="S2095" s="53"/>
      <c r="T2095" s="53"/>
      <c r="U2095" s="53"/>
      <c r="V2095" s="53"/>
      <c r="W2095" s="53"/>
      <c r="BZ2095" s="53"/>
      <c r="CA2095" s="30"/>
    </row>
    <row r="2096" spans="2:79" s="52" customFormat="1" ht="13" x14ac:dyDescent="0.3">
      <c r="B2096" s="53" t="s">
        <v>116</v>
      </c>
      <c r="C2096" s="53" t="s">
        <v>146</v>
      </c>
      <c r="D2096" s="53" t="s">
        <v>368</v>
      </c>
      <c r="E2096" s="53">
        <v>38.303040000000003</v>
      </c>
      <c r="F2096" s="53">
        <v>-5.2728510000000002</v>
      </c>
      <c r="G2096" s="54">
        <v>541.6902</v>
      </c>
      <c r="H2096" s="53">
        <v>11883</v>
      </c>
      <c r="I2096" s="53">
        <v>5741</v>
      </c>
      <c r="J2096" s="53">
        <v>6142</v>
      </c>
      <c r="K2096" s="52">
        <v>113</v>
      </c>
      <c r="L2096" s="52">
        <v>428.6902</v>
      </c>
      <c r="M2096" s="55">
        <v>5</v>
      </c>
      <c r="N2096" s="61" t="s">
        <v>15</v>
      </c>
      <c r="P2096" s="66"/>
      <c r="Q2096" s="53"/>
      <c r="R2096" s="53"/>
      <c r="S2096" s="53"/>
      <c r="T2096" s="53"/>
      <c r="U2096" s="53"/>
      <c r="V2096" s="53"/>
      <c r="W2096" s="53"/>
      <c r="BZ2096" s="53"/>
      <c r="CA2096" s="30"/>
    </row>
    <row r="2097" spans="2:79" s="52" customFormat="1" ht="13" x14ac:dyDescent="0.3">
      <c r="B2097" s="53" t="s">
        <v>116</v>
      </c>
      <c r="C2097" s="53" t="s">
        <v>146</v>
      </c>
      <c r="D2097" s="53" t="s">
        <v>369</v>
      </c>
      <c r="E2097" s="53">
        <v>37.800409999999999</v>
      </c>
      <c r="F2097" s="53">
        <v>-5.1070380000000002</v>
      </c>
      <c r="G2097" s="54">
        <v>88.414339999999996</v>
      </c>
      <c r="H2097" s="53">
        <v>7558</v>
      </c>
      <c r="I2097" s="53">
        <v>3765</v>
      </c>
      <c r="J2097" s="53">
        <v>3793</v>
      </c>
      <c r="K2097" s="52">
        <v>113</v>
      </c>
      <c r="L2097" s="52">
        <v>-24.585660000000004</v>
      </c>
      <c r="M2097" s="55">
        <v>2</v>
      </c>
      <c r="N2097" s="61" t="s">
        <v>14</v>
      </c>
      <c r="P2097" s="66"/>
      <c r="Q2097" s="53"/>
      <c r="R2097" s="53"/>
      <c r="S2097" s="53"/>
      <c r="T2097" s="53"/>
      <c r="U2097" s="53"/>
      <c r="V2097" s="53"/>
      <c r="W2097" s="53"/>
      <c r="BZ2097" s="53"/>
      <c r="CA2097" s="30"/>
    </row>
    <row r="2098" spans="2:79" s="52" customFormat="1" ht="13" x14ac:dyDescent="0.3">
      <c r="B2098" s="53" t="s">
        <v>116</v>
      </c>
      <c r="C2098" s="53" t="s">
        <v>146</v>
      </c>
      <c r="D2098" s="53" t="s">
        <v>370</v>
      </c>
      <c r="E2098" s="53">
        <v>38.377420000000001</v>
      </c>
      <c r="F2098" s="53">
        <v>-4.848376</v>
      </c>
      <c r="G2098" s="54">
        <v>652.37840000000006</v>
      </c>
      <c r="H2098" s="53">
        <v>17669</v>
      </c>
      <c r="I2098" s="53">
        <v>8671</v>
      </c>
      <c r="J2098" s="53">
        <v>8998</v>
      </c>
      <c r="K2098" s="52">
        <v>113</v>
      </c>
      <c r="L2098" s="52">
        <v>539.37840000000006</v>
      </c>
      <c r="M2098" s="55">
        <v>5</v>
      </c>
      <c r="N2098" s="61" t="s">
        <v>15</v>
      </c>
      <c r="P2098" s="66"/>
      <c r="Q2098" s="53"/>
      <c r="R2098" s="53"/>
      <c r="S2098" s="53"/>
      <c r="T2098" s="53"/>
      <c r="U2098" s="53"/>
      <c r="V2098" s="53"/>
      <c r="W2098" s="53"/>
      <c r="BZ2098" s="53"/>
      <c r="CA2098" s="30"/>
    </row>
    <row r="2099" spans="2:79" s="52" customFormat="1" ht="13" x14ac:dyDescent="0.3">
      <c r="B2099" s="53" t="s">
        <v>116</v>
      </c>
      <c r="C2099" s="53" t="s">
        <v>146</v>
      </c>
      <c r="D2099" s="53" t="s">
        <v>371</v>
      </c>
      <c r="E2099" s="53">
        <v>37.438899999999997</v>
      </c>
      <c r="F2099" s="53">
        <v>-4.194839</v>
      </c>
      <c r="G2099" s="54">
        <v>657.66089999999997</v>
      </c>
      <c r="H2099" s="53">
        <v>23513</v>
      </c>
      <c r="I2099" s="53">
        <v>11576</v>
      </c>
      <c r="J2099" s="53">
        <v>11937</v>
      </c>
      <c r="K2099" s="52">
        <v>113</v>
      </c>
      <c r="L2099" s="52">
        <v>544.66089999999997</v>
      </c>
      <c r="M2099" s="55">
        <v>5</v>
      </c>
      <c r="N2099" s="61" t="s">
        <v>15</v>
      </c>
      <c r="P2099" s="66"/>
      <c r="Q2099" s="53"/>
      <c r="R2099" s="53"/>
      <c r="S2099" s="53"/>
      <c r="T2099" s="53"/>
      <c r="U2099" s="53"/>
      <c r="V2099" s="53"/>
      <c r="W2099" s="53"/>
      <c r="BZ2099" s="53"/>
      <c r="CA2099" s="30"/>
    </row>
    <row r="2100" spans="2:79" s="52" customFormat="1" ht="13" x14ac:dyDescent="0.3">
      <c r="B2100" s="53" t="s">
        <v>116</v>
      </c>
      <c r="C2100" s="53" t="s">
        <v>146</v>
      </c>
      <c r="D2100" s="53" t="s">
        <v>372</v>
      </c>
      <c r="E2100" s="53">
        <v>37.390509999999999</v>
      </c>
      <c r="F2100" s="53">
        <v>-4.7704649999999997</v>
      </c>
      <c r="G2100" s="54">
        <v>219.07149999999999</v>
      </c>
      <c r="H2100" s="53">
        <v>30033</v>
      </c>
      <c r="I2100" s="53">
        <v>14927</v>
      </c>
      <c r="J2100" s="53">
        <v>15106</v>
      </c>
      <c r="K2100" s="52">
        <v>113</v>
      </c>
      <c r="L2100" s="52">
        <v>106.07149999999999</v>
      </c>
      <c r="M2100" s="55">
        <v>2</v>
      </c>
      <c r="N2100" s="61" t="s">
        <v>14</v>
      </c>
      <c r="P2100" s="66"/>
      <c r="Q2100" s="53"/>
      <c r="R2100" s="53"/>
      <c r="S2100" s="53"/>
      <c r="T2100" s="53"/>
      <c r="U2100" s="53"/>
      <c r="V2100" s="53"/>
      <c r="W2100" s="53"/>
      <c r="BZ2100" s="53"/>
      <c r="CA2100" s="30"/>
    </row>
    <row r="2101" spans="2:79" s="52" customFormat="1" ht="13" x14ac:dyDescent="0.3">
      <c r="B2101" s="53" t="s">
        <v>116</v>
      </c>
      <c r="C2101" s="53" t="s">
        <v>146</v>
      </c>
      <c r="D2101" s="53" t="s">
        <v>373</v>
      </c>
      <c r="E2101" s="53">
        <v>37.608159999999998</v>
      </c>
      <c r="F2101" s="53">
        <v>-4.7413189999999998</v>
      </c>
      <c r="G2101" s="54">
        <v>331.65050000000002</v>
      </c>
      <c r="H2101" s="53">
        <v>7601</v>
      </c>
      <c r="I2101" s="53">
        <v>3828</v>
      </c>
      <c r="J2101" s="53">
        <v>3773</v>
      </c>
      <c r="K2101" s="52">
        <v>113</v>
      </c>
      <c r="L2101" s="52">
        <v>218.65050000000002</v>
      </c>
      <c r="M2101" s="55">
        <v>4</v>
      </c>
      <c r="N2101" s="61" t="s">
        <v>15</v>
      </c>
      <c r="P2101" s="66"/>
      <c r="Q2101" s="53"/>
      <c r="R2101" s="53"/>
      <c r="S2101" s="53"/>
      <c r="T2101" s="53"/>
      <c r="U2101" s="53"/>
      <c r="V2101" s="53"/>
      <c r="W2101" s="53"/>
      <c r="BZ2101" s="53"/>
      <c r="CA2101" s="30"/>
    </row>
    <row r="2102" spans="2:79" s="52" customFormat="1" ht="13" x14ac:dyDescent="0.3">
      <c r="B2102" s="53" t="s">
        <v>116</v>
      </c>
      <c r="C2102" s="53" t="s">
        <v>146</v>
      </c>
      <c r="D2102" s="53" t="s">
        <v>374</v>
      </c>
      <c r="E2102" s="53">
        <v>37.325870000000002</v>
      </c>
      <c r="F2102" s="53">
        <v>-4.3713009999999999</v>
      </c>
      <c r="G2102" s="54">
        <v>632.53859999999997</v>
      </c>
      <c r="H2102" s="53">
        <v>10559</v>
      </c>
      <c r="I2102" s="53">
        <v>5276</v>
      </c>
      <c r="J2102" s="53">
        <v>5283</v>
      </c>
      <c r="K2102" s="52">
        <v>113</v>
      </c>
      <c r="L2102" s="52">
        <v>519.53859999999997</v>
      </c>
      <c r="M2102" s="55">
        <v>5</v>
      </c>
      <c r="N2102" s="61" t="s">
        <v>15</v>
      </c>
      <c r="P2102" s="66"/>
      <c r="Q2102" s="53"/>
      <c r="R2102" s="53"/>
      <c r="S2102" s="53"/>
      <c r="T2102" s="53"/>
      <c r="U2102" s="53"/>
      <c r="V2102" s="53"/>
      <c r="W2102" s="53"/>
      <c r="BZ2102" s="53"/>
      <c r="CA2102" s="30"/>
    </row>
    <row r="2103" spans="2:79" s="52" customFormat="1" ht="13" x14ac:dyDescent="0.3">
      <c r="B2103" s="53" t="s">
        <v>116</v>
      </c>
      <c r="C2103" s="53" t="s">
        <v>146</v>
      </c>
      <c r="D2103" s="53" t="s">
        <v>375</v>
      </c>
      <c r="E2103" s="53">
        <v>37.65493</v>
      </c>
      <c r="F2103" s="53">
        <v>-4.8241569999999996</v>
      </c>
      <c r="G2103" s="54">
        <v>306.45530000000002</v>
      </c>
      <c r="H2103" s="53">
        <v>829</v>
      </c>
      <c r="I2103" s="53">
        <v>425</v>
      </c>
      <c r="J2103" s="53">
        <v>404</v>
      </c>
      <c r="K2103" s="52">
        <v>113</v>
      </c>
      <c r="L2103" s="52">
        <v>193.45530000000002</v>
      </c>
      <c r="M2103" s="55">
        <v>2</v>
      </c>
      <c r="N2103" s="61" t="s">
        <v>14</v>
      </c>
      <c r="P2103" s="66"/>
      <c r="Q2103" s="53"/>
      <c r="R2103" s="53"/>
      <c r="S2103" s="53"/>
      <c r="T2103" s="53"/>
      <c r="U2103" s="53"/>
      <c r="V2103" s="53"/>
      <c r="W2103" s="53"/>
      <c r="BZ2103" s="53"/>
      <c r="CA2103" s="30"/>
    </row>
    <row r="2104" spans="2:79" s="52" customFormat="1" ht="13" x14ac:dyDescent="0.3">
      <c r="B2104" s="53" t="s">
        <v>116</v>
      </c>
      <c r="C2104" s="53" t="s">
        <v>146</v>
      </c>
      <c r="D2104" s="53" t="s">
        <v>376</v>
      </c>
      <c r="E2104" s="53">
        <v>38.595440000000004</v>
      </c>
      <c r="F2104" s="53">
        <v>-4.9027649999999996</v>
      </c>
      <c r="G2104" s="54">
        <v>547.03129999999999</v>
      </c>
      <c r="H2104" s="53">
        <v>959</v>
      </c>
      <c r="I2104" s="53">
        <v>487</v>
      </c>
      <c r="J2104" s="53">
        <v>472</v>
      </c>
      <c r="K2104" s="52">
        <v>113</v>
      </c>
      <c r="L2104" s="52">
        <v>434.03129999999999</v>
      </c>
      <c r="M2104" s="55">
        <v>5</v>
      </c>
      <c r="N2104" s="61" t="s">
        <v>15</v>
      </c>
      <c r="P2104" s="66"/>
      <c r="Q2104" s="53"/>
      <c r="R2104" s="53"/>
      <c r="S2104" s="53"/>
      <c r="T2104" s="53"/>
      <c r="U2104" s="53"/>
      <c r="V2104" s="53"/>
      <c r="W2104" s="53"/>
      <c r="BZ2104" s="53"/>
      <c r="CA2104" s="30"/>
    </row>
    <row r="2105" spans="2:79" s="52" customFormat="1" ht="13" x14ac:dyDescent="0.3">
      <c r="B2105" s="53" t="s">
        <v>116</v>
      </c>
      <c r="C2105" s="53" t="s">
        <v>146</v>
      </c>
      <c r="D2105" s="53" t="s">
        <v>377</v>
      </c>
      <c r="E2105" s="53">
        <v>37.566270000000003</v>
      </c>
      <c r="F2105" s="53">
        <v>-4.8450939999999996</v>
      </c>
      <c r="G2105" s="54">
        <v>238.2158</v>
      </c>
      <c r="H2105" s="53">
        <v>6090</v>
      </c>
      <c r="I2105" s="53">
        <v>3077</v>
      </c>
      <c r="J2105" s="53">
        <v>3013</v>
      </c>
      <c r="K2105" s="52">
        <v>113</v>
      </c>
      <c r="L2105" s="52">
        <v>125.2158</v>
      </c>
      <c r="M2105" s="55">
        <v>2</v>
      </c>
      <c r="N2105" s="61" t="s">
        <v>14</v>
      </c>
      <c r="P2105" s="66"/>
      <c r="Q2105" s="53"/>
      <c r="R2105" s="53"/>
      <c r="S2105" s="53"/>
      <c r="T2105" s="53"/>
      <c r="U2105" s="53"/>
      <c r="V2105" s="53"/>
      <c r="W2105" s="53"/>
      <c r="BZ2105" s="53"/>
      <c r="CA2105" s="30"/>
    </row>
    <row r="2106" spans="2:79" s="52" customFormat="1" ht="13" x14ac:dyDescent="0.3">
      <c r="B2106" s="53" t="s">
        <v>116</v>
      </c>
      <c r="C2106" s="53" t="s">
        <v>146</v>
      </c>
      <c r="D2106" s="53" t="s">
        <v>378</v>
      </c>
      <c r="E2106" s="53">
        <v>38.475099999999998</v>
      </c>
      <c r="F2106" s="53">
        <v>-4.6794560000000001</v>
      </c>
      <c r="G2106" s="54">
        <v>576.42570000000001</v>
      </c>
      <c r="H2106" s="53">
        <v>1300</v>
      </c>
      <c r="I2106" s="53">
        <v>632</v>
      </c>
      <c r="J2106" s="53">
        <v>668</v>
      </c>
      <c r="K2106" s="52">
        <v>113</v>
      </c>
      <c r="L2106" s="52">
        <v>463.42570000000001</v>
      </c>
      <c r="M2106" s="55">
        <v>5</v>
      </c>
      <c r="N2106" s="61" t="s">
        <v>15</v>
      </c>
      <c r="P2106" s="66"/>
      <c r="Q2106" s="53"/>
      <c r="R2106" s="53"/>
      <c r="S2106" s="53"/>
      <c r="T2106" s="53"/>
      <c r="U2106" s="53"/>
      <c r="V2106" s="53"/>
      <c r="W2106" s="53"/>
      <c r="BZ2106" s="53"/>
      <c r="CA2106" s="30"/>
    </row>
    <row r="2107" spans="2:79" s="52" customFormat="1" ht="13" x14ac:dyDescent="0.3">
      <c r="B2107" s="53" t="s">
        <v>116</v>
      </c>
      <c r="C2107" s="53" t="s">
        <v>146</v>
      </c>
      <c r="D2107" s="53" t="s">
        <v>379</v>
      </c>
      <c r="E2107" s="53">
        <v>37.775080000000003</v>
      </c>
      <c r="F2107" s="53">
        <v>-4.2198409999999997</v>
      </c>
      <c r="G2107" s="54">
        <v>341.02330000000001</v>
      </c>
      <c r="H2107" s="53">
        <v>1313</v>
      </c>
      <c r="I2107" s="53">
        <v>653</v>
      </c>
      <c r="J2107" s="53">
        <v>660</v>
      </c>
      <c r="K2107" s="52">
        <v>113</v>
      </c>
      <c r="L2107" s="52">
        <v>228.02330000000001</v>
      </c>
      <c r="M2107" s="55">
        <v>4</v>
      </c>
      <c r="N2107" s="61" t="s">
        <v>15</v>
      </c>
      <c r="P2107" s="66"/>
      <c r="Q2107" s="53"/>
      <c r="R2107" s="53"/>
      <c r="S2107" s="53"/>
      <c r="T2107" s="53"/>
      <c r="U2107" s="53"/>
      <c r="V2107" s="53"/>
      <c r="W2107" s="53"/>
      <c r="BZ2107" s="53"/>
      <c r="CA2107" s="30"/>
    </row>
    <row r="2108" spans="2:79" s="52" customFormat="1" ht="13" x14ac:dyDescent="0.3">
      <c r="B2108" s="53" t="s">
        <v>116</v>
      </c>
      <c r="C2108" s="53" t="s">
        <v>146</v>
      </c>
      <c r="D2108" s="53" t="s">
        <v>380</v>
      </c>
      <c r="E2108" s="53">
        <v>38.404980000000002</v>
      </c>
      <c r="F2108" s="53">
        <v>-5.35168</v>
      </c>
      <c r="G2108" s="54">
        <v>578.04660000000001</v>
      </c>
      <c r="H2108" s="53">
        <v>405</v>
      </c>
      <c r="I2108" s="53">
        <v>199</v>
      </c>
      <c r="J2108" s="53">
        <v>206</v>
      </c>
      <c r="K2108" s="52">
        <v>113</v>
      </c>
      <c r="L2108" s="52">
        <v>465.04660000000001</v>
      </c>
      <c r="M2108" s="55">
        <v>5</v>
      </c>
      <c r="N2108" s="61" t="s">
        <v>15</v>
      </c>
      <c r="P2108" s="66"/>
      <c r="Q2108" s="53"/>
      <c r="R2108" s="53"/>
      <c r="S2108" s="53"/>
      <c r="T2108" s="53"/>
      <c r="U2108" s="53"/>
      <c r="V2108" s="53"/>
      <c r="W2108" s="53"/>
      <c r="BZ2108" s="53"/>
      <c r="CA2108" s="30"/>
    </row>
    <row r="2109" spans="2:79" s="52" customFormat="1" ht="13" x14ac:dyDescent="0.3">
      <c r="B2109" s="53" t="s">
        <v>116</v>
      </c>
      <c r="C2109" s="53" t="s">
        <v>146</v>
      </c>
      <c r="D2109" s="53" t="s">
        <v>381</v>
      </c>
      <c r="E2109" s="53">
        <v>37.883270000000003</v>
      </c>
      <c r="F2109" s="53">
        <v>-4.7849589999999997</v>
      </c>
      <c r="G2109" s="54">
        <v>122.8182</v>
      </c>
      <c r="H2109" s="53">
        <v>2197</v>
      </c>
      <c r="I2109" s="53">
        <v>1099</v>
      </c>
      <c r="J2109" s="53">
        <v>1098</v>
      </c>
      <c r="K2109" s="52">
        <v>113</v>
      </c>
      <c r="L2109" s="52">
        <v>9.8182000000000045</v>
      </c>
      <c r="M2109" s="55">
        <v>2</v>
      </c>
      <c r="N2109" s="61" t="s">
        <v>14</v>
      </c>
      <c r="P2109" s="66"/>
      <c r="Q2109" s="53"/>
      <c r="R2109" s="53"/>
      <c r="S2109" s="53"/>
      <c r="T2109" s="53"/>
      <c r="U2109" s="53"/>
      <c r="V2109" s="53"/>
      <c r="W2109" s="53"/>
      <c r="BZ2109" s="53"/>
      <c r="CA2109" s="30"/>
    </row>
    <row r="2110" spans="2:79" s="52" customFormat="1" ht="13" x14ac:dyDescent="0.3">
      <c r="B2110" s="53" t="s">
        <v>116</v>
      </c>
      <c r="C2110" s="53" t="s">
        <v>146</v>
      </c>
      <c r="D2110" s="53" t="s">
        <v>382</v>
      </c>
      <c r="E2110" s="53">
        <v>37.98227</v>
      </c>
      <c r="F2110" s="53">
        <v>-4.2908780000000002</v>
      </c>
      <c r="G2110" s="54">
        <v>164.00460000000001</v>
      </c>
      <c r="H2110" s="53">
        <v>7425</v>
      </c>
      <c r="I2110" s="53">
        <v>3752</v>
      </c>
      <c r="J2110" s="53">
        <v>3673</v>
      </c>
      <c r="K2110" s="52">
        <v>113</v>
      </c>
      <c r="L2110" s="52">
        <v>51.004600000000011</v>
      </c>
      <c r="M2110" s="55">
        <v>2</v>
      </c>
      <c r="N2110" s="61" t="s">
        <v>14</v>
      </c>
      <c r="P2110" s="66"/>
      <c r="Q2110" s="53"/>
      <c r="R2110" s="53"/>
      <c r="S2110" s="53"/>
      <c r="T2110" s="53"/>
      <c r="U2110" s="53"/>
      <c r="V2110" s="53"/>
      <c r="W2110" s="53"/>
      <c r="BZ2110" s="53"/>
      <c r="CA2110" s="30"/>
    </row>
    <row r="2111" spans="2:79" s="52" customFormat="1" ht="13" x14ac:dyDescent="0.3">
      <c r="B2111" s="53" t="s">
        <v>116</v>
      </c>
      <c r="C2111" s="53" t="s">
        <v>146</v>
      </c>
      <c r="D2111" s="53" t="s">
        <v>383</v>
      </c>
      <c r="E2111" s="53">
        <v>37.961930000000002</v>
      </c>
      <c r="F2111" s="53">
        <v>-4.5457280000000004</v>
      </c>
      <c r="G2111" s="54">
        <v>143.05439999999999</v>
      </c>
      <c r="H2111" s="53">
        <v>4552</v>
      </c>
      <c r="I2111" s="53">
        <v>2332</v>
      </c>
      <c r="J2111" s="53">
        <v>2220</v>
      </c>
      <c r="K2111" s="52">
        <v>113</v>
      </c>
      <c r="L2111" s="52">
        <v>30.054399999999987</v>
      </c>
      <c r="M2111" s="55">
        <v>2</v>
      </c>
      <c r="N2111" s="61" t="s">
        <v>14</v>
      </c>
      <c r="P2111" s="66"/>
      <c r="Q2111" s="53"/>
      <c r="R2111" s="53"/>
      <c r="S2111" s="53"/>
      <c r="T2111" s="53"/>
      <c r="U2111" s="53"/>
      <c r="V2111" s="53"/>
      <c r="W2111" s="53"/>
      <c r="BZ2111" s="53"/>
      <c r="CA2111" s="30"/>
    </row>
    <row r="2112" spans="2:79" s="52" customFormat="1" ht="13" x14ac:dyDescent="0.3">
      <c r="B2112" s="53" t="s">
        <v>116</v>
      </c>
      <c r="C2112" s="53" t="s">
        <v>146</v>
      </c>
      <c r="D2112" s="53" t="s">
        <v>384</v>
      </c>
      <c r="E2112" s="53">
        <v>38.139510000000001</v>
      </c>
      <c r="F2112" s="53">
        <v>-4.9030519999999997</v>
      </c>
      <c r="G2112" s="54">
        <v>578.86540000000002</v>
      </c>
      <c r="H2112" s="53">
        <v>743</v>
      </c>
      <c r="I2112" s="53">
        <v>377</v>
      </c>
      <c r="J2112" s="53">
        <v>366</v>
      </c>
      <c r="K2112" s="52">
        <v>113</v>
      </c>
      <c r="L2112" s="52">
        <v>465.86540000000002</v>
      </c>
      <c r="M2112" s="55">
        <v>5</v>
      </c>
      <c r="N2112" s="61" t="s">
        <v>15</v>
      </c>
      <c r="P2112" s="66"/>
      <c r="Q2112" s="53"/>
      <c r="R2112" s="53"/>
      <c r="S2112" s="53"/>
      <c r="T2112" s="53"/>
      <c r="U2112" s="53"/>
      <c r="V2112" s="53"/>
      <c r="W2112" s="53"/>
      <c r="BZ2112" s="53"/>
      <c r="CA2112" s="30"/>
    </row>
    <row r="2113" spans="2:79" s="52" customFormat="1" ht="13" x14ac:dyDescent="0.3">
      <c r="B2113" s="53" t="s">
        <v>116</v>
      </c>
      <c r="C2113" s="53" t="s">
        <v>146</v>
      </c>
      <c r="D2113" s="53" t="s">
        <v>385</v>
      </c>
      <c r="E2113" s="53">
        <v>38.322789999999998</v>
      </c>
      <c r="F2113" s="53">
        <v>-4.6283409999999998</v>
      </c>
      <c r="G2113" s="54">
        <v>728.58789999999999</v>
      </c>
      <c r="H2113" s="53">
        <v>9663</v>
      </c>
      <c r="I2113" s="53">
        <v>4789</v>
      </c>
      <c r="J2113" s="53">
        <v>4874</v>
      </c>
      <c r="K2113" s="52">
        <v>113</v>
      </c>
      <c r="L2113" s="52">
        <v>615.58789999999999</v>
      </c>
      <c r="M2113" s="55">
        <v>6</v>
      </c>
      <c r="N2113" s="61" t="s">
        <v>16</v>
      </c>
      <c r="P2113" s="66"/>
      <c r="Q2113" s="53"/>
      <c r="R2113" s="53"/>
      <c r="S2113" s="53"/>
      <c r="T2113" s="53"/>
      <c r="U2113" s="53"/>
      <c r="V2113" s="53"/>
      <c r="W2113" s="53"/>
      <c r="BZ2113" s="53"/>
      <c r="CA2113" s="30"/>
    </row>
    <row r="2114" spans="2:79" s="52" customFormat="1" ht="13" x14ac:dyDescent="0.3">
      <c r="B2114" s="53" t="s">
        <v>116</v>
      </c>
      <c r="C2114" s="53" t="s">
        <v>146</v>
      </c>
      <c r="D2114" s="53" t="s">
        <v>386</v>
      </c>
      <c r="E2114" s="53">
        <v>38.392969999999998</v>
      </c>
      <c r="F2114" s="53">
        <v>-5.0001319999999998</v>
      </c>
      <c r="G2114" s="54">
        <v>583.84519999999998</v>
      </c>
      <c r="H2114" s="53">
        <v>1637</v>
      </c>
      <c r="I2114" s="53">
        <v>805</v>
      </c>
      <c r="J2114" s="53">
        <v>832</v>
      </c>
      <c r="K2114" s="52">
        <v>113</v>
      </c>
      <c r="L2114" s="52">
        <v>470.84519999999998</v>
      </c>
      <c r="M2114" s="55">
        <v>5</v>
      </c>
      <c r="N2114" s="61" t="s">
        <v>15</v>
      </c>
      <c r="P2114" s="66"/>
      <c r="Q2114" s="53"/>
      <c r="R2114" s="53"/>
      <c r="S2114" s="53"/>
      <c r="T2114" s="53"/>
      <c r="U2114" s="53"/>
      <c r="V2114" s="53"/>
      <c r="W2114" s="53"/>
      <c r="BZ2114" s="53"/>
      <c r="CA2114" s="30"/>
    </row>
    <row r="2115" spans="2:79" s="52" customFormat="1" ht="13" x14ac:dyDescent="0.3">
      <c r="B2115" s="53" t="s">
        <v>116</v>
      </c>
      <c r="C2115" s="53" t="s">
        <v>146</v>
      </c>
      <c r="D2115" s="53" t="s">
        <v>387</v>
      </c>
      <c r="E2115" s="53">
        <v>38.199649999999998</v>
      </c>
      <c r="F2115" s="53">
        <v>-5.1514430000000004</v>
      </c>
      <c r="G2115" s="54">
        <v>556.63139999999999</v>
      </c>
      <c r="H2115" s="53">
        <v>1204</v>
      </c>
      <c r="I2115" s="53">
        <v>606</v>
      </c>
      <c r="J2115" s="53">
        <v>598</v>
      </c>
      <c r="K2115" s="52">
        <v>113</v>
      </c>
      <c r="L2115" s="52">
        <v>443.63139999999999</v>
      </c>
      <c r="M2115" s="55">
        <v>5</v>
      </c>
      <c r="N2115" s="61" t="s">
        <v>15</v>
      </c>
      <c r="P2115" s="66"/>
      <c r="Q2115" s="53"/>
      <c r="R2115" s="53"/>
      <c r="S2115" s="53"/>
      <c r="T2115" s="53"/>
      <c r="U2115" s="53"/>
      <c r="V2115" s="53"/>
      <c r="W2115" s="53"/>
      <c r="BZ2115" s="53"/>
      <c r="CA2115" s="30"/>
    </row>
    <row r="2116" spans="2:79" s="52" customFormat="1" ht="13" x14ac:dyDescent="0.3">
      <c r="B2116" s="53" t="s">
        <v>116</v>
      </c>
      <c r="C2116" s="53" t="s">
        <v>146</v>
      </c>
      <c r="D2116" s="53" t="s">
        <v>388</v>
      </c>
      <c r="E2116" s="53">
        <v>38.455710000000003</v>
      </c>
      <c r="F2116" s="53">
        <v>-4.9843710000000003</v>
      </c>
      <c r="G2116" s="54">
        <v>586.78030000000001</v>
      </c>
      <c r="H2116" s="53">
        <v>1332</v>
      </c>
      <c r="I2116" s="53">
        <v>655</v>
      </c>
      <c r="J2116" s="53">
        <v>677</v>
      </c>
      <c r="K2116" s="52">
        <v>113</v>
      </c>
      <c r="L2116" s="52">
        <v>473.78030000000001</v>
      </c>
      <c r="M2116" s="55">
        <v>5</v>
      </c>
      <c r="N2116" s="61" t="s">
        <v>15</v>
      </c>
      <c r="P2116" s="66"/>
      <c r="Q2116" s="53"/>
      <c r="R2116" s="53"/>
      <c r="S2116" s="53"/>
      <c r="T2116" s="53"/>
      <c r="U2116" s="53"/>
      <c r="V2116" s="53"/>
      <c r="W2116" s="53"/>
      <c r="BZ2116" s="53"/>
      <c r="CA2116" s="30"/>
    </row>
    <row r="2117" spans="2:79" s="52" customFormat="1" ht="13" x14ac:dyDescent="0.3">
      <c r="B2117" s="53" t="s">
        <v>116</v>
      </c>
      <c r="C2117" s="53" t="s">
        <v>146</v>
      </c>
      <c r="D2117" s="53" t="s">
        <v>389</v>
      </c>
      <c r="E2117" s="53">
        <v>38.075980000000001</v>
      </c>
      <c r="F2117" s="53">
        <v>-5.0142139999999999</v>
      </c>
      <c r="G2117" s="54">
        <v>699.25130000000001</v>
      </c>
      <c r="H2117" s="53">
        <v>3558</v>
      </c>
      <c r="I2117" s="53">
        <v>1822</v>
      </c>
      <c r="J2117" s="53">
        <v>1736</v>
      </c>
      <c r="K2117" s="52">
        <v>113</v>
      </c>
      <c r="L2117" s="52">
        <v>586.25130000000001</v>
      </c>
      <c r="M2117" s="55">
        <v>5</v>
      </c>
      <c r="N2117" s="61" t="s">
        <v>15</v>
      </c>
      <c r="P2117" s="66"/>
      <c r="Q2117" s="53"/>
      <c r="R2117" s="53"/>
      <c r="S2117" s="53"/>
      <c r="T2117" s="53"/>
      <c r="U2117" s="53"/>
      <c r="V2117" s="53"/>
      <c r="W2117" s="53"/>
      <c r="BZ2117" s="53"/>
      <c r="CA2117" s="30"/>
    </row>
    <row r="2118" spans="2:79" s="52" customFormat="1" ht="13" x14ac:dyDescent="0.3">
      <c r="B2118" s="53" t="s">
        <v>116</v>
      </c>
      <c r="C2118" s="53" t="s">
        <v>146</v>
      </c>
      <c r="D2118" s="53" t="s">
        <v>390</v>
      </c>
      <c r="E2118" s="53">
        <v>38.482700000000001</v>
      </c>
      <c r="F2118" s="53">
        <v>-4.9553919999999998</v>
      </c>
      <c r="G2118" s="54">
        <v>578.68129999999996</v>
      </c>
      <c r="H2118" s="53">
        <v>2810</v>
      </c>
      <c r="I2118" s="53">
        <v>1381</v>
      </c>
      <c r="J2118" s="53">
        <v>1429</v>
      </c>
      <c r="K2118" s="52">
        <v>113</v>
      </c>
      <c r="L2118" s="52">
        <v>465.68129999999996</v>
      </c>
      <c r="M2118" s="55">
        <v>5</v>
      </c>
      <c r="N2118" s="61" t="s">
        <v>15</v>
      </c>
      <c r="P2118" s="66"/>
      <c r="Q2118" s="53"/>
      <c r="R2118" s="53"/>
      <c r="S2118" s="53"/>
      <c r="T2118" s="53"/>
      <c r="U2118" s="53"/>
      <c r="V2118" s="53"/>
      <c r="W2118" s="53"/>
      <c r="BZ2118" s="53"/>
    </row>
    <row r="2119" spans="2:79" s="52" customFormat="1" ht="13" x14ac:dyDescent="0.3">
      <c r="B2119" s="53" t="s">
        <v>116</v>
      </c>
      <c r="C2119" s="53" t="s">
        <v>146</v>
      </c>
      <c r="D2119" s="53" t="s">
        <v>391</v>
      </c>
      <c r="E2119" s="53">
        <v>37.543140000000001</v>
      </c>
      <c r="F2119" s="53">
        <v>-4.3164150000000001</v>
      </c>
      <c r="G2119" s="54">
        <v>652.79480000000001</v>
      </c>
      <c r="H2119" s="53">
        <v>784</v>
      </c>
      <c r="I2119" s="53">
        <v>401</v>
      </c>
      <c r="J2119" s="53">
        <v>383</v>
      </c>
      <c r="K2119" s="52">
        <v>113</v>
      </c>
      <c r="L2119" s="52">
        <v>539.79480000000001</v>
      </c>
      <c r="M2119" s="55">
        <v>5</v>
      </c>
      <c r="N2119" s="61" t="s">
        <v>15</v>
      </c>
      <c r="P2119" s="66"/>
      <c r="Q2119" s="53"/>
      <c r="R2119" s="53"/>
      <c r="S2119" s="53"/>
      <c r="T2119" s="53"/>
      <c r="U2119" s="53"/>
      <c r="V2119" s="53"/>
      <c r="W2119" s="53"/>
      <c r="BZ2119" s="53"/>
    </row>
    <row r="2120" spans="2:79" s="52" customFormat="1" ht="13" x14ac:dyDescent="0.3">
      <c r="B2120" s="53" t="s">
        <v>6407</v>
      </c>
      <c r="C2120" s="53" t="s">
        <v>147</v>
      </c>
      <c r="D2120" s="53" t="s">
        <v>6408</v>
      </c>
      <c r="E2120" s="53">
        <v>43.216670000000001</v>
      </c>
      <c r="F2120" s="53">
        <v>-8.2833330000000007</v>
      </c>
      <c r="G2120" s="54">
        <v>99.718059999999994</v>
      </c>
      <c r="H2120" s="53">
        <v>5798</v>
      </c>
      <c r="I2120" s="53">
        <v>2876</v>
      </c>
      <c r="J2120" s="53">
        <v>2922</v>
      </c>
      <c r="K2120" s="52">
        <v>0</v>
      </c>
      <c r="L2120" s="52">
        <v>99.718059999999994</v>
      </c>
      <c r="M2120" s="55">
        <v>2</v>
      </c>
      <c r="N2120" s="61" t="s">
        <v>15</v>
      </c>
      <c r="P2120" s="66"/>
      <c r="Q2120" s="53"/>
      <c r="R2120" s="53"/>
      <c r="S2120" s="53"/>
      <c r="T2120" s="53"/>
      <c r="U2120" s="53"/>
      <c r="V2120" s="53"/>
      <c r="W2120" s="53"/>
      <c r="BZ2120" s="53"/>
    </row>
    <row r="2121" spans="2:79" s="52" customFormat="1" ht="13" x14ac:dyDescent="0.3">
      <c r="B2121" s="53" t="s">
        <v>6407</v>
      </c>
      <c r="C2121" s="53" t="s">
        <v>147</v>
      </c>
      <c r="D2121" s="53" t="s">
        <v>6409</v>
      </c>
      <c r="E2121" s="53">
        <v>42.9</v>
      </c>
      <c r="F2121" s="53">
        <v>-8.6333330000000004</v>
      </c>
      <c r="G2121" s="54">
        <v>216.37970000000001</v>
      </c>
      <c r="H2121" s="53">
        <v>26983</v>
      </c>
      <c r="I2121" s="53">
        <v>13079</v>
      </c>
      <c r="J2121" s="53">
        <v>13904</v>
      </c>
      <c r="K2121" s="52">
        <v>0</v>
      </c>
      <c r="L2121" s="52">
        <v>216.37970000000001</v>
      </c>
      <c r="M2121" s="55">
        <v>4</v>
      </c>
      <c r="N2121" s="61" t="s">
        <v>15</v>
      </c>
      <c r="P2121" s="66"/>
      <c r="Q2121" s="53"/>
      <c r="R2121" s="53"/>
      <c r="S2121" s="53"/>
      <c r="T2121" s="53"/>
      <c r="U2121" s="53"/>
      <c r="V2121" s="53"/>
      <c r="W2121" s="53"/>
      <c r="BZ2121" s="53"/>
    </row>
    <row r="2122" spans="2:79" s="52" customFormat="1" ht="13" x14ac:dyDescent="0.3">
      <c r="B2122" s="53" t="s">
        <v>6407</v>
      </c>
      <c r="C2122" s="53" t="s">
        <v>147</v>
      </c>
      <c r="D2122" s="53" t="s">
        <v>6410</v>
      </c>
      <c r="E2122" s="53">
        <v>43.233330000000002</v>
      </c>
      <c r="F2122" s="53">
        <v>-8.016667</v>
      </c>
      <c r="G2122" s="54">
        <v>275.39010000000002</v>
      </c>
      <c r="H2122" s="53">
        <v>2142</v>
      </c>
      <c r="I2122" s="53">
        <v>1066</v>
      </c>
      <c r="J2122" s="53">
        <v>1076</v>
      </c>
      <c r="K2122" s="52">
        <v>0</v>
      </c>
      <c r="L2122" s="52">
        <v>275.39010000000002</v>
      </c>
      <c r="M2122" s="55">
        <v>4</v>
      </c>
      <c r="N2122" s="61" t="s">
        <v>15</v>
      </c>
      <c r="P2122" s="66"/>
      <c r="Q2122" s="53"/>
      <c r="R2122" s="53"/>
      <c r="S2122" s="53"/>
      <c r="T2122" s="53"/>
      <c r="U2122" s="53"/>
      <c r="V2122" s="53"/>
      <c r="W2122" s="53"/>
      <c r="BZ2122" s="53"/>
    </row>
    <row r="2123" spans="2:79" s="52" customFormat="1" ht="13" x14ac:dyDescent="0.3">
      <c r="B2123" s="53" t="s">
        <v>6407</v>
      </c>
      <c r="C2123" s="53" t="s">
        <v>147</v>
      </c>
      <c r="D2123" s="53" t="s">
        <v>6411</v>
      </c>
      <c r="E2123" s="53">
        <v>43.426299999999998</v>
      </c>
      <c r="F2123" s="53">
        <v>-8.2477459999999994</v>
      </c>
      <c r="G2123" s="54">
        <v>9.654655</v>
      </c>
      <c r="H2123" s="53">
        <v>5673</v>
      </c>
      <c r="I2123" s="53">
        <v>2798</v>
      </c>
      <c r="J2123" s="53">
        <v>2875</v>
      </c>
      <c r="K2123" s="52">
        <v>0</v>
      </c>
      <c r="L2123" s="52">
        <v>9.654655</v>
      </c>
      <c r="M2123" s="55">
        <v>2</v>
      </c>
      <c r="N2123" s="61" t="s">
        <v>15</v>
      </c>
      <c r="P2123" s="66"/>
      <c r="Q2123" s="53"/>
      <c r="R2123" s="53"/>
      <c r="S2123" s="53"/>
      <c r="T2123" s="53"/>
      <c r="U2123" s="53"/>
      <c r="V2123" s="53"/>
      <c r="W2123" s="53"/>
      <c r="BZ2123" s="53"/>
    </row>
    <row r="2124" spans="2:79" s="52" customFormat="1" ht="13" x14ac:dyDescent="0.3">
      <c r="B2124" s="53" t="s">
        <v>6407</v>
      </c>
      <c r="C2124" s="53" t="s">
        <v>147</v>
      </c>
      <c r="D2124" s="53" t="s">
        <v>6412</v>
      </c>
      <c r="E2124" s="53">
        <v>43.304510000000001</v>
      </c>
      <c r="F2124" s="53">
        <v>-8.5113869999999991</v>
      </c>
      <c r="G2124" s="54">
        <v>36.123240000000003</v>
      </c>
      <c r="H2124" s="53">
        <v>29762</v>
      </c>
      <c r="I2124" s="53">
        <v>14906</v>
      </c>
      <c r="J2124" s="53">
        <v>14856</v>
      </c>
      <c r="K2124" s="52">
        <v>0</v>
      </c>
      <c r="L2124" s="52">
        <v>36.123240000000003</v>
      </c>
      <c r="M2124" s="55">
        <v>2</v>
      </c>
      <c r="N2124" s="61" t="s">
        <v>15</v>
      </c>
      <c r="P2124" s="66"/>
      <c r="Q2124" s="53"/>
      <c r="R2124" s="53"/>
      <c r="S2124" s="53"/>
      <c r="T2124" s="53"/>
      <c r="U2124" s="53"/>
      <c r="V2124" s="53"/>
      <c r="W2124" s="53"/>
      <c r="BZ2124" s="53"/>
    </row>
    <row r="2125" spans="2:79" s="52" customFormat="1" ht="13" x14ac:dyDescent="0.3">
      <c r="B2125" s="53" t="s">
        <v>6407</v>
      </c>
      <c r="C2125" s="53" t="s">
        <v>147</v>
      </c>
      <c r="D2125" s="53" t="s">
        <v>6413</v>
      </c>
      <c r="E2125" s="53">
        <v>42.927169999999997</v>
      </c>
      <c r="F2125" s="53">
        <v>-8.1641960000000005</v>
      </c>
      <c r="G2125" s="54">
        <v>385.53460000000001</v>
      </c>
      <c r="H2125" s="53">
        <v>6490</v>
      </c>
      <c r="I2125" s="53">
        <v>3241</v>
      </c>
      <c r="J2125" s="53">
        <v>3249</v>
      </c>
      <c r="K2125" s="52">
        <v>0</v>
      </c>
      <c r="L2125" s="52">
        <v>385.53460000000001</v>
      </c>
      <c r="M2125" s="55">
        <v>4</v>
      </c>
      <c r="N2125" s="61" t="s">
        <v>15</v>
      </c>
      <c r="P2125" s="66"/>
      <c r="Q2125" s="53"/>
      <c r="R2125" s="53"/>
      <c r="S2125" s="53"/>
      <c r="T2125" s="53"/>
      <c r="U2125" s="53"/>
      <c r="V2125" s="53"/>
      <c r="W2125" s="53"/>
      <c r="BZ2125" s="53"/>
    </row>
    <row r="2126" spans="2:79" s="52" customFormat="1" ht="13" x14ac:dyDescent="0.3">
      <c r="B2126" s="53" t="s">
        <v>6407</v>
      </c>
      <c r="C2126" s="53" t="s">
        <v>147</v>
      </c>
      <c r="D2126" s="53" t="s">
        <v>6414</v>
      </c>
      <c r="E2126" s="53">
        <v>42.801870000000001</v>
      </c>
      <c r="F2126" s="53">
        <v>-8.8428050000000002</v>
      </c>
      <c r="G2126" s="54">
        <v>132.5069</v>
      </c>
      <c r="H2126" s="53">
        <v>4415</v>
      </c>
      <c r="I2126" s="53">
        <v>2113</v>
      </c>
      <c r="J2126" s="53">
        <v>2302</v>
      </c>
      <c r="K2126" s="52">
        <v>0</v>
      </c>
      <c r="L2126" s="52">
        <v>132.5069</v>
      </c>
      <c r="M2126" s="55">
        <v>2</v>
      </c>
      <c r="N2126" s="61" t="s">
        <v>15</v>
      </c>
      <c r="P2126" s="66"/>
      <c r="Q2126" s="53"/>
      <c r="R2126" s="53"/>
      <c r="S2126" s="53"/>
      <c r="T2126" s="53"/>
      <c r="U2126" s="53"/>
      <c r="V2126" s="53"/>
      <c r="W2126" s="53"/>
      <c r="BZ2126" s="53"/>
    </row>
    <row r="2127" spans="2:79" s="52" customFormat="1" ht="13" x14ac:dyDescent="0.3">
      <c r="B2127" s="53" t="s">
        <v>6407</v>
      </c>
      <c r="C2127" s="53" t="s">
        <v>147</v>
      </c>
      <c r="D2127" s="53" t="s">
        <v>6415</v>
      </c>
      <c r="E2127" s="53">
        <v>43.316670000000002</v>
      </c>
      <c r="F2127" s="53">
        <v>-8.2333339999999993</v>
      </c>
      <c r="G2127" s="54">
        <v>111.32</v>
      </c>
      <c r="H2127" s="53">
        <v>6696</v>
      </c>
      <c r="I2127" s="53">
        <v>3228</v>
      </c>
      <c r="J2127" s="53">
        <v>3468</v>
      </c>
      <c r="K2127" s="52">
        <v>0</v>
      </c>
      <c r="L2127" s="52">
        <v>111.32</v>
      </c>
      <c r="M2127" s="55">
        <v>2</v>
      </c>
      <c r="N2127" s="61" t="s">
        <v>15</v>
      </c>
      <c r="P2127" s="66"/>
      <c r="Q2127" s="53"/>
      <c r="R2127" s="53"/>
      <c r="S2127" s="53"/>
      <c r="T2127" s="53"/>
      <c r="U2127" s="53"/>
      <c r="V2127" s="53"/>
      <c r="W2127" s="53"/>
      <c r="BZ2127" s="53"/>
    </row>
    <row r="2128" spans="2:79" s="52" customFormat="1" ht="13" x14ac:dyDescent="0.3">
      <c r="B2128" s="53" t="s">
        <v>6407</v>
      </c>
      <c r="C2128" s="53" t="s">
        <v>147</v>
      </c>
      <c r="D2128" s="53" t="s">
        <v>6416</v>
      </c>
      <c r="E2128" s="53">
        <v>43.281059999999997</v>
      </c>
      <c r="F2128" s="53">
        <v>-8.2113150000000008</v>
      </c>
      <c r="G2128" s="54">
        <v>30.775639999999999</v>
      </c>
      <c r="H2128" s="53">
        <v>13680</v>
      </c>
      <c r="I2128" s="53">
        <v>6530</v>
      </c>
      <c r="J2128" s="53">
        <v>7150</v>
      </c>
      <c r="K2128" s="52">
        <v>0</v>
      </c>
      <c r="L2128" s="52">
        <v>30.775639999999999</v>
      </c>
      <c r="M2128" s="55">
        <v>2</v>
      </c>
      <c r="N2128" s="61" t="s">
        <v>15</v>
      </c>
      <c r="P2128" s="66"/>
      <c r="Q2128" s="53"/>
      <c r="R2128" s="53"/>
      <c r="S2128" s="53"/>
      <c r="T2128" s="53"/>
      <c r="U2128" s="53"/>
      <c r="V2128" s="53"/>
      <c r="W2128" s="53"/>
      <c r="BZ2128" s="53"/>
    </row>
    <row r="2129" spans="2:78" s="52" customFormat="1" ht="13" x14ac:dyDescent="0.3">
      <c r="B2129" s="53" t="s">
        <v>6407</v>
      </c>
      <c r="C2129" s="53" t="s">
        <v>147</v>
      </c>
      <c r="D2129" s="53" t="s">
        <v>6417</v>
      </c>
      <c r="E2129" s="53">
        <v>43.008000000000003</v>
      </c>
      <c r="F2129" s="53">
        <v>-8.1270000000000007</v>
      </c>
      <c r="G2129" s="54">
        <v>486.9221</v>
      </c>
      <c r="H2129" s="53">
        <v>2288</v>
      </c>
      <c r="I2129" s="53">
        <v>1154</v>
      </c>
      <c r="J2129" s="53">
        <v>1134</v>
      </c>
      <c r="K2129" s="52">
        <v>0</v>
      </c>
      <c r="L2129" s="52">
        <v>486.9221</v>
      </c>
      <c r="M2129" s="55">
        <v>5</v>
      </c>
      <c r="N2129" s="61" t="s">
        <v>16</v>
      </c>
      <c r="P2129" s="66"/>
      <c r="Q2129" s="53"/>
      <c r="R2129" s="53"/>
      <c r="S2129" s="53"/>
      <c r="T2129" s="53"/>
      <c r="U2129" s="53"/>
      <c r="V2129" s="53"/>
      <c r="W2129" s="53"/>
      <c r="BZ2129" s="53"/>
    </row>
    <row r="2130" spans="2:78" s="52" customFormat="1" ht="13" x14ac:dyDescent="0.3">
      <c r="B2130" s="53" t="s">
        <v>6407</v>
      </c>
      <c r="C2130" s="53" t="s">
        <v>147</v>
      </c>
      <c r="D2130" s="53" t="s">
        <v>6418</v>
      </c>
      <c r="E2130" s="53">
        <v>42.65</v>
      </c>
      <c r="F2130" s="53">
        <v>-8.9</v>
      </c>
      <c r="G2130" s="54">
        <v>39.576369999999997</v>
      </c>
      <c r="H2130" s="53">
        <v>18883</v>
      </c>
      <c r="I2130" s="53">
        <v>9191</v>
      </c>
      <c r="J2130" s="53">
        <v>9692</v>
      </c>
      <c r="K2130" s="52">
        <v>0</v>
      </c>
      <c r="L2130" s="52">
        <v>39.576369999999997</v>
      </c>
      <c r="M2130" s="55">
        <v>2</v>
      </c>
      <c r="N2130" s="61" t="s">
        <v>15</v>
      </c>
      <c r="P2130" s="66"/>
      <c r="Q2130" s="53"/>
      <c r="R2130" s="53"/>
      <c r="S2130" s="53"/>
      <c r="T2130" s="53"/>
      <c r="U2130" s="53"/>
      <c r="V2130" s="53"/>
      <c r="W2130" s="53"/>
      <c r="BZ2130" s="53"/>
    </row>
    <row r="2131" spans="2:78" s="52" customFormat="1" ht="13" x14ac:dyDescent="0.3">
      <c r="B2131" s="53" t="s">
        <v>6407</v>
      </c>
      <c r="C2131" s="53" t="s">
        <v>147</v>
      </c>
      <c r="D2131" s="53" t="s">
        <v>6419</v>
      </c>
      <c r="E2131" s="53">
        <v>42.817</v>
      </c>
      <c r="F2131" s="53">
        <v>-8.4169999999999998</v>
      </c>
      <c r="G2131" s="54">
        <v>295.43939999999998</v>
      </c>
      <c r="H2131" s="53">
        <v>4462</v>
      </c>
      <c r="I2131" s="53">
        <v>2184</v>
      </c>
      <c r="J2131" s="53">
        <v>2278</v>
      </c>
      <c r="K2131" s="52">
        <v>0</v>
      </c>
      <c r="L2131" s="52">
        <v>295.43939999999998</v>
      </c>
      <c r="M2131" s="55">
        <v>4</v>
      </c>
      <c r="N2131" s="61" t="s">
        <v>15</v>
      </c>
      <c r="P2131" s="66"/>
      <c r="Q2131" s="53"/>
      <c r="R2131" s="53"/>
      <c r="S2131" s="53"/>
      <c r="T2131" s="53"/>
      <c r="U2131" s="53"/>
      <c r="V2131" s="53"/>
      <c r="W2131" s="53"/>
      <c r="BZ2131" s="53"/>
    </row>
    <row r="2132" spans="2:78" s="52" customFormat="1" ht="13" x14ac:dyDescent="0.3">
      <c r="B2132" s="53" t="s">
        <v>6407</v>
      </c>
      <c r="C2132" s="53" t="s">
        <v>147</v>
      </c>
      <c r="D2132" s="53" t="s">
        <v>6420</v>
      </c>
      <c r="E2132" s="53">
        <v>42.866999999999997</v>
      </c>
      <c r="F2132" s="53">
        <v>-8.6780000000000008</v>
      </c>
      <c r="G2132" s="54">
        <v>113.9952</v>
      </c>
      <c r="H2132" s="53">
        <v>7205</v>
      </c>
      <c r="I2132" s="53">
        <v>3486</v>
      </c>
      <c r="J2132" s="53">
        <v>3719</v>
      </c>
      <c r="K2132" s="52">
        <v>0</v>
      </c>
      <c r="L2132" s="52">
        <v>113.9952</v>
      </c>
      <c r="M2132" s="55">
        <v>2</v>
      </c>
      <c r="N2132" s="61" t="s">
        <v>15</v>
      </c>
      <c r="P2132" s="66"/>
      <c r="Q2132" s="53"/>
      <c r="R2132" s="53"/>
      <c r="S2132" s="53"/>
      <c r="T2132" s="53"/>
      <c r="U2132" s="53"/>
      <c r="V2132" s="53"/>
      <c r="W2132" s="53"/>
      <c r="BZ2132" s="53"/>
    </row>
    <row r="2133" spans="2:78" s="52" customFormat="1" ht="13" x14ac:dyDescent="0.3">
      <c r="B2133" s="53" t="s">
        <v>6407</v>
      </c>
      <c r="C2133" s="53" t="s">
        <v>147</v>
      </c>
      <c r="D2133" s="53" t="s">
        <v>6421</v>
      </c>
      <c r="E2133" s="53">
        <v>43.219169999999998</v>
      </c>
      <c r="F2133" s="53">
        <v>-8.98</v>
      </c>
      <c r="G2133" s="54">
        <v>91.228260000000006</v>
      </c>
      <c r="H2133" s="53">
        <v>4985</v>
      </c>
      <c r="I2133" s="53">
        <v>2459</v>
      </c>
      <c r="J2133" s="53">
        <v>2526</v>
      </c>
      <c r="K2133" s="52">
        <v>0</v>
      </c>
      <c r="L2133" s="52">
        <v>91.228260000000006</v>
      </c>
      <c r="M2133" s="55">
        <v>2</v>
      </c>
      <c r="N2133" s="61" t="s">
        <v>15</v>
      </c>
      <c r="P2133" s="66"/>
      <c r="Q2133" s="53"/>
      <c r="R2133" s="53"/>
      <c r="S2133" s="53"/>
      <c r="T2133" s="53"/>
      <c r="U2133" s="53"/>
      <c r="V2133" s="53"/>
      <c r="W2133" s="53"/>
      <c r="BZ2133" s="53"/>
    </row>
    <row r="2134" spans="2:78" s="52" customFormat="1" ht="13" x14ac:dyDescent="0.3">
      <c r="B2134" s="53" t="s">
        <v>6407</v>
      </c>
      <c r="C2134" s="53" t="s">
        <v>147</v>
      </c>
      <c r="D2134" s="53" t="s">
        <v>6422</v>
      </c>
      <c r="E2134" s="53">
        <v>43.41724</v>
      </c>
      <c r="F2134" s="53">
        <v>-8.1652100000000001</v>
      </c>
      <c r="G2134" s="54">
        <v>14.013260000000001</v>
      </c>
      <c r="H2134" s="53">
        <v>3336</v>
      </c>
      <c r="I2134" s="53">
        <v>1662</v>
      </c>
      <c r="J2134" s="53">
        <v>1674</v>
      </c>
      <c r="K2134" s="52">
        <v>0</v>
      </c>
      <c r="L2134" s="52">
        <v>14.013260000000001</v>
      </c>
      <c r="M2134" s="55">
        <v>2</v>
      </c>
      <c r="N2134" s="61" t="s">
        <v>15</v>
      </c>
      <c r="P2134" s="66"/>
      <c r="Q2134" s="53"/>
      <c r="R2134" s="53"/>
      <c r="S2134" s="53"/>
      <c r="T2134" s="53"/>
      <c r="U2134" s="53"/>
      <c r="V2134" s="53"/>
      <c r="W2134" s="53"/>
      <c r="BZ2134" s="53"/>
    </row>
    <row r="2135" spans="2:78" s="52" customFormat="1" ht="13" x14ac:dyDescent="0.3">
      <c r="B2135" s="53" t="s">
        <v>6407</v>
      </c>
      <c r="C2135" s="53" t="s">
        <v>147</v>
      </c>
      <c r="D2135" s="53" t="s">
        <v>6423</v>
      </c>
      <c r="E2135" s="53">
        <v>43.128619999999998</v>
      </c>
      <c r="F2135" s="53">
        <v>-9.1849290000000003</v>
      </c>
      <c r="G2135" s="54">
        <v>8.0578959999999995</v>
      </c>
      <c r="H2135" s="53">
        <v>6224</v>
      </c>
      <c r="I2135" s="53">
        <v>3089</v>
      </c>
      <c r="J2135" s="53">
        <v>3135</v>
      </c>
      <c r="K2135" s="52">
        <v>0</v>
      </c>
      <c r="L2135" s="52">
        <v>8.0578959999999995</v>
      </c>
      <c r="M2135" s="55">
        <v>2</v>
      </c>
      <c r="N2135" s="61" t="s">
        <v>15</v>
      </c>
      <c r="P2135" s="66"/>
      <c r="Q2135" s="53"/>
      <c r="R2135" s="53"/>
      <c r="S2135" s="53"/>
      <c r="T2135" s="53"/>
      <c r="U2135" s="53"/>
      <c r="V2135" s="53"/>
      <c r="W2135" s="53"/>
      <c r="BZ2135" s="53"/>
    </row>
    <row r="2136" spans="2:78" s="52" customFormat="1" ht="13" x14ac:dyDescent="0.3">
      <c r="B2136" s="53" t="s">
        <v>6407</v>
      </c>
      <c r="C2136" s="53" t="s">
        <v>147</v>
      </c>
      <c r="D2136" s="53" t="s">
        <v>6424</v>
      </c>
      <c r="E2136" s="53">
        <v>43.294159999999998</v>
      </c>
      <c r="F2136" s="53">
        <v>-8.3449799999999996</v>
      </c>
      <c r="G2136" s="54">
        <v>59.317100000000003</v>
      </c>
      <c r="H2136" s="53">
        <v>23231</v>
      </c>
      <c r="I2136" s="53">
        <v>11426</v>
      </c>
      <c r="J2136" s="53">
        <v>11805</v>
      </c>
      <c r="K2136" s="52">
        <v>0</v>
      </c>
      <c r="L2136" s="52">
        <v>59.317100000000003</v>
      </c>
      <c r="M2136" s="55">
        <v>2</v>
      </c>
      <c r="N2136" s="61" t="s">
        <v>15</v>
      </c>
      <c r="P2136" s="66"/>
      <c r="Q2136" s="53"/>
      <c r="R2136" s="53"/>
      <c r="S2136" s="53"/>
      <c r="T2136" s="53"/>
      <c r="U2136" s="53"/>
      <c r="V2136" s="53"/>
      <c r="W2136" s="53"/>
      <c r="BZ2136" s="53"/>
    </row>
    <row r="2137" spans="2:78" s="52" customFormat="1" ht="13" x14ac:dyDescent="0.3">
      <c r="B2137" s="53" t="s">
        <v>6407</v>
      </c>
      <c r="C2137" s="53" t="s">
        <v>147</v>
      </c>
      <c r="D2137" s="53" t="s">
        <v>6425</v>
      </c>
      <c r="E2137" s="53">
        <v>42.692929999999997</v>
      </c>
      <c r="F2137" s="53">
        <v>-8.7927090000000003</v>
      </c>
      <c r="G2137" s="54">
        <v>69.878619999999998</v>
      </c>
      <c r="H2137" s="53">
        <v>1417</v>
      </c>
      <c r="I2137" s="53">
        <v>706</v>
      </c>
      <c r="J2137" s="53">
        <v>711</v>
      </c>
      <c r="K2137" s="52">
        <v>0</v>
      </c>
      <c r="L2137" s="52">
        <v>69.878619999999998</v>
      </c>
      <c r="M2137" s="55">
        <v>2</v>
      </c>
      <c r="N2137" s="61" t="s">
        <v>15</v>
      </c>
      <c r="P2137" s="66"/>
      <c r="Q2137" s="53"/>
      <c r="R2137" s="53"/>
      <c r="S2137" s="53"/>
      <c r="T2137" s="53"/>
      <c r="U2137" s="53"/>
      <c r="V2137" s="53"/>
      <c r="W2137" s="53"/>
      <c r="BZ2137" s="53"/>
    </row>
    <row r="2138" spans="2:78" s="52" customFormat="1" ht="13" x14ac:dyDescent="0.3">
      <c r="B2138" s="53" t="s">
        <v>6407</v>
      </c>
      <c r="C2138" s="53" t="s">
        <v>147</v>
      </c>
      <c r="D2138" s="53" t="s">
        <v>6426</v>
      </c>
      <c r="E2138" s="53">
        <v>43.21217</v>
      </c>
      <c r="F2138" s="53">
        <v>-8.6910410000000002</v>
      </c>
      <c r="G2138" s="54">
        <v>108.2141</v>
      </c>
      <c r="H2138" s="53">
        <v>30990</v>
      </c>
      <c r="I2138" s="53">
        <v>15129</v>
      </c>
      <c r="J2138" s="53">
        <v>15861</v>
      </c>
      <c r="K2138" s="52">
        <v>0</v>
      </c>
      <c r="L2138" s="52">
        <v>108.2141</v>
      </c>
      <c r="M2138" s="55">
        <v>2</v>
      </c>
      <c r="N2138" s="61" t="s">
        <v>15</v>
      </c>
      <c r="P2138" s="66"/>
      <c r="Q2138" s="53"/>
      <c r="R2138" s="53"/>
      <c r="S2138" s="53"/>
      <c r="T2138" s="53"/>
      <c r="U2138" s="53"/>
      <c r="V2138" s="53"/>
      <c r="W2138" s="53"/>
      <c r="BZ2138" s="53"/>
    </row>
    <row r="2139" spans="2:78" s="52" customFormat="1" ht="13" x14ac:dyDescent="0.3">
      <c r="B2139" s="53" t="s">
        <v>6407</v>
      </c>
      <c r="C2139" s="53" t="s">
        <v>147</v>
      </c>
      <c r="D2139" s="53" t="s">
        <v>6427</v>
      </c>
      <c r="E2139" s="53">
        <v>43.73265</v>
      </c>
      <c r="F2139" s="53">
        <v>-7.8777660000000003</v>
      </c>
      <c r="G2139" s="54">
        <v>9.6627939999999999</v>
      </c>
      <c r="H2139" s="53">
        <v>4590</v>
      </c>
      <c r="I2139" s="53">
        <v>2253</v>
      </c>
      <c r="J2139" s="53">
        <v>2337</v>
      </c>
      <c r="K2139" s="52">
        <v>0</v>
      </c>
      <c r="L2139" s="52">
        <v>9.6627939999999999</v>
      </c>
      <c r="M2139" s="55">
        <v>2</v>
      </c>
      <c r="N2139" s="61" t="s">
        <v>15</v>
      </c>
      <c r="P2139" s="66"/>
      <c r="Q2139" s="53"/>
      <c r="R2139" s="53"/>
      <c r="S2139" s="53"/>
      <c r="T2139" s="53"/>
      <c r="U2139" s="53"/>
      <c r="V2139" s="53"/>
      <c r="W2139" s="53"/>
      <c r="BZ2139" s="53"/>
    </row>
    <row r="2140" spans="2:78" s="52" customFormat="1" ht="13" x14ac:dyDescent="0.3">
      <c r="B2140" s="53" t="s">
        <v>6407</v>
      </c>
      <c r="C2140" s="53" t="s">
        <v>147</v>
      </c>
      <c r="D2140" s="53" t="s">
        <v>6428</v>
      </c>
      <c r="E2140" s="53">
        <v>42.821069999999999</v>
      </c>
      <c r="F2140" s="53">
        <v>-9.0870999999999995</v>
      </c>
      <c r="G2140" s="54">
        <v>39.352760000000004</v>
      </c>
      <c r="H2140" s="53">
        <v>4938</v>
      </c>
      <c r="I2140" s="53">
        <v>2375</v>
      </c>
      <c r="J2140" s="53">
        <v>2563</v>
      </c>
      <c r="K2140" s="52">
        <v>0</v>
      </c>
      <c r="L2140" s="52">
        <v>39.352760000000004</v>
      </c>
      <c r="M2140" s="55">
        <v>2</v>
      </c>
      <c r="N2140" s="61" t="s">
        <v>15</v>
      </c>
      <c r="P2140" s="66"/>
      <c r="Q2140" s="53"/>
      <c r="R2140" s="53"/>
      <c r="S2140" s="53"/>
      <c r="T2140" s="53"/>
      <c r="U2140" s="53"/>
      <c r="V2140" s="53"/>
      <c r="W2140" s="53"/>
      <c r="BZ2140" s="53"/>
    </row>
    <row r="2141" spans="2:78" s="52" customFormat="1" ht="13" x14ac:dyDescent="0.3">
      <c r="B2141" s="53" t="s">
        <v>6407</v>
      </c>
      <c r="C2141" s="53" t="s">
        <v>147</v>
      </c>
      <c r="D2141" s="53" t="s">
        <v>6429</v>
      </c>
      <c r="E2141" s="53">
        <v>43.229700000000001</v>
      </c>
      <c r="F2141" s="53">
        <v>-8.3558970000000006</v>
      </c>
      <c r="G2141" s="54">
        <v>143.3725</v>
      </c>
      <c r="H2141" s="53">
        <v>5770</v>
      </c>
      <c r="I2141" s="53">
        <v>2820</v>
      </c>
      <c r="J2141" s="53">
        <v>2950</v>
      </c>
      <c r="K2141" s="52">
        <v>0</v>
      </c>
      <c r="L2141" s="52">
        <v>143.3725</v>
      </c>
      <c r="M2141" s="55">
        <v>2</v>
      </c>
      <c r="N2141" s="61" t="s">
        <v>15</v>
      </c>
      <c r="P2141" s="66"/>
      <c r="Q2141" s="53"/>
      <c r="R2141" s="53"/>
      <c r="S2141" s="53"/>
      <c r="T2141" s="53"/>
      <c r="U2141" s="53"/>
      <c r="V2141" s="53"/>
      <c r="W2141" s="53"/>
      <c r="BZ2141" s="53"/>
    </row>
    <row r="2142" spans="2:78" s="52" customFormat="1" ht="13" x14ac:dyDescent="0.3">
      <c r="B2142" s="53" t="s">
        <v>6407</v>
      </c>
      <c r="C2142" s="53" t="s">
        <v>147</v>
      </c>
      <c r="D2142" s="53" t="s">
        <v>6430</v>
      </c>
      <c r="E2142" s="53">
        <v>43.66142</v>
      </c>
      <c r="F2142" s="53">
        <v>-8.0554699999999997</v>
      </c>
      <c r="G2142" s="54">
        <v>9.3218099999999993</v>
      </c>
      <c r="H2142" s="53">
        <v>7465</v>
      </c>
      <c r="I2142" s="53">
        <v>3736</v>
      </c>
      <c r="J2142" s="53">
        <v>3729</v>
      </c>
      <c r="K2142" s="52">
        <v>0</v>
      </c>
      <c r="L2142" s="52">
        <v>9.3218099999999993</v>
      </c>
      <c r="M2142" s="55">
        <v>2</v>
      </c>
      <c r="N2142" s="61" t="s">
        <v>15</v>
      </c>
      <c r="P2142" s="66"/>
      <c r="Q2142" s="53"/>
      <c r="R2142" s="53"/>
      <c r="S2142" s="53"/>
      <c r="T2142" s="53"/>
      <c r="U2142" s="53"/>
      <c r="V2142" s="53"/>
      <c r="W2142" s="53"/>
      <c r="BZ2142" s="53"/>
    </row>
    <row r="2143" spans="2:78" s="52" customFormat="1" ht="13" x14ac:dyDescent="0.3">
      <c r="B2143" s="53" t="s">
        <v>6407</v>
      </c>
      <c r="C2143" s="53" t="s">
        <v>147</v>
      </c>
      <c r="D2143" s="53" t="s">
        <v>6431</v>
      </c>
      <c r="E2143" s="53">
        <v>42.955410000000001</v>
      </c>
      <c r="F2143" s="53">
        <v>-9.1897500000000001</v>
      </c>
      <c r="G2143" s="54">
        <v>5.5293840000000003</v>
      </c>
      <c r="H2143" s="53">
        <v>7712</v>
      </c>
      <c r="I2143" s="53">
        <v>3748</v>
      </c>
      <c r="J2143" s="53">
        <v>3964</v>
      </c>
      <c r="K2143" s="52">
        <v>0</v>
      </c>
      <c r="L2143" s="52">
        <v>5.5293840000000003</v>
      </c>
      <c r="M2143" s="55">
        <v>2</v>
      </c>
      <c r="N2143" s="61" t="s">
        <v>15</v>
      </c>
      <c r="P2143" s="66"/>
      <c r="Q2143" s="53"/>
      <c r="R2143" s="53"/>
      <c r="S2143" s="53"/>
      <c r="T2143" s="53"/>
      <c r="U2143" s="53"/>
      <c r="V2143" s="53"/>
      <c r="W2143" s="53"/>
      <c r="BZ2143" s="53"/>
    </row>
    <row r="2144" spans="2:78" s="52" customFormat="1" ht="13" x14ac:dyDescent="0.3">
      <c r="B2144" s="53" t="s">
        <v>6407</v>
      </c>
      <c r="C2144" s="53" t="s">
        <v>147</v>
      </c>
      <c r="D2144" s="53" t="s">
        <v>6432</v>
      </c>
      <c r="E2144" s="53">
        <v>43.160240000000002</v>
      </c>
      <c r="F2144" s="53">
        <v>-8.4732710000000004</v>
      </c>
      <c r="G2144" s="54">
        <v>340.3528</v>
      </c>
      <c r="H2144" s="53">
        <v>5570</v>
      </c>
      <c r="I2144" s="53">
        <v>2713</v>
      </c>
      <c r="J2144" s="53">
        <v>2857</v>
      </c>
      <c r="K2144" s="52">
        <v>0</v>
      </c>
      <c r="L2144" s="52">
        <v>340.3528</v>
      </c>
      <c r="M2144" s="55">
        <v>4</v>
      </c>
      <c r="N2144" s="61" t="s">
        <v>15</v>
      </c>
      <c r="P2144" s="66"/>
      <c r="Q2144" s="53"/>
      <c r="R2144" s="53"/>
      <c r="S2144" s="53"/>
      <c r="T2144" s="53"/>
      <c r="U2144" s="53"/>
      <c r="V2144" s="53"/>
      <c r="W2144" s="53"/>
      <c r="BZ2144" s="53"/>
    </row>
    <row r="2145" spans="2:78" s="52" customFormat="1" ht="13" x14ac:dyDescent="0.3">
      <c r="B2145" s="53" t="s">
        <v>6407</v>
      </c>
      <c r="C2145" s="53" t="s">
        <v>147</v>
      </c>
      <c r="D2145" s="53" t="s">
        <v>6433</v>
      </c>
      <c r="E2145" s="53">
        <v>43.623840000000001</v>
      </c>
      <c r="F2145" s="53">
        <v>-7.994961</v>
      </c>
      <c r="G2145" s="54">
        <v>127.0117</v>
      </c>
      <c r="H2145" s="53">
        <v>1359</v>
      </c>
      <c r="I2145" s="53">
        <v>663</v>
      </c>
      <c r="J2145" s="53">
        <v>696</v>
      </c>
      <c r="K2145" s="52">
        <v>0</v>
      </c>
      <c r="L2145" s="52">
        <v>127.0117</v>
      </c>
      <c r="M2145" s="55">
        <v>2</v>
      </c>
      <c r="N2145" s="61" t="s">
        <v>15</v>
      </c>
      <c r="P2145" s="66"/>
      <c r="Q2145" s="53"/>
      <c r="R2145" s="53"/>
      <c r="S2145" s="53"/>
      <c r="T2145" s="53"/>
      <c r="U2145" s="53"/>
      <c r="V2145" s="53"/>
      <c r="W2145" s="53"/>
      <c r="BZ2145" s="53"/>
    </row>
    <row r="2146" spans="2:78" s="52" customFormat="1" ht="13" x14ac:dyDescent="0.3">
      <c r="B2146" s="53" t="s">
        <v>6407</v>
      </c>
      <c r="C2146" s="53" t="s">
        <v>147</v>
      </c>
      <c r="D2146" s="53" t="s">
        <v>6434</v>
      </c>
      <c r="E2146" s="53">
        <v>43.173670000000001</v>
      </c>
      <c r="F2146" s="53">
        <v>-8.1972229999999993</v>
      </c>
      <c r="G2146" s="54">
        <v>380.50450000000001</v>
      </c>
      <c r="H2146" s="53">
        <v>2219</v>
      </c>
      <c r="I2146" s="53">
        <v>1089</v>
      </c>
      <c r="J2146" s="53">
        <v>1130</v>
      </c>
      <c r="K2146" s="52">
        <v>0</v>
      </c>
      <c r="L2146" s="52">
        <v>380.50450000000001</v>
      </c>
      <c r="M2146" s="55">
        <v>4</v>
      </c>
      <c r="N2146" s="61" t="s">
        <v>15</v>
      </c>
      <c r="P2146" s="66"/>
      <c r="Q2146" s="53"/>
      <c r="R2146" s="53"/>
      <c r="S2146" s="53"/>
      <c r="T2146" s="53"/>
      <c r="U2146" s="53"/>
      <c r="V2146" s="53"/>
      <c r="W2146" s="53"/>
      <c r="BZ2146" s="53"/>
    </row>
    <row r="2147" spans="2:78" s="52" customFormat="1" ht="13" x14ac:dyDescent="0.3">
      <c r="B2147" s="53" t="s">
        <v>6407</v>
      </c>
      <c r="C2147" s="53" t="s">
        <v>147</v>
      </c>
      <c r="D2147" s="53" t="s">
        <v>6435</v>
      </c>
      <c r="E2147" s="53">
        <v>43.250329999999998</v>
      </c>
      <c r="F2147" s="53">
        <v>-8.1643509999999999</v>
      </c>
      <c r="G2147" s="54">
        <v>214.9906</v>
      </c>
      <c r="H2147" s="53">
        <v>1713</v>
      </c>
      <c r="I2147" s="53">
        <v>846</v>
      </c>
      <c r="J2147" s="53">
        <v>867</v>
      </c>
      <c r="K2147" s="52">
        <v>0</v>
      </c>
      <c r="L2147" s="52">
        <v>214.9906</v>
      </c>
      <c r="M2147" s="55">
        <v>4</v>
      </c>
      <c r="N2147" s="61" t="s">
        <v>15</v>
      </c>
      <c r="P2147" s="66"/>
      <c r="Q2147" s="53"/>
      <c r="R2147" s="53"/>
      <c r="S2147" s="53"/>
      <c r="T2147" s="53"/>
      <c r="U2147" s="53"/>
      <c r="V2147" s="53"/>
      <c r="W2147" s="53"/>
      <c r="BZ2147" s="53"/>
    </row>
    <row r="2148" spans="2:78" s="52" customFormat="1" ht="13" x14ac:dyDescent="0.3">
      <c r="B2148" s="53" t="s">
        <v>6407</v>
      </c>
      <c r="C2148" s="53" t="s">
        <v>147</v>
      </c>
      <c r="D2148" s="53" t="s">
        <v>6436</v>
      </c>
      <c r="E2148" s="53">
        <v>42.94464</v>
      </c>
      <c r="F2148" s="53">
        <v>-9.1943099999999998</v>
      </c>
      <c r="G2148" s="54">
        <v>12.05067</v>
      </c>
      <c r="H2148" s="53">
        <v>1815</v>
      </c>
      <c r="I2148" s="53">
        <v>888</v>
      </c>
      <c r="J2148" s="53">
        <v>927</v>
      </c>
      <c r="K2148" s="52">
        <v>0</v>
      </c>
      <c r="L2148" s="52">
        <v>12.05067</v>
      </c>
      <c r="M2148" s="55">
        <v>2</v>
      </c>
      <c r="N2148" s="61" t="s">
        <v>15</v>
      </c>
      <c r="P2148" s="66"/>
      <c r="Q2148" s="53"/>
      <c r="R2148" s="53"/>
      <c r="S2148" s="53"/>
      <c r="T2148" s="53"/>
      <c r="U2148" s="53"/>
      <c r="V2148" s="53"/>
      <c r="W2148" s="53"/>
      <c r="BZ2148" s="53"/>
    </row>
    <row r="2149" spans="2:78" s="52" customFormat="1" ht="13" x14ac:dyDescent="0.3">
      <c r="B2149" s="53" t="s">
        <v>6407</v>
      </c>
      <c r="C2149" s="53" t="s">
        <v>147</v>
      </c>
      <c r="D2149" s="53" t="s">
        <v>6437</v>
      </c>
      <c r="E2149" s="53">
        <v>43.190480000000001</v>
      </c>
      <c r="F2149" s="53">
        <v>-8.7609490000000001</v>
      </c>
      <c r="G2149" s="54">
        <v>121.6658</v>
      </c>
      <c r="H2149" s="53">
        <v>7285</v>
      </c>
      <c r="I2149" s="53">
        <v>3536</v>
      </c>
      <c r="J2149" s="53">
        <v>3749</v>
      </c>
      <c r="K2149" s="52">
        <v>0</v>
      </c>
      <c r="L2149" s="52">
        <v>121.6658</v>
      </c>
      <c r="M2149" s="55">
        <v>2</v>
      </c>
      <c r="N2149" s="61" t="s">
        <v>15</v>
      </c>
      <c r="P2149" s="66"/>
      <c r="Q2149" s="53"/>
      <c r="R2149" s="53"/>
      <c r="S2149" s="53"/>
      <c r="T2149" s="53"/>
      <c r="U2149" s="53"/>
      <c r="V2149" s="53"/>
      <c r="W2149" s="53"/>
      <c r="BZ2149" s="53"/>
    </row>
    <row r="2150" spans="2:78" s="52" customFormat="1" ht="13" x14ac:dyDescent="0.3">
      <c r="B2150" s="53" t="s">
        <v>6407</v>
      </c>
      <c r="C2150" s="53" t="s">
        <v>147</v>
      </c>
      <c r="D2150" s="53" t="s">
        <v>6438</v>
      </c>
      <c r="E2150" s="53">
        <v>43.370869999999996</v>
      </c>
      <c r="F2150" s="53">
        <v>-8.3958349999999999</v>
      </c>
      <c r="G2150" s="54">
        <v>16.760670000000001</v>
      </c>
      <c r="H2150" s="53">
        <v>246056</v>
      </c>
      <c r="I2150" s="53">
        <v>114498</v>
      </c>
      <c r="J2150" s="53">
        <v>131558</v>
      </c>
      <c r="K2150" s="52">
        <v>0</v>
      </c>
      <c r="L2150" s="52">
        <v>16.760670000000001</v>
      </c>
      <c r="M2150" s="55">
        <v>2</v>
      </c>
      <c r="N2150" s="61" t="s">
        <v>15</v>
      </c>
      <c r="P2150" s="66"/>
      <c r="Q2150" s="53"/>
      <c r="R2150" s="53"/>
      <c r="S2150" s="53"/>
      <c r="T2150" s="53"/>
      <c r="U2150" s="53"/>
      <c r="V2150" s="53"/>
      <c r="W2150" s="53"/>
      <c r="BZ2150" s="53"/>
    </row>
    <row r="2151" spans="2:78" s="52" customFormat="1" ht="13" x14ac:dyDescent="0.3">
      <c r="B2151" s="53" t="s">
        <v>6407</v>
      </c>
      <c r="C2151" s="53" t="s">
        <v>147</v>
      </c>
      <c r="D2151" s="53" t="s">
        <v>6439</v>
      </c>
      <c r="E2151" s="53">
        <v>43.315840000000001</v>
      </c>
      <c r="F2151" s="53">
        <v>-8.3849230000000006</v>
      </c>
      <c r="G2151" s="54">
        <v>60.647210000000001</v>
      </c>
      <c r="H2151" s="53">
        <v>28227</v>
      </c>
      <c r="I2151" s="53">
        <v>13759</v>
      </c>
      <c r="J2151" s="53">
        <v>14468</v>
      </c>
      <c r="K2151" s="52">
        <v>0</v>
      </c>
      <c r="L2151" s="52">
        <v>60.647210000000001</v>
      </c>
      <c r="M2151" s="55">
        <v>2</v>
      </c>
      <c r="N2151" s="61" t="s">
        <v>15</v>
      </c>
      <c r="P2151" s="66"/>
      <c r="Q2151" s="53"/>
      <c r="R2151" s="53"/>
      <c r="S2151" s="53"/>
      <c r="T2151" s="53"/>
      <c r="U2151" s="53"/>
      <c r="V2151" s="53"/>
      <c r="W2151" s="53"/>
      <c r="BZ2151" s="53"/>
    </row>
    <row r="2152" spans="2:78" s="52" customFormat="1" ht="13" x14ac:dyDescent="0.3">
      <c r="B2152" s="53" t="s">
        <v>6407</v>
      </c>
      <c r="C2152" s="53" t="s">
        <v>147</v>
      </c>
      <c r="D2152" s="53" t="s">
        <v>6440</v>
      </c>
      <c r="E2152" s="53">
        <v>43.124369999999999</v>
      </c>
      <c r="F2152" s="53">
        <v>-8.1463079999999994</v>
      </c>
      <c r="G2152" s="54">
        <v>524.25760000000002</v>
      </c>
      <c r="H2152" s="53">
        <v>4246</v>
      </c>
      <c r="I2152" s="53">
        <v>2114</v>
      </c>
      <c r="J2152" s="53">
        <v>2132</v>
      </c>
      <c r="K2152" s="52">
        <v>0</v>
      </c>
      <c r="L2152" s="52">
        <v>524.25760000000002</v>
      </c>
      <c r="M2152" s="55">
        <v>5</v>
      </c>
      <c r="N2152" s="61" t="s">
        <v>16</v>
      </c>
      <c r="P2152" s="66"/>
      <c r="Q2152" s="53"/>
      <c r="R2152" s="53"/>
      <c r="S2152" s="53"/>
      <c r="T2152" s="53"/>
      <c r="U2152" s="53"/>
      <c r="V2152" s="53"/>
      <c r="W2152" s="53"/>
      <c r="BZ2152" s="53"/>
    </row>
    <row r="2153" spans="2:78" s="52" customFormat="1" ht="13" x14ac:dyDescent="0.3">
      <c r="B2153" s="53" t="s">
        <v>6407</v>
      </c>
      <c r="C2153" s="53" t="s">
        <v>147</v>
      </c>
      <c r="D2153" s="53" t="s">
        <v>6441</v>
      </c>
      <c r="E2153" s="53">
        <v>42.717500000000001</v>
      </c>
      <c r="F2153" s="53">
        <v>-8.7147229999999993</v>
      </c>
      <c r="G2153" s="54">
        <v>8.6385290000000001</v>
      </c>
      <c r="H2153" s="53">
        <v>3029</v>
      </c>
      <c r="I2153" s="53">
        <v>1474</v>
      </c>
      <c r="J2153" s="53">
        <v>1555</v>
      </c>
      <c r="K2153" s="52">
        <v>0</v>
      </c>
      <c r="L2153" s="52">
        <v>8.6385290000000001</v>
      </c>
      <c r="M2153" s="55">
        <v>2</v>
      </c>
      <c r="N2153" s="61" t="s">
        <v>15</v>
      </c>
      <c r="P2153" s="66"/>
      <c r="Q2153" s="53"/>
      <c r="R2153" s="53"/>
      <c r="S2153" s="53"/>
      <c r="T2153" s="53"/>
      <c r="U2153" s="53"/>
      <c r="V2153" s="53"/>
      <c r="W2153" s="53"/>
      <c r="BZ2153" s="53"/>
    </row>
    <row r="2154" spans="2:78" s="52" customFormat="1" ht="13" x14ac:dyDescent="0.3">
      <c r="B2154" s="53" t="s">
        <v>6407</v>
      </c>
      <c r="C2154" s="53" t="s">
        <v>147</v>
      </c>
      <c r="D2154" s="53" t="s">
        <v>6442</v>
      </c>
      <c r="E2154" s="53">
        <v>43.009329999999999</v>
      </c>
      <c r="F2154" s="53">
        <v>-9.1152099999999994</v>
      </c>
      <c r="G2154" s="54">
        <v>196.8048</v>
      </c>
      <c r="H2154" s="53">
        <v>3751</v>
      </c>
      <c r="I2154" s="53">
        <v>1796</v>
      </c>
      <c r="J2154" s="53">
        <v>1955</v>
      </c>
      <c r="K2154" s="52">
        <v>0</v>
      </c>
      <c r="L2154" s="52">
        <v>196.8048</v>
      </c>
      <c r="M2154" s="55">
        <v>2</v>
      </c>
      <c r="N2154" s="61" t="s">
        <v>15</v>
      </c>
      <c r="P2154" s="66"/>
      <c r="Q2154" s="53"/>
      <c r="R2154" s="53"/>
      <c r="S2154" s="53"/>
      <c r="T2154" s="53"/>
      <c r="U2154" s="53"/>
      <c r="V2154" s="53"/>
      <c r="W2154" s="53"/>
      <c r="BZ2154" s="53"/>
    </row>
    <row r="2155" spans="2:78" s="52" customFormat="1" ht="13" x14ac:dyDescent="0.3">
      <c r="B2155" s="53" t="s">
        <v>6407</v>
      </c>
      <c r="C2155" s="53" t="s">
        <v>147</v>
      </c>
      <c r="D2155" s="53" t="s">
        <v>6443</v>
      </c>
      <c r="E2155" s="53">
        <v>43.475209999999997</v>
      </c>
      <c r="F2155" s="53">
        <v>-8.1659609999999994</v>
      </c>
      <c r="G2155" s="54">
        <v>31.517140000000001</v>
      </c>
      <c r="H2155" s="53">
        <v>14165</v>
      </c>
      <c r="I2155" s="53">
        <v>6830</v>
      </c>
      <c r="J2155" s="53">
        <v>7335</v>
      </c>
      <c r="K2155" s="52">
        <v>0</v>
      </c>
      <c r="L2155" s="52">
        <v>31.517140000000001</v>
      </c>
      <c r="M2155" s="55">
        <v>2</v>
      </c>
      <c r="N2155" s="61" t="s">
        <v>15</v>
      </c>
      <c r="P2155" s="66"/>
      <c r="Q2155" s="53"/>
      <c r="R2155" s="53"/>
      <c r="S2155" s="53"/>
      <c r="T2155" s="53"/>
      <c r="U2155" s="53"/>
      <c r="V2155" s="53"/>
      <c r="W2155" s="53"/>
      <c r="BZ2155" s="53"/>
    </row>
    <row r="2156" spans="2:78" s="52" customFormat="1" ht="13" x14ac:dyDescent="0.3">
      <c r="B2156" s="53" t="s">
        <v>6407</v>
      </c>
      <c r="C2156" s="53" t="s">
        <v>147</v>
      </c>
      <c r="D2156" s="53" t="s">
        <v>6444</v>
      </c>
      <c r="E2156" s="53">
        <v>43.488390000000003</v>
      </c>
      <c r="F2156" s="53">
        <v>-8.2225090000000005</v>
      </c>
      <c r="G2156" s="54">
        <v>17.92745</v>
      </c>
      <c r="H2156" s="53">
        <v>74273</v>
      </c>
      <c r="I2156" s="53">
        <v>34876</v>
      </c>
      <c r="J2156" s="53">
        <v>39397</v>
      </c>
      <c r="K2156" s="52">
        <v>0</v>
      </c>
      <c r="L2156" s="52">
        <v>17.92745</v>
      </c>
      <c r="M2156" s="55">
        <v>2</v>
      </c>
      <c r="N2156" s="61" t="s">
        <v>15</v>
      </c>
      <c r="P2156" s="66"/>
      <c r="Q2156" s="53"/>
      <c r="R2156" s="53"/>
      <c r="S2156" s="53"/>
      <c r="T2156" s="53"/>
      <c r="U2156" s="53"/>
      <c r="V2156" s="53"/>
      <c r="W2156" s="53"/>
      <c r="BZ2156" s="53"/>
    </row>
    <row r="2157" spans="2:78" s="52" customFormat="1" ht="13" x14ac:dyDescent="0.3">
      <c r="B2157" s="53" t="s">
        <v>6407</v>
      </c>
      <c r="C2157" s="53" t="s">
        <v>147</v>
      </c>
      <c r="D2157" s="53" t="s">
        <v>6445</v>
      </c>
      <c r="E2157" s="53">
        <v>42.905070000000002</v>
      </c>
      <c r="F2157" s="53">
        <v>-9.2643380000000004</v>
      </c>
      <c r="G2157" s="54">
        <v>26.534790000000001</v>
      </c>
      <c r="H2157" s="53">
        <v>5005</v>
      </c>
      <c r="I2157" s="53">
        <v>2538</v>
      </c>
      <c r="J2157" s="53">
        <v>2467</v>
      </c>
      <c r="K2157" s="52">
        <v>0</v>
      </c>
      <c r="L2157" s="52">
        <v>26.534790000000001</v>
      </c>
      <c r="M2157" s="55">
        <v>2</v>
      </c>
      <c r="N2157" s="61" t="s">
        <v>15</v>
      </c>
      <c r="P2157" s="66"/>
      <c r="Q2157" s="53"/>
      <c r="R2157" s="53"/>
      <c r="S2157" s="53"/>
      <c r="T2157" s="53"/>
      <c r="U2157" s="53"/>
      <c r="V2157" s="53"/>
      <c r="W2157" s="53"/>
      <c r="BZ2157" s="53"/>
    </row>
    <row r="2158" spans="2:78" s="52" customFormat="1" ht="13" x14ac:dyDescent="0.3">
      <c r="B2158" s="53" t="s">
        <v>6407</v>
      </c>
      <c r="C2158" s="53" t="s">
        <v>147</v>
      </c>
      <c r="D2158" s="53" t="s">
        <v>6446</v>
      </c>
      <c r="E2158" s="53">
        <v>43.04</v>
      </c>
      <c r="F2158" s="53">
        <v>-8.2772229999999993</v>
      </c>
      <c r="G2158" s="54">
        <v>330.49119999999999</v>
      </c>
      <c r="H2158" s="53">
        <v>2706</v>
      </c>
      <c r="I2158" s="53">
        <v>1344</v>
      </c>
      <c r="J2158" s="53">
        <v>1362</v>
      </c>
      <c r="K2158" s="52">
        <v>0</v>
      </c>
      <c r="L2158" s="52">
        <v>330.49119999999999</v>
      </c>
      <c r="M2158" s="55">
        <v>4</v>
      </c>
      <c r="N2158" s="61" t="s">
        <v>15</v>
      </c>
      <c r="P2158" s="66"/>
      <c r="Q2158" s="53"/>
      <c r="R2158" s="53"/>
      <c r="S2158" s="53"/>
      <c r="T2158" s="53"/>
      <c r="U2158" s="53"/>
      <c r="V2158" s="53"/>
      <c r="W2158" s="53"/>
      <c r="BZ2158" s="53"/>
    </row>
    <row r="2159" spans="2:78" s="52" customFormat="1" ht="13" x14ac:dyDescent="0.3">
      <c r="B2159" s="53" t="s">
        <v>6407</v>
      </c>
      <c r="C2159" s="53" t="s">
        <v>147</v>
      </c>
      <c r="D2159" s="53" t="s">
        <v>6447</v>
      </c>
      <c r="E2159" s="53">
        <v>43.284739999999999</v>
      </c>
      <c r="F2159" s="53">
        <v>-8.0589250000000003</v>
      </c>
      <c r="G2159" s="54">
        <v>362.8766</v>
      </c>
      <c r="H2159" s="53">
        <v>1526</v>
      </c>
      <c r="I2159" s="53">
        <v>759</v>
      </c>
      <c r="J2159" s="53">
        <v>767</v>
      </c>
      <c r="K2159" s="52">
        <v>0</v>
      </c>
      <c r="L2159" s="52">
        <v>362.8766</v>
      </c>
      <c r="M2159" s="55">
        <v>4</v>
      </c>
      <c r="N2159" s="61" t="s">
        <v>15</v>
      </c>
      <c r="P2159" s="66"/>
      <c r="Q2159" s="53"/>
      <c r="R2159" s="53"/>
      <c r="S2159" s="53"/>
      <c r="T2159" s="53"/>
      <c r="U2159" s="53"/>
      <c r="V2159" s="53"/>
      <c r="W2159" s="53"/>
      <c r="BZ2159" s="53"/>
    </row>
    <row r="2160" spans="2:78" s="52" customFormat="1" ht="13" x14ac:dyDescent="0.3">
      <c r="B2160" s="53" t="s">
        <v>6407</v>
      </c>
      <c r="C2160" s="53" t="s">
        <v>147</v>
      </c>
      <c r="D2160" s="53" t="s">
        <v>6448</v>
      </c>
      <c r="E2160" s="53">
        <v>43.252319999999997</v>
      </c>
      <c r="F2160" s="53">
        <v>-8.5844690000000003</v>
      </c>
      <c r="G2160" s="54">
        <v>165.51660000000001</v>
      </c>
      <c r="H2160" s="53">
        <v>11171</v>
      </c>
      <c r="I2160" s="53">
        <v>5456</v>
      </c>
      <c r="J2160" s="53">
        <v>5715</v>
      </c>
      <c r="K2160" s="52">
        <v>0</v>
      </c>
      <c r="L2160" s="52">
        <v>165.51660000000001</v>
      </c>
      <c r="M2160" s="55">
        <v>2</v>
      </c>
      <c r="N2160" s="61" t="s">
        <v>15</v>
      </c>
      <c r="P2160" s="66"/>
      <c r="Q2160" s="53"/>
      <c r="R2160" s="53"/>
      <c r="S2160" s="53"/>
      <c r="T2160" s="53"/>
      <c r="U2160" s="53"/>
      <c r="V2160" s="53"/>
      <c r="W2160" s="53"/>
      <c r="BZ2160" s="53"/>
    </row>
    <row r="2161" spans="2:78" s="52" customFormat="1" ht="13" x14ac:dyDescent="0.3">
      <c r="B2161" s="53" t="s">
        <v>6407</v>
      </c>
      <c r="C2161" s="53" t="s">
        <v>147</v>
      </c>
      <c r="D2161" s="53" t="s">
        <v>6449</v>
      </c>
      <c r="E2161" s="53">
        <v>43.219749999999998</v>
      </c>
      <c r="F2161" s="53">
        <v>-9.0051629999999996</v>
      </c>
      <c r="G2161" s="54">
        <v>10.11361</v>
      </c>
      <c r="H2161" s="53">
        <v>3413</v>
      </c>
      <c r="I2161" s="53">
        <v>1696</v>
      </c>
      <c r="J2161" s="53">
        <v>1717</v>
      </c>
      <c r="K2161" s="52">
        <v>0</v>
      </c>
      <c r="L2161" s="52">
        <v>10.11361</v>
      </c>
      <c r="M2161" s="55">
        <v>2</v>
      </c>
      <c r="N2161" s="61" t="s">
        <v>15</v>
      </c>
      <c r="P2161" s="66"/>
      <c r="Q2161" s="53"/>
      <c r="R2161" s="53"/>
      <c r="S2161" s="53"/>
      <c r="T2161" s="53"/>
      <c r="U2161" s="53"/>
      <c r="V2161" s="53"/>
      <c r="W2161" s="53"/>
      <c r="BZ2161" s="53"/>
    </row>
    <row r="2162" spans="2:78" s="52" customFormat="1" ht="13" x14ac:dyDescent="0.3">
      <c r="B2162" s="53" t="s">
        <v>6407</v>
      </c>
      <c r="C2162" s="53" t="s">
        <v>147</v>
      </c>
      <c r="D2162" s="53" t="s">
        <v>6450</v>
      </c>
      <c r="E2162" s="53">
        <v>42.758960000000002</v>
      </c>
      <c r="F2162" s="53">
        <v>-8.8468850000000003</v>
      </c>
      <c r="G2162" s="54">
        <v>76.477590000000006</v>
      </c>
      <c r="H2162" s="53">
        <v>3687</v>
      </c>
      <c r="I2162" s="53">
        <v>1743</v>
      </c>
      <c r="J2162" s="53">
        <v>1944</v>
      </c>
      <c r="K2162" s="52">
        <v>0</v>
      </c>
      <c r="L2162" s="52">
        <v>76.477590000000006</v>
      </c>
      <c r="M2162" s="55">
        <v>2</v>
      </c>
      <c r="N2162" s="61" t="s">
        <v>15</v>
      </c>
      <c r="P2162" s="66"/>
      <c r="Q2162" s="53"/>
      <c r="R2162" s="53"/>
      <c r="S2162" s="53"/>
      <c r="T2162" s="53"/>
      <c r="U2162" s="53"/>
      <c r="V2162" s="53"/>
      <c r="W2162" s="53"/>
      <c r="BZ2162" s="53"/>
    </row>
    <row r="2163" spans="2:78" s="52" customFormat="1" ht="13" x14ac:dyDescent="0.3">
      <c r="B2163" s="53" t="s">
        <v>6407</v>
      </c>
      <c r="C2163" s="53" t="s">
        <v>147</v>
      </c>
      <c r="D2163" s="53" t="s">
        <v>6451</v>
      </c>
      <c r="E2163" s="53">
        <v>43.324159999999999</v>
      </c>
      <c r="F2163" s="53">
        <v>-8.8093120000000003</v>
      </c>
      <c r="G2163" s="54">
        <v>18.546209999999999</v>
      </c>
      <c r="H2163" s="53">
        <v>6228</v>
      </c>
      <c r="I2163" s="53">
        <v>3021</v>
      </c>
      <c r="J2163" s="53">
        <v>3207</v>
      </c>
      <c r="K2163" s="52">
        <v>0</v>
      </c>
      <c r="L2163" s="52">
        <v>18.546209999999999</v>
      </c>
      <c r="M2163" s="55">
        <v>2</v>
      </c>
      <c r="N2163" s="61" t="s">
        <v>15</v>
      </c>
      <c r="P2163" s="66"/>
      <c r="Q2163" s="53"/>
      <c r="R2163" s="53"/>
      <c r="S2163" s="53"/>
      <c r="T2163" s="53"/>
      <c r="U2163" s="53"/>
      <c r="V2163" s="53"/>
      <c r="W2163" s="53"/>
      <c r="BZ2163" s="53"/>
    </row>
    <row r="2164" spans="2:78" s="52" customFormat="1" ht="13" x14ac:dyDescent="0.3">
      <c r="B2164" s="53" t="s">
        <v>6407</v>
      </c>
      <c r="C2164" s="53" t="s">
        <v>147</v>
      </c>
      <c r="D2164" s="53" t="s">
        <v>6452</v>
      </c>
      <c r="E2164" s="53">
        <v>43.769199999999998</v>
      </c>
      <c r="F2164" s="53">
        <v>-7.685581</v>
      </c>
      <c r="G2164" s="54">
        <v>122.7509</v>
      </c>
      <c r="H2164" s="53">
        <v>1622</v>
      </c>
      <c r="I2164" s="53">
        <v>796</v>
      </c>
      <c r="J2164" s="53">
        <v>826</v>
      </c>
      <c r="K2164" s="52">
        <v>0</v>
      </c>
      <c r="L2164" s="52">
        <v>122.7509</v>
      </c>
      <c r="M2164" s="55">
        <v>2</v>
      </c>
      <c r="N2164" s="61" t="s">
        <v>15</v>
      </c>
      <c r="P2164" s="66"/>
      <c r="Q2164" s="53"/>
      <c r="R2164" s="53"/>
      <c r="S2164" s="53"/>
      <c r="T2164" s="53"/>
      <c r="U2164" s="53"/>
      <c r="V2164" s="53"/>
      <c r="W2164" s="53"/>
      <c r="BZ2164" s="53"/>
    </row>
    <row r="2165" spans="2:78" s="52" customFormat="1" ht="13" x14ac:dyDescent="0.3">
      <c r="B2165" s="53" t="s">
        <v>6407</v>
      </c>
      <c r="C2165" s="53" t="s">
        <v>147</v>
      </c>
      <c r="D2165" s="53" t="s">
        <v>6453</v>
      </c>
      <c r="E2165" s="53">
        <v>42.938929999999999</v>
      </c>
      <c r="F2165" s="53">
        <v>-8.9921989999999994</v>
      </c>
      <c r="G2165" s="54">
        <v>309.7912</v>
      </c>
      <c r="H2165" s="53">
        <v>4939</v>
      </c>
      <c r="I2165" s="53">
        <v>2373</v>
      </c>
      <c r="J2165" s="53">
        <v>2566</v>
      </c>
      <c r="K2165" s="52">
        <v>0</v>
      </c>
      <c r="L2165" s="52">
        <v>309.7912</v>
      </c>
      <c r="M2165" s="55">
        <v>4</v>
      </c>
      <c r="N2165" s="61" t="s">
        <v>15</v>
      </c>
      <c r="P2165" s="66"/>
      <c r="Q2165" s="53"/>
      <c r="R2165" s="53"/>
      <c r="S2165" s="53"/>
      <c r="T2165" s="53"/>
      <c r="U2165" s="53"/>
      <c r="V2165" s="53"/>
      <c r="W2165" s="53"/>
      <c r="BZ2165" s="53"/>
    </row>
    <row r="2166" spans="2:78" s="52" customFormat="1" ht="13" x14ac:dyDescent="0.3">
      <c r="B2166" s="53" t="s">
        <v>6407</v>
      </c>
      <c r="C2166" s="53" t="s">
        <v>147</v>
      </c>
      <c r="D2166" s="53" t="s">
        <v>6454</v>
      </c>
      <c r="E2166" s="53">
        <v>42.913930000000001</v>
      </c>
      <c r="F2166" s="53">
        <v>-8.0147270000000006</v>
      </c>
      <c r="G2166" s="54">
        <v>456.23250000000002</v>
      </c>
      <c r="H2166" s="53">
        <v>7874</v>
      </c>
      <c r="I2166" s="53">
        <v>3865</v>
      </c>
      <c r="J2166" s="53">
        <v>4009</v>
      </c>
      <c r="K2166" s="52">
        <v>0</v>
      </c>
      <c r="L2166" s="52">
        <v>456.23250000000002</v>
      </c>
      <c r="M2166" s="55">
        <v>5</v>
      </c>
      <c r="N2166" s="61" t="s">
        <v>16</v>
      </c>
      <c r="P2166" s="66"/>
      <c r="Q2166" s="53"/>
      <c r="R2166" s="53"/>
      <c r="S2166" s="53"/>
      <c r="T2166" s="53"/>
      <c r="U2166" s="53"/>
      <c r="V2166" s="53"/>
      <c r="W2166" s="53"/>
      <c r="BZ2166" s="53"/>
    </row>
    <row r="2167" spans="2:78" s="52" customFormat="1" ht="13" x14ac:dyDescent="0.3">
      <c r="B2167" s="53" t="s">
        <v>6407</v>
      </c>
      <c r="C2167" s="53" t="s">
        <v>147</v>
      </c>
      <c r="D2167" s="53" t="s">
        <v>6455</v>
      </c>
      <c r="E2167" s="53">
        <v>43.115920000000003</v>
      </c>
      <c r="F2167" s="53">
        <v>-8.244491</v>
      </c>
      <c r="G2167" s="54">
        <v>396.57159999999999</v>
      </c>
      <c r="H2167" s="53">
        <v>2975</v>
      </c>
      <c r="I2167" s="53">
        <v>1500</v>
      </c>
      <c r="J2167" s="53">
        <v>1475</v>
      </c>
      <c r="K2167" s="52">
        <v>0</v>
      </c>
      <c r="L2167" s="52">
        <v>396.57159999999999</v>
      </c>
      <c r="M2167" s="55">
        <v>4</v>
      </c>
      <c r="N2167" s="61" t="s">
        <v>15</v>
      </c>
      <c r="P2167" s="66"/>
      <c r="Q2167" s="53"/>
      <c r="R2167" s="53"/>
      <c r="S2167" s="53"/>
      <c r="T2167" s="53"/>
      <c r="U2167" s="53"/>
      <c r="V2167" s="53"/>
      <c r="W2167" s="53"/>
      <c r="BZ2167" s="53"/>
    </row>
    <row r="2168" spans="2:78" s="52" customFormat="1" ht="13" x14ac:dyDescent="0.3">
      <c r="B2168" s="53" t="s">
        <v>6407</v>
      </c>
      <c r="C2168" s="53" t="s">
        <v>147</v>
      </c>
      <c r="D2168" s="53" t="s">
        <v>6456</v>
      </c>
      <c r="E2168" s="53">
        <v>43.347499999999997</v>
      </c>
      <c r="F2168" s="53">
        <v>-8.2063880000000005</v>
      </c>
      <c r="G2168" s="54">
        <v>35.122419999999998</v>
      </c>
      <c r="H2168" s="53">
        <v>5488</v>
      </c>
      <c r="I2168" s="53">
        <v>2704</v>
      </c>
      <c r="J2168" s="53">
        <v>2784</v>
      </c>
      <c r="K2168" s="52">
        <v>0</v>
      </c>
      <c r="L2168" s="52">
        <v>35.122419999999998</v>
      </c>
      <c r="M2168" s="55">
        <v>2</v>
      </c>
      <c r="N2168" s="61" t="s">
        <v>15</v>
      </c>
      <c r="P2168" s="66"/>
      <c r="Q2168" s="53"/>
      <c r="R2168" s="53"/>
      <c r="S2168" s="53"/>
      <c r="T2168" s="53"/>
      <c r="U2168" s="53"/>
      <c r="V2168" s="53"/>
      <c r="W2168" s="53"/>
      <c r="BZ2168" s="53"/>
    </row>
    <row r="2169" spans="2:78" s="52" customFormat="1" ht="13" x14ac:dyDescent="0.3">
      <c r="B2169" s="53" t="s">
        <v>6407</v>
      </c>
      <c r="C2169" s="53" t="s">
        <v>147</v>
      </c>
      <c r="D2169" s="53" t="s">
        <v>6457</v>
      </c>
      <c r="E2169" s="53">
        <v>43.550530000000002</v>
      </c>
      <c r="F2169" s="53">
        <v>-7.991225</v>
      </c>
      <c r="G2169" s="54">
        <v>124.23390000000001</v>
      </c>
      <c r="H2169" s="53">
        <v>1416</v>
      </c>
      <c r="I2169" s="53">
        <v>666</v>
      </c>
      <c r="J2169" s="53">
        <v>750</v>
      </c>
      <c r="K2169" s="52">
        <v>0</v>
      </c>
      <c r="L2169" s="52">
        <v>124.23390000000001</v>
      </c>
      <c r="M2169" s="55">
        <v>2</v>
      </c>
      <c r="N2169" s="61" t="s">
        <v>15</v>
      </c>
      <c r="P2169" s="66"/>
      <c r="Q2169" s="53"/>
      <c r="R2169" s="53"/>
      <c r="S2169" s="53"/>
      <c r="T2169" s="53"/>
      <c r="U2169" s="53"/>
      <c r="V2169" s="53"/>
      <c r="W2169" s="53"/>
      <c r="BZ2169" s="53"/>
    </row>
    <row r="2170" spans="2:78" s="52" customFormat="1" ht="13" x14ac:dyDescent="0.3">
      <c r="B2170" s="53" t="s">
        <v>6407</v>
      </c>
      <c r="C2170" s="53" t="s">
        <v>147</v>
      </c>
      <c r="D2170" s="53" t="s">
        <v>6458</v>
      </c>
      <c r="E2170" s="53">
        <v>43.324910000000003</v>
      </c>
      <c r="F2170" s="53">
        <v>-8.0546849999999992</v>
      </c>
      <c r="G2170" s="54">
        <v>313.05329999999998</v>
      </c>
      <c r="H2170" s="53">
        <v>2299</v>
      </c>
      <c r="I2170" s="53">
        <v>1164</v>
      </c>
      <c r="J2170" s="53">
        <v>1135</v>
      </c>
      <c r="K2170" s="52">
        <v>0</v>
      </c>
      <c r="L2170" s="52">
        <v>313.05329999999998</v>
      </c>
      <c r="M2170" s="55">
        <v>4</v>
      </c>
      <c r="N2170" s="61" t="s">
        <v>15</v>
      </c>
      <c r="P2170" s="66"/>
      <c r="Q2170" s="53"/>
      <c r="R2170" s="53"/>
      <c r="S2170" s="53"/>
      <c r="T2170" s="53"/>
      <c r="U2170" s="53"/>
      <c r="V2170" s="53"/>
      <c r="W2170" s="53"/>
      <c r="BZ2170" s="53"/>
    </row>
    <row r="2171" spans="2:78" s="52" customFormat="1" ht="13" x14ac:dyDescent="0.3">
      <c r="B2171" s="53" t="s">
        <v>6407</v>
      </c>
      <c r="C2171" s="53" t="s">
        <v>147</v>
      </c>
      <c r="D2171" s="53" t="s">
        <v>6459</v>
      </c>
      <c r="E2171" s="53">
        <v>43.460749999999997</v>
      </c>
      <c r="F2171" s="53">
        <v>-8.2538420000000006</v>
      </c>
      <c r="G2171" s="54">
        <v>26.80462</v>
      </c>
      <c r="H2171" s="53">
        <v>5565</v>
      </c>
      <c r="I2171" s="53">
        <v>2716</v>
      </c>
      <c r="J2171" s="53">
        <v>2849</v>
      </c>
      <c r="K2171" s="52">
        <v>0</v>
      </c>
      <c r="L2171" s="52">
        <v>26.80462</v>
      </c>
      <c r="M2171" s="55">
        <v>2</v>
      </c>
      <c r="N2171" s="61" t="s">
        <v>15</v>
      </c>
      <c r="P2171" s="66"/>
      <c r="Q2171" s="53"/>
      <c r="R2171" s="53"/>
      <c r="S2171" s="53"/>
      <c r="T2171" s="53"/>
      <c r="U2171" s="53"/>
      <c r="V2171" s="53"/>
      <c r="W2171" s="53"/>
      <c r="BZ2171" s="53"/>
    </row>
    <row r="2172" spans="2:78" s="52" customFormat="1" ht="13" x14ac:dyDescent="0.3">
      <c r="B2172" s="53" t="s">
        <v>6407</v>
      </c>
      <c r="C2172" s="53" t="s">
        <v>147</v>
      </c>
      <c r="D2172" s="53" t="s">
        <v>6460</v>
      </c>
      <c r="E2172" s="53">
        <v>42.774320000000003</v>
      </c>
      <c r="F2172" s="53">
        <v>-9.0575089999999996</v>
      </c>
      <c r="G2172" s="54">
        <v>13.479340000000001</v>
      </c>
      <c r="H2172" s="53">
        <v>9787</v>
      </c>
      <c r="I2172" s="53">
        <v>4752</v>
      </c>
      <c r="J2172" s="53">
        <v>5035</v>
      </c>
      <c r="K2172" s="52">
        <v>0</v>
      </c>
      <c r="L2172" s="52">
        <v>13.479340000000001</v>
      </c>
      <c r="M2172" s="55">
        <v>2</v>
      </c>
      <c r="N2172" s="61" t="s">
        <v>15</v>
      </c>
      <c r="P2172" s="66"/>
      <c r="Q2172" s="53"/>
      <c r="R2172" s="53"/>
      <c r="S2172" s="53"/>
      <c r="T2172" s="53"/>
      <c r="U2172" s="53"/>
      <c r="V2172" s="53"/>
      <c r="W2172" s="53"/>
      <c r="BZ2172" s="53"/>
    </row>
    <row r="2173" spans="2:78" s="52" customFormat="1" ht="13" x14ac:dyDescent="0.3">
      <c r="B2173" s="53" t="s">
        <v>6407</v>
      </c>
      <c r="C2173" s="53" t="s">
        <v>147</v>
      </c>
      <c r="D2173" s="53" t="s">
        <v>6461</v>
      </c>
      <c r="E2173" s="53">
        <v>43.104660000000003</v>
      </c>
      <c r="F2173" s="53">
        <v>-9.2184629999999999</v>
      </c>
      <c r="G2173" s="54">
        <v>10.06232</v>
      </c>
      <c r="H2173" s="53">
        <v>5510</v>
      </c>
      <c r="I2173" s="53">
        <v>2688</v>
      </c>
      <c r="J2173" s="53">
        <v>2822</v>
      </c>
      <c r="K2173" s="52">
        <v>0</v>
      </c>
      <c r="L2173" s="52">
        <v>10.06232</v>
      </c>
      <c r="M2173" s="55">
        <v>2</v>
      </c>
      <c r="N2173" s="61" t="s">
        <v>15</v>
      </c>
      <c r="P2173" s="66"/>
      <c r="Q2173" s="53"/>
      <c r="R2173" s="53"/>
      <c r="S2173" s="53"/>
      <c r="T2173" s="53"/>
      <c r="U2173" s="53"/>
      <c r="V2173" s="53"/>
      <c r="W2173" s="53"/>
      <c r="BZ2173" s="53"/>
    </row>
    <row r="2174" spans="2:78" s="52" customFormat="1" ht="13" x14ac:dyDescent="0.3">
      <c r="B2174" s="53" t="s">
        <v>6407</v>
      </c>
      <c r="C2174" s="53" t="s">
        <v>147</v>
      </c>
      <c r="D2174" s="53" t="s">
        <v>6462</v>
      </c>
      <c r="E2174" s="53">
        <v>43.537050000000001</v>
      </c>
      <c r="F2174" s="53">
        <v>-8.1807660000000002</v>
      </c>
      <c r="G2174" s="54">
        <v>54.860410000000002</v>
      </c>
      <c r="H2174" s="53">
        <v>37712</v>
      </c>
      <c r="I2174" s="53">
        <v>18343</v>
      </c>
      <c r="J2174" s="53">
        <v>19369</v>
      </c>
      <c r="K2174" s="52">
        <v>0</v>
      </c>
      <c r="L2174" s="52">
        <v>54.860410000000002</v>
      </c>
      <c r="M2174" s="55">
        <v>2</v>
      </c>
      <c r="N2174" s="61" t="s">
        <v>15</v>
      </c>
      <c r="P2174" s="66"/>
      <c r="Q2174" s="53"/>
      <c r="R2174" s="53"/>
      <c r="S2174" s="53"/>
      <c r="T2174" s="53"/>
      <c r="U2174" s="53"/>
      <c r="V2174" s="53"/>
      <c r="W2174" s="53"/>
      <c r="BZ2174" s="53"/>
    </row>
    <row r="2175" spans="2:78" s="52" customFormat="1" ht="13" x14ac:dyDescent="0.3">
      <c r="B2175" s="53" t="s">
        <v>6407</v>
      </c>
      <c r="C2175" s="53" t="s">
        <v>147</v>
      </c>
      <c r="D2175" s="53" t="s">
        <v>6463</v>
      </c>
      <c r="E2175" s="53">
        <v>43.501280000000001</v>
      </c>
      <c r="F2175" s="53">
        <v>-8.156269</v>
      </c>
      <c r="G2175" s="54">
        <v>17.390599999999999</v>
      </c>
      <c r="H2175" s="53">
        <v>5528</v>
      </c>
      <c r="I2175" s="53">
        <v>2701</v>
      </c>
      <c r="J2175" s="53">
        <v>2827</v>
      </c>
      <c r="K2175" s="52">
        <v>0</v>
      </c>
      <c r="L2175" s="52">
        <v>17.390599999999999</v>
      </c>
      <c r="M2175" s="55">
        <v>2</v>
      </c>
      <c r="N2175" s="61" t="s">
        <v>15</v>
      </c>
      <c r="P2175" s="66"/>
      <c r="Q2175" s="53"/>
      <c r="R2175" s="53"/>
      <c r="S2175" s="53"/>
      <c r="T2175" s="53"/>
      <c r="U2175" s="53"/>
      <c r="V2175" s="53"/>
      <c r="W2175" s="53"/>
      <c r="BZ2175" s="53"/>
    </row>
    <row r="2176" spans="2:78" s="52" customFormat="1" ht="13" x14ac:dyDescent="0.3">
      <c r="B2176" s="53" t="s">
        <v>6407</v>
      </c>
      <c r="C2176" s="53" t="s">
        <v>147</v>
      </c>
      <c r="D2176" s="53" t="s">
        <v>6464</v>
      </c>
      <c r="E2176" s="53">
        <v>42.90954</v>
      </c>
      <c r="F2176" s="53">
        <v>-8.7362450000000003</v>
      </c>
      <c r="G2176" s="54">
        <v>165.92850000000001</v>
      </c>
      <c r="H2176" s="53">
        <v>6941</v>
      </c>
      <c r="I2176" s="53">
        <v>3337</v>
      </c>
      <c r="J2176" s="53">
        <v>3604</v>
      </c>
      <c r="K2176" s="52">
        <v>0</v>
      </c>
      <c r="L2176" s="52">
        <v>165.92850000000001</v>
      </c>
      <c r="M2176" s="55">
        <v>2</v>
      </c>
      <c r="N2176" s="61" t="s">
        <v>15</v>
      </c>
      <c r="P2176" s="66"/>
      <c r="Q2176" s="53"/>
      <c r="R2176" s="53"/>
      <c r="S2176" s="53"/>
      <c r="T2176" s="53"/>
      <c r="U2176" s="53"/>
      <c r="V2176" s="53"/>
      <c r="W2176" s="53"/>
      <c r="BZ2176" s="53"/>
    </row>
    <row r="2177" spans="2:78" s="52" customFormat="1" ht="13" x14ac:dyDescent="0.3">
      <c r="B2177" s="53" t="s">
        <v>6407</v>
      </c>
      <c r="C2177" s="53" t="s">
        <v>147</v>
      </c>
      <c r="D2177" s="53" t="s">
        <v>6465</v>
      </c>
      <c r="E2177" s="53">
        <v>42.785249999999998</v>
      </c>
      <c r="F2177" s="53">
        <v>-8.8883089999999996</v>
      </c>
      <c r="G2177" s="54">
        <v>14.171390000000001</v>
      </c>
      <c r="H2177" s="53">
        <v>14970</v>
      </c>
      <c r="I2177" s="53">
        <v>7178</v>
      </c>
      <c r="J2177" s="53">
        <v>7792</v>
      </c>
      <c r="K2177" s="52">
        <v>0</v>
      </c>
      <c r="L2177" s="52">
        <v>14.171390000000001</v>
      </c>
      <c r="M2177" s="55">
        <v>2</v>
      </c>
      <c r="N2177" s="61" t="s">
        <v>15</v>
      </c>
      <c r="P2177" s="66"/>
      <c r="Q2177" s="53"/>
      <c r="R2177" s="53"/>
      <c r="S2177" s="53"/>
      <c r="T2177" s="53"/>
      <c r="U2177" s="53"/>
      <c r="V2177" s="53"/>
      <c r="W2177" s="53"/>
      <c r="BZ2177" s="53"/>
    </row>
    <row r="2178" spans="2:78" s="52" customFormat="1" ht="13" x14ac:dyDescent="0.3">
      <c r="B2178" s="53" t="s">
        <v>6407</v>
      </c>
      <c r="C2178" s="53" t="s">
        <v>147</v>
      </c>
      <c r="D2178" s="53" t="s">
        <v>6466</v>
      </c>
      <c r="E2178" s="53">
        <v>43.333500000000001</v>
      </c>
      <c r="F2178" s="53">
        <v>-8.3136189999999992</v>
      </c>
      <c r="G2178" s="54">
        <v>121.4051</v>
      </c>
      <c r="H2178" s="53">
        <v>33443</v>
      </c>
      <c r="I2178" s="53">
        <v>16205</v>
      </c>
      <c r="J2178" s="53">
        <v>17238</v>
      </c>
      <c r="K2178" s="52">
        <v>0</v>
      </c>
      <c r="L2178" s="52">
        <v>121.4051</v>
      </c>
      <c r="M2178" s="55">
        <v>2</v>
      </c>
      <c r="N2178" s="61" t="s">
        <v>15</v>
      </c>
      <c r="P2178" s="66"/>
      <c r="Q2178" s="53"/>
      <c r="R2178" s="53"/>
      <c r="S2178" s="53"/>
      <c r="T2178" s="53"/>
      <c r="U2178" s="53"/>
      <c r="V2178" s="53"/>
      <c r="W2178" s="53"/>
      <c r="BZ2178" s="53"/>
    </row>
    <row r="2179" spans="2:78" s="52" customFormat="1" ht="13" x14ac:dyDescent="0.3">
      <c r="B2179" s="53" t="s">
        <v>6407</v>
      </c>
      <c r="C2179" s="53" t="s">
        <v>147</v>
      </c>
      <c r="D2179" s="53" t="s">
        <v>6467</v>
      </c>
      <c r="E2179" s="53">
        <v>43.076740000000001</v>
      </c>
      <c r="F2179" s="53">
        <v>-8.4077459999999995</v>
      </c>
      <c r="G2179" s="54">
        <v>287.7448</v>
      </c>
      <c r="H2179" s="53">
        <v>12757</v>
      </c>
      <c r="I2179" s="53">
        <v>6264</v>
      </c>
      <c r="J2179" s="53">
        <v>6493</v>
      </c>
      <c r="K2179" s="52">
        <v>0</v>
      </c>
      <c r="L2179" s="52">
        <v>287.7448</v>
      </c>
      <c r="M2179" s="55">
        <v>4</v>
      </c>
      <c r="N2179" s="61" t="s">
        <v>15</v>
      </c>
      <c r="P2179" s="66"/>
      <c r="Q2179" s="53"/>
      <c r="R2179" s="53"/>
      <c r="S2179" s="53"/>
      <c r="T2179" s="53"/>
      <c r="U2179" s="53"/>
      <c r="V2179" s="53"/>
      <c r="W2179" s="53"/>
      <c r="BZ2179" s="53"/>
    </row>
    <row r="2180" spans="2:78" s="52" customFormat="1" ht="13" x14ac:dyDescent="0.3">
      <c r="B2180" s="53" t="s">
        <v>6407</v>
      </c>
      <c r="C2180" s="53" t="s">
        <v>147</v>
      </c>
      <c r="D2180" s="53" t="s">
        <v>6468</v>
      </c>
      <c r="E2180" s="53">
        <v>42.994419999999998</v>
      </c>
      <c r="F2180" s="53">
        <v>-8.4348460000000003</v>
      </c>
      <c r="G2180" s="54">
        <v>265.29250000000002</v>
      </c>
      <c r="H2180" s="53">
        <v>6987</v>
      </c>
      <c r="I2180" s="53">
        <v>3489</v>
      </c>
      <c r="J2180" s="53">
        <v>3498</v>
      </c>
      <c r="K2180" s="52">
        <v>0</v>
      </c>
      <c r="L2180" s="52">
        <v>265.29250000000002</v>
      </c>
      <c r="M2180" s="55">
        <v>4</v>
      </c>
      <c r="N2180" s="61" t="s">
        <v>15</v>
      </c>
      <c r="P2180" s="66"/>
      <c r="Q2180" s="53"/>
      <c r="R2180" s="53"/>
      <c r="S2180" s="53"/>
      <c r="T2180" s="53"/>
      <c r="U2180" s="53"/>
      <c r="V2180" s="53"/>
      <c r="W2180" s="53"/>
      <c r="BZ2180" s="53"/>
    </row>
    <row r="2181" spans="2:78" s="52" customFormat="1" ht="13" x14ac:dyDescent="0.3">
      <c r="B2181" s="53" t="s">
        <v>6407</v>
      </c>
      <c r="C2181" s="53" t="s">
        <v>147</v>
      </c>
      <c r="D2181" s="53" t="s">
        <v>6469</v>
      </c>
      <c r="E2181" s="53">
        <v>43.686340000000001</v>
      </c>
      <c r="F2181" s="53">
        <v>-7.8519410000000001</v>
      </c>
      <c r="G2181" s="54">
        <v>12.530200000000001</v>
      </c>
      <c r="H2181" s="53">
        <v>7150</v>
      </c>
      <c r="I2181" s="53">
        <v>3428</v>
      </c>
      <c r="J2181" s="53">
        <v>3722</v>
      </c>
      <c r="K2181" s="52">
        <v>0</v>
      </c>
      <c r="L2181" s="52">
        <v>12.530200000000001</v>
      </c>
      <c r="M2181" s="55">
        <v>2</v>
      </c>
      <c r="N2181" s="61" t="s">
        <v>15</v>
      </c>
      <c r="P2181" s="66"/>
      <c r="Q2181" s="53"/>
      <c r="R2181" s="53"/>
      <c r="S2181" s="53"/>
      <c r="T2181" s="53"/>
      <c r="U2181" s="53"/>
      <c r="V2181" s="53"/>
      <c r="W2181" s="53"/>
      <c r="BZ2181" s="53"/>
    </row>
    <row r="2182" spans="2:78" s="52" customFormat="1" ht="13" x14ac:dyDescent="0.3">
      <c r="B2182" s="53" t="s">
        <v>6407</v>
      </c>
      <c r="C2182" s="53" t="s">
        <v>147</v>
      </c>
      <c r="D2182" s="53" t="s">
        <v>6470</v>
      </c>
      <c r="E2182" s="53">
        <v>42.85127</v>
      </c>
      <c r="F2182" s="53">
        <v>-8.9264550000000007</v>
      </c>
      <c r="G2182" s="54">
        <v>155.60380000000001</v>
      </c>
      <c r="H2182" s="53">
        <v>7425</v>
      </c>
      <c r="I2182" s="53">
        <v>3561</v>
      </c>
      <c r="J2182" s="53">
        <v>3864</v>
      </c>
      <c r="K2182" s="52">
        <v>0</v>
      </c>
      <c r="L2182" s="52">
        <v>155.60380000000001</v>
      </c>
      <c r="M2182" s="55">
        <v>2</v>
      </c>
      <c r="N2182" s="61" t="s">
        <v>15</v>
      </c>
      <c r="P2182" s="66"/>
      <c r="Q2182" s="53"/>
      <c r="R2182" s="53"/>
      <c r="S2182" s="53"/>
      <c r="T2182" s="53"/>
      <c r="U2182" s="53"/>
      <c r="V2182" s="53"/>
      <c r="W2182" s="53"/>
      <c r="BZ2182" s="53"/>
    </row>
    <row r="2183" spans="2:78" s="52" customFormat="1" ht="13" x14ac:dyDescent="0.3">
      <c r="B2183" s="53" t="s">
        <v>6407</v>
      </c>
      <c r="C2183" s="53" t="s">
        <v>147</v>
      </c>
      <c r="D2183" s="53" t="s">
        <v>6471</v>
      </c>
      <c r="E2183" s="53">
        <v>43.215330000000002</v>
      </c>
      <c r="F2183" s="53">
        <v>-8.1869429999999994</v>
      </c>
      <c r="G2183" s="54">
        <v>234.90479999999999</v>
      </c>
      <c r="H2183" s="53">
        <v>3202</v>
      </c>
      <c r="I2183" s="53">
        <v>1594</v>
      </c>
      <c r="J2183" s="53">
        <v>1608</v>
      </c>
      <c r="K2183" s="52">
        <v>0</v>
      </c>
      <c r="L2183" s="52">
        <v>234.90479999999999</v>
      </c>
      <c r="M2183" s="55">
        <v>4</v>
      </c>
      <c r="N2183" s="61" t="s">
        <v>15</v>
      </c>
      <c r="P2183" s="66"/>
      <c r="Q2183" s="53"/>
      <c r="R2183" s="53"/>
      <c r="S2183" s="53"/>
      <c r="T2183" s="53"/>
      <c r="U2183" s="53"/>
      <c r="V2183" s="53"/>
      <c r="W2183" s="53"/>
      <c r="BZ2183" s="53"/>
    </row>
    <row r="2184" spans="2:78" s="52" customFormat="1" ht="13" x14ac:dyDescent="0.3">
      <c r="B2184" s="53" t="s">
        <v>6407</v>
      </c>
      <c r="C2184" s="53" t="s">
        <v>147</v>
      </c>
      <c r="D2184" s="53" t="s">
        <v>6472</v>
      </c>
      <c r="E2184" s="53">
        <v>43.286769999999997</v>
      </c>
      <c r="F2184" s="53">
        <v>-8.1763549999999992</v>
      </c>
      <c r="G2184" s="54">
        <v>151.441</v>
      </c>
      <c r="H2184" s="53">
        <v>2672</v>
      </c>
      <c r="I2184" s="53">
        <v>1305</v>
      </c>
      <c r="J2184" s="53">
        <v>1367</v>
      </c>
      <c r="K2184" s="52">
        <v>0</v>
      </c>
      <c r="L2184" s="52">
        <v>151.441</v>
      </c>
      <c r="M2184" s="55">
        <v>2</v>
      </c>
      <c r="N2184" s="61" t="s">
        <v>15</v>
      </c>
      <c r="P2184" s="66"/>
      <c r="Q2184" s="53"/>
      <c r="R2184" s="53"/>
      <c r="S2184" s="53"/>
      <c r="T2184" s="53"/>
      <c r="U2184" s="53"/>
      <c r="V2184" s="53"/>
      <c r="W2184" s="53"/>
      <c r="BZ2184" s="53"/>
    </row>
    <row r="2185" spans="2:78" s="52" customFormat="1" ht="13" x14ac:dyDescent="0.3">
      <c r="B2185" s="53" t="s">
        <v>6407</v>
      </c>
      <c r="C2185" s="53" t="s">
        <v>147</v>
      </c>
      <c r="D2185" s="53" t="s">
        <v>6473</v>
      </c>
      <c r="E2185" s="53">
        <v>42.738979999999998</v>
      </c>
      <c r="F2185" s="53">
        <v>-8.6605380000000007</v>
      </c>
      <c r="G2185" s="54">
        <v>12.520709999999999</v>
      </c>
      <c r="H2185" s="53">
        <v>8968</v>
      </c>
      <c r="I2185" s="53">
        <v>4295</v>
      </c>
      <c r="J2185" s="53">
        <v>4673</v>
      </c>
      <c r="K2185" s="52">
        <v>0</v>
      </c>
      <c r="L2185" s="52">
        <v>12.520709999999999</v>
      </c>
      <c r="M2185" s="55">
        <v>2</v>
      </c>
      <c r="N2185" s="61" t="s">
        <v>15</v>
      </c>
      <c r="P2185" s="66"/>
      <c r="Q2185" s="53"/>
      <c r="R2185" s="53"/>
      <c r="S2185" s="53"/>
      <c r="T2185" s="53"/>
      <c r="U2185" s="53"/>
      <c r="V2185" s="53"/>
      <c r="W2185" s="53"/>
      <c r="BZ2185" s="53"/>
    </row>
    <row r="2186" spans="2:78" s="52" customFormat="1" ht="13" x14ac:dyDescent="0.3">
      <c r="B2186" s="53" t="s">
        <v>6407</v>
      </c>
      <c r="C2186" s="53" t="s">
        <v>147</v>
      </c>
      <c r="D2186" s="53" t="s">
        <v>6474</v>
      </c>
      <c r="E2186" s="53">
        <v>42.98462</v>
      </c>
      <c r="F2186" s="53">
        <v>-8.3138070000000006</v>
      </c>
      <c r="G2186" s="54">
        <v>325.19110000000001</v>
      </c>
      <c r="H2186" s="53">
        <v>4710</v>
      </c>
      <c r="I2186" s="53">
        <v>2316</v>
      </c>
      <c r="J2186" s="53">
        <v>2394</v>
      </c>
      <c r="K2186" s="52">
        <v>0</v>
      </c>
      <c r="L2186" s="52">
        <v>325.19110000000001</v>
      </c>
      <c r="M2186" s="55">
        <v>4</v>
      </c>
      <c r="N2186" s="61" t="s">
        <v>15</v>
      </c>
      <c r="P2186" s="66"/>
      <c r="Q2186" s="53"/>
      <c r="R2186" s="53"/>
      <c r="S2186" s="53"/>
      <c r="T2186" s="53"/>
      <c r="U2186" s="53"/>
      <c r="V2186" s="53"/>
      <c r="W2186" s="53"/>
      <c r="BZ2186" s="53"/>
    </row>
    <row r="2187" spans="2:78" s="52" customFormat="1" ht="13" x14ac:dyDescent="0.3">
      <c r="B2187" s="53" t="s">
        <v>6407</v>
      </c>
      <c r="C2187" s="53" t="s">
        <v>147</v>
      </c>
      <c r="D2187" s="53" t="s">
        <v>6475</v>
      </c>
      <c r="E2187" s="53">
        <v>42.603299999999997</v>
      </c>
      <c r="F2187" s="53">
        <v>-8.9389430000000001</v>
      </c>
      <c r="G2187" s="54">
        <v>10.39054</v>
      </c>
      <c r="H2187" s="53">
        <v>9878</v>
      </c>
      <c r="I2187" s="53">
        <v>4793</v>
      </c>
      <c r="J2187" s="53">
        <v>5085</v>
      </c>
      <c r="K2187" s="52">
        <v>0</v>
      </c>
      <c r="L2187" s="52">
        <v>10.39054</v>
      </c>
      <c r="M2187" s="55">
        <v>2</v>
      </c>
      <c r="N2187" s="61" t="s">
        <v>15</v>
      </c>
      <c r="P2187" s="66"/>
      <c r="Q2187" s="53"/>
      <c r="R2187" s="53"/>
      <c r="S2187" s="53"/>
      <c r="T2187" s="53"/>
      <c r="U2187" s="53"/>
      <c r="V2187" s="53"/>
      <c r="W2187" s="53"/>
      <c r="BZ2187" s="53"/>
    </row>
    <row r="2188" spans="2:78" s="52" customFormat="1" ht="13" x14ac:dyDescent="0.3">
      <c r="B2188" s="53" t="s">
        <v>6407</v>
      </c>
      <c r="C2188" s="53" t="s">
        <v>147</v>
      </c>
      <c r="D2188" s="53" t="s">
        <v>6476</v>
      </c>
      <c r="E2188" s="53">
        <v>43.242690000000003</v>
      </c>
      <c r="F2188" s="53">
        <v>-8.9009649999999993</v>
      </c>
      <c r="G2188" s="54">
        <v>9.3386580000000006</v>
      </c>
      <c r="H2188" s="53">
        <v>6302</v>
      </c>
      <c r="I2188" s="53">
        <v>3172</v>
      </c>
      <c r="J2188" s="53">
        <v>3130</v>
      </c>
      <c r="K2188" s="52">
        <v>0</v>
      </c>
      <c r="L2188" s="52">
        <v>9.3386580000000006</v>
      </c>
      <c r="M2188" s="55">
        <v>2</v>
      </c>
      <c r="N2188" s="61" t="s">
        <v>15</v>
      </c>
      <c r="P2188" s="66"/>
      <c r="Q2188" s="53"/>
      <c r="R2188" s="53"/>
      <c r="S2188" s="53"/>
      <c r="T2188" s="53"/>
      <c r="U2188" s="53"/>
      <c r="V2188" s="53"/>
      <c r="W2188" s="53"/>
      <c r="BZ2188" s="53"/>
    </row>
    <row r="2189" spans="2:78" s="52" customFormat="1" ht="13" x14ac:dyDescent="0.3">
      <c r="B2189" s="53" t="s">
        <v>6407</v>
      </c>
      <c r="C2189" s="53" t="s">
        <v>147</v>
      </c>
      <c r="D2189" s="53" t="s">
        <v>6477</v>
      </c>
      <c r="E2189" s="53">
        <v>43.40258</v>
      </c>
      <c r="F2189" s="53">
        <v>-8.1526910000000008</v>
      </c>
      <c r="G2189" s="54">
        <v>52.01764</v>
      </c>
      <c r="H2189" s="53">
        <v>8457</v>
      </c>
      <c r="I2189" s="53">
        <v>4113</v>
      </c>
      <c r="J2189" s="53">
        <v>4344</v>
      </c>
      <c r="K2189" s="52">
        <v>0</v>
      </c>
      <c r="L2189" s="52">
        <v>52.01764</v>
      </c>
      <c r="M2189" s="55">
        <v>2</v>
      </c>
      <c r="N2189" s="61" t="s">
        <v>15</v>
      </c>
      <c r="P2189" s="66"/>
      <c r="Q2189" s="53"/>
      <c r="R2189" s="53"/>
      <c r="S2189" s="53"/>
      <c r="T2189" s="53"/>
      <c r="U2189" s="53"/>
      <c r="V2189" s="53"/>
      <c r="W2189" s="53"/>
      <c r="BZ2189" s="53"/>
    </row>
    <row r="2190" spans="2:78" s="52" customFormat="1" ht="13" x14ac:dyDescent="0.3">
      <c r="B2190" s="53" t="s">
        <v>6407</v>
      </c>
      <c r="C2190" s="53" t="s">
        <v>147</v>
      </c>
      <c r="D2190" s="53" t="s">
        <v>6478</v>
      </c>
      <c r="E2190" s="53">
        <v>43.445819999999998</v>
      </c>
      <c r="F2190" s="53">
        <v>-7.8494460000000004</v>
      </c>
      <c r="G2190" s="54">
        <v>346.51029999999997</v>
      </c>
      <c r="H2190" s="53">
        <v>11431</v>
      </c>
      <c r="I2190" s="53">
        <v>5704</v>
      </c>
      <c r="J2190" s="53">
        <v>5727</v>
      </c>
      <c r="K2190" s="52">
        <v>0</v>
      </c>
      <c r="L2190" s="52">
        <v>346.51029999999997</v>
      </c>
      <c r="M2190" s="55">
        <v>4</v>
      </c>
      <c r="N2190" s="61" t="s">
        <v>15</v>
      </c>
      <c r="P2190" s="66"/>
      <c r="Q2190" s="53"/>
      <c r="R2190" s="53"/>
      <c r="S2190" s="53"/>
      <c r="T2190" s="53"/>
      <c r="U2190" s="53"/>
      <c r="V2190" s="53"/>
      <c r="W2190" s="53"/>
      <c r="BZ2190" s="53"/>
    </row>
    <row r="2191" spans="2:78" s="52" customFormat="1" ht="13" x14ac:dyDescent="0.3">
      <c r="B2191" s="53" t="s">
        <v>6407</v>
      </c>
      <c r="C2191" s="53" t="s">
        <v>147</v>
      </c>
      <c r="D2191" s="53" t="s">
        <v>6479</v>
      </c>
      <c r="E2191" s="53">
        <v>42.724679999999999</v>
      </c>
      <c r="F2191" s="53">
        <v>-9.0066950000000006</v>
      </c>
      <c r="G2191" s="54">
        <v>13.61645</v>
      </c>
      <c r="H2191" s="53">
        <v>9867</v>
      </c>
      <c r="I2191" s="53">
        <v>4930</v>
      </c>
      <c r="J2191" s="53">
        <v>4937</v>
      </c>
      <c r="K2191" s="52">
        <v>0</v>
      </c>
      <c r="L2191" s="52">
        <v>13.61645</v>
      </c>
      <c r="M2191" s="55">
        <v>2</v>
      </c>
      <c r="N2191" s="61" t="s">
        <v>15</v>
      </c>
      <c r="P2191" s="66"/>
      <c r="Q2191" s="53"/>
      <c r="R2191" s="53"/>
      <c r="S2191" s="53"/>
      <c r="T2191" s="53"/>
      <c r="U2191" s="53"/>
      <c r="V2191" s="53"/>
      <c r="W2191" s="53"/>
      <c r="BZ2191" s="53"/>
    </row>
    <row r="2192" spans="2:78" s="52" customFormat="1" ht="13" x14ac:dyDescent="0.3">
      <c r="B2192" s="53" t="s">
        <v>6407</v>
      </c>
      <c r="C2192" s="53" t="s">
        <v>147</v>
      </c>
      <c r="D2192" s="53" t="s">
        <v>6480</v>
      </c>
      <c r="E2192" s="53">
        <v>42.651989999999998</v>
      </c>
      <c r="F2192" s="53">
        <v>-8.8184199999999997</v>
      </c>
      <c r="G2192" s="54">
        <v>12.186669999999999</v>
      </c>
      <c r="H2192" s="53">
        <v>11769</v>
      </c>
      <c r="I2192" s="53">
        <v>5744</v>
      </c>
      <c r="J2192" s="53">
        <v>6025</v>
      </c>
      <c r="K2192" s="52">
        <v>0</v>
      </c>
      <c r="L2192" s="52">
        <v>12.186669999999999</v>
      </c>
      <c r="M2192" s="55">
        <v>2</v>
      </c>
      <c r="N2192" s="61" t="s">
        <v>15</v>
      </c>
      <c r="P2192" s="66"/>
      <c r="Q2192" s="53"/>
      <c r="R2192" s="53"/>
      <c r="S2192" s="53"/>
      <c r="T2192" s="53"/>
      <c r="U2192" s="53"/>
      <c r="V2192" s="53"/>
      <c r="W2192" s="53"/>
      <c r="BZ2192" s="53"/>
    </row>
    <row r="2193" spans="2:79" s="52" customFormat="1" ht="13" x14ac:dyDescent="0.3">
      <c r="B2193" s="53" t="s">
        <v>6407</v>
      </c>
      <c r="C2193" s="53" t="s">
        <v>147</v>
      </c>
      <c r="D2193" s="53" t="s">
        <v>6481</v>
      </c>
      <c r="E2193" s="53">
        <v>42.576270000000001</v>
      </c>
      <c r="F2193" s="53">
        <v>-9.0239449999999994</v>
      </c>
      <c r="G2193" s="54">
        <v>9.5708269999999995</v>
      </c>
      <c r="H2193" s="53">
        <v>27518</v>
      </c>
      <c r="I2193" s="53">
        <v>13639</v>
      </c>
      <c r="J2193" s="53">
        <v>13879</v>
      </c>
      <c r="K2193" s="52">
        <v>0</v>
      </c>
      <c r="L2193" s="52">
        <v>9.5708269999999995</v>
      </c>
      <c r="M2193" s="55">
        <v>2</v>
      </c>
      <c r="N2193" s="61" t="s">
        <v>15</v>
      </c>
      <c r="P2193" s="66"/>
      <c r="Q2193" s="53"/>
      <c r="R2193" s="53"/>
      <c r="S2193" s="53"/>
      <c r="T2193" s="53"/>
      <c r="U2193" s="53"/>
      <c r="V2193" s="53"/>
      <c r="W2193" s="53"/>
      <c r="BZ2193" s="53"/>
    </row>
    <row r="2194" spans="2:79" s="52" customFormat="1" ht="13" x14ac:dyDescent="0.3">
      <c r="B2194" s="53" t="s">
        <v>6407</v>
      </c>
      <c r="C2194" s="53" t="s">
        <v>147</v>
      </c>
      <c r="D2194" s="53" t="s">
        <v>6482</v>
      </c>
      <c r="E2194" s="53">
        <v>42.761809999999997</v>
      </c>
      <c r="F2194" s="53">
        <v>-8.7063089999999992</v>
      </c>
      <c r="G2194" s="54">
        <v>91.438140000000004</v>
      </c>
      <c r="H2194" s="53">
        <v>4995</v>
      </c>
      <c r="I2194" s="53">
        <v>2360</v>
      </c>
      <c r="J2194" s="53">
        <v>2635</v>
      </c>
      <c r="K2194" s="52">
        <v>0</v>
      </c>
      <c r="L2194" s="52">
        <v>91.438140000000004</v>
      </c>
      <c r="M2194" s="55">
        <v>2</v>
      </c>
      <c r="N2194" s="61" t="s">
        <v>15</v>
      </c>
      <c r="P2194" s="66"/>
      <c r="Q2194" s="53"/>
      <c r="R2194" s="53"/>
      <c r="S2194" s="53"/>
      <c r="T2194" s="53"/>
      <c r="U2194" s="53"/>
      <c r="V2194" s="53"/>
      <c r="W2194" s="53"/>
      <c r="BZ2194" s="53"/>
    </row>
    <row r="2195" spans="2:79" s="52" customFormat="1" ht="13" x14ac:dyDescent="0.3">
      <c r="B2195" s="53" t="s">
        <v>6407</v>
      </c>
      <c r="C2195" s="53" t="s">
        <v>147</v>
      </c>
      <c r="D2195" s="53" t="s">
        <v>6483</v>
      </c>
      <c r="E2195" s="53">
        <v>43.350929999999998</v>
      </c>
      <c r="F2195" s="53">
        <v>-8.2546110000000006</v>
      </c>
      <c r="G2195" s="54">
        <v>8.3677440000000001</v>
      </c>
      <c r="H2195" s="53">
        <v>14487</v>
      </c>
      <c r="I2195" s="53">
        <v>7148</v>
      </c>
      <c r="J2195" s="53">
        <v>7339</v>
      </c>
      <c r="K2195" s="52">
        <v>0</v>
      </c>
      <c r="L2195" s="52">
        <v>8.3677440000000001</v>
      </c>
      <c r="M2195" s="55">
        <v>2</v>
      </c>
      <c r="N2195" s="61" t="s">
        <v>15</v>
      </c>
      <c r="P2195" s="66"/>
      <c r="Q2195" s="53"/>
      <c r="R2195" s="53"/>
      <c r="S2195" s="53"/>
      <c r="T2195" s="53"/>
      <c r="U2195" s="53"/>
      <c r="V2195" s="53"/>
      <c r="W2195" s="53"/>
      <c r="BZ2195" s="53"/>
    </row>
    <row r="2196" spans="2:79" s="52" customFormat="1" ht="13" x14ac:dyDescent="0.3">
      <c r="B2196" s="53" t="s">
        <v>6407</v>
      </c>
      <c r="C2196" s="53" t="s">
        <v>147</v>
      </c>
      <c r="D2196" s="53" t="s">
        <v>6484</v>
      </c>
      <c r="E2196" s="53">
        <v>43.562449999999998</v>
      </c>
      <c r="F2196" s="53">
        <v>-8.0549920000000004</v>
      </c>
      <c r="G2196" s="54">
        <v>235.73169999999999</v>
      </c>
      <c r="H2196" s="53">
        <v>3119</v>
      </c>
      <c r="I2196" s="53">
        <v>1547</v>
      </c>
      <c r="J2196" s="53">
        <v>1572</v>
      </c>
      <c r="K2196" s="52">
        <v>0</v>
      </c>
      <c r="L2196" s="52">
        <v>235.73169999999999</v>
      </c>
      <c r="M2196" s="55">
        <v>4</v>
      </c>
      <c r="N2196" s="61" t="s">
        <v>15</v>
      </c>
      <c r="P2196" s="66"/>
      <c r="Q2196" s="53"/>
      <c r="R2196" s="53"/>
      <c r="S2196" s="53"/>
      <c r="T2196" s="53"/>
      <c r="U2196" s="53"/>
      <c r="V2196" s="53"/>
      <c r="W2196" s="53"/>
      <c r="BZ2196" s="53"/>
    </row>
    <row r="2197" spans="2:79" s="52" customFormat="1" ht="13" x14ac:dyDescent="0.3">
      <c r="B2197" s="53" t="s">
        <v>6407</v>
      </c>
      <c r="C2197" s="53" t="s">
        <v>147</v>
      </c>
      <c r="D2197" s="53" t="s">
        <v>6485</v>
      </c>
      <c r="E2197" s="53">
        <v>43.047699999999999</v>
      </c>
      <c r="F2197" s="53">
        <v>-8.8142259999999997</v>
      </c>
      <c r="G2197" s="54">
        <v>357.92610000000002</v>
      </c>
      <c r="H2197" s="53">
        <v>10487</v>
      </c>
      <c r="I2197" s="53">
        <v>5059</v>
      </c>
      <c r="J2197" s="53">
        <v>5428</v>
      </c>
      <c r="K2197" s="52">
        <v>0</v>
      </c>
      <c r="L2197" s="52">
        <v>357.92610000000002</v>
      </c>
      <c r="M2197" s="55">
        <v>4</v>
      </c>
      <c r="N2197" s="61" t="s">
        <v>15</v>
      </c>
      <c r="P2197" s="66"/>
      <c r="Q2197" s="53"/>
      <c r="R2197" s="53"/>
      <c r="S2197" s="53"/>
      <c r="T2197" s="53"/>
      <c r="U2197" s="53"/>
      <c r="V2197" s="53"/>
      <c r="W2197" s="53"/>
      <c r="BZ2197" s="53"/>
    </row>
    <row r="2198" spans="2:79" s="52" customFormat="1" ht="13" x14ac:dyDescent="0.3">
      <c r="B2198" s="53" t="s">
        <v>6407</v>
      </c>
      <c r="C2198" s="53" t="s">
        <v>147</v>
      </c>
      <c r="D2198" s="53" t="s">
        <v>6486</v>
      </c>
      <c r="E2198" s="53">
        <v>42.880450000000003</v>
      </c>
      <c r="F2198" s="53">
        <v>-8.5463039999999992</v>
      </c>
      <c r="G2198" s="54">
        <v>250.55179999999999</v>
      </c>
      <c r="H2198" s="53">
        <v>95092</v>
      </c>
      <c r="I2198" s="53">
        <v>44320</v>
      </c>
      <c r="J2198" s="53">
        <v>50772</v>
      </c>
      <c r="K2198" s="52">
        <v>0</v>
      </c>
      <c r="L2198" s="52">
        <v>250.55179999999999</v>
      </c>
      <c r="M2198" s="55">
        <v>4</v>
      </c>
      <c r="N2198" s="61" t="s">
        <v>15</v>
      </c>
      <c r="P2198" s="66"/>
      <c r="Q2198" s="53"/>
      <c r="R2198" s="53"/>
      <c r="S2198" s="53"/>
      <c r="T2198" s="53"/>
      <c r="U2198" s="53"/>
      <c r="V2198" s="53"/>
      <c r="W2198" s="53"/>
      <c r="BZ2198" s="53"/>
    </row>
    <row r="2199" spans="2:79" s="52" customFormat="1" ht="13" x14ac:dyDescent="0.3">
      <c r="B2199" s="53" t="s">
        <v>6407</v>
      </c>
      <c r="C2199" s="53" t="s">
        <v>147</v>
      </c>
      <c r="D2199" s="53" t="s">
        <v>6487</v>
      </c>
      <c r="E2199" s="53">
        <v>42.85</v>
      </c>
      <c r="F2199" s="53">
        <v>-8.0500000000000007</v>
      </c>
      <c r="G2199" s="54">
        <v>395.29109999999997</v>
      </c>
      <c r="H2199" s="53">
        <v>1980</v>
      </c>
      <c r="I2199" s="53">
        <v>1031</v>
      </c>
      <c r="J2199" s="53">
        <v>949</v>
      </c>
      <c r="K2199" s="52">
        <v>0</v>
      </c>
      <c r="L2199" s="52">
        <v>395.29109999999997</v>
      </c>
      <c r="M2199" s="55">
        <v>4</v>
      </c>
      <c r="N2199" s="61" t="s">
        <v>15</v>
      </c>
      <c r="P2199" s="66"/>
      <c r="Q2199" s="53"/>
      <c r="R2199" s="53"/>
      <c r="S2199" s="53"/>
      <c r="T2199" s="53"/>
      <c r="U2199" s="53"/>
      <c r="V2199" s="53"/>
      <c r="W2199" s="53"/>
      <c r="BZ2199" s="53"/>
    </row>
    <row r="2200" spans="2:79" s="52" customFormat="1" ht="13" x14ac:dyDescent="0.3">
      <c r="B2200" s="53" t="s">
        <v>6407</v>
      </c>
      <c r="C2200" s="53" t="s">
        <v>147</v>
      </c>
      <c r="D2200" s="53" t="s">
        <v>3616</v>
      </c>
      <c r="E2200" s="53">
        <v>43.042000000000002</v>
      </c>
      <c r="F2200" s="53">
        <v>-8.0273810000000001</v>
      </c>
      <c r="G2200" s="54">
        <v>531.16279999999995</v>
      </c>
      <c r="H2200" s="53">
        <v>2168</v>
      </c>
      <c r="I2200" s="53">
        <v>1094</v>
      </c>
      <c r="J2200" s="53">
        <v>1074</v>
      </c>
      <c r="K2200" s="52">
        <v>0</v>
      </c>
      <c r="L2200" s="52">
        <v>531.16279999999995</v>
      </c>
      <c r="M2200" s="55">
        <v>5</v>
      </c>
      <c r="N2200" s="61" t="s">
        <v>16</v>
      </c>
      <c r="P2200" s="66"/>
      <c r="Q2200" s="53"/>
      <c r="R2200" s="53"/>
      <c r="S2200" s="53"/>
      <c r="T2200" s="53"/>
      <c r="U2200" s="53"/>
      <c r="V2200" s="53"/>
      <c r="W2200" s="53"/>
      <c r="BZ2200" s="53"/>
    </row>
    <row r="2201" spans="2:79" s="52" customFormat="1" ht="13" x14ac:dyDescent="0.3">
      <c r="B2201" s="53" t="s">
        <v>6407</v>
      </c>
      <c r="C2201" s="53" t="s">
        <v>147</v>
      </c>
      <c r="D2201" s="53" t="s">
        <v>6488</v>
      </c>
      <c r="E2201" s="53">
        <v>43.536050000000003</v>
      </c>
      <c r="F2201" s="53">
        <v>-7.9243389999999998</v>
      </c>
      <c r="G2201" s="54">
        <v>365.46660000000003</v>
      </c>
      <c r="H2201" s="53">
        <v>1382</v>
      </c>
      <c r="I2201" s="53">
        <v>700</v>
      </c>
      <c r="J2201" s="53">
        <v>682</v>
      </c>
      <c r="K2201" s="52">
        <v>0</v>
      </c>
      <c r="L2201" s="52">
        <v>365.46660000000003</v>
      </c>
      <c r="M2201" s="55">
        <v>4</v>
      </c>
      <c r="N2201" s="61" t="s">
        <v>15</v>
      </c>
      <c r="P2201" s="66"/>
      <c r="Q2201" s="53"/>
      <c r="R2201" s="53"/>
      <c r="S2201" s="53"/>
      <c r="T2201" s="53"/>
      <c r="U2201" s="53"/>
      <c r="V2201" s="53"/>
      <c r="W2201" s="53"/>
      <c r="BZ2201" s="53"/>
    </row>
    <row r="2202" spans="2:79" s="52" customFormat="1" ht="13" x14ac:dyDescent="0.3">
      <c r="B2202" s="53" t="s">
        <v>6407</v>
      </c>
      <c r="C2202" s="53" t="s">
        <v>147</v>
      </c>
      <c r="D2202" s="53" t="s">
        <v>6489</v>
      </c>
      <c r="E2202" s="53">
        <v>42.80227</v>
      </c>
      <c r="F2202" s="53">
        <v>-8.5861689999999999</v>
      </c>
      <c r="G2202" s="54">
        <v>210.1551</v>
      </c>
      <c r="H2202" s="53">
        <v>17807</v>
      </c>
      <c r="I2202" s="53">
        <v>8710</v>
      </c>
      <c r="J2202" s="53">
        <v>9097</v>
      </c>
      <c r="K2202" s="52">
        <v>0</v>
      </c>
      <c r="L2202" s="52">
        <v>210.1551</v>
      </c>
      <c r="M2202" s="55">
        <v>4</v>
      </c>
      <c r="N2202" s="61" t="s">
        <v>15</v>
      </c>
      <c r="P2202" s="66"/>
      <c r="Q2202" s="53"/>
      <c r="R2202" s="53"/>
      <c r="S2202" s="53"/>
      <c r="T2202" s="53"/>
      <c r="U2202" s="53"/>
      <c r="V2202" s="53"/>
      <c r="W2202" s="53"/>
      <c r="BZ2202" s="53"/>
    </row>
    <row r="2203" spans="2:79" s="52" customFormat="1" ht="13" x14ac:dyDescent="0.3">
      <c r="B2203" s="53" t="s">
        <v>6407</v>
      </c>
      <c r="C2203" s="53" t="s">
        <v>147</v>
      </c>
      <c r="D2203" s="53" t="s">
        <v>6490</v>
      </c>
      <c r="E2203" s="53">
        <v>42.967869999999998</v>
      </c>
      <c r="F2203" s="53">
        <v>-7.9884490000000001</v>
      </c>
      <c r="G2203" s="54">
        <v>550.13059999999996</v>
      </c>
      <c r="H2203" s="53">
        <v>1405</v>
      </c>
      <c r="I2203" s="53">
        <v>733</v>
      </c>
      <c r="J2203" s="53">
        <v>672</v>
      </c>
      <c r="K2203" s="52">
        <v>0</v>
      </c>
      <c r="L2203" s="52">
        <v>550.13059999999996</v>
      </c>
      <c r="M2203" s="55">
        <v>5</v>
      </c>
      <c r="N2203" s="61" t="s">
        <v>16</v>
      </c>
      <c r="P2203" s="66"/>
      <c r="Q2203" s="53"/>
      <c r="R2203" s="53"/>
      <c r="S2203" s="53"/>
      <c r="T2203" s="53"/>
      <c r="U2203" s="53"/>
      <c r="V2203" s="53"/>
      <c r="W2203" s="53"/>
      <c r="BZ2203" s="53"/>
    </row>
    <row r="2204" spans="2:79" ht="13" x14ac:dyDescent="0.3">
      <c r="B2204" s="53" t="s">
        <v>6407</v>
      </c>
      <c r="C2204" s="53" t="s">
        <v>147</v>
      </c>
      <c r="D2204" s="53" t="s">
        <v>6491</v>
      </c>
      <c r="E2204" s="53">
        <v>43.088000000000001</v>
      </c>
      <c r="F2204" s="53">
        <v>-8.56</v>
      </c>
      <c r="G2204" s="54">
        <v>372.41559999999998</v>
      </c>
      <c r="H2204" s="53">
        <v>4339</v>
      </c>
      <c r="I2204" s="53">
        <v>2050</v>
      </c>
      <c r="J2204" s="53">
        <v>2289</v>
      </c>
      <c r="K2204" s="52">
        <v>0</v>
      </c>
      <c r="L2204" s="52">
        <v>372.41559999999998</v>
      </c>
      <c r="M2204" s="55">
        <v>4</v>
      </c>
      <c r="N2204" s="61" t="s">
        <v>15</v>
      </c>
      <c r="BZ2204" s="53"/>
      <c r="CA2204" s="52"/>
    </row>
    <row r="2205" spans="2:79" ht="13" x14ac:dyDescent="0.3">
      <c r="B2205" s="53" t="s">
        <v>6407</v>
      </c>
      <c r="C2205" s="53" t="s">
        <v>147</v>
      </c>
      <c r="D2205" s="53" t="s">
        <v>6492</v>
      </c>
      <c r="E2205" s="53">
        <v>42.867089999999997</v>
      </c>
      <c r="F2205" s="53">
        <v>-8.3068290000000005</v>
      </c>
      <c r="G2205" s="54">
        <v>322.14589999999998</v>
      </c>
      <c r="H2205" s="53">
        <v>4230</v>
      </c>
      <c r="I2205" s="53">
        <v>2089</v>
      </c>
      <c r="J2205" s="53">
        <v>2141</v>
      </c>
      <c r="K2205" s="52">
        <v>0</v>
      </c>
      <c r="L2205" s="52">
        <v>322.14589999999998</v>
      </c>
      <c r="M2205" s="55">
        <v>4</v>
      </c>
      <c r="N2205" s="61" t="s">
        <v>15</v>
      </c>
      <c r="BZ2205" s="53"/>
      <c r="CA2205" s="52"/>
    </row>
    <row r="2206" spans="2:79" ht="13" x14ac:dyDescent="0.3">
      <c r="B2206" s="53" t="s">
        <v>6407</v>
      </c>
      <c r="C2206" s="53" t="s">
        <v>147</v>
      </c>
      <c r="D2206" s="53" t="s">
        <v>6493</v>
      </c>
      <c r="E2206" s="53">
        <v>43.016669999999998</v>
      </c>
      <c r="F2206" s="53">
        <v>-8.5333330000000007</v>
      </c>
      <c r="G2206" s="54">
        <v>308.15449999999998</v>
      </c>
      <c r="H2206" s="53">
        <v>3498</v>
      </c>
      <c r="I2206" s="53">
        <v>1732</v>
      </c>
      <c r="J2206" s="53">
        <v>1766</v>
      </c>
      <c r="K2206" s="52">
        <v>0</v>
      </c>
      <c r="L2206" s="52">
        <v>308.15449999999998</v>
      </c>
      <c r="M2206" s="55">
        <v>4</v>
      </c>
      <c r="N2206" s="61" t="s">
        <v>15</v>
      </c>
      <c r="BZ2206" s="53"/>
      <c r="CA2206" s="52"/>
    </row>
    <row r="2207" spans="2:79" ht="13" x14ac:dyDescent="0.3">
      <c r="B2207" s="53" t="s">
        <v>6407</v>
      </c>
      <c r="C2207" s="53" t="s">
        <v>147</v>
      </c>
      <c r="D2207" s="53" t="s">
        <v>6494</v>
      </c>
      <c r="E2207" s="53">
        <v>43.022500000000001</v>
      </c>
      <c r="F2207" s="53">
        <v>-8.6383329999999994</v>
      </c>
      <c r="G2207" s="54">
        <v>308.15210000000002</v>
      </c>
      <c r="H2207" s="53">
        <v>4423</v>
      </c>
      <c r="I2207" s="53">
        <v>2137</v>
      </c>
      <c r="J2207" s="53">
        <v>2286</v>
      </c>
      <c r="K2207" s="52">
        <v>0</v>
      </c>
      <c r="L2207" s="52">
        <v>308.15210000000002</v>
      </c>
      <c r="M2207" s="55">
        <v>4</v>
      </c>
      <c r="N2207" s="61" t="s">
        <v>15</v>
      </c>
      <c r="BZ2207" s="53"/>
      <c r="CA2207" s="52"/>
    </row>
    <row r="2208" spans="2:79" ht="13" x14ac:dyDescent="0.3">
      <c r="B2208" s="53" t="s">
        <v>6407</v>
      </c>
      <c r="C2208" s="53" t="s">
        <v>147</v>
      </c>
      <c r="D2208" s="53" t="s">
        <v>6495</v>
      </c>
      <c r="E2208" s="53">
        <v>43.6</v>
      </c>
      <c r="F2208" s="53">
        <v>-8.1330559999999998</v>
      </c>
      <c r="G2208" s="54">
        <v>168.3914</v>
      </c>
      <c r="H2208" s="53">
        <v>6978</v>
      </c>
      <c r="I2208" s="53">
        <v>3416</v>
      </c>
      <c r="J2208" s="53">
        <v>3562</v>
      </c>
      <c r="K2208" s="52">
        <v>0</v>
      </c>
      <c r="L2208" s="52">
        <v>168.3914</v>
      </c>
      <c r="M2208" s="55">
        <v>2</v>
      </c>
      <c r="N2208" s="61" t="s">
        <v>15</v>
      </c>
      <c r="BZ2208" s="53"/>
      <c r="CA2208" s="52"/>
    </row>
    <row r="2209" spans="2:79" ht="13" x14ac:dyDescent="0.3">
      <c r="B2209" s="53" t="s">
        <v>6407</v>
      </c>
      <c r="C2209" s="53" t="s">
        <v>147</v>
      </c>
      <c r="D2209" s="53" t="s">
        <v>6496</v>
      </c>
      <c r="E2209" s="53">
        <v>42.782339999999998</v>
      </c>
      <c r="F2209" s="53">
        <v>-8.4673770000000008</v>
      </c>
      <c r="G2209" s="54">
        <v>230.79329999999999</v>
      </c>
      <c r="H2209" s="53">
        <v>5059</v>
      </c>
      <c r="I2209" s="53">
        <v>2437</v>
      </c>
      <c r="J2209" s="53">
        <v>2622</v>
      </c>
      <c r="K2209" s="52">
        <v>0</v>
      </c>
      <c r="L2209" s="52">
        <v>230.79329999999999</v>
      </c>
      <c r="M2209" s="55">
        <v>4</v>
      </c>
      <c r="N2209" s="61" t="s">
        <v>15</v>
      </c>
      <c r="BZ2209" s="53"/>
      <c r="CA2209" s="52"/>
    </row>
    <row r="2210" spans="2:79" ht="13" x14ac:dyDescent="0.3">
      <c r="B2210" s="53" t="s">
        <v>6407</v>
      </c>
      <c r="C2210" s="53" t="s">
        <v>147</v>
      </c>
      <c r="D2210" s="53" t="s">
        <v>6497</v>
      </c>
      <c r="E2210" s="53">
        <v>43.344610000000003</v>
      </c>
      <c r="F2210" s="53">
        <v>-8.15395</v>
      </c>
      <c r="G2210" s="54">
        <v>195.4239</v>
      </c>
      <c r="H2210" s="53">
        <v>1294</v>
      </c>
      <c r="I2210" s="53">
        <v>668</v>
      </c>
      <c r="J2210" s="53">
        <v>626</v>
      </c>
      <c r="K2210" s="52">
        <v>0</v>
      </c>
      <c r="L2210" s="52">
        <v>195.4239</v>
      </c>
      <c r="M2210" s="55">
        <v>2</v>
      </c>
      <c r="N2210" s="61" t="s">
        <v>15</v>
      </c>
      <c r="BZ2210" s="53"/>
      <c r="CA2210" s="52"/>
    </row>
    <row r="2211" spans="2:79" ht="13" x14ac:dyDescent="0.3">
      <c r="B2211" s="53" t="s">
        <v>6407</v>
      </c>
      <c r="C2211" s="53" t="s">
        <v>147</v>
      </c>
      <c r="D2211" s="53" t="s">
        <v>6498</v>
      </c>
      <c r="E2211" s="53">
        <v>43.066670000000002</v>
      </c>
      <c r="F2211" s="53">
        <v>-8.1</v>
      </c>
      <c r="G2211" s="54">
        <v>442.15230000000003</v>
      </c>
      <c r="H2211" s="53">
        <v>1415</v>
      </c>
      <c r="I2211" s="53">
        <v>737</v>
      </c>
      <c r="J2211" s="53">
        <v>678</v>
      </c>
      <c r="K2211" s="52">
        <v>0</v>
      </c>
      <c r="L2211" s="52">
        <v>442.15230000000003</v>
      </c>
      <c r="M2211" s="55">
        <v>5</v>
      </c>
      <c r="N2211" s="61" t="s">
        <v>16</v>
      </c>
      <c r="BZ2211" s="53"/>
      <c r="CA2211" s="52"/>
    </row>
    <row r="2212" spans="2:79" ht="13" x14ac:dyDescent="0.3">
      <c r="B2212" s="53" t="s">
        <v>6407</v>
      </c>
      <c r="C2212" s="53" t="s">
        <v>147</v>
      </c>
      <c r="D2212" s="53" t="s">
        <v>6499</v>
      </c>
      <c r="E2212" s="53">
        <v>43.110300000000002</v>
      </c>
      <c r="F2212" s="53">
        <v>-9.0338949999999993</v>
      </c>
      <c r="G2212" s="54">
        <v>131.8647</v>
      </c>
      <c r="H2212" s="53">
        <v>8204</v>
      </c>
      <c r="I2212" s="53">
        <v>4010</v>
      </c>
      <c r="J2212" s="53">
        <v>4194</v>
      </c>
      <c r="K2212" s="52">
        <v>0</v>
      </c>
      <c r="L2212" s="52">
        <v>131.8647</v>
      </c>
      <c r="M2212" s="55">
        <v>2</v>
      </c>
      <c r="N2212" s="61" t="s">
        <v>15</v>
      </c>
      <c r="BZ2212" s="53"/>
      <c r="CA2212" s="52"/>
    </row>
    <row r="2213" spans="2:79" ht="13" x14ac:dyDescent="0.3">
      <c r="B2213" s="53" t="s">
        <v>6407</v>
      </c>
      <c r="C2213" s="53" t="s">
        <v>147</v>
      </c>
      <c r="D2213" s="53" t="s">
        <v>6500</v>
      </c>
      <c r="E2213" s="53">
        <v>43.09975</v>
      </c>
      <c r="F2213" s="53">
        <v>-8.9161490000000008</v>
      </c>
      <c r="G2213" s="54">
        <v>221.07060000000001</v>
      </c>
      <c r="H2213" s="53">
        <v>5385</v>
      </c>
      <c r="I2213" s="53">
        <v>2634</v>
      </c>
      <c r="J2213" s="53">
        <v>2751</v>
      </c>
      <c r="K2213" s="52">
        <v>0</v>
      </c>
      <c r="L2213" s="52">
        <v>221.07060000000001</v>
      </c>
      <c r="M2213" s="55">
        <v>4</v>
      </c>
      <c r="N2213" s="61" t="s">
        <v>15</v>
      </c>
      <c r="BZ2213" s="53"/>
      <c r="CA2213" s="52"/>
    </row>
    <row r="2214" spans="2:79" ht="13" x14ac:dyDescent="0.3">
      <c r="B2214" s="53" t="s">
        <v>1933</v>
      </c>
      <c r="C2214" s="53" t="s">
        <v>149</v>
      </c>
      <c r="D2214" s="53" t="s">
        <v>2122</v>
      </c>
      <c r="E2214" s="53">
        <v>40.01885</v>
      </c>
      <c r="F2214" s="53">
        <v>-2.3960499999999998</v>
      </c>
      <c r="G2214" s="54">
        <v>1027.7560000000001</v>
      </c>
      <c r="H2214" s="53">
        <v>80</v>
      </c>
      <c r="I2214" s="53">
        <v>48</v>
      </c>
      <c r="J2214" s="53">
        <v>32</v>
      </c>
      <c r="K2214" s="52">
        <v>975</v>
      </c>
      <c r="L2214" s="52">
        <v>52.756000000000085</v>
      </c>
      <c r="M2214" s="55">
        <v>2</v>
      </c>
      <c r="N2214" s="61" t="s">
        <v>16</v>
      </c>
      <c r="BZ2214" s="53"/>
      <c r="CA2214" s="52"/>
    </row>
    <row r="2215" spans="2:79" ht="13" x14ac:dyDescent="0.3">
      <c r="B2215" s="53" t="s">
        <v>1933</v>
      </c>
      <c r="C2215" s="53" t="s">
        <v>149</v>
      </c>
      <c r="D2215" s="53" t="s">
        <v>2123</v>
      </c>
      <c r="E2215" s="53">
        <v>39.9084</v>
      </c>
      <c r="F2215" s="53">
        <v>-2.9847229999999998</v>
      </c>
      <c r="G2215" s="54">
        <v>765.39689999999996</v>
      </c>
      <c r="H2215" s="53">
        <v>282</v>
      </c>
      <c r="I2215" s="53">
        <v>147</v>
      </c>
      <c r="J2215" s="53">
        <v>135</v>
      </c>
      <c r="K2215" s="52">
        <v>975</v>
      </c>
      <c r="L2215" s="52">
        <v>-209.60310000000004</v>
      </c>
      <c r="M2215" s="55">
        <v>2</v>
      </c>
      <c r="N2215" s="61" t="s">
        <v>16</v>
      </c>
      <c r="BZ2215" s="53"/>
      <c r="CA2215" s="52"/>
    </row>
    <row r="2216" spans="2:79" ht="13" x14ac:dyDescent="0.3">
      <c r="B2216" s="53" t="s">
        <v>1933</v>
      </c>
      <c r="C2216" s="53" t="s">
        <v>149</v>
      </c>
      <c r="D2216" s="53" t="s">
        <v>2124</v>
      </c>
      <c r="E2216" s="53">
        <v>39.546230000000001</v>
      </c>
      <c r="F2216" s="53">
        <v>-2.0835029999999999</v>
      </c>
      <c r="G2216" s="54">
        <v>804.54750000000001</v>
      </c>
      <c r="H2216" s="53">
        <v>191</v>
      </c>
      <c r="I2216" s="53">
        <v>88</v>
      </c>
      <c r="J2216" s="53">
        <v>103</v>
      </c>
      <c r="K2216" s="52">
        <v>975</v>
      </c>
      <c r="L2216" s="52">
        <v>-170.45249999999999</v>
      </c>
      <c r="M2216" s="55">
        <v>2</v>
      </c>
      <c r="N2216" s="61" t="s">
        <v>16</v>
      </c>
      <c r="BZ2216" s="53"/>
      <c r="CA2216" s="52"/>
    </row>
    <row r="2217" spans="2:79" ht="13" x14ac:dyDescent="0.3">
      <c r="B2217" s="53" t="s">
        <v>1933</v>
      </c>
      <c r="C2217" s="53" t="s">
        <v>149</v>
      </c>
      <c r="D2217" s="53" t="s">
        <v>2125</v>
      </c>
      <c r="E2217" s="53">
        <v>39.806899999999999</v>
      </c>
      <c r="F2217" s="53">
        <v>-2.2277209999999998</v>
      </c>
      <c r="G2217" s="54">
        <v>873.76909999999998</v>
      </c>
      <c r="H2217" s="53">
        <v>350</v>
      </c>
      <c r="I2217" s="53">
        <v>186</v>
      </c>
      <c r="J2217" s="53">
        <v>164</v>
      </c>
      <c r="K2217" s="52">
        <v>975</v>
      </c>
      <c r="L2217" s="52">
        <v>-101.23090000000002</v>
      </c>
      <c r="M2217" s="55">
        <v>2</v>
      </c>
      <c r="N2217" s="61" t="s">
        <v>16</v>
      </c>
      <c r="BZ2217" s="53"/>
      <c r="CA2217" s="52"/>
    </row>
    <row r="2218" spans="2:79" ht="13" x14ac:dyDescent="0.3">
      <c r="B2218" s="53" t="s">
        <v>1933</v>
      </c>
      <c r="C2218" s="53" t="s">
        <v>149</v>
      </c>
      <c r="D2218" s="53" t="s">
        <v>2126</v>
      </c>
      <c r="E2218" s="53">
        <v>40.367280000000001</v>
      </c>
      <c r="F2218" s="53">
        <v>-2.278006</v>
      </c>
      <c r="G2218" s="54">
        <v>836.65610000000004</v>
      </c>
      <c r="H2218" s="53">
        <v>296</v>
      </c>
      <c r="I2218" s="53">
        <v>168</v>
      </c>
      <c r="J2218" s="53">
        <v>128</v>
      </c>
      <c r="K2218" s="52">
        <v>975</v>
      </c>
      <c r="L2218" s="52">
        <v>-138.34389999999996</v>
      </c>
      <c r="M2218" s="55">
        <v>2</v>
      </c>
      <c r="N2218" s="61" t="s">
        <v>16</v>
      </c>
      <c r="BZ2218" s="53"/>
      <c r="CA2218" s="52"/>
    </row>
    <row r="2219" spans="2:79" ht="13" x14ac:dyDescent="0.3">
      <c r="B2219" s="53" t="s">
        <v>1933</v>
      </c>
      <c r="C2219" s="53" t="s">
        <v>149</v>
      </c>
      <c r="D2219" s="53" t="s">
        <v>2127</v>
      </c>
      <c r="E2219" s="53">
        <v>40.488399999999999</v>
      </c>
      <c r="F2219" s="53">
        <v>-2.4162110000000001</v>
      </c>
      <c r="G2219" s="54">
        <v>836.64409999999998</v>
      </c>
      <c r="H2219" s="53">
        <v>161</v>
      </c>
      <c r="I2219" s="53">
        <v>79</v>
      </c>
      <c r="J2219" s="53">
        <v>82</v>
      </c>
      <c r="K2219" s="52">
        <v>975</v>
      </c>
      <c r="L2219" s="52">
        <v>-138.35590000000002</v>
      </c>
      <c r="M2219" s="55">
        <v>2</v>
      </c>
      <c r="N2219" s="61" t="s">
        <v>16</v>
      </c>
      <c r="BZ2219" s="53"/>
      <c r="CA2219" s="52"/>
    </row>
    <row r="2220" spans="2:79" ht="13" x14ac:dyDescent="0.3">
      <c r="B2220" s="53" t="s">
        <v>1933</v>
      </c>
      <c r="C2220" s="53" t="s">
        <v>149</v>
      </c>
      <c r="D2220" s="53" t="s">
        <v>2128</v>
      </c>
      <c r="E2220" s="53">
        <v>39.514299999999999</v>
      </c>
      <c r="F2220" s="53">
        <v>-2.4928469999999998</v>
      </c>
      <c r="G2220" s="54">
        <v>799.93880000000001</v>
      </c>
      <c r="H2220" s="53">
        <v>1948</v>
      </c>
      <c r="I2220" s="53">
        <v>992</v>
      </c>
      <c r="J2220" s="53">
        <v>956</v>
      </c>
      <c r="K2220" s="52">
        <v>975</v>
      </c>
      <c r="L2220" s="52">
        <v>-175.06119999999999</v>
      </c>
      <c r="M2220" s="55">
        <v>2</v>
      </c>
      <c r="N2220" s="61" t="s">
        <v>16</v>
      </c>
      <c r="BZ2220" s="53"/>
      <c r="CA2220" s="52"/>
    </row>
    <row r="2221" spans="2:79" ht="13" x14ac:dyDescent="0.3">
      <c r="B2221" s="53" t="s">
        <v>1933</v>
      </c>
      <c r="C2221" s="53" t="s">
        <v>149</v>
      </c>
      <c r="D2221" s="53" t="s">
        <v>2129</v>
      </c>
      <c r="E2221" s="53">
        <v>40.026440000000001</v>
      </c>
      <c r="F2221" s="53">
        <v>-1.525031</v>
      </c>
      <c r="G2221" s="54">
        <v>1149.662</v>
      </c>
      <c r="H2221" s="53">
        <v>151</v>
      </c>
      <c r="I2221" s="53">
        <v>82</v>
      </c>
      <c r="J2221" s="53">
        <v>69</v>
      </c>
      <c r="K2221" s="52">
        <v>975</v>
      </c>
      <c r="L2221" s="52">
        <v>174.66200000000003</v>
      </c>
      <c r="M2221" s="55">
        <v>2</v>
      </c>
      <c r="N2221" s="61" t="s">
        <v>16</v>
      </c>
      <c r="BZ2221" s="53"/>
      <c r="CA2221" s="52"/>
    </row>
    <row r="2222" spans="2:79" ht="13" x14ac:dyDescent="0.3">
      <c r="B2222" s="53" t="s">
        <v>1933</v>
      </c>
      <c r="C2222" s="53" t="s">
        <v>149</v>
      </c>
      <c r="D2222" s="53" t="s">
        <v>2130</v>
      </c>
      <c r="E2222" s="53">
        <v>40.548490000000001</v>
      </c>
      <c r="F2222" s="53">
        <v>-2.3328319999999998</v>
      </c>
      <c r="G2222" s="54">
        <v>846.56960000000004</v>
      </c>
      <c r="H2222" s="53">
        <v>90</v>
      </c>
      <c r="I2222" s="53">
        <v>46</v>
      </c>
      <c r="J2222" s="53">
        <v>44</v>
      </c>
      <c r="K2222" s="52">
        <v>975</v>
      </c>
      <c r="L2222" s="52">
        <v>-128.43039999999996</v>
      </c>
      <c r="M2222" s="55">
        <v>2</v>
      </c>
      <c r="N2222" s="61" t="s">
        <v>16</v>
      </c>
      <c r="BZ2222" s="53"/>
      <c r="CA2222" s="52"/>
    </row>
    <row r="2223" spans="2:79" ht="13" x14ac:dyDescent="0.3">
      <c r="B2223" s="53" t="s">
        <v>1933</v>
      </c>
      <c r="C2223" s="53" t="s">
        <v>149</v>
      </c>
      <c r="D2223" s="53" t="s">
        <v>2131</v>
      </c>
      <c r="E2223" s="53">
        <v>40.062339999999999</v>
      </c>
      <c r="F2223" s="53">
        <v>-2.8095690000000002</v>
      </c>
      <c r="G2223" s="54">
        <v>868.66330000000005</v>
      </c>
      <c r="H2223" s="53">
        <v>217</v>
      </c>
      <c r="I2223" s="53">
        <v>112</v>
      </c>
      <c r="J2223" s="53">
        <v>105</v>
      </c>
      <c r="K2223" s="52">
        <v>975</v>
      </c>
      <c r="L2223" s="52">
        <v>-106.33669999999995</v>
      </c>
      <c r="M2223" s="55">
        <v>2</v>
      </c>
      <c r="N2223" s="61" t="s">
        <v>16</v>
      </c>
      <c r="BZ2223" s="53"/>
      <c r="CA2223" s="52"/>
    </row>
    <row r="2224" spans="2:79" ht="13" x14ac:dyDescent="0.3">
      <c r="B2224" s="53" t="s">
        <v>1933</v>
      </c>
      <c r="C2224" s="53" t="s">
        <v>149</v>
      </c>
      <c r="D2224" s="53" t="s">
        <v>2132</v>
      </c>
      <c r="E2224" s="53">
        <v>40.417009999999998</v>
      </c>
      <c r="F2224" s="53">
        <v>-2.6171929999999999</v>
      </c>
      <c r="G2224" s="54">
        <v>805.80460000000005</v>
      </c>
      <c r="H2224" s="53">
        <v>30</v>
      </c>
      <c r="I2224" s="53">
        <v>18</v>
      </c>
      <c r="J2224" s="53">
        <v>12</v>
      </c>
      <c r="K2224" s="52">
        <v>975</v>
      </c>
      <c r="L2224" s="52">
        <v>-169.19539999999995</v>
      </c>
      <c r="M2224" s="55">
        <v>2</v>
      </c>
      <c r="N2224" s="61" t="s">
        <v>16</v>
      </c>
      <c r="BZ2224" s="53"/>
      <c r="CA2224" s="52"/>
    </row>
    <row r="2225" spans="2:79" ht="13" x14ac:dyDescent="0.3">
      <c r="B2225" s="53" t="s">
        <v>1933</v>
      </c>
      <c r="C2225" s="53" t="s">
        <v>149</v>
      </c>
      <c r="D2225" s="53" t="s">
        <v>2133</v>
      </c>
      <c r="E2225" s="53">
        <v>39.719819999999999</v>
      </c>
      <c r="F2225" s="53">
        <v>-2.573143</v>
      </c>
      <c r="G2225" s="54">
        <v>830.27790000000005</v>
      </c>
      <c r="H2225" s="53">
        <v>135</v>
      </c>
      <c r="I2225" s="53">
        <v>73</v>
      </c>
      <c r="J2225" s="53">
        <v>62</v>
      </c>
      <c r="K2225" s="52">
        <v>975</v>
      </c>
      <c r="L2225" s="52">
        <v>-144.72209999999995</v>
      </c>
      <c r="M2225" s="55">
        <v>2</v>
      </c>
      <c r="N2225" s="61" t="s">
        <v>16</v>
      </c>
      <c r="BZ2225" s="53"/>
      <c r="CA2225" s="52"/>
    </row>
    <row r="2226" spans="2:79" ht="13" x14ac:dyDescent="0.3">
      <c r="B2226" s="53" t="s">
        <v>1933</v>
      </c>
      <c r="C2226" s="53" t="s">
        <v>149</v>
      </c>
      <c r="D2226" s="53" t="s">
        <v>2134</v>
      </c>
      <c r="E2226" s="53">
        <v>40.002070000000003</v>
      </c>
      <c r="F2226" s="53">
        <v>-1.4354640000000001</v>
      </c>
      <c r="G2226" s="54">
        <v>1260.539</v>
      </c>
      <c r="H2226" s="53">
        <v>26</v>
      </c>
      <c r="I2226" s="53">
        <v>18</v>
      </c>
      <c r="J2226" s="53">
        <v>8</v>
      </c>
      <c r="K2226" s="52">
        <v>975</v>
      </c>
      <c r="L2226" s="52">
        <v>285.53899999999999</v>
      </c>
      <c r="M2226" s="55">
        <v>4</v>
      </c>
      <c r="N2226" s="61" t="s">
        <v>17</v>
      </c>
      <c r="BZ2226" s="53"/>
      <c r="CA2226" s="52"/>
    </row>
    <row r="2227" spans="2:79" ht="13" x14ac:dyDescent="0.3">
      <c r="B2227" s="53" t="s">
        <v>1933</v>
      </c>
      <c r="C2227" s="53" t="s">
        <v>149</v>
      </c>
      <c r="D2227" s="53" t="s">
        <v>2135</v>
      </c>
      <c r="E2227" s="53">
        <v>39.741889999999998</v>
      </c>
      <c r="F2227" s="53">
        <v>-1.327866</v>
      </c>
      <c r="G2227" s="54">
        <v>1004.316</v>
      </c>
      <c r="H2227" s="53">
        <v>791</v>
      </c>
      <c r="I2227" s="53">
        <v>405</v>
      </c>
      <c r="J2227" s="53">
        <v>386</v>
      </c>
      <c r="K2227" s="52">
        <v>975</v>
      </c>
      <c r="L2227" s="52">
        <v>29.316000000000031</v>
      </c>
      <c r="M2227" s="55">
        <v>2</v>
      </c>
      <c r="N2227" s="61" t="s">
        <v>16</v>
      </c>
      <c r="BZ2227" s="53"/>
      <c r="CA2227" s="52"/>
    </row>
    <row r="2228" spans="2:79" ht="13" x14ac:dyDescent="0.3">
      <c r="B2228" s="53" t="s">
        <v>1933</v>
      </c>
      <c r="C2228" s="53" t="s">
        <v>149</v>
      </c>
      <c r="D2228" s="53" t="s">
        <v>2136</v>
      </c>
      <c r="E2228" s="53">
        <v>39.688319999999997</v>
      </c>
      <c r="F2228" s="53">
        <v>-2.377993</v>
      </c>
      <c r="G2228" s="54">
        <v>850.53060000000005</v>
      </c>
      <c r="H2228" s="53">
        <v>547</v>
      </c>
      <c r="I2228" s="53">
        <v>300</v>
      </c>
      <c r="J2228" s="53">
        <v>247</v>
      </c>
      <c r="K2228" s="52">
        <v>975</v>
      </c>
      <c r="L2228" s="52">
        <v>-124.46939999999995</v>
      </c>
      <c r="M2228" s="55">
        <v>2</v>
      </c>
      <c r="N2228" s="61" t="s">
        <v>16</v>
      </c>
      <c r="BZ2228" s="53"/>
      <c r="CA2228" s="52"/>
    </row>
    <row r="2229" spans="2:79" ht="13" x14ac:dyDescent="0.3">
      <c r="B2229" s="53" t="s">
        <v>1933</v>
      </c>
      <c r="C2229" s="53" t="s">
        <v>149</v>
      </c>
      <c r="D2229" s="53" t="s">
        <v>2137</v>
      </c>
      <c r="E2229" s="53">
        <v>39.921759999999999</v>
      </c>
      <c r="F2229" s="53">
        <v>-2.8865699999999999</v>
      </c>
      <c r="G2229" s="54">
        <v>867.57380000000001</v>
      </c>
      <c r="H2229" s="53">
        <v>275</v>
      </c>
      <c r="I2229" s="53">
        <v>141</v>
      </c>
      <c r="J2229" s="53">
        <v>134</v>
      </c>
      <c r="K2229" s="52">
        <v>975</v>
      </c>
      <c r="L2229" s="52">
        <v>-107.42619999999999</v>
      </c>
      <c r="M2229" s="55">
        <v>2</v>
      </c>
      <c r="N2229" s="61" t="s">
        <v>16</v>
      </c>
      <c r="BZ2229" s="53"/>
      <c r="CA2229" s="52"/>
    </row>
    <row r="2230" spans="2:79" ht="13" x14ac:dyDescent="0.3">
      <c r="B2230" s="53" t="s">
        <v>1933</v>
      </c>
      <c r="C2230" s="53" t="s">
        <v>149</v>
      </c>
      <c r="D2230" s="53" t="s">
        <v>2138</v>
      </c>
      <c r="E2230" s="53">
        <v>39.725119999999997</v>
      </c>
      <c r="F2230" s="53">
        <v>-1.9013370000000001</v>
      </c>
      <c r="G2230" s="54">
        <v>993.73850000000004</v>
      </c>
      <c r="H2230" s="53">
        <v>457</v>
      </c>
      <c r="I2230" s="53">
        <v>242</v>
      </c>
      <c r="J2230" s="53">
        <v>215</v>
      </c>
      <c r="K2230" s="52">
        <v>975</v>
      </c>
      <c r="L2230" s="52">
        <v>18.738500000000045</v>
      </c>
      <c r="M2230" s="55">
        <v>2</v>
      </c>
      <c r="N2230" s="61" t="s">
        <v>16</v>
      </c>
      <c r="BZ2230" s="53"/>
      <c r="CA2230" s="52"/>
    </row>
    <row r="2231" spans="2:79" ht="13" x14ac:dyDescent="0.3">
      <c r="B2231" s="53" t="s">
        <v>1933</v>
      </c>
      <c r="C2231" s="53" t="s">
        <v>149</v>
      </c>
      <c r="D2231" s="53" t="s">
        <v>2139</v>
      </c>
      <c r="E2231" s="53">
        <v>39.823189999999997</v>
      </c>
      <c r="F2231" s="53">
        <v>-2.7668509999999999</v>
      </c>
      <c r="G2231" s="54">
        <v>893.41480000000001</v>
      </c>
      <c r="H2231" s="53">
        <v>489</v>
      </c>
      <c r="I2231" s="53">
        <v>257</v>
      </c>
      <c r="J2231" s="53">
        <v>232</v>
      </c>
      <c r="K2231" s="52">
        <v>975</v>
      </c>
      <c r="L2231" s="52">
        <v>-81.585199999999986</v>
      </c>
      <c r="M2231" s="55">
        <v>2</v>
      </c>
      <c r="N2231" s="61" t="s">
        <v>16</v>
      </c>
      <c r="BZ2231" s="53"/>
      <c r="CA2231" s="52"/>
    </row>
    <row r="2232" spans="2:79" ht="13" x14ac:dyDescent="0.3">
      <c r="B2232" s="53" t="s">
        <v>1933</v>
      </c>
      <c r="C2232" s="53" t="s">
        <v>149</v>
      </c>
      <c r="D2232" s="53" t="s">
        <v>2140</v>
      </c>
      <c r="E2232" s="53">
        <v>39.912179999999999</v>
      </c>
      <c r="F2232" s="53">
        <v>-2.3565079999999998</v>
      </c>
      <c r="G2232" s="54">
        <v>882.32510000000002</v>
      </c>
      <c r="H2232" s="53">
        <v>265</v>
      </c>
      <c r="I2232" s="53">
        <v>135</v>
      </c>
      <c r="J2232" s="53">
        <v>130</v>
      </c>
      <c r="K2232" s="52">
        <v>975</v>
      </c>
      <c r="L2232" s="52">
        <v>-92.67489999999998</v>
      </c>
      <c r="M2232" s="55">
        <v>2</v>
      </c>
      <c r="N2232" s="61" t="s">
        <v>16</v>
      </c>
      <c r="BZ2232" s="53"/>
      <c r="CA2232" s="52"/>
    </row>
    <row r="2233" spans="2:79" ht="13" x14ac:dyDescent="0.3">
      <c r="B2233" s="53" t="s">
        <v>1933</v>
      </c>
      <c r="C2233" s="53" t="s">
        <v>149</v>
      </c>
      <c r="D2233" s="53" t="s">
        <v>2141</v>
      </c>
      <c r="E2233" s="53">
        <v>40.510559999999998</v>
      </c>
      <c r="F2233" s="53">
        <v>-2.3842210000000001</v>
      </c>
      <c r="G2233" s="54">
        <v>891.51</v>
      </c>
      <c r="H2233" s="53">
        <v>28</v>
      </c>
      <c r="I2233" s="53">
        <v>19</v>
      </c>
      <c r="J2233" s="53">
        <v>9</v>
      </c>
      <c r="K2233" s="52">
        <v>975</v>
      </c>
      <c r="L2233" s="52">
        <v>-83.490000000000009</v>
      </c>
      <c r="M2233" s="55">
        <v>2</v>
      </c>
      <c r="N2233" s="61" t="s">
        <v>16</v>
      </c>
      <c r="BZ2233" s="53"/>
      <c r="CA2233" s="52"/>
    </row>
    <row r="2234" spans="2:79" ht="13" x14ac:dyDescent="0.3">
      <c r="B2234" s="53" t="s">
        <v>1933</v>
      </c>
      <c r="C2234" s="53" t="s">
        <v>149</v>
      </c>
      <c r="D2234" s="53" t="s">
        <v>2142</v>
      </c>
      <c r="E2234" s="53">
        <v>39.988579999999999</v>
      </c>
      <c r="F2234" s="53">
        <v>-2.1147390000000001</v>
      </c>
      <c r="G2234" s="54">
        <v>958.79819999999995</v>
      </c>
      <c r="H2234" s="53">
        <v>1266</v>
      </c>
      <c r="I2234" s="53">
        <v>651</v>
      </c>
      <c r="J2234" s="53">
        <v>615</v>
      </c>
      <c r="K2234" s="52">
        <v>975</v>
      </c>
      <c r="L2234" s="52">
        <v>-16.201800000000048</v>
      </c>
      <c r="M2234" s="55">
        <v>2</v>
      </c>
      <c r="N2234" s="61" t="s">
        <v>16</v>
      </c>
      <c r="BZ2234" s="53"/>
      <c r="CA2234" s="52"/>
    </row>
    <row r="2235" spans="2:79" ht="13" x14ac:dyDescent="0.3">
      <c r="B2235" s="53" t="s">
        <v>1933</v>
      </c>
      <c r="C2235" s="53" t="s">
        <v>149</v>
      </c>
      <c r="D2235" s="53" t="s">
        <v>2143</v>
      </c>
      <c r="E2235" s="53">
        <v>40.346699999999998</v>
      </c>
      <c r="F2235" s="53">
        <v>-2.112911</v>
      </c>
      <c r="G2235" s="54">
        <v>1008.144</v>
      </c>
      <c r="H2235" s="53">
        <v>106</v>
      </c>
      <c r="I2235" s="53">
        <v>55</v>
      </c>
      <c r="J2235" s="53">
        <v>51</v>
      </c>
      <c r="K2235" s="52">
        <v>975</v>
      </c>
      <c r="L2235" s="52">
        <v>33.144000000000005</v>
      </c>
      <c r="M2235" s="55">
        <v>2</v>
      </c>
      <c r="N2235" s="61" t="s">
        <v>16</v>
      </c>
      <c r="BZ2235" s="53"/>
      <c r="CA2235" s="52"/>
    </row>
    <row r="2236" spans="2:79" ht="13" x14ac:dyDescent="0.3">
      <c r="B2236" s="53" t="s">
        <v>1933</v>
      </c>
      <c r="C2236" s="53" t="s">
        <v>149</v>
      </c>
      <c r="D2236" s="53" t="s">
        <v>2144</v>
      </c>
      <c r="E2236" s="53">
        <v>39.832419999999999</v>
      </c>
      <c r="F2236" s="53">
        <v>-1.8207359999999999</v>
      </c>
      <c r="G2236" s="54">
        <v>1051.319</v>
      </c>
      <c r="H2236" s="53">
        <v>159</v>
      </c>
      <c r="I2236" s="53">
        <v>87</v>
      </c>
      <c r="J2236" s="53">
        <v>72</v>
      </c>
      <c r="K2236" s="52">
        <v>975</v>
      </c>
      <c r="L2236" s="52">
        <v>76.31899999999996</v>
      </c>
      <c r="M2236" s="55">
        <v>2</v>
      </c>
      <c r="N2236" s="61" t="s">
        <v>16</v>
      </c>
      <c r="BZ2236" s="53"/>
      <c r="CA2236" s="52"/>
    </row>
    <row r="2237" spans="2:79" ht="13" x14ac:dyDescent="0.3">
      <c r="B2237" s="53" t="s">
        <v>1933</v>
      </c>
      <c r="C2237" s="53" t="s">
        <v>149</v>
      </c>
      <c r="D2237" s="53" t="s">
        <v>2145</v>
      </c>
      <c r="E2237" s="53">
        <v>40.302610000000001</v>
      </c>
      <c r="F2237" s="53">
        <v>-2.358921</v>
      </c>
      <c r="G2237" s="54">
        <v>921.01170000000002</v>
      </c>
      <c r="H2237" s="53">
        <v>40</v>
      </c>
      <c r="I2237" s="53">
        <v>23</v>
      </c>
      <c r="J2237" s="53">
        <v>17</v>
      </c>
      <c r="K2237" s="52">
        <v>975</v>
      </c>
      <c r="L2237" s="52">
        <v>-53.988299999999981</v>
      </c>
      <c r="M2237" s="55">
        <v>2</v>
      </c>
      <c r="N2237" s="61" t="s">
        <v>16</v>
      </c>
      <c r="BZ2237" s="53"/>
      <c r="CA2237" s="52"/>
    </row>
    <row r="2238" spans="2:79" ht="13" x14ac:dyDescent="0.3">
      <c r="B2238" s="53" t="s">
        <v>1933</v>
      </c>
      <c r="C2238" s="53" t="s">
        <v>149</v>
      </c>
      <c r="D2238" s="53" t="s">
        <v>2146</v>
      </c>
      <c r="E2238" s="53">
        <v>39.517710000000001</v>
      </c>
      <c r="F2238" s="53">
        <v>-2.2527110000000001</v>
      </c>
      <c r="G2238" s="54">
        <v>818.47550000000001</v>
      </c>
      <c r="H2238" s="53">
        <v>110</v>
      </c>
      <c r="I2238" s="53">
        <v>56</v>
      </c>
      <c r="J2238" s="53">
        <v>54</v>
      </c>
      <c r="K2238" s="52">
        <v>975</v>
      </c>
      <c r="L2238" s="52">
        <v>-156.52449999999999</v>
      </c>
      <c r="M2238" s="55">
        <v>2</v>
      </c>
      <c r="N2238" s="61" t="s">
        <v>16</v>
      </c>
      <c r="BZ2238" s="53"/>
      <c r="CA2238" s="52"/>
    </row>
    <row r="2239" spans="2:79" ht="13" x14ac:dyDescent="0.3">
      <c r="B2239" s="53" t="s">
        <v>1933</v>
      </c>
      <c r="C2239" s="53" t="s">
        <v>149</v>
      </c>
      <c r="D2239" s="53" t="s">
        <v>2147</v>
      </c>
      <c r="E2239" s="53">
        <v>40.122729999999997</v>
      </c>
      <c r="F2239" s="53">
        <v>-2.9158219999999999</v>
      </c>
      <c r="G2239" s="54">
        <v>707.75289999999995</v>
      </c>
      <c r="H2239" s="53">
        <v>1026</v>
      </c>
      <c r="I2239" s="53">
        <v>531</v>
      </c>
      <c r="J2239" s="53">
        <v>495</v>
      </c>
      <c r="K2239" s="52">
        <v>975</v>
      </c>
      <c r="L2239" s="52">
        <v>-267.24710000000005</v>
      </c>
      <c r="M2239" s="55">
        <v>2</v>
      </c>
      <c r="N2239" s="61" t="s">
        <v>16</v>
      </c>
      <c r="BZ2239" s="53"/>
      <c r="CA2239" s="52"/>
    </row>
    <row r="2240" spans="2:79" ht="13" x14ac:dyDescent="0.3">
      <c r="B2240" s="53" t="s">
        <v>1933</v>
      </c>
      <c r="C2240" s="53" t="s">
        <v>149</v>
      </c>
      <c r="D2240" s="53" t="s">
        <v>2148</v>
      </c>
      <c r="E2240" s="53">
        <v>39.664720000000003</v>
      </c>
      <c r="F2240" s="53">
        <v>-2.0694530000000002</v>
      </c>
      <c r="G2240" s="54">
        <v>953.0204</v>
      </c>
      <c r="H2240" s="53">
        <v>93</v>
      </c>
      <c r="I2240" s="53">
        <v>50</v>
      </c>
      <c r="J2240" s="53">
        <v>43</v>
      </c>
      <c r="K2240" s="52">
        <v>975</v>
      </c>
      <c r="L2240" s="52">
        <v>-21.979600000000005</v>
      </c>
      <c r="M2240" s="55">
        <v>2</v>
      </c>
      <c r="N2240" s="61" t="s">
        <v>16</v>
      </c>
      <c r="BZ2240" s="53"/>
      <c r="CA2240" s="52"/>
    </row>
    <row r="2241" spans="2:79" ht="13" x14ac:dyDescent="0.3">
      <c r="B2241" s="53" t="s">
        <v>1933</v>
      </c>
      <c r="C2241" s="53" t="s">
        <v>149</v>
      </c>
      <c r="D2241" s="53" t="s">
        <v>2149</v>
      </c>
      <c r="E2241" s="53">
        <v>40.2121</v>
      </c>
      <c r="F2241" s="53">
        <v>-2.2284459999999999</v>
      </c>
      <c r="G2241" s="54">
        <v>1049.3</v>
      </c>
      <c r="H2241" s="53">
        <v>27</v>
      </c>
      <c r="I2241" s="53">
        <v>17</v>
      </c>
      <c r="J2241" s="53">
        <v>10</v>
      </c>
      <c r="K2241" s="52">
        <v>975</v>
      </c>
      <c r="L2241" s="52">
        <v>74.299999999999955</v>
      </c>
      <c r="M2241" s="55">
        <v>2</v>
      </c>
      <c r="N2241" s="61" t="s">
        <v>16</v>
      </c>
      <c r="BZ2241" s="53"/>
      <c r="CA2241" s="52"/>
    </row>
    <row r="2242" spans="2:79" ht="13" x14ac:dyDescent="0.3">
      <c r="B2242" s="53" t="s">
        <v>1933</v>
      </c>
      <c r="C2242" s="53" t="s">
        <v>149</v>
      </c>
      <c r="D2242" s="53" t="s">
        <v>2150</v>
      </c>
      <c r="E2242" s="53">
        <v>40.18665</v>
      </c>
      <c r="F2242" s="53">
        <v>-1.8297749999999999</v>
      </c>
      <c r="G2242" s="54">
        <v>1337.114</v>
      </c>
      <c r="H2242" s="53">
        <v>73</v>
      </c>
      <c r="I2242" s="53">
        <v>38</v>
      </c>
      <c r="J2242" s="53">
        <v>35</v>
      </c>
      <c r="K2242" s="52">
        <v>975</v>
      </c>
      <c r="L2242" s="52">
        <v>362.11400000000003</v>
      </c>
      <c r="M2242" s="55">
        <v>4</v>
      </c>
      <c r="N2242" s="61" t="s">
        <v>17</v>
      </c>
      <c r="BZ2242" s="53"/>
      <c r="CA2242" s="52"/>
    </row>
    <row r="2243" spans="2:79" ht="13" x14ac:dyDescent="0.3">
      <c r="B2243" s="53" t="s">
        <v>1933</v>
      </c>
      <c r="C2243" s="53" t="s">
        <v>149</v>
      </c>
      <c r="D2243" s="53" t="s">
        <v>2151</v>
      </c>
      <c r="E2243" s="53">
        <v>40.047240000000002</v>
      </c>
      <c r="F2243" s="53">
        <v>-3.059993</v>
      </c>
      <c r="G2243" s="54">
        <v>765.4058</v>
      </c>
      <c r="H2243" s="53">
        <v>366</v>
      </c>
      <c r="I2243" s="53">
        <v>185</v>
      </c>
      <c r="J2243" s="53">
        <v>181</v>
      </c>
      <c r="K2243" s="52">
        <v>975</v>
      </c>
      <c r="L2243" s="52">
        <v>-209.5942</v>
      </c>
      <c r="M2243" s="55">
        <v>2</v>
      </c>
      <c r="N2243" s="61" t="s">
        <v>16</v>
      </c>
      <c r="BZ2243" s="53"/>
      <c r="CA2243" s="52"/>
    </row>
    <row r="2244" spans="2:79" ht="13" x14ac:dyDescent="0.3">
      <c r="B2244" s="53" t="s">
        <v>1933</v>
      </c>
      <c r="C2244" s="53" t="s">
        <v>149</v>
      </c>
      <c r="D2244" s="53" t="s">
        <v>2152</v>
      </c>
      <c r="E2244" s="53">
        <v>39.55941</v>
      </c>
      <c r="F2244" s="53">
        <v>-2.7083699999999999</v>
      </c>
      <c r="G2244" s="54">
        <v>747.86710000000005</v>
      </c>
      <c r="H2244" s="53">
        <v>2251</v>
      </c>
      <c r="I2244" s="53">
        <v>1122</v>
      </c>
      <c r="J2244" s="53">
        <v>1129</v>
      </c>
      <c r="K2244" s="52">
        <v>975</v>
      </c>
      <c r="L2244" s="52">
        <v>-227.13289999999995</v>
      </c>
      <c r="M2244" s="55">
        <v>2</v>
      </c>
      <c r="N2244" s="61" t="s">
        <v>16</v>
      </c>
      <c r="BZ2244" s="53"/>
      <c r="CA2244" s="52"/>
    </row>
    <row r="2245" spans="2:79" ht="13" x14ac:dyDescent="0.3">
      <c r="B2245" s="53" t="s">
        <v>1933</v>
      </c>
      <c r="C2245" s="53" t="s">
        <v>149</v>
      </c>
      <c r="D2245" s="53" t="s">
        <v>2153</v>
      </c>
      <c r="E2245" s="53">
        <v>39.820419999999999</v>
      </c>
      <c r="F2245" s="53">
        <v>-2.3449610000000001</v>
      </c>
      <c r="G2245" s="54">
        <v>842.48630000000003</v>
      </c>
      <c r="H2245" s="53">
        <v>211</v>
      </c>
      <c r="I2245" s="53">
        <v>108</v>
      </c>
      <c r="J2245" s="53">
        <v>103</v>
      </c>
      <c r="K2245" s="52">
        <v>975</v>
      </c>
      <c r="L2245" s="52">
        <v>-132.51369999999997</v>
      </c>
      <c r="M2245" s="55">
        <v>2</v>
      </c>
      <c r="N2245" s="61" t="s">
        <v>16</v>
      </c>
      <c r="BZ2245" s="53"/>
      <c r="CA2245" s="52"/>
    </row>
    <row r="2246" spans="2:79" ht="13" x14ac:dyDescent="0.3">
      <c r="B2246" s="53" t="s">
        <v>1933</v>
      </c>
      <c r="C2246" s="53" t="s">
        <v>149</v>
      </c>
      <c r="D2246" s="53" t="s">
        <v>2154</v>
      </c>
      <c r="E2246" s="53">
        <v>40.572400000000002</v>
      </c>
      <c r="F2246" s="53">
        <v>-2.0755949999999999</v>
      </c>
      <c r="G2246" s="54">
        <v>1221.365</v>
      </c>
      <c r="H2246" s="53">
        <v>357</v>
      </c>
      <c r="I2246" s="53">
        <v>177</v>
      </c>
      <c r="J2246" s="53">
        <v>180</v>
      </c>
      <c r="K2246" s="52">
        <v>975</v>
      </c>
      <c r="L2246" s="52">
        <v>246.36500000000001</v>
      </c>
      <c r="M2246" s="55">
        <v>4</v>
      </c>
      <c r="N2246" s="61" t="s">
        <v>17</v>
      </c>
      <c r="BZ2246" s="53"/>
      <c r="CA2246" s="52"/>
    </row>
    <row r="2247" spans="2:79" ht="13" x14ac:dyDescent="0.3">
      <c r="B2247" s="53" t="s">
        <v>1933</v>
      </c>
      <c r="C2247" s="53" t="s">
        <v>149</v>
      </c>
      <c r="D2247" s="53" t="s">
        <v>2155</v>
      </c>
      <c r="E2247" s="53">
        <v>39.98527</v>
      </c>
      <c r="F2247" s="53">
        <v>-1.624187</v>
      </c>
      <c r="G2247" s="54">
        <v>1031.1880000000001</v>
      </c>
      <c r="H2247" s="53">
        <v>156</v>
      </c>
      <c r="I2247" s="53">
        <v>71</v>
      </c>
      <c r="J2247" s="53">
        <v>85</v>
      </c>
      <c r="K2247" s="52">
        <v>975</v>
      </c>
      <c r="L2247" s="52">
        <v>56.188000000000102</v>
      </c>
      <c r="M2247" s="55">
        <v>2</v>
      </c>
      <c r="N2247" s="61" t="s">
        <v>16</v>
      </c>
      <c r="BZ2247" s="53"/>
      <c r="CA2247" s="52"/>
    </row>
    <row r="2248" spans="2:79" ht="13" x14ac:dyDescent="0.3">
      <c r="B2248" s="53" t="s">
        <v>1933</v>
      </c>
      <c r="C2248" s="53" t="s">
        <v>149</v>
      </c>
      <c r="D2248" s="53" t="s">
        <v>2156</v>
      </c>
      <c r="E2248" s="53">
        <v>40.33623</v>
      </c>
      <c r="F2248" s="53">
        <v>-2.460521</v>
      </c>
      <c r="G2248" s="54">
        <v>806.0385</v>
      </c>
      <c r="H2248" s="53">
        <v>54</v>
      </c>
      <c r="I2248" s="53">
        <v>27</v>
      </c>
      <c r="J2248" s="53">
        <v>27</v>
      </c>
      <c r="K2248" s="52">
        <v>975</v>
      </c>
      <c r="L2248" s="52">
        <v>-168.9615</v>
      </c>
      <c r="M2248" s="55">
        <v>2</v>
      </c>
      <c r="N2248" s="61" t="s">
        <v>16</v>
      </c>
      <c r="BZ2248" s="53"/>
      <c r="CA2248" s="52"/>
    </row>
    <row r="2249" spans="2:79" ht="13" x14ac:dyDescent="0.3">
      <c r="B2249" s="53" t="s">
        <v>1933</v>
      </c>
      <c r="C2249" s="53" t="s">
        <v>149</v>
      </c>
      <c r="D2249" s="53" t="s">
        <v>2157</v>
      </c>
      <c r="E2249" s="53">
        <v>39.65448</v>
      </c>
      <c r="F2249" s="53">
        <v>-2.1601210000000002</v>
      </c>
      <c r="G2249" s="54">
        <v>814.04240000000004</v>
      </c>
      <c r="H2249" s="53">
        <v>657</v>
      </c>
      <c r="I2249" s="53">
        <v>352</v>
      </c>
      <c r="J2249" s="53">
        <v>305</v>
      </c>
      <c r="K2249" s="52">
        <v>975</v>
      </c>
      <c r="L2249" s="52">
        <v>-160.95759999999996</v>
      </c>
      <c r="M2249" s="55">
        <v>2</v>
      </c>
      <c r="N2249" s="61" t="s">
        <v>16</v>
      </c>
      <c r="BZ2249" s="53"/>
      <c r="CA2249" s="52"/>
    </row>
    <row r="2250" spans="2:79" ht="13" x14ac:dyDescent="0.3">
      <c r="B2250" s="53" t="s">
        <v>1933</v>
      </c>
      <c r="C2250" s="53" t="s">
        <v>149</v>
      </c>
      <c r="D2250" s="53" t="s">
        <v>2158</v>
      </c>
      <c r="E2250" s="53">
        <v>40.135509999999996</v>
      </c>
      <c r="F2250" s="53">
        <v>-2.000721</v>
      </c>
      <c r="G2250" s="54">
        <v>1296.9100000000001</v>
      </c>
      <c r="H2250" s="53">
        <v>116</v>
      </c>
      <c r="I2250" s="53">
        <v>71</v>
      </c>
      <c r="J2250" s="53">
        <v>45</v>
      </c>
      <c r="K2250" s="52">
        <v>975</v>
      </c>
      <c r="L2250" s="52">
        <v>321.91000000000008</v>
      </c>
      <c r="M2250" s="55">
        <v>4</v>
      </c>
      <c r="N2250" s="61" t="s">
        <v>17</v>
      </c>
      <c r="BZ2250" s="53"/>
      <c r="CA2250" s="52"/>
    </row>
    <row r="2251" spans="2:79" ht="13" x14ac:dyDescent="0.3">
      <c r="B2251" s="53" t="s">
        <v>1933</v>
      </c>
      <c r="C2251" s="53" t="s">
        <v>149</v>
      </c>
      <c r="D2251" s="53" t="s">
        <v>2159</v>
      </c>
      <c r="E2251" s="53">
        <v>40.366239999999998</v>
      </c>
      <c r="F2251" s="53">
        <v>-2.7555450000000001</v>
      </c>
      <c r="G2251" s="54">
        <v>740.68299999999999</v>
      </c>
      <c r="H2251" s="53">
        <v>484</v>
      </c>
      <c r="I2251" s="53">
        <v>259</v>
      </c>
      <c r="J2251" s="53">
        <v>225</v>
      </c>
      <c r="K2251" s="52">
        <v>975</v>
      </c>
      <c r="L2251" s="52">
        <v>-234.31700000000001</v>
      </c>
      <c r="M2251" s="55">
        <v>2</v>
      </c>
      <c r="N2251" s="61" t="s">
        <v>16</v>
      </c>
      <c r="BZ2251" s="53"/>
      <c r="CA2251" s="52"/>
    </row>
    <row r="2252" spans="2:79" ht="13" x14ac:dyDescent="0.3">
      <c r="B2252" s="53" t="s">
        <v>1933</v>
      </c>
      <c r="C2252" s="53" t="s">
        <v>149</v>
      </c>
      <c r="D2252" s="53" t="s">
        <v>2160</v>
      </c>
      <c r="E2252" s="53">
        <v>39.610430000000001</v>
      </c>
      <c r="F2252" s="53">
        <v>-1.7959449999999999</v>
      </c>
      <c r="G2252" s="54">
        <v>934.08330000000001</v>
      </c>
      <c r="H2252" s="53">
        <v>1668</v>
      </c>
      <c r="I2252" s="53">
        <v>817</v>
      </c>
      <c r="J2252" s="53">
        <v>851</v>
      </c>
      <c r="K2252" s="52">
        <v>975</v>
      </c>
      <c r="L2252" s="52">
        <v>-40.916699999999992</v>
      </c>
      <c r="M2252" s="55">
        <v>2</v>
      </c>
      <c r="N2252" s="61" t="s">
        <v>16</v>
      </c>
      <c r="BZ2252" s="53"/>
      <c r="CA2252" s="52"/>
    </row>
    <row r="2253" spans="2:79" ht="13" x14ac:dyDescent="0.3">
      <c r="B2253" s="53" t="s">
        <v>1933</v>
      </c>
      <c r="C2253" s="53" t="s">
        <v>149</v>
      </c>
      <c r="D2253" s="53" t="s">
        <v>2161</v>
      </c>
      <c r="E2253" s="53">
        <v>39.974440000000001</v>
      </c>
      <c r="F2253" s="53">
        <v>-1.545965</v>
      </c>
      <c r="G2253" s="54">
        <v>1161.9480000000001</v>
      </c>
      <c r="H2253" s="53">
        <v>127</v>
      </c>
      <c r="I2253" s="53">
        <v>69</v>
      </c>
      <c r="J2253" s="53">
        <v>58</v>
      </c>
      <c r="K2253" s="52">
        <v>975</v>
      </c>
      <c r="L2253" s="52">
        <v>186.94800000000009</v>
      </c>
      <c r="M2253" s="55">
        <v>2</v>
      </c>
      <c r="N2253" s="61" t="s">
        <v>16</v>
      </c>
      <c r="BZ2253" s="53"/>
      <c r="CA2253" s="52"/>
    </row>
    <row r="2254" spans="2:79" ht="13" x14ac:dyDescent="0.3">
      <c r="B2254" s="53" t="s">
        <v>1933</v>
      </c>
      <c r="C2254" s="53" t="s">
        <v>149</v>
      </c>
      <c r="D2254" s="53" t="s">
        <v>2162</v>
      </c>
      <c r="E2254" s="53">
        <v>40.100479999999997</v>
      </c>
      <c r="F2254" s="53">
        <v>-1.6970000000000001</v>
      </c>
      <c r="G2254" s="54">
        <v>1253.8630000000001</v>
      </c>
      <c r="H2254" s="53">
        <v>58</v>
      </c>
      <c r="I2254" s="53">
        <v>30</v>
      </c>
      <c r="J2254" s="53">
        <v>28</v>
      </c>
      <c r="K2254" s="52">
        <v>975</v>
      </c>
      <c r="L2254" s="52">
        <v>278.86300000000006</v>
      </c>
      <c r="M2254" s="55">
        <v>4</v>
      </c>
      <c r="N2254" s="61" t="s">
        <v>17</v>
      </c>
      <c r="BZ2254" s="53"/>
      <c r="CA2254" s="52"/>
    </row>
    <row r="2255" spans="2:79" ht="13" x14ac:dyDescent="0.3">
      <c r="B2255" s="53" t="s">
        <v>1933</v>
      </c>
      <c r="C2255" s="53" t="s">
        <v>149</v>
      </c>
      <c r="D2255" s="53" t="s">
        <v>2163</v>
      </c>
      <c r="E2255" s="53">
        <v>40.011110000000002</v>
      </c>
      <c r="F2255" s="53">
        <v>-2.7188889999999999</v>
      </c>
      <c r="G2255" s="54">
        <v>914.19590000000005</v>
      </c>
      <c r="H2255" s="53">
        <v>922</v>
      </c>
      <c r="I2255" s="53">
        <v>455</v>
      </c>
      <c r="J2255" s="53">
        <v>467</v>
      </c>
      <c r="K2255" s="52">
        <v>975</v>
      </c>
      <c r="L2255" s="52">
        <v>-60.804099999999949</v>
      </c>
      <c r="M2255" s="55">
        <v>2</v>
      </c>
      <c r="N2255" s="61" t="s">
        <v>16</v>
      </c>
      <c r="BZ2255" s="53"/>
      <c r="CA2255" s="52"/>
    </row>
    <row r="2256" spans="2:79" ht="13" x14ac:dyDescent="0.3">
      <c r="B2256" s="53" t="s">
        <v>1933</v>
      </c>
      <c r="C2256" s="53" t="s">
        <v>149</v>
      </c>
      <c r="D2256" s="53" t="s">
        <v>2164</v>
      </c>
      <c r="E2256" s="53">
        <v>39.96969</v>
      </c>
      <c r="F2256" s="53">
        <v>-1.8990389999999999</v>
      </c>
      <c r="G2256" s="54">
        <v>1021.962</v>
      </c>
      <c r="H2256" s="53">
        <v>312</v>
      </c>
      <c r="I2256" s="53">
        <v>154</v>
      </c>
      <c r="J2256" s="53">
        <v>158</v>
      </c>
      <c r="K2256" s="52">
        <v>975</v>
      </c>
      <c r="L2256" s="52">
        <v>46.961999999999989</v>
      </c>
      <c r="M2256" s="55">
        <v>2</v>
      </c>
      <c r="N2256" s="61" t="s">
        <v>16</v>
      </c>
      <c r="BZ2256" s="53"/>
      <c r="CA2256" s="52"/>
    </row>
    <row r="2257" spans="2:79" ht="13" x14ac:dyDescent="0.3">
      <c r="B2257" s="53" t="s">
        <v>1933</v>
      </c>
      <c r="C2257" s="53" t="s">
        <v>149</v>
      </c>
      <c r="D2257" s="53" t="s">
        <v>2165</v>
      </c>
      <c r="E2257" s="53">
        <v>39.549579999999999</v>
      </c>
      <c r="F2257" s="53">
        <v>-2.2539340000000001</v>
      </c>
      <c r="G2257" s="54">
        <v>806.17840000000001</v>
      </c>
      <c r="H2257" s="53">
        <v>306</v>
      </c>
      <c r="I2257" s="53">
        <v>172</v>
      </c>
      <c r="J2257" s="53">
        <v>134</v>
      </c>
      <c r="K2257" s="52">
        <v>975</v>
      </c>
      <c r="L2257" s="52">
        <v>-168.82159999999999</v>
      </c>
      <c r="M2257" s="55">
        <v>2</v>
      </c>
      <c r="N2257" s="61" t="s">
        <v>16</v>
      </c>
      <c r="BZ2257" s="53"/>
      <c r="CA2257" s="52"/>
    </row>
    <row r="2258" spans="2:79" ht="13" x14ac:dyDescent="0.3">
      <c r="B2258" s="53" t="s">
        <v>1933</v>
      </c>
      <c r="C2258" s="53" t="s">
        <v>149</v>
      </c>
      <c r="D2258" s="53" t="s">
        <v>2166</v>
      </c>
      <c r="E2258" s="53">
        <v>40.368870000000001</v>
      </c>
      <c r="F2258" s="53">
        <v>-2.494129</v>
      </c>
      <c r="G2258" s="54">
        <v>793.2876</v>
      </c>
      <c r="H2258" s="53">
        <v>340</v>
      </c>
      <c r="I2258" s="53">
        <v>181</v>
      </c>
      <c r="J2258" s="53">
        <v>159</v>
      </c>
      <c r="K2258" s="52">
        <v>975</v>
      </c>
      <c r="L2258" s="52">
        <v>-181.7124</v>
      </c>
      <c r="M2258" s="55">
        <v>2</v>
      </c>
      <c r="N2258" s="61" t="s">
        <v>16</v>
      </c>
      <c r="BZ2258" s="53"/>
      <c r="CA2258" s="52"/>
    </row>
    <row r="2259" spans="2:79" ht="13" x14ac:dyDescent="0.3">
      <c r="B2259" s="53" t="s">
        <v>1933</v>
      </c>
      <c r="C2259" s="53" t="s">
        <v>149</v>
      </c>
      <c r="D2259" s="53" t="s">
        <v>2167</v>
      </c>
      <c r="E2259" s="53">
        <v>40.453040000000001</v>
      </c>
      <c r="F2259" s="53">
        <v>-2.239738</v>
      </c>
      <c r="G2259" s="54">
        <v>886.09879999999998</v>
      </c>
      <c r="H2259" s="53">
        <v>534</v>
      </c>
      <c r="I2259" s="53">
        <v>307</v>
      </c>
      <c r="J2259" s="53">
        <v>227</v>
      </c>
      <c r="K2259" s="52">
        <v>975</v>
      </c>
      <c r="L2259" s="52">
        <v>-88.901200000000017</v>
      </c>
      <c r="M2259" s="55">
        <v>2</v>
      </c>
      <c r="N2259" s="61" t="s">
        <v>16</v>
      </c>
      <c r="BZ2259" s="53"/>
      <c r="CA2259" s="52"/>
    </row>
    <row r="2260" spans="2:79" ht="13" x14ac:dyDescent="0.3">
      <c r="B2260" s="53" t="s">
        <v>1933</v>
      </c>
      <c r="C2260" s="53" t="s">
        <v>149</v>
      </c>
      <c r="D2260" s="53" t="s">
        <v>2168</v>
      </c>
      <c r="E2260" s="53">
        <v>39.544170000000001</v>
      </c>
      <c r="F2260" s="53">
        <v>-2.3035730000000001</v>
      </c>
      <c r="G2260" s="54">
        <v>783.10609999999997</v>
      </c>
      <c r="H2260" s="53">
        <v>168</v>
      </c>
      <c r="I2260" s="53">
        <v>84</v>
      </c>
      <c r="J2260" s="53">
        <v>84</v>
      </c>
      <c r="K2260" s="52">
        <v>975</v>
      </c>
      <c r="L2260" s="52">
        <v>-191.89390000000003</v>
      </c>
      <c r="M2260" s="55">
        <v>2</v>
      </c>
      <c r="N2260" s="61" t="s">
        <v>16</v>
      </c>
      <c r="BZ2260" s="53"/>
      <c r="CA2260" s="52"/>
    </row>
    <row r="2261" spans="2:79" ht="13" x14ac:dyDescent="0.3">
      <c r="B2261" s="53" t="s">
        <v>1933</v>
      </c>
      <c r="C2261" s="53" t="s">
        <v>149</v>
      </c>
      <c r="D2261" s="53" t="s">
        <v>2169</v>
      </c>
      <c r="E2261" s="53">
        <v>40.359690000000001</v>
      </c>
      <c r="F2261" s="53">
        <v>-2.3985859999999999</v>
      </c>
      <c r="G2261" s="54">
        <v>807.50580000000002</v>
      </c>
      <c r="H2261" s="53">
        <v>371</v>
      </c>
      <c r="I2261" s="53">
        <v>197</v>
      </c>
      <c r="J2261" s="53">
        <v>174</v>
      </c>
      <c r="K2261" s="52">
        <v>975</v>
      </c>
      <c r="L2261" s="52">
        <v>-167.49419999999998</v>
      </c>
      <c r="M2261" s="55">
        <v>2</v>
      </c>
      <c r="N2261" s="61" t="s">
        <v>16</v>
      </c>
      <c r="BZ2261" s="53"/>
      <c r="CA2261" s="52"/>
    </row>
    <row r="2262" spans="2:79" ht="13" x14ac:dyDescent="0.3">
      <c r="B2262" s="53" t="s">
        <v>1933</v>
      </c>
      <c r="C2262" s="53" t="s">
        <v>149</v>
      </c>
      <c r="D2262" s="53" t="s">
        <v>2170</v>
      </c>
      <c r="E2262" s="53">
        <v>40.400089999999999</v>
      </c>
      <c r="F2262" s="53">
        <v>-2.6359020000000002</v>
      </c>
      <c r="G2262" s="54">
        <v>802.41790000000003</v>
      </c>
      <c r="H2262" s="53">
        <v>186</v>
      </c>
      <c r="I2262" s="53">
        <v>97</v>
      </c>
      <c r="J2262" s="53">
        <v>89</v>
      </c>
      <c r="K2262" s="52">
        <v>975</v>
      </c>
      <c r="L2262" s="52">
        <v>-172.58209999999997</v>
      </c>
      <c r="M2262" s="55">
        <v>2</v>
      </c>
      <c r="N2262" s="61" t="s">
        <v>16</v>
      </c>
      <c r="BZ2262" s="53"/>
      <c r="CA2262" s="52"/>
    </row>
    <row r="2263" spans="2:79" ht="13" x14ac:dyDescent="0.3">
      <c r="B2263" s="53" t="s">
        <v>1933</v>
      </c>
      <c r="C2263" s="53" t="s">
        <v>149</v>
      </c>
      <c r="D2263" s="53" t="s">
        <v>2171</v>
      </c>
      <c r="E2263" s="53">
        <v>40.04148</v>
      </c>
      <c r="F2263" s="53">
        <v>-1.6463049999999999</v>
      </c>
      <c r="G2263" s="54">
        <v>1077.501</v>
      </c>
      <c r="H2263" s="53">
        <v>947</v>
      </c>
      <c r="I2263" s="53">
        <v>498</v>
      </c>
      <c r="J2263" s="53">
        <v>449</v>
      </c>
      <c r="K2263" s="52">
        <v>975</v>
      </c>
      <c r="L2263" s="52">
        <v>102.50099999999998</v>
      </c>
      <c r="M2263" s="55">
        <v>2</v>
      </c>
      <c r="N2263" s="61" t="s">
        <v>16</v>
      </c>
      <c r="BZ2263" s="53"/>
      <c r="CA2263" s="52"/>
    </row>
    <row r="2264" spans="2:79" ht="13" x14ac:dyDescent="0.3">
      <c r="B2264" s="53" t="s">
        <v>1933</v>
      </c>
      <c r="C2264" s="53" t="s">
        <v>149</v>
      </c>
      <c r="D2264" s="53" t="s">
        <v>2172</v>
      </c>
      <c r="E2264" s="53">
        <v>40.517310000000002</v>
      </c>
      <c r="F2264" s="53">
        <v>-2.1929379999999998</v>
      </c>
      <c r="G2264" s="54">
        <v>1040.1300000000001</v>
      </c>
      <c r="H2264" s="53">
        <v>559</v>
      </c>
      <c r="I2264" s="53">
        <v>287</v>
      </c>
      <c r="J2264" s="53">
        <v>272</v>
      </c>
      <c r="K2264" s="52">
        <v>975</v>
      </c>
      <c r="L2264" s="52">
        <v>65.130000000000109</v>
      </c>
      <c r="M2264" s="55">
        <v>2</v>
      </c>
      <c r="N2264" s="61" t="s">
        <v>16</v>
      </c>
      <c r="BZ2264" s="53"/>
      <c r="CA2264" s="52"/>
    </row>
    <row r="2265" spans="2:79" ht="13" x14ac:dyDescent="0.3">
      <c r="B2265" s="53" t="s">
        <v>1933</v>
      </c>
      <c r="C2265" s="53" t="s">
        <v>149</v>
      </c>
      <c r="D2265" s="53" t="s">
        <v>2173</v>
      </c>
      <c r="E2265" s="53">
        <v>39.89949</v>
      </c>
      <c r="F2265" s="53">
        <v>-1.806176</v>
      </c>
      <c r="G2265" s="54">
        <v>1022.764</v>
      </c>
      <c r="H2265" s="53">
        <v>859</v>
      </c>
      <c r="I2265" s="53">
        <v>441</v>
      </c>
      <c r="J2265" s="53">
        <v>418</v>
      </c>
      <c r="K2265" s="52">
        <v>975</v>
      </c>
      <c r="L2265" s="52">
        <v>47.76400000000001</v>
      </c>
      <c r="M2265" s="55">
        <v>2</v>
      </c>
      <c r="N2265" s="61" t="s">
        <v>16</v>
      </c>
      <c r="BZ2265" s="53"/>
      <c r="CA2265" s="52"/>
    </row>
    <row r="2266" spans="2:79" ht="13" x14ac:dyDescent="0.3">
      <c r="B2266" s="53" t="s">
        <v>1933</v>
      </c>
      <c r="C2266" s="53" t="s">
        <v>149</v>
      </c>
      <c r="D2266" s="53" t="s">
        <v>2174</v>
      </c>
      <c r="E2266" s="53">
        <v>39.766649999999998</v>
      </c>
      <c r="F2266" s="53">
        <v>-1.6929810000000001</v>
      </c>
      <c r="G2266" s="54">
        <v>955.34559999999999</v>
      </c>
      <c r="H2266" s="53">
        <v>623</v>
      </c>
      <c r="I2266" s="53">
        <v>319</v>
      </c>
      <c r="J2266" s="53">
        <v>304</v>
      </c>
      <c r="K2266" s="52">
        <v>975</v>
      </c>
      <c r="L2266" s="52">
        <v>-19.65440000000001</v>
      </c>
      <c r="M2266" s="55">
        <v>2</v>
      </c>
      <c r="N2266" s="61" t="s">
        <v>16</v>
      </c>
      <c r="BZ2266" s="53"/>
      <c r="CA2266" s="52"/>
    </row>
    <row r="2267" spans="2:79" ht="13" x14ac:dyDescent="0.3">
      <c r="B2267" s="53" t="s">
        <v>1933</v>
      </c>
      <c r="C2267" s="53" t="s">
        <v>149</v>
      </c>
      <c r="D2267" s="53" t="s">
        <v>2175</v>
      </c>
      <c r="E2267" s="53">
        <v>40.590690000000002</v>
      </c>
      <c r="F2267" s="53">
        <v>-2.1629890000000001</v>
      </c>
      <c r="G2267" s="54">
        <v>1258.9639999999999</v>
      </c>
      <c r="H2267" s="53">
        <v>109</v>
      </c>
      <c r="I2267" s="53">
        <v>68</v>
      </c>
      <c r="J2267" s="53">
        <v>41</v>
      </c>
      <c r="K2267" s="52">
        <v>975</v>
      </c>
      <c r="L2267" s="52">
        <v>283.96399999999994</v>
      </c>
      <c r="M2267" s="55">
        <v>4</v>
      </c>
      <c r="N2267" s="61" t="s">
        <v>17</v>
      </c>
      <c r="BZ2267" s="53"/>
      <c r="CA2267" s="52"/>
    </row>
    <row r="2268" spans="2:79" ht="13" x14ac:dyDescent="0.3">
      <c r="B2268" s="53" t="s">
        <v>1933</v>
      </c>
      <c r="C2268" s="53" t="s">
        <v>149</v>
      </c>
      <c r="D2268" s="53" t="s">
        <v>2176</v>
      </c>
      <c r="E2268" s="53">
        <v>39.598230000000001</v>
      </c>
      <c r="F2268" s="53">
        <v>-2.5430769999999998</v>
      </c>
      <c r="G2268" s="54">
        <v>775.25980000000004</v>
      </c>
      <c r="H2268" s="53">
        <v>130</v>
      </c>
      <c r="I2268" s="53">
        <v>61</v>
      </c>
      <c r="J2268" s="53">
        <v>69</v>
      </c>
      <c r="K2268" s="52">
        <v>975</v>
      </c>
      <c r="L2268" s="52">
        <v>-199.74019999999996</v>
      </c>
      <c r="M2268" s="55">
        <v>2</v>
      </c>
      <c r="N2268" s="61" t="s">
        <v>16</v>
      </c>
      <c r="BZ2268" s="53"/>
      <c r="CA2268" s="52"/>
    </row>
    <row r="2269" spans="2:79" ht="13" x14ac:dyDescent="0.3">
      <c r="B2269" s="53" t="s">
        <v>1933</v>
      </c>
      <c r="C2269" s="53" t="s">
        <v>149</v>
      </c>
      <c r="D2269" s="53" t="s">
        <v>2177</v>
      </c>
      <c r="E2269" s="53">
        <v>39.361330000000002</v>
      </c>
      <c r="F2269" s="53">
        <v>-2.130932</v>
      </c>
      <c r="G2269" s="54">
        <v>748.90840000000003</v>
      </c>
      <c r="H2269" s="53">
        <v>1052</v>
      </c>
      <c r="I2269" s="53">
        <v>521</v>
      </c>
      <c r="J2269" s="53">
        <v>531</v>
      </c>
      <c r="K2269" s="52">
        <v>975</v>
      </c>
      <c r="L2269" s="52">
        <v>-226.09159999999997</v>
      </c>
      <c r="M2269" s="55">
        <v>2</v>
      </c>
      <c r="N2269" s="61" t="s">
        <v>16</v>
      </c>
      <c r="BZ2269" s="53"/>
      <c r="CA2269" s="52"/>
    </row>
    <row r="2270" spans="2:79" ht="13" x14ac:dyDescent="0.3">
      <c r="B2270" s="53" t="s">
        <v>1933</v>
      </c>
      <c r="C2270" s="53" t="s">
        <v>149</v>
      </c>
      <c r="D2270" s="53" t="s">
        <v>2178</v>
      </c>
      <c r="E2270" s="53">
        <v>39.350529999999999</v>
      </c>
      <c r="F2270" s="53">
        <v>-2.3293370000000002</v>
      </c>
      <c r="G2270" s="54">
        <v>725.36300000000006</v>
      </c>
      <c r="H2270" s="53">
        <v>1462</v>
      </c>
      <c r="I2270" s="53">
        <v>779</v>
      </c>
      <c r="J2270" s="53">
        <v>683</v>
      </c>
      <c r="K2270" s="52">
        <v>975</v>
      </c>
      <c r="L2270" s="52">
        <v>-249.63699999999994</v>
      </c>
      <c r="M2270" s="55">
        <v>2</v>
      </c>
      <c r="N2270" s="61" t="s">
        <v>16</v>
      </c>
      <c r="BZ2270" s="53"/>
      <c r="CA2270" s="52"/>
    </row>
    <row r="2271" spans="2:79" ht="13" x14ac:dyDescent="0.3">
      <c r="B2271" s="53" t="s">
        <v>1933</v>
      </c>
      <c r="C2271" s="53" t="s">
        <v>149</v>
      </c>
      <c r="D2271" s="53" t="s">
        <v>2179</v>
      </c>
      <c r="E2271" s="53">
        <v>39.996839999999999</v>
      </c>
      <c r="F2271" s="53">
        <v>-1.417351</v>
      </c>
      <c r="G2271" s="54">
        <v>1149.788</v>
      </c>
      <c r="H2271" s="53">
        <v>31</v>
      </c>
      <c r="I2271" s="53">
        <v>18</v>
      </c>
      <c r="J2271" s="53">
        <v>13</v>
      </c>
      <c r="K2271" s="52">
        <v>975</v>
      </c>
      <c r="L2271" s="52">
        <v>174.78800000000001</v>
      </c>
      <c r="M2271" s="55">
        <v>2</v>
      </c>
      <c r="N2271" s="61" t="s">
        <v>16</v>
      </c>
      <c r="BZ2271" s="53"/>
      <c r="CA2271" s="52"/>
    </row>
    <row r="2272" spans="2:79" ht="13" x14ac:dyDescent="0.3">
      <c r="B2272" s="53" t="s">
        <v>1933</v>
      </c>
      <c r="C2272" s="53" t="s">
        <v>149</v>
      </c>
      <c r="D2272" s="53" t="s">
        <v>2180</v>
      </c>
      <c r="E2272" s="53">
        <v>39.34449</v>
      </c>
      <c r="F2272" s="53">
        <v>-2.1628120000000002</v>
      </c>
      <c r="G2272" s="54">
        <v>752.56659999999999</v>
      </c>
      <c r="H2272" s="53">
        <v>153</v>
      </c>
      <c r="I2272" s="53">
        <v>84</v>
      </c>
      <c r="J2272" s="53">
        <v>69</v>
      </c>
      <c r="K2272" s="52">
        <v>975</v>
      </c>
      <c r="L2272" s="52">
        <v>-222.43340000000001</v>
      </c>
      <c r="M2272" s="55">
        <v>2</v>
      </c>
      <c r="N2272" s="61" t="s">
        <v>16</v>
      </c>
      <c r="BZ2272" s="53"/>
      <c r="CA2272" s="52"/>
    </row>
    <row r="2273" spans="2:79" ht="13" x14ac:dyDescent="0.3">
      <c r="B2273" s="53" t="s">
        <v>1933</v>
      </c>
      <c r="C2273" s="53" t="s">
        <v>149</v>
      </c>
      <c r="D2273" s="53" t="s">
        <v>2181</v>
      </c>
      <c r="E2273" s="53">
        <v>39.333350000000003</v>
      </c>
      <c r="F2273" s="53">
        <v>-2.2724410000000002</v>
      </c>
      <c r="G2273" s="54">
        <v>723.13930000000005</v>
      </c>
      <c r="H2273" s="53">
        <v>905</v>
      </c>
      <c r="I2273" s="53">
        <v>466</v>
      </c>
      <c r="J2273" s="53">
        <v>439</v>
      </c>
      <c r="K2273" s="52">
        <v>975</v>
      </c>
      <c r="L2273" s="52">
        <v>-251.86069999999995</v>
      </c>
      <c r="M2273" s="55">
        <v>2</v>
      </c>
      <c r="N2273" s="61" t="s">
        <v>16</v>
      </c>
      <c r="BZ2273" s="53"/>
      <c r="CA2273" s="52"/>
    </row>
    <row r="2274" spans="2:79" ht="13" x14ac:dyDescent="0.3">
      <c r="B2274" s="53" t="s">
        <v>1933</v>
      </c>
      <c r="C2274" s="53" t="s">
        <v>149</v>
      </c>
      <c r="D2274" s="53" t="s">
        <v>2182</v>
      </c>
      <c r="E2274" s="53">
        <v>39.333880000000001</v>
      </c>
      <c r="F2274" s="53">
        <v>-2.371543</v>
      </c>
      <c r="G2274" s="54">
        <v>725.28750000000002</v>
      </c>
      <c r="H2274" s="53">
        <v>537</v>
      </c>
      <c r="I2274" s="53">
        <v>255</v>
      </c>
      <c r="J2274" s="53">
        <v>282</v>
      </c>
      <c r="K2274" s="52">
        <v>975</v>
      </c>
      <c r="L2274" s="52">
        <v>-249.71249999999998</v>
      </c>
      <c r="M2274" s="55">
        <v>2</v>
      </c>
      <c r="N2274" s="61" t="s">
        <v>16</v>
      </c>
      <c r="BZ2274" s="53"/>
      <c r="CA2274" s="52"/>
    </row>
    <row r="2275" spans="2:79" ht="13" x14ac:dyDescent="0.3">
      <c r="B2275" s="53" t="s">
        <v>1933</v>
      </c>
      <c r="C2275" s="53" t="s">
        <v>149</v>
      </c>
      <c r="D2275" s="53" t="s">
        <v>2183</v>
      </c>
      <c r="E2275" s="53">
        <v>39.390709999999999</v>
      </c>
      <c r="F2275" s="53">
        <v>-2.0366070000000001</v>
      </c>
      <c r="G2275" s="54">
        <v>761.59460000000001</v>
      </c>
      <c r="H2275" s="53">
        <v>3347</v>
      </c>
      <c r="I2275" s="53">
        <v>1745</v>
      </c>
      <c r="J2275" s="53">
        <v>1602</v>
      </c>
      <c r="K2275" s="52">
        <v>975</v>
      </c>
      <c r="L2275" s="52">
        <v>-213.40539999999999</v>
      </c>
      <c r="M2275" s="55">
        <v>2</v>
      </c>
      <c r="N2275" s="61" t="s">
        <v>16</v>
      </c>
      <c r="BZ2275" s="53"/>
      <c r="CA2275" s="52"/>
    </row>
    <row r="2276" spans="2:79" ht="13" x14ac:dyDescent="0.3">
      <c r="B2276" s="53" t="s">
        <v>1933</v>
      </c>
      <c r="C2276" s="53" t="s">
        <v>149</v>
      </c>
      <c r="D2276" s="53" t="s">
        <v>2184</v>
      </c>
      <c r="E2276" s="53">
        <v>40.382280000000002</v>
      </c>
      <c r="F2276" s="53">
        <v>-2.5198469999999999</v>
      </c>
      <c r="G2276" s="54">
        <v>860.59910000000002</v>
      </c>
      <c r="H2276" s="53">
        <v>211</v>
      </c>
      <c r="I2276" s="53">
        <v>100</v>
      </c>
      <c r="J2276" s="53">
        <v>111</v>
      </c>
      <c r="K2276" s="52">
        <v>975</v>
      </c>
      <c r="L2276" s="52">
        <v>-114.40089999999998</v>
      </c>
      <c r="M2276" s="55">
        <v>2</v>
      </c>
      <c r="N2276" s="61" t="s">
        <v>16</v>
      </c>
      <c r="BZ2276" s="53"/>
      <c r="CA2276" s="52"/>
    </row>
    <row r="2277" spans="2:79" ht="13" x14ac:dyDescent="0.3">
      <c r="B2277" s="53" t="s">
        <v>1933</v>
      </c>
      <c r="C2277" s="53" t="s">
        <v>149</v>
      </c>
      <c r="D2277" s="53" t="s">
        <v>2185</v>
      </c>
      <c r="E2277" s="53">
        <v>40.375639999999997</v>
      </c>
      <c r="F2277" s="53">
        <v>-2.1406040000000002</v>
      </c>
      <c r="G2277" s="54">
        <v>1007.348</v>
      </c>
      <c r="H2277" s="53">
        <v>38</v>
      </c>
      <c r="I2277" s="53">
        <v>20</v>
      </c>
      <c r="J2277" s="53">
        <v>18</v>
      </c>
      <c r="K2277" s="52">
        <v>975</v>
      </c>
      <c r="L2277" s="52">
        <v>32.347999999999956</v>
      </c>
      <c r="M2277" s="55">
        <v>2</v>
      </c>
      <c r="N2277" s="61" t="s">
        <v>16</v>
      </c>
      <c r="BZ2277" s="53"/>
      <c r="CA2277" s="52"/>
    </row>
    <row r="2278" spans="2:79" ht="13" x14ac:dyDescent="0.3">
      <c r="B2278" s="53" t="s">
        <v>1933</v>
      </c>
      <c r="C2278" s="53" t="s">
        <v>149</v>
      </c>
      <c r="D2278" s="53" t="s">
        <v>2186</v>
      </c>
      <c r="E2278" s="53">
        <v>39.525820000000003</v>
      </c>
      <c r="F2278" s="53">
        <v>-1.7613110000000001</v>
      </c>
      <c r="G2278" s="54">
        <v>824.45320000000004</v>
      </c>
      <c r="H2278" s="53">
        <v>176</v>
      </c>
      <c r="I2278" s="53">
        <v>97</v>
      </c>
      <c r="J2278" s="53">
        <v>79</v>
      </c>
      <c r="K2278" s="52">
        <v>975</v>
      </c>
      <c r="L2278" s="52">
        <v>-150.54679999999996</v>
      </c>
      <c r="M2278" s="55">
        <v>2</v>
      </c>
      <c r="N2278" s="61" t="s">
        <v>16</v>
      </c>
      <c r="BZ2278" s="53"/>
      <c r="CA2278" s="52"/>
    </row>
    <row r="2279" spans="2:79" ht="13" x14ac:dyDescent="0.3">
      <c r="B2279" s="53" t="s">
        <v>1933</v>
      </c>
      <c r="C2279" s="53" t="s">
        <v>149</v>
      </c>
      <c r="D2279" s="53" t="s">
        <v>2187</v>
      </c>
      <c r="E2279" s="53">
        <v>40.298699999999997</v>
      </c>
      <c r="F2279" s="53">
        <v>-2.3924590000000001</v>
      </c>
      <c r="G2279" s="54">
        <v>902.10820000000001</v>
      </c>
      <c r="H2279" s="53">
        <v>22</v>
      </c>
      <c r="I2279" s="53">
        <v>10</v>
      </c>
      <c r="J2279" s="53">
        <v>12</v>
      </c>
      <c r="K2279" s="52">
        <v>975</v>
      </c>
      <c r="L2279" s="52">
        <v>-72.891799999999989</v>
      </c>
      <c r="M2279" s="55">
        <v>2</v>
      </c>
      <c r="N2279" s="61" t="s">
        <v>16</v>
      </c>
      <c r="BZ2279" s="53"/>
      <c r="CA2279" s="52"/>
    </row>
    <row r="2280" spans="2:79" ht="13" x14ac:dyDescent="0.3">
      <c r="B2280" s="53" t="s">
        <v>1933</v>
      </c>
      <c r="C2280" s="53" t="s">
        <v>149</v>
      </c>
      <c r="D2280" s="53" t="s">
        <v>2188</v>
      </c>
      <c r="E2280" s="53">
        <v>39.660400000000003</v>
      </c>
      <c r="F2280" s="53">
        <v>-2.3799939999999999</v>
      </c>
      <c r="G2280" s="54">
        <v>929.58309999999994</v>
      </c>
      <c r="H2280" s="53">
        <v>171</v>
      </c>
      <c r="I2280" s="53">
        <v>88</v>
      </c>
      <c r="J2280" s="53">
        <v>83</v>
      </c>
      <c r="K2280" s="52">
        <v>975</v>
      </c>
      <c r="L2280" s="52">
        <v>-45.416900000000055</v>
      </c>
      <c r="M2280" s="55">
        <v>2</v>
      </c>
      <c r="N2280" s="61" t="s">
        <v>16</v>
      </c>
      <c r="BZ2280" s="53"/>
      <c r="CA2280" s="52"/>
    </row>
    <row r="2281" spans="2:79" ht="13" x14ac:dyDescent="0.3">
      <c r="B2281" s="53" t="s">
        <v>1933</v>
      </c>
      <c r="C2281" s="53" t="s">
        <v>149</v>
      </c>
      <c r="D2281" s="53" t="s">
        <v>2189</v>
      </c>
      <c r="E2281" s="53">
        <v>39.782359999999997</v>
      </c>
      <c r="F2281" s="53">
        <v>-2.4227509999999999</v>
      </c>
      <c r="G2281" s="54">
        <v>895.80520000000001</v>
      </c>
      <c r="H2281" s="53">
        <v>277</v>
      </c>
      <c r="I2281" s="53">
        <v>148</v>
      </c>
      <c r="J2281" s="53">
        <v>129</v>
      </c>
      <c r="K2281" s="52">
        <v>975</v>
      </c>
      <c r="L2281" s="52">
        <v>-79.194799999999987</v>
      </c>
      <c r="M2281" s="55">
        <v>2</v>
      </c>
      <c r="N2281" s="56" t="s">
        <v>16</v>
      </c>
      <c r="BZ2281" s="53"/>
      <c r="CA2281" s="52"/>
    </row>
    <row r="2282" spans="2:79" ht="13" x14ac:dyDescent="0.3">
      <c r="B2282" s="53" t="s">
        <v>1933</v>
      </c>
      <c r="C2282" s="53" t="s">
        <v>149</v>
      </c>
      <c r="D2282" s="53" t="s">
        <v>2190</v>
      </c>
      <c r="E2282" s="53">
        <v>40.104730000000004</v>
      </c>
      <c r="F2282" s="53">
        <v>-2.2213509999999999</v>
      </c>
      <c r="G2282" s="54">
        <v>918.12429999999995</v>
      </c>
      <c r="H2282" s="53">
        <v>401</v>
      </c>
      <c r="I2282" s="53">
        <v>201</v>
      </c>
      <c r="J2282" s="53">
        <v>200</v>
      </c>
      <c r="K2282" s="52">
        <v>975</v>
      </c>
      <c r="L2282" s="52">
        <v>-56.875700000000052</v>
      </c>
      <c r="M2282" s="55">
        <v>2</v>
      </c>
      <c r="N2282" s="56" t="s">
        <v>16</v>
      </c>
      <c r="BZ2282" s="53"/>
      <c r="CA2282" s="52"/>
    </row>
    <row r="2283" spans="2:79" ht="13" x14ac:dyDescent="0.3">
      <c r="B2283" s="53" t="s">
        <v>1933</v>
      </c>
      <c r="C2283" s="53" t="s">
        <v>149</v>
      </c>
      <c r="D2283" s="53" t="s">
        <v>2191</v>
      </c>
      <c r="E2283" s="53">
        <v>39.857489999999999</v>
      </c>
      <c r="F2283" s="53">
        <v>-2.0242870000000002</v>
      </c>
      <c r="G2283" s="54">
        <v>1070.2470000000001</v>
      </c>
      <c r="H2283" s="53">
        <v>67</v>
      </c>
      <c r="I2283" s="53">
        <v>40</v>
      </c>
      <c r="J2283" s="53">
        <v>27</v>
      </c>
      <c r="K2283" s="52">
        <v>975</v>
      </c>
      <c r="L2283" s="52">
        <v>95.247000000000071</v>
      </c>
      <c r="M2283" s="55">
        <v>2</v>
      </c>
      <c r="N2283" s="56" t="s">
        <v>16</v>
      </c>
      <c r="BZ2283" s="53"/>
      <c r="CA2283" s="52"/>
    </row>
    <row r="2284" spans="2:79" ht="13" x14ac:dyDescent="0.3">
      <c r="B2284" s="53" t="s">
        <v>1933</v>
      </c>
      <c r="C2284" s="53" t="s">
        <v>149</v>
      </c>
      <c r="D2284" s="53" t="s">
        <v>2192</v>
      </c>
      <c r="E2284" s="53">
        <v>40.055840000000003</v>
      </c>
      <c r="F2284" s="53">
        <v>-1.851089</v>
      </c>
      <c r="G2284" s="54">
        <v>1226.2429999999999</v>
      </c>
      <c r="H2284" s="53">
        <v>53</v>
      </c>
      <c r="I2284" s="53">
        <v>32</v>
      </c>
      <c r="J2284" s="53">
        <v>21</v>
      </c>
      <c r="K2284" s="52">
        <v>975</v>
      </c>
      <c r="L2284" s="52">
        <v>251.24299999999994</v>
      </c>
      <c r="M2284" s="55">
        <v>4</v>
      </c>
      <c r="N2284" s="56" t="s">
        <v>17</v>
      </c>
      <c r="BZ2284" s="53"/>
      <c r="CA2284" s="52"/>
    </row>
    <row r="2285" spans="2:79" ht="13" x14ac:dyDescent="0.3">
      <c r="B2285" s="53" t="s">
        <v>1933</v>
      </c>
      <c r="C2285" s="53" t="s">
        <v>149</v>
      </c>
      <c r="D2285" s="53" t="s">
        <v>149</v>
      </c>
      <c r="E2285" s="53">
        <v>40.071829999999999</v>
      </c>
      <c r="F2285" s="53">
        <v>-2.1340050000000002</v>
      </c>
      <c r="G2285" s="54">
        <v>930.41240000000005</v>
      </c>
      <c r="H2285" s="53">
        <v>55866</v>
      </c>
      <c r="I2285" s="53">
        <v>27006</v>
      </c>
      <c r="J2285" s="53">
        <v>28860</v>
      </c>
      <c r="K2285" s="52">
        <v>975</v>
      </c>
      <c r="L2285" s="52">
        <v>-44.587599999999952</v>
      </c>
      <c r="M2285" s="55">
        <v>2</v>
      </c>
      <c r="N2285" s="56" t="s">
        <v>16</v>
      </c>
      <c r="BZ2285" s="53"/>
      <c r="CA2285" s="52"/>
    </row>
    <row r="2286" spans="2:79" ht="13" x14ac:dyDescent="0.3">
      <c r="B2286" s="53" t="s">
        <v>1933</v>
      </c>
      <c r="C2286" s="53" t="s">
        <v>149</v>
      </c>
      <c r="D2286" s="53" t="s">
        <v>2193</v>
      </c>
      <c r="E2286" s="53">
        <v>40.582819999999998</v>
      </c>
      <c r="F2286" s="53">
        <v>-2.0362300000000002</v>
      </c>
      <c r="G2286" s="54">
        <v>1332.4559999999999</v>
      </c>
      <c r="H2286" s="53">
        <v>41</v>
      </c>
      <c r="I2286" s="53">
        <v>27</v>
      </c>
      <c r="J2286" s="53">
        <v>14</v>
      </c>
      <c r="K2286" s="52">
        <v>975</v>
      </c>
      <c r="L2286" s="52">
        <v>357.4559999999999</v>
      </c>
      <c r="M2286" s="55">
        <v>4</v>
      </c>
      <c r="N2286" s="56" t="s">
        <v>17</v>
      </c>
      <c r="BZ2286" s="53"/>
      <c r="CA2286" s="52"/>
    </row>
    <row r="2287" spans="2:79" ht="13" x14ac:dyDescent="0.3">
      <c r="B2287" s="53" t="s">
        <v>1933</v>
      </c>
      <c r="C2287" s="53" t="s">
        <v>149</v>
      </c>
      <c r="D2287" s="53" t="s">
        <v>2194</v>
      </c>
      <c r="E2287" s="53">
        <v>39.673189999999998</v>
      </c>
      <c r="F2287" s="53">
        <v>-1.6083879999999999</v>
      </c>
      <c r="G2287" s="54">
        <v>748.10659999999996</v>
      </c>
      <c r="H2287" s="53">
        <v>415</v>
      </c>
      <c r="I2287" s="53">
        <v>216</v>
      </c>
      <c r="J2287" s="53">
        <v>199</v>
      </c>
      <c r="K2287" s="52">
        <v>975</v>
      </c>
      <c r="L2287" s="52">
        <v>-226.89340000000004</v>
      </c>
      <c r="M2287" s="55">
        <v>2</v>
      </c>
      <c r="N2287" s="56" t="s">
        <v>16</v>
      </c>
      <c r="BZ2287" s="53"/>
      <c r="CA2287" s="52"/>
    </row>
    <row r="2288" spans="2:79" ht="13" x14ac:dyDescent="0.3">
      <c r="B2288" s="53" t="s">
        <v>1933</v>
      </c>
      <c r="C2288" s="53" t="s">
        <v>149</v>
      </c>
      <c r="D2288" s="53" t="s">
        <v>2195</v>
      </c>
      <c r="E2288" s="53">
        <v>39.925699999999999</v>
      </c>
      <c r="F2288" s="53">
        <v>-2.3143989999999999</v>
      </c>
      <c r="G2288" s="54">
        <v>901.72469999999998</v>
      </c>
      <c r="H2288" s="53">
        <v>72</v>
      </c>
      <c r="I2288" s="53">
        <v>38</v>
      </c>
      <c r="J2288" s="53">
        <v>34</v>
      </c>
      <c r="K2288" s="52">
        <v>975</v>
      </c>
      <c r="L2288" s="52">
        <v>-73.275300000000016</v>
      </c>
      <c r="M2288" s="55">
        <v>2</v>
      </c>
      <c r="N2288" s="56" t="s">
        <v>16</v>
      </c>
      <c r="BZ2288" s="53"/>
      <c r="CA2288" s="52"/>
    </row>
    <row r="2289" spans="2:79" ht="13" x14ac:dyDescent="0.3">
      <c r="B2289" s="53" t="s">
        <v>1933</v>
      </c>
      <c r="C2289" s="53" t="s">
        <v>149</v>
      </c>
      <c r="D2289" s="53" t="s">
        <v>2196</v>
      </c>
      <c r="E2289" s="53">
        <v>40.390839999999997</v>
      </c>
      <c r="F2289" s="53">
        <v>-2.1403699999999999</v>
      </c>
      <c r="G2289" s="54">
        <v>992.27269999999999</v>
      </c>
      <c r="H2289" s="53">
        <v>59</v>
      </c>
      <c r="I2289" s="53">
        <v>28</v>
      </c>
      <c r="J2289" s="53">
        <v>31</v>
      </c>
      <c r="K2289" s="52">
        <v>975</v>
      </c>
      <c r="L2289" s="52">
        <v>17.272699999999986</v>
      </c>
      <c r="M2289" s="55">
        <v>2</v>
      </c>
      <c r="N2289" s="56" t="s">
        <v>16</v>
      </c>
      <c r="BZ2289" s="53"/>
      <c r="CA2289" s="52"/>
    </row>
    <row r="2290" spans="2:79" ht="13" x14ac:dyDescent="0.3">
      <c r="B2290" s="53" t="s">
        <v>1933</v>
      </c>
      <c r="C2290" s="53" t="s">
        <v>149</v>
      </c>
      <c r="D2290" s="53" t="s">
        <v>2197</v>
      </c>
      <c r="E2290" s="53">
        <v>40.402180000000001</v>
      </c>
      <c r="F2290" s="53">
        <v>-2.2179449999999998</v>
      </c>
      <c r="G2290" s="54">
        <v>979.71109999999999</v>
      </c>
      <c r="H2290" s="53">
        <v>178</v>
      </c>
      <c r="I2290" s="53">
        <v>92</v>
      </c>
      <c r="J2290" s="53">
        <v>86</v>
      </c>
      <c r="K2290" s="52">
        <v>975</v>
      </c>
      <c r="L2290" s="52">
        <v>4.7110999999999876</v>
      </c>
      <c r="M2290" s="55">
        <v>2</v>
      </c>
      <c r="N2290" s="56" t="s">
        <v>16</v>
      </c>
      <c r="BZ2290" s="53"/>
      <c r="CA2290" s="52"/>
    </row>
    <row r="2291" spans="2:79" ht="13" x14ac:dyDescent="0.3">
      <c r="B2291" s="53" t="s">
        <v>1933</v>
      </c>
      <c r="C2291" s="53" t="s">
        <v>149</v>
      </c>
      <c r="D2291" s="53" t="s">
        <v>2198</v>
      </c>
      <c r="E2291" s="53">
        <v>39.925510000000003</v>
      </c>
      <c r="F2291" s="53">
        <v>-3.0108090000000001</v>
      </c>
      <c r="G2291" s="54">
        <v>776.61469999999997</v>
      </c>
      <c r="H2291" s="53">
        <v>1316</v>
      </c>
      <c r="I2291" s="53">
        <v>696</v>
      </c>
      <c r="J2291" s="53">
        <v>620</v>
      </c>
      <c r="K2291" s="52">
        <v>975</v>
      </c>
      <c r="L2291" s="52">
        <v>-198.38530000000003</v>
      </c>
      <c r="M2291" s="55">
        <v>2</v>
      </c>
      <c r="N2291" s="56" t="s">
        <v>16</v>
      </c>
      <c r="BZ2291" s="53"/>
      <c r="CA2291" s="52"/>
    </row>
    <row r="2292" spans="2:79" ht="13" x14ac:dyDescent="0.3">
      <c r="B2292" s="53" t="s">
        <v>1933</v>
      </c>
      <c r="C2292" s="53" t="s">
        <v>149</v>
      </c>
      <c r="D2292" s="53" t="s">
        <v>2199</v>
      </c>
      <c r="E2292" s="53">
        <v>39.690829999999998</v>
      </c>
      <c r="F2292" s="53">
        <v>-2.6685249999999998</v>
      </c>
      <c r="G2292" s="54">
        <v>845.71109999999999</v>
      </c>
      <c r="H2292" s="53">
        <v>293</v>
      </c>
      <c r="I2292" s="53">
        <v>151</v>
      </c>
      <c r="J2292" s="53">
        <v>142</v>
      </c>
      <c r="K2292" s="52">
        <v>975</v>
      </c>
      <c r="L2292" s="52">
        <v>-129.28890000000001</v>
      </c>
      <c r="M2292" s="55">
        <v>2</v>
      </c>
      <c r="N2292" s="56" t="s">
        <v>16</v>
      </c>
      <c r="BZ2292" s="53"/>
      <c r="CA2292" s="52"/>
    </row>
    <row r="2293" spans="2:79" ht="13" x14ac:dyDescent="0.3">
      <c r="B2293" s="53" t="s">
        <v>1933</v>
      </c>
      <c r="C2293" s="53" t="s">
        <v>149</v>
      </c>
      <c r="D2293" s="53" t="s">
        <v>2200</v>
      </c>
      <c r="E2293" s="53">
        <v>39.919930000000001</v>
      </c>
      <c r="F2293" s="53">
        <v>-1.47048</v>
      </c>
      <c r="G2293" s="54">
        <v>1109.693</v>
      </c>
      <c r="H2293" s="53">
        <v>153</v>
      </c>
      <c r="I2293" s="53">
        <v>80</v>
      </c>
      <c r="J2293" s="53">
        <v>73</v>
      </c>
      <c r="K2293" s="52">
        <v>975</v>
      </c>
      <c r="L2293" s="52">
        <v>134.69299999999998</v>
      </c>
      <c r="M2293" s="55">
        <v>2</v>
      </c>
      <c r="N2293" s="56" t="s">
        <v>16</v>
      </c>
      <c r="BZ2293" s="53"/>
      <c r="CA2293" s="52"/>
    </row>
    <row r="2294" spans="2:79" ht="13" x14ac:dyDescent="0.3">
      <c r="B2294" s="53" t="s">
        <v>1933</v>
      </c>
      <c r="C2294" s="53" t="s">
        <v>149</v>
      </c>
      <c r="D2294" s="53" t="s">
        <v>2201</v>
      </c>
      <c r="E2294" s="53">
        <v>40.086939999999998</v>
      </c>
      <c r="F2294" s="53">
        <v>-2.2634069999999999</v>
      </c>
      <c r="G2294" s="54">
        <v>969.48850000000004</v>
      </c>
      <c r="H2294" s="53">
        <v>534</v>
      </c>
      <c r="I2294" s="53">
        <v>290</v>
      </c>
      <c r="J2294" s="53">
        <v>244</v>
      </c>
      <c r="K2294" s="52">
        <v>975</v>
      </c>
      <c r="L2294" s="52">
        <v>-5.5114999999999554</v>
      </c>
      <c r="M2294" s="55">
        <v>2</v>
      </c>
      <c r="N2294" s="56" t="s">
        <v>16</v>
      </c>
      <c r="BZ2294" s="53"/>
      <c r="CA2294" s="52"/>
    </row>
    <row r="2295" spans="2:79" ht="13" x14ac:dyDescent="0.3">
      <c r="B2295" s="53" t="s">
        <v>1933</v>
      </c>
      <c r="C2295" s="53" t="s">
        <v>149</v>
      </c>
      <c r="D2295" s="53" t="s">
        <v>2202</v>
      </c>
      <c r="E2295" s="53">
        <v>39.950360000000003</v>
      </c>
      <c r="F2295" s="53">
        <v>-2.0213559999999999</v>
      </c>
      <c r="G2295" s="54">
        <v>1015.49</v>
      </c>
      <c r="H2295" s="53">
        <v>508</v>
      </c>
      <c r="I2295" s="53">
        <v>276</v>
      </c>
      <c r="J2295" s="53">
        <v>232</v>
      </c>
      <c r="K2295" s="52">
        <v>975</v>
      </c>
      <c r="L2295" s="52">
        <v>40.490000000000009</v>
      </c>
      <c r="M2295" s="55">
        <v>2</v>
      </c>
      <c r="N2295" s="56" t="s">
        <v>16</v>
      </c>
      <c r="BZ2295" s="53"/>
      <c r="CA2295" s="52"/>
    </row>
    <row r="2296" spans="2:79" ht="13" x14ac:dyDescent="0.3">
      <c r="B2296" s="53" t="s">
        <v>1933</v>
      </c>
      <c r="C2296" s="53" t="s">
        <v>149</v>
      </c>
      <c r="D2296" s="53" t="s">
        <v>2203</v>
      </c>
      <c r="E2296" s="53">
        <v>40.475569999999998</v>
      </c>
      <c r="F2296" s="53">
        <v>-2.1758099999999998</v>
      </c>
      <c r="G2296" s="54">
        <v>983.95939999999996</v>
      </c>
      <c r="H2296" s="53">
        <v>93</v>
      </c>
      <c r="I2296" s="53">
        <v>50</v>
      </c>
      <c r="J2296" s="53">
        <v>43</v>
      </c>
      <c r="K2296" s="52">
        <v>975</v>
      </c>
      <c r="L2296" s="52">
        <v>8.9593999999999596</v>
      </c>
      <c r="M2296" s="55">
        <v>2</v>
      </c>
      <c r="N2296" s="56" t="s">
        <v>16</v>
      </c>
      <c r="BZ2296" s="53"/>
      <c r="CA2296" s="52"/>
    </row>
    <row r="2297" spans="2:79" ht="13" x14ac:dyDescent="0.3">
      <c r="B2297" s="53" t="s">
        <v>1933</v>
      </c>
      <c r="C2297" s="53" t="s">
        <v>149</v>
      </c>
      <c r="D2297" s="53" t="s">
        <v>2204</v>
      </c>
      <c r="E2297" s="53">
        <v>39.626559999999998</v>
      </c>
      <c r="F2297" s="53">
        <v>-1.941805</v>
      </c>
      <c r="G2297" s="54">
        <v>926.33429999999998</v>
      </c>
      <c r="H2297" s="53">
        <v>198</v>
      </c>
      <c r="I2297" s="53">
        <v>115</v>
      </c>
      <c r="J2297" s="53">
        <v>83</v>
      </c>
      <c r="K2297" s="52">
        <v>975</v>
      </c>
      <c r="L2297" s="52">
        <v>-48.665700000000015</v>
      </c>
      <c r="M2297" s="55">
        <v>2</v>
      </c>
      <c r="N2297" s="56" t="s">
        <v>16</v>
      </c>
      <c r="BZ2297" s="53"/>
      <c r="CA2297" s="52"/>
    </row>
    <row r="2298" spans="2:79" ht="13" x14ac:dyDescent="0.3">
      <c r="B2298" s="53" t="s">
        <v>1933</v>
      </c>
      <c r="C2298" s="53" t="s">
        <v>149</v>
      </c>
      <c r="D2298" s="53" t="s">
        <v>2205</v>
      </c>
      <c r="E2298" s="53">
        <v>39.812440000000002</v>
      </c>
      <c r="F2298" s="53">
        <v>-1.374854</v>
      </c>
      <c r="G2298" s="54">
        <v>936.69479999999999</v>
      </c>
      <c r="H2298" s="53">
        <v>117</v>
      </c>
      <c r="I2298" s="53">
        <v>66</v>
      </c>
      <c r="J2298" s="53">
        <v>51</v>
      </c>
      <c r="K2298" s="52">
        <v>975</v>
      </c>
      <c r="L2298" s="52">
        <v>-38.305200000000013</v>
      </c>
      <c r="M2298" s="55">
        <v>2</v>
      </c>
      <c r="N2298" s="56" t="s">
        <v>16</v>
      </c>
      <c r="BZ2298" s="53"/>
      <c r="CA2298" s="52"/>
    </row>
    <row r="2299" spans="2:79" ht="13" x14ac:dyDescent="0.3">
      <c r="B2299" s="53" t="s">
        <v>1933</v>
      </c>
      <c r="C2299" s="53" t="s">
        <v>149</v>
      </c>
      <c r="D2299" s="53" t="s">
        <v>2206</v>
      </c>
      <c r="E2299" s="53">
        <v>40.298400000000001</v>
      </c>
      <c r="F2299" s="53">
        <v>-2.5180799999999999</v>
      </c>
      <c r="G2299" s="54">
        <v>929.35910000000001</v>
      </c>
      <c r="H2299" s="53">
        <v>191</v>
      </c>
      <c r="I2299" s="53">
        <v>97</v>
      </c>
      <c r="J2299" s="53">
        <v>94</v>
      </c>
      <c r="K2299" s="52">
        <v>975</v>
      </c>
      <c r="L2299" s="52">
        <v>-45.640899999999988</v>
      </c>
      <c r="M2299" s="55">
        <v>2</v>
      </c>
      <c r="N2299" s="56" t="s">
        <v>16</v>
      </c>
      <c r="BZ2299" s="53"/>
      <c r="CA2299" s="52"/>
    </row>
    <row r="2300" spans="2:79" ht="13" x14ac:dyDescent="0.3">
      <c r="B2300" s="53" t="s">
        <v>1933</v>
      </c>
      <c r="C2300" s="53" t="s">
        <v>149</v>
      </c>
      <c r="D2300" s="53" t="s">
        <v>2207</v>
      </c>
      <c r="E2300" s="53">
        <v>39.898820000000001</v>
      </c>
      <c r="F2300" s="53">
        <v>-1.2723310000000001</v>
      </c>
      <c r="G2300" s="54">
        <v>1099.037</v>
      </c>
      <c r="H2300" s="53">
        <v>113</v>
      </c>
      <c r="I2300" s="53">
        <v>59</v>
      </c>
      <c r="J2300" s="53">
        <v>54</v>
      </c>
      <c r="K2300" s="52">
        <v>975</v>
      </c>
      <c r="L2300" s="52">
        <v>124.03700000000003</v>
      </c>
      <c r="M2300" s="55">
        <v>2</v>
      </c>
      <c r="N2300" s="56" t="s">
        <v>16</v>
      </c>
      <c r="BZ2300" s="53"/>
      <c r="CA2300" s="52"/>
    </row>
    <row r="2301" spans="2:79" ht="13" x14ac:dyDescent="0.3">
      <c r="B2301" s="53" t="s">
        <v>1933</v>
      </c>
      <c r="C2301" s="53" t="s">
        <v>149</v>
      </c>
      <c r="D2301" s="53" t="s">
        <v>2208</v>
      </c>
      <c r="E2301" s="53">
        <v>39.517249999999997</v>
      </c>
      <c r="F2301" s="53">
        <v>-1.6694850000000001</v>
      </c>
      <c r="G2301" s="54">
        <v>836.53089999999997</v>
      </c>
      <c r="H2301" s="53">
        <v>436</v>
      </c>
      <c r="I2301" s="53">
        <v>219</v>
      </c>
      <c r="J2301" s="53">
        <v>217</v>
      </c>
      <c r="K2301" s="52">
        <v>975</v>
      </c>
      <c r="L2301" s="52">
        <v>-138.46910000000003</v>
      </c>
      <c r="M2301" s="55">
        <v>2</v>
      </c>
      <c r="N2301" s="56" t="s">
        <v>16</v>
      </c>
      <c r="BZ2301" s="53"/>
      <c r="CA2301" s="52"/>
    </row>
    <row r="2302" spans="2:79" ht="13" x14ac:dyDescent="0.3">
      <c r="B2302" s="53" t="s">
        <v>1933</v>
      </c>
      <c r="C2302" s="53" t="s">
        <v>149</v>
      </c>
      <c r="D2302" s="53" t="s">
        <v>2209</v>
      </c>
      <c r="E2302" s="53">
        <v>39.865189999999998</v>
      </c>
      <c r="F2302" s="53">
        <v>-1.485746</v>
      </c>
      <c r="G2302" s="54">
        <v>1078.3589999999999</v>
      </c>
      <c r="H2302" s="53">
        <v>206</v>
      </c>
      <c r="I2302" s="53">
        <v>101</v>
      </c>
      <c r="J2302" s="53">
        <v>105</v>
      </c>
      <c r="K2302" s="52">
        <v>975</v>
      </c>
      <c r="L2302" s="52">
        <v>103.35899999999992</v>
      </c>
      <c r="M2302" s="55">
        <v>2</v>
      </c>
      <c r="N2302" s="56" t="s">
        <v>16</v>
      </c>
      <c r="BZ2302" s="53"/>
      <c r="CA2302" s="52"/>
    </row>
    <row r="2303" spans="2:79" ht="13" x14ac:dyDescent="0.3">
      <c r="B2303" s="53" t="s">
        <v>1933</v>
      </c>
      <c r="C2303" s="53" t="s">
        <v>149</v>
      </c>
      <c r="D2303" s="53" t="s">
        <v>2210</v>
      </c>
      <c r="E2303" s="53">
        <v>39.40202</v>
      </c>
      <c r="F2303" s="53">
        <v>-1.624107</v>
      </c>
      <c r="G2303" s="54">
        <v>774.7962</v>
      </c>
      <c r="H2303" s="53">
        <v>745</v>
      </c>
      <c r="I2303" s="53">
        <v>386</v>
      </c>
      <c r="J2303" s="53">
        <v>359</v>
      </c>
      <c r="K2303" s="52">
        <v>975</v>
      </c>
      <c r="L2303" s="52">
        <v>-200.2038</v>
      </c>
      <c r="M2303" s="55">
        <v>2</v>
      </c>
      <c r="N2303" s="56" t="s">
        <v>16</v>
      </c>
      <c r="BZ2303" s="53"/>
      <c r="CA2303" s="52"/>
    </row>
    <row r="2304" spans="2:79" ht="13" x14ac:dyDescent="0.3">
      <c r="B2304" s="53" t="s">
        <v>1933</v>
      </c>
      <c r="C2304" s="53" t="s">
        <v>149</v>
      </c>
      <c r="D2304" s="53" t="s">
        <v>2211</v>
      </c>
      <c r="E2304" s="53">
        <v>39.727969999999999</v>
      </c>
      <c r="F2304" s="53">
        <v>-2.412477</v>
      </c>
      <c r="G2304" s="54">
        <v>939.35329999999999</v>
      </c>
      <c r="H2304" s="53">
        <v>270</v>
      </c>
      <c r="I2304" s="53">
        <v>140</v>
      </c>
      <c r="J2304" s="53">
        <v>130</v>
      </c>
      <c r="K2304" s="52">
        <v>975</v>
      </c>
      <c r="L2304" s="52">
        <v>-35.64670000000001</v>
      </c>
      <c r="M2304" s="55">
        <v>2</v>
      </c>
      <c r="N2304" s="56" t="s">
        <v>16</v>
      </c>
      <c r="BZ2304" s="53"/>
      <c r="CA2304" s="52"/>
    </row>
    <row r="2305" spans="2:79" ht="13" x14ac:dyDescent="0.3">
      <c r="B2305" s="53" t="s">
        <v>1933</v>
      </c>
      <c r="C2305" s="53" t="s">
        <v>149</v>
      </c>
      <c r="D2305" s="53" t="s">
        <v>2212</v>
      </c>
      <c r="E2305" s="53">
        <v>39.604089999999999</v>
      </c>
      <c r="F2305" s="53">
        <v>-2.8258009999999998</v>
      </c>
      <c r="G2305" s="54">
        <v>772.50160000000005</v>
      </c>
      <c r="H2305" s="53">
        <v>1010</v>
      </c>
      <c r="I2305" s="53">
        <v>492</v>
      </c>
      <c r="J2305" s="53">
        <v>518</v>
      </c>
      <c r="K2305" s="52">
        <v>975</v>
      </c>
      <c r="L2305" s="52">
        <v>-202.49839999999995</v>
      </c>
      <c r="M2305" s="55">
        <v>2</v>
      </c>
      <c r="N2305" s="56" t="s">
        <v>16</v>
      </c>
      <c r="BZ2305" s="53"/>
      <c r="CA2305" s="52"/>
    </row>
    <row r="2306" spans="2:79" ht="13" x14ac:dyDescent="0.3">
      <c r="B2306" s="53" t="s">
        <v>1933</v>
      </c>
      <c r="C2306" s="53" t="s">
        <v>149</v>
      </c>
      <c r="D2306" s="53" t="s">
        <v>2213</v>
      </c>
      <c r="E2306" s="53">
        <v>39.859400000000001</v>
      </c>
      <c r="F2306" s="53">
        <v>-2.7172459999999998</v>
      </c>
      <c r="G2306" s="54">
        <v>859.40340000000003</v>
      </c>
      <c r="H2306" s="53">
        <v>184</v>
      </c>
      <c r="I2306" s="53">
        <v>99</v>
      </c>
      <c r="J2306" s="53">
        <v>85</v>
      </c>
      <c r="K2306" s="52">
        <v>975</v>
      </c>
      <c r="L2306" s="52">
        <v>-115.59659999999997</v>
      </c>
      <c r="M2306" s="55">
        <v>2</v>
      </c>
      <c r="N2306" s="56" t="s">
        <v>16</v>
      </c>
      <c r="BZ2306" s="53"/>
      <c r="CA2306" s="52"/>
    </row>
    <row r="2307" spans="2:79" ht="13" x14ac:dyDescent="0.3">
      <c r="B2307" s="53" t="s">
        <v>1933</v>
      </c>
      <c r="C2307" s="53" t="s">
        <v>149</v>
      </c>
      <c r="D2307" s="53" t="s">
        <v>2214</v>
      </c>
      <c r="E2307" s="53">
        <v>39.612380000000002</v>
      </c>
      <c r="F2307" s="53">
        <v>-2.2848280000000001</v>
      </c>
      <c r="G2307" s="54">
        <v>809.05870000000004</v>
      </c>
      <c r="H2307" s="53">
        <v>1780</v>
      </c>
      <c r="I2307" s="53">
        <v>904</v>
      </c>
      <c r="J2307" s="53">
        <v>876</v>
      </c>
      <c r="K2307" s="52">
        <v>975</v>
      </c>
      <c r="L2307" s="52">
        <v>-165.94129999999996</v>
      </c>
      <c r="M2307" s="55">
        <v>2</v>
      </c>
      <c r="N2307" s="56" t="s">
        <v>16</v>
      </c>
      <c r="BZ2307" s="53"/>
      <c r="CA2307" s="52"/>
    </row>
    <row r="2308" spans="2:79" ht="13" x14ac:dyDescent="0.3">
      <c r="B2308" s="53" t="s">
        <v>1933</v>
      </c>
      <c r="C2308" s="53" t="s">
        <v>149</v>
      </c>
      <c r="D2308" s="53" t="s">
        <v>2215</v>
      </c>
      <c r="E2308" s="53">
        <v>39.71698</v>
      </c>
      <c r="F2308" s="53">
        <v>-2.8333140000000001</v>
      </c>
      <c r="G2308" s="54">
        <v>816.04449999999997</v>
      </c>
      <c r="H2308" s="53">
        <v>371</v>
      </c>
      <c r="I2308" s="53">
        <v>199</v>
      </c>
      <c r="J2308" s="53">
        <v>172</v>
      </c>
      <c r="K2308" s="52">
        <v>975</v>
      </c>
      <c r="L2308" s="52">
        <v>-158.95550000000003</v>
      </c>
      <c r="M2308" s="55">
        <v>2</v>
      </c>
      <c r="N2308" s="56" t="s">
        <v>16</v>
      </c>
      <c r="BZ2308" s="53"/>
      <c r="CA2308" s="52"/>
    </row>
    <row r="2309" spans="2:79" ht="13" x14ac:dyDescent="0.3">
      <c r="B2309" s="53" t="s">
        <v>1933</v>
      </c>
      <c r="C2309" s="53" t="s">
        <v>149</v>
      </c>
      <c r="D2309" s="53" t="s">
        <v>2216</v>
      </c>
      <c r="E2309" s="53">
        <v>39.69303</v>
      </c>
      <c r="F2309" s="53">
        <v>-2.1881080000000002</v>
      </c>
      <c r="G2309" s="54">
        <v>824.01030000000003</v>
      </c>
      <c r="H2309" s="53">
        <v>82</v>
      </c>
      <c r="I2309" s="53">
        <v>39</v>
      </c>
      <c r="J2309" s="53">
        <v>43</v>
      </c>
      <c r="K2309" s="52">
        <v>975</v>
      </c>
      <c r="L2309" s="52">
        <v>-150.98969999999997</v>
      </c>
      <c r="M2309" s="55">
        <v>2</v>
      </c>
      <c r="N2309" s="56" t="s">
        <v>16</v>
      </c>
      <c r="BZ2309" s="53"/>
      <c r="CA2309" s="52"/>
    </row>
    <row r="2310" spans="2:79" ht="13" x14ac:dyDescent="0.3">
      <c r="B2310" s="53" t="s">
        <v>1933</v>
      </c>
      <c r="C2310" s="53" t="s">
        <v>149</v>
      </c>
      <c r="D2310" s="53" t="s">
        <v>2217</v>
      </c>
      <c r="E2310" s="53">
        <v>39.841659999999997</v>
      </c>
      <c r="F2310" s="53">
        <v>-3.0015390000000002</v>
      </c>
      <c r="G2310" s="54">
        <v>750.23889999999994</v>
      </c>
      <c r="H2310" s="53">
        <v>4268</v>
      </c>
      <c r="I2310" s="53">
        <v>2257</v>
      </c>
      <c r="J2310" s="53">
        <v>2011</v>
      </c>
      <c r="K2310" s="52">
        <v>975</v>
      </c>
      <c r="L2310" s="52">
        <v>-224.76110000000006</v>
      </c>
      <c r="M2310" s="55">
        <v>2</v>
      </c>
      <c r="N2310" s="56" t="s">
        <v>16</v>
      </c>
      <c r="BZ2310" s="53"/>
      <c r="CA2310" s="52"/>
    </row>
    <row r="2311" spans="2:79" ht="13" x14ac:dyDescent="0.3">
      <c r="B2311" s="53" t="s">
        <v>1933</v>
      </c>
      <c r="C2311" s="53" t="s">
        <v>149</v>
      </c>
      <c r="D2311" s="53" t="s">
        <v>2218</v>
      </c>
      <c r="E2311" s="53">
        <v>40.277500000000003</v>
      </c>
      <c r="F2311" s="53">
        <v>-1.811318</v>
      </c>
      <c r="G2311" s="54">
        <v>1283.9929999999999</v>
      </c>
      <c r="H2311" s="53">
        <v>116</v>
      </c>
      <c r="I2311" s="53">
        <v>61</v>
      </c>
      <c r="J2311" s="53">
        <v>55</v>
      </c>
      <c r="K2311" s="52">
        <v>975</v>
      </c>
      <c r="L2311" s="52">
        <v>308.99299999999994</v>
      </c>
      <c r="M2311" s="55">
        <v>4</v>
      </c>
      <c r="N2311" s="56" t="s">
        <v>17</v>
      </c>
      <c r="BZ2311" s="53"/>
      <c r="CA2311" s="52"/>
    </row>
    <row r="2312" spans="2:79" ht="13" x14ac:dyDescent="0.3">
      <c r="B2312" s="53" t="s">
        <v>1933</v>
      </c>
      <c r="C2312" s="53" t="s">
        <v>149</v>
      </c>
      <c r="D2312" s="53" t="s">
        <v>2219</v>
      </c>
      <c r="E2312" s="53">
        <v>40.043590000000002</v>
      </c>
      <c r="F2312" s="53">
        <v>-2.8835229999999998</v>
      </c>
      <c r="G2312" s="54">
        <v>819.47829999999999</v>
      </c>
      <c r="H2312" s="53">
        <v>78</v>
      </c>
      <c r="I2312" s="53">
        <v>39</v>
      </c>
      <c r="J2312" s="53">
        <v>39</v>
      </c>
      <c r="K2312" s="52">
        <v>975</v>
      </c>
      <c r="L2312" s="52">
        <v>-155.52170000000001</v>
      </c>
      <c r="M2312" s="55">
        <v>2</v>
      </c>
      <c r="N2312" s="56" t="s">
        <v>16</v>
      </c>
      <c r="BZ2312" s="53"/>
      <c r="CA2312" s="52"/>
    </row>
    <row r="2313" spans="2:79" ht="13" x14ac:dyDescent="0.3">
      <c r="B2313" s="53" t="s">
        <v>1933</v>
      </c>
      <c r="C2313" s="53" t="s">
        <v>149</v>
      </c>
      <c r="D2313" s="53" t="s">
        <v>2220</v>
      </c>
      <c r="E2313" s="53">
        <v>40.040399999999998</v>
      </c>
      <c r="F2313" s="53">
        <v>-1.6089100000000001</v>
      </c>
      <c r="G2313" s="54">
        <v>1114.769</v>
      </c>
      <c r="H2313" s="53">
        <v>68</v>
      </c>
      <c r="I2313" s="53">
        <v>32</v>
      </c>
      <c r="J2313" s="53">
        <v>36</v>
      </c>
      <c r="K2313" s="52">
        <v>975</v>
      </c>
      <c r="L2313" s="52">
        <v>139.76900000000001</v>
      </c>
      <c r="M2313" s="55">
        <v>2</v>
      </c>
      <c r="N2313" s="56" t="s">
        <v>16</v>
      </c>
      <c r="BZ2313" s="53"/>
      <c r="CA2313" s="52"/>
    </row>
    <row r="2314" spans="2:79" ht="13" x14ac:dyDescent="0.3">
      <c r="B2314" s="53" t="s">
        <v>1933</v>
      </c>
      <c r="C2314" s="53" t="s">
        <v>149</v>
      </c>
      <c r="D2314" s="53" t="s">
        <v>2221</v>
      </c>
      <c r="E2314" s="53">
        <v>39.988810000000001</v>
      </c>
      <c r="F2314" s="53">
        <v>-2.478872</v>
      </c>
      <c r="G2314" s="54">
        <v>905.38990000000001</v>
      </c>
      <c r="H2314" s="53">
        <v>124</v>
      </c>
      <c r="I2314" s="53">
        <v>72</v>
      </c>
      <c r="J2314" s="53">
        <v>52</v>
      </c>
      <c r="K2314" s="52">
        <v>975</v>
      </c>
      <c r="L2314" s="52">
        <v>-69.610099999999989</v>
      </c>
      <c r="M2314" s="55">
        <v>2</v>
      </c>
      <c r="N2314" s="56" t="s">
        <v>16</v>
      </c>
      <c r="BZ2314" s="53"/>
      <c r="CA2314" s="52"/>
    </row>
    <row r="2315" spans="2:79" ht="13" x14ac:dyDescent="0.3">
      <c r="B2315" s="53" t="s">
        <v>1933</v>
      </c>
      <c r="C2315" s="53" t="s">
        <v>149</v>
      </c>
      <c r="D2315" s="53" t="s">
        <v>2222</v>
      </c>
      <c r="E2315" s="53">
        <v>40.145789999999998</v>
      </c>
      <c r="F2315" s="53">
        <v>-1.6882569999999999</v>
      </c>
      <c r="G2315" s="54">
        <v>1278.528</v>
      </c>
      <c r="H2315" s="53">
        <v>213</v>
      </c>
      <c r="I2315" s="53">
        <v>124</v>
      </c>
      <c r="J2315" s="53">
        <v>89</v>
      </c>
      <c r="K2315" s="52">
        <v>975</v>
      </c>
      <c r="L2315" s="52">
        <v>303.52800000000002</v>
      </c>
      <c r="M2315" s="55">
        <v>4</v>
      </c>
      <c r="N2315" s="56" t="s">
        <v>17</v>
      </c>
      <c r="BZ2315" s="53"/>
      <c r="CA2315" s="52"/>
    </row>
    <row r="2316" spans="2:79" ht="13" x14ac:dyDescent="0.3">
      <c r="B2316" s="53" t="s">
        <v>1933</v>
      </c>
      <c r="C2316" s="53" t="s">
        <v>149</v>
      </c>
      <c r="D2316" s="53" t="s">
        <v>2223</v>
      </c>
      <c r="E2316" s="53">
        <v>40.145949999999999</v>
      </c>
      <c r="F2316" s="53">
        <v>-2.6873070000000001</v>
      </c>
      <c r="G2316" s="54">
        <v>806.87199999999996</v>
      </c>
      <c r="H2316" s="53">
        <v>2025</v>
      </c>
      <c r="I2316" s="53">
        <v>1029</v>
      </c>
      <c r="J2316" s="53">
        <v>996</v>
      </c>
      <c r="K2316" s="52">
        <v>975</v>
      </c>
      <c r="L2316" s="52">
        <v>-168.12800000000004</v>
      </c>
      <c r="M2316" s="55">
        <v>2</v>
      </c>
      <c r="N2316" s="56" t="s">
        <v>16</v>
      </c>
      <c r="BZ2316" s="53"/>
      <c r="CA2316" s="52"/>
    </row>
    <row r="2317" spans="2:79" ht="13" x14ac:dyDescent="0.3">
      <c r="B2317" s="53" t="s">
        <v>1933</v>
      </c>
      <c r="C2317" s="53" t="s">
        <v>149</v>
      </c>
      <c r="D2317" s="53" t="s">
        <v>2224</v>
      </c>
      <c r="E2317" s="53">
        <v>39.440849999999998</v>
      </c>
      <c r="F2317" s="53">
        <v>-1.749385</v>
      </c>
      <c r="G2317" s="54">
        <v>755.80200000000002</v>
      </c>
      <c r="H2317" s="53">
        <v>4685</v>
      </c>
      <c r="I2317" s="53">
        <v>2371</v>
      </c>
      <c r="J2317" s="53">
        <v>2314</v>
      </c>
      <c r="K2317" s="52">
        <v>975</v>
      </c>
      <c r="L2317" s="52">
        <v>-219.19799999999998</v>
      </c>
      <c r="M2317" s="55">
        <v>2</v>
      </c>
      <c r="N2317" s="56" t="s">
        <v>16</v>
      </c>
      <c r="BZ2317" s="53"/>
      <c r="CA2317" s="52"/>
    </row>
    <row r="2318" spans="2:79" ht="13" x14ac:dyDescent="0.3">
      <c r="B2318" s="53" t="s">
        <v>1933</v>
      </c>
      <c r="C2318" s="53" t="s">
        <v>149</v>
      </c>
      <c r="D2318" s="53" t="s">
        <v>2225</v>
      </c>
      <c r="E2318" s="53">
        <v>40.178269999999998</v>
      </c>
      <c r="F2318" s="53">
        <v>-1.672261</v>
      </c>
      <c r="G2318" s="54">
        <v>1324.0429999999999</v>
      </c>
      <c r="H2318" s="53">
        <v>56</v>
      </c>
      <c r="I2318" s="53">
        <v>30</v>
      </c>
      <c r="J2318" s="53">
        <v>26</v>
      </c>
      <c r="K2318" s="52">
        <v>975</v>
      </c>
      <c r="L2318" s="52">
        <v>349.04299999999989</v>
      </c>
      <c r="M2318" s="55">
        <v>4</v>
      </c>
      <c r="N2318" s="56" t="s">
        <v>17</v>
      </c>
      <c r="BZ2318" s="53"/>
      <c r="CA2318" s="52"/>
    </row>
    <row r="2319" spans="2:79" ht="13" x14ac:dyDescent="0.3">
      <c r="B2319" s="53" t="s">
        <v>1933</v>
      </c>
      <c r="C2319" s="53" t="s">
        <v>149</v>
      </c>
      <c r="D2319" s="53" t="s">
        <v>2226</v>
      </c>
      <c r="E2319" s="53">
        <v>40.530810000000002</v>
      </c>
      <c r="F2319" s="53">
        <v>-2.01783</v>
      </c>
      <c r="G2319" s="54">
        <v>1362.3869999999999</v>
      </c>
      <c r="H2319" s="53">
        <v>95</v>
      </c>
      <c r="I2319" s="53">
        <v>47</v>
      </c>
      <c r="J2319" s="53">
        <v>48</v>
      </c>
      <c r="K2319" s="52">
        <v>975</v>
      </c>
      <c r="L2319" s="52">
        <v>387.38699999999994</v>
      </c>
      <c r="M2319" s="55">
        <v>4</v>
      </c>
      <c r="N2319" s="56" t="s">
        <v>17</v>
      </c>
      <c r="BZ2319" s="53"/>
      <c r="CA2319" s="52"/>
    </row>
    <row r="2320" spans="2:79" ht="13" x14ac:dyDescent="0.3">
      <c r="B2320" s="53" t="s">
        <v>1933</v>
      </c>
      <c r="C2320" s="53" t="s">
        <v>149</v>
      </c>
      <c r="D2320" s="53" t="s">
        <v>2227</v>
      </c>
      <c r="E2320" s="53">
        <v>39.907679999999999</v>
      </c>
      <c r="F2320" s="53">
        <v>-1.3645339999999999</v>
      </c>
      <c r="G2320" s="54">
        <v>985.84910000000002</v>
      </c>
      <c r="H2320" s="53">
        <v>1374</v>
      </c>
      <c r="I2320" s="53">
        <v>716</v>
      </c>
      <c r="J2320" s="53">
        <v>658</v>
      </c>
      <c r="K2320" s="52">
        <v>975</v>
      </c>
      <c r="L2320" s="52">
        <v>10.849100000000021</v>
      </c>
      <c r="M2320" s="55">
        <v>2</v>
      </c>
      <c r="N2320" s="56" t="s">
        <v>16</v>
      </c>
      <c r="BZ2320" s="53"/>
      <c r="CA2320" s="52"/>
    </row>
    <row r="2321" spans="2:79" ht="13" x14ac:dyDescent="0.3">
      <c r="B2321" s="53" t="s">
        <v>1933</v>
      </c>
      <c r="C2321" s="53" t="s">
        <v>149</v>
      </c>
      <c r="D2321" s="53" t="s">
        <v>2228</v>
      </c>
      <c r="E2321" s="53">
        <v>39.356470000000002</v>
      </c>
      <c r="F2321" s="53">
        <v>-1.7189989999999999</v>
      </c>
      <c r="G2321" s="54">
        <v>733.53279999999995</v>
      </c>
      <c r="H2321" s="53">
        <v>1926</v>
      </c>
      <c r="I2321" s="53">
        <v>958</v>
      </c>
      <c r="J2321" s="53">
        <v>968</v>
      </c>
      <c r="K2321" s="52">
        <v>975</v>
      </c>
      <c r="L2321" s="52">
        <v>-241.46720000000005</v>
      </c>
      <c r="M2321" s="55">
        <v>2</v>
      </c>
      <c r="N2321" s="56" t="s">
        <v>16</v>
      </c>
      <c r="BZ2321" s="53"/>
      <c r="CA2321" s="52"/>
    </row>
    <row r="2322" spans="2:79" ht="13" x14ac:dyDescent="0.3">
      <c r="B2322" s="53" t="s">
        <v>1933</v>
      </c>
      <c r="C2322" s="53" t="s">
        <v>149</v>
      </c>
      <c r="D2322" s="53" t="s">
        <v>2229</v>
      </c>
      <c r="E2322" s="53">
        <v>40.162930000000003</v>
      </c>
      <c r="F2322" s="53">
        <v>-2.950269</v>
      </c>
      <c r="G2322" s="54">
        <v>760.6712</v>
      </c>
      <c r="H2322" s="53">
        <v>233</v>
      </c>
      <c r="I2322" s="53">
        <v>127</v>
      </c>
      <c r="J2322" s="53">
        <v>106</v>
      </c>
      <c r="K2322" s="52">
        <v>975</v>
      </c>
      <c r="L2322" s="52">
        <v>-214.3288</v>
      </c>
      <c r="M2322" s="55">
        <v>2</v>
      </c>
      <c r="N2322" s="56" t="s">
        <v>16</v>
      </c>
      <c r="BZ2322" s="53"/>
      <c r="CA2322" s="52"/>
    </row>
    <row r="2323" spans="2:79" ht="13" x14ac:dyDescent="0.3">
      <c r="B2323" s="53" t="s">
        <v>1933</v>
      </c>
      <c r="C2323" s="53" t="s">
        <v>149</v>
      </c>
      <c r="D2323" s="53" t="s">
        <v>2230</v>
      </c>
      <c r="E2323" s="53">
        <v>40.296900000000001</v>
      </c>
      <c r="F2323" s="53">
        <v>-2.022764</v>
      </c>
      <c r="G2323" s="54">
        <v>1393.425</v>
      </c>
      <c r="H2323" s="53">
        <v>327</v>
      </c>
      <c r="I2323" s="53">
        <v>166</v>
      </c>
      <c r="J2323" s="53">
        <v>161</v>
      </c>
      <c r="K2323" s="52">
        <v>975</v>
      </c>
      <c r="L2323" s="52">
        <v>418.42499999999995</v>
      </c>
      <c r="M2323" s="55">
        <v>5</v>
      </c>
      <c r="N2323" s="56" t="s">
        <v>17</v>
      </c>
      <c r="BZ2323" s="53"/>
      <c r="CA2323" s="52"/>
    </row>
    <row r="2324" spans="2:79" ht="13" x14ac:dyDescent="0.3">
      <c r="B2324" s="53" t="s">
        <v>1933</v>
      </c>
      <c r="C2324" s="53" t="s">
        <v>149</v>
      </c>
      <c r="D2324" s="53" t="s">
        <v>2231</v>
      </c>
      <c r="E2324" s="53">
        <v>40.167340000000003</v>
      </c>
      <c r="F2324" s="53">
        <v>-2.1474090000000001</v>
      </c>
      <c r="G2324" s="54">
        <v>968.06590000000006</v>
      </c>
      <c r="H2324" s="53">
        <v>293</v>
      </c>
      <c r="I2324" s="53">
        <v>140</v>
      </c>
      <c r="J2324" s="53">
        <v>153</v>
      </c>
      <c r="K2324" s="52">
        <v>975</v>
      </c>
      <c r="L2324" s="52">
        <v>-6.934099999999944</v>
      </c>
      <c r="M2324" s="55">
        <v>2</v>
      </c>
      <c r="N2324" s="56" t="s">
        <v>16</v>
      </c>
      <c r="BZ2324" s="53"/>
      <c r="CA2324" s="52"/>
    </row>
    <row r="2325" spans="2:79" ht="13" x14ac:dyDescent="0.3">
      <c r="B2325" s="53" t="s">
        <v>1933</v>
      </c>
      <c r="C2325" s="53" t="s">
        <v>149</v>
      </c>
      <c r="D2325" s="53" t="s">
        <v>2232</v>
      </c>
      <c r="E2325" s="53">
        <v>40.547519999999999</v>
      </c>
      <c r="F2325" s="53">
        <v>-2.0254699999999999</v>
      </c>
      <c r="G2325" s="54">
        <v>1378.7190000000001</v>
      </c>
      <c r="H2325" s="53">
        <v>109</v>
      </c>
      <c r="I2325" s="53">
        <v>60</v>
      </c>
      <c r="J2325" s="53">
        <v>49</v>
      </c>
      <c r="K2325" s="52">
        <v>975</v>
      </c>
      <c r="L2325" s="52">
        <v>403.71900000000005</v>
      </c>
      <c r="M2325" s="55">
        <v>5</v>
      </c>
      <c r="N2325" s="56" t="s">
        <v>17</v>
      </c>
      <c r="BZ2325" s="53"/>
      <c r="CA2325" s="52"/>
    </row>
    <row r="2326" spans="2:79" ht="13" x14ac:dyDescent="0.3">
      <c r="B2326" s="53" t="s">
        <v>1933</v>
      </c>
      <c r="C2326" s="53" t="s">
        <v>149</v>
      </c>
      <c r="D2326" s="53" t="s">
        <v>2233</v>
      </c>
      <c r="E2326" s="53">
        <v>39.390070000000001</v>
      </c>
      <c r="F2326" s="53">
        <v>-2.7675179999999999</v>
      </c>
      <c r="G2326" s="54">
        <v>683.01959999999997</v>
      </c>
      <c r="H2326" s="53">
        <v>2533</v>
      </c>
      <c r="I2326" s="53">
        <v>1321</v>
      </c>
      <c r="J2326" s="53">
        <v>1212</v>
      </c>
      <c r="K2326" s="52">
        <v>975</v>
      </c>
      <c r="L2326" s="52">
        <v>-291.98040000000003</v>
      </c>
      <c r="M2326" s="55">
        <v>2</v>
      </c>
      <c r="N2326" s="56" t="s">
        <v>16</v>
      </c>
      <c r="BZ2326" s="53"/>
      <c r="CA2326" s="52"/>
    </row>
    <row r="2327" spans="2:79" ht="13" x14ac:dyDescent="0.3">
      <c r="B2327" s="53" t="s">
        <v>1933</v>
      </c>
      <c r="C2327" s="53" t="s">
        <v>149</v>
      </c>
      <c r="D2327" s="53" t="s">
        <v>2234</v>
      </c>
      <c r="E2327" s="53">
        <v>39.533569999999997</v>
      </c>
      <c r="F2327" s="53">
        <v>-1.6004529999999999</v>
      </c>
      <c r="G2327" s="54">
        <v>805.3</v>
      </c>
      <c r="H2327" s="53">
        <v>2742</v>
      </c>
      <c r="I2327" s="53">
        <v>1457</v>
      </c>
      <c r="J2327" s="53">
        <v>1285</v>
      </c>
      <c r="K2327" s="52">
        <v>975</v>
      </c>
      <c r="L2327" s="52">
        <v>-169.70000000000005</v>
      </c>
      <c r="M2327" s="55">
        <v>2</v>
      </c>
      <c r="N2327" s="56" t="s">
        <v>16</v>
      </c>
    </row>
    <row r="2328" spans="2:79" ht="13" x14ac:dyDescent="0.3">
      <c r="B2328" s="53" t="s">
        <v>1933</v>
      </c>
      <c r="C2328" s="53" t="s">
        <v>149</v>
      </c>
      <c r="D2328" s="53" t="s">
        <v>2235</v>
      </c>
      <c r="E2328" s="53">
        <v>39.718719999999998</v>
      </c>
      <c r="F2328" s="53">
        <v>-1.43896</v>
      </c>
      <c r="G2328" s="54">
        <v>820.15279999999996</v>
      </c>
      <c r="H2328" s="53">
        <v>874</v>
      </c>
      <c r="I2328" s="53">
        <v>444</v>
      </c>
      <c r="J2328" s="53">
        <v>430</v>
      </c>
      <c r="K2328" s="52">
        <v>975</v>
      </c>
      <c r="L2328" s="52">
        <v>-154.84720000000004</v>
      </c>
      <c r="M2328" s="55">
        <v>2</v>
      </c>
      <c r="N2328" s="56" t="s">
        <v>16</v>
      </c>
    </row>
    <row r="2329" spans="2:79" ht="13" x14ac:dyDescent="0.3">
      <c r="B2329" s="53" t="s">
        <v>1933</v>
      </c>
      <c r="C2329" s="53" t="s">
        <v>149</v>
      </c>
      <c r="D2329" s="53" t="s">
        <v>2236</v>
      </c>
      <c r="E2329" s="53">
        <v>39.569279999999999</v>
      </c>
      <c r="F2329" s="53">
        <v>-2.7602289999999998</v>
      </c>
      <c r="G2329" s="54">
        <v>733.75710000000004</v>
      </c>
      <c r="H2329" s="53">
        <v>84</v>
      </c>
      <c r="I2329" s="53">
        <v>44</v>
      </c>
      <c r="J2329" s="53">
        <v>40</v>
      </c>
      <c r="K2329" s="52">
        <v>975</v>
      </c>
      <c r="L2329" s="52">
        <v>-241.24289999999996</v>
      </c>
      <c r="M2329" s="55">
        <v>2</v>
      </c>
      <c r="N2329" s="56" t="s">
        <v>16</v>
      </c>
    </row>
    <row r="2330" spans="2:79" ht="13" x14ac:dyDescent="0.3">
      <c r="B2330" s="53" t="s">
        <v>1933</v>
      </c>
      <c r="C2330" s="53" t="s">
        <v>149</v>
      </c>
      <c r="D2330" s="53" t="s">
        <v>2237</v>
      </c>
      <c r="E2330" s="53">
        <v>39.733089999999997</v>
      </c>
      <c r="F2330" s="53">
        <v>-2.4988380000000001</v>
      </c>
      <c r="G2330" s="54">
        <v>907.40930000000003</v>
      </c>
      <c r="H2330" s="53">
        <v>141</v>
      </c>
      <c r="I2330" s="53">
        <v>68</v>
      </c>
      <c r="J2330" s="53">
        <v>73</v>
      </c>
      <c r="K2330" s="52">
        <v>975</v>
      </c>
      <c r="L2330" s="52">
        <v>-67.59069999999997</v>
      </c>
      <c r="M2330" s="55">
        <v>2</v>
      </c>
      <c r="N2330" s="56" t="s">
        <v>16</v>
      </c>
    </row>
    <row r="2331" spans="2:79" ht="13" x14ac:dyDescent="0.3">
      <c r="B2331" s="53" t="s">
        <v>1933</v>
      </c>
      <c r="C2331" s="53" t="s">
        <v>149</v>
      </c>
      <c r="D2331" s="53" t="s">
        <v>2238</v>
      </c>
      <c r="E2331" s="53">
        <v>39.881900000000002</v>
      </c>
      <c r="F2331" s="53">
        <v>-2.6688000000000001</v>
      </c>
      <c r="G2331" s="54">
        <v>884.25699999999995</v>
      </c>
      <c r="H2331" s="53">
        <v>788</v>
      </c>
      <c r="I2331" s="53">
        <v>409</v>
      </c>
      <c r="J2331" s="53">
        <v>379</v>
      </c>
      <c r="K2331" s="52">
        <v>975</v>
      </c>
      <c r="L2331" s="52">
        <v>-90.743000000000052</v>
      </c>
      <c r="M2331" s="55">
        <v>2</v>
      </c>
      <c r="N2331" s="56" t="s">
        <v>16</v>
      </c>
    </row>
    <row r="2332" spans="2:79" ht="13" x14ac:dyDescent="0.3">
      <c r="B2332" s="53" t="s">
        <v>1933</v>
      </c>
      <c r="C2332" s="53" t="s">
        <v>149</v>
      </c>
      <c r="D2332" s="53" t="s">
        <v>2239</v>
      </c>
      <c r="E2332" s="53">
        <v>39.805019999999999</v>
      </c>
      <c r="F2332" s="53">
        <v>-1.8993150000000001</v>
      </c>
      <c r="G2332" s="54">
        <v>1011.875</v>
      </c>
      <c r="H2332" s="53">
        <v>136</v>
      </c>
      <c r="I2332" s="53">
        <v>78</v>
      </c>
      <c r="J2332" s="53">
        <v>58</v>
      </c>
      <c r="K2332" s="52">
        <v>975</v>
      </c>
      <c r="L2332" s="52">
        <v>36.875</v>
      </c>
      <c r="M2332" s="55">
        <v>2</v>
      </c>
      <c r="N2332" s="56" t="s">
        <v>16</v>
      </c>
    </row>
    <row r="2333" spans="2:79" ht="13" x14ac:dyDescent="0.3">
      <c r="B2333" s="53" t="s">
        <v>1933</v>
      </c>
      <c r="C2333" s="53" t="s">
        <v>149</v>
      </c>
      <c r="D2333" s="53" t="s">
        <v>2240</v>
      </c>
      <c r="E2333" s="53">
        <v>39.881639999999997</v>
      </c>
      <c r="F2333" s="53">
        <v>-2.3096519999999998</v>
      </c>
      <c r="G2333" s="54">
        <v>859.78380000000004</v>
      </c>
      <c r="H2333" s="53">
        <v>46</v>
      </c>
      <c r="I2333" s="53">
        <v>28</v>
      </c>
      <c r="J2333" s="53">
        <v>18</v>
      </c>
      <c r="K2333" s="52">
        <v>975</v>
      </c>
      <c r="L2333" s="52">
        <v>-115.21619999999996</v>
      </c>
      <c r="M2333" s="55">
        <v>2</v>
      </c>
      <c r="N2333" s="56" t="s">
        <v>16</v>
      </c>
    </row>
    <row r="2334" spans="2:79" ht="13" x14ac:dyDescent="0.3">
      <c r="B2334" s="53" t="s">
        <v>1933</v>
      </c>
      <c r="C2334" s="53" t="s">
        <v>149</v>
      </c>
      <c r="D2334" s="53" t="s">
        <v>2241</v>
      </c>
      <c r="E2334" s="53">
        <v>39.502940000000002</v>
      </c>
      <c r="F2334" s="53">
        <v>-2.8731040000000001</v>
      </c>
      <c r="G2334" s="54">
        <v>708</v>
      </c>
      <c r="H2334" s="53">
        <v>6307</v>
      </c>
      <c r="I2334" s="53">
        <v>3200</v>
      </c>
      <c r="J2334" s="53">
        <v>3107</v>
      </c>
      <c r="K2334" s="52">
        <v>975</v>
      </c>
      <c r="L2334" s="52">
        <v>-267</v>
      </c>
      <c r="M2334" s="55">
        <v>2</v>
      </c>
      <c r="N2334" s="56" t="s">
        <v>16</v>
      </c>
    </row>
    <row r="2335" spans="2:79" ht="13" x14ac:dyDescent="0.3">
      <c r="B2335" s="53" t="s">
        <v>1933</v>
      </c>
      <c r="C2335" s="53" t="s">
        <v>149</v>
      </c>
      <c r="D2335" s="53" t="s">
        <v>2242</v>
      </c>
      <c r="E2335" s="53">
        <v>39.565669999999997</v>
      </c>
      <c r="F2335" s="53">
        <v>-1.9122220000000001</v>
      </c>
      <c r="G2335" s="54">
        <v>837.04579999999999</v>
      </c>
      <c r="H2335" s="53">
        <v>6167</v>
      </c>
      <c r="I2335" s="53">
        <v>3149</v>
      </c>
      <c r="J2335" s="53">
        <v>3018</v>
      </c>
      <c r="K2335" s="52">
        <v>975</v>
      </c>
      <c r="L2335" s="52">
        <v>-137.95420000000001</v>
      </c>
      <c r="M2335" s="55">
        <v>2</v>
      </c>
      <c r="N2335" s="56" t="s">
        <v>16</v>
      </c>
    </row>
    <row r="2336" spans="2:79" ht="13" x14ac:dyDescent="0.3">
      <c r="B2336" s="53" t="s">
        <v>1933</v>
      </c>
      <c r="C2336" s="53" t="s">
        <v>149</v>
      </c>
      <c r="D2336" s="53" t="s">
        <v>1756</v>
      </c>
      <c r="E2336" s="53">
        <v>39.948340000000002</v>
      </c>
      <c r="F2336" s="53">
        <v>-1.365402</v>
      </c>
      <c r="G2336" s="54">
        <v>1073.251</v>
      </c>
      <c r="H2336" s="53">
        <v>214</v>
      </c>
      <c r="I2336" s="53">
        <v>116</v>
      </c>
      <c r="J2336" s="53">
        <v>98</v>
      </c>
      <c r="K2336" s="52">
        <v>975</v>
      </c>
      <c r="L2336" s="52">
        <v>98.250999999999976</v>
      </c>
      <c r="M2336" s="55">
        <v>2</v>
      </c>
      <c r="N2336" s="56" t="s">
        <v>16</v>
      </c>
    </row>
    <row r="2337" spans="2:14" ht="13" x14ac:dyDescent="0.3">
      <c r="B2337" s="53" t="s">
        <v>1933</v>
      </c>
      <c r="C2337" s="53" t="s">
        <v>149</v>
      </c>
      <c r="D2337" s="53" t="s">
        <v>2243</v>
      </c>
      <c r="E2337" s="53">
        <v>39.75168</v>
      </c>
      <c r="F2337" s="53">
        <v>-1.476151</v>
      </c>
      <c r="G2337" s="54">
        <v>849.31280000000004</v>
      </c>
      <c r="H2337" s="53">
        <v>67</v>
      </c>
      <c r="I2337" s="53">
        <v>36</v>
      </c>
      <c r="J2337" s="53">
        <v>31</v>
      </c>
      <c r="K2337" s="52">
        <v>975</v>
      </c>
      <c r="L2337" s="52">
        <v>-125.68719999999996</v>
      </c>
      <c r="M2337" s="55">
        <v>2</v>
      </c>
      <c r="N2337" s="56" t="s">
        <v>16</v>
      </c>
    </row>
    <row r="2338" spans="2:14" ht="13" x14ac:dyDescent="0.3">
      <c r="B2338" s="53" t="s">
        <v>1933</v>
      </c>
      <c r="C2338" s="53" t="s">
        <v>149</v>
      </c>
      <c r="D2338" s="53" t="s">
        <v>2244</v>
      </c>
      <c r="E2338" s="53">
        <v>39.762540000000001</v>
      </c>
      <c r="F2338" s="53">
        <v>-2.3569209999999998</v>
      </c>
      <c r="G2338" s="54">
        <v>920.28200000000004</v>
      </c>
      <c r="H2338" s="53">
        <v>414</v>
      </c>
      <c r="I2338" s="53">
        <v>212</v>
      </c>
      <c r="J2338" s="53">
        <v>202</v>
      </c>
      <c r="K2338" s="52">
        <v>975</v>
      </c>
      <c r="L2338" s="52">
        <v>-54.717999999999961</v>
      </c>
      <c r="M2338" s="55">
        <v>2</v>
      </c>
      <c r="N2338" s="56" t="s">
        <v>16</v>
      </c>
    </row>
    <row r="2339" spans="2:14" ht="13" x14ac:dyDescent="0.3">
      <c r="B2339" s="53" t="s">
        <v>1933</v>
      </c>
      <c r="C2339" s="53" t="s">
        <v>149</v>
      </c>
      <c r="D2339" s="53" t="s">
        <v>2245</v>
      </c>
      <c r="E2339" s="53">
        <v>40.311140000000002</v>
      </c>
      <c r="F2339" s="53">
        <v>-2.4781569999999999</v>
      </c>
      <c r="G2339" s="54">
        <v>899.13589999999999</v>
      </c>
      <c r="H2339" s="53">
        <v>32</v>
      </c>
      <c r="I2339" s="53">
        <v>14</v>
      </c>
      <c r="J2339" s="53">
        <v>18</v>
      </c>
      <c r="K2339" s="52">
        <v>975</v>
      </c>
      <c r="L2339" s="52">
        <v>-75.864100000000008</v>
      </c>
      <c r="M2339" s="55">
        <v>2</v>
      </c>
      <c r="N2339" s="56" t="s">
        <v>16</v>
      </c>
    </row>
    <row r="2340" spans="2:14" ht="13" x14ac:dyDescent="0.3">
      <c r="B2340" s="53" t="s">
        <v>1933</v>
      </c>
      <c r="C2340" s="53" t="s">
        <v>149</v>
      </c>
      <c r="D2340" s="53" t="s">
        <v>2246</v>
      </c>
      <c r="E2340" s="53">
        <v>39.809060000000002</v>
      </c>
      <c r="F2340" s="53">
        <v>-2.085531</v>
      </c>
      <c r="G2340" s="54">
        <v>937.10720000000003</v>
      </c>
      <c r="H2340" s="53">
        <v>180</v>
      </c>
      <c r="I2340" s="53">
        <v>88</v>
      </c>
      <c r="J2340" s="53">
        <v>92</v>
      </c>
      <c r="K2340" s="52">
        <v>975</v>
      </c>
      <c r="L2340" s="52">
        <v>-37.892799999999966</v>
      </c>
      <c r="M2340" s="55">
        <v>2</v>
      </c>
      <c r="N2340" s="56" t="s">
        <v>16</v>
      </c>
    </row>
    <row r="2341" spans="2:14" ht="13" x14ac:dyDescent="0.3">
      <c r="B2341" s="53" t="s">
        <v>1933</v>
      </c>
      <c r="C2341" s="53" t="s">
        <v>149</v>
      </c>
      <c r="D2341" s="53" t="s">
        <v>2247</v>
      </c>
      <c r="E2341" s="53">
        <v>39.613610000000001</v>
      </c>
      <c r="F2341" s="53">
        <v>-2.1062560000000001</v>
      </c>
      <c r="G2341" s="54">
        <v>824.76980000000003</v>
      </c>
      <c r="H2341" s="53">
        <v>152</v>
      </c>
      <c r="I2341" s="53">
        <v>87</v>
      </c>
      <c r="J2341" s="53">
        <v>65</v>
      </c>
      <c r="K2341" s="52">
        <v>975</v>
      </c>
      <c r="L2341" s="52">
        <v>-150.23019999999997</v>
      </c>
      <c r="M2341" s="55">
        <v>2</v>
      </c>
      <c r="N2341" s="56" t="s">
        <v>16</v>
      </c>
    </row>
    <row r="2342" spans="2:14" ht="13" x14ac:dyDescent="0.3">
      <c r="B2342" s="53" t="s">
        <v>1933</v>
      </c>
      <c r="C2342" s="53" t="s">
        <v>149</v>
      </c>
      <c r="D2342" s="53" t="s">
        <v>2248</v>
      </c>
      <c r="E2342" s="53">
        <v>40.303400000000003</v>
      </c>
      <c r="F2342" s="53">
        <v>-2.4191560000000001</v>
      </c>
      <c r="G2342" s="54">
        <v>872.50220000000002</v>
      </c>
      <c r="H2342" s="53">
        <v>23</v>
      </c>
      <c r="I2342" s="53">
        <v>11</v>
      </c>
      <c r="J2342" s="53">
        <v>12</v>
      </c>
      <c r="K2342" s="52">
        <v>975</v>
      </c>
      <c r="L2342" s="52">
        <v>-102.49779999999998</v>
      </c>
      <c r="M2342" s="55">
        <v>2</v>
      </c>
      <c r="N2342" s="56" t="s">
        <v>16</v>
      </c>
    </row>
    <row r="2343" spans="2:14" ht="13" x14ac:dyDescent="0.3">
      <c r="B2343" s="53" t="s">
        <v>1933</v>
      </c>
      <c r="C2343" s="53" t="s">
        <v>149</v>
      </c>
      <c r="D2343" s="53" t="s">
        <v>2249</v>
      </c>
      <c r="E2343" s="53">
        <v>39.661479999999997</v>
      </c>
      <c r="F2343" s="53">
        <v>-2.7574459999999998</v>
      </c>
      <c r="G2343" s="54">
        <v>767.89080000000001</v>
      </c>
      <c r="H2343" s="53">
        <v>627</v>
      </c>
      <c r="I2343" s="53">
        <v>324</v>
      </c>
      <c r="J2343" s="53">
        <v>303</v>
      </c>
      <c r="K2343" s="52">
        <v>975</v>
      </c>
      <c r="L2343" s="52">
        <v>-207.10919999999999</v>
      </c>
      <c r="M2343" s="55">
        <v>2</v>
      </c>
      <c r="N2343" s="56" t="s">
        <v>16</v>
      </c>
    </row>
    <row r="2344" spans="2:14" ht="13" x14ac:dyDescent="0.3">
      <c r="B2344" s="53" t="s">
        <v>1933</v>
      </c>
      <c r="C2344" s="53" t="s">
        <v>149</v>
      </c>
      <c r="D2344" s="53" t="s">
        <v>2250</v>
      </c>
      <c r="E2344" s="53">
        <v>39.957419999999999</v>
      </c>
      <c r="F2344" s="53">
        <v>-1.7830239999999999</v>
      </c>
      <c r="G2344" s="54">
        <v>1056.7729999999999</v>
      </c>
      <c r="H2344" s="53">
        <v>101</v>
      </c>
      <c r="I2344" s="53">
        <v>52</v>
      </c>
      <c r="J2344" s="53">
        <v>49</v>
      </c>
      <c r="K2344" s="52">
        <v>975</v>
      </c>
      <c r="L2344" s="52">
        <v>81.772999999999911</v>
      </c>
      <c r="M2344" s="55">
        <v>2</v>
      </c>
      <c r="N2344" s="56" t="s">
        <v>16</v>
      </c>
    </row>
    <row r="2345" spans="2:14" ht="13" x14ac:dyDescent="0.3">
      <c r="B2345" s="53" t="s">
        <v>1933</v>
      </c>
      <c r="C2345" s="53" t="s">
        <v>149</v>
      </c>
      <c r="D2345" s="53" t="s">
        <v>2251</v>
      </c>
      <c r="E2345" s="53">
        <v>39.94511</v>
      </c>
      <c r="F2345" s="53">
        <v>-1.734264</v>
      </c>
      <c r="G2345" s="54">
        <v>980.06590000000006</v>
      </c>
      <c r="H2345" s="53">
        <v>75</v>
      </c>
      <c r="I2345" s="53">
        <v>39</v>
      </c>
      <c r="J2345" s="53">
        <v>36</v>
      </c>
      <c r="K2345" s="52">
        <v>975</v>
      </c>
      <c r="L2345" s="52">
        <v>5.065900000000056</v>
      </c>
      <c r="M2345" s="55">
        <v>2</v>
      </c>
      <c r="N2345" s="56" t="s">
        <v>16</v>
      </c>
    </row>
    <row r="2346" spans="2:14" ht="13" x14ac:dyDescent="0.3">
      <c r="B2346" s="53" t="s">
        <v>1933</v>
      </c>
      <c r="C2346" s="53" t="s">
        <v>149</v>
      </c>
      <c r="D2346" s="53" t="s">
        <v>2252</v>
      </c>
      <c r="E2346" s="53">
        <v>39.947949999999999</v>
      </c>
      <c r="F2346" s="53">
        <v>-2.5995870000000001</v>
      </c>
      <c r="G2346" s="54">
        <v>877.86509999999998</v>
      </c>
      <c r="H2346" s="53">
        <v>802</v>
      </c>
      <c r="I2346" s="53">
        <v>409</v>
      </c>
      <c r="J2346" s="53">
        <v>393</v>
      </c>
      <c r="K2346" s="52">
        <v>975</v>
      </c>
      <c r="L2346" s="52">
        <v>-97.134900000000016</v>
      </c>
      <c r="M2346" s="55">
        <v>2</v>
      </c>
      <c r="N2346" s="56" t="s">
        <v>16</v>
      </c>
    </row>
    <row r="2347" spans="2:14" ht="13" x14ac:dyDescent="0.3">
      <c r="B2347" s="53" t="s">
        <v>1933</v>
      </c>
      <c r="C2347" s="53" t="s">
        <v>149</v>
      </c>
      <c r="D2347" s="53" t="s">
        <v>2253</v>
      </c>
      <c r="E2347" s="53">
        <v>40.067349999999998</v>
      </c>
      <c r="F2347" s="53">
        <v>-2.0505789999999999</v>
      </c>
      <c r="G2347" s="54">
        <v>1073.1559999999999</v>
      </c>
      <c r="H2347" s="53">
        <v>187</v>
      </c>
      <c r="I2347" s="53">
        <v>98</v>
      </c>
      <c r="J2347" s="53">
        <v>89</v>
      </c>
      <c r="K2347" s="52">
        <v>975</v>
      </c>
      <c r="L2347" s="52">
        <v>98.155999999999949</v>
      </c>
      <c r="M2347" s="55">
        <v>2</v>
      </c>
      <c r="N2347" s="56" t="s">
        <v>16</v>
      </c>
    </row>
    <row r="2348" spans="2:14" ht="13" x14ac:dyDescent="0.3">
      <c r="B2348" s="53" t="s">
        <v>1933</v>
      </c>
      <c r="C2348" s="53" t="s">
        <v>149</v>
      </c>
      <c r="D2348" s="53" t="s">
        <v>2254</v>
      </c>
      <c r="E2348" s="53">
        <v>39.717410000000001</v>
      </c>
      <c r="F2348" s="53">
        <v>-1.7907029999999999</v>
      </c>
      <c r="G2348" s="54">
        <v>965.20299999999997</v>
      </c>
      <c r="H2348" s="53">
        <v>133</v>
      </c>
      <c r="I2348" s="53">
        <v>61</v>
      </c>
      <c r="J2348" s="53">
        <v>72</v>
      </c>
      <c r="K2348" s="52">
        <v>975</v>
      </c>
      <c r="L2348" s="52">
        <v>-9.7970000000000255</v>
      </c>
      <c r="M2348" s="55">
        <v>2</v>
      </c>
      <c r="N2348" s="56" t="s">
        <v>16</v>
      </c>
    </row>
    <row r="2349" spans="2:14" ht="13" x14ac:dyDescent="0.3">
      <c r="B2349" s="53" t="s">
        <v>1933</v>
      </c>
      <c r="C2349" s="53" t="s">
        <v>149</v>
      </c>
      <c r="D2349" s="53" t="s">
        <v>2255</v>
      </c>
      <c r="E2349" s="53">
        <v>40.064599999999999</v>
      </c>
      <c r="F2349" s="53">
        <v>-2.853939</v>
      </c>
      <c r="G2349" s="54">
        <v>836.0471</v>
      </c>
      <c r="H2349" s="53">
        <v>99</v>
      </c>
      <c r="I2349" s="53">
        <v>57</v>
      </c>
      <c r="J2349" s="53">
        <v>42</v>
      </c>
      <c r="K2349" s="52">
        <v>975</v>
      </c>
      <c r="L2349" s="52">
        <v>-138.9529</v>
      </c>
      <c r="M2349" s="55">
        <v>2</v>
      </c>
      <c r="N2349" s="56" t="s">
        <v>16</v>
      </c>
    </row>
    <row r="2350" spans="2:14" ht="13" x14ac:dyDescent="0.3">
      <c r="B2350" s="53" t="s">
        <v>1933</v>
      </c>
      <c r="C2350" s="53" t="s">
        <v>149</v>
      </c>
      <c r="D2350" s="53" t="s">
        <v>2256</v>
      </c>
      <c r="E2350" s="53">
        <v>39.868180000000002</v>
      </c>
      <c r="F2350" s="53">
        <v>-2.2044630000000001</v>
      </c>
      <c r="G2350" s="54">
        <v>1019.173</v>
      </c>
      <c r="H2350" s="53">
        <v>41</v>
      </c>
      <c r="I2350" s="53">
        <v>24</v>
      </c>
      <c r="J2350" s="53">
        <v>17</v>
      </c>
      <c r="K2350" s="52">
        <v>975</v>
      </c>
      <c r="L2350" s="52">
        <v>44.173000000000002</v>
      </c>
      <c r="M2350" s="55">
        <v>2</v>
      </c>
      <c r="N2350" s="56" t="s">
        <v>16</v>
      </c>
    </row>
    <row r="2351" spans="2:14" ht="13" x14ac:dyDescent="0.3">
      <c r="B2351" s="53" t="s">
        <v>1933</v>
      </c>
      <c r="C2351" s="53" t="s">
        <v>149</v>
      </c>
      <c r="D2351" s="53" t="s">
        <v>2257</v>
      </c>
      <c r="E2351" s="53">
        <v>39.487200000000001</v>
      </c>
      <c r="F2351" s="53">
        <v>-2.7430560000000002</v>
      </c>
      <c r="G2351" s="54">
        <v>715.84280000000001</v>
      </c>
      <c r="H2351" s="53">
        <v>1261</v>
      </c>
      <c r="I2351" s="53">
        <v>638</v>
      </c>
      <c r="J2351" s="53">
        <v>623</v>
      </c>
      <c r="K2351" s="52">
        <v>975</v>
      </c>
      <c r="L2351" s="52">
        <v>-259.15719999999999</v>
      </c>
      <c r="M2351" s="55">
        <v>2</v>
      </c>
      <c r="N2351" s="56" t="s">
        <v>16</v>
      </c>
    </row>
    <row r="2352" spans="2:14" ht="13" x14ac:dyDescent="0.3">
      <c r="B2352" s="53" t="s">
        <v>1933</v>
      </c>
      <c r="C2352" s="53" t="s">
        <v>149</v>
      </c>
      <c r="D2352" s="53" t="s">
        <v>2258</v>
      </c>
      <c r="E2352" s="53">
        <v>39.449399999999997</v>
      </c>
      <c r="F2352" s="53">
        <v>-2.680383</v>
      </c>
      <c r="G2352" s="54">
        <v>694.97289999999998</v>
      </c>
      <c r="H2352" s="53">
        <v>7221</v>
      </c>
      <c r="I2352" s="53">
        <v>3842</v>
      </c>
      <c r="J2352" s="53">
        <v>3379</v>
      </c>
      <c r="K2352" s="52">
        <v>975</v>
      </c>
      <c r="L2352" s="52">
        <v>-280.02710000000002</v>
      </c>
      <c r="M2352" s="55">
        <v>2</v>
      </c>
      <c r="N2352" s="56" t="s">
        <v>16</v>
      </c>
    </row>
    <row r="2353" spans="2:14" ht="13" x14ac:dyDescent="0.3">
      <c r="B2353" s="53" t="s">
        <v>1933</v>
      </c>
      <c r="C2353" s="53" t="s">
        <v>149</v>
      </c>
      <c r="D2353" s="53" t="s">
        <v>2259</v>
      </c>
      <c r="E2353" s="53">
        <v>39.500120000000003</v>
      </c>
      <c r="F2353" s="53">
        <v>-1.8993949999999999</v>
      </c>
      <c r="G2353" s="54">
        <v>790.28579999999999</v>
      </c>
      <c r="H2353" s="53">
        <v>806</v>
      </c>
      <c r="I2353" s="53">
        <v>447</v>
      </c>
      <c r="J2353" s="53">
        <v>359</v>
      </c>
      <c r="K2353" s="52">
        <v>975</v>
      </c>
      <c r="L2353" s="52">
        <v>-184.71420000000001</v>
      </c>
      <c r="M2353" s="55">
        <v>2</v>
      </c>
      <c r="N2353" s="56" t="s">
        <v>16</v>
      </c>
    </row>
    <row r="2354" spans="2:14" ht="13" x14ac:dyDescent="0.3">
      <c r="B2354" s="53" t="s">
        <v>1933</v>
      </c>
      <c r="C2354" s="53" t="s">
        <v>149</v>
      </c>
      <c r="D2354" s="53" t="s">
        <v>2260</v>
      </c>
      <c r="E2354" s="53">
        <v>40.236269999999998</v>
      </c>
      <c r="F2354" s="53">
        <v>-2.5533700000000001</v>
      </c>
      <c r="G2354" s="54">
        <v>859.07510000000002</v>
      </c>
      <c r="H2354" s="53">
        <v>134</v>
      </c>
      <c r="I2354" s="53">
        <v>65</v>
      </c>
      <c r="J2354" s="53">
        <v>69</v>
      </c>
      <c r="K2354" s="52">
        <v>975</v>
      </c>
      <c r="L2354" s="52">
        <v>-115.92489999999998</v>
      </c>
      <c r="M2354" s="55">
        <v>2</v>
      </c>
      <c r="N2354" s="56" t="s">
        <v>16</v>
      </c>
    </row>
    <row r="2355" spans="2:14" ht="13" x14ac:dyDescent="0.3">
      <c r="B2355" s="53" t="s">
        <v>1933</v>
      </c>
      <c r="C2355" s="53" t="s">
        <v>149</v>
      </c>
      <c r="D2355" s="53" t="s">
        <v>2261</v>
      </c>
      <c r="E2355" s="53">
        <v>39.574590000000001</v>
      </c>
      <c r="F2355" s="53">
        <v>-1.583054</v>
      </c>
      <c r="G2355" s="54">
        <v>792.01080000000002</v>
      </c>
      <c r="H2355" s="53">
        <v>251</v>
      </c>
      <c r="I2355" s="53">
        <v>136</v>
      </c>
      <c r="J2355" s="53">
        <v>115</v>
      </c>
      <c r="K2355" s="52">
        <v>975</v>
      </c>
      <c r="L2355" s="52">
        <v>-182.98919999999998</v>
      </c>
      <c r="M2355" s="55">
        <v>2</v>
      </c>
      <c r="N2355" s="56" t="s">
        <v>16</v>
      </c>
    </row>
    <row r="2356" spans="2:14" ht="13" x14ac:dyDescent="0.3">
      <c r="B2356" s="53" t="s">
        <v>1933</v>
      </c>
      <c r="C2356" s="53" t="s">
        <v>149</v>
      </c>
      <c r="D2356" s="53" t="s">
        <v>2262</v>
      </c>
      <c r="E2356" s="53">
        <v>39.446829999999999</v>
      </c>
      <c r="F2356" s="53">
        <v>-2.0890610000000001</v>
      </c>
      <c r="G2356" s="54">
        <v>699.02560000000005</v>
      </c>
      <c r="H2356" s="53">
        <v>790</v>
      </c>
      <c r="I2356" s="53">
        <v>398</v>
      </c>
      <c r="J2356" s="53">
        <v>392</v>
      </c>
      <c r="K2356" s="52">
        <v>975</v>
      </c>
      <c r="L2356" s="52">
        <v>-275.97439999999995</v>
      </c>
      <c r="M2356" s="55">
        <v>2</v>
      </c>
      <c r="N2356" s="56" t="s">
        <v>16</v>
      </c>
    </row>
    <row r="2357" spans="2:14" ht="13" x14ac:dyDescent="0.3">
      <c r="B2357" s="53" t="s">
        <v>1933</v>
      </c>
      <c r="C2357" s="53" t="s">
        <v>149</v>
      </c>
      <c r="D2357" s="53" t="s">
        <v>2263</v>
      </c>
      <c r="E2357" s="53">
        <v>39.616140000000001</v>
      </c>
      <c r="F2357" s="53">
        <v>-2.4240430000000002</v>
      </c>
      <c r="G2357" s="54">
        <v>873.22950000000003</v>
      </c>
      <c r="H2357" s="53">
        <v>319</v>
      </c>
      <c r="I2357" s="53">
        <v>158</v>
      </c>
      <c r="J2357" s="53">
        <v>161</v>
      </c>
      <c r="K2357" s="52">
        <v>975</v>
      </c>
      <c r="L2357" s="52">
        <v>-101.77049999999997</v>
      </c>
      <c r="M2357" s="55">
        <v>2</v>
      </c>
      <c r="N2357" s="56" t="s">
        <v>16</v>
      </c>
    </row>
    <row r="2358" spans="2:14" ht="13" x14ac:dyDescent="0.3">
      <c r="B2358" s="53" t="s">
        <v>1933</v>
      </c>
      <c r="C2358" s="53" t="s">
        <v>149</v>
      </c>
      <c r="D2358" s="53" t="s">
        <v>2264</v>
      </c>
      <c r="E2358" s="53">
        <v>40.087040000000002</v>
      </c>
      <c r="F2358" s="53">
        <v>-2.5418069999999999</v>
      </c>
      <c r="G2358" s="54">
        <v>974.06899999999996</v>
      </c>
      <c r="H2358" s="53">
        <v>89</v>
      </c>
      <c r="I2358" s="53">
        <v>44</v>
      </c>
      <c r="J2358" s="53">
        <v>45</v>
      </c>
      <c r="K2358" s="52">
        <v>975</v>
      </c>
      <c r="L2358" s="52">
        <v>-0.93100000000004002</v>
      </c>
      <c r="M2358" s="55">
        <v>2</v>
      </c>
      <c r="N2358" s="56" t="s">
        <v>16</v>
      </c>
    </row>
    <row r="2359" spans="2:14" ht="13" x14ac:dyDescent="0.3">
      <c r="B2359" s="53" t="s">
        <v>1933</v>
      </c>
      <c r="C2359" s="53" t="s">
        <v>149</v>
      </c>
      <c r="D2359" s="53" t="s">
        <v>2265</v>
      </c>
      <c r="E2359" s="53">
        <v>39.72054</v>
      </c>
      <c r="F2359" s="53">
        <v>-2.0833840000000001</v>
      </c>
      <c r="G2359" s="54">
        <v>922.22670000000005</v>
      </c>
      <c r="H2359" s="53">
        <v>68</v>
      </c>
      <c r="I2359" s="53">
        <v>36</v>
      </c>
      <c r="J2359" s="53">
        <v>32</v>
      </c>
      <c r="K2359" s="52">
        <v>975</v>
      </c>
      <c r="L2359" s="52">
        <v>-52.773299999999949</v>
      </c>
      <c r="M2359" s="55">
        <v>2</v>
      </c>
      <c r="N2359" s="56" t="s">
        <v>16</v>
      </c>
    </row>
    <row r="2360" spans="2:14" ht="13" x14ac:dyDescent="0.3">
      <c r="B2360" s="53" t="s">
        <v>1933</v>
      </c>
      <c r="C2360" s="53" t="s">
        <v>149</v>
      </c>
      <c r="D2360" s="53" t="s">
        <v>2266</v>
      </c>
      <c r="E2360" s="53">
        <v>40.272129999999997</v>
      </c>
      <c r="F2360" s="53">
        <v>-2.6046710000000002</v>
      </c>
      <c r="G2360" s="54">
        <v>818.13260000000002</v>
      </c>
      <c r="H2360" s="53">
        <v>44</v>
      </c>
      <c r="I2360" s="53">
        <v>23</v>
      </c>
      <c r="J2360" s="53">
        <v>21</v>
      </c>
      <c r="K2360" s="52">
        <v>975</v>
      </c>
      <c r="L2360" s="52">
        <v>-156.86739999999998</v>
      </c>
      <c r="M2360" s="55">
        <v>2</v>
      </c>
      <c r="N2360" s="56" t="s">
        <v>16</v>
      </c>
    </row>
    <row r="2361" spans="2:14" ht="13" x14ac:dyDescent="0.3">
      <c r="B2361" s="53" t="s">
        <v>1933</v>
      </c>
      <c r="C2361" s="53" t="s">
        <v>149</v>
      </c>
      <c r="D2361" s="53" t="s">
        <v>2267</v>
      </c>
      <c r="E2361" s="53">
        <v>40.288710000000002</v>
      </c>
      <c r="F2361" s="53">
        <v>-2.082824</v>
      </c>
      <c r="G2361" s="54">
        <v>1066.127</v>
      </c>
      <c r="H2361" s="53">
        <v>82</v>
      </c>
      <c r="I2361" s="53">
        <v>39</v>
      </c>
      <c r="J2361" s="53">
        <v>43</v>
      </c>
      <c r="K2361" s="52">
        <v>975</v>
      </c>
      <c r="L2361" s="52">
        <v>91.126999999999953</v>
      </c>
      <c r="M2361" s="55">
        <v>2</v>
      </c>
      <c r="N2361" s="56" t="s">
        <v>16</v>
      </c>
    </row>
    <row r="2362" spans="2:14" ht="13" x14ac:dyDescent="0.3">
      <c r="B2362" s="53" t="s">
        <v>1933</v>
      </c>
      <c r="C2362" s="53" t="s">
        <v>149</v>
      </c>
      <c r="D2362" s="53" t="s">
        <v>2268</v>
      </c>
      <c r="E2362" s="53">
        <v>40.423139999999997</v>
      </c>
      <c r="F2362" s="53">
        <v>-2.049045</v>
      </c>
      <c r="G2362" s="54">
        <v>1238.396</v>
      </c>
      <c r="H2362" s="53">
        <v>100</v>
      </c>
      <c r="I2362" s="53">
        <v>59</v>
      </c>
      <c r="J2362" s="53">
        <v>41</v>
      </c>
      <c r="K2362" s="52">
        <v>975</v>
      </c>
      <c r="L2362" s="52">
        <v>263.39599999999996</v>
      </c>
      <c r="M2362" s="55">
        <v>4</v>
      </c>
      <c r="N2362" s="56" t="s">
        <v>17</v>
      </c>
    </row>
    <row r="2363" spans="2:14" ht="13" x14ac:dyDescent="0.3">
      <c r="B2363" s="53" t="s">
        <v>1933</v>
      </c>
      <c r="C2363" s="53" t="s">
        <v>149</v>
      </c>
      <c r="D2363" s="53" t="s">
        <v>2269</v>
      </c>
      <c r="E2363" s="53">
        <v>39.36618</v>
      </c>
      <c r="F2363" s="53">
        <v>-2.1981730000000002</v>
      </c>
      <c r="G2363" s="54">
        <v>754.73649999999998</v>
      </c>
      <c r="H2363" s="53">
        <v>372</v>
      </c>
      <c r="I2363" s="53">
        <v>188</v>
      </c>
      <c r="J2363" s="53">
        <v>184</v>
      </c>
      <c r="K2363" s="52">
        <v>975</v>
      </c>
      <c r="L2363" s="52">
        <v>-220.26350000000002</v>
      </c>
      <c r="M2363" s="55">
        <v>2</v>
      </c>
      <c r="N2363" s="56" t="s">
        <v>16</v>
      </c>
    </row>
    <row r="2364" spans="2:14" ht="13" x14ac:dyDescent="0.3">
      <c r="B2364" s="53" t="s">
        <v>1933</v>
      </c>
      <c r="C2364" s="53" t="s">
        <v>149</v>
      </c>
      <c r="D2364" s="53" t="s">
        <v>2270</v>
      </c>
      <c r="E2364" s="53">
        <v>39.445839999999997</v>
      </c>
      <c r="F2364" s="53">
        <v>-2.038611</v>
      </c>
      <c r="G2364" s="54">
        <v>784.66319999999996</v>
      </c>
      <c r="H2364" s="53">
        <v>361</v>
      </c>
      <c r="I2364" s="53">
        <v>175</v>
      </c>
      <c r="J2364" s="53">
        <v>186</v>
      </c>
      <c r="K2364" s="52">
        <v>975</v>
      </c>
      <c r="L2364" s="52">
        <v>-190.33680000000004</v>
      </c>
      <c r="M2364" s="55">
        <v>2</v>
      </c>
      <c r="N2364" s="56" t="s">
        <v>16</v>
      </c>
    </row>
    <row r="2365" spans="2:14" ht="13" x14ac:dyDescent="0.3">
      <c r="B2365" s="53" t="s">
        <v>1933</v>
      </c>
      <c r="C2365" s="53" t="s">
        <v>149</v>
      </c>
      <c r="D2365" s="53" t="s">
        <v>2271</v>
      </c>
      <c r="E2365" s="53">
        <v>39.816890000000001</v>
      </c>
      <c r="F2365" s="53">
        <v>-2.9510339999999999</v>
      </c>
      <c r="G2365" s="54">
        <v>787.58569999999997</v>
      </c>
      <c r="H2365" s="53">
        <v>394</v>
      </c>
      <c r="I2365" s="53">
        <v>193</v>
      </c>
      <c r="J2365" s="53">
        <v>201</v>
      </c>
      <c r="K2365" s="52">
        <v>975</v>
      </c>
      <c r="L2365" s="52">
        <v>-187.41430000000003</v>
      </c>
      <c r="M2365" s="55">
        <v>2</v>
      </c>
      <c r="N2365" s="56" t="s">
        <v>16</v>
      </c>
    </row>
    <row r="2366" spans="2:14" ht="13" x14ac:dyDescent="0.3">
      <c r="B2366" s="53" t="s">
        <v>1933</v>
      </c>
      <c r="C2366" s="53" t="s">
        <v>149</v>
      </c>
      <c r="D2366" s="53" t="s">
        <v>2272</v>
      </c>
      <c r="E2366" s="53">
        <v>40.620260000000002</v>
      </c>
      <c r="F2366" s="53">
        <v>-2.2770579999999998</v>
      </c>
      <c r="G2366" s="54">
        <v>1221.442</v>
      </c>
      <c r="H2366" s="53">
        <v>92</v>
      </c>
      <c r="I2366" s="53">
        <v>44</v>
      </c>
      <c r="J2366" s="53">
        <v>48</v>
      </c>
      <c r="K2366" s="52">
        <v>975</v>
      </c>
      <c r="L2366" s="52">
        <v>246.44200000000001</v>
      </c>
      <c r="M2366" s="55">
        <v>4</v>
      </c>
      <c r="N2366" s="56" t="s">
        <v>17</v>
      </c>
    </row>
    <row r="2367" spans="2:14" ht="13" x14ac:dyDescent="0.3">
      <c r="B2367" s="53" t="s">
        <v>1933</v>
      </c>
      <c r="C2367" s="53" t="s">
        <v>149</v>
      </c>
      <c r="D2367" s="53" t="s">
        <v>2273</v>
      </c>
      <c r="E2367" s="53">
        <v>40.448720000000002</v>
      </c>
      <c r="F2367" s="53">
        <v>-2.3146059999999999</v>
      </c>
      <c r="G2367" s="54">
        <v>859.03129999999999</v>
      </c>
      <c r="H2367" s="53">
        <v>1138</v>
      </c>
      <c r="I2367" s="53">
        <v>583</v>
      </c>
      <c r="J2367" s="53">
        <v>555</v>
      </c>
      <c r="K2367" s="52">
        <v>975</v>
      </c>
      <c r="L2367" s="52">
        <v>-115.96870000000001</v>
      </c>
      <c r="M2367" s="55">
        <v>2</v>
      </c>
      <c r="N2367" s="56" t="s">
        <v>16</v>
      </c>
    </row>
    <row r="2368" spans="2:14" ht="13" x14ac:dyDescent="0.3">
      <c r="B2368" s="53" t="s">
        <v>1933</v>
      </c>
      <c r="C2368" s="53" t="s">
        <v>149</v>
      </c>
      <c r="D2368" s="53" t="s">
        <v>2274</v>
      </c>
      <c r="E2368" s="53">
        <v>39.38158</v>
      </c>
      <c r="F2368" s="53">
        <v>-2.5750470000000001</v>
      </c>
      <c r="G2368" s="54">
        <v>701.41719999999998</v>
      </c>
      <c r="H2368" s="53">
        <v>2794</v>
      </c>
      <c r="I2368" s="53">
        <v>1393</v>
      </c>
      <c r="J2368" s="53">
        <v>1401</v>
      </c>
      <c r="K2368" s="52">
        <v>975</v>
      </c>
      <c r="L2368" s="52">
        <v>-273.58280000000002</v>
      </c>
      <c r="M2368" s="55">
        <v>2</v>
      </c>
      <c r="N2368" s="56" t="s">
        <v>16</v>
      </c>
    </row>
    <row r="2369" spans="2:14" ht="13" x14ac:dyDescent="0.3">
      <c r="B2369" s="53" t="s">
        <v>1933</v>
      </c>
      <c r="C2369" s="53" t="s">
        <v>149</v>
      </c>
      <c r="D2369" s="53" t="s">
        <v>2275</v>
      </c>
      <c r="E2369" s="53">
        <v>39.784660000000002</v>
      </c>
      <c r="F2369" s="53">
        <v>-2.8128479999999998</v>
      </c>
      <c r="G2369" s="54">
        <v>851.62429999999995</v>
      </c>
      <c r="H2369" s="53">
        <v>474</v>
      </c>
      <c r="I2369" s="53">
        <v>243</v>
      </c>
      <c r="J2369" s="53">
        <v>231</v>
      </c>
      <c r="K2369" s="52">
        <v>975</v>
      </c>
      <c r="L2369" s="52">
        <v>-123.37570000000005</v>
      </c>
      <c r="M2369" s="55">
        <v>2</v>
      </c>
      <c r="N2369" s="56" t="s">
        <v>16</v>
      </c>
    </row>
    <row r="2370" spans="2:14" ht="13" x14ac:dyDescent="0.3">
      <c r="B2370" s="53" t="s">
        <v>1933</v>
      </c>
      <c r="C2370" s="53" t="s">
        <v>149</v>
      </c>
      <c r="D2370" s="53" t="s">
        <v>2276</v>
      </c>
      <c r="E2370" s="53">
        <v>40.255830000000003</v>
      </c>
      <c r="F2370" s="53">
        <v>-2.7577780000000001</v>
      </c>
      <c r="G2370" s="54">
        <v>806.52719999999999</v>
      </c>
      <c r="H2370" s="53">
        <v>322</v>
      </c>
      <c r="I2370" s="53">
        <v>179</v>
      </c>
      <c r="J2370" s="53">
        <v>143</v>
      </c>
      <c r="K2370" s="52">
        <v>975</v>
      </c>
      <c r="L2370" s="52">
        <v>-168.47280000000001</v>
      </c>
      <c r="M2370" s="55">
        <v>2</v>
      </c>
      <c r="N2370" s="56" t="s">
        <v>16</v>
      </c>
    </row>
    <row r="2371" spans="2:14" ht="13" x14ac:dyDescent="0.3">
      <c r="B2371" s="53" t="s">
        <v>1933</v>
      </c>
      <c r="C2371" s="53" t="s">
        <v>149</v>
      </c>
      <c r="D2371" s="53" t="s">
        <v>2277</v>
      </c>
      <c r="E2371" s="53">
        <v>39.566389999999998</v>
      </c>
      <c r="F2371" s="53">
        <v>-1.673495</v>
      </c>
      <c r="G2371" s="54">
        <v>849.06700000000001</v>
      </c>
      <c r="H2371" s="53">
        <v>257</v>
      </c>
      <c r="I2371" s="53">
        <v>143</v>
      </c>
      <c r="J2371" s="53">
        <v>114</v>
      </c>
      <c r="K2371" s="52">
        <v>975</v>
      </c>
      <c r="L2371" s="52">
        <v>-125.93299999999999</v>
      </c>
      <c r="M2371" s="55">
        <v>2</v>
      </c>
      <c r="N2371" s="56" t="s">
        <v>16</v>
      </c>
    </row>
    <row r="2372" spans="2:14" ht="13" x14ac:dyDescent="0.3">
      <c r="B2372" s="53" t="s">
        <v>1933</v>
      </c>
      <c r="C2372" s="53" t="s">
        <v>149</v>
      </c>
      <c r="D2372" s="53" t="s">
        <v>2278</v>
      </c>
      <c r="E2372" s="53">
        <v>39.342570000000002</v>
      </c>
      <c r="F2372" s="53">
        <v>-1.9293750000000001</v>
      </c>
      <c r="G2372" s="54">
        <v>731.14400000000001</v>
      </c>
      <c r="H2372" s="53">
        <v>7892</v>
      </c>
      <c r="I2372" s="53">
        <v>4136</v>
      </c>
      <c r="J2372" s="53">
        <v>3756</v>
      </c>
      <c r="K2372" s="52">
        <v>975</v>
      </c>
      <c r="L2372" s="52">
        <v>-243.85599999999999</v>
      </c>
      <c r="M2372" s="55">
        <v>2</v>
      </c>
      <c r="N2372" s="56" t="s">
        <v>16</v>
      </c>
    </row>
    <row r="2373" spans="2:14" ht="13" x14ac:dyDescent="0.3">
      <c r="B2373" s="53" t="s">
        <v>1933</v>
      </c>
      <c r="C2373" s="53" t="s">
        <v>149</v>
      </c>
      <c r="D2373" s="53" t="s">
        <v>2279</v>
      </c>
      <c r="E2373" s="53">
        <v>39.568370000000002</v>
      </c>
      <c r="F2373" s="53">
        <v>-2.620997</v>
      </c>
      <c r="G2373" s="54">
        <v>817.48810000000003</v>
      </c>
      <c r="H2373" s="53">
        <v>62</v>
      </c>
      <c r="I2373" s="53">
        <v>31</v>
      </c>
      <c r="J2373" s="53">
        <v>31</v>
      </c>
      <c r="K2373" s="52">
        <v>975</v>
      </c>
      <c r="L2373" s="52">
        <v>-157.51189999999997</v>
      </c>
      <c r="M2373" s="55">
        <v>2</v>
      </c>
      <c r="N2373" s="56" t="s">
        <v>16</v>
      </c>
    </row>
    <row r="2374" spans="2:14" ht="13" x14ac:dyDescent="0.3">
      <c r="B2374" s="53" t="s">
        <v>1933</v>
      </c>
      <c r="C2374" s="53" t="s">
        <v>149</v>
      </c>
      <c r="D2374" s="53" t="s">
        <v>2280</v>
      </c>
      <c r="E2374" s="53">
        <v>39.904380000000003</v>
      </c>
      <c r="F2374" s="53">
        <v>-1.873556</v>
      </c>
      <c r="G2374" s="54">
        <v>1010.97</v>
      </c>
      <c r="H2374" s="53">
        <v>125</v>
      </c>
      <c r="I2374" s="53">
        <v>66</v>
      </c>
      <c r="J2374" s="53">
        <v>59</v>
      </c>
      <c r="K2374" s="52">
        <v>975</v>
      </c>
      <c r="L2374" s="52">
        <v>35.970000000000027</v>
      </c>
      <c r="M2374" s="55">
        <v>2</v>
      </c>
      <c r="N2374" s="56" t="s">
        <v>16</v>
      </c>
    </row>
    <row r="2375" spans="2:14" ht="13" x14ac:dyDescent="0.3">
      <c r="B2375" s="53" t="s">
        <v>1933</v>
      </c>
      <c r="C2375" s="53" t="s">
        <v>149</v>
      </c>
      <c r="D2375" s="53" t="s">
        <v>2281</v>
      </c>
      <c r="E2375" s="53">
        <v>39.99071</v>
      </c>
      <c r="F2375" s="53">
        <v>-2.8044639999999998</v>
      </c>
      <c r="G2375" s="54">
        <v>874.49170000000004</v>
      </c>
      <c r="H2375" s="53">
        <v>76</v>
      </c>
      <c r="I2375" s="53">
        <v>34</v>
      </c>
      <c r="J2375" s="53">
        <v>42</v>
      </c>
      <c r="K2375" s="52">
        <v>975</v>
      </c>
      <c r="L2375" s="52">
        <v>-100.50829999999996</v>
      </c>
      <c r="M2375" s="55">
        <v>2</v>
      </c>
      <c r="N2375" s="56" t="s">
        <v>16</v>
      </c>
    </row>
    <row r="2376" spans="2:14" ht="13" x14ac:dyDescent="0.3">
      <c r="B2376" s="53" t="s">
        <v>1933</v>
      </c>
      <c r="C2376" s="53" t="s">
        <v>149</v>
      </c>
      <c r="D2376" s="53" t="s">
        <v>2282</v>
      </c>
      <c r="E2376" s="53">
        <v>40.154949999999999</v>
      </c>
      <c r="F2376" s="53">
        <v>-2.8535490000000001</v>
      </c>
      <c r="G2376" s="54">
        <v>914.92570000000001</v>
      </c>
      <c r="H2376" s="53">
        <v>86</v>
      </c>
      <c r="I2376" s="53">
        <v>47</v>
      </c>
      <c r="J2376" s="53">
        <v>39</v>
      </c>
      <c r="K2376" s="52">
        <v>975</v>
      </c>
      <c r="L2376" s="52">
        <v>-60.074299999999994</v>
      </c>
      <c r="M2376" s="55">
        <v>2</v>
      </c>
      <c r="N2376" s="56" t="s">
        <v>16</v>
      </c>
    </row>
    <row r="2377" spans="2:14" ht="13" x14ac:dyDescent="0.3">
      <c r="B2377" s="53" t="s">
        <v>1933</v>
      </c>
      <c r="C2377" s="53" t="s">
        <v>149</v>
      </c>
      <c r="D2377" s="53" t="s">
        <v>2283</v>
      </c>
      <c r="E2377" s="53">
        <v>39.919490000000003</v>
      </c>
      <c r="F2377" s="53">
        <v>-2.8034590000000001</v>
      </c>
      <c r="G2377" s="54">
        <v>926.68700000000001</v>
      </c>
      <c r="H2377" s="53">
        <v>650</v>
      </c>
      <c r="I2377" s="53">
        <v>341</v>
      </c>
      <c r="J2377" s="53">
        <v>309</v>
      </c>
      <c r="K2377" s="52">
        <v>975</v>
      </c>
      <c r="L2377" s="52">
        <v>-48.312999999999988</v>
      </c>
      <c r="M2377" s="55">
        <v>2</v>
      </c>
      <c r="N2377" s="56" t="s">
        <v>16</v>
      </c>
    </row>
    <row r="2378" spans="2:14" ht="13" x14ac:dyDescent="0.3">
      <c r="B2378" s="53" t="s">
        <v>1933</v>
      </c>
      <c r="C2378" s="53" t="s">
        <v>149</v>
      </c>
      <c r="D2378" s="53" t="s">
        <v>2284</v>
      </c>
      <c r="E2378" s="53">
        <v>40.088549999999998</v>
      </c>
      <c r="F2378" s="53">
        <v>-1.554214</v>
      </c>
      <c r="G2378" s="54">
        <v>1129.4870000000001</v>
      </c>
      <c r="H2378" s="53">
        <v>101</v>
      </c>
      <c r="I2378" s="53">
        <v>56</v>
      </c>
      <c r="J2378" s="53">
        <v>45</v>
      </c>
      <c r="K2378" s="52">
        <v>975</v>
      </c>
      <c r="L2378" s="52">
        <v>154.48700000000008</v>
      </c>
      <c r="M2378" s="55">
        <v>2</v>
      </c>
      <c r="N2378" s="56" t="s">
        <v>16</v>
      </c>
    </row>
    <row r="2379" spans="2:14" ht="13" x14ac:dyDescent="0.3">
      <c r="B2379" s="53" t="s">
        <v>1933</v>
      </c>
      <c r="C2379" s="53" t="s">
        <v>149</v>
      </c>
      <c r="D2379" s="53" t="s">
        <v>2285</v>
      </c>
      <c r="E2379" s="53">
        <v>40.5</v>
      </c>
      <c r="F2379" s="53">
        <v>-2.516667</v>
      </c>
      <c r="G2379" s="54">
        <v>784.03949999999998</v>
      </c>
      <c r="H2379" s="53">
        <v>168</v>
      </c>
      <c r="I2379" s="53">
        <v>90</v>
      </c>
      <c r="J2379" s="53">
        <v>78</v>
      </c>
      <c r="K2379" s="52">
        <v>975</v>
      </c>
      <c r="L2379" s="52">
        <v>-190.96050000000002</v>
      </c>
      <c r="M2379" s="55">
        <v>2</v>
      </c>
      <c r="N2379" s="56" t="s">
        <v>16</v>
      </c>
    </row>
    <row r="2380" spans="2:14" ht="13" x14ac:dyDescent="0.3">
      <c r="B2380" s="53" t="s">
        <v>1933</v>
      </c>
      <c r="C2380" s="53" t="s">
        <v>149</v>
      </c>
      <c r="D2380" s="53" t="s">
        <v>2286</v>
      </c>
      <c r="E2380" s="53">
        <v>40.100729999999999</v>
      </c>
      <c r="F2380" s="53">
        <v>-1.5007330000000001</v>
      </c>
      <c r="G2380" s="54">
        <v>1177.807</v>
      </c>
      <c r="H2380" s="53">
        <v>324</v>
      </c>
      <c r="I2380" s="53">
        <v>172</v>
      </c>
      <c r="J2380" s="53">
        <v>152</v>
      </c>
      <c r="K2380" s="52">
        <v>975</v>
      </c>
      <c r="L2380" s="52">
        <v>202.80700000000002</v>
      </c>
      <c r="M2380" s="55">
        <v>4</v>
      </c>
      <c r="N2380" s="56" t="s">
        <v>17</v>
      </c>
    </row>
    <row r="2381" spans="2:14" ht="13" x14ac:dyDescent="0.3">
      <c r="B2381" s="53" t="s">
        <v>1933</v>
      </c>
      <c r="C2381" s="53" t="s">
        <v>149</v>
      </c>
      <c r="D2381" s="53" t="s">
        <v>2287</v>
      </c>
      <c r="E2381" s="53">
        <v>39.401890000000002</v>
      </c>
      <c r="F2381" s="53">
        <v>-2.4244729999999999</v>
      </c>
      <c r="G2381" s="54">
        <v>718.24969999999996</v>
      </c>
      <c r="H2381" s="53">
        <v>7093</v>
      </c>
      <c r="I2381" s="53">
        <v>3621</v>
      </c>
      <c r="J2381" s="53">
        <v>3472</v>
      </c>
      <c r="K2381" s="52">
        <v>975</v>
      </c>
      <c r="L2381" s="52">
        <v>-256.75030000000004</v>
      </c>
      <c r="M2381" s="55">
        <v>2</v>
      </c>
      <c r="N2381" s="56" t="s">
        <v>16</v>
      </c>
    </row>
    <row r="2382" spans="2:14" ht="13" x14ac:dyDescent="0.3">
      <c r="B2382" s="53" t="s">
        <v>1933</v>
      </c>
      <c r="C2382" s="53" t="s">
        <v>149</v>
      </c>
      <c r="D2382" s="53" t="s">
        <v>2288</v>
      </c>
      <c r="E2382" s="53">
        <v>39.849519999999998</v>
      </c>
      <c r="F2382" s="53">
        <v>-2.3577430000000001</v>
      </c>
      <c r="G2382" s="54">
        <v>958.50800000000004</v>
      </c>
      <c r="H2382" s="53">
        <v>1297</v>
      </c>
      <c r="I2382" s="53">
        <v>659</v>
      </c>
      <c r="J2382" s="53">
        <v>638</v>
      </c>
      <c r="K2382" s="52">
        <v>975</v>
      </c>
      <c r="L2382" s="52">
        <v>-16.491999999999962</v>
      </c>
      <c r="M2382" s="55">
        <v>2</v>
      </c>
      <c r="N2382" s="56" t="s">
        <v>16</v>
      </c>
    </row>
    <row r="2383" spans="2:14" ht="13" x14ac:dyDescent="0.3">
      <c r="B2383" s="53" t="s">
        <v>1933</v>
      </c>
      <c r="C2383" s="53" t="s">
        <v>149</v>
      </c>
      <c r="D2383" s="53" t="s">
        <v>2289</v>
      </c>
      <c r="E2383" s="53">
        <v>39.886299999999999</v>
      </c>
      <c r="F2383" s="53">
        <v>-1.5731919999999999</v>
      </c>
      <c r="G2383" s="54">
        <v>1204.7449999999999</v>
      </c>
      <c r="H2383" s="53">
        <v>68</v>
      </c>
      <c r="I2383" s="53">
        <v>36</v>
      </c>
      <c r="J2383" s="53">
        <v>32</v>
      </c>
      <c r="K2383" s="52">
        <v>975</v>
      </c>
      <c r="L2383" s="52">
        <v>229.74499999999989</v>
      </c>
      <c r="M2383" s="55">
        <v>4</v>
      </c>
      <c r="N2383" s="56" t="s">
        <v>17</v>
      </c>
    </row>
    <row r="2384" spans="2:14" ht="13" x14ac:dyDescent="0.3">
      <c r="B2384" s="53" t="s">
        <v>1933</v>
      </c>
      <c r="C2384" s="53" t="s">
        <v>149</v>
      </c>
      <c r="D2384" s="53" t="s">
        <v>2290</v>
      </c>
      <c r="E2384" s="53">
        <v>40.429079999999999</v>
      </c>
      <c r="F2384" s="53">
        <v>-2.4049710000000002</v>
      </c>
      <c r="G2384" s="54">
        <v>827.04420000000005</v>
      </c>
      <c r="H2384" s="53">
        <v>96</v>
      </c>
      <c r="I2384" s="53">
        <v>55</v>
      </c>
      <c r="J2384" s="53">
        <v>41</v>
      </c>
      <c r="K2384" s="52">
        <v>975</v>
      </c>
      <c r="L2384" s="52">
        <v>-147.95579999999995</v>
      </c>
      <c r="M2384" s="55">
        <v>2</v>
      </c>
      <c r="N2384" s="56" t="s">
        <v>16</v>
      </c>
    </row>
    <row r="2385" spans="2:14" ht="13" x14ac:dyDescent="0.3">
      <c r="B2385" s="53" t="s">
        <v>1933</v>
      </c>
      <c r="C2385" s="53" t="s">
        <v>149</v>
      </c>
      <c r="D2385" s="53" t="s">
        <v>2291</v>
      </c>
      <c r="E2385" s="53">
        <v>39.956310000000002</v>
      </c>
      <c r="F2385" s="53">
        <v>-1.2588729999999999</v>
      </c>
      <c r="G2385" s="54">
        <v>764.41269999999997</v>
      </c>
      <c r="H2385" s="53">
        <v>290</v>
      </c>
      <c r="I2385" s="53">
        <v>153</v>
      </c>
      <c r="J2385" s="53">
        <v>137</v>
      </c>
      <c r="K2385" s="52">
        <v>975</v>
      </c>
      <c r="L2385" s="52">
        <v>-210.58730000000003</v>
      </c>
      <c r="M2385" s="55">
        <v>2</v>
      </c>
      <c r="N2385" s="56" t="s">
        <v>16</v>
      </c>
    </row>
    <row r="2386" spans="2:14" ht="13" x14ac:dyDescent="0.3">
      <c r="B2386" s="53" t="s">
        <v>1933</v>
      </c>
      <c r="C2386" s="53" t="s">
        <v>149</v>
      </c>
      <c r="D2386" s="53" t="s">
        <v>2292</v>
      </c>
      <c r="E2386" s="53">
        <v>39.489989999999999</v>
      </c>
      <c r="F2386" s="53">
        <v>-2.8083</v>
      </c>
      <c r="G2386" s="54">
        <v>723.399</v>
      </c>
      <c r="H2386" s="53">
        <v>746</v>
      </c>
      <c r="I2386" s="53">
        <v>387</v>
      </c>
      <c r="J2386" s="53">
        <v>359</v>
      </c>
      <c r="K2386" s="52">
        <v>975</v>
      </c>
      <c r="L2386" s="52">
        <v>-251.601</v>
      </c>
      <c r="M2386" s="55">
        <v>2</v>
      </c>
      <c r="N2386" s="56" t="s">
        <v>16</v>
      </c>
    </row>
    <row r="2387" spans="2:14" ht="13" x14ac:dyDescent="0.3">
      <c r="B2387" s="53" t="s">
        <v>1933</v>
      </c>
      <c r="C2387" s="53" t="s">
        <v>149</v>
      </c>
      <c r="D2387" s="53" t="s">
        <v>2293</v>
      </c>
      <c r="E2387" s="53">
        <v>39.558239999999998</v>
      </c>
      <c r="F2387" s="53">
        <v>-2.4251109999999998</v>
      </c>
      <c r="G2387" s="54">
        <v>789.32809999999995</v>
      </c>
      <c r="H2387" s="53">
        <v>718</v>
      </c>
      <c r="I2387" s="53">
        <v>369</v>
      </c>
      <c r="J2387" s="53">
        <v>349</v>
      </c>
      <c r="K2387" s="52">
        <v>975</v>
      </c>
      <c r="L2387" s="52">
        <v>-185.67190000000005</v>
      </c>
      <c r="M2387" s="55">
        <v>2</v>
      </c>
      <c r="N2387" s="56" t="s">
        <v>16</v>
      </c>
    </row>
    <row r="2388" spans="2:14" ht="13" x14ac:dyDescent="0.3">
      <c r="B2388" s="53" t="s">
        <v>1933</v>
      </c>
      <c r="C2388" s="53" t="s">
        <v>149</v>
      </c>
      <c r="D2388" s="53" t="s">
        <v>2294</v>
      </c>
      <c r="E2388" s="53">
        <v>40.504959999999997</v>
      </c>
      <c r="F2388" s="53">
        <v>-2.0410210000000002</v>
      </c>
      <c r="G2388" s="54">
        <v>1208.0350000000001</v>
      </c>
      <c r="H2388" s="53">
        <v>89</v>
      </c>
      <c r="I2388" s="53">
        <v>51</v>
      </c>
      <c r="J2388" s="53">
        <v>38</v>
      </c>
      <c r="K2388" s="52">
        <v>975</v>
      </c>
      <c r="L2388" s="52">
        <v>233.03500000000008</v>
      </c>
      <c r="M2388" s="55">
        <v>4</v>
      </c>
      <c r="N2388" s="56" t="s">
        <v>17</v>
      </c>
    </row>
    <row r="2389" spans="2:14" ht="13" x14ac:dyDescent="0.3">
      <c r="B2389" s="53" t="s">
        <v>1933</v>
      </c>
      <c r="C2389" s="53" t="s">
        <v>149</v>
      </c>
      <c r="D2389" s="53" t="s">
        <v>2295</v>
      </c>
      <c r="E2389" s="53">
        <v>39.410850000000003</v>
      </c>
      <c r="F2389" s="53">
        <v>-2.2029049999999999</v>
      </c>
      <c r="G2389" s="54">
        <v>745.21299999999997</v>
      </c>
      <c r="H2389" s="53">
        <v>1958</v>
      </c>
      <c r="I2389" s="53">
        <v>991</v>
      </c>
      <c r="J2389" s="53">
        <v>967</v>
      </c>
      <c r="K2389" s="52">
        <v>975</v>
      </c>
      <c r="L2389" s="52">
        <v>-229.78700000000003</v>
      </c>
      <c r="M2389" s="55">
        <v>2</v>
      </c>
      <c r="N2389" s="56" t="s">
        <v>16</v>
      </c>
    </row>
    <row r="2390" spans="2:14" ht="13" x14ac:dyDescent="0.3">
      <c r="B2390" s="53" t="s">
        <v>1933</v>
      </c>
      <c r="C2390" s="53" t="s">
        <v>149</v>
      </c>
      <c r="D2390" s="53" t="s">
        <v>2296</v>
      </c>
      <c r="E2390" s="53">
        <v>39.749429999999997</v>
      </c>
      <c r="F2390" s="53">
        <v>-1.977236</v>
      </c>
      <c r="G2390" s="54">
        <v>1049.117</v>
      </c>
      <c r="H2390" s="53">
        <v>34</v>
      </c>
      <c r="I2390" s="53">
        <v>13</v>
      </c>
      <c r="J2390" s="53">
        <v>21</v>
      </c>
      <c r="K2390" s="52">
        <v>975</v>
      </c>
      <c r="L2390" s="52">
        <v>74.116999999999962</v>
      </c>
      <c r="M2390" s="55">
        <v>2</v>
      </c>
      <c r="N2390" s="56" t="s">
        <v>16</v>
      </c>
    </row>
    <row r="2391" spans="2:14" ht="13" x14ac:dyDescent="0.3">
      <c r="B2391" s="53" t="s">
        <v>1933</v>
      </c>
      <c r="C2391" s="53" t="s">
        <v>149</v>
      </c>
      <c r="D2391" s="53" t="s">
        <v>2297</v>
      </c>
      <c r="E2391" s="53">
        <v>40.195369999999997</v>
      </c>
      <c r="F2391" s="53">
        <v>-2.1632419999999999</v>
      </c>
      <c r="G2391" s="54">
        <v>989.64940000000001</v>
      </c>
      <c r="H2391" s="53">
        <v>863</v>
      </c>
      <c r="I2391" s="53">
        <v>433</v>
      </c>
      <c r="J2391" s="53">
        <v>430</v>
      </c>
      <c r="K2391" s="52">
        <v>975</v>
      </c>
      <c r="L2391" s="52">
        <v>14.649400000000014</v>
      </c>
      <c r="M2391" s="55">
        <v>2</v>
      </c>
      <c r="N2391" s="56" t="s">
        <v>16</v>
      </c>
    </row>
    <row r="2392" spans="2:14" ht="13" x14ac:dyDescent="0.3">
      <c r="B2392" s="53" t="s">
        <v>1933</v>
      </c>
      <c r="C2392" s="53" t="s">
        <v>149</v>
      </c>
      <c r="D2392" s="53" t="s">
        <v>2298</v>
      </c>
      <c r="E2392" s="53">
        <v>39.849249999999998</v>
      </c>
      <c r="F2392" s="53">
        <v>-1.284513</v>
      </c>
      <c r="G2392" s="54">
        <v>989.64670000000001</v>
      </c>
      <c r="H2392" s="53">
        <v>1048</v>
      </c>
      <c r="I2392" s="53">
        <v>545</v>
      </c>
      <c r="J2392" s="53">
        <v>503</v>
      </c>
      <c r="K2392" s="52">
        <v>975</v>
      </c>
      <c r="L2392" s="52">
        <v>14.64670000000001</v>
      </c>
      <c r="M2392" s="55">
        <v>2</v>
      </c>
      <c r="N2392" s="56" t="s">
        <v>16</v>
      </c>
    </row>
    <row r="2393" spans="2:14" ht="13" x14ac:dyDescent="0.3">
      <c r="B2393" s="53" t="s">
        <v>1933</v>
      </c>
      <c r="C2393" s="53" t="s">
        <v>149</v>
      </c>
      <c r="D2393" s="53" t="s">
        <v>2299</v>
      </c>
      <c r="E2393" s="53">
        <v>40.010539999999999</v>
      </c>
      <c r="F2393" s="53">
        <v>-3.0064470000000001</v>
      </c>
      <c r="G2393" s="54">
        <v>817.97739999999999</v>
      </c>
      <c r="H2393" s="53">
        <v>15651</v>
      </c>
      <c r="I2393" s="53">
        <v>7854</v>
      </c>
      <c r="J2393" s="53">
        <v>7797</v>
      </c>
      <c r="K2393" s="52">
        <v>975</v>
      </c>
      <c r="L2393" s="52">
        <v>-157.02260000000001</v>
      </c>
      <c r="M2393" s="55">
        <v>2</v>
      </c>
      <c r="N2393" s="56" t="s">
        <v>16</v>
      </c>
    </row>
    <row r="2394" spans="2:14" ht="13" x14ac:dyDescent="0.3">
      <c r="B2394" s="53" t="s">
        <v>1933</v>
      </c>
      <c r="C2394" s="53" t="s">
        <v>149</v>
      </c>
      <c r="D2394" s="53" t="s">
        <v>2300</v>
      </c>
      <c r="E2394" s="53">
        <v>39.49577</v>
      </c>
      <c r="F2394" s="53">
        <v>-2.1630539999999998</v>
      </c>
      <c r="G2394" s="54">
        <v>892.4076</v>
      </c>
      <c r="H2394" s="53">
        <v>381</v>
      </c>
      <c r="I2394" s="53">
        <v>203</v>
      </c>
      <c r="J2394" s="53">
        <v>178</v>
      </c>
      <c r="K2394" s="52">
        <v>975</v>
      </c>
      <c r="L2394" s="52">
        <v>-82.592399999999998</v>
      </c>
      <c r="M2394" s="55">
        <v>2</v>
      </c>
      <c r="N2394" s="56" t="s">
        <v>16</v>
      </c>
    </row>
    <row r="2395" spans="2:14" ht="13" x14ac:dyDescent="0.3">
      <c r="B2395" s="53" t="s">
        <v>1933</v>
      </c>
      <c r="C2395" s="53" t="s">
        <v>149</v>
      </c>
      <c r="D2395" s="53" t="s">
        <v>2301</v>
      </c>
      <c r="E2395" s="53">
        <v>40.139490000000002</v>
      </c>
      <c r="F2395" s="53">
        <v>-1.6345499999999999</v>
      </c>
      <c r="G2395" s="54">
        <v>1221.846</v>
      </c>
      <c r="H2395" s="53">
        <v>140</v>
      </c>
      <c r="I2395" s="53">
        <v>70</v>
      </c>
      <c r="J2395" s="53">
        <v>70</v>
      </c>
      <c r="K2395" s="52">
        <v>975</v>
      </c>
      <c r="L2395" s="52">
        <v>246.846</v>
      </c>
      <c r="M2395" s="55">
        <v>4</v>
      </c>
      <c r="N2395" s="56" t="s">
        <v>17</v>
      </c>
    </row>
    <row r="2396" spans="2:14" ht="13" x14ac:dyDescent="0.3">
      <c r="B2396" s="53" t="s">
        <v>1933</v>
      </c>
      <c r="C2396" s="53" t="s">
        <v>149</v>
      </c>
      <c r="D2396" s="53" t="s">
        <v>2302</v>
      </c>
      <c r="E2396" s="53">
        <v>40.325780000000002</v>
      </c>
      <c r="F2396" s="53">
        <v>-2.583453</v>
      </c>
      <c r="G2396" s="54">
        <v>868.13900000000001</v>
      </c>
      <c r="H2396" s="53">
        <v>344</v>
      </c>
      <c r="I2396" s="53">
        <v>181</v>
      </c>
      <c r="J2396" s="53">
        <v>163</v>
      </c>
      <c r="K2396" s="52">
        <v>975</v>
      </c>
      <c r="L2396" s="52">
        <v>-106.86099999999999</v>
      </c>
      <c r="M2396" s="55">
        <v>2</v>
      </c>
      <c r="N2396" s="56" t="s">
        <v>16</v>
      </c>
    </row>
    <row r="2397" spans="2:14" ht="13" x14ac:dyDescent="0.3">
      <c r="B2397" s="53" t="s">
        <v>1933</v>
      </c>
      <c r="C2397" s="53" t="s">
        <v>149</v>
      </c>
      <c r="D2397" s="53" t="s">
        <v>2303</v>
      </c>
      <c r="E2397" s="53">
        <v>40.302300000000002</v>
      </c>
      <c r="F2397" s="53">
        <v>-2.2864559999999998</v>
      </c>
      <c r="G2397" s="54">
        <v>910.98710000000005</v>
      </c>
      <c r="H2397" s="53">
        <v>165</v>
      </c>
      <c r="I2397" s="53">
        <v>92</v>
      </c>
      <c r="J2397" s="53">
        <v>73</v>
      </c>
      <c r="K2397" s="52">
        <v>975</v>
      </c>
      <c r="L2397" s="52">
        <v>-64.012899999999945</v>
      </c>
      <c r="M2397" s="55">
        <v>2</v>
      </c>
      <c r="N2397" s="56" t="s">
        <v>16</v>
      </c>
    </row>
    <row r="2398" spans="2:14" ht="13" x14ac:dyDescent="0.3">
      <c r="B2398" s="53" t="s">
        <v>1933</v>
      </c>
      <c r="C2398" s="53" t="s">
        <v>149</v>
      </c>
      <c r="D2398" s="53" t="s">
        <v>2304</v>
      </c>
      <c r="E2398" s="53">
        <v>40.007429999999999</v>
      </c>
      <c r="F2398" s="53">
        <v>-2.5700249999999998</v>
      </c>
      <c r="G2398" s="54">
        <v>925.64710000000002</v>
      </c>
      <c r="H2398" s="53">
        <v>597</v>
      </c>
      <c r="I2398" s="53">
        <v>302</v>
      </c>
      <c r="J2398" s="53">
        <v>295</v>
      </c>
      <c r="K2398" s="52">
        <v>975</v>
      </c>
      <c r="L2398" s="52">
        <v>-49.352899999999977</v>
      </c>
      <c r="M2398" s="55">
        <v>2</v>
      </c>
      <c r="N2398" s="56" t="s">
        <v>16</v>
      </c>
    </row>
    <row r="2399" spans="2:14" ht="13" x14ac:dyDescent="0.3">
      <c r="B2399" s="53" t="s">
        <v>1933</v>
      </c>
      <c r="C2399" s="53" t="s">
        <v>149</v>
      </c>
      <c r="D2399" s="53" t="s">
        <v>2305</v>
      </c>
      <c r="E2399" s="53">
        <v>39.89723</v>
      </c>
      <c r="F2399" s="53">
        <v>-2.9613610000000001</v>
      </c>
      <c r="G2399" s="54">
        <v>804.85</v>
      </c>
      <c r="H2399" s="53">
        <v>341</v>
      </c>
      <c r="I2399" s="53">
        <v>168</v>
      </c>
      <c r="J2399" s="53">
        <v>173</v>
      </c>
      <c r="K2399" s="52">
        <v>975</v>
      </c>
      <c r="L2399" s="52">
        <v>-170.14999999999998</v>
      </c>
      <c r="M2399" s="55">
        <v>2</v>
      </c>
      <c r="N2399" s="56" t="s">
        <v>16</v>
      </c>
    </row>
    <row r="2400" spans="2:14" ht="13" x14ac:dyDescent="0.3">
      <c r="B2400" s="53" t="s">
        <v>1933</v>
      </c>
      <c r="C2400" s="53" t="s">
        <v>149</v>
      </c>
      <c r="D2400" s="53" t="s">
        <v>2306</v>
      </c>
      <c r="E2400" s="53">
        <v>39.658050000000003</v>
      </c>
      <c r="F2400" s="53">
        <v>-2.3105449999999998</v>
      </c>
      <c r="G2400" s="54">
        <v>844.58389999999997</v>
      </c>
      <c r="H2400" s="53">
        <v>40</v>
      </c>
      <c r="I2400" s="53">
        <v>24</v>
      </c>
      <c r="J2400" s="53">
        <v>16</v>
      </c>
      <c r="K2400" s="52">
        <v>975</v>
      </c>
      <c r="L2400" s="52">
        <v>-130.41610000000003</v>
      </c>
      <c r="M2400" s="55">
        <v>2</v>
      </c>
      <c r="N2400" s="56" t="s">
        <v>16</v>
      </c>
    </row>
    <row r="2401" spans="2:14" ht="13" x14ac:dyDescent="0.3">
      <c r="B2401" s="53" t="s">
        <v>1933</v>
      </c>
      <c r="C2401" s="53" t="s">
        <v>149</v>
      </c>
      <c r="D2401" s="53" t="s">
        <v>2307</v>
      </c>
      <c r="E2401" s="53">
        <v>40.351100000000002</v>
      </c>
      <c r="F2401" s="53">
        <v>-1.8499559999999999</v>
      </c>
      <c r="G2401" s="54">
        <v>1280.0229999999999</v>
      </c>
      <c r="H2401" s="53">
        <v>354</v>
      </c>
      <c r="I2401" s="53">
        <v>190</v>
      </c>
      <c r="J2401" s="53">
        <v>164</v>
      </c>
      <c r="K2401" s="52">
        <v>975</v>
      </c>
      <c r="L2401" s="52">
        <v>305.02299999999991</v>
      </c>
      <c r="M2401" s="55">
        <v>4</v>
      </c>
      <c r="N2401" s="56" t="s">
        <v>17</v>
      </c>
    </row>
    <row r="2402" spans="2:14" ht="13" x14ac:dyDescent="0.3">
      <c r="B2402" s="53" t="s">
        <v>1933</v>
      </c>
      <c r="C2402" s="53" t="s">
        <v>149</v>
      </c>
      <c r="D2402" s="53" t="s">
        <v>2308</v>
      </c>
      <c r="E2402" s="53">
        <v>39.700830000000003</v>
      </c>
      <c r="F2402" s="53">
        <v>-2.7572739999999998</v>
      </c>
      <c r="G2402" s="54">
        <v>794.41610000000003</v>
      </c>
      <c r="H2402" s="53">
        <v>406</v>
      </c>
      <c r="I2402" s="53">
        <v>212</v>
      </c>
      <c r="J2402" s="53">
        <v>194</v>
      </c>
      <c r="K2402" s="52">
        <v>975</v>
      </c>
      <c r="L2402" s="52">
        <v>-180.58389999999997</v>
      </c>
      <c r="M2402" s="55">
        <v>2</v>
      </c>
      <c r="N2402" s="56" t="s">
        <v>16</v>
      </c>
    </row>
    <row r="2403" spans="2:14" ht="13" x14ac:dyDescent="0.3">
      <c r="B2403" s="53" t="s">
        <v>1933</v>
      </c>
      <c r="C2403" s="53" t="s">
        <v>149</v>
      </c>
      <c r="D2403" s="53" t="s">
        <v>2309</v>
      </c>
      <c r="E2403" s="53">
        <v>39.972729999999999</v>
      </c>
      <c r="F2403" s="53">
        <v>-2.8993950000000002</v>
      </c>
      <c r="G2403" s="54">
        <v>829.77980000000002</v>
      </c>
      <c r="H2403" s="53">
        <v>123</v>
      </c>
      <c r="I2403" s="53">
        <v>58</v>
      </c>
      <c r="J2403" s="53">
        <v>65</v>
      </c>
      <c r="K2403" s="52">
        <v>975</v>
      </c>
      <c r="L2403" s="52">
        <v>-145.22019999999998</v>
      </c>
      <c r="M2403" s="55">
        <v>2</v>
      </c>
      <c r="N2403" s="56" t="s">
        <v>16</v>
      </c>
    </row>
    <row r="2404" spans="2:14" ht="13" x14ac:dyDescent="0.3">
      <c r="B2404" s="53" t="s">
        <v>1933</v>
      </c>
      <c r="C2404" s="53" t="s">
        <v>149</v>
      </c>
      <c r="D2404" s="53" t="s">
        <v>2310</v>
      </c>
      <c r="E2404" s="53">
        <v>39.981859999999998</v>
      </c>
      <c r="F2404" s="53">
        <v>-2.86232</v>
      </c>
      <c r="G2404" s="54">
        <v>836.33969999999999</v>
      </c>
      <c r="H2404" s="53">
        <v>246</v>
      </c>
      <c r="I2404" s="53">
        <v>123</v>
      </c>
      <c r="J2404" s="53">
        <v>123</v>
      </c>
      <c r="K2404" s="52">
        <v>975</v>
      </c>
      <c r="L2404" s="52">
        <v>-138.66030000000001</v>
      </c>
      <c r="M2404" s="55">
        <v>2</v>
      </c>
      <c r="N2404" s="56" t="s">
        <v>16</v>
      </c>
    </row>
    <row r="2405" spans="2:14" ht="13" x14ac:dyDescent="0.3">
      <c r="B2405" s="53" t="s">
        <v>1933</v>
      </c>
      <c r="C2405" s="53" t="s">
        <v>149</v>
      </c>
      <c r="D2405" s="53" t="s">
        <v>2311</v>
      </c>
      <c r="E2405" s="53">
        <v>40.223489999999998</v>
      </c>
      <c r="F2405" s="53">
        <v>-1.9795739999999999</v>
      </c>
      <c r="G2405" s="54">
        <v>1133.798</v>
      </c>
      <c r="H2405" s="53">
        <v>117</v>
      </c>
      <c r="I2405" s="53">
        <v>59</v>
      </c>
      <c r="J2405" s="53">
        <v>58</v>
      </c>
      <c r="K2405" s="52">
        <v>975</v>
      </c>
      <c r="L2405" s="52">
        <v>158.798</v>
      </c>
      <c r="M2405" s="55">
        <v>2</v>
      </c>
      <c r="N2405" s="56" t="s">
        <v>16</v>
      </c>
    </row>
    <row r="2406" spans="2:14" ht="13" x14ac:dyDescent="0.3">
      <c r="B2406" s="53" t="s">
        <v>1933</v>
      </c>
      <c r="C2406" s="53" t="s">
        <v>149</v>
      </c>
      <c r="D2406" s="53" t="s">
        <v>2312</v>
      </c>
      <c r="E2406" s="53">
        <v>40.119169999999997</v>
      </c>
      <c r="F2406" s="53">
        <v>-2.4972219999999998</v>
      </c>
      <c r="G2406" s="54">
        <v>940.61369999999999</v>
      </c>
      <c r="H2406" s="53">
        <v>102</v>
      </c>
      <c r="I2406" s="53">
        <v>58</v>
      </c>
      <c r="J2406" s="53">
        <v>44</v>
      </c>
      <c r="K2406" s="52">
        <v>975</v>
      </c>
      <c r="L2406" s="52">
        <v>-34.386300000000006</v>
      </c>
      <c r="M2406" s="55">
        <v>2</v>
      </c>
      <c r="N2406" s="56" t="s">
        <v>16</v>
      </c>
    </row>
    <row r="2407" spans="2:14" ht="13" x14ac:dyDescent="0.3">
      <c r="B2407" s="53" t="s">
        <v>1933</v>
      </c>
      <c r="C2407" s="53" t="s">
        <v>149</v>
      </c>
      <c r="D2407" s="53" t="s">
        <v>2313</v>
      </c>
      <c r="E2407" s="53">
        <v>40.223739999999999</v>
      </c>
      <c r="F2407" s="53">
        <v>-1.7410870000000001</v>
      </c>
      <c r="G2407" s="54">
        <v>1316.7760000000001</v>
      </c>
      <c r="H2407" s="53">
        <v>116</v>
      </c>
      <c r="I2407" s="53">
        <v>61</v>
      </c>
      <c r="J2407" s="53">
        <v>55</v>
      </c>
      <c r="K2407" s="52">
        <v>975</v>
      </c>
      <c r="L2407" s="52">
        <v>341.77600000000007</v>
      </c>
      <c r="M2407" s="55">
        <v>4</v>
      </c>
      <c r="N2407" s="56" t="s">
        <v>17</v>
      </c>
    </row>
    <row r="2408" spans="2:14" ht="13" x14ac:dyDescent="0.3">
      <c r="B2408" s="53" t="s">
        <v>1933</v>
      </c>
      <c r="C2408" s="53" t="s">
        <v>149</v>
      </c>
      <c r="D2408" s="53" t="s">
        <v>2314</v>
      </c>
      <c r="E2408" s="53">
        <v>40.03857</v>
      </c>
      <c r="F2408" s="53">
        <v>-1.7799210000000001</v>
      </c>
      <c r="G2408" s="54">
        <v>1193.0250000000001</v>
      </c>
      <c r="H2408" s="53">
        <v>81</v>
      </c>
      <c r="I2408" s="53">
        <v>45</v>
      </c>
      <c r="J2408" s="53">
        <v>36</v>
      </c>
      <c r="K2408" s="52">
        <v>975</v>
      </c>
      <c r="L2408" s="52">
        <v>218.02500000000009</v>
      </c>
      <c r="M2408" s="55">
        <v>4</v>
      </c>
      <c r="N2408" s="56" t="s">
        <v>17</v>
      </c>
    </row>
    <row r="2409" spans="2:14" ht="13" x14ac:dyDescent="0.3">
      <c r="B2409" s="53" t="s">
        <v>1933</v>
      </c>
      <c r="C2409" s="53" t="s">
        <v>149</v>
      </c>
      <c r="D2409" s="53" t="s">
        <v>2315</v>
      </c>
      <c r="E2409" s="53">
        <v>40.101260000000003</v>
      </c>
      <c r="F2409" s="53">
        <v>-1.767433</v>
      </c>
      <c r="G2409" s="54">
        <v>1117.2670000000001</v>
      </c>
      <c r="H2409" s="53">
        <v>149</v>
      </c>
      <c r="I2409" s="53">
        <v>88</v>
      </c>
      <c r="J2409" s="53">
        <v>61</v>
      </c>
      <c r="K2409" s="52">
        <v>975</v>
      </c>
      <c r="L2409" s="52">
        <v>142.26700000000005</v>
      </c>
      <c r="M2409" s="55">
        <v>2</v>
      </c>
      <c r="N2409" s="56" t="s">
        <v>16</v>
      </c>
    </row>
    <row r="2410" spans="2:14" ht="13" x14ac:dyDescent="0.3">
      <c r="B2410" s="53" t="s">
        <v>1933</v>
      </c>
      <c r="C2410" s="53" t="s">
        <v>149</v>
      </c>
      <c r="D2410" s="53" t="s">
        <v>2316</v>
      </c>
      <c r="E2410" s="53">
        <v>40.504469999999998</v>
      </c>
      <c r="F2410" s="53">
        <v>-2.4467379999999999</v>
      </c>
      <c r="G2410" s="54">
        <v>927.06740000000002</v>
      </c>
      <c r="H2410" s="53">
        <v>276</v>
      </c>
      <c r="I2410" s="53">
        <v>157</v>
      </c>
      <c r="J2410" s="53">
        <v>119</v>
      </c>
      <c r="K2410" s="52">
        <v>975</v>
      </c>
      <c r="L2410" s="52">
        <v>-47.932599999999979</v>
      </c>
      <c r="M2410" s="55">
        <v>2</v>
      </c>
      <c r="N2410" s="56" t="s">
        <v>16</v>
      </c>
    </row>
    <row r="2411" spans="2:14" ht="13" x14ac:dyDescent="0.3">
      <c r="B2411" s="53" t="s">
        <v>1933</v>
      </c>
      <c r="C2411" s="53" t="s">
        <v>149</v>
      </c>
      <c r="D2411" s="53" t="s">
        <v>2317</v>
      </c>
      <c r="E2411" s="53">
        <v>39.920279999999998</v>
      </c>
      <c r="F2411" s="53">
        <v>-2.1861109999999999</v>
      </c>
      <c r="G2411" s="54">
        <v>898.97839999999997</v>
      </c>
      <c r="H2411" s="53">
        <v>167</v>
      </c>
      <c r="I2411" s="53">
        <v>97</v>
      </c>
      <c r="J2411" s="53">
        <v>70</v>
      </c>
      <c r="K2411" s="52">
        <v>975</v>
      </c>
      <c r="L2411" s="52">
        <v>-76.021600000000035</v>
      </c>
      <c r="M2411" s="55">
        <v>2</v>
      </c>
      <c r="N2411" s="56" t="s">
        <v>16</v>
      </c>
    </row>
    <row r="2412" spans="2:14" ht="13" x14ac:dyDescent="0.3">
      <c r="B2412" s="53" t="s">
        <v>1933</v>
      </c>
      <c r="C2412" s="53" t="s">
        <v>149</v>
      </c>
      <c r="D2412" s="53" t="s">
        <v>2318</v>
      </c>
      <c r="E2412" s="53">
        <v>39.786520000000003</v>
      </c>
      <c r="F2412" s="53">
        <v>-2.1548470000000002</v>
      </c>
      <c r="G2412" s="54">
        <v>935.20370000000003</v>
      </c>
      <c r="H2412" s="53">
        <v>1584</v>
      </c>
      <c r="I2412" s="53">
        <v>858</v>
      </c>
      <c r="J2412" s="53">
        <v>726</v>
      </c>
      <c r="K2412" s="52">
        <v>975</v>
      </c>
      <c r="L2412" s="52">
        <v>-39.796299999999974</v>
      </c>
      <c r="M2412" s="55">
        <v>2</v>
      </c>
      <c r="N2412" s="56" t="s">
        <v>16</v>
      </c>
    </row>
    <row r="2413" spans="2:14" ht="13" x14ac:dyDescent="0.3">
      <c r="B2413" s="53" t="s">
        <v>1933</v>
      </c>
      <c r="C2413" s="53" t="s">
        <v>149</v>
      </c>
      <c r="D2413" s="53" t="s">
        <v>2319</v>
      </c>
      <c r="E2413" s="53">
        <v>39.552930000000003</v>
      </c>
      <c r="F2413" s="53">
        <v>-2.0162620000000002</v>
      </c>
      <c r="G2413" s="54">
        <v>800.92880000000002</v>
      </c>
      <c r="H2413" s="53">
        <v>57</v>
      </c>
      <c r="I2413" s="53">
        <v>28</v>
      </c>
      <c r="J2413" s="53">
        <v>29</v>
      </c>
      <c r="K2413" s="52">
        <v>975</v>
      </c>
      <c r="L2413" s="52">
        <v>-174.07119999999998</v>
      </c>
      <c r="M2413" s="55">
        <v>2</v>
      </c>
      <c r="N2413" s="56" t="s">
        <v>16</v>
      </c>
    </row>
    <row r="2414" spans="2:14" ht="13" x14ac:dyDescent="0.3">
      <c r="B2414" s="53" t="s">
        <v>1933</v>
      </c>
      <c r="C2414" s="53" t="s">
        <v>149</v>
      </c>
      <c r="D2414" s="53" t="s">
        <v>2320</v>
      </c>
      <c r="E2414" s="53">
        <v>40.616930000000004</v>
      </c>
      <c r="F2414" s="53">
        <v>-2.0933009999999999</v>
      </c>
      <c r="G2414" s="54">
        <v>1219.73</v>
      </c>
      <c r="H2414" s="53">
        <v>64</v>
      </c>
      <c r="I2414" s="53">
        <v>38</v>
      </c>
      <c r="J2414" s="53">
        <v>26</v>
      </c>
      <c r="K2414" s="52">
        <v>975</v>
      </c>
      <c r="L2414" s="52">
        <v>244.73000000000002</v>
      </c>
      <c r="M2414" s="55">
        <v>4</v>
      </c>
      <c r="N2414" s="56" t="s">
        <v>17</v>
      </c>
    </row>
    <row r="2415" spans="2:14" ht="13" x14ac:dyDescent="0.3">
      <c r="B2415" s="53" t="s">
        <v>1933</v>
      </c>
      <c r="C2415" s="53" t="s">
        <v>149</v>
      </c>
      <c r="D2415" s="53" t="s">
        <v>2321</v>
      </c>
      <c r="E2415" s="53">
        <v>39.718690000000002</v>
      </c>
      <c r="F2415" s="53">
        <v>-2.2219009999999999</v>
      </c>
      <c r="G2415" s="54">
        <v>846.48239999999998</v>
      </c>
      <c r="H2415" s="53">
        <v>1157</v>
      </c>
      <c r="I2415" s="53">
        <v>579</v>
      </c>
      <c r="J2415" s="53">
        <v>578</v>
      </c>
      <c r="K2415" s="52">
        <v>975</v>
      </c>
      <c r="L2415" s="52">
        <v>-128.51760000000002</v>
      </c>
      <c r="M2415" s="55">
        <v>2</v>
      </c>
      <c r="N2415" s="56" t="s">
        <v>16</v>
      </c>
    </row>
    <row r="2416" spans="2:14" ht="13" x14ac:dyDescent="0.3">
      <c r="B2416" s="53" t="s">
        <v>1933</v>
      </c>
      <c r="C2416" s="53" t="s">
        <v>149</v>
      </c>
      <c r="D2416" s="53" t="s">
        <v>2322</v>
      </c>
      <c r="E2416" s="53">
        <v>39.615049999999997</v>
      </c>
      <c r="F2416" s="53">
        <v>-2.0241159999999998</v>
      </c>
      <c r="G2416" s="54">
        <v>865.12900000000002</v>
      </c>
      <c r="H2416" s="53">
        <v>116</v>
      </c>
      <c r="I2416" s="53">
        <v>60</v>
      </c>
      <c r="J2416" s="53">
        <v>56</v>
      </c>
      <c r="K2416" s="52">
        <v>975</v>
      </c>
      <c r="L2416" s="52">
        <v>-109.87099999999998</v>
      </c>
      <c r="M2416" s="55">
        <v>2</v>
      </c>
      <c r="N2416" s="56" t="s">
        <v>16</v>
      </c>
    </row>
    <row r="2417" spans="2:14" ht="13" x14ac:dyDescent="0.3">
      <c r="B2417" s="53" t="s">
        <v>1933</v>
      </c>
      <c r="C2417" s="53" t="s">
        <v>149</v>
      </c>
      <c r="D2417" s="53" t="s">
        <v>2323</v>
      </c>
      <c r="E2417" s="53">
        <v>39.425989999999999</v>
      </c>
      <c r="F2417" s="53">
        <v>-2.2936939999999999</v>
      </c>
      <c r="G2417" s="54">
        <v>820.93820000000005</v>
      </c>
      <c r="H2417" s="53">
        <v>632</v>
      </c>
      <c r="I2417" s="53">
        <v>326</v>
      </c>
      <c r="J2417" s="53">
        <v>306</v>
      </c>
      <c r="K2417" s="52">
        <v>975</v>
      </c>
      <c r="L2417" s="52">
        <v>-154.06179999999995</v>
      </c>
      <c r="M2417" s="55">
        <v>2</v>
      </c>
      <c r="N2417" s="56" t="s">
        <v>16</v>
      </c>
    </row>
    <row r="2418" spans="2:14" ht="13" x14ac:dyDescent="0.3">
      <c r="B2418" s="53" t="s">
        <v>1933</v>
      </c>
      <c r="C2418" s="53" t="s">
        <v>149</v>
      </c>
      <c r="D2418" s="53" t="s">
        <v>2324</v>
      </c>
      <c r="E2418" s="53">
        <v>40.424660000000003</v>
      </c>
      <c r="F2418" s="53">
        <v>-1.913025</v>
      </c>
      <c r="G2418" s="54">
        <v>1390.018</v>
      </c>
      <c r="H2418" s="53">
        <v>172</v>
      </c>
      <c r="I2418" s="53">
        <v>91</v>
      </c>
      <c r="J2418" s="53">
        <v>81</v>
      </c>
      <c r="K2418" s="52">
        <v>975</v>
      </c>
      <c r="L2418" s="52">
        <v>415.01800000000003</v>
      </c>
      <c r="M2418" s="55">
        <v>5</v>
      </c>
      <c r="N2418" s="56" t="s">
        <v>17</v>
      </c>
    </row>
    <row r="2419" spans="2:14" ht="13" x14ac:dyDescent="0.3">
      <c r="B2419" s="53" t="s">
        <v>1933</v>
      </c>
      <c r="C2419" s="53" t="s">
        <v>149</v>
      </c>
      <c r="D2419" s="53" t="s">
        <v>2325</v>
      </c>
      <c r="E2419" s="53">
        <v>40.129649999999998</v>
      </c>
      <c r="F2419" s="53">
        <v>-2.8144079999999998</v>
      </c>
      <c r="G2419" s="54">
        <v>944.9796</v>
      </c>
      <c r="H2419" s="53">
        <v>159</v>
      </c>
      <c r="I2419" s="53">
        <v>82</v>
      </c>
      <c r="J2419" s="53">
        <v>77</v>
      </c>
      <c r="K2419" s="52">
        <v>975</v>
      </c>
      <c r="L2419" s="52">
        <v>-30.020399999999995</v>
      </c>
      <c r="M2419" s="55">
        <v>2</v>
      </c>
      <c r="N2419" s="56" t="s">
        <v>16</v>
      </c>
    </row>
    <row r="2420" spans="2:14" ht="13" x14ac:dyDescent="0.3">
      <c r="B2420" s="53" t="s">
        <v>1933</v>
      </c>
      <c r="C2420" s="53" t="s">
        <v>149</v>
      </c>
      <c r="D2420" s="53" t="s">
        <v>2326</v>
      </c>
      <c r="E2420" s="53">
        <v>40.399900000000002</v>
      </c>
      <c r="F2420" s="53">
        <v>-2.31839</v>
      </c>
      <c r="G2420" s="54">
        <v>808.24760000000003</v>
      </c>
      <c r="H2420" s="53">
        <v>459</v>
      </c>
      <c r="I2420" s="53">
        <v>228</v>
      </c>
      <c r="J2420" s="53">
        <v>231</v>
      </c>
      <c r="K2420" s="52">
        <v>975</v>
      </c>
      <c r="L2420" s="52">
        <v>-166.75239999999997</v>
      </c>
      <c r="M2420" s="55">
        <v>2</v>
      </c>
      <c r="N2420" s="56" t="s">
        <v>16</v>
      </c>
    </row>
    <row r="2421" spans="2:14" ht="13" x14ac:dyDescent="0.3">
      <c r="B2421" s="53" t="s">
        <v>1933</v>
      </c>
      <c r="C2421" s="53" t="s">
        <v>149</v>
      </c>
      <c r="D2421" s="53" t="s">
        <v>2327</v>
      </c>
      <c r="E2421" s="53">
        <v>39.5974</v>
      </c>
      <c r="F2421" s="53">
        <v>-2.6740599999999999</v>
      </c>
      <c r="G2421" s="54">
        <v>826.97249999999997</v>
      </c>
      <c r="H2421" s="53">
        <v>547</v>
      </c>
      <c r="I2421" s="53">
        <v>274</v>
      </c>
      <c r="J2421" s="53">
        <v>273</v>
      </c>
      <c r="K2421" s="52">
        <v>975</v>
      </c>
      <c r="L2421" s="52">
        <v>-148.02750000000003</v>
      </c>
      <c r="M2421" s="55">
        <v>2</v>
      </c>
      <c r="N2421" s="56" t="s">
        <v>16</v>
      </c>
    </row>
    <row r="2422" spans="2:14" ht="13" x14ac:dyDescent="0.3">
      <c r="B2422" s="53" t="s">
        <v>1933</v>
      </c>
      <c r="C2422" s="53" t="s">
        <v>149</v>
      </c>
      <c r="D2422" s="53" t="s">
        <v>2328</v>
      </c>
      <c r="E2422" s="53">
        <v>39.326509999999999</v>
      </c>
      <c r="F2422" s="53">
        <v>-1.8464560000000001</v>
      </c>
      <c r="G2422" s="54">
        <v>733.04899999999998</v>
      </c>
      <c r="H2422" s="53">
        <v>868</v>
      </c>
      <c r="I2422" s="53">
        <v>441</v>
      </c>
      <c r="J2422" s="53">
        <v>427</v>
      </c>
      <c r="K2422" s="52">
        <v>975</v>
      </c>
      <c r="L2422" s="52">
        <v>-241.95100000000002</v>
      </c>
      <c r="M2422" s="55">
        <v>2</v>
      </c>
      <c r="N2422" s="56" t="s">
        <v>16</v>
      </c>
    </row>
    <row r="2423" spans="2:14" ht="13" x14ac:dyDescent="0.3">
      <c r="B2423" s="53" t="s">
        <v>1933</v>
      </c>
      <c r="C2423" s="53" t="s">
        <v>149</v>
      </c>
      <c r="D2423" s="53" t="s">
        <v>2329</v>
      </c>
      <c r="E2423" s="53">
        <v>40.235579999999999</v>
      </c>
      <c r="F2423" s="53">
        <v>-2.0882320000000001</v>
      </c>
      <c r="G2423" s="54">
        <v>992.46439999999996</v>
      </c>
      <c r="H2423" s="53">
        <v>559</v>
      </c>
      <c r="I2423" s="53">
        <v>282</v>
      </c>
      <c r="J2423" s="53">
        <v>277</v>
      </c>
      <c r="K2423" s="52">
        <v>975</v>
      </c>
      <c r="L2423" s="52">
        <v>17.464399999999955</v>
      </c>
      <c r="M2423" s="55">
        <v>2</v>
      </c>
      <c r="N2423" s="56" t="s">
        <v>16</v>
      </c>
    </row>
    <row r="2424" spans="2:14" ht="13" x14ac:dyDescent="0.3">
      <c r="B2424" s="53" t="s">
        <v>1933</v>
      </c>
      <c r="C2424" s="53" t="s">
        <v>149</v>
      </c>
      <c r="D2424" s="53" t="s">
        <v>2330</v>
      </c>
      <c r="E2424" s="53">
        <v>40.345089999999999</v>
      </c>
      <c r="F2424" s="53">
        <v>-2.642274</v>
      </c>
      <c r="G2424" s="54">
        <v>788.16539999999998</v>
      </c>
      <c r="H2424" s="53">
        <v>611</v>
      </c>
      <c r="I2424" s="53">
        <v>328</v>
      </c>
      <c r="J2424" s="53">
        <v>283</v>
      </c>
      <c r="K2424" s="52">
        <v>975</v>
      </c>
      <c r="L2424" s="52">
        <v>-186.83460000000002</v>
      </c>
      <c r="M2424" s="55">
        <v>2</v>
      </c>
      <c r="N2424" s="56" t="s">
        <v>16</v>
      </c>
    </row>
    <row r="2425" spans="2:14" ht="13" x14ac:dyDescent="0.3">
      <c r="B2425" s="53" t="s">
        <v>1933</v>
      </c>
      <c r="C2425" s="53" t="s">
        <v>149</v>
      </c>
      <c r="D2425" s="53" t="s">
        <v>2331</v>
      </c>
      <c r="E2425" s="53">
        <v>39.682310000000001</v>
      </c>
      <c r="F2425" s="53">
        <v>-2.5080360000000002</v>
      </c>
      <c r="G2425" s="54">
        <v>861.00959999999998</v>
      </c>
      <c r="H2425" s="53">
        <v>100</v>
      </c>
      <c r="I2425" s="53">
        <v>52</v>
      </c>
      <c r="J2425" s="53">
        <v>48</v>
      </c>
      <c r="K2425" s="52">
        <v>975</v>
      </c>
      <c r="L2425" s="52">
        <v>-113.99040000000002</v>
      </c>
      <c r="M2425" s="55">
        <v>2</v>
      </c>
      <c r="N2425" s="56" t="s">
        <v>16</v>
      </c>
    </row>
    <row r="2426" spans="2:14" ht="13" x14ac:dyDescent="0.3">
      <c r="B2426" s="53" t="s">
        <v>1933</v>
      </c>
      <c r="C2426" s="53" t="s">
        <v>149</v>
      </c>
      <c r="D2426" s="53" t="s">
        <v>2332</v>
      </c>
      <c r="E2426" s="53">
        <v>39.471989999999998</v>
      </c>
      <c r="F2426" s="53">
        <v>-1.624603</v>
      </c>
      <c r="G2426" s="54">
        <v>771.2595</v>
      </c>
      <c r="H2426" s="53">
        <v>1156</v>
      </c>
      <c r="I2426" s="53">
        <v>570</v>
      </c>
      <c r="J2426" s="53">
        <v>586</v>
      </c>
      <c r="K2426" s="52">
        <v>975</v>
      </c>
      <c r="L2426" s="52">
        <v>-203.7405</v>
      </c>
      <c r="M2426" s="55">
        <v>2</v>
      </c>
      <c r="N2426" s="56" t="s">
        <v>16</v>
      </c>
    </row>
    <row r="2427" spans="2:14" ht="13" x14ac:dyDescent="0.3">
      <c r="B2427" s="53" t="s">
        <v>1933</v>
      </c>
      <c r="C2427" s="53" t="s">
        <v>149</v>
      </c>
      <c r="D2427" s="53" t="s">
        <v>2333</v>
      </c>
      <c r="E2427" s="53">
        <v>39.72784</v>
      </c>
      <c r="F2427" s="53">
        <v>-2.9235799999999998</v>
      </c>
      <c r="G2427" s="54">
        <v>775.3732</v>
      </c>
      <c r="H2427" s="53">
        <v>3078</v>
      </c>
      <c r="I2427" s="53">
        <v>1584</v>
      </c>
      <c r="J2427" s="53">
        <v>1494</v>
      </c>
      <c r="K2427" s="52">
        <v>975</v>
      </c>
      <c r="L2427" s="52">
        <v>-199.6268</v>
      </c>
      <c r="M2427" s="55">
        <v>2</v>
      </c>
      <c r="N2427" s="56" t="s">
        <v>16</v>
      </c>
    </row>
    <row r="2428" spans="2:14" ht="13" x14ac:dyDescent="0.3">
      <c r="B2428" s="53" t="s">
        <v>1933</v>
      </c>
      <c r="C2428" s="53" t="s">
        <v>149</v>
      </c>
      <c r="D2428" s="53" t="s">
        <v>2334</v>
      </c>
      <c r="E2428" s="53">
        <v>40.225740000000002</v>
      </c>
      <c r="F2428" s="53">
        <v>-2.5067940000000002</v>
      </c>
      <c r="G2428" s="54">
        <v>805.54939999999999</v>
      </c>
      <c r="H2428" s="53">
        <v>115</v>
      </c>
      <c r="I2428" s="53">
        <v>63</v>
      </c>
      <c r="J2428" s="53">
        <v>52</v>
      </c>
      <c r="K2428" s="52">
        <v>975</v>
      </c>
      <c r="L2428" s="52">
        <v>-169.45060000000001</v>
      </c>
      <c r="M2428" s="55">
        <v>2</v>
      </c>
      <c r="N2428" s="56" t="s">
        <v>16</v>
      </c>
    </row>
    <row r="2429" spans="2:14" ht="13" x14ac:dyDescent="0.3">
      <c r="B2429" s="53" t="s">
        <v>1933</v>
      </c>
      <c r="C2429" s="53" t="s">
        <v>149</v>
      </c>
      <c r="D2429" s="53" t="s">
        <v>2335</v>
      </c>
      <c r="E2429" s="53">
        <v>39.442909999999998</v>
      </c>
      <c r="F2429" s="53">
        <v>-1.953522</v>
      </c>
      <c r="G2429" s="54">
        <v>767.3646</v>
      </c>
      <c r="H2429" s="53">
        <v>2030</v>
      </c>
      <c r="I2429" s="53">
        <v>1038</v>
      </c>
      <c r="J2429" s="53">
        <v>992</v>
      </c>
      <c r="K2429" s="52">
        <v>975</v>
      </c>
      <c r="L2429" s="52">
        <v>-207.6354</v>
      </c>
      <c r="M2429" s="55">
        <v>2</v>
      </c>
      <c r="N2429" s="56" t="s">
        <v>16</v>
      </c>
    </row>
    <row r="2430" spans="2:14" ht="13" x14ac:dyDescent="0.3">
      <c r="B2430" s="53" t="s">
        <v>1933</v>
      </c>
      <c r="C2430" s="53" t="s">
        <v>149</v>
      </c>
      <c r="D2430" s="53" t="s">
        <v>2336</v>
      </c>
      <c r="E2430" s="53">
        <v>39.779029999999999</v>
      </c>
      <c r="F2430" s="53">
        <v>-2.566252</v>
      </c>
      <c r="G2430" s="54">
        <v>817.36770000000001</v>
      </c>
      <c r="H2430" s="53">
        <v>442</v>
      </c>
      <c r="I2430" s="53">
        <v>238</v>
      </c>
      <c r="J2430" s="53">
        <v>204</v>
      </c>
      <c r="K2430" s="52">
        <v>975</v>
      </c>
      <c r="L2430" s="52">
        <v>-157.63229999999999</v>
      </c>
      <c r="M2430" s="55">
        <v>2</v>
      </c>
      <c r="N2430" s="56" t="s">
        <v>16</v>
      </c>
    </row>
    <row r="2431" spans="2:14" ht="13" x14ac:dyDescent="0.3">
      <c r="B2431" s="53" t="s">
        <v>1933</v>
      </c>
      <c r="C2431" s="53" t="s">
        <v>149</v>
      </c>
      <c r="D2431" s="53" t="s">
        <v>2337</v>
      </c>
      <c r="E2431" s="53">
        <v>40.238419999999998</v>
      </c>
      <c r="F2431" s="53">
        <v>-2.2938230000000002</v>
      </c>
      <c r="G2431" s="54">
        <v>938.71579999999994</v>
      </c>
      <c r="H2431" s="53">
        <v>235</v>
      </c>
      <c r="I2431" s="53">
        <v>121</v>
      </c>
      <c r="J2431" s="53">
        <v>114</v>
      </c>
      <c r="K2431" s="52">
        <v>975</v>
      </c>
      <c r="L2431" s="52">
        <v>-36.284200000000055</v>
      </c>
      <c r="M2431" s="55">
        <v>2</v>
      </c>
      <c r="N2431" s="56" t="s">
        <v>16</v>
      </c>
    </row>
    <row r="2432" spans="2:14" ht="13" x14ac:dyDescent="0.3">
      <c r="B2432" s="53" t="s">
        <v>1933</v>
      </c>
      <c r="C2432" s="53" t="s">
        <v>149</v>
      </c>
      <c r="D2432" s="53" t="s">
        <v>2338</v>
      </c>
      <c r="E2432" s="53">
        <v>39.637009999999997</v>
      </c>
      <c r="F2432" s="53">
        <v>-2.5216090000000002</v>
      </c>
      <c r="G2432" s="54">
        <v>843.00840000000005</v>
      </c>
      <c r="H2432" s="53">
        <v>179</v>
      </c>
      <c r="I2432" s="53">
        <v>87</v>
      </c>
      <c r="J2432" s="53">
        <v>92</v>
      </c>
      <c r="K2432" s="52">
        <v>975</v>
      </c>
      <c r="L2432" s="52">
        <v>-131.99159999999995</v>
      </c>
      <c r="M2432" s="55">
        <v>2</v>
      </c>
      <c r="N2432" s="56" t="s">
        <v>16</v>
      </c>
    </row>
    <row r="2433" spans="2:14" ht="13" x14ac:dyDescent="0.3">
      <c r="B2433" s="53" t="s">
        <v>1933</v>
      </c>
      <c r="C2433" s="53" t="s">
        <v>149</v>
      </c>
      <c r="D2433" s="53" t="s">
        <v>2339</v>
      </c>
      <c r="E2433" s="53">
        <v>40.013559999999998</v>
      </c>
      <c r="F2433" s="53">
        <v>-2.1973579999999999</v>
      </c>
      <c r="G2433" s="54">
        <v>901.75099999999998</v>
      </c>
      <c r="H2433" s="53">
        <v>1195</v>
      </c>
      <c r="I2433" s="53">
        <v>621</v>
      </c>
      <c r="J2433" s="53">
        <v>574</v>
      </c>
      <c r="K2433" s="52">
        <v>975</v>
      </c>
      <c r="L2433" s="52">
        <v>-73.249000000000024</v>
      </c>
      <c r="M2433" s="55">
        <v>2</v>
      </c>
      <c r="N2433" s="56" t="s">
        <v>16</v>
      </c>
    </row>
    <row r="2434" spans="2:14" ht="13" x14ac:dyDescent="0.3">
      <c r="B2434" s="53" t="s">
        <v>1933</v>
      </c>
      <c r="C2434" s="53" t="s">
        <v>149</v>
      </c>
      <c r="D2434" s="53" t="s">
        <v>2340</v>
      </c>
      <c r="E2434" s="53">
        <v>39.871160000000003</v>
      </c>
      <c r="F2434" s="53">
        <v>-1.6284380000000001</v>
      </c>
      <c r="G2434" s="54">
        <v>997.09569999999997</v>
      </c>
      <c r="H2434" s="53">
        <v>298</v>
      </c>
      <c r="I2434" s="53">
        <v>162</v>
      </c>
      <c r="J2434" s="53">
        <v>136</v>
      </c>
      <c r="K2434" s="52">
        <v>975</v>
      </c>
      <c r="L2434" s="52">
        <v>22.095699999999965</v>
      </c>
      <c r="M2434" s="55">
        <v>2</v>
      </c>
      <c r="N2434" s="56" t="s">
        <v>16</v>
      </c>
    </row>
    <row r="2435" spans="2:14" ht="13" x14ac:dyDescent="0.3">
      <c r="B2435" s="53" t="s">
        <v>1933</v>
      </c>
      <c r="C2435" s="53" t="s">
        <v>149</v>
      </c>
      <c r="D2435" s="53" t="s">
        <v>2341</v>
      </c>
      <c r="E2435" s="53">
        <v>40.455530000000003</v>
      </c>
      <c r="F2435" s="53">
        <v>-2.4791639999999999</v>
      </c>
      <c r="G2435" s="54">
        <v>767.52700000000004</v>
      </c>
      <c r="H2435" s="53">
        <v>45</v>
      </c>
      <c r="I2435" s="53">
        <v>28</v>
      </c>
      <c r="J2435" s="53">
        <v>17</v>
      </c>
      <c r="K2435" s="52">
        <v>975</v>
      </c>
      <c r="L2435" s="52">
        <v>-207.47299999999996</v>
      </c>
      <c r="M2435" s="55">
        <v>2</v>
      </c>
      <c r="N2435" s="56" t="s">
        <v>16</v>
      </c>
    </row>
    <row r="2436" spans="2:14" ht="13" x14ac:dyDescent="0.3">
      <c r="B2436" s="53" t="s">
        <v>1933</v>
      </c>
      <c r="C2436" s="53" t="s">
        <v>149</v>
      </c>
      <c r="D2436" s="53" t="s">
        <v>2342</v>
      </c>
      <c r="E2436" s="53">
        <v>40.149169999999998</v>
      </c>
      <c r="F2436" s="53">
        <v>-2.4175</v>
      </c>
      <c r="G2436" s="54">
        <v>975.55550000000005</v>
      </c>
      <c r="H2436" s="53">
        <v>116</v>
      </c>
      <c r="I2436" s="53">
        <v>65</v>
      </c>
      <c r="J2436" s="53">
        <v>51</v>
      </c>
      <c r="K2436" s="52">
        <v>975</v>
      </c>
      <c r="L2436" s="52">
        <v>0.55550000000005184</v>
      </c>
      <c r="M2436" s="55">
        <v>2</v>
      </c>
      <c r="N2436" s="56" t="s">
        <v>16</v>
      </c>
    </row>
    <row r="2437" spans="2:14" ht="13" x14ac:dyDescent="0.3">
      <c r="B2437" s="53" t="s">
        <v>1933</v>
      </c>
      <c r="C2437" s="53" t="s">
        <v>149</v>
      </c>
      <c r="D2437" s="53" t="s">
        <v>2343</v>
      </c>
      <c r="E2437" s="53">
        <v>39.873049999999999</v>
      </c>
      <c r="F2437" s="53">
        <v>-2.4439009999999999</v>
      </c>
      <c r="G2437" s="54">
        <v>919.67579999999998</v>
      </c>
      <c r="H2437" s="53">
        <v>450</v>
      </c>
      <c r="I2437" s="53">
        <v>216</v>
      </c>
      <c r="J2437" s="53">
        <v>234</v>
      </c>
      <c r="K2437" s="52">
        <v>975</v>
      </c>
      <c r="L2437" s="52">
        <v>-55.324200000000019</v>
      </c>
      <c r="M2437" s="55">
        <v>2</v>
      </c>
      <c r="N2437" s="56" t="s">
        <v>16</v>
      </c>
    </row>
    <row r="2438" spans="2:14" ht="13" x14ac:dyDescent="0.3">
      <c r="B2438" s="53" t="s">
        <v>1933</v>
      </c>
      <c r="C2438" s="53" t="s">
        <v>149</v>
      </c>
      <c r="D2438" s="53" t="s">
        <v>2344</v>
      </c>
      <c r="E2438" s="53">
        <v>39.786990000000003</v>
      </c>
      <c r="F2438" s="53">
        <v>-2.696304</v>
      </c>
      <c r="G2438" s="54">
        <v>864.32500000000005</v>
      </c>
      <c r="H2438" s="53">
        <v>694</v>
      </c>
      <c r="I2438" s="53">
        <v>376</v>
      </c>
      <c r="J2438" s="53">
        <v>318</v>
      </c>
      <c r="K2438" s="52">
        <v>975</v>
      </c>
      <c r="L2438" s="52">
        <v>-110.67499999999995</v>
      </c>
      <c r="M2438" s="55">
        <v>2</v>
      </c>
      <c r="N2438" s="56" t="s">
        <v>16</v>
      </c>
    </row>
    <row r="2439" spans="2:14" ht="13" x14ac:dyDescent="0.3">
      <c r="B2439" s="53" t="s">
        <v>1933</v>
      </c>
      <c r="C2439" s="53" t="s">
        <v>149</v>
      </c>
      <c r="D2439" s="53" t="s">
        <v>2345</v>
      </c>
      <c r="E2439" s="53">
        <v>40.08784</v>
      </c>
      <c r="F2439" s="53">
        <v>-2.4100470000000001</v>
      </c>
      <c r="G2439" s="54">
        <v>941.43989999999997</v>
      </c>
      <c r="H2439" s="53">
        <v>24</v>
      </c>
      <c r="I2439" s="53">
        <v>11</v>
      </c>
      <c r="J2439" s="53">
        <v>13</v>
      </c>
      <c r="K2439" s="52">
        <v>975</v>
      </c>
      <c r="L2439" s="52">
        <v>-33.560100000000034</v>
      </c>
      <c r="M2439" s="55">
        <v>2</v>
      </c>
      <c r="N2439" s="56" t="s">
        <v>16</v>
      </c>
    </row>
    <row r="2440" spans="2:14" ht="13" x14ac:dyDescent="0.3">
      <c r="B2440" s="53" t="s">
        <v>1933</v>
      </c>
      <c r="C2440" s="53" t="s">
        <v>149</v>
      </c>
      <c r="D2440" s="53" t="s">
        <v>2346</v>
      </c>
      <c r="E2440" s="53">
        <v>39.839390000000002</v>
      </c>
      <c r="F2440" s="53">
        <v>-2.5062540000000002</v>
      </c>
      <c r="G2440" s="54">
        <v>867.26990000000001</v>
      </c>
      <c r="H2440" s="53">
        <v>635</v>
      </c>
      <c r="I2440" s="53">
        <v>338</v>
      </c>
      <c r="J2440" s="53">
        <v>297</v>
      </c>
      <c r="K2440" s="52">
        <v>975</v>
      </c>
      <c r="L2440" s="52">
        <v>-107.73009999999999</v>
      </c>
      <c r="M2440" s="55">
        <v>2</v>
      </c>
      <c r="N2440" s="56" t="s">
        <v>16</v>
      </c>
    </row>
    <row r="2441" spans="2:14" ht="13" x14ac:dyDescent="0.3">
      <c r="B2441" s="53" t="s">
        <v>1933</v>
      </c>
      <c r="C2441" s="53" t="s">
        <v>149</v>
      </c>
      <c r="D2441" s="53" t="s">
        <v>2347</v>
      </c>
      <c r="E2441" s="53">
        <v>39.945770000000003</v>
      </c>
      <c r="F2441" s="53">
        <v>-2.8945810000000001</v>
      </c>
      <c r="G2441" s="54">
        <v>825.15769999999998</v>
      </c>
      <c r="H2441" s="53">
        <v>249</v>
      </c>
      <c r="I2441" s="53">
        <v>136</v>
      </c>
      <c r="J2441" s="53">
        <v>113</v>
      </c>
      <c r="K2441" s="52">
        <v>975</v>
      </c>
      <c r="L2441" s="52">
        <v>-149.84230000000002</v>
      </c>
      <c r="M2441" s="55">
        <v>2</v>
      </c>
      <c r="N2441" s="56" t="s">
        <v>16</v>
      </c>
    </row>
    <row r="2442" spans="2:14" ht="13" x14ac:dyDescent="0.3">
      <c r="B2442" s="53" t="s">
        <v>1933</v>
      </c>
      <c r="C2442" s="53" t="s">
        <v>149</v>
      </c>
      <c r="D2442" s="53" t="s">
        <v>2348</v>
      </c>
      <c r="E2442" s="53">
        <v>39.441299999999998</v>
      </c>
      <c r="F2442" s="53">
        <v>-1.652952</v>
      </c>
      <c r="G2442" s="54">
        <v>758.90419999999995</v>
      </c>
      <c r="H2442" s="53">
        <v>935</v>
      </c>
      <c r="I2442" s="53">
        <v>474</v>
      </c>
      <c r="J2442" s="53">
        <v>461</v>
      </c>
      <c r="K2442" s="52">
        <v>975</v>
      </c>
      <c r="L2442" s="52">
        <v>-216.09580000000005</v>
      </c>
      <c r="M2442" s="55">
        <v>2</v>
      </c>
      <c r="N2442" s="56" t="s">
        <v>16</v>
      </c>
    </row>
    <row r="2443" spans="2:14" ht="13" x14ac:dyDescent="0.3">
      <c r="B2443" s="53" t="s">
        <v>1933</v>
      </c>
      <c r="C2443" s="53" t="s">
        <v>149</v>
      </c>
      <c r="D2443" s="53" t="s">
        <v>2349</v>
      </c>
      <c r="E2443" s="53">
        <v>40.205680000000001</v>
      </c>
      <c r="F2443" s="53">
        <v>-2.4348740000000002</v>
      </c>
      <c r="G2443" s="54">
        <v>844.56</v>
      </c>
      <c r="H2443" s="53">
        <v>300</v>
      </c>
      <c r="I2443" s="53">
        <v>159</v>
      </c>
      <c r="J2443" s="53">
        <v>141</v>
      </c>
      <c r="K2443" s="52">
        <v>975</v>
      </c>
      <c r="L2443" s="52">
        <v>-130.44000000000005</v>
      </c>
      <c r="M2443" s="55">
        <v>2</v>
      </c>
      <c r="N2443" s="56" t="s">
        <v>16</v>
      </c>
    </row>
    <row r="2444" spans="2:14" ht="13" x14ac:dyDescent="0.3">
      <c r="B2444" s="53" t="s">
        <v>1933</v>
      </c>
      <c r="C2444" s="53" t="s">
        <v>149</v>
      </c>
      <c r="D2444" s="53" t="s">
        <v>2350</v>
      </c>
      <c r="E2444" s="53">
        <v>39.77055</v>
      </c>
      <c r="F2444" s="53">
        <v>-2.265936</v>
      </c>
      <c r="G2444" s="54">
        <v>859.91420000000005</v>
      </c>
      <c r="H2444" s="53">
        <v>380</v>
      </c>
      <c r="I2444" s="53">
        <v>196</v>
      </c>
      <c r="J2444" s="53">
        <v>184</v>
      </c>
      <c r="K2444" s="52">
        <v>975</v>
      </c>
      <c r="L2444" s="52">
        <v>-115.08579999999995</v>
      </c>
      <c r="M2444" s="55">
        <v>2</v>
      </c>
      <c r="N2444" s="56" t="s">
        <v>16</v>
      </c>
    </row>
    <row r="2445" spans="2:14" ht="13" x14ac:dyDescent="0.3">
      <c r="B2445" s="53" t="s">
        <v>1933</v>
      </c>
      <c r="C2445" s="53" t="s">
        <v>149</v>
      </c>
      <c r="D2445" s="53" t="s">
        <v>2351</v>
      </c>
      <c r="E2445" s="53">
        <v>39.752290000000002</v>
      </c>
      <c r="F2445" s="53">
        <v>-1.5892090000000001</v>
      </c>
      <c r="G2445" s="54">
        <v>878.91890000000001</v>
      </c>
      <c r="H2445" s="53">
        <v>177</v>
      </c>
      <c r="I2445" s="53">
        <v>88</v>
      </c>
      <c r="J2445" s="53">
        <v>89</v>
      </c>
      <c r="K2445" s="52">
        <v>975</v>
      </c>
      <c r="L2445" s="52">
        <v>-96.081099999999992</v>
      </c>
      <c r="M2445" s="55">
        <v>2</v>
      </c>
      <c r="N2445" s="56" t="s">
        <v>16</v>
      </c>
    </row>
    <row r="2446" spans="2:14" ht="13" x14ac:dyDescent="0.3">
      <c r="B2446" s="53" t="s">
        <v>1933</v>
      </c>
      <c r="C2446" s="53" t="s">
        <v>149</v>
      </c>
      <c r="D2446" s="53" t="s">
        <v>2352</v>
      </c>
      <c r="E2446" s="53">
        <v>40.586109999999998</v>
      </c>
      <c r="F2446" s="53">
        <v>-2.3807860000000001</v>
      </c>
      <c r="G2446" s="54">
        <v>898.57920000000001</v>
      </c>
      <c r="H2446" s="53">
        <v>19</v>
      </c>
      <c r="I2446" s="53">
        <v>11</v>
      </c>
      <c r="J2446" s="53">
        <v>8</v>
      </c>
      <c r="K2446" s="52">
        <v>975</v>
      </c>
      <c r="L2446" s="52">
        <v>-76.420799999999986</v>
      </c>
      <c r="M2446" s="55">
        <v>2</v>
      </c>
      <c r="N2446" s="56" t="s">
        <v>16</v>
      </c>
    </row>
    <row r="2447" spans="2:14" ht="13" x14ac:dyDescent="0.3">
      <c r="B2447" s="53" t="s">
        <v>1933</v>
      </c>
      <c r="C2447" s="53" t="s">
        <v>149</v>
      </c>
      <c r="D2447" s="53" t="s">
        <v>2353</v>
      </c>
      <c r="E2447" s="53">
        <v>39.762880000000003</v>
      </c>
      <c r="F2447" s="53">
        <v>-1.7237560000000001</v>
      </c>
      <c r="G2447" s="54">
        <v>866.71780000000001</v>
      </c>
      <c r="H2447" s="53">
        <v>30</v>
      </c>
      <c r="I2447" s="53">
        <v>16</v>
      </c>
      <c r="J2447" s="53">
        <v>14</v>
      </c>
      <c r="K2447" s="52">
        <v>975</v>
      </c>
      <c r="L2447" s="52">
        <v>-108.28219999999999</v>
      </c>
      <c r="M2447" s="55">
        <v>2</v>
      </c>
      <c r="N2447" s="56" t="s">
        <v>16</v>
      </c>
    </row>
    <row r="2448" spans="2:14" ht="13" x14ac:dyDescent="0.3">
      <c r="B2448" s="53" t="s">
        <v>1933</v>
      </c>
      <c r="C2448" s="53" t="s">
        <v>149</v>
      </c>
      <c r="D2448" s="53" t="s">
        <v>2354</v>
      </c>
      <c r="E2448" s="53">
        <v>39.891649999999998</v>
      </c>
      <c r="F2448" s="53">
        <v>-2.5552950000000001</v>
      </c>
      <c r="G2448" s="54">
        <v>898.88630000000001</v>
      </c>
      <c r="H2448" s="53">
        <v>150</v>
      </c>
      <c r="I2448" s="53">
        <v>78</v>
      </c>
      <c r="J2448" s="53">
        <v>72</v>
      </c>
      <c r="K2448" s="52">
        <v>975</v>
      </c>
      <c r="L2448" s="52">
        <v>-76.113699999999994</v>
      </c>
      <c r="M2448" s="55">
        <v>2</v>
      </c>
      <c r="N2448" s="56" t="s">
        <v>16</v>
      </c>
    </row>
    <row r="2449" spans="2:14" ht="13" x14ac:dyDescent="0.3">
      <c r="B2449" s="53" t="s">
        <v>1933</v>
      </c>
      <c r="C2449" s="53" t="s">
        <v>149</v>
      </c>
      <c r="D2449" s="53" t="s">
        <v>2355</v>
      </c>
      <c r="E2449" s="53">
        <v>40.19435</v>
      </c>
      <c r="F2449" s="53">
        <v>-1.618136</v>
      </c>
      <c r="G2449" s="54">
        <v>1418.941</v>
      </c>
      <c r="H2449" s="53">
        <v>95</v>
      </c>
      <c r="I2449" s="53">
        <v>43</v>
      </c>
      <c r="J2449" s="53">
        <v>52</v>
      </c>
      <c r="K2449" s="52">
        <v>975</v>
      </c>
      <c r="L2449" s="52">
        <v>443.94100000000003</v>
      </c>
      <c r="M2449" s="55">
        <v>5</v>
      </c>
      <c r="N2449" s="56" t="s">
        <v>17</v>
      </c>
    </row>
    <row r="2450" spans="2:14" ht="13" x14ac:dyDescent="0.3">
      <c r="B2450" s="53" t="s">
        <v>1933</v>
      </c>
      <c r="C2450" s="53" t="s">
        <v>149</v>
      </c>
      <c r="D2450" s="53" t="s">
        <v>2356</v>
      </c>
      <c r="E2450" s="53">
        <v>40.018250000000002</v>
      </c>
      <c r="F2450" s="53">
        <v>-3.13123</v>
      </c>
      <c r="G2450" s="54">
        <v>708.57619999999997</v>
      </c>
      <c r="H2450" s="53">
        <v>398</v>
      </c>
      <c r="I2450" s="53">
        <v>216</v>
      </c>
      <c r="J2450" s="53">
        <v>182</v>
      </c>
      <c r="K2450" s="52">
        <v>975</v>
      </c>
      <c r="L2450" s="52">
        <v>-266.42380000000003</v>
      </c>
      <c r="M2450" s="55">
        <v>2</v>
      </c>
      <c r="N2450" s="56" t="s">
        <v>16</v>
      </c>
    </row>
    <row r="2451" spans="2:14" ht="13" x14ac:dyDescent="0.3">
      <c r="B2451" s="53" t="s">
        <v>1933</v>
      </c>
      <c r="C2451" s="53" t="s">
        <v>149</v>
      </c>
      <c r="D2451" s="53" t="s">
        <v>2357</v>
      </c>
      <c r="E2451" s="53">
        <v>40.254550000000002</v>
      </c>
      <c r="F2451" s="53">
        <v>-2.1278299999999999</v>
      </c>
      <c r="G2451" s="54">
        <v>1040.2190000000001</v>
      </c>
      <c r="H2451" s="53">
        <v>235</v>
      </c>
      <c r="I2451" s="53">
        <v>128</v>
      </c>
      <c r="J2451" s="53">
        <v>107</v>
      </c>
      <c r="K2451" s="52">
        <v>975</v>
      </c>
      <c r="L2451" s="52">
        <v>65.219000000000051</v>
      </c>
      <c r="M2451" s="55">
        <v>2</v>
      </c>
      <c r="N2451" s="56" t="s">
        <v>16</v>
      </c>
    </row>
    <row r="2452" spans="2:14" ht="13" x14ac:dyDescent="0.3">
      <c r="B2452" s="53" t="s">
        <v>7451</v>
      </c>
      <c r="C2452" s="53" t="s">
        <v>151</v>
      </c>
      <c r="D2452" s="53" t="s">
        <v>7502</v>
      </c>
      <c r="E2452" s="53">
        <v>43.047580000000004</v>
      </c>
      <c r="F2452" s="53">
        <v>-2.105388</v>
      </c>
      <c r="G2452" s="54">
        <v>369.33859999999999</v>
      </c>
      <c r="H2452" s="53">
        <v>316</v>
      </c>
      <c r="I2452" s="53">
        <v>178</v>
      </c>
      <c r="J2452" s="53">
        <v>138</v>
      </c>
      <c r="K2452" s="52">
        <v>5</v>
      </c>
      <c r="L2452" s="52">
        <v>364.33859999999999</v>
      </c>
      <c r="M2452" s="55">
        <v>4</v>
      </c>
      <c r="N2452" s="61" t="s">
        <v>16</v>
      </c>
    </row>
    <row r="2453" spans="2:14" ht="13" x14ac:dyDescent="0.3">
      <c r="B2453" s="53" t="s">
        <v>7451</v>
      </c>
      <c r="C2453" s="53" t="s">
        <v>151</v>
      </c>
      <c r="D2453" s="53" t="s">
        <v>7503</v>
      </c>
      <c r="E2453" s="53">
        <v>43.203789999999998</v>
      </c>
      <c r="F2453" s="53">
        <v>-2.0500790000000002</v>
      </c>
      <c r="G2453" s="54">
        <v>127.536</v>
      </c>
      <c r="H2453" s="53">
        <v>401</v>
      </c>
      <c r="I2453" s="53">
        <v>223</v>
      </c>
      <c r="J2453" s="53">
        <v>178</v>
      </c>
      <c r="K2453" s="52">
        <v>5</v>
      </c>
      <c r="L2453" s="52">
        <v>122.536</v>
      </c>
      <c r="M2453" s="55">
        <v>2</v>
      </c>
      <c r="N2453" s="61" t="s">
        <v>15</v>
      </c>
    </row>
    <row r="2454" spans="2:14" ht="13" x14ac:dyDescent="0.3">
      <c r="B2454" s="53" t="s">
        <v>7451</v>
      </c>
      <c r="C2454" s="53" t="s">
        <v>151</v>
      </c>
      <c r="D2454" s="53" t="s">
        <v>7504</v>
      </c>
      <c r="E2454" s="53">
        <v>43.236919999999998</v>
      </c>
      <c r="F2454" s="53">
        <v>-2.1490079999999998</v>
      </c>
      <c r="G2454" s="54">
        <v>308.17790000000002</v>
      </c>
      <c r="H2454" s="53">
        <v>1958</v>
      </c>
      <c r="I2454" s="53">
        <v>1076</v>
      </c>
      <c r="J2454" s="53">
        <v>882</v>
      </c>
      <c r="K2454" s="52">
        <v>5</v>
      </c>
      <c r="L2454" s="52">
        <v>303.17790000000002</v>
      </c>
      <c r="M2454" s="55">
        <v>4</v>
      </c>
      <c r="N2454" s="61" t="s">
        <v>16</v>
      </c>
    </row>
    <row r="2455" spans="2:14" ht="13" x14ac:dyDescent="0.3">
      <c r="B2455" s="53" t="s">
        <v>7451</v>
      </c>
      <c r="C2455" s="53" t="s">
        <v>151</v>
      </c>
      <c r="D2455" s="53" t="s">
        <v>7505</v>
      </c>
      <c r="E2455" s="53">
        <v>43.255409999999998</v>
      </c>
      <c r="F2455" s="53">
        <v>-2.2364609999999998</v>
      </c>
      <c r="G2455" s="54">
        <v>55.511130000000001</v>
      </c>
      <c r="H2455" s="53">
        <v>669</v>
      </c>
      <c r="I2455" s="53">
        <v>359</v>
      </c>
      <c r="J2455" s="53">
        <v>310</v>
      </c>
      <c r="K2455" s="52">
        <v>5</v>
      </c>
      <c r="L2455" s="52">
        <v>50.511130000000001</v>
      </c>
      <c r="M2455" s="55">
        <v>2</v>
      </c>
      <c r="N2455" s="61" t="s">
        <v>15</v>
      </c>
    </row>
    <row r="2456" spans="2:14" ht="13" x14ac:dyDescent="0.3">
      <c r="B2456" s="53" t="s">
        <v>7451</v>
      </c>
      <c r="C2456" s="53" t="s">
        <v>151</v>
      </c>
      <c r="D2456" s="53" t="s">
        <v>7506</v>
      </c>
      <c r="E2456" s="53">
        <v>43.129719999999999</v>
      </c>
      <c r="F2456" s="53">
        <v>-2.1371799999999999</v>
      </c>
      <c r="G2456" s="54">
        <v>283.02359999999999</v>
      </c>
      <c r="H2456" s="53">
        <v>312</v>
      </c>
      <c r="I2456" s="53">
        <v>159</v>
      </c>
      <c r="J2456" s="53">
        <v>153</v>
      </c>
      <c r="K2456" s="52">
        <v>5</v>
      </c>
      <c r="L2456" s="52">
        <v>278.02359999999999</v>
      </c>
      <c r="M2456" s="55">
        <v>4</v>
      </c>
      <c r="N2456" s="61" t="s">
        <v>16</v>
      </c>
    </row>
    <row r="2457" spans="2:14" ht="13" x14ac:dyDescent="0.3">
      <c r="B2457" s="53" t="s">
        <v>7451</v>
      </c>
      <c r="C2457" s="53" t="s">
        <v>151</v>
      </c>
      <c r="D2457" s="53" t="s">
        <v>7507</v>
      </c>
      <c r="E2457" s="53">
        <v>43.100020000000001</v>
      </c>
      <c r="F2457" s="53">
        <v>-2.0962730000000001</v>
      </c>
      <c r="G2457" s="54">
        <v>98.537670000000006</v>
      </c>
      <c r="H2457" s="53">
        <v>1733</v>
      </c>
      <c r="I2457" s="53">
        <v>893</v>
      </c>
      <c r="J2457" s="53">
        <v>840</v>
      </c>
      <c r="K2457" s="52">
        <v>5</v>
      </c>
      <c r="L2457" s="52">
        <v>93.537670000000006</v>
      </c>
      <c r="M2457" s="55">
        <v>2</v>
      </c>
      <c r="N2457" s="61" t="s">
        <v>15</v>
      </c>
    </row>
    <row r="2458" spans="2:14" ht="13" x14ac:dyDescent="0.3">
      <c r="B2458" s="53" t="s">
        <v>7451</v>
      </c>
      <c r="C2458" s="53" t="s">
        <v>151</v>
      </c>
      <c r="D2458" s="53" t="s">
        <v>7508</v>
      </c>
      <c r="E2458" s="53">
        <v>43.172440000000002</v>
      </c>
      <c r="F2458" s="53">
        <v>-2.1094360000000001</v>
      </c>
      <c r="G2458" s="54">
        <v>330.26499999999999</v>
      </c>
      <c r="H2458" s="53">
        <v>357</v>
      </c>
      <c r="I2458" s="53">
        <v>193</v>
      </c>
      <c r="J2458" s="53">
        <v>164</v>
      </c>
      <c r="K2458" s="52">
        <v>5</v>
      </c>
      <c r="L2458" s="52">
        <v>325.26499999999999</v>
      </c>
      <c r="M2458" s="55">
        <v>4</v>
      </c>
      <c r="N2458" s="61" t="s">
        <v>16</v>
      </c>
    </row>
    <row r="2459" spans="2:14" ht="13" x14ac:dyDescent="0.3">
      <c r="B2459" s="53" t="s">
        <v>7451</v>
      </c>
      <c r="C2459" s="53" t="s">
        <v>151</v>
      </c>
      <c r="D2459" s="53" t="s">
        <v>7509</v>
      </c>
      <c r="E2459" s="53">
        <v>43.064489999999999</v>
      </c>
      <c r="F2459" s="53">
        <v>-2.1538330000000001</v>
      </c>
      <c r="G2459" s="54">
        <v>284.34190000000001</v>
      </c>
      <c r="H2459" s="53">
        <v>161</v>
      </c>
      <c r="I2459" s="53">
        <v>84</v>
      </c>
      <c r="J2459" s="53">
        <v>77</v>
      </c>
      <c r="K2459" s="52">
        <v>5</v>
      </c>
      <c r="L2459" s="52">
        <v>279.34190000000001</v>
      </c>
      <c r="M2459" s="55">
        <v>4</v>
      </c>
      <c r="N2459" s="61" t="s">
        <v>16</v>
      </c>
    </row>
    <row r="2460" spans="2:14" ht="13" x14ac:dyDescent="0.3">
      <c r="B2460" s="53" t="s">
        <v>7451</v>
      </c>
      <c r="C2460" s="53" t="s">
        <v>151</v>
      </c>
      <c r="D2460" s="53" t="s">
        <v>7510</v>
      </c>
      <c r="E2460" s="53">
        <v>43.100070000000002</v>
      </c>
      <c r="F2460" s="53">
        <v>-2.0839050000000001</v>
      </c>
      <c r="G2460" s="54">
        <v>215.73599999999999</v>
      </c>
      <c r="H2460" s="53">
        <v>402</v>
      </c>
      <c r="I2460" s="53">
        <v>214</v>
      </c>
      <c r="J2460" s="53">
        <v>188</v>
      </c>
      <c r="K2460" s="52">
        <v>5</v>
      </c>
      <c r="L2460" s="52">
        <v>210.73599999999999</v>
      </c>
      <c r="M2460" s="55">
        <v>4</v>
      </c>
      <c r="N2460" s="61" t="s">
        <v>16</v>
      </c>
    </row>
    <row r="2461" spans="2:14" ht="13" x14ac:dyDescent="0.3">
      <c r="B2461" s="53" t="s">
        <v>7451</v>
      </c>
      <c r="C2461" s="53" t="s">
        <v>151</v>
      </c>
      <c r="D2461" s="53" t="s">
        <v>7511</v>
      </c>
      <c r="E2461" s="53">
        <v>43.044519999999999</v>
      </c>
      <c r="F2461" s="53">
        <v>-2.0832350000000002</v>
      </c>
      <c r="G2461" s="54">
        <v>210.14500000000001</v>
      </c>
      <c r="H2461" s="53">
        <v>990</v>
      </c>
      <c r="I2461" s="53">
        <v>534</v>
      </c>
      <c r="J2461" s="53">
        <v>456</v>
      </c>
      <c r="K2461" s="52">
        <v>5</v>
      </c>
      <c r="L2461" s="52">
        <v>205.14500000000001</v>
      </c>
      <c r="M2461" s="55">
        <v>4</v>
      </c>
      <c r="N2461" s="61" t="s">
        <v>16</v>
      </c>
    </row>
    <row r="2462" spans="2:14" ht="13" x14ac:dyDescent="0.3">
      <c r="B2462" s="53" t="s">
        <v>7451</v>
      </c>
      <c r="C2462" s="53" t="s">
        <v>151</v>
      </c>
      <c r="D2462" s="53" t="s">
        <v>7512</v>
      </c>
      <c r="E2462" s="53">
        <v>43.220480000000002</v>
      </c>
      <c r="F2462" s="53">
        <v>-2.0211220000000001</v>
      </c>
      <c r="G2462" s="54">
        <v>73.386160000000004</v>
      </c>
      <c r="H2462" s="53">
        <v>14679</v>
      </c>
      <c r="I2462" s="53">
        <v>7363</v>
      </c>
      <c r="J2462" s="53">
        <v>7316</v>
      </c>
      <c r="K2462" s="52">
        <v>5</v>
      </c>
      <c r="L2462" s="52">
        <v>68.386160000000004</v>
      </c>
      <c r="M2462" s="55">
        <v>2</v>
      </c>
      <c r="N2462" s="61" t="s">
        <v>15</v>
      </c>
    </row>
    <row r="2463" spans="2:14" ht="13" x14ac:dyDescent="0.3">
      <c r="B2463" s="53" t="s">
        <v>7451</v>
      </c>
      <c r="C2463" s="53" t="s">
        <v>151</v>
      </c>
      <c r="D2463" s="53" t="s">
        <v>7513</v>
      </c>
      <c r="E2463" s="53">
        <v>43.161470000000001</v>
      </c>
      <c r="F2463" s="53">
        <v>-2.0706950000000002</v>
      </c>
      <c r="G2463" s="54">
        <v>76.042420000000007</v>
      </c>
      <c r="H2463" s="53">
        <v>1851</v>
      </c>
      <c r="I2463" s="53">
        <v>955</v>
      </c>
      <c r="J2463" s="53">
        <v>896</v>
      </c>
      <c r="K2463" s="52">
        <v>5</v>
      </c>
      <c r="L2463" s="52">
        <v>71.042420000000007</v>
      </c>
      <c r="M2463" s="55">
        <v>2</v>
      </c>
      <c r="N2463" s="61" t="s">
        <v>15</v>
      </c>
    </row>
    <row r="2464" spans="2:14" ht="13" x14ac:dyDescent="0.3">
      <c r="B2464" s="53" t="s">
        <v>7451</v>
      </c>
      <c r="C2464" s="53" t="s">
        <v>151</v>
      </c>
      <c r="D2464" s="53" t="s">
        <v>7514</v>
      </c>
      <c r="E2464" s="53">
        <v>43.099440000000001</v>
      </c>
      <c r="F2464" s="53">
        <v>-2.3817469999999998</v>
      </c>
      <c r="G2464" s="54">
        <v>236.78100000000001</v>
      </c>
      <c r="H2464" s="53">
        <v>2168</v>
      </c>
      <c r="I2464" s="53">
        <v>1098</v>
      </c>
      <c r="J2464" s="53">
        <v>1070</v>
      </c>
      <c r="K2464" s="52">
        <v>5</v>
      </c>
      <c r="L2464" s="52">
        <v>231.78100000000001</v>
      </c>
      <c r="M2464" s="55">
        <v>4</v>
      </c>
      <c r="N2464" s="61" t="s">
        <v>16</v>
      </c>
    </row>
    <row r="2465" spans="2:14" ht="13" x14ac:dyDescent="0.3">
      <c r="B2465" s="53" t="s">
        <v>7451</v>
      </c>
      <c r="C2465" s="53" t="s">
        <v>151</v>
      </c>
      <c r="D2465" s="53" t="s">
        <v>7515</v>
      </c>
      <c r="E2465" s="53">
        <v>43.063639999999999</v>
      </c>
      <c r="F2465" s="53">
        <v>-2.1655579999999999</v>
      </c>
      <c r="G2465" s="54">
        <v>160.97069999999999</v>
      </c>
      <c r="H2465" s="53">
        <v>199</v>
      </c>
      <c r="I2465" s="53">
        <v>104</v>
      </c>
      <c r="J2465" s="53">
        <v>95</v>
      </c>
      <c r="K2465" s="52">
        <v>5</v>
      </c>
      <c r="L2465" s="52">
        <v>155.97069999999999</v>
      </c>
      <c r="M2465" s="55">
        <v>2</v>
      </c>
      <c r="N2465" s="61" t="s">
        <v>15</v>
      </c>
    </row>
    <row r="2466" spans="2:14" ht="13" x14ac:dyDescent="0.3">
      <c r="B2466" s="53" t="s">
        <v>7451</v>
      </c>
      <c r="C2466" s="53" t="s">
        <v>151</v>
      </c>
      <c r="D2466" s="53" t="s">
        <v>7516</v>
      </c>
      <c r="E2466" s="53">
        <v>43.036250000000003</v>
      </c>
      <c r="F2466" s="53">
        <v>-2.5045419999999998</v>
      </c>
      <c r="G2466" s="54">
        <v>243.251</v>
      </c>
      <c r="H2466" s="53">
        <v>6689</v>
      </c>
      <c r="I2466" s="53">
        <v>3431</v>
      </c>
      <c r="J2466" s="53">
        <v>3258</v>
      </c>
      <c r="K2466" s="52">
        <v>5</v>
      </c>
      <c r="L2466" s="52">
        <v>238.251</v>
      </c>
      <c r="M2466" s="55">
        <v>4</v>
      </c>
      <c r="N2466" s="61" t="s">
        <v>16</v>
      </c>
    </row>
    <row r="2467" spans="2:14" ht="13" x14ac:dyDescent="0.3">
      <c r="B2467" s="53" t="s">
        <v>7451</v>
      </c>
      <c r="C2467" s="53" t="s">
        <v>151</v>
      </c>
      <c r="D2467" s="53" t="s">
        <v>7517</v>
      </c>
      <c r="E2467" s="53">
        <v>43.064509999999999</v>
      </c>
      <c r="F2467" s="53">
        <v>-2.4877159999999998</v>
      </c>
      <c r="G2467" s="54">
        <v>211.23740000000001</v>
      </c>
      <c r="H2467" s="53">
        <v>22064</v>
      </c>
      <c r="I2467" s="53">
        <v>10952</v>
      </c>
      <c r="J2467" s="53">
        <v>11112</v>
      </c>
      <c r="K2467" s="52">
        <v>5</v>
      </c>
      <c r="L2467" s="52">
        <v>206.23740000000001</v>
      </c>
      <c r="M2467" s="55">
        <v>4</v>
      </c>
      <c r="N2467" s="61" t="s">
        <v>16</v>
      </c>
    </row>
    <row r="2468" spans="2:14" ht="13" x14ac:dyDescent="0.3">
      <c r="B2468" s="53" t="s">
        <v>7451</v>
      </c>
      <c r="C2468" s="53" t="s">
        <v>151</v>
      </c>
      <c r="D2468" s="53" t="s">
        <v>7518</v>
      </c>
      <c r="E2468" s="53">
        <v>43.1952</v>
      </c>
      <c r="F2468" s="53">
        <v>-2.0975480000000002</v>
      </c>
      <c r="G2468" s="54">
        <v>114.908</v>
      </c>
      <c r="H2468" s="53">
        <v>1478</v>
      </c>
      <c r="I2468" s="53">
        <v>789</v>
      </c>
      <c r="J2468" s="53">
        <v>689</v>
      </c>
      <c r="K2468" s="52">
        <v>5</v>
      </c>
      <c r="L2468" s="52">
        <v>109.908</v>
      </c>
      <c r="M2468" s="55">
        <v>2</v>
      </c>
      <c r="N2468" s="61" t="s">
        <v>15</v>
      </c>
    </row>
    <row r="2469" spans="2:14" ht="13" x14ac:dyDescent="0.3">
      <c r="B2469" s="53" t="s">
        <v>7451</v>
      </c>
      <c r="C2469" s="53" t="s">
        <v>151</v>
      </c>
      <c r="D2469" s="53" t="s">
        <v>7519</v>
      </c>
      <c r="E2469" s="53">
        <v>43.280650000000001</v>
      </c>
      <c r="F2469" s="53">
        <v>-1.94756</v>
      </c>
      <c r="G2469" s="54">
        <v>23.83108</v>
      </c>
      <c r="H2469" s="53">
        <v>4678</v>
      </c>
      <c r="I2469" s="53">
        <v>2417</v>
      </c>
      <c r="J2469" s="53">
        <v>2261</v>
      </c>
      <c r="K2469" s="52">
        <v>5</v>
      </c>
      <c r="L2469" s="52">
        <v>18.83108</v>
      </c>
      <c r="M2469" s="55">
        <v>2</v>
      </c>
      <c r="N2469" s="61" t="s">
        <v>15</v>
      </c>
    </row>
    <row r="2470" spans="2:14" ht="13" x14ac:dyDescent="0.3">
      <c r="B2470" s="53" t="s">
        <v>7451</v>
      </c>
      <c r="C2470" s="53" t="s">
        <v>151</v>
      </c>
      <c r="D2470" s="53" t="s">
        <v>7520</v>
      </c>
      <c r="E2470" s="53">
        <v>43</v>
      </c>
      <c r="F2470" s="53">
        <v>-2.1666669999999999</v>
      </c>
      <c r="G2470" s="54">
        <v>306.01929999999999</v>
      </c>
      <c r="H2470" s="53">
        <v>1671</v>
      </c>
      <c r="I2470" s="53">
        <v>887</v>
      </c>
      <c r="J2470" s="53">
        <v>784</v>
      </c>
      <c r="K2470" s="52">
        <v>5</v>
      </c>
      <c r="L2470" s="52">
        <v>301.01929999999999</v>
      </c>
      <c r="M2470" s="55">
        <v>4</v>
      </c>
      <c r="N2470" s="61" t="s">
        <v>16</v>
      </c>
    </row>
    <row r="2471" spans="2:14" ht="13" x14ac:dyDescent="0.3">
      <c r="B2471" s="53" t="s">
        <v>7451</v>
      </c>
      <c r="C2471" s="53" t="s">
        <v>151</v>
      </c>
      <c r="D2471" s="53" t="s">
        <v>7521</v>
      </c>
      <c r="E2471" s="53">
        <v>43.178199999999997</v>
      </c>
      <c r="F2471" s="53">
        <v>-2.3116400000000001</v>
      </c>
      <c r="G2471" s="54">
        <v>114.0646</v>
      </c>
      <c r="H2471" s="53">
        <v>11266</v>
      </c>
      <c r="I2471" s="53">
        <v>5683</v>
      </c>
      <c r="J2471" s="53">
        <v>5583</v>
      </c>
      <c r="K2471" s="52">
        <v>5</v>
      </c>
      <c r="L2471" s="52">
        <v>109.0646</v>
      </c>
      <c r="M2471" s="55">
        <v>2</v>
      </c>
      <c r="N2471" s="61" t="s">
        <v>15</v>
      </c>
    </row>
    <row r="2472" spans="2:14" ht="13" x14ac:dyDescent="0.3">
      <c r="B2472" s="53" t="s">
        <v>7451</v>
      </c>
      <c r="C2472" s="53" t="s">
        <v>151</v>
      </c>
      <c r="D2472" s="53" t="s">
        <v>7522</v>
      </c>
      <c r="E2472" s="53">
        <v>43.183900000000001</v>
      </c>
      <c r="F2472" s="53">
        <v>-2.265466</v>
      </c>
      <c r="G2472" s="54">
        <v>85.310010000000005</v>
      </c>
      <c r="H2472" s="53">
        <v>14375</v>
      </c>
      <c r="I2472" s="53">
        <v>7255</v>
      </c>
      <c r="J2472" s="53">
        <v>7120</v>
      </c>
      <c r="K2472" s="52">
        <v>5</v>
      </c>
      <c r="L2472" s="52">
        <v>80.310010000000005</v>
      </c>
      <c r="M2472" s="55">
        <v>2</v>
      </c>
      <c r="N2472" s="61" t="s">
        <v>15</v>
      </c>
    </row>
    <row r="2473" spans="2:14" ht="13" x14ac:dyDescent="0.3">
      <c r="B2473" s="53" t="s">
        <v>7451</v>
      </c>
      <c r="C2473" s="53" t="s">
        <v>151</v>
      </c>
      <c r="D2473" s="53" t="s">
        <v>7523</v>
      </c>
      <c r="E2473" s="53">
        <v>43.069310000000002</v>
      </c>
      <c r="F2473" s="53">
        <v>-2.129235</v>
      </c>
      <c r="G2473" s="54">
        <v>298.54840000000002</v>
      </c>
      <c r="H2473" s="53">
        <v>110</v>
      </c>
      <c r="I2473" s="53">
        <v>60</v>
      </c>
      <c r="J2473" s="53">
        <v>50</v>
      </c>
      <c r="K2473" s="52">
        <v>5</v>
      </c>
      <c r="L2473" s="52">
        <v>293.54840000000002</v>
      </c>
      <c r="M2473" s="55">
        <v>4</v>
      </c>
      <c r="N2473" s="61" t="s">
        <v>16</v>
      </c>
    </row>
    <row r="2474" spans="2:14" ht="13" x14ac:dyDescent="0.3">
      <c r="B2474" s="53" t="s">
        <v>7451</v>
      </c>
      <c r="C2474" s="53" t="s">
        <v>151</v>
      </c>
      <c r="D2474" s="53" t="s">
        <v>7524</v>
      </c>
      <c r="E2474" s="53">
        <v>43.047080000000001</v>
      </c>
      <c r="F2474" s="53">
        <v>-2.2046049999999999</v>
      </c>
      <c r="G2474" s="54">
        <v>157.5788</v>
      </c>
      <c r="H2474" s="53">
        <v>13557</v>
      </c>
      <c r="I2474" s="53">
        <v>6888</v>
      </c>
      <c r="J2474" s="53">
        <v>6669</v>
      </c>
      <c r="K2474" s="52">
        <v>5</v>
      </c>
      <c r="L2474" s="52">
        <v>152.5788</v>
      </c>
      <c r="M2474" s="55">
        <v>2</v>
      </c>
      <c r="N2474" s="61" t="s">
        <v>15</v>
      </c>
    </row>
    <row r="2475" spans="2:14" ht="13" x14ac:dyDescent="0.3">
      <c r="B2475" s="53" t="s">
        <v>7451</v>
      </c>
      <c r="C2475" s="53" t="s">
        <v>151</v>
      </c>
      <c r="D2475" s="53" t="s">
        <v>7525</v>
      </c>
      <c r="E2475" s="53">
        <v>43.134189999999997</v>
      </c>
      <c r="F2475" s="53">
        <v>-2.200113</v>
      </c>
      <c r="G2475" s="54">
        <v>493.47120000000001</v>
      </c>
      <c r="H2475" s="53">
        <v>180</v>
      </c>
      <c r="I2475" s="53">
        <v>111</v>
      </c>
      <c r="J2475" s="53">
        <v>69</v>
      </c>
      <c r="K2475" s="52">
        <v>5</v>
      </c>
      <c r="L2475" s="52">
        <v>488.47120000000001</v>
      </c>
      <c r="M2475" s="55">
        <v>5</v>
      </c>
      <c r="N2475" s="61" t="s">
        <v>16</v>
      </c>
    </row>
    <row r="2476" spans="2:14" ht="13" x14ac:dyDescent="0.3">
      <c r="B2476" s="53" t="s">
        <v>7451</v>
      </c>
      <c r="C2476" s="53" t="s">
        <v>151</v>
      </c>
      <c r="D2476" s="53" t="s">
        <v>7526</v>
      </c>
      <c r="E2476" s="53">
        <v>43.135280000000002</v>
      </c>
      <c r="F2476" s="53">
        <v>-2.0507049999999998</v>
      </c>
      <c r="G2476" s="54">
        <v>216.8134</v>
      </c>
      <c r="H2476" s="53">
        <v>292</v>
      </c>
      <c r="I2476" s="53">
        <v>162</v>
      </c>
      <c r="J2476" s="53">
        <v>130</v>
      </c>
      <c r="K2476" s="52">
        <v>5</v>
      </c>
      <c r="L2476" s="52">
        <v>211.8134</v>
      </c>
      <c r="M2476" s="55">
        <v>4</v>
      </c>
      <c r="N2476" s="61" t="s">
        <v>16</v>
      </c>
    </row>
    <row r="2477" spans="2:14" ht="13" x14ac:dyDescent="0.3">
      <c r="B2477" s="53" t="s">
        <v>7451</v>
      </c>
      <c r="C2477" s="53" t="s">
        <v>151</v>
      </c>
      <c r="D2477" s="53" t="s">
        <v>7527</v>
      </c>
      <c r="E2477" s="53">
        <v>43.124029999999998</v>
      </c>
      <c r="F2477" s="53">
        <v>-1.9794259999999999</v>
      </c>
      <c r="G2477" s="54">
        <v>404.88850000000002</v>
      </c>
      <c r="H2477" s="53">
        <v>1033</v>
      </c>
      <c r="I2477" s="53">
        <v>560</v>
      </c>
      <c r="J2477" s="53">
        <v>473</v>
      </c>
      <c r="K2477" s="52">
        <v>5</v>
      </c>
      <c r="L2477" s="52">
        <v>399.88850000000002</v>
      </c>
      <c r="M2477" s="55">
        <v>4</v>
      </c>
      <c r="N2477" s="61" t="s">
        <v>16</v>
      </c>
    </row>
    <row r="2478" spans="2:14" ht="13" x14ac:dyDescent="0.3">
      <c r="B2478" s="53" t="s">
        <v>7451</v>
      </c>
      <c r="C2478" s="53" t="s">
        <v>151</v>
      </c>
      <c r="D2478" s="53" t="s">
        <v>7528</v>
      </c>
      <c r="E2478" s="53">
        <v>43.118220000000001</v>
      </c>
      <c r="F2478" s="53">
        <v>-2.4133580000000001</v>
      </c>
      <c r="G2478" s="54">
        <v>157.60919999999999</v>
      </c>
      <c r="H2478" s="53">
        <v>14707</v>
      </c>
      <c r="I2478" s="53">
        <v>7329</v>
      </c>
      <c r="J2478" s="53">
        <v>7378</v>
      </c>
      <c r="K2478" s="52">
        <v>5</v>
      </c>
      <c r="L2478" s="52">
        <v>152.60919999999999</v>
      </c>
      <c r="M2478" s="55">
        <v>2</v>
      </c>
      <c r="N2478" s="61" t="s">
        <v>15</v>
      </c>
    </row>
    <row r="2479" spans="2:14" ht="13" x14ac:dyDescent="0.3">
      <c r="B2479" s="53" t="s">
        <v>7451</v>
      </c>
      <c r="C2479" s="53" t="s">
        <v>151</v>
      </c>
      <c r="D2479" s="53" t="s">
        <v>7529</v>
      </c>
      <c r="E2479" s="53">
        <v>43.145479999999999</v>
      </c>
      <c r="F2479" s="53">
        <v>-2.0263740000000001</v>
      </c>
      <c r="G2479" s="54">
        <v>162.81209999999999</v>
      </c>
      <c r="H2479" s="53">
        <v>600</v>
      </c>
      <c r="I2479" s="53">
        <v>317</v>
      </c>
      <c r="J2479" s="53">
        <v>283</v>
      </c>
      <c r="K2479" s="52">
        <v>5</v>
      </c>
      <c r="L2479" s="52">
        <v>157.81209999999999</v>
      </c>
      <c r="M2479" s="55">
        <v>2</v>
      </c>
      <c r="N2479" s="61" t="s">
        <v>15</v>
      </c>
    </row>
    <row r="2480" spans="2:14" ht="13" x14ac:dyDescent="0.3">
      <c r="B2480" s="53" t="s">
        <v>7451</v>
      </c>
      <c r="C2480" s="53" t="s">
        <v>151</v>
      </c>
      <c r="D2480" s="53" t="s">
        <v>7530</v>
      </c>
      <c r="E2480" s="53">
        <v>43.139679999999998</v>
      </c>
      <c r="F2480" s="53">
        <v>-2.1695850000000001</v>
      </c>
      <c r="G2480" s="54">
        <v>528.36580000000004</v>
      </c>
      <c r="H2480" s="53">
        <v>510</v>
      </c>
      <c r="I2480" s="53">
        <v>286</v>
      </c>
      <c r="J2480" s="53">
        <v>224</v>
      </c>
      <c r="K2480" s="52">
        <v>5</v>
      </c>
      <c r="L2480" s="52">
        <v>523.36580000000004</v>
      </c>
      <c r="M2480" s="55">
        <v>5</v>
      </c>
      <c r="N2480" s="61" t="s">
        <v>16</v>
      </c>
    </row>
    <row r="2481" spans="2:23" ht="13" x14ac:dyDescent="0.3">
      <c r="B2481" s="53" t="s">
        <v>7451</v>
      </c>
      <c r="C2481" s="53" t="s">
        <v>151</v>
      </c>
      <c r="D2481" s="53" t="s">
        <v>7531</v>
      </c>
      <c r="E2481" s="53">
        <v>43.295560000000002</v>
      </c>
      <c r="F2481" s="53">
        <v>-2.3538939999999999</v>
      </c>
      <c r="G2481" s="54">
        <v>7.7591840000000003</v>
      </c>
      <c r="H2481" s="53">
        <v>5408</v>
      </c>
      <c r="I2481" s="53">
        <v>2731</v>
      </c>
      <c r="J2481" s="53">
        <v>2677</v>
      </c>
      <c r="K2481" s="52">
        <v>5</v>
      </c>
      <c r="L2481" s="52">
        <v>2.7591840000000003</v>
      </c>
      <c r="M2481" s="55">
        <v>2</v>
      </c>
      <c r="N2481" s="61" t="s">
        <v>15</v>
      </c>
    </row>
    <row r="2482" spans="2:23" ht="13" x14ac:dyDescent="0.3">
      <c r="B2482" s="53" t="s">
        <v>7451</v>
      </c>
      <c r="C2482" s="53" t="s">
        <v>151</v>
      </c>
      <c r="D2482" s="53" t="s">
        <v>151</v>
      </c>
      <c r="E2482" s="53">
        <v>43.320740000000001</v>
      </c>
      <c r="F2482" s="53">
        <v>-1.984421</v>
      </c>
      <c r="G2482" s="54">
        <v>6.7468430000000001</v>
      </c>
      <c r="H2482" s="53">
        <v>185357</v>
      </c>
      <c r="I2482" s="53">
        <v>86935</v>
      </c>
      <c r="J2482" s="53">
        <v>98422</v>
      </c>
      <c r="K2482" s="52">
        <v>5</v>
      </c>
      <c r="L2482" s="52">
        <v>1.7468430000000001</v>
      </c>
      <c r="M2482" s="55">
        <v>2</v>
      </c>
      <c r="N2482" s="61" t="s">
        <v>15</v>
      </c>
    </row>
    <row r="2483" spans="2:23" ht="13" x14ac:dyDescent="0.3">
      <c r="B2483" s="53" t="s">
        <v>7451</v>
      </c>
      <c r="C2483" s="53" t="s">
        <v>151</v>
      </c>
      <c r="D2483" s="53" t="s">
        <v>7532</v>
      </c>
      <c r="E2483" s="53">
        <v>43.184179999999998</v>
      </c>
      <c r="F2483" s="53">
        <v>-2.4732889999999998</v>
      </c>
      <c r="G2483" s="54">
        <v>130.95910000000001</v>
      </c>
      <c r="H2483" s="53">
        <v>27419</v>
      </c>
      <c r="I2483" s="53">
        <v>13337</v>
      </c>
      <c r="J2483" s="53">
        <v>14082</v>
      </c>
      <c r="K2483" s="52">
        <v>5</v>
      </c>
      <c r="L2483" s="52">
        <v>125.95910000000001</v>
      </c>
      <c r="M2483" s="55">
        <v>2</v>
      </c>
      <c r="N2483" s="61" t="s">
        <v>15</v>
      </c>
    </row>
    <row r="2484" spans="2:23" ht="13" x14ac:dyDescent="0.3">
      <c r="B2484" s="53" t="s">
        <v>7451</v>
      </c>
      <c r="C2484" s="53" t="s">
        <v>151</v>
      </c>
      <c r="D2484" s="53" t="s">
        <v>7533</v>
      </c>
      <c r="E2484" s="53">
        <v>43.140709999999999</v>
      </c>
      <c r="F2484" s="53">
        <v>-2.0004879999999998</v>
      </c>
      <c r="G2484" s="54">
        <v>254.99809999999999</v>
      </c>
      <c r="H2484" s="53">
        <v>238</v>
      </c>
      <c r="I2484" s="53">
        <v>122</v>
      </c>
      <c r="J2484" s="53">
        <v>116</v>
      </c>
      <c r="K2484" s="52">
        <v>5</v>
      </c>
      <c r="L2484" s="52">
        <v>249.99809999999999</v>
      </c>
      <c r="M2484" s="55">
        <v>4</v>
      </c>
      <c r="N2484" s="61" t="s">
        <v>16</v>
      </c>
    </row>
    <row r="2485" spans="2:23" ht="13" x14ac:dyDescent="0.3">
      <c r="B2485" s="53" t="s">
        <v>7451</v>
      </c>
      <c r="C2485" s="53" t="s">
        <v>151</v>
      </c>
      <c r="D2485" s="53" t="s">
        <v>7534</v>
      </c>
      <c r="E2485" s="53">
        <v>43.136569999999999</v>
      </c>
      <c r="F2485" s="53">
        <v>-2.4873919999999998</v>
      </c>
      <c r="G2485" s="54">
        <v>466.90890000000002</v>
      </c>
      <c r="H2485" s="53">
        <v>1069</v>
      </c>
      <c r="I2485" s="53">
        <v>550</v>
      </c>
      <c r="J2485" s="53">
        <v>519</v>
      </c>
      <c r="K2485" s="52">
        <v>5</v>
      </c>
      <c r="L2485" s="52">
        <v>461.90890000000002</v>
      </c>
      <c r="M2485" s="55">
        <v>5</v>
      </c>
      <c r="N2485" s="61" t="s">
        <v>16</v>
      </c>
    </row>
    <row r="2486" spans="2:23" ht="13" x14ac:dyDescent="0.3">
      <c r="B2486" s="53" t="s">
        <v>7451</v>
      </c>
      <c r="C2486" s="53" t="s">
        <v>151</v>
      </c>
      <c r="D2486" s="53" t="s">
        <v>7535</v>
      </c>
      <c r="E2486" s="53">
        <v>43.21519</v>
      </c>
      <c r="F2486" s="53">
        <v>-2.4157030000000002</v>
      </c>
      <c r="G2486" s="54">
        <v>50.117579999999997</v>
      </c>
      <c r="H2486" s="53">
        <v>11220</v>
      </c>
      <c r="I2486" s="53">
        <v>5640</v>
      </c>
      <c r="J2486" s="53">
        <v>5580</v>
      </c>
      <c r="K2486" s="52">
        <v>5</v>
      </c>
      <c r="L2486" s="52">
        <v>45.117579999999997</v>
      </c>
      <c r="M2486" s="55">
        <v>2</v>
      </c>
      <c r="N2486" s="61" t="s">
        <v>15</v>
      </c>
    </row>
    <row r="2487" spans="2:23" ht="13" x14ac:dyDescent="0.3">
      <c r="B2487" s="53" t="s">
        <v>7451</v>
      </c>
      <c r="C2487" s="53" t="s">
        <v>151</v>
      </c>
      <c r="D2487" s="53" t="s">
        <v>7536</v>
      </c>
      <c r="E2487" s="53">
        <v>43.312750000000001</v>
      </c>
      <c r="F2487" s="53">
        <v>-1.8996329999999999</v>
      </c>
      <c r="G2487" s="54">
        <v>10.49794</v>
      </c>
      <c r="H2487" s="53">
        <v>38767</v>
      </c>
      <c r="I2487" s="53">
        <v>19009</v>
      </c>
      <c r="J2487" s="53">
        <v>19758</v>
      </c>
      <c r="K2487" s="52">
        <v>5</v>
      </c>
      <c r="L2487" s="52">
        <v>5.4979399999999998</v>
      </c>
      <c r="M2487" s="55">
        <v>2</v>
      </c>
      <c r="N2487" s="61" t="s">
        <v>15</v>
      </c>
    </row>
    <row r="2488" spans="2:23" ht="13" x14ac:dyDescent="0.3">
      <c r="B2488" s="53" t="s">
        <v>7451</v>
      </c>
      <c r="C2488" s="53" t="s">
        <v>151</v>
      </c>
      <c r="D2488" s="53" t="s">
        <v>7537</v>
      </c>
      <c r="E2488" s="53">
        <v>43.164670000000001</v>
      </c>
      <c r="F2488" s="53">
        <v>-2.173594</v>
      </c>
      <c r="G2488" s="54">
        <v>295.34949999999998</v>
      </c>
      <c r="H2488" s="53">
        <v>628</v>
      </c>
      <c r="I2488" s="53">
        <v>336</v>
      </c>
      <c r="J2488" s="53">
        <v>292</v>
      </c>
      <c r="K2488" s="52">
        <v>5</v>
      </c>
      <c r="L2488" s="52">
        <v>290.34949999999998</v>
      </c>
      <c r="M2488" s="55">
        <v>4</v>
      </c>
      <c r="N2488" s="61" t="s">
        <v>16</v>
      </c>
    </row>
    <row r="2489" spans="2:23" ht="13" x14ac:dyDescent="0.3">
      <c r="B2489" s="53" t="s">
        <v>7451</v>
      </c>
      <c r="C2489" s="53" t="s">
        <v>151</v>
      </c>
      <c r="D2489" s="53" t="s">
        <v>7538</v>
      </c>
      <c r="E2489" s="53">
        <v>43.017069999999997</v>
      </c>
      <c r="F2489" s="53">
        <v>-2.52698</v>
      </c>
      <c r="G2489" s="54">
        <v>283.63729999999998</v>
      </c>
      <c r="H2489" s="53">
        <v>4063</v>
      </c>
      <c r="I2489" s="53">
        <v>2096</v>
      </c>
      <c r="J2489" s="53">
        <v>1967</v>
      </c>
      <c r="K2489" s="52">
        <v>5</v>
      </c>
      <c r="L2489" s="52">
        <v>278.63729999999998</v>
      </c>
      <c r="M2489" s="55">
        <v>4</v>
      </c>
      <c r="N2489" s="61" t="s">
        <v>16</v>
      </c>
    </row>
    <row r="2490" spans="2:23" ht="13" x14ac:dyDescent="0.3">
      <c r="B2490" s="53" t="s">
        <v>7451</v>
      </c>
      <c r="C2490" s="53" t="s">
        <v>151</v>
      </c>
      <c r="D2490" s="53" t="s">
        <v>7539</v>
      </c>
      <c r="E2490" s="53">
        <v>43.081940000000003</v>
      </c>
      <c r="F2490" s="53">
        <v>-2.2741669999999998</v>
      </c>
      <c r="G2490" s="54">
        <v>427.0138</v>
      </c>
      <c r="H2490" s="53">
        <v>589</v>
      </c>
      <c r="I2490" s="53">
        <v>307</v>
      </c>
      <c r="J2490" s="53">
        <v>282</v>
      </c>
      <c r="K2490" s="52">
        <v>5</v>
      </c>
      <c r="L2490" s="52">
        <v>422.0138</v>
      </c>
      <c r="M2490" s="55">
        <v>5</v>
      </c>
      <c r="N2490" s="61" t="s">
        <v>16</v>
      </c>
    </row>
    <row r="2491" spans="2:23" ht="13" x14ac:dyDescent="0.3">
      <c r="B2491" s="53" t="s">
        <v>7451</v>
      </c>
      <c r="C2491" s="53" t="s">
        <v>151</v>
      </c>
      <c r="D2491" s="53" t="s">
        <v>7540</v>
      </c>
      <c r="E2491" s="53">
        <v>43.049689999999998</v>
      </c>
      <c r="F2491" s="53">
        <v>-2.2798560000000001</v>
      </c>
      <c r="G2491" s="54">
        <v>407.99970000000002</v>
      </c>
      <c r="H2491" s="53">
        <v>474</v>
      </c>
      <c r="I2491" s="53">
        <v>265</v>
      </c>
      <c r="J2491" s="53">
        <v>209</v>
      </c>
      <c r="K2491" s="52">
        <v>5</v>
      </c>
      <c r="L2491" s="52">
        <v>402.99970000000002</v>
      </c>
      <c r="M2491" s="55">
        <v>5</v>
      </c>
      <c r="N2491" s="61" t="s">
        <v>16</v>
      </c>
    </row>
    <row r="2492" spans="2:23" s="52" customFormat="1" ht="13" x14ac:dyDescent="0.3">
      <c r="B2492" s="53" t="s">
        <v>7451</v>
      </c>
      <c r="C2492" s="53" t="s">
        <v>151</v>
      </c>
      <c r="D2492" s="53" t="s">
        <v>7541</v>
      </c>
      <c r="E2492" s="53">
        <v>43.052630000000001</v>
      </c>
      <c r="F2492" s="53">
        <v>-2.1323699999999999</v>
      </c>
      <c r="G2492" s="54">
        <v>435.04640000000001</v>
      </c>
      <c r="H2492" s="53">
        <v>132</v>
      </c>
      <c r="I2492" s="53">
        <v>77</v>
      </c>
      <c r="J2492" s="53">
        <v>55</v>
      </c>
      <c r="K2492" s="52">
        <v>5</v>
      </c>
      <c r="L2492" s="52">
        <v>430.04640000000001</v>
      </c>
      <c r="M2492" s="55">
        <v>5</v>
      </c>
      <c r="N2492" s="61" t="s">
        <v>16</v>
      </c>
      <c r="P2492" s="66"/>
      <c r="Q2492" s="53"/>
      <c r="R2492" s="53"/>
      <c r="S2492" s="53"/>
      <c r="T2492" s="53"/>
      <c r="U2492" s="53"/>
      <c r="V2492" s="53"/>
      <c r="W2492" s="53"/>
    </row>
    <row r="2493" spans="2:23" s="52" customFormat="1" ht="13" x14ac:dyDescent="0.3">
      <c r="B2493" s="53" t="s">
        <v>7451</v>
      </c>
      <c r="C2493" s="53" t="s">
        <v>151</v>
      </c>
      <c r="D2493" s="53" t="s">
        <v>7542</v>
      </c>
      <c r="E2493" s="53">
        <v>43.116579999999999</v>
      </c>
      <c r="F2493" s="53">
        <v>-2.022278</v>
      </c>
      <c r="G2493" s="54">
        <v>454.03769999999997</v>
      </c>
      <c r="H2493" s="53">
        <v>158</v>
      </c>
      <c r="I2493" s="53">
        <v>94</v>
      </c>
      <c r="J2493" s="53">
        <v>64</v>
      </c>
      <c r="K2493" s="52">
        <v>5</v>
      </c>
      <c r="L2493" s="52">
        <v>449.03769999999997</v>
      </c>
      <c r="M2493" s="55">
        <v>5</v>
      </c>
      <c r="N2493" s="61" t="s">
        <v>16</v>
      </c>
      <c r="P2493" s="66"/>
      <c r="Q2493" s="53"/>
      <c r="R2493" s="53"/>
      <c r="S2493" s="53"/>
      <c r="T2493" s="53"/>
      <c r="U2493" s="53"/>
      <c r="V2493" s="53"/>
      <c r="W2493" s="53"/>
    </row>
    <row r="2494" spans="2:23" s="52" customFormat="1" ht="13" x14ac:dyDescent="0.3">
      <c r="B2494" s="53" t="s">
        <v>7451</v>
      </c>
      <c r="C2494" s="53" t="s">
        <v>151</v>
      </c>
      <c r="D2494" s="53" t="s">
        <v>7543</v>
      </c>
      <c r="E2494" s="53">
        <v>43.303260000000002</v>
      </c>
      <c r="F2494" s="53">
        <v>-2.2043629999999999</v>
      </c>
      <c r="G2494" s="54">
        <v>31.460940000000001</v>
      </c>
      <c r="H2494" s="53">
        <v>2628</v>
      </c>
      <c r="I2494" s="53">
        <v>1322</v>
      </c>
      <c r="J2494" s="53">
        <v>1306</v>
      </c>
      <c r="K2494" s="52">
        <v>5</v>
      </c>
      <c r="L2494" s="52">
        <v>26.460940000000001</v>
      </c>
      <c r="M2494" s="55">
        <v>2</v>
      </c>
      <c r="N2494" s="61" t="s">
        <v>15</v>
      </c>
      <c r="P2494" s="66"/>
      <c r="Q2494" s="53"/>
      <c r="R2494" s="53"/>
      <c r="S2494" s="53"/>
      <c r="T2494" s="53"/>
      <c r="U2494" s="53"/>
      <c r="V2494" s="53"/>
      <c r="W2494" s="53"/>
    </row>
    <row r="2495" spans="2:23" s="52" customFormat="1" ht="13" x14ac:dyDescent="0.3">
      <c r="B2495" s="53" t="s">
        <v>7451</v>
      </c>
      <c r="C2495" s="53" t="s">
        <v>151</v>
      </c>
      <c r="D2495" s="53" t="s">
        <v>7544</v>
      </c>
      <c r="E2495" s="53">
        <v>43.26755</v>
      </c>
      <c r="F2495" s="53">
        <v>-1.975814</v>
      </c>
      <c r="G2495" s="54">
        <v>35.977629999999998</v>
      </c>
      <c r="H2495" s="53">
        <v>19289</v>
      </c>
      <c r="I2495" s="53">
        <v>9527</v>
      </c>
      <c r="J2495" s="53">
        <v>9762</v>
      </c>
      <c r="K2495" s="52">
        <v>5</v>
      </c>
      <c r="L2495" s="52">
        <v>30.977629999999998</v>
      </c>
      <c r="M2495" s="55">
        <v>2</v>
      </c>
      <c r="N2495" s="61" t="s">
        <v>15</v>
      </c>
      <c r="P2495" s="66"/>
      <c r="Q2495" s="53"/>
      <c r="R2495" s="53"/>
      <c r="S2495" s="53"/>
      <c r="T2495" s="53"/>
      <c r="U2495" s="53"/>
      <c r="V2495" s="53"/>
      <c r="W2495" s="53"/>
    </row>
    <row r="2496" spans="2:23" s="52" customFormat="1" ht="13" x14ac:dyDescent="0.3">
      <c r="B2496" s="53" t="s">
        <v>7451</v>
      </c>
      <c r="C2496" s="53" t="s">
        <v>151</v>
      </c>
      <c r="D2496" s="53" t="s">
        <v>7545</v>
      </c>
      <c r="E2496" s="53">
        <v>43.154470000000003</v>
      </c>
      <c r="F2496" s="53">
        <v>-2.0850249999999999</v>
      </c>
      <c r="G2496" s="54">
        <v>292.93130000000002</v>
      </c>
      <c r="H2496" s="53">
        <v>346</v>
      </c>
      <c r="I2496" s="53">
        <v>185</v>
      </c>
      <c r="J2496" s="53">
        <v>161</v>
      </c>
      <c r="K2496" s="52">
        <v>5</v>
      </c>
      <c r="L2496" s="52">
        <v>287.93130000000002</v>
      </c>
      <c r="M2496" s="55">
        <v>4</v>
      </c>
      <c r="N2496" s="61" t="s">
        <v>16</v>
      </c>
      <c r="P2496" s="66"/>
      <c r="Q2496" s="53"/>
      <c r="R2496" s="53"/>
      <c r="S2496" s="53"/>
      <c r="T2496" s="53"/>
      <c r="U2496" s="53"/>
      <c r="V2496" s="53"/>
      <c r="W2496" s="53"/>
    </row>
    <row r="2497" spans="2:23" s="52" customFormat="1" ht="13" x14ac:dyDescent="0.3">
      <c r="B2497" s="53" t="s">
        <v>7451</v>
      </c>
      <c r="C2497" s="53" t="s">
        <v>151</v>
      </c>
      <c r="D2497" s="53" t="s">
        <v>7546</v>
      </c>
      <c r="E2497" s="53">
        <v>43.36253</v>
      </c>
      <c r="F2497" s="53">
        <v>-1.791498</v>
      </c>
      <c r="G2497" s="54">
        <v>16.014970000000002</v>
      </c>
      <c r="H2497" s="53">
        <v>16458</v>
      </c>
      <c r="I2497" s="53">
        <v>8257</v>
      </c>
      <c r="J2497" s="53">
        <v>8201</v>
      </c>
      <c r="K2497" s="52">
        <v>5</v>
      </c>
      <c r="L2497" s="52">
        <v>11.014970000000002</v>
      </c>
      <c r="M2497" s="55">
        <v>2</v>
      </c>
      <c r="N2497" s="61" t="s">
        <v>15</v>
      </c>
      <c r="P2497" s="66"/>
      <c r="Q2497" s="53"/>
      <c r="R2497" s="53"/>
      <c r="S2497" s="53"/>
      <c r="T2497" s="53"/>
      <c r="U2497" s="53"/>
      <c r="V2497" s="53"/>
      <c r="W2497" s="53"/>
    </row>
    <row r="2498" spans="2:23" s="52" customFormat="1" ht="13" x14ac:dyDescent="0.3">
      <c r="B2498" s="53" t="s">
        <v>7451</v>
      </c>
      <c r="C2498" s="53" t="s">
        <v>151</v>
      </c>
      <c r="D2498" s="53" t="s">
        <v>7547</v>
      </c>
      <c r="E2498" s="53">
        <v>43.054000000000002</v>
      </c>
      <c r="F2498" s="53">
        <v>-2.5659999999999998</v>
      </c>
      <c r="G2498" s="54">
        <v>381.87970000000001</v>
      </c>
      <c r="H2498" s="53">
        <v>4335</v>
      </c>
      <c r="I2498" s="53">
        <v>2241</v>
      </c>
      <c r="J2498" s="53">
        <v>2094</v>
      </c>
      <c r="K2498" s="52">
        <v>5</v>
      </c>
      <c r="L2498" s="52">
        <v>376.87970000000001</v>
      </c>
      <c r="M2498" s="55">
        <v>4</v>
      </c>
      <c r="N2498" s="61" t="s">
        <v>16</v>
      </c>
      <c r="P2498" s="66"/>
      <c r="Q2498" s="53"/>
      <c r="R2498" s="53"/>
      <c r="S2498" s="53"/>
      <c r="T2498" s="53"/>
      <c r="U2498" s="53"/>
      <c r="V2498" s="53"/>
      <c r="W2498" s="53"/>
    </row>
    <row r="2499" spans="2:23" s="52" customFormat="1" ht="13" x14ac:dyDescent="0.3">
      <c r="B2499" s="53" t="s">
        <v>7451</v>
      </c>
      <c r="C2499" s="53" t="s">
        <v>151</v>
      </c>
      <c r="D2499" s="53" t="s">
        <v>7548</v>
      </c>
      <c r="E2499" s="53">
        <v>43.011780000000002</v>
      </c>
      <c r="F2499" s="53">
        <v>-2.2342140000000001</v>
      </c>
      <c r="G2499" s="54">
        <v>216.83099999999999</v>
      </c>
      <c r="H2499" s="53">
        <v>2264</v>
      </c>
      <c r="I2499" s="53">
        <v>1164</v>
      </c>
      <c r="J2499" s="53">
        <v>1100</v>
      </c>
      <c r="K2499" s="52">
        <v>5</v>
      </c>
      <c r="L2499" s="52">
        <v>211.83099999999999</v>
      </c>
      <c r="M2499" s="55">
        <v>4</v>
      </c>
      <c r="N2499" s="61" t="s">
        <v>16</v>
      </c>
      <c r="P2499" s="66"/>
      <c r="Q2499" s="53"/>
      <c r="R2499" s="53"/>
      <c r="S2499" s="53"/>
      <c r="T2499" s="53"/>
      <c r="U2499" s="53"/>
      <c r="V2499" s="53"/>
      <c r="W2499" s="53"/>
    </row>
    <row r="2500" spans="2:23" s="52" customFormat="1" ht="13" x14ac:dyDescent="0.3">
      <c r="B2500" s="53" t="s">
        <v>7451</v>
      </c>
      <c r="C2500" s="53" t="s">
        <v>151</v>
      </c>
      <c r="D2500" s="53" t="s">
        <v>7549</v>
      </c>
      <c r="E2500" s="53">
        <v>43.09496</v>
      </c>
      <c r="F2500" s="53">
        <v>-2.1238999999999999</v>
      </c>
      <c r="G2500" s="54">
        <v>115.8261</v>
      </c>
      <c r="H2500" s="53">
        <v>465</v>
      </c>
      <c r="I2500" s="53">
        <v>247</v>
      </c>
      <c r="J2500" s="53">
        <v>218</v>
      </c>
      <c r="K2500" s="52">
        <v>5</v>
      </c>
      <c r="L2500" s="52">
        <v>110.8261</v>
      </c>
      <c r="M2500" s="55">
        <v>2</v>
      </c>
      <c r="N2500" s="61" t="s">
        <v>15</v>
      </c>
      <c r="P2500" s="66"/>
      <c r="Q2500" s="53"/>
      <c r="R2500" s="53"/>
      <c r="S2500" s="53"/>
      <c r="T2500" s="53"/>
      <c r="U2500" s="53"/>
      <c r="V2500" s="53"/>
      <c r="W2500" s="53"/>
    </row>
    <row r="2501" spans="2:23" s="52" customFormat="1" ht="13" x14ac:dyDescent="0.3">
      <c r="B2501" s="53" t="s">
        <v>7451</v>
      </c>
      <c r="C2501" s="53" t="s">
        <v>151</v>
      </c>
      <c r="D2501" s="53" t="s">
        <v>7550</v>
      </c>
      <c r="E2501" s="53">
        <v>43.338230000000003</v>
      </c>
      <c r="F2501" s="53">
        <v>-1.789272</v>
      </c>
      <c r="G2501" s="54">
        <v>25.16919</v>
      </c>
      <c r="H2501" s="53">
        <v>60951</v>
      </c>
      <c r="I2501" s="53">
        <v>29878</v>
      </c>
      <c r="J2501" s="53">
        <v>31073</v>
      </c>
      <c r="K2501" s="52">
        <v>5</v>
      </c>
      <c r="L2501" s="52">
        <v>20.16919</v>
      </c>
      <c r="M2501" s="55">
        <v>2</v>
      </c>
      <c r="N2501" s="61" t="s">
        <v>15</v>
      </c>
      <c r="P2501" s="66"/>
      <c r="Q2501" s="53"/>
      <c r="R2501" s="53"/>
      <c r="S2501" s="53"/>
      <c r="T2501" s="53"/>
      <c r="U2501" s="53"/>
      <c r="V2501" s="53"/>
      <c r="W2501" s="53"/>
    </row>
    <row r="2502" spans="2:23" s="52" customFormat="1" ht="13" x14ac:dyDescent="0.3">
      <c r="B2502" s="53" t="s">
        <v>7451</v>
      </c>
      <c r="C2502" s="53" t="s">
        <v>151</v>
      </c>
      <c r="D2502" s="53" t="s">
        <v>7551</v>
      </c>
      <c r="E2502" s="53">
        <v>43.165689999999998</v>
      </c>
      <c r="F2502" s="53">
        <v>-2.069617</v>
      </c>
      <c r="G2502" s="54">
        <v>65.211129999999997</v>
      </c>
      <c r="H2502" s="53">
        <v>1515</v>
      </c>
      <c r="I2502" s="53">
        <v>794</v>
      </c>
      <c r="J2502" s="53">
        <v>721</v>
      </c>
      <c r="K2502" s="52">
        <v>5</v>
      </c>
      <c r="L2502" s="52">
        <v>60.211129999999997</v>
      </c>
      <c r="M2502" s="55">
        <v>2</v>
      </c>
      <c r="N2502" s="61" t="s">
        <v>15</v>
      </c>
      <c r="P2502" s="66"/>
      <c r="Q2502" s="53"/>
      <c r="R2502" s="53"/>
      <c r="S2502" s="53"/>
      <c r="T2502" s="53"/>
      <c r="U2502" s="53"/>
      <c r="V2502" s="53"/>
      <c r="W2502" s="53"/>
    </row>
    <row r="2503" spans="2:23" s="52" customFormat="1" ht="13" x14ac:dyDescent="0.3">
      <c r="B2503" s="53" t="s">
        <v>7451</v>
      </c>
      <c r="C2503" s="53" t="s">
        <v>151</v>
      </c>
      <c r="D2503" s="53" t="s">
        <v>7552</v>
      </c>
      <c r="E2503" s="53">
        <v>43.066929999999999</v>
      </c>
      <c r="F2503" s="53">
        <v>-2.1673930000000001</v>
      </c>
      <c r="G2503" s="54">
        <v>163.94069999999999</v>
      </c>
      <c r="H2503" s="53">
        <v>649</v>
      </c>
      <c r="I2503" s="53">
        <v>325</v>
      </c>
      <c r="J2503" s="53">
        <v>324</v>
      </c>
      <c r="K2503" s="52">
        <v>5</v>
      </c>
      <c r="L2503" s="52">
        <v>158.94069999999999</v>
      </c>
      <c r="M2503" s="55">
        <v>2</v>
      </c>
      <c r="N2503" s="61" t="s">
        <v>15</v>
      </c>
      <c r="P2503" s="66"/>
      <c r="Q2503" s="53"/>
      <c r="R2503" s="53"/>
      <c r="S2503" s="53"/>
      <c r="T2503" s="53"/>
      <c r="U2503" s="53"/>
      <c r="V2503" s="53"/>
      <c r="W2503" s="53"/>
    </row>
    <row r="2504" spans="2:23" s="52" customFormat="1" ht="13" x14ac:dyDescent="0.3">
      <c r="B2504" s="53" t="s">
        <v>7451</v>
      </c>
      <c r="C2504" s="53" t="s">
        <v>151</v>
      </c>
      <c r="D2504" s="53" t="s">
        <v>7553</v>
      </c>
      <c r="E2504" s="53">
        <v>43.187739999999998</v>
      </c>
      <c r="F2504" s="53">
        <v>-2.1025339999999999</v>
      </c>
      <c r="G2504" s="54">
        <v>237.03970000000001</v>
      </c>
      <c r="H2504" s="53">
        <v>249</v>
      </c>
      <c r="I2504" s="53">
        <v>132</v>
      </c>
      <c r="J2504" s="53">
        <v>117</v>
      </c>
      <c r="K2504" s="52">
        <v>5</v>
      </c>
      <c r="L2504" s="52">
        <v>232.03970000000001</v>
      </c>
      <c r="M2504" s="55">
        <v>4</v>
      </c>
      <c r="N2504" s="61" t="s">
        <v>16</v>
      </c>
      <c r="P2504" s="66"/>
      <c r="Q2504" s="53"/>
      <c r="R2504" s="53"/>
      <c r="S2504" s="53"/>
      <c r="T2504" s="53"/>
      <c r="U2504" s="53"/>
      <c r="V2504" s="53"/>
      <c r="W2504" s="53"/>
    </row>
    <row r="2505" spans="2:23" s="52" customFormat="1" ht="13" x14ac:dyDescent="0.3">
      <c r="B2505" s="53" t="s">
        <v>7451</v>
      </c>
      <c r="C2505" s="53" t="s">
        <v>151</v>
      </c>
      <c r="D2505" s="53" t="s">
        <v>7554</v>
      </c>
      <c r="E2505" s="53">
        <v>43.26746</v>
      </c>
      <c r="F2505" s="53">
        <v>-2.0201690000000001</v>
      </c>
      <c r="G2505" s="54">
        <v>19.107679999999998</v>
      </c>
      <c r="H2505" s="53">
        <v>17782</v>
      </c>
      <c r="I2505" s="53">
        <v>8805</v>
      </c>
      <c r="J2505" s="53">
        <v>8977</v>
      </c>
      <c r="K2505" s="52">
        <v>5</v>
      </c>
      <c r="L2505" s="52">
        <v>14.107679999999998</v>
      </c>
      <c r="M2505" s="55">
        <v>2</v>
      </c>
      <c r="N2505" s="61" t="s">
        <v>15</v>
      </c>
      <c r="P2505" s="66"/>
      <c r="Q2505" s="53"/>
      <c r="R2505" s="53"/>
      <c r="S2505" s="53"/>
      <c r="T2505" s="53"/>
      <c r="U2505" s="53"/>
      <c r="V2505" s="53"/>
      <c r="W2505" s="53"/>
    </row>
    <row r="2506" spans="2:23" s="52" customFormat="1" ht="13" x14ac:dyDescent="0.3">
      <c r="B2506" s="53" t="s">
        <v>7451</v>
      </c>
      <c r="C2506" s="53" t="s">
        <v>151</v>
      </c>
      <c r="D2506" s="53" t="s">
        <v>7555</v>
      </c>
      <c r="E2506" s="53">
        <v>43.034320000000001</v>
      </c>
      <c r="F2506" s="53">
        <v>-2.187379</v>
      </c>
      <c r="G2506" s="54">
        <v>163.6037</v>
      </c>
      <c r="H2506" s="53">
        <v>5354</v>
      </c>
      <c r="I2506" s="53">
        <v>2777</v>
      </c>
      <c r="J2506" s="53">
        <v>2577</v>
      </c>
      <c r="K2506" s="52">
        <v>5</v>
      </c>
      <c r="L2506" s="52">
        <v>158.6037</v>
      </c>
      <c r="M2506" s="55">
        <v>2</v>
      </c>
      <c r="N2506" s="61" t="s">
        <v>15</v>
      </c>
      <c r="P2506" s="66"/>
      <c r="Q2506" s="53"/>
      <c r="R2506" s="53"/>
      <c r="S2506" s="53"/>
      <c r="T2506" s="53"/>
      <c r="U2506" s="53"/>
      <c r="V2506" s="53"/>
      <c r="W2506" s="53"/>
    </row>
    <row r="2507" spans="2:23" s="52" customFormat="1" ht="13" x14ac:dyDescent="0.3">
      <c r="B2507" s="53" t="s">
        <v>7451</v>
      </c>
      <c r="C2507" s="53" t="s">
        <v>151</v>
      </c>
      <c r="D2507" s="53" t="s">
        <v>7556</v>
      </c>
      <c r="E2507" s="53">
        <v>43.124980000000001</v>
      </c>
      <c r="F2507" s="53">
        <v>-2.0521060000000002</v>
      </c>
      <c r="G2507" s="54">
        <v>291.64960000000002</v>
      </c>
      <c r="H2507" s="53">
        <v>386</v>
      </c>
      <c r="I2507" s="53">
        <v>204</v>
      </c>
      <c r="J2507" s="53">
        <v>182</v>
      </c>
      <c r="K2507" s="52">
        <v>5</v>
      </c>
      <c r="L2507" s="52">
        <v>286.64960000000002</v>
      </c>
      <c r="M2507" s="55">
        <v>4</v>
      </c>
      <c r="N2507" s="61" t="s">
        <v>16</v>
      </c>
      <c r="P2507" s="66"/>
      <c r="Q2507" s="53"/>
      <c r="R2507" s="53"/>
      <c r="S2507" s="53"/>
      <c r="T2507" s="53"/>
      <c r="U2507" s="53"/>
      <c r="V2507" s="53"/>
      <c r="W2507" s="53"/>
    </row>
    <row r="2508" spans="2:23" s="52" customFormat="1" ht="13" x14ac:dyDescent="0.3">
      <c r="B2508" s="53" t="s">
        <v>7451</v>
      </c>
      <c r="C2508" s="53" t="s">
        <v>151</v>
      </c>
      <c r="D2508" s="53" t="s">
        <v>7557</v>
      </c>
      <c r="E2508" s="53">
        <v>43.054360000000003</v>
      </c>
      <c r="F2508" s="53">
        <v>-2.3336410000000001</v>
      </c>
      <c r="G2508" s="54">
        <v>409.84370000000001</v>
      </c>
      <c r="H2508" s="53">
        <v>8715</v>
      </c>
      <c r="I2508" s="53">
        <v>4496</v>
      </c>
      <c r="J2508" s="53">
        <v>4219</v>
      </c>
      <c r="K2508" s="52">
        <v>5</v>
      </c>
      <c r="L2508" s="52">
        <v>404.84370000000001</v>
      </c>
      <c r="M2508" s="55">
        <v>5</v>
      </c>
      <c r="N2508" s="61" t="s">
        <v>16</v>
      </c>
      <c r="P2508" s="66"/>
      <c r="Q2508" s="53"/>
      <c r="R2508" s="53"/>
      <c r="S2508" s="53"/>
      <c r="T2508" s="53"/>
      <c r="U2508" s="53"/>
      <c r="V2508" s="53"/>
      <c r="W2508" s="53"/>
    </row>
    <row r="2509" spans="2:23" s="52" customFormat="1" ht="13" x14ac:dyDescent="0.3">
      <c r="B2509" s="53" t="s">
        <v>7451</v>
      </c>
      <c r="C2509" s="53" t="s">
        <v>151</v>
      </c>
      <c r="D2509" s="53" t="s">
        <v>7558</v>
      </c>
      <c r="E2509" s="53">
        <v>43.085790000000003</v>
      </c>
      <c r="F2509" s="53">
        <v>-2.150909</v>
      </c>
      <c r="G2509" s="54">
        <v>122.1339</v>
      </c>
      <c r="H2509" s="53">
        <v>1494</v>
      </c>
      <c r="I2509" s="53">
        <v>766</v>
      </c>
      <c r="J2509" s="53">
        <v>728</v>
      </c>
      <c r="K2509" s="52">
        <v>5</v>
      </c>
      <c r="L2509" s="52">
        <v>117.1339</v>
      </c>
      <c r="M2509" s="55">
        <v>2</v>
      </c>
      <c r="N2509" s="61" t="s">
        <v>15</v>
      </c>
      <c r="P2509" s="66"/>
      <c r="Q2509" s="53"/>
      <c r="R2509" s="53"/>
      <c r="S2509" s="53"/>
      <c r="T2509" s="53"/>
      <c r="U2509" s="53"/>
      <c r="V2509" s="53"/>
      <c r="W2509" s="53"/>
    </row>
    <row r="2510" spans="2:23" s="52" customFormat="1" ht="13" x14ac:dyDescent="0.3">
      <c r="B2510" s="53" t="s">
        <v>7451</v>
      </c>
      <c r="C2510" s="53" t="s">
        <v>151</v>
      </c>
      <c r="D2510" s="53" t="s">
        <v>7559</v>
      </c>
      <c r="E2510" s="53">
        <v>42.987110000000001</v>
      </c>
      <c r="F2510" s="53">
        <v>-2.5686260000000001</v>
      </c>
      <c r="G2510" s="54">
        <v>452.90910000000002</v>
      </c>
      <c r="H2510" s="53">
        <v>266</v>
      </c>
      <c r="I2510" s="53">
        <v>153</v>
      </c>
      <c r="J2510" s="53">
        <v>113</v>
      </c>
      <c r="K2510" s="52">
        <v>5</v>
      </c>
      <c r="L2510" s="52">
        <v>447.90910000000002</v>
      </c>
      <c r="M2510" s="55">
        <v>5</v>
      </c>
      <c r="N2510" s="61" t="s">
        <v>16</v>
      </c>
      <c r="P2510" s="66"/>
      <c r="Q2510" s="53"/>
      <c r="R2510" s="53"/>
      <c r="S2510" s="53"/>
      <c r="T2510" s="53"/>
      <c r="U2510" s="53"/>
      <c r="V2510" s="53"/>
      <c r="W2510" s="53"/>
    </row>
    <row r="2511" spans="2:23" s="52" customFormat="1" ht="13" x14ac:dyDescent="0.3">
      <c r="B2511" s="53" t="s">
        <v>7451</v>
      </c>
      <c r="C2511" s="53" t="s">
        <v>151</v>
      </c>
      <c r="D2511" s="53" t="s">
        <v>7560</v>
      </c>
      <c r="E2511" s="53">
        <v>43.321129999999997</v>
      </c>
      <c r="F2511" s="53">
        <v>-1.8987750000000001</v>
      </c>
      <c r="G2511" s="54">
        <v>17.895820000000001</v>
      </c>
      <c r="H2511" s="53">
        <v>6003</v>
      </c>
      <c r="I2511" s="53">
        <v>2984</v>
      </c>
      <c r="J2511" s="53">
        <v>3019</v>
      </c>
      <c r="K2511" s="52">
        <v>5</v>
      </c>
      <c r="L2511" s="52">
        <v>12.895820000000001</v>
      </c>
      <c r="M2511" s="55">
        <v>2</v>
      </c>
      <c r="N2511" s="61" t="s">
        <v>15</v>
      </c>
      <c r="P2511" s="66"/>
      <c r="Q2511" s="53"/>
      <c r="R2511" s="53"/>
      <c r="S2511" s="53"/>
      <c r="T2511" s="53"/>
      <c r="U2511" s="53"/>
      <c r="V2511" s="53"/>
      <c r="W2511" s="53"/>
    </row>
    <row r="2512" spans="2:23" s="52" customFormat="1" ht="13" x14ac:dyDescent="0.3">
      <c r="B2512" s="53" t="s">
        <v>7451</v>
      </c>
      <c r="C2512" s="53" t="s">
        <v>151</v>
      </c>
      <c r="D2512" s="53" t="s">
        <v>7561</v>
      </c>
      <c r="E2512" s="53">
        <v>43.103720000000003</v>
      </c>
      <c r="F2512" s="53">
        <v>-2.0342539999999998</v>
      </c>
      <c r="G2512" s="54">
        <v>138.84649999999999</v>
      </c>
      <c r="H2512" s="53">
        <v>641</v>
      </c>
      <c r="I2512" s="53">
        <v>340</v>
      </c>
      <c r="J2512" s="53">
        <v>301</v>
      </c>
      <c r="K2512" s="52">
        <v>5</v>
      </c>
      <c r="L2512" s="52">
        <v>133.84649999999999</v>
      </c>
      <c r="M2512" s="55">
        <v>2</v>
      </c>
      <c r="N2512" s="61" t="s">
        <v>15</v>
      </c>
      <c r="P2512" s="66"/>
      <c r="Q2512" s="53"/>
      <c r="R2512" s="53"/>
      <c r="S2512" s="53"/>
      <c r="T2512" s="53"/>
      <c r="U2512" s="53"/>
      <c r="V2512" s="53"/>
      <c r="W2512" s="53"/>
    </row>
    <row r="2513" spans="2:23" s="52" customFormat="1" ht="13" x14ac:dyDescent="0.3">
      <c r="B2513" s="53" t="s">
        <v>7451</v>
      </c>
      <c r="C2513" s="53" t="s">
        <v>151</v>
      </c>
      <c r="D2513" s="53" t="s">
        <v>7562</v>
      </c>
      <c r="E2513" s="53">
        <v>43.26417</v>
      </c>
      <c r="F2513" s="53">
        <v>-2.3755000000000002</v>
      </c>
      <c r="G2513" s="54">
        <v>15.47729</v>
      </c>
      <c r="H2513" s="53">
        <v>1907</v>
      </c>
      <c r="I2513" s="53">
        <v>993</v>
      </c>
      <c r="J2513" s="53">
        <v>914</v>
      </c>
      <c r="K2513" s="52">
        <v>5</v>
      </c>
      <c r="L2513" s="52">
        <v>10.47729</v>
      </c>
      <c r="M2513" s="55">
        <v>2</v>
      </c>
      <c r="N2513" s="61" t="s">
        <v>15</v>
      </c>
      <c r="P2513" s="66"/>
      <c r="Q2513" s="53"/>
      <c r="R2513" s="53"/>
      <c r="S2513" s="53"/>
      <c r="T2513" s="53"/>
      <c r="U2513" s="53"/>
      <c r="V2513" s="53"/>
      <c r="W2513" s="53"/>
    </row>
    <row r="2514" spans="2:23" s="52" customFormat="1" ht="13" x14ac:dyDescent="0.3">
      <c r="B2514" s="53" t="s">
        <v>7451</v>
      </c>
      <c r="C2514" s="53" t="s">
        <v>151</v>
      </c>
      <c r="D2514" s="53" t="s">
        <v>7563</v>
      </c>
      <c r="E2514" s="53">
        <v>43.022379999999998</v>
      </c>
      <c r="F2514" s="53">
        <v>-2.2728259999999998</v>
      </c>
      <c r="G2514" s="54">
        <v>242.8707</v>
      </c>
      <c r="H2514" s="53">
        <v>235</v>
      </c>
      <c r="I2514" s="53">
        <v>128</v>
      </c>
      <c r="J2514" s="53">
        <v>107</v>
      </c>
      <c r="K2514" s="52">
        <v>5</v>
      </c>
      <c r="L2514" s="52">
        <v>237.8707</v>
      </c>
      <c r="M2514" s="55">
        <v>4</v>
      </c>
      <c r="N2514" s="61" t="s">
        <v>16</v>
      </c>
      <c r="P2514" s="66"/>
      <c r="Q2514" s="53"/>
      <c r="R2514" s="53"/>
      <c r="S2514" s="53"/>
      <c r="T2514" s="53"/>
      <c r="U2514" s="53"/>
      <c r="V2514" s="53"/>
      <c r="W2514" s="53"/>
    </row>
    <row r="2515" spans="2:23" s="52" customFormat="1" ht="13" x14ac:dyDescent="0.3">
      <c r="B2515" s="53" t="s">
        <v>7451</v>
      </c>
      <c r="C2515" s="53" t="s">
        <v>151</v>
      </c>
      <c r="D2515" s="53" t="s">
        <v>7564</v>
      </c>
      <c r="E2515" s="53">
        <v>43.307070000000003</v>
      </c>
      <c r="F2515" s="53">
        <v>-2.3850829999999998</v>
      </c>
      <c r="G2515" s="54">
        <v>39.228610000000003</v>
      </c>
      <c r="H2515" s="53">
        <v>4979</v>
      </c>
      <c r="I2515" s="53">
        <v>2500</v>
      </c>
      <c r="J2515" s="53">
        <v>2479</v>
      </c>
      <c r="K2515" s="52">
        <v>5</v>
      </c>
      <c r="L2515" s="52">
        <v>34.228610000000003</v>
      </c>
      <c r="M2515" s="55">
        <v>2</v>
      </c>
      <c r="N2515" s="61" t="s">
        <v>15</v>
      </c>
      <c r="P2515" s="66"/>
      <c r="Q2515" s="53"/>
      <c r="R2515" s="53"/>
      <c r="S2515" s="53"/>
      <c r="T2515" s="53"/>
      <c r="U2515" s="53"/>
      <c r="V2515" s="53"/>
      <c r="W2515" s="53"/>
    </row>
    <row r="2516" spans="2:23" s="52" customFormat="1" ht="13" x14ac:dyDescent="0.3">
      <c r="B2516" s="53" t="s">
        <v>7451</v>
      </c>
      <c r="C2516" s="53" t="s">
        <v>151</v>
      </c>
      <c r="D2516" s="53" t="s">
        <v>7565</v>
      </c>
      <c r="E2516" s="53">
        <v>43.299280000000003</v>
      </c>
      <c r="F2516" s="53">
        <v>-1.857874</v>
      </c>
      <c r="G2516" s="54">
        <v>102.9721</v>
      </c>
      <c r="H2516" s="53">
        <v>9894</v>
      </c>
      <c r="I2516" s="53">
        <v>4963</v>
      </c>
      <c r="J2516" s="53">
        <v>4931</v>
      </c>
      <c r="K2516" s="52">
        <v>5</v>
      </c>
      <c r="L2516" s="52">
        <v>97.972099999999998</v>
      </c>
      <c r="M2516" s="55">
        <v>2</v>
      </c>
      <c r="N2516" s="61" t="s">
        <v>15</v>
      </c>
      <c r="P2516" s="66"/>
      <c r="Q2516" s="53"/>
      <c r="R2516" s="53"/>
      <c r="S2516" s="53"/>
      <c r="T2516" s="53"/>
      <c r="U2516" s="53"/>
      <c r="V2516" s="53"/>
      <c r="W2516" s="53"/>
    </row>
    <row r="2517" spans="2:23" s="52" customFormat="1" ht="13" x14ac:dyDescent="0.3">
      <c r="B2517" s="53" t="s">
        <v>7451</v>
      </c>
      <c r="C2517" s="53" t="s">
        <v>151</v>
      </c>
      <c r="D2517" s="53" t="s">
        <v>7566</v>
      </c>
      <c r="E2517" s="53">
        <v>43.027079999999998</v>
      </c>
      <c r="F2517" s="53">
        <v>-2.2030889999999999</v>
      </c>
      <c r="G2517" s="54">
        <v>321.9393</v>
      </c>
      <c r="H2517" s="53">
        <v>968</v>
      </c>
      <c r="I2517" s="53">
        <v>492</v>
      </c>
      <c r="J2517" s="53">
        <v>476</v>
      </c>
      <c r="K2517" s="52">
        <v>5</v>
      </c>
      <c r="L2517" s="52">
        <v>316.9393</v>
      </c>
      <c r="M2517" s="55">
        <v>4</v>
      </c>
      <c r="N2517" s="61" t="s">
        <v>16</v>
      </c>
      <c r="P2517" s="66"/>
      <c r="Q2517" s="53"/>
      <c r="R2517" s="53"/>
      <c r="S2517" s="53"/>
      <c r="T2517" s="53"/>
      <c r="U2517" s="53"/>
      <c r="V2517" s="53"/>
      <c r="W2517" s="53"/>
    </row>
    <row r="2518" spans="2:23" s="52" customFormat="1" ht="13" x14ac:dyDescent="0.3">
      <c r="B2518" s="53" t="s">
        <v>7451</v>
      </c>
      <c r="C2518" s="53" t="s">
        <v>151</v>
      </c>
      <c r="D2518" s="53" t="s">
        <v>7567</v>
      </c>
      <c r="E2518" s="53">
        <v>43.032890000000002</v>
      </c>
      <c r="F2518" s="53">
        <v>-2.4113479999999998</v>
      </c>
      <c r="G2518" s="54">
        <v>246.6335</v>
      </c>
      <c r="H2518" s="53">
        <v>10896</v>
      </c>
      <c r="I2518" s="53">
        <v>5403</v>
      </c>
      <c r="J2518" s="53">
        <v>5493</v>
      </c>
      <c r="K2518" s="52">
        <v>5</v>
      </c>
      <c r="L2518" s="52">
        <v>241.6335</v>
      </c>
      <c r="M2518" s="55">
        <v>4</v>
      </c>
      <c r="N2518" s="61" t="s">
        <v>16</v>
      </c>
      <c r="P2518" s="66"/>
      <c r="Q2518" s="53"/>
      <c r="R2518" s="53"/>
      <c r="S2518" s="53"/>
      <c r="T2518" s="53"/>
      <c r="U2518" s="53"/>
      <c r="V2518" s="53"/>
      <c r="W2518" s="53"/>
    </row>
    <row r="2519" spans="2:23" s="52" customFormat="1" ht="13" x14ac:dyDescent="0.3">
      <c r="B2519" s="53" t="s">
        <v>7451</v>
      </c>
      <c r="C2519" s="53" t="s">
        <v>151</v>
      </c>
      <c r="D2519" s="53" t="s">
        <v>7568</v>
      </c>
      <c r="E2519" s="53">
        <v>43.054200000000002</v>
      </c>
      <c r="F2519" s="53">
        <v>-2.1781160000000002</v>
      </c>
      <c r="G2519" s="54">
        <v>153.64789999999999</v>
      </c>
      <c r="H2519" s="53">
        <v>9732</v>
      </c>
      <c r="I2519" s="53">
        <v>4871</v>
      </c>
      <c r="J2519" s="53">
        <v>4861</v>
      </c>
      <c r="K2519" s="52">
        <v>5</v>
      </c>
      <c r="L2519" s="52">
        <v>148.64789999999999</v>
      </c>
      <c r="M2519" s="55">
        <v>2</v>
      </c>
      <c r="N2519" s="61" t="s">
        <v>15</v>
      </c>
      <c r="P2519" s="66"/>
      <c r="Q2519" s="53"/>
      <c r="R2519" s="53"/>
      <c r="S2519" s="53"/>
      <c r="T2519" s="53"/>
      <c r="U2519" s="53"/>
      <c r="V2519" s="53"/>
      <c r="W2519" s="53"/>
    </row>
    <row r="2520" spans="2:23" s="52" customFormat="1" ht="13" x14ac:dyDescent="0.3">
      <c r="B2520" s="53" t="s">
        <v>7451</v>
      </c>
      <c r="C2520" s="53" t="s">
        <v>151</v>
      </c>
      <c r="D2520" s="53" t="s">
        <v>7569</v>
      </c>
      <c r="E2520" s="53">
        <v>43.079720000000002</v>
      </c>
      <c r="F2520" s="53">
        <v>-2.11429</v>
      </c>
      <c r="G2520" s="54">
        <v>389.02530000000002</v>
      </c>
      <c r="H2520" s="53">
        <v>183</v>
      </c>
      <c r="I2520" s="53">
        <v>95</v>
      </c>
      <c r="J2520" s="53">
        <v>88</v>
      </c>
      <c r="K2520" s="52">
        <v>5</v>
      </c>
      <c r="L2520" s="52">
        <v>384.02530000000002</v>
      </c>
      <c r="M2520" s="55">
        <v>4</v>
      </c>
      <c r="N2520" s="61" t="s">
        <v>16</v>
      </c>
      <c r="P2520" s="66"/>
      <c r="Q2520" s="53"/>
      <c r="R2520" s="53"/>
      <c r="S2520" s="53"/>
      <c r="T2520" s="53"/>
      <c r="U2520" s="53"/>
      <c r="V2520" s="53"/>
      <c r="W2520" s="53"/>
    </row>
    <row r="2521" spans="2:23" s="52" customFormat="1" ht="13" x14ac:dyDescent="0.3">
      <c r="B2521" s="53" t="s">
        <v>7451</v>
      </c>
      <c r="C2521" s="53" t="s">
        <v>151</v>
      </c>
      <c r="D2521" s="53" t="s">
        <v>7570</v>
      </c>
      <c r="E2521" s="53">
        <v>43.093879999999999</v>
      </c>
      <c r="F2521" s="53">
        <v>-2.0113919999999998</v>
      </c>
      <c r="G2521" s="54">
        <v>407.65480000000002</v>
      </c>
      <c r="H2521" s="53">
        <v>121</v>
      </c>
      <c r="I2521" s="53">
        <v>68</v>
      </c>
      <c r="J2521" s="53">
        <v>53</v>
      </c>
      <c r="K2521" s="52">
        <v>5</v>
      </c>
      <c r="L2521" s="52">
        <v>402.65480000000002</v>
      </c>
      <c r="M2521" s="55">
        <v>5</v>
      </c>
      <c r="N2521" s="61" t="s">
        <v>16</v>
      </c>
      <c r="P2521" s="66"/>
      <c r="Q2521" s="53"/>
      <c r="R2521" s="53"/>
      <c r="S2521" s="53"/>
      <c r="T2521" s="53"/>
      <c r="U2521" s="53"/>
      <c r="V2521" s="53"/>
      <c r="W2521" s="53"/>
    </row>
    <row r="2522" spans="2:23" s="52" customFormat="1" ht="13" x14ac:dyDescent="0.3">
      <c r="B2522" s="53" t="s">
        <v>7451</v>
      </c>
      <c r="C2522" s="53" t="s">
        <v>151</v>
      </c>
      <c r="D2522" s="53" t="s">
        <v>7571</v>
      </c>
      <c r="E2522" s="53">
        <v>43.278320000000001</v>
      </c>
      <c r="F2522" s="53">
        <v>-2.1265969999999998</v>
      </c>
      <c r="G2522" s="54">
        <v>14.719720000000001</v>
      </c>
      <c r="H2522" s="53">
        <v>5026</v>
      </c>
      <c r="I2522" s="53">
        <v>2528</v>
      </c>
      <c r="J2522" s="53">
        <v>2498</v>
      </c>
      <c r="K2522" s="52">
        <v>5</v>
      </c>
      <c r="L2522" s="52">
        <v>9.7197200000000006</v>
      </c>
      <c r="M2522" s="55">
        <v>2</v>
      </c>
      <c r="N2522" s="61" t="s">
        <v>15</v>
      </c>
      <c r="P2522" s="66"/>
      <c r="Q2522" s="53"/>
      <c r="R2522" s="53"/>
      <c r="S2522" s="53"/>
      <c r="T2522" s="53"/>
      <c r="U2522" s="53"/>
      <c r="V2522" s="53"/>
      <c r="W2522" s="53"/>
    </row>
    <row r="2523" spans="2:23" s="52" customFormat="1" ht="13" x14ac:dyDescent="0.3">
      <c r="B2523" s="53" t="s">
        <v>7451</v>
      </c>
      <c r="C2523" s="53" t="s">
        <v>151</v>
      </c>
      <c r="D2523" s="53" t="s">
        <v>7572</v>
      </c>
      <c r="E2523" s="53">
        <v>43.042740000000002</v>
      </c>
      <c r="F2523" s="53">
        <v>-2.2558479999999999</v>
      </c>
      <c r="G2523" s="54">
        <v>203.07679999999999</v>
      </c>
      <c r="H2523" s="53">
        <v>1323</v>
      </c>
      <c r="I2523" s="53">
        <v>683</v>
      </c>
      <c r="J2523" s="53">
        <v>640</v>
      </c>
      <c r="K2523" s="52">
        <v>5</v>
      </c>
      <c r="L2523" s="52">
        <v>198.07679999999999</v>
      </c>
      <c r="M2523" s="55">
        <v>2</v>
      </c>
      <c r="N2523" s="61" t="s">
        <v>15</v>
      </c>
      <c r="P2523" s="66"/>
      <c r="Q2523" s="53"/>
      <c r="R2523" s="53"/>
      <c r="S2523" s="53"/>
      <c r="T2523" s="53"/>
      <c r="U2523" s="53"/>
      <c r="V2523" s="53"/>
      <c r="W2523" s="53"/>
    </row>
    <row r="2524" spans="2:23" s="52" customFormat="1" ht="13" x14ac:dyDescent="0.3">
      <c r="B2524" s="53" t="s">
        <v>7451</v>
      </c>
      <c r="C2524" s="53" t="s">
        <v>151</v>
      </c>
      <c r="D2524" s="53" t="s">
        <v>7573</v>
      </c>
      <c r="E2524" s="53">
        <v>43.325279999999999</v>
      </c>
      <c r="F2524" s="53">
        <v>-1.921111</v>
      </c>
      <c r="G2524" s="54">
        <v>0</v>
      </c>
      <c r="H2524" s="53">
        <v>15990</v>
      </c>
      <c r="I2524" s="53">
        <v>7705</v>
      </c>
      <c r="J2524" s="53">
        <v>8285</v>
      </c>
      <c r="K2524" s="52">
        <v>5</v>
      </c>
      <c r="L2524" s="52">
        <v>-5</v>
      </c>
      <c r="M2524" s="55">
        <v>2</v>
      </c>
      <c r="N2524" s="61" t="s">
        <v>15</v>
      </c>
      <c r="P2524" s="66"/>
      <c r="Q2524" s="53"/>
      <c r="R2524" s="53"/>
      <c r="S2524" s="53"/>
      <c r="T2524" s="53"/>
      <c r="U2524" s="53"/>
      <c r="V2524" s="53"/>
      <c r="W2524" s="53"/>
    </row>
    <row r="2525" spans="2:23" s="52" customFormat="1" ht="13" x14ac:dyDescent="0.3">
      <c r="B2525" s="53" t="s">
        <v>7451</v>
      </c>
      <c r="C2525" s="53" t="s">
        <v>151</v>
      </c>
      <c r="D2525" s="53" t="s">
        <v>7574</v>
      </c>
      <c r="E2525" s="53">
        <v>43.009219999999999</v>
      </c>
      <c r="F2525" s="53">
        <v>-2.2525189999999999</v>
      </c>
      <c r="G2525" s="54">
        <v>245.18620000000001</v>
      </c>
      <c r="H2525" s="53">
        <v>1391</v>
      </c>
      <c r="I2525" s="53">
        <v>688</v>
      </c>
      <c r="J2525" s="53">
        <v>703</v>
      </c>
      <c r="K2525" s="52">
        <v>5</v>
      </c>
      <c r="L2525" s="52">
        <v>240.18620000000001</v>
      </c>
      <c r="M2525" s="55">
        <v>4</v>
      </c>
      <c r="N2525" s="61" t="s">
        <v>16</v>
      </c>
      <c r="P2525" s="66"/>
      <c r="Q2525" s="53"/>
      <c r="R2525" s="53"/>
      <c r="S2525" s="53"/>
      <c r="T2525" s="53"/>
      <c r="U2525" s="53"/>
      <c r="V2525" s="53"/>
      <c r="W2525" s="53"/>
    </row>
    <row r="2526" spans="2:23" s="52" customFormat="1" ht="13" x14ac:dyDescent="0.3">
      <c r="B2526" s="53" t="s">
        <v>7451</v>
      </c>
      <c r="C2526" s="53" t="s">
        <v>151</v>
      </c>
      <c r="D2526" s="53" t="s">
        <v>7575</v>
      </c>
      <c r="E2526" s="53">
        <v>43.175429999999999</v>
      </c>
      <c r="F2526" s="53">
        <v>-2.4124940000000001</v>
      </c>
      <c r="G2526" s="54">
        <v>129.5642</v>
      </c>
      <c r="H2526" s="53">
        <v>3990</v>
      </c>
      <c r="I2526" s="53">
        <v>2012</v>
      </c>
      <c r="J2526" s="53">
        <v>1978</v>
      </c>
      <c r="K2526" s="52">
        <v>5</v>
      </c>
      <c r="L2526" s="52">
        <v>124.5642</v>
      </c>
      <c r="M2526" s="55">
        <v>2</v>
      </c>
      <c r="N2526" s="61" t="s">
        <v>15</v>
      </c>
      <c r="P2526" s="66"/>
      <c r="Q2526" s="53"/>
      <c r="R2526" s="53"/>
      <c r="S2526" s="53"/>
      <c r="T2526" s="53"/>
      <c r="U2526" s="53"/>
      <c r="V2526" s="53"/>
      <c r="W2526" s="53"/>
    </row>
    <row r="2527" spans="2:23" s="52" customFormat="1" ht="13" x14ac:dyDescent="0.3">
      <c r="B2527" s="53" t="s">
        <v>7451</v>
      </c>
      <c r="C2527" s="53" t="s">
        <v>151</v>
      </c>
      <c r="D2527" s="53" t="s">
        <v>7576</v>
      </c>
      <c r="E2527" s="53">
        <v>43.136980000000001</v>
      </c>
      <c r="F2527" s="53">
        <v>-2.0739139999999998</v>
      </c>
      <c r="G2527" s="54">
        <v>80.214839999999995</v>
      </c>
      <c r="H2527" s="53">
        <v>18044</v>
      </c>
      <c r="I2527" s="53">
        <v>8709</v>
      </c>
      <c r="J2527" s="53">
        <v>9335</v>
      </c>
      <c r="K2527" s="52">
        <v>5</v>
      </c>
      <c r="L2527" s="52">
        <v>75.214839999999995</v>
      </c>
      <c r="M2527" s="55">
        <v>2</v>
      </c>
      <c r="N2527" s="61" t="s">
        <v>15</v>
      </c>
      <c r="P2527" s="66"/>
      <c r="Q2527" s="53"/>
      <c r="R2527" s="53"/>
      <c r="S2527" s="53"/>
      <c r="T2527" s="53"/>
      <c r="U2527" s="53"/>
      <c r="V2527" s="53"/>
      <c r="W2527" s="53"/>
    </row>
    <row r="2528" spans="2:23" s="52" customFormat="1" ht="13" x14ac:dyDescent="0.3">
      <c r="B2528" s="53" t="s">
        <v>7451</v>
      </c>
      <c r="C2528" s="53" t="s">
        <v>151</v>
      </c>
      <c r="D2528" s="53" t="s">
        <v>7577</v>
      </c>
      <c r="E2528" s="53">
        <v>43.248199999999997</v>
      </c>
      <c r="F2528" s="53">
        <v>-1.9905170000000001</v>
      </c>
      <c r="G2528" s="54">
        <v>53.070309999999999</v>
      </c>
      <c r="H2528" s="53">
        <v>6135</v>
      </c>
      <c r="I2528" s="53">
        <v>3119</v>
      </c>
      <c r="J2528" s="53">
        <v>3016</v>
      </c>
      <c r="K2528" s="52">
        <v>5</v>
      </c>
      <c r="L2528" s="52">
        <v>48.070309999999999</v>
      </c>
      <c r="M2528" s="55">
        <v>2</v>
      </c>
      <c r="N2528" s="61" t="s">
        <v>15</v>
      </c>
      <c r="P2528" s="66"/>
      <c r="Q2528" s="53"/>
      <c r="R2528" s="53"/>
      <c r="S2528" s="53"/>
      <c r="T2528" s="53"/>
      <c r="U2528" s="53"/>
      <c r="V2528" s="53"/>
      <c r="W2528" s="53"/>
    </row>
    <row r="2529" spans="2:23" s="52" customFormat="1" ht="13" x14ac:dyDescent="0.3">
      <c r="B2529" s="53" t="s">
        <v>7451</v>
      </c>
      <c r="C2529" s="53" t="s">
        <v>151</v>
      </c>
      <c r="D2529" s="53" t="s">
        <v>7578</v>
      </c>
      <c r="E2529" s="53">
        <v>43.092280000000002</v>
      </c>
      <c r="F2529" s="53">
        <v>-2.3143829999999999</v>
      </c>
      <c r="G2529" s="54">
        <v>356.41250000000002</v>
      </c>
      <c r="H2529" s="53">
        <v>6912</v>
      </c>
      <c r="I2529" s="53">
        <v>3493</v>
      </c>
      <c r="J2529" s="53">
        <v>3419</v>
      </c>
      <c r="K2529" s="52">
        <v>5</v>
      </c>
      <c r="L2529" s="52">
        <v>351.41250000000002</v>
      </c>
      <c r="M2529" s="55">
        <v>4</v>
      </c>
      <c r="N2529" s="61" t="s">
        <v>16</v>
      </c>
      <c r="P2529" s="66"/>
      <c r="Q2529" s="53"/>
      <c r="R2529" s="53"/>
      <c r="S2529" s="53"/>
      <c r="T2529" s="53"/>
      <c r="U2529" s="53"/>
      <c r="V2529" s="53"/>
      <c r="W2529" s="53"/>
    </row>
    <row r="2530" spans="2:23" s="52" customFormat="1" ht="13" x14ac:dyDescent="0.3">
      <c r="B2530" s="53" t="s">
        <v>7451</v>
      </c>
      <c r="C2530" s="53" t="s">
        <v>151</v>
      </c>
      <c r="D2530" s="53" t="s">
        <v>7579</v>
      </c>
      <c r="E2530" s="53">
        <v>43.271380000000001</v>
      </c>
      <c r="F2530" s="53">
        <v>-2.0499339999999999</v>
      </c>
      <c r="G2530" s="54">
        <v>34.049399999999999</v>
      </c>
      <c r="H2530" s="53">
        <v>5919</v>
      </c>
      <c r="I2530" s="53">
        <v>3038</v>
      </c>
      <c r="J2530" s="53">
        <v>2881</v>
      </c>
      <c r="K2530" s="52">
        <v>5</v>
      </c>
      <c r="L2530" s="52">
        <v>29.049399999999999</v>
      </c>
      <c r="M2530" s="55">
        <v>2</v>
      </c>
      <c r="N2530" s="61" t="s">
        <v>15</v>
      </c>
      <c r="P2530" s="66"/>
      <c r="Q2530" s="53"/>
      <c r="R2530" s="53"/>
      <c r="S2530" s="53"/>
      <c r="T2530" s="53"/>
      <c r="U2530" s="53"/>
      <c r="V2530" s="53"/>
      <c r="W2530" s="53"/>
    </row>
    <row r="2531" spans="2:23" s="52" customFormat="1" ht="13" x14ac:dyDescent="0.3">
      <c r="B2531" s="53" t="s">
        <v>7451</v>
      </c>
      <c r="C2531" s="53" t="s">
        <v>151</v>
      </c>
      <c r="D2531" s="53" t="s">
        <v>7580</v>
      </c>
      <c r="E2531" s="53">
        <v>43.189950000000003</v>
      </c>
      <c r="F2531" s="53">
        <v>-2.052454</v>
      </c>
      <c r="G2531" s="54">
        <v>54.316200000000002</v>
      </c>
      <c r="H2531" s="53">
        <v>5783</v>
      </c>
      <c r="I2531" s="53">
        <v>2951</v>
      </c>
      <c r="J2531" s="53">
        <v>2832</v>
      </c>
      <c r="K2531" s="52">
        <v>5</v>
      </c>
      <c r="L2531" s="52">
        <v>49.316200000000002</v>
      </c>
      <c r="M2531" s="55">
        <v>2</v>
      </c>
      <c r="N2531" s="61" t="s">
        <v>15</v>
      </c>
      <c r="P2531" s="66"/>
      <c r="Q2531" s="53"/>
      <c r="R2531" s="53"/>
      <c r="S2531" s="53"/>
      <c r="T2531" s="53"/>
      <c r="U2531" s="53"/>
      <c r="V2531" s="53"/>
      <c r="W2531" s="53"/>
    </row>
    <row r="2532" spans="2:23" s="52" customFormat="1" ht="13" x14ac:dyDescent="0.3">
      <c r="B2532" s="53" t="s">
        <v>7451</v>
      </c>
      <c r="C2532" s="53" t="s">
        <v>151</v>
      </c>
      <c r="D2532" s="53" t="s">
        <v>7581</v>
      </c>
      <c r="E2532" s="53">
        <v>43.037959999999998</v>
      </c>
      <c r="F2532" s="53">
        <v>-2.1508940000000001</v>
      </c>
      <c r="G2532" s="54">
        <v>173.7619</v>
      </c>
      <c r="H2532" s="53">
        <v>1525</v>
      </c>
      <c r="I2532" s="53">
        <v>815</v>
      </c>
      <c r="J2532" s="53">
        <v>710</v>
      </c>
      <c r="K2532" s="52">
        <v>5</v>
      </c>
      <c r="L2532" s="52">
        <v>168.7619</v>
      </c>
      <c r="M2532" s="55">
        <v>2</v>
      </c>
      <c r="N2532" s="61" t="s">
        <v>15</v>
      </c>
      <c r="P2532" s="66"/>
      <c r="Q2532" s="53"/>
      <c r="R2532" s="53"/>
      <c r="S2532" s="53"/>
      <c r="T2532" s="53"/>
      <c r="U2532" s="53"/>
      <c r="V2532" s="53"/>
      <c r="W2532" s="53"/>
    </row>
    <row r="2533" spans="2:23" s="52" customFormat="1" ht="13" x14ac:dyDescent="0.3">
      <c r="B2533" s="53" t="s">
        <v>7451</v>
      </c>
      <c r="C2533" s="53" t="s">
        <v>151</v>
      </c>
      <c r="D2533" s="53" t="s">
        <v>7582</v>
      </c>
      <c r="E2533" s="53">
        <v>43.280360000000002</v>
      </c>
      <c r="F2533" s="53">
        <v>-2.1715879999999999</v>
      </c>
      <c r="G2533" s="54">
        <v>4.3581580000000004</v>
      </c>
      <c r="H2533" s="53">
        <v>22627</v>
      </c>
      <c r="I2533" s="53">
        <v>11122</v>
      </c>
      <c r="J2533" s="53">
        <v>11505</v>
      </c>
      <c r="K2533" s="52">
        <v>5</v>
      </c>
      <c r="L2533" s="52">
        <v>-0.64184199999999958</v>
      </c>
      <c r="M2533" s="55">
        <v>2</v>
      </c>
      <c r="N2533" s="61" t="s">
        <v>15</v>
      </c>
      <c r="P2533" s="66"/>
      <c r="Q2533" s="53"/>
      <c r="R2533" s="53"/>
      <c r="S2533" s="53"/>
      <c r="T2533" s="53"/>
      <c r="U2533" s="53"/>
      <c r="V2533" s="53"/>
      <c r="W2533" s="53"/>
    </row>
    <row r="2534" spans="2:23" s="52" customFormat="1" ht="13" x14ac:dyDescent="0.3">
      <c r="B2534" s="53" t="s">
        <v>7451</v>
      </c>
      <c r="C2534" s="53" t="s">
        <v>151</v>
      </c>
      <c r="D2534" s="53" t="s">
        <v>7583</v>
      </c>
      <c r="E2534" s="53">
        <v>42.975679999999997</v>
      </c>
      <c r="F2534" s="53">
        <v>-2.2900719999999999</v>
      </c>
      <c r="G2534" s="54">
        <v>304.95310000000001</v>
      </c>
      <c r="H2534" s="53">
        <v>1492</v>
      </c>
      <c r="I2534" s="53">
        <v>791</v>
      </c>
      <c r="J2534" s="53">
        <v>701</v>
      </c>
      <c r="K2534" s="52">
        <v>5</v>
      </c>
      <c r="L2534" s="52">
        <v>299.95310000000001</v>
      </c>
      <c r="M2534" s="55">
        <v>4</v>
      </c>
      <c r="N2534" s="61" t="s">
        <v>16</v>
      </c>
      <c r="P2534" s="66"/>
      <c r="Q2534" s="53"/>
      <c r="R2534" s="53"/>
      <c r="S2534" s="53"/>
      <c r="T2534" s="53"/>
      <c r="U2534" s="53"/>
      <c r="V2534" s="53"/>
      <c r="W2534" s="53"/>
    </row>
    <row r="2535" spans="2:23" s="52" customFormat="1" ht="13" x14ac:dyDescent="0.3">
      <c r="B2535" s="53" t="s">
        <v>7451</v>
      </c>
      <c r="C2535" s="53" t="s">
        <v>151</v>
      </c>
      <c r="D2535" s="53" t="s">
        <v>7584</v>
      </c>
      <c r="E2535" s="53">
        <v>43.012120000000003</v>
      </c>
      <c r="F2535" s="53">
        <v>-2.2741180000000001</v>
      </c>
      <c r="G2535" s="54">
        <v>331.88069999999999</v>
      </c>
      <c r="H2535" s="53">
        <v>243</v>
      </c>
      <c r="I2535" s="53">
        <v>124</v>
      </c>
      <c r="J2535" s="53">
        <v>119</v>
      </c>
      <c r="K2535" s="52">
        <v>5</v>
      </c>
      <c r="L2535" s="52">
        <v>326.88069999999999</v>
      </c>
      <c r="M2535" s="55">
        <v>4</v>
      </c>
      <c r="N2535" s="61" t="s">
        <v>16</v>
      </c>
      <c r="P2535" s="66"/>
      <c r="Q2535" s="53"/>
      <c r="R2535" s="53"/>
      <c r="S2535" s="53"/>
      <c r="T2535" s="53"/>
      <c r="U2535" s="53"/>
      <c r="V2535" s="53"/>
      <c r="W2535" s="53"/>
    </row>
    <row r="2536" spans="2:23" s="52" customFormat="1" ht="13" x14ac:dyDescent="0.3">
      <c r="B2536" s="53" t="s">
        <v>7451</v>
      </c>
      <c r="C2536" s="53" t="s">
        <v>151</v>
      </c>
      <c r="D2536" s="53" t="s">
        <v>7585</v>
      </c>
      <c r="E2536" s="53">
        <v>43.239440000000002</v>
      </c>
      <c r="F2536" s="53">
        <v>-2.2581129999999998</v>
      </c>
      <c r="G2536" s="54">
        <v>68.756320000000002</v>
      </c>
      <c r="H2536" s="53">
        <v>3479</v>
      </c>
      <c r="I2536" s="53">
        <v>1806</v>
      </c>
      <c r="J2536" s="53">
        <v>1673</v>
      </c>
      <c r="K2536" s="52">
        <v>5</v>
      </c>
      <c r="L2536" s="52">
        <v>63.756320000000002</v>
      </c>
      <c r="M2536" s="55">
        <v>2</v>
      </c>
      <c r="N2536" s="61" t="s">
        <v>15</v>
      </c>
      <c r="P2536" s="66"/>
      <c r="Q2536" s="53"/>
      <c r="R2536" s="53"/>
      <c r="S2536" s="53"/>
      <c r="T2536" s="53"/>
      <c r="U2536" s="53"/>
      <c r="V2536" s="53"/>
      <c r="W2536" s="53"/>
    </row>
    <row r="2537" spans="2:23" s="52" customFormat="1" ht="13" x14ac:dyDescent="0.3">
      <c r="B2537" s="53" t="s">
        <v>7451</v>
      </c>
      <c r="C2537" s="53" t="s">
        <v>151</v>
      </c>
      <c r="D2537" s="53" t="s">
        <v>7586</v>
      </c>
      <c r="E2537" s="53">
        <v>43.19952</v>
      </c>
      <c r="F2537" s="53">
        <v>-2.074074</v>
      </c>
      <c r="G2537" s="54">
        <v>114.83920000000001</v>
      </c>
      <c r="H2537" s="53">
        <v>2797</v>
      </c>
      <c r="I2537" s="53">
        <v>1419</v>
      </c>
      <c r="J2537" s="53">
        <v>1378</v>
      </c>
      <c r="K2537" s="52">
        <v>5</v>
      </c>
      <c r="L2537" s="52">
        <v>109.83920000000001</v>
      </c>
      <c r="M2537" s="55">
        <v>2</v>
      </c>
      <c r="N2537" s="61" t="s">
        <v>15</v>
      </c>
      <c r="P2537" s="66"/>
      <c r="Q2537" s="53"/>
      <c r="R2537" s="53"/>
      <c r="S2537" s="53"/>
      <c r="T2537" s="53"/>
      <c r="U2537" s="53"/>
      <c r="V2537" s="53"/>
      <c r="W2537" s="53"/>
    </row>
    <row r="2538" spans="2:23" s="52" customFormat="1" ht="13" x14ac:dyDescent="0.3">
      <c r="B2538" s="53" t="s">
        <v>7451</v>
      </c>
      <c r="C2538" s="53" t="s">
        <v>151</v>
      </c>
      <c r="D2538" s="53" t="s">
        <v>7587</v>
      </c>
      <c r="E2538" s="53">
        <v>43.297260000000001</v>
      </c>
      <c r="F2538" s="53">
        <v>-2.2568489999999999</v>
      </c>
      <c r="G2538" s="54">
        <v>7.9856619999999996</v>
      </c>
      <c r="H2538" s="53">
        <v>9285</v>
      </c>
      <c r="I2538" s="53">
        <v>4633</v>
      </c>
      <c r="J2538" s="53">
        <v>4652</v>
      </c>
      <c r="K2538" s="52">
        <v>5</v>
      </c>
      <c r="L2538" s="52">
        <v>2.9856619999999996</v>
      </c>
      <c r="M2538" s="55">
        <v>2</v>
      </c>
      <c r="N2538" s="61" t="s">
        <v>15</v>
      </c>
      <c r="P2538" s="66"/>
      <c r="Q2538" s="53"/>
      <c r="R2538" s="53"/>
      <c r="S2538" s="53"/>
      <c r="T2538" s="53"/>
      <c r="U2538" s="53"/>
      <c r="V2538" s="53"/>
      <c r="W2538" s="53"/>
    </row>
    <row r="2539" spans="2:23" s="52" customFormat="1" ht="13" x14ac:dyDescent="0.3">
      <c r="B2539" s="53" t="s">
        <v>7451</v>
      </c>
      <c r="C2539" s="53" t="s">
        <v>151</v>
      </c>
      <c r="D2539" s="53" t="s">
        <v>7588</v>
      </c>
      <c r="E2539" s="53">
        <v>43.090479999999999</v>
      </c>
      <c r="F2539" s="53">
        <v>-2.3132199999999998</v>
      </c>
      <c r="G2539" s="54">
        <v>356.26929999999999</v>
      </c>
      <c r="H2539" s="53">
        <v>10104</v>
      </c>
      <c r="I2539" s="53">
        <v>5015</v>
      </c>
      <c r="J2539" s="53">
        <v>5089</v>
      </c>
      <c r="K2539" s="52">
        <v>5</v>
      </c>
      <c r="L2539" s="52">
        <v>351.26929999999999</v>
      </c>
      <c r="M2539" s="55">
        <v>4</v>
      </c>
      <c r="N2539" s="61" t="s">
        <v>16</v>
      </c>
      <c r="P2539" s="66"/>
      <c r="Q2539" s="53"/>
      <c r="R2539" s="53"/>
      <c r="S2539" s="53"/>
      <c r="T2539" s="53"/>
      <c r="U2539" s="53"/>
      <c r="V2539" s="53"/>
      <c r="W2539" s="53"/>
    </row>
    <row r="2540" spans="2:23" s="52" customFormat="1" ht="13" x14ac:dyDescent="0.3">
      <c r="B2540" s="53" t="s">
        <v>5085</v>
      </c>
      <c r="C2540" s="53" t="s">
        <v>153</v>
      </c>
      <c r="D2540" s="53" t="s">
        <v>5396</v>
      </c>
      <c r="E2540" s="53">
        <v>42.394829999999999</v>
      </c>
      <c r="F2540" s="53">
        <v>2.8453780000000002</v>
      </c>
      <c r="G2540" s="54">
        <v>170.1884</v>
      </c>
      <c r="H2540" s="53">
        <v>812</v>
      </c>
      <c r="I2540" s="53">
        <v>429</v>
      </c>
      <c r="J2540" s="53">
        <v>383</v>
      </c>
      <c r="K2540" s="52">
        <v>143</v>
      </c>
      <c r="L2540" s="52">
        <v>27.188400000000001</v>
      </c>
      <c r="M2540" s="55">
        <v>2</v>
      </c>
      <c r="N2540" s="61" t="s">
        <v>15</v>
      </c>
      <c r="P2540" s="66"/>
      <c r="Q2540" s="53"/>
      <c r="R2540" s="53"/>
      <c r="S2540" s="53"/>
      <c r="T2540" s="53"/>
      <c r="U2540" s="53"/>
      <c r="V2540" s="53"/>
      <c r="W2540" s="53"/>
    </row>
    <row r="2541" spans="2:23" s="52" customFormat="1" ht="13" x14ac:dyDescent="0.3">
      <c r="B2541" s="53" t="s">
        <v>5085</v>
      </c>
      <c r="C2541" s="53" t="s">
        <v>153</v>
      </c>
      <c r="D2541" s="53" t="s">
        <v>5397</v>
      </c>
      <c r="E2541" s="53">
        <v>41.937199999999997</v>
      </c>
      <c r="F2541" s="53">
        <v>2.7606389999999998</v>
      </c>
      <c r="G2541" s="54">
        <v>156.00450000000001</v>
      </c>
      <c r="H2541" s="53">
        <v>714</v>
      </c>
      <c r="I2541" s="53">
        <v>362</v>
      </c>
      <c r="J2541" s="53">
        <v>352</v>
      </c>
      <c r="K2541" s="52">
        <v>143</v>
      </c>
      <c r="L2541" s="52">
        <v>13.004500000000007</v>
      </c>
      <c r="M2541" s="55">
        <v>2</v>
      </c>
      <c r="N2541" s="61" t="s">
        <v>15</v>
      </c>
      <c r="P2541" s="66"/>
      <c r="Q2541" s="53"/>
      <c r="R2541" s="53"/>
      <c r="S2541" s="53"/>
      <c r="T2541" s="53"/>
      <c r="U2541" s="53"/>
      <c r="V2541" s="53"/>
      <c r="W2541" s="53"/>
    </row>
    <row r="2542" spans="2:23" s="52" customFormat="1" ht="13" x14ac:dyDescent="0.3">
      <c r="B2542" s="53" t="s">
        <v>5085</v>
      </c>
      <c r="C2542" s="53" t="s">
        <v>153</v>
      </c>
      <c r="D2542" s="53" t="s">
        <v>5398</v>
      </c>
      <c r="E2542" s="53">
        <v>42.305729999999997</v>
      </c>
      <c r="F2542" s="53">
        <v>2.721622</v>
      </c>
      <c r="G2542" s="54">
        <v>240.982</v>
      </c>
      <c r="H2542" s="53">
        <v>152</v>
      </c>
      <c r="I2542" s="53">
        <v>81</v>
      </c>
      <c r="J2542" s="53">
        <v>71</v>
      </c>
      <c r="K2542" s="52">
        <v>143</v>
      </c>
      <c r="L2542" s="52">
        <v>97.981999999999999</v>
      </c>
      <c r="M2542" s="55">
        <v>2</v>
      </c>
      <c r="N2542" s="61" t="s">
        <v>15</v>
      </c>
      <c r="P2542" s="66"/>
      <c r="Q2542" s="53"/>
      <c r="R2542" s="53"/>
      <c r="S2542" s="53"/>
      <c r="T2542" s="53"/>
      <c r="U2542" s="53"/>
      <c r="V2542" s="53"/>
      <c r="W2542" s="53"/>
    </row>
    <row r="2543" spans="2:23" s="52" customFormat="1" ht="13" x14ac:dyDescent="0.3">
      <c r="B2543" s="53" t="s">
        <v>5085</v>
      </c>
      <c r="C2543" s="53" t="s">
        <v>153</v>
      </c>
      <c r="D2543" s="53" t="s">
        <v>5399</v>
      </c>
      <c r="E2543" s="53">
        <v>42.102890000000002</v>
      </c>
      <c r="F2543" s="53">
        <v>3.0854810000000001</v>
      </c>
      <c r="G2543" s="54">
        <v>11.20031</v>
      </c>
      <c r="H2543" s="53">
        <v>687</v>
      </c>
      <c r="I2543" s="53">
        <v>358</v>
      </c>
      <c r="J2543" s="53">
        <v>329</v>
      </c>
      <c r="K2543" s="52">
        <v>143</v>
      </c>
      <c r="L2543" s="52">
        <v>-131.79969</v>
      </c>
      <c r="M2543" s="55">
        <v>2</v>
      </c>
      <c r="N2543" s="61" t="s">
        <v>15</v>
      </c>
      <c r="P2543" s="66"/>
      <c r="Q2543" s="53"/>
      <c r="R2543" s="53"/>
      <c r="S2543" s="53"/>
      <c r="T2543" s="53"/>
      <c r="U2543" s="53"/>
      <c r="V2543" s="53"/>
      <c r="W2543" s="53"/>
    </row>
    <row r="2544" spans="2:23" s="52" customFormat="1" ht="13" x14ac:dyDescent="0.3">
      <c r="B2544" s="53" t="s">
        <v>5085</v>
      </c>
      <c r="C2544" s="53" t="s">
        <v>153</v>
      </c>
      <c r="D2544" s="53" t="s">
        <v>5400</v>
      </c>
      <c r="E2544" s="53">
        <v>42.374360000000003</v>
      </c>
      <c r="F2544" s="53">
        <v>1.887394</v>
      </c>
      <c r="G2544" s="54">
        <v>1140.202</v>
      </c>
      <c r="H2544" s="53">
        <v>1735</v>
      </c>
      <c r="I2544" s="53">
        <v>918</v>
      </c>
      <c r="J2544" s="53">
        <v>817</v>
      </c>
      <c r="K2544" s="52">
        <v>143</v>
      </c>
      <c r="L2544" s="52">
        <v>997.202</v>
      </c>
      <c r="M2544" s="55">
        <v>7</v>
      </c>
      <c r="N2544" s="61" t="s">
        <v>17</v>
      </c>
      <c r="P2544" s="66"/>
      <c r="Q2544" s="53"/>
      <c r="R2544" s="53"/>
      <c r="S2544" s="53"/>
      <c r="T2544" s="53"/>
      <c r="U2544" s="53"/>
      <c r="V2544" s="53"/>
      <c r="W2544" s="53"/>
    </row>
    <row r="2545" spans="2:23" s="52" customFormat="1" ht="13" x14ac:dyDescent="0.3">
      <c r="B2545" s="53" t="s">
        <v>5085</v>
      </c>
      <c r="C2545" s="53" t="s">
        <v>153</v>
      </c>
      <c r="D2545" s="53" t="s">
        <v>5401</v>
      </c>
      <c r="E2545" s="53">
        <v>42.009500000000003</v>
      </c>
      <c r="F2545" s="53">
        <v>2.6042869999999998</v>
      </c>
      <c r="G2545" s="54">
        <v>187.69560000000001</v>
      </c>
      <c r="H2545" s="53">
        <v>2304</v>
      </c>
      <c r="I2545" s="53">
        <v>1146</v>
      </c>
      <c r="J2545" s="53">
        <v>1158</v>
      </c>
      <c r="K2545" s="52">
        <v>143</v>
      </c>
      <c r="L2545" s="52">
        <v>44.695600000000013</v>
      </c>
      <c r="M2545" s="55">
        <v>2</v>
      </c>
      <c r="N2545" s="61" t="s">
        <v>15</v>
      </c>
      <c r="P2545" s="66"/>
      <c r="Q2545" s="53"/>
      <c r="R2545" s="53"/>
      <c r="S2545" s="53"/>
      <c r="T2545" s="53"/>
      <c r="U2545" s="53"/>
      <c r="V2545" s="53"/>
      <c r="W2545" s="53"/>
    </row>
    <row r="2546" spans="2:23" s="52" customFormat="1" ht="13" x14ac:dyDescent="0.3">
      <c r="B2546" s="53" t="s">
        <v>5085</v>
      </c>
      <c r="C2546" s="53" t="s">
        <v>153</v>
      </c>
      <c r="D2546" s="53" t="s">
        <v>5402</v>
      </c>
      <c r="E2546" s="53">
        <v>41.955150000000003</v>
      </c>
      <c r="F2546" s="53">
        <v>2.6382780000000001</v>
      </c>
      <c r="G2546" s="54">
        <v>163.2895</v>
      </c>
      <c r="H2546" s="53">
        <v>5569</v>
      </c>
      <c r="I2546" s="53">
        <v>2828</v>
      </c>
      <c r="J2546" s="53">
        <v>2741</v>
      </c>
      <c r="K2546" s="52">
        <v>143</v>
      </c>
      <c r="L2546" s="52">
        <v>20.289500000000004</v>
      </c>
      <c r="M2546" s="55">
        <v>2</v>
      </c>
      <c r="N2546" s="61" t="s">
        <v>15</v>
      </c>
      <c r="P2546" s="66"/>
      <c r="Q2546" s="53"/>
      <c r="R2546" s="53"/>
      <c r="S2546" s="53"/>
      <c r="T2546" s="53"/>
      <c r="U2546" s="53"/>
      <c r="V2546" s="53"/>
      <c r="W2546" s="53"/>
    </row>
    <row r="2547" spans="2:23" s="52" customFormat="1" ht="13" x14ac:dyDescent="0.3">
      <c r="B2547" s="53" t="s">
        <v>5085</v>
      </c>
      <c r="C2547" s="53" t="s">
        <v>153</v>
      </c>
      <c r="D2547" s="53" t="s">
        <v>5403</v>
      </c>
      <c r="E2547" s="53">
        <v>41.817050000000002</v>
      </c>
      <c r="F2547" s="53">
        <v>2.5143680000000002</v>
      </c>
      <c r="G2547" s="54">
        <v>294.55720000000002</v>
      </c>
      <c r="H2547" s="53">
        <v>6595</v>
      </c>
      <c r="I2547" s="53">
        <v>3508</v>
      </c>
      <c r="J2547" s="53">
        <v>3087</v>
      </c>
      <c r="K2547" s="52">
        <v>143</v>
      </c>
      <c r="L2547" s="52">
        <v>151.55720000000002</v>
      </c>
      <c r="M2547" s="55">
        <v>2</v>
      </c>
      <c r="N2547" s="61" t="s">
        <v>15</v>
      </c>
      <c r="P2547" s="66"/>
      <c r="Q2547" s="53"/>
      <c r="R2547" s="53"/>
      <c r="S2547" s="53"/>
      <c r="T2547" s="53"/>
      <c r="U2547" s="53"/>
      <c r="V2547" s="53"/>
      <c r="W2547" s="53"/>
    </row>
    <row r="2548" spans="2:23" s="52" customFormat="1" ht="13" x14ac:dyDescent="0.3">
      <c r="B2548" s="53" t="s">
        <v>5085</v>
      </c>
      <c r="C2548" s="53" t="s">
        <v>153</v>
      </c>
      <c r="D2548" s="53" t="s">
        <v>5404</v>
      </c>
      <c r="E2548" s="53">
        <v>42.216079999999998</v>
      </c>
      <c r="F2548" s="53">
        <v>2.6414810000000002</v>
      </c>
      <c r="G2548" s="54">
        <v>189.76329999999999</v>
      </c>
      <c r="H2548" s="53">
        <v>445</v>
      </c>
      <c r="I2548" s="53">
        <v>233</v>
      </c>
      <c r="J2548" s="53">
        <v>212</v>
      </c>
      <c r="K2548" s="52">
        <v>143</v>
      </c>
      <c r="L2548" s="52">
        <v>46.763299999999987</v>
      </c>
      <c r="M2548" s="55">
        <v>2</v>
      </c>
      <c r="N2548" s="61" t="s">
        <v>15</v>
      </c>
      <c r="P2548" s="66"/>
      <c r="Q2548" s="53"/>
      <c r="R2548" s="53"/>
      <c r="S2548" s="53"/>
      <c r="T2548" s="53"/>
      <c r="U2548" s="53"/>
      <c r="V2548" s="53"/>
      <c r="W2548" s="53"/>
    </row>
    <row r="2549" spans="2:23" s="52" customFormat="1" ht="13" x14ac:dyDescent="0.3">
      <c r="B2549" s="53" t="s">
        <v>5085</v>
      </c>
      <c r="C2549" s="53" t="s">
        <v>153</v>
      </c>
      <c r="D2549" s="53" t="s">
        <v>5405</v>
      </c>
      <c r="E2549" s="53">
        <v>42.171230000000001</v>
      </c>
      <c r="F2549" s="53">
        <v>3.0745239999999998</v>
      </c>
      <c r="G2549" s="54">
        <v>8.2102989999999991</v>
      </c>
      <c r="H2549" s="53">
        <v>855</v>
      </c>
      <c r="I2549" s="53">
        <v>411</v>
      </c>
      <c r="J2549" s="53">
        <v>444</v>
      </c>
      <c r="K2549" s="52">
        <v>143</v>
      </c>
      <c r="L2549" s="52">
        <v>-134.78970100000001</v>
      </c>
      <c r="M2549" s="55">
        <v>2</v>
      </c>
      <c r="N2549" s="61" t="s">
        <v>15</v>
      </c>
      <c r="P2549" s="66"/>
      <c r="Q2549" s="53"/>
      <c r="R2549" s="53"/>
      <c r="S2549" s="53"/>
      <c r="T2549" s="53"/>
      <c r="U2549" s="53"/>
      <c r="V2549" s="53"/>
      <c r="W2549" s="53"/>
    </row>
    <row r="2550" spans="2:23" s="52" customFormat="1" ht="13" x14ac:dyDescent="0.3">
      <c r="B2550" s="53" t="s">
        <v>5085</v>
      </c>
      <c r="C2550" s="53" t="s">
        <v>153</v>
      </c>
      <c r="D2550" s="53" t="s">
        <v>5406</v>
      </c>
      <c r="E2550" s="53">
        <v>42.250509999999998</v>
      </c>
      <c r="F2550" s="53">
        <v>2.913306</v>
      </c>
      <c r="G2550" s="54">
        <v>68.952330000000003</v>
      </c>
      <c r="H2550" s="53">
        <v>1449</v>
      </c>
      <c r="I2550" s="53">
        <v>745</v>
      </c>
      <c r="J2550" s="53">
        <v>704</v>
      </c>
      <c r="K2550" s="52">
        <v>143</v>
      </c>
      <c r="L2550" s="52">
        <v>-74.047669999999997</v>
      </c>
      <c r="M2550" s="55">
        <v>2</v>
      </c>
      <c r="N2550" s="61" t="s">
        <v>15</v>
      </c>
      <c r="P2550" s="66"/>
      <c r="Q2550" s="53"/>
      <c r="R2550" s="53"/>
      <c r="S2550" s="53"/>
      <c r="T2550" s="53"/>
      <c r="U2550" s="53"/>
      <c r="V2550" s="53"/>
      <c r="W2550" s="53"/>
    </row>
    <row r="2551" spans="2:23" s="52" customFormat="1" ht="13" x14ac:dyDescent="0.3">
      <c r="B2551" s="53" t="s">
        <v>5085</v>
      </c>
      <c r="C2551" s="53" t="s">
        <v>153</v>
      </c>
      <c r="D2551" s="53" t="s">
        <v>5407</v>
      </c>
      <c r="E2551" s="53">
        <v>42.118119999999998</v>
      </c>
      <c r="F2551" s="53">
        <v>2.7647469999999998</v>
      </c>
      <c r="G2551" s="54">
        <v>180.48050000000001</v>
      </c>
      <c r="H2551" s="53">
        <v>18327</v>
      </c>
      <c r="I2551" s="53">
        <v>9187</v>
      </c>
      <c r="J2551" s="53">
        <v>9140</v>
      </c>
      <c r="K2551" s="52">
        <v>143</v>
      </c>
      <c r="L2551" s="52">
        <v>37.480500000000006</v>
      </c>
      <c r="M2551" s="55">
        <v>2</v>
      </c>
      <c r="N2551" s="61" t="s">
        <v>15</v>
      </c>
      <c r="P2551" s="66"/>
      <c r="Q2551" s="53"/>
      <c r="R2551" s="53"/>
      <c r="S2551" s="53"/>
      <c r="T2551" s="53"/>
      <c r="U2551" s="53"/>
      <c r="V2551" s="53"/>
      <c r="W2551" s="53"/>
    </row>
    <row r="2552" spans="2:23" s="52" customFormat="1" ht="13" x14ac:dyDescent="0.3">
      <c r="B2552" s="53" t="s">
        <v>5085</v>
      </c>
      <c r="C2552" s="53" t="s">
        <v>153</v>
      </c>
      <c r="D2552" s="53" t="s">
        <v>5408</v>
      </c>
      <c r="E2552" s="53">
        <v>42.157150000000001</v>
      </c>
      <c r="F2552" s="53">
        <v>2.9106380000000001</v>
      </c>
      <c r="G2552" s="54">
        <v>66.213269999999994</v>
      </c>
      <c r="H2552" s="53">
        <v>946</v>
      </c>
      <c r="I2552" s="53">
        <v>500</v>
      </c>
      <c r="J2552" s="53">
        <v>446</v>
      </c>
      <c r="K2552" s="52">
        <v>143</v>
      </c>
      <c r="L2552" s="52">
        <v>-76.786730000000006</v>
      </c>
      <c r="M2552" s="55">
        <v>2</v>
      </c>
      <c r="N2552" s="61" t="s">
        <v>15</v>
      </c>
      <c r="P2552" s="66"/>
      <c r="Q2552" s="53"/>
      <c r="R2552" s="53"/>
      <c r="S2552" s="53"/>
      <c r="T2552" s="53"/>
      <c r="U2552" s="53"/>
      <c r="V2552" s="53"/>
      <c r="W2552" s="53"/>
    </row>
    <row r="2553" spans="2:23" s="52" customFormat="1" ht="13" x14ac:dyDescent="0.3">
      <c r="B2553" s="53" t="s">
        <v>5085</v>
      </c>
      <c r="C2553" s="53" t="s">
        <v>153</v>
      </c>
      <c r="D2553" s="53" t="s">
        <v>5409</v>
      </c>
      <c r="E2553" s="53">
        <v>41.953740000000003</v>
      </c>
      <c r="F2553" s="53">
        <v>3.2081360000000001</v>
      </c>
      <c r="G2553" s="54">
        <v>206.93549999999999</v>
      </c>
      <c r="H2553" s="53">
        <v>4258</v>
      </c>
      <c r="I2553" s="53">
        <v>2192</v>
      </c>
      <c r="J2553" s="53">
        <v>2066</v>
      </c>
      <c r="K2553" s="52">
        <v>143</v>
      </c>
      <c r="L2553" s="52">
        <v>63.93549999999999</v>
      </c>
      <c r="M2553" s="55">
        <v>2</v>
      </c>
      <c r="N2553" s="61" t="s">
        <v>15</v>
      </c>
      <c r="P2553" s="66"/>
      <c r="Q2553" s="53"/>
      <c r="R2553" s="53"/>
      <c r="S2553" s="53"/>
      <c r="T2553" s="53"/>
      <c r="U2553" s="53"/>
      <c r="V2553" s="53"/>
      <c r="W2553" s="53"/>
    </row>
    <row r="2554" spans="2:23" s="52" customFormat="1" ht="13" x14ac:dyDescent="0.3">
      <c r="B2554" s="53" t="s">
        <v>5085</v>
      </c>
      <c r="C2554" s="53" t="s">
        <v>153</v>
      </c>
      <c r="D2554" s="53" t="s">
        <v>5410</v>
      </c>
      <c r="E2554" s="53">
        <v>42.079219999999999</v>
      </c>
      <c r="F2554" s="53">
        <v>3.096079</v>
      </c>
      <c r="G2554" s="54">
        <v>16.704149999999998</v>
      </c>
      <c r="H2554" s="53">
        <v>664</v>
      </c>
      <c r="I2554" s="53">
        <v>322</v>
      </c>
      <c r="J2554" s="53">
        <v>342</v>
      </c>
      <c r="K2554" s="52">
        <v>143</v>
      </c>
      <c r="L2554" s="52">
        <v>-126.29585</v>
      </c>
      <c r="M2554" s="55">
        <v>2</v>
      </c>
      <c r="N2554" s="61" t="s">
        <v>15</v>
      </c>
      <c r="P2554" s="66"/>
      <c r="Q2554" s="53"/>
      <c r="R2554" s="53"/>
      <c r="S2554" s="53"/>
      <c r="T2554" s="53"/>
      <c r="U2554" s="53"/>
      <c r="V2554" s="53"/>
      <c r="W2554" s="53"/>
    </row>
    <row r="2555" spans="2:23" s="52" customFormat="1" ht="13" x14ac:dyDescent="0.3">
      <c r="B2555" s="53" t="s">
        <v>5085</v>
      </c>
      <c r="C2555" s="53" t="s">
        <v>153</v>
      </c>
      <c r="D2555" s="53" t="s">
        <v>5411</v>
      </c>
      <c r="E2555" s="53">
        <v>42.200389999999999</v>
      </c>
      <c r="F2555" s="53">
        <v>2.6986629999999998</v>
      </c>
      <c r="G2555" s="54">
        <v>153.85429999999999</v>
      </c>
      <c r="H2555" s="53">
        <v>2361</v>
      </c>
      <c r="I2555" s="53">
        <v>1144</v>
      </c>
      <c r="J2555" s="53">
        <v>1217</v>
      </c>
      <c r="K2555" s="52">
        <v>143</v>
      </c>
      <c r="L2555" s="52">
        <v>10.854299999999995</v>
      </c>
      <c r="M2555" s="55">
        <v>2</v>
      </c>
      <c r="N2555" s="61" t="s">
        <v>15</v>
      </c>
      <c r="P2555" s="66"/>
      <c r="Q2555" s="53"/>
      <c r="R2555" s="53"/>
      <c r="S2555" s="53"/>
      <c r="T2555" s="53"/>
      <c r="U2555" s="53"/>
      <c r="V2555" s="53"/>
      <c r="W2555" s="53"/>
    </row>
    <row r="2556" spans="2:23" s="52" customFormat="1" ht="13" x14ac:dyDescent="0.3">
      <c r="B2556" s="53" t="s">
        <v>5085</v>
      </c>
      <c r="C2556" s="53" t="s">
        <v>153</v>
      </c>
      <c r="D2556" s="53" t="s">
        <v>5412</v>
      </c>
      <c r="E2556" s="53">
        <v>41.966239999999999</v>
      </c>
      <c r="F2556" s="53">
        <v>2.7393960000000002</v>
      </c>
      <c r="G2556" s="54">
        <v>103.575</v>
      </c>
      <c r="H2556" s="53">
        <v>4450</v>
      </c>
      <c r="I2556" s="53">
        <v>2227</v>
      </c>
      <c r="J2556" s="53">
        <v>2223</v>
      </c>
      <c r="K2556" s="52">
        <v>143</v>
      </c>
      <c r="L2556" s="52">
        <v>-39.424999999999997</v>
      </c>
      <c r="M2556" s="55">
        <v>2</v>
      </c>
      <c r="N2556" s="61" t="s">
        <v>15</v>
      </c>
      <c r="P2556" s="66"/>
      <c r="Q2556" s="53"/>
      <c r="R2556" s="53"/>
      <c r="S2556" s="53"/>
      <c r="T2556" s="53"/>
      <c r="U2556" s="53"/>
      <c r="V2556" s="53"/>
      <c r="W2556" s="53"/>
    </row>
    <row r="2557" spans="2:23" s="52" customFormat="1" ht="13" x14ac:dyDescent="0.3">
      <c r="B2557" s="53" t="s">
        <v>5085</v>
      </c>
      <c r="C2557" s="53" t="s">
        <v>153</v>
      </c>
      <c r="D2557" s="53" t="s">
        <v>5413</v>
      </c>
      <c r="E2557" s="53">
        <v>42.236980000000003</v>
      </c>
      <c r="F2557" s="53">
        <v>2.7097199999999999</v>
      </c>
      <c r="G2557" s="54">
        <v>330.36279999999999</v>
      </c>
      <c r="H2557" s="53">
        <v>163</v>
      </c>
      <c r="I2557" s="53">
        <v>81</v>
      </c>
      <c r="J2557" s="53">
        <v>82</v>
      </c>
      <c r="K2557" s="52">
        <v>143</v>
      </c>
      <c r="L2557" s="52">
        <v>187.36279999999999</v>
      </c>
      <c r="M2557" s="55">
        <v>2</v>
      </c>
      <c r="N2557" s="61" t="s">
        <v>15</v>
      </c>
      <c r="P2557" s="66"/>
      <c r="Q2557" s="53"/>
      <c r="R2557" s="53"/>
      <c r="S2557" s="53"/>
      <c r="T2557" s="53"/>
      <c r="U2557" s="53"/>
      <c r="V2557" s="53"/>
      <c r="W2557" s="53"/>
    </row>
    <row r="2558" spans="2:23" s="52" customFormat="1" ht="13" x14ac:dyDescent="0.3">
      <c r="B2558" s="53" t="s">
        <v>5085</v>
      </c>
      <c r="C2558" s="53" t="s">
        <v>153</v>
      </c>
      <c r="D2558" s="53" t="s">
        <v>5414</v>
      </c>
      <c r="E2558" s="53">
        <v>41.96022</v>
      </c>
      <c r="F2558" s="53">
        <v>3.040184</v>
      </c>
      <c r="G2558" s="54">
        <v>41.589060000000003</v>
      </c>
      <c r="H2558" s="53">
        <v>10385</v>
      </c>
      <c r="I2558" s="53">
        <v>5285</v>
      </c>
      <c r="J2558" s="53">
        <v>5100</v>
      </c>
      <c r="K2558" s="52">
        <v>143</v>
      </c>
      <c r="L2558" s="52">
        <v>-101.41094</v>
      </c>
      <c r="M2558" s="55">
        <v>2</v>
      </c>
      <c r="N2558" s="61" t="s">
        <v>15</v>
      </c>
      <c r="P2558" s="66"/>
      <c r="Q2558" s="53"/>
      <c r="R2558" s="53"/>
      <c r="S2558" s="53"/>
      <c r="T2558" s="53"/>
      <c r="U2558" s="53"/>
      <c r="V2558" s="53"/>
      <c r="W2558" s="53"/>
    </row>
    <row r="2559" spans="2:23" s="52" customFormat="1" ht="13" x14ac:dyDescent="0.3">
      <c r="B2559" s="53" t="s">
        <v>5085</v>
      </c>
      <c r="C2559" s="53" t="s">
        <v>153</v>
      </c>
      <c r="D2559" s="53" t="s">
        <v>5415</v>
      </c>
      <c r="E2559" s="53">
        <v>42.336649999999999</v>
      </c>
      <c r="F2559" s="53">
        <v>2.8965109999999998</v>
      </c>
      <c r="G2559" s="54">
        <v>67.658770000000004</v>
      </c>
      <c r="H2559" s="53">
        <v>243</v>
      </c>
      <c r="I2559" s="53">
        <v>122</v>
      </c>
      <c r="J2559" s="53">
        <v>121</v>
      </c>
      <c r="K2559" s="52">
        <v>143</v>
      </c>
      <c r="L2559" s="52">
        <v>-75.341229999999996</v>
      </c>
      <c r="M2559" s="55">
        <v>2</v>
      </c>
      <c r="N2559" s="61" t="s">
        <v>15</v>
      </c>
      <c r="P2559" s="66"/>
      <c r="Q2559" s="53"/>
      <c r="R2559" s="53"/>
      <c r="S2559" s="53"/>
      <c r="T2559" s="53"/>
      <c r="U2559" s="53"/>
      <c r="V2559" s="53"/>
      <c r="W2559" s="53"/>
    </row>
    <row r="2560" spans="2:23" s="52" customFormat="1" ht="13" x14ac:dyDescent="0.3">
      <c r="B2560" s="53" t="s">
        <v>5085</v>
      </c>
      <c r="C2560" s="53" t="s">
        <v>153</v>
      </c>
      <c r="D2560" s="53" t="s">
        <v>5416</v>
      </c>
      <c r="E2560" s="53">
        <v>41.67427</v>
      </c>
      <c r="F2560" s="53">
        <v>2.7920959999999999</v>
      </c>
      <c r="G2560" s="54">
        <v>12.554639999999999</v>
      </c>
      <c r="H2560" s="53">
        <v>40047</v>
      </c>
      <c r="I2560" s="53">
        <v>20297</v>
      </c>
      <c r="J2560" s="53">
        <v>19750</v>
      </c>
      <c r="K2560" s="52">
        <v>143</v>
      </c>
      <c r="L2560" s="52">
        <v>-130.44535999999999</v>
      </c>
      <c r="M2560" s="55">
        <v>2</v>
      </c>
      <c r="N2560" s="61" t="s">
        <v>15</v>
      </c>
      <c r="P2560" s="66"/>
      <c r="Q2560" s="53"/>
      <c r="R2560" s="53"/>
      <c r="S2560" s="53"/>
      <c r="T2560" s="53"/>
      <c r="U2560" s="53"/>
      <c r="V2560" s="53"/>
      <c r="W2560" s="53"/>
    </row>
    <row r="2561" spans="2:23" s="52" customFormat="1" ht="13" x14ac:dyDescent="0.3">
      <c r="B2561" s="53" t="s">
        <v>5085</v>
      </c>
      <c r="C2561" s="53" t="s">
        <v>153</v>
      </c>
      <c r="D2561" s="53" t="s">
        <v>5417</v>
      </c>
      <c r="E2561" s="53">
        <v>42.331389999999999</v>
      </c>
      <c r="F2561" s="53">
        <v>2.8569439999999999</v>
      </c>
      <c r="G2561" s="54">
        <v>90.383740000000003</v>
      </c>
      <c r="H2561" s="53">
        <v>241</v>
      </c>
      <c r="I2561" s="53">
        <v>118</v>
      </c>
      <c r="J2561" s="53">
        <v>123</v>
      </c>
      <c r="K2561" s="52">
        <v>143</v>
      </c>
      <c r="L2561" s="52">
        <v>-52.616259999999997</v>
      </c>
      <c r="M2561" s="55">
        <v>2</v>
      </c>
      <c r="N2561" s="61" t="s">
        <v>15</v>
      </c>
      <c r="P2561" s="66"/>
      <c r="Q2561" s="53"/>
      <c r="R2561" s="53"/>
      <c r="S2561" s="53"/>
      <c r="T2561" s="53"/>
      <c r="U2561" s="53"/>
      <c r="V2561" s="53"/>
      <c r="W2561" s="53"/>
    </row>
    <row r="2562" spans="2:23" s="52" customFormat="1" ht="13" x14ac:dyDescent="0.3">
      <c r="B2562" s="53" t="s">
        <v>5085</v>
      </c>
      <c r="C2562" s="53" t="s">
        <v>153</v>
      </c>
      <c r="D2562" s="53" t="s">
        <v>5418</v>
      </c>
      <c r="E2562" s="53">
        <v>42.417160000000003</v>
      </c>
      <c r="F2562" s="53">
        <v>1.8803099999999999</v>
      </c>
      <c r="G2562" s="54">
        <v>1111.693</v>
      </c>
      <c r="H2562" s="53">
        <v>378</v>
      </c>
      <c r="I2562" s="53">
        <v>199</v>
      </c>
      <c r="J2562" s="53">
        <v>179</v>
      </c>
      <c r="K2562" s="52">
        <v>143</v>
      </c>
      <c r="L2562" s="52">
        <v>968.69299999999998</v>
      </c>
      <c r="M2562" s="55">
        <v>7</v>
      </c>
      <c r="N2562" s="61" t="s">
        <v>17</v>
      </c>
      <c r="P2562" s="66"/>
      <c r="Q2562" s="53"/>
      <c r="R2562" s="53"/>
      <c r="S2562" s="53"/>
      <c r="T2562" s="53"/>
      <c r="U2562" s="53"/>
      <c r="V2562" s="53"/>
      <c r="W2562" s="53"/>
    </row>
    <row r="2563" spans="2:23" s="52" customFormat="1" ht="13" x14ac:dyDescent="0.3">
      <c r="B2563" s="53" t="s">
        <v>5085</v>
      </c>
      <c r="C2563" s="53" t="s">
        <v>153</v>
      </c>
      <c r="D2563" s="53" t="s">
        <v>5419</v>
      </c>
      <c r="E2563" s="53">
        <v>42.045430000000003</v>
      </c>
      <c r="F2563" s="53">
        <v>2.9098220000000001</v>
      </c>
      <c r="G2563" s="54">
        <v>39.808869999999999</v>
      </c>
      <c r="H2563" s="53">
        <v>1732</v>
      </c>
      <c r="I2563" s="53">
        <v>884</v>
      </c>
      <c r="J2563" s="53">
        <v>848</v>
      </c>
      <c r="K2563" s="52">
        <v>143</v>
      </c>
      <c r="L2563" s="52">
        <v>-103.19113</v>
      </c>
      <c r="M2563" s="55">
        <v>2</v>
      </c>
      <c r="N2563" s="61" t="s">
        <v>15</v>
      </c>
      <c r="P2563" s="66"/>
      <c r="Q2563" s="53"/>
      <c r="R2563" s="53"/>
      <c r="S2563" s="53"/>
      <c r="T2563" s="53"/>
      <c r="U2563" s="53"/>
      <c r="V2563" s="53"/>
      <c r="W2563" s="53"/>
    </row>
    <row r="2564" spans="2:23" s="52" customFormat="1" ht="13" x14ac:dyDescent="0.3">
      <c r="B2564" s="53" t="s">
        <v>5085</v>
      </c>
      <c r="C2564" s="53" t="s">
        <v>153</v>
      </c>
      <c r="D2564" s="53" t="s">
        <v>5420</v>
      </c>
      <c r="E2564" s="53">
        <v>42.221969999999999</v>
      </c>
      <c r="F2564" s="53">
        <v>2.9267289999999999</v>
      </c>
      <c r="G2564" s="54">
        <v>73.484499999999997</v>
      </c>
      <c r="H2564" s="53">
        <v>665</v>
      </c>
      <c r="I2564" s="53">
        <v>353</v>
      </c>
      <c r="J2564" s="53">
        <v>312</v>
      </c>
      <c r="K2564" s="52">
        <v>143</v>
      </c>
      <c r="L2564" s="52">
        <v>-69.515500000000003</v>
      </c>
      <c r="M2564" s="55">
        <v>2</v>
      </c>
      <c r="N2564" s="61" t="s">
        <v>15</v>
      </c>
      <c r="P2564" s="66"/>
      <c r="Q2564" s="53"/>
      <c r="R2564" s="53"/>
      <c r="S2564" s="53"/>
      <c r="T2564" s="53"/>
      <c r="U2564" s="53"/>
      <c r="V2564" s="53"/>
      <c r="W2564" s="53"/>
    </row>
    <row r="2565" spans="2:23" s="52" customFormat="1" ht="13" x14ac:dyDescent="0.3">
      <c r="B2565" s="53" t="s">
        <v>5085</v>
      </c>
      <c r="C2565" s="53" t="s">
        <v>153</v>
      </c>
      <c r="D2565" s="53" t="s">
        <v>5421</v>
      </c>
      <c r="E2565" s="53">
        <v>41.747720000000001</v>
      </c>
      <c r="F2565" s="53">
        <v>2.5599479999999999</v>
      </c>
      <c r="G2565" s="54">
        <v>165.51230000000001</v>
      </c>
      <c r="H2565" s="53">
        <v>3784</v>
      </c>
      <c r="I2565" s="53">
        <v>1917</v>
      </c>
      <c r="J2565" s="53">
        <v>1867</v>
      </c>
      <c r="K2565" s="52">
        <v>143</v>
      </c>
      <c r="L2565" s="52">
        <v>22.51230000000001</v>
      </c>
      <c r="M2565" s="55">
        <v>2</v>
      </c>
      <c r="N2565" s="61" t="s">
        <v>15</v>
      </c>
      <c r="P2565" s="66"/>
      <c r="Q2565" s="53"/>
      <c r="R2565" s="53"/>
      <c r="S2565" s="53"/>
      <c r="T2565" s="53"/>
      <c r="U2565" s="53"/>
      <c r="V2565" s="53"/>
      <c r="W2565" s="53"/>
    </row>
    <row r="2566" spans="2:23" s="52" customFormat="1" ht="13" x14ac:dyDescent="0.3">
      <c r="B2566" s="53" t="s">
        <v>5085</v>
      </c>
      <c r="C2566" s="53" t="s">
        <v>153</v>
      </c>
      <c r="D2566" s="53" t="s">
        <v>5422</v>
      </c>
      <c r="E2566" s="53">
        <v>41.904139999999998</v>
      </c>
      <c r="F2566" s="53">
        <v>2.6840030000000001</v>
      </c>
      <c r="G2566" s="54">
        <v>243.26599999999999</v>
      </c>
      <c r="H2566" s="53">
        <v>373</v>
      </c>
      <c r="I2566" s="53">
        <v>189</v>
      </c>
      <c r="J2566" s="53">
        <v>184</v>
      </c>
      <c r="K2566" s="52">
        <v>143</v>
      </c>
      <c r="L2566" s="52">
        <v>100.26599999999999</v>
      </c>
      <c r="M2566" s="55">
        <v>2</v>
      </c>
      <c r="N2566" s="61" t="s">
        <v>15</v>
      </c>
      <c r="P2566" s="66"/>
      <c r="Q2566" s="53"/>
      <c r="R2566" s="53"/>
      <c r="S2566" s="53"/>
      <c r="T2566" s="53"/>
      <c r="U2566" s="53"/>
      <c r="V2566" s="53"/>
      <c r="W2566" s="53"/>
    </row>
    <row r="2567" spans="2:23" s="52" customFormat="1" ht="13" x14ac:dyDescent="0.3">
      <c r="B2567" s="53" t="s">
        <v>5085</v>
      </c>
      <c r="C2567" s="53" t="s">
        <v>153</v>
      </c>
      <c r="D2567" s="53" t="s">
        <v>5423</v>
      </c>
      <c r="E2567" s="53">
        <v>42.230710000000002</v>
      </c>
      <c r="F2567" s="53">
        <v>2.820443</v>
      </c>
      <c r="G2567" s="54">
        <v>186.2474</v>
      </c>
      <c r="H2567" s="53">
        <v>236</v>
      </c>
      <c r="I2567" s="53">
        <v>137</v>
      </c>
      <c r="J2567" s="53">
        <v>99</v>
      </c>
      <c r="K2567" s="52">
        <v>143</v>
      </c>
      <c r="L2567" s="52">
        <v>43.247399999999999</v>
      </c>
      <c r="M2567" s="55">
        <v>2</v>
      </c>
      <c r="N2567" s="61" t="s">
        <v>15</v>
      </c>
      <c r="P2567" s="66"/>
      <c r="Q2567" s="53"/>
      <c r="R2567" s="53"/>
      <c r="S2567" s="53"/>
      <c r="T2567" s="53"/>
      <c r="U2567" s="53"/>
      <c r="V2567" s="53"/>
      <c r="W2567" s="53"/>
    </row>
    <row r="2568" spans="2:23" s="52" customFormat="1" ht="13" x14ac:dyDescent="0.3">
      <c r="B2568" s="53" t="s">
        <v>5085</v>
      </c>
      <c r="C2568" s="53" t="s">
        <v>153</v>
      </c>
      <c r="D2568" s="53" t="s">
        <v>5424</v>
      </c>
      <c r="E2568" s="53">
        <v>42.30885</v>
      </c>
      <c r="F2568" s="53">
        <v>2.9768249999999998</v>
      </c>
      <c r="G2568" s="54">
        <v>23.858129999999999</v>
      </c>
      <c r="H2568" s="53">
        <v>932</v>
      </c>
      <c r="I2568" s="53">
        <v>486</v>
      </c>
      <c r="J2568" s="53">
        <v>446</v>
      </c>
      <c r="K2568" s="52">
        <v>143</v>
      </c>
      <c r="L2568" s="52">
        <v>-119.14187</v>
      </c>
      <c r="M2568" s="55">
        <v>2</v>
      </c>
      <c r="N2568" s="61" t="s">
        <v>15</v>
      </c>
      <c r="P2568" s="66"/>
      <c r="Q2568" s="53"/>
      <c r="R2568" s="53"/>
      <c r="S2568" s="53"/>
      <c r="T2568" s="53"/>
      <c r="U2568" s="53"/>
      <c r="V2568" s="53"/>
      <c r="W2568" s="53"/>
    </row>
    <row r="2569" spans="2:23" s="52" customFormat="1" ht="13" x14ac:dyDescent="0.3">
      <c r="B2569" s="53" t="s">
        <v>5085</v>
      </c>
      <c r="C2569" s="53" t="s">
        <v>153</v>
      </c>
      <c r="D2569" s="53" t="s">
        <v>5425</v>
      </c>
      <c r="E2569" s="53">
        <v>42.288960000000003</v>
      </c>
      <c r="F2569" s="53">
        <v>3.2783890000000002</v>
      </c>
      <c r="G2569" s="54">
        <v>8.4046129999999994</v>
      </c>
      <c r="H2569" s="53">
        <v>2860</v>
      </c>
      <c r="I2569" s="53">
        <v>1416</v>
      </c>
      <c r="J2569" s="53">
        <v>1444</v>
      </c>
      <c r="K2569" s="52">
        <v>143</v>
      </c>
      <c r="L2569" s="52">
        <v>-134.59538699999999</v>
      </c>
      <c r="M2569" s="55">
        <v>2</v>
      </c>
      <c r="N2569" s="61" t="s">
        <v>15</v>
      </c>
      <c r="P2569" s="66"/>
      <c r="Q2569" s="53"/>
      <c r="R2569" s="53"/>
      <c r="S2569" s="53"/>
      <c r="T2569" s="53"/>
      <c r="U2569" s="53"/>
      <c r="V2569" s="53"/>
      <c r="W2569" s="53"/>
    </row>
    <row r="2570" spans="2:23" s="52" customFormat="1" ht="13" x14ac:dyDescent="0.3">
      <c r="B2570" s="53" t="s">
        <v>5085</v>
      </c>
      <c r="C2570" s="53" t="s">
        <v>153</v>
      </c>
      <c r="D2570" s="53" t="s">
        <v>5426</v>
      </c>
      <c r="E2570" s="53">
        <v>41.839329999999997</v>
      </c>
      <c r="F2570" s="53">
        <v>2.809666</v>
      </c>
      <c r="G2570" s="54">
        <v>99.865139999999997</v>
      </c>
      <c r="H2570" s="53">
        <v>6710</v>
      </c>
      <c r="I2570" s="53">
        <v>3337</v>
      </c>
      <c r="J2570" s="53">
        <v>3373</v>
      </c>
      <c r="K2570" s="52">
        <v>143</v>
      </c>
      <c r="L2570" s="52">
        <v>-43.134860000000003</v>
      </c>
      <c r="M2570" s="55">
        <v>2</v>
      </c>
      <c r="N2570" s="61" t="s">
        <v>15</v>
      </c>
      <c r="P2570" s="66"/>
      <c r="Q2570" s="53"/>
      <c r="R2570" s="53"/>
      <c r="S2570" s="53"/>
      <c r="T2570" s="53"/>
      <c r="U2570" s="53"/>
      <c r="V2570" s="53"/>
      <c r="W2570" s="53"/>
    </row>
    <row r="2571" spans="2:23" s="52" customFormat="1" ht="13" x14ac:dyDescent="0.3">
      <c r="B2571" s="53" t="s">
        <v>5085</v>
      </c>
      <c r="C2571" s="53" t="s">
        <v>153</v>
      </c>
      <c r="D2571" s="53" t="s">
        <v>5427</v>
      </c>
      <c r="E2571" s="53">
        <v>41.861620000000002</v>
      </c>
      <c r="F2571" s="53">
        <v>3.072578</v>
      </c>
      <c r="G2571" s="54">
        <v>23.049240000000001</v>
      </c>
      <c r="H2571" s="53">
        <v>10637</v>
      </c>
      <c r="I2571" s="53">
        <v>5376</v>
      </c>
      <c r="J2571" s="53">
        <v>5261</v>
      </c>
      <c r="K2571" s="52">
        <v>143</v>
      </c>
      <c r="L2571" s="52">
        <v>-119.95076</v>
      </c>
      <c r="M2571" s="55">
        <v>2</v>
      </c>
      <c r="N2571" s="61" t="s">
        <v>15</v>
      </c>
      <c r="P2571" s="66"/>
      <c r="Q2571" s="53"/>
      <c r="R2571" s="53"/>
      <c r="S2571" s="53"/>
      <c r="T2571" s="53"/>
      <c r="U2571" s="53"/>
      <c r="V2571" s="53"/>
      <c r="W2571" s="53"/>
    </row>
    <row r="2572" spans="2:23" s="52" customFormat="1" ht="13" x14ac:dyDescent="0.3">
      <c r="B2572" s="53" t="s">
        <v>5085</v>
      </c>
      <c r="C2572" s="53" t="s">
        <v>153</v>
      </c>
      <c r="D2572" s="53" t="s">
        <v>5428</v>
      </c>
      <c r="E2572" s="53">
        <v>42.09686</v>
      </c>
      <c r="F2572" s="53">
        <v>2.7661600000000002</v>
      </c>
      <c r="G2572" s="54">
        <v>162.46459999999999</v>
      </c>
      <c r="H2572" s="53">
        <v>692</v>
      </c>
      <c r="I2572" s="53">
        <v>350</v>
      </c>
      <c r="J2572" s="53">
        <v>342</v>
      </c>
      <c r="K2572" s="52">
        <v>143</v>
      </c>
      <c r="L2572" s="52">
        <v>19.46459999999999</v>
      </c>
      <c r="M2572" s="55">
        <v>2</v>
      </c>
      <c r="N2572" s="61" t="s">
        <v>15</v>
      </c>
      <c r="P2572" s="66"/>
      <c r="Q2572" s="53"/>
      <c r="R2572" s="53"/>
      <c r="S2572" s="53"/>
      <c r="T2572" s="53"/>
      <c r="U2572" s="53"/>
      <c r="V2572" s="53"/>
      <c r="W2572" s="53"/>
    </row>
    <row r="2573" spans="2:23" s="52" customFormat="1" ht="13" x14ac:dyDescent="0.3">
      <c r="B2573" s="53" t="s">
        <v>5085</v>
      </c>
      <c r="C2573" s="53" t="s">
        <v>153</v>
      </c>
      <c r="D2573" s="53" t="s">
        <v>5429</v>
      </c>
      <c r="E2573" s="53">
        <v>42.222230000000003</v>
      </c>
      <c r="F2573" s="53">
        <v>2.1672940000000001</v>
      </c>
      <c r="G2573" s="54">
        <v>735.80780000000004</v>
      </c>
      <c r="H2573" s="53">
        <v>3505</v>
      </c>
      <c r="I2573" s="53">
        <v>1748</v>
      </c>
      <c r="J2573" s="53">
        <v>1757</v>
      </c>
      <c r="K2573" s="52">
        <v>143</v>
      </c>
      <c r="L2573" s="52">
        <v>592.80780000000004</v>
      </c>
      <c r="M2573" s="55">
        <v>5</v>
      </c>
      <c r="N2573" s="61" t="s">
        <v>16</v>
      </c>
      <c r="P2573" s="66"/>
      <c r="Q2573" s="53"/>
      <c r="R2573" s="53"/>
      <c r="S2573" s="53"/>
      <c r="T2573" s="53"/>
      <c r="U2573" s="53"/>
      <c r="V2573" s="53"/>
      <c r="W2573" s="53"/>
    </row>
    <row r="2574" spans="2:23" s="52" customFormat="1" ht="13" x14ac:dyDescent="0.3">
      <c r="B2574" s="53" t="s">
        <v>5085</v>
      </c>
      <c r="C2574" s="53" t="s">
        <v>153</v>
      </c>
      <c r="D2574" s="53" t="s">
        <v>5430</v>
      </c>
      <c r="E2574" s="53">
        <v>42.29569</v>
      </c>
      <c r="F2574" s="53">
        <v>2.1400320000000002</v>
      </c>
      <c r="G2574" s="54">
        <v>1312.8420000000001</v>
      </c>
      <c r="H2574" s="53">
        <v>125</v>
      </c>
      <c r="I2574" s="53">
        <v>63</v>
      </c>
      <c r="J2574" s="53">
        <v>62</v>
      </c>
      <c r="K2574" s="52">
        <v>143</v>
      </c>
      <c r="L2574" s="52">
        <v>1169.8420000000001</v>
      </c>
      <c r="M2574" s="55">
        <v>8</v>
      </c>
      <c r="N2574" s="61" t="s">
        <v>17</v>
      </c>
      <c r="P2574" s="66"/>
      <c r="Q2574" s="53"/>
      <c r="R2574" s="53"/>
      <c r="S2574" s="53"/>
      <c r="T2574" s="53"/>
      <c r="U2574" s="53"/>
      <c r="V2574" s="53"/>
      <c r="W2574" s="53"/>
    </row>
    <row r="2575" spans="2:23" s="52" customFormat="1" ht="13" x14ac:dyDescent="0.3">
      <c r="B2575" s="53" t="s">
        <v>5085</v>
      </c>
      <c r="C2575" s="53" t="s">
        <v>153</v>
      </c>
      <c r="D2575" s="53" t="s">
        <v>5431</v>
      </c>
      <c r="E2575" s="53">
        <v>41.896470000000001</v>
      </c>
      <c r="F2575" s="53">
        <v>2.8322699999999998</v>
      </c>
      <c r="G2575" s="54">
        <v>111.66419999999999</v>
      </c>
      <c r="H2575" s="53">
        <v>423</v>
      </c>
      <c r="I2575" s="53">
        <v>216</v>
      </c>
      <c r="J2575" s="53">
        <v>207</v>
      </c>
      <c r="K2575" s="52">
        <v>143</v>
      </c>
      <c r="L2575" s="52">
        <v>-31.335800000000006</v>
      </c>
      <c r="M2575" s="55">
        <v>2</v>
      </c>
      <c r="N2575" s="61" t="s">
        <v>15</v>
      </c>
      <c r="P2575" s="66"/>
      <c r="Q2575" s="53"/>
      <c r="R2575" s="53"/>
      <c r="S2575" s="53"/>
      <c r="T2575" s="53"/>
      <c r="U2575" s="53"/>
      <c r="V2575" s="53"/>
      <c r="W2575" s="53"/>
    </row>
    <row r="2576" spans="2:23" s="52" customFormat="1" ht="13" x14ac:dyDescent="0.3">
      <c r="B2576" s="53" t="s">
        <v>5085</v>
      </c>
      <c r="C2576" s="53" t="s">
        <v>153</v>
      </c>
      <c r="D2576" s="53" t="s">
        <v>5432</v>
      </c>
      <c r="E2576" s="53">
        <v>42.312829999999998</v>
      </c>
      <c r="F2576" s="53">
        <v>2.3649990000000001</v>
      </c>
      <c r="G2576" s="54">
        <v>949.98389999999995</v>
      </c>
      <c r="H2576" s="53">
        <v>2542</v>
      </c>
      <c r="I2576" s="53">
        <v>1255</v>
      </c>
      <c r="J2576" s="53">
        <v>1287</v>
      </c>
      <c r="K2576" s="52">
        <v>143</v>
      </c>
      <c r="L2576" s="52">
        <v>806.98389999999995</v>
      </c>
      <c r="M2576" s="55">
        <v>7</v>
      </c>
      <c r="N2576" s="61" t="s">
        <v>17</v>
      </c>
      <c r="P2576" s="66"/>
      <c r="Q2576" s="53"/>
      <c r="R2576" s="53"/>
      <c r="S2576" s="53"/>
      <c r="T2576" s="53"/>
      <c r="U2576" s="53"/>
      <c r="V2576" s="53"/>
      <c r="W2576" s="53"/>
    </row>
    <row r="2577" spans="2:23" s="52" customFormat="1" ht="13" x14ac:dyDescent="0.3">
      <c r="B2577" s="53" t="s">
        <v>5085</v>
      </c>
      <c r="C2577" s="53" t="s">
        <v>153</v>
      </c>
      <c r="D2577" s="53" t="s">
        <v>5433</v>
      </c>
      <c r="E2577" s="53">
        <v>42.033520000000003</v>
      </c>
      <c r="F2577" s="53">
        <v>2.737174</v>
      </c>
      <c r="G2577" s="54">
        <v>225.75040000000001</v>
      </c>
      <c r="H2577" s="53">
        <v>605</v>
      </c>
      <c r="I2577" s="53">
        <v>307</v>
      </c>
      <c r="J2577" s="53">
        <v>298</v>
      </c>
      <c r="K2577" s="52">
        <v>143</v>
      </c>
      <c r="L2577" s="52">
        <v>82.750400000000013</v>
      </c>
      <c r="M2577" s="55">
        <v>2</v>
      </c>
      <c r="N2577" s="61" t="s">
        <v>15</v>
      </c>
      <c r="P2577" s="66"/>
      <c r="Q2577" s="53"/>
      <c r="R2577" s="53"/>
      <c r="S2577" s="53"/>
      <c r="T2577" s="53"/>
      <c r="U2577" s="53"/>
      <c r="V2577" s="53"/>
      <c r="W2577" s="53"/>
    </row>
    <row r="2578" spans="2:23" s="52" customFormat="1" ht="13" x14ac:dyDescent="0.3">
      <c r="B2578" s="53" t="s">
        <v>5085</v>
      </c>
      <c r="C2578" s="53" t="s">
        <v>153</v>
      </c>
      <c r="D2578" s="53" t="s">
        <v>5434</v>
      </c>
      <c r="E2578" s="53">
        <v>42.41977</v>
      </c>
      <c r="F2578" s="53">
        <v>2.9241929999999998</v>
      </c>
      <c r="G2578" s="54">
        <v>199.05930000000001</v>
      </c>
      <c r="H2578" s="53">
        <v>319</v>
      </c>
      <c r="I2578" s="53">
        <v>164</v>
      </c>
      <c r="J2578" s="53">
        <v>155</v>
      </c>
      <c r="K2578" s="52">
        <v>143</v>
      </c>
      <c r="L2578" s="52">
        <v>56.059300000000007</v>
      </c>
      <c r="M2578" s="55">
        <v>2</v>
      </c>
      <c r="N2578" s="61" t="s">
        <v>15</v>
      </c>
      <c r="P2578" s="66"/>
      <c r="Q2578" s="53"/>
      <c r="R2578" s="53"/>
      <c r="S2578" s="53"/>
      <c r="T2578" s="53"/>
      <c r="U2578" s="53"/>
      <c r="V2578" s="53"/>
      <c r="W2578" s="53"/>
    </row>
    <row r="2579" spans="2:23" s="52" customFormat="1" ht="13" x14ac:dyDescent="0.3">
      <c r="B2579" s="53" t="s">
        <v>5085</v>
      </c>
      <c r="C2579" s="53" t="s">
        <v>153</v>
      </c>
      <c r="D2579" s="53" t="s">
        <v>5435</v>
      </c>
      <c r="E2579" s="53">
        <v>42.371949999999998</v>
      </c>
      <c r="F2579" s="53">
        <v>2.9221219999999999</v>
      </c>
      <c r="G2579" s="54">
        <v>102.8205</v>
      </c>
      <c r="H2579" s="53">
        <v>593</v>
      </c>
      <c r="I2579" s="53">
        <v>316</v>
      </c>
      <c r="J2579" s="53">
        <v>277</v>
      </c>
      <c r="K2579" s="52">
        <v>143</v>
      </c>
      <c r="L2579" s="52">
        <v>-40.179500000000004</v>
      </c>
      <c r="M2579" s="55">
        <v>2</v>
      </c>
      <c r="N2579" s="61" t="s">
        <v>15</v>
      </c>
      <c r="P2579" s="66"/>
      <c r="Q2579" s="53"/>
      <c r="R2579" s="53"/>
      <c r="S2579" s="53"/>
      <c r="T2579" s="53"/>
      <c r="U2579" s="53"/>
      <c r="V2579" s="53"/>
      <c r="W2579" s="53"/>
    </row>
    <row r="2580" spans="2:23" s="52" customFormat="1" ht="13" x14ac:dyDescent="0.3">
      <c r="B2580" s="53" t="s">
        <v>5085</v>
      </c>
      <c r="C2580" s="53" t="s">
        <v>153</v>
      </c>
      <c r="D2580" s="53" t="s">
        <v>5436</v>
      </c>
      <c r="E2580" s="53">
        <v>41.887740000000001</v>
      </c>
      <c r="F2580" s="53">
        <v>2.8750849999999999</v>
      </c>
      <c r="G2580" s="54">
        <v>157.05279999999999</v>
      </c>
      <c r="H2580" s="53">
        <v>9537</v>
      </c>
      <c r="I2580" s="53">
        <v>4934</v>
      </c>
      <c r="J2580" s="53">
        <v>4603</v>
      </c>
      <c r="K2580" s="52">
        <v>143</v>
      </c>
      <c r="L2580" s="52">
        <v>14.052799999999991</v>
      </c>
      <c r="M2580" s="55">
        <v>2</v>
      </c>
      <c r="N2580" s="61" t="s">
        <v>15</v>
      </c>
      <c r="P2580" s="66"/>
      <c r="Q2580" s="53"/>
      <c r="R2580" s="53"/>
      <c r="S2580" s="53"/>
      <c r="T2580" s="53"/>
      <c r="U2580" s="53"/>
      <c r="V2580" s="53"/>
      <c r="W2580" s="53"/>
    </row>
    <row r="2581" spans="2:23" s="52" customFormat="1" ht="13" x14ac:dyDescent="0.3">
      <c r="B2581" s="53" t="s">
        <v>5085</v>
      </c>
      <c r="C2581" s="53" t="s">
        <v>153</v>
      </c>
      <c r="D2581" s="53" t="s">
        <v>5437</v>
      </c>
      <c r="E2581" s="53">
        <v>41.817999999999998</v>
      </c>
      <c r="F2581" s="53">
        <v>3.0670039999999998</v>
      </c>
      <c r="G2581" s="54">
        <v>8.2649050000000006</v>
      </c>
      <c r="H2581" s="53">
        <v>10376</v>
      </c>
      <c r="I2581" s="53">
        <v>5278</v>
      </c>
      <c r="J2581" s="53">
        <v>5098</v>
      </c>
      <c r="K2581" s="52">
        <v>143</v>
      </c>
      <c r="L2581" s="52">
        <v>-134.735095</v>
      </c>
      <c r="M2581" s="55">
        <v>2</v>
      </c>
      <c r="N2581" s="61" t="s">
        <v>15</v>
      </c>
      <c r="P2581" s="66"/>
      <c r="Q2581" s="53"/>
      <c r="R2581" s="53"/>
      <c r="S2581" s="53"/>
      <c r="T2581" s="53"/>
      <c r="U2581" s="53"/>
      <c r="V2581" s="53"/>
      <c r="W2581" s="53"/>
    </row>
    <row r="2582" spans="2:23" s="52" customFormat="1" ht="13" x14ac:dyDescent="0.3">
      <c r="B2582" s="53" t="s">
        <v>5085</v>
      </c>
      <c r="C2582" s="53" t="s">
        <v>153</v>
      </c>
      <c r="D2582" s="53" t="s">
        <v>5438</v>
      </c>
      <c r="E2582" s="53">
        <v>42.21913</v>
      </c>
      <c r="F2582" s="53">
        <v>2.5500769999999999</v>
      </c>
      <c r="G2582" s="54">
        <v>299.25670000000002</v>
      </c>
      <c r="H2582" s="53">
        <v>1043</v>
      </c>
      <c r="I2582" s="53">
        <v>525</v>
      </c>
      <c r="J2582" s="53">
        <v>518</v>
      </c>
      <c r="K2582" s="52">
        <v>143</v>
      </c>
      <c r="L2582" s="52">
        <v>156.25670000000002</v>
      </c>
      <c r="M2582" s="55">
        <v>2</v>
      </c>
      <c r="N2582" s="61" t="s">
        <v>15</v>
      </c>
      <c r="P2582" s="66"/>
      <c r="Q2582" s="53"/>
      <c r="R2582" s="53"/>
      <c r="S2582" s="53"/>
      <c r="T2582" s="53"/>
      <c r="U2582" s="53"/>
      <c r="V2582" s="53"/>
      <c r="W2582" s="53"/>
    </row>
    <row r="2583" spans="2:23" s="52" customFormat="1" ht="13" x14ac:dyDescent="0.3">
      <c r="B2583" s="53" t="s">
        <v>5085</v>
      </c>
      <c r="C2583" s="53" t="s">
        <v>153</v>
      </c>
      <c r="D2583" s="53" t="s">
        <v>5439</v>
      </c>
      <c r="E2583" s="53">
        <v>42.25826</v>
      </c>
      <c r="F2583" s="53">
        <v>3.0744419999999999</v>
      </c>
      <c r="G2583" s="54">
        <v>19.595890000000001</v>
      </c>
      <c r="H2583" s="53">
        <v>12111</v>
      </c>
      <c r="I2583" s="53">
        <v>6273</v>
      </c>
      <c r="J2583" s="53">
        <v>5838</v>
      </c>
      <c r="K2583" s="52">
        <v>143</v>
      </c>
      <c r="L2583" s="52">
        <v>-123.40411</v>
      </c>
      <c r="M2583" s="55">
        <v>2</v>
      </c>
      <c r="N2583" s="61" t="s">
        <v>15</v>
      </c>
      <c r="P2583" s="66"/>
      <c r="Q2583" s="53"/>
      <c r="R2583" s="53"/>
      <c r="S2583" s="53"/>
      <c r="T2583" s="53"/>
      <c r="U2583" s="53"/>
      <c r="V2583" s="53"/>
      <c r="W2583" s="53"/>
    </row>
    <row r="2584" spans="2:23" s="52" customFormat="1" ht="13" x14ac:dyDescent="0.3">
      <c r="B2584" s="53" t="s">
        <v>5085</v>
      </c>
      <c r="C2584" s="53" t="s">
        <v>153</v>
      </c>
      <c r="D2584" s="53" t="s">
        <v>5440</v>
      </c>
      <c r="E2584" s="53">
        <v>41.970579999999998</v>
      </c>
      <c r="F2584" s="53">
        <v>2.6204209999999999</v>
      </c>
      <c r="G2584" s="54">
        <v>167.5866</v>
      </c>
      <c r="H2584" s="53">
        <v>2186</v>
      </c>
      <c r="I2584" s="53">
        <v>1100</v>
      </c>
      <c r="J2584" s="53">
        <v>1086</v>
      </c>
      <c r="K2584" s="52">
        <v>143</v>
      </c>
      <c r="L2584" s="52">
        <v>24.586600000000004</v>
      </c>
      <c r="M2584" s="55">
        <v>2</v>
      </c>
      <c r="N2584" s="61" t="s">
        <v>15</v>
      </c>
      <c r="P2584" s="66"/>
      <c r="Q2584" s="53"/>
      <c r="R2584" s="53"/>
      <c r="S2584" s="53"/>
      <c r="T2584" s="53"/>
      <c r="U2584" s="53"/>
      <c r="V2584" s="53"/>
      <c r="W2584" s="53"/>
    </row>
    <row r="2585" spans="2:23" s="52" customFormat="1" ht="13" x14ac:dyDescent="0.3">
      <c r="B2585" s="53" t="s">
        <v>5085</v>
      </c>
      <c r="C2585" s="53" t="s">
        <v>153</v>
      </c>
      <c r="D2585" s="53" t="s">
        <v>5441</v>
      </c>
      <c r="E2585" s="53">
        <v>42.024619999999999</v>
      </c>
      <c r="F2585" s="53">
        <v>2.8789669999999998</v>
      </c>
      <c r="G2585" s="54">
        <v>74.952610000000007</v>
      </c>
      <c r="H2585" s="53">
        <v>4513</v>
      </c>
      <c r="I2585" s="53">
        <v>2233</v>
      </c>
      <c r="J2585" s="53">
        <v>2280</v>
      </c>
      <c r="K2585" s="52">
        <v>143</v>
      </c>
      <c r="L2585" s="52">
        <v>-68.047389999999993</v>
      </c>
      <c r="M2585" s="55">
        <v>2</v>
      </c>
      <c r="N2585" s="61" t="s">
        <v>15</v>
      </c>
      <c r="P2585" s="66"/>
      <c r="Q2585" s="53"/>
      <c r="R2585" s="53"/>
      <c r="S2585" s="53"/>
      <c r="T2585" s="53"/>
      <c r="U2585" s="53"/>
      <c r="V2585" s="53"/>
      <c r="W2585" s="53"/>
    </row>
    <row r="2586" spans="2:23" s="52" customFormat="1" ht="13" x14ac:dyDescent="0.3">
      <c r="B2586" s="53" t="s">
        <v>5085</v>
      </c>
      <c r="C2586" s="53" t="s">
        <v>153</v>
      </c>
      <c r="D2586" s="53" t="s">
        <v>5442</v>
      </c>
      <c r="E2586" s="53">
        <v>42.066180000000003</v>
      </c>
      <c r="F2586" s="53">
        <v>2.9104950000000001</v>
      </c>
      <c r="G2586" s="54">
        <v>41.124000000000002</v>
      </c>
      <c r="H2586" s="53">
        <v>889</v>
      </c>
      <c r="I2586" s="53">
        <v>448</v>
      </c>
      <c r="J2586" s="53">
        <v>441</v>
      </c>
      <c r="K2586" s="52">
        <v>143</v>
      </c>
      <c r="L2586" s="52">
        <v>-101.876</v>
      </c>
      <c r="M2586" s="55">
        <v>2</v>
      </c>
      <c r="N2586" s="61" t="s">
        <v>15</v>
      </c>
      <c r="P2586" s="66"/>
      <c r="Q2586" s="53"/>
      <c r="R2586" s="53"/>
      <c r="S2586" s="53"/>
      <c r="T2586" s="53"/>
      <c r="U2586" s="53"/>
      <c r="V2586" s="53"/>
      <c r="W2586" s="53"/>
    </row>
    <row r="2587" spans="2:23" s="52" customFormat="1" ht="13" x14ac:dyDescent="0.3">
      <c r="B2587" s="53" t="s">
        <v>5085</v>
      </c>
      <c r="C2587" s="53" t="s">
        <v>153</v>
      </c>
      <c r="D2587" s="53" t="s">
        <v>5443</v>
      </c>
      <c r="E2587" s="53">
        <v>42.26858</v>
      </c>
      <c r="F2587" s="53">
        <v>2.8471890000000002</v>
      </c>
      <c r="G2587" s="54">
        <v>131.84800000000001</v>
      </c>
      <c r="H2587" s="53">
        <v>238</v>
      </c>
      <c r="I2587" s="53">
        <v>120</v>
      </c>
      <c r="J2587" s="53">
        <v>118</v>
      </c>
      <c r="K2587" s="52">
        <v>143</v>
      </c>
      <c r="L2587" s="52">
        <v>-11.151999999999987</v>
      </c>
      <c r="M2587" s="55">
        <v>2</v>
      </c>
      <c r="N2587" s="61" t="s">
        <v>15</v>
      </c>
      <c r="P2587" s="66"/>
      <c r="Q2587" s="53"/>
      <c r="R2587" s="53"/>
      <c r="S2587" s="53"/>
      <c r="T2587" s="53"/>
      <c r="U2587" s="53"/>
      <c r="V2587" s="53"/>
      <c r="W2587" s="53"/>
    </row>
    <row r="2588" spans="2:23" s="52" customFormat="1" ht="13" x14ac:dyDescent="0.3">
      <c r="B2588" s="53" t="s">
        <v>5085</v>
      </c>
      <c r="C2588" s="53" t="s">
        <v>153</v>
      </c>
      <c r="D2588" s="53" t="s">
        <v>5444</v>
      </c>
      <c r="E2588" s="53">
        <v>42.403750000000002</v>
      </c>
      <c r="F2588" s="53">
        <v>3.1506129999999999</v>
      </c>
      <c r="G2588" s="54">
        <v>15.71049</v>
      </c>
      <c r="H2588" s="53">
        <v>573</v>
      </c>
      <c r="I2588" s="53">
        <v>295</v>
      </c>
      <c r="J2588" s="53">
        <v>278</v>
      </c>
      <c r="K2588" s="52">
        <v>143</v>
      </c>
      <c r="L2588" s="52">
        <v>-127.28951000000001</v>
      </c>
      <c r="M2588" s="55">
        <v>2</v>
      </c>
      <c r="N2588" s="61" t="s">
        <v>15</v>
      </c>
      <c r="P2588" s="66"/>
      <c r="Q2588" s="53"/>
      <c r="R2588" s="53"/>
      <c r="S2588" s="53"/>
      <c r="T2588" s="53"/>
      <c r="U2588" s="53"/>
      <c r="V2588" s="53"/>
      <c r="W2588" s="53"/>
    </row>
    <row r="2589" spans="2:23" s="52" customFormat="1" ht="13" x14ac:dyDescent="0.3">
      <c r="B2589" s="53" t="s">
        <v>5085</v>
      </c>
      <c r="C2589" s="53" t="s">
        <v>153</v>
      </c>
      <c r="D2589" s="53" t="s">
        <v>5445</v>
      </c>
      <c r="E2589" s="53">
        <v>42.083710000000004</v>
      </c>
      <c r="F2589" s="53">
        <v>2.9860139999999999</v>
      </c>
      <c r="G2589" s="54">
        <v>27.86927</v>
      </c>
      <c r="H2589" s="53">
        <v>195</v>
      </c>
      <c r="I2589" s="53">
        <v>96</v>
      </c>
      <c r="J2589" s="53">
        <v>99</v>
      </c>
      <c r="K2589" s="52">
        <v>143</v>
      </c>
      <c r="L2589" s="52">
        <v>-115.13073</v>
      </c>
      <c r="M2589" s="55">
        <v>2</v>
      </c>
      <c r="N2589" s="61" t="s">
        <v>15</v>
      </c>
      <c r="P2589" s="66"/>
      <c r="Q2589" s="53"/>
      <c r="R2589" s="53"/>
      <c r="S2589" s="53"/>
      <c r="T2589" s="53"/>
      <c r="U2589" s="53"/>
      <c r="V2589" s="53"/>
      <c r="W2589" s="53"/>
    </row>
    <row r="2590" spans="2:23" s="52" customFormat="1" ht="13" x14ac:dyDescent="0.3">
      <c r="B2590" s="53" t="s">
        <v>5085</v>
      </c>
      <c r="C2590" s="53" t="s">
        <v>153</v>
      </c>
      <c r="D2590" s="53" t="s">
        <v>5446</v>
      </c>
      <c r="E2590" s="53">
        <v>41.98789</v>
      </c>
      <c r="F2590" s="53">
        <v>3.0157620000000001</v>
      </c>
      <c r="G2590" s="54">
        <v>43</v>
      </c>
      <c r="H2590" s="53">
        <v>1280</v>
      </c>
      <c r="I2590" s="53">
        <v>628</v>
      </c>
      <c r="J2590" s="53">
        <v>652</v>
      </c>
      <c r="K2590" s="52">
        <v>143</v>
      </c>
      <c r="L2590" s="52">
        <v>-100</v>
      </c>
      <c r="M2590" s="55">
        <v>2</v>
      </c>
      <c r="N2590" s="61" t="s">
        <v>15</v>
      </c>
      <c r="P2590" s="66"/>
      <c r="Q2590" s="53"/>
      <c r="R2590" s="53"/>
      <c r="S2590" s="53"/>
      <c r="T2590" s="53"/>
      <c r="U2590" s="53"/>
      <c r="V2590" s="53"/>
      <c r="W2590" s="53"/>
    </row>
    <row r="2591" spans="2:23" s="52" customFormat="1" ht="13" x14ac:dyDescent="0.3">
      <c r="B2591" s="53" t="s">
        <v>5085</v>
      </c>
      <c r="C2591" s="53" t="s">
        <v>153</v>
      </c>
      <c r="D2591" s="53" t="s">
        <v>5447</v>
      </c>
      <c r="E2591" s="53">
        <v>42.089149999999997</v>
      </c>
      <c r="F2591" s="53">
        <v>2.8161390000000002</v>
      </c>
      <c r="G2591" s="54">
        <v>97.630619999999993</v>
      </c>
      <c r="H2591" s="53">
        <v>2176</v>
      </c>
      <c r="I2591" s="53">
        <v>1102</v>
      </c>
      <c r="J2591" s="53">
        <v>1074</v>
      </c>
      <c r="K2591" s="52">
        <v>143</v>
      </c>
      <c r="L2591" s="52">
        <v>-45.369380000000007</v>
      </c>
      <c r="M2591" s="55">
        <v>2</v>
      </c>
      <c r="N2591" s="61" t="s">
        <v>15</v>
      </c>
      <c r="P2591" s="66"/>
      <c r="Q2591" s="53"/>
      <c r="R2591" s="53"/>
      <c r="S2591" s="53"/>
      <c r="T2591" s="53"/>
      <c r="U2591" s="53"/>
      <c r="V2591" s="53"/>
      <c r="W2591" s="53"/>
    </row>
    <row r="2592" spans="2:23" s="52" customFormat="1" ht="13" x14ac:dyDescent="0.3">
      <c r="B2592" s="53" t="s">
        <v>5085</v>
      </c>
      <c r="C2592" s="53" t="s">
        <v>153</v>
      </c>
      <c r="D2592" s="53" t="s">
        <v>5448</v>
      </c>
      <c r="E2592" s="53">
        <v>42.187069999999999</v>
      </c>
      <c r="F2592" s="53">
        <v>2.7999209999999999</v>
      </c>
      <c r="G2592" s="54">
        <v>134.71969999999999</v>
      </c>
      <c r="H2592" s="53">
        <v>253</v>
      </c>
      <c r="I2592" s="53">
        <v>129</v>
      </c>
      <c r="J2592" s="53">
        <v>124</v>
      </c>
      <c r="K2592" s="52">
        <v>143</v>
      </c>
      <c r="L2592" s="52">
        <v>-8.2803000000000111</v>
      </c>
      <c r="M2592" s="55">
        <v>2</v>
      </c>
      <c r="N2592" s="61" t="s">
        <v>15</v>
      </c>
      <c r="P2592" s="66"/>
      <c r="Q2592" s="53"/>
      <c r="R2592" s="53"/>
      <c r="S2592" s="53"/>
      <c r="T2592" s="53"/>
      <c r="U2592" s="53"/>
      <c r="V2592" s="53"/>
      <c r="W2592" s="53"/>
    </row>
    <row r="2593" spans="2:23" s="52" customFormat="1" ht="13" x14ac:dyDescent="0.3">
      <c r="B2593" s="53" t="s">
        <v>5085</v>
      </c>
      <c r="C2593" s="53" t="s">
        <v>153</v>
      </c>
      <c r="D2593" s="53" t="s">
        <v>5449</v>
      </c>
      <c r="E2593" s="53">
        <v>41.954689999999999</v>
      </c>
      <c r="F2593" s="53">
        <v>2.9917940000000001</v>
      </c>
      <c r="G2593" s="54">
        <v>110.6651</v>
      </c>
      <c r="H2593" s="53">
        <v>1272</v>
      </c>
      <c r="I2593" s="53">
        <v>639</v>
      </c>
      <c r="J2593" s="53">
        <v>633</v>
      </c>
      <c r="K2593" s="52">
        <v>143</v>
      </c>
      <c r="L2593" s="52">
        <v>-32.334900000000005</v>
      </c>
      <c r="M2593" s="55">
        <v>2</v>
      </c>
      <c r="N2593" s="61" t="s">
        <v>15</v>
      </c>
      <c r="P2593" s="66"/>
      <c r="Q2593" s="53"/>
      <c r="R2593" s="53"/>
      <c r="S2593" s="53"/>
      <c r="T2593" s="53"/>
      <c r="U2593" s="53"/>
      <c r="V2593" s="53"/>
      <c r="W2593" s="53"/>
    </row>
    <row r="2594" spans="2:23" s="52" customFormat="1" ht="13" x14ac:dyDescent="0.3">
      <c r="B2594" s="53" t="s">
        <v>5085</v>
      </c>
      <c r="C2594" s="53" t="s">
        <v>153</v>
      </c>
      <c r="D2594" s="53" t="s">
        <v>5450</v>
      </c>
      <c r="E2594" s="53">
        <v>42.366</v>
      </c>
      <c r="F2594" s="53">
        <v>2.834749</v>
      </c>
      <c r="G2594" s="54">
        <v>195.83320000000001</v>
      </c>
      <c r="H2594" s="53">
        <v>536</v>
      </c>
      <c r="I2594" s="53">
        <v>272</v>
      </c>
      <c r="J2594" s="53">
        <v>264</v>
      </c>
      <c r="K2594" s="52">
        <v>143</v>
      </c>
      <c r="L2594" s="52">
        <v>52.833200000000005</v>
      </c>
      <c r="M2594" s="55">
        <v>2</v>
      </c>
      <c r="N2594" s="61" t="s">
        <v>15</v>
      </c>
      <c r="P2594" s="66"/>
      <c r="Q2594" s="53"/>
      <c r="R2594" s="53"/>
      <c r="S2594" s="53"/>
      <c r="T2594" s="53"/>
      <c r="U2594" s="53"/>
      <c r="V2594" s="53"/>
      <c r="W2594" s="53"/>
    </row>
    <row r="2595" spans="2:23" s="52" customFormat="1" ht="13" x14ac:dyDescent="0.3">
      <c r="B2595" s="53" t="s">
        <v>5085</v>
      </c>
      <c r="C2595" s="53" t="s">
        <v>153</v>
      </c>
      <c r="D2595" s="53" t="s">
        <v>5451</v>
      </c>
      <c r="E2595" s="53">
        <v>42.361980000000003</v>
      </c>
      <c r="F2595" s="53">
        <v>1.8706229999999999</v>
      </c>
      <c r="G2595" s="54">
        <v>1210.8009999999999</v>
      </c>
      <c r="H2595" s="53">
        <v>227</v>
      </c>
      <c r="I2595" s="53">
        <v>124</v>
      </c>
      <c r="J2595" s="53">
        <v>103</v>
      </c>
      <c r="K2595" s="52">
        <v>143</v>
      </c>
      <c r="L2595" s="52">
        <v>1067.8009999999999</v>
      </c>
      <c r="M2595" s="55">
        <v>8</v>
      </c>
      <c r="N2595" s="61" t="s">
        <v>17</v>
      </c>
      <c r="P2595" s="66"/>
      <c r="Q2595" s="53"/>
      <c r="R2595" s="53"/>
      <c r="S2595" s="53"/>
      <c r="T2595" s="53"/>
      <c r="U2595" s="53"/>
      <c r="V2595" s="53"/>
      <c r="W2595" s="53"/>
    </row>
    <row r="2596" spans="2:23" s="52" customFormat="1" ht="13" x14ac:dyDescent="0.3">
      <c r="B2596" s="53" t="s">
        <v>5085</v>
      </c>
      <c r="C2596" s="53" t="s">
        <v>153</v>
      </c>
      <c r="D2596" s="53" t="s">
        <v>5452</v>
      </c>
      <c r="E2596" s="53">
        <v>42.124789999999997</v>
      </c>
      <c r="F2596" s="53">
        <v>3.132396</v>
      </c>
      <c r="G2596" s="54">
        <v>19.851009999999999</v>
      </c>
      <c r="H2596" s="53">
        <v>10140</v>
      </c>
      <c r="I2596" s="53">
        <v>5208</v>
      </c>
      <c r="J2596" s="53">
        <v>4932</v>
      </c>
      <c r="K2596" s="52">
        <v>143</v>
      </c>
      <c r="L2596" s="52">
        <v>-123.14899</v>
      </c>
      <c r="M2596" s="55">
        <v>2</v>
      </c>
      <c r="N2596" s="61" t="s">
        <v>15</v>
      </c>
      <c r="P2596" s="66"/>
      <c r="Q2596" s="53"/>
      <c r="R2596" s="53"/>
      <c r="S2596" s="53"/>
      <c r="T2596" s="53"/>
      <c r="U2596" s="53"/>
      <c r="V2596" s="53"/>
      <c r="W2596" s="53"/>
    </row>
    <row r="2597" spans="2:23" s="52" customFormat="1" ht="13" x14ac:dyDescent="0.3">
      <c r="B2597" s="53" t="s">
        <v>5085</v>
      </c>
      <c r="C2597" s="53" t="s">
        <v>153</v>
      </c>
      <c r="D2597" s="53" t="s">
        <v>5453</v>
      </c>
      <c r="E2597" s="53">
        <v>41.867640000000002</v>
      </c>
      <c r="F2597" s="53">
        <v>2.4177110000000002</v>
      </c>
      <c r="G2597" s="54">
        <v>721.23350000000005</v>
      </c>
      <c r="H2597" s="53">
        <v>190</v>
      </c>
      <c r="I2597" s="53">
        <v>96</v>
      </c>
      <c r="J2597" s="53">
        <v>94</v>
      </c>
      <c r="K2597" s="52">
        <v>143</v>
      </c>
      <c r="L2597" s="52">
        <v>578.23350000000005</v>
      </c>
      <c r="M2597" s="55">
        <v>5</v>
      </c>
      <c r="N2597" s="61" t="s">
        <v>16</v>
      </c>
      <c r="P2597" s="66"/>
      <c r="Q2597" s="53"/>
      <c r="R2597" s="53"/>
      <c r="S2597" s="53"/>
      <c r="T2597" s="53"/>
      <c r="U2597" s="53"/>
      <c r="V2597" s="53"/>
      <c r="W2597" s="53"/>
    </row>
    <row r="2598" spans="2:23" s="52" customFormat="1" ht="13" x14ac:dyDescent="0.3">
      <c r="B2598" s="53" t="s">
        <v>5085</v>
      </c>
      <c r="C2598" s="53" t="s">
        <v>153</v>
      </c>
      <c r="D2598" s="53" t="s">
        <v>5454</v>
      </c>
      <c r="E2598" s="53">
        <v>42.389699999999998</v>
      </c>
      <c r="F2598" s="53">
        <v>3.0016039999999999</v>
      </c>
      <c r="G2598" s="54">
        <v>110.9502</v>
      </c>
      <c r="H2598" s="53">
        <v>404</v>
      </c>
      <c r="I2598" s="53">
        <v>197</v>
      </c>
      <c r="J2598" s="53">
        <v>207</v>
      </c>
      <c r="K2598" s="52">
        <v>143</v>
      </c>
      <c r="L2598" s="52">
        <v>-32.049800000000005</v>
      </c>
      <c r="M2598" s="55">
        <v>2</v>
      </c>
      <c r="N2598" s="61" t="s">
        <v>15</v>
      </c>
      <c r="P2598" s="66"/>
      <c r="Q2598" s="53"/>
      <c r="R2598" s="53"/>
      <c r="S2598" s="53"/>
      <c r="T2598" s="53"/>
      <c r="U2598" s="53"/>
      <c r="V2598" s="53"/>
      <c r="W2598" s="53"/>
    </row>
    <row r="2599" spans="2:23" s="52" customFormat="1" ht="13" x14ac:dyDescent="0.3">
      <c r="B2599" s="53" t="s">
        <v>5085</v>
      </c>
      <c r="C2599" s="53" t="s">
        <v>153</v>
      </c>
      <c r="D2599" s="53" t="s">
        <v>5455</v>
      </c>
      <c r="E2599" s="53">
        <v>42.177810000000001</v>
      </c>
      <c r="F2599" s="53">
        <v>2.797031</v>
      </c>
      <c r="G2599" s="54">
        <v>124.58</v>
      </c>
      <c r="H2599" s="53">
        <v>462</v>
      </c>
      <c r="I2599" s="53">
        <v>223</v>
      </c>
      <c r="J2599" s="53">
        <v>239</v>
      </c>
      <c r="K2599" s="52">
        <v>143</v>
      </c>
      <c r="L2599" s="52">
        <v>-18.420000000000002</v>
      </c>
      <c r="M2599" s="55">
        <v>2</v>
      </c>
      <c r="N2599" s="61" t="s">
        <v>15</v>
      </c>
      <c r="P2599" s="66"/>
      <c r="Q2599" s="53"/>
      <c r="R2599" s="53"/>
      <c r="S2599" s="53"/>
      <c r="T2599" s="53"/>
      <c r="U2599" s="53"/>
      <c r="V2599" s="53"/>
      <c r="W2599" s="53"/>
    </row>
    <row r="2600" spans="2:23" s="52" customFormat="1" ht="13" x14ac:dyDescent="0.3">
      <c r="B2600" s="53" t="s">
        <v>5085</v>
      </c>
      <c r="C2600" s="53" t="s">
        <v>153</v>
      </c>
      <c r="D2600" s="53" t="s">
        <v>5456</v>
      </c>
      <c r="E2600" s="53">
        <v>42.252130000000001</v>
      </c>
      <c r="F2600" s="53">
        <v>2.9953020000000001</v>
      </c>
      <c r="G2600" s="54">
        <v>34.568849999999998</v>
      </c>
      <c r="H2600" s="53">
        <v>537</v>
      </c>
      <c r="I2600" s="53">
        <v>270</v>
      </c>
      <c r="J2600" s="53">
        <v>267</v>
      </c>
      <c r="K2600" s="52">
        <v>143</v>
      </c>
      <c r="L2600" s="52">
        <v>-108.43115</v>
      </c>
      <c r="M2600" s="55">
        <v>2</v>
      </c>
      <c r="N2600" s="61" t="s">
        <v>15</v>
      </c>
      <c r="P2600" s="66"/>
      <c r="Q2600" s="53"/>
      <c r="R2600" s="53"/>
      <c r="S2600" s="53"/>
      <c r="T2600" s="53"/>
      <c r="U2600" s="53"/>
      <c r="V2600" s="53"/>
      <c r="W2600" s="53"/>
    </row>
    <row r="2601" spans="2:23" s="52" customFormat="1" ht="13" x14ac:dyDescent="0.3">
      <c r="B2601" s="53" t="s">
        <v>5085</v>
      </c>
      <c r="C2601" s="53" t="s">
        <v>153</v>
      </c>
      <c r="D2601" s="53" t="s">
        <v>5457</v>
      </c>
      <c r="E2601" s="53">
        <v>42.267499999999998</v>
      </c>
      <c r="F2601" s="53">
        <v>2.9608400000000001</v>
      </c>
      <c r="G2601" s="54">
        <v>44.946629999999999</v>
      </c>
      <c r="H2601" s="53">
        <v>43330</v>
      </c>
      <c r="I2601" s="53">
        <v>21689</v>
      </c>
      <c r="J2601" s="53">
        <v>21641</v>
      </c>
      <c r="K2601" s="52">
        <v>143</v>
      </c>
      <c r="L2601" s="52">
        <v>-98.053370000000001</v>
      </c>
      <c r="M2601" s="55">
        <v>2</v>
      </c>
      <c r="N2601" s="61" t="s">
        <v>15</v>
      </c>
      <c r="P2601" s="66"/>
      <c r="Q2601" s="53"/>
      <c r="R2601" s="53"/>
      <c r="S2601" s="53"/>
      <c r="T2601" s="53"/>
      <c r="U2601" s="53"/>
      <c r="V2601" s="53"/>
      <c r="W2601" s="53"/>
    </row>
    <row r="2602" spans="2:23" s="52" customFormat="1" ht="13" x14ac:dyDescent="0.3">
      <c r="B2602" s="53" t="s">
        <v>5085</v>
      </c>
      <c r="C2602" s="53" t="s">
        <v>153</v>
      </c>
      <c r="D2602" s="53" t="s">
        <v>5458</v>
      </c>
      <c r="E2602" s="53">
        <v>42.050330000000002</v>
      </c>
      <c r="F2602" s="53">
        <v>2.9540670000000002</v>
      </c>
      <c r="G2602" s="54">
        <v>34.536580000000001</v>
      </c>
      <c r="H2602" s="53">
        <v>1072</v>
      </c>
      <c r="I2602" s="53">
        <v>524</v>
      </c>
      <c r="J2602" s="53">
        <v>548</v>
      </c>
      <c r="K2602" s="52">
        <v>143</v>
      </c>
      <c r="L2602" s="52">
        <v>-108.46342</v>
      </c>
      <c r="M2602" s="55">
        <v>2</v>
      </c>
      <c r="N2602" s="61" t="s">
        <v>15</v>
      </c>
      <c r="P2602" s="66"/>
      <c r="Q2602" s="53"/>
      <c r="R2602" s="53"/>
      <c r="S2602" s="53"/>
      <c r="T2602" s="53"/>
      <c r="U2602" s="53"/>
      <c r="V2602" s="53"/>
      <c r="W2602" s="53"/>
    </row>
    <row r="2603" spans="2:23" s="52" customFormat="1" ht="13" x14ac:dyDescent="0.3">
      <c r="B2603" s="53" t="s">
        <v>5085</v>
      </c>
      <c r="C2603" s="53" t="s">
        <v>153</v>
      </c>
      <c r="D2603" s="53" t="s">
        <v>5459</v>
      </c>
      <c r="E2603" s="53">
        <v>42.039079999999998</v>
      </c>
      <c r="F2603" s="53">
        <v>2.9979179999999999</v>
      </c>
      <c r="G2603" s="54">
        <v>77.768119999999996</v>
      </c>
      <c r="H2603" s="53">
        <v>336</v>
      </c>
      <c r="I2603" s="53">
        <v>180</v>
      </c>
      <c r="J2603" s="53">
        <v>156</v>
      </c>
      <c r="K2603" s="52">
        <v>143</v>
      </c>
      <c r="L2603" s="52">
        <v>-65.231880000000004</v>
      </c>
      <c r="M2603" s="55">
        <v>2</v>
      </c>
      <c r="N2603" s="61" t="s">
        <v>15</v>
      </c>
      <c r="P2603" s="66"/>
      <c r="Q2603" s="53"/>
      <c r="R2603" s="53"/>
      <c r="S2603" s="53"/>
      <c r="T2603" s="53"/>
      <c r="U2603" s="53"/>
      <c r="V2603" s="53"/>
      <c r="W2603" s="53"/>
    </row>
    <row r="2604" spans="2:23" s="52" customFormat="1" ht="13" x14ac:dyDescent="0.3">
      <c r="B2604" s="53" t="s">
        <v>5085</v>
      </c>
      <c r="C2604" s="53" t="s">
        <v>153</v>
      </c>
      <c r="D2604" s="53" t="s">
        <v>5460</v>
      </c>
      <c r="E2604" s="53">
        <v>42.387650000000001</v>
      </c>
      <c r="F2604" s="53">
        <v>1.9196949999999999</v>
      </c>
      <c r="G2604" s="54">
        <v>1296.0709999999999</v>
      </c>
      <c r="H2604" s="53">
        <v>451</v>
      </c>
      <c r="I2604" s="53">
        <v>221</v>
      </c>
      <c r="J2604" s="53">
        <v>230</v>
      </c>
      <c r="K2604" s="52">
        <v>143</v>
      </c>
      <c r="L2604" s="52">
        <v>1153.0709999999999</v>
      </c>
      <c r="M2604" s="55">
        <v>8</v>
      </c>
      <c r="N2604" s="61" t="s">
        <v>17</v>
      </c>
      <c r="P2604" s="66"/>
      <c r="Q2604" s="53"/>
      <c r="R2604" s="53"/>
      <c r="S2604" s="53"/>
      <c r="T2604" s="53"/>
      <c r="U2604" s="53"/>
      <c r="V2604" s="53"/>
      <c r="W2604" s="53"/>
    </row>
    <row r="2605" spans="2:23" s="52" customFormat="1" ht="13" x14ac:dyDescent="0.3">
      <c r="B2605" s="53" t="s">
        <v>5085</v>
      </c>
      <c r="C2605" s="53" t="s">
        <v>153</v>
      </c>
      <c r="D2605" s="53" t="s">
        <v>5461</v>
      </c>
      <c r="E2605" s="53">
        <v>42.010590000000001</v>
      </c>
      <c r="F2605" s="53">
        <v>3.1080860000000001</v>
      </c>
      <c r="G2605" s="54">
        <v>11.984819999999999</v>
      </c>
      <c r="H2605" s="53">
        <v>173</v>
      </c>
      <c r="I2605" s="53">
        <v>104</v>
      </c>
      <c r="J2605" s="53">
        <v>69</v>
      </c>
      <c r="K2605" s="52">
        <v>143</v>
      </c>
      <c r="L2605" s="52">
        <v>-131.01517999999999</v>
      </c>
      <c r="M2605" s="55">
        <v>2</v>
      </c>
      <c r="N2605" s="61" t="s">
        <v>15</v>
      </c>
      <c r="P2605" s="66"/>
      <c r="Q2605" s="53"/>
      <c r="R2605" s="53"/>
      <c r="S2605" s="53"/>
      <c r="T2605" s="53"/>
      <c r="U2605" s="53"/>
      <c r="V2605" s="53"/>
      <c r="W2605" s="53"/>
    </row>
    <row r="2606" spans="2:23" s="52" customFormat="1" ht="13" x14ac:dyDescent="0.3">
      <c r="B2606" s="53" t="s">
        <v>5085</v>
      </c>
      <c r="C2606" s="53" t="s">
        <v>153</v>
      </c>
      <c r="D2606" s="53" t="s">
        <v>5462</v>
      </c>
      <c r="E2606" s="53">
        <v>42.149679999999996</v>
      </c>
      <c r="F2606" s="53">
        <v>2.7857910000000001</v>
      </c>
      <c r="G2606" s="54">
        <v>224.68680000000001</v>
      </c>
      <c r="H2606" s="53">
        <v>1251</v>
      </c>
      <c r="I2606" s="53">
        <v>607</v>
      </c>
      <c r="J2606" s="53">
        <v>644</v>
      </c>
      <c r="K2606" s="52">
        <v>143</v>
      </c>
      <c r="L2606" s="52">
        <v>81.686800000000005</v>
      </c>
      <c r="M2606" s="55">
        <v>2</v>
      </c>
      <c r="N2606" s="61" t="s">
        <v>15</v>
      </c>
      <c r="P2606" s="66"/>
      <c r="Q2606" s="53"/>
      <c r="R2606" s="53"/>
      <c r="S2606" s="53"/>
      <c r="T2606" s="53"/>
      <c r="U2606" s="53"/>
      <c r="V2606" s="53"/>
      <c r="W2606" s="53"/>
    </row>
    <row r="2607" spans="2:23" s="52" customFormat="1" ht="13" x14ac:dyDescent="0.3">
      <c r="B2607" s="53" t="s">
        <v>5085</v>
      </c>
      <c r="C2607" s="53" t="s">
        <v>153</v>
      </c>
      <c r="D2607" s="53" t="s">
        <v>5463</v>
      </c>
      <c r="E2607" s="53">
        <v>41.957940000000001</v>
      </c>
      <c r="F2607" s="53">
        <v>3.0573890000000001</v>
      </c>
      <c r="G2607" s="54">
        <v>50.966439999999999</v>
      </c>
      <c r="H2607" s="53">
        <v>1737</v>
      </c>
      <c r="I2607" s="53">
        <v>871</v>
      </c>
      <c r="J2607" s="53">
        <v>866</v>
      </c>
      <c r="K2607" s="52">
        <v>143</v>
      </c>
      <c r="L2607" s="52">
        <v>-92.033559999999994</v>
      </c>
      <c r="M2607" s="55">
        <v>2</v>
      </c>
      <c r="N2607" s="61" t="s">
        <v>15</v>
      </c>
      <c r="P2607" s="66"/>
      <c r="Q2607" s="53"/>
      <c r="R2607" s="53"/>
      <c r="S2607" s="53"/>
      <c r="T2607" s="53"/>
      <c r="U2607" s="53"/>
      <c r="V2607" s="53"/>
      <c r="W2607" s="53"/>
    </row>
    <row r="2608" spans="2:23" s="52" customFormat="1" ht="13" x14ac:dyDescent="0.3">
      <c r="B2608" s="53" t="s">
        <v>5085</v>
      </c>
      <c r="C2608" s="53" t="s">
        <v>153</v>
      </c>
      <c r="D2608" s="53" t="s">
        <v>5464</v>
      </c>
      <c r="E2608" s="53">
        <v>41.931809999999999</v>
      </c>
      <c r="F2608" s="53">
        <v>2.8124440000000002</v>
      </c>
      <c r="G2608" s="54">
        <v>100.75109999999999</v>
      </c>
      <c r="H2608" s="53">
        <v>2295</v>
      </c>
      <c r="I2608" s="53">
        <v>1109</v>
      </c>
      <c r="J2608" s="53">
        <v>1186</v>
      </c>
      <c r="K2608" s="52">
        <v>143</v>
      </c>
      <c r="L2608" s="52">
        <v>-42.248900000000006</v>
      </c>
      <c r="M2608" s="55">
        <v>2</v>
      </c>
      <c r="N2608" s="61" t="s">
        <v>15</v>
      </c>
      <c r="P2608" s="66"/>
      <c r="Q2608" s="53"/>
      <c r="R2608" s="53"/>
      <c r="S2608" s="53"/>
      <c r="T2608" s="53"/>
      <c r="U2608" s="53"/>
      <c r="V2608" s="53"/>
      <c r="W2608" s="53"/>
    </row>
    <row r="2609" spans="2:23" s="52" customFormat="1" ht="13" x14ac:dyDescent="0.3">
      <c r="B2609" s="53" t="s">
        <v>5085</v>
      </c>
      <c r="C2609" s="53" t="s">
        <v>153</v>
      </c>
      <c r="D2609" s="53" t="s">
        <v>5465</v>
      </c>
      <c r="E2609" s="53">
        <v>42.244799999999998</v>
      </c>
      <c r="F2609" s="53">
        <v>3.0396800000000002</v>
      </c>
      <c r="G2609" s="54">
        <v>5.550827</v>
      </c>
      <c r="H2609" s="53">
        <v>639</v>
      </c>
      <c r="I2609" s="53">
        <v>328</v>
      </c>
      <c r="J2609" s="53">
        <v>311</v>
      </c>
      <c r="K2609" s="52">
        <v>143</v>
      </c>
      <c r="L2609" s="52">
        <v>-137.449173</v>
      </c>
      <c r="M2609" s="55">
        <v>2</v>
      </c>
      <c r="N2609" s="61" t="s">
        <v>15</v>
      </c>
      <c r="P2609" s="66"/>
      <c r="Q2609" s="53"/>
      <c r="R2609" s="53"/>
      <c r="S2609" s="53"/>
      <c r="T2609" s="53"/>
      <c r="U2609" s="53"/>
      <c r="V2609" s="53"/>
      <c r="W2609" s="53"/>
    </row>
    <row r="2610" spans="2:23" s="52" customFormat="1" ht="13" x14ac:dyDescent="0.3">
      <c r="B2610" s="53" t="s">
        <v>5085</v>
      </c>
      <c r="C2610" s="53" t="s">
        <v>153</v>
      </c>
      <c r="D2610" s="53" t="s">
        <v>5466</v>
      </c>
      <c r="E2610" s="53">
        <v>42.193510000000003</v>
      </c>
      <c r="F2610" s="53">
        <v>2.9543569999999999</v>
      </c>
      <c r="G2610" s="54">
        <v>106.7004</v>
      </c>
      <c r="H2610" s="53">
        <v>395</v>
      </c>
      <c r="I2610" s="53">
        <v>206</v>
      </c>
      <c r="J2610" s="53">
        <v>189</v>
      </c>
      <c r="K2610" s="52">
        <v>143</v>
      </c>
      <c r="L2610" s="52">
        <v>-36.299599999999998</v>
      </c>
      <c r="M2610" s="55">
        <v>2</v>
      </c>
      <c r="N2610" s="61" t="s">
        <v>15</v>
      </c>
      <c r="P2610" s="66"/>
      <c r="Q2610" s="53"/>
      <c r="R2610" s="53"/>
      <c r="S2610" s="53"/>
      <c r="T2610" s="53"/>
      <c r="U2610" s="53"/>
      <c r="V2610" s="53"/>
      <c r="W2610" s="53"/>
    </row>
    <row r="2611" spans="2:23" s="52" customFormat="1" ht="13" x14ac:dyDescent="0.3">
      <c r="B2611" s="53" t="s">
        <v>5085</v>
      </c>
      <c r="C2611" s="53" t="s">
        <v>153</v>
      </c>
      <c r="D2611" s="53" t="s">
        <v>5467</v>
      </c>
      <c r="E2611" s="53">
        <v>42.107370000000003</v>
      </c>
      <c r="F2611" s="53">
        <v>3.0295190000000001</v>
      </c>
      <c r="G2611" s="54">
        <v>87.581980000000001</v>
      </c>
      <c r="H2611" s="53">
        <v>160</v>
      </c>
      <c r="I2611" s="53">
        <v>91</v>
      </c>
      <c r="J2611" s="53">
        <v>69</v>
      </c>
      <c r="K2611" s="52">
        <v>143</v>
      </c>
      <c r="L2611" s="52">
        <v>-55.418019999999999</v>
      </c>
      <c r="M2611" s="55">
        <v>2</v>
      </c>
      <c r="N2611" s="61" t="s">
        <v>15</v>
      </c>
      <c r="P2611" s="66"/>
      <c r="Q2611" s="53"/>
      <c r="R2611" s="53"/>
      <c r="S2611" s="53"/>
      <c r="T2611" s="53"/>
      <c r="U2611" s="53"/>
      <c r="V2611" s="53"/>
      <c r="W2611" s="53"/>
    </row>
    <row r="2612" spans="2:23" s="52" customFormat="1" ht="13" x14ac:dyDescent="0.3">
      <c r="B2612" s="53" t="s">
        <v>5085</v>
      </c>
      <c r="C2612" s="53" t="s">
        <v>153</v>
      </c>
      <c r="D2612" s="53" t="s">
        <v>5468</v>
      </c>
      <c r="E2612" s="53">
        <v>42.344299999999997</v>
      </c>
      <c r="F2612" s="53">
        <v>3.064629</v>
      </c>
      <c r="G2612" s="54">
        <v>60.735489999999999</v>
      </c>
      <c r="H2612" s="53">
        <v>825</v>
      </c>
      <c r="I2612" s="53">
        <v>415</v>
      </c>
      <c r="J2612" s="53">
        <v>410</v>
      </c>
      <c r="K2612" s="52">
        <v>143</v>
      </c>
      <c r="L2612" s="52">
        <v>-82.264510000000001</v>
      </c>
      <c r="M2612" s="55">
        <v>2</v>
      </c>
      <c r="N2612" s="61" t="s">
        <v>15</v>
      </c>
      <c r="P2612" s="66"/>
      <c r="Q2612" s="53"/>
      <c r="R2612" s="53"/>
      <c r="S2612" s="53"/>
      <c r="T2612" s="53"/>
      <c r="U2612" s="53"/>
      <c r="V2612" s="53"/>
      <c r="W2612" s="53"/>
    </row>
    <row r="2613" spans="2:23" s="52" customFormat="1" ht="13" x14ac:dyDescent="0.3">
      <c r="B2613" s="53" t="s">
        <v>5085</v>
      </c>
      <c r="C2613" s="53" t="s">
        <v>153</v>
      </c>
      <c r="D2613" s="53" t="s">
        <v>5469</v>
      </c>
      <c r="E2613" s="53">
        <v>42.410080000000001</v>
      </c>
      <c r="F2613" s="53">
        <v>1.845763</v>
      </c>
      <c r="G2613" s="54">
        <v>1124.1579999999999</v>
      </c>
      <c r="H2613" s="53">
        <v>450</v>
      </c>
      <c r="I2613" s="53">
        <v>247</v>
      </c>
      <c r="J2613" s="53">
        <v>203</v>
      </c>
      <c r="K2613" s="52">
        <v>143</v>
      </c>
      <c r="L2613" s="52">
        <v>981.1579999999999</v>
      </c>
      <c r="M2613" s="55">
        <v>7</v>
      </c>
      <c r="N2613" s="61" t="s">
        <v>17</v>
      </c>
      <c r="P2613" s="66"/>
      <c r="Q2613" s="53"/>
      <c r="R2613" s="53"/>
      <c r="S2613" s="53"/>
      <c r="T2613" s="53"/>
      <c r="U2613" s="53"/>
      <c r="V2613" s="53"/>
      <c r="W2613" s="53"/>
    </row>
    <row r="2614" spans="2:23" s="52" customFormat="1" ht="13" x14ac:dyDescent="0.3">
      <c r="B2614" s="53" t="s">
        <v>5085</v>
      </c>
      <c r="C2614" s="53" t="s">
        <v>153</v>
      </c>
      <c r="D2614" s="53" t="s">
        <v>153</v>
      </c>
      <c r="E2614" s="53">
        <v>41.9818</v>
      </c>
      <c r="F2614" s="53">
        <v>2.8237000000000001</v>
      </c>
      <c r="G2614" s="54">
        <v>69.022679999999994</v>
      </c>
      <c r="H2614" s="53">
        <v>96188</v>
      </c>
      <c r="I2614" s="53">
        <v>47161</v>
      </c>
      <c r="J2614" s="53">
        <v>49027</v>
      </c>
      <c r="K2614" s="52">
        <v>143</v>
      </c>
      <c r="L2614" s="52">
        <v>-73.977320000000006</v>
      </c>
      <c r="M2614" s="55">
        <v>2</v>
      </c>
      <c r="N2614" s="61" t="s">
        <v>15</v>
      </c>
      <c r="P2614" s="66"/>
      <c r="Q2614" s="53"/>
      <c r="R2614" s="53"/>
      <c r="S2614" s="53"/>
      <c r="T2614" s="53"/>
      <c r="U2614" s="53"/>
      <c r="V2614" s="53"/>
      <c r="W2614" s="53"/>
    </row>
    <row r="2615" spans="2:23" s="52" customFormat="1" ht="13" x14ac:dyDescent="0.3">
      <c r="B2615" s="53" t="s">
        <v>5085</v>
      </c>
      <c r="C2615" s="53" t="s">
        <v>153</v>
      </c>
      <c r="D2615" s="53" t="s">
        <v>5470</v>
      </c>
      <c r="E2615" s="53">
        <v>42.248370000000001</v>
      </c>
      <c r="F2615" s="53">
        <v>2.0914619999999999</v>
      </c>
      <c r="G2615" s="54">
        <v>913.74069999999995</v>
      </c>
      <c r="H2615" s="53">
        <v>232</v>
      </c>
      <c r="I2615" s="53">
        <v>108</v>
      </c>
      <c r="J2615" s="53">
        <v>124</v>
      </c>
      <c r="K2615" s="52">
        <v>143</v>
      </c>
      <c r="L2615" s="52">
        <v>770.74069999999995</v>
      </c>
      <c r="M2615" s="55">
        <v>6</v>
      </c>
      <c r="N2615" s="61" t="s">
        <v>17</v>
      </c>
      <c r="P2615" s="66"/>
      <c r="Q2615" s="53"/>
      <c r="R2615" s="53"/>
      <c r="S2615" s="53"/>
      <c r="T2615" s="53"/>
      <c r="U2615" s="53"/>
      <c r="V2615" s="53"/>
      <c r="W2615" s="53"/>
    </row>
    <row r="2616" spans="2:23" s="52" customFormat="1" ht="13" x14ac:dyDescent="0.3">
      <c r="B2616" s="53" t="s">
        <v>5085</v>
      </c>
      <c r="C2616" s="53" t="s">
        <v>153</v>
      </c>
      <c r="D2616" s="53" t="s">
        <v>5471</v>
      </c>
      <c r="E2616" s="53">
        <v>42.029719999999998</v>
      </c>
      <c r="F2616" s="53">
        <v>3.1034579999999998</v>
      </c>
      <c r="G2616" s="54">
        <v>10.82926</v>
      </c>
      <c r="H2616" s="53">
        <v>380</v>
      </c>
      <c r="I2616" s="53">
        <v>216</v>
      </c>
      <c r="J2616" s="53">
        <v>164</v>
      </c>
      <c r="K2616" s="52">
        <v>143</v>
      </c>
      <c r="L2616" s="52">
        <v>-132.17074</v>
      </c>
      <c r="M2616" s="55">
        <v>2</v>
      </c>
      <c r="N2616" s="61" t="s">
        <v>15</v>
      </c>
      <c r="P2616" s="66"/>
      <c r="Q2616" s="53"/>
      <c r="R2616" s="53"/>
      <c r="S2616" s="53"/>
      <c r="T2616" s="53"/>
      <c r="U2616" s="53"/>
      <c r="V2616" s="53"/>
      <c r="W2616" s="53"/>
    </row>
    <row r="2617" spans="2:23" s="52" customFormat="1" ht="13" x14ac:dyDescent="0.3">
      <c r="B2617" s="53" t="s">
        <v>5085</v>
      </c>
      <c r="C2617" s="53" t="s">
        <v>153</v>
      </c>
      <c r="D2617" s="53" t="s">
        <v>5472</v>
      </c>
      <c r="E2617" s="53">
        <v>42.447150000000001</v>
      </c>
      <c r="F2617" s="53">
        <v>1.8808020000000001</v>
      </c>
      <c r="G2617" s="54">
        <v>1345.239</v>
      </c>
      <c r="H2617" s="53">
        <v>479</v>
      </c>
      <c r="I2617" s="53">
        <v>249</v>
      </c>
      <c r="J2617" s="53">
        <v>230</v>
      </c>
      <c r="K2617" s="52">
        <v>143</v>
      </c>
      <c r="L2617" s="52">
        <v>1202.239</v>
      </c>
      <c r="M2617" s="55">
        <v>8</v>
      </c>
      <c r="N2617" s="61" t="s">
        <v>17</v>
      </c>
      <c r="P2617" s="66"/>
      <c r="Q2617" s="53"/>
      <c r="R2617" s="53"/>
      <c r="S2617" s="53"/>
      <c r="T2617" s="53"/>
      <c r="U2617" s="53"/>
      <c r="V2617" s="53"/>
      <c r="W2617" s="53"/>
    </row>
    <row r="2618" spans="2:23" s="52" customFormat="1" ht="13" x14ac:dyDescent="0.3">
      <c r="B2618" s="53" t="s">
        <v>5085</v>
      </c>
      <c r="C2618" s="53" t="s">
        <v>153</v>
      </c>
      <c r="D2618" s="53" t="s">
        <v>5473</v>
      </c>
      <c r="E2618" s="53">
        <v>41.746479999999998</v>
      </c>
      <c r="F2618" s="53">
        <v>2.6354839999999999</v>
      </c>
      <c r="G2618" s="54">
        <v>98.261520000000004</v>
      </c>
      <c r="H2618" s="53">
        <v>3994</v>
      </c>
      <c r="I2618" s="53">
        <v>2059</v>
      </c>
      <c r="J2618" s="53">
        <v>1935</v>
      </c>
      <c r="K2618" s="52">
        <v>143</v>
      </c>
      <c r="L2618" s="52">
        <v>-44.738479999999996</v>
      </c>
      <c r="M2618" s="55">
        <v>2</v>
      </c>
      <c r="N2618" s="61" t="s">
        <v>15</v>
      </c>
      <c r="P2618" s="66"/>
      <c r="Q2618" s="53"/>
      <c r="R2618" s="53"/>
      <c r="S2618" s="53"/>
      <c r="T2618" s="53"/>
      <c r="U2618" s="53"/>
      <c r="V2618" s="53"/>
      <c r="W2618" s="53"/>
    </row>
    <row r="2619" spans="2:23" s="52" customFormat="1" ht="13" x14ac:dyDescent="0.3">
      <c r="B2619" s="53" t="s">
        <v>5085</v>
      </c>
      <c r="C2619" s="53" t="s">
        <v>153</v>
      </c>
      <c r="D2619" s="53" t="s">
        <v>5474</v>
      </c>
      <c r="E2619" s="53">
        <v>42.377899999999997</v>
      </c>
      <c r="F2619" s="53">
        <v>1.8185770000000001</v>
      </c>
      <c r="G2619" s="54">
        <v>1044.9860000000001</v>
      </c>
      <c r="H2619" s="53">
        <v>289</v>
      </c>
      <c r="I2619" s="53">
        <v>169</v>
      </c>
      <c r="J2619" s="53">
        <v>120</v>
      </c>
      <c r="K2619" s="52">
        <v>143</v>
      </c>
      <c r="L2619" s="52">
        <v>901.9860000000001</v>
      </c>
      <c r="M2619" s="55">
        <v>7</v>
      </c>
      <c r="N2619" s="61" t="s">
        <v>17</v>
      </c>
      <c r="P2619" s="66"/>
      <c r="Q2619" s="53"/>
      <c r="R2619" s="53"/>
      <c r="S2619" s="53"/>
      <c r="T2619" s="53"/>
      <c r="U2619" s="53"/>
      <c r="V2619" s="53"/>
      <c r="W2619" s="53"/>
    </row>
    <row r="2620" spans="2:23" s="52" customFormat="1" ht="13" x14ac:dyDescent="0.3">
      <c r="B2620" s="53" t="s">
        <v>5085</v>
      </c>
      <c r="C2620" s="53" t="s">
        <v>153</v>
      </c>
      <c r="D2620" s="53" t="s">
        <v>5475</v>
      </c>
      <c r="E2620" s="53">
        <v>42.072960000000002</v>
      </c>
      <c r="F2620" s="53">
        <v>3.0096159999999998</v>
      </c>
      <c r="G2620" s="54">
        <v>26.087890000000002</v>
      </c>
      <c r="H2620" s="53">
        <v>419</v>
      </c>
      <c r="I2620" s="53">
        <v>222</v>
      </c>
      <c r="J2620" s="53">
        <v>197</v>
      </c>
      <c r="K2620" s="52">
        <v>143</v>
      </c>
      <c r="L2620" s="52">
        <v>-116.91211</v>
      </c>
      <c r="M2620" s="55">
        <v>2</v>
      </c>
      <c r="N2620" s="61" t="s">
        <v>15</v>
      </c>
      <c r="P2620" s="66"/>
      <c r="Q2620" s="53"/>
      <c r="R2620" s="53"/>
      <c r="S2620" s="53"/>
      <c r="T2620" s="53"/>
      <c r="U2620" s="53"/>
      <c r="V2620" s="53"/>
      <c r="W2620" s="53"/>
    </row>
    <row r="2621" spans="2:23" s="52" customFormat="1" ht="13" x14ac:dyDescent="0.3">
      <c r="B2621" s="53" t="s">
        <v>5085</v>
      </c>
      <c r="C2621" s="53" t="s">
        <v>153</v>
      </c>
      <c r="D2621" s="53" t="s">
        <v>5476</v>
      </c>
      <c r="E2621" s="53">
        <v>42.416690000000003</v>
      </c>
      <c r="F2621" s="53">
        <v>2.8732350000000002</v>
      </c>
      <c r="G2621" s="54">
        <v>112.039</v>
      </c>
      <c r="H2621" s="53">
        <v>3174</v>
      </c>
      <c r="I2621" s="53">
        <v>1603</v>
      </c>
      <c r="J2621" s="53">
        <v>1571</v>
      </c>
      <c r="K2621" s="52">
        <v>143</v>
      </c>
      <c r="L2621" s="52">
        <v>-30.960999999999999</v>
      </c>
      <c r="M2621" s="55">
        <v>2</v>
      </c>
      <c r="N2621" s="61" t="s">
        <v>15</v>
      </c>
      <c r="P2621" s="66"/>
      <c r="Q2621" s="53"/>
      <c r="R2621" s="53"/>
      <c r="S2621" s="53"/>
      <c r="T2621" s="53"/>
      <c r="U2621" s="53"/>
      <c r="V2621" s="53"/>
      <c r="W2621" s="53"/>
    </row>
    <row r="2622" spans="2:23" s="52" customFormat="1" ht="13" x14ac:dyDescent="0.3">
      <c r="B2622" s="53" t="s">
        <v>5085</v>
      </c>
      <c r="C2622" s="53" t="s">
        <v>153</v>
      </c>
      <c r="D2622" s="53" t="s">
        <v>5477</v>
      </c>
      <c r="E2622" s="53">
        <v>42.016219999999997</v>
      </c>
      <c r="F2622" s="53">
        <v>2.9060800000000002</v>
      </c>
      <c r="G2622" s="54">
        <v>103.73099999999999</v>
      </c>
      <c r="H2622" s="53">
        <v>326</v>
      </c>
      <c r="I2622" s="53">
        <v>182</v>
      </c>
      <c r="J2622" s="53">
        <v>144</v>
      </c>
      <c r="K2622" s="52">
        <v>143</v>
      </c>
      <c r="L2622" s="52">
        <v>-39.269000000000005</v>
      </c>
      <c r="M2622" s="55">
        <v>2</v>
      </c>
      <c r="N2622" s="61" t="s">
        <v>15</v>
      </c>
      <c r="P2622" s="66"/>
      <c r="Q2622" s="53"/>
      <c r="R2622" s="53"/>
      <c r="S2622" s="53"/>
      <c r="T2622" s="53"/>
      <c r="U2622" s="53"/>
      <c r="V2622" s="53"/>
      <c r="W2622" s="53"/>
    </row>
    <row r="2623" spans="2:23" s="52" customFormat="1" ht="13" x14ac:dyDescent="0.3">
      <c r="B2623" s="53" t="s">
        <v>5085</v>
      </c>
      <c r="C2623" s="53" t="s">
        <v>153</v>
      </c>
      <c r="D2623" s="53" t="s">
        <v>5478</v>
      </c>
      <c r="E2623" s="53">
        <v>42.247929999999997</v>
      </c>
      <c r="F2623" s="53">
        <v>2.8144740000000001</v>
      </c>
      <c r="G2623" s="54">
        <v>203.64060000000001</v>
      </c>
      <c r="H2623" s="53">
        <v>682</v>
      </c>
      <c r="I2623" s="53">
        <v>352</v>
      </c>
      <c r="J2623" s="53">
        <v>330</v>
      </c>
      <c r="K2623" s="52">
        <v>143</v>
      </c>
      <c r="L2623" s="52">
        <v>60.640600000000006</v>
      </c>
      <c r="M2623" s="55">
        <v>2</v>
      </c>
      <c r="N2623" s="61" t="s">
        <v>15</v>
      </c>
      <c r="P2623" s="66"/>
      <c r="Q2623" s="53"/>
      <c r="R2623" s="53"/>
      <c r="S2623" s="53"/>
      <c r="T2623" s="53"/>
      <c r="U2623" s="53"/>
      <c r="V2623" s="53"/>
      <c r="W2623" s="53"/>
    </row>
    <row r="2624" spans="2:23" s="52" customFormat="1" ht="13" x14ac:dyDescent="0.3">
      <c r="B2624" s="53" t="s">
        <v>5085</v>
      </c>
      <c r="C2624" s="53" t="s">
        <v>153</v>
      </c>
      <c r="D2624" s="53" t="s">
        <v>5479</v>
      </c>
      <c r="E2624" s="53">
        <v>41.829279999999997</v>
      </c>
      <c r="F2624" s="53">
        <v>2.8939110000000001</v>
      </c>
      <c r="G2624" s="54">
        <v>137.21770000000001</v>
      </c>
      <c r="H2624" s="53">
        <v>7764</v>
      </c>
      <c r="I2624" s="53">
        <v>4014</v>
      </c>
      <c r="J2624" s="53">
        <v>3750</v>
      </c>
      <c r="K2624" s="52">
        <v>143</v>
      </c>
      <c r="L2624" s="52">
        <v>-5.7822999999999922</v>
      </c>
      <c r="M2624" s="55">
        <v>2</v>
      </c>
      <c r="N2624" s="61" t="s">
        <v>15</v>
      </c>
      <c r="P2624" s="66"/>
      <c r="Q2624" s="53"/>
      <c r="R2624" s="53"/>
      <c r="S2624" s="53"/>
      <c r="T2624" s="53"/>
      <c r="U2624" s="53"/>
      <c r="V2624" s="53"/>
      <c r="W2624" s="53"/>
    </row>
    <row r="2625" spans="2:23" s="52" customFormat="1" ht="13" x14ac:dyDescent="0.3">
      <c r="B2625" s="53" t="s">
        <v>5085</v>
      </c>
      <c r="C2625" s="53" t="s">
        <v>153</v>
      </c>
      <c r="D2625" s="53" t="s">
        <v>5480</v>
      </c>
      <c r="E2625" s="53">
        <v>41.921579999999999</v>
      </c>
      <c r="F2625" s="53">
        <v>2.8508399999999998</v>
      </c>
      <c r="G2625" s="54">
        <v>123.22929999999999</v>
      </c>
      <c r="H2625" s="53">
        <v>678</v>
      </c>
      <c r="I2625" s="53">
        <v>351</v>
      </c>
      <c r="J2625" s="53">
        <v>327</v>
      </c>
      <c r="K2625" s="52">
        <v>143</v>
      </c>
      <c r="L2625" s="52">
        <v>-19.770700000000005</v>
      </c>
      <c r="M2625" s="55">
        <v>2</v>
      </c>
      <c r="N2625" s="61" t="s">
        <v>15</v>
      </c>
      <c r="P2625" s="66"/>
      <c r="Q2625" s="53"/>
      <c r="R2625" s="53"/>
      <c r="S2625" s="53"/>
      <c r="T2625" s="53"/>
      <c r="U2625" s="53"/>
      <c r="V2625" s="53"/>
      <c r="W2625" s="53"/>
    </row>
    <row r="2626" spans="2:23" s="52" customFormat="1" ht="13" x14ac:dyDescent="0.3">
      <c r="B2626" s="53" t="s">
        <v>5085</v>
      </c>
      <c r="C2626" s="53" t="s">
        <v>153</v>
      </c>
      <c r="D2626" s="53" t="s">
        <v>5481</v>
      </c>
      <c r="E2626" s="53">
        <v>42.320410000000003</v>
      </c>
      <c r="F2626" s="53">
        <v>2.34457</v>
      </c>
      <c r="G2626" s="54">
        <v>987.00149999999996</v>
      </c>
      <c r="H2626" s="53">
        <v>584</v>
      </c>
      <c r="I2626" s="53">
        <v>305</v>
      </c>
      <c r="J2626" s="53">
        <v>279</v>
      </c>
      <c r="K2626" s="52">
        <v>143</v>
      </c>
      <c r="L2626" s="52">
        <v>844.00149999999996</v>
      </c>
      <c r="M2626" s="55">
        <v>7</v>
      </c>
      <c r="N2626" s="61" t="s">
        <v>17</v>
      </c>
      <c r="P2626" s="66"/>
      <c r="Q2626" s="53"/>
      <c r="R2626" s="53"/>
      <c r="S2626" s="53"/>
      <c r="T2626" s="53"/>
      <c r="U2626" s="53"/>
      <c r="V2626" s="53"/>
      <c r="W2626" s="53"/>
    </row>
    <row r="2627" spans="2:23" s="52" customFormat="1" ht="13" x14ac:dyDescent="0.3">
      <c r="B2627" s="53" t="s">
        <v>5085</v>
      </c>
      <c r="C2627" s="53" t="s">
        <v>153</v>
      </c>
      <c r="D2627" s="53" t="s">
        <v>5482</v>
      </c>
      <c r="E2627" s="53">
        <v>42.365180000000002</v>
      </c>
      <c r="F2627" s="53">
        <v>3.1612170000000002</v>
      </c>
      <c r="G2627" s="54">
        <v>26.353400000000001</v>
      </c>
      <c r="H2627" s="53">
        <v>5209</v>
      </c>
      <c r="I2627" s="53">
        <v>2609</v>
      </c>
      <c r="J2627" s="53">
        <v>2600</v>
      </c>
      <c r="K2627" s="52">
        <v>143</v>
      </c>
      <c r="L2627" s="52">
        <v>-116.64660000000001</v>
      </c>
      <c r="M2627" s="55">
        <v>2</v>
      </c>
      <c r="N2627" s="61" t="s">
        <v>15</v>
      </c>
      <c r="P2627" s="66"/>
      <c r="Q2627" s="53"/>
      <c r="R2627" s="53"/>
      <c r="S2627" s="53"/>
      <c r="T2627" s="53"/>
      <c r="U2627" s="53"/>
      <c r="V2627" s="53"/>
      <c r="W2627" s="53"/>
    </row>
    <row r="2628" spans="2:23" s="52" customFormat="1" ht="13" x14ac:dyDescent="0.3">
      <c r="B2628" s="53" t="s">
        <v>5085</v>
      </c>
      <c r="C2628" s="53" t="s">
        <v>153</v>
      </c>
      <c r="D2628" s="53" t="s">
        <v>5483</v>
      </c>
      <c r="E2628" s="53">
        <v>42.295140000000004</v>
      </c>
      <c r="F2628" s="53">
        <v>2.912382</v>
      </c>
      <c r="G2628" s="54">
        <v>164.38310000000001</v>
      </c>
      <c r="H2628" s="53">
        <v>1179</v>
      </c>
      <c r="I2628" s="53">
        <v>601</v>
      </c>
      <c r="J2628" s="53">
        <v>578</v>
      </c>
      <c r="K2628" s="52">
        <v>143</v>
      </c>
      <c r="L2628" s="52">
        <v>21.383100000000013</v>
      </c>
      <c r="M2628" s="55">
        <v>2</v>
      </c>
      <c r="N2628" s="61" t="s">
        <v>15</v>
      </c>
      <c r="P2628" s="66"/>
      <c r="Q2628" s="53"/>
      <c r="R2628" s="53"/>
      <c r="S2628" s="53"/>
      <c r="T2628" s="53"/>
      <c r="U2628" s="53"/>
      <c r="V2628" s="53"/>
      <c r="W2628" s="53"/>
    </row>
    <row r="2629" spans="2:23" s="52" customFormat="1" ht="13" x14ac:dyDescent="0.3">
      <c r="B2629" s="53" t="s">
        <v>5085</v>
      </c>
      <c r="C2629" s="53" t="s">
        <v>153</v>
      </c>
      <c r="D2629" s="53" t="s">
        <v>5484</v>
      </c>
      <c r="E2629" s="53">
        <v>42.463120000000004</v>
      </c>
      <c r="F2629" s="53">
        <v>1.979733</v>
      </c>
      <c r="G2629" s="54">
        <v>1201.0039999999999</v>
      </c>
      <c r="H2629" s="53">
        <v>1589</v>
      </c>
      <c r="I2629" s="53">
        <v>870</v>
      </c>
      <c r="J2629" s="53">
        <v>719</v>
      </c>
      <c r="K2629" s="52">
        <v>143</v>
      </c>
      <c r="L2629" s="52">
        <v>1058.0039999999999</v>
      </c>
      <c r="M2629" s="55">
        <v>8</v>
      </c>
      <c r="N2629" s="61" t="s">
        <v>17</v>
      </c>
      <c r="P2629" s="66"/>
      <c r="Q2629" s="53"/>
      <c r="R2629" s="53"/>
      <c r="S2629" s="53"/>
      <c r="T2629" s="53"/>
      <c r="U2629" s="53"/>
      <c r="V2629" s="53"/>
      <c r="W2629" s="53"/>
    </row>
    <row r="2630" spans="2:23" s="52" customFormat="1" ht="13" x14ac:dyDescent="0.3">
      <c r="B2630" s="53" t="s">
        <v>5085</v>
      </c>
      <c r="C2630" s="53" t="s">
        <v>153</v>
      </c>
      <c r="D2630" s="53" t="s">
        <v>5485</v>
      </c>
      <c r="E2630" s="53">
        <v>41.698779999999999</v>
      </c>
      <c r="F2630" s="53">
        <v>2.8475839999999999</v>
      </c>
      <c r="G2630" s="54">
        <v>14.34469</v>
      </c>
      <c r="H2630" s="53">
        <v>39363</v>
      </c>
      <c r="I2630" s="53">
        <v>20879</v>
      </c>
      <c r="J2630" s="53">
        <v>18484</v>
      </c>
      <c r="K2630" s="52">
        <v>143</v>
      </c>
      <c r="L2630" s="52">
        <v>-128.65530999999999</v>
      </c>
      <c r="M2630" s="55">
        <v>2</v>
      </c>
      <c r="N2630" s="61" t="s">
        <v>15</v>
      </c>
      <c r="P2630" s="66"/>
      <c r="Q2630" s="53"/>
      <c r="R2630" s="53"/>
      <c r="S2630" s="53"/>
      <c r="T2630" s="53"/>
      <c r="U2630" s="53"/>
      <c r="V2630" s="53"/>
      <c r="W2630" s="53"/>
    </row>
    <row r="2631" spans="2:23" s="52" customFormat="1" ht="13" x14ac:dyDescent="0.3">
      <c r="B2631" s="53" t="s">
        <v>5085</v>
      </c>
      <c r="C2631" s="53" t="s">
        <v>153</v>
      </c>
      <c r="D2631" s="53" t="s">
        <v>5486</v>
      </c>
      <c r="E2631" s="53">
        <v>42.150030000000001</v>
      </c>
      <c r="F2631" s="53">
        <v>2.1155170000000001</v>
      </c>
      <c r="G2631" s="54">
        <v>906.84280000000001</v>
      </c>
      <c r="H2631" s="53">
        <v>234</v>
      </c>
      <c r="I2631" s="53">
        <v>134</v>
      </c>
      <c r="J2631" s="53">
        <v>100</v>
      </c>
      <c r="K2631" s="52">
        <v>143</v>
      </c>
      <c r="L2631" s="52">
        <v>763.84280000000001</v>
      </c>
      <c r="M2631" s="55">
        <v>6</v>
      </c>
      <c r="N2631" s="61" t="s">
        <v>17</v>
      </c>
      <c r="P2631" s="66"/>
      <c r="Q2631" s="53"/>
      <c r="R2631" s="53"/>
      <c r="S2631" s="53"/>
      <c r="T2631" s="53"/>
      <c r="U2631" s="53"/>
      <c r="V2631" s="53"/>
      <c r="W2631" s="53"/>
    </row>
    <row r="2632" spans="2:23" s="52" customFormat="1" ht="13" x14ac:dyDescent="0.3">
      <c r="B2632" s="53" t="s">
        <v>5085</v>
      </c>
      <c r="C2632" s="53" t="s">
        <v>153</v>
      </c>
      <c r="D2632" s="53" t="s">
        <v>5487</v>
      </c>
      <c r="E2632" s="53">
        <v>42.385579999999997</v>
      </c>
      <c r="F2632" s="53">
        <v>2.7536740000000002</v>
      </c>
      <c r="G2632" s="54">
        <v>348.91430000000003</v>
      </c>
      <c r="H2632" s="53">
        <v>729</v>
      </c>
      <c r="I2632" s="53">
        <v>366</v>
      </c>
      <c r="J2632" s="53">
        <v>363</v>
      </c>
      <c r="K2632" s="52">
        <v>143</v>
      </c>
      <c r="L2632" s="52">
        <v>205.91430000000003</v>
      </c>
      <c r="M2632" s="55">
        <v>4</v>
      </c>
      <c r="N2632" s="61" t="s">
        <v>16</v>
      </c>
      <c r="P2632" s="66"/>
      <c r="Q2632" s="53"/>
      <c r="R2632" s="53"/>
      <c r="S2632" s="53"/>
      <c r="T2632" s="53"/>
      <c r="U2632" s="53"/>
      <c r="V2632" s="53"/>
      <c r="W2632" s="53"/>
    </row>
    <row r="2633" spans="2:23" s="52" customFormat="1" ht="13" x14ac:dyDescent="0.3">
      <c r="B2633" s="53" t="s">
        <v>5085</v>
      </c>
      <c r="C2633" s="53" t="s">
        <v>153</v>
      </c>
      <c r="D2633" s="53" t="s">
        <v>5488</v>
      </c>
      <c r="E2633" s="53">
        <v>41.777030000000003</v>
      </c>
      <c r="F2633" s="53">
        <v>2.7326199999999998</v>
      </c>
      <c r="G2633" s="54">
        <v>98.140789999999996</v>
      </c>
      <c r="H2633" s="53">
        <v>6871</v>
      </c>
      <c r="I2633" s="53">
        <v>3553</v>
      </c>
      <c r="J2633" s="53">
        <v>3318</v>
      </c>
      <c r="K2633" s="52">
        <v>143</v>
      </c>
      <c r="L2633" s="52">
        <v>-44.859210000000004</v>
      </c>
      <c r="M2633" s="55">
        <v>2</v>
      </c>
      <c r="N2633" s="61" t="s">
        <v>15</v>
      </c>
      <c r="P2633" s="66"/>
      <c r="Q2633" s="53"/>
      <c r="R2633" s="53"/>
      <c r="S2633" s="53"/>
      <c r="T2633" s="53"/>
      <c r="U2633" s="53"/>
      <c r="V2633" s="53"/>
      <c r="W2633" s="53"/>
    </row>
    <row r="2634" spans="2:23" s="52" customFormat="1" ht="13" x14ac:dyDescent="0.3">
      <c r="B2634" s="53" t="s">
        <v>5085</v>
      </c>
      <c r="C2634" s="53" t="s">
        <v>153</v>
      </c>
      <c r="D2634" s="53" t="s">
        <v>5489</v>
      </c>
      <c r="E2634" s="53">
        <v>41.990139999999997</v>
      </c>
      <c r="F2634" s="53">
        <v>2.9555169999999999</v>
      </c>
      <c r="G2634" s="54">
        <v>171.2928</v>
      </c>
      <c r="H2634" s="53">
        <v>238</v>
      </c>
      <c r="I2634" s="53">
        <v>116</v>
      </c>
      <c r="J2634" s="53">
        <v>122</v>
      </c>
      <c r="K2634" s="52">
        <v>143</v>
      </c>
      <c r="L2634" s="52">
        <v>28.2928</v>
      </c>
      <c r="M2634" s="55">
        <v>2</v>
      </c>
      <c r="N2634" s="61" t="s">
        <v>15</v>
      </c>
      <c r="P2634" s="66"/>
      <c r="Q2634" s="53"/>
      <c r="R2634" s="53"/>
      <c r="S2634" s="53"/>
      <c r="T2634" s="53"/>
      <c r="U2634" s="53"/>
      <c r="V2634" s="53"/>
      <c r="W2634" s="53"/>
    </row>
    <row r="2635" spans="2:23" s="52" customFormat="1" ht="13" x14ac:dyDescent="0.3">
      <c r="B2635" s="53" t="s">
        <v>5085</v>
      </c>
      <c r="C2635" s="53" t="s">
        <v>153</v>
      </c>
      <c r="D2635" s="53" t="s">
        <v>5490</v>
      </c>
      <c r="E2635" s="53">
        <v>42.221440000000001</v>
      </c>
      <c r="F2635" s="53">
        <v>2.7448130000000002</v>
      </c>
      <c r="G2635" s="54">
        <v>222.86250000000001</v>
      </c>
      <c r="H2635" s="53">
        <v>410</v>
      </c>
      <c r="I2635" s="53">
        <v>212</v>
      </c>
      <c r="J2635" s="53">
        <v>198</v>
      </c>
      <c r="K2635" s="52">
        <v>143</v>
      </c>
      <c r="L2635" s="52">
        <v>79.862500000000011</v>
      </c>
      <c r="M2635" s="55">
        <v>2</v>
      </c>
      <c r="N2635" s="61" t="s">
        <v>15</v>
      </c>
      <c r="P2635" s="66"/>
      <c r="Q2635" s="53"/>
      <c r="R2635" s="53"/>
      <c r="S2635" s="53"/>
      <c r="T2635" s="53"/>
      <c r="U2635" s="53"/>
      <c r="V2635" s="53"/>
      <c r="W2635" s="53"/>
    </row>
    <row r="2636" spans="2:23" s="52" customFormat="1" ht="13" x14ac:dyDescent="0.3">
      <c r="B2636" s="53" t="s">
        <v>5085</v>
      </c>
      <c r="C2636" s="53" t="s">
        <v>153</v>
      </c>
      <c r="D2636" s="53" t="s">
        <v>5491</v>
      </c>
      <c r="E2636" s="53">
        <v>42.351329999999997</v>
      </c>
      <c r="F2636" s="53">
        <v>2.9712000000000001</v>
      </c>
      <c r="G2636" s="54">
        <v>80.044250000000005</v>
      </c>
      <c r="H2636" s="53">
        <v>265</v>
      </c>
      <c r="I2636" s="53">
        <v>144</v>
      </c>
      <c r="J2636" s="53">
        <v>121</v>
      </c>
      <c r="K2636" s="52">
        <v>143</v>
      </c>
      <c r="L2636" s="52">
        <v>-62.955749999999995</v>
      </c>
      <c r="M2636" s="55">
        <v>2</v>
      </c>
      <c r="N2636" s="61" t="s">
        <v>15</v>
      </c>
      <c r="P2636" s="66"/>
      <c r="Q2636" s="53"/>
      <c r="R2636" s="53"/>
      <c r="S2636" s="53"/>
      <c r="T2636" s="53"/>
      <c r="U2636" s="53"/>
      <c r="V2636" s="53"/>
      <c r="W2636" s="53"/>
    </row>
    <row r="2637" spans="2:23" s="52" customFormat="1" ht="13" x14ac:dyDescent="0.3">
      <c r="B2637" s="53" t="s">
        <v>5085</v>
      </c>
      <c r="C2637" s="53" t="s">
        <v>153</v>
      </c>
      <c r="D2637" s="53" t="s">
        <v>5492</v>
      </c>
      <c r="E2637" s="53">
        <v>41.764580000000002</v>
      </c>
      <c r="F2637" s="53">
        <v>2.6543890000000001</v>
      </c>
      <c r="G2637" s="54">
        <v>139.95249999999999</v>
      </c>
      <c r="H2637" s="53">
        <v>713</v>
      </c>
      <c r="I2637" s="53">
        <v>382</v>
      </c>
      <c r="J2637" s="53">
        <v>331</v>
      </c>
      <c r="K2637" s="52">
        <v>143</v>
      </c>
      <c r="L2637" s="52">
        <v>-3.0475000000000136</v>
      </c>
      <c r="M2637" s="55">
        <v>2</v>
      </c>
      <c r="N2637" s="61" t="s">
        <v>15</v>
      </c>
      <c r="P2637" s="66"/>
      <c r="Q2637" s="53"/>
      <c r="R2637" s="53"/>
      <c r="S2637" s="53"/>
      <c r="T2637" s="53"/>
      <c r="U2637" s="53"/>
      <c r="V2637" s="53"/>
      <c r="W2637" s="53"/>
    </row>
    <row r="2638" spans="2:23" s="52" customFormat="1" ht="13" x14ac:dyDescent="0.3">
      <c r="B2638" s="53" t="s">
        <v>5085</v>
      </c>
      <c r="C2638" s="53" t="s">
        <v>153</v>
      </c>
      <c r="D2638" s="53" t="s">
        <v>5493</v>
      </c>
      <c r="E2638" s="53">
        <v>42.445599999999999</v>
      </c>
      <c r="F2638" s="53">
        <v>1.787677</v>
      </c>
      <c r="G2638" s="54">
        <v>1552.41</v>
      </c>
      <c r="H2638" s="53">
        <v>93</v>
      </c>
      <c r="I2638" s="53">
        <v>53</v>
      </c>
      <c r="J2638" s="53">
        <v>40</v>
      </c>
      <c r="K2638" s="52">
        <v>143</v>
      </c>
      <c r="L2638" s="52">
        <v>1409.41</v>
      </c>
      <c r="M2638" s="55">
        <v>8</v>
      </c>
      <c r="N2638" s="61" t="s">
        <v>17</v>
      </c>
      <c r="P2638" s="66"/>
      <c r="Q2638" s="53"/>
      <c r="R2638" s="53"/>
      <c r="S2638" s="53"/>
      <c r="T2638" s="53"/>
      <c r="U2638" s="53"/>
      <c r="V2638" s="53"/>
      <c r="W2638" s="53"/>
    </row>
    <row r="2639" spans="2:23" s="52" customFormat="1" ht="13" x14ac:dyDescent="0.3">
      <c r="B2639" s="53" t="s">
        <v>5085</v>
      </c>
      <c r="C2639" s="53" t="s">
        <v>153</v>
      </c>
      <c r="D2639" s="53" t="s">
        <v>1700</v>
      </c>
      <c r="E2639" s="53">
        <v>42.127000000000002</v>
      </c>
      <c r="F2639" s="53">
        <v>2.6392440000000001</v>
      </c>
      <c r="G2639" s="54">
        <v>275.43189999999998</v>
      </c>
      <c r="H2639" s="53">
        <v>344</v>
      </c>
      <c r="I2639" s="53">
        <v>175</v>
      </c>
      <c r="J2639" s="53">
        <v>169</v>
      </c>
      <c r="K2639" s="52">
        <v>143</v>
      </c>
      <c r="L2639" s="52">
        <v>132.43189999999998</v>
      </c>
      <c r="M2639" s="55">
        <v>2</v>
      </c>
      <c r="N2639" s="61" t="s">
        <v>15</v>
      </c>
      <c r="P2639" s="66"/>
      <c r="Q2639" s="53"/>
      <c r="R2639" s="53"/>
      <c r="S2639" s="53"/>
      <c r="T2639" s="53"/>
      <c r="U2639" s="53"/>
      <c r="V2639" s="53"/>
      <c r="W2639" s="53"/>
    </row>
    <row r="2640" spans="2:23" s="52" customFormat="1" ht="13" x14ac:dyDescent="0.3">
      <c r="B2640" s="53" t="s">
        <v>5085</v>
      </c>
      <c r="C2640" s="53" t="s">
        <v>153</v>
      </c>
      <c r="D2640" s="53" t="s">
        <v>5494</v>
      </c>
      <c r="E2640" s="53">
        <v>42.359810000000003</v>
      </c>
      <c r="F2640" s="53">
        <v>2.9998149999999999</v>
      </c>
      <c r="G2640" s="54">
        <v>56.866790000000002</v>
      </c>
      <c r="H2640" s="53">
        <v>174</v>
      </c>
      <c r="I2640" s="53">
        <v>89</v>
      </c>
      <c r="J2640" s="53">
        <v>85</v>
      </c>
      <c r="K2640" s="52">
        <v>143</v>
      </c>
      <c r="L2640" s="52">
        <v>-86.133209999999991</v>
      </c>
      <c r="M2640" s="55">
        <v>2</v>
      </c>
      <c r="N2640" s="61" t="s">
        <v>15</v>
      </c>
      <c r="P2640" s="66"/>
      <c r="Q2640" s="53"/>
      <c r="R2640" s="53"/>
      <c r="S2640" s="53"/>
      <c r="T2640" s="53"/>
      <c r="U2640" s="53"/>
      <c r="V2640" s="53"/>
      <c r="W2640" s="53"/>
    </row>
    <row r="2641" spans="2:23" s="52" customFormat="1" ht="13" x14ac:dyDescent="0.3">
      <c r="B2641" s="53" t="s">
        <v>5085</v>
      </c>
      <c r="C2641" s="53" t="s">
        <v>153</v>
      </c>
      <c r="D2641" s="53" t="s">
        <v>5495</v>
      </c>
      <c r="E2641" s="53">
        <v>42.346429999999998</v>
      </c>
      <c r="F2641" s="53">
        <v>2.4045070000000002</v>
      </c>
      <c r="G2641" s="54">
        <v>1178.97</v>
      </c>
      <c r="H2641" s="53">
        <v>360</v>
      </c>
      <c r="I2641" s="53">
        <v>179</v>
      </c>
      <c r="J2641" s="53">
        <v>181</v>
      </c>
      <c r="K2641" s="52">
        <v>143</v>
      </c>
      <c r="L2641" s="52">
        <v>1035.97</v>
      </c>
      <c r="M2641" s="55">
        <v>8</v>
      </c>
      <c r="N2641" s="61" t="s">
        <v>17</v>
      </c>
      <c r="P2641" s="66"/>
      <c r="Q2641" s="53"/>
      <c r="R2641" s="53"/>
      <c r="S2641" s="53"/>
      <c r="T2641" s="53"/>
      <c r="U2641" s="53"/>
      <c r="V2641" s="53"/>
      <c r="W2641" s="53"/>
    </row>
    <row r="2642" spans="2:23" s="52" customFormat="1" ht="13" x14ac:dyDescent="0.3">
      <c r="B2642" s="53" t="s">
        <v>5085</v>
      </c>
      <c r="C2642" s="53" t="s">
        <v>153</v>
      </c>
      <c r="D2642" s="53" t="s">
        <v>5496</v>
      </c>
      <c r="E2642" s="53">
        <v>41.90822</v>
      </c>
      <c r="F2642" s="53">
        <v>3.1470370000000001</v>
      </c>
      <c r="G2642" s="54">
        <v>56.590359999999997</v>
      </c>
      <c r="H2642" s="53">
        <v>1847</v>
      </c>
      <c r="I2642" s="53">
        <v>954</v>
      </c>
      <c r="J2642" s="53">
        <v>893</v>
      </c>
      <c r="K2642" s="52">
        <v>143</v>
      </c>
      <c r="L2642" s="52">
        <v>-86.409639999999996</v>
      </c>
      <c r="M2642" s="55">
        <v>2</v>
      </c>
      <c r="N2642" s="61" t="s">
        <v>15</v>
      </c>
      <c r="P2642" s="66"/>
      <c r="Q2642" s="53"/>
      <c r="R2642" s="53"/>
      <c r="S2642" s="53"/>
      <c r="T2642" s="53"/>
      <c r="U2642" s="53"/>
      <c r="V2642" s="53"/>
      <c r="W2642" s="53"/>
    </row>
    <row r="2643" spans="2:23" s="52" customFormat="1" ht="13" x14ac:dyDescent="0.3">
      <c r="B2643" s="53" t="s">
        <v>5085</v>
      </c>
      <c r="C2643" s="53" t="s">
        <v>153</v>
      </c>
      <c r="D2643" s="53" t="s">
        <v>5497</v>
      </c>
      <c r="E2643" s="53">
        <v>42.231650000000002</v>
      </c>
      <c r="F2643" s="53">
        <v>2.595453</v>
      </c>
      <c r="G2643" s="54">
        <v>278.79669999999999</v>
      </c>
      <c r="H2643" s="53">
        <v>971</v>
      </c>
      <c r="I2643" s="53">
        <v>510</v>
      </c>
      <c r="J2643" s="53">
        <v>461</v>
      </c>
      <c r="K2643" s="52">
        <v>143</v>
      </c>
      <c r="L2643" s="52">
        <v>135.79669999999999</v>
      </c>
      <c r="M2643" s="55">
        <v>2</v>
      </c>
      <c r="N2643" s="61" t="s">
        <v>15</v>
      </c>
      <c r="P2643" s="66"/>
      <c r="Q2643" s="53"/>
      <c r="R2643" s="53"/>
      <c r="S2643" s="53"/>
      <c r="T2643" s="53"/>
      <c r="U2643" s="53"/>
      <c r="V2643" s="53"/>
      <c r="W2643" s="53"/>
    </row>
    <row r="2644" spans="2:23" s="52" customFormat="1" ht="13" x14ac:dyDescent="0.3">
      <c r="B2644" s="53" t="s">
        <v>5085</v>
      </c>
      <c r="C2644" s="53" t="s">
        <v>153</v>
      </c>
      <c r="D2644" s="53" t="s">
        <v>5498</v>
      </c>
      <c r="E2644" s="53">
        <v>42.223439999999997</v>
      </c>
      <c r="F2644" s="53">
        <v>2.8619379999999999</v>
      </c>
      <c r="G2644" s="54">
        <v>147.3417</v>
      </c>
      <c r="H2644" s="53">
        <v>1128</v>
      </c>
      <c r="I2644" s="53">
        <v>566</v>
      </c>
      <c r="J2644" s="53">
        <v>562</v>
      </c>
      <c r="K2644" s="52">
        <v>143</v>
      </c>
      <c r="L2644" s="52">
        <v>4.341700000000003</v>
      </c>
      <c r="M2644" s="55">
        <v>2</v>
      </c>
      <c r="N2644" s="61" t="s">
        <v>15</v>
      </c>
      <c r="P2644" s="66"/>
      <c r="Q2644" s="53"/>
      <c r="R2644" s="53"/>
      <c r="S2644" s="53"/>
      <c r="T2644" s="53"/>
      <c r="U2644" s="53"/>
      <c r="V2644" s="53"/>
      <c r="W2644" s="53"/>
    </row>
    <row r="2645" spans="2:23" s="52" customFormat="1" ht="13" x14ac:dyDescent="0.3">
      <c r="B2645" s="53" t="s">
        <v>5085</v>
      </c>
      <c r="C2645" s="53" t="s">
        <v>153</v>
      </c>
      <c r="D2645" s="53" t="s">
        <v>5499</v>
      </c>
      <c r="E2645" s="53">
        <v>42.265790000000003</v>
      </c>
      <c r="F2645" s="53">
        <v>2.2778399999999999</v>
      </c>
      <c r="G2645" s="54">
        <v>955.75710000000004</v>
      </c>
      <c r="H2645" s="53">
        <v>264</v>
      </c>
      <c r="I2645" s="53">
        <v>156</v>
      </c>
      <c r="J2645" s="53">
        <v>108</v>
      </c>
      <c r="K2645" s="52">
        <v>143</v>
      </c>
      <c r="L2645" s="52">
        <v>812.75710000000004</v>
      </c>
      <c r="M2645" s="55">
        <v>7</v>
      </c>
      <c r="N2645" s="61" t="s">
        <v>17</v>
      </c>
      <c r="P2645" s="66"/>
      <c r="Q2645" s="53"/>
      <c r="R2645" s="53"/>
      <c r="S2645" s="53"/>
      <c r="T2645" s="53"/>
      <c r="U2645" s="53"/>
      <c r="V2645" s="53"/>
      <c r="W2645" s="53"/>
    </row>
    <row r="2646" spans="2:23" s="52" customFormat="1" ht="13" x14ac:dyDescent="0.3">
      <c r="B2646" s="53" t="s">
        <v>5085</v>
      </c>
      <c r="C2646" s="53" t="s">
        <v>153</v>
      </c>
      <c r="D2646" s="53" t="s">
        <v>5500</v>
      </c>
      <c r="E2646" s="53">
        <v>42.182110000000002</v>
      </c>
      <c r="F2646" s="53">
        <v>2.4881890000000002</v>
      </c>
      <c r="G2646" s="54">
        <v>445.03519999999997</v>
      </c>
      <c r="H2646" s="53">
        <v>33524</v>
      </c>
      <c r="I2646" s="53">
        <v>16856</v>
      </c>
      <c r="J2646" s="53">
        <v>16668</v>
      </c>
      <c r="K2646" s="52">
        <v>143</v>
      </c>
      <c r="L2646" s="52">
        <v>302.03519999999997</v>
      </c>
      <c r="M2646" s="55">
        <v>4</v>
      </c>
      <c r="N2646" s="61" t="s">
        <v>16</v>
      </c>
      <c r="P2646" s="66"/>
      <c r="Q2646" s="53"/>
      <c r="R2646" s="53"/>
      <c r="S2646" s="53"/>
      <c r="T2646" s="53"/>
      <c r="U2646" s="53"/>
      <c r="V2646" s="53"/>
      <c r="W2646" s="53"/>
    </row>
    <row r="2647" spans="2:23" s="52" customFormat="1" ht="13" x14ac:dyDescent="0.3">
      <c r="B2647" s="53" t="s">
        <v>5085</v>
      </c>
      <c r="C2647" s="53" t="s">
        <v>153</v>
      </c>
      <c r="D2647" s="53" t="s">
        <v>5501</v>
      </c>
      <c r="E2647" s="53">
        <v>42.218089999999997</v>
      </c>
      <c r="F2647" s="53">
        <v>2.9069210000000001</v>
      </c>
      <c r="G2647" s="54">
        <v>97.830669999999998</v>
      </c>
      <c r="H2647" s="53">
        <v>372</v>
      </c>
      <c r="I2647" s="53">
        <v>198</v>
      </c>
      <c r="J2647" s="53">
        <v>174</v>
      </c>
      <c r="K2647" s="52">
        <v>143</v>
      </c>
      <c r="L2647" s="52">
        <v>-45.169330000000002</v>
      </c>
      <c r="M2647" s="55">
        <v>2</v>
      </c>
      <c r="N2647" s="61" t="s">
        <v>15</v>
      </c>
      <c r="P2647" s="66"/>
      <c r="Q2647" s="53"/>
      <c r="R2647" s="53"/>
      <c r="S2647" s="53"/>
      <c r="T2647" s="53"/>
      <c r="U2647" s="53"/>
      <c r="V2647" s="53"/>
      <c r="W2647" s="53"/>
    </row>
    <row r="2648" spans="2:23" s="52" customFormat="1" ht="13" x14ac:dyDescent="0.3">
      <c r="B2648" s="53" t="s">
        <v>5085</v>
      </c>
      <c r="C2648" s="53" t="s">
        <v>153</v>
      </c>
      <c r="D2648" s="53" t="s">
        <v>5502</v>
      </c>
      <c r="E2648" s="53">
        <v>41.94699</v>
      </c>
      <c r="F2648" s="53">
        <v>2.5525340000000001</v>
      </c>
      <c r="G2648" s="54">
        <v>350.03960000000001</v>
      </c>
      <c r="H2648" s="53">
        <v>354</v>
      </c>
      <c r="I2648" s="53">
        <v>181</v>
      </c>
      <c r="J2648" s="53">
        <v>173</v>
      </c>
      <c r="K2648" s="52">
        <v>143</v>
      </c>
      <c r="L2648" s="52">
        <v>207.03960000000001</v>
      </c>
      <c r="M2648" s="55">
        <v>4</v>
      </c>
      <c r="N2648" s="61" t="s">
        <v>16</v>
      </c>
      <c r="P2648" s="66"/>
      <c r="Q2648" s="53"/>
      <c r="R2648" s="53"/>
      <c r="S2648" s="53"/>
      <c r="T2648" s="53"/>
      <c r="U2648" s="53"/>
      <c r="V2648" s="53"/>
      <c r="W2648" s="53"/>
    </row>
    <row r="2649" spans="2:23" s="52" customFormat="1" ht="13" x14ac:dyDescent="0.3">
      <c r="B2649" s="53" t="s">
        <v>5085</v>
      </c>
      <c r="C2649" s="53" t="s">
        <v>153</v>
      </c>
      <c r="D2649" s="53" t="s">
        <v>5503</v>
      </c>
      <c r="E2649" s="53">
        <v>41.917189999999998</v>
      </c>
      <c r="F2649" s="53">
        <v>3.1638169999999999</v>
      </c>
      <c r="G2649" s="54">
        <v>68.426410000000004</v>
      </c>
      <c r="H2649" s="53">
        <v>22365</v>
      </c>
      <c r="I2649" s="53">
        <v>11301</v>
      </c>
      <c r="J2649" s="53">
        <v>11064</v>
      </c>
      <c r="K2649" s="52">
        <v>143</v>
      </c>
      <c r="L2649" s="52">
        <v>-74.573589999999996</v>
      </c>
      <c r="M2649" s="55">
        <v>2</v>
      </c>
      <c r="N2649" s="61" t="s">
        <v>15</v>
      </c>
      <c r="P2649" s="66"/>
      <c r="Q2649" s="53"/>
      <c r="R2649" s="53"/>
      <c r="S2649" s="53"/>
      <c r="T2649" s="53"/>
      <c r="U2649" s="53"/>
      <c r="V2649" s="53"/>
      <c r="W2649" s="53"/>
    </row>
    <row r="2650" spans="2:23" s="52" customFormat="1" ht="13" x14ac:dyDescent="0.3">
      <c r="B2650" s="53" t="s">
        <v>5085</v>
      </c>
      <c r="C2650" s="53" t="s">
        <v>153</v>
      </c>
      <c r="D2650" s="53" t="s">
        <v>5504</v>
      </c>
      <c r="E2650" s="53">
        <v>41.846760000000003</v>
      </c>
      <c r="F2650" s="53">
        <v>3.1286360000000002</v>
      </c>
      <c r="G2650" s="54">
        <v>14.006869999999999</v>
      </c>
      <c r="H2650" s="53">
        <v>18161</v>
      </c>
      <c r="I2650" s="53">
        <v>8982</v>
      </c>
      <c r="J2650" s="53">
        <v>9179</v>
      </c>
      <c r="K2650" s="52">
        <v>143</v>
      </c>
      <c r="L2650" s="52">
        <v>-128.99313000000001</v>
      </c>
      <c r="M2650" s="55">
        <v>2</v>
      </c>
      <c r="N2650" s="61" t="s">
        <v>15</v>
      </c>
      <c r="P2650" s="66"/>
      <c r="Q2650" s="53"/>
      <c r="R2650" s="53"/>
      <c r="S2650" s="53"/>
      <c r="T2650" s="53"/>
      <c r="U2650" s="53"/>
      <c r="V2650" s="53"/>
      <c r="W2650" s="53"/>
    </row>
    <row r="2651" spans="2:23" s="52" customFormat="1" ht="13" x14ac:dyDescent="0.3">
      <c r="B2651" s="53" t="s">
        <v>5085</v>
      </c>
      <c r="C2651" s="53" t="s">
        <v>153</v>
      </c>
      <c r="D2651" s="53" t="s">
        <v>5505</v>
      </c>
      <c r="E2651" s="53">
        <v>41.988149999999997</v>
      </c>
      <c r="F2651" s="53">
        <v>3.1103360000000002</v>
      </c>
      <c r="G2651" s="54">
        <v>19.595929999999999</v>
      </c>
      <c r="H2651" s="53">
        <v>290</v>
      </c>
      <c r="I2651" s="53">
        <v>148</v>
      </c>
      <c r="J2651" s="53">
        <v>142</v>
      </c>
      <c r="K2651" s="52">
        <v>143</v>
      </c>
      <c r="L2651" s="52">
        <v>-123.40407</v>
      </c>
      <c r="M2651" s="55">
        <v>2</v>
      </c>
      <c r="N2651" s="61" t="s">
        <v>15</v>
      </c>
      <c r="P2651" s="66"/>
      <c r="Q2651" s="53"/>
      <c r="R2651" s="53"/>
      <c r="S2651" s="53"/>
      <c r="T2651" s="53"/>
      <c r="U2651" s="53"/>
      <c r="V2651" s="53"/>
      <c r="W2651" s="53"/>
    </row>
    <row r="2652" spans="2:23" s="52" customFormat="1" ht="13" x14ac:dyDescent="0.3">
      <c r="B2652" s="53" t="s">
        <v>5085</v>
      </c>
      <c r="C2652" s="53" t="s">
        <v>153</v>
      </c>
      <c r="D2652" s="53" t="s">
        <v>5506</v>
      </c>
      <c r="E2652" s="53">
        <v>42.307749999999999</v>
      </c>
      <c r="F2652" s="53">
        <v>3.1475849999999999</v>
      </c>
      <c r="G2652" s="54">
        <v>94.262950000000004</v>
      </c>
      <c r="H2652" s="53">
        <v>1451</v>
      </c>
      <c r="I2652" s="53">
        <v>729</v>
      </c>
      <c r="J2652" s="53">
        <v>722</v>
      </c>
      <c r="K2652" s="52">
        <v>143</v>
      </c>
      <c r="L2652" s="52">
        <v>-48.737049999999996</v>
      </c>
      <c r="M2652" s="55">
        <v>2</v>
      </c>
      <c r="N2652" s="61" t="s">
        <v>15</v>
      </c>
      <c r="P2652" s="66"/>
      <c r="Q2652" s="53"/>
      <c r="R2652" s="53"/>
      <c r="S2652" s="53"/>
      <c r="T2652" s="53"/>
      <c r="U2652" s="53"/>
      <c r="V2652" s="53"/>
      <c r="W2652" s="53"/>
    </row>
    <row r="2653" spans="2:23" s="52" customFormat="1" ht="13" x14ac:dyDescent="0.3">
      <c r="B2653" s="53" t="s">
        <v>5085</v>
      </c>
      <c r="C2653" s="53" t="s">
        <v>153</v>
      </c>
      <c r="D2653" s="53" t="s">
        <v>5507</v>
      </c>
      <c r="E2653" s="53">
        <v>42.173650000000002</v>
      </c>
      <c r="F2653" s="53">
        <v>2.9651390000000002</v>
      </c>
      <c r="G2653" s="54">
        <v>81.561109999999999</v>
      </c>
      <c r="H2653" s="53">
        <v>112</v>
      </c>
      <c r="I2653" s="53">
        <v>66</v>
      </c>
      <c r="J2653" s="53">
        <v>46</v>
      </c>
      <c r="K2653" s="52">
        <v>143</v>
      </c>
      <c r="L2653" s="52">
        <v>-61.438890000000001</v>
      </c>
      <c r="M2653" s="55">
        <v>2</v>
      </c>
      <c r="N2653" s="61" t="s">
        <v>15</v>
      </c>
      <c r="P2653" s="66"/>
      <c r="Q2653" s="53"/>
      <c r="R2653" s="53"/>
      <c r="S2653" s="53"/>
      <c r="T2653" s="53"/>
      <c r="U2653" s="53"/>
      <c r="V2653" s="53"/>
      <c r="W2653" s="53"/>
    </row>
    <row r="2654" spans="2:23" s="52" customFormat="1" ht="13" x14ac:dyDescent="0.3">
      <c r="B2654" s="53" t="s">
        <v>5085</v>
      </c>
      <c r="C2654" s="53" t="s">
        <v>153</v>
      </c>
      <c r="D2654" s="53" t="s">
        <v>5508</v>
      </c>
      <c r="E2654" s="53">
        <v>42.071249999999999</v>
      </c>
      <c r="F2654" s="53">
        <v>2.8030439999999999</v>
      </c>
      <c r="G2654" s="54">
        <v>134.00890000000001</v>
      </c>
      <c r="H2654" s="53">
        <v>479</v>
      </c>
      <c r="I2654" s="53">
        <v>243</v>
      </c>
      <c r="J2654" s="53">
        <v>236</v>
      </c>
      <c r="K2654" s="52">
        <v>143</v>
      </c>
      <c r="L2654" s="52">
        <v>-8.9910999999999888</v>
      </c>
      <c r="M2654" s="55">
        <v>2</v>
      </c>
      <c r="N2654" s="61" t="s">
        <v>15</v>
      </c>
      <c r="P2654" s="66"/>
      <c r="Q2654" s="53"/>
      <c r="R2654" s="53"/>
      <c r="S2654" s="53"/>
      <c r="T2654" s="53"/>
      <c r="U2654" s="53"/>
      <c r="V2654" s="53"/>
      <c r="W2654" s="53"/>
    </row>
    <row r="2655" spans="2:23" s="52" customFormat="1" ht="13" x14ac:dyDescent="0.3">
      <c r="B2655" s="53" t="s">
        <v>5085</v>
      </c>
      <c r="C2655" s="53" t="s">
        <v>153</v>
      </c>
      <c r="D2655" s="53" t="s">
        <v>5509</v>
      </c>
      <c r="E2655" s="53">
        <v>41.971209999999999</v>
      </c>
      <c r="F2655" s="53">
        <v>3.148876</v>
      </c>
      <c r="G2655" s="54">
        <v>19.107230000000001</v>
      </c>
      <c r="H2655" s="53">
        <v>2799</v>
      </c>
      <c r="I2655" s="53">
        <v>1412</v>
      </c>
      <c r="J2655" s="53">
        <v>1387</v>
      </c>
      <c r="K2655" s="52">
        <v>143</v>
      </c>
      <c r="L2655" s="52">
        <v>-123.89277</v>
      </c>
      <c r="M2655" s="55">
        <v>2</v>
      </c>
      <c r="N2655" s="61" t="s">
        <v>15</v>
      </c>
      <c r="P2655" s="66"/>
      <c r="Q2655" s="53"/>
      <c r="R2655" s="53"/>
      <c r="S2655" s="53"/>
      <c r="T2655" s="53"/>
      <c r="U2655" s="53"/>
      <c r="V2655" s="53"/>
      <c r="W2655" s="53"/>
    </row>
    <row r="2656" spans="2:23" s="52" customFormat="1" ht="13" x14ac:dyDescent="0.3">
      <c r="B2656" s="53" t="s">
        <v>5085</v>
      </c>
      <c r="C2656" s="53" t="s">
        <v>153</v>
      </c>
      <c r="D2656" s="53" t="s">
        <v>5510</v>
      </c>
      <c r="E2656" s="53">
        <v>42.312710000000003</v>
      </c>
      <c r="F2656" s="53">
        <v>2.2131129999999999</v>
      </c>
      <c r="G2656" s="54">
        <v>1231.8589999999999</v>
      </c>
      <c r="H2656" s="53">
        <v>159</v>
      </c>
      <c r="I2656" s="53">
        <v>88</v>
      </c>
      <c r="J2656" s="53">
        <v>71</v>
      </c>
      <c r="K2656" s="52">
        <v>143</v>
      </c>
      <c r="L2656" s="52">
        <v>1088.8589999999999</v>
      </c>
      <c r="M2656" s="55">
        <v>8</v>
      </c>
      <c r="N2656" s="61" t="s">
        <v>17</v>
      </c>
      <c r="P2656" s="66"/>
      <c r="Q2656" s="53"/>
      <c r="R2656" s="53"/>
      <c r="S2656" s="53"/>
      <c r="T2656" s="53"/>
      <c r="U2656" s="53"/>
      <c r="V2656" s="53"/>
      <c r="W2656" s="53"/>
    </row>
    <row r="2657" spans="2:23" s="52" customFormat="1" ht="13" x14ac:dyDescent="0.3">
      <c r="B2657" s="53" t="s">
        <v>5085</v>
      </c>
      <c r="C2657" s="53" t="s">
        <v>153</v>
      </c>
      <c r="D2657" s="53" t="s">
        <v>5511</v>
      </c>
      <c r="E2657" s="53">
        <v>42.021880000000003</v>
      </c>
      <c r="F2657" s="53">
        <v>3.0318010000000002</v>
      </c>
      <c r="G2657" s="54">
        <v>30.012619999999998</v>
      </c>
      <c r="H2657" s="53">
        <v>394</v>
      </c>
      <c r="I2657" s="53">
        <v>202</v>
      </c>
      <c r="J2657" s="53">
        <v>192</v>
      </c>
      <c r="K2657" s="52">
        <v>143</v>
      </c>
      <c r="L2657" s="52">
        <v>-112.98738</v>
      </c>
      <c r="M2657" s="55">
        <v>2</v>
      </c>
      <c r="N2657" s="61" t="s">
        <v>15</v>
      </c>
      <c r="P2657" s="66"/>
      <c r="Q2657" s="53"/>
      <c r="R2657" s="53"/>
      <c r="S2657" s="53"/>
      <c r="T2657" s="53"/>
      <c r="U2657" s="53"/>
      <c r="V2657" s="53"/>
      <c r="W2657" s="53"/>
    </row>
    <row r="2658" spans="2:23" s="52" customFormat="1" ht="13" x14ac:dyDescent="0.3">
      <c r="B2658" s="53" t="s">
        <v>5085</v>
      </c>
      <c r="C2658" s="53" t="s">
        <v>153</v>
      </c>
      <c r="D2658" s="53" t="s">
        <v>5512</v>
      </c>
      <c r="E2658" s="53">
        <v>42.314599999999999</v>
      </c>
      <c r="F2658" s="53">
        <v>3.1143679999999998</v>
      </c>
      <c r="G2658" s="54">
        <v>27.270050000000001</v>
      </c>
      <c r="H2658" s="53">
        <v>578</v>
      </c>
      <c r="I2658" s="53">
        <v>290</v>
      </c>
      <c r="J2658" s="53">
        <v>288</v>
      </c>
      <c r="K2658" s="52">
        <v>143</v>
      </c>
      <c r="L2658" s="52">
        <v>-115.72995</v>
      </c>
      <c r="M2658" s="55">
        <v>2</v>
      </c>
      <c r="N2658" s="61" t="s">
        <v>15</v>
      </c>
      <c r="P2658" s="66"/>
      <c r="Q2658" s="53"/>
      <c r="R2658" s="53"/>
      <c r="S2658" s="53"/>
      <c r="T2658" s="53"/>
      <c r="U2658" s="53"/>
      <c r="V2658" s="53"/>
      <c r="W2658" s="53"/>
    </row>
    <row r="2659" spans="2:23" s="52" customFormat="1" ht="13" x14ac:dyDescent="0.3">
      <c r="B2659" s="53" t="s">
        <v>5085</v>
      </c>
      <c r="C2659" s="53" t="s">
        <v>153</v>
      </c>
      <c r="D2659" s="53" t="s">
        <v>5513</v>
      </c>
      <c r="E2659" s="53">
        <v>42.310490000000001</v>
      </c>
      <c r="F2659" s="53">
        <v>3.0680860000000001</v>
      </c>
      <c r="G2659" s="54">
        <v>28.24896</v>
      </c>
      <c r="H2659" s="53">
        <v>160</v>
      </c>
      <c r="I2659" s="53">
        <v>87</v>
      </c>
      <c r="J2659" s="53">
        <v>73</v>
      </c>
      <c r="K2659" s="52">
        <v>143</v>
      </c>
      <c r="L2659" s="52">
        <v>-114.75104</v>
      </c>
      <c r="M2659" s="55">
        <v>2</v>
      </c>
      <c r="N2659" s="61" t="s">
        <v>15</v>
      </c>
      <c r="P2659" s="66"/>
      <c r="Q2659" s="53"/>
      <c r="R2659" s="53"/>
      <c r="S2659" s="53"/>
      <c r="T2659" s="53"/>
      <c r="U2659" s="53"/>
      <c r="V2659" s="53"/>
      <c r="W2659" s="53"/>
    </row>
    <row r="2660" spans="2:23" s="52" customFormat="1" ht="13" x14ac:dyDescent="0.3">
      <c r="B2660" s="53" t="s">
        <v>5085</v>
      </c>
      <c r="C2660" s="53" t="s">
        <v>153</v>
      </c>
      <c r="D2660" s="53" t="s">
        <v>5514</v>
      </c>
      <c r="E2660" s="53">
        <v>42.021239999999999</v>
      </c>
      <c r="F2660" s="53">
        <v>2.9729450000000002</v>
      </c>
      <c r="G2660" s="54">
        <v>78.550799999999995</v>
      </c>
      <c r="H2660" s="53">
        <v>443</v>
      </c>
      <c r="I2660" s="53">
        <v>226</v>
      </c>
      <c r="J2660" s="53">
        <v>217</v>
      </c>
      <c r="K2660" s="52">
        <v>143</v>
      </c>
      <c r="L2660" s="52">
        <v>-64.449200000000005</v>
      </c>
      <c r="M2660" s="55">
        <v>2</v>
      </c>
      <c r="N2660" s="61" t="s">
        <v>15</v>
      </c>
      <c r="P2660" s="66"/>
      <c r="Q2660" s="53"/>
      <c r="R2660" s="53"/>
      <c r="S2660" s="53"/>
      <c r="T2660" s="53"/>
      <c r="U2660" s="53"/>
      <c r="V2660" s="53"/>
      <c r="W2660" s="53"/>
    </row>
    <row r="2661" spans="2:23" s="52" customFormat="1" ht="13" x14ac:dyDescent="0.3">
      <c r="B2661" s="53" t="s">
        <v>5085</v>
      </c>
      <c r="C2661" s="53" t="s">
        <v>153</v>
      </c>
      <c r="D2661" s="53" t="s">
        <v>5515</v>
      </c>
      <c r="E2661" s="53">
        <v>42.307960000000001</v>
      </c>
      <c r="F2661" s="53">
        <v>3.0104519999999999</v>
      </c>
      <c r="G2661" s="54">
        <v>33.711509999999997</v>
      </c>
      <c r="H2661" s="53">
        <v>1805</v>
      </c>
      <c r="I2661" s="53">
        <v>918</v>
      </c>
      <c r="J2661" s="53">
        <v>887</v>
      </c>
      <c r="K2661" s="52">
        <v>143</v>
      </c>
      <c r="L2661" s="52">
        <v>-109.28849</v>
      </c>
      <c r="M2661" s="55">
        <v>2</v>
      </c>
      <c r="N2661" s="61" t="s">
        <v>15</v>
      </c>
      <c r="P2661" s="66"/>
      <c r="Q2661" s="53"/>
      <c r="R2661" s="53"/>
      <c r="S2661" s="53"/>
      <c r="T2661" s="53"/>
      <c r="U2661" s="53"/>
      <c r="V2661" s="53"/>
      <c r="W2661" s="53"/>
    </row>
    <row r="2662" spans="2:23" s="52" customFormat="1" ht="13" x14ac:dyDescent="0.3">
      <c r="B2662" s="53" t="s">
        <v>5085</v>
      </c>
      <c r="C2662" s="53" t="s">
        <v>153</v>
      </c>
      <c r="D2662" s="53" t="s">
        <v>5516</v>
      </c>
      <c r="E2662" s="53">
        <v>42.056899999999999</v>
      </c>
      <c r="F2662" s="53">
        <v>2.5401199999999999</v>
      </c>
      <c r="G2662" s="54">
        <v>357.5643</v>
      </c>
      <c r="H2662" s="53">
        <v>1756</v>
      </c>
      <c r="I2662" s="53">
        <v>892</v>
      </c>
      <c r="J2662" s="53">
        <v>864</v>
      </c>
      <c r="K2662" s="52">
        <v>143</v>
      </c>
      <c r="L2662" s="52">
        <v>214.5643</v>
      </c>
      <c r="M2662" s="55">
        <v>4</v>
      </c>
      <c r="N2662" s="61" t="s">
        <v>16</v>
      </c>
      <c r="P2662" s="66"/>
      <c r="Q2662" s="53"/>
      <c r="R2662" s="53"/>
      <c r="S2662" s="53"/>
      <c r="T2662" s="53"/>
      <c r="U2662" s="53"/>
      <c r="V2662" s="53"/>
      <c r="W2662" s="53"/>
    </row>
    <row r="2663" spans="2:23" s="52" customFormat="1" ht="13" x14ac:dyDescent="0.3">
      <c r="B2663" s="53" t="s">
        <v>5085</v>
      </c>
      <c r="C2663" s="53" t="s">
        <v>153</v>
      </c>
      <c r="D2663" s="53" t="s">
        <v>5517</v>
      </c>
      <c r="E2663" s="53">
        <v>42.316090000000003</v>
      </c>
      <c r="F2663" s="53">
        <v>2.1028009999999999</v>
      </c>
      <c r="G2663" s="54">
        <v>1138.8499999999999</v>
      </c>
      <c r="H2663" s="53">
        <v>279</v>
      </c>
      <c r="I2663" s="53">
        <v>152</v>
      </c>
      <c r="J2663" s="53">
        <v>127</v>
      </c>
      <c r="K2663" s="52">
        <v>143</v>
      </c>
      <c r="L2663" s="52">
        <v>995.84999999999991</v>
      </c>
      <c r="M2663" s="55">
        <v>7</v>
      </c>
      <c r="N2663" s="61" t="s">
        <v>17</v>
      </c>
      <c r="P2663" s="66"/>
      <c r="Q2663" s="53"/>
      <c r="R2663" s="53"/>
      <c r="S2663" s="53"/>
      <c r="T2663" s="53"/>
      <c r="U2663" s="53"/>
      <c r="V2663" s="53"/>
      <c r="W2663" s="53"/>
    </row>
    <row r="2664" spans="2:23" s="52" customFormat="1" ht="13" x14ac:dyDescent="0.3">
      <c r="B2664" s="53" t="s">
        <v>5085</v>
      </c>
      <c r="C2664" s="53" t="s">
        <v>153</v>
      </c>
      <c r="D2664" s="53" t="s">
        <v>5518</v>
      </c>
      <c r="E2664" s="53">
        <v>42.313949999999998</v>
      </c>
      <c r="F2664" s="53">
        <v>2.9289860000000001</v>
      </c>
      <c r="G2664" s="54">
        <v>46.546169999999996</v>
      </c>
      <c r="H2664" s="53">
        <v>486</v>
      </c>
      <c r="I2664" s="53">
        <v>257</v>
      </c>
      <c r="J2664" s="53">
        <v>229</v>
      </c>
      <c r="K2664" s="52">
        <v>143</v>
      </c>
      <c r="L2664" s="52">
        <v>-96.453830000000011</v>
      </c>
      <c r="M2664" s="55">
        <v>2</v>
      </c>
      <c r="N2664" s="61" t="s">
        <v>15</v>
      </c>
      <c r="P2664" s="66"/>
      <c r="Q2664" s="53"/>
      <c r="R2664" s="53"/>
      <c r="S2664" s="53"/>
      <c r="T2664" s="53"/>
      <c r="U2664" s="53"/>
      <c r="V2664" s="53"/>
      <c r="W2664" s="53"/>
    </row>
    <row r="2665" spans="2:23" s="52" customFormat="1" ht="13" x14ac:dyDescent="0.3">
      <c r="B2665" s="53" t="s">
        <v>5085</v>
      </c>
      <c r="C2665" s="53" t="s">
        <v>153</v>
      </c>
      <c r="D2665" s="53" t="s">
        <v>5519</v>
      </c>
      <c r="E2665" s="53">
        <v>42.186709999999998</v>
      </c>
      <c r="F2665" s="53">
        <v>2.9165589999999999</v>
      </c>
      <c r="G2665" s="54">
        <v>90.421989999999994</v>
      </c>
      <c r="H2665" s="53">
        <v>238</v>
      </c>
      <c r="I2665" s="53">
        <v>131</v>
      </c>
      <c r="J2665" s="53">
        <v>107</v>
      </c>
      <c r="K2665" s="52">
        <v>143</v>
      </c>
      <c r="L2665" s="52">
        <v>-52.578010000000006</v>
      </c>
      <c r="M2665" s="55">
        <v>2</v>
      </c>
      <c r="N2665" s="61" t="s">
        <v>15</v>
      </c>
      <c r="P2665" s="66"/>
      <c r="Q2665" s="53"/>
      <c r="R2665" s="53"/>
      <c r="S2665" s="53"/>
      <c r="T2665" s="53"/>
      <c r="U2665" s="53"/>
      <c r="V2665" s="53"/>
      <c r="W2665" s="53"/>
    </row>
    <row r="2666" spans="2:23" s="52" customFormat="1" ht="13" x14ac:dyDescent="0.3">
      <c r="B2666" s="53" t="s">
        <v>5085</v>
      </c>
      <c r="C2666" s="53" t="s">
        <v>153</v>
      </c>
      <c r="D2666" s="53" t="s">
        <v>5520</v>
      </c>
      <c r="E2666" s="53">
        <v>42.121859999999998</v>
      </c>
      <c r="F2666" s="53">
        <v>2.7482120000000001</v>
      </c>
      <c r="G2666" s="54">
        <v>183.22139999999999</v>
      </c>
      <c r="H2666" s="53">
        <v>4380</v>
      </c>
      <c r="I2666" s="53">
        <v>2184</v>
      </c>
      <c r="J2666" s="53">
        <v>2196</v>
      </c>
      <c r="K2666" s="52">
        <v>143</v>
      </c>
      <c r="L2666" s="52">
        <v>40.221399999999988</v>
      </c>
      <c r="M2666" s="55">
        <v>2</v>
      </c>
      <c r="N2666" s="61" t="s">
        <v>15</v>
      </c>
      <c r="P2666" s="66"/>
      <c r="Q2666" s="53"/>
      <c r="R2666" s="53"/>
      <c r="S2666" s="53"/>
      <c r="T2666" s="53"/>
      <c r="U2666" s="53"/>
      <c r="V2666" s="53"/>
      <c r="W2666" s="53"/>
    </row>
    <row r="2667" spans="2:23" s="52" customFormat="1" ht="13" x14ac:dyDescent="0.3">
      <c r="B2667" s="53" t="s">
        <v>5085</v>
      </c>
      <c r="C2667" s="53" t="s">
        <v>153</v>
      </c>
      <c r="D2667" s="53" t="s">
        <v>5521</v>
      </c>
      <c r="E2667" s="53">
        <v>42.336590000000001</v>
      </c>
      <c r="F2667" s="53">
        <v>3.2036880000000001</v>
      </c>
      <c r="G2667" s="54">
        <v>6.634849</v>
      </c>
      <c r="H2667" s="53">
        <v>1015</v>
      </c>
      <c r="I2667" s="53">
        <v>528</v>
      </c>
      <c r="J2667" s="53">
        <v>487</v>
      </c>
      <c r="K2667" s="52">
        <v>143</v>
      </c>
      <c r="L2667" s="52">
        <v>-136.365151</v>
      </c>
      <c r="M2667" s="55">
        <v>2</v>
      </c>
      <c r="N2667" s="61" t="s">
        <v>15</v>
      </c>
      <c r="P2667" s="66"/>
      <c r="Q2667" s="53"/>
      <c r="R2667" s="53"/>
      <c r="S2667" s="53"/>
      <c r="T2667" s="53"/>
      <c r="U2667" s="53"/>
      <c r="V2667" s="53"/>
      <c r="W2667" s="53"/>
    </row>
    <row r="2668" spans="2:23" s="52" customFormat="1" ht="13" x14ac:dyDescent="0.3">
      <c r="B2668" s="53" t="s">
        <v>5085</v>
      </c>
      <c r="C2668" s="53" t="s">
        <v>153</v>
      </c>
      <c r="D2668" s="53" t="s">
        <v>5522</v>
      </c>
      <c r="E2668" s="53">
        <v>42.42653</v>
      </c>
      <c r="F2668" s="53">
        <v>3.15937</v>
      </c>
      <c r="G2668" s="54">
        <v>12.24183</v>
      </c>
      <c r="H2668" s="53">
        <v>1325</v>
      </c>
      <c r="I2668" s="53">
        <v>659</v>
      </c>
      <c r="J2668" s="53">
        <v>666</v>
      </c>
      <c r="K2668" s="52">
        <v>143</v>
      </c>
      <c r="L2668" s="52">
        <v>-130.75817000000001</v>
      </c>
      <c r="M2668" s="55">
        <v>2</v>
      </c>
      <c r="N2668" s="61" t="s">
        <v>15</v>
      </c>
      <c r="P2668" s="66"/>
      <c r="Q2668" s="53"/>
      <c r="R2668" s="53"/>
      <c r="S2668" s="53"/>
      <c r="T2668" s="53"/>
      <c r="U2668" s="53"/>
      <c r="V2668" s="53"/>
      <c r="W2668" s="53"/>
    </row>
    <row r="2669" spans="2:23" s="52" customFormat="1" ht="13" x14ac:dyDescent="0.3">
      <c r="B2669" s="53" t="s">
        <v>5085</v>
      </c>
      <c r="C2669" s="53" t="s">
        <v>153</v>
      </c>
      <c r="D2669" s="53" t="s">
        <v>5523</v>
      </c>
      <c r="E2669" s="53">
        <v>42.146340000000002</v>
      </c>
      <c r="F2669" s="53">
        <v>2.4597910000000001</v>
      </c>
      <c r="G2669" s="54">
        <v>466.8972</v>
      </c>
      <c r="H2669" s="53">
        <v>1731</v>
      </c>
      <c r="I2669" s="53">
        <v>845</v>
      </c>
      <c r="J2669" s="53">
        <v>886</v>
      </c>
      <c r="K2669" s="52">
        <v>143</v>
      </c>
      <c r="L2669" s="52">
        <v>323.8972</v>
      </c>
      <c r="M2669" s="55">
        <v>4</v>
      </c>
      <c r="N2669" s="61" t="s">
        <v>16</v>
      </c>
      <c r="P2669" s="66"/>
      <c r="Q2669" s="53"/>
      <c r="R2669" s="53"/>
      <c r="S2669" s="53"/>
      <c r="T2669" s="53"/>
      <c r="U2669" s="53"/>
      <c r="V2669" s="53"/>
      <c r="W2669" s="53"/>
    </row>
    <row r="2670" spans="2:23" s="52" customFormat="1" ht="13" x14ac:dyDescent="0.3">
      <c r="B2670" s="53" t="s">
        <v>5085</v>
      </c>
      <c r="C2670" s="53" t="s">
        <v>153</v>
      </c>
      <c r="D2670" s="53" t="s">
        <v>5524</v>
      </c>
      <c r="E2670" s="53">
        <v>42.431350000000002</v>
      </c>
      <c r="F2670" s="53">
        <v>1.9277280000000001</v>
      </c>
      <c r="G2670" s="54">
        <v>1184.155</v>
      </c>
      <c r="H2670" s="53">
        <v>9022</v>
      </c>
      <c r="I2670" s="53">
        <v>4611</v>
      </c>
      <c r="J2670" s="53">
        <v>4411</v>
      </c>
      <c r="K2670" s="52">
        <v>143</v>
      </c>
      <c r="L2670" s="52">
        <v>1041.155</v>
      </c>
      <c r="M2670" s="55">
        <v>8</v>
      </c>
      <c r="N2670" s="61" t="s">
        <v>17</v>
      </c>
      <c r="P2670" s="66"/>
      <c r="Q2670" s="53"/>
      <c r="R2670" s="53"/>
      <c r="S2670" s="53"/>
      <c r="T2670" s="53"/>
      <c r="U2670" s="53"/>
      <c r="V2670" s="53"/>
      <c r="W2670" s="53"/>
    </row>
    <row r="2671" spans="2:23" s="52" customFormat="1" ht="13" x14ac:dyDescent="0.3">
      <c r="B2671" s="53" t="s">
        <v>5085</v>
      </c>
      <c r="C2671" s="53" t="s">
        <v>153</v>
      </c>
      <c r="D2671" s="53" t="s">
        <v>5525</v>
      </c>
      <c r="E2671" s="53">
        <v>41.938330000000001</v>
      </c>
      <c r="F2671" s="53">
        <v>2.841294</v>
      </c>
      <c r="G2671" s="54">
        <v>98.038439999999994</v>
      </c>
      <c r="H2671" s="53">
        <v>2852</v>
      </c>
      <c r="I2671" s="53">
        <v>1445</v>
      </c>
      <c r="J2671" s="53">
        <v>1407</v>
      </c>
      <c r="K2671" s="52">
        <v>143</v>
      </c>
      <c r="L2671" s="52">
        <v>-44.961560000000006</v>
      </c>
      <c r="M2671" s="55">
        <v>2</v>
      </c>
      <c r="N2671" s="61" t="s">
        <v>15</v>
      </c>
      <c r="P2671" s="66"/>
      <c r="Q2671" s="53"/>
      <c r="R2671" s="53"/>
      <c r="S2671" s="53"/>
      <c r="T2671" s="53"/>
      <c r="U2671" s="53"/>
      <c r="V2671" s="53"/>
      <c r="W2671" s="53"/>
    </row>
    <row r="2672" spans="2:23" s="52" customFormat="1" ht="13" x14ac:dyDescent="0.3">
      <c r="B2672" s="53" t="s">
        <v>5085</v>
      </c>
      <c r="C2672" s="53" t="s">
        <v>153</v>
      </c>
      <c r="D2672" s="53" t="s">
        <v>5526</v>
      </c>
      <c r="E2672" s="53">
        <v>42.349530000000001</v>
      </c>
      <c r="F2672" s="53">
        <v>2.1633499999999999</v>
      </c>
      <c r="G2672" s="54">
        <v>1212.268</v>
      </c>
      <c r="H2672" s="53">
        <v>199</v>
      </c>
      <c r="I2672" s="53">
        <v>115</v>
      </c>
      <c r="J2672" s="53">
        <v>84</v>
      </c>
      <c r="K2672" s="52">
        <v>143</v>
      </c>
      <c r="L2672" s="52">
        <v>1069.268</v>
      </c>
      <c r="M2672" s="55">
        <v>8</v>
      </c>
      <c r="N2672" s="61" t="s">
        <v>17</v>
      </c>
      <c r="P2672" s="66"/>
      <c r="Q2672" s="53"/>
      <c r="R2672" s="53"/>
      <c r="S2672" s="53"/>
      <c r="T2672" s="53"/>
      <c r="U2672" s="53"/>
      <c r="V2672" s="53"/>
      <c r="W2672" s="53"/>
    </row>
    <row r="2673" spans="2:23" s="52" customFormat="1" ht="13" x14ac:dyDescent="0.3">
      <c r="B2673" s="53" t="s">
        <v>5085</v>
      </c>
      <c r="C2673" s="53" t="s">
        <v>153</v>
      </c>
      <c r="D2673" s="53" t="s">
        <v>5527</v>
      </c>
      <c r="E2673" s="53">
        <v>42.379559999999998</v>
      </c>
      <c r="F2673" s="53">
        <v>3.0268679999999999</v>
      </c>
      <c r="G2673" s="54">
        <v>114.9361</v>
      </c>
      <c r="H2673" s="53">
        <v>217</v>
      </c>
      <c r="I2673" s="53">
        <v>112</v>
      </c>
      <c r="J2673" s="53">
        <v>105</v>
      </c>
      <c r="K2673" s="52">
        <v>143</v>
      </c>
      <c r="L2673" s="52">
        <v>-28.063900000000004</v>
      </c>
      <c r="M2673" s="55">
        <v>2</v>
      </c>
      <c r="N2673" s="61" t="s">
        <v>15</v>
      </c>
      <c r="P2673" s="66"/>
      <c r="Q2673" s="53"/>
      <c r="R2673" s="53"/>
      <c r="S2673" s="53"/>
      <c r="T2673" s="53"/>
      <c r="U2673" s="53"/>
      <c r="V2673" s="53"/>
      <c r="W2673" s="53"/>
    </row>
    <row r="2674" spans="2:23" s="52" customFormat="1" ht="13" x14ac:dyDescent="0.3">
      <c r="B2674" s="53" t="s">
        <v>5085</v>
      </c>
      <c r="C2674" s="53" t="s">
        <v>153</v>
      </c>
      <c r="D2674" s="53" t="s">
        <v>5528</v>
      </c>
      <c r="E2674" s="53">
        <v>41.952469999999998</v>
      </c>
      <c r="F2674" s="53">
        <v>3.171459</v>
      </c>
      <c r="G2674" s="54">
        <v>74.767539999999997</v>
      </c>
      <c r="H2674" s="53">
        <v>326</v>
      </c>
      <c r="I2674" s="53">
        <v>181</v>
      </c>
      <c r="J2674" s="53">
        <v>145</v>
      </c>
      <c r="K2674" s="52">
        <v>143</v>
      </c>
      <c r="L2674" s="52">
        <v>-68.232460000000003</v>
      </c>
      <c r="M2674" s="55">
        <v>2</v>
      </c>
      <c r="N2674" s="61" t="s">
        <v>15</v>
      </c>
      <c r="P2674" s="66"/>
      <c r="Q2674" s="53"/>
      <c r="R2674" s="53"/>
      <c r="S2674" s="53"/>
      <c r="T2674" s="53"/>
      <c r="U2674" s="53"/>
      <c r="V2674" s="53"/>
      <c r="W2674" s="53"/>
    </row>
    <row r="2675" spans="2:23" s="52" customFormat="1" ht="13" x14ac:dyDescent="0.3">
      <c r="B2675" s="53" t="s">
        <v>5085</v>
      </c>
      <c r="C2675" s="53" t="s">
        <v>153</v>
      </c>
      <c r="D2675" s="53" t="s">
        <v>5529</v>
      </c>
      <c r="E2675" s="53">
        <v>42.306370000000001</v>
      </c>
      <c r="F2675" s="53">
        <v>2.1691020000000001</v>
      </c>
      <c r="G2675" s="54">
        <v>919.8904</v>
      </c>
      <c r="H2675" s="53">
        <v>1976</v>
      </c>
      <c r="I2675" s="53">
        <v>973</v>
      </c>
      <c r="J2675" s="53">
        <v>1003</v>
      </c>
      <c r="K2675" s="52">
        <v>143</v>
      </c>
      <c r="L2675" s="52">
        <v>776.8904</v>
      </c>
      <c r="M2675" s="55">
        <v>6</v>
      </c>
      <c r="N2675" s="61" t="s">
        <v>17</v>
      </c>
      <c r="P2675" s="66"/>
      <c r="Q2675" s="53"/>
      <c r="R2675" s="53"/>
      <c r="S2675" s="53"/>
      <c r="T2675" s="53"/>
      <c r="U2675" s="53"/>
      <c r="V2675" s="53"/>
      <c r="W2675" s="53"/>
    </row>
    <row r="2676" spans="2:23" s="52" customFormat="1" ht="13" x14ac:dyDescent="0.3">
      <c r="B2676" s="53" t="s">
        <v>5085</v>
      </c>
      <c r="C2676" s="53" t="s">
        <v>153</v>
      </c>
      <c r="D2676" s="53" t="s">
        <v>5530</v>
      </c>
      <c r="E2676" s="53">
        <v>41.721670000000003</v>
      </c>
      <c r="F2676" s="53">
        <v>2.5516670000000001</v>
      </c>
      <c r="G2676" s="54">
        <v>96.395820000000001</v>
      </c>
      <c r="H2676" s="53">
        <v>3779</v>
      </c>
      <c r="I2676" s="53">
        <v>1974</v>
      </c>
      <c r="J2676" s="53">
        <v>1805</v>
      </c>
      <c r="K2676" s="52">
        <v>143</v>
      </c>
      <c r="L2676" s="52">
        <v>-46.604179999999999</v>
      </c>
      <c r="M2676" s="55">
        <v>2</v>
      </c>
      <c r="N2676" s="61" t="s">
        <v>15</v>
      </c>
      <c r="P2676" s="66"/>
      <c r="Q2676" s="53"/>
      <c r="R2676" s="53"/>
      <c r="S2676" s="53"/>
      <c r="T2676" s="53"/>
      <c r="U2676" s="53"/>
      <c r="V2676" s="53"/>
      <c r="W2676" s="53"/>
    </row>
    <row r="2677" spans="2:23" s="52" customFormat="1" ht="13" x14ac:dyDescent="0.3">
      <c r="B2677" s="53" t="s">
        <v>5085</v>
      </c>
      <c r="C2677" s="53" t="s">
        <v>153</v>
      </c>
      <c r="D2677" s="53" t="s">
        <v>5531</v>
      </c>
      <c r="E2677" s="53">
        <v>42.200789999999998</v>
      </c>
      <c r="F2677" s="53">
        <v>2.190623</v>
      </c>
      <c r="G2677" s="54">
        <v>696.53650000000005</v>
      </c>
      <c r="H2677" s="53">
        <v>11057</v>
      </c>
      <c r="I2677" s="53">
        <v>5477</v>
      </c>
      <c r="J2677" s="53">
        <v>5580</v>
      </c>
      <c r="K2677" s="52">
        <v>143</v>
      </c>
      <c r="L2677" s="52">
        <v>553.53650000000005</v>
      </c>
      <c r="M2677" s="55">
        <v>5</v>
      </c>
      <c r="N2677" s="61" t="s">
        <v>16</v>
      </c>
      <c r="P2677" s="66"/>
      <c r="Q2677" s="53"/>
      <c r="R2677" s="53"/>
      <c r="S2677" s="53"/>
      <c r="T2677" s="53"/>
      <c r="U2677" s="53"/>
      <c r="V2677" s="53"/>
      <c r="W2677" s="53"/>
    </row>
    <row r="2678" spans="2:23" s="52" customFormat="1" ht="13" x14ac:dyDescent="0.3">
      <c r="B2678" s="53" t="s">
        <v>5085</v>
      </c>
      <c r="C2678" s="53" t="s">
        <v>153</v>
      </c>
      <c r="D2678" s="53" t="s">
        <v>5532</v>
      </c>
      <c r="E2678" s="53">
        <v>41.821980000000003</v>
      </c>
      <c r="F2678" s="53">
        <v>2.716726</v>
      </c>
      <c r="G2678" s="54">
        <v>90</v>
      </c>
      <c r="H2678" s="53">
        <v>2070</v>
      </c>
      <c r="I2678" s="53">
        <v>1077</v>
      </c>
      <c r="J2678" s="53">
        <v>993</v>
      </c>
      <c r="K2678" s="52">
        <v>143</v>
      </c>
      <c r="L2678" s="52">
        <v>-53</v>
      </c>
      <c r="M2678" s="55">
        <v>2</v>
      </c>
      <c r="N2678" s="61" t="s">
        <v>15</v>
      </c>
      <c r="P2678" s="66"/>
      <c r="Q2678" s="53"/>
      <c r="R2678" s="53"/>
      <c r="S2678" s="53"/>
      <c r="T2678" s="53"/>
      <c r="U2678" s="53"/>
      <c r="V2678" s="53"/>
      <c r="W2678" s="53"/>
    </row>
    <row r="2679" spans="2:23" s="52" customFormat="1" ht="13" x14ac:dyDescent="0.3">
      <c r="B2679" s="53" t="s">
        <v>5085</v>
      </c>
      <c r="C2679" s="53" t="s">
        <v>153</v>
      </c>
      <c r="D2679" s="53" t="s">
        <v>5533</v>
      </c>
      <c r="E2679" s="53">
        <v>42.18871</v>
      </c>
      <c r="F2679" s="53">
        <v>2.4074680000000002</v>
      </c>
      <c r="G2679" s="54">
        <v>578.09609999999998</v>
      </c>
      <c r="H2679" s="53">
        <v>443</v>
      </c>
      <c r="I2679" s="53">
        <v>215</v>
      </c>
      <c r="J2679" s="53">
        <v>228</v>
      </c>
      <c r="K2679" s="52">
        <v>143</v>
      </c>
      <c r="L2679" s="52">
        <v>435.09609999999998</v>
      </c>
      <c r="M2679" s="55">
        <v>5</v>
      </c>
      <c r="N2679" s="61" t="s">
        <v>16</v>
      </c>
      <c r="P2679" s="66"/>
      <c r="Q2679" s="53"/>
      <c r="R2679" s="53"/>
      <c r="S2679" s="53"/>
      <c r="T2679" s="53"/>
      <c r="U2679" s="53"/>
      <c r="V2679" s="53"/>
      <c r="W2679" s="53"/>
    </row>
    <row r="2680" spans="2:23" s="52" customFormat="1" ht="13" x14ac:dyDescent="0.3">
      <c r="B2680" s="53" t="s">
        <v>5085</v>
      </c>
      <c r="C2680" s="53" t="s">
        <v>153</v>
      </c>
      <c r="D2680" s="53" t="s">
        <v>5534</v>
      </c>
      <c r="E2680" s="53">
        <v>41.89329</v>
      </c>
      <c r="F2680" s="53">
        <v>2.804287</v>
      </c>
      <c r="G2680" s="54">
        <v>100.0308</v>
      </c>
      <c r="H2680" s="53">
        <v>1984</v>
      </c>
      <c r="I2680" s="53">
        <v>1021</v>
      </c>
      <c r="J2680" s="53">
        <v>963</v>
      </c>
      <c r="K2680" s="52">
        <v>143</v>
      </c>
      <c r="L2680" s="52">
        <v>-42.969200000000001</v>
      </c>
      <c r="M2680" s="55">
        <v>2</v>
      </c>
      <c r="N2680" s="61" t="s">
        <v>15</v>
      </c>
      <c r="P2680" s="66"/>
      <c r="Q2680" s="53"/>
      <c r="R2680" s="53"/>
      <c r="S2680" s="53"/>
      <c r="T2680" s="53"/>
      <c r="U2680" s="53"/>
      <c r="V2680" s="53"/>
      <c r="W2680" s="53"/>
    </row>
    <row r="2681" spans="2:23" s="52" customFormat="1" ht="13" x14ac:dyDescent="0.3">
      <c r="B2681" s="53" t="s">
        <v>5085</v>
      </c>
      <c r="C2681" s="53" t="s">
        <v>153</v>
      </c>
      <c r="D2681" s="53" t="s">
        <v>5535</v>
      </c>
      <c r="E2681" s="53">
        <v>42.226239999999997</v>
      </c>
      <c r="F2681" s="53">
        <v>3.0416989999999999</v>
      </c>
      <c r="G2681" s="54">
        <v>3.9141599999999999</v>
      </c>
      <c r="H2681" s="53">
        <v>233</v>
      </c>
      <c r="I2681" s="53">
        <v>115</v>
      </c>
      <c r="J2681" s="53">
        <v>118</v>
      </c>
      <c r="K2681" s="52">
        <v>143</v>
      </c>
      <c r="L2681" s="52">
        <v>-139.08583999999999</v>
      </c>
      <c r="M2681" s="55">
        <v>2</v>
      </c>
      <c r="N2681" s="61" t="s">
        <v>15</v>
      </c>
      <c r="P2681" s="66"/>
      <c r="Q2681" s="53"/>
      <c r="R2681" s="53"/>
      <c r="S2681" s="53"/>
      <c r="T2681" s="53"/>
      <c r="U2681" s="53"/>
      <c r="V2681" s="53"/>
      <c r="W2681" s="53"/>
    </row>
    <row r="2682" spans="2:23" s="52" customFormat="1" ht="13" x14ac:dyDescent="0.3">
      <c r="B2682" s="53" t="s">
        <v>5085</v>
      </c>
      <c r="C2682" s="53" t="s">
        <v>153</v>
      </c>
      <c r="D2682" s="53" t="s">
        <v>5536</v>
      </c>
      <c r="E2682" s="53">
        <v>42.262970000000003</v>
      </c>
      <c r="F2682" s="53">
        <v>3.1748050000000001</v>
      </c>
      <c r="G2682" s="54">
        <v>6.046805</v>
      </c>
      <c r="H2682" s="53">
        <v>20197</v>
      </c>
      <c r="I2682" s="53">
        <v>10298</v>
      </c>
      <c r="J2682" s="53">
        <v>9899</v>
      </c>
      <c r="K2682" s="52">
        <v>143</v>
      </c>
      <c r="L2682" s="52">
        <v>-136.95319499999999</v>
      </c>
      <c r="M2682" s="55">
        <v>2</v>
      </c>
      <c r="N2682" s="61" t="s">
        <v>15</v>
      </c>
      <c r="P2682" s="66"/>
      <c r="Q2682" s="53"/>
      <c r="R2682" s="53"/>
      <c r="S2682" s="53"/>
      <c r="T2682" s="53"/>
      <c r="U2682" s="53"/>
      <c r="V2682" s="53"/>
      <c r="W2682" s="53"/>
    </row>
    <row r="2683" spans="2:23" s="52" customFormat="1" ht="13" x14ac:dyDescent="0.3">
      <c r="B2683" s="53" t="s">
        <v>5085</v>
      </c>
      <c r="C2683" s="53" t="s">
        <v>153</v>
      </c>
      <c r="D2683" s="53" t="s">
        <v>5537</v>
      </c>
      <c r="E2683" s="53">
        <v>42.01961</v>
      </c>
      <c r="F2683" s="53">
        <v>3.010659</v>
      </c>
      <c r="G2683" s="54">
        <v>63.826259999999998</v>
      </c>
      <c r="H2683" s="53">
        <v>243</v>
      </c>
      <c r="I2683" s="53">
        <v>126</v>
      </c>
      <c r="J2683" s="53">
        <v>117</v>
      </c>
      <c r="K2683" s="52">
        <v>143</v>
      </c>
      <c r="L2683" s="52">
        <v>-79.173740000000009</v>
      </c>
      <c r="M2683" s="55">
        <v>2</v>
      </c>
      <c r="N2683" s="61" t="s">
        <v>15</v>
      </c>
      <c r="P2683" s="66"/>
      <c r="Q2683" s="53"/>
      <c r="R2683" s="53"/>
      <c r="S2683" s="53"/>
      <c r="T2683" s="53"/>
      <c r="U2683" s="53"/>
      <c r="V2683" s="53"/>
      <c r="W2683" s="53"/>
    </row>
    <row r="2684" spans="2:23" s="52" customFormat="1" ht="13" x14ac:dyDescent="0.3">
      <c r="B2684" s="53" t="s">
        <v>5085</v>
      </c>
      <c r="C2684" s="53" t="s">
        <v>153</v>
      </c>
      <c r="D2684" s="53" t="s">
        <v>5538</v>
      </c>
      <c r="E2684" s="53">
        <v>42.237299999999998</v>
      </c>
      <c r="F2684" s="53">
        <v>2.6574990000000001</v>
      </c>
      <c r="G2684" s="54">
        <v>266.11040000000003</v>
      </c>
      <c r="H2684" s="53">
        <v>141</v>
      </c>
      <c r="I2684" s="53">
        <v>75</v>
      </c>
      <c r="J2684" s="53">
        <v>66</v>
      </c>
      <c r="K2684" s="52">
        <v>143</v>
      </c>
      <c r="L2684" s="52">
        <v>123.11040000000003</v>
      </c>
      <c r="M2684" s="55">
        <v>2</v>
      </c>
      <c r="N2684" s="61" t="s">
        <v>15</v>
      </c>
      <c r="P2684" s="66"/>
      <c r="Q2684" s="53"/>
      <c r="R2684" s="53"/>
      <c r="S2684" s="53"/>
      <c r="T2684" s="53"/>
      <c r="U2684" s="53"/>
      <c r="V2684" s="53"/>
      <c r="W2684" s="53"/>
    </row>
    <row r="2685" spans="2:23" s="52" customFormat="1" ht="13" x14ac:dyDescent="0.3">
      <c r="B2685" s="53" t="s">
        <v>5085</v>
      </c>
      <c r="C2685" s="53" t="s">
        <v>153</v>
      </c>
      <c r="D2685" s="53" t="s">
        <v>5539</v>
      </c>
      <c r="E2685" s="53">
        <v>41.974159999999998</v>
      </c>
      <c r="F2685" s="53">
        <v>2.792586</v>
      </c>
      <c r="G2685" s="54">
        <v>87.702619999999996</v>
      </c>
      <c r="H2685" s="53">
        <v>29985</v>
      </c>
      <c r="I2685" s="53">
        <v>16132</v>
      </c>
      <c r="J2685" s="53">
        <v>13853</v>
      </c>
      <c r="K2685" s="52">
        <v>143</v>
      </c>
      <c r="L2685" s="52">
        <v>-55.297380000000004</v>
      </c>
      <c r="M2685" s="55">
        <v>2</v>
      </c>
      <c r="N2685" s="61" t="s">
        <v>15</v>
      </c>
      <c r="P2685" s="66"/>
      <c r="Q2685" s="53"/>
      <c r="R2685" s="53"/>
      <c r="S2685" s="53"/>
      <c r="T2685" s="53"/>
      <c r="U2685" s="53"/>
      <c r="V2685" s="53"/>
      <c r="W2685" s="53"/>
    </row>
    <row r="2686" spans="2:23" s="52" customFormat="1" ht="13" x14ac:dyDescent="0.3">
      <c r="B2686" s="53" t="s">
        <v>5085</v>
      </c>
      <c r="C2686" s="53" t="s">
        <v>153</v>
      </c>
      <c r="D2686" s="53" t="s">
        <v>5540</v>
      </c>
      <c r="E2686" s="53">
        <v>41.873040000000003</v>
      </c>
      <c r="F2686" s="53">
        <v>2.8253940000000002</v>
      </c>
      <c r="G2686" s="54">
        <v>132.71700000000001</v>
      </c>
      <c r="H2686" s="53">
        <v>152</v>
      </c>
      <c r="I2686" s="53">
        <v>75</v>
      </c>
      <c r="J2686" s="53">
        <v>77</v>
      </c>
      <c r="K2686" s="52">
        <v>143</v>
      </c>
      <c r="L2686" s="52">
        <v>-10.282999999999987</v>
      </c>
      <c r="M2686" s="55">
        <v>2</v>
      </c>
      <c r="N2686" s="61" t="s">
        <v>15</v>
      </c>
      <c r="P2686" s="66"/>
      <c r="Q2686" s="53"/>
      <c r="R2686" s="53"/>
      <c r="S2686" s="53"/>
      <c r="T2686" s="53"/>
      <c r="U2686" s="53"/>
      <c r="V2686" s="53"/>
      <c r="W2686" s="53"/>
    </row>
    <row r="2687" spans="2:23" s="52" customFormat="1" ht="13" x14ac:dyDescent="0.3">
      <c r="B2687" s="53" t="s">
        <v>5085</v>
      </c>
      <c r="C2687" s="53" t="s">
        <v>153</v>
      </c>
      <c r="D2687" s="53" t="s">
        <v>5541</v>
      </c>
      <c r="E2687" s="53">
        <v>42.090029999999999</v>
      </c>
      <c r="F2687" s="53">
        <v>2.5875219999999999</v>
      </c>
      <c r="G2687" s="54">
        <v>403.899</v>
      </c>
      <c r="H2687" s="53">
        <v>327</v>
      </c>
      <c r="I2687" s="53">
        <v>173</v>
      </c>
      <c r="J2687" s="53">
        <v>154</v>
      </c>
      <c r="K2687" s="52">
        <v>143</v>
      </c>
      <c r="L2687" s="52">
        <v>260.899</v>
      </c>
      <c r="M2687" s="55">
        <v>4</v>
      </c>
      <c r="N2687" s="61" t="s">
        <v>16</v>
      </c>
      <c r="P2687" s="66"/>
      <c r="Q2687" s="53"/>
      <c r="R2687" s="53"/>
      <c r="S2687" s="53"/>
      <c r="T2687" s="53"/>
      <c r="U2687" s="53"/>
      <c r="V2687" s="53"/>
      <c r="W2687" s="53"/>
    </row>
    <row r="2688" spans="2:23" s="52" customFormat="1" ht="13" x14ac:dyDescent="0.3">
      <c r="B2688" s="53" t="s">
        <v>5085</v>
      </c>
      <c r="C2688" s="53" t="s">
        <v>153</v>
      </c>
      <c r="D2688" s="53" t="s">
        <v>5542</v>
      </c>
      <c r="E2688" s="53">
        <v>42.36862</v>
      </c>
      <c r="F2688" s="53">
        <v>2.980664</v>
      </c>
      <c r="G2688" s="54">
        <v>83.435810000000004</v>
      </c>
      <c r="H2688" s="53">
        <v>513</v>
      </c>
      <c r="I2688" s="53">
        <v>273</v>
      </c>
      <c r="J2688" s="53">
        <v>240</v>
      </c>
      <c r="K2688" s="52">
        <v>143</v>
      </c>
      <c r="L2688" s="52">
        <v>-59.564189999999996</v>
      </c>
      <c r="M2688" s="55">
        <v>2</v>
      </c>
      <c r="N2688" s="61" t="s">
        <v>15</v>
      </c>
      <c r="P2688" s="66"/>
      <c r="Q2688" s="53"/>
      <c r="R2688" s="53"/>
      <c r="S2688" s="53"/>
      <c r="T2688" s="53"/>
      <c r="U2688" s="53"/>
      <c r="V2688" s="53"/>
      <c r="W2688" s="53"/>
    </row>
    <row r="2689" spans="2:23" s="52" customFormat="1" ht="13" x14ac:dyDescent="0.3">
      <c r="B2689" s="53" t="s">
        <v>5085</v>
      </c>
      <c r="C2689" s="53" t="s">
        <v>153</v>
      </c>
      <c r="D2689" s="53" t="s">
        <v>5543</v>
      </c>
      <c r="E2689" s="53">
        <v>41.790709999999997</v>
      </c>
      <c r="F2689" s="53">
        <v>2.5854279999999998</v>
      </c>
      <c r="G2689" s="54">
        <v>400.12619999999998</v>
      </c>
      <c r="H2689" s="53">
        <v>811</v>
      </c>
      <c r="I2689" s="53">
        <v>430</v>
      </c>
      <c r="J2689" s="53">
        <v>381</v>
      </c>
      <c r="K2689" s="52">
        <v>143</v>
      </c>
      <c r="L2689" s="52">
        <v>257.12619999999998</v>
      </c>
      <c r="M2689" s="55">
        <v>4</v>
      </c>
      <c r="N2689" s="61" t="s">
        <v>16</v>
      </c>
      <c r="P2689" s="66"/>
      <c r="Q2689" s="53"/>
      <c r="R2689" s="53"/>
      <c r="S2689" s="53"/>
      <c r="T2689" s="53"/>
      <c r="U2689" s="53"/>
      <c r="V2689" s="53"/>
      <c r="W2689" s="53"/>
    </row>
    <row r="2690" spans="2:23" s="52" customFormat="1" ht="13" x14ac:dyDescent="0.3">
      <c r="B2690" s="53" t="s">
        <v>5085</v>
      </c>
      <c r="C2690" s="53" t="s">
        <v>153</v>
      </c>
      <c r="D2690" s="53" t="s">
        <v>5544</v>
      </c>
      <c r="E2690" s="53">
        <v>41.78058</v>
      </c>
      <c r="F2690" s="53">
        <v>3.0307330000000001</v>
      </c>
      <c r="G2690" s="54">
        <v>9.5815459999999995</v>
      </c>
      <c r="H2690" s="53">
        <v>21977</v>
      </c>
      <c r="I2690" s="53">
        <v>10997</v>
      </c>
      <c r="J2690" s="53">
        <v>10980</v>
      </c>
      <c r="K2690" s="52">
        <v>143</v>
      </c>
      <c r="L2690" s="52">
        <v>-133.418454</v>
      </c>
      <c r="M2690" s="55">
        <v>2</v>
      </c>
      <c r="N2690" s="61" t="s">
        <v>15</v>
      </c>
      <c r="P2690" s="66"/>
      <c r="Q2690" s="53"/>
      <c r="R2690" s="53"/>
      <c r="S2690" s="53"/>
      <c r="T2690" s="53"/>
      <c r="U2690" s="53"/>
      <c r="V2690" s="53"/>
      <c r="W2690" s="53"/>
    </row>
    <row r="2691" spans="2:23" s="52" customFormat="1" ht="13" x14ac:dyDescent="0.3">
      <c r="B2691" s="53" t="s">
        <v>5085</v>
      </c>
      <c r="C2691" s="53" t="s">
        <v>153</v>
      </c>
      <c r="D2691" s="53" t="s">
        <v>5545</v>
      </c>
      <c r="E2691" s="53">
        <v>42.078270000000003</v>
      </c>
      <c r="F2691" s="53">
        <v>2.5097990000000001</v>
      </c>
      <c r="G2691" s="54">
        <v>467.6071</v>
      </c>
      <c r="H2691" s="53">
        <v>1397</v>
      </c>
      <c r="I2691" s="53">
        <v>682</v>
      </c>
      <c r="J2691" s="53">
        <v>715</v>
      </c>
      <c r="K2691" s="52">
        <v>143</v>
      </c>
      <c r="L2691" s="52">
        <v>324.6071</v>
      </c>
      <c r="M2691" s="55">
        <v>4</v>
      </c>
      <c r="N2691" s="61" t="s">
        <v>16</v>
      </c>
      <c r="P2691" s="66"/>
      <c r="Q2691" s="53"/>
      <c r="R2691" s="53"/>
      <c r="S2691" s="53"/>
      <c r="T2691" s="53"/>
      <c r="U2691" s="53"/>
      <c r="V2691" s="53"/>
      <c r="W2691" s="53"/>
    </row>
    <row r="2692" spans="2:23" s="52" customFormat="1" ht="13" x14ac:dyDescent="0.3">
      <c r="B2692" s="53" t="s">
        <v>5085</v>
      </c>
      <c r="C2692" s="53" t="s">
        <v>153</v>
      </c>
      <c r="D2692" s="53" t="s">
        <v>5546</v>
      </c>
      <c r="E2692" s="53">
        <v>42.206389999999999</v>
      </c>
      <c r="F2692" s="53">
        <v>2.6616780000000002</v>
      </c>
      <c r="G2692" s="54">
        <v>195.0925</v>
      </c>
      <c r="H2692" s="53">
        <v>216</v>
      </c>
      <c r="I2692" s="53">
        <v>124</v>
      </c>
      <c r="J2692" s="53">
        <v>92</v>
      </c>
      <c r="K2692" s="52">
        <v>143</v>
      </c>
      <c r="L2692" s="52">
        <v>52.092500000000001</v>
      </c>
      <c r="M2692" s="55">
        <v>2</v>
      </c>
      <c r="N2692" s="61" t="s">
        <v>15</v>
      </c>
      <c r="P2692" s="66"/>
      <c r="Q2692" s="53"/>
      <c r="R2692" s="53"/>
      <c r="S2692" s="53"/>
      <c r="T2692" s="53"/>
      <c r="U2692" s="53"/>
      <c r="V2692" s="53"/>
      <c r="W2692" s="53"/>
    </row>
    <row r="2693" spans="2:23" s="52" customFormat="1" ht="13" x14ac:dyDescent="0.3">
      <c r="B2693" s="53" t="s">
        <v>5085</v>
      </c>
      <c r="C2693" s="53" t="s">
        <v>153</v>
      </c>
      <c r="D2693" s="53" t="s">
        <v>5547</v>
      </c>
      <c r="E2693" s="53">
        <v>41.990609999999997</v>
      </c>
      <c r="F2693" s="53">
        <v>2.7595040000000002</v>
      </c>
      <c r="G2693" s="54">
        <v>105.9555</v>
      </c>
      <c r="H2693" s="53">
        <v>3167</v>
      </c>
      <c r="I2693" s="53">
        <v>1610</v>
      </c>
      <c r="J2693" s="53">
        <v>1557</v>
      </c>
      <c r="K2693" s="52">
        <v>143</v>
      </c>
      <c r="L2693" s="52">
        <v>-37.044499999999999</v>
      </c>
      <c r="M2693" s="55">
        <v>2</v>
      </c>
      <c r="N2693" s="61" t="s">
        <v>15</v>
      </c>
      <c r="P2693" s="66"/>
      <c r="Q2693" s="53"/>
      <c r="R2693" s="53"/>
      <c r="S2693" s="53"/>
      <c r="T2693" s="53"/>
      <c r="U2693" s="53"/>
      <c r="V2693" s="53"/>
      <c r="W2693" s="53"/>
    </row>
    <row r="2694" spans="2:23" s="52" customFormat="1" ht="13" x14ac:dyDescent="0.3">
      <c r="B2694" s="53" t="s">
        <v>5085</v>
      </c>
      <c r="C2694" s="53" t="s">
        <v>153</v>
      </c>
      <c r="D2694" s="53" t="s">
        <v>5548</v>
      </c>
      <c r="E2694" s="53">
        <v>41.878959999999999</v>
      </c>
      <c r="F2694" s="53">
        <v>2.5108839999999999</v>
      </c>
      <c r="G2694" s="54">
        <v>798.23429999999996</v>
      </c>
      <c r="H2694" s="53">
        <v>5763</v>
      </c>
      <c r="I2694" s="53">
        <v>3006</v>
      </c>
      <c r="J2694" s="53">
        <v>2757</v>
      </c>
      <c r="K2694" s="52">
        <v>143</v>
      </c>
      <c r="L2694" s="52">
        <v>655.23429999999996</v>
      </c>
      <c r="M2694" s="55">
        <v>6</v>
      </c>
      <c r="N2694" s="61" t="s">
        <v>17</v>
      </c>
      <c r="P2694" s="66"/>
      <c r="Q2694" s="53"/>
      <c r="R2694" s="53"/>
      <c r="S2694" s="53"/>
      <c r="T2694" s="53"/>
      <c r="U2694" s="53"/>
      <c r="V2694" s="53"/>
      <c r="W2694" s="53"/>
    </row>
    <row r="2695" spans="2:23" s="52" customFormat="1" ht="13" x14ac:dyDescent="0.3">
      <c r="B2695" s="53" t="s">
        <v>5085</v>
      </c>
      <c r="C2695" s="53" t="s">
        <v>153</v>
      </c>
      <c r="D2695" s="53" t="s">
        <v>5549</v>
      </c>
      <c r="E2695" s="53">
        <v>42.213740000000001</v>
      </c>
      <c r="F2695" s="53">
        <v>2.6063700000000001</v>
      </c>
      <c r="G2695" s="54">
        <v>212.89099999999999</v>
      </c>
      <c r="H2695" s="53">
        <v>809</v>
      </c>
      <c r="I2695" s="53">
        <v>414</v>
      </c>
      <c r="J2695" s="53">
        <v>395</v>
      </c>
      <c r="K2695" s="52">
        <v>143</v>
      </c>
      <c r="L2695" s="52">
        <v>69.890999999999991</v>
      </c>
      <c r="M2695" s="55">
        <v>2</v>
      </c>
      <c r="N2695" s="61" t="s">
        <v>15</v>
      </c>
      <c r="P2695" s="66"/>
      <c r="Q2695" s="53"/>
      <c r="R2695" s="53"/>
      <c r="S2695" s="53"/>
      <c r="T2695" s="53"/>
      <c r="U2695" s="53"/>
      <c r="V2695" s="53"/>
      <c r="W2695" s="53"/>
    </row>
    <row r="2696" spans="2:23" s="52" customFormat="1" ht="13" x14ac:dyDescent="0.3">
      <c r="B2696" s="53" t="s">
        <v>5085</v>
      </c>
      <c r="C2696" s="53" t="s">
        <v>153</v>
      </c>
      <c r="D2696" s="53" t="s">
        <v>5550</v>
      </c>
      <c r="E2696" s="53">
        <v>42.233429999999998</v>
      </c>
      <c r="F2696" s="53">
        <v>2.2855319999999999</v>
      </c>
      <c r="G2696" s="54">
        <v>778.54719999999998</v>
      </c>
      <c r="H2696" s="53">
        <v>3556</v>
      </c>
      <c r="I2696" s="53">
        <v>1779</v>
      </c>
      <c r="J2696" s="53">
        <v>1777</v>
      </c>
      <c r="K2696" s="52">
        <v>143</v>
      </c>
      <c r="L2696" s="52">
        <v>635.54719999999998</v>
      </c>
      <c r="M2696" s="55">
        <v>6</v>
      </c>
      <c r="N2696" s="61" t="s">
        <v>17</v>
      </c>
      <c r="P2696" s="66"/>
      <c r="Q2696" s="53"/>
      <c r="R2696" s="53"/>
      <c r="S2696" s="53"/>
      <c r="T2696" s="53"/>
      <c r="U2696" s="53"/>
      <c r="V2696" s="53"/>
      <c r="W2696" s="53"/>
    </row>
    <row r="2697" spans="2:23" s="52" customFormat="1" ht="13" x14ac:dyDescent="0.3">
      <c r="B2697" s="53" t="s">
        <v>5085</v>
      </c>
      <c r="C2697" s="53" t="s">
        <v>153</v>
      </c>
      <c r="D2697" s="53" t="s">
        <v>5551</v>
      </c>
      <c r="E2697" s="53">
        <v>42.045909999999999</v>
      </c>
      <c r="F2697" s="53">
        <v>2.9412060000000002</v>
      </c>
      <c r="G2697" s="54">
        <v>47.704929999999997</v>
      </c>
      <c r="H2697" s="53">
        <v>517</v>
      </c>
      <c r="I2697" s="53">
        <v>257</v>
      </c>
      <c r="J2697" s="53">
        <v>260</v>
      </c>
      <c r="K2697" s="52">
        <v>143</v>
      </c>
      <c r="L2697" s="52">
        <v>-95.29507000000001</v>
      </c>
      <c r="M2697" s="55">
        <v>2</v>
      </c>
      <c r="N2697" s="61" t="s">
        <v>15</v>
      </c>
      <c r="P2697" s="66"/>
      <c r="Q2697" s="53"/>
      <c r="R2697" s="53"/>
      <c r="S2697" s="53"/>
      <c r="T2697" s="53"/>
      <c r="U2697" s="53"/>
      <c r="V2697" s="53"/>
      <c r="W2697" s="53"/>
    </row>
    <row r="2698" spans="2:23" s="52" customFormat="1" ht="13" x14ac:dyDescent="0.3">
      <c r="B2698" s="53" t="s">
        <v>5085</v>
      </c>
      <c r="C2698" s="53" t="s">
        <v>153</v>
      </c>
      <c r="D2698" s="53" t="s">
        <v>5552</v>
      </c>
      <c r="E2698" s="53">
        <v>42.212400000000002</v>
      </c>
      <c r="F2698" s="53">
        <v>2.5116779999999999</v>
      </c>
      <c r="G2698" s="54">
        <v>340.3424</v>
      </c>
      <c r="H2698" s="53">
        <v>2787</v>
      </c>
      <c r="I2698" s="53">
        <v>1421</v>
      </c>
      <c r="J2698" s="53">
        <v>1366</v>
      </c>
      <c r="K2698" s="52">
        <v>143</v>
      </c>
      <c r="L2698" s="52">
        <v>197.3424</v>
      </c>
      <c r="M2698" s="55">
        <v>2</v>
      </c>
      <c r="N2698" s="61" t="s">
        <v>15</v>
      </c>
      <c r="P2698" s="66"/>
      <c r="Q2698" s="53"/>
      <c r="R2698" s="53"/>
      <c r="S2698" s="53"/>
      <c r="T2698" s="53"/>
      <c r="U2698" s="53"/>
      <c r="V2698" s="53"/>
      <c r="W2698" s="53"/>
    </row>
    <row r="2699" spans="2:23" s="52" customFormat="1" ht="13" x14ac:dyDescent="0.3">
      <c r="B2699" s="53" t="s">
        <v>5085</v>
      </c>
      <c r="C2699" s="53" t="s">
        <v>153</v>
      </c>
      <c r="D2699" s="53" t="s">
        <v>5553</v>
      </c>
      <c r="E2699" s="53">
        <v>42.07058</v>
      </c>
      <c r="F2699" s="53">
        <v>2.9540440000000001</v>
      </c>
      <c r="G2699" s="54">
        <v>52.307740000000003</v>
      </c>
      <c r="H2699" s="53">
        <v>649</v>
      </c>
      <c r="I2699" s="53">
        <v>325</v>
      </c>
      <c r="J2699" s="53">
        <v>324</v>
      </c>
      <c r="K2699" s="52">
        <v>143</v>
      </c>
      <c r="L2699" s="52">
        <v>-90.692260000000005</v>
      </c>
      <c r="M2699" s="55">
        <v>2</v>
      </c>
      <c r="N2699" s="61" t="s">
        <v>15</v>
      </c>
      <c r="P2699" s="66"/>
      <c r="Q2699" s="53"/>
      <c r="R2699" s="53"/>
      <c r="S2699" s="53"/>
      <c r="T2699" s="53"/>
      <c r="U2699" s="53"/>
      <c r="V2699" s="53"/>
      <c r="W2699" s="53"/>
    </row>
    <row r="2700" spans="2:23" s="52" customFormat="1" ht="13" x14ac:dyDescent="0.3">
      <c r="B2700" s="53" t="s">
        <v>5085</v>
      </c>
      <c r="C2700" s="53" t="s">
        <v>153</v>
      </c>
      <c r="D2700" s="53" t="s">
        <v>5554</v>
      </c>
      <c r="E2700" s="53">
        <v>42.028239999999997</v>
      </c>
      <c r="F2700" s="53">
        <v>2.8535409999999999</v>
      </c>
      <c r="G2700" s="54">
        <v>174.7159</v>
      </c>
      <c r="H2700" s="53">
        <v>3233</v>
      </c>
      <c r="I2700" s="53">
        <v>1637</v>
      </c>
      <c r="J2700" s="53">
        <v>1596</v>
      </c>
      <c r="K2700" s="52">
        <v>143</v>
      </c>
      <c r="L2700" s="52">
        <v>31.715900000000005</v>
      </c>
      <c r="M2700" s="55">
        <v>2</v>
      </c>
      <c r="N2700" s="61" t="s">
        <v>15</v>
      </c>
      <c r="P2700" s="66"/>
      <c r="Q2700" s="53"/>
      <c r="R2700" s="53"/>
      <c r="S2700" s="53"/>
      <c r="T2700" s="53"/>
      <c r="U2700" s="53"/>
      <c r="V2700" s="53"/>
      <c r="W2700" s="53"/>
    </row>
    <row r="2701" spans="2:23" s="52" customFormat="1" ht="13" x14ac:dyDescent="0.3">
      <c r="B2701" s="53" t="s">
        <v>5085</v>
      </c>
      <c r="C2701" s="53" t="s">
        <v>153</v>
      </c>
      <c r="D2701" s="53" t="s">
        <v>5555</v>
      </c>
      <c r="E2701" s="53">
        <v>41.970280000000002</v>
      </c>
      <c r="F2701" s="53">
        <v>2.6643029999999999</v>
      </c>
      <c r="G2701" s="54">
        <v>156.8956</v>
      </c>
      <c r="H2701" s="53">
        <v>1276</v>
      </c>
      <c r="I2701" s="53">
        <v>637</v>
      </c>
      <c r="J2701" s="53">
        <v>639</v>
      </c>
      <c r="K2701" s="52">
        <v>143</v>
      </c>
      <c r="L2701" s="52">
        <v>13.895600000000002</v>
      </c>
      <c r="M2701" s="55">
        <v>2</v>
      </c>
      <c r="N2701" s="61" t="s">
        <v>15</v>
      </c>
      <c r="P2701" s="66"/>
      <c r="Q2701" s="53"/>
      <c r="R2701" s="53"/>
      <c r="S2701" s="53"/>
      <c r="T2701" s="53"/>
      <c r="U2701" s="53"/>
      <c r="V2701" s="53"/>
      <c r="W2701" s="53"/>
    </row>
    <row r="2702" spans="2:23" s="52" customFormat="1" ht="13" x14ac:dyDescent="0.3">
      <c r="B2702" s="53" t="s">
        <v>5085</v>
      </c>
      <c r="C2702" s="53" t="s">
        <v>153</v>
      </c>
      <c r="D2702" s="53" t="s">
        <v>5556</v>
      </c>
      <c r="E2702" s="53">
        <v>42.321199999999997</v>
      </c>
      <c r="F2702" s="53">
        <v>2.789514</v>
      </c>
      <c r="G2702" s="54">
        <v>170.01169999999999</v>
      </c>
      <c r="H2702" s="53">
        <v>213</v>
      </c>
      <c r="I2702" s="53">
        <v>109</v>
      </c>
      <c r="J2702" s="53">
        <v>104</v>
      </c>
      <c r="K2702" s="52">
        <v>143</v>
      </c>
      <c r="L2702" s="52">
        <v>27.01169999999999</v>
      </c>
      <c r="M2702" s="55">
        <v>2</v>
      </c>
      <c r="N2702" s="61" t="s">
        <v>15</v>
      </c>
      <c r="P2702" s="66"/>
      <c r="Q2702" s="53"/>
      <c r="R2702" s="53"/>
      <c r="S2702" s="53"/>
      <c r="T2702" s="53"/>
      <c r="U2702" s="53"/>
      <c r="V2702" s="53"/>
      <c r="W2702" s="53"/>
    </row>
    <row r="2703" spans="2:23" s="52" customFormat="1" ht="13" x14ac:dyDescent="0.3">
      <c r="B2703" s="53" t="s">
        <v>5085</v>
      </c>
      <c r="C2703" s="53" t="s">
        <v>153</v>
      </c>
      <c r="D2703" s="53" t="s">
        <v>5557</v>
      </c>
      <c r="E2703" s="53">
        <v>42.036720000000003</v>
      </c>
      <c r="F2703" s="53">
        <v>2.6473390000000001</v>
      </c>
      <c r="G2703" s="54">
        <v>249.9684</v>
      </c>
      <c r="H2703" s="53">
        <v>545</v>
      </c>
      <c r="I2703" s="53">
        <v>287</v>
      </c>
      <c r="J2703" s="53">
        <v>258</v>
      </c>
      <c r="K2703" s="52">
        <v>143</v>
      </c>
      <c r="L2703" s="52">
        <v>106.9684</v>
      </c>
      <c r="M2703" s="55">
        <v>2</v>
      </c>
      <c r="N2703" s="61" t="s">
        <v>15</v>
      </c>
      <c r="P2703" s="66"/>
      <c r="Q2703" s="53"/>
      <c r="R2703" s="53"/>
      <c r="S2703" s="53"/>
      <c r="T2703" s="53"/>
      <c r="U2703" s="53"/>
      <c r="V2703" s="53"/>
      <c r="W2703" s="53"/>
    </row>
    <row r="2704" spans="2:23" s="52" customFormat="1" ht="13" x14ac:dyDescent="0.3">
      <c r="B2704" s="53" t="s">
        <v>5085</v>
      </c>
      <c r="C2704" s="53" t="s">
        <v>153</v>
      </c>
      <c r="D2704" s="53" t="s">
        <v>5558</v>
      </c>
      <c r="E2704" s="53">
        <v>42.020890000000001</v>
      </c>
      <c r="F2704" s="53">
        <v>2.9307430000000001</v>
      </c>
      <c r="G2704" s="54">
        <v>72.498019999999997</v>
      </c>
      <c r="H2704" s="53">
        <v>250</v>
      </c>
      <c r="I2704" s="53">
        <v>131</v>
      </c>
      <c r="J2704" s="53">
        <v>119</v>
      </c>
      <c r="K2704" s="52">
        <v>143</v>
      </c>
      <c r="L2704" s="52">
        <v>-70.501980000000003</v>
      </c>
      <c r="M2704" s="55">
        <v>2</v>
      </c>
      <c r="N2704" s="61" t="s">
        <v>15</v>
      </c>
      <c r="P2704" s="66"/>
      <c r="Q2704" s="53"/>
      <c r="R2704" s="53"/>
      <c r="S2704" s="53"/>
      <c r="T2704" s="53"/>
      <c r="U2704" s="53"/>
      <c r="V2704" s="53"/>
      <c r="W2704" s="53"/>
    </row>
    <row r="2705" spans="2:23" s="52" customFormat="1" ht="13" x14ac:dyDescent="0.3">
      <c r="B2705" s="53" t="s">
        <v>5085</v>
      </c>
      <c r="C2705" s="53" t="s">
        <v>153</v>
      </c>
      <c r="D2705" s="53" t="s">
        <v>5559</v>
      </c>
      <c r="E2705" s="53">
        <v>42.135959999999997</v>
      </c>
      <c r="F2705" s="53">
        <v>2.6780469999999998</v>
      </c>
      <c r="G2705" s="54">
        <v>225.4033</v>
      </c>
      <c r="H2705" s="53">
        <v>252</v>
      </c>
      <c r="I2705" s="53">
        <v>129</v>
      </c>
      <c r="J2705" s="53">
        <v>123</v>
      </c>
      <c r="K2705" s="52">
        <v>143</v>
      </c>
      <c r="L2705" s="52">
        <v>82.403300000000002</v>
      </c>
      <c r="M2705" s="55">
        <v>2</v>
      </c>
      <c r="N2705" s="61" t="s">
        <v>15</v>
      </c>
      <c r="P2705" s="66"/>
      <c r="Q2705" s="53"/>
      <c r="R2705" s="53"/>
      <c r="S2705" s="53"/>
      <c r="T2705" s="53"/>
      <c r="U2705" s="53"/>
      <c r="V2705" s="53"/>
      <c r="W2705" s="53"/>
    </row>
    <row r="2706" spans="2:23" s="52" customFormat="1" ht="13" x14ac:dyDescent="0.3">
      <c r="B2706" s="53" t="s">
        <v>5085</v>
      </c>
      <c r="C2706" s="53" t="s">
        <v>153</v>
      </c>
      <c r="D2706" s="53" t="s">
        <v>5560</v>
      </c>
      <c r="E2706" s="53">
        <v>42.173760000000001</v>
      </c>
      <c r="F2706" s="53">
        <v>2.9907210000000002</v>
      </c>
      <c r="G2706" s="54">
        <v>30.441140000000001</v>
      </c>
      <c r="H2706" s="53">
        <v>782</v>
      </c>
      <c r="I2706" s="53">
        <v>408</v>
      </c>
      <c r="J2706" s="53">
        <v>374</v>
      </c>
      <c r="K2706" s="52">
        <v>143</v>
      </c>
      <c r="L2706" s="52">
        <v>-112.55886</v>
      </c>
      <c r="M2706" s="55">
        <v>2</v>
      </c>
      <c r="N2706" s="61" t="s">
        <v>15</v>
      </c>
      <c r="P2706" s="66"/>
      <c r="Q2706" s="53"/>
      <c r="R2706" s="53"/>
      <c r="S2706" s="53"/>
      <c r="T2706" s="53"/>
      <c r="U2706" s="53"/>
      <c r="V2706" s="53"/>
      <c r="W2706" s="53"/>
    </row>
    <row r="2707" spans="2:23" s="52" customFormat="1" ht="13" x14ac:dyDescent="0.3">
      <c r="B2707" s="53" t="s">
        <v>5085</v>
      </c>
      <c r="C2707" s="53" t="s">
        <v>153</v>
      </c>
      <c r="D2707" s="53" t="s">
        <v>5561</v>
      </c>
      <c r="E2707" s="53">
        <v>42.15652</v>
      </c>
      <c r="F2707" s="53">
        <v>2.9884149999999998</v>
      </c>
      <c r="G2707" s="54">
        <v>39.635190000000001</v>
      </c>
      <c r="H2707" s="53">
        <v>180</v>
      </c>
      <c r="I2707" s="53">
        <v>89</v>
      </c>
      <c r="J2707" s="53">
        <v>91</v>
      </c>
      <c r="K2707" s="52">
        <v>143</v>
      </c>
      <c r="L2707" s="52">
        <v>-103.36481000000001</v>
      </c>
      <c r="M2707" s="55">
        <v>2</v>
      </c>
      <c r="N2707" s="61" t="s">
        <v>15</v>
      </c>
      <c r="P2707" s="66"/>
      <c r="Q2707" s="53"/>
      <c r="R2707" s="53"/>
      <c r="S2707" s="53"/>
      <c r="T2707" s="53"/>
      <c r="U2707" s="53"/>
      <c r="V2707" s="53"/>
      <c r="W2707" s="53"/>
    </row>
    <row r="2708" spans="2:23" s="52" customFormat="1" ht="13" x14ac:dyDescent="0.3">
      <c r="B2708" s="53" t="s">
        <v>5085</v>
      </c>
      <c r="C2708" s="53" t="s">
        <v>153</v>
      </c>
      <c r="D2708" s="53" t="s">
        <v>5562</v>
      </c>
      <c r="E2708" s="53">
        <v>42.261629999999997</v>
      </c>
      <c r="F2708" s="53">
        <v>2.3659319999999999</v>
      </c>
      <c r="G2708" s="54">
        <v>860.97080000000005</v>
      </c>
      <c r="H2708" s="53">
        <v>717</v>
      </c>
      <c r="I2708" s="53">
        <v>361</v>
      </c>
      <c r="J2708" s="53">
        <v>356</v>
      </c>
      <c r="K2708" s="52">
        <v>143</v>
      </c>
      <c r="L2708" s="52">
        <v>717.97080000000005</v>
      </c>
      <c r="M2708" s="55">
        <v>6</v>
      </c>
      <c r="N2708" s="61" t="s">
        <v>17</v>
      </c>
      <c r="P2708" s="66"/>
      <c r="Q2708" s="53"/>
      <c r="R2708" s="53"/>
      <c r="S2708" s="53"/>
      <c r="T2708" s="53"/>
      <c r="U2708" s="53"/>
      <c r="V2708" s="53"/>
      <c r="W2708" s="53"/>
    </row>
    <row r="2709" spans="2:23" s="52" customFormat="1" ht="13" x14ac:dyDescent="0.3">
      <c r="B2709" s="53" t="s">
        <v>5085</v>
      </c>
      <c r="C2709" s="53" t="s">
        <v>153</v>
      </c>
      <c r="D2709" s="53" t="s">
        <v>5563</v>
      </c>
      <c r="E2709" s="53">
        <v>42.187959999999997</v>
      </c>
      <c r="F2709" s="53">
        <v>3.0823520000000002</v>
      </c>
      <c r="G2709" s="54">
        <v>7.9995409999999998</v>
      </c>
      <c r="H2709" s="53">
        <v>2029</v>
      </c>
      <c r="I2709" s="53">
        <v>1099</v>
      </c>
      <c r="J2709" s="53">
        <v>930</v>
      </c>
      <c r="K2709" s="52">
        <v>143</v>
      </c>
      <c r="L2709" s="52">
        <v>-135.00045900000001</v>
      </c>
      <c r="M2709" s="55">
        <v>2</v>
      </c>
      <c r="N2709" s="61" t="s">
        <v>15</v>
      </c>
      <c r="P2709" s="66"/>
      <c r="Q2709" s="53"/>
      <c r="R2709" s="53"/>
      <c r="S2709" s="53"/>
      <c r="T2709" s="53"/>
      <c r="U2709" s="53"/>
      <c r="V2709" s="53"/>
      <c r="W2709" s="53"/>
    </row>
    <row r="2710" spans="2:23" s="52" customFormat="1" ht="13" x14ac:dyDescent="0.3">
      <c r="B2710" s="53" t="s">
        <v>5085</v>
      </c>
      <c r="C2710" s="53" t="s">
        <v>153</v>
      </c>
      <c r="D2710" s="53" t="s">
        <v>5564</v>
      </c>
      <c r="E2710" s="53">
        <v>41.860810000000001</v>
      </c>
      <c r="F2710" s="53">
        <v>2.6677719999999998</v>
      </c>
      <c r="G2710" s="54">
        <v>140.2747</v>
      </c>
      <c r="H2710" s="53">
        <v>11739</v>
      </c>
      <c r="I2710" s="53">
        <v>6057</v>
      </c>
      <c r="J2710" s="53">
        <v>5682</v>
      </c>
      <c r="K2710" s="52">
        <v>143</v>
      </c>
      <c r="L2710" s="52">
        <v>-2.7253000000000043</v>
      </c>
      <c r="M2710" s="55">
        <v>2</v>
      </c>
      <c r="N2710" s="61" t="s">
        <v>15</v>
      </c>
      <c r="P2710" s="66"/>
      <c r="Q2710" s="53"/>
      <c r="R2710" s="53"/>
      <c r="S2710" s="53"/>
      <c r="T2710" s="53"/>
      <c r="U2710" s="53"/>
      <c r="V2710" s="53"/>
      <c r="W2710" s="53"/>
    </row>
    <row r="2711" spans="2:23" s="52" customFormat="1" ht="13" x14ac:dyDescent="0.3">
      <c r="B2711" s="53" t="s">
        <v>5085</v>
      </c>
      <c r="C2711" s="53" t="s">
        <v>153</v>
      </c>
      <c r="D2711" s="53" t="s">
        <v>5565</v>
      </c>
      <c r="E2711" s="53">
        <v>41.815660000000001</v>
      </c>
      <c r="F2711" s="53">
        <v>3.0029270000000001</v>
      </c>
      <c r="G2711" s="54">
        <v>54.800759999999997</v>
      </c>
      <c r="H2711" s="53">
        <v>5017</v>
      </c>
      <c r="I2711" s="53">
        <v>2559</v>
      </c>
      <c r="J2711" s="53">
        <v>2458</v>
      </c>
      <c r="K2711" s="52">
        <v>143</v>
      </c>
      <c r="L2711" s="52">
        <v>-88.199240000000003</v>
      </c>
      <c r="M2711" s="55">
        <v>2</v>
      </c>
      <c r="N2711" s="61" t="s">
        <v>15</v>
      </c>
      <c r="P2711" s="66"/>
      <c r="Q2711" s="53"/>
      <c r="R2711" s="53"/>
      <c r="S2711" s="53"/>
      <c r="T2711" s="53"/>
      <c r="U2711" s="53"/>
      <c r="V2711" s="53"/>
      <c r="W2711" s="53"/>
    </row>
    <row r="2712" spans="2:23" s="52" customFormat="1" ht="13" x14ac:dyDescent="0.3">
      <c r="B2712" s="53" t="s">
        <v>5085</v>
      </c>
      <c r="C2712" s="53" t="s">
        <v>153</v>
      </c>
      <c r="D2712" s="53" t="s">
        <v>5566</v>
      </c>
      <c r="E2712" s="53">
        <v>42.234389999999998</v>
      </c>
      <c r="F2712" s="53">
        <v>2.9519060000000001</v>
      </c>
      <c r="G2712" s="54">
        <v>42.306089999999998</v>
      </c>
      <c r="H2712" s="53">
        <v>335</v>
      </c>
      <c r="I2712" s="53">
        <v>181</v>
      </c>
      <c r="J2712" s="53">
        <v>154</v>
      </c>
      <c r="K2712" s="52">
        <v>143</v>
      </c>
      <c r="L2712" s="52">
        <v>-100.69391</v>
      </c>
      <c r="M2712" s="55">
        <v>2</v>
      </c>
      <c r="N2712" s="61" t="s">
        <v>15</v>
      </c>
      <c r="P2712" s="66"/>
      <c r="Q2712" s="53"/>
      <c r="R2712" s="53"/>
      <c r="S2712" s="53"/>
      <c r="T2712" s="53"/>
      <c r="U2712" s="53"/>
      <c r="V2712" s="53"/>
      <c r="W2712" s="53"/>
    </row>
    <row r="2713" spans="2:23" s="52" customFormat="1" ht="13" x14ac:dyDescent="0.3">
      <c r="B2713" s="53" t="s">
        <v>5085</v>
      </c>
      <c r="C2713" s="53" t="s">
        <v>153</v>
      </c>
      <c r="D2713" s="53" t="s">
        <v>5567</v>
      </c>
      <c r="E2713" s="53">
        <v>42.146380000000001</v>
      </c>
      <c r="F2713" s="53">
        <v>2.5693239999999999</v>
      </c>
      <c r="G2713" s="54">
        <v>496.28410000000002</v>
      </c>
      <c r="H2713" s="53">
        <v>1610</v>
      </c>
      <c r="I2713" s="53">
        <v>810</v>
      </c>
      <c r="J2713" s="53">
        <v>800</v>
      </c>
      <c r="K2713" s="52">
        <v>143</v>
      </c>
      <c r="L2713" s="52">
        <v>353.28410000000002</v>
      </c>
      <c r="M2713" s="55">
        <v>4</v>
      </c>
      <c r="N2713" s="61" t="s">
        <v>16</v>
      </c>
      <c r="P2713" s="66"/>
      <c r="Q2713" s="53"/>
      <c r="R2713" s="53"/>
      <c r="S2713" s="53"/>
      <c r="T2713" s="53"/>
      <c r="U2713" s="53"/>
      <c r="V2713" s="53"/>
      <c r="W2713" s="53"/>
    </row>
    <row r="2714" spans="2:23" s="52" customFormat="1" ht="13" x14ac:dyDescent="0.3">
      <c r="B2714" s="53" t="s">
        <v>5085</v>
      </c>
      <c r="C2714" s="53" t="s">
        <v>153</v>
      </c>
      <c r="D2714" s="53" t="s">
        <v>5568</v>
      </c>
      <c r="E2714" s="53">
        <v>42.01446</v>
      </c>
      <c r="F2714" s="53">
        <v>2.824395</v>
      </c>
      <c r="G2714" s="54">
        <v>59.735019999999999</v>
      </c>
      <c r="H2714" s="53">
        <v>4468</v>
      </c>
      <c r="I2714" s="53">
        <v>2223</v>
      </c>
      <c r="J2714" s="53">
        <v>2245</v>
      </c>
      <c r="K2714" s="52">
        <v>143</v>
      </c>
      <c r="L2714" s="52">
        <v>-83.264980000000008</v>
      </c>
      <c r="M2714" s="55">
        <v>2</v>
      </c>
      <c r="N2714" s="61" t="s">
        <v>15</v>
      </c>
      <c r="P2714" s="66"/>
      <c r="Q2714" s="53"/>
      <c r="R2714" s="53"/>
      <c r="S2714" s="53"/>
      <c r="T2714" s="53"/>
      <c r="U2714" s="53"/>
      <c r="V2714" s="53"/>
      <c r="W2714" s="53"/>
    </row>
    <row r="2715" spans="2:23" s="52" customFormat="1" ht="13" x14ac:dyDescent="0.3">
      <c r="B2715" s="53" t="s">
        <v>5085</v>
      </c>
      <c r="C2715" s="53" t="s">
        <v>153</v>
      </c>
      <c r="D2715" s="53" t="s">
        <v>5569</v>
      </c>
      <c r="E2715" s="53">
        <v>42.122599999999998</v>
      </c>
      <c r="F2715" s="53">
        <v>2.9619040000000001</v>
      </c>
      <c r="G2715" s="54">
        <v>94.311840000000004</v>
      </c>
      <c r="H2715" s="53">
        <v>768</v>
      </c>
      <c r="I2715" s="53">
        <v>370</v>
      </c>
      <c r="J2715" s="53">
        <v>398</v>
      </c>
      <c r="K2715" s="52">
        <v>143</v>
      </c>
      <c r="L2715" s="52">
        <v>-48.688159999999996</v>
      </c>
      <c r="M2715" s="55">
        <v>2</v>
      </c>
      <c r="N2715" s="61" t="s">
        <v>15</v>
      </c>
      <c r="P2715" s="66"/>
      <c r="Q2715" s="53"/>
      <c r="R2715" s="53"/>
      <c r="S2715" s="53"/>
      <c r="T2715" s="53"/>
      <c r="U2715" s="53"/>
      <c r="V2715" s="53"/>
      <c r="W2715" s="53"/>
    </row>
    <row r="2716" spans="2:23" s="52" customFormat="1" ht="13" x14ac:dyDescent="0.3">
      <c r="B2716" s="53" t="s">
        <v>5085</v>
      </c>
      <c r="C2716" s="53" t="s">
        <v>153</v>
      </c>
      <c r="D2716" s="53" t="s">
        <v>5570</v>
      </c>
      <c r="E2716" s="53">
        <v>42.324629999999999</v>
      </c>
      <c r="F2716" s="53">
        <v>3.1876699999999998</v>
      </c>
      <c r="G2716" s="54">
        <v>53.852290000000004</v>
      </c>
      <c r="H2716" s="53">
        <v>226</v>
      </c>
      <c r="I2716" s="53">
        <v>116</v>
      </c>
      <c r="J2716" s="53">
        <v>110</v>
      </c>
      <c r="K2716" s="52">
        <v>143</v>
      </c>
      <c r="L2716" s="52">
        <v>-89.147709999999989</v>
      </c>
      <c r="M2716" s="55">
        <v>2</v>
      </c>
      <c r="N2716" s="61" t="s">
        <v>15</v>
      </c>
      <c r="P2716" s="66"/>
      <c r="Q2716" s="53"/>
      <c r="R2716" s="53"/>
      <c r="S2716" s="53"/>
      <c r="T2716" s="53"/>
      <c r="U2716" s="53"/>
      <c r="V2716" s="53"/>
      <c r="W2716" s="53"/>
    </row>
    <row r="2717" spans="2:23" s="52" customFormat="1" ht="13" x14ac:dyDescent="0.3">
      <c r="B2717" s="53" t="s">
        <v>5085</v>
      </c>
      <c r="C2717" s="53" t="s">
        <v>153</v>
      </c>
      <c r="D2717" s="53" t="s">
        <v>5571</v>
      </c>
      <c r="E2717" s="53">
        <v>42.170409999999997</v>
      </c>
      <c r="F2717" s="53">
        <v>2.7442669999999998</v>
      </c>
      <c r="G2717" s="54">
        <v>188.9648</v>
      </c>
      <c r="H2717" s="53">
        <v>1095</v>
      </c>
      <c r="I2717" s="53">
        <v>556</v>
      </c>
      <c r="J2717" s="53">
        <v>539</v>
      </c>
      <c r="K2717" s="52">
        <v>143</v>
      </c>
      <c r="L2717" s="52">
        <v>45.964799999999997</v>
      </c>
      <c r="M2717" s="55">
        <v>2</v>
      </c>
      <c r="N2717" s="61" t="s">
        <v>15</v>
      </c>
      <c r="P2717" s="66"/>
      <c r="Q2717" s="53"/>
      <c r="R2717" s="53"/>
      <c r="S2717" s="53"/>
      <c r="T2717" s="53"/>
      <c r="U2717" s="53"/>
      <c r="V2717" s="53"/>
      <c r="W2717" s="53"/>
    </row>
    <row r="2718" spans="2:23" s="52" customFormat="1" ht="13" x14ac:dyDescent="0.3">
      <c r="B2718" s="53" t="s">
        <v>5085</v>
      </c>
      <c r="C2718" s="53" t="s">
        <v>153</v>
      </c>
      <c r="D2718" s="53" t="s">
        <v>5572</v>
      </c>
      <c r="E2718" s="53">
        <v>42.027369999999998</v>
      </c>
      <c r="F2718" s="53">
        <v>3.0715029999999999</v>
      </c>
      <c r="G2718" s="54">
        <v>12.04134</v>
      </c>
      <c r="H2718" s="53">
        <v>194</v>
      </c>
      <c r="I2718" s="53">
        <v>111</v>
      </c>
      <c r="J2718" s="53">
        <v>83</v>
      </c>
      <c r="K2718" s="52">
        <v>143</v>
      </c>
      <c r="L2718" s="52">
        <v>-130.95866000000001</v>
      </c>
      <c r="M2718" s="55">
        <v>2</v>
      </c>
      <c r="N2718" s="61" t="s">
        <v>15</v>
      </c>
      <c r="P2718" s="66"/>
      <c r="Q2718" s="53"/>
      <c r="R2718" s="53"/>
      <c r="S2718" s="53"/>
      <c r="T2718" s="53"/>
      <c r="U2718" s="53"/>
      <c r="V2718" s="53"/>
      <c r="W2718" s="53"/>
    </row>
    <row r="2719" spans="2:23" s="52" customFormat="1" ht="13" x14ac:dyDescent="0.3">
      <c r="B2719" s="53" t="s">
        <v>5085</v>
      </c>
      <c r="C2719" s="53" t="s">
        <v>153</v>
      </c>
      <c r="D2719" s="53" t="s">
        <v>5573</v>
      </c>
      <c r="E2719" s="53">
        <v>42.373710000000003</v>
      </c>
      <c r="F2719" s="53">
        <v>2.3007040000000001</v>
      </c>
      <c r="G2719" s="54">
        <v>1265.82</v>
      </c>
      <c r="H2719" s="53">
        <v>173</v>
      </c>
      <c r="I2719" s="53">
        <v>96</v>
      </c>
      <c r="J2719" s="53">
        <v>77</v>
      </c>
      <c r="K2719" s="52">
        <v>143</v>
      </c>
      <c r="L2719" s="52">
        <v>1122.82</v>
      </c>
      <c r="M2719" s="55">
        <v>8</v>
      </c>
      <c r="N2719" s="61" t="s">
        <v>17</v>
      </c>
      <c r="P2719" s="66"/>
      <c r="Q2719" s="53"/>
      <c r="R2719" s="53"/>
      <c r="S2719" s="53"/>
      <c r="T2719" s="53"/>
      <c r="U2719" s="53"/>
      <c r="V2719" s="53"/>
      <c r="W2719" s="53"/>
    </row>
    <row r="2720" spans="2:23" s="52" customFormat="1" ht="13" x14ac:dyDescent="0.3">
      <c r="B2720" s="53" t="s">
        <v>5085</v>
      </c>
      <c r="C2720" s="53" t="s">
        <v>153</v>
      </c>
      <c r="D2720" s="53" t="s">
        <v>5574</v>
      </c>
      <c r="E2720" s="53">
        <v>41.809170000000002</v>
      </c>
      <c r="F2720" s="53">
        <v>2.7434660000000002</v>
      </c>
      <c r="G2720" s="54">
        <v>78.974909999999994</v>
      </c>
      <c r="H2720" s="53">
        <v>5127</v>
      </c>
      <c r="I2720" s="53">
        <v>2631</v>
      </c>
      <c r="J2720" s="53">
        <v>2496</v>
      </c>
      <c r="K2720" s="52">
        <v>143</v>
      </c>
      <c r="L2720" s="52">
        <v>-64.025090000000006</v>
      </c>
      <c r="M2720" s="55">
        <v>2</v>
      </c>
      <c r="N2720" s="61" t="s">
        <v>15</v>
      </c>
      <c r="P2720" s="66"/>
      <c r="Q2720" s="53"/>
      <c r="R2720" s="53"/>
      <c r="S2720" s="53"/>
      <c r="T2720" s="53"/>
      <c r="U2720" s="53"/>
      <c r="V2720" s="53"/>
      <c r="W2720" s="53"/>
    </row>
    <row r="2721" spans="2:23" s="52" customFormat="1" ht="13" x14ac:dyDescent="0.3">
      <c r="B2721" s="53" t="s">
        <v>5085</v>
      </c>
      <c r="C2721" s="53" t="s">
        <v>153</v>
      </c>
      <c r="D2721" s="53" t="s">
        <v>5575</v>
      </c>
      <c r="E2721" s="53">
        <v>42.209350000000001</v>
      </c>
      <c r="F2721" s="53">
        <v>2.9942690000000001</v>
      </c>
      <c r="G2721" s="54">
        <v>30.35726</v>
      </c>
      <c r="H2721" s="53">
        <v>206</v>
      </c>
      <c r="I2721" s="53">
        <v>107</v>
      </c>
      <c r="J2721" s="53">
        <v>99</v>
      </c>
      <c r="K2721" s="52">
        <v>143</v>
      </c>
      <c r="L2721" s="52">
        <v>-112.64274</v>
      </c>
      <c r="M2721" s="55">
        <v>2</v>
      </c>
      <c r="N2721" s="61" t="s">
        <v>15</v>
      </c>
      <c r="P2721" s="66"/>
      <c r="Q2721" s="53"/>
      <c r="R2721" s="53"/>
      <c r="S2721" s="53"/>
      <c r="T2721" s="53"/>
      <c r="U2721" s="53"/>
      <c r="V2721" s="53"/>
      <c r="W2721" s="53"/>
    </row>
    <row r="2722" spans="2:23" s="52" customFormat="1" ht="13" x14ac:dyDescent="0.3">
      <c r="B2722" s="53" t="s">
        <v>5085</v>
      </c>
      <c r="C2722" s="53" t="s">
        <v>153</v>
      </c>
      <c r="D2722" s="53" t="s">
        <v>5576</v>
      </c>
      <c r="E2722" s="53">
        <v>41.983330000000002</v>
      </c>
      <c r="F2722" s="53">
        <v>2.516667</v>
      </c>
      <c r="G2722" s="54">
        <v>337.0181</v>
      </c>
      <c r="H2722" s="53">
        <v>130</v>
      </c>
      <c r="I2722" s="53">
        <v>73</v>
      </c>
      <c r="J2722" s="53">
        <v>57</v>
      </c>
      <c r="K2722" s="52">
        <v>143</v>
      </c>
      <c r="L2722" s="52">
        <v>194.0181</v>
      </c>
      <c r="M2722" s="55">
        <v>2</v>
      </c>
      <c r="N2722" s="61" t="s">
        <v>15</v>
      </c>
      <c r="P2722" s="66"/>
      <c r="Q2722" s="53"/>
      <c r="R2722" s="53"/>
      <c r="S2722" s="53"/>
      <c r="T2722" s="53"/>
      <c r="U2722" s="53"/>
      <c r="V2722" s="53"/>
      <c r="W2722" s="53"/>
    </row>
    <row r="2723" spans="2:23" s="52" customFormat="1" ht="13" x14ac:dyDescent="0.3">
      <c r="B2723" s="53" t="s">
        <v>5085</v>
      </c>
      <c r="C2723" s="53" t="s">
        <v>153</v>
      </c>
      <c r="D2723" s="53" t="s">
        <v>5577</v>
      </c>
      <c r="E2723" s="53">
        <v>42.080019999999998</v>
      </c>
      <c r="F2723" s="53">
        <v>3.0567730000000002</v>
      </c>
      <c r="G2723" s="54">
        <v>14.32662</v>
      </c>
      <c r="H2723" s="53">
        <v>420</v>
      </c>
      <c r="I2723" s="53">
        <v>213</v>
      </c>
      <c r="J2723" s="53">
        <v>207</v>
      </c>
      <c r="K2723" s="52">
        <v>143</v>
      </c>
      <c r="L2723" s="52">
        <v>-128.67338000000001</v>
      </c>
      <c r="M2723" s="55">
        <v>2</v>
      </c>
      <c r="N2723" s="61" t="s">
        <v>15</v>
      </c>
      <c r="P2723" s="66"/>
      <c r="Q2723" s="53"/>
      <c r="R2723" s="53"/>
      <c r="S2723" s="53"/>
      <c r="T2723" s="53"/>
      <c r="U2723" s="53"/>
      <c r="V2723" s="53"/>
      <c r="W2723" s="53"/>
    </row>
    <row r="2724" spans="2:23" s="52" customFormat="1" ht="13" x14ac:dyDescent="0.3">
      <c r="B2724" s="53" t="s">
        <v>5085</v>
      </c>
      <c r="C2724" s="53" t="s">
        <v>153</v>
      </c>
      <c r="D2724" s="53" t="s">
        <v>5578</v>
      </c>
      <c r="E2724" s="53">
        <v>42.310360000000003</v>
      </c>
      <c r="F2724" s="53">
        <v>2.839645</v>
      </c>
      <c r="G2724" s="54">
        <v>227.8623</v>
      </c>
      <c r="H2724" s="53">
        <v>301</v>
      </c>
      <c r="I2724" s="53">
        <v>149</v>
      </c>
      <c r="J2724" s="53">
        <v>152</v>
      </c>
      <c r="K2724" s="52">
        <v>143</v>
      </c>
      <c r="L2724" s="52">
        <v>84.862300000000005</v>
      </c>
      <c r="M2724" s="55">
        <v>2</v>
      </c>
      <c r="N2724" s="61" t="s">
        <v>15</v>
      </c>
      <c r="P2724" s="66"/>
      <c r="Q2724" s="53"/>
      <c r="R2724" s="53"/>
      <c r="S2724" s="53"/>
      <c r="T2724" s="53"/>
      <c r="U2724" s="53"/>
      <c r="V2724" s="53"/>
      <c r="W2724" s="53"/>
    </row>
    <row r="2725" spans="2:23" s="52" customFormat="1" ht="13" x14ac:dyDescent="0.3">
      <c r="B2725" s="53" t="s">
        <v>5085</v>
      </c>
      <c r="C2725" s="53" t="s">
        <v>153</v>
      </c>
      <c r="D2725" s="53" t="s">
        <v>5579</v>
      </c>
      <c r="E2725" s="53">
        <v>41.952460000000002</v>
      </c>
      <c r="F2725" s="53">
        <v>3.12839</v>
      </c>
      <c r="G2725" s="54">
        <v>39.582790000000003</v>
      </c>
      <c r="H2725" s="53">
        <v>193</v>
      </c>
      <c r="I2725" s="53">
        <v>101</v>
      </c>
      <c r="J2725" s="53">
        <v>92</v>
      </c>
      <c r="K2725" s="52">
        <v>143</v>
      </c>
      <c r="L2725" s="52">
        <v>-103.41721</v>
      </c>
      <c r="M2725" s="55">
        <v>2</v>
      </c>
      <c r="N2725" s="61" t="s">
        <v>15</v>
      </c>
      <c r="P2725" s="66"/>
      <c r="Q2725" s="53"/>
      <c r="R2725" s="53"/>
      <c r="S2725" s="53"/>
      <c r="T2725" s="53"/>
      <c r="U2725" s="53"/>
      <c r="V2725" s="53"/>
      <c r="W2725" s="53"/>
    </row>
    <row r="2726" spans="2:23" s="52" customFormat="1" ht="13" x14ac:dyDescent="0.3">
      <c r="B2726" s="53" t="s">
        <v>5085</v>
      </c>
      <c r="C2726" s="53" t="s">
        <v>153</v>
      </c>
      <c r="D2726" s="53" t="s">
        <v>5580</v>
      </c>
      <c r="E2726" s="53">
        <v>42.17557</v>
      </c>
      <c r="F2726" s="53">
        <v>3.0395409999999998</v>
      </c>
      <c r="G2726" s="54">
        <v>9.3743219999999994</v>
      </c>
      <c r="H2726" s="53">
        <v>678</v>
      </c>
      <c r="I2726" s="53">
        <v>352</v>
      </c>
      <c r="J2726" s="53">
        <v>326</v>
      </c>
      <c r="K2726" s="52">
        <v>143</v>
      </c>
      <c r="L2726" s="52">
        <v>-133.62567799999999</v>
      </c>
      <c r="M2726" s="55">
        <v>2</v>
      </c>
      <c r="N2726" s="61" t="s">
        <v>15</v>
      </c>
      <c r="P2726" s="66"/>
      <c r="Q2726" s="53"/>
      <c r="R2726" s="53"/>
      <c r="S2726" s="53"/>
      <c r="T2726" s="53"/>
      <c r="U2726" s="53"/>
      <c r="V2726" s="53"/>
      <c r="W2726" s="53"/>
    </row>
    <row r="2727" spans="2:23" s="52" customFormat="1" ht="13" x14ac:dyDescent="0.3">
      <c r="B2727" s="53" t="s">
        <v>5085</v>
      </c>
      <c r="C2727" s="53" t="s">
        <v>153</v>
      </c>
      <c r="D2727" s="53" t="s">
        <v>5581</v>
      </c>
      <c r="E2727" s="53">
        <v>42.04318</v>
      </c>
      <c r="F2727" s="53">
        <v>3.1263610000000002</v>
      </c>
      <c r="G2727" s="54">
        <v>31.456299999999999</v>
      </c>
      <c r="H2727" s="53">
        <v>11598</v>
      </c>
      <c r="I2727" s="53">
        <v>5880</v>
      </c>
      <c r="J2727" s="53">
        <v>5718</v>
      </c>
      <c r="K2727" s="52">
        <v>143</v>
      </c>
      <c r="L2727" s="52">
        <v>-111.5437</v>
      </c>
      <c r="M2727" s="55">
        <v>2</v>
      </c>
      <c r="N2727" s="61" t="s">
        <v>15</v>
      </c>
      <c r="P2727" s="66"/>
      <c r="Q2727" s="53"/>
      <c r="R2727" s="53"/>
      <c r="S2727" s="53"/>
      <c r="T2727" s="53"/>
      <c r="U2727" s="53"/>
      <c r="V2727" s="53"/>
      <c r="W2727" s="53"/>
    </row>
    <row r="2728" spans="2:23" s="52" customFormat="1" ht="13" x14ac:dyDescent="0.3">
      <c r="B2728" s="53" t="s">
        <v>5085</v>
      </c>
      <c r="C2728" s="53" t="s">
        <v>153</v>
      </c>
      <c r="D2728" s="53" t="s">
        <v>5582</v>
      </c>
      <c r="E2728" s="53">
        <v>42.233699999999999</v>
      </c>
      <c r="F2728" s="53">
        <v>2.6302780000000001</v>
      </c>
      <c r="G2728" s="54">
        <v>278.46850000000001</v>
      </c>
      <c r="H2728" s="53">
        <v>760</v>
      </c>
      <c r="I2728" s="53">
        <v>377</v>
      </c>
      <c r="J2728" s="53">
        <v>383</v>
      </c>
      <c r="K2728" s="52">
        <v>143</v>
      </c>
      <c r="L2728" s="52">
        <v>135.46850000000001</v>
      </c>
      <c r="M2728" s="55">
        <v>2</v>
      </c>
      <c r="N2728" s="61" t="s">
        <v>15</v>
      </c>
      <c r="P2728" s="66"/>
      <c r="Q2728" s="53"/>
      <c r="R2728" s="53"/>
      <c r="S2728" s="53"/>
      <c r="T2728" s="53"/>
      <c r="U2728" s="53"/>
      <c r="V2728" s="53"/>
      <c r="W2728" s="53"/>
    </row>
    <row r="2729" spans="2:23" s="52" customFormat="1" ht="13" x14ac:dyDescent="0.3">
      <c r="B2729" s="53" t="s">
        <v>5085</v>
      </c>
      <c r="C2729" s="53" t="s">
        <v>153</v>
      </c>
      <c r="D2729" s="53" t="s">
        <v>5583</v>
      </c>
      <c r="E2729" s="53">
        <v>42.32076</v>
      </c>
      <c r="F2729" s="53">
        <v>2.0141520000000002</v>
      </c>
      <c r="G2729" s="54">
        <v>1426.8330000000001</v>
      </c>
      <c r="H2729" s="53">
        <v>160</v>
      </c>
      <c r="I2729" s="53">
        <v>98</v>
      </c>
      <c r="J2729" s="53">
        <v>62</v>
      </c>
      <c r="K2729" s="52">
        <v>143</v>
      </c>
      <c r="L2729" s="52">
        <v>1283.8330000000001</v>
      </c>
      <c r="M2729" s="55">
        <v>8</v>
      </c>
      <c r="N2729" s="61" t="s">
        <v>17</v>
      </c>
      <c r="P2729" s="66"/>
      <c r="Q2729" s="53"/>
      <c r="R2729" s="53"/>
      <c r="S2729" s="53"/>
      <c r="T2729" s="53"/>
      <c r="U2729" s="53"/>
      <c r="V2729" s="53"/>
      <c r="W2729" s="53"/>
    </row>
    <row r="2730" spans="2:23" s="52" customFormat="1" ht="13" x14ac:dyDescent="0.3">
      <c r="B2730" s="53" t="s">
        <v>5085</v>
      </c>
      <c r="C2730" s="53" t="s">
        <v>153</v>
      </c>
      <c r="D2730" s="53" t="s">
        <v>5584</v>
      </c>
      <c r="E2730" s="53">
        <v>41.720179999999999</v>
      </c>
      <c r="F2730" s="53">
        <v>2.9320970000000002</v>
      </c>
      <c r="G2730" s="54">
        <v>11.305669999999999</v>
      </c>
      <c r="H2730" s="53">
        <v>5948</v>
      </c>
      <c r="I2730" s="53">
        <v>3047</v>
      </c>
      <c r="J2730" s="53">
        <v>2901</v>
      </c>
      <c r="K2730" s="52">
        <v>143</v>
      </c>
      <c r="L2730" s="52">
        <v>-131.69433000000001</v>
      </c>
      <c r="M2730" s="55">
        <v>2</v>
      </c>
      <c r="N2730" s="61" t="s">
        <v>15</v>
      </c>
      <c r="P2730" s="66"/>
      <c r="Q2730" s="53"/>
      <c r="R2730" s="53"/>
      <c r="S2730" s="53"/>
      <c r="T2730" s="53"/>
      <c r="U2730" s="53"/>
      <c r="V2730" s="53"/>
      <c r="W2730" s="53"/>
    </row>
    <row r="2731" spans="2:23" s="52" customFormat="1" ht="13" x14ac:dyDescent="0.3">
      <c r="B2731" s="53" t="s">
        <v>5085</v>
      </c>
      <c r="C2731" s="53" t="s">
        <v>153</v>
      </c>
      <c r="D2731" s="53" t="s">
        <v>5585</v>
      </c>
      <c r="E2731" s="53">
        <v>42.051780000000001</v>
      </c>
      <c r="F2731" s="53">
        <v>3.1097329999999999</v>
      </c>
      <c r="G2731" s="54">
        <v>24.181819999999998</v>
      </c>
      <c r="H2731" s="53">
        <v>1076</v>
      </c>
      <c r="I2731" s="53">
        <v>616</v>
      </c>
      <c r="J2731" s="53">
        <v>460</v>
      </c>
      <c r="K2731" s="52">
        <v>143</v>
      </c>
      <c r="L2731" s="52">
        <v>-118.81818</v>
      </c>
      <c r="M2731" s="55">
        <v>2</v>
      </c>
      <c r="N2731" s="61" t="s">
        <v>15</v>
      </c>
      <c r="P2731" s="66"/>
      <c r="Q2731" s="53"/>
      <c r="R2731" s="53"/>
      <c r="S2731" s="53"/>
      <c r="T2731" s="53"/>
      <c r="U2731" s="53"/>
      <c r="V2731" s="53"/>
      <c r="W2731" s="53"/>
    </row>
    <row r="2732" spans="2:23" s="52" customFormat="1" ht="13" x14ac:dyDescent="0.3">
      <c r="B2732" s="53" t="s">
        <v>5085</v>
      </c>
      <c r="C2732" s="53" t="s">
        <v>153</v>
      </c>
      <c r="D2732" s="53" t="s">
        <v>5586</v>
      </c>
      <c r="E2732" s="53">
        <v>42.000869999999999</v>
      </c>
      <c r="F2732" s="53">
        <v>3.069931</v>
      </c>
      <c r="G2732" s="54">
        <v>42.315420000000003</v>
      </c>
      <c r="H2732" s="53">
        <v>239</v>
      </c>
      <c r="I2732" s="53">
        <v>124</v>
      </c>
      <c r="J2732" s="53">
        <v>115</v>
      </c>
      <c r="K2732" s="52">
        <v>143</v>
      </c>
      <c r="L2732" s="52">
        <v>-100.68458</v>
      </c>
      <c r="M2732" s="55">
        <v>2</v>
      </c>
      <c r="N2732" s="61" t="s">
        <v>15</v>
      </c>
      <c r="P2732" s="66"/>
      <c r="Q2732" s="53"/>
      <c r="R2732" s="53"/>
      <c r="S2732" s="53"/>
      <c r="T2732" s="53"/>
      <c r="U2732" s="53"/>
      <c r="V2732" s="53"/>
      <c r="W2732" s="53"/>
    </row>
    <row r="2733" spans="2:23" s="52" customFormat="1" ht="13" x14ac:dyDescent="0.3">
      <c r="B2733" s="53" t="s">
        <v>5085</v>
      </c>
      <c r="C2733" s="53" t="s">
        <v>153</v>
      </c>
      <c r="D2733" s="53" t="s">
        <v>5587</v>
      </c>
      <c r="E2733" s="53">
        <v>42.037979999999997</v>
      </c>
      <c r="F2733" s="53">
        <v>3.0354239999999999</v>
      </c>
      <c r="G2733" s="54">
        <v>21.90849</v>
      </c>
      <c r="H2733" s="53">
        <v>196</v>
      </c>
      <c r="I2733" s="53">
        <v>110</v>
      </c>
      <c r="J2733" s="53">
        <v>86</v>
      </c>
      <c r="K2733" s="52">
        <v>143</v>
      </c>
      <c r="L2733" s="52">
        <v>-121.09151</v>
      </c>
      <c r="M2733" s="55">
        <v>2</v>
      </c>
      <c r="N2733" s="61" t="s">
        <v>15</v>
      </c>
      <c r="P2733" s="66"/>
      <c r="Q2733" s="53"/>
      <c r="R2733" s="53"/>
      <c r="S2733" s="53"/>
      <c r="T2733" s="53"/>
      <c r="U2733" s="53"/>
      <c r="V2733" s="53"/>
      <c r="W2733" s="53"/>
    </row>
    <row r="2734" spans="2:23" s="52" customFormat="1" ht="13" x14ac:dyDescent="0.3">
      <c r="B2734" s="53" t="s">
        <v>5085</v>
      </c>
      <c r="C2734" s="53" t="s">
        <v>153</v>
      </c>
      <c r="D2734" s="53" t="s">
        <v>5588</v>
      </c>
      <c r="E2734" s="53">
        <v>42.350389999999997</v>
      </c>
      <c r="F2734" s="53">
        <v>1.8526579999999999</v>
      </c>
      <c r="G2734" s="54">
        <v>1269.748</v>
      </c>
      <c r="H2734" s="53">
        <v>201</v>
      </c>
      <c r="I2734" s="53">
        <v>103</v>
      </c>
      <c r="J2734" s="53">
        <v>98</v>
      </c>
      <c r="K2734" s="52">
        <v>143</v>
      </c>
      <c r="L2734" s="52">
        <v>1126.748</v>
      </c>
      <c r="M2734" s="55">
        <v>8</v>
      </c>
      <c r="N2734" s="61" t="s">
        <v>17</v>
      </c>
      <c r="P2734" s="66"/>
      <c r="Q2734" s="53"/>
      <c r="R2734" s="53"/>
      <c r="S2734" s="53"/>
      <c r="T2734" s="53"/>
      <c r="U2734" s="53"/>
      <c r="V2734" s="53"/>
      <c r="W2734" s="53"/>
    </row>
    <row r="2735" spans="2:23" s="52" customFormat="1" ht="13" x14ac:dyDescent="0.3">
      <c r="B2735" s="53" t="s">
        <v>5085</v>
      </c>
      <c r="C2735" s="53" t="s">
        <v>153</v>
      </c>
      <c r="D2735" s="53" t="s">
        <v>5589</v>
      </c>
      <c r="E2735" s="53">
        <v>42.404400000000003</v>
      </c>
      <c r="F2735" s="53">
        <v>2.799725</v>
      </c>
      <c r="G2735" s="54">
        <v>540.90689999999995</v>
      </c>
      <c r="H2735" s="53">
        <v>98</v>
      </c>
      <c r="I2735" s="53">
        <v>58</v>
      </c>
      <c r="J2735" s="53">
        <v>40</v>
      </c>
      <c r="K2735" s="52">
        <v>143</v>
      </c>
      <c r="L2735" s="52">
        <v>397.90689999999995</v>
      </c>
      <c r="M2735" s="55">
        <v>4</v>
      </c>
      <c r="N2735" s="61" t="s">
        <v>16</v>
      </c>
      <c r="P2735" s="66"/>
      <c r="Q2735" s="53"/>
      <c r="R2735" s="53"/>
      <c r="S2735" s="53"/>
      <c r="T2735" s="53"/>
      <c r="U2735" s="53"/>
      <c r="V2735" s="53"/>
      <c r="W2735" s="53"/>
    </row>
    <row r="2736" spans="2:23" s="52" customFormat="1" ht="13" x14ac:dyDescent="0.3">
      <c r="B2736" s="53" t="s">
        <v>5085</v>
      </c>
      <c r="C2736" s="53" t="s">
        <v>153</v>
      </c>
      <c r="D2736" s="53" t="s">
        <v>5590</v>
      </c>
      <c r="E2736" s="53">
        <v>41.883710000000001</v>
      </c>
      <c r="F2736" s="53">
        <v>3.1213649999999999</v>
      </c>
      <c r="G2736" s="54">
        <v>61.324269999999999</v>
      </c>
      <c r="H2736" s="53">
        <v>853</v>
      </c>
      <c r="I2736" s="53">
        <v>432</v>
      </c>
      <c r="J2736" s="53">
        <v>421</v>
      </c>
      <c r="K2736" s="52">
        <v>143</v>
      </c>
      <c r="L2736" s="52">
        <v>-81.675730000000001</v>
      </c>
      <c r="M2736" s="55">
        <v>2</v>
      </c>
      <c r="N2736" s="61" t="s">
        <v>15</v>
      </c>
      <c r="P2736" s="66"/>
      <c r="Q2736" s="53"/>
      <c r="R2736" s="53"/>
      <c r="S2736" s="53"/>
      <c r="T2736" s="53"/>
      <c r="U2736" s="53"/>
      <c r="V2736" s="53"/>
      <c r="W2736" s="53"/>
    </row>
    <row r="2737" spans="2:23" s="52" customFormat="1" ht="13" x14ac:dyDescent="0.3">
      <c r="B2737" s="53" t="s">
        <v>5085</v>
      </c>
      <c r="C2737" s="53" t="s">
        <v>153</v>
      </c>
      <c r="D2737" s="53" t="s">
        <v>5591</v>
      </c>
      <c r="E2737" s="53">
        <v>42.11835</v>
      </c>
      <c r="F2737" s="53">
        <v>2.457001</v>
      </c>
      <c r="G2737" s="54">
        <v>487.25700000000001</v>
      </c>
      <c r="H2737" s="53">
        <v>2780</v>
      </c>
      <c r="I2737" s="53">
        <v>1395</v>
      </c>
      <c r="J2737" s="53">
        <v>1385</v>
      </c>
      <c r="K2737" s="52">
        <v>143</v>
      </c>
      <c r="L2737" s="52">
        <v>344.25700000000001</v>
      </c>
      <c r="M2737" s="55">
        <v>4</v>
      </c>
      <c r="N2737" s="61" t="s">
        <v>16</v>
      </c>
      <c r="P2737" s="66"/>
      <c r="Q2737" s="53"/>
      <c r="R2737" s="53"/>
      <c r="S2737" s="53"/>
      <c r="T2737" s="53"/>
      <c r="U2737" s="53"/>
      <c r="V2737" s="53"/>
      <c r="W2737" s="53"/>
    </row>
    <row r="2738" spans="2:23" s="52" customFormat="1" ht="13" x14ac:dyDescent="0.3">
      <c r="B2738" s="53" t="s">
        <v>5085</v>
      </c>
      <c r="C2738" s="53" t="s">
        <v>153</v>
      </c>
      <c r="D2738" s="53" t="s">
        <v>5592</v>
      </c>
      <c r="E2738" s="53">
        <v>42.229439999999997</v>
      </c>
      <c r="F2738" s="53">
        <v>2.44</v>
      </c>
      <c r="G2738" s="54">
        <v>387.54790000000003</v>
      </c>
      <c r="H2738" s="53">
        <v>1321</v>
      </c>
      <c r="I2738" s="53">
        <v>668</v>
      </c>
      <c r="J2738" s="53">
        <v>653</v>
      </c>
      <c r="K2738" s="52">
        <v>143</v>
      </c>
      <c r="L2738" s="52">
        <v>244.54790000000003</v>
      </c>
      <c r="M2738" s="55">
        <v>4</v>
      </c>
      <c r="N2738" s="61" t="s">
        <v>16</v>
      </c>
      <c r="P2738" s="66"/>
      <c r="Q2738" s="53"/>
      <c r="R2738" s="53"/>
      <c r="S2738" s="53"/>
      <c r="T2738" s="53"/>
      <c r="U2738" s="53"/>
      <c r="V2738" s="53"/>
      <c r="W2738" s="53"/>
    </row>
    <row r="2739" spans="2:23" s="52" customFormat="1" ht="13" x14ac:dyDescent="0.3">
      <c r="B2739" s="53" t="s">
        <v>5085</v>
      </c>
      <c r="C2739" s="53" t="s">
        <v>153</v>
      </c>
      <c r="D2739" s="53" t="s">
        <v>5593</v>
      </c>
      <c r="E2739" s="53">
        <v>42.196379999999998</v>
      </c>
      <c r="F2739" s="53">
        <v>2.3033389999999998</v>
      </c>
      <c r="G2739" s="54">
        <v>948.53229999999996</v>
      </c>
      <c r="H2739" s="53">
        <v>221</v>
      </c>
      <c r="I2739" s="53">
        <v>120</v>
      </c>
      <c r="J2739" s="53">
        <v>101</v>
      </c>
      <c r="K2739" s="52">
        <v>143</v>
      </c>
      <c r="L2739" s="52">
        <v>805.53229999999996</v>
      </c>
      <c r="M2739" s="55">
        <v>7</v>
      </c>
      <c r="N2739" s="61" t="s">
        <v>17</v>
      </c>
      <c r="P2739" s="66"/>
      <c r="Q2739" s="53"/>
      <c r="R2739" s="53"/>
      <c r="S2739" s="53"/>
      <c r="T2739" s="53"/>
      <c r="U2739" s="53"/>
      <c r="V2739" s="53"/>
      <c r="W2739" s="53"/>
    </row>
    <row r="2740" spans="2:23" s="52" customFormat="1" ht="13" x14ac:dyDescent="0.3">
      <c r="B2740" s="53" t="s">
        <v>5085</v>
      </c>
      <c r="C2740" s="53" t="s">
        <v>153</v>
      </c>
      <c r="D2740" s="53" t="s">
        <v>5594</v>
      </c>
      <c r="E2740" s="53">
        <v>42.14958</v>
      </c>
      <c r="F2740" s="53">
        <v>3.0263049999999998</v>
      </c>
      <c r="G2740" s="54">
        <v>29.759630000000001</v>
      </c>
      <c r="H2740" s="53">
        <v>780</v>
      </c>
      <c r="I2740" s="53">
        <v>410</v>
      </c>
      <c r="J2740" s="53">
        <v>370</v>
      </c>
      <c r="K2740" s="52">
        <v>143</v>
      </c>
      <c r="L2740" s="52">
        <v>-113.24037</v>
      </c>
      <c r="M2740" s="55">
        <v>2</v>
      </c>
      <c r="N2740" s="61" t="s">
        <v>15</v>
      </c>
      <c r="P2740" s="66"/>
      <c r="Q2740" s="53"/>
      <c r="R2740" s="53"/>
      <c r="S2740" s="53"/>
      <c r="T2740" s="53"/>
      <c r="U2740" s="53"/>
      <c r="V2740" s="53"/>
      <c r="W2740" s="53"/>
    </row>
    <row r="2741" spans="2:23" s="52" customFormat="1" ht="13" x14ac:dyDescent="0.3">
      <c r="B2741" s="53" t="s">
        <v>5085</v>
      </c>
      <c r="C2741" s="53" t="s">
        <v>153</v>
      </c>
      <c r="D2741" s="53" t="s">
        <v>5595</v>
      </c>
      <c r="E2741" s="53">
        <v>42.062809999999999</v>
      </c>
      <c r="F2741" s="53">
        <v>3.045836</v>
      </c>
      <c r="G2741" s="54">
        <v>18.318380000000001</v>
      </c>
      <c r="H2741" s="53">
        <v>1162</v>
      </c>
      <c r="I2741" s="53">
        <v>576</v>
      </c>
      <c r="J2741" s="53">
        <v>586</v>
      </c>
      <c r="K2741" s="52">
        <v>143</v>
      </c>
      <c r="L2741" s="52">
        <v>-124.68162</v>
      </c>
      <c r="M2741" s="55">
        <v>2</v>
      </c>
      <c r="N2741" s="61" t="s">
        <v>15</v>
      </c>
      <c r="P2741" s="66"/>
      <c r="Q2741" s="53"/>
      <c r="R2741" s="53"/>
      <c r="S2741" s="53"/>
      <c r="T2741" s="53"/>
      <c r="U2741" s="53"/>
      <c r="V2741" s="53"/>
      <c r="W2741" s="53"/>
    </row>
    <row r="2742" spans="2:23" s="52" customFormat="1" ht="13" x14ac:dyDescent="0.3">
      <c r="B2742" s="53" t="s">
        <v>5085</v>
      </c>
      <c r="C2742" s="53" t="s">
        <v>153</v>
      </c>
      <c r="D2742" s="53" t="s">
        <v>5596</v>
      </c>
      <c r="E2742" s="53">
        <v>42.122109999999999</v>
      </c>
      <c r="F2742" s="53">
        <v>2.3092779999999999</v>
      </c>
      <c r="G2742" s="54">
        <v>984.65750000000003</v>
      </c>
      <c r="H2742" s="53">
        <v>173</v>
      </c>
      <c r="I2742" s="53">
        <v>89</v>
      </c>
      <c r="J2742" s="53">
        <v>84</v>
      </c>
      <c r="K2742" s="52">
        <v>143</v>
      </c>
      <c r="L2742" s="52">
        <v>841.65750000000003</v>
      </c>
      <c r="M2742" s="55">
        <v>7</v>
      </c>
      <c r="N2742" s="61" t="s">
        <v>17</v>
      </c>
      <c r="P2742" s="66"/>
      <c r="Q2742" s="53"/>
      <c r="R2742" s="53"/>
      <c r="S2742" s="53"/>
      <c r="T2742" s="53"/>
      <c r="U2742" s="53"/>
      <c r="V2742" s="53"/>
      <c r="W2742" s="53"/>
    </row>
    <row r="2743" spans="2:23" s="52" customFormat="1" ht="13" x14ac:dyDescent="0.3">
      <c r="B2743" s="53" t="s">
        <v>5085</v>
      </c>
      <c r="C2743" s="53" t="s">
        <v>153</v>
      </c>
      <c r="D2743" s="53" t="s">
        <v>5597</v>
      </c>
      <c r="E2743" s="53">
        <v>41.79027</v>
      </c>
      <c r="F2743" s="53">
        <v>2.780014</v>
      </c>
      <c r="G2743" s="54">
        <v>95.185770000000005</v>
      </c>
      <c r="H2743" s="53">
        <v>7430</v>
      </c>
      <c r="I2743" s="53">
        <v>3843</v>
      </c>
      <c r="J2743" s="53">
        <v>3587</v>
      </c>
      <c r="K2743" s="52">
        <v>143</v>
      </c>
      <c r="L2743" s="52">
        <v>-47.814229999999995</v>
      </c>
      <c r="M2743" s="55">
        <v>2</v>
      </c>
      <c r="N2743" s="61" t="s">
        <v>15</v>
      </c>
      <c r="P2743" s="66"/>
      <c r="Q2743" s="53"/>
      <c r="R2743" s="53"/>
      <c r="S2743" s="53"/>
      <c r="T2743" s="53"/>
      <c r="U2743" s="53"/>
      <c r="V2743" s="53"/>
      <c r="W2743" s="53"/>
    </row>
    <row r="2744" spans="2:23" s="52" customFormat="1" ht="13" x14ac:dyDescent="0.3">
      <c r="B2744" s="53" t="s">
        <v>5085</v>
      </c>
      <c r="C2744" s="53" t="s">
        <v>153</v>
      </c>
      <c r="D2744" s="53" t="s">
        <v>5598</v>
      </c>
      <c r="E2744" s="53">
        <v>42.264650000000003</v>
      </c>
      <c r="F2744" s="53">
        <v>3.0165579999999999</v>
      </c>
      <c r="G2744" s="54">
        <v>13.35783</v>
      </c>
      <c r="H2744" s="53">
        <v>598</v>
      </c>
      <c r="I2744" s="53">
        <v>287</v>
      </c>
      <c r="J2744" s="53">
        <v>311</v>
      </c>
      <c r="K2744" s="52">
        <v>143</v>
      </c>
      <c r="L2744" s="52">
        <v>-129.64216999999999</v>
      </c>
      <c r="M2744" s="55">
        <v>2</v>
      </c>
      <c r="N2744" s="61" t="s">
        <v>15</v>
      </c>
      <c r="P2744" s="66"/>
      <c r="Q2744" s="53"/>
      <c r="R2744" s="53"/>
      <c r="S2744" s="53"/>
      <c r="T2744" s="53"/>
      <c r="U2744" s="53"/>
      <c r="V2744" s="53"/>
      <c r="W2744" s="53"/>
    </row>
    <row r="2745" spans="2:23" s="52" customFormat="1" ht="13" x14ac:dyDescent="0.3">
      <c r="B2745" s="53" t="s">
        <v>5085</v>
      </c>
      <c r="C2745" s="53" t="s">
        <v>153</v>
      </c>
      <c r="D2745" s="53" t="s">
        <v>5599</v>
      </c>
      <c r="E2745" s="53">
        <v>42.284219999999998</v>
      </c>
      <c r="F2745" s="53">
        <v>2.9817089999999999</v>
      </c>
      <c r="G2745" s="54">
        <v>20</v>
      </c>
      <c r="H2745" s="53">
        <v>882</v>
      </c>
      <c r="I2745" s="53">
        <v>469</v>
      </c>
      <c r="J2745" s="53">
        <v>413</v>
      </c>
      <c r="K2745" s="52">
        <v>143</v>
      </c>
      <c r="L2745" s="52">
        <v>-123</v>
      </c>
      <c r="M2745" s="55">
        <v>2</v>
      </c>
      <c r="N2745" s="61" t="s">
        <v>15</v>
      </c>
      <c r="P2745" s="66"/>
      <c r="Q2745" s="53"/>
      <c r="R2745" s="53"/>
      <c r="S2745" s="53"/>
      <c r="T2745" s="53"/>
      <c r="U2745" s="53"/>
      <c r="V2745" s="53"/>
      <c r="W2745" s="53"/>
    </row>
    <row r="2746" spans="2:23" s="52" customFormat="1" ht="13" x14ac:dyDescent="0.3">
      <c r="B2746" s="53" t="s">
        <v>5085</v>
      </c>
      <c r="C2746" s="53" t="s">
        <v>153</v>
      </c>
      <c r="D2746" s="53" t="s">
        <v>5600</v>
      </c>
      <c r="E2746" s="53">
        <v>41.956389999999999</v>
      </c>
      <c r="F2746" s="53">
        <v>2.773002</v>
      </c>
      <c r="G2746" s="54">
        <v>115.8257</v>
      </c>
      <c r="H2746" s="53">
        <v>2283</v>
      </c>
      <c r="I2746" s="53">
        <v>1123</v>
      </c>
      <c r="J2746" s="53">
        <v>1160</v>
      </c>
      <c r="K2746" s="52">
        <v>143</v>
      </c>
      <c r="L2746" s="52">
        <v>-27.174300000000002</v>
      </c>
      <c r="M2746" s="55">
        <v>2</v>
      </c>
      <c r="N2746" s="61" t="s">
        <v>15</v>
      </c>
      <c r="P2746" s="66"/>
      <c r="Q2746" s="53"/>
      <c r="R2746" s="53"/>
      <c r="S2746" s="53"/>
      <c r="T2746" s="53"/>
      <c r="U2746" s="53"/>
      <c r="V2746" s="53"/>
      <c r="W2746" s="53"/>
    </row>
    <row r="2747" spans="2:23" s="52" customFormat="1" ht="13" x14ac:dyDescent="0.3">
      <c r="B2747" s="53" t="s">
        <v>5085</v>
      </c>
      <c r="C2747" s="53" t="s">
        <v>153</v>
      </c>
      <c r="D2747" s="53" t="s">
        <v>5601</v>
      </c>
      <c r="E2747" s="53">
        <v>42.132309999999997</v>
      </c>
      <c r="F2747" s="53">
        <v>3.075485</v>
      </c>
      <c r="G2747" s="54">
        <v>7.6236110000000004</v>
      </c>
      <c r="H2747" s="53">
        <v>466</v>
      </c>
      <c r="I2747" s="53">
        <v>241</v>
      </c>
      <c r="J2747" s="53">
        <v>225</v>
      </c>
      <c r="K2747" s="52">
        <v>143</v>
      </c>
      <c r="L2747" s="52">
        <v>-135.37638899999999</v>
      </c>
      <c r="M2747" s="55">
        <v>2</v>
      </c>
      <c r="N2747" s="61" t="s">
        <v>15</v>
      </c>
      <c r="P2747" s="66"/>
      <c r="Q2747" s="53"/>
      <c r="R2747" s="53"/>
      <c r="S2747" s="53"/>
      <c r="T2747" s="53"/>
      <c r="U2747" s="53"/>
      <c r="V2747" s="53"/>
      <c r="W2747" s="53"/>
    </row>
    <row r="2748" spans="2:23" s="52" customFormat="1" ht="13" x14ac:dyDescent="0.3">
      <c r="B2748" s="53" t="s">
        <v>5085</v>
      </c>
      <c r="C2748" s="53" t="s">
        <v>153</v>
      </c>
      <c r="D2748" s="53" t="s">
        <v>5602</v>
      </c>
      <c r="E2748" s="53">
        <v>42.095500000000001</v>
      </c>
      <c r="F2748" s="53">
        <v>2.9294099999999998</v>
      </c>
      <c r="G2748" s="54">
        <v>90.559650000000005</v>
      </c>
      <c r="H2748" s="53">
        <v>217</v>
      </c>
      <c r="I2748" s="53">
        <v>111</v>
      </c>
      <c r="J2748" s="53">
        <v>106</v>
      </c>
      <c r="K2748" s="52">
        <v>143</v>
      </c>
      <c r="L2748" s="52">
        <v>-52.440349999999995</v>
      </c>
      <c r="M2748" s="55">
        <v>2</v>
      </c>
      <c r="N2748" s="61" t="s">
        <v>15</v>
      </c>
      <c r="P2748" s="66"/>
      <c r="Q2748" s="53"/>
      <c r="R2748" s="53"/>
      <c r="S2748" s="53"/>
      <c r="T2748" s="53"/>
      <c r="U2748" s="53"/>
      <c r="V2748" s="53"/>
      <c r="W2748" s="53"/>
    </row>
    <row r="2749" spans="2:23" s="52" customFormat="1" ht="13" x14ac:dyDescent="0.3">
      <c r="B2749" s="53" t="s">
        <v>5085</v>
      </c>
      <c r="C2749" s="53" t="s">
        <v>153</v>
      </c>
      <c r="D2749" s="53" t="s">
        <v>5603</v>
      </c>
      <c r="E2749" s="53">
        <v>42.138959999999997</v>
      </c>
      <c r="F2749" s="53">
        <v>2.8885710000000002</v>
      </c>
      <c r="G2749" s="54">
        <v>121.45950000000001</v>
      </c>
      <c r="H2749" s="53">
        <v>786</v>
      </c>
      <c r="I2749" s="53">
        <v>408</v>
      </c>
      <c r="J2749" s="53">
        <v>378</v>
      </c>
      <c r="K2749" s="52">
        <v>143</v>
      </c>
      <c r="L2749" s="52">
        <v>-21.540499999999994</v>
      </c>
      <c r="M2749" s="55">
        <v>2</v>
      </c>
      <c r="N2749" s="61" t="s">
        <v>15</v>
      </c>
      <c r="P2749" s="66"/>
      <c r="Q2749" s="53"/>
      <c r="R2749" s="53"/>
      <c r="S2749" s="53"/>
      <c r="T2749" s="53"/>
      <c r="U2749" s="53"/>
      <c r="V2749" s="53"/>
      <c r="W2749" s="53"/>
    </row>
    <row r="2750" spans="2:23" s="52" customFormat="1" ht="13" x14ac:dyDescent="0.3">
      <c r="B2750" s="53" t="s">
        <v>5085</v>
      </c>
      <c r="C2750" s="53" t="s">
        <v>153</v>
      </c>
      <c r="D2750" s="53" t="s">
        <v>5604</v>
      </c>
      <c r="E2750" s="53">
        <v>41.848939999999999</v>
      </c>
      <c r="F2750" s="53">
        <v>2.3910260000000001</v>
      </c>
      <c r="G2750" s="54">
        <v>826.04300000000001</v>
      </c>
      <c r="H2750" s="53">
        <v>1100</v>
      </c>
      <c r="I2750" s="53">
        <v>567</v>
      </c>
      <c r="J2750" s="53">
        <v>533</v>
      </c>
      <c r="K2750" s="52">
        <v>143</v>
      </c>
      <c r="L2750" s="52">
        <v>683.04300000000001</v>
      </c>
      <c r="M2750" s="55">
        <v>6</v>
      </c>
      <c r="N2750" s="61" t="s">
        <v>17</v>
      </c>
      <c r="P2750" s="66"/>
      <c r="Q2750" s="53"/>
      <c r="R2750" s="53"/>
      <c r="S2750" s="53"/>
      <c r="T2750" s="53"/>
      <c r="U2750" s="53"/>
      <c r="V2750" s="53"/>
      <c r="W2750" s="53"/>
    </row>
    <row r="2751" spans="2:23" s="52" customFormat="1" ht="13" x14ac:dyDescent="0.3">
      <c r="B2751" s="53" t="s">
        <v>5085</v>
      </c>
      <c r="C2751" s="53" t="s">
        <v>153</v>
      </c>
      <c r="D2751" s="53" t="s">
        <v>5605</v>
      </c>
      <c r="E2751" s="53">
        <v>42.246420000000001</v>
      </c>
      <c r="F2751" s="53">
        <v>2.9375330000000002</v>
      </c>
      <c r="G2751" s="54">
        <v>54.156100000000002</v>
      </c>
      <c r="H2751" s="53">
        <v>5416</v>
      </c>
      <c r="I2751" s="53">
        <v>2676</v>
      </c>
      <c r="J2751" s="53">
        <v>2740</v>
      </c>
      <c r="K2751" s="52">
        <v>143</v>
      </c>
      <c r="L2751" s="52">
        <v>-88.843899999999991</v>
      </c>
      <c r="M2751" s="55">
        <v>2</v>
      </c>
      <c r="N2751" s="61" t="s">
        <v>15</v>
      </c>
      <c r="P2751" s="66"/>
      <c r="Q2751" s="53"/>
      <c r="R2751" s="53"/>
      <c r="S2751" s="53"/>
      <c r="T2751" s="53"/>
      <c r="U2751" s="53"/>
      <c r="V2751" s="53"/>
      <c r="W2751" s="53"/>
    </row>
    <row r="2752" spans="2:23" s="52" customFormat="1" ht="13" x14ac:dyDescent="0.3">
      <c r="B2752" s="53" t="s">
        <v>5085</v>
      </c>
      <c r="C2752" s="53" t="s">
        <v>153</v>
      </c>
      <c r="D2752" s="53" t="s">
        <v>5606</v>
      </c>
      <c r="E2752" s="53">
        <v>42.32461</v>
      </c>
      <c r="F2752" s="53">
        <v>3.0905269999999998</v>
      </c>
      <c r="G2752" s="54">
        <v>27.58708</v>
      </c>
      <c r="H2752" s="53">
        <v>1149</v>
      </c>
      <c r="I2752" s="53">
        <v>561</v>
      </c>
      <c r="J2752" s="53">
        <v>588</v>
      </c>
      <c r="K2752" s="52">
        <v>143</v>
      </c>
      <c r="L2752" s="52">
        <v>-115.41292</v>
      </c>
      <c r="M2752" s="55">
        <v>2</v>
      </c>
      <c r="N2752" s="61" t="s">
        <v>15</v>
      </c>
      <c r="P2752" s="66"/>
      <c r="Q2752" s="53"/>
      <c r="R2752" s="53"/>
      <c r="S2752" s="53"/>
      <c r="T2752" s="53"/>
      <c r="U2752" s="53"/>
      <c r="V2752" s="53"/>
      <c r="W2752" s="53"/>
    </row>
    <row r="2753" spans="2:23" s="52" customFormat="1" ht="13" x14ac:dyDescent="0.3">
      <c r="B2753" s="53" t="s">
        <v>5085</v>
      </c>
      <c r="C2753" s="53" t="s">
        <v>153</v>
      </c>
      <c r="D2753" s="53" t="s">
        <v>5607</v>
      </c>
      <c r="E2753" s="53">
        <v>42.330750000000002</v>
      </c>
      <c r="F2753" s="53">
        <v>2.310959</v>
      </c>
      <c r="G2753" s="54">
        <v>1063.586</v>
      </c>
      <c r="H2753" s="53">
        <v>478</v>
      </c>
      <c r="I2753" s="53">
        <v>256</v>
      </c>
      <c r="J2753" s="53">
        <v>222</v>
      </c>
      <c r="K2753" s="52">
        <v>143</v>
      </c>
      <c r="L2753" s="52">
        <v>920.58600000000001</v>
      </c>
      <c r="M2753" s="55">
        <v>7</v>
      </c>
      <c r="N2753" s="61" t="s">
        <v>17</v>
      </c>
      <c r="P2753" s="66"/>
      <c r="Q2753" s="53"/>
      <c r="R2753" s="53"/>
      <c r="S2753" s="53"/>
      <c r="T2753" s="53"/>
      <c r="U2753" s="53"/>
      <c r="V2753" s="53"/>
      <c r="W2753" s="53"/>
    </row>
    <row r="2754" spans="2:23" s="52" customFormat="1" ht="13" x14ac:dyDescent="0.3">
      <c r="B2754" s="53" t="s">
        <v>5085</v>
      </c>
      <c r="C2754" s="53" t="s">
        <v>153</v>
      </c>
      <c r="D2754" s="53" t="s">
        <v>5608</v>
      </c>
      <c r="E2754" s="53">
        <v>42.19594</v>
      </c>
      <c r="F2754" s="53">
        <v>3.0564049999999998</v>
      </c>
      <c r="G2754" s="54">
        <v>6</v>
      </c>
      <c r="H2754" s="53">
        <v>322</v>
      </c>
      <c r="I2754" s="53">
        <v>167</v>
      </c>
      <c r="J2754" s="53">
        <v>155</v>
      </c>
      <c r="K2754" s="52">
        <v>143</v>
      </c>
      <c r="L2754" s="52">
        <v>-137</v>
      </c>
      <c r="M2754" s="55">
        <v>2</v>
      </c>
      <c r="N2754" s="61" t="s">
        <v>15</v>
      </c>
      <c r="P2754" s="66"/>
      <c r="Q2754" s="53"/>
      <c r="R2754" s="53"/>
      <c r="S2754" s="53"/>
      <c r="T2754" s="53"/>
      <c r="U2754" s="53"/>
      <c r="V2754" s="53"/>
      <c r="W2754" s="53"/>
    </row>
    <row r="2755" spans="2:23" s="52" customFormat="1" ht="13" x14ac:dyDescent="0.3">
      <c r="B2755" s="53" t="s">
        <v>5085</v>
      </c>
      <c r="C2755" s="53" t="s">
        <v>153</v>
      </c>
      <c r="D2755" s="53" t="s">
        <v>5609</v>
      </c>
      <c r="E2755" s="53">
        <v>42.21698</v>
      </c>
      <c r="F2755" s="53">
        <v>2.9701360000000001</v>
      </c>
      <c r="G2755" s="54">
        <v>45.895110000000003</v>
      </c>
      <c r="H2755" s="53">
        <v>1134</v>
      </c>
      <c r="I2755" s="53">
        <v>607</v>
      </c>
      <c r="J2755" s="53">
        <v>527</v>
      </c>
      <c r="K2755" s="52">
        <v>143</v>
      </c>
      <c r="L2755" s="52">
        <v>-97.104889999999997</v>
      </c>
      <c r="M2755" s="55">
        <v>2</v>
      </c>
      <c r="N2755" s="61" t="s">
        <v>15</v>
      </c>
      <c r="P2755" s="66"/>
      <c r="Q2755" s="53"/>
      <c r="R2755" s="53"/>
      <c r="S2755" s="53"/>
      <c r="T2755" s="53"/>
      <c r="U2755" s="53"/>
      <c r="V2755" s="53"/>
      <c r="W2755" s="53"/>
    </row>
    <row r="2756" spans="2:23" s="52" customFormat="1" ht="13" x14ac:dyDescent="0.3">
      <c r="B2756" s="53" t="s">
        <v>5085</v>
      </c>
      <c r="C2756" s="53" t="s">
        <v>153</v>
      </c>
      <c r="D2756" s="53" t="s">
        <v>5610</v>
      </c>
      <c r="E2756" s="53">
        <v>42.374450000000003</v>
      </c>
      <c r="F2756" s="53">
        <v>3.067037</v>
      </c>
      <c r="G2756" s="54">
        <v>148.82169999999999</v>
      </c>
      <c r="H2756" s="53">
        <v>169</v>
      </c>
      <c r="I2756" s="53">
        <v>91</v>
      </c>
      <c r="J2756" s="53">
        <v>78</v>
      </c>
      <c r="K2756" s="52">
        <v>143</v>
      </c>
      <c r="L2756" s="52">
        <v>5.8216999999999928</v>
      </c>
      <c r="M2756" s="55">
        <v>2</v>
      </c>
      <c r="N2756" s="61" t="s">
        <v>15</v>
      </c>
      <c r="P2756" s="66"/>
      <c r="Q2756" s="53"/>
      <c r="R2756" s="53"/>
      <c r="S2756" s="53"/>
      <c r="T2756" s="53"/>
      <c r="U2756" s="53"/>
      <c r="V2756" s="53"/>
      <c r="W2756" s="53"/>
    </row>
    <row r="2757" spans="2:23" s="52" customFormat="1" ht="13" x14ac:dyDescent="0.3">
      <c r="B2757" s="53" t="s">
        <v>5085</v>
      </c>
      <c r="C2757" s="53" t="s">
        <v>153</v>
      </c>
      <c r="D2757" s="53" t="s">
        <v>5611</v>
      </c>
      <c r="E2757" s="53">
        <v>42.254550000000002</v>
      </c>
      <c r="F2757" s="53">
        <v>2.889783</v>
      </c>
      <c r="G2757" s="54">
        <v>100.9817</v>
      </c>
      <c r="H2757" s="53">
        <v>356</v>
      </c>
      <c r="I2757" s="53">
        <v>175</v>
      </c>
      <c r="J2757" s="53">
        <v>181</v>
      </c>
      <c r="K2757" s="52">
        <v>143</v>
      </c>
      <c r="L2757" s="52">
        <v>-42.018299999999996</v>
      </c>
      <c r="M2757" s="55">
        <v>2</v>
      </c>
      <c r="N2757" s="61" t="s">
        <v>15</v>
      </c>
      <c r="P2757" s="66"/>
      <c r="Q2757" s="53"/>
      <c r="R2757" s="53"/>
      <c r="S2757" s="53"/>
      <c r="T2757" s="53"/>
      <c r="U2757" s="53"/>
      <c r="V2757" s="53"/>
      <c r="W2757" s="53"/>
    </row>
    <row r="2758" spans="2:23" s="52" customFormat="1" ht="13" x14ac:dyDescent="0.3">
      <c r="B2758" s="53" t="s">
        <v>5085</v>
      </c>
      <c r="C2758" s="53" t="s">
        <v>153</v>
      </c>
      <c r="D2758" s="53" t="s">
        <v>5612</v>
      </c>
      <c r="E2758" s="53">
        <v>42.1434</v>
      </c>
      <c r="F2758" s="53">
        <v>2.9554399999999998</v>
      </c>
      <c r="G2758" s="54">
        <v>67.553020000000004</v>
      </c>
      <c r="H2758" s="53">
        <v>140</v>
      </c>
      <c r="I2758" s="53">
        <v>68</v>
      </c>
      <c r="J2758" s="53">
        <v>72</v>
      </c>
      <c r="K2758" s="52">
        <v>143</v>
      </c>
      <c r="L2758" s="52">
        <v>-75.446979999999996</v>
      </c>
      <c r="M2758" s="55">
        <v>2</v>
      </c>
      <c r="N2758" s="61" t="s">
        <v>15</v>
      </c>
      <c r="P2758" s="66"/>
      <c r="Q2758" s="53"/>
      <c r="R2758" s="53"/>
      <c r="S2758" s="53"/>
      <c r="T2758" s="53"/>
      <c r="U2758" s="53"/>
      <c r="V2758" s="53"/>
      <c r="W2758" s="53"/>
    </row>
    <row r="2759" spans="2:23" s="52" customFormat="1" ht="13" x14ac:dyDescent="0.3">
      <c r="B2759" s="53" t="s">
        <v>5085</v>
      </c>
      <c r="C2759" s="53" t="s">
        <v>153</v>
      </c>
      <c r="D2759" s="53" t="s">
        <v>5613</v>
      </c>
      <c r="E2759" s="53">
        <v>41.887520000000002</v>
      </c>
      <c r="F2759" s="53">
        <v>2.7399019999999998</v>
      </c>
      <c r="G2759" s="54">
        <v>121.8775</v>
      </c>
      <c r="H2759" s="53">
        <v>2956</v>
      </c>
      <c r="I2759" s="53">
        <v>1548</v>
      </c>
      <c r="J2759" s="53">
        <v>1408</v>
      </c>
      <c r="K2759" s="52">
        <v>143</v>
      </c>
      <c r="L2759" s="52">
        <v>-21.122500000000002</v>
      </c>
      <c r="M2759" s="55">
        <v>2</v>
      </c>
      <c r="N2759" s="61" t="s">
        <v>15</v>
      </c>
      <c r="P2759" s="66"/>
      <c r="Q2759" s="53"/>
      <c r="R2759" s="53"/>
      <c r="S2759" s="53"/>
      <c r="T2759" s="53"/>
      <c r="U2759" s="53"/>
      <c r="V2759" s="53"/>
      <c r="W2759" s="53"/>
    </row>
    <row r="2760" spans="2:23" s="52" customFormat="1" ht="13" x14ac:dyDescent="0.3">
      <c r="B2760" s="53" t="s">
        <v>5085</v>
      </c>
      <c r="C2760" s="53" t="s">
        <v>153</v>
      </c>
      <c r="D2760" s="53" t="s">
        <v>5614</v>
      </c>
      <c r="E2760" s="53">
        <v>42.103960000000001</v>
      </c>
      <c r="F2760" s="53">
        <v>2.9930080000000001</v>
      </c>
      <c r="G2760" s="54">
        <v>71.603160000000003</v>
      </c>
      <c r="H2760" s="53">
        <v>221</v>
      </c>
      <c r="I2760" s="53">
        <v>120</v>
      </c>
      <c r="J2760" s="53">
        <v>101</v>
      </c>
      <c r="K2760" s="52">
        <v>143</v>
      </c>
      <c r="L2760" s="52">
        <v>-71.396839999999997</v>
      </c>
      <c r="M2760" s="55">
        <v>2</v>
      </c>
      <c r="N2760" s="61" t="s">
        <v>15</v>
      </c>
      <c r="P2760" s="66"/>
      <c r="Q2760" s="53"/>
      <c r="R2760" s="53"/>
      <c r="S2760" s="53"/>
      <c r="T2760" s="53"/>
      <c r="U2760" s="53"/>
      <c r="V2760" s="53"/>
      <c r="W2760" s="53"/>
    </row>
    <row r="2761" spans="2:23" s="52" customFormat="1" ht="13" x14ac:dyDescent="0.3">
      <c r="B2761" s="53" t="s">
        <v>116</v>
      </c>
      <c r="C2761" s="53" t="s">
        <v>155</v>
      </c>
      <c r="D2761" s="53" t="s">
        <v>392</v>
      </c>
      <c r="E2761" s="53">
        <v>37.03058</v>
      </c>
      <c r="F2761" s="53">
        <v>-3.8297240000000001</v>
      </c>
      <c r="G2761" s="54">
        <v>1057.4929999999999</v>
      </c>
      <c r="H2761" s="53">
        <v>358</v>
      </c>
      <c r="I2761" s="53">
        <v>182</v>
      </c>
      <c r="J2761" s="53">
        <v>176</v>
      </c>
      <c r="K2761" s="52">
        <v>754</v>
      </c>
      <c r="L2761" s="52">
        <v>303.49299999999994</v>
      </c>
      <c r="M2761" s="55">
        <v>4</v>
      </c>
      <c r="N2761" s="61" t="s">
        <v>16</v>
      </c>
      <c r="P2761" s="66"/>
      <c r="Q2761" s="53"/>
      <c r="R2761" s="53"/>
      <c r="S2761" s="53"/>
      <c r="T2761" s="53"/>
      <c r="U2761" s="53"/>
      <c r="V2761" s="53"/>
      <c r="W2761" s="53"/>
    </row>
    <row r="2762" spans="2:23" s="52" customFormat="1" ht="13" x14ac:dyDescent="0.3">
      <c r="B2762" s="53" t="s">
        <v>116</v>
      </c>
      <c r="C2762" s="53" t="s">
        <v>155</v>
      </c>
      <c r="D2762" s="53" t="s">
        <v>393</v>
      </c>
      <c r="E2762" s="53">
        <v>37.581740000000003</v>
      </c>
      <c r="F2762" s="53">
        <v>-3.2443089999999999</v>
      </c>
      <c r="G2762" s="54">
        <v>867.96140000000003</v>
      </c>
      <c r="H2762" s="53">
        <v>721</v>
      </c>
      <c r="I2762" s="53">
        <v>364</v>
      </c>
      <c r="J2762" s="53">
        <v>357</v>
      </c>
      <c r="K2762" s="52">
        <v>754</v>
      </c>
      <c r="L2762" s="52">
        <v>113.96140000000003</v>
      </c>
      <c r="M2762" s="55">
        <v>2</v>
      </c>
      <c r="N2762" s="61" t="s">
        <v>15</v>
      </c>
      <c r="P2762" s="66"/>
      <c r="Q2762" s="53"/>
      <c r="R2762" s="53"/>
      <c r="S2762" s="53"/>
      <c r="T2762" s="53"/>
      <c r="U2762" s="53"/>
      <c r="V2762" s="53"/>
      <c r="W2762" s="53"/>
    </row>
    <row r="2763" spans="2:23" s="52" customFormat="1" ht="13" x14ac:dyDescent="0.3">
      <c r="B2763" s="53" t="s">
        <v>116</v>
      </c>
      <c r="C2763" s="53" t="s">
        <v>155</v>
      </c>
      <c r="D2763" s="53" t="s">
        <v>394</v>
      </c>
      <c r="E2763" s="53">
        <v>37.230849999999997</v>
      </c>
      <c r="F2763" s="53">
        <v>-3.6574149999999999</v>
      </c>
      <c r="G2763" s="54">
        <v>650.21379999999999</v>
      </c>
      <c r="H2763" s="53">
        <v>17089</v>
      </c>
      <c r="I2763" s="53">
        <v>8583</v>
      </c>
      <c r="J2763" s="53">
        <v>8506</v>
      </c>
      <c r="K2763" s="52">
        <v>754</v>
      </c>
      <c r="L2763" s="52">
        <v>-103.78620000000001</v>
      </c>
      <c r="M2763" s="55">
        <v>2</v>
      </c>
      <c r="N2763" s="61" t="s">
        <v>15</v>
      </c>
      <c r="P2763" s="66"/>
      <c r="Q2763" s="53"/>
      <c r="R2763" s="53"/>
      <c r="S2763" s="53"/>
      <c r="T2763" s="53"/>
      <c r="U2763" s="53"/>
      <c r="V2763" s="53"/>
      <c r="W2763" s="53"/>
    </row>
    <row r="2764" spans="2:23" s="52" customFormat="1" ht="13" x14ac:dyDescent="0.3">
      <c r="B2764" s="53" t="s">
        <v>116</v>
      </c>
      <c r="C2764" s="53" t="s">
        <v>155</v>
      </c>
      <c r="D2764" s="53" t="s">
        <v>395</v>
      </c>
      <c r="E2764" s="53">
        <v>36.827289999999998</v>
      </c>
      <c r="F2764" s="53">
        <v>-3.2108129999999999</v>
      </c>
      <c r="G2764" s="54">
        <v>894.41610000000003</v>
      </c>
      <c r="H2764" s="53">
        <v>871</v>
      </c>
      <c r="I2764" s="53">
        <v>485</v>
      </c>
      <c r="J2764" s="53">
        <v>386</v>
      </c>
      <c r="K2764" s="52">
        <v>754</v>
      </c>
      <c r="L2764" s="52">
        <v>140.41610000000003</v>
      </c>
      <c r="M2764" s="55">
        <v>2</v>
      </c>
      <c r="N2764" s="61" t="s">
        <v>15</v>
      </c>
      <c r="P2764" s="66"/>
      <c r="Q2764" s="53"/>
      <c r="R2764" s="53"/>
      <c r="S2764" s="53"/>
      <c r="T2764" s="53"/>
      <c r="U2764" s="53"/>
      <c r="V2764" s="53"/>
      <c r="W2764" s="53"/>
    </row>
    <row r="2765" spans="2:23" s="52" customFormat="1" ht="13" x14ac:dyDescent="0.3">
      <c r="B2765" s="53" t="s">
        <v>116</v>
      </c>
      <c r="C2765" s="53" t="s">
        <v>155</v>
      </c>
      <c r="D2765" s="53" t="s">
        <v>396</v>
      </c>
      <c r="E2765" s="53">
        <v>37.22719</v>
      </c>
      <c r="F2765" s="53">
        <v>-3.133893</v>
      </c>
      <c r="G2765" s="54">
        <v>1115.9749999999999</v>
      </c>
      <c r="H2765" s="53">
        <v>436</v>
      </c>
      <c r="I2765" s="53">
        <v>232</v>
      </c>
      <c r="J2765" s="53">
        <v>204</v>
      </c>
      <c r="K2765" s="52">
        <v>754</v>
      </c>
      <c r="L2765" s="52">
        <v>361.97499999999991</v>
      </c>
      <c r="M2765" s="55">
        <v>4</v>
      </c>
      <c r="N2765" s="61" t="s">
        <v>16</v>
      </c>
      <c r="P2765" s="66"/>
      <c r="Q2765" s="53"/>
      <c r="R2765" s="53"/>
      <c r="S2765" s="53"/>
      <c r="T2765" s="53"/>
      <c r="U2765" s="53"/>
      <c r="V2765" s="53"/>
      <c r="W2765" s="53"/>
    </row>
    <row r="2766" spans="2:23" s="52" customFormat="1" ht="13" x14ac:dyDescent="0.3">
      <c r="B2766" s="53" t="s">
        <v>116</v>
      </c>
      <c r="C2766" s="53" t="s">
        <v>155</v>
      </c>
      <c r="D2766" s="53" t="s">
        <v>397</v>
      </c>
      <c r="E2766" s="53">
        <v>36.791249999999998</v>
      </c>
      <c r="F2766" s="53">
        <v>-3.2034850000000001</v>
      </c>
      <c r="G2766" s="54">
        <v>247.2122</v>
      </c>
      <c r="H2766" s="53">
        <v>6704</v>
      </c>
      <c r="I2766" s="53">
        <v>3480</v>
      </c>
      <c r="J2766" s="53">
        <v>3224</v>
      </c>
      <c r="K2766" s="52">
        <v>754</v>
      </c>
      <c r="L2766" s="52">
        <v>-506.7878</v>
      </c>
      <c r="M2766" s="55">
        <v>2</v>
      </c>
      <c r="N2766" s="61" t="s">
        <v>15</v>
      </c>
      <c r="P2766" s="66"/>
      <c r="Q2766" s="53"/>
      <c r="R2766" s="53"/>
      <c r="S2766" s="53"/>
      <c r="T2766" s="53"/>
      <c r="U2766" s="53"/>
      <c r="V2766" s="53"/>
      <c r="W2766" s="53"/>
    </row>
    <row r="2767" spans="2:23" s="52" customFormat="1" ht="13" x14ac:dyDescent="0.3">
      <c r="B2767" s="53" t="s">
        <v>116</v>
      </c>
      <c r="C2767" s="53" t="s">
        <v>155</v>
      </c>
      <c r="D2767" s="53" t="s">
        <v>398</v>
      </c>
      <c r="E2767" s="53">
        <v>36.928199999999997</v>
      </c>
      <c r="F2767" s="53">
        <v>-3.631472</v>
      </c>
      <c r="G2767" s="54">
        <v>728.18439999999998</v>
      </c>
      <c r="H2767" s="53">
        <v>1015</v>
      </c>
      <c r="I2767" s="53">
        <v>519</v>
      </c>
      <c r="J2767" s="53">
        <v>496</v>
      </c>
      <c r="K2767" s="52">
        <v>754</v>
      </c>
      <c r="L2767" s="52">
        <v>-25.815600000000018</v>
      </c>
      <c r="M2767" s="55">
        <v>2</v>
      </c>
      <c r="N2767" s="61" t="s">
        <v>15</v>
      </c>
      <c r="P2767" s="66"/>
      <c r="Q2767" s="53"/>
      <c r="R2767" s="53"/>
      <c r="S2767" s="53"/>
      <c r="T2767" s="53"/>
      <c r="U2767" s="53"/>
      <c r="V2767" s="53"/>
      <c r="W2767" s="53"/>
    </row>
    <row r="2768" spans="2:23" s="52" customFormat="1" ht="13" x14ac:dyDescent="0.3">
      <c r="B2768" s="53" t="s">
        <v>116</v>
      </c>
      <c r="C2768" s="53" t="s">
        <v>155</v>
      </c>
      <c r="D2768" s="53" t="s">
        <v>399</v>
      </c>
      <c r="E2768" s="53">
        <v>37.162640000000003</v>
      </c>
      <c r="F2768" s="53">
        <v>-3.0724879999999999</v>
      </c>
      <c r="G2768" s="54">
        <v>1274.0150000000001</v>
      </c>
      <c r="H2768" s="53">
        <v>707</v>
      </c>
      <c r="I2768" s="53">
        <v>356</v>
      </c>
      <c r="J2768" s="53">
        <v>351</v>
      </c>
      <c r="K2768" s="52">
        <v>754</v>
      </c>
      <c r="L2768" s="52">
        <v>520.0150000000001</v>
      </c>
      <c r="M2768" s="55">
        <v>5</v>
      </c>
      <c r="N2768" s="61" t="s">
        <v>16</v>
      </c>
      <c r="P2768" s="66"/>
      <c r="Q2768" s="53"/>
      <c r="R2768" s="53"/>
      <c r="S2768" s="53"/>
      <c r="T2768" s="53"/>
      <c r="U2768" s="53"/>
      <c r="V2768" s="53"/>
      <c r="W2768" s="53"/>
    </row>
    <row r="2769" spans="2:23" s="52" customFormat="1" ht="13" x14ac:dyDescent="0.3">
      <c r="B2769" s="53" t="s">
        <v>116</v>
      </c>
      <c r="C2769" s="53" t="s">
        <v>155</v>
      </c>
      <c r="D2769" s="53" t="s">
        <v>400</v>
      </c>
      <c r="E2769" s="53">
        <v>37.23657</v>
      </c>
      <c r="F2769" s="53">
        <v>-3.5706540000000002</v>
      </c>
      <c r="G2769" s="54">
        <v>915.64509999999996</v>
      </c>
      <c r="H2769" s="53">
        <v>5401</v>
      </c>
      <c r="I2769" s="53">
        <v>2749</v>
      </c>
      <c r="J2769" s="53">
        <v>2652</v>
      </c>
      <c r="K2769" s="52">
        <v>754</v>
      </c>
      <c r="L2769" s="52">
        <v>161.64509999999996</v>
      </c>
      <c r="M2769" s="55">
        <v>2</v>
      </c>
      <c r="N2769" s="61" t="s">
        <v>15</v>
      </c>
      <c r="P2769" s="66"/>
      <c r="Q2769" s="53"/>
      <c r="R2769" s="53"/>
      <c r="S2769" s="53"/>
      <c r="T2769" s="53"/>
      <c r="U2769" s="53"/>
      <c r="V2769" s="53"/>
      <c r="W2769" s="53"/>
    </row>
    <row r="2770" spans="2:23" s="52" customFormat="1" ht="13" x14ac:dyDescent="0.3">
      <c r="B2770" s="53" t="s">
        <v>116</v>
      </c>
      <c r="C2770" s="53" t="s">
        <v>155</v>
      </c>
      <c r="D2770" s="53" t="s">
        <v>401</v>
      </c>
      <c r="E2770" s="53">
        <v>37.324919999999999</v>
      </c>
      <c r="F2770" s="53">
        <v>-4.1588459999999996</v>
      </c>
      <c r="G2770" s="54">
        <v>596.21010000000001</v>
      </c>
      <c r="H2770" s="53">
        <v>3705</v>
      </c>
      <c r="I2770" s="53">
        <v>1880</v>
      </c>
      <c r="J2770" s="53">
        <v>1825</v>
      </c>
      <c r="K2770" s="52">
        <v>754</v>
      </c>
      <c r="L2770" s="52">
        <v>-157.78989999999999</v>
      </c>
      <c r="M2770" s="55">
        <v>2</v>
      </c>
      <c r="N2770" s="61" t="s">
        <v>15</v>
      </c>
      <c r="P2770" s="66"/>
      <c r="Q2770" s="53"/>
      <c r="R2770" s="53"/>
      <c r="S2770" s="53"/>
      <c r="T2770" s="53"/>
      <c r="U2770" s="53"/>
      <c r="V2770" s="53"/>
      <c r="W2770" s="53"/>
    </row>
    <row r="2771" spans="2:23" s="52" customFormat="1" ht="13" x14ac:dyDescent="0.3">
      <c r="B2771" s="53" t="s">
        <v>116</v>
      </c>
      <c r="C2771" s="53" t="s">
        <v>155</v>
      </c>
      <c r="D2771" s="53" t="s">
        <v>402</v>
      </c>
      <c r="E2771" s="53">
        <v>37.002519999999997</v>
      </c>
      <c r="F2771" s="53">
        <v>-3.9883890000000002</v>
      </c>
      <c r="G2771" s="54">
        <v>890.95299999999997</v>
      </c>
      <c r="H2771" s="53">
        <v>6062</v>
      </c>
      <c r="I2771" s="53">
        <v>3171</v>
      </c>
      <c r="J2771" s="53">
        <v>2891</v>
      </c>
      <c r="K2771" s="52">
        <v>754</v>
      </c>
      <c r="L2771" s="52">
        <v>136.95299999999997</v>
      </c>
      <c r="M2771" s="55">
        <v>2</v>
      </c>
      <c r="N2771" s="61" t="s">
        <v>15</v>
      </c>
      <c r="P2771" s="66"/>
      <c r="Q2771" s="53"/>
      <c r="R2771" s="53"/>
      <c r="S2771" s="53"/>
      <c r="T2771" s="53"/>
      <c r="U2771" s="53"/>
      <c r="V2771" s="53"/>
      <c r="W2771" s="53"/>
    </row>
    <row r="2772" spans="2:23" s="52" customFormat="1" ht="13" x14ac:dyDescent="0.3">
      <c r="B2772" s="53" t="s">
        <v>116</v>
      </c>
      <c r="C2772" s="53" t="s">
        <v>155</v>
      </c>
      <c r="D2772" s="53" t="s">
        <v>403</v>
      </c>
      <c r="E2772" s="53">
        <v>37.107599999999998</v>
      </c>
      <c r="F2772" s="53">
        <v>-3.6455839999999999</v>
      </c>
      <c r="G2772" s="54">
        <v>736.65279999999996</v>
      </c>
      <c r="H2772" s="53">
        <v>6298</v>
      </c>
      <c r="I2772" s="53">
        <v>3265</v>
      </c>
      <c r="J2772" s="53">
        <v>3033</v>
      </c>
      <c r="K2772" s="52">
        <v>754</v>
      </c>
      <c r="L2772" s="52">
        <v>-17.347200000000043</v>
      </c>
      <c r="M2772" s="55">
        <v>2</v>
      </c>
      <c r="N2772" s="61" t="s">
        <v>15</v>
      </c>
      <c r="P2772" s="66"/>
      <c r="Q2772" s="53"/>
      <c r="R2772" s="53"/>
      <c r="S2772" s="53"/>
      <c r="T2772" s="53"/>
      <c r="U2772" s="53"/>
      <c r="V2772" s="53"/>
      <c r="W2772" s="53"/>
    </row>
    <row r="2773" spans="2:23" s="52" customFormat="1" ht="13" x14ac:dyDescent="0.3">
      <c r="B2773" s="53" t="s">
        <v>116</v>
      </c>
      <c r="C2773" s="53" t="s">
        <v>155</v>
      </c>
      <c r="D2773" s="53" t="s">
        <v>404</v>
      </c>
      <c r="E2773" s="53">
        <v>37.609679999999997</v>
      </c>
      <c r="F2773" s="53">
        <v>-3.1379860000000002</v>
      </c>
      <c r="G2773" s="54">
        <v>692.77800000000002</v>
      </c>
      <c r="H2773" s="53">
        <v>526</v>
      </c>
      <c r="I2773" s="53">
        <v>283</v>
      </c>
      <c r="J2773" s="53">
        <v>243</v>
      </c>
      <c r="K2773" s="52">
        <v>754</v>
      </c>
      <c r="L2773" s="52">
        <v>-61.22199999999998</v>
      </c>
      <c r="M2773" s="55">
        <v>2</v>
      </c>
      <c r="N2773" s="61" t="s">
        <v>15</v>
      </c>
      <c r="P2773" s="66"/>
      <c r="Q2773" s="53"/>
      <c r="R2773" s="53"/>
      <c r="S2773" s="53"/>
      <c r="T2773" s="53"/>
      <c r="U2773" s="53"/>
      <c r="V2773" s="53"/>
      <c r="W2773" s="53"/>
    </row>
    <row r="2774" spans="2:23" s="52" customFormat="1" ht="13" x14ac:dyDescent="0.3">
      <c r="B2774" s="53" t="s">
        <v>116</v>
      </c>
      <c r="C2774" s="53" t="s">
        <v>155</v>
      </c>
      <c r="D2774" s="53" t="s">
        <v>405</v>
      </c>
      <c r="E2774" s="53">
        <v>36.902450000000002</v>
      </c>
      <c r="F2774" s="53">
        <v>-3.299801</v>
      </c>
      <c r="G2774" s="54">
        <v>811.47090000000003</v>
      </c>
      <c r="H2774" s="53">
        <v>392</v>
      </c>
      <c r="I2774" s="53">
        <v>202</v>
      </c>
      <c r="J2774" s="53">
        <v>190</v>
      </c>
      <c r="K2774" s="52">
        <v>754</v>
      </c>
      <c r="L2774" s="52">
        <v>57.470900000000029</v>
      </c>
      <c r="M2774" s="55">
        <v>2</v>
      </c>
      <c r="N2774" s="61" t="s">
        <v>15</v>
      </c>
      <c r="P2774" s="66"/>
      <c r="Q2774" s="53"/>
      <c r="R2774" s="53"/>
      <c r="S2774" s="53"/>
      <c r="T2774" s="53"/>
      <c r="U2774" s="53"/>
      <c r="V2774" s="53"/>
      <c r="W2774" s="53"/>
    </row>
    <row r="2775" spans="2:23" s="52" customFormat="1" ht="13" x14ac:dyDescent="0.3">
      <c r="B2775" s="53" t="s">
        <v>116</v>
      </c>
      <c r="C2775" s="53" t="s">
        <v>155</v>
      </c>
      <c r="D2775" s="53" t="s">
        <v>406</v>
      </c>
      <c r="E2775" s="53">
        <v>36.734540000000003</v>
      </c>
      <c r="F2775" s="53">
        <v>-3.6907359999999998</v>
      </c>
      <c r="G2775" s="54">
        <v>24.01802</v>
      </c>
      <c r="H2775" s="53">
        <v>27696</v>
      </c>
      <c r="I2775" s="53">
        <v>13677</v>
      </c>
      <c r="J2775" s="53">
        <v>14019</v>
      </c>
      <c r="K2775" s="52">
        <v>754</v>
      </c>
      <c r="L2775" s="52">
        <v>-729.98198000000002</v>
      </c>
      <c r="M2775" s="55">
        <v>2</v>
      </c>
      <c r="N2775" s="61" t="s">
        <v>15</v>
      </c>
      <c r="P2775" s="66"/>
      <c r="Q2775" s="53"/>
      <c r="R2775" s="53"/>
      <c r="S2775" s="53"/>
      <c r="T2775" s="53"/>
      <c r="U2775" s="53"/>
      <c r="V2775" s="53"/>
      <c r="W2775" s="53"/>
    </row>
    <row r="2776" spans="2:23" s="52" customFormat="1" ht="13" x14ac:dyDescent="0.3">
      <c r="B2776" s="53" t="s">
        <v>116</v>
      </c>
      <c r="C2776" s="53" t="s">
        <v>155</v>
      </c>
      <c r="D2776" s="53" t="s">
        <v>407</v>
      </c>
      <c r="E2776" s="53">
        <v>36.981499999999997</v>
      </c>
      <c r="F2776" s="53">
        <v>-3.1571289999999999</v>
      </c>
      <c r="G2776" s="54">
        <v>1238.5409999999999</v>
      </c>
      <c r="H2776" s="53">
        <v>1153</v>
      </c>
      <c r="I2776" s="53">
        <v>599</v>
      </c>
      <c r="J2776" s="53">
        <v>554</v>
      </c>
      <c r="K2776" s="52">
        <v>754</v>
      </c>
      <c r="L2776" s="52">
        <v>484.54099999999994</v>
      </c>
      <c r="M2776" s="55">
        <v>5</v>
      </c>
      <c r="N2776" s="61" t="s">
        <v>16</v>
      </c>
      <c r="P2776" s="66"/>
      <c r="Q2776" s="53"/>
      <c r="R2776" s="53"/>
      <c r="S2776" s="53"/>
      <c r="T2776" s="53"/>
      <c r="U2776" s="53"/>
      <c r="V2776" s="53"/>
      <c r="W2776" s="53"/>
    </row>
    <row r="2777" spans="2:23" s="52" customFormat="1" ht="13" x14ac:dyDescent="0.3">
      <c r="B2777" s="53" t="s">
        <v>116</v>
      </c>
      <c r="C2777" s="53" t="s">
        <v>155</v>
      </c>
      <c r="D2777" s="53" t="s">
        <v>408</v>
      </c>
      <c r="E2777" s="53">
        <v>37.179830000000003</v>
      </c>
      <c r="F2777" s="53">
        <v>-3.1162879999999999</v>
      </c>
      <c r="G2777" s="54">
        <v>1202.9459999999999</v>
      </c>
      <c r="H2777" s="53">
        <v>718</v>
      </c>
      <c r="I2777" s="53">
        <v>354</v>
      </c>
      <c r="J2777" s="53">
        <v>364</v>
      </c>
      <c r="K2777" s="52">
        <v>754</v>
      </c>
      <c r="L2777" s="52">
        <v>448.94599999999991</v>
      </c>
      <c r="M2777" s="55">
        <v>5</v>
      </c>
      <c r="N2777" s="61" t="s">
        <v>16</v>
      </c>
      <c r="P2777" s="66"/>
      <c r="Q2777" s="53"/>
      <c r="R2777" s="53"/>
      <c r="S2777" s="53"/>
      <c r="T2777" s="53"/>
      <c r="U2777" s="53"/>
      <c r="V2777" s="53"/>
      <c r="W2777" s="53"/>
    </row>
    <row r="2778" spans="2:23" s="52" customFormat="1" ht="13" x14ac:dyDescent="0.3">
      <c r="B2778" s="53" t="s">
        <v>116</v>
      </c>
      <c r="C2778" s="53" t="s">
        <v>155</v>
      </c>
      <c r="D2778" s="53" t="s">
        <v>409</v>
      </c>
      <c r="E2778" s="53">
        <v>36.957709999999999</v>
      </c>
      <c r="F2778" s="53">
        <v>-3.894323</v>
      </c>
      <c r="G2778" s="54">
        <v>870.34090000000003</v>
      </c>
      <c r="H2778" s="53">
        <v>2071</v>
      </c>
      <c r="I2778" s="53">
        <v>1084</v>
      </c>
      <c r="J2778" s="53">
        <v>987</v>
      </c>
      <c r="K2778" s="52">
        <v>754</v>
      </c>
      <c r="L2778" s="52">
        <v>116.34090000000003</v>
      </c>
      <c r="M2778" s="55">
        <v>2</v>
      </c>
      <c r="N2778" s="61" t="s">
        <v>15</v>
      </c>
      <c r="P2778" s="66"/>
      <c r="Q2778" s="53"/>
      <c r="R2778" s="53"/>
      <c r="S2778" s="53"/>
      <c r="T2778" s="53"/>
      <c r="U2778" s="53"/>
      <c r="V2778" s="53"/>
      <c r="W2778" s="53"/>
    </row>
    <row r="2779" spans="2:23" s="52" customFormat="1" ht="13" x14ac:dyDescent="0.3">
      <c r="B2779" s="53" t="s">
        <v>116</v>
      </c>
      <c r="C2779" s="53" t="s">
        <v>155</v>
      </c>
      <c r="D2779" s="53" t="s">
        <v>410</v>
      </c>
      <c r="E2779" s="53">
        <v>37.140099999999997</v>
      </c>
      <c r="F2779" s="53">
        <v>-3.6179809999999999</v>
      </c>
      <c r="G2779" s="54">
        <v>671.61800000000005</v>
      </c>
      <c r="H2779" s="53">
        <v>21380</v>
      </c>
      <c r="I2779" s="53">
        <v>10836</v>
      </c>
      <c r="J2779" s="53">
        <v>10544</v>
      </c>
      <c r="K2779" s="52">
        <v>754</v>
      </c>
      <c r="L2779" s="52">
        <v>-82.381999999999948</v>
      </c>
      <c r="M2779" s="55">
        <v>2</v>
      </c>
      <c r="N2779" s="61" t="s">
        <v>15</v>
      </c>
      <c r="P2779" s="66"/>
      <c r="Q2779" s="53"/>
      <c r="R2779" s="53"/>
      <c r="S2779" s="53"/>
      <c r="T2779" s="53"/>
      <c r="U2779" s="53"/>
      <c r="V2779" s="53"/>
      <c r="W2779" s="53"/>
    </row>
    <row r="2780" spans="2:23" s="52" customFormat="1" ht="13" x14ac:dyDescent="0.3">
      <c r="B2780" s="53" t="s">
        <v>116</v>
      </c>
      <c r="C2780" s="53" t="s">
        <v>155</v>
      </c>
      <c r="D2780" s="53" t="s">
        <v>411</v>
      </c>
      <c r="E2780" s="53">
        <v>37.222900000000003</v>
      </c>
      <c r="F2780" s="53">
        <v>-3.6874159999999998</v>
      </c>
      <c r="G2780" s="54">
        <v>604.91999999999996</v>
      </c>
      <c r="H2780" s="53">
        <v>15399</v>
      </c>
      <c r="I2780" s="53">
        <v>7787</v>
      </c>
      <c r="J2780" s="53">
        <v>7612</v>
      </c>
      <c r="K2780" s="52">
        <v>754</v>
      </c>
      <c r="L2780" s="52">
        <v>-149.08000000000004</v>
      </c>
      <c r="M2780" s="55">
        <v>2</v>
      </c>
      <c r="N2780" s="61" t="s">
        <v>15</v>
      </c>
      <c r="P2780" s="66"/>
      <c r="Q2780" s="53"/>
      <c r="R2780" s="53"/>
      <c r="S2780" s="53"/>
      <c r="T2780" s="53"/>
      <c r="U2780" s="53"/>
      <c r="V2780" s="53"/>
      <c r="W2780" s="53"/>
    </row>
    <row r="2781" spans="2:23" s="52" customFormat="1" ht="13" x14ac:dyDescent="0.3">
      <c r="B2781" s="53" t="s">
        <v>116</v>
      </c>
      <c r="C2781" s="53" t="s">
        <v>155</v>
      </c>
      <c r="D2781" s="53" t="s">
        <v>412</v>
      </c>
      <c r="E2781" s="53">
        <v>37.490650000000002</v>
      </c>
      <c r="F2781" s="53">
        <v>-2.774473</v>
      </c>
      <c r="G2781" s="54">
        <v>850.29780000000005</v>
      </c>
      <c r="H2781" s="53">
        <v>23359</v>
      </c>
      <c r="I2781" s="53">
        <v>11672</v>
      </c>
      <c r="J2781" s="53">
        <v>11687</v>
      </c>
      <c r="K2781" s="52">
        <v>754</v>
      </c>
      <c r="L2781" s="52">
        <v>96.297800000000052</v>
      </c>
      <c r="M2781" s="55">
        <v>2</v>
      </c>
      <c r="N2781" s="61" t="s">
        <v>15</v>
      </c>
      <c r="P2781" s="66"/>
      <c r="Q2781" s="53"/>
      <c r="R2781" s="53"/>
      <c r="S2781" s="53"/>
      <c r="T2781" s="53"/>
      <c r="U2781" s="53"/>
      <c r="V2781" s="53"/>
      <c r="W2781" s="53"/>
    </row>
    <row r="2782" spans="2:23" s="52" customFormat="1" ht="13" x14ac:dyDescent="0.3">
      <c r="B2782" s="53" t="s">
        <v>116</v>
      </c>
      <c r="C2782" s="53" t="s">
        <v>155</v>
      </c>
      <c r="D2782" s="53" t="s">
        <v>413</v>
      </c>
      <c r="E2782" s="53">
        <v>37.219160000000002</v>
      </c>
      <c r="F2782" s="53">
        <v>-3.4817369999999999</v>
      </c>
      <c r="G2782" s="54">
        <v>1068.3399999999999</v>
      </c>
      <c r="H2782" s="53">
        <v>1050</v>
      </c>
      <c r="I2782" s="53">
        <v>560</v>
      </c>
      <c r="J2782" s="53">
        <v>490</v>
      </c>
      <c r="K2782" s="52">
        <v>754</v>
      </c>
      <c r="L2782" s="52">
        <v>314.33999999999992</v>
      </c>
      <c r="M2782" s="55">
        <v>4</v>
      </c>
      <c r="N2782" s="61" t="s">
        <v>16</v>
      </c>
      <c r="P2782" s="66"/>
      <c r="Q2782" s="53"/>
      <c r="R2782" s="53"/>
      <c r="S2782" s="53"/>
      <c r="T2782" s="53"/>
      <c r="U2782" s="53"/>
      <c r="V2782" s="53"/>
      <c r="W2782" s="53"/>
    </row>
    <row r="2783" spans="2:23" s="52" customFormat="1" ht="13" x14ac:dyDescent="0.3">
      <c r="B2783" s="53" t="s">
        <v>116</v>
      </c>
      <c r="C2783" s="53" t="s">
        <v>155</v>
      </c>
      <c r="D2783" s="53" t="s">
        <v>414</v>
      </c>
      <c r="E2783" s="53">
        <v>37.279400000000003</v>
      </c>
      <c r="F2783" s="53">
        <v>-3.2059760000000002</v>
      </c>
      <c r="G2783" s="54">
        <v>955.70320000000004</v>
      </c>
      <c r="H2783" s="53">
        <v>378</v>
      </c>
      <c r="I2783" s="53">
        <v>196</v>
      </c>
      <c r="J2783" s="53">
        <v>182</v>
      </c>
      <c r="K2783" s="52">
        <v>754</v>
      </c>
      <c r="L2783" s="52">
        <v>201.70320000000004</v>
      </c>
      <c r="M2783" s="55">
        <v>4</v>
      </c>
      <c r="N2783" s="61" t="s">
        <v>16</v>
      </c>
      <c r="P2783" s="66"/>
      <c r="Q2783" s="53"/>
      <c r="R2783" s="53"/>
      <c r="S2783" s="53"/>
      <c r="T2783" s="53"/>
      <c r="U2783" s="53"/>
      <c r="V2783" s="53"/>
      <c r="W2783" s="53"/>
    </row>
    <row r="2784" spans="2:23" s="52" customFormat="1" ht="13" x14ac:dyDescent="0.3">
      <c r="B2784" s="53" t="s">
        <v>116</v>
      </c>
      <c r="C2784" s="53" t="s">
        <v>155</v>
      </c>
      <c r="D2784" s="53" t="s">
        <v>415</v>
      </c>
      <c r="E2784" s="53">
        <v>37.350299999999997</v>
      </c>
      <c r="F2784" s="53">
        <v>-3.1690399999999999</v>
      </c>
      <c r="G2784" s="54">
        <v>858.68709999999999</v>
      </c>
      <c r="H2784" s="53">
        <v>3326</v>
      </c>
      <c r="I2784" s="53">
        <v>1657</v>
      </c>
      <c r="J2784" s="53">
        <v>1669</v>
      </c>
      <c r="K2784" s="52">
        <v>754</v>
      </c>
      <c r="L2784" s="52">
        <v>104.68709999999999</v>
      </c>
      <c r="M2784" s="55">
        <v>2</v>
      </c>
      <c r="N2784" s="61" t="s">
        <v>15</v>
      </c>
      <c r="P2784" s="66"/>
      <c r="Q2784" s="53"/>
      <c r="R2784" s="53"/>
      <c r="S2784" s="53"/>
      <c r="T2784" s="53"/>
      <c r="U2784" s="53"/>
      <c r="V2784" s="53"/>
      <c r="W2784" s="53"/>
    </row>
    <row r="2785" spans="2:23" s="52" customFormat="1" ht="13" x14ac:dyDescent="0.3">
      <c r="B2785" s="53" t="s">
        <v>116</v>
      </c>
      <c r="C2785" s="53" t="s">
        <v>155</v>
      </c>
      <c r="D2785" s="53" t="s">
        <v>416</v>
      </c>
      <c r="E2785" s="53">
        <v>37.427579999999999</v>
      </c>
      <c r="F2785" s="53">
        <v>-3.6834730000000002</v>
      </c>
      <c r="G2785" s="54">
        <v>848.78139999999996</v>
      </c>
      <c r="H2785" s="53">
        <v>1434</v>
      </c>
      <c r="I2785" s="53">
        <v>792</v>
      </c>
      <c r="J2785" s="53">
        <v>642</v>
      </c>
      <c r="K2785" s="52">
        <v>754</v>
      </c>
      <c r="L2785" s="52">
        <v>94.781399999999962</v>
      </c>
      <c r="M2785" s="55">
        <v>2</v>
      </c>
      <c r="N2785" s="61" t="s">
        <v>15</v>
      </c>
      <c r="P2785" s="66"/>
      <c r="Q2785" s="53"/>
      <c r="R2785" s="53"/>
      <c r="S2785" s="53"/>
      <c r="T2785" s="53"/>
      <c r="U2785" s="53"/>
      <c r="V2785" s="53"/>
      <c r="W2785" s="53"/>
    </row>
    <row r="2786" spans="2:23" s="52" customFormat="1" ht="13" x14ac:dyDescent="0.3">
      <c r="B2786" s="53" t="s">
        <v>116</v>
      </c>
      <c r="C2786" s="53" t="s">
        <v>155</v>
      </c>
      <c r="D2786" s="53" t="s">
        <v>417</v>
      </c>
      <c r="E2786" s="53">
        <v>37.60913</v>
      </c>
      <c r="F2786" s="53">
        <v>-2.699214</v>
      </c>
      <c r="G2786" s="54">
        <v>719.23469999999998</v>
      </c>
      <c r="H2786" s="53">
        <v>2417</v>
      </c>
      <c r="I2786" s="53">
        <v>1217</v>
      </c>
      <c r="J2786" s="53">
        <v>1200</v>
      </c>
      <c r="K2786" s="52">
        <v>754</v>
      </c>
      <c r="L2786" s="52">
        <v>-34.765300000000025</v>
      </c>
      <c r="M2786" s="55">
        <v>2</v>
      </c>
      <c r="N2786" s="61" t="s">
        <v>15</v>
      </c>
      <c r="P2786" s="66"/>
      <c r="Q2786" s="53"/>
      <c r="R2786" s="53"/>
      <c r="S2786" s="53"/>
      <c r="T2786" s="53"/>
      <c r="U2786" s="53"/>
      <c r="V2786" s="53"/>
      <c r="W2786" s="53"/>
    </row>
    <row r="2787" spans="2:23" s="52" customFormat="1" ht="13" x14ac:dyDescent="0.3">
      <c r="B2787" s="53" t="s">
        <v>116</v>
      </c>
      <c r="C2787" s="53" t="s">
        <v>155</v>
      </c>
      <c r="D2787" s="53" t="s">
        <v>418</v>
      </c>
      <c r="E2787" s="53">
        <v>36.97672</v>
      </c>
      <c r="F2787" s="53">
        <v>-3.1903790000000001</v>
      </c>
      <c r="G2787" s="54">
        <v>1330.123</v>
      </c>
      <c r="H2787" s="53">
        <v>820</v>
      </c>
      <c r="I2787" s="53">
        <v>438</v>
      </c>
      <c r="J2787" s="53">
        <v>382</v>
      </c>
      <c r="K2787" s="52">
        <v>754</v>
      </c>
      <c r="L2787" s="52">
        <v>576.12300000000005</v>
      </c>
      <c r="M2787" s="55">
        <v>5</v>
      </c>
      <c r="N2787" s="61" t="s">
        <v>16</v>
      </c>
      <c r="P2787" s="66"/>
      <c r="Q2787" s="53"/>
      <c r="R2787" s="53"/>
      <c r="S2787" s="53"/>
      <c r="T2787" s="53"/>
      <c r="U2787" s="53"/>
      <c r="V2787" s="53"/>
      <c r="W2787" s="53"/>
    </row>
    <row r="2788" spans="2:23" s="52" customFormat="1" ht="13" x14ac:dyDescent="0.3">
      <c r="B2788" s="53" t="s">
        <v>116</v>
      </c>
      <c r="C2788" s="53" t="s">
        <v>155</v>
      </c>
      <c r="D2788" s="53" t="s">
        <v>419</v>
      </c>
      <c r="E2788" s="53">
        <v>36.948830000000001</v>
      </c>
      <c r="F2788" s="53">
        <v>-3.356741</v>
      </c>
      <c r="G2788" s="54">
        <v>1298.578</v>
      </c>
      <c r="H2788" s="53">
        <v>358</v>
      </c>
      <c r="I2788" s="53">
        <v>187</v>
      </c>
      <c r="J2788" s="53">
        <v>171</v>
      </c>
      <c r="K2788" s="52">
        <v>754</v>
      </c>
      <c r="L2788" s="52">
        <v>544.57799999999997</v>
      </c>
      <c r="M2788" s="55">
        <v>5</v>
      </c>
      <c r="N2788" s="61" t="s">
        <v>16</v>
      </c>
      <c r="P2788" s="66"/>
      <c r="Q2788" s="53"/>
      <c r="R2788" s="53"/>
      <c r="S2788" s="53"/>
      <c r="T2788" s="53"/>
      <c r="U2788" s="53"/>
      <c r="V2788" s="53"/>
      <c r="W2788" s="53"/>
    </row>
    <row r="2789" spans="2:23" s="52" customFormat="1" ht="13" x14ac:dyDescent="0.3">
      <c r="B2789" s="53" t="s">
        <v>116</v>
      </c>
      <c r="C2789" s="53" t="s">
        <v>155</v>
      </c>
      <c r="D2789" s="53" t="s">
        <v>420</v>
      </c>
      <c r="E2789" s="53">
        <v>36.937710000000003</v>
      </c>
      <c r="F2789" s="53">
        <v>-3.2948460000000002</v>
      </c>
      <c r="G2789" s="54">
        <v>1160.204</v>
      </c>
      <c r="H2789" s="53">
        <v>311</v>
      </c>
      <c r="I2789" s="53">
        <v>172</v>
      </c>
      <c r="J2789" s="53">
        <v>139</v>
      </c>
      <c r="K2789" s="52">
        <v>754</v>
      </c>
      <c r="L2789" s="52">
        <v>406.20399999999995</v>
      </c>
      <c r="M2789" s="55">
        <v>5</v>
      </c>
      <c r="N2789" s="61" t="s">
        <v>16</v>
      </c>
      <c r="P2789" s="66"/>
      <c r="Q2789" s="53"/>
      <c r="R2789" s="53"/>
      <c r="S2789" s="53"/>
      <c r="T2789" s="53"/>
      <c r="U2789" s="53"/>
      <c r="V2789" s="53"/>
      <c r="W2789" s="53"/>
    </row>
    <row r="2790" spans="2:23" s="52" customFormat="1" ht="13" x14ac:dyDescent="0.3">
      <c r="B2790" s="53" t="s">
        <v>116</v>
      </c>
      <c r="C2790" s="53" t="s">
        <v>155</v>
      </c>
      <c r="D2790" s="53" t="s">
        <v>421</v>
      </c>
      <c r="E2790" s="53">
        <v>37.059950000000001</v>
      </c>
      <c r="F2790" s="53">
        <v>-3.91689</v>
      </c>
      <c r="G2790" s="54">
        <v>701.99789999999996</v>
      </c>
      <c r="H2790" s="53">
        <v>633</v>
      </c>
      <c r="I2790" s="53">
        <v>317</v>
      </c>
      <c r="J2790" s="53">
        <v>316</v>
      </c>
      <c r="K2790" s="52">
        <v>754</v>
      </c>
      <c r="L2790" s="52">
        <v>-52.002100000000041</v>
      </c>
      <c r="M2790" s="55">
        <v>2</v>
      </c>
      <c r="N2790" s="61" t="s">
        <v>15</v>
      </c>
      <c r="P2790" s="66"/>
      <c r="Q2790" s="53"/>
      <c r="R2790" s="53"/>
      <c r="S2790" s="53"/>
      <c r="T2790" s="53"/>
      <c r="U2790" s="53"/>
      <c r="V2790" s="53"/>
      <c r="W2790" s="53"/>
    </row>
    <row r="2791" spans="2:23" s="52" customFormat="1" ht="13" x14ac:dyDescent="0.3">
      <c r="B2791" s="53" t="s">
        <v>116</v>
      </c>
      <c r="C2791" s="53" t="s">
        <v>155</v>
      </c>
      <c r="D2791" s="53" t="s">
        <v>422</v>
      </c>
      <c r="E2791" s="53">
        <v>36.946730000000002</v>
      </c>
      <c r="F2791" s="53">
        <v>-3.1805460000000001</v>
      </c>
      <c r="G2791" s="54">
        <v>926.38699999999994</v>
      </c>
      <c r="H2791" s="53">
        <v>1634</v>
      </c>
      <c r="I2791" s="53">
        <v>859</v>
      </c>
      <c r="J2791" s="53">
        <v>775</v>
      </c>
      <c r="K2791" s="52">
        <v>754</v>
      </c>
      <c r="L2791" s="52">
        <v>172.38699999999994</v>
      </c>
      <c r="M2791" s="55">
        <v>2</v>
      </c>
      <c r="N2791" s="61" t="s">
        <v>15</v>
      </c>
      <c r="P2791" s="66"/>
      <c r="Q2791" s="53"/>
      <c r="R2791" s="53"/>
      <c r="S2791" s="53"/>
      <c r="T2791" s="53"/>
      <c r="U2791" s="53"/>
      <c r="V2791" s="53"/>
      <c r="W2791" s="53"/>
    </row>
    <row r="2792" spans="2:23" s="52" customFormat="1" ht="13" x14ac:dyDescent="0.3">
      <c r="B2792" s="53" t="s">
        <v>116</v>
      </c>
      <c r="C2792" s="53" t="s">
        <v>155</v>
      </c>
      <c r="D2792" s="53" t="s">
        <v>423</v>
      </c>
      <c r="E2792" s="53">
        <v>37.134219999999999</v>
      </c>
      <c r="F2792" s="53">
        <v>-3.5706180000000001</v>
      </c>
      <c r="G2792" s="54">
        <v>730.56610000000001</v>
      </c>
      <c r="H2792" s="53">
        <v>4596</v>
      </c>
      <c r="I2792" s="53">
        <v>2227</v>
      </c>
      <c r="J2792" s="53">
        <v>2369</v>
      </c>
      <c r="K2792" s="52">
        <v>754</v>
      </c>
      <c r="L2792" s="52">
        <v>-23.433899999999994</v>
      </c>
      <c r="M2792" s="55">
        <v>2</v>
      </c>
      <c r="N2792" s="61" t="s">
        <v>15</v>
      </c>
      <c r="P2792" s="66"/>
      <c r="Q2792" s="53"/>
      <c r="R2792" s="53"/>
      <c r="S2792" s="53"/>
      <c r="T2792" s="53"/>
      <c r="U2792" s="53"/>
      <c r="V2792" s="53"/>
      <c r="W2792" s="53"/>
    </row>
    <row r="2793" spans="2:23" s="52" customFormat="1" ht="13" x14ac:dyDescent="0.3">
      <c r="B2793" s="53" t="s">
        <v>116</v>
      </c>
      <c r="C2793" s="53" t="s">
        <v>155</v>
      </c>
      <c r="D2793" s="53" t="s">
        <v>424</v>
      </c>
      <c r="E2793" s="53">
        <v>37.181370000000001</v>
      </c>
      <c r="F2793" s="53">
        <v>-3.0645129999999998</v>
      </c>
      <c r="G2793" s="54">
        <v>1198.7460000000001</v>
      </c>
      <c r="H2793" s="53">
        <v>800</v>
      </c>
      <c r="I2793" s="53">
        <v>408</v>
      </c>
      <c r="J2793" s="53">
        <v>392</v>
      </c>
      <c r="K2793" s="52">
        <v>754</v>
      </c>
      <c r="L2793" s="52">
        <v>444.74600000000009</v>
      </c>
      <c r="M2793" s="55">
        <v>5</v>
      </c>
      <c r="N2793" s="61" t="s">
        <v>16</v>
      </c>
      <c r="P2793" s="66"/>
      <c r="Q2793" s="53"/>
      <c r="R2793" s="53"/>
      <c r="S2793" s="53"/>
      <c r="T2793" s="53"/>
      <c r="U2793" s="53"/>
      <c r="V2793" s="53"/>
      <c r="W2793" s="53"/>
    </row>
    <row r="2794" spans="2:23" s="52" customFormat="1" ht="13" x14ac:dyDescent="0.3">
      <c r="B2794" s="53" t="s">
        <v>116</v>
      </c>
      <c r="C2794" s="53" t="s">
        <v>155</v>
      </c>
      <c r="D2794" s="53" t="s">
        <v>425</v>
      </c>
      <c r="E2794" s="53">
        <v>37.273290000000003</v>
      </c>
      <c r="F2794" s="53">
        <v>-3.6181999999999999</v>
      </c>
      <c r="G2794" s="54">
        <v>764.55050000000006</v>
      </c>
      <c r="H2794" s="53">
        <v>564</v>
      </c>
      <c r="I2794" s="53">
        <v>279</v>
      </c>
      <c r="J2794" s="53">
        <v>285</v>
      </c>
      <c r="K2794" s="52">
        <v>754</v>
      </c>
      <c r="L2794" s="52">
        <v>10.550500000000056</v>
      </c>
      <c r="M2794" s="55">
        <v>2</v>
      </c>
      <c r="N2794" s="61" t="s">
        <v>15</v>
      </c>
      <c r="P2794" s="66"/>
      <c r="Q2794" s="53"/>
      <c r="R2794" s="53"/>
      <c r="S2794" s="53"/>
      <c r="T2794" s="53"/>
      <c r="U2794" s="53"/>
      <c r="V2794" s="53"/>
      <c r="W2794" s="53"/>
    </row>
    <row r="2795" spans="2:23" s="52" customFormat="1" ht="13" x14ac:dyDescent="0.3">
      <c r="B2795" s="53" t="s">
        <v>116</v>
      </c>
      <c r="C2795" s="53" t="s">
        <v>155</v>
      </c>
      <c r="D2795" s="53" t="s">
        <v>426</v>
      </c>
      <c r="E2795" s="53">
        <v>37.481310000000001</v>
      </c>
      <c r="F2795" s="53">
        <v>-3.6164969999999999</v>
      </c>
      <c r="G2795" s="54">
        <v>925.54190000000006</v>
      </c>
      <c r="H2795" s="53">
        <v>1420</v>
      </c>
      <c r="I2795" s="53">
        <v>724</v>
      </c>
      <c r="J2795" s="53">
        <v>696</v>
      </c>
      <c r="K2795" s="52">
        <v>754</v>
      </c>
      <c r="L2795" s="52">
        <v>171.54190000000006</v>
      </c>
      <c r="M2795" s="55">
        <v>2</v>
      </c>
      <c r="N2795" s="61" t="s">
        <v>15</v>
      </c>
      <c r="P2795" s="66"/>
      <c r="Q2795" s="53"/>
      <c r="R2795" s="53"/>
      <c r="S2795" s="53"/>
      <c r="T2795" s="53"/>
      <c r="U2795" s="53"/>
      <c r="V2795" s="53"/>
      <c r="W2795" s="53"/>
    </row>
    <row r="2796" spans="2:23" s="52" customFormat="1" ht="13" x14ac:dyDescent="0.3">
      <c r="B2796" s="53" t="s">
        <v>116</v>
      </c>
      <c r="C2796" s="53" t="s">
        <v>155</v>
      </c>
      <c r="D2796" s="53" t="s">
        <v>427</v>
      </c>
      <c r="E2796" s="53">
        <v>36.926609999999997</v>
      </c>
      <c r="F2796" s="53">
        <v>-3.4282349999999999</v>
      </c>
      <c r="G2796" s="54">
        <v>1026.3969999999999</v>
      </c>
      <c r="H2796" s="53">
        <v>429</v>
      </c>
      <c r="I2796" s="53">
        <v>224</v>
      </c>
      <c r="J2796" s="53">
        <v>205</v>
      </c>
      <c r="K2796" s="52">
        <v>754</v>
      </c>
      <c r="L2796" s="52">
        <v>272.39699999999993</v>
      </c>
      <c r="M2796" s="55">
        <v>4</v>
      </c>
      <c r="N2796" s="61" t="s">
        <v>16</v>
      </c>
      <c r="P2796" s="66"/>
      <c r="Q2796" s="53"/>
      <c r="R2796" s="53"/>
      <c r="S2796" s="53"/>
      <c r="T2796" s="53"/>
      <c r="U2796" s="53"/>
      <c r="V2796" s="53"/>
      <c r="W2796" s="53"/>
    </row>
    <row r="2797" spans="2:23" s="52" customFormat="1" ht="13" x14ac:dyDescent="0.3">
      <c r="B2797" s="53" t="s">
        <v>116</v>
      </c>
      <c r="C2797" s="53" t="s">
        <v>155</v>
      </c>
      <c r="D2797" s="53" t="s">
        <v>428</v>
      </c>
      <c r="E2797" s="53">
        <v>37.436259999999997</v>
      </c>
      <c r="F2797" s="53">
        <v>-2.7224010000000001</v>
      </c>
      <c r="G2797" s="54">
        <v>914.91909999999996</v>
      </c>
      <c r="H2797" s="53">
        <v>4955</v>
      </c>
      <c r="I2797" s="53">
        <v>2502</v>
      </c>
      <c r="J2797" s="53">
        <v>2453</v>
      </c>
      <c r="K2797" s="52">
        <v>754</v>
      </c>
      <c r="L2797" s="52">
        <v>160.91909999999996</v>
      </c>
      <c r="M2797" s="55">
        <v>2</v>
      </c>
      <c r="N2797" s="61" t="s">
        <v>15</v>
      </c>
      <c r="P2797" s="66"/>
      <c r="Q2797" s="53"/>
      <c r="R2797" s="53"/>
      <c r="S2797" s="53"/>
      <c r="T2797" s="53"/>
      <c r="U2797" s="53"/>
      <c r="V2797" s="53"/>
      <c r="W2797" s="53"/>
    </row>
    <row r="2798" spans="2:23" s="52" customFormat="1" ht="13" x14ac:dyDescent="0.3">
      <c r="B2798" s="53" t="s">
        <v>116</v>
      </c>
      <c r="C2798" s="53" t="s">
        <v>155</v>
      </c>
      <c r="D2798" s="53" t="s">
        <v>429</v>
      </c>
      <c r="E2798" s="53">
        <v>36.961219999999997</v>
      </c>
      <c r="F2798" s="53">
        <v>-3.358654</v>
      </c>
      <c r="G2798" s="54">
        <v>1444.893</v>
      </c>
      <c r="H2798" s="53">
        <v>554</v>
      </c>
      <c r="I2798" s="53">
        <v>281</v>
      </c>
      <c r="J2798" s="53">
        <v>273</v>
      </c>
      <c r="K2798" s="52">
        <v>754</v>
      </c>
      <c r="L2798" s="52">
        <v>690.89300000000003</v>
      </c>
      <c r="M2798" s="55">
        <v>6</v>
      </c>
      <c r="N2798" s="61" t="s">
        <v>17</v>
      </c>
      <c r="P2798" s="66"/>
      <c r="Q2798" s="53"/>
      <c r="R2798" s="53"/>
      <c r="S2798" s="53"/>
      <c r="T2798" s="53"/>
      <c r="U2798" s="53"/>
      <c r="V2798" s="53"/>
      <c r="W2798" s="53"/>
    </row>
    <row r="2799" spans="2:23" s="52" customFormat="1" ht="13" x14ac:dyDescent="0.3">
      <c r="B2799" s="53" t="s">
        <v>116</v>
      </c>
      <c r="C2799" s="53" t="s">
        <v>155</v>
      </c>
      <c r="D2799" s="53" t="s">
        <v>430</v>
      </c>
      <c r="E2799" s="53">
        <v>36.922870000000003</v>
      </c>
      <c r="F2799" s="53">
        <v>-3.4082020000000002</v>
      </c>
      <c r="G2799" s="54">
        <v>761.68640000000005</v>
      </c>
      <c r="H2799" s="53">
        <v>192</v>
      </c>
      <c r="I2799" s="53">
        <v>94</v>
      </c>
      <c r="J2799" s="53">
        <v>98</v>
      </c>
      <c r="K2799" s="52">
        <v>754</v>
      </c>
      <c r="L2799" s="52">
        <v>7.6864000000000487</v>
      </c>
      <c r="M2799" s="55">
        <v>2</v>
      </c>
      <c r="N2799" s="61" t="s">
        <v>15</v>
      </c>
      <c r="P2799" s="66"/>
      <c r="Q2799" s="53"/>
      <c r="R2799" s="53"/>
      <c r="S2799" s="53"/>
      <c r="T2799" s="53"/>
      <c r="U2799" s="53"/>
      <c r="V2799" s="53"/>
      <c r="W2799" s="53"/>
    </row>
    <row r="2800" spans="2:23" s="52" customFormat="1" ht="13" x14ac:dyDescent="0.3">
      <c r="B2800" s="53" t="s">
        <v>116</v>
      </c>
      <c r="C2800" s="53" t="s">
        <v>155</v>
      </c>
      <c r="D2800" s="53" t="s">
        <v>431</v>
      </c>
      <c r="E2800" s="53">
        <v>36.931690000000003</v>
      </c>
      <c r="F2800" s="53">
        <v>-3.253733</v>
      </c>
      <c r="G2800" s="54">
        <v>1021.059</v>
      </c>
      <c r="H2800" s="53">
        <v>268</v>
      </c>
      <c r="I2800" s="53">
        <v>146</v>
      </c>
      <c r="J2800" s="53">
        <v>122</v>
      </c>
      <c r="K2800" s="52">
        <v>754</v>
      </c>
      <c r="L2800" s="52">
        <v>267.05899999999997</v>
      </c>
      <c r="M2800" s="55">
        <v>4</v>
      </c>
      <c r="N2800" s="61" t="s">
        <v>16</v>
      </c>
      <c r="P2800" s="66"/>
      <c r="Q2800" s="53"/>
      <c r="R2800" s="53"/>
      <c r="S2800" s="53"/>
      <c r="T2800" s="53"/>
      <c r="U2800" s="53"/>
      <c r="V2800" s="53"/>
      <c r="W2800" s="53"/>
    </row>
    <row r="2801" spans="2:23" s="52" customFormat="1" ht="13" x14ac:dyDescent="0.3">
      <c r="B2801" s="53" t="s">
        <v>116</v>
      </c>
      <c r="C2801" s="53" t="s">
        <v>155</v>
      </c>
      <c r="D2801" s="53" t="s">
        <v>432</v>
      </c>
      <c r="E2801" s="53">
        <v>37.714700000000001</v>
      </c>
      <c r="F2801" s="53">
        <v>-2.6429670000000001</v>
      </c>
      <c r="G2801" s="54">
        <v>770.95309999999995</v>
      </c>
      <c r="H2801" s="53">
        <v>1584</v>
      </c>
      <c r="I2801" s="53">
        <v>785</v>
      </c>
      <c r="J2801" s="53">
        <v>799</v>
      </c>
      <c r="K2801" s="52">
        <v>754</v>
      </c>
      <c r="L2801" s="52">
        <v>16.953099999999949</v>
      </c>
      <c r="M2801" s="55">
        <v>2</v>
      </c>
      <c r="N2801" s="61" t="s">
        <v>15</v>
      </c>
      <c r="P2801" s="66"/>
      <c r="Q2801" s="53"/>
      <c r="R2801" s="53"/>
      <c r="S2801" s="53"/>
      <c r="T2801" s="53"/>
      <c r="U2801" s="53"/>
      <c r="V2801" s="53"/>
      <c r="W2801" s="53"/>
    </row>
    <row r="2802" spans="2:23" s="52" customFormat="1" ht="13" x14ac:dyDescent="0.3">
      <c r="B2802" s="53" t="s">
        <v>116</v>
      </c>
      <c r="C2802" s="53" t="s">
        <v>155</v>
      </c>
      <c r="D2802" s="53" t="s">
        <v>433</v>
      </c>
      <c r="E2802" s="53">
        <v>37.795729999999999</v>
      </c>
      <c r="F2802" s="53">
        <v>-2.7790879999999998</v>
      </c>
      <c r="G2802" s="54">
        <v>904.81719999999996</v>
      </c>
      <c r="H2802" s="53">
        <v>2465</v>
      </c>
      <c r="I2802" s="53">
        <v>1254</v>
      </c>
      <c r="J2802" s="53">
        <v>1211</v>
      </c>
      <c r="K2802" s="52">
        <v>754</v>
      </c>
      <c r="L2802" s="52">
        <v>150.81719999999996</v>
      </c>
      <c r="M2802" s="55">
        <v>2</v>
      </c>
      <c r="N2802" s="61" t="s">
        <v>15</v>
      </c>
      <c r="P2802" s="66"/>
      <c r="Q2802" s="53"/>
      <c r="R2802" s="53"/>
      <c r="S2802" s="53"/>
      <c r="T2802" s="53"/>
      <c r="U2802" s="53"/>
      <c r="V2802" s="53"/>
      <c r="W2802" s="53"/>
    </row>
    <row r="2803" spans="2:23" s="52" customFormat="1" ht="13" x14ac:dyDescent="0.3">
      <c r="B2803" s="53" t="s">
        <v>116</v>
      </c>
      <c r="C2803" s="53" t="s">
        <v>155</v>
      </c>
      <c r="D2803" s="53" t="s">
        <v>434</v>
      </c>
      <c r="E2803" s="53">
        <v>37.159309999999998</v>
      </c>
      <c r="F2803" s="53">
        <v>-3.5375239999999999</v>
      </c>
      <c r="G2803" s="54">
        <v>746.41719999999998</v>
      </c>
      <c r="H2803" s="53">
        <v>6501</v>
      </c>
      <c r="I2803" s="53">
        <v>3353</v>
      </c>
      <c r="J2803" s="53">
        <v>3148</v>
      </c>
      <c r="K2803" s="52">
        <v>754</v>
      </c>
      <c r="L2803" s="52">
        <v>-7.5828000000000202</v>
      </c>
      <c r="M2803" s="55">
        <v>2</v>
      </c>
      <c r="N2803" s="61" t="s">
        <v>15</v>
      </c>
      <c r="P2803" s="66"/>
      <c r="Q2803" s="53"/>
      <c r="R2803" s="53"/>
      <c r="S2803" s="53"/>
      <c r="T2803" s="53"/>
      <c r="U2803" s="53"/>
      <c r="V2803" s="53"/>
      <c r="W2803" s="53"/>
    </row>
    <row r="2804" spans="2:23" s="52" customFormat="1" ht="13" x14ac:dyDescent="0.3">
      <c r="B2804" s="53" t="s">
        <v>116</v>
      </c>
      <c r="C2804" s="53" t="s">
        <v>155</v>
      </c>
      <c r="D2804" s="53" t="s">
        <v>435</v>
      </c>
      <c r="E2804" s="53">
        <v>37.201419999999999</v>
      </c>
      <c r="F2804" s="53">
        <v>-3.7725399999999998</v>
      </c>
      <c r="G2804" s="54">
        <v>552.41579999999999</v>
      </c>
      <c r="H2804" s="53">
        <v>4778</v>
      </c>
      <c r="I2804" s="53">
        <v>2396</v>
      </c>
      <c r="J2804" s="53">
        <v>2382</v>
      </c>
      <c r="K2804" s="52">
        <v>754</v>
      </c>
      <c r="L2804" s="52">
        <v>-201.58420000000001</v>
      </c>
      <c r="M2804" s="55">
        <v>2</v>
      </c>
      <c r="N2804" s="61" t="s">
        <v>15</v>
      </c>
      <c r="P2804" s="66"/>
      <c r="Q2804" s="53"/>
      <c r="R2804" s="53"/>
      <c r="S2804" s="53"/>
      <c r="T2804" s="53"/>
      <c r="U2804" s="53"/>
      <c r="V2804" s="53"/>
      <c r="W2804" s="53"/>
    </row>
    <row r="2805" spans="2:23" s="52" customFormat="1" ht="13" x14ac:dyDescent="0.3">
      <c r="B2805" s="53" t="s">
        <v>116</v>
      </c>
      <c r="C2805" s="53" t="s">
        <v>155</v>
      </c>
      <c r="D2805" s="53" t="s">
        <v>436</v>
      </c>
      <c r="E2805" s="53">
        <v>37.131369999999997</v>
      </c>
      <c r="F2805" s="53">
        <v>-3.8231980000000001</v>
      </c>
      <c r="G2805" s="54">
        <v>699.71010000000001</v>
      </c>
      <c r="H2805" s="53">
        <v>1507</v>
      </c>
      <c r="I2805" s="53">
        <v>795</v>
      </c>
      <c r="J2805" s="53">
        <v>712</v>
      </c>
      <c r="K2805" s="52">
        <v>754</v>
      </c>
      <c r="L2805" s="52">
        <v>-54.289899999999989</v>
      </c>
      <c r="M2805" s="55">
        <v>2</v>
      </c>
      <c r="N2805" s="61" t="s">
        <v>15</v>
      </c>
      <c r="P2805" s="66"/>
      <c r="Q2805" s="53"/>
      <c r="R2805" s="53"/>
      <c r="S2805" s="53"/>
      <c r="T2805" s="53"/>
      <c r="U2805" s="53"/>
      <c r="V2805" s="53"/>
      <c r="W2805" s="53"/>
    </row>
    <row r="2806" spans="2:23" s="52" customFormat="1" ht="13" x14ac:dyDescent="0.3">
      <c r="B2806" s="53" t="s">
        <v>116</v>
      </c>
      <c r="C2806" s="53" t="s">
        <v>155</v>
      </c>
      <c r="D2806" s="53" t="s">
        <v>437</v>
      </c>
      <c r="E2806" s="53">
        <v>37.147770000000001</v>
      </c>
      <c r="F2806" s="53">
        <v>-3.64595</v>
      </c>
      <c r="G2806" s="54">
        <v>657.35</v>
      </c>
      <c r="H2806" s="53">
        <v>12001</v>
      </c>
      <c r="I2806" s="53">
        <v>5989</v>
      </c>
      <c r="J2806" s="53">
        <v>6012</v>
      </c>
      <c r="K2806" s="52">
        <v>754</v>
      </c>
      <c r="L2806" s="52">
        <v>-96.649999999999977</v>
      </c>
      <c r="M2806" s="55">
        <v>2</v>
      </c>
      <c r="N2806" s="61" t="s">
        <v>15</v>
      </c>
      <c r="P2806" s="66"/>
      <c r="Q2806" s="53"/>
      <c r="R2806" s="53"/>
      <c r="S2806" s="53"/>
      <c r="T2806" s="53"/>
      <c r="U2806" s="53"/>
      <c r="V2806" s="53"/>
      <c r="W2806" s="53"/>
    </row>
    <row r="2807" spans="2:23" s="52" customFormat="1" ht="13" x14ac:dyDescent="0.3">
      <c r="B2807" s="53" t="s">
        <v>116</v>
      </c>
      <c r="C2807" s="53" t="s">
        <v>155</v>
      </c>
      <c r="D2807" s="53" t="s">
        <v>438</v>
      </c>
      <c r="E2807" s="53">
        <v>37.199890000000003</v>
      </c>
      <c r="F2807" s="53">
        <v>-3.8108010000000001</v>
      </c>
      <c r="G2807" s="54">
        <v>539.73350000000005</v>
      </c>
      <c r="H2807" s="53">
        <v>2857</v>
      </c>
      <c r="I2807" s="53">
        <v>1463</v>
      </c>
      <c r="J2807" s="53">
        <v>1394</v>
      </c>
      <c r="K2807" s="52">
        <v>754</v>
      </c>
      <c r="L2807" s="52">
        <v>-214.26649999999995</v>
      </c>
      <c r="M2807" s="55">
        <v>2</v>
      </c>
      <c r="N2807" s="61" t="s">
        <v>15</v>
      </c>
      <c r="P2807" s="66"/>
      <c r="Q2807" s="53"/>
      <c r="R2807" s="53"/>
      <c r="S2807" s="53"/>
      <c r="T2807" s="53"/>
      <c r="U2807" s="53"/>
      <c r="V2807" s="53"/>
      <c r="W2807" s="53"/>
    </row>
    <row r="2808" spans="2:23" s="52" customFormat="1" ht="13" x14ac:dyDescent="0.3">
      <c r="B2808" s="53" t="s">
        <v>116</v>
      </c>
      <c r="C2808" s="53" t="s">
        <v>155</v>
      </c>
      <c r="D2808" s="53" t="s">
        <v>439</v>
      </c>
      <c r="E2808" s="53">
        <v>37.224429999999998</v>
      </c>
      <c r="F2808" s="53">
        <v>-3.1613359999999999</v>
      </c>
      <c r="G2808" s="54">
        <v>1142.019</v>
      </c>
      <c r="H2808" s="53">
        <v>715</v>
      </c>
      <c r="I2808" s="53">
        <v>380</v>
      </c>
      <c r="J2808" s="53">
        <v>335</v>
      </c>
      <c r="K2808" s="52">
        <v>754</v>
      </c>
      <c r="L2808" s="52">
        <v>388.01900000000001</v>
      </c>
      <c r="M2808" s="55">
        <v>4</v>
      </c>
      <c r="N2808" s="61" t="s">
        <v>16</v>
      </c>
      <c r="P2808" s="66"/>
      <c r="Q2808" s="53"/>
      <c r="R2808" s="53"/>
      <c r="S2808" s="53"/>
      <c r="T2808" s="53"/>
      <c r="U2808" s="53"/>
      <c r="V2808" s="53"/>
      <c r="W2808" s="53"/>
    </row>
    <row r="2809" spans="2:23" s="52" customFormat="1" ht="13" x14ac:dyDescent="0.3">
      <c r="B2809" s="53" t="s">
        <v>116</v>
      </c>
      <c r="C2809" s="53" t="s">
        <v>155</v>
      </c>
      <c r="D2809" s="53" t="s">
        <v>440</v>
      </c>
      <c r="E2809" s="53">
        <v>37.274859999999997</v>
      </c>
      <c r="F2809" s="53">
        <v>-3.572908</v>
      </c>
      <c r="G2809" s="54">
        <v>997.72429999999997</v>
      </c>
      <c r="H2809" s="53">
        <v>2083</v>
      </c>
      <c r="I2809" s="53">
        <v>1066</v>
      </c>
      <c r="J2809" s="53">
        <v>1017</v>
      </c>
      <c r="K2809" s="52">
        <v>754</v>
      </c>
      <c r="L2809" s="52">
        <v>243.72429999999997</v>
      </c>
      <c r="M2809" s="55">
        <v>4</v>
      </c>
      <c r="N2809" s="61" t="s">
        <v>16</v>
      </c>
      <c r="P2809" s="66"/>
      <c r="Q2809" s="53"/>
      <c r="R2809" s="53"/>
      <c r="S2809" s="53"/>
      <c r="T2809" s="53"/>
      <c r="U2809" s="53"/>
      <c r="V2809" s="53"/>
      <c r="W2809" s="53"/>
    </row>
    <row r="2810" spans="2:23" s="52" customFormat="1" ht="13" x14ac:dyDescent="0.3">
      <c r="B2810" s="53" t="s">
        <v>116</v>
      </c>
      <c r="C2810" s="53" t="s">
        <v>155</v>
      </c>
      <c r="D2810" s="53" t="s">
        <v>441</v>
      </c>
      <c r="E2810" s="53">
        <v>37.372059999999998</v>
      </c>
      <c r="F2810" s="53">
        <v>-3.7138200000000001</v>
      </c>
      <c r="G2810" s="54">
        <v>855.02170000000001</v>
      </c>
      <c r="H2810" s="53">
        <v>1568</v>
      </c>
      <c r="I2810" s="53">
        <v>825</v>
      </c>
      <c r="J2810" s="53">
        <v>743</v>
      </c>
      <c r="K2810" s="52">
        <v>754</v>
      </c>
      <c r="L2810" s="52">
        <v>101.02170000000001</v>
      </c>
      <c r="M2810" s="55">
        <v>2</v>
      </c>
      <c r="N2810" s="61" t="s">
        <v>15</v>
      </c>
      <c r="P2810" s="66"/>
      <c r="Q2810" s="53"/>
      <c r="R2810" s="53"/>
      <c r="S2810" s="53"/>
      <c r="T2810" s="53"/>
      <c r="U2810" s="53"/>
      <c r="V2810" s="53"/>
      <c r="W2810" s="53"/>
    </row>
    <row r="2811" spans="2:23" s="52" customFormat="1" ht="13" x14ac:dyDescent="0.3">
      <c r="B2811" s="53" t="s">
        <v>116</v>
      </c>
      <c r="C2811" s="53" t="s">
        <v>155</v>
      </c>
      <c r="D2811" s="53" t="s">
        <v>442</v>
      </c>
      <c r="E2811" s="53">
        <v>37.65493</v>
      </c>
      <c r="F2811" s="53">
        <v>-2.769917</v>
      </c>
      <c r="G2811" s="54">
        <v>707.9819</v>
      </c>
      <c r="H2811" s="53">
        <v>2266</v>
      </c>
      <c r="I2811" s="53">
        <v>1128</v>
      </c>
      <c r="J2811" s="53">
        <v>1138</v>
      </c>
      <c r="K2811" s="52">
        <v>754</v>
      </c>
      <c r="L2811" s="52">
        <v>-46.018100000000004</v>
      </c>
      <c r="M2811" s="55">
        <v>2</v>
      </c>
      <c r="N2811" s="61" t="s">
        <v>15</v>
      </c>
      <c r="P2811" s="66"/>
      <c r="Q2811" s="53"/>
      <c r="R2811" s="53"/>
      <c r="S2811" s="53"/>
      <c r="T2811" s="53"/>
      <c r="U2811" s="53"/>
      <c r="V2811" s="53"/>
      <c r="W2811" s="53"/>
    </row>
    <row r="2812" spans="2:23" s="52" customFormat="1" ht="13" x14ac:dyDescent="0.3">
      <c r="B2812" s="53" t="s">
        <v>116</v>
      </c>
      <c r="C2812" s="53" t="s">
        <v>155</v>
      </c>
      <c r="D2812" s="53" t="s">
        <v>443</v>
      </c>
      <c r="E2812" s="53">
        <v>37.303629999999998</v>
      </c>
      <c r="F2812" s="53">
        <v>-3.2187770000000002</v>
      </c>
      <c r="G2812" s="54">
        <v>976.43550000000005</v>
      </c>
      <c r="H2812" s="53">
        <v>1037</v>
      </c>
      <c r="I2812" s="53">
        <v>522</v>
      </c>
      <c r="J2812" s="53">
        <v>515</v>
      </c>
      <c r="K2812" s="52">
        <v>754</v>
      </c>
      <c r="L2812" s="52">
        <v>222.43550000000005</v>
      </c>
      <c r="M2812" s="55">
        <v>4</v>
      </c>
      <c r="N2812" s="61" t="s">
        <v>16</v>
      </c>
      <c r="P2812" s="66"/>
      <c r="Q2812" s="53"/>
      <c r="R2812" s="53"/>
      <c r="S2812" s="53"/>
      <c r="T2812" s="53"/>
      <c r="U2812" s="53"/>
      <c r="V2812" s="53"/>
      <c r="W2812" s="53"/>
    </row>
    <row r="2813" spans="2:23" s="52" customFormat="1" ht="13" x14ac:dyDescent="0.3">
      <c r="B2813" s="53" t="s">
        <v>116</v>
      </c>
      <c r="C2813" s="53" t="s">
        <v>155</v>
      </c>
      <c r="D2813" s="53" t="s">
        <v>444</v>
      </c>
      <c r="E2813" s="53">
        <v>37.608469999999997</v>
      </c>
      <c r="F2813" s="53">
        <v>-2.9310330000000002</v>
      </c>
      <c r="G2813" s="54">
        <v>832.75819999999999</v>
      </c>
      <c r="H2813" s="53">
        <v>2077</v>
      </c>
      <c r="I2813" s="53">
        <v>1066</v>
      </c>
      <c r="J2813" s="53">
        <v>1011</v>
      </c>
      <c r="K2813" s="52">
        <v>754</v>
      </c>
      <c r="L2813" s="52">
        <v>78.758199999999988</v>
      </c>
      <c r="M2813" s="55">
        <v>2</v>
      </c>
      <c r="N2813" s="61" t="s">
        <v>15</v>
      </c>
      <c r="P2813" s="66"/>
      <c r="Q2813" s="53"/>
      <c r="R2813" s="53"/>
      <c r="S2813" s="53"/>
      <c r="T2813" s="53"/>
      <c r="U2813" s="53"/>
      <c r="V2813" s="53"/>
      <c r="W2813" s="53"/>
    </row>
    <row r="2814" spans="2:23" s="52" customFormat="1" ht="13" x14ac:dyDescent="0.3">
      <c r="B2814" s="53" t="s">
        <v>116</v>
      </c>
      <c r="C2814" s="53" t="s">
        <v>155</v>
      </c>
      <c r="D2814" s="53" t="s">
        <v>445</v>
      </c>
      <c r="E2814" s="53">
        <v>37.583680000000001</v>
      </c>
      <c r="F2814" s="53">
        <v>-2.576282</v>
      </c>
      <c r="G2814" s="54">
        <v>895.66499999999996</v>
      </c>
      <c r="H2814" s="53">
        <v>4766</v>
      </c>
      <c r="I2814" s="53">
        <v>2401</v>
      </c>
      <c r="J2814" s="53">
        <v>2365</v>
      </c>
      <c r="K2814" s="52">
        <v>754</v>
      </c>
      <c r="L2814" s="52">
        <v>141.66499999999996</v>
      </c>
      <c r="M2814" s="55">
        <v>2</v>
      </c>
      <c r="N2814" s="61" t="s">
        <v>15</v>
      </c>
      <c r="P2814" s="66"/>
      <c r="Q2814" s="53"/>
      <c r="R2814" s="53"/>
      <c r="S2814" s="53"/>
      <c r="T2814" s="53"/>
      <c r="U2814" s="53"/>
      <c r="V2814" s="53"/>
      <c r="W2814" s="53"/>
    </row>
    <row r="2815" spans="2:23" s="52" customFormat="1" ht="13" x14ac:dyDescent="0.3">
      <c r="B2815" s="53" t="s">
        <v>116</v>
      </c>
      <c r="C2815" s="53" t="s">
        <v>155</v>
      </c>
      <c r="D2815" s="53" t="s">
        <v>446</v>
      </c>
      <c r="E2815" s="53">
        <v>37.153269999999999</v>
      </c>
      <c r="F2815" s="53">
        <v>-3.670436</v>
      </c>
      <c r="G2815" s="54">
        <v>643.16890000000001</v>
      </c>
      <c r="H2815" s="53">
        <v>6658</v>
      </c>
      <c r="I2815" s="53">
        <v>3390</v>
      </c>
      <c r="J2815" s="53">
        <v>3268</v>
      </c>
      <c r="K2815" s="52">
        <v>754</v>
      </c>
      <c r="L2815" s="52">
        <v>-110.83109999999999</v>
      </c>
      <c r="M2815" s="55">
        <v>2</v>
      </c>
      <c r="N2815" s="61" t="s">
        <v>15</v>
      </c>
      <c r="P2815" s="66"/>
      <c r="Q2815" s="53"/>
      <c r="R2815" s="53"/>
      <c r="S2815" s="53"/>
      <c r="T2815" s="53"/>
      <c r="U2815" s="53"/>
      <c r="V2815" s="53"/>
      <c r="W2815" s="53"/>
    </row>
    <row r="2816" spans="2:23" s="52" customFormat="1" ht="13" x14ac:dyDescent="0.3">
      <c r="B2816" s="53" t="s">
        <v>116</v>
      </c>
      <c r="C2816" s="53" t="s">
        <v>155</v>
      </c>
      <c r="D2816" s="53" t="s">
        <v>447</v>
      </c>
      <c r="E2816" s="53">
        <v>37.350020000000001</v>
      </c>
      <c r="F2816" s="53">
        <v>-3.2925309999999999</v>
      </c>
      <c r="G2816" s="54">
        <v>1115.7439999999999</v>
      </c>
      <c r="H2816" s="53">
        <v>1468</v>
      </c>
      <c r="I2816" s="53">
        <v>740</v>
      </c>
      <c r="J2816" s="53">
        <v>728</v>
      </c>
      <c r="K2816" s="52">
        <v>754</v>
      </c>
      <c r="L2816" s="52">
        <v>361.74399999999991</v>
      </c>
      <c r="M2816" s="55">
        <v>4</v>
      </c>
      <c r="N2816" s="61" t="s">
        <v>16</v>
      </c>
      <c r="P2816" s="66"/>
      <c r="Q2816" s="53"/>
      <c r="R2816" s="53"/>
      <c r="S2816" s="53"/>
      <c r="T2816" s="53"/>
      <c r="U2816" s="53"/>
      <c r="V2816" s="53"/>
      <c r="W2816" s="53"/>
    </row>
    <row r="2817" spans="2:23" s="52" customFormat="1" ht="13" x14ac:dyDescent="0.3">
      <c r="B2817" s="53" t="s">
        <v>116</v>
      </c>
      <c r="C2817" s="53" t="s">
        <v>155</v>
      </c>
      <c r="D2817" s="53" t="s">
        <v>448</v>
      </c>
      <c r="E2817" s="53">
        <v>37.588679999999997</v>
      </c>
      <c r="F2817" s="53">
        <v>-3.1022780000000001</v>
      </c>
      <c r="G2817" s="54">
        <v>684.29960000000005</v>
      </c>
      <c r="H2817" s="53">
        <v>504</v>
      </c>
      <c r="I2817" s="53">
        <v>242</v>
      </c>
      <c r="J2817" s="53">
        <v>262</v>
      </c>
      <c r="K2817" s="52">
        <v>754</v>
      </c>
      <c r="L2817" s="52">
        <v>-69.700399999999945</v>
      </c>
      <c r="M2817" s="55">
        <v>2</v>
      </c>
      <c r="N2817" s="61" t="s">
        <v>15</v>
      </c>
      <c r="P2817" s="66"/>
      <c r="Q2817" s="53"/>
      <c r="R2817" s="53"/>
      <c r="S2817" s="53"/>
      <c r="T2817" s="53"/>
      <c r="U2817" s="53"/>
      <c r="V2817" s="53"/>
      <c r="W2817" s="53"/>
    </row>
    <row r="2818" spans="2:23" s="52" customFormat="1" ht="13" x14ac:dyDescent="0.3">
      <c r="B2818" s="53" t="s">
        <v>116</v>
      </c>
      <c r="C2818" s="53" t="s">
        <v>155</v>
      </c>
      <c r="D2818" s="53" t="s">
        <v>449</v>
      </c>
      <c r="E2818" s="53">
        <v>37.325240000000001</v>
      </c>
      <c r="F2818" s="53">
        <v>-3.594484</v>
      </c>
      <c r="G2818" s="54">
        <v>744.61080000000004</v>
      </c>
      <c r="H2818" s="53">
        <v>2530</v>
      </c>
      <c r="I2818" s="53">
        <v>1288</v>
      </c>
      <c r="J2818" s="53">
        <v>1242</v>
      </c>
      <c r="K2818" s="52">
        <v>754</v>
      </c>
      <c r="L2818" s="52">
        <v>-9.3891999999999598</v>
      </c>
      <c r="M2818" s="55">
        <v>2</v>
      </c>
      <c r="N2818" s="61" t="s">
        <v>15</v>
      </c>
      <c r="P2818" s="66"/>
      <c r="Q2818" s="53"/>
      <c r="R2818" s="53"/>
      <c r="S2818" s="53"/>
      <c r="T2818" s="53"/>
      <c r="U2818" s="53"/>
      <c r="V2818" s="53"/>
      <c r="W2818" s="53"/>
    </row>
    <row r="2819" spans="2:23" s="52" customFormat="1" ht="13" x14ac:dyDescent="0.3">
      <c r="B2819" s="53" t="s">
        <v>116</v>
      </c>
      <c r="C2819" s="53" t="s">
        <v>155</v>
      </c>
      <c r="D2819" s="53" t="s">
        <v>450</v>
      </c>
      <c r="E2819" s="53">
        <v>37.32085</v>
      </c>
      <c r="F2819" s="53">
        <v>-3.331664</v>
      </c>
      <c r="G2819" s="54">
        <v>1227.4480000000001</v>
      </c>
      <c r="H2819" s="53">
        <v>816</v>
      </c>
      <c r="I2819" s="53">
        <v>427</v>
      </c>
      <c r="J2819" s="53">
        <v>389</v>
      </c>
      <c r="K2819" s="52">
        <v>754</v>
      </c>
      <c r="L2819" s="52">
        <v>473.44800000000009</v>
      </c>
      <c r="M2819" s="55">
        <v>5</v>
      </c>
      <c r="N2819" s="61" t="s">
        <v>16</v>
      </c>
      <c r="P2819" s="66"/>
      <c r="Q2819" s="53"/>
      <c r="R2819" s="53"/>
      <c r="S2819" s="53"/>
      <c r="T2819" s="53"/>
      <c r="U2819" s="53"/>
      <c r="V2819" s="53"/>
      <c r="W2819" s="53"/>
    </row>
    <row r="2820" spans="2:23" s="52" customFormat="1" ht="13" x14ac:dyDescent="0.3">
      <c r="B2820" s="53" t="s">
        <v>116</v>
      </c>
      <c r="C2820" s="53" t="s">
        <v>155</v>
      </c>
      <c r="D2820" s="53" t="s">
        <v>451</v>
      </c>
      <c r="E2820" s="53">
        <v>37.07499</v>
      </c>
      <c r="F2820" s="53">
        <v>-3.6016240000000002</v>
      </c>
      <c r="G2820" s="54">
        <v>878.00670000000002</v>
      </c>
      <c r="H2820" s="53">
        <v>1728</v>
      </c>
      <c r="I2820" s="53">
        <v>868</v>
      </c>
      <c r="J2820" s="53">
        <v>860</v>
      </c>
      <c r="K2820" s="52">
        <v>754</v>
      </c>
      <c r="L2820" s="52">
        <v>124.00670000000002</v>
      </c>
      <c r="M2820" s="55">
        <v>2</v>
      </c>
      <c r="N2820" s="61" t="s">
        <v>15</v>
      </c>
      <c r="P2820" s="66"/>
      <c r="Q2820" s="53"/>
      <c r="R2820" s="53"/>
      <c r="S2820" s="53"/>
      <c r="T2820" s="53"/>
      <c r="U2820" s="53"/>
      <c r="V2820" s="53"/>
      <c r="W2820" s="53"/>
    </row>
    <row r="2821" spans="2:23" s="52" customFormat="1" ht="13" x14ac:dyDescent="0.3">
      <c r="B2821" s="53" t="s">
        <v>116</v>
      </c>
      <c r="C2821" s="53" t="s">
        <v>155</v>
      </c>
      <c r="D2821" s="53" t="s">
        <v>452</v>
      </c>
      <c r="E2821" s="53">
        <v>37.180039999999998</v>
      </c>
      <c r="F2821" s="53">
        <v>-2.9895890000000001</v>
      </c>
      <c r="G2821" s="54">
        <v>1204.454</v>
      </c>
      <c r="H2821" s="53">
        <v>611</v>
      </c>
      <c r="I2821" s="53">
        <v>310</v>
      </c>
      <c r="J2821" s="53">
        <v>301</v>
      </c>
      <c r="K2821" s="52">
        <v>754</v>
      </c>
      <c r="L2821" s="52">
        <v>450.45399999999995</v>
      </c>
      <c r="M2821" s="55">
        <v>5</v>
      </c>
      <c r="N2821" s="61" t="s">
        <v>16</v>
      </c>
      <c r="P2821" s="66"/>
      <c r="Q2821" s="53"/>
      <c r="R2821" s="53"/>
      <c r="S2821" s="53"/>
      <c r="T2821" s="53"/>
      <c r="U2821" s="53"/>
      <c r="V2821" s="53"/>
      <c r="W2821" s="53"/>
    </row>
    <row r="2822" spans="2:23" s="52" customFormat="1" ht="13" x14ac:dyDescent="0.3">
      <c r="B2822" s="53" t="s">
        <v>116</v>
      </c>
      <c r="C2822" s="53" t="s">
        <v>155</v>
      </c>
      <c r="D2822" s="53" t="s">
        <v>453</v>
      </c>
      <c r="E2822" s="53">
        <v>37.185670000000002</v>
      </c>
      <c r="F2822" s="53">
        <v>-3.484442</v>
      </c>
      <c r="G2822" s="54">
        <v>812.02530000000002</v>
      </c>
      <c r="H2822" s="53">
        <v>335</v>
      </c>
      <c r="I2822" s="53">
        <v>180</v>
      </c>
      <c r="J2822" s="53">
        <v>155</v>
      </c>
      <c r="K2822" s="52">
        <v>754</v>
      </c>
      <c r="L2822" s="52">
        <v>58.025300000000016</v>
      </c>
      <c r="M2822" s="55">
        <v>2</v>
      </c>
      <c r="N2822" s="61" t="s">
        <v>15</v>
      </c>
      <c r="P2822" s="66"/>
      <c r="Q2822" s="53"/>
      <c r="R2822" s="53"/>
      <c r="S2822" s="53"/>
      <c r="T2822" s="53"/>
      <c r="U2822" s="53"/>
      <c r="V2822" s="53"/>
      <c r="W2822" s="53"/>
    </row>
    <row r="2823" spans="2:23" s="52" customFormat="1" ht="13" x14ac:dyDescent="0.3">
      <c r="B2823" s="53" t="s">
        <v>116</v>
      </c>
      <c r="C2823" s="53" t="s">
        <v>155</v>
      </c>
      <c r="D2823" s="53" t="s">
        <v>454</v>
      </c>
      <c r="E2823" s="53">
        <v>36.987929999999999</v>
      </c>
      <c r="F2823" s="53">
        <v>-3.56616</v>
      </c>
      <c r="G2823" s="54">
        <v>786.65139999999997</v>
      </c>
      <c r="H2823" s="53">
        <v>7264</v>
      </c>
      <c r="I2823" s="53">
        <v>3664</v>
      </c>
      <c r="J2823" s="53">
        <v>3600</v>
      </c>
      <c r="K2823" s="52">
        <v>754</v>
      </c>
      <c r="L2823" s="52">
        <v>32.651399999999967</v>
      </c>
      <c r="M2823" s="55">
        <v>2</v>
      </c>
      <c r="N2823" s="61" t="s">
        <v>15</v>
      </c>
      <c r="P2823" s="66"/>
      <c r="Q2823" s="53"/>
      <c r="R2823" s="53"/>
      <c r="S2823" s="53"/>
      <c r="T2823" s="53"/>
      <c r="U2823" s="53"/>
      <c r="V2823" s="53"/>
      <c r="W2823" s="53"/>
    </row>
    <row r="2824" spans="2:23" s="52" customFormat="1" ht="13" x14ac:dyDescent="0.3">
      <c r="B2824" s="53" t="s">
        <v>116</v>
      </c>
      <c r="C2824" s="53" t="s">
        <v>155</v>
      </c>
      <c r="D2824" s="53" t="s">
        <v>455</v>
      </c>
      <c r="E2824" s="53">
        <v>37.062510000000003</v>
      </c>
      <c r="F2824" s="53">
        <v>-3.7614990000000001</v>
      </c>
      <c r="G2824" s="54">
        <v>873.65359999999998</v>
      </c>
      <c r="H2824" s="53">
        <v>830</v>
      </c>
      <c r="I2824" s="53">
        <v>428</v>
      </c>
      <c r="J2824" s="53">
        <v>402</v>
      </c>
      <c r="K2824" s="52">
        <v>754</v>
      </c>
      <c r="L2824" s="52">
        <v>119.65359999999998</v>
      </c>
      <c r="M2824" s="55">
        <v>2</v>
      </c>
      <c r="N2824" s="61" t="s">
        <v>15</v>
      </c>
      <c r="P2824" s="66"/>
      <c r="Q2824" s="53"/>
      <c r="R2824" s="53"/>
      <c r="S2824" s="53"/>
      <c r="T2824" s="53"/>
      <c r="U2824" s="53"/>
      <c r="V2824" s="53"/>
      <c r="W2824" s="53"/>
    </row>
    <row r="2825" spans="2:23" s="52" customFormat="1" ht="13" x14ac:dyDescent="0.3">
      <c r="B2825" s="53" t="s">
        <v>116</v>
      </c>
      <c r="C2825" s="53" t="s">
        <v>155</v>
      </c>
      <c r="D2825" s="53" t="s">
        <v>456</v>
      </c>
      <c r="E2825" s="53">
        <v>37.172289999999997</v>
      </c>
      <c r="F2825" s="53">
        <v>-3.0360830000000001</v>
      </c>
      <c r="G2825" s="54">
        <v>1267.67</v>
      </c>
      <c r="H2825" s="53">
        <v>342</v>
      </c>
      <c r="I2825" s="53">
        <v>174</v>
      </c>
      <c r="J2825" s="53">
        <v>168</v>
      </c>
      <c r="K2825" s="52">
        <v>754</v>
      </c>
      <c r="L2825" s="52">
        <v>513.67000000000007</v>
      </c>
      <c r="M2825" s="55">
        <v>5</v>
      </c>
      <c r="N2825" s="61" t="s">
        <v>16</v>
      </c>
      <c r="P2825" s="66"/>
      <c r="Q2825" s="53"/>
      <c r="R2825" s="53"/>
      <c r="S2825" s="53"/>
      <c r="T2825" s="53"/>
      <c r="U2825" s="53"/>
      <c r="V2825" s="53"/>
      <c r="W2825" s="53"/>
    </row>
    <row r="2826" spans="2:23" s="52" customFormat="1" ht="13" x14ac:dyDescent="0.3">
      <c r="B2826" s="53" t="s">
        <v>116</v>
      </c>
      <c r="C2826" s="53" t="s">
        <v>155</v>
      </c>
      <c r="D2826" s="53" t="s">
        <v>457</v>
      </c>
      <c r="E2826" s="53">
        <v>37.413440000000001</v>
      </c>
      <c r="F2826" s="53">
        <v>-3.1733440000000002</v>
      </c>
      <c r="G2826" s="54">
        <v>785.62040000000002</v>
      </c>
      <c r="H2826" s="53">
        <v>1118</v>
      </c>
      <c r="I2826" s="53">
        <v>563</v>
      </c>
      <c r="J2826" s="53">
        <v>555</v>
      </c>
      <c r="K2826" s="52">
        <v>754</v>
      </c>
      <c r="L2826" s="52">
        <v>31.620400000000018</v>
      </c>
      <c r="M2826" s="55">
        <v>2</v>
      </c>
      <c r="N2826" s="61" t="s">
        <v>15</v>
      </c>
      <c r="P2826" s="66"/>
      <c r="Q2826" s="53"/>
      <c r="R2826" s="53"/>
      <c r="S2826" s="53"/>
      <c r="T2826" s="53"/>
      <c r="U2826" s="53"/>
      <c r="V2826" s="53"/>
      <c r="W2826" s="53"/>
    </row>
    <row r="2827" spans="2:23" s="52" customFormat="1" ht="13" x14ac:dyDescent="0.3">
      <c r="B2827" s="53" t="s">
        <v>116</v>
      </c>
      <c r="C2827" s="53" t="s">
        <v>155</v>
      </c>
      <c r="D2827" s="53" t="s">
        <v>458</v>
      </c>
      <c r="E2827" s="53">
        <v>37.528689999999997</v>
      </c>
      <c r="F2827" s="53">
        <v>-2.9067949999999998</v>
      </c>
      <c r="G2827" s="54">
        <v>824.41690000000006</v>
      </c>
      <c r="H2827" s="53">
        <v>1109</v>
      </c>
      <c r="I2827" s="53">
        <v>544</v>
      </c>
      <c r="J2827" s="53">
        <v>565</v>
      </c>
      <c r="K2827" s="52">
        <v>754</v>
      </c>
      <c r="L2827" s="52">
        <v>70.416900000000055</v>
      </c>
      <c r="M2827" s="55">
        <v>2</v>
      </c>
      <c r="N2827" s="61" t="s">
        <v>15</v>
      </c>
      <c r="P2827" s="66"/>
      <c r="Q2827" s="53"/>
      <c r="R2827" s="53"/>
      <c r="S2827" s="53"/>
      <c r="T2827" s="53"/>
      <c r="U2827" s="53"/>
      <c r="V2827" s="53"/>
      <c r="W2827" s="53"/>
    </row>
    <row r="2828" spans="2:23" s="52" customFormat="1" ht="13" x14ac:dyDescent="0.3">
      <c r="B2828" s="53" t="s">
        <v>116</v>
      </c>
      <c r="C2828" s="53" t="s">
        <v>155</v>
      </c>
      <c r="D2828" s="53" t="s">
        <v>459</v>
      </c>
      <c r="E2828" s="53">
        <v>37.219569999999997</v>
      </c>
      <c r="F2828" s="53">
        <v>-3.7830530000000002</v>
      </c>
      <c r="G2828" s="54">
        <v>545.4914</v>
      </c>
      <c r="H2828" s="53">
        <v>4395</v>
      </c>
      <c r="I2828" s="53">
        <v>2204</v>
      </c>
      <c r="J2828" s="53">
        <v>2191</v>
      </c>
      <c r="K2828" s="52">
        <v>754</v>
      </c>
      <c r="L2828" s="52">
        <v>-208.5086</v>
      </c>
      <c r="M2828" s="55">
        <v>2</v>
      </c>
      <c r="N2828" s="61" t="s">
        <v>15</v>
      </c>
      <c r="P2828" s="66"/>
      <c r="Q2828" s="53"/>
      <c r="R2828" s="53"/>
      <c r="S2828" s="53"/>
      <c r="T2828" s="53"/>
      <c r="U2828" s="53"/>
      <c r="V2828" s="53"/>
      <c r="W2828" s="53"/>
    </row>
    <row r="2829" spans="2:23" s="52" customFormat="1" ht="13" x14ac:dyDescent="0.3">
      <c r="B2829" s="53" t="s">
        <v>116</v>
      </c>
      <c r="C2829" s="53" t="s">
        <v>155</v>
      </c>
      <c r="D2829" s="53" t="s">
        <v>460</v>
      </c>
      <c r="E2829" s="53">
        <v>37.134999999999998</v>
      </c>
      <c r="F2829" s="53">
        <v>-3.6983329999999999</v>
      </c>
      <c r="G2829" s="54">
        <v>703.1069</v>
      </c>
      <c r="H2829" s="53">
        <v>16369</v>
      </c>
      <c r="I2829" s="53">
        <v>8466</v>
      </c>
      <c r="J2829" s="53">
        <v>7903</v>
      </c>
      <c r="K2829" s="52">
        <v>754</v>
      </c>
      <c r="L2829" s="52">
        <v>-50.893100000000004</v>
      </c>
      <c r="M2829" s="55">
        <v>2</v>
      </c>
      <c r="N2829" s="61" t="s">
        <v>15</v>
      </c>
      <c r="P2829" s="66"/>
      <c r="Q2829" s="53"/>
      <c r="R2829" s="53"/>
      <c r="S2829" s="53"/>
      <c r="T2829" s="53"/>
      <c r="U2829" s="53"/>
      <c r="V2829" s="53"/>
      <c r="W2829" s="53"/>
    </row>
    <row r="2830" spans="2:23" s="52" customFormat="1" ht="13" x14ac:dyDescent="0.3">
      <c r="B2830" s="53" t="s">
        <v>116</v>
      </c>
      <c r="C2830" s="53" t="s">
        <v>155</v>
      </c>
      <c r="D2830" s="53" t="s">
        <v>461</v>
      </c>
      <c r="E2830" s="53">
        <v>37.742890000000003</v>
      </c>
      <c r="F2830" s="53">
        <v>-2.551193</v>
      </c>
      <c r="G2830" s="54">
        <v>837.2482</v>
      </c>
      <c r="H2830" s="53">
        <v>1106</v>
      </c>
      <c r="I2830" s="53">
        <v>550</v>
      </c>
      <c r="J2830" s="53">
        <v>556</v>
      </c>
      <c r="K2830" s="52">
        <v>754</v>
      </c>
      <c r="L2830" s="52">
        <v>83.248199999999997</v>
      </c>
      <c r="M2830" s="55">
        <v>2</v>
      </c>
      <c r="N2830" s="61" t="s">
        <v>15</v>
      </c>
      <c r="P2830" s="66"/>
      <c r="Q2830" s="53"/>
      <c r="R2830" s="53"/>
      <c r="S2830" s="53"/>
      <c r="T2830" s="53"/>
      <c r="U2830" s="53"/>
      <c r="V2830" s="53"/>
      <c r="W2830" s="53"/>
    </row>
    <row r="2831" spans="2:23" s="52" customFormat="1" ht="13" x14ac:dyDescent="0.3">
      <c r="B2831" s="53" t="s">
        <v>116</v>
      </c>
      <c r="C2831" s="53" t="s">
        <v>155</v>
      </c>
      <c r="D2831" s="53" t="s">
        <v>462</v>
      </c>
      <c r="E2831" s="53">
        <v>37.477370000000001</v>
      </c>
      <c r="F2831" s="53">
        <v>-3.3204549999999999</v>
      </c>
      <c r="G2831" s="54">
        <v>1039.05</v>
      </c>
      <c r="H2831" s="53">
        <v>285</v>
      </c>
      <c r="I2831" s="53">
        <v>141</v>
      </c>
      <c r="J2831" s="53">
        <v>144</v>
      </c>
      <c r="K2831" s="52">
        <v>754</v>
      </c>
      <c r="L2831" s="52">
        <v>285.04999999999995</v>
      </c>
      <c r="M2831" s="55">
        <v>4</v>
      </c>
      <c r="N2831" s="61" t="s">
        <v>16</v>
      </c>
      <c r="P2831" s="66"/>
      <c r="Q2831" s="53"/>
      <c r="R2831" s="53"/>
      <c r="S2831" s="53"/>
      <c r="T2831" s="53"/>
      <c r="U2831" s="53"/>
      <c r="V2831" s="53"/>
      <c r="W2831" s="53"/>
    </row>
    <row r="2832" spans="2:23" s="52" customFormat="1" ht="13" x14ac:dyDescent="0.3">
      <c r="B2832" s="53" t="s">
        <v>116</v>
      </c>
      <c r="C2832" s="53" t="s">
        <v>155</v>
      </c>
      <c r="D2832" s="53" t="s">
        <v>463</v>
      </c>
      <c r="E2832" s="53">
        <v>37.104430000000001</v>
      </c>
      <c r="F2832" s="53">
        <v>-3.6062029999999998</v>
      </c>
      <c r="G2832" s="54">
        <v>791.87480000000005</v>
      </c>
      <c r="H2832" s="53">
        <v>5206</v>
      </c>
      <c r="I2832" s="53">
        <v>2700</v>
      </c>
      <c r="J2832" s="53">
        <v>2506</v>
      </c>
      <c r="K2832" s="52">
        <v>754</v>
      </c>
      <c r="L2832" s="52">
        <v>37.87480000000005</v>
      </c>
      <c r="M2832" s="55">
        <v>2</v>
      </c>
      <c r="N2832" s="61" t="s">
        <v>15</v>
      </c>
      <c r="P2832" s="66"/>
      <c r="Q2832" s="53"/>
      <c r="R2832" s="53"/>
      <c r="S2832" s="53"/>
      <c r="T2832" s="53"/>
      <c r="U2832" s="53"/>
      <c r="V2832" s="53"/>
      <c r="W2832" s="53"/>
    </row>
    <row r="2833" spans="2:23" s="52" customFormat="1" ht="13" x14ac:dyDescent="0.3">
      <c r="B2833" s="53" t="s">
        <v>116</v>
      </c>
      <c r="C2833" s="53" t="s">
        <v>155</v>
      </c>
      <c r="D2833" s="53" t="s">
        <v>464</v>
      </c>
      <c r="E2833" s="53">
        <v>37.369520000000001</v>
      </c>
      <c r="F2833" s="53">
        <v>-2.9694440000000002</v>
      </c>
      <c r="G2833" s="54">
        <v>1241.51</v>
      </c>
      <c r="H2833" s="53">
        <v>920</v>
      </c>
      <c r="I2833" s="53">
        <v>466</v>
      </c>
      <c r="J2833" s="53">
        <v>454</v>
      </c>
      <c r="K2833" s="52">
        <v>754</v>
      </c>
      <c r="L2833" s="52">
        <v>487.51</v>
      </c>
      <c r="M2833" s="55">
        <v>5</v>
      </c>
      <c r="N2833" s="61" t="s">
        <v>16</v>
      </c>
      <c r="P2833" s="66"/>
      <c r="Q2833" s="53"/>
      <c r="R2833" s="53"/>
      <c r="S2833" s="53"/>
      <c r="T2833" s="53"/>
      <c r="U2833" s="53"/>
      <c r="V2833" s="53"/>
      <c r="W2833" s="53"/>
    </row>
    <row r="2834" spans="2:23" s="52" customFormat="1" ht="13" x14ac:dyDescent="0.3">
      <c r="B2834" s="53" t="s">
        <v>116</v>
      </c>
      <c r="C2834" s="53" t="s">
        <v>155</v>
      </c>
      <c r="D2834" s="53" t="s">
        <v>465</v>
      </c>
      <c r="E2834" s="53">
        <v>37.479019999999998</v>
      </c>
      <c r="F2834" s="53">
        <v>-3.0442749999999998</v>
      </c>
      <c r="G2834" s="54">
        <v>847.6644</v>
      </c>
      <c r="H2834" s="53">
        <v>489</v>
      </c>
      <c r="I2834" s="53">
        <v>237</v>
      </c>
      <c r="J2834" s="53">
        <v>252</v>
      </c>
      <c r="K2834" s="52">
        <v>754</v>
      </c>
      <c r="L2834" s="52">
        <v>93.664400000000001</v>
      </c>
      <c r="M2834" s="55">
        <v>2</v>
      </c>
      <c r="N2834" s="61" t="s">
        <v>15</v>
      </c>
      <c r="P2834" s="66"/>
      <c r="Q2834" s="53"/>
      <c r="R2834" s="53"/>
      <c r="S2834" s="53"/>
      <c r="T2834" s="53"/>
      <c r="U2834" s="53"/>
      <c r="V2834" s="53"/>
      <c r="W2834" s="53"/>
    </row>
    <row r="2835" spans="2:23" s="52" customFormat="1" ht="13" x14ac:dyDescent="0.3">
      <c r="B2835" s="53" t="s">
        <v>116</v>
      </c>
      <c r="C2835" s="53" t="s">
        <v>155</v>
      </c>
      <c r="D2835" s="53" t="s">
        <v>155</v>
      </c>
      <c r="E2835" s="53">
        <v>37.176490000000001</v>
      </c>
      <c r="F2835" s="53">
        <v>-3.5979290000000002</v>
      </c>
      <c r="G2835" s="54">
        <v>697.48599999999999</v>
      </c>
      <c r="H2835" s="53">
        <v>234325</v>
      </c>
      <c r="I2835" s="53">
        <v>108745</v>
      </c>
      <c r="J2835" s="53">
        <v>125580</v>
      </c>
      <c r="K2835" s="52">
        <v>754</v>
      </c>
      <c r="L2835" s="52">
        <v>-56.51400000000001</v>
      </c>
      <c r="M2835" s="55">
        <v>2</v>
      </c>
      <c r="N2835" s="61" t="s">
        <v>15</v>
      </c>
      <c r="P2835" s="66"/>
      <c r="Q2835" s="53"/>
      <c r="R2835" s="53"/>
      <c r="S2835" s="53"/>
      <c r="T2835" s="53"/>
      <c r="U2835" s="53"/>
      <c r="V2835" s="53"/>
      <c r="W2835" s="53"/>
    </row>
    <row r="2836" spans="2:23" s="52" customFormat="1" ht="13" x14ac:dyDescent="0.3">
      <c r="B2836" s="53" t="s">
        <v>116</v>
      </c>
      <c r="C2836" s="53" t="s">
        <v>155</v>
      </c>
      <c r="D2836" s="53" t="s">
        <v>466</v>
      </c>
      <c r="E2836" s="53">
        <v>37.556550000000001</v>
      </c>
      <c r="F2836" s="53">
        <v>-3.4007130000000001</v>
      </c>
      <c r="G2836" s="54">
        <v>968.34029999999996</v>
      </c>
      <c r="H2836" s="53">
        <v>2057</v>
      </c>
      <c r="I2836" s="53">
        <v>1067</v>
      </c>
      <c r="J2836" s="53">
        <v>990</v>
      </c>
      <c r="K2836" s="52">
        <v>754</v>
      </c>
      <c r="L2836" s="52">
        <v>214.34029999999996</v>
      </c>
      <c r="M2836" s="55">
        <v>4</v>
      </c>
      <c r="N2836" s="61" t="s">
        <v>16</v>
      </c>
      <c r="P2836" s="66"/>
      <c r="Q2836" s="53"/>
      <c r="R2836" s="53"/>
      <c r="S2836" s="53"/>
      <c r="T2836" s="53"/>
      <c r="U2836" s="53"/>
      <c r="V2836" s="53"/>
      <c r="W2836" s="53"/>
    </row>
    <row r="2837" spans="2:23" s="52" customFormat="1" ht="13" x14ac:dyDescent="0.3">
      <c r="B2837" s="53" t="s">
        <v>116</v>
      </c>
      <c r="C2837" s="53" t="s">
        <v>155</v>
      </c>
      <c r="D2837" s="53" t="s">
        <v>467</v>
      </c>
      <c r="E2837" s="53">
        <v>37.300400000000003</v>
      </c>
      <c r="F2837" s="53">
        <v>-3.1345830000000001</v>
      </c>
      <c r="G2837" s="54">
        <v>919.40250000000003</v>
      </c>
      <c r="H2837" s="53">
        <v>20395</v>
      </c>
      <c r="I2837" s="53">
        <v>10132</v>
      </c>
      <c r="J2837" s="53">
        <v>10263</v>
      </c>
      <c r="K2837" s="52">
        <v>754</v>
      </c>
      <c r="L2837" s="52">
        <v>165.40250000000003</v>
      </c>
      <c r="M2837" s="55">
        <v>2</v>
      </c>
      <c r="N2837" s="61" t="s">
        <v>15</v>
      </c>
      <c r="P2837" s="66"/>
      <c r="Q2837" s="53"/>
      <c r="R2837" s="53"/>
      <c r="S2837" s="53"/>
      <c r="T2837" s="53"/>
      <c r="U2837" s="53"/>
      <c r="V2837" s="53"/>
      <c r="W2837" s="53"/>
    </row>
    <row r="2838" spans="2:23" s="52" customFormat="1" ht="13" x14ac:dyDescent="0.3">
      <c r="B2838" s="53" t="s">
        <v>116</v>
      </c>
      <c r="C2838" s="53" t="s">
        <v>155</v>
      </c>
      <c r="D2838" s="53" t="s">
        <v>468</v>
      </c>
      <c r="E2838" s="53">
        <v>36.845680000000002</v>
      </c>
      <c r="F2838" s="53">
        <v>-3.61165</v>
      </c>
      <c r="G2838" s="54">
        <v>475.60509999999999</v>
      </c>
      <c r="H2838" s="53">
        <v>1243</v>
      </c>
      <c r="I2838" s="53">
        <v>680</v>
      </c>
      <c r="J2838" s="53">
        <v>563</v>
      </c>
      <c r="K2838" s="52">
        <v>754</v>
      </c>
      <c r="L2838" s="52">
        <v>-278.39490000000001</v>
      </c>
      <c r="M2838" s="55">
        <v>2</v>
      </c>
      <c r="N2838" s="61" t="s">
        <v>15</v>
      </c>
      <c r="P2838" s="66"/>
      <c r="Q2838" s="53"/>
      <c r="R2838" s="53"/>
      <c r="S2838" s="53"/>
      <c r="T2838" s="53"/>
      <c r="U2838" s="53"/>
      <c r="V2838" s="53"/>
      <c r="W2838" s="53"/>
    </row>
    <row r="2839" spans="2:23" s="52" customFormat="1" ht="13" x14ac:dyDescent="0.3">
      <c r="B2839" s="53" t="s">
        <v>116</v>
      </c>
      <c r="C2839" s="53" t="s">
        <v>155</v>
      </c>
      <c r="D2839" s="53" t="s">
        <v>469</v>
      </c>
      <c r="E2839" s="53">
        <v>36.743569999999998</v>
      </c>
      <c r="F2839" s="53">
        <v>-3.389869</v>
      </c>
      <c r="G2839" s="54">
        <v>335.95</v>
      </c>
      <c r="H2839" s="53">
        <v>4368</v>
      </c>
      <c r="I2839" s="53">
        <v>2315</v>
      </c>
      <c r="J2839" s="53">
        <v>2053</v>
      </c>
      <c r="K2839" s="52">
        <v>754</v>
      </c>
      <c r="L2839" s="52">
        <v>-418.05</v>
      </c>
      <c r="M2839" s="55">
        <v>2</v>
      </c>
      <c r="N2839" s="61" t="s">
        <v>15</v>
      </c>
      <c r="P2839" s="66"/>
      <c r="Q2839" s="53"/>
      <c r="R2839" s="53"/>
      <c r="S2839" s="53"/>
      <c r="T2839" s="53"/>
      <c r="U2839" s="53"/>
      <c r="V2839" s="53"/>
      <c r="W2839" s="53"/>
    </row>
    <row r="2840" spans="2:23" s="52" customFormat="1" ht="13" x14ac:dyDescent="0.3">
      <c r="B2840" s="53" t="s">
        <v>116</v>
      </c>
      <c r="C2840" s="53" t="s">
        <v>155</v>
      </c>
      <c r="D2840" s="53" t="s">
        <v>470</v>
      </c>
      <c r="E2840" s="53">
        <v>37.15992</v>
      </c>
      <c r="F2840" s="53">
        <v>-3.4386190000000001</v>
      </c>
      <c r="G2840" s="54">
        <v>1098.1600000000001</v>
      </c>
      <c r="H2840" s="53">
        <v>2967</v>
      </c>
      <c r="I2840" s="53">
        <v>1576</v>
      </c>
      <c r="J2840" s="53">
        <v>1391</v>
      </c>
      <c r="K2840" s="52">
        <v>754</v>
      </c>
      <c r="L2840" s="52">
        <v>344.16000000000008</v>
      </c>
      <c r="M2840" s="55">
        <v>4</v>
      </c>
      <c r="N2840" s="61" t="s">
        <v>16</v>
      </c>
      <c r="P2840" s="66"/>
      <c r="Q2840" s="53"/>
      <c r="R2840" s="53"/>
      <c r="S2840" s="53"/>
      <c r="T2840" s="53"/>
      <c r="U2840" s="53"/>
      <c r="V2840" s="53"/>
      <c r="W2840" s="53"/>
    </row>
    <row r="2841" spans="2:23" s="52" customFormat="1" ht="13" x14ac:dyDescent="0.3">
      <c r="B2841" s="53" t="s">
        <v>116</v>
      </c>
      <c r="C2841" s="53" t="s">
        <v>155</v>
      </c>
      <c r="D2841" s="53" t="s">
        <v>471</v>
      </c>
      <c r="E2841" s="53">
        <v>37.256979999999999</v>
      </c>
      <c r="F2841" s="53">
        <v>-3.5976780000000002</v>
      </c>
      <c r="G2841" s="54">
        <v>876.23410000000001</v>
      </c>
      <c r="H2841" s="53">
        <v>2400</v>
      </c>
      <c r="I2841" s="53">
        <v>1227</v>
      </c>
      <c r="J2841" s="53">
        <v>1173</v>
      </c>
      <c r="K2841" s="52">
        <v>754</v>
      </c>
      <c r="L2841" s="52">
        <v>122.23410000000001</v>
      </c>
      <c r="M2841" s="55">
        <v>2</v>
      </c>
      <c r="N2841" s="61" t="s">
        <v>15</v>
      </c>
      <c r="P2841" s="66"/>
      <c r="Q2841" s="53"/>
      <c r="R2841" s="53"/>
      <c r="S2841" s="53"/>
      <c r="T2841" s="53"/>
      <c r="U2841" s="53"/>
      <c r="V2841" s="53"/>
      <c r="W2841" s="53"/>
    </row>
    <row r="2842" spans="2:23" s="52" customFormat="1" ht="13" x14ac:dyDescent="0.3">
      <c r="B2842" s="53" t="s">
        <v>116</v>
      </c>
      <c r="C2842" s="53" t="s">
        <v>155</v>
      </c>
      <c r="D2842" s="53" t="s">
        <v>472</v>
      </c>
      <c r="E2842" s="53">
        <v>37.419800000000002</v>
      </c>
      <c r="F2842" s="53">
        <v>-3.2601460000000002</v>
      </c>
      <c r="G2842" s="54">
        <v>914.9307</v>
      </c>
      <c r="H2842" s="53">
        <v>391</v>
      </c>
      <c r="I2842" s="53">
        <v>206</v>
      </c>
      <c r="J2842" s="53">
        <v>185</v>
      </c>
      <c r="K2842" s="52">
        <v>754</v>
      </c>
      <c r="L2842" s="52">
        <v>160.9307</v>
      </c>
      <c r="M2842" s="55">
        <v>2</v>
      </c>
      <c r="N2842" s="61" t="s">
        <v>15</v>
      </c>
      <c r="P2842" s="66"/>
      <c r="Q2842" s="53"/>
      <c r="R2842" s="53"/>
      <c r="S2842" s="53"/>
      <c r="T2842" s="53"/>
      <c r="U2842" s="53"/>
      <c r="V2842" s="53"/>
      <c r="W2842" s="53"/>
    </row>
    <row r="2843" spans="2:23" s="52" customFormat="1" ht="13" x14ac:dyDescent="0.3">
      <c r="B2843" s="53" t="s">
        <v>116</v>
      </c>
      <c r="C2843" s="53" t="s">
        <v>155</v>
      </c>
      <c r="D2843" s="53" t="s">
        <v>473</v>
      </c>
      <c r="E2843" s="53">
        <v>37.176929999999999</v>
      </c>
      <c r="F2843" s="53">
        <v>-2.9485960000000002</v>
      </c>
      <c r="G2843" s="54">
        <v>1155.8499999999999</v>
      </c>
      <c r="H2843" s="53">
        <v>1201</v>
      </c>
      <c r="I2843" s="53">
        <v>608</v>
      </c>
      <c r="J2843" s="53">
        <v>593</v>
      </c>
      <c r="K2843" s="52">
        <v>754</v>
      </c>
      <c r="L2843" s="52">
        <v>401.84999999999991</v>
      </c>
      <c r="M2843" s="55">
        <v>5</v>
      </c>
      <c r="N2843" s="61" t="s">
        <v>16</v>
      </c>
      <c r="P2843" s="66"/>
      <c r="Q2843" s="53"/>
      <c r="R2843" s="53"/>
      <c r="S2843" s="53"/>
      <c r="T2843" s="53"/>
      <c r="U2843" s="53"/>
      <c r="V2843" s="53"/>
      <c r="W2843" s="53"/>
    </row>
    <row r="2844" spans="2:23" s="52" customFormat="1" ht="13" x14ac:dyDescent="0.3">
      <c r="B2844" s="53" t="s">
        <v>116</v>
      </c>
      <c r="C2844" s="53" t="s">
        <v>155</v>
      </c>
      <c r="D2844" s="53" t="s">
        <v>474</v>
      </c>
      <c r="E2844" s="53">
        <v>37.809489999999997</v>
      </c>
      <c r="F2844" s="53">
        <v>-2.539663</v>
      </c>
      <c r="G2844" s="54">
        <v>959.97810000000004</v>
      </c>
      <c r="H2844" s="53">
        <v>8232</v>
      </c>
      <c r="I2844" s="53">
        <v>4085</v>
      </c>
      <c r="J2844" s="53">
        <v>4147</v>
      </c>
      <c r="K2844" s="52">
        <v>754</v>
      </c>
      <c r="L2844" s="52">
        <v>205.97810000000004</v>
      </c>
      <c r="M2844" s="55">
        <v>4</v>
      </c>
      <c r="N2844" s="61" t="s">
        <v>16</v>
      </c>
      <c r="P2844" s="66"/>
      <c r="Q2844" s="53"/>
      <c r="R2844" s="53"/>
      <c r="S2844" s="53"/>
      <c r="T2844" s="53"/>
      <c r="U2844" s="53"/>
      <c r="V2844" s="53"/>
      <c r="W2844" s="53"/>
    </row>
    <row r="2845" spans="2:23" s="52" customFormat="1" ht="13" x14ac:dyDescent="0.3">
      <c r="B2845" s="53" t="s">
        <v>116</v>
      </c>
      <c r="C2845" s="53" t="s">
        <v>155</v>
      </c>
      <c r="D2845" s="53" t="s">
        <v>475</v>
      </c>
      <c r="E2845" s="53">
        <v>37.218229999999998</v>
      </c>
      <c r="F2845" s="53">
        <v>-3.5173990000000002</v>
      </c>
      <c r="G2845" s="54">
        <v>1019.823</v>
      </c>
      <c r="H2845" s="53">
        <v>1824</v>
      </c>
      <c r="I2845" s="53">
        <v>931</v>
      </c>
      <c r="J2845" s="53">
        <v>893</v>
      </c>
      <c r="K2845" s="52">
        <v>754</v>
      </c>
      <c r="L2845" s="52">
        <v>265.82299999999998</v>
      </c>
      <c r="M2845" s="55">
        <v>4</v>
      </c>
      <c r="N2845" s="61" t="s">
        <v>16</v>
      </c>
      <c r="P2845" s="66"/>
      <c r="Q2845" s="53"/>
      <c r="R2845" s="53"/>
      <c r="S2845" s="53"/>
      <c r="T2845" s="53"/>
      <c r="U2845" s="53"/>
      <c r="V2845" s="53"/>
      <c r="W2845" s="53"/>
    </row>
    <row r="2846" spans="2:23" s="52" customFormat="1" ht="13" x14ac:dyDescent="0.3">
      <c r="B2846" s="53" t="s">
        <v>116</v>
      </c>
      <c r="C2846" s="53" t="s">
        <v>155</v>
      </c>
      <c r="D2846" s="53" t="s">
        <v>476</v>
      </c>
      <c r="E2846" s="53">
        <v>37.194629999999997</v>
      </c>
      <c r="F2846" s="53">
        <v>-4.0471389999999996</v>
      </c>
      <c r="G2846" s="54">
        <v>489</v>
      </c>
      <c r="H2846" s="53">
        <v>9953</v>
      </c>
      <c r="I2846" s="53">
        <v>5028</v>
      </c>
      <c r="J2846" s="53">
        <v>4925</v>
      </c>
      <c r="K2846" s="52">
        <v>754</v>
      </c>
      <c r="L2846" s="52">
        <v>-265</v>
      </c>
      <c r="M2846" s="55">
        <v>2</v>
      </c>
      <c r="N2846" s="61" t="s">
        <v>15</v>
      </c>
      <c r="P2846" s="66"/>
      <c r="Q2846" s="53"/>
      <c r="R2846" s="53"/>
      <c r="S2846" s="53"/>
      <c r="T2846" s="53"/>
      <c r="U2846" s="53"/>
      <c r="V2846" s="53"/>
      <c r="W2846" s="53"/>
    </row>
    <row r="2847" spans="2:23" s="52" customFormat="1" ht="13" x14ac:dyDescent="0.3">
      <c r="B2847" s="53" t="s">
        <v>116</v>
      </c>
      <c r="C2847" s="53" t="s">
        <v>155</v>
      </c>
      <c r="D2847" s="53" t="s">
        <v>477</v>
      </c>
      <c r="E2847" s="53">
        <v>37.152380000000001</v>
      </c>
      <c r="F2847" s="53">
        <v>-3.575904</v>
      </c>
      <c r="G2847" s="54">
        <v>739.98670000000004</v>
      </c>
      <c r="H2847" s="53">
        <v>11324</v>
      </c>
      <c r="I2847" s="53">
        <v>5699</v>
      </c>
      <c r="J2847" s="53">
        <v>5625</v>
      </c>
      <c r="K2847" s="52">
        <v>754</v>
      </c>
      <c r="L2847" s="52">
        <v>-14.013299999999958</v>
      </c>
      <c r="M2847" s="55">
        <v>2</v>
      </c>
      <c r="N2847" s="61" t="s">
        <v>15</v>
      </c>
      <c r="P2847" s="66"/>
      <c r="Q2847" s="53"/>
      <c r="R2847" s="53"/>
      <c r="S2847" s="53"/>
      <c r="T2847" s="53"/>
      <c r="U2847" s="53"/>
      <c r="V2847" s="53"/>
      <c r="W2847" s="53"/>
    </row>
    <row r="2848" spans="2:23" s="52" customFormat="1" ht="13" x14ac:dyDescent="0.3">
      <c r="B2848" s="53" t="s">
        <v>116</v>
      </c>
      <c r="C2848" s="53" t="s">
        <v>155</v>
      </c>
      <c r="D2848" s="53" t="s">
        <v>478</v>
      </c>
      <c r="E2848" s="53">
        <v>37.288429999999998</v>
      </c>
      <c r="F2848" s="53">
        <v>-3.8797820000000001</v>
      </c>
      <c r="G2848" s="54">
        <v>775.86890000000005</v>
      </c>
      <c r="H2848" s="53">
        <v>10440</v>
      </c>
      <c r="I2848" s="53">
        <v>5207</v>
      </c>
      <c r="J2848" s="53">
        <v>5233</v>
      </c>
      <c r="K2848" s="52">
        <v>754</v>
      </c>
      <c r="L2848" s="52">
        <v>21.868900000000053</v>
      </c>
      <c r="M2848" s="55">
        <v>2</v>
      </c>
      <c r="N2848" s="61" t="s">
        <v>15</v>
      </c>
      <c r="P2848" s="66"/>
      <c r="Q2848" s="53"/>
      <c r="R2848" s="53"/>
      <c r="S2848" s="53"/>
      <c r="T2848" s="53"/>
      <c r="U2848" s="53"/>
      <c r="V2848" s="53"/>
      <c r="W2848" s="53"/>
    </row>
    <row r="2849" spans="2:23" s="52" customFormat="1" ht="13" x14ac:dyDescent="0.3">
      <c r="B2849" s="53" t="s">
        <v>116</v>
      </c>
      <c r="C2849" s="53" t="s">
        <v>155</v>
      </c>
      <c r="D2849" s="53" t="s">
        <v>479</v>
      </c>
      <c r="E2849" s="53">
        <v>36.799480000000003</v>
      </c>
      <c r="F2849" s="53">
        <v>-3.6387109999999998</v>
      </c>
      <c r="G2849" s="54">
        <v>384.31029999999998</v>
      </c>
      <c r="H2849" s="53">
        <v>1140</v>
      </c>
      <c r="I2849" s="53">
        <v>586</v>
      </c>
      <c r="J2849" s="53">
        <v>554</v>
      </c>
      <c r="K2849" s="52">
        <v>754</v>
      </c>
      <c r="L2849" s="52">
        <v>-369.68970000000002</v>
      </c>
      <c r="M2849" s="55">
        <v>2</v>
      </c>
      <c r="N2849" s="61" t="s">
        <v>15</v>
      </c>
      <c r="P2849" s="66"/>
      <c r="Q2849" s="53"/>
      <c r="R2849" s="53"/>
      <c r="S2849" s="53"/>
      <c r="T2849" s="53"/>
      <c r="U2849" s="53"/>
      <c r="V2849" s="53"/>
      <c r="W2849" s="53"/>
    </row>
    <row r="2850" spans="2:23" s="52" customFormat="1" ht="13" x14ac:dyDescent="0.3">
      <c r="B2850" s="53" t="s">
        <v>116</v>
      </c>
      <c r="C2850" s="53" t="s">
        <v>155</v>
      </c>
      <c r="D2850" s="53" t="s">
        <v>480</v>
      </c>
      <c r="E2850" s="53">
        <v>37.392699999999998</v>
      </c>
      <c r="F2850" s="53">
        <v>-3.527549</v>
      </c>
      <c r="G2850" s="54">
        <v>816.33540000000005</v>
      </c>
      <c r="H2850" s="53">
        <v>7065</v>
      </c>
      <c r="I2850" s="53">
        <v>3613</v>
      </c>
      <c r="J2850" s="53">
        <v>3452</v>
      </c>
      <c r="K2850" s="52">
        <v>754</v>
      </c>
      <c r="L2850" s="52">
        <v>62.33540000000005</v>
      </c>
      <c r="M2850" s="55">
        <v>2</v>
      </c>
      <c r="N2850" s="61" t="s">
        <v>15</v>
      </c>
      <c r="P2850" s="66"/>
      <c r="Q2850" s="53"/>
      <c r="R2850" s="53"/>
      <c r="S2850" s="53"/>
      <c r="T2850" s="53"/>
      <c r="U2850" s="53"/>
      <c r="V2850" s="53"/>
      <c r="W2850" s="53"/>
    </row>
    <row r="2851" spans="2:23" s="52" customFormat="1" ht="13" x14ac:dyDescent="0.3">
      <c r="B2851" s="53" t="s">
        <v>116</v>
      </c>
      <c r="C2851" s="53" t="s">
        <v>155</v>
      </c>
      <c r="D2851" s="53" t="s">
        <v>481</v>
      </c>
      <c r="E2851" s="53">
        <v>36.948830000000001</v>
      </c>
      <c r="F2851" s="53">
        <v>-3.8228070000000001</v>
      </c>
      <c r="G2851" s="54">
        <v>911.83920000000001</v>
      </c>
      <c r="H2851" s="53">
        <v>1225</v>
      </c>
      <c r="I2851" s="53">
        <v>636</v>
      </c>
      <c r="J2851" s="53">
        <v>589</v>
      </c>
      <c r="K2851" s="52">
        <v>754</v>
      </c>
      <c r="L2851" s="52">
        <v>157.83920000000001</v>
      </c>
      <c r="M2851" s="55">
        <v>2</v>
      </c>
      <c r="N2851" s="61" t="s">
        <v>15</v>
      </c>
      <c r="P2851" s="66"/>
      <c r="Q2851" s="53"/>
      <c r="R2851" s="53"/>
      <c r="S2851" s="53"/>
      <c r="T2851" s="53"/>
      <c r="U2851" s="53"/>
      <c r="V2851" s="53"/>
      <c r="W2851" s="53"/>
    </row>
    <row r="2852" spans="2:23" s="52" customFormat="1" ht="13" x14ac:dyDescent="0.3">
      <c r="B2852" s="53" t="s">
        <v>116</v>
      </c>
      <c r="C2852" s="53" t="s">
        <v>155</v>
      </c>
      <c r="D2852" s="53" t="s">
        <v>482</v>
      </c>
      <c r="E2852" s="53">
        <v>37.18385</v>
      </c>
      <c r="F2852" s="53">
        <v>-3.159872</v>
      </c>
      <c r="G2852" s="54">
        <v>1237.271</v>
      </c>
      <c r="H2852" s="53">
        <v>1109</v>
      </c>
      <c r="I2852" s="53">
        <v>562</v>
      </c>
      <c r="J2852" s="53">
        <v>547</v>
      </c>
      <c r="K2852" s="52">
        <v>754</v>
      </c>
      <c r="L2852" s="52">
        <v>483.27099999999996</v>
      </c>
      <c r="M2852" s="55">
        <v>5</v>
      </c>
      <c r="N2852" s="61" t="s">
        <v>16</v>
      </c>
      <c r="P2852" s="66"/>
      <c r="Q2852" s="53"/>
      <c r="R2852" s="53"/>
      <c r="S2852" s="53"/>
      <c r="T2852" s="53"/>
      <c r="U2852" s="53"/>
      <c r="V2852" s="53"/>
      <c r="W2852" s="53"/>
    </row>
    <row r="2853" spans="2:23" s="52" customFormat="1" ht="13" x14ac:dyDescent="0.3">
      <c r="B2853" s="53" t="s">
        <v>116</v>
      </c>
      <c r="C2853" s="53" t="s">
        <v>155</v>
      </c>
      <c r="D2853" s="53" t="s">
        <v>483</v>
      </c>
      <c r="E2853" s="53">
        <v>36.797319999999999</v>
      </c>
      <c r="F2853" s="53">
        <v>-3.6681509999999999</v>
      </c>
      <c r="G2853" s="54">
        <v>134.28039999999999</v>
      </c>
      <c r="H2853" s="53">
        <v>892</v>
      </c>
      <c r="I2853" s="53">
        <v>478</v>
      </c>
      <c r="J2853" s="53">
        <v>414</v>
      </c>
      <c r="K2853" s="52">
        <v>754</v>
      </c>
      <c r="L2853" s="52">
        <v>-619.71960000000001</v>
      </c>
      <c r="M2853" s="55">
        <v>2</v>
      </c>
      <c r="N2853" s="61" t="s">
        <v>15</v>
      </c>
      <c r="P2853" s="66"/>
      <c r="Q2853" s="53"/>
      <c r="R2853" s="53"/>
      <c r="S2853" s="53"/>
      <c r="T2853" s="53"/>
      <c r="U2853" s="53"/>
      <c r="V2853" s="53"/>
      <c r="W2853" s="53"/>
    </row>
    <row r="2854" spans="2:23" s="52" customFormat="1" ht="13" x14ac:dyDescent="0.3">
      <c r="B2854" s="53" t="s">
        <v>116</v>
      </c>
      <c r="C2854" s="53" t="s">
        <v>155</v>
      </c>
      <c r="D2854" s="53" t="s">
        <v>484</v>
      </c>
      <c r="E2854" s="53">
        <v>37.220640000000003</v>
      </c>
      <c r="F2854" s="53">
        <v>-3.59443</v>
      </c>
      <c r="G2854" s="54">
        <v>763.61080000000004</v>
      </c>
      <c r="H2854" s="53">
        <v>3241</v>
      </c>
      <c r="I2854" s="53">
        <v>1665</v>
      </c>
      <c r="J2854" s="53">
        <v>1576</v>
      </c>
      <c r="K2854" s="52">
        <v>754</v>
      </c>
      <c r="L2854" s="52">
        <v>9.6108000000000402</v>
      </c>
      <c r="M2854" s="55">
        <v>2</v>
      </c>
      <c r="N2854" s="61" t="s">
        <v>15</v>
      </c>
      <c r="P2854" s="66"/>
      <c r="Q2854" s="53"/>
      <c r="R2854" s="53"/>
      <c r="S2854" s="53"/>
      <c r="T2854" s="53"/>
      <c r="U2854" s="53"/>
      <c r="V2854" s="53"/>
      <c r="W2854" s="53"/>
    </row>
    <row r="2855" spans="2:23" s="52" customFormat="1" ht="13" x14ac:dyDescent="0.3">
      <c r="B2855" s="53" t="s">
        <v>116</v>
      </c>
      <c r="C2855" s="53" t="s">
        <v>155</v>
      </c>
      <c r="D2855" s="53" t="s">
        <v>485</v>
      </c>
      <c r="E2855" s="53">
        <v>36.948250000000002</v>
      </c>
      <c r="F2855" s="53">
        <v>-3.2257880000000001</v>
      </c>
      <c r="G2855" s="54">
        <v>1258.52</v>
      </c>
      <c r="H2855" s="53">
        <v>176</v>
      </c>
      <c r="I2855" s="53">
        <v>92</v>
      </c>
      <c r="J2855" s="53">
        <v>84</v>
      </c>
      <c r="K2855" s="52">
        <v>754</v>
      </c>
      <c r="L2855" s="52">
        <v>504.52</v>
      </c>
      <c r="M2855" s="55">
        <v>5</v>
      </c>
      <c r="N2855" s="61" t="s">
        <v>16</v>
      </c>
      <c r="P2855" s="66"/>
      <c r="Q2855" s="53"/>
      <c r="R2855" s="53"/>
      <c r="S2855" s="53"/>
      <c r="T2855" s="53"/>
      <c r="U2855" s="53"/>
      <c r="V2855" s="53"/>
      <c r="W2855" s="53"/>
    </row>
    <row r="2856" spans="2:23" s="52" customFormat="1" ht="13" x14ac:dyDescent="0.3">
      <c r="B2856" s="53" t="s">
        <v>116</v>
      </c>
      <c r="C2856" s="53" t="s">
        <v>155</v>
      </c>
      <c r="D2856" s="53" t="s">
        <v>486</v>
      </c>
      <c r="E2856" s="53">
        <v>37.195079999999997</v>
      </c>
      <c r="F2856" s="53">
        <v>-3.8340640000000001</v>
      </c>
      <c r="G2856" s="54">
        <v>559.71479999999997</v>
      </c>
      <c r="H2856" s="53">
        <v>3093</v>
      </c>
      <c r="I2856" s="53">
        <v>1550</v>
      </c>
      <c r="J2856" s="53">
        <v>1543</v>
      </c>
      <c r="K2856" s="52">
        <v>754</v>
      </c>
      <c r="L2856" s="52">
        <v>-194.28520000000003</v>
      </c>
      <c r="M2856" s="55">
        <v>2</v>
      </c>
      <c r="N2856" s="61" t="s">
        <v>15</v>
      </c>
      <c r="P2856" s="66"/>
      <c r="Q2856" s="53"/>
      <c r="R2856" s="53"/>
      <c r="S2856" s="53"/>
      <c r="T2856" s="53"/>
      <c r="U2856" s="53"/>
      <c r="V2856" s="53"/>
      <c r="W2856" s="53"/>
    </row>
    <row r="2857" spans="2:23" s="52" customFormat="1" ht="13" x14ac:dyDescent="0.3">
      <c r="B2857" s="53" t="s">
        <v>116</v>
      </c>
      <c r="C2857" s="53" t="s">
        <v>155</v>
      </c>
      <c r="D2857" s="53" t="s">
        <v>487</v>
      </c>
      <c r="E2857" s="53">
        <v>36.918059999999997</v>
      </c>
      <c r="F2857" s="53">
        <v>-3.4804879999999998</v>
      </c>
      <c r="G2857" s="54">
        <v>662.30859999999996</v>
      </c>
      <c r="H2857" s="53">
        <v>3897</v>
      </c>
      <c r="I2857" s="53">
        <v>1929</v>
      </c>
      <c r="J2857" s="53">
        <v>1968</v>
      </c>
      <c r="K2857" s="52">
        <v>754</v>
      </c>
      <c r="L2857" s="52">
        <v>-91.691400000000044</v>
      </c>
      <c r="M2857" s="55">
        <v>2</v>
      </c>
      <c r="N2857" s="61" t="s">
        <v>15</v>
      </c>
      <c r="P2857" s="66"/>
      <c r="Q2857" s="53"/>
      <c r="R2857" s="53"/>
      <c r="S2857" s="53"/>
      <c r="T2857" s="53"/>
      <c r="U2857" s="53"/>
      <c r="V2857" s="53"/>
      <c r="W2857" s="53"/>
    </row>
    <row r="2858" spans="2:23" s="52" customFormat="1" ht="13" x14ac:dyDescent="0.3">
      <c r="B2858" s="53" t="s">
        <v>116</v>
      </c>
      <c r="C2858" s="53" t="s">
        <v>155</v>
      </c>
      <c r="D2858" s="53" t="s">
        <v>488</v>
      </c>
      <c r="E2858" s="53">
        <v>37.168900000000001</v>
      </c>
      <c r="F2858" s="53">
        <v>-3.1385510000000001</v>
      </c>
      <c r="G2858" s="54">
        <v>1279.6179999999999</v>
      </c>
      <c r="H2858" s="53">
        <v>567</v>
      </c>
      <c r="I2858" s="53">
        <v>299</v>
      </c>
      <c r="J2858" s="53">
        <v>268</v>
      </c>
      <c r="K2858" s="52">
        <v>754</v>
      </c>
      <c r="L2858" s="52">
        <v>525.61799999999994</v>
      </c>
      <c r="M2858" s="55">
        <v>5</v>
      </c>
      <c r="N2858" s="61" t="s">
        <v>16</v>
      </c>
      <c r="P2858" s="66"/>
      <c r="Q2858" s="53"/>
      <c r="R2858" s="53"/>
      <c r="S2858" s="53"/>
      <c r="T2858" s="53"/>
      <c r="U2858" s="53"/>
      <c r="V2858" s="53"/>
      <c r="W2858" s="53"/>
    </row>
    <row r="2859" spans="2:23" s="52" customFormat="1" ht="13" x14ac:dyDescent="0.3">
      <c r="B2859" s="53" t="s">
        <v>116</v>
      </c>
      <c r="C2859" s="53" t="s">
        <v>155</v>
      </c>
      <c r="D2859" s="53" t="s">
        <v>489</v>
      </c>
      <c r="E2859" s="53">
        <v>36.947699999999998</v>
      </c>
      <c r="F2859" s="53">
        <v>-3.5503819999999999</v>
      </c>
      <c r="G2859" s="54">
        <v>705.31489999999997</v>
      </c>
      <c r="H2859" s="53">
        <v>2322</v>
      </c>
      <c r="I2859" s="53">
        <v>1173</v>
      </c>
      <c r="J2859" s="53">
        <v>1149</v>
      </c>
      <c r="K2859" s="52">
        <v>754</v>
      </c>
      <c r="L2859" s="52">
        <v>-48.685100000000034</v>
      </c>
      <c r="M2859" s="55">
        <v>2</v>
      </c>
      <c r="N2859" s="61" t="s">
        <v>15</v>
      </c>
      <c r="P2859" s="66"/>
      <c r="Q2859" s="53"/>
      <c r="R2859" s="53"/>
      <c r="S2859" s="53"/>
      <c r="T2859" s="53"/>
      <c r="U2859" s="53"/>
      <c r="V2859" s="53"/>
      <c r="W2859" s="53"/>
    </row>
    <row r="2860" spans="2:23" s="52" customFormat="1" ht="13" x14ac:dyDescent="0.3">
      <c r="B2860" s="53" t="s">
        <v>116</v>
      </c>
      <c r="C2860" s="53" t="s">
        <v>155</v>
      </c>
      <c r="D2860" s="53" t="s">
        <v>490</v>
      </c>
      <c r="E2860" s="53">
        <v>36.834299999999999</v>
      </c>
      <c r="F2860" s="53">
        <v>-3.6744490000000001</v>
      </c>
      <c r="G2860" s="54">
        <v>638.01279999999997</v>
      </c>
      <c r="H2860" s="53">
        <v>333</v>
      </c>
      <c r="I2860" s="53">
        <v>170</v>
      </c>
      <c r="J2860" s="53">
        <v>163</v>
      </c>
      <c r="K2860" s="52">
        <v>754</v>
      </c>
      <c r="L2860" s="52">
        <v>-115.98720000000003</v>
      </c>
      <c r="M2860" s="55">
        <v>2</v>
      </c>
      <c r="N2860" s="61" t="s">
        <v>15</v>
      </c>
      <c r="P2860" s="66"/>
      <c r="Q2860" s="53"/>
      <c r="R2860" s="53"/>
      <c r="S2860" s="53"/>
      <c r="T2860" s="53"/>
      <c r="U2860" s="53"/>
      <c r="V2860" s="53"/>
      <c r="W2860" s="53"/>
    </row>
    <row r="2861" spans="2:23" s="52" customFormat="1" ht="13" x14ac:dyDescent="0.3">
      <c r="B2861" s="53" t="s">
        <v>116</v>
      </c>
      <c r="C2861" s="53" t="s">
        <v>155</v>
      </c>
      <c r="D2861" s="53" t="s">
        <v>491</v>
      </c>
      <c r="E2861" s="53">
        <v>36.927860000000003</v>
      </c>
      <c r="F2861" s="53">
        <v>-3.2123059999999999</v>
      </c>
      <c r="G2861" s="54">
        <v>917.72360000000003</v>
      </c>
      <c r="H2861" s="53">
        <v>131</v>
      </c>
      <c r="I2861" s="53">
        <v>67</v>
      </c>
      <c r="J2861" s="53">
        <v>64</v>
      </c>
      <c r="K2861" s="52">
        <v>754</v>
      </c>
      <c r="L2861" s="52">
        <v>163.72360000000003</v>
      </c>
      <c r="M2861" s="55">
        <v>2</v>
      </c>
      <c r="N2861" s="61" t="s">
        <v>15</v>
      </c>
      <c r="P2861" s="66"/>
      <c r="Q2861" s="53"/>
      <c r="R2861" s="53"/>
      <c r="S2861" s="53"/>
      <c r="T2861" s="53"/>
      <c r="U2861" s="53"/>
      <c r="V2861" s="53"/>
      <c r="W2861" s="53"/>
    </row>
    <row r="2862" spans="2:23" s="52" customFormat="1" ht="13" x14ac:dyDescent="0.3">
      <c r="B2862" s="53" t="s">
        <v>116</v>
      </c>
      <c r="C2862" s="53" t="s">
        <v>155</v>
      </c>
      <c r="D2862" s="53" t="s">
        <v>492</v>
      </c>
      <c r="E2862" s="53">
        <v>37.168840000000003</v>
      </c>
      <c r="F2862" s="53">
        <v>-4.1514709999999999</v>
      </c>
      <c r="G2862" s="54">
        <v>456.73110000000003</v>
      </c>
      <c r="H2862" s="53">
        <v>21574</v>
      </c>
      <c r="I2862" s="53">
        <v>10825</v>
      </c>
      <c r="J2862" s="53">
        <v>10749</v>
      </c>
      <c r="K2862" s="52">
        <v>754</v>
      </c>
      <c r="L2862" s="52">
        <v>-297.26889999999997</v>
      </c>
      <c r="M2862" s="55">
        <v>2</v>
      </c>
      <c r="N2862" s="61" t="s">
        <v>15</v>
      </c>
      <c r="P2862" s="66"/>
      <c r="Q2862" s="53"/>
      <c r="R2862" s="53"/>
      <c r="S2862" s="53"/>
      <c r="T2862" s="53"/>
      <c r="U2862" s="53"/>
      <c r="V2862" s="53"/>
      <c r="W2862" s="53"/>
    </row>
    <row r="2863" spans="2:23" s="52" customFormat="1" ht="13" x14ac:dyDescent="0.3">
      <c r="B2863" s="53" t="s">
        <v>116</v>
      </c>
      <c r="C2863" s="53" t="s">
        <v>155</v>
      </c>
      <c r="D2863" s="53" t="s">
        <v>493</v>
      </c>
      <c r="E2863" s="53">
        <v>37.230690000000003</v>
      </c>
      <c r="F2863" s="53">
        <v>-3.2409089999999998</v>
      </c>
      <c r="G2863" s="54">
        <v>1241.42</v>
      </c>
      <c r="H2863" s="53">
        <v>367</v>
      </c>
      <c r="I2863" s="53">
        <v>194</v>
      </c>
      <c r="J2863" s="53">
        <v>173</v>
      </c>
      <c r="K2863" s="52">
        <v>754</v>
      </c>
      <c r="L2863" s="52">
        <v>487.42000000000007</v>
      </c>
      <c r="M2863" s="55">
        <v>5</v>
      </c>
      <c r="N2863" s="61" t="s">
        <v>16</v>
      </c>
      <c r="P2863" s="66"/>
      <c r="Q2863" s="53"/>
      <c r="R2863" s="53"/>
      <c r="S2863" s="53"/>
      <c r="T2863" s="53"/>
      <c r="U2863" s="53"/>
      <c r="V2863" s="53"/>
      <c r="W2863" s="53"/>
    </row>
    <row r="2864" spans="2:23" s="52" customFormat="1" ht="13" x14ac:dyDescent="0.3">
      <c r="B2864" s="53" t="s">
        <v>116</v>
      </c>
      <c r="C2864" s="53" t="s">
        <v>155</v>
      </c>
      <c r="D2864" s="53" t="s">
        <v>494</v>
      </c>
      <c r="E2864" s="53">
        <v>36.787550000000003</v>
      </c>
      <c r="F2864" s="53">
        <v>-3.4016510000000002</v>
      </c>
      <c r="G2864" s="54">
        <v>509.90370000000001</v>
      </c>
      <c r="H2864" s="53">
        <v>468</v>
      </c>
      <c r="I2864" s="53">
        <v>252</v>
      </c>
      <c r="J2864" s="53">
        <v>216</v>
      </c>
      <c r="K2864" s="52">
        <v>754</v>
      </c>
      <c r="L2864" s="52">
        <v>-244.09629999999999</v>
      </c>
      <c r="M2864" s="55">
        <v>2</v>
      </c>
      <c r="N2864" s="61" t="s">
        <v>15</v>
      </c>
      <c r="P2864" s="66"/>
      <c r="Q2864" s="53"/>
      <c r="R2864" s="53"/>
      <c r="S2864" s="53"/>
      <c r="T2864" s="53"/>
      <c r="U2864" s="53"/>
      <c r="V2864" s="53"/>
      <c r="W2864" s="53"/>
    </row>
    <row r="2865" spans="2:23" s="52" customFormat="1" ht="13" x14ac:dyDescent="0.3">
      <c r="B2865" s="53" t="s">
        <v>116</v>
      </c>
      <c r="C2865" s="53" t="s">
        <v>155</v>
      </c>
      <c r="D2865" s="53" t="s">
        <v>495</v>
      </c>
      <c r="E2865" s="53">
        <v>37.101460000000003</v>
      </c>
      <c r="F2865" s="53">
        <v>-3.722502</v>
      </c>
      <c r="G2865" s="54">
        <v>709.61599999999999</v>
      </c>
      <c r="H2865" s="53">
        <v>1812</v>
      </c>
      <c r="I2865" s="53">
        <v>934</v>
      </c>
      <c r="J2865" s="53">
        <v>878</v>
      </c>
      <c r="K2865" s="52">
        <v>754</v>
      </c>
      <c r="L2865" s="52">
        <v>-44.384000000000015</v>
      </c>
      <c r="M2865" s="55">
        <v>2</v>
      </c>
      <c r="N2865" s="61" t="s">
        <v>15</v>
      </c>
      <c r="P2865" s="66"/>
      <c r="Q2865" s="53"/>
      <c r="R2865" s="53"/>
      <c r="S2865" s="53"/>
      <c r="T2865" s="53"/>
      <c r="U2865" s="53"/>
      <c r="V2865" s="53"/>
      <c r="W2865" s="53"/>
    </row>
    <row r="2866" spans="2:23" s="52" customFormat="1" ht="13" x14ac:dyDescent="0.3">
      <c r="B2866" s="53" t="s">
        <v>116</v>
      </c>
      <c r="C2866" s="53" t="s">
        <v>155</v>
      </c>
      <c r="D2866" s="53" t="s">
        <v>496</v>
      </c>
      <c r="E2866" s="53">
        <v>37.205680000000001</v>
      </c>
      <c r="F2866" s="53">
        <v>-3.6368049999999998</v>
      </c>
      <c r="G2866" s="54">
        <v>649.40020000000004</v>
      </c>
      <c r="H2866" s="53">
        <v>20815</v>
      </c>
      <c r="I2866" s="53">
        <v>10323</v>
      </c>
      <c r="J2866" s="53">
        <v>10492</v>
      </c>
      <c r="K2866" s="52">
        <v>754</v>
      </c>
      <c r="L2866" s="52">
        <v>-104.59979999999996</v>
      </c>
      <c r="M2866" s="55">
        <v>2</v>
      </c>
      <c r="N2866" s="61" t="s">
        <v>15</v>
      </c>
      <c r="P2866" s="66"/>
      <c r="Q2866" s="53"/>
      <c r="R2866" s="53"/>
      <c r="S2866" s="53"/>
      <c r="T2866" s="53"/>
      <c r="U2866" s="53"/>
      <c r="V2866" s="53"/>
      <c r="W2866" s="53"/>
    </row>
    <row r="2867" spans="2:23" s="52" customFormat="1" ht="13" x14ac:dyDescent="0.3">
      <c r="B2867" s="53" t="s">
        <v>116</v>
      </c>
      <c r="C2867" s="53" t="s">
        <v>155</v>
      </c>
      <c r="D2867" s="53" t="s">
        <v>497</v>
      </c>
      <c r="E2867" s="53">
        <v>37.296199999999999</v>
      </c>
      <c r="F2867" s="53">
        <v>-3.2023229999999998</v>
      </c>
      <c r="G2867" s="54">
        <v>926.44759999999997</v>
      </c>
      <c r="H2867" s="53">
        <v>402</v>
      </c>
      <c r="I2867" s="53">
        <v>184</v>
      </c>
      <c r="J2867" s="53">
        <v>218</v>
      </c>
      <c r="K2867" s="52">
        <v>754</v>
      </c>
      <c r="L2867" s="52">
        <v>172.44759999999997</v>
      </c>
      <c r="M2867" s="55">
        <v>2</v>
      </c>
      <c r="N2867" s="61" t="s">
        <v>15</v>
      </c>
      <c r="P2867" s="66"/>
      <c r="Q2867" s="53"/>
      <c r="R2867" s="53"/>
      <c r="S2867" s="53"/>
      <c r="T2867" s="53"/>
      <c r="U2867" s="53"/>
      <c r="V2867" s="53"/>
      <c r="W2867" s="53"/>
    </row>
    <row r="2868" spans="2:23" s="52" customFormat="1" ht="13" x14ac:dyDescent="0.3">
      <c r="B2868" s="53" t="s">
        <v>116</v>
      </c>
      <c r="C2868" s="53" t="s">
        <v>155</v>
      </c>
      <c r="D2868" s="53" t="s">
        <v>498</v>
      </c>
      <c r="E2868" s="53">
        <v>37.34158</v>
      </c>
      <c r="F2868" s="53">
        <v>-3.786422</v>
      </c>
      <c r="G2868" s="54">
        <v>1061.0820000000001</v>
      </c>
      <c r="H2868" s="53">
        <v>4268</v>
      </c>
      <c r="I2868" s="53">
        <v>2122</v>
      </c>
      <c r="J2868" s="53">
        <v>2146</v>
      </c>
      <c r="K2868" s="52">
        <v>754</v>
      </c>
      <c r="L2868" s="52">
        <v>307.08200000000011</v>
      </c>
      <c r="M2868" s="55">
        <v>4</v>
      </c>
      <c r="N2868" s="61" t="s">
        <v>16</v>
      </c>
      <c r="P2868" s="66"/>
      <c r="Q2868" s="53"/>
      <c r="R2868" s="53"/>
      <c r="S2868" s="53"/>
      <c r="T2868" s="53"/>
      <c r="U2868" s="53"/>
      <c r="V2868" s="53"/>
      <c r="W2868" s="53"/>
    </row>
    <row r="2869" spans="2:23" s="52" customFormat="1" ht="13" x14ac:dyDescent="0.3">
      <c r="B2869" s="53" t="s">
        <v>116</v>
      </c>
      <c r="C2869" s="53" t="s">
        <v>155</v>
      </c>
      <c r="D2869" s="53" t="s">
        <v>499</v>
      </c>
      <c r="E2869" s="53">
        <v>36.78689</v>
      </c>
      <c r="F2869" s="53">
        <v>-3.6075179999999998</v>
      </c>
      <c r="G2869" s="54">
        <v>239.2467</v>
      </c>
      <c r="H2869" s="53">
        <v>3273</v>
      </c>
      <c r="I2869" s="53">
        <v>1655</v>
      </c>
      <c r="J2869" s="53">
        <v>1618</v>
      </c>
      <c r="K2869" s="52">
        <v>754</v>
      </c>
      <c r="L2869" s="52">
        <v>-514.75329999999997</v>
      </c>
      <c r="M2869" s="55">
        <v>2</v>
      </c>
      <c r="N2869" s="61" t="s">
        <v>15</v>
      </c>
      <c r="P2869" s="66"/>
      <c r="Q2869" s="53"/>
      <c r="R2869" s="53"/>
      <c r="S2869" s="53"/>
      <c r="T2869" s="53"/>
      <c r="U2869" s="53"/>
      <c r="V2869" s="53"/>
      <c r="W2869" s="53"/>
    </row>
    <row r="2870" spans="2:23" s="52" customFormat="1" ht="13" x14ac:dyDescent="0.3">
      <c r="B2870" s="53" t="s">
        <v>116</v>
      </c>
      <c r="C2870" s="53" t="s">
        <v>155</v>
      </c>
      <c r="D2870" s="53" t="s">
        <v>500</v>
      </c>
      <c r="E2870" s="53">
        <v>37.132089999999998</v>
      </c>
      <c r="F2870" s="53">
        <v>-3.539469</v>
      </c>
      <c r="G2870" s="54">
        <v>811.2473</v>
      </c>
      <c r="H2870" s="53">
        <v>6967</v>
      </c>
      <c r="I2870" s="53">
        <v>3576</v>
      </c>
      <c r="J2870" s="53">
        <v>3391</v>
      </c>
      <c r="K2870" s="52">
        <v>754</v>
      </c>
      <c r="L2870" s="52">
        <v>57.247299999999996</v>
      </c>
      <c r="M2870" s="55">
        <v>2</v>
      </c>
      <c r="N2870" s="61" t="s">
        <v>15</v>
      </c>
      <c r="P2870" s="66"/>
      <c r="Q2870" s="53"/>
      <c r="R2870" s="53"/>
      <c r="S2870" s="53"/>
      <c r="T2870" s="53"/>
      <c r="U2870" s="53"/>
      <c r="V2870" s="53"/>
      <c r="W2870" s="53"/>
    </row>
    <row r="2871" spans="2:23" s="52" customFormat="1" ht="13" x14ac:dyDescent="0.3">
      <c r="B2871" s="53" t="s">
        <v>116</v>
      </c>
      <c r="C2871" s="53" t="s">
        <v>155</v>
      </c>
      <c r="D2871" s="53" t="s">
        <v>501</v>
      </c>
      <c r="E2871" s="53">
        <v>37.320970000000003</v>
      </c>
      <c r="F2871" s="53">
        <v>-4.0113640000000004</v>
      </c>
      <c r="G2871" s="54">
        <v>835.13610000000006</v>
      </c>
      <c r="H2871" s="53">
        <v>6282</v>
      </c>
      <c r="I2871" s="53">
        <v>3150</v>
      </c>
      <c r="J2871" s="53">
        <v>3132</v>
      </c>
      <c r="K2871" s="52">
        <v>754</v>
      </c>
      <c r="L2871" s="52">
        <v>81.136100000000056</v>
      </c>
      <c r="M2871" s="55">
        <v>2</v>
      </c>
      <c r="N2871" s="61" t="s">
        <v>15</v>
      </c>
      <c r="P2871" s="66"/>
      <c r="Q2871" s="53"/>
      <c r="R2871" s="53"/>
      <c r="S2871" s="53"/>
      <c r="T2871" s="53"/>
      <c r="U2871" s="53"/>
      <c r="V2871" s="53"/>
      <c r="W2871" s="53"/>
    </row>
    <row r="2872" spans="2:23" s="52" customFormat="1" ht="13" x14ac:dyDescent="0.3">
      <c r="B2872" s="53" t="s">
        <v>116</v>
      </c>
      <c r="C2872" s="53" t="s">
        <v>155</v>
      </c>
      <c r="D2872" s="53" t="s">
        <v>502</v>
      </c>
      <c r="E2872" s="53">
        <v>37.571959999999997</v>
      </c>
      <c r="F2872" s="53">
        <v>-3.5047000000000001</v>
      </c>
      <c r="G2872" s="54">
        <v>1145.2940000000001</v>
      </c>
      <c r="H2872" s="53">
        <v>2481</v>
      </c>
      <c r="I2872" s="53">
        <v>1251</v>
      </c>
      <c r="J2872" s="53">
        <v>1230</v>
      </c>
      <c r="K2872" s="52">
        <v>754</v>
      </c>
      <c r="L2872" s="52">
        <v>391.2940000000001</v>
      </c>
      <c r="M2872" s="55">
        <v>4</v>
      </c>
      <c r="N2872" s="61" t="s">
        <v>16</v>
      </c>
      <c r="P2872" s="66"/>
      <c r="Q2872" s="53"/>
      <c r="R2872" s="53"/>
      <c r="S2872" s="53"/>
      <c r="T2872" s="53"/>
      <c r="U2872" s="53"/>
      <c r="V2872" s="53"/>
      <c r="W2872" s="53"/>
    </row>
    <row r="2873" spans="2:23" s="52" customFormat="1" ht="13" x14ac:dyDescent="0.3">
      <c r="B2873" s="53" t="s">
        <v>116</v>
      </c>
      <c r="C2873" s="53" t="s">
        <v>155</v>
      </c>
      <c r="D2873" s="53" t="s">
        <v>503</v>
      </c>
      <c r="E2873" s="53">
        <v>37.501269999999998</v>
      </c>
      <c r="F2873" s="53">
        <v>-3.6724230000000002</v>
      </c>
      <c r="G2873" s="54">
        <v>1019.378</v>
      </c>
      <c r="H2873" s="53">
        <v>1304</v>
      </c>
      <c r="I2873" s="53">
        <v>678</v>
      </c>
      <c r="J2873" s="53">
        <v>626</v>
      </c>
      <c r="K2873" s="52">
        <v>754</v>
      </c>
      <c r="L2873" s="52">
        <v>265.37800000000004</v>
      </c>
      <c r="M2873" s="55">
        <v>4</v>
      </c>
      <c r="N2873" s="61" t="s">
        <v>16</v>
      </c>
      <c r="P2873" s="66"/>
      <c r="Q2873" s="53"/>
      <c r="R2873" s="53"/>
      <c r="S2873" s="53"/>
      <c r="T2873" s="53"/>
      <c r="U2873" s="53"/>
      <c r="V2873" s="53"/>
      <c r="W2873" s="53"/>
    </row>
    <row r="2874" spans="2:23" s="52" customFormat="1" ht="13" x14ac:dyDescent="0.3">
      <c r="B2874" s="53" t="s">
        <v>116</v>
      </c>
      <c r="C2874" s="53" t="s">
        <v>155</v>
      </c>
      <c r="D2874" s="53" t="s">
        <v>504</v>
      </c>
      <c r="E2874" s="53">
        <v>37.16977</v>
      </c>
      <c r="F2874" s="53">
        <v>-3.965147</v>
      </c>
      <c r="G2874" s="54">
        <v>621.86339999999996</v>
      </c>
      <c r="H2874" s="53">
        <v>3136</v>
      </c>
      <c r="I2874" s="53">
        <v>1597</v>
      </c>
      <c r="J2874" s="53">
        <v>1539</v>
      </c>
      <c r="K2874" s="52">
        <v>754</v>
      </c>
      <c r="L2874" s="52">
        <v>-132.13660000000004</v>
      </c>
      <c r="M2874" s="55">
        <v>2</v>
      </c>
      <c r="N2874" s="61" t="s">
        <v>15</v>
      </c>
      <c r="P2874" s="66"/>
      <c r="Q2874" s="53"/>
      <c r="R2874" s="53"/>
      <c r="S2874" s="53"/>
      <c r="T2874" s="53"/>
      <c r="U2874" s="53"/>
      <c r="V2874" s="53"/>
      <c r="W2874" s="53"/>
    </row>
    <row r="2875" spans="2:23" s="52" customFormat="1" ht="13" x14ac:dyDescent="0.3">
      <c r="B2875" s="53" t="s">
        <v>116</v>
      </c>
      <c r="C2875" s="53" t="s">
        <v>155</v>
      </c>
      <c r="D2875" s="53" t="s">
        <v>505</v>
      </c>
      <c r="E2875" s="53">
        <v>37.431109999999997</v>
      </c>
      <c r="F2875" s="53">
        <v>-3.3102779999999998</v>
      </c>
      <c r="G2875" s="54">
        <v>1023.947</v>
      </c>
      <c r="H2875" s="53">
        <v>774</v>
      </c>
      <c r="I2875" s="53">
        <v>409</v>
      </c>
      <c r="J2875" s="53">
        <v>365</v>
      </c>
      <c r="K2875" s="52">
        <v>754</v>
      </c>
      <c r="L2875" s="52">
        <v>269.947</v>
      </c>
      <c r="M2875" s="55">
        <v>4</v>
      </c>
      <c r="N2875" s="61" t="s">
        <v>16</v>
      </c>
      <c r="P2875" s="66"/>
      <c r="Q2875" s="53"/>
      <c r="R2875" s="53"/>
      <c r="S2875" s="53"/>
      <c r="T2875" s="53"/>
      <c r="U2875" s="53"/>
      <c r="V2875" s="53"/>
      <c r="W2875" s="53"/>
    </row>
    <row r="2876" spans="2:23" s="52" customFormat="1" ht="13" x14ac:dyDescent="0.3">
      <c r="B2876" s="53" t="s">
        <v>116</v>
      </c>
      <c r="C2876" s="53" t="s">
        <v>155</v>
      </c>
      <c r="D2876" s="53" t="s">
        <v>506</v>
      </c>
      <c r="E2876" s="53">
        <v>36.744669999999999</v>
      </c>
      <c r="F2876" s="53">
        <v>-3.516718</v>
      </c>
      <c r="G2876" s="54">
        <v>41.484369999999998</v>
      </c>
      <c r="H2876" s="53">
        <v>60279</v>
      </c>
      <c r="I2876" s="53">
        <v>29907</v>
      </c>
      <c r="J2876" s="53">
        <v>30372</v>
      </c>
      <c r="K2876" s="52">
        <v>754</v>
      </c>
      <c r="L2876" s="52">
        <v>-712.51562999999999</v>
      </c>
      <c r="M2876" s="55">
        <v>2</v>
      </c>
      <c r="N2876" s="61" t="s">
        <v>15</v>
      </c>
      <c r="P2876" s="66"/>
      <c r="Q2876" s="53"/>
      <c r="R2876" s="53"/>
      <c r="S2876" s="53"/>
      <c r="T2876" s="53"/>
      <c r="U2876" s="53"/>
      <c r="V2876" s="53"/>
      <c r="W2876" s="53"/>
    </row>
    <row r="2877" spans="2:23" s="52" customFormat="1" ht="13" x14ac:dyDescent="0.3">
      <c r="B2877" s="53" t="s">
        <v>116</v>
      </c>
      <c r="C2877" s="53" t="s">
        <v>155</v>
      </c>
      <c r="D2877" s="53" t="s">
        <v>507</v>
      </c>
      <c r="E2877" s="53">
        <v>36.887369999999997</v>
      </c>
      <c r="F2877" s="53">
        <v>-3.1089709999999999</v>
      </c>
      <c r="G2877" s="54">
        <v>1134.923</v>
      </c>
      <c r="H2877" s="53">
        <v>682</v>
      </c>
      <c r="I2877" s="53">
        <v>395</v>
      </c>
      <c r="J2877" s="53">
        <v>287</v>
      </c>
      <c r="K2877" s="52">
        <v>754</v>
      </c>
      <c r="L2877" s="52">
        <v>380.923</v>
      </c>
      <c r="M2877" s="55">
        <v>4</v>
      </c>
      <c r="N2877" s="61" t="s">
        <v>16</v>
      </c>
      <c r="P2877" s="66"/>
      <c r="Q2877" s="53"/>
      <c r="R2877" s="53"/>
      <c r="S2877" s="53"/>
      <c r="T2877" s="53"/>
      <c r="U2877" s="53"/>
      <c r="V2877" s="53"/>
      <c r="W2877" s="53"/>
    </row>
    <row r="2878" spans="2:23" s="52" customFormat="1" ht="13" x14ac:dyDescent="0.3">
      <c r="B2878" s="53" t="s">
        <v>116</v>
      </c>
      <c r="C2878" s="53" t="s">
        <v>155</v>
      </c>
      <c r="D2878" s="53" t="s">
        <v>508</v>
      </c>
      <c r="E2878" s="53">
        <v>37</v>
      </c>
      <c r="F2878" s="53">
        <v>-3.016667</v>
      </c>
      <c r="G2878" s="54">
        <v>792.31259999999997</v>
      </c>
      <c r="H2878" s="53">
        <v>1174</v>
      </c>
      <c r="I2878" s="53">
        <v>601</v>
      </c>
      <c r="J2878" s="53">
        <v>573</v>
      </c>
      <c r="K2878" s="52">
        <v>754</v>
      </c>
      <c r="L2878" s="52">
        <v>38.312599999999975</v>
      </c>
      <c r="M2878" s="55">
        <v>2</v>
      </c>
      <c r="N2878" s="61" t="s">
        <v>15</v>
      </c>
      <c r="P2878" s="66"/>
      <c r="Q2878" s="53"/>
      <c r="R2878" s="53"/>
      <c r="S2878" s="53"/>
      <c r="T2878" s="53"/>
      <c r="U2878" s="53"/>
      <c r="V2878" s="53"/>
      <c r="W2878" s="53"/>
    </row>
    <row r="2879" spans="2:23" s="52" customFormat="1" ht="13" x14ac:dyDescent="0.3">
      <c r="B2879" s="53" t="s">
        <v>116</v>
      </c>
      <c r="C2879" s="53" t="s">
        <v>155</v>
      </c>
      <c r="D2879" s="53" t="s">
        <v>509</v>
      </c>
      <c r="E2879" s="53">
        <v>36.977409999999999</v>
      </c>
      <c r="F2879" s="53">
        <v>-3.5393189999999999</v>
      </c>
      <c r="G2879" s="54">
        <v>927.87860000000001</v>
      </c>
      <c r="H2879" s="53">
        <v>1100</v>
      </c>
      <c r="I2879" s="53">
        <v>544</v>
      </c>
      <c r="J2879" s="53">
        <v>556</v>
      </c>
      <c r="K2879" s="52">
        <v>754</v>
      </c>
      <c r="L2879" s="52">
        <v>173.87860000000001</v>
      </c>
      <c r="M2879" s="55">
        <v>2</v>
      </c>
      <c r="N2879" s="61" t="s">
        <v>15</v>
      </c>
      <c r="P2879" s="66"/>
      <c r="Q2879" s="53"/>
      <c r="R2879" s="53"/>
      <c r="S2879" s="53"/>
      <c r="T2879" s="53"/>
      <c r="U2879" s="53"/>
      <c r="V2879" s="53"/>
      <c r="W2879" s="53"/>
    </row>
    <row r="2880" spans="2:23" s="52" customFormat="1" ht="13" x14ac:dyDescent="0.3">
      <c r="B2880" s="53" t="s">
        <v>116</v>
      </c>
      <c r="C2880" s="53" t="s">
        <v>155</v>
      </c>
      <c r="D2880" s="53" t="s">
        <v>510</v>
      </c>
      <c r="E2880" s="53">
        <v>37.257939999999998</v>
      </c>
      <c r="F2880" s="53">
        <v>-3.5779179999999999</v>
      </c>
      <c r="G2880" s="54">
        <v>1038.0309999999999</v>
      </c>
      <c r="H2880" s="53">
        <v>868</v>
      </c>
      <c r="I2880" s="53">
        <v>459</v>
      </c>
      <c r="J2880" s="53">
        <v>409</v>
      </c>
      <c r="K2880" s="52">
        <v>754</v>
      </c>
      <c r="L2880" s="52">
        <v>284.03099999999995</v>
      </c>
      <c r="M2880" s="55">
        <v>4</v>
      </c>
      <c r="N2880" s="61" t="s">
        <v>16</v>
      </c>
      <c r="P2880" s="66"/>
      <c r="Q2880" s="53"/>
      <c r="R2880" s="53"/>
      <c r="S2880" s="53"/>
      <c r="T2880" s="53"/>
      <c r="U2880" s="53"/>
      <c r="V2880" s="53"/>
      <c r="W2880" s="53"/>
    </row>
    <row r="2881" spans="2:23" s="52" customFormat="1" ht="13" x14ac:dyDescent="0.3">
      <c r="B2881" s="53" t="s">
        <v>116</v>
      </c>
      <c r="C2881" s="53" t="s">
        <v>155</v>
      </c>
      <c r="D2881" s="53" t="s">
        <v>511</v>
      </c>
      <c r="E2881" s="53">
        <v>37.119909999999997</v>
      </c>
      <c r="F2881" s="53">
        <v>-3.6079370000000002</v>
      </c>
      <c r="G2881" s="54">
        <v>721.77369999999996</v>
      </c>
      <c r="H2881" s="53">
        <v>13119</v>
      </c>
      <c r="I2881" s="53">
        <v>6610</v>
      </c>
      <c r="J2881" s="53">
        <v>6509</v>
      </c>
      <c r="K2881" s="52">
        <v>754</v>
      </c>
      <c r="L2881" s="52">
        <v>-32.226300000000037</v>
      </c>
      <c r="M2881" s="55">
        <v>2</v>
      </c>
      <c r="N2881" s="61" t="s">
        <v>15</v>
      </c>
      <c r="P2881" s="66"/>
      <c r="Q2881" s="53"/>
      <c r="R2881" s="53"/>
      <c r="S2881" s="53"/>
      <c r="T2881" s="53"/>
      <c r="U2881" s="53"/>
      <c r="V2881" s="53"/>
      <c r="W2881" s="53"/>
    </row>
    <row r="2882" spans="2:23" s="52" customFormat="1" ht="13" x14ac:dyDescent="0.3">
      <c r="B2882" s="53" t="s">
        <v>116</v>
      </c>
      <c r="C2882" s="53" t="s">
        <v>155</v>
      </c>
      <c r="D2882" s="53" t="s">
        <v>512</v>
      </c>
      <c r="E2882" s="53">
        <v>37.721409999999999</v>
      </c>
      <c r="F2882" s="53">
        <v>-2.4794510000000001</v>
      </c>
      <c r="G2882" s="54">
        <v>932.2527</v>
      </c>
      <c r="H2882" s="53">
        <v>1333</v>
      </c>
      <c r="I2882" s="53">
        <v>699</v>
      </c>
      <c r="J2882" s="53">
        <v>634</v>
      </c>
      <c r="K2882" s="52">
        <v>754</v>
      </c>
      <c r="L2882" s="52">
        <v>178.2527</v>
      </c>
      <c r="M2882" s="55">
        <v>2</v>
      </c>
      <c r="N2882" s="61" t="s">
        <v>15</v>
      </c>
      <c r="P2882" s="66"/>
      <c r="Q2882" s="53"/>
      <c r="R2882" s="53"/>
      <c r="S2882" s="53"/>
      <c r="T2882" s="53"/>
      <c r="U2882" s="53"/>
      <c r="V2882" s="53"/>
      <c r="W2882" s="53"/>
    </row>
    <row r="2883" spans="2:23" s="52" customFormat="1" ht="13" x14ac:dyDescent="0.3">
      <c r="B2883" s="53" t="s">
        <v>116</v>
      </c>
      <c r="C2883" s="53" t="s">
        <v>155</v>
      </c>
      <c r="D2883" s="53" t="s">
        <v>513</v>
      </c>
      <c r="E2883" s="53">
        <v>36.902239999999999</v>
      </c>
      <c r="F2883" s="53">
        <v>-3.4239899999999999</v>
      </c>
      <c r="G2883" s="54">
        <v>465.8732</v>
      </c>
      <c r="H2883" s="53">
        <v>5659</v>
      </c>
      <c r="I2883" s="53">
        <v>2865</v>
      </c>
      <c r="J2883" s="53">
        <v>2794</v>
      </c>
      <c r="K2883" s="52">
        <v>754</v>
      </c>
      <c r="L2883" s="52">
        <v>-288.1268</v>
      </c>
      <c r="M2883" s="55">
        <v>2</v>
      </c>
      <c r="N2883" s="61" t="s">
        <v>15</v>
      </c>
      <c r="P2883" s="66"/>
      <c r="Q2883" s="53"/>
      <c r="R2883" s="53"/>
      <c r="S2883" s="53"/>
      <c r="T2883" s="53"/>
      <c r="U2883" s="53"/>
      <c r="V2883" s="53"/>
      <c r="W2883" s="53"/>
    </row>
    <row r="2884" spans="2:23" s="52" customFormat="1" ht="13" x14ac:dyDescent="0.3">
      <c r="B2884" s="53" t="s">
        <v>116</v>
      </c>
      <c r="C2884" s="53" t="s">
        <v>155</v>
      </c>
      <c r="D2884" s="53" t="s">
        <v>514</v>
      </c>
      <c r="E2884" s="53">
        <v>36.814909999999998</v>
      </c>
      <c r="F2884" s="53">
        <v>-3.6814969999999998</v>
      </c>
      <c r="G2884" s="54">
        <v>266.52269999999999</v>
      </c>
      <c r="H2884" s="53">
        <v>1150</v>
      </c>
      <c r="I2884" s="53">
        <v>591</v>
      </c>
      <c r="J2884" s="53">
        <v>559</v>
      </c>
      <c r="K2884" s="52">
        <v>754</v>
      </c>
      <c r="L2884" s="52">
        <v>-487.47730000000001</v>
      </c>
      <c r="M2884" s="55">
        <v>2</v>
      </c>
      <c r="N2884" s="61" t="s">
        <v>15</v>
      </c>
      <c r="P2884" s="66"/>
      <c r="Q2884" s="53"/>
      <c r="R2884" s="53"/>
      <c r="S2884" s="53"/>
      <c r="T2884" s="53"/>
      <c r="U2884" s="53"/>
      <c r="V2884" s="53"/>
      <c r="W2884" s="53"/>
    </row>
    <row r="2885" spans="2:23" s="52" customFormat="1" ht="13" x14ac:dyDescent="0.3">
      <c r="B2885" s="53" t="s">
        <v>116</v>
      </c>
      <c r="C2885" s="53" t="s">
        <v>155</v>
      </c>
      <c r="D2885" s="53" t="s">
        <v>515</v>
      </c>
      <c r="E2885" s="53">
        <v>37.09431</v>
      </c>
      <c r="F2885" s="53">
        <v>-3.6350730000000002</v>
      </c>
      <c r="G2885" s="54">
        <v>783.02340000000004</v>
      </c>
      <c r="H2885" s="53">
        <v>6423</v>
      </c>
      <c r="I2885" s="53">
        <v>3293</v>
      </c>
      <c r="J2885" s="53">
        <v>3130</v>
      </c>
      <c r="K2885" s="52">
        <v>754</v>
      </c>
      <c r="L2885" s="52">
        <v>29.023400000000038</v>
      </c>
      <c r="M2885" s="55">
        <v>2</v>
      </c>
      <c r="N2885" s="61" t="s">
        <v>15</v>
      </c>
      <c r="P2885" s="66"/>
      <c r="Q2885" s="53"/>
      <c r="R2885" s="53"/>
      <c r="S2885" s="53"/>
      <c r="T2885" s="53"/>
      <c r="U2885" s="53"/>
      <c r="V2885" s="53"/>
      <c r="W2885" s="53"/>
    </row>
    <row r="2886" spans="2:23" s="52" customFormat="1" ht="13" x14ac:dyDescent="0.3">
      <c r="B2886" s="53" t="s">
        <v>116</v>
      </c>
      <c r="C2886" s="53" t="s">
        <v>155</v>
      </c>
      <c r="D2886" s="53" t="s">
        <v>516</v>
      </c>
      <c r="E2886" s="53">
        <v>37.024320000000003</v>
      </c>
      <c r="F2886" s="53">
        <v>-3.626719</v>
      </c>
      <c r="G2886" s="54">
        <v>757.93039999999996</v>
      </c>
      <c r="H2886" s="53">
        <v>8440</v>
      </c>
      <c r="I2886" s="53">
        <v>4226</v>
      </c>
      <c r="J2886" s="53">
        <v>4214</v>
      </c>
      <c r="K2886" s="52">
        <v>754</v>
      </c>
      <c r="L2886" s="52">
        <v>3.9303999999999633</v>
      </c>
      <c r="M2886" s="55">
        <v>2</v>
      </c>
      <c r="N2886" s="61" t="s">
        <v>15</v>
      </c>
      <c r="P2886" s="66"/>
      <c r="Q2886" s="53"/>
      <c r="R2886" s="53"/>
      <c r="S2886" s="53"/>
      <c r="T2886" s="53"/>
      <c r="U2886" s="53"/>
      <c r="V2886" s="53"/>
      <c r="W2886" s="53"/>
    </row>
    <row r="2887" spans="2:23" s="52" customFormat="1" ht="13" x14ac:dyDescent="0.3">
      <c r="B2887" s="53" t="s">
        <v>116</v>
      </c>
      <c r="C2887" s="53" t="s">
        <v>155</v>
      </c>
      <c r="D2887" s="53" t="s">
        <v>517</v>
      </c>
      <c r="E2887" s="53">
        <v>36.940040000000003</v>
      </c>
      <c r="F2887" s="53">
        <v>-3.3613390000000001</v>
      </c>
      <c r="G2887" s="54">
        <v>1054.9110000000001</v>
      </c>
      <c r="H2887" s="53">
        <v>298</v>
      </c>
      <c r="I2887" s="53">
        <v>153</v>
      </c>
      <c r="J2887" s="53">
        <v>145</v>
      </c>
      <c r="K2887" s="52">
        <v>754</v>
      </c>
      <c r="L2887" s="52">
        <v>300.91100000000006</v>
      </c>
      <c r="M2887" s="55">
        <v>4</v>
      </c>
      <c r="N2887" s="61" t="s">
        <v>16</v>
      </c>
      <c r="P2887" s="66"/>
      <c r="Q2887" s="53"/>
      <c r="R2887" s="53"/>
      <c r="S2887" s="53"/>
      <c r="T2887" s="53"/>
      <c r="U2887" s="53"/>
      <c r="V2887" s="53"/>
      <c r="W2887" s="53"/>
    </row>
    <row r="2888" spans="2:23" s="52" customFormat="1" ht="13" x14ac:dyDescent="0.3">
      <c r="B2888" s="53" t="s">
        <v>116</v>
      </c>
      <c r="C2888" s="53" t="s">
        <v>155</v>
      </c>
      <c r="D2888" s="53" t="s">
        <v>518</v>
      </c>
      <c r="E2888" s="53">
        <v>37.50168</v>
      </c>
      <c r="F2888" s="53">
        <v>-3.2306590000000002</v>
      </c>
      <c r="G2888" s="54">
        <v>1036.3399999999999</v>
      </c>
      <c r="H2888" s="53">
        <v>1158</v>
      </c>
      <c r="I2888" s="53">
        <v>573</v>
      </c>
      <c r="J2888" s="53">
        <v>585</v>
      </c>
      <c r="K2888" s="52">
        <v>754</v>
      </c>
      <c r="L2888" s="52">
        <v>282.33999999999992</v>
      </c>
      <c r="M2888" s="55">
        <v>4</v>
      </c>
      <c r="N2888" s="61" t="s">
        <v>16</v>
      </c>
      <c r="P2888" s="66"/>
      <c r="Q2888" s="53"/>
      <c r="R2888" s="53"/>
      <c r="S2888" s="53"/>
      <c r="T2888" s="53"/>
      <c r="U2888" s="53"/>
      <c r="V2888" s="53"/>
      <c r="W2888" s="53"/>
    </row>
    <row r="2889" spans="2:23" s="52" customFormat="1" ht="13" x14ac:dyDescent="0.3">
      <c r="B2889" s="53" t="s">
        <v>116</v>
      </c>
      <c r="C2889" s="53" t="s">
        <v>155</v>
      </c>
      <c r="D2889" s="53" t="s">
        <v>519</v>
      </c>
      <c r="E2889" s="53">
        <v>37.23122</v>
      </c>
      <c r="F2889" s="53">
        <v>-3.6294149999999998</v>
      </c>
      <c r="G2889" s="54">
        <v>687.53279999999995</v>
      </c>
      <c r="H2889" s="53">
        <v>10910</v>
      </c>
      <c r="I2889" s="53">
        <v>5545</v>
      </c>
      <c r="J2889" s="53">
        <v>5365</v>
      </c>
      <c r="K2889" s="52">
        <v>754</v>
      </c>
      <c r="L2889" s="52">
        <v>-66.467200000000048</v>
      </c>
      <c r="M2889" s="55">
        <v>2</v>
      </c>
      <c r="N2889" s="61" t="s">
        <v>15</v>
      </c>
      <c r="P2889" s="66"/>
      <c r="Q2889" s="53"/>
      <c r="R2889" s="53"/>
      <c r="S2889" s="53"/>
      <c r="T2889" s="53"/>
      <c r="U2889" s="53"/>
      <c r="V2889" s="53"/>
      <c r="W2889" s="53"/>
    </row>
    <row r="2890" spans="2:23" s="52" customFormat="1" ht="13" x14ac:dyDescent="0.3">
      <c r="B2890" s="53" t="s">
        <v>116</v>
      </c>
      <c r="C2890" s="53" t="s">
        <v>155</v>
      </c>
      <c r="D2890" s="53" t="s">
        <v>520</v>
      </c>
      <c r="E2890" s="53">
        <v>37.275599999999997</v>
      </c>
      <c r="F2890" s="53">
        <v>-3.284761</v>
      </c>
      <c r="G2890" s="54">
        <v>996.58889999999997</v>
      </c>
      <c r="H2890" s="53">
        <v>1366</v>
      </c>
      <c r="I2890" s="53">
        <v>720</v>
      </c>
      <c r="J2890" s="53">
        <v>646</v>
      </c>
      <c r="K2890" s="52">
        <v>754</v>
      </c>
      <c r="L2890" s="52">
        <v>242.58889999999997</v>
      </c>
      <c r="M2890" s="55">
        <v>4</v>
      </c>
      <c r="N2890" s="61" t="s">
        <v>16</v>
      </c>
      <c r="P2890" s="66"/>
      <c r="Q2890" s="53"/>
      <c r="R2890" s="53"/>
      <c r="S2890" s="53"/>
      <c r="T2890" s="53"/>
      <c r="U2890" s="53"/>
      <c r="V2890" s="53"/>
      <c r="W2890" s="53"/>
    </row>
    <row r="2891" spans="2:23" s="52" customFormat="1" ht="13" x14ac:dyDescent="0.3">
      <c r="B2891" s="53" t="s">
        <v>116</v>
      </c>
      <c r="C2891" s="53" t="s">
        <v>155</v>
      </c>
      <c r="D2891" s="53" t="s">
        <v>521</v>
      </c>
      <c r="E2891" s="53">
        <v>37.443370000000002</v>
      </c>
      <c r="F2891" s="53">
        <v>-3.4394179999999999</v>
      </c>
      <c r="G2891" s="54">
        <v>912.61900000000003</v>
      </c>
      <c r="H2891" s="53">
        <v>1306</v>
      </c>
      <c r="I2891" s="53">
        <v>704</v>
      </c>
      <c r="J2891" s="53">
        <v>602</v>
      </c>
      <c r="K2891" s="52">
        <v>754</v>
      </c>
      <c r="L2891" s="52">
        <v>158.61900000000003</v>
      </c>
      <c r="M2891" s="55">
        <v>2</v>
      </c>
      <c r="N2891" s="61" t="s">
        <v>15</v>
      </c>
      <c r="P2891" s="66"/>
      <c r="Q2891" s="53"/>
      <c r="R2891" s="53"/>
      <c r="S2891" s="53"/>
      <c r="T2891" s="53"/>
      <c r="U2891" s="53"/>
      <c r="V2891" s="53"/>
      <c r="W2891" s="53"/>
    </row>
    <row r="2892" spans="2:23" s="52" customFormat="1" ht="13" x14ac:dyDescent="0.3">
      <c r="B2892" s="53" t="s">
        <v>116</v>
      </c>
      <c r="C2892" s="53" t="s">
        <v>155</v>
      </c>
      <c r="D2892" s="53" t="s">
        <v>522</v>
      </c>
      <c r="E2892" s="53">
        <v>37.443370000000002</v>
      </c>
      <c r="F2892" s="53">
        <v>-3.4394179999999999</v>
      </c>
      <c r="G2892" s="54">
        <v>912.61900000000003</v>
      </c>
      <c r="H2892" s="53">
        <v>1039</v>
      </c>
      <c r="I2892" s="53">
        <v>514</v>
      </c>
      <c r="J2892" s="53">
        <v>525</v>
      </c>
      <c r="K2892" s="52">
        <v>754</v>
      </c>
      <c r="L2892" s="52">
        <v>158.61900000000003</v>
      </c>
      <c r="M2892" s="55">
        <v>2</v>
      </c>
      <c r="N2892" s="61" t="s">
        <v>15</v>
      </c>
      <c r="P2892" s="66"/>
      <c r="Q2892" s="53"/>
      <c r="R2892" s="53"/>
      <c r="S2892" s="53"/>
      <c r="T2892" s="53"/>
      <c r="U2892" s="53"/>
      <c r="V2892" s="53"/>
      <c r="W2892" s="53"/>
    </row>
    <row r="2893" spans="2:23" s="52" customFormat="1" ht="13" x14ac:dyDescent="0.3">
      <c r="B2893" s="53" t="s">
        <v>116</v>
      </c>
      <c r="C2893" s="53" t="s">
        <v>155</v>
      </c>
      <c r="D2893" s="53" t="s">
        <v>523</v>
      </c>
      <c r="E2893" s="53">
        <v>37.16339</v>
      </c>
      <c r="F2893" s="53">
        <v>-3.5026350000000002</v>
      </c>
      <c r="G2893" s="54">
        <v>777.88430000000005</v>
      </c>
      <c r="H2893" s="53">
        <v>1262</v>
      </c>
      <c r="I2893" s="53">
        <v>659</v>
      </c>
      <c r="J2893" s="53">
        <v>603</v>
      </c>
      <c r="K2893" s="52">
        <v>754</v>
      </c>
      <c r="L2893" s="52">
        <v>23.884300000000053</v>
      </c>
      <c r="M2893" s="55">
        <v>2</v>
      </c>
      <c r="N2893" s="61" t="s">
        <v>15</v>
      </c>
      <c r="P2893" s="66"/>
      <c r="Q2893" s="53"/>
      <c r="R2893" s="53"/>
      <c r="S2893" s="53"/>
      <c r="T2893" s="53"/>
      <c r="U2893" s="53"/>
      <c r="V2893" s="53"/>
      <c r="W2893" s="53"/>
    </row>
    <row r="2894" spans="2:23" s="52" customFormat="1" ht="13" x14ac:dyDescent="0.3">
      <c r="B2894" s="53" t="s">
        <v>116</v>
      </c>
      <c r="C2894" s="53" t="s">
        <v>155</v>
      </c>
      <c r="D2894" s="53" t="s">
        <v>524</v>
      </c>
      <c r="E2894" s="53">
        <v>37.251460000000002</v>
      </c>
      <c r="F2894" s="53">
        <v>-3.7509950000000001</v>
      </c>
      <c r="G2894" s="54">
        <v>575.28880000000004</v>
      </c>
      <c r="H2894" s="53">
        <v>13515</v>
      </c>
      <c r="I2894" s="53">
        <v>6863</v>
      </c>
      <c r="J2894" s="53">
        <v>6652</v>
      </c>
      <c r="K2894" s="52">
        <v>754</v>
      </c>
      <c r="L2894" s="52">
        <v>-178.71119999999996</v>
      </c>
      <c r="M2894" s="55">
        <v>2</v>
      </c>
      <c r="N2894" s="61" t="s">
        <v>15</v>
      </c>
      <c r="P2894" s="66"/>
      <c r="Q2894" s="53"/>
      <c r="R2894" s="53"/>
      <c r="S2894" s="53"/>
      <c r="T2894" s="53"/>
      <c r="U2894" s="53"/>
      <c r="V2894" s="53"/>
      <c r="W2894" s="53"/>
    </row>
    <row r="2895" spans="2:23" s="52" customFormat="1" ht="13" x14ac:dyDescent="0.3">
      <c r="B2895" s="53" t="s">
        <v>116</v>
      </c>
      <c r="C2895" s="53" t="s">
        <v>155</v>
      </c>
      <c r="D2895" s="53" t="s">
        <v>525</v>
      </c>
      <c r="E2895" s="53">
        <v>37.257640000000002</v>
      </c>
      <c r="F2895" s="53">
        <v>-3.2321019999999998</v>
      </c>
      <c r="G2895" s="54">
        <v>1146.402</v>
      </c>
      <c r="H2895" s="53">
        <v>202</v>
      </c>
      <c r="I2895" s="53">
        <v>102</v>
      </c>
      <c r="J2895" s="53">
        <v>100</v>
      </c>
      <c r="K2895" s="52">
        <v>754</v>
      </c>
      <c r="L2895" s="52">
        <v>392.40200000000004</v>
      </c>
      <c r="M2895" s="55">
        <v>4</v>
      </c>
      <c r="N2895" s="61" t="s">
        <v>16</v>
      </c>
      <c r="P2895" s="66"/>
      <c r="Q2895" s="53"/>
      <c r="R2895" s="53"/>
      <c r="S2895" s="53"/>
      <c r="T2895" s="53"/>
      <c r="U2895" s="53"/>
      <c r="V2895" s="53"/>
      <c r="W2895" s="53"/>
    </row>
    <row r="2896" spans="2:23" s="52" customFormat="1" ht="13" x14ac:dyDescent="0.3">
      <c r="B2896" s="53" t="s">
        <v>116</v>
      </c>
      <c r="C2896" s="53" t="s">
        <v>155</v>
      </c>
      <c r="D2896" s="53" t="s">
        <v>526</v>
      </c>
      <c r="E2896" s="53">
        <v>36.795529999999999</v>
      </c>
      <c r="F2896" s="53">
        <v>-3.2971349999999999</v>
      </c>
      <c r="G2896" s="54">
        <v>783.92650000000003</v>
      </c>
      <c r="H2896" s="53">
        <v>1821</v>
      </c>
      <c r="I2896" s="53">
        <v>994</v>
      </c>
      <c r="J2896" s="53">
        <v>827</v>
      </c>
      <c r="K2896" s="52">
        <v>754</v>
      </c>
      <c r="L2896" s="52">
        <v>29.926500000000033</v>
      </c>
      <c r="M2896" s="55">
        <v>2</v>
      </c>
      <c r="N2896" s="61" t="s">
        <v>15</v>
      </c>
      <c r="P2896" s="66"/>
      <c r="Q2896" s="53"/>
      <c r="R2896" s="53"/>
      <c r="S2896" s="53"/>
      <c r="T2896" s="53"/>
      <c r="U2896" s="53"/>
      <c r="V2896" s="53"/>
      <c r="W2896" s="53"/>
    </row>
    <row r="2897" spans="2:23" s="52" customFormat="1" ht="13" x14ac:dyDescent="0.3">
      <c r="B2897" s="53" t="s">
        <v>116</v>
      </c>
      <c r="C2897" s="53" t="s">
        <v>155</v>
      </c>
      <c r="D2897" s="53" t="s">
        <v>527</v>
      </c>
      <c r="E2897" s="53">
        <v>36.942410000000002</v>
      </c>
      <c r="F2897" s="53">
        <v>-3.3103859999999998</v>
      </c>
      <c r="G2897" s="54">
        <v>1312.607</v>
      </c>
      <c r="H2897" s="53">
        <v>408</v>
      </c>
      <c r="I2897" s="53">
        <v>206</v>
      </c>
      <c r="J2897" s="53">
        <v>202</v>
      </c>
      <c r="K2897" s="52">
        <v>754</v>
      </c>
      <c r="L2897" s="52">
        <v>558.60699999999997</v>
      </c>
      <c r="M2897" s="55">
        <v>5</v>
      </c>
      <c r="N2897" s="61" t="s">
        <v>16</v>
      </c>
      <c r="P2897" s="66"/>
      <c r="Q2897" s="53"/>
      <c r="R2897" s="53"/>
      <c r="S2897" s="53"/>
      <c r="T2897" s="53"/>
      <c r="U2897" s="53"/>
      <c r="V2897" s="53"/>
      <c r="W2897" s="53"/>
    </row>
    <row r="2898" spans="2:23" s="52" customFormat="1" ht="13" x14ac:dyDescent="0.3">
      <c r="B2898" s="53" t="s">
        <v>116</v>
      </c>
      <c r="C2898" s="53" t="s">
        <v>155</v>
      </c>
      <c r="D2898" s="53" t="s">
        <v>528</v>
      </c>
      <c r="E2898" s="53">
        <v>37.957900000000002</v>
      </c>
      <c r="F2898" s="53">
        <v>-2.4350800000000001</v>
      </c>
      <c r="G2898" s="54">
        <v>1160.896</v>
      </c>
      <c r="H2898" s="53">
        <v>2517</v>
      </c>
      <c r="I2898" s="53">
        <v>1292</v>
      </c>
      <c r="J2898" s="53">
        <v>1225</v>
      </c>
      <c r="K2898" s="52">
        <v>754</v>
      </c>
      <c r="L2898" s="52">
        <v>406.89599999999996</v>
      </c>
      <c r="M2898" s="55">
        <v>5</v>
      </c>
      <c r="N2898" s="61" t="s">
        <v>16</v>
      </c>
      <c r="P2898" s="66"/>
      <c r="Q2898" s="53"/>
      <c r="R2898" s="53"/>
      <c r="S2898" s="53"/>
      <c r="T2898" s="53"/>
      <c r="U2898" s="53"/>
      <c r="V2898" s="53"/>
      <c r="W2898" s="53"/>
    </row>
    <row r="2899" spans="2:23" s="52" customFormat="1" ht="13" x14ac:dyDescent="0.3">
      <c r="B2899" s="53" t="s">
        <v>116</v>
      </c>
      <c r="C2899" s="53" t="s">
        <v>155</v>
      </c>
      <c r="D2899" s="53" t="s">
        <v>529</v>
      </c>
      <c r="E2899" s="53">
        <v>37.222639999999998</v>
      </c>
      <c r="F2899" s="53">
        <v>-3.6081629999999998</v>
      </c>
      <c r="G2899" s="54">
        <v>728.15890000000002</v>
      </c>
      <c r="H2899" s="53">
        <v>5140</v>
      </c>
      <c r="I2899" s="53">
        <v>2583</v>
      </c>
      <c r="J2899" s="53">
        <v>2557</v>
      </c>
      <c r="K2899" s="52">
        <v>754</v>
      </c>
      <c r="L2899" s="52">
        <v>-25.841099999999983</v>
      </c>
      <c r="M2899" s="55">
        <v>2</v>
      </c>
      <c r="N2899" s="61" t="s">
        <v>15</v>
      </c>
      <c r="P2899" s="66"/>
      <c r="Q2899" s="53"/>
      <c r="R2899" s="53"/>
      <c r="S2899" s="53"/>
      <c r="T2899" s="53"/>
      <c r="U2899" s="53"/>
      <c r="V2899" s="53"/>
      <c r="W2899" s="53"/>
    </row>
    <row r="2900" spans="2:23" s="52" customFormat="1" ht="13" x14ac:dyDescent="0.3">
      <c r="B2900" s="53" t="s">
        <v>116</v>
      </c>
      <c r="C2900" s="53" t="s">
        <v>155</v>
      </c>
      <c r="D2900" s="53" t="s">
        <v>530</v>
      </c>
      <c r="E2900" s="53">
        <v>37.317590000000003</v>
      </c>
      <c r="F2900" s="53">
        <v>-3.1902740000000001</v>
      </c>
      <c r="G2900" s="54">
        <v>907.99549999999999</v>
      </c>
      <c r="H2900" s="53">
        <v>2278</v>
      </c>
      <c r="I2900" s="53">
        <v>1148</v>
      </c>
      <c r="J2900" s="53">
        <v>1130</v>
      </c>
      <c r="K2900" s="52">
        <v>754</v>
      </c>
      <c r="L2900" s="52">
        <v>153.99549999999999</v>
      </c>
      <c r="M2900" s="55">
        <v>2</v>
      </c>
      <c r="N2900" s="61" t="s">
        <v>15</v>
      </c>
      <c r="P2900" s="66"/>
      <c r="Q2900" s="53"/>
      <c r="R2900" s="53"/>
      <c r="S2900" s="53"/>
      <c r="T2900" s="53"/>
      <c r="U2900" s="53"/>
      <c r="V2900" s="53"/>
      <c r="W2900" s="53"/>
    </row>
    <row r="2901" spans="2:23" s="52" customFormat="1" ht="13" x14ac:dyDescent="0.3">
      <c r="B2901" s="53" t="s">
        <v>116</v>
      </c>
      <c r="C2901" s="53" t="s">
        <v>155</v>
      </c>
      <c r="D2901" s="53" t="s">
        <v>531</v>
      </c>
      <c r="E2901" s="53">
        <v>37.192010000000003</v>
      </c>
      <c r="F2901" s="53">
        <v>-3.4681920000000002</v>
      </c>
      <c r="G2901" s="54">
        <v>855.64120000000003</v>
      </c>
      <c r="H2901" s="53">
        <v>1065</v>
      </c>
      <c r="I2901" s="53">
        <v>549</v>
      </c>
      <c r="J2901" s="53">
        <v>516</v>
      </c>
      <c r="K2901" s="52">
        <v>754</v>
      </c>
      <c r="L2901" s="52">
        <v>101.64120000000003</v>
      </c>
      <c r="M2901" s="55">
        <v>2</v>
      </c>
      <c r="N2901" s="61" t="s">
        <v>15</v>
      </c>
      <c r="P2901" s="66"/>
      <c r="Q2901" s="53"/>
      <c r="R2901" s="53"/>
      <c r="S2901" s="53"/>
      <c r="T2901" s="53"/>
      <c r="U2901" s="53"/>
      <c r="V2901" s="53"/>
      <c r="W2901" s="53"/>
    </row>
    <row r="2902" spans="2:23" s="52" customFormat="1" ht="13" x14ac:dyDescent="0.3">
      <c r="B2902" s="53" t="s">
        <v>116</v>
      </c>
      <c r="C2902" s="53" t="s">
        <v>155</v>
      </c>
      <c r="D2902" s="53" t="s">
        <v>532</v>
      </c>
      <c r="E2902" s="53">
        <v>36.808839999999996</v>
      </c>
      <c r="F2902" s="53">
        <v>-3.3480439999999998</v>
      </c>
      <c r="G2902" s="54">
        <v>778.73019999999997</v>
      </c>
      <c r="H2902" s="53">
        <v>432</v>
      </c>
      <c r="I2902" s="53">
        <v>245</v>
      </c>
      <c r="J2902" s="53">
        <v>187</v>
      </c>
      <c r="K2902" s="52">
        <v>754</v>
      </c>
      <c r="L2902" s="52">
        <v>24.730199999999968</v>
      </c>
      <c r="M2902" s="55">
        <v>2</v>
      </c>
      <c r="N2902" s="61" t="s">
        <v>15</v>
      </c>
      <c r="P2902" s="66"/>
      <c r="Q2902" s="53"/>
      <c r="R2902" s="53"/>
      <c r="S2902" s="53"/>
      <c r="T2902" s="53"/>
      <c r="U2902" s="53"/>
      <c r="V2902" s="53"/>
      <c r="W2902" s="53"/>
    </row>
    <row r="2903" spans="2:23" s="52" customFormat="1" ht="13" x14ac:dyDescent="0.3">
      <c r="B2903" s="53" t="s">
        <v>116</v>
      </c>
      <c r="C2903" s="53" t="s">
        <v>155</v>
      </c>
      <c r="D2903" s="53" t="s">
        <v>533</v>
      </c>
      <c r="E2903" s="53">
        <v>37.148820000000001</v>
      </c>
      <c r="F2903" s="53">
        <v>-4.0677320000000003</v>
      </c>
      <c r="G2903" s="54">
        <v>545.42070000000001</v>
      </c>
      <c r="H2903" s="53">
        <v>2849</v>
      </c>
      <c r="I2903" s="53">
        <v>1442</v>
      </c>
      <c r="J2903" s="53">
        <v>1407</v>
      </c>
      <c r="K2903" s="52">
        <v>754</v>
      </c>
      <c r="L2903" s="52">
        <v>-208.57929999999999</v>
      </c>
      <c r="M2903" s="55">
        <v>2</v>
      </c>
      <c r="N2903" s="61" t="s">
        <v>15</v>
      </c>
      <c r="P2903" s="66"/>
      <c r="Q2903" s="53"/>
      <c r="R2903" s="53"/>
      <c r="S2903" s="53"/>
      <c r="T2903" s="53"/>
      <c r="U2903" s="53"/>
      <c r="V2903" s="53"/>
      <c r="W2903" s="53"/>
    </row>
    <row r="2904" spans="2:23" s="52" customFormat="1" ht="13" x14ac:dyDescent="0.3">
      <c r="B2904" s="53" t="s">
        <v>116</v>
      </c>
      <c r="C2904" s="53" t="s">
        <v>155</v>
      </c>
      <c r="D2904" s="53" t="s">
        <v>534</v>
      </c>
      <c r="E2904" s="53">
        <v>36.746259999999999</v>
      </c>
      <c r="F2904" s="53">
        <v>-3.5871080000000002</v>
      </c>
      <c r="G2904" s="54">
        <v>20.959119999999999</v>
      </c>
      <c r="H2904" s="53">
        <v>12747</v>
      </c>
      <c r="I2904" s="53">
        <v>6372</v>
      </c>
      <c r="J2904" s="53">
        <v>6375</v>
      </c>
      <c r="K2904" s="52">
        <v>754</v>
      </c>
      <c r="L2904" s="52">
        <v>-733.04088000000002</v>
      </c>
      <c r="M2904" s="55">
        <v>2</v>
      </c>
      <c r="N2904" s="61" t="s">
        <v>15</v>
      </c>
      <c r="P2904" s="66"/>
      <c r="Q2904" s="53"/>
      <c r="R2904" s="53"/>
      <c r="S2904" s="53"/>
      <c r="T2904" s="53"/>
      <c r="U2904" s="53"/>
      <c r="V2904" s="53"/>
      <c r="W2904" s="53"/>
    </row>
    <row r="2905" spans="2:23" s="52" customFormat="1" ht="13" x14ac:dyDescent="0.3">
      <c r="B2905" s="53" t="s">
        <v>116</v>
      </c>
      <c r="C2905" s="53" t="s">
        <v>155</v>
      </c>
      <c r="D2905" s="53" t="s">
        <v>535</v>
      </c>
      <c r="E2905" s="53">
        <v>37.06024</v>
      </c>
      <c r="F2905" s="53">
        <v>-3.9767169999999998</v>
      </c>
      <c r="G2905" s="54">
        <v>737.32039999999995</v>
      </c>
      <c r="H2905" s="53">
        <v>596</v>
      </c>
      <c r="I2905" s="53">
        <v>317</v>
      </c>
      <c r="J2905" s="53">
        <v>279</v>
      </c>
      <c r="K2905" s="52">
        <v>754</v>
      </c>
      <c r="L2905" s="52">
        <v>-16.67960000000005</v>
      </c>
      <c r="M2905" s="55">
        <v>2</v>
      </c>
      <c r="N2905" s="61" t="s">
        <v>15</v>
      </c>
      <c r="P2905" s="66"/>
      <c r="Q2905" s="53"/>
      <c r="R2905" s="53"/>
      <c r="S2905" s="53"/>
      <c r="T2905" s="53"/>
      <c r="U2905" s="53"/>
      <c r="V2905" s="53"/>
      <c r="W2905" s="53"/>
    </row>
    <row r="2906" spans="2:23" s="52" customFormat="1" ht="13" x14ac:dyDescent="0.3">
      <c r="B2906" s="53" t="s">
        <v>116</v>
      </c>
      <c r="C2906" s="53" t="s">
        <v>155</v>
      </c>
      <c r="D2906" s="53" t="s">
        <v>536</v>
      </c>
      <c r="E2906" s="53">
        <v>37.189360000000001</v>
      </c>
      <c r="F2906" s="53">
        <v>-3.7190759999999998</v>
      </c>
      <c r="G2906" s="54">
        <v>582.65449999999998</v>
      </c>
      <c r="H2906" s="53">
        <v>15430</v>
      </c>
      <c r="I2906" s="53">
        <v>7643</v>
      </c>
      <c r="J2906" s="53">
        <v>7787</v>
      </c>
      <c r="K2906" s="52">
        <v>754</v>
      </c>
      <c r="L2906" s="52">
        <v>-171.34550000000002</v>
      </c>
      <c r="M2906" s="55">
        <v>2</v>
      </c>
      <c r="N2906" s="61" t="s">
        <v>15</v>
      </c>
      <c r="P2906" s="66"/>
      <c r="Q2906" s="53"/>
      <c r="R2906" s="53"/>
      <c r="S2906" s="53"/>
      <c r="T2906" s="53"/>
      <c r="U2906" s="53"/>
      <c r="V2906" s="53"/>
      <c r="W2906" s="53"/>
    </row>
    <row r="2907" spans="2:23" s="52" customFormat="1" ht="13" x14ac:dyDescent="0.3">
      <c r="B2907" s="53" t="s">
        <v>116</v>
      </c>
      <c r="C2907" s="53" t="s">
        <v>155</v>
      </c>
      <c r="D2907" s="53" t="s">
        <v>537</v>
      </c>
      <c r="E2907" s="53">
        <v>36.92839</v>
      </c>
      <c r="F2907" s="53">
        <v>-3.4051330000000002</v>
      </c>
      <c r="G2907" s="54">
        <v>944.02070000000003</v>
      </c>
      <c r="H2907" s="53">
        <v>242</v>
      </c>
      <c r="I2907" s="53">
        <v>128</v>
      </c>
      <c r="J2907" s="53">
        <v>114</v>
      </c>
      <c r="K2907" s="52">
        <v>754</v>
      </c>
      <c r="L2907" s="52">
        <v>190.02070000000003</v>
      </c>
      <c r="M2907" s="55">
        <v>2</v>
      </c>
      <c r="N2907" s="61" t="s">
        <v>15</v>
      </c>
      <c r="P2907" s="66"/>
      <c r="Q2907" s="53"/>
      <c r="R2907" s="53"/>
      <c r="S2907" s="53"/>
      <c r="T2907" s="53"/>
      <c r="U2907" s="53"/>
      <c r="V2907" s="53"/>
      <c r="W2907" s="53"/>
    </row>
    <row r="2908" spans="2:23" s="52" customFormat="1" ht="13" x14ac:dyDescent="0.3">
      <c r="B2908" s="53" t="s">
        <v>116</v>
      </c>
      <c r="C2908" s="53" t="s">
        <v>155</v>
      </c>
      <c r="D2908" s="53" t="s">
        <v>538</v>
      </c>
      <c r="E2908" s="53">
        <v>36.794420000000002</v>
      </c>
      <c r="F2908" s="53">
        <v>-3.2675239999999999</v>
      </c>
      <c r="G2908" s="54">
        <v>769.99879999999996</v>
      </c>
      <c r="H2908" s="53">
        <v>625</v>
      </c>
      <c r="I2908" s="53">
        <v>313</v>
      </c>
      <c r="J2908" s="53">
        <v>312</v>
      </c>
      <c r="K2908" s="52">
        <v>754</v>
      </c>
      <c r="L2908" s="52">
        <v>15.99879999999996</v>
      </c>
      <c r="M2908" s="55">
        <v>2</v>
      </c>
      <c r="N2908" s="61" t="s">
        <v>15</v>
      </c>
      <c r="P2908" s="66"/>
      <c r="Q2908" s="53"/>
      <c r="R2908" s="53"/>
      <c r="S2908" s="53"/>
      <c r="T2908" s="53"/>
      <c r="U2908" s="53"/>
      <c r="V2908" s="53"/>
      <c r="W2908" s="53"/>
    </row>
    <row r="2909" spans="2:23" s="52" customFormat="1" ht="13" x14ac:dyDescent="0.3">
      <c r="B2909" s="53" t="s">
        <v>116</v>
      </c>
      <c r="C2909" s="53" t="s">
        <v>155</v>
      </c>
      <c r="D2909" s="53" t="s">
        <v>539</v>
      </c>
      <c r="E2909" s="53">
        <v>36.933329999999998</v>
      </c>
      <c r="F2909" s="53">
        <v>-3.3166669999999998</v>
      </c>
      <c r="G2909" s="54">
        <v>1100.905</v>
      </c>
      <c r="H2909" s="53">
        <v>685</v>
      </c>
      <c r="I2909" s="53">
        <v>346</v>
      </c>
      <c r="J2909" s="53">
        <v>339</v>
      </c>
      <c r="K2909" s="52">
        <v>754</v>
      </c>
      <c r="L2909" s="52">
        <v>346.90499999999997</v>
      </c>
      <c r="M2909" s="55">
        <v>4</v>
      </c>
      <c r="N2909" s="61" t="s">
        <v>16</v>
      </c>
      <c r="P2909" s="66"/>
      <c r="Q2909" s="53"/>
      <c r="R2909" s="53"/>
      <c r="S2909" s="53"/>
      <c r="T2909" s="53"/>
      <c r="U2909" s="53"/>
      <c r="V2909" s="53"/>
      <c r="W2909" s="53"/>
    </row>
    <row r="2910" spans="2:23" s="52" customFormat="1" ht="13" x14ac:dyDescent="0.3">
      <c r="B2910" s="53" t="s">
        <v>116</v>
      </c>
      <c r="C2910" s="53" t="s">
        <v>155</v>
      </c>
      <c r="D2910" s="53" t="s">
        <v>540</v>
      </c>
      <c r="E2910" s="53">
        <v>37.504570000000001</v>
      </c>
      <c r="F2910" s="53">
        <v>-3.3560150000000002</v>
      </c>
      <c r="G2910" s="54">
        <v>1219.53</v>
      </c>
      <c r="H2910" s="53">
        <v>970</v>
      </c>
      <c r="I2910" s="53">
        <v>478</v>
      </c>
      <c r="J2910" s="53">
        <v>492</v>
      </c>
      <c r="K2910" s="52">
        <v>754</v>
      </c>
      <c r="L2910" s="52">
        <v>465.53</v>
      </c>
      <c r="M2910" s="55">
        <v>5</v>
      </c>
      <c r="N2910" s="61" t="s">
        <v>16</v>
      </c>
      <c r="P2910" s="66"/>
      <c r="Q2910" s="53"/>
      <c r="R2910" s="53"/>
      <c r="S2910" s="53"/>
      <c r="T2910" s="53"/>
      <c r="U2910" s="53"/>
      <c r="V2910" s="53"/>
      <c r="W2910" s="53"/>
    </row>
    <row r="2911" spans="2:23" s="52" customFormat="1" ht="13" x14ac:dyDescent="0.3">
      <c r="B2911" s="53" t="s">
        <v>116</v>
      </c>
      <c r="C2911" s="53" t="s">
        <v>155</v>
      </c>
      <c r="D2911" s="53" t="s">
        <v>541</v>
      </c>
      <c r="E2911" s="53">
        <v>36.877879999999998</v>
      </c>
      <c r="F2911" s="53">
        <v>-3.2985519999999999</v>
      </c>
      <c r="G2911" s="54">
        <v>667.79459999999995</v>
      </c>
      <c r="H2911" s="53">
        <v>784</v>
      </c>
      <c r="I2911" s="53">
        <v>409</v>
      </c>
      <c r="J2911" s="53">
        <v>375</v>
      </c>
      <c r="K2911" s="52">
        <v>754</v>
      </c>
      <c r="L2911" s="52">
        <v>-86.205400000000054</v>
      </c>
      <c r="M2911" s="55">
        <v>2</v>
      </c>
      <c r="N2911" s="61" t="s">
        <v>15</v>
      </c>
      <c r="P2911" s="66"/>
      <c r="Q2911" s="53"/>
      <c r="R2911" s="53"/>
      <c r="S2911" s="53"/>
      <c r="T2911" s="53"/>
      <c r="U2911" s="53"/>
      <c r="V2911" s="53"/>
      <c r="W2911" s="53"/>
    </row>
    <row r="2912" spans="2:23" s="52" customFormat="1" ht="13" x14ac:dyDescent="0.3">
      <c r="B2912" s="53" t="s">
        <v>116</v>
      </c>
      <c r="C2912" s="53" t="s">
        <v>155</v>
      </c>
      <c r="D2912" s="53" t="s">
        <v>542</v>
      </c>
      <c r="E2912" s="53">
        <v>37.002450000000003</v>
      </c>
      <c r="F2912" s="53">
        <v>-3.2668710000000001</v>
      </c>
      <c r="G2912" s="54">
        <v>1542.32</v>
      </c>
      <c r="H2912" s="53">
        <v>842</v>
      </c>
      <c r="I2912" s="53">
        <v>442</v>
      </c>
      <c r="J2912" s="53">
        <v>400</v>
      </c>
      <c r="K2912" s="52">
        <v>754</v>
      </c>
      <c r="L2912" s="52">
        <v>788.31999999999994</v>
      </c>
      <c r="M2912" s="55">
        <v>6</v>
      </c>
      <c r="N2912" s="61" t="s">
        <v>17</v>
      </c>
      <c r="P2912" s="66"/>
      <c r="Q2912" s="53"/>
      <c r="R2912" s="53"/>
      <c r="S2912" s="53"/>
      <c r="T2912" s="53"/>
      <c r="U2912" s="53"/>
      <c r="V2912" s="53"/>
      <c r="W2912" s="53"/>
    </row>
    <row r="2913" spans="2:78" s="52" customFormat="1" ht="13" x14ac:dyDescent="0.3">
      <c r="B2913" s="53" t="s">
        <v>116</v>
      </c>
      <c r="C2913" s="53" t="s">
        <v>155</v>
      </c>
      <c r="D2913" s="53" t="s">
        <v>543</v>
      </c>
      <c r="E2913" s="53">
        <v>36.863570000000003</v>
      </c>
      <c r="F2913" s="53">
        <v>-3.0577709999999998</v>
      </c>
      <c r="G2913" s="54">
        <v>698.52020000000005</v>
      </c>
      <c r="H2913" s="53">
        <v>301</v>
      </c>
      <c r="I2913" s="53">
        <v>173</v>
      </c>
      <c r="J2913" s="53">
        <v>128</v>
      </c>
      <c r="K2913" s="52">
        <v>754</v>
      </c>
      <c r="L2913" s="52">
        <v>-55.479799999999955</v>
      </c>
      <c r="M2913" s="55">
        <v>2</v>
      </c>
      <c r="N2913" s="61" t="s">
        <v>15</v>
      </c>
      <c r="P2913" s="66"/>
      <c r="Q2913" s="53"/>
      <c r="R2913" s="53"/>
      <c r="S2913" s="53"/>
      <c r="T2913" s="53"/>
      <c r="U2913" s="53"/>
      <c r="V2913" s="53"/>
      <c r="W2913" s="53"/>
    </row>
    <row r="2914" spans="2:78" s="52" customFormat="1" ht="13" x14ac:dyDescent="0.3">
      <c r="B2914" s="53" t="s">
        <v>116</v>
      </c>
      <c r="C2914" s="53" t="s">
        <v>155</v>
      </c>
      <c r="D2914" s="53" t="s">
        <v>544</v>
      </c>
      <c r="E2914" s="53">
        <v>36.960749999999997</v>
      </c>
      <c r="F2914" s="53">
        <v>-3.054754</v>
      </c>
      <c r="G2914" s="54">
        <v>547.5222</v>
      </c>
      <c r="H2914" s="53">
        <v>2569</v>
      </c>
      <c r="I2914" s="53">
        <v>1314</v>
      </c>
      <c r="J2914" s="53">
        <v>1255</v>
      </c>
      <c r="K2914" s="52">
        <v>754</v>
      </c>
      <c r="L2914" s="52">
        <v>-206.4778</v>
      </c>
      <c r="M2914" s="55">
        <v>2</v>
      </c>
      <c r="N2914" s="61" t="s">
        <v>15</v>
      </c>
      <c r="P2914" s="66"/>
      <c r="Q2914" s="53"/>
      <c r="R2914" s="53"/>
      <c r="S2914" s="53"/>
      <c r="T2914" s="53"/>
      <c r="U2914" s="53"/>
      <c r="V2914" s="53"/>
      <c r="W2914" s="53"/>
    </row>
    <row r="2915" spans="2:78" s="52" customFormat="1" ht="13" x14ac:dyDescent="0.3">
      <c r="B2915" s="53" t="s">
        <v>116</v>
      </c>
      <c r="C2915" s="53" t="s">
        <v>155</v>
      </c>
      <c r="D2915" s="53" t="s">
        <v>545</v>
      </c>
      <c r="E2915" s="53">
        <v>37.286110000000001</v>
      </c>
      <c r="F2915" s="53">
        <v>-3.0088889999999999</v>
      </c>
      <c r="G2915" s="54">
        <v>1245.152</v>
      </c>
      <c r="H2915" s="53">
        <v>1143</v>
      </c>
      <c r="I2915" s="53">
        <v>567</v>
      </c>
      <c r="J2915" s="53">
        <v>576</v>
      </c>
      <c r="K2915" s="52">
        <v>754</v>
      </c>
      <c r="L2915" s="52">
        <v>491.15200000000004</v>
      </c>
      <c r="M2915" s="55">
        <v>5</v>
      </c>
      <c r="N2915" s="61" t="s">
        <v>16</v>
      </c>
      <c r="P2915" s="66"/>
      <c r="Q2915" s="53"/>
      <c r="R2915" s="53"/>
      <c r="S2915" s="53"/>
      <c r="T2915" s="53"/>
      <c r="U2915" s="53"/>
      <c r="V2915" s="53"/>
      <c r="W2915" s="53"/>
    </row>
    <row r="2916" spans="2:78" s="52" customFormat="1" ht="13" x14ac:dyDescent="0.3">
      <c r="B2916" s="53" t="s">
        <v>116</v>
      </c>
      <c r="C2916" s="53" t="s">
        <v>155</v>
      </c>
      <c r="D2916" s="53" t="s">
        <v>546</v>
      </c>
      <c r="E2916" s="53">
        <v>37.286110000000001</v>
      </c>
      <c r="F2916" s="53">
        <v>-3.0088889999999999</v>
      </c>
      <c r="G2916" s="54">
        <v>1245.152</v>
      </c>
      <c r="H2916" s="53">
        <v>2297</v>
      </c>
      <c r="I2916" s="53">
        <v>1139</v>
      </c>
      <c r="J2916" s="53">
        <v>1158</v>
      </c>
      <c r="K2916" s="52">
        <v>754</v>
      </c>
      <c r="L2916" s="52">
        <v>491.15200000000004</v>
      </c>
      <c r="M2916" s="55">
        <v>5</v>
      </c>
      <c r="N2916" s="61" t="s">
        <v>16</v>
      </c>
      <c r="P2916" s="66"/>
      <c r="Q2916" s="53"/>
      <c r="R2916" s="53"/>
      <c r="S2916" s="53"/>
      <c r="T2916" s="53"/>
      <c r="U2916" s="53"/>
      <c r="V2916" s="53"/>
      <c r="W2916" s="53"/>
      <c r="BY2916" s="53"/>
      <c r="BZ2916" s="53"/>
    </row>
    <row r="2917" spans="2:78" s="52" customFormat="1" ht="13" x14ac:dyDescent="0.3">
      <c r="B2917" s="53" t="s">
        <v>116</v>
      </c>
      <c r="C2917" s="53" t="s">
        <v>155</v>
      </c>
      <c r="D2917" s="53" t="s">
        <v>547</v>
      </c>
      <c r="E2917" s="53">
        <v>36.995890000000003</v>
      </c>
      <c r="F2917" s="53">
        <v>-3.0831230000000001</v>
      </c>
      <c r="G2917" s="54">
        <v>901.98649999999998</v>
      </c>
      <c r="H2917" s="53">
        <v>726</v>
      </c>
      <c r="I2917" s="53">
        <v>367</v>
      </c>
      <c r="J2917" s="53">
        <v>359</v>
      </c>
      <c r="K2917" s="52">
        <v>754</v>
      </c>
      <c r="L2917" s="52">
        <v>147.98649999999998</v>
      </c>
      <c r="M2917" s="55">
        <v>2</v>
      </c>
      <c r="N2917" s="61" t="s">
        <v>15</v>
      </c>
      <c r="P2917" s="66"/>
      <c r="Q2917" s="53"/>
      <c r="R2917" s="53"/>
      <c r="S2917" s="53"/>
      <c r="T2917" s="53"/>
      <c r="U2917" s="53"/>
      <c r="V2917" s="53"/>
      <c r="W2917" s="53"/>
      <c r="BY2917" s="53"/>
      <c r="BZ2917" s="53"/>
    </row>
    <row r="2918" spans="2:78" s="52" customFormat="1" ht="13" x14ac:dyDescent="0.3">
      <c r="B2918" s="53" t="s">
        <v>116</v>
      </c>
      <c r="C2918" s="53" t="s">
        <v>155</v>
      </c>
      <c r="D2918" s="53" t="s">
        <v>548</v>
      </c>
      <c r="E2918" s="53">
        <v>37.166670000000003</v>
      </c>
      <c r="F2918" s="53">
        <v>-3.7</v>
      </c>
      <c r="G2918" s="54">
        <v>615</v>
      </c>
      <c r="H2918" s="53">
        <v>8587</v>
      </c>
      <c r="I2918" s="53">
        <v>4413</v>
      </c>
      <c r="J2918" s="53">
        <v>4174</v>
      </c>
      <c r="K2918" s="52">
        <v>754</v>
      </c>
      <c r="L2918" s="52">
        <v>-139</v>
      </c>
      <c r="M2918" s="55">
        <v>2</v>
      </c>
      <c r="N2918" s="61" t="s">
        <v>15</v>
      </c>
      <c r="P2918" s="66"/>
      <c r="Q2918" s="53"/>
      <c r="R2918" s="53"/>
      <c r="S2918" s="53"/>
      <c r="T2918" s="53"/>
      <c r="U2918" s="53"/>
      <c r="V2918" s="53"/>
      <c r="W2918" s="53"/>
      <c r="BY2918" s="53"/>
      <c r="BZ2918" s="53"/>
    </row>
    <row r="2919" spans="2:78" s="52" customFormat="1" ht="13" x14ac:dyDescent="0.3">
      <c r="B2919" s="53" t="s">
        <v>116</v>
      </c>
      <c r="C2919" s="53" t="s">
        <v>155</v>
      </c>
      <c r="D2919" s="53" t="s">
        <v>549</v>
      </c>
      <c r="E2919" s="53">
        <v>36.831949999999999</v>
      </c>
      <c r="F2919" s="53">
        <v>-3.5162089999999999</v>
      </c>
      <c r="G2919" s="54">
        <v>170.5154</v>
      </c>
      <c r="H2919" s="53">
        <v>2968</v>
      </c>
      <c r="I2919" s="53">
        <v>1516</v>
      </c>
      <c r="J2919" s="53">
        <v>1452</v>
      </c>
      <c r="K2919" s="52">
        <v>754</v>
      </c>
      <c r="L2919" s="52">
        <v>-583.4846</v>
      </c>
      <c r="M2919" s="55">
        <v>2</v>
      </c>
      <c r="N2919" s="61" t="s">
        <v>15</v>
      </c>
      <c r="P2919" s="66"/>
      <c r="Q2919" s="53"/>
      <c r="R2919" s="53"/>
      <c r="S2919" s="53"/>
      <c r="T2919" s="53"/>
      <c r="U2919" s="53"/>
      <c r="V2919" s="53"/>
      <c r="W2919" s="53"/>
      <c r="BY2919" s="53"/>
      <c r="BZ2919" s="53"/>
    </row>
    <row r="2920" spans="2:78" s="52" customFormat="1" ht="13" x14ac:dyDescent="0.3">
      <c r="B2920" s="53" t="s">
        <v>116</v>
      </c>
      <c r="C2920" s="53" t="s">
        <v>155</v>
      </c>
      <c r="D2920" s="53" t="s">
        <v>550</v>
      </c>
      <c r="E2920" s="53">
        <v>37.068530000000003</v>
      </c>
      <c r="F2920" s="53">
        <v>-3.822133</v>
      </c>
      <c r="G2920" s="54">
        <v>858.721</v>
      </c>
      <c r="H2920" s="53">
        <v>722</v>
      </c>
      <c r="I2920" s="53">
        <v>379</v>
      </c>
      <c r="J2920" s="53">
        <v>343</v>
      </c>
      <c r="K2920" s="52">
        <v>754</v>
      </c>
      <c r="L2920" s="52">
        <v>104.721</v>
      </c>
      <c r="M2920" s="55">
        <v>2</v>
      </c>
      <c r="N2920" s="61" t="s">
        <v>15</v>
      </c>
      <c r="P2920" s="66"/>
      <c r="Q2920" s="53"/>
      <c r="R2920" s="53"/>
      <c r="S2920" s="53"/>
      <c r="T2920" s="53"/>
      <c r="U2920" s="53"/>
      <c r="V2920" s="53"/>
      <c r="W2920" s="53"/>
      <c r="BY2920" s="53"/>
      <c r="BZ2920" s="53"/>
    </row>
    <row r="2921" spans="2:78" s="52" customFormat="1" ht="13" x14ac:dyDescent="0.3">
      <c r="B2921" s="53" t="s">
        <v>116</v>
      </c>
      <c r="C2921" s="53" t="s">
        <v>155</v>
      </c>
      <c r="D2921" s="53" t="s">
        <v>551</v>
      </c>
      <c r="E2921" s="53">
        <v>36.990349999999999</v>
      </c>
      <c r="F2921" s="53">
        <v>-3.5889350000000002</v>
      </c>
      <c r="G2921" s="54">
        <v>762.75779999999997</v>
      </c>
      <c r="H2921" s="53">
        <v>1028</v>
      </c>
      <c r="I2921" s="53">
        <v>508</v>
      </c>
      <c r="J2921" s="53">
        <v>520</v>
      </c>
      <c r="K2921" s="52">
        <v>754</v>
      </c>
      <c r="L2921" s="52">
        <v>8.7577999999999747</v>
      </c>
      <c r="M2921" s="55">
        <v>2</v>
      </c>
      <c r="N2921" s="61" t="s">
        <v>15</v>
      </c>
      <c r="P2921" s="66"/>
      <c r="Q2921" s="53"/>
      <c r="R2921" s="53"/>
      <c r="S2921" s="53"/>
      <c r="T2921" s="53"/>
      <c r="U2921" s="53"/>
      <c r="V2921" s="53"/>
      <c r="W2921" s="53"/>
      <c r="BY2921" s="53"/>
      <c r="BZ2921" s="53"/>
    </row>
    <row r="2922" spans="2:78" s="52" customFormat="1" ht="13" x14ac:dyDescent="0.3">
      <c r="B2922" s="53" t="s">
        <v>116</v>
      </c>
      <c r="C2922" s="53" t="s">
        <v>155</v>
      </c>
      <c r="D2922" s="53" t="s">
        <v>552</v>
      </c>
      <c r="E2922" s="53">
        <v>37.556629999999998</v>
      </c>
      <c r="F2922" s="53">
        <v>-3.0901930000000002</v>
      </c>
      <c r="G2922" s="54">
        <v>645.93920000000003</v>
      </c>
      <c r="H2922" s="53">
        <v>733</v>
      </c>
      <c r="I2922" s="53">
        <v>402</v>
      </c>
      <c r="J2922" s="53">
        <v>331</v>
      </c>
      <c r="K2922" s="52">
        <v>754</v>
      </c>
      <c r="L2922" s="52">
        <v>-108.06079999999997</v>
      </c>
      <c r="M2922" s="55">
        <v>2</v>
      </c>
      <c r="N2922" s="61" t="s">
        <v>15</v>
      </c>
      <c r="P2922" s="66"/>
      <c r="Q2922" s="53"/>
      <c r="R2922" s="53"/>
      <c r="S2922" s="53"/>
      <c r="T2922" s="53"/>
      <c r="U2922" s="53"/>
      <c r="V2922" s="53"/>
      <c r="W2922" s="53"/>
      <c r="BY2922" s="53"/>
      <c r="BZ2922" s="53"/>
    </row>
    <row r="2923" spans="2:78" s="52" customFormat="1" ht="13" x14ac:dyDescent="0.3">
      <c r="B2923" s="53" t="s">
        <v>116</v>
      </c>
      <c r="C2923" s="53" t="s">
        <v>155</v>
      </c>
      <c r="D2923" s="53" t="s">
        <v>553</v>
      </c>
      <c r="E2923" s="53">
        <v>37.214199999999998</v>
      </c>
      <c r="F2923" s="53">
        <v>-4.0112480000000001</v>
      </c>
      <c r="G2923" s="54">
        <v>493.50790000000001</v>
      </c>
      <c r="H2923" s="53">
        <v>2173</v>
      </c>
      <c r="I2923" s="53">
        <v>1091</v>
      </c>
      <c r="J2923" s="53">
        <v>1082</v>
      </c>
      <c r="K2923" s="52">
        <v>754</v>
      </c>
      <c r="L2923" s="52">
        <v>-260.49209999999999</v>
      </c>
      <c r="M2923" s="55">
        <v>2</v>
      </c>
      <c r="N2923" s="61" t="s">
        <v>15</v>
      </c>
      <c r="P2923" s="66"/>
      <c r="Q2923" s="53"/>
      <c r="R2923" s="53"/>
      <c r="S2923" s="53"/>
      <c r="T2923" s="53"/>
      <c r="U2923" s="53"/>
      <c r="V2923" s="53"/>
      <c r="W2923" s="53"/>
      <c r="BY2923" s="53"/>
      <c r="BZ2923" s="53"/>
    </row>
    <row r="2924" spans="2:78" s="52" customFormat="1" ht="13" x14ac:dyDescent="0.3">
      <c r="B2924" s="53" t="s">
        <v>116</v>
      </c>
      <c r="C2924" s="53" t="s">
        <v>155</v>
      </c>
      <c r="D2924" s="53" t="s">
        <v>554</v>
      </c>
      <c r="E2924" s="53">
        <v>37.231079999999999</v>
      </c>
      <c r="F2924" s="53">
        <v>-3.5538349999999999</v>
      </c>
      <c r="G2924" s="54">
        <v>1074.3230000000001</v>
      </c>
      <c r="H2924" s="53">
        <v>865</v>
      </c>
      <c r="I2924" s="53">
        <v>447</v>
      </c>
      <c r="J2924" s="53">
        <v>418</v>
      </c>
      <c r="K2924" s="52">
        <v>754</v>
      </c>
      <c r="L2924" s="52">
        <v>320.32300000000009</v>
      </c>
      <c r="M2924" s="55">
        <v>4</v>
      </c>
      <c r="N2924" s="61" t="s">
        <v>16</v>
      </c>
      <c r="P2924" s="66"/>
      <c r="Q2924" s="53"/>
      <c r="R2924" s="53"/>
      <c r="S2924" s="53"/>
      <c r="T2924" s="53"/>
      <c r="U2924" s="53"/>
      <c r="V2924" s="53"/>
      <c r="W2924" s="53"/>
      <c r="BY2924" s="53"/>
      <c r="BZ2924" s="53"/>
    </row>
    <row r="2925" spans="2:78" s="52" customFormat="1" ht="13" x14ac:dyDescent="0.3">
      <c r="B2925" s="53" t="s">
        <v>116</v>
      </c>
      <c r="C2925" s="53" t="s">
        <v>155</v>
      </c>
      <c r="D2925" s="53" t="s">
        <v>555</v>
      </c>
      <c r="E2925" s="53">
        <v>36.97551</v>
      </c>
      <c r="F2925" s="53">
        <v>-4.1444210000000004</v>
      </c>
      <c r="G2925" s="54">
        <v>896.43730000000005</v>
      </c>
      <c r="H2925" s="53">
        <v>2112</v>
      </c>
      <c r="I2925" s="53">
        <v>1144</v>
      </c>
      <c r="J2925" s="53">
        <v>968</v>
      </c>
      <c r="K2925" s="52">
        <v>754</v>
      </c>
      <c r="L2925" s="52">
        <v>142.43730000000005</v>
      </c>
      <c r="M2925" s="55">
        <v>2</v>
      </c>
      <c r="N2925" s="61" t="s">
        <v>15</v>
      </c>
      <c r="P2925" s="66"/>
      <c r="Q2925" s="53"/>
      <c r="R2925" s="53"/>
      <c r="S2925" s="53"/>
      <c r="T2925" s="53"/>
      <c r="U2925" s="53"/>
      <c r="V2925" s="53"/>
      <c r="W2925" s="53"/>
      <c r="BY2925" s="53"/>
      <c r="BZ2925" s="53"/>
    </row>
    <row r="2926" spans="2:78" s="52" customFormat="1" ht="13" x14ac:dyDescent="0.3">
      <c r="B2926" s="53" t="s">
        <v>116</v>
      </c>
      <c r="C2926" s="53" t="s">
        <v>155</v>
      </c>
      <c r="D2926" s="53" t="s">
        <v>556</v>
      </c>
      <c r="E2926" s="53">
        <v>37.253030000000003</v>
      </c>
      <c r="F2926" s="53">
        <v>-4.1681319999999999</v>
      </c>
      <c r="G2926" s="54">
        <v>680.06460000000004</v>
      </c>
      <c r="H2926" s="53">
        <v>968</v>
      </c>
      <c r="I2926" s="53">
        <v>475</v>
      </c>
      <c r="J2926" s="53">
        <v>493</v>
      </c>
      <c r="K2926" s="52">
        <v>754</v>
      </c>
      <c r="L2926" s="52">
        <v>-73.935399999999959</v>
      </c>
      <c r="M2926" s="55">
        <v>2</v>
      </c>
      <c r="N2926" s="61" t="s">
        <v>15</v>
      </c>
      <c r="P2926" s="66"/>
      <c r="Q2926" s="53"/>
      <c r="R2926" s="53"/>
      <c r="S2926" s="53"/>
      <c r="T2926" s="53"/>
      <c r="U2926" s="53"/>
      <c r="V2926" s="53"/>
      <c r="W2926" s="53"/>
      <c r="BY2926" s="53"/>
      <c r="BZ2926" s="53"/>
    </row>
    <row r="2927" spans="2:78" s="52" customFormat="1" ht="13" x14ac:dyDescent="0.3">
      <c r="B2927" s="53" t="s">
        <v>116</v>
      </c>
      <c r="C2927" s="53" t="s">
        <v>155</v>
      </c>
      <c r="D2927" s="53" t="s">
        <v>557</v>
      </c>
      <c r="E2927" s="53">
        <v>37.120609999999999</v>
      </c>
      <c r="F2927" s="53">
        <v>-3.5846680000000002</v>
      </c>
      <c r="G2927" s="54">
        <v>744.77359999999999</v>
      </c>
      <c r="H2927" s="53">
        <v>17803</v>
      </c>
      <c r="I2927" s="53">
        <v>8810</v>
      </c>
      <c r="J2927" s="53">
        <v>8993</v>
      </c>
      <c r="K2927" s="52">
        <v>754</v>
      </c>
      <c r="L2927" s="52">
        <v>-9.2264000000000124</v>
      </c>
      <c r="M2927" s="55">
        <v>2</v>
      </c>
      <c r="N2927" s="61" t="s">
        <v>15</v>
      </c>
      <c r="P2927" s="66"/>
      <c r="Q2927" s="53"/>
      <c r="R2927" s="53"/>
      <c r="S2927" s="53"/>
      <c r="T2927" s="53"/>
      <c r="U2927" s="53"/>
      <c r="V2927" s="53"/>
      <c r="W2927" s="53"/>
      <c r="BY2927" s="53"/>
      <c r="BZ2927" s="53"/>
    </row>
    <row r="2928" spans="2:78" s="52" customFormat="1" ht="13" x14ac:dyDescent="0.3">
      <c r="B2928" s="53" t="s">
        <v>116</v>
      </c>
      <c r="C2928" s="53" t="s">
        <v>155</v>
      </c>
      <c r="D2928" s="53" t="s">
        <v>558</v>
      </c>
      <c r="E2928" s="53">
        <v>37.540149999999997</v>
      </c>
      <c r="F2928" s="53">
        <v>-2.8428170000000001</v>
      </c>
      <c r="G2928" s="54">
        <v>771.52049999999997</v>
      </c>
      <c r="H2928" s="53">
        <v>2997</v>
      </c>
      <c r="I2928" s="53">
        <v>1588</v>
      </c>
      <c r="J2928" s="53">
        <v>1409</v>
      </c>
      <c r="K2928" s="52">
        <v>754</v>
      </c>
      <c r="L2928" s="52">
        <v>17.52049999999997</v>
      </c>
      <c r="M2928" s="55">
        <v>2</v>
      </c>
      <c r="N2928" s="61" t="s">
        <v>15</v>
      </c>
      <c r="P2928" s="66"/>
      <c r="Q2928" s="53"/>
      <c r="R2928" s="53"/>
      <c r="S2928" s="53"/>
      <c r="T2928" s="53"/>
      <c r="U2928" s="53"/>
      <c r="V2928" s="53"/>
      <c r="W2928" s="53"/>
      <c r="BY2928" s="53"/>
      <c r="BZ2928" s="53"/>
    </row>
    <row r="2929" spans="2:78" s="52" customFormat="1" ht="13" x14ac:dyDescent="0.3">
      <c r="B2929" s="31" t="s">
        <v>1933</v>
      </c>
      <c r="C2929" s="31" t="s">
        <v>157</v>
      </c>
      <c r="D2929" s="31" t="s">
        <v>2358</v>
      </c>
      <c r="E2929" s="31">
        <v>40.892150000000001</v>
      </c>
      <c r="F2929" s="31">
        <v>-2.4853809999999998</v>
      </c>
      <c r="G2929" s="67">
        <v>1031.4290000000001</v>
      </c>
      <c r="H2929" s="31">
        <v>83</v>
      </c>
      <c r="I2929" s="31">
        <v>42</v>
      </c>
      <c r="J2929" s="31">
        <v>41</v>
      </c>
      <c r="K2929" s="30">
        <v>708</v>
      </c>
      <c r="L2929" s="30">
        <v>323.42900000000009</v>
      </c>
      <c r="M2929" s="55">
        <v>4</v>
      </c>
      <c r="N2929" s="68" t="s">
        <v>16</v>
      </c>
      <c r="P2929" s="66"/>
      <c r="Q2929" s="53"/>
      <c r="R2929" s="53"/>
      <c r="S2929" s="53"/>
      <c r="T2929" s="53"/>
      <c r="U2929" s="53"/>
      <c r="V2929" s="53"/>
      <c r="W2929" s="53"/>
      <c r="BY2929" s="53"/>
      <c r="BZ2929" s="53"/>
    </row>
    <row r="2930" spans="2:78" s="52" customFormat="1" ht="13" x14ac:dyDescent="0.3">
      <c r="B2930" s="31" t="s">
        <v>1933</v>
      </c>
      <c r="C2930" s="31" t="s">
        <v>157</v>
      </c>
      <c r="D2930" s="31" t="s">
        <v>2359</v>
      </c>
      <c r="E2930" s="31">
        <v>40.897970000000001</v>
      </c>
      <c r="F2930" s="31">
        <v>-2.2275670000000001</v>
      </c>
      <c r="G2930" s="67">
        <v>1045.646</v>
      </c>
      <c r="H2930" s="31">
        <v>110</v>
      </c>
      <c r="I2930" s="31">
        <v>60</v>
      </c>
      <c r="J2930" s="31">
        <v>50</v>
      </c>
      <c r="K2930" s="30">
        <v>708</v>
      </c>
      <c r="L2930" s="30">
        <v>337.64599999999996</v>
      </c>
      <c r="M2930" s="55">
        <v>4</v>
      </c>
      <c r="N2930" s="68" t="s">
        <v>16</v>
      </c>
      <c r="P2930" s="66"/>
      <c r="Q2930" s="53"/>
      <c r="R2930" s="53"/>
      <c r="S2930" s="53"/>
      <c r="T2930" s="53"/>
      <c r="U2930" s="53"/>
      <c r="V2930" s="53"/>
      <c r="W2930" s="53"/>
      <c r="BY2930" s="53"/>
      <c r="BZ2930" s="53"/>
    </row>
    <row r="2931" spans="2:78" s="52" customFormat="1" ht="13" x14ac:dyDescent="0.3">
      <c r="B2931" s="31" t="s">
        <v>1933</v>
      </c>
      <c r="C2931" s="31" t="s">
        <v>157</v>
      </c>
      <c r="D2931" s="31" t="s">
        <v>2360</v>
      </c>
      <c r="E2931" s="31">
        <v>40.675930000000001</v>
      </c>
      <c r="F2931" s="31">
        <v>-1.6785810000000001</v>
      </c>
      <c r="G2931" s="67">
        <v>1379.7</v>
      </c>
      <c r="H2931" s="31">
        <v>55</v>
      </c>
      <c r="I2931" s="31">
        <v>27</v>
      </c>
      <c r="J2931" s="31">
        <v>28</v>
      </c>
      <c r="K2931" s="30">
        <v>708</v>
      </c>
      <c r="L2931" s="30">
        <v>671.7</v>
      </c>
      <c r="M2931" s="55">
        <v>6</v>
      </c>
      <c r="N2931" s="68" t="s">
        <v>17</v>
      </c>
      <c r="P2931" s="66"/>
      <c r="Q2931" s="53"/>
      <c r="R2931" s="53"/>
      <c r="S2931" s="53"/>
      <c r="T2931" s="53"/>
      <c r="U2931" s="53"/>
      <c r="V2931" s="53"/>
      <c r="W2931" s="53"/>
      <c r="BY2931" s="53"/>
      <c r="BZ2931" s="53"/>
    </row>
    <row r="2932" spans="2:78" s="52" customFormat="1" ht="13" x14ac:dyDescent="0.3">
      <c r="B2932" s="31" t="s">
        <v>1933</v>
      </c>
      <c r="C2932" s="31" t="s">
        <v>157</v>
      </c>
      <c r="D2932" s="31" t="s">
        <v>2361</v>
      </c>
      <c r="E2932" s="31">
        <v>40.863309999999998</v>
      </c>
      <c r="F2932" s="31">
        <v>-2.7259829999999998</v>
      </c>
      <c r="G2932" s="67">
        <v>1063.001</v>
      </c>
      <c r="H2932" s="31">
        <v>69</v>
      </c>
      <c r="I2932" s="31">
        <v>36</v>
      </c>
      <c r="J2932" s="31">
        <v>33</v>
      </c>
      <c r="K2932" s="30">
        <v>708</v>
      </c>
      <c r="L2932" s="30">
        <v>355.00099999999998</v>
      </c>
      <c r="M2932" s="55">
        <v>4</v>
      </c>
      <c r="N2932" s="68" t="s">
        <v>16</v>
      </c>
      <c r="P2932" s="66"/>
      <c r="Q2932" s="53"/>
      <c r="R2932" s="53"/>
      <c r="S2932" s="53"/>
      <c r="T2932" s="53"/>
      <c r="U2932" s="53"/>
      <c r="V2932" s="53"/>
      <c r="W2932" s="53"/>
      <c r="BY2932" s="53"/>
      <c r="BZ2932" s="53"/>
    </row>
    <row r="2933" spans="2:78" s="52" customFormat="1" ht="13" x14ac:dyDescent="0.3">
      <c r="B2933" s="31" t="s">
        <v>1933</v>
      </c>
      <c r="C2933" s="31" t="s">
        <v>157</v>
      </c>
      <c r="D2933" s="31" t="s">
        <v>2362</v>
      </c>
      <c r="E2933" s="31">
        <v>40.849690000000002</v>
      </c>
      <c r="F2933" s="31">
        <v>-3.1052819999999999</v>
      </c>
      <c r="G2933" s="67">
        <v>830.98500000000001</v>
      </c>
      <c r="H2933" s="31">
        <v>136</v>
      </c>
      <c r="I2933" s="31">
        <v>85</v>
      </c>
      <c r="J2933" s="31">
        <v>51</v>
      </c>
      <c r="K2933" s="30">
        <v>708</v>
      </c>
      <c r="L2933" s="30">
        <v>122.98500000000001</v>
      </c>
      <c r="M2933" s="55">
        <v>2</v>
      </c>
      <c r="N2933" s="68" t="s">
        <v>16</v>
      </c>
      <c r="P2933" s="66"/>
      <c r="Q2933" s="53"/>
      <c r="R2933" s="53"/>
      <c r="S2933" s="53"/>
      <c r="T2933" s="53"/>
      <c r="U2933" s="53"/>
      <c r="V2933" s="53"/>
      <c r="W2933" s="53"/>
      <c r="BY2933" s="53"/>
      <c r="BZ2933" s="53"/>
    </row>
    <row r="2934" spans="2:78" s="52" customFormat="1" ht="13" x14ac:dyDescent="0.3">
      <c r="B2934" s="31" t="s">
        <v>1933</v>
      </c>
      <c r="C2934" s="31" t="s">
        <v>157</v>
      </c>
      <c r="D2934" s="31" t="s">
        <v>2363</v>
      </c>
      <c r="E2934" s="31">
        <v>40.308500000000002</v>
      </c>
      <c r="F2934" s="31">
        <v>-2.8415889999999999</v>
      </c>
      <c r="G2934" s="67">
        <v>776.88890000000004</v>
      </c>
      <c r="H2934" s="31">
        <v>1087</v>
      </c>
      <c r="I2934" s="31">
        <v>595</v>
      </c>
      <c r="J2934" s="31">
        <v>492</v>
      </c>
      <c r="K2934" s="30">
        <v>708</v>
      </c>
      <c r="L2934" s="30">
        <v>68.888900000000035</v>
      </c>
      <c r="M2934" s="55">
        <v>2</v>
      </c>
      <c r="N2934" s="68" t="s">
        <v>16</v>
      </c>
      <c r="P2934" s="66"/>
      <c r="Q2934" s="53"/>
      <c r="R2934" s="53"/>
      <c r="S2934" s="53"/>
      <c r="T2934" s="53"/>
      <c r="U2934" s="53"/>
      <c r="V2934" s="53"/>
      <c r="W2934" s="53"/>
      <c r="BY2934" s="53"/>
      <c r="BZ2934" s="53"/>
    </row>
    <row r="2935" spans="2:78" s="52" customFormat="1" ht="13" x14ac:dyDescent="0.3">
      <c r="B2935" s="31" t="s">
        <v>1933</v>
      </c>
      <c r="C2935" s="31" t="s">
        <v>157</v>
      </c>
      <c r="D2935" s="31" t="s">
        <v>2364</v>
      </c>
      <c r="E2935" s="31">
        <v>40.307510000000001</v>
      </c>
      <c r="F2935" s="31">
        <v>-3.0122610000000001</v>
      </c>
      <c r="G2935" s="67">
        <v>748.96749999999997</v>
      </c>
      <c r="H2935" s="31">
        <v>547</v>
      </c>
      <c r="I2935" s="31">
        <v>291</v>
      </c>
      <c r="J2935" s="31">
        <v>256</v>
      </c>
      <c r="K2935" s="30">
        <v>708</v>
      </c>
      <c r="L2935" s="30">
        <v>40.967499999999973</v>
      </c>
      <c r="M2935" s="55">
        <v>2</v>
      </c>
      <c r="N2935" s="68" t="s">
        <v>16</v>
      </c>
      <c r="P2935" s="66"/>
      <c r="Q2935" s="53"/>
      <c r="R2935" s="53"/>
      <c r="S2935" s="53"/>
      <c r="T2935" s="53"/>
      <c r="U2935" s="53"/>
      <c r="V2935" s="53"/>
      <c r="W2935" s="53"/>
      <c r="BY2935" s="53"/>
      <c r="BZ2935" s="53"/>
    </row>
    <row r="2936" spans="2:78" s="52" customFormat="1" ht="13" x14ac:dyDescent="0.3">
      <c r="B2936" s="31" t="s">
        <v>1933</v>
      </c>
      <c r="C2936" s="31" t="s">
        <v>157</v>
      </c>
      <c r="D2936" s="31" t="s">
        <v>2365</v>
      </c>
      <c r="E2936" s="31">
        <v>41.230040000000002</v>
      </c>
      <c r="F2936" s="31">
        <v>-3.0538639999999999</v>
      </c>
      <c r="G2936" s="67">
        <v>1191.0340000000001</v>
      </c>
      <c r="H2936" s="31">
        <v>39</v>
      </c>
      <c r="I2936" s="31">
        <v>29</v>
      </c>
      <c r="J2936" s="31">
        <v>10</v>
      </c>
      <c r="K2936" s="30">
        <v>708</v>
      </c>
      <c r="L2936" s="30">
        <v>483.03400000000011</v>
      </c>
      <c r="M2936" s="55">
        <v>5</v>
      </c>
      <c r="N2936" s="68" t="s">
        <v>17</v>
      </c>
      <c r="P2936" s="66"/>
      <c r="Q2936" s="53"/>
      <c r="R2936" s="53"/>
      <c r="S2936" s="53"/>
      <c r="T2936" s="53"/>
      <c r="U2936" s="53"/>
      <c r="V2936" s="53"/>
      <c r="W2936" s="53"/>
      <c r="BY2936" s="53"/>
      <c r="BZ2936" s="53"/>
    </row>
    <row r="2937" spans="2:78" s="52" customFormat="1" ht="13" x14ac:dyDescent="0.3">
      <c r="B2937" s="31" t="s">
        <v>1933</v>
      </c>
      <c r="C2937" s="31" t="s">
        <v>157</v>
      </c>
      <c r="D2937" s="31" t="s">
        <v>2366</v>
      </c>
      <c r="E2937" s="31">
        <v>40.46987</v>
      </c>
      <c r="F2937" s="31">
        <v>-2.6109249999999999</v>
      </c>
      <c r="G2937" s="67">
        <v>784.08</v>
      </c>
      <c r="H2937" s="31">
        <v>314</v>
      </c>
      <c r="I2937" s="31">
        <v>159</v>
      </c>
      <c r="J2937" s="31">
        <v>155</v>
      </c>
      <c r="K2937" s="30">
        <v>708</v>
      </c>
      <c r="L2937" s="30">
        <v>76.080000000000041</v>
      </c>
      <c r="M2937" s="55">
        <v>2</v>
      </c>
      <c r="N2937" s="68" t="s">
        <v>16</v>
      </c>
      <c r="P2937" s="66"/>
      <c r="Q2937" s="53"/>
      <c r="R2937" s="53"/>
      <c r="S2937" s="53"/>
      <c r="T2937" s="53"/>
      <c r="U2937" s="53"/>
      <c r="V2937" s="53"/>
      <c r="W2937" s="53"/>
      <c r="BY2937" s="53"/>
      <c r="BZ2937" s="53"/>
    </row>
    <row r="2938" spans="2:78" s="52" customFormat="1" ht="13" x14ac:dyDescent="0.3">
      <c r="B2938" s="31" t="s">
        <v>1933</v>
      </c>
      <c r="C2938" s="31" t="s">
        <v>157</v>
      </c>
      <c r="D2938" s="31" t="s">
        <v>2367</v>
      </c>
      <c r="E2938" s="31">
        <v>41.209859999999999</v>
      </c>
      <c r="F2938" s="31">
        <v>-2.7848920000000001</v>
      </c>
      <c r="G2938" s="67">
        <v>1008.211</v>
      </c>
      <c r="H2938" s="31">
        <v>16</v>
      </c>
      <c r="I2938" s="31">
        <v>12</v>
      </c>
      <c r="J2938" s="31">
        <v>4</v>
      </c>
      <c r="K2938" s="30">
        <v>708</v>
      </c>
      <c r="L2938" s="30">
        <v>300.21100000000001</v>
      </c>
      <c r="M2938" s="55">
        <v>4</v>
      </c>
      <c r="N2938" s="68" t="s">
        <v>16</v>
      </c>
      <c r="P2938" s="66"/>
      <c r="Q2938" s="53"/>
      <c r="R2938" s="53"/>
      <c r="S2938" s="53"/>
      <c r="T2938" s="53"/>
      <c r="U2938" s="53"/>
      <c r="V2938" s="53"/>
      <c r="W2938" s="53"/>
      <c r="BY2938" s="53"/>
      <c r="BZ2938" s="53"/>
    </row>
    <row r="2939" spans="2:78" s="52" customFormat="1" ht="13" x14ac:dyDescent="0.3">
      <c r="B2939" s="31" t="s">
        <v>1933</v>
      </c>
      <c r="C2939" s="31" t="s">
        <v>157</v>
      </c>
      <c r="D2939" s="31" t="s">
        <v>2368</v>
      </c>
      <c r="E2939" s="31">
        <v>41.035769999999999</v>
      </c>
      <c r="F2939" s="31">
        <v>-2.4673039999999999</v>
      </c>
      <c r="G2939" s="67">
        <v>1201.03</v>
      </c>
      <c r="H2939" s="31">
        <v>401</v>
      </c>
      <c r="I2939" s="31">
        <v>221</v>
      </c>
      <c r="J2939" s="31">
        <v>180</v>
      </c>
      <c r="K2939" s="30">
        <v>708</v>
      </c>
      <c r="L2939" s="30">
        <v>493.03</v>
      </c>
      <c r="M2939" s="55">
        <v>5</v>
      </c>
      <c r="N2939" s="68" t="s">
        <v>17</v>
      </c>
      <c r="P2939" s="66"/>
      <c r="Q2939" s="53"/>
      <c r="R2939" s="53"/>
      <c r="S2939" s="53"/>
      <c r="T2939" s="53"/>
      <c r="U2939" s="53"/>
      <c r="V2939" s="53"/>
      <c r="W2939" s="53"/>
      <c r="BY2939" s="53"/>
      <c r="BZ2939" s="53"/>
    </row>
    <row r="2940" spans="2:78" s="52" customFormat="1" ht="13" x14ac:dyDescent="0.3">
      <c r="B2940" s="31" t="s">
        <v>1933</v>
      </c>
      <c r="C2940" s="31" t="s">
        <v>157</v>
      </c>
      <c r="D2940" s="31" t="s">
        <v>2369</v>
      </c>
      <c r="E2940" s="31">
        <v>40.627800000000001</v>
      </c>
      <c r="F2940" s="31">
        <v>-1.746486</v>
      </c>
      <c r="G2940" s="67">
        <v>1411.883</v>
      </c>
      <c r="H2940" s="31">
        <v>169</v>
      </c>
      <c r="I2940" s="31">
        <v>108</v>
      </c>
      <c r="J2940" s="31">
        <v>61</v>
      </c>
      <c r="K2940" s="30">
        <v>708</v>
      </c>
      <c r="L2940" s="30">
        <v>703.88300000000004</v>
      </c>
      <c r="M2940" s="55">
        <v>6</v>
      </c>
      <c r="N2940" s="68" t="s">
        <v>17</v>
      </c>
      <c r="P2940" s="66"/>
      <c r="Q2940" s="53"/>
      <c r="R2940" s="53"/>
      <c r="S2940" s="53"/>
      <c r="T2940" s="53"/>
      <c r="U2940" s="53"/>
      <c r="V2940" s="53"/>
      <c r="W2940" s="53"/>
      <c r="BY2940" s="53"/>
      <c r="BZ2940" s="53"/>
    </row>
    <row r="2941" spans="2:78" s="52" customFormat="1" ht="13" x14ac:dyDescent="0.3">
      <c r="B2941" s="31" t="s">
        <v>1933</v>
      </c>
      <c r="C2941" s="31" t="s">
        <v>157</v>
      </c>
      <c r="D2941" s="31" t="s">
        <v>2370</v>
      </c>
      <c r="E2941" s="31">
        <v>40.681849999999997</v>
      </c>
      <c r="F2941" s="31">
        <v>-3.0472190000000001</v>
      </c>
      <c r="G2941" s="67">
        <v>950.40509999999995</v>
      </c>
      <c r="H2941" s="31">
        <v>106</v>
      </c>
      <c r="I2941" s="31">
        <v>58</v>
      </c>
      <c r="J2941" s="31">
        <v>48</v>
      </c>
      <c r="K2941" s="30">
        <v>708</v>
      </c>
      <c r="L2941" s="30">
        <v>242.40509999999995</v>
      </c>
      <c r="M2941" s="55">
        <v>4</v>
      </c>
      <c r="N2941" s="68" t="s">
        <v>16</v>
      </c>
      <c r="P2941" s="66"/>
      <c r="Q2941" s="53"/>
      <c r="R2941" s="53"/>
      <c r="S2941" s="53"/>
      <c r="T2941" s="53"/>
      <c r="U2941" s="53"/>
      <c r="V2941" s="53"/>
      <c r="W2941" s="53"/>
      <c r="BY2941" s="53"/>
      <c r="BZ2941" s="53"/>
    </row>
    <row r="2942" spans="2:78" s="52" customFormat="1" ht="13" x14ac:dyDescent="0.3">
      <c r="B2942" s="31" t="s">
        <v>1933</v>
      </c>
      <c r="C2942" s="31" t="s">
        <v>157</v>
      </c>
      <c r="D2942" s="31" t="s">
        <v>2371</v>
      </c>
      <c r="E2942" s="31">
        <v>41.134450000000001</v>
      </c>
      <c r="F2942" s="31">
        <v>-1.9600340000000001</v>
      </c>
      <c r="G2942" s="67">
        <v>922.84280000000001</v>
      </c>
      <c r="H2942" s="31">
        <v>56</v>
      </c>
      <c r="I2942" s="31">
        <v>32</v>
      </c>
      <c r="J2942" s="31">
        <v>24</v>
      </c>
      <c r="K2942" s="30">
        <v>708</v>
      </c>
      <c r="L2942" s="30">
        <v>214.84280000000001</v>
      </c>
      <c r="M2942" s="55">
        <v>4</v>
      </c>
      <c r="N2942" s="68" t="s">
        <v>16</v>
      </c>
      <c r="P2942" s="66"/>
      <c r="Q2942" s="53"/>
      <c r="R2942" s="53"/>
      <c r="S2942" s="53"/>
      <c r="T2942" s="53"/>
      <c r="U2942" s="53"/>
      <c r="V2942" s="53"/>
      <c r="W2942" s="53"/>
      <c r="BY2942" s="53"/>
      <c r="BZ2942" s="53"/>
    </row>
    <row r="2943" spans="2:78" s="52" customFormat="1" ht="13" x14ac:dyDescent="0.3">
      <c r="B2943" s="31" t="s">
        <v>1933</v>
      </c>
      <c r="C2943" s="31" t="s">
        <v>157</v>
      </c>
      <c r="D2943" s="31" t="s">
        <v>2372</v>
      </c>
      <c r="E2943" s="31">
        <v>40.963410000000003</v>
      </c>
      <c r="F2943" s="31">
        <v>-2.666353</v>
      </c>
      <c r="G2943" s="67">
        <v>1111.1849999999999</v>
      </c>
      <c r="H2943" s="31">
        <v>108</v>
      </c>
      <c r="I2943" s="31">
        <v>67</v>
      </c>
      <c r="J2943" s="31">
        <v>41</v>
      </c>
      <c r="K2943" s="30">
        <v>708</v>
      </c>
      <c r="L2943" s="30">
        <v>403.18499999999995</v>
      </c>
      <c r="M2943" s="55">
        <v>5</v>
      </c>
      <c r="N2943" s="68" t="s">
        <v>17</v>
      </c>
      <c r="P2943" s="66"/>
      <c r="Q2943" s="53"/>
      <c r="R2943" s="53"/>
      <c r="S2943" s="53"/>
      <c r="T2943" s="53"/>
      <c r="U2943" s="53"/>
      <c r="V2943" s="53"/>
      <c r="W2943" s="53"/>
      <c r="BY2943" s="53"/>
      <c r="BZ2943" s="53"/>
    </row>
    <row r="2944" spans="2:78" s="52" customFormat="1" ht="13" x14ac:dyDescent="0.3">
      <c r="B2944" s="31" t="s">
        <v>1933</v>
      </c>
      <c r="C2944" s="31" t="s">
        <v>157</v>
      </c>
      <c r="D2944" s="31" t="s">
        <v>2373</v>
      </c>
      <c r="E2944" s="31">
        <v>40.52711</v>
      </c>
      <c r="F2944" s="31">
        <v>-2.8217500000000002</v>
      </c>
      <c r="G2944" s="67">
        <v>811.99170000000004</v>
      </c>
      <c r="H2944" s="31">
        <v>207</v>
      </c>
      <c r="I2944" s="31">
        <v>108</v>
      </c>
      <c r="J2944" s="31">
        <v>99</v>
      </c>
      <c r="K2944" s="30">
        <v>708</v>
      </c>
      <c r="L2944" s="30">
        <v>103.99170000000004</v>
      </c>
      <c r="M2944" s="55">
        <v>2</v>
      </c>
      <c r="N2944" s="68" t="s">
        <v>16</v>
      </c>
      <c r="P2944" s="66"/>
      <c r="Q2944" s="53"/>
      <c r="R2944" s="53"/>
      <c r="S2944" s="53"/>
      <c r="T2944" s="53"/>
      <c r="U2944" s="53"/>
      <c r="V2944" s="53"/>
      <c r="W2944" s="53"/>
      <c r="BY2944" s="53"/>
      <c r="BZ2944" s="53"/>
    </row>
    <row r="2945" spans="2:78" s="52" customFormat="1" ht="13" x14ac:dyDescent="0.3">
      <c r="B2945" s="31" t="s">
        <v>1933</v>
      </c>
      <c r="C2945" s="31" t="s">
        <v>157</v>
      </c>
      <c r="D2945" s="31" t="s">
        <v>2374</v>
      </c>
      <c r="E2945" s="31">
        <v>40.586010000000002</v>
      </c>
      <c r="F2945" s="31">
        <v>-2.6450779999999998</v>
      </c>
      <c r="G2945" s="67">
        <v>920.197</v>
      </c>
      <c r="H2945" s="31">
        <v>27</v>
      </c>
      <c r="I2945" s="31">
        <v>11</v>
      </c>
      <c r="J2945" s="31">
        <v>16</v>
      </c>
      <c r="K2945" s="30">
        <v>708</v>
      </c>
      <c r="L2945" s="30">
        <v>212.197</v>
      </c>
      <c r="M2945" s="55">
        <v>4</v>
      </c>
      <c r="N2945" s="68" t="s">
        <v>16</v>
      </c>
      <c r="P2945" s="66"/>
      <c r="Q2945" s="53"/>
      <c r="R2945" s="53"/>
      <c r="S2945" s="53"/>
      <c r="T2945" s="53"/>
      <c r="U2945" s="53"/>
      <c r="V2945" s="53"/>
      <c r="W2945" s="53"/>
      <c r="BY2945" s="53"/>
      <c r="BZ2945" s="53"/>
    </row>
    <row r="2946" spans="2:78" s="52" customFormat="1" ht="13" x14ac:dyDescent="0.3">
      <c r="B2946" s="31" t="s">
        <v>1933</v>
      </c>
      <c r="C2946" s="31" t="s">
        <v>157</v>
      </c>
      <c r="D2946" s="31" t="s">
        <v>2375</v>
      </c>
      <c r="E2946" s="31">
        <v>40.900880000000001</v>
      </c>
      <c r="F2946" s="31">
        <v>-2.7729059999999999</v>
      </c>
      <c r="G2946" s="67">
        <v>1054.0429999999999</v>
      </c>
      <c r="H2946" s="31">
        <v>98</v>
      </c>
      <c r="I2946" s="31">
        <v>58</v>
      </c>
      <c r="J2946" s="31">
        <v>40</v>
      </c>
      <c r="K2946" s="30">
        <v>708</v>
      </c>
      <c r="L2946" s="30">
        <v>346.04299999999989</v>
      </c>
      <c r="M2946" s="55">
        <v>4</v>
      </c>
      <c r="N2946" s="68" t="s">
        <v>16</v>
      </c>
      <c r="P2946" s="66"/>
      <c r="Q2946" s="53"/>
      <c r="R2946" s="53"/>
      <c r="S2946" s="53"/>
      <c r="T2946" s="53"/>
      <c r="U2946" s="53"/>
      <c r="V2946" s="53"/>
      <c r="W2946" s="53"/>
      <c r="BY2946" s="53"/>
      <c r="BZ2946" s="53"/>
    </row>
    <row r="2947" spans="2:78" s="52" customFormat="1" ht="13" x14ac:dyDescent="0.3">
      <c r="B2947" s="31" t="s">
        <v>1933</v>
      </c>
      <c r="C2947" s="31" t="s">
        <v>157</v>
      </c>
      <c r="D2947" s="31" t="s">
        <v>2376</v>
      </c>
      <c r="E2947" s="31">
        <v>40.297829999999998</v>
      </c>
      <c r="F2947" s="31">
        <v>-2.98217</v>
      </c>
      <c r="G2947" s="67">
        <v>658.96299999999997</v>
      </c>
      <c r="H2947" s="31">
        <v>1481</v>
      </c>
      <c r="I2947" s="31">
        <v>778</v>
      </c>
      <c r="J2947" s="31">
        <v>703</v>
      </c>
      <c r="K2947" s="30">
        <v>708</v>
      </c>
      <c r="L2947" s="30">
        <v>-49.037000000000035</v>
      </c>
      <c r="M2947" s="55">
        <v>2</v>
      </c>
      <c r="N2947" s="68" t="s">
        <v>16</v>
      </c>
      <c r="P2947" s="66"/>
      <c r="Q2947" s="53"/>
      <c r="R2947" s="53"/>
      <c r="S2947" s="53"/>
      <c r="T2947" s="53"/>
      <c r="U2947" s="53"/>
      <c r="V2947" s="53"/>
      <c r="W2947" s="53"/>
      <c r="BY2947" s="53"/>
      <c r="BZ2947" s="53"/>
    </row>
    <row r="2948" spans="2:78" s="52" customFormat="1" ht="13" x14ac:dyDescent="0.3">
      <c r="B2948" s="31" t="s">
        <v>1933</v>
      </c>
      <c r="C2948" s="31" t="s">
        <v>157</v>
      </c>
      <c r="D2948" s="31" t="s">
        <v>2377</v>
      </c>
      <c r="E2948" s="31">
        <v>40.327150000000003</v>
      </c>
      <c r="F2948" s="31">
        <v>-2.8485290000000001</v>
      </c>
      <c r="G2948" s="67">
        <v>710.44690000000003</v>
      </c>
      <c r="H2948" s="31">
        <v>801</v>
      </c>
      <c r="I2948" s="31">
        <v>372</v>
      </c>
      <c r="J2948" s="31">
        <v>429</v>
      </c>
      <c r="K2948" s="30">
        <v>708</v>
      </c>
      <c r="L2948" s="30">
        <v>2.4469000000000278</v>
      </c>
      <c r="M2948" s="55">
        <v>2</v>
      </c>
      <c r="N2948" s="68" t="s">
        <v>16</v>
      </c>
      <c r="P2948" s="66"/>
      <c r="Q2948" s="53"/>
      <c r="R2948" s="53"/>
      <c r="S2948" s="53"/>
      <c r="T2948" s="53"/>
      <c r="U2948" s="53"/>
      <c r="V2948" s="53"/>
      <c r="W2948" s="53"/>
      <c r="BY2948" s="53"/>
      <c r="BZ2948" s="53"/>
    </row>
    <row r="2949" spans="2:78" s="52" customFormat="1" ht="13" x14ac:dyDescent="0.3">
      <c r="B2949" s="31" t="s">
        <v>1933</v>
      </c>
      <c r="C2949" s="31" t="s">
        <v>157</v>
      </c>
      <c r="D2949" s="31" t="s">
        <v>2378</v>
      </c>
      <c r="E2949" s="31">
        <v>40.574089999999998</v>
      </c>
      <c r="F2949" s="31">
        <v>-2.750642</v>
      </c>
      <c r="G2949" s="67">
        <v>954.17629999999997</v>
      </c>
      <c r="H2949" s="31">
        <v>178</v>
      </c>
      <c r="I2949" s="31">
        <v>91</v>
      </c>
      <c r="J2949" s="31">
        <v>87</v>
      </c>
      <c r="K2949" s="30">
        <v>708</v>
      </c>
      <c r="L2949" s="30">
        <v>246.17629999999997</v>
      </c>
      <c r="M2949" s="55">
        <v>4</v>
      </c>
      <c r="N2949" s="68" t="s">
        <v>16</v>
      </c>
      <c r="P2949" s="66"/>
      <c r="Q2949" s="53"/>
      <c r="R2949" s="53"/>
      <c r="S2949" s="53"/>
      <c r="T2949" s="53"/>
      <c r="U2949" s="53"/>
      <c r="V2949" s="53"/>
      <c r="W2949" s="53"/>
      <c r="BY2949" s="53"/>
      <c r="BZ2949" s="53"/>
    </row>
    <row r="2950" spans="2:78" s="52" customFormat="1" ht="13" x14ac:dyDescent="0.3">
      <c r="B2950" s="31" t="s">
        <v>1933</v>
      </c>
      <c r="C2950" s="31" t="s">
        <v>157</v>
      </c>
      <c r="D2950" s="31" t="s">
        <v>2379</v>
      </c>
      <c r="E2950" s="31">
        <v>40.596699999999998</v>
      </c>
      <c r="F2950" s="31">
        <v>-3.2481650000000002</v>
      </c>
      <c r="G2950" s="67">
        <v>648.2296</v>
      </c>
      <c r="H2950" s="31">
        <v>10734</v>
      </c>
      <c r="I2950" s="31">
        <v>5522</v>
      </c>
      <c r="J2950" s="31">
        <v>5212</v>
      </c>
      <c r="K2950" s="30">
        <v>708</v>
      </c>
      <c r="L2950" s="30">
        <v>-59.770399999999995</v>
      </c>
      <c r="M2950" s="55">
        <v>2</v>
      </c>
      <c r="N2950" s="68" t="s">
        <v>16</v>
      </c>
      <c r="P2950" s="66"/>
      <c r="Q2950" s="53"/>
      <c r="R2950" s="53"/>
      <c r="S2950" s="53"/>
      <c r="T2950" s="53"/>
      <c r="U2950" s="53"/>
      <c r="V2950" s="53"/>
      <c r="W2950" s="53"/>
      <c r="BY2950" s="53"/>
      <c r="BZ2950" s="53"/>
    </row>
    <row r="2951" spans="2:78" s="52" customFormat="1" ht="13" x14ac:dyDescent="0.3">
      <c r="B2951" s="31" t="s">
        <v>1933</v>
      </c>
      <c r="C2951" s="31" t="s">
        <v>157</v>
      </c>
      <c r="D2951" s="31" t="s">
        <v>2380</v>
      </c>
      <c r="E2951" s="31">
        <v>40.615540000000003</v>
      </c>
      <c r="F2951" s="31">
        <v>-1.6600919999999999</v>
      </c>
      <c r="G2951" s="67">
        <v>1398.75</v>
      </c>
      <c r="H2951" s="31">
        <v>230</v>
      </c>
      <c r="I2951" s="31">
        <v>136</v>
      </c>
      <c r="J2951" s="31">
        <v>94</v>
      </c>
      <c r="K2951" s="30">
        <v>708</v>
      </c>
      <c r="L2951" s="30">
        <v>690.75</v>
      </c>
      <c r="M2951" s="55">
        <v>6</v>
      </c>
      <c r="N2951" s="68" t="s">
        <v>17</v>
      </c>
      <c r="P2951" s="66"/>
      <c r="Q2951" s="53"/>
      <c r="R2951" s="53"/>
      <c r="S2951" s="53"/>
      <c r="T2951" s="53"/>
      <c r="U2951" s="53"/>
      <c r="V2951" s="53"/>
      <c r="W2951" s="53"/>
      <c r="BY2951" s="53"/>
      <c r="BZ2951" s="53"/>
    </row>
    <row r="2952" spans="2:78" s="52" customFormat="1" ht="13" x14ac:dyDescent="0.3">
      <c r="B2952" s="31" t="s">
        <v>1933</v>
      </c>
      <c r="C2952" s="31" t="s">
        <v>157</v>
      </c>
      <c r="D2952" s="31" t="s">
        <v>2381</v>
      </c>
      <c r="E2952" s="31">
        <v>41.066630000000004</v>
      </c>
      <c r="F2952" s="31">
        <v>-2.8553899999999999</v>
      </c>
      <c r="G2952" s="67">
        <v>981.91179999999997</v>
      </c>
      <c r="H2952" s="31">
        <v>24</v>
      </c>
      <c r="I2952" s="31">
        <v>15</v>
      </c>
      <c r="J2952" s="31">
        <v>9</v>
      </c>
      <c r="K2952" s="30">
        <v>708</v>
      </c>
      <c r="L2952" s="30">
        <v>273.91179999999997</v>
      </c>
      <c r="M2952" s="55">
        <v>4</v>
      </c>
      <c r="N2952" s="68" t="s">
        <v>16</v>
      </c>
      <c r="P2952" s="66"/>
      <c r="Q2952" s="53"/>
      <c r="R2952" s="53"/>
      <c r="S2952" s="53"/>
      <c r="T2952" s="53"/>
      <c r="U2952" s="53"/>
      <c r="V2952" s="53"/>
      <c r="W2952" s="53"/>
      <c r="BY2952" s="53"/>
      <c r="BZ2952" s="53"/>
    </row>
    <row r="2953" spans="2:78" s="52" customFormat="1" ht="13" x14ac:dyDescent="0.3">
      <c r="B2953" s="31" t="s">
        <v>1933</v>
      </c>
      <c r="C2953" s="31" t="s">
        <v>157</v>
      </c>
      <c r="D2953" s="31" t="s">
        <v>2382</v>
      </c>
      <c r="E2953" s="31">
        <v>41.02637</v>
      </c>
      <c r="F2953" s="31">
        <v>-2.3681770000000002</v>
      </c>
      <c r="G2953" s="67">
        <v>1123.4829999999999</v>
      </c>
      <c r="H2953" s="31">
        <v>203</v>
      </c>
      <c r="I2953" s="31">
        <v>111</v>
      </c>
      <c r="J2953" s="31">
        <v>92</v>
      </c>
      <c r="K2953" s="30">
        <v>708</v>
      </c>
      <c r="L2953" s="30">
        <v>415.48299999999995</v>
      </c>
      <c r="M2953" s="55">
        <v>5</v>
      </c>
      <c r="N2953" s="68" t="s">
        <v>17</v>
      </c>
      <c r="P2953" s="66"/>
      <c r="Q2953" s="53"/>
      <c r="R2953" s="53"/>
      <c r="S2953" s="53"/>
      <c r="T2953" s="53"/>
      <c r="U2953" s="53"/>
      <c r="V2953" s="53"/>
      <c r="W2953" s="53"/>
      <c r="BY2953" s="53"/>
      <c r="BZ2953" s="53"/>
    </row>
    <row r="2954" spans="2:78" s="52" customFormat="1" ht="13" x14ac:dyDescent="0.3">
      <c r="B2954" s="31" t="s">
        <v>1933</v>
      </c>
      <c r="C2954" s="31" t="s">
        <v>157</v>
      </c>
      <c r="D2954" s="31" t="s">
        <v>2383</v>
      </c>
      <c r="E2954" s="31">
        <v>40.97213</v>
      </c>
      <c r="F2954" s="31">
        <v>-2.132879</v>
      </c>
      <c r="G2954" s="67">
        <v>1186.5070000000001</v>
      </c>
      <c r="H2954" s="31">
        <v>73</v>
      </c>
      <c r="I2954" s="31">
        <v>43</v>
      </c>
      <c r="J2954" s="31">
        <v>30</v>
      </c>
      <c r="K2954" s="30">
        <v>708</v>
      </c>
      <c r="L2954" s="30">
        <v>478.50700000000006</v>
      </c>
      <c r="M2954" s="55">
        <v>5</v>
      </c>
      <c r="N2954" s="68" t="s">
        <v>17</v>
      </c>
      <c r="P2954" s="66"/>
      <c r="Q2954" s="53"/>
      <c r="R2954" s="53"/>
      <c r="S2954" s="53"/>
      <c r="T2954" s="53"/>
      <c r="U2954" s="53"/>
      <c r="V2954" s="53"/>
      <c r="W2954" s="53"/>
      <c r="BY2954" s="53"/>
      <c r="BZ2954" s="53"/>
    </row>
    <row r="2955" spans="2:78" s="52" customFormat="1" ht="13" x14ac:dyDescent="0.3">
      <c r="B2955" s="31" t="s">
        <v>1933</v>
      </c>
      <c r="C2955" s="31" t="s">
        <v>157</v>
      </c>
      <c r="D2955" s="31" t="s">
        <v>2384</v>
      </c>
      <c r="E2955" s="31">
        <v>40.743850000000002</v>
      </c>
      <c r="F2955" s="31">
        <v>-1.7344889999999999</v>
      </c>
      <c r="G2955" s="67">
        <v>1281.8530000000001</v>
      </c>
      <c r="H2955" s="31">
        <v>22</v>
      </c>
      <c r="I2955" s="31">
        <v>16</v>
      </c>
      <c r="J2955" s="31">
        <v>6</v>
      </c>
      <c r="K2955" s="30">
        <v>708</v>
      </c>
      <c r="L2955" s="30">
        <v>573.85300000000007</v>
      </c>
      <c r="M2955" s="55">
        <v>5</v>
      </c>
      <c r="N2955" s="68" t="s">
        <v>17</v>
      </c>
      <c r="P2955" s="66"/>
      <c r="Q2955" s="53"/>
      <c r="R2955" s="53"/>
      <c r="S2955" s="53"/>
      <c r="T2955" s="53"/>
      <c r="U2955" s="53"/>
      <c r="V2955" s="53"/>
      <c r="W2955" s="53"/>
      <c r="BY2955" s="53"/>
      <c r="BZ2955" s="53"/>
    </row>
    <row r="2956" spans="2:78" s="52" customFormat="1" ht="13" x14ac:dyDescent="0.3">
      <c r="B2956" s="31" t="s">
        <v>1933</v>
      </c>
      <c r="C2956" s="31" t="s">
        <v>157</v>
      </c>
      <c r="D2956" s="31" t="s">
        <v>2385</v>
      </c>
      <c r="E2956" s="31">
        <v>40.492429999999999</v>
      </c>
      <c r="F2956" s="31">
        <v>-3.0766710000000002</v>
      </c>
      <c r="G2956" s="67">
        <v>686.1259</v>
      </c>
      <c r="H2956" s="31">
        <v>443</v>
      </c>
      <c r="I2956" s="31">
        <v>234</v>
      </c>
      <c r="J2956" s="31">
        <v>209</v>
      </c>
      <c r="K2956" s="30">
        <v>708</v>
      </c>
      <c r="L2956" s="30">
        <v>-21.874099999999999</v>
      </c>
      <c r="M2956" s="55">
        <v>2</v>
      </c>
      <c r="N2956" s="68" t="s">
        <v>16</v>
      </c>
      <c r="P2956" s="66"/>
      <c r="Q2956" s="53"/>
      <c r="R2956" s="53"/>
      <c r="S2956" s="53"/>
      <c r="T2956" s="53"/>
      <c r="U2956" s="53"/>
      <c r="V2956" s="53"/>
      <c r="W2956" s="53"/>
      <c r="BY2956" s="53"/>
      <c r="BZ2956" s="53"/>
    </row>
    <row r="2957" spans="2:78" s="52" customFormat="1" ht="13" x14ac:dyDescent="0.3">
      <c r="B2957" s="31" t="s">
        <v>1933</v>
      </c>
      <c r="C2957" s="31" t="s">
        <v>157</v>
      </c>
      <c r="D2957" s="31" t="s">
        <v>2386</v>
      </c>
      <c r="E2957" s="31">
        <v>40.96434</v>
      </c>
      <c r="F2957" s="31">
        <v>-3.114865</v>
      </c>
      <c r="G2957" s="67">
        <v>902.12</v>
      </c>
      <c r="H2957" s="31">
        <v>188</v>
      </c>
      <c r="I2957" s="31">
        <v>110</v>
      </c>
      <c r="J2957" s="31">
        <v>78</v>
      </c>
      <c r="K2957" s="30">
        <v>708</v>
      </c>
      <c r="L2957" s="30">
        <v>194.12</v>
      </c>
      <c r="M2957" s="55">
        <v>2</v>
      </c>
      <c r="N2957" s="68" t="s">
        <v>16</v>
      </c>
      <c r="P2957" s="66"/>
      <c r="Q2957" s="53"/>
      <c r="R2957" s="53"/>
      <c r="S2957" s="53"/>
      <c r="T2957" s="53"/>
      <c r="U2957" s="53"/>
      <c r="V2957" s="53"/>
      <c r="W2957" s="53"/>
      <c r="BY2957" s="53"/>
      <c r="BZ2957" s="53"/>
    </row>
    <row r="2958" spans="2:78" s="52" customFormat="1" ht="13" x14ac:dyDescent="0.3">
      <c r="B2958" s="31" t="s">
        <v>1933</v>
      </c>
      <c r="C2958" s="31" t="s">
        <v>157</v>
      </c>
      <c r="D2958" s="31" t="s">
        <v>2387</v>
      </c>
      <c r="E2958" s="31">
        <v>40.669350000000001</v>
      </c>
      <c r="F2958" s="31">
        <v>-2.4021400000000002</v>
      </c>
      <c r="G2958" s="67">
        <v>989.90989999999999</v>
      </c>
      <c r="H2958" s="31">
        <v>35</v>
      </c>
      <c r="I2958" s="31">
        <v>18</v>
      </c>
      <c r="J2958" s="31">
        <v>17</v>
      </c>
      <c r="K2958" s="30">
        <v>708</v>
      </c>
      <c r="L2958" s="30">
        <v>281.90989999999999</v>
      </c>
      <c r="M2958" s="55">
        <v>4</v>
      </c>
      <c r="N2958" s="68" t="s">
        <v>16</v>
      </c>
      <c r="P2958" s="66"/>
      <c r="Q2958" s="53"/>
      <c r="R2958" s="53"/>
      <c r="S2958" s="53"/>
      <c r="T2958" s="53"/>
      <c r="U2958" s="53"/>
      <c r="V2958" s="53"/>
      <c r="W2958" s="53"/>
      <c r="BY2958" s="53"/>
      <c r="BZ2958" s="53"/>
    </row>
    <row r="2959" spans="2:78" s="52" customFormat="1" ht="13" x14ac:dyDescent="0.3">
      <c r="B2959" s="31" t="s">
        <v>1933</v>
      </c>
      <c r="C2959" s="31" t="s">
        <v>157</v>
      </c>
      <c r="D2959" s="31" t="s">
        <v>2388</v>
      </c>
      <c r="E2959" s="31">
        <v>40.883609999999997</v>
      </c>
      <c r="F2959" s="31">
        <v>-2.8178130000000001</v>
      </c>
      <c r="G2959" s="67">
        <v>956.30399999999997</v>
      </c>
      <c r="H2959" s="31">
        <v>71</v>
      </c>
      <c r="I2959" s="31">
        <v>43</v>
      </c>
      <c r="J2959" s="31">
        <v>28</v>
      </c>
      <c r="K2959" s="30">
        <v>708</v>
      </c>
      <c r="L2959" s="30">
        <v>248.30399999999997</v>
      </c>
      <c r="M2959" s="55">
        <v>4</v>
      </c>
      <c r="N2959" s="68" t="s">
        <v>16</v>
      </c>
      <c r="P2959" s="66"/>
      <c r="Q2959" s="53"/>
      <c r="R2959" s="53"/>
      <c r="S2959" s="53"/>
      <c r="T2959" s="53"/>
      <c r="U2959" s="53"/>
      <c r="V2959" s="53"/>
      <c r="W2959" s="53"/>
      <c r="BY2959" s="53"/>
      <c r="BZ2959" s="53"/>
    </row>
    <row r="2960" spans="2:78" s="52" customFormat="1" ht="13" x14ac:dyDescent="0.3">
      <c r="B2960" s="31" t="s">
        <v>1933</v>
      </c>
      <c r="C2960" s="31" t="s">
        <v>157</v>
      </c>
      <c r="D2960" s="31" t="s">
        <v>2389</v>
      </c>
      <c r="E2960" s="31">
        <v>40.735869999999998</v>
      </c>
      <c r="F2960" s="31">
        <v>-2.3026550000000001</v>
      </c>
      <c r="G2960" s="67">
        <v>1206.5450000000001</v>
      </c>
      <c r="H2960" s="31">
        <v>56</v>
      </c>
      <c r="I2960" s="31">
        <v>35</v>
      </c>
      <c r="J2960" s="31">
        <v>21</v>
      </c>
      <c r="K2960" s="30">
        <v>708</v>
      </c>
      <c r="L2960" s="30">
        <v>498.54500000000007</v>
      </c>
      <c r="M2960" s="55">
        <v>5</v>
      </c>
      <c r="N2960" s="68" t="s">
        <v>17</v>
      </c>
      <c r="P2960" s="66"/>
      <c r="Q2960" s="53"/>
      <c r="R2960" s="53"/>
      <c r="S2960" s="53"/>
      <c r="T2960" s="53"/>
      <c r="U2960" s="53"/>
      <c r="V2960" s="53"/>
      <c r="W2960" s="53"/>
      <c r="BY2960" s="53"/>
      <c r="BZ2960" s="53"/>
    </row>
    <row r="2961" spans="2:78" s="52" customFormat="1" ht="13" x14ac:dyDescent="0.3">
      <c r="B2961" s="31" t="s">
        <v>1933</v>
      </c>
      <c r="C2961" s="31" t="s">
        <v>157</v>
      </c>
      <c r="D2961" s="31" t="s">
        <v>2390</v>
      </c>
      <c r="E2961" s="31">
        <v>40.531170000000003</v>
      </c>
      <c r="F2961" s="31">
        <v>-3.0303580000000001</v>
      </c>
      <c r="G2961" s="67">
        <v>718.03179999999998</v>
      </c>
      <c r="H2961" s="31">
        <v>251</v>
      </c>
      <c r="I2961" s="31">
        <v>138</v>
      </c>
      <c r="J2961" s="31">
        <v>113</v>
      </c>
      <c r="K2961" s="30">
        <v>708</v>
      </c>
      <c r="L2961" s="30">
        <v>10.031799999999976</v>
      </c>
      <c r="M2961" s="55">
        <v>2</v>
      </c>
      <c r="N2961" s="68" t="s">
        <v>16</v>
      </c>
      <c r="P2961" s="66"/>
      <c r="Q2961" s="53"/>
      <c r="R2961" s="53"/>
      <c r="S2961" s="53"/>
      <c r="T2961" s="53"/>
      <c r="U2961" s="53"/>
      <c r="V2961" s="53"/>
      <c r="W2961" s="53"/>
      <c r="BY2961" s="53"/>
      <c r="BZ2961" s="53"/>
    </row>
    <row r="2962" spans="2:78" s="52" customFormat="1" ht="13" x14ac:dyDescent="0.3">
      <c r="B2962" s="31" t="s">
        <v>1933</v>
      </c>
      <c r="C2962" s="31" t="s">
        <v>157</v>
      </c>
      <c r="D2962" s="31" t="s">
        <v>2391</v>
      </c>
      <c r="E2962" s="31">
        <v>41.103200000000001</v>
      </c>
      <c r="F2962" s="31">
        <v>-3.1312980000000001</v>
      </c>
      <c r="G2962" s="67">
        <v>1225.0920000000001</v>
      </c>
      <c r="H2962" s="31">
        <v>38</v>
      </c>
      <c r="I2962" s="31">
        <v>21</v>
      </c>
      <c r="J2962" s="31">
        <v>17</v>
      </c>
      <c r="K2962" s="30">
        <v>708</v>
      </c>
      <c r="L2962" s="30">
        <v>517.0920000000001</v>
      </c>
      <c r="M2962" s="55">
        <v>5</v>
      </c>
      <c r="N2962" s="68" t="s">
        <v>17</v>
      </c>
      <c r="P2962" s="66"/>
      <c r="Q2962" s="53"/>
      <c r="R2962" s="53"/>
      <c r="S2962" s="53"/>
      <c r="T2962" s="53"/>
      <c r="U2962" s="53"/>
      <c r="V2962" s="53"/>
      <c r="W2962" s="53"/>
      <c r="BY2962" s="53"/>
      <c r="BZ2962" s="53"/>
    </row>
    <row r="2963" spans="2:78" s="52" customFormat="1" ht="13" x14ac:dyDescent="0.3">
      <c r="B2963" s="31" t="s">
        <v>1933</v>
      </c>
      <c r="C2963" s="31" t="s">
        <v>157</v>
      </c>
      <c r="D2963" s="31" t="s">
        <v>2392</v>
      </c>
      <c r="E2963" s="31">
        <v>40.666550000000001</v>
      </c>
      <c r="F2963" s="31">
        <v>-2.9976950000000002</v>
      </c>
      <c r="G2963" s="67">
        <v>952.71280000000002</v>
      </c>
      <c r="H2963" s="31">
        <v>92</v>
      </c>
      <c r="I2963" s="31">
        <v>58</v>
      </c>
      <c r="J2963" s="31">
        <v>34</v>
      </c>
      <c r="K2963" s="30">
        <v>708</v>
      </c>
      <c r="L2963" s="30">
        <v>244.71280000000002</v>
      </c>
      <c r="M2963" s="55">
        <v>4</v>
      </c>
      <c r="N2963" s="68" t="s">
        <v>16</v>
      </c>
      <c r="P2963" s="66"/>
      <c r="Q2963" s="53"/>
      <c r="R2963" s="53"/>
      <c r="S2963" s="53"/>
      <c r="T2963" s="53"/>
      <c r="U2963" s="53"/>
      <c r="V2963" s="53"/>
      <c r="W2963" s="53"/>
      <c r="BY2963" s="53"/>
      <c r="BZ2963" s="53"/>
    </row>
    <row r="2964" spans="2:78" s="52" customFormat="1" ht="13" x14ac:dyDescent="0.3">
      <c r="B2964" s="31" t="s">
        <v>1933</v>
      </c>
      <c r="C2964" s="31" t="s">
        <v>157</v>
      </c>
      <c r="D2964" s="31" t="s">
        <v>2393</v>
      </c>
      <c r="E2964" s="31">
        <v>41.197479999999999</v>
      </c>
      <c r="F2964" s="31">
        <v>-2.8709020000000001</v>
      </c>
      <c r="G2964" s="67">
        <v>1153.596</v>
      </c>
      <c r="H2964" s="31">
        <v>466</v>
      </c>
      <c r="I2964" s="31">
        <v>257</v>
      </c>
      <c r="J2964" s="31">
        <v>209</v>
      </c>
      <c r="K2964" s="30">
        <v>708</v>
      </c>
      <c r="L2964" s="30">
        <v>445.596</v>
      </c>
      <c r="M2964" s="55">
        <v>5</v>
      </c>
      <c r="N2964" s="68" t="s">
        <v>17</v>
      </c>
      <c r="P2964" s="66"/>
      <c r="Q2964" s="53"/>
      <c r="R2964" s="53"/>
      <c r="S2964" s="53"/>
      <c r="T2964" s="53"/>
      <c r="U2964" s="53"/>
      <c r="V2964" s="53"/>
      <c r="W2964" s="53"/>
      <c r="BY2964" s="53"/>
      <c r="BZ2964" s="53"/>
    </row>
    <row r="2965" spans="2:78" s="52" customFormat="1" ht="13" x14ac:dyDescent="0.3">
      <c r="B2965" s="31" t="s">
        <v>1933</v>
      </c>
      <c r="C2965" s="31" t="s">
        <v>157</v>
      </c>
      <c r="D2965" s="31" t="s">
        <v>2394</v>
      </c>
      <c r="E2965" s="31">
        <v>40.516869999999997</v>
      </c>
      <c r="F2965" s="31">
        <v>-2.7918759999999998</v>
      </c>
      <c r="G2965" s="67">
        <v>771.42759999999998</v>
      </c>
      <c r="H2965" s="31">
        <v>217</v>
      </c>
      <c r="I2965" s="31">
        <v>122</v>
      </c>
      <c r="J2965" s="31">
        <v>95</v>
      </c>
      <c r="K2965" s="30">
        <v>708</v>
      </c>
      <c r="L2965" s="30">
        <v>63.427599999999984</v>
      </c>
      <c r="M2965" s="55">
        <v>2</v>
      </c>
      <c r="N2965" s="68" t="s">
        <v>16</v>
      </c>
      <c r="P2965" s="66"/>
      <c r="Q2965" s="53"/>
      <c r="R2965" s="53"/>
      <c r="S2965" s="53"/>
      <c r="T2965" s="53"/>
      <c r="U2965" s="53"/>
      <c r="V2965" s="53"/>
      <c r="W2965" s="53"/>
      <c r="BY2965" s="53"/>
      <c r="BZ2965" s="53"/>
    </row>
    <row r="2966" spans="2:78" s="52" customFormat="1" ht="13" x14ac:dyDescent="0.3">
      <c r="B2966" s="31" t="s">
        <v>1933</v>
      </c>
      <c r="C2966" s="31" t="s">
        <v>157</v>
      </c>
      <c r="D2966" s="31" t="s">
        <v>2395</v>
      </c>
      <c r="E2966" s="31">
        <v>40.56503</v>
      </c>
      <c r="F2966" s="31">
        <v>-3.2685490000000001</v>
      </c>
      <c r="G2966" s="67">
        <v>633.64340000000004</v>
      </c>
      <c r="H2966" s="31">
        <v>32744</v>
      </c>
      <c r="I2966" s="31">
        <v>16936</v>
      </c>
      <c r="J2966" s="31">
        <v>15808</v>
      </c>
      <c r="K2966" s="30">
        <v>708</v>
      </c>
      <c r="L2966" s="30">
        <v>-74.356599999999958</v>
      </c>
      <c r="M2966" s="55">
        <v>2</v>
      </c>
      <c r="N2966" s="68" t="s">
        <v>16</v>
      </c>
      <c r="P2966" s="66"/>
      <c r="Q2966" s="53"/>
      <c r="R2966" s="53"/>
      <c r="S2966" s="53"/>
      <c r="T2966" s="53"/>
      <c r="U2966" s="53"/>
      <c r="V2966" s="53"/>
      <c r="W2966" s="53"/>
      <c r="BY2966" s="53"/>
      <c r="BZ2966" s="53"/>
    </row>
    <row r="2967" spans="2:78" s="52" customFormat="1" ht="13" x14ac:dyDescent="0.3">
      <c r="B2967" s="31" t="s">
        <v>1933</v>
      </c>
      <c r="C2967" s="31" t="s">
        <v>157</v>
      </c>
      <c r="D2967" s="31" t="s">
        <v>2396</v>
      </c>
      <c r="E2967" s="31">
        <v>41.005339999999997</v>
      </c>
      <c r="F2967" s="31">
        <v>-2.7847300000000001</v>
      </c>
      <c r="G2967" s="67">
        <v>841.86659999999995</v>
      </c>
      <c r="H2967" s="31">
        <v>48</v>
      </c>
      <c r="I2967" s="31">
        <v>24</v>
      </c>
      <c r="J2967" s="31">
        <v>24</v>
      </c>
      <c r="K2967" s="30">
        <v>708</v>
      </c>
      <c r="L2967" s="30">
        <v>133.86659999999995</v>
      </c>
      <c r="M2967" s="55">
        <v>2</v>
      </c>
      <c r="N2967" s="68" t="s">
        <v>16</v>
      </c>
      <c r="P2967" s="66"/>
      <c r="Q2967" s="53"/>
      <c r="R2967" s="53"/>
      <c r="S2967" s="53"/>
      <c r="T2967" s="53"/>
      <c r="U2967" s="53"/>
      <c r="V2967" s="53"/>
      <c r="W2967" s="53"/>
      <c r="BY2967" s="53"/>
      <c r="BZ2967" s="53"/>
    </row>
    <row r="2968" spans="2:78" s="52" customFormat="1" ht="13" x14ac:dyDescent="0.3">
      <c r="B2968" s="31" t="s">
        <v>1933</v>
      </c>
      <c r="C2968" s="31" t="s">
        <v>157</v>
      </c>
      <c r="D2968" s="31" t="s">
        <v>2397</v>
      </c>
      <c r="E2968" s="31">
        <v>40.718269999999997</v>
      </c>
      <c r="F2968" s="31">
        <v>-1.9712639999999999</v>
      </c>
      <c r="G2968" s="67">
        <v>1257.18</v>
      </c>
      <c r="H2968" s="31">
        <v>20</v>
      </c>
      <c r="I2968" s="31">
        <v>15</v>
      </c>
      <c r="J2968" s="31">
        <v>5</v>
      </c>
      <c r="K2968" s="30">
        <v>708</v>
      </c>
      <c r="L2968" s="30">
        <v>549.18000000000006</v>
      </c>
      <c r="M2968" s="55">
        <v>5</v>
      </c>
      <c r="N2968" s="68" t="s">
        <v>17</v>
      </c>
      <c r="P2968" s="66"/>
      <c r="Q2968" s="53"/>
      <c r="R2968" s="53"/>
      <c r="S2968" s="53"/>
      <c r="T2968" s="53"/>
      <c r="U2968" s="53"/>
      <c r="V2968" s="53"/>
      <c r="W2968" s="53"/>
      <c r="BY2968" s="53"/>
      <c r="BZ2968" s="53"/>
    </row>
    <row r="2969" spans="2:78" s="52" customFormat="1" ht="13" x14ac:dyDescent="0.3">
      <c r="B2969" s="31" t="s">
        <v>1933</v>
      </c>
      <c r="C2969" s="31" t="s">
        <v>157</v>
      </c>
      <c r="D2969" s="31" t="s">
        <v>2398</v>
      </c>
      <c r="E2969" s="31">
        <v>41.286200000000001</v>
      </c>
      <c r="F2969" s="31">
        <v>-2.914215</v>
      </c>
      <c r="G2969" s="67">
        <v>1156.4159999999999</v>
      </c>
      <c r="H2969" s="31">
        <v>32</v>
      </c>
      <c r="I2969" s="31">
        <v>21</v>
      </c>
      <c r="J2969" s="31">
        <v>11</v>
      </c>
      <c r="K2969" s="30">
        <v>708</v>
      </c>
      <c r="L2969" s="30">
        <v>448.41599999999994</v>
      </c>
      <c r="M2969" s="55">
        <v>5</v>
      </c>
      <c r="N2969" s="68" t="s">
        <v>17</v>
      </c>
      <c r="P2969" s="66"/>
      <c r="Q2969" s="53"/>
      <c r="R2969" s="53"/>
      <c r="S2969" s="53"/>
      <c r="T2969" s="53"/>
      <c r="U2969" s="53"/>
      <c r="V2969" s="53"/>
      <c r="W2969" s="53"/>
      <c r="BY2969" s="53"/>
      <c r="BZ2969" s="53"/>
    </row>
    <row r="2970" spans="2:78" s="52" customFormat="1" ht="13" x14ac:dyDescent="0.3">
      <c r="B2970" s="31" t="s">
        <v>1933</v>
      </c>
      <c r="C2970" s="31" t="s">
        <v>157</v>
      </c>
      <c r="D2970" s="31" t="s">
        <v>2399</v>
      </c>
      <c r="E2970" s="31">
        <v>40.78922</v>
      </c>
      <c r="F2970" s="31">
        <v>-2.7537560000000001</v>
      </c>
      <c r="G2970" s="67">
        <v>893.62890000000004</v>
      </c>
      <c r="H2970" s="31">
        <v>27</v>
      </c>
      <c r="I2970" s="31">
        <v>14</v>
      </c>
      <c r="J2970" s="31">
        <v>13</v>
      </c>
      <c r="K2970" s="30">
        <v>708</v>
      </c>
      <c r="L2970" s="30">
        <v>185.62890000000004</v>
      </c>
      <c r="M2970" s="55">
        <v>2</v>
      </c>
      <c r="N2970" s="68" t="s">
        <v>16</v>
      </c>
      <c r="P2970" s="66"/>
      <c r="Q2970" s="53"/>
      <c r="R2970" s="53"/>
      <c r="S2970" s="53"/>
      <c r="T2970" s="53"/>
      <c r="U2970" s="53"/>
      <c r="V2970" s="53"/>
      <c r="W2970" s="53"/>
      <c r="BY2970" s="53"/>
      <c r="BZ2970" s="53"/>
    </row>
    <row r="2971" spans="2:78" s="52" customFormat="1" ht="13" x14ac:dyDescent="0.3">
      <c r="B2971" s="31" t="s">
        <v>1933</v>
      </c>
      <c r="C2971" s="31" t="s">
        <v>157</v>
      </c>
      <c r="D2971" s="31" t="s">
        <v>2400</v>
      </c>
      <c r="E2971" s="31">
        <v>40.571599999999997</v>
      </c>
      <c r="F2971" s="31">
        <v>-2.8010920000000001</v>
      </c>
      <c r="G2971" s="67">
        <v>930.75059999999996</v>
      </c>
      <c r="H2971" s="31">
        <v>92</v>
      </c>
      <c r="I2971" s="31">
        <v>55</v>
      </c>
      <c r="J2971" s="31">
        <v>37</v>
      </c>
      <c r="K2971" s="30">
        <v>708</v>
      </c>
      <c r="L2971" s="30">
        <v>222.75059999999996</v>
      </c>
      <c r="M2971" s="55">
        <v>4</v>
      </c>
      <c r="N2971" s="68" t="s">
        <v>16</v>
      </c>
      <c r="P2971" s="66"/>
      <c r="Q2971" s="53"/>
      <c r="R2971" s="53"/>
      <c r="S2971" s="53"/>
      <c r="T2971" s="53"/>
      <c r="U2971" s="53"/>
      <c r="V2971" s="53"/>
      <c r="W2971" s="53"/>
      <c r="BY2971" s="53"/>
      <c r="BZ2971" s="53"/>
    </row>
    <row r="2972" spans="2:78" s="52" customFormat="1" ht="13" x14ac:dyDescent="0.3">
      <c r="B2972" s="31" t="s">
        <v>1933</v>
      </c>
      <c r="C2972" s="31" t="s">
        <v>157</v>
      </c>
      <c r="D2972" s="31" t="s">
        <v>2401</v>
      </c>
      <c r="E2972" s="31">
        <v>41.134909999999998</v>
      </c>
      <c r="F2972" s="31">
        <v>-2.8869060000000002</v>
      </c>
      <c r="G2972" s="67">
        <v>1130.4639999999999</v>
      </c>
      <c r="H2972" s="31">
        <v>29</v>
      </c>
      <c r="I2972" s="31">
        <v>19</v>
      </c>
      <c r="J2972" s="31">
        <v>10</v>
      </c>
      <c r="K2972" s="30">
        <v>708</v>
      </c>
      <c r="L2972" s="30">
        <v>422.46399999999994</v>
      </c>
      <c r="M2972" s="55">
        <v>5</v>
      </c>
      <c r="N2972" s="68" t="s">
        <v>17</v>
      </c>
      <c r="P2972" s="66"/>
      <c r="Q2972" s="53"/>
      <c r="R2972" s="53"/>
      <c r="S2972" s="53"/>
      <c r="T2972" s="53"/>
      <c r="U2972" s="53"/>
      <c r="V2972" s="53"/>
      <c r="W2972" s="53"/>
      <c r="BY2972" s="53"/>
      <c r="BZ2972" s="53"/>
    </row>
    <row r="2973" spans="2:78" s="52" customFormat="1" ht="13" x14ac:dyDescent="0.3">
      <c r="B2973" s="31" t="s">
        <v>1933</v>
      </c>
      <c r="C2973" s="31" t="s">
        <v>157</v>
      </c>
      <c r="D2973" s="31" t="s">
        <v>2402</v>
      </c>
      <c r="E2973" s="31">
        <v>40.759650000000001</v>
      </c>
      <c r="F2973" s="31">
        <v>-2.8705080000000001</v>
      </c>
      <c r="G2973" s="67">
        <v>912.48249999999996</v>
      </c>
      <c r="H2973" s="31">
        <v>2873</v>
      </c>
      <c r="I2973" s="31">
        <v>1488</v>
      </c>
      <c r="J2973" s="31">
        <v>1385</v>
      </c>
      <c r="K2973" s="30">
        <v>708</v>
      </c>
      <c r="L2973" s="30">
        <v>204.48249999999996</v>
      </c>
      <c r="M2973" s="55">
        <v>4</v>
      </c>
      <c r="N2973" s="68" t="s">
        <v>16</v>
      </c>
      <c r="P2973" s="66"/>
      <c r="Q2973" s="53"/>
      <c r="R2973" s="53"/>
      <c r="S2973" s="53"/>
      <c r="T2973" s="53"/>
      <c r="U2973" s="53"/>
      <c r="V2973" s="53"/>
      <c r="W2973" s="53"/>
      <c r="BY2973" s="53"/>
      <c r="BZ2973" s="53"/>
    </row>
    <row r="2974" spans="2:78" s="52" customFormat="1" ht="13" x14ac:dyDescent="0.3">
      <c r="B2974" s="31" t="s">
        <v>1933</v>
      </c>
      <c r="C2974" s="31" t="s">
        <v>157</v>
      </c>
      <c r="D2974" s="31" t="s">
        <v>2403</v>
      </c>
      <c r="E2974" s="31">
        <v>40.629539999999999</v>
      </c>
      <c r="F2974" s="31">
        <v>-2.7569270000000001</v>
      </c>
      <c r="G2974" s="67">
        <v>897.65949999999998</v>
      </c>
      <c r="H2974" s="31">
        <v>226</v>
      </c>
      <c r="I2974" s="31">
        <v>117</v>
      </c>
      <c r="J2974" s="31">
        <v>109</v>
      </c>
      <c r="K2974" s="30">
        <v>708</v>
      </c>
      <c r="L2974" s="30">
        <v>189.65949999999998</v>
      </c>
      <c r="M2974" s="55">
        <v>2</v>
      </c>
      <c r="N2974" s="68" t="s">
        <v>16</v>
      </c>
      <c r="P2974" s="66"/>
      <c r="Q2974" s="53"/>
      <c r="R2974" s="53"/>
      <c r="S2974" s="53"/>
      <c r="T2974" s="53"/>
      <c r="U2974" s="53"/>
      <c r="V2974" s="53"/>
      <c r="W2974" s="53"/>
      <c r="BY2974" s="53"/>
      <c r="BZ2974" s="53"/>
    </row>
    <row r="2975" spans="2:78" s="52" customFormat="1" ht="13" x14ac:dyDescent="0.3">
      <c r="B2975" s="31" t="s">
        <v>1933</v>
      </c>
      <c r="C2975" s="31" t="s">
        <v>157</v>
      </c>
      <c r="D2975" s="31" t="s">
        <v>2404</v>
      </c>
      <c r="E2975" s="31">
        <v>40.937469999999998</v>
      </c>
      <c r="F2975" s="31">
        <v>-2.8832650000000002</v>
      </c>
      <c r="G2975" s="67">
        <v>847.19169999999997</v>
      </c>
      <c r="H2975" s="31">
        <v>69</v>
      </c>
      <c r="I2975" s="31">
        <v>37</v>
      </c>
      <c r="J2975" s="31">
        <v>32</v>
      </c>
      <c r="K2975" s="30">
        <v>708</v>
      </c>
      <c r="L2975" s="30">
        <v>139.19169999999997</v>
      </c>
      <c r="M2975" s="55">
        <v>2</v>
      </c>
      <c r="N2975" s="68" t="s">
        <v>16</v>
      </c>
      <c r="P2975" s="66"/>
      <c r="Q2975" s="53"/>
      <c r="R2975" s="53"/>
      <c r="S2975" s="53"/>
      <c r="T2975" s="53"/>
      <c r="U2975" s="53"/>
      <c r="V2975" s="53"/>
      <c r="W2975" s="53"/>
      <c r="BY2975" s="53"/>
      <c r="BZ2975" s="53"/>
    </row>
    <row r="2976" spans="2:78" s="52" customFormat="1" ht="13" x14ac:dyDescent="0.3">
      <c r="B2976" s="31" t="s">
        <v>1933</v>
      </c>
      <c r="C2976" s="31" t="s">
        <v>157</v>
      </c>
      <c r="D2976" s="31" t="s">
        <v>2405</v>
      </c>
      <c r="E2976" s="31">
        <v>41.135280000000002</v>
      </c>
      <c r="F2976" s="31">
        <v>-3.0729890000000002</v>
      </c>
      <c r="G2976" s="67">
        <v>1289.3869999999999</v>
      </c>
      <c r="H2976" s="31">
        <v>89</v>
      </c>
      <c r="I2976" s="31">
        <v>52</v>
      </c>
      <c r="J2976" s="31">
        <v>37</v>
      </c>
      <c r="K2976" s="30">
        <v>708</v>
      </c>
      <c r="L2976" s="30">
        <v>581.38699999999994</v>
      </c>
      <c r="M2976" s="55">
        <v>5</v>
      </c>
      <c r="N2976" s="68" t="s">
        <v>17</v>
      </c>
      <c r="P2976" s="66"/>
      <c r="Q2976" s="53"/>
      <c r="R2976" s="53"/>
      <c r="S2976" s="53"/>
      <c r="T2976" s="53"/>
      <c r="U2976" s="53"/>
      <c r="V2976" s="53"/>
      <c r="W2976" s="53"/>
      <c r="BY2976" s="53"/>
      <c r="BZ2976" s="53"/>
    </row>
    <row r="2977" spans="2:78" s="52" customFormat="1" ht="13" x14ac:dyDescent="0.3">
      <c r="B2977" s="31" t="s">
        <v>1933</v>
      </c>
      <c r="C2977" s="31" t="s">
        <v>157</v>
      </c>
      <c r="D2977" s="31" t="s">
        <v>2406</v>
      </c>
      <c r="E2977" s="31">
        <v>40.63814</v>
      </c>
      <c r="F2977" s="31">
        <v>-3.2381989999999998</v>
      </c>
      <c r="G2977" s="67">
        <v>686.02589999999998</v>
      </c>
      <c r="H2977" s="31">
        <v>9131</v>
      </c>
      <c r="I2977" s="31">
        <v>4587</v>
      </c>
      <c r="J2977" s="31">
        <v>4544</v>
      </c>
      <c r="K2977" s="30">
        <v>708</v>
      </c>
      <c r="L2977" s="30">
        <v>-21.974100000000021</v>
      </c>
      <c r="M2977" s="55">
        <v>2</v>
      </c>
      <c r="N2977" s="68" t="s">
        <v>16</v>
      </c>
      <c r="P2977" s="66"/>
      <c r="Q2977" s="53"/>
      <c r="R2977" s="53"/>
      <c r="S2977" s="53"/>
      <c r="T2977" s="53"/>
      <c r="U2977" s="53"/>
      <c r="V2977" s="53"/>
      <c r="W2977" s="53"/>
      <c r="BY2977" s="53"/>
      <c r="BZ2977" s="53"/>
    </row>
    <row r="2978" spans="2:78" s="52" customFormat="1" ht="13" x14ac:dyDescent="0.3">
      <c r="B2978" s="31" t="s">
        <v>1933</v>
      </c>
      <c r="C2978" s="31" t="s">
        <v>157</v>
      </c>
      <c r="D2978" s="31" t="s">
        <v>2407</v>
      </c>
      <c r="E2978" s="31">
        <v>40.883670000000002</v>
      </c>
      <c r="F2978" s="31">
        <v>-1.6850989999999999</v>
      </c>
      <c r="G2978" s="67">
        <v>1117.296</v>
      </c>
      <c r="H2978" s="31">
        <v>102</v>
      </c>
      <c r="I2978" s="31">
        <v>58</v>
      </c>
      <c r="J2978" s="31">
        <v>44</v>
      </c>
      <c r="K2978" s="30">
        <v>708</v>
      </c>
      <c r="L2978" s="30">
        <v>409.29600000000005</v>
      </c>
      <c r="M2978" s="55">
        <v>5</v>
      </c>
      <c r="N2978" s="68" t="s">
        <v>17</v>
      </c>
      <c r="P2978" s="66"/>
      <c r="Q2978" s="53"/>
      <c r="R2978" s="53"/>
      <c r="S2978" s="53"/>
      <c r="T2978" s="53"/>
      <c r="U2978" s="53"/>
      <c r="V2978" s="53"/>
      <c r="W2978" s="53"/>
      <c r="BY2978" s="53"/>
      <c r="BZ2978" s="53"/>
    </row>
    <row r="2979" spans="2:78" s="52" customFormat="1" ht="13" x14ac:dyDescent="0.3">
      <c r="B2979" s="31" t="s">
        <v>1933</v>
      </c>
      <c r="C2979" s="31" t="s">
        <v>157</v>
      </c>
      <c r="D2979" s="31" t="s">
        <v>2408</v>
      </c>
      <c r="E2979" s="31">
        <v>41.085990000000002</v>
      </c>
      <c r="F2979" s="31">
        <v>-3.3137249999999998</v>
      </c>
      <c r="G2979" s="67">
        <v>1097.048</v>
      </c>
      <c r="H2979" s="31">
        <v>206</v>
      </c>
      <c r="I2979" s="31">
        <v>117</v>
      </c>
      <c r="J2979" s="31">
        <v>89</v>
      </c>
      <c r="K2979" s="30">
        <v>708</v>
      </c>
      <c r="L2979" s="30">
        <v>389.048</v>
      </c>
      <c r="M2979" s="55">
        <v>4</v>
      </c>
      <c r="N2979" s="68" t="s">
        <v>16</v>
      </c>
      <c r="P2979" s="66"/>
      <c r="Q2979" s="53"/>
      <c r="R2979" s="53"/>
      <c r="S2979" s="53"/>
      <c r="T2979" s="53"/>
      <c r="U2979" s="53"/>
      <c r="V2979" s="53"/>
      <c r="W2979" s="53"/>
      <c r="BY2979" s="53"/>
      <c r="BZ2979" s="53"/>
    </row>
    <row r="2980" spans="2:78" s="52" customFormat="1" ht="13" x14ac:dyDescent="0.3">
      <c r="B2980" s="31" t="s">
        <v>1933</v>
      </c>
      <c r="C2980" s="31" t="s">
        <v>157</v>
      </c>
      <c r="D2980" s="31" t="s">
        <v>2409</v>
      </c>
      <c r="E2980" s="31">
        <v>41.267270000000003</v>
      </c>
      <c r="F2980" s="31">
        <v>-3.1456979999999999</v>
      </c>
      <c r="G2980" s="67">
        <v>1349.99</v>
      </c>
      <c r="H2980" s="31">
        <v>70</v>
      </c>
      <c r="I2980" s="31">
        <v>42</v>
      </c>
      <c r="J2980" s="31">
        <v>28</v>
      </c>
      <c r="K2980" s="30">
        <v>708</v>
      </c>
      <c r="L2980" s="30">
        <v>641.99</v>
      </c>
      <c r="M2980" s="55">
        <v>6</v>
      </c>
      <c r="N2980" s="68" t="s">
        <v>17</v>
      </c>
      <c r="P2980" s="66"/>
      <c r="Q2980" s="53"/>
      <c r="R2980" s="53"/>
      <c r="S2980" s="53"/>
      <c r="T2980" s="53"/>
      <c r="U2980" s="53"/>
      <c r="V2980" s="53"/>
      <c r="W2980" s="53"/>
      <c r="BY2980" s="53"/>
      <c r="BZ2980" s="53"/>
    </row>
    <row r="2981" spans="2:78" s="52" customFormat="1" ht="13" x14ac:dyDescent="0.3">
      <c r="B2981" s="31" t="s">
        <v>1933</v>
      </c>
      <c r="C2981" s="31" t="s">
        <v>157</v>
      </c>
      <c r="D2981" s="31" t="s">
        <v>2410</v>
      </c>
      <c r="E2981" s="31">
        <v>40.769559999999998</v>
      </c>
      <c r="F2981" s="31">
        <v>-3.068187</v>
      </c>
      <c r="G2981" s="67">
        <v>783.36130000000003</v>
      </c>
      <c r="H2981" s="31">
        <v>95</v>
      </c>
      <c r="I2981" s="31">
        <v>48</v>
      </c>
      <c r="J2981" s="31">
        <v>47</v>
      </c>
      <c r="K2981" s="30">
        <v>708</v>
      </c>
      <c r="L2981" s="30">
        <v>75.361300000000028</v>
      </c>
      <c r="M2981" s="55">
        <v>2</v>
      </c>
      <c r="N2981" s="68" t="s">
        <v>16</v>
      </c>
      <c r="P2981" s="66"/>
      <c r="Q2981" s="53"/>
      <c r="R2981" s="53"/>
      <c r="S2981" s="53"/>
      <c r="T2981" s="53"/>
      <c r="U2981" s="53"/>
      <c r="V2981" s="53"/>
      <c r="W2981" s="53"/>
      <c r="BY2981" s="53"/>
      <c r="BZ2981" s="53"/>
    </row>
    <row r="2982" spans="2:78" s="52" customFormat="1" ht="13" x14ac:dyDescent="0.3">
      <c r="B2982" s="31" t="s">
        <v>1933</v>
      </c>
      <c r="C2982" s="31" t="s">
        <v>157</v>
      </c>
      <c r="D2982" s="31" t="s">
        <v>2411</v>
      </c>
      <c r="E2982" s="31">
        <v>40.81306</v>
      </c>
      <c r="F2982" s="31">
        <v>-2.4926240000000002</v>
      </c>
      <c r="G2982" s="67">
        <v>1159.82</v>
      </c>
      <c r="H2982" s="31">
        <v>102</v>
      </c>
      <c r="I2982" s="31">
        <v>54</v>
      </c>
      <c r="J2982" s="31">
        <v>48</v>
      </c>
      <c r="K2982" s="30">
        <v>708</v>
      </c>
      <c r="L2982" s="30">
        <v>451.81999999999994</v>
      </c>
      <c r="M2982" s="55">
        <v>5</v>
      </c>
      <c r="N2982" s="68" t="s">
        <v>17</v>
      </c>
      <c r="P2982" s="66"/>
      <c r="Q2982" s="53"/>
      <c r="R2982" s="53"/>
      <c r="S2982" s="53"/>
      <c r="T2982" s="53"/>
      <c r="U2982" s="53"/>
      <c r="V2982" s="53"/>
      <c r="W2982" s="53"/>
      <c r="BY2982" s="53"/>
      <c r="BZ2982" s="53"/>
    </row>
    <row r="2983" spans="2:78" s="52" customFormat="1" ht="13" x14ac:dyDescent="0.3">
      <c r="B2983" s="31" t="s">
        <v>1933</v>
      </c>
      <c r="C2983" s="31" t="s">
        <v>157</v>
      </c>
      <c r="D2983" s="31" t="s">
        <v>2412</v>
      </c>
      <c r="E2983" s="31">
        <v>41.232970000000002</v>
      </c>
      <c r="F2983" s="31">
        <v>-3.2463289999999998</v>
      </c>
      <c r="G2983" s="67">
        <v>1314.269</v>
      </c>
      <c r="H2983" s="31">
        <v>152</v>
      </c>
      <c r="I2983" s="31">
        <v>81</v>
      </c>
      <c r="J2983" s="31">
        <v>71</v>
      </c>
      <c r="K2983" s="30">
        <v>708</v>
      </c>
      <c r="L2983" s="30">
        <v>606.26900000000001</v>
      </c>
      <c r="M2983" s="55">
        <v>6</v>
      </c>
      <c r="N2983" s="68" t="s">
        <v>17</v>
      </c>
      <c r="P2983" s="66"/>
      <c r="Q2983" s="53"/>
      <c r="R2983" s="53"/>
      <c r="S2983" s="53"/>
      <c r="T2983" s="53"/>
      <c r="U2983" s="53"/>
      <c r="V2983" s="53"/>
      <c r="W2983" s="53"/>
      <c r="BY2983" s="53"/>
      <c r="BZ2983" s="53"/>
    </row>
    <row r="2984" spans="2:78" s="52" customFormat="1" ht="13" x14ac:dyDescent="0.3">
      <c r="B2984" s="31" t="s">
        <v>1933</v>
      </c>
      <c r="C2984" s="31" t="s">
        <v>157</v>
      </c>
      <c r="D2984" s="31" t="s">
        <v>2413</v>
      </c>
      <c r="E2984" s="31">
        <v>41.098640000000003</v>
      </c>
      <c r="F2984" s="31">
        <v>-3.46434</v>
      </c>
      <c r="G2984" s="67">
        <v>1283.771</v>
      </c>
      <c r="H2984" s="31">
        <v>71</v>
      </c>
      <c r="I2984" s="31">
        <v>47</v>
      </c>
      <c r="J2984" s="31">
        <v>24</v>
      </c>
      <c r="K2984" s="30">
        <v>708</v>
      </c>
      <c r="L2984" s="30">
        <v>575.77099999999996</v>
      </c>
      <c r="M2984" s="55">
        <v>5</v>
      </c>
      <c r="N2984" s="68" t="s">
        <v>17</v>
      </c>
      <c r="P2984" s="66"/>
      <c r="Q2984" s="53"/>
      <c r="R2984" s="53"/>
      <c r="S2984" s="53"/>
      <c r="T2984" s="53"/>
      <c r="U2984" s="53"/>
      <c r="V2984" s="53"/>
      <c r="W2984" s="53"/>
      <c r="BY2984" s="53"/>
      <c r="BZ2984" s="53"/>
    </row>
    <row r="2985" spans="2:78" s="52" customFormat="1" ht="13" x14ac:dyDescent="0.3">
      <c r="B2985" s="31" t="s">
        <v>1933</v>
      </c>
      <c r="C2985" s="31" t="s">
        <v>157</v>
      </c>
      <c r="D2985" s="31" t="s">
        <v>2414</v>
      </c>
      <c r="E2985" s="31">
        <v>40.84337</v>
      </c>
      <c r="F2985" s="31">
        <v>-3.3704909999999999</v>
      </c>
      <c r="G2985" s="67">
        <v>915.08529999999996</v>
      </c>
      <c r="H2985" s="31">
        <v>87</v>
      </c>
      <c r="I2985" s="31">
        <v>46</v>
      </c>
      <c r="J2985" s="31">
        <v>41</v>
      </c>
      <c r="K2985" s="30">
        <v>708</v>
      </c>
      <c r="L2985" s="30">
        <v>207.08529999999996</v>
      </c>
      <c r="M2985" s="55">
        <v>4</v>
      </c>
      <c r="N2985" s="68" t="s">
        <v>16</v>
      </c>
      <c r="P2985" s="66"/>
      <c r="Q2985" s="53"/>
      <c r="R2985" s="53"/>
      <c r="S2985" s="53"/>
      <c r="T2985" s="53"/>
      <c r="U2985" s="53"/>
      <c r="V2985" s="53"/>
      <c r="W2985" s="53"/>
      <c r="BY2985" s="53"/>
      <c r="BZ2985" s="53"/>
    </row>
    <row r="2986" spans="2:78" s="52" customFormat="1" ht="13" x14ac:dyDescent="0.3">
      <c r="B2986" s="31" t="s">
        <v>1933</v>
      </c>
      <c r="C2986" s="31" t="s">
        <v>157</v>
      </c>
      <c r="D2986" s="31" t="s">
        <v>2415</v>
      </c>
      <c r="E2986" s="31">
        <v>40.703499999999998</v>
      </c>
      <c r="F2986" s="31">
        <v>-3.423473</v>
      </c>
      <c r="G2986" s="67">
        <v>829.64380000000006</v>
      </c>
      <c r="H2986" s="31">
        <v>10031</v>
      </c>
      <c r="I2986" s="31">
        <v>5192</v>
      </c>
      <c r="J2986" s="31">
        <v>4839</v>
      </c>
      <c r="K2986" s="30">
        <v>708</v>
      </c>
      <c r="L2986" s="30">
        <v>121.64380000000006</v>
      </c>
      <c r="M2986" s="55">
        <v>2</v>
      </c>
      <c r="N2986" s="68" t="s">
        <v>16</v>
      </c>
      <c r="P2986" s="66"/>
      <c r="Q2986" s="53"/>
      <c r="R2986" s="53"/>
      <c r="S2986" s="53"/>
      <c r="T2986" s="53"/>
      <c r="U2986" s="53"/>
      <c r="V2986" s="53"/>
      <c r="W2986" s="53"/>
      <c r="BY2986" s="53"/>
      <c r="BZ2986" s="53"/>
    </row>
    <row r="2987" spans="2:78" s="52" customFormat="1" ht="13" x14ac:dyDescent="0.3">
      <c r="B2987" s="31" t="s">
        <v>1933</v>
      </c>
      <c r="C2987" s="31" t="s">
        <v>157</v>
      </c>
      <c r="D2987" s="31" t="s">
        <v>2416</v>
      </c>
      <c r="E2987" s="31">
        <v>40.872120000000002</v>
      </c>
      <c r="F2987" s="31">
        <v>-2.95777</v>
      </c>
      <c r="G2987" s="67">
        <v>1028.008</v>
      </c>
      <c r="H2987" s="31">
        <v>33</v>
      </c>
      <c r="I2987" s="31">
        <v>18</v>
      </c>
      <c r="J2987" s="31">
        <v>15</v>
      </c>
      <c r="K2987" s="30">
        <v>708</v>
      </c>
      <c r="L2987" s="30">
        <v>320.00800000000004</v>
      </c>
      <c r="M2987" s="55">
        <v>4</v>
      </c>
      <c r="N2987" s="68" t="s">
        <v>16</v>
      </c>
      <c r="P2987" s="66"/>
      <c r="Q2987" s="53"/>
      <c r="R2987" s="53"/>
      <c r="S2987" s="53"/>
      <c r="T2987" s="53"/>
      <c r="U2987" s="53"/>
      <c r="V2987" s="53"/>
      <c r="W2987" s="53"/>
      <c r="BY2987" s="53"/>
      <c r="BZ2987" s="53"/>
    </row>
    <row r="2988" spans="2:78" s="52" customFormat="1" ht="13" x14ac:dyDescent="0.3">
      <c r="B2988" s="31" t="s">
        <v>1933</v>
      </c>
      <c r="C2988" s="31" t="s">
        <v>157</v>
      </c>
      <c r="D2988" s="31" t="s">
        <v>2417</v>
      </c>
      <c r="E2988" s="31">
        <v>40.693300000000001</v>
      </c>
      <c r="F2988" s="31">
        <v>-2.9788809999999999</v>
      </c>
      <c r="G2988" s="67">
        <v>857.50279999999998</v>
      </c>
      <c r="H2988" s="31">
        <v>108</v>
      </c>
      <c r="I2988" s="31">
        <v>65</v>
      </c>
      <c r="J2988" s="31">
        <v>43</v>
      </c>
      <c r="K2988" s="30">
        <v>708</v>
      </c>
      <c r="L2988" s="30">
        <v>149.50279999999998</v>
      </c>
      <c r="M2988" s="55">
        <v>2</v>
      </c>
      <c r="N2988" s="68" t="s">
        <v>16</v>
      </c>
      <c r="P2988" s="66"/>
      <c r="Q2988" s="53"/>
      <c r="R2988" s="53"/>
      <c r="S2988" s="53"/>
      <c r="T2988" s="53"/>
      <c r="U2988" s="53"/>
      <c r="V2988" s="53"/>
      <c r="W2988" s="53"/>
      <c r="BY2988" s="53"/>
      <c r="BZ2988" s="53"/>
    </row>
    <row r="2989" spans="2:78" s="52" customFormat="1" ht="13" x14ac:dyDescent="0.3">
      <c r="B2989" s="31" t="s">
        <v>1933</v>
      </c>
      <c r="C2989" s="31" t="s">
        <v>157</v>
      </c>
      <c r="D2989" s="31" t="s">
        <v>2418</v>
      </c>
      <c r="E2989" s="31">
        <v>40.936770000000003</v>
      </c>
      <c r="F2989" s="31">
        <v>-2.7874919999999999</v>
      </c>
      <c r="G2989" s="67">
        <v>959.33699999999999</v>
      </c>
      <c r="H2989" s="31">
        <v>102</v>
      </c>
      <c r="I2989" s="31">
        <v>53</v>
      </c>
      <c r="J2989" s="31">
        <v>49</v>
      </c>
      <c r="K2989" s="30">
        <v>708</v>
      </c>
      <c r="L2989" s="30">
        <v>251.33699999999999</v>
      </c>
      <c r="M2989" s="55">
        <v>4</v>
      </c>
      <c r="N2989" s="68" t="s">
        <v>16</v>
      </c>
      <c r="P2989" s="66"/>
      <c r="Q2989" s="53"/>
      <c r="R2989" s="53"/>
      <c r="S2989" s="53"/>
      <c r="T2989" s="53"/>
      <c r="U2989" s="53"/>
      <c r="V2989" s="53"/>
      <c r="W2989" s="53"/>
      <c r="BY2989" s="53"/>
      <c r="BZ2989" s="53"/>
    </row>
    <row r="2990" spans="2:78" s="52" customFormat="1" ht="13" x14ac:dyDescent="0.3">
      <c r="B2990" s="31" t="s">
        <v>1933</v>
      </c>
      <c r="C2990" s="31" t="s">
        <v>157</v>
      </c>
      <c r="D2990" s="31" t="s">
        <v>2419</v>
      </c>
      <c r="E2990" s="31">
        <v>40.81917</v>
      </c>
      <c r="F2990" s="31">
        <v>-1.7589440000000001</v>
      </c>
      <c r="G2990" s="67">
        <v>1210.087</v>
      </c>
      <c r="H2990" s="31">
        <v>33</v>
      </c>
      <c r="I2990" s="31">
        <v>16</v>
      </c>
      <c r="J2990" s="31">
        <v>17</v>
      </c>
      <c r="K2990" s="30">
        <v>708</v>
      </c>
      <c r="L2990" s="30">
        <v>502.08699999999999</v>
      </c>
      <c r="M2990" s="55">
        <v>5</v>
      </c>
      <c r="N2990" s="68" t="s">
        <v>17</v>
      </c>
      <c r="P2990" s="66"/>
      <c r="Q2990" s="53"/>
      <c r="R2990" s="53"/>
      <c r="S2990" s="53"/>
      <c r="T2990" s="53"/>
      <c r="U2990" s="53"/>
      <c r="V2990" s="53"/>
      <c r="W2990" s="53"/>
      <c r="BY2990" s="53"/>
      <c r="BZ2990" s="53"/>
    </row>
    <row r="2991" spans="2:78" s="52" customFormat="1" ht="13" x14ac:dyDescent="0.3">
      <c r="B2991" s="31" t="s">
        <v>1933</v>
      </c>
      <c r="C2991" s="31" t="s">
        <v>157</v>
      </c>
      <c r="D2991" s="31" t="s">
        <v>2420</v>
      </c>
      <c r="E2991" s="31">
        <v>40.557180000000002</v>
      </c>
      <c r="F2991" s="31">
        <v>-2.4327809999999999</v>
      </c>
      <c r="G2991" s="67">
        <v>986.42660000000001</v>
      </c>
      <c r="H2991" s="31">
        <v>54</v>
      </c>
      <c r="I2991" s="31">
        <v>35</v>
      </c>
      <c r="J2991" s="31">
        <v>19</v>
      </c>
      <c r="K2991" s="30">
        <v>708</v>
      </c>
      <c r="L2991" s="30">
        <v>278.42660000000001</v>
      </c>
      <c r="M2991" s="55">
        <v>4</v>
      </c>
      <c r="N2991" s="68" t="s">
        <v>16</v>
      </c>
      <c r="P2991" s="66"/>
      <c r="Q2991" s="53"/>
      <c r="R2991" s="53"/>
      <c r="S2991" s="53"/>
      <c r="T2991" s="53"/>
      <c r="U2991" s="53"/>
      <c r="V2991" s="53"/>
      <c r="W2991" s="53"/>
      <c r="BY2991" s="53"/>
      <c r="BZ2991" s="53"/>
    </row>
    <row r="2992" spans="2:78" s="52" customFormat="1" ht="13" x14ac:dyDescent="0.3">
      <c r="B2992" s="31" t="s">
        <v>1933</v>
      </c>
      <c r="C2992" s="31" t="s">
        <v>157</v>
      </c>
      <c r="D2992" s="31" t="s">
        <v>2421</v>
      </c>
      <c r="E2992" s="31">
        <v>40.813609999999997</v>
      </c>
      <c r="F2992" s="31">
        <v>-1.8581730000000001</v>
      </c>
      <c r="G2992" s="67">
        <v>1084.9179999999999</v>
      </c>
      <c r="H2992" s="31">
        <v>13</v>
      </c>
      <c r="I2992" s="31">
        <v>8</v>
      </c>
      <c r="J2992" s="31">
        <v>5</v>
      </c>
      <c r="K2992" s="30">
        <v>708</v>
      </c>
      <c r="L2992" s="30">
        <v>376.91799999999989</v>
      </c>
      <c r="M2992" s="55">
        <v>4</v>
      </c>
      <c r="N2992" s="68" t="s">
        <v>16</v>
      </c>
      <c r="P2992" s="66"/>
      <c r="Q2992" s="53"/>
      <c r="R2992" s="53"/>
      <c r="S2992" s="53"/>
      <c r="T2992" s="53"/>
      <c r="U2992" s="53"/>
      <c r="V2992" s="53"/>
      <c r="W2992" s="53"/>
      <c r="BY2992" s="53"/>
      <c r="BZ2992" s="53"/>
    </row>
    <row r="2993" spans="2:78" s="52" customFormat="1" ht="13" x14ac:dyDescent="0.3">
      <c r="B2993" s="31" t="s">
        <v>1933</v>
      </c>
      <c r="C2993" s="31" t="s">
        <v>157</v>
      </c>
      <c r="D2993" s="31" t="s">
        <v>2422</v>
      </c>
      <c r="E2993" s="31">
        <v>40.982500000000002</v>
      </c>
      <c r="F2993" s="31">
        <v>-2.8726129999999999</v>
      </c>
      <c r="G2993" s="67">
        <v>912.96709999999996</v>
      </c>
      <c r="H2993" s="31">
        <v>109</v>
      </c>
      <c r="I2993" s="31">
        <v>58</v>
      </c>
      <c r="J2993" s="31">
        <v>51</v>
      </c>
      <c r="K2993" s="30">
        <v>708</v>
      </c>
      <c r="L2993" s="30">
        <v>204.96709999999996</v>
      </c>
      <c r="M2993" s="55">
        <v>4</v>
      </c>
      <c r="N2993" s="68" t="s">
        <v>16</v>
      </c>
      <c r="P2993" s="66"/>
      <c r="Q2993" s="53"/>
      <c r="R2993" s="53"/>
      <c r="S2993" s="53"/>
      <c r="T2993" s="53"/>
      <c r="U2993" s="53"/>
      <c r="V2993" s="53"/>
      <c r="W2993" s="53"/>
      <c r="BY2993" s="53"/>
      <c r="BZ2993" s="53"/>
    </row>
    <row r="2994" spans="2:78" s="52" customFormat="1" ht="13" x14ac:dyDescent="0.3">
      <c r="B2994" s="31" t="s">
        <v>1933</v>
      </c>
      <c r="C2994" s="31" t="s">
        <v>157</v>
      </c>
      <c r="D2994" s="31" t="s">
        <v>2423</v>
      </c>
      <c r="E2994" s="31">
        <v>40.978999999999999</v>
      </c>
      <c r="F2994" s="31">
        <v>-2.8493780000000002</v>
      </c>
      <c r="G2994" s="67">
        <v>957.33699999999999</v>
      </c>
      <c r="H2994" s="31">
        <v>45</v>
      </c>
      <c r="I2994" s="31">
        <v>29</v>
      </c>
      <c r="J2994" s="31">
        <v>16</v>
      </c>
      <c r="K2994" s="30">
        <v>708</v>
      </c>
      <c r="L2994" s="30">
        <v>249.33699999999999</v>
      </c>
      <c r="M2994" s="55">
        <v>4</v>
      </c>
      <c r="N2994" s="68" t="s">
        <v>16</v>
      </c>
      <c r="P2994" s="66"/>
      <c r="Q2994" s="53"/>
      <c r="R2994" s="53"/>
      <c r="S2994" s="53"/>
      <c r="T2994" s="53"/>
      <c r="U2994" s="53"/>
      <c r="V2994" s="53"/>
      <c r="W2994" s="53"/>
      <c r="BY2994" s="53"/>
      <c r="BZ2994" s="53"/>
    </row>
    <row r="2995" spans="2:78" s="52" customFormat="1" ht="13" x14ac:dyDescent="0.3">
      <c r="B2995" s="31" t="s">
        <v>1933</v>
      </c>
      <c r="C2995" s="31" t="s">
        <v>157</v>
      </c>
      <c r="D2995" s="31" t="s">
        <v>2424</v>
      </c>
      <c r="E2995" s="31">
        <v>40.65305</v>
      </c>
      <c r="F2995" s="31">
        <v>-3.053849</v>
      </c>
      <c r="G2995" s="67">
        <v>818.25900000000001</v>
      </c>
      <c r="H2995" s="31">
        <v>115</v>
      </c>
      <c r="I2995" s="31">
        <v>57</v>
      </c>
      <c r="J2995" s="31">
        <v>58</v>
      </c>
      <c r="K2995" s="30">
        <v>708</v>
      </c>
      <c r="L2995" s="30">
        <v>110.25900000000001</v>
      </c>
      <c r="M2995" s="55">
        <v>2</v>
      </c>
      <c r="N2995" s="68" t="s">
        <v>16</v>
      </c>
      <c r="P2995" s="66"/>
      <c r="Q2995" s="53"/>
      <c r="R2995" s="53"/>
      <c r="S2995" s="53"/>
      <c r="T2995" s="53"/>
      <c r="U2995" s="53"/>
      <c r="V2995" s="53"/>
      <c r="W2995" s="53"/>
      <c r="BY2995" s="53"/>
      <c r="BZ2995" s="53"/>
    </row>
    <row r="2996" spans="2:78" s="52" customFormat="1" ht="13" x14ac:dyDescent="0.3">
      <c r="B2996" s="31" t="s">
        <v>1933</v>
      </c>
      <c r="C2996" s="31" t="s">
        <v>157</v>
      </c>
      <c r="D2996" s="31" t="s">
        <v>2425</v>
      </c>
      <c r="E2996" s="31">
        <v>40.586709999999997</v>
      </c>
      <c r="F2996" s="31">
        <v>-1.789798</v>
      </c>
      <c r="G2996" s="67">
        <v>1364.288</v>
      </c>
      <c r="H2996" s="31">
        <v>341</v>
      </c>
      <c r="I2996" s="31">
        <v>197</v>
      </c>
      <c r="J2996" s="31">
        <v>144</v>
      </c>
      <c r="K2996" s="30">
        <v>708</v>
      </c>
      <c r="L2996" s="30">
        <v>656.28800000000001</v>
      </c>
      <c r="M2996" s="55">
        <v>6</v>
      </c>
      <c r="N2996" s="68" t="s">
        <v>17</v>
      </c>
      <c r="P2996" s="66"/>
      <c r="Q2996" s="53"/>
      <c r="R2996" s="53"/>
      <c r="S2996" s="53"/>
      <c r="T2996" s="53"/>
      <c r="U2996" s="53"/>
      <c r="V2996" s="53"/>
      <c r="W2996" s="53"/>
      <c r="BY2996" s="53"/>
      <c r="BZ2996" s="53"/>
    </row>
    <row r="2997" spans="2:78" s="52" customFormat="1" ht="13" x14ac:dyDescent="0.3">
      <c r="B2997" s="31" t="s">
        <v>1933</v>
      </c>
      <c r="C2997" s="31" t="s">
        <v>157</v>
      </c>
      <c r="D2997" s="31" t="s">
        <v>2426</v>
      </c>
      <c r="E2997" s="31">
        <v>40.605820000000001</v>
      </c>
      <c r="F2997" s="31">
        <v>-1.8274459999999999</v>
      </c>
      <c r="G2997" s="67">
        <v>1357.645</v>
      </c>
      <c r="H2997" s="31">
        <v>19</v>
      </c>
      <c r="I2997" s="31">
        <v>10</v>
      </c>
      <c r="J2997" s="31">
        <v>9</v>
      </c>
      <c r="K2997" s="30">
        <v>708</v>
      </c>
      <c r="L2997" s="30">
        <v>649.64499999999998</v>
      </c>
      <c r="M2997" s="55">
        <v>6</v>
      </c>
      <c r="N2997" s="68" t="s">
        <v>17</v>
      </c>
      <c r="P2997" s="66"/>
      <c r="Q2997" s="53"/>
      <c r="R2997" s="53"/>
      <c r="S2997" s="53"/>
      <c r="T2997" s="53"/>
      <c r="U2997" s="53"/>
      <c r="V2997" s="53"/>
      <c r="W2997" s="53"/>
      <c r="BY2997" s="53"/>
      <c r="BZ2997" s="53"/>
    </row>
    <row r="2998" spans="2:78" s="52" customFormat="1" ht="13" x14ac:dyDescent="0.3">
      <c r="B2998" s="31" t="s">
        <v>1933</v>
      </c>
      <c r="C2998" s="31" t="s">
        <v>157</v>
      </c>
      <c r="D2998" s="31" t="s">
        <v>2427</v>
      </c>
      <c r="E2998" s="31">
        <v>40.597189999999998</v>
      </c>
      <c r="F2998" s="31">
        <v>-2.690925</v>
      </c>
      <c r="G2998" s="67">
        <v>793.66840000000002</v>
      </c>
      <c r="H2998" s="31">
        <v>123</v>
      </c>
      <c r="I2998" s="31">
        <v>65</v>
      </c>
      <c r="J2998" s="31">
        <v>58</v>
      </c>
      <c r="K2998" s="30">
        <v>708</v>
      </c>
      <c r="L2998" s="30">
        <v>85.66840000000002</v>
      </c>
      <c r="M2998" s="55">
        <v>2</v>
      </c>
      <c r="N2998" s="68" t="s">
        <v>16</v>
      </c>
      <c r="P2998" s="66"/>
      <c r="Q2998" s="53"/>
      <c r="R2998" s="53"/>
      <c r="S2998" s="53"/>
      <c r="T2998" s="53"/>
      <c r="U2998" s="53"/>
      <c r="V2998" s="53"/>
      <c r="W2998" s="53"/>
      <c r="BY2998" s="53"/>
      <c r="BZ2998" s="53"/>
    </row>
    <row r="2999" spans="2:78" s="52" customFormat="1" ht="13" x14ac:dyDescent="0.3">
      <c r="B2999" s="31" t="s">
        <v>1933</v>
      </c>
      <c r="C2999" s="31" t="s">
        <v>157</v>
      </c>
      <c r="D2999" s="31" t="s">
        <v>2428</v>
      </c>
      <c r="E2999" s="31">
        <v>40.573</v>
      </c>
      <c r="F2999" s="31">
        <v>-3.162585</v>
      </c>
      <c r="G2999" s="67">
        <v>793.28380000000004</v>
      </c>
      <c r="H2999" s="31">
        <v>2772</v>
      </c>
      <c r="I2999" s="31">
        <v>1455</v>
      </c>
      <c r="J2999" s="31">
        <v>1317</v>
      </c>
      <c r="K2999" s="30">
        <v>708</v>
      </c>
      <c r="L2999" s="30">
        <v>85.283800000000042</v>
      </c>
      <c r="M2999" s="55">
        <v>2</v>
      </c>
      <c r="N2999" s="68" t="s">
        <v>16</v>
      </c>
      <c r="P2999" s="66"/>
      <c r="Q2999" s="53"/>
      <c r="R2999" s="53"/>
      <c r="S2999" s="53"/>
      <c r="T2999" s="53"/>
      <c r="U2999" s="53"/>
      <c r="V2999" s="53"/>
      <c r="W2999" s="53"/>
      <c r="BY2999" s="53"/>
      <c r="BZ2999" s="53"/>
    </row>
    <row r="3000" spans="2:78" s="52" customFormat="1" ht="13" x14ac:dyDescent="0.3">
      <c r="B3000" s="31" t="s">
        <v>1933</v>
      </c>
      <c r="C3000" s="31" t="s">
        <v>157</v>
      </c>
      <c r="D3000" s="31" t="s">
        <v>2429</v>
      </c>
      <c r="E3000" s="31">
        <v>40.786569999999998</v>
      </c>
      <c r="F3000" s="31">
        <v>-2.6227879999999999</v>
      </c>
      <c r="G3000" s="67">
        <v>897.17949999999996</v>
      </c>
      <c r="H3000" s="31">
        <v>2075</v>
      </c>
      <c r="I3000" s="31">
        <v>1074</v>
      </c>
      <c r="J3000" s="31">
        <v>1001</v>
      </c>
      <c r="K3000" s="30">
        <v>708</v>
      </c>
      <c r="L3000" s="30">
        <v>189.17949999999996</v>
      </c>
      <c r="M3000" s="55">
        <v>2</v>
      </c>
      <c r="N3000" s="68" t="s">
        <v>16</v>
      </c>
      <c r="P3000" s="66"/>
      <c r="Q3000" s="53"/>
      <c r="R3000" s="53"/>
      <c r="S3000" s="53"/>
      <c r="T3000" s="53"/>
      <c r="U3000" s="53"/>
      <c r="V3000" s="53"/>
      <c r="W3000" s="53"/>
      <c r="BY3000" s="53"/>
      <c r="BZ3000" s="53"/>
    </row>
    <row r="3001" spans="2:78" s="52" customFormat="1" ht="13" x14ac:dyDescent="0.3">
      <c r="B3001" s="31" t="s">
        <v>1933</v>
      </c>
      <c r="C3001" s="31" t="s">
        <v>157</v>
      </c>
      <c r="D3001" s="31" t="s">
        <v>2430</v>
      </c>
      <c r="E3001" s="31">
        <v>41.205440000000003</v>
      </c>
      <c r="F3001" s="31">
        <v>-2.818308</v>
      </c>
      <c r="G3001" s="67">
        <v>1016.226</v>
      </c>
      <c r="H3001" s="31">
        <v>28</v>
      </c>
      <c r="I3001" s="31">
        <v>16</v>
      </c>
      <c r="J3001" s="31">
        <v>12</v>
      </c>
      <c r="K3001" s="30">
        <v>708</v>
      </c>
      <c r="L3001" s="30">
        <v>308.226</v>
      </c>
      <c r="M3001" s="55">
        <v>4</v>
      </c>
      <c r="N3001" s="68" t="s">
        <v>16</v>
      </c>
      <c r="P3001" s="66"/>
      <c r="Q3001" s="53"/>
      <c r="R3001" s="53"/>
      <c r="S3001" s="53"/>
      <c r="T3001" s="53"/>
      <c r="U3001" s="53"/>
      <c r="V3001" s="53"/>
      <c r="W3001" s="53"/>
      <c r="BY3001" s="53"/>
      <c r="BZ3001" s="53"/>
    </row>
    <row r="3002" spans="2:78" s="52" customFormat="1" ht="13" x14ac:dyDescent="0.3">
      <c r="B3002" s="31" t="s">
        <v>1933</v>
      </c>
      <c r="C3002" s="31" t="s">
        <v>157</v>
      </c>
      <c r="D3002" s="31" t="s">
        <v>2431</v>
      </c>
      <c r="E3002" s="31">
        <v>40.752270000000003</v>
      </c>
      <c r="F3002" s="31">
        <v>-3.089445</v>
      </c>
      <c r="G3002" s="67">
        <v>823.95450000000005</v>
      </c>
      <c r="H3002" s="31">
        <v>116</v>
      </c>
      <c r="I3002" s="31">
        <v>60</v>
      </c>
      <c r="J3002" s="31">
        <v>56</v>
      </c>
      <c r="K3002" s="30">
        <v>708</v>
      </c>
      <c r="L3002" s="30">
        <v>115.95450000000005</v>
      </c>
      <c r="M3002" s="55">
        <v>2</v>
      </c>
      <c r="N3002" s="68" t="s">
        <v>16</v>
      </c>
      <c r="P3002" s="66"/>
      <c r="Q3002" s="53"/>
      <c r="R3002" s="53"/>
      <c r="S3002" s="53"/>
      <c r="T3002" s="53"/>
      <c r="U3002" s="53"/>
      <c r="V3002" s="53"/>
      <c r="W3002" s="53"/>
      <c r="BY3002" s="53"/>
      <c r="BZ3002" s="53"/>
    </row>
    <row r="3003" spans="2:78" s="52" customFormat="1" ht="13" x14ac:dyDescent="0.3">
      <c r="B3003" s="31" t="s">
        <v>1933</v>
      </c>
      <c r="C3003" s="31" t="s">
        <v>157</v>
      </c>
      <c r="D3003" s="31" t="s">
        <v>2432</v>
      </c>
      <c r="E3003" s="31">
        <v>41.00797</v>
      </c>
      <c r="F3003" s="31">
        <v>-2.2203309999999998</v>
      </c>
      <c r="G3003" s="67">
        <v>1265.0709999999999</v>
      </c>
      <c r="H3003" s="31">
        <v>35</v>
      </c>
      <c r="I3003" s="31">
        <v>21</v>
      </c>
      <c r="J3003" s="31">
        <v>14</v>
      </c>
      <c r="K3003" s="30">
        <v>708</v>
      </c>
      <c r="L3003" s="30">
        <v>557.07099999999991</v>
      </c>
      <c r="M3003" s="55">
        <v>5</v>
      </c>
      <c r="N3003" s="68" t="s">
        <v>17</v>
      </c>
      <c r="P3003" s="66"/>
      <c r="Q3003" s="53"/>
      <c r="R3003" s="53"/>
      <c r="S3003" s="53"/>
      <c r="T3003" s="53"/>
      <c r="U3003" s="53"/>
      <c r="V3003" s="53"/>
      <c r="W3003" s="53"/>
      <c r="BY3003" s="53"/>
      <c r="BZ3003" s="53"/>
    </row>
    <row r="3004" spans="2:78" s="52" customFormat="1" ht="13" x14ac:dyDescent="0.3">
      <c r="B3004" s="31" t="s">
        <v>1933</v>
      </c>
      <c r="C3004" s="31" t="s">
        <v>157</v>
      </c>
      <c r="D3004" s="31" t="s">
        <v>2433</v>
      </c>
      <c r="E3004" s="31">
        <v>40.865900000000003</v>
      </c>
      <c r="F3004" s="31">
        <v>-2.142655</v>
      </c>
      <c r="G3004" s="67">
        <v>1125.0740000000001</v>
      </c>
      <c r="H3004" s="31">
        <v>120</v>
      </c>
      <c r="I3004" s="31">
        <v>55</v>
      </c>
      <c r="J3004" s="31">
        <v>65</v>
      </c>
      <c r="K3004" s="30">
        <v>708</v>
      </c>
      <c r="L3004" s="30">
        <v>417.07400000000007</v>
      </c>
      <c r="M3004" s="55">
        <v>5</v>
      </c>
      <c r="N3004" s="68" t="s">
        <v>17</v>
      </c>
      <c r="P3004" s="66"/>
      <c r="Q3004" s="53"/>
      <c r="R3004" s="53"/>
      <c r="S3004" s="53"/>
      <c r="T3004" s="53"/>
      <c r="U3004" s="53"/>
      <c r="V3004" s="53"/>
      <c r="W3004" s="53"/>
      <c r="BY3004" s="53"/>
      <c r="BZ3004" s="53"/>
    </row>
    <row r="3005" spans="2:78" s="52" customFormat="1" ht="13" x14ac:dyDescent="0.3">
      <c r="B3005" s="31" t="s">
        <v>1933</v>
      </c>
      <c r="C3005" s="31" t="s">
        <v>157</v>
      </c>
      <c r="D3005" s="31" t="s">
        <v>2434</v>
      </c>
      <c r="E3005" s="31">
        <v>40.848759999999999</v>
      </c>
      <c r="F3005" s="31">
        <v>-2.743719</v>
      </c>
      <c r="G3005" s="67">
        <v>945.54190000000006</v>
      </c>
      <c r="H3005" s="31">
        <v>34</v>
      </c>
      <c r="I3005" s="31">
        <v>20</v>
      </c>
      <c r="J3005" s="31">
        <v>14</v>
      </c>
      <c r="K3005" s="30">
        <v>708</v>
      </c>
      <c r="L3005" s="30">
        <v>237.54190000000006</v>
      </c>
      <c r="M3005" s="55">
        <v>4</v>
      </c>
      <c r="N3005" s="68" t="s">
        <v>16</v>
      </c>
      <c r="P3005" s="66"/>
      <c r="Q3005" s="53"/>
      <c r="R3005" s="53"/>
      <c r="S3005" s="53"/>
      <c r="T3005" s="53"/>
      <c r="U3005" s="53"/>
      <c r="V3005" s="53"/>
      <c r="W3005" s="53"/>
      <c r="BY3005" s="53"/>
      <c r="BZ3005" s="53"/>
    </row>
    <row r="3006" spans="2:78" s="52" customFormat="1" ht="13" x14ac:dyDescent="0.3">
      <c r="B3006" s="31" t="s">
        <v>1933</v>
      </c>
      <c r="C3006" s="31" t="s">
        <v>157</v>
      </c>
      <c r="D3006" s="31" t="s">
        <v>2435</v>
      </c>
      <c r="E3006" s="31">
        <v>40.94699</v>
      </c>
      <c r="F3006" s="31">
        <v>-3.0887760000000002</v>
      </c>
      <c r="G3006" s="67">
        <v>878.9348</v>
      </c>
      <c r="H3006" s="31">
        <v>701</v>
      </c>
      <c r="I3006" s="31">
        <v>397</v>
      </c>
      <c r="J3006" s="31">
        <v>304</v>
      </c>
      <c r="K3006" s="30">
        <v>708</v>
      </c>
      <c r="L3006" s="30">
        <v>170.9348</v>
      </c>
      <c r="M3006" s="55">
        <v>2</v>
      </c>
      <c r="N3006" s="68" t="s">
        <v>16</v>
      </c>
      <c r="P3006" s="66"/>
      <c r="Q3006" s="53"/>
      <c r="R3006" s="53"/>
      <c r="S3006" s="53"/>
      <c r="T3006" s="53"/>
      <c r="U3006" s="53"/>
      <c r="V3006" s="53"/>
      <c r="W3006" s="53"/>
      <c r="BY3006" s="53"/>
      <c r="BZ3006" s="53"/>
    </row>
    <row r="3007" spans="2:78" s="52" customFormat="1" ht="13" x14ac:dyDescent="0.3">
      <c r="B3007" s="31" t="s">
        <v>1933</v>
      </c>
      <c r="C3007" s="31" t="s">
        <v>157</v>
      </c>
      <c r="D3007" s="31" t="s">
        <v>2436</v>
      </c>
      <c r="E3007" s="31">
        <v>41.218960000000003</v>
      </c>
      <c r="F3007" s="31">
        <v>-3.1076069999999998</v>
      </c>
      <c r="G3007" s="67">
        <v>1313.768</v>
      </c>
      <c r="H3007" s="31">
        <v>25</v>
      </c>
      <c r="I3007" s="31">
        <v>16</v>
      </c>
      <c r="J3007" s="31">
        <v>9</v>
      </c>
      <c r="K3007" s="30">
        <v>708</v>
      </c>
      <c r="L3007" s="30">
        <v>605.76800000000003</v>
      </c>
      <c r="M3007" s="55">
        <v>6</v>
      </c>
      <c r="N3007" s="68" t="s">
        <v>17</v>
      </c>
      <c r="P3007" s="66"/>
      <c r="Q3007" s="53"/>
      <c r="R3007" s="53"/>
      <c r="S3007" s="53"/>
      <c r="T3007" s="53"/>
      <c r="U3007" s="53"/>
      <c r="V3007" s="53"/>
      <c r="W3007" s="53"/>
      <c r="BY3007" s="53"/>
      <c r="BZ3007" s="53"/>
    </row>
    <row r="3008" spans="2:78" s="52" customFormat="1" ht="13" x14ac:dyDescent="0.3">
      <c r="B3008" s="31" t="s">
        <v>1933</v>
      </c>
      <c r="C3008" s="31" t="s">
        <v>157</v>
      </c>
      <c r="D3008" s="31" t="s">
        <v>2437</v>
      </c>
      <c r="E3008" s="31">
        <v>41.217599999999997</v>
      </c>
      <c r="F3008" s="31">
        <v>-3.1257670000000002</v>
      </c>
      <c r="G3008" s="67">
        <v>1312.75</v>
      </c>
      <c r="H3008" s="31">
        <v>169</v>
      </c>
      <c r="I3008" s="31">
        <v>90</v>
      </c>
      <c r="J3008" s="31">
        <v>79</v>
      </c>
      <c r="K3008" s="30">
        <v>708</v>
      </c>
      <c r="L3008" s="30">
        <v>604.75</v>
      </c>
      <c r="M3008" s="55">
        <v>6</v>
      </c>
      <c r="N3008" s="68" t="s">
        <v>17</v>
      </c>
      <c r="P3008" s="66"/>
      <c r="Q3008" s="53"/>
      <c r="R3008" s="53"/>
      <c r="S3008" s="53"/>
      <c r="T3008" s="53"/>
      <c r="U3008" s="53"/>
      <c r="V3008" s="53"/>
      <c r="W3008" s="53"/>
      <c r="BY3008" s="53"/>
      <c r="BZ3008" s="53"/>
    </row>
    <row r="3009" spans="2:78" s="52" customFormat="1" ht="13" x14ac:dyDescent="0.3">
      <c r="B3009" s="31" t="s">
        <v>1933</v>
      </c>
      <c r="C3009" s="31" t="s">
        <v>157</v>
      </c>
      <c r="D3009" s="31" t="s">
        <v>2438</v>
      </c>
      <c r="E3009" s="31">
        <v>41.037950000000002</v>
      </c>
      <c r="F3009" s="31">
        <v>-2.9854590000000001</v>
      </c>
      <c r="G3009" s="67">
        <v>1010.1130000000001</v>
      </c>
      <c r="H3009" s="31">
        <v>52</v>
      </c>
      <c r="I3009" s="31">
        <v>32</v>
      </c>
      <c r="J3009" s="31">
        <v>20</v>
      </c>
      <c r="K3009" s="30">
        <v>708</v>
      </c>
      <c r="L3009" s="30">
        <v>302.11300000000006</v>
      </c>
      <c r="M3009" s="55">
        <v>4</v>
      </c>
      <c r="N3009" s="68" t="s">
        <v>16</v>
      </c>
      <c r="P3009" s="66"/>
      <c r="Q3009" s="53"/>
      <c r="R3009" s="53"/>
      <c r="S3009" s="53"/>
      <c r="T3009" s="53"/>
      <c r="U3009" s="53"/>
      <c r="V3009" s="53"/>
      <c r="W3009" s="53"/>
      <c r="BY3009" s="53"/>
      <c r="BZ3009" s="53"/>
    </row>
    <row r="3010" spans="2:78" s="52" customFormat="1" ht="13" x14ac:dyDescent="0.3">
      <c r="B3010" s="31" t="s">
        <v>1933</v>
      </c>
      <c r="C3010" s="31" t="s">
        <v>157</v>
      </c>
      <c r="D3010" s="31" t="s">
        <v>2439</v>
      </c>
      <c r="E3010" s="31">
        <v>40.867010000000001</v>
      </c>
      <c r="F3010" s="31">
        <v>-3.0574919999999999</v>
      </c>
      <c r="G3010" s="67">
        <v>844.63739999999996</v>
      </c>
      <c r="H3010" s="31">
        <v>38</v>
      </c>
      <c r="I3010" s="31">
        <v>26</v>
      </c>
      <c r="J3010" s="31">
        <v>12</v>
      </c>
      <c r="K3010" s="30">
        <v>708</v>
      </c>
      <c r="L3010" s="30">
        <v>136.63739999999996</v>
      </c>
      <c r="M3010" s="55">
        <v>2</v>
      </c>
      <c r="N3010" s="68" t="s">
        <v>16</v>
      </c>
      <c r="P3010" s="66"/>
      <c r="Q3010" s="53"/>
      <c r="R3010" s="53"/>
      <c r="S3010" s="53"/>
      <c r="T3010" s="53"/>
      <c r="U3010" s="53"/>
      <c r="V3010" s="53"/>
      <c r="W3010" s="53"/>
      <c r="BY3010" s="53"/>
      <c r="BZ3010" s="53"/>
    </row>
    <row r="3011" spans="2:78" s="52" customFormat="1" ht="13" x14ac:dyDescent="0.3">
      <c r="B3011" s="31" t="s">
        <v>1933</v>
      </c>
      <c r="C3011" s="31" t="s">
        <v>157</v>
      </c>
      <c r="D3011" s="31" t="s">
        <v>2440</v>
      </c>
      <c r="E3011" s="31">
        <v>40.842799999999997</v>
      </c>
      <c r="F3011" s="31">
        <v>-1.9785839999999999</v>
      </c>
      <c r="G3011" s="67">
        <v>1058.4949999999999</v>
      </c>
      <c r="H3011" s="31">
        <v>411</v>
      </c>
      <c r="I3011" s="31">
        <v>222</v>
      </c>
      <c r="J3011" s="31">
        <v>189</v>
      </c>
      <c r="K3011" s="30">
        <v>708</v>
      </c>
      <c r="L3011" s="30">
        <v>350.49499999999989</v>
      </c>
      <c r="M3011" s="55">
        <v>4</v>
      </c>
      <c r="N3011" s="68" t="s">
        <v>16</v>
      </c>
      <c r="P3011" s="66"/>
      <c r="Q3011" s="53"/>
      <c r="R3011" s="53"/>
      <c r="S3011" s="53"/>
      <c r="T3011" s="53"/>
      <c r="U3011" s="53"/>
      <c r="V3011" s="53"/>
      <c r="W3011" s="53"/>
      <c r="BY3011" s="53"/>
      <c r="BZ3011" s="53"/>
    </row>
    <row r="3012" spans="2:78" s="52" customFormat="1" ht="13" x14ac:dyDescent="0.3">
      <c r="B3012" s="31" t="s">
        <v>1933</v>
      </c>
      <c r="C3012" s="31" t="s">
        <v>157</v>
      </c>
      <c r="D3012" s="31" t="s">
        <v>2441</v>
      </c>
      <c r="E3012" s="31">
        <v>40.824480000000001</v>
      </c>
      <c r="F3012" s="31">
        <v>-3.403089</v>
      </c>
      <c r="G3012" s="67">
        <v>894.93870000000004</v>
      </c>
      <c r="H3012" s="31">
        <v>191</v>
      </c>
      <c r="I3012" s="31">
        <v>94</v>
      </c>
      <c r="J3012" s="31">
        <v>97</v>
      </c>
      <c r="K3012" s="30">
        <v>708</v>
      </c>
      <c r="L3012" s="30">
        <v>186.93870000000004</v>
      </c>
      <c r="M3012" s="55">
        <v>2</v>
      </c>
      <c r="N3012" s="68" t="s">
        <v>16</v>
      </c>
      <c r="P3012" s="66"/>
      <c r="Q3012" s="53"/>
      <c r="R3012" s="53"/>
      <c r="S3012" s="53"/>
      <c r="T3012" s="53"/>
      <c r="U3012" s="53"/>
      <c r="V3012" s="53"/>
      <c r="W3012" s="53"/>
      <c r="BY3012" s="53"/>
      <c r="BZ3012" s="53"/>
    </row>
    <row r="3013" spans="2:78" s="52" customFormat="1" ht="13" x14ac:dyDescent="0.3">
      <c r="B3013" s="31" t="s">
        <v>1933</v>
      </c>
      <c r="C3013" s="31" t="s">
        <v>157</v>
      </c>
      <c r="D3013" s="31" t="s">
        <v>2442</v>
      </c>
      <c r="E3013" s="31">
        <v>40.2453</v>
      </c>
      <c r="F3013" s="31">
        <v>-3.0418120000000002</v>
      </c>
      <c r="G3013" s="67">
        <v>729.48500000000001</v>
      </c>
      <c r="H3013" s="31">
        <v>450</v>
      </c>
      <c r="I3013" s="31">
        <v>235</v>
      </c>
      <c r="J3013" s="31">
        <v>215</v>
      </c>
      <c r="K3013" s="30">
        <v>708</v>
      </c>
      <c r="L3013" s="30">
        <v>21.485000000000014</v>
      </c>
      <c r="M3013" s="55">
        <v>2</v>
      </c>
      <c r="N3013" s="68" t="s">
        <v>16</v>
      </c>
      <c r="P3013" s="66"/>
      <c r="Q3013" s="53"/>
      <c r="R3013" s="53"/>
      <c r="S3013" s="53"/>
      <c r="T3013" s="53"/>
      <c r="U3013" s="53"/>
      <c r="V3013" s="53"/>
      <c r="W3013" s="53"/>
      <c r="BY3013" s="53"/>
      <c r="BZ3013" s="53"/>
    </row>
    <row r="3014" spans="2:78" s="52" customFormat="1" ht="13" x14ac:dyDescent="0.3">
      <c r="B3014" s="31" t="s">
        <v>1933</v>
      </c>
      <c r="C3014" s="31" t="s">
        <v>157</v>
      </c>
      <c r="D3014" s="31" t="s">
        <v>2443</v>
      </c>
      <c r="E3014" s="31">
        <v>40.624000000000002</v>
      </c>
      <c r="F3014" s="31">
        <v>-2.726496</v>
      </c>
      <c r="G3014" s="67">
        <v>736.42010000000005</v>
      </c>
      <c r="H3014" s="31">
        <v>122</v>
      </c>
      <c r="I3014" s="31">
        <v>59</v>
      </c>
      <c r="J3014" s="31">
        <v>63</v>
      </c>
      <c r="K3014" s="30">
        <v>708</v>
      </c>
      <c r="L3014" s="30">
        <v>28.420100000000048</v>
      </c>
      <c r="M3014" s="55">
        <v>2</v>
      </c>
      <c r="N3014" s="68" t="s">
        <v>16</v>
      </c>
      <c r="P3014" s="66"/>
      <c r="Q3014" s="53"/>
      <c r="R3014" s="53"/>
      <c r="S3014" s="53"/>
      <c r="T3014" s="53"/>
      <c r="U3014" s="53"/>
      <c r="V3014" s="53"/>
      <c r="W3014" s="53"/>
      <c r="BY3014" s="53"/>
      <c r="BZ3014" s="53"/>
    </row>
    <row r="3015" spans="2:78" s="52" customFormat="1" ht="13" x14ac:dyDescent="0.3">
      <c r="B3015" s="31" t="s">
        <v>1933</v>
      </c>
      <c r="C3015" s="31" t="s">
        <v>157</v>
      </c>
      <c r="D3015" s="31" t="s">
        <v>2444</v>
      </c>
      <c r="E3015" s="31">
        <v>40.972529999999999</v>
      </c>
      <c r="F3015" s="31">
        <v>-1.711967</v>
      </c>
      <c r="G3015" s="67">
        <v>1084.913</v>
      </c>
      <c r="H3015" s="31">
        <v>54</v>
      </c>
      <c r="I3015" s="31">
        <v>31</v>
      </c>
      <c r="J3015" s="31">
        <v>23</v>
      </c>
      <c r="K3015" s="30">
        <v>708</v>
      </c>
      <c r="L3015" s="30">
        <v>376.91300000000001</v>
      </c>
      <c r="M3015" s="55">
        <v>4</v>
      </c>
      <c r="N3015" s="68" t="s">
        <v>16</v>
      </c>
      <c r="P3015" s="66"/>
      <c r="Q3015" s="53"/>
      <c r="R3015" s="53"/>
      <c r="S3015" s="53"/>
      <c r="T3015" s="53"/>
      <c r="U3015" s="53"/>
      <c r="V3015" s="53"/>
      <c r="W3015" s="53"/>
      <c r="BY3015" s="53"/>
      <c r="BZ3015" s="53"/>
    </row>
    <row r="3016" spans="2:78" s="52" customFormat="1" ht="13" x14ac:dyDescent="0.3">
      <c r="B3016" s="31" t="s">
        <v>1933</v>
      </c>
      <c r="C3016" s="31" t="s">
        <v>157</v>
      </c>
      <c r="D3016" s="31" t="s">
        <v>2445</v>
      </c>
      <c r="E3016" s="31">
        <v>40.549250000000001</v>
      </c>
      <c r="F3016" s="31">
        <v>-2.5622150000000001</v>
      </c>
      <c r="G3016" s="67">
        <v>1021.877</v>
      </c>
      <c r="H3016" s="31">
        <v>91</v>
      </c>
      <c r="I3016" s="31">
        <v>47</v>
      </c>
      <c r="J3016" s="31">
        <v>44</v>
      </c>
      <c r="K3016" s="30">
        <v>708</v>
      </c>
      <c r="L3016" s="30">
        <v>313.87699999999995</v>
      </c>
      <c r="M3016" s="55">
        <v>4</v>
      </c>
      <c r="N3016" s="68" t="s">
        <v>16</v>
      </c>
      <c r="P3016" s="66"/>
      <c r="Q3016" s="53"/>
      <c r="R3016" s="53"/>
      <c r="S3016" s="53"/>
      <c r="T3016" s="53"/>
      <c r="U3016" s="53"/>
      <c r="V3016" s="53"/>
      <c r="W3016" s="53"/>
      <c r="BY3016" s="53"/>
      <c r="BZ3016" s="53"/>
    </row>
    <row r="3017" spans="2:78" s="52" customFormat="1" ht="13" x14ac:dyDescent="0.3">
      <c r="B3017" s="31" t="s">
        <v>1933</v>
      </c>
      <c r="C3017" s="31" t="s">
        <v>157</v>
      </c>
      <c r="D3017" s="31" t="s">
        <v>2446</v>
      </c>
      <c r="E3017" s="31">
        <v>40.408070000000002</v>
      </c>
      <c r="F3017" s="31">
        <v>-3.0563699999999998</v>
      </c>
      <c r="G3017" s="67">
        <v>791.75070000000005</v>
      </c>
      <c r="H3017" s="31">
        <v>204</v>
      </c>
      <c r="I3017" s="31">
        <v>114</v>
      </c>
      <c r="J3017" s="31">
        <v>90</v>
      </c>
      <c r="K3017" s="30">
        <v>708</v>
      </c>
      <c r="L3017" s="30">
        <v>83.750700000000052</v>
      </c>
      <c r="M3017" s="55">
        <v>2</v>
      </c>
      <c r="N3017" s="68" t="s">
        <v>16</v>
      </c>
      <c r="P3017" s="66"/>
      <c r="Q3017" s="53"/>
      <c r="R3017" s="53"/>
      <c r="S3017" s="53"/>
      <c r="T3017" s="53"/>
      <c r="U3017" s="53"/>
      <c r="V3017" s="53"/>
      <c r="W3017" s="53"/>
      <c r="BY3017" s="53"/>
      <c r="BZ3017" s="53"/>
    </row>
    <row r="3018" spans="2:78" s="52" customFormat="1" ht="13" x14ac:dyDescent="0.3">
      <c r="B3018" s="31" t="s">
        <v>1933</v>
      </c>
      <c r="C3018" s="31" t="s">
        <v>157</v>
      </c>
      <c r="D3018" s="31" t="s">
        <v>2447</v>
      </c>
      <c r="E3018" s="31">
        <v>40.415399999999998</v>
      </c>
      <c r="F3018" s="31">
        <v>-3.0077739999999999</v>
      </c>
      <c r="G3018" s="67">
        <v>869.37929999999994</v>
      </c>
      <c r="H3018" s="31">
        <v>84</v>
      </c>
      <c r="I3018" s="31">
        <v>41</v>
      </c>
      <c r="J3018" s="31">
        <v>43</v>
      </c>
      <c r="K3018" s="30">
        <v>708</v>
      </c>
      <c r="L3018" s="30">
        <v>161.37929999999994</v>
      </c>
      <c r="M3018" s="55">
        <v>2</v>
      </c>
      <c r="N3018" s="68" t="s">
        <v>16</v>
      </c>
      <c r="P3018" s="66"/>
      <c r="Q3018" s="53"/>
      <c r="R3018" s="53"/>
      <c r="S3018" s="53"/>
      <c r="T3018" s="53"/>
      <c r="U3018" s="53"/>
      <c r="V3018" s="53"/>
      <c r="W3018" s="53"/>
      <c r="BY3018" s="53"/>
      <c r="BZ3018" s="53"/>
    </row>
    <row r="3019" spans="2:78" s="52" customFormat="1" ht="13" x14ac:dyDescent="0.3">
      <c r="B3019" s="31" t="s">
        <v>1933</v>
      </c>
      <c r="C3019" s="31" t="s">
        <v>157</v>
      </c>
      <c r="D3019" s="31" t="s">
        <v>2448</v>
      </c>
      <c r="E3019" s="31">
        <v>40.903959999999998</v>
      </c>
      <c r="F3019" s="31">
        <v>-3.0734979999999998</v>
      </c>
      <c r="G3019" s="67">
        <v>769.59820000000002</v>
      </c>
      <c r="H3019" s="31">
        <v>821</v>
      </c>
      <c r="I3019" s="31">
        <v>427</v>
      </c>
      <c r="J3019" s="31">
        <v>394</v>
      </c>
      <c r="K3019" s="30">
        <v>708</v>
      </c>
      <c r="L3019" s="30">
        <v>61.59820000000002</v>
      </c>
      <c r="M3019" s="55">
        <v>2</v>
      </c>
      <c r="N3019" s="68" t="s">
        <v>16</v>
      </c>
      <c r="P3019" s="66"/>
      <c r="Q3019" s="53"/>
      <c r="R3019" s="53"/>
      <c r="S3019" s="53"/>
      <c r="T3019" s="53"/>
      <c r="U3019" s="53"/>
      <c r="V3019" s="53"/>
      <c r="W3019" s="53"/>
      <c r="BY3019" s="53"/>
      <c r="BZ3019" s="53"/>
    </row>
    <row r="3020" spans="2:78" s="52" customFormat="1" ht="13" x14ac:dyDescent="0.3">
      <c r="B3020" s="31" t="s">
        <v>1933</v>
      </c>
      <c r="C3020" s="31" t="s">
        <v>157</v>
      </c>
      <c r="D3020" s="31" t="s">
        <v>2449</v>
      </c>
      <c r="E3020" s="31">
        <v>40.856079999999999</v>
      </c>
      <c r="F3020" s="31">
        <v>-2.370212</v>
      </c>
      <c r="G3020" s="67">
        <v>1151.9159999999999</v>
      </c>
      <c r="H3020" s="31">
        <v>46</v>
      </c>
      <c r="I3020" s="31">
        <v>30</v>
      </c>
      <c r="J3020" s="31">
        <v>16</v>
      </c>
      <c r="K3020" s="30">
        <v>708</v>
      </c>
      <c r="L3020" s="30">
        <v>443.91599999999994</v>
      </c>
      <c r="M3020" s="55">
        <v>5</v>
      </c>
      <c r="N3020" s="68" t="s">
        <v>17</v>
      </c>
      <c r="P3020" s="66"/>
      <c r="Q3020" s="53"/>
      <c r="R3020" s="53"/>
      <c r="S3020" s="53"/>
      <c r="T3020" s="53"/>
      <c r="U3020" s="53"/>
      <c r="V3020" s="53"/>
      <c r="W3020" s="53"/>
      <c r="BY3020" s="53"/>
      <c r="BZ3020" s="53"/>
    </row>
    <row r="3021" spans="2:78" s="52" customFormat="1" ht="13" x14ac:dyDescent="0.3">
      <c r="B3021" s="31" t="s">
        <v>1933</v>
      </c>
      <c r="C3021" s="31" t="s">
        <v>157</v>
      </c>
      <c r="D3021" s="31" t="s">
        <v>2450</v>
      </c>
      <c r="E3021" s="31">
        <v>41.006529999999998</v>
      </c>
      <c r="F3021" s="31">
        <v>-2.024187</v>
      </c>
      <c r="G3021" s="67">
        <v>1148.0519999999999</v>
      </c>
      <c r="H3021" s="31">
        <v>48</v>
      </c>
      <c r="I3021" s="31">
        <v>25</v>
      </c>
      <c r="J3021" s="31">
        <v>23</v>
      </c>
      <c r="K3021" s="30">
        <v>708</v>
      </c>
      <c r="L3021" s="30">
        <v>440.05199999999991</v>
      </c>
      <c r="M3021" s="55">
        <v>5</v>
      </c>
      <c r="N3021" s="68" t="s">
        <v>17</v>
      </c>
      <c r="P3021" s="66"/>
      <c r="Q3021" s="53"/>
      <c r="R3021" s="53"/>
      <c r="S3021" s="53"/>
      <c r="T3021" s="53"/>
      <c r="U3021" s="53"/>
      <c r="V3021" s="53"/>
      <c r="W3021" s="53"/>
      <c r="BY3021" s="53"/>
    </row>
    <row r="3022" spans="2:78" s="52" customFormat="1" ht="13" x14ac:dyDescent="0.3">
      <c r="B3022" s="31" t="s">
        <v>1933</v>
      </c>
      <c r="C3022" s="31" t="s">
        <v>157</v>
      </c>
      <c r="D3022" s="31" t="s">
        <v>2451</v>
      </c>
      <c r="E3022" s="31">
        <v>41.05771</v>
      </c>
      <c r="F3022" s="31">
        <v>-2.5239449999999999</v>
      </c>
      <c r="G3022" s="67">
        <v>1103.077</v>
      </c>
      <c r="H3022" s="31">
        <v>24</v>
      </c>
      <c r="I3022" s="31">
        <v>14</v>
      </c>
      <c r="J3022" s="31">
        <v>10</v>
      </c>
      <c r="K3022" s="30">
        <v>708</v>
      </c>
      <c r="L3022" s="30">
        <v>395.077</v>
      </c>
      <c r="M3022" s="55">
        <v>4</v>
      </c>
      <c r="N3022" s="68" t="s">
        <v>16</v>
      </c>
      <c r="P3022" s="66"/>
      <c r="Q3022" s="53"/>
      <c r="R3022" s="53"/>
      <c r="S3022" s="53"/>
      <c r="T3022" s="53"/>
      <c r="U3022" s="53"/>
      <c r="V3022" s="53"/>
      <c r="W3022" s="53"/>
      <c r="BY3022" s="53"/>
    </row>
    <row r="3023" spans="2:78" s="52" customFormat="1" ht="13" x14ac:dyDescent="0.3">
      <c r="B3023" s="31" t="s">
        <v>1933</v>
      </c>
      <c r="C3023" s="31" t="s">
        <v>157</v>
      </c>
      <c r="D3023" s="31" t="s">
        <v>2452</v>
      </c>
      <c r="E3023" s="31">
        <v>40.727139999999999</v>
      </c>
      <c r="F3023" s="31">
        <v>-3.1772089999999999</v>
      </c>
      <c r="G3023" s="67">
        <v>688</v>
      </c>
      <c r="H3023" s="31">
        <v>2012</v>
      </c>
      <c r="I3023" s="31">
        <v>1065</v>
      </c>
      <c r="J3023" s="31">
        <v>947</v>
      </c>
      <c r="K3023" s="30">
        <v>708</v>
      </c>
      <c r="L3023" s="30">
        <v>-20</v>
      </c>
      <c r="M3023" s="55">
        <v>2</v>
      </c>
      <c r="N3023" s="68" t="s">
        <v>16</v>
      </c>
      <c r="P3023" s="66"/>
      <c r="Q3023" s="53"/>
      <c r="R3023" s="53"/>
      <c r="S3023" s="53"/>
      <c r="T3023" s="53"/>
      <c r="U3023" s="53"/>
      <c r="V3023" s="53"/>
      <c r="W3023" s="53"/>
      <c r="BY3023" s="53"/>
    </row>
    <row r="3024" spans="2:78" s="52" customFormat="1" ht="13" x14ac:dyDescent="0.3">
      <c r="B3024" s="31" t="s">
        <v>1933</v>
      </c>
      <c r="C3024" s="31" t="s">
        <v>157</v>
      </c>
      <c r="D3024" s="31" t="s">
        <v>2453</v>
      </c>
      <c r="E3024" s="31">
        <v>40.755490000000002</v>
      </c>
      <c r="F3024" s="31">
        <v>-1.9989699999999999</v>
      </c>
      <c r="G3024" s="67">
        <v>1224.5309999999999</v>
      </c>
      <c r="H3024" s="31">
        <v>16</v>
      </c>
      <c r="I3024" s="31">
        <v>11</v>
      </c>
      <c r="J3024" s="31">
        <v>5</v>
      </c>
      <c r="K3024" s="30">
        <v>708</v>
      </c>
      <c r="L3024" s="30">
        <v>516.53099999999995</v>
      </c>
      <c r="M3024" s="55">
        <v>5</v>
      </c>
      <c r="N3024" s="68" t="s">
        <v>17</v>
      </c>
      <c r="P3024" s="66"/>
      <c r="Q3024" s="53"/>
      <c r="R3024" s="53"/>
      <c r="S3024" s="53"/>
      <c r="T3024" s="53"/>
      <c r="U3024" s="53"/>
      <c r="V3024" s="53"/>
      <c r="W3024" s="53"/>
      <c r="BY3024" s="53"/>
    </row>
    <row r="3025" spans="2:77" s="52" customFormat="1" ht="13" x14ac:dyDescent="0.3">
      <c r="B3025" s="31" t="s">
        <v>1933</v>
      </c>
      <c r="C3025" s="31" t="s">
        <v>157</v>
      </c>
      <c r="D3025" s="31" t="s">
        <v>2454</v>
      </c>
      <c r="E3025" s="31">
        <v>40.922759999999997</v>
      </c>
      <c r="F3025" s="31">
        <v>-3.1009310000000001</v>
      </c>
      <c r="G3025" s="67">
        <v>832.75350000000003</v>
      </c>
      <c r="H3025" s="31">
        <v>130</v>
      </c>
      <c r="I3025" s="31">
        <v>78</v>
      </c>
      <c r="J3025" s="31">
        <v>52</v>
      </c>
      <c r="K3025" s="30">
        <v>708</v>
      </c>
      <c r="L3025" s="30">
        <v>124.75350000000003</v>
      </c>
      <c r="M3025" s="55">
        <v>2</v>
      </c>
      <c r="N3025" s="68" t="s">
        <v>16</v>
      </c>
      <c r="P3025" s="66"/>
      <c r="Q3025" s="53"/>
      <c r="R3025" s="53"/>
      <c r="S3025" s="53"/>
      <c r="T3025" s="53"/>
      <c r="U3025" s="53"/>
      <c r="V3025" s="53"/>
      <c r="W3025" s="53"/>
      <c r="BY3025" s="53"/>
    </row>
    <row r="3026" spans="2:77" s="52" customFormat="1" ht="13" x14ac:dyDescent="0.3">
      <c r="B3026" s="31" t="s">
        <v>1933</v>
      </c>
      <c r="C3026" s="31" t="s">
        <v>157</v>
      </c>
      <c r="D3026" s="31" t="s">
        <v>2455</v>
      </c>
      <c r="E3026" s="31">
        <v>40.78633</v>
      </c>
      <c r="F3026" s="31">
        <v>-3.30959</v>
      </c>
      <c r="G3026" s="67">
        <v>900.90530000000001</v>
      </c>
      <c r="H3026" s="31">
        <v>146</v>
      </c>
      <c r="I3026" s="31">
        <v>82</v>
      </c>
      <c r="J3026" s="31">
        <v>64</v>
      </c>
      <c r="K3026" s="30">
        <v>708</v>
      </c>
      <c r="L3026" s="30">
        <v>192.90530000000001</v>
      </c>
      <c r="M3026" s="55">
        <v>2</v>
      </c>
      <c r="N3026" s="68" t="s">
        <v>16</v>
      </c>
      <c r="P3026" s="66"/>
      <c r="Q3026" s="53"/>
      <c r="R3026" s="53"/>
      <c r="S3026" s="53"/>
      <c r="T3026" s="53"/>
      <c r="U3026" s="53"/>
      <c r="V3026" s="53"/>
      <c r="W3026" s="53"/>
      <c r="BY3026" s="53"/>
    </row>
    <row r="3027" spans="2:77" s="52" customFormat="1" ht="13" x14ac:dyDescent="0.3">
      <c r="B3027" s="31" t="s">
        <v>1933</v>
      </c>
      <c r="C3027" s="31" t="s">
        <v>157</v>
      </c>
      <c r="D3027" s="31" t="s">
        <v>2456</v>
      </c>
      <c r="E3027" s="31">
        <v>40.517150000000001</v>
      </c>
      <c r="F3027" s="31">
        <v>-2.880722</v>
      </c>
      <c r="G3027" s="67">
        <v>969.92740000000003</v>
      </c>
      <c r="H3027" s="31">
        <v>349</v>
      </c>
      <c r="I3027" s="31">
        <v>194</v>
      </c>
      <c r="J3027" s="31">
        <v>155</v>
      </c>
      <c r="K3027" s="30">
        <v>708</v>
      </c>
      <c r="L3027" s="30">
        <v>261.92740000000003</v>
      </c>
      <c r="M3027" s="55">
        <v>4</v>
      </c>
      <c r="N3027" s="68" t="s">
        <v>16</v>
      </c>
      <c r="P3027" s="66"/>
      <c r="Q3027" s="53"/>
      <c r="R3027" s="53"/>
      <c r="S3027" s="53"/>
      <c r="T3027" s="53"/>
      <c r="U3027" s="53"/>
      <c r="V3027" s="53"/>
      <c r="W3027" s="53"/>
      <c r="BY3027" s="53"/>
    </row>
    <row r="3028" spans="2:77" s="52" customFormat="1" ht="13" x14ac:dyDescent="0.3">
      <c r="B3028" s="31" t="s">
        <v>1933</v>
      </c>
      <c r="C3028" s="31" t="s">
        <v>157</v>
      </c>
      <c r="D3028" s="31" t="s">
        <v>2457</v>
      </c>
      <c r="E3028" s="31">
        <v>41.074199999999998</v>
      </c>
      <c r="F3028" s="31">
        <v>-1.830627</v>
      </c>
      <c r="G3028" s="67">
        <v>1122.9680000000001</v>
      </c>
      <c r="H3028" s="31">
        <v>107</v>
      </c>
      <c r="I3028" s="31">
        <v>54</v>
      </c>
      <c r="J3028" s="31">
        <v>53</v>
      </c>
      <c r="K3028" s="30">
        <v>708</v>
      </c>
      <c r="L3028" s="30">
        <v>414.96800000000007</v>
      </c>
      <c r="M3028" s="55">
        <v>5</v>
      </c>
      <c r="N3028" s="68" t="s">
        <v>17</v>
      </c>
      <c r="P3028" s="66"/>
      <c r="Q3028" s="53"/>
      <c r="R3028" s="53"/>
      <c r="S3028" s="53"/>
      <c r="T3028" s="53"/>
      <c r="U3028" s="53"/>
      <c r="V3028" s="53"/>
      <c r="W3028" s="53"/>
      <c r="BY3028" s="53"/>
    </row>
    <row r="3029" spans="2:77" s="52" customFormat="1" ht="13" x14ac:dyDescent="0.3">
      <c r="B3029" s="31" t="s">
        <v>1933</v>
      </c>
      <c r="C3029" s="31" t="s">
        <v>157</v>
      </c>
      <c r="D3029" s="31" t="s">
        <v>2458</v>
      </c>
      <c r="E3029" s="31">
        <v>40.52599</v>
      </c>
      <c r="F3029" s="31">
        <v>-2.9836740000000002</v>
      </c>
      <c r="G3029" s="67">
        <v>902.55799999999999</v>
      </c>
      <c r="H3029" s="31">
        <v>55</v>
      </c>
      <c r="I3029" s="31">
        <v>31</v>
      </c>
      <c r="J3029" s="31">
        <v>24</v>
      </c>
      <c r="K3029" s="30">
        <v>708</v>
      </c>
      <c r="L3029" s="30">
        <v>194.55799999999999</v>
      </c>
      <c r="M3029" s="55">
        <v>2</v>
      </c>
      <c r="N3029" s="68" t="s">
        <v>16</v>
      </c>
      <c r="P3029" s="66"/>
      <c r="Q3029" s="53"/>
      <c r="R3029" s="53"/>
      <c r="S3029" s="53"/>
      <c r="T3029" s="53"/>
      <c r="U3029" s="53"/>
      <c r="V3029" s="53"/>
      <c r="W3029" s="53"/>
      <c r="BY3029" s="53"/>
    </row>
    <row r="3030" spans="2:77" s="52" customFormat="1" ht="13" x14ac:dyDescent="0.3">
      <c r="B3030" s="31" t="s">
        <v>1933</v>
      </c>
      <c r="C3030" s="31" t="s">
        <v>157</v>
      </c>
      <c r="D3030" s="31" t="s">
        <v>2459</v>
      </c>
      <c r="E3030" s="31">
        <v>40.364669999999997</v>
      </c>
      <c r="F3030" s="31">
        <v>-3.0941109999999998</v>
      </c>
      <c r="G3030" s="67">
        <v>800.54880000000003</v>
      </c>
      <c r="H3030" s="31">
        <v>616</v>
      </c>
      <c r="I3030" s="31">
        <v>338</v>
      </c>
      <c r="J3030" s="31">
        <v>278</v>
      </c>
      <c r="K3030" s="30">
        <v>708</v>
      </c>
      <c r="L3030" s="30">
        <v>92.548800000000028</v>
      </c>
      <c r="M3030" s="55">
        <v>2</v>
      </c>
      <c r="N3030" s="68" t="s">
        <v>16</v>
      </c>
      <c r="P3030" s="66"/>
      <c r="Q3030" s="53"/>
      <c r="R3030" s="53"/>
      <c r="S3030" s="53"/>
      <c r="T3030" s="53"/>
      <c r="U3030" s="53"/>
      <c r="V3030" s="53"/>
      <c r="W3030" s="53"/>
      <c r="BY3030" s="53"/>
    </row>
    <row r="3031" spans="2:77" s="52" customFormat="1" ht="13" x14ac:dyDescent="0.3">
      <c r="B3031" s="31" t="s">
        <v>1933</v>
      </c>
      <c r="C3031" s="31" t="s">
        <v>157</v>
      </c>
      <c r="D3031" s="31" t="s">
        <v>2460</v>
      </c>
      <c r="E3031" s="31">
        <v>40.84064</v>
      </c>
      <c r="F3031" s="31">
        <v>-2.8923070000000002</v>
      </c>
      <c r="G3031" s="67">
        <v>1031.3040000000001</v>
      </c>
      <c r="H3031" s="31">
        <v>63</v>
      </c>
      <c r="I3031" s="31">
        <v>37</v>
      </c>
      <c r="J3031" s="31">
        <v>26</v>
      </c>
      <c r="K3031" s="30">
        <v>708</v>
      </c>
      <c r="L3031" s="30">
        <v>323.30400000000009</v>
      </c>
      <c r="M3031" s="55">
        <v>4</v>
      </c>
      <c r="N3031" s="68" t="s">
        <v>16</v>
      </c>
      <c r="P3031" s="66"/>
      <c r="Q3031" s="53"/>
      <c r="R3031" s="53"/>
      <c r="S3031" s="53"/>
      <c r="T3031" s="53"/>
      <c r="U3031" s="53"/>
      <c r="V3031" s="53"/>
      <c r="W3031" s="53"/>
      <c r="BY3031" s="53"/>
    </row>
    <row r="3032" spans="2:77" s="52" customFormat="1" ht="13" x14ac:dyDescent="0.3">
      <c r="B3032" s="31" t="s">
        <v>1933</v>
      </c>
      <c r="C3032" s="31" t="s">
        <v>157</v>
      </c>
      <c r="D3032" s="31" t="s">
        <v>2461</v>
      </c>
      <c r="E3032" s="31">
        <v>40.695320000000002</v>
      </c>
      <c r="F3032" s="31">
        <v>-3.3384670000000001</v>
      </c>
      <c r="G3032" s="67">
        <v>736.8546</v>
      </c>
      <c r="H3032" s="31">
        <v>2037</v>
      </c>
      <c r="I3032" s="31">
        <v>1085</v>
      </c>
      <c r="J3032" s="31">
        <v>952</v>
      </c>
      <c r="K3032" s="30">
        <v>708</v>
      </c>
      <c r="L3032" s="30">
        <v>28.854600000000005</v>
      </c>
      <c r="M3032" s="55">
        <v>2</v>
      </c>
      <c r="N3032" s="68" t="s">
        <v>16</v>
      </c>
      <c r="P3032" s="66"/>
      <c r="Q3032" s="53"/>
      <c r="R3032" s="53"/>
      <c r="S3032" s="53"/>
      <c r="T3032" s="53"/>
      <c r="U3032" s="53"/>
      <c r="V3032" s="53"/>
      <c r="W3032" s="53"/>
      <c r="BY3032" s="53"/>
    </row>
    <row r="3033" spans="2:77" s="52" customFormat="1" ht="13" x14ac:dyDescent="0.3">
      <c r="B3033" s="31" t="s">
        <v>1933</v>
      </c>
      <c r="C3033" s="31" t="s">
        <v>157</v>
      </c>
      <c r="D3033" s="31" t="s">
        <v>2462</v>
      </c>
      <c r="E3033" s="31">
        <v>41.222479999999997</v>
      </c>
      <c r="F3033" s="31">
        <v>-3.1832449999999999</v>
      </c>
      <c r="G3033" s="67">
        <v>1364.4590000000001</v>
      </c>
      <c r="H3033" s="31">
        <v>140</v>
      </c>
      <c r="I3033" s="31">
        <v>74</v>
      </c>
      <c r="J3033" s="31">
        <v>66</v>
      </c>
      <c r="K3033" s="30">
        <v>708</v>
      </c>
      <c r="L3033" s="30">
        <v>656.45900000000006</v>
      </c>
      <c r="M3033" s="55">
        <v>6</v>
      </c>
      <c r="N3033" s="68" t="s">
        <v>17</v>
      </c>
      <c r="P3033" s="66"/>
      <c r="Q3033" s="53"/>
      <c r="R3033" s="53"/>
      <c r="S3033" s="53"/>
      <c r="T3033" s="53"/>
      <c r="U3033" s="53"/>
      <c r="V3033" s="53"/>
      <c r="W3033" s="53"/>
      <c r="BY3033" s="53"/>
    </row>
    <row r="3034" spans="2:77" s="52" customFormat="1" ht="13" x14ac:dyDescent="0.3">
      <c r="B3034" s="31" t="s">
        <v>1933</v>
      </c>
      <c r="C3034" s="31" t="s">
        <v>157</v>
      </c>
      <c r="D3034" s="31" t="s">
        <v>2463</v>
      </c>
      <c r="E3034" s="31">
        <v>41.141930000000002</v>
      </c>
      <c r="F3034" s="31">
        <v>-3.0198170000000002</v>
      </c>
      <c r="G3034" s="67">
        <v>1207.0640000000001</v>
      </c>
      <c r="H3034" s="31">
        <v>68</v>
      </c>
      <c r="I3034" s="31">
        <v>42</v>
      </c>
      <c r="J3034" s="31">
        <v>26</v>
      </c>
      <c r="K3034" s="30">
        <v>708</v>
      </c>
      <c r="L3034" s="30">
        <v>499.06400000000008</v>
      </c>
      <c r="M3034" s="55">
        <v>5</v>
      </c>
      <c r="N3034" s="68" t="s">
        <v>17</v>
      </c>
      <c r="P3034" s="66"/>
      <c r="Q3034" s="53"/>
      <c r="R3034" s="53"/>
      <c r="S3034" s="53"/>
      <c r="T3034" s="53"/>
      <c r="U3034" s="53"/>
      <c r="V3034" s="53"/>
      <c r="W3034" s="53"/>
      <c r="BY3034" s="53"/>
    </row>
    <row r="3035" spans="2:77" s="52" customFormat="1" ht="13" x14ac:dyDescent="0.3">
      <c r="B3035" s="31" t="s">
        <v>1933</v>
      </c>
      <c r="C3035" s="31" t="s">
        <v>157</v>
      </c>
      <c r="D3035" s="31" t="s">
        <v>157</v>
      </c>
      <c r="E3035" s="31">
        <v>40.629809999999999</v>
      </c>
      <c r="F3035" s="31">
        <v>-3.166493</v>
      </c>
      <c r="G3035" s="67">
        <v>714.21770000000004</v>
      </c>
      <c r="H3035" s="31">
        <v>83039</v>
      </c>
      <c r="I3035" s="31">
        <v>40999</v>
      </c>
      <c r="J3035" s="31">
        <v>42040</v>
      </c>
      <c r="K3035" s="30">
        <v>708</v>
      </c>
      <c r="L3035" s="30">
        <v>6.2177000000000362</v>
      </c>
      <c r="M3035" s="55">
        <v>2</v>
      </c>
      <c r="N3035" s="68" t="s">
        <v>16</v>
      </c>
      <c r="P3035" s="66"/>
      <c r="Q3035" s="53"/>
      <c r="R3035" s="53"/>
      <c r="S3035" s="53"/>
      <c r="T3035" s="53"/>
      <c r="U3035" s="53"/>
      <c r="V3035" s="53"/>
      <c r="W3035" s="53"/>
      <c r="BY3035" s="53"/>
    </row>
    <row r="3036" spans="2:77" s="52" customFormat="1" ht="13" x14ac:dyDescent="0.3">
      <c r="B3036" s="31" t="s">
        <v>1933</v>
      </c>
      <c r="C3036" s="31" t="s">
        <v>157</v>
      </c>
      <c r="D3036" s="31" t="s">
        <v>2464</v>
      </c>
      <c r="E3036" s="31">
        <v>40.714370000000002</v>
      </c>
      <c r="F3036" s="31">
        <v>-2.7070370000000001</v>
      </c>
      <c r="G3036" s="67">
        <v>821.33270000000005</v>
      </c>
      <c r="H3036" s="31">
        <v>103</v>
      </c>
      <c r="I3036" s="31">
        <v>50</v>
      </c>
      <c r="J3036" s="31">
        <v>53</v>
      </c>
      <c r="K3036" s="30">
        <v>708</v>
      </c>
      <c r="L3036" s="30">
        <v>113.33270000000005</v>
      </c>
      <c r="M3036" s="55">
        <v>2</v>
      </c>
      <c r="N3036" s="68" t="s">
        <v>16</v>
      </c>
      <c r="P3036" s="66"/>
      <c r="Q3036" s="53"/>
      <c r="R3036" s="53"/>
      <c r="S3036" s="53"/>
      <c r="T3036" s="53"/>
      <c r="U3036" s="53"/>
      <c r="V3036" s="53"/>
      <c r="W3036" s="53"/>
      <c r="BY3036" s="53"/>
    </row>
    <row r="3037" spans="2:77" s="52" customFormat="1" ht="13" x14ac:dyDescent="0.3">
      <c r="B3037" s="31" t="s">
        <v>1933</v>
      </c>
      <c r="C3037" s="31" t="s">
        <v>157</v>
      </c>
      <c r="D3037" s="31" t="s">
        <v>2465</v>
      </c>
      <c r="E3037" s="31">
        <v>40.790999999999997</v>
      </c>
      <c r="F3037" s="31">
        <v>-3.0988349999999998</v>
      </c>
      <c r="G3037" s="67">
        <v>708.79939999999999</v>
      </c>
      <c r="H3037" s="31">
        <v>241</v>
      </c>
      <c r="I3037" s="31">
        <v>137</v>
      </c>
      <c r="J3037" s="31">
        <v>104</v>
      </c>
      <c r="K3037" s="30">
        <v>708</v>
      </c>
      <c r="L3037" s="30">
        <v>0.79939999999999145</v>
      </c>
      <c r="M3037" s="55">
        <v>2</v>
      </c>
      <c r="N3037" s="68" t="s">
        <v>16</v>
      </c>
      <c r="P3037" s="66"/>
      <c r="Q3037" s="53"/>
      <c r="R3037" s="53"/>
      <c r="S3037" s="53"/>
      <c r="T3037" s="53"/>
      <c r="U3037" s="53"/>
      <c r="V3037" s="53"/>
      <c r="W3037" s="53"/>
      <c r="BY3037" s="53"/>
    </row>
    <row r="3038" spans="2:77" s="52" customFormat="1" ht="13" x14ac:dyDescent="0.3">
      <c r="B3038" s="31" t="s">
        <v>1933</v>
      </c>
      <c r="C3038" s="31" t="s">
        <v>157</v>
      </c>
      <c r="D3038" s="31" t="s">
        <v>2466</v>
      </c>
      <c r="E3038" s="31">
        <v>40.888109999999998</v>
      </c>
      <c r="F3038" s="31">
        <v>-1.9601820000000001</v>
      </c>
      <c r="G3038" s="67">
        <v>1085.296</v>
      </c>
      <c r="H3038" s="31">
        <v>21</v>
      </c>
      <c r="I3038" s="31">
        <v>13</v>
      </c>
      <c r="J3038" s="31">
        <v>8</v>
      </c>
      <c r="K3038" s="30">
        <v>708</v>
      </c>
      <c r="L3038" s="30">
        <v>377.29600000000005</v>
      </c>
      <c r="M3038" s="55">
        <v>4</v>
      </c>
      <c r="N3038" s="68" t="s">
        <v>16</v>
      </c>
      <c r="P3038" s="66"/>
      <c r="Q3038" s="53"/>
      <c r="R3038" s="53"/>
      <c r="S3038" s="53"/>
      <c r="T3038" s="53"/>
      <c r="U3038" s="53"/>
      <c r="V3038" s="53"/>
      <c r="W3038" s="53"/>
      <c r="BY3038" s="53"/>
    </row>
    <row r="3039" spans="2:77" s="52" customFormat="1" ht="13" x14ac:dyDescent="0.3">
      <c r="B3039" s="31" t="s">
        <v>1933</v>
      </c>
      <c r="C3039" s="31" t="s">
        <v>157</v>
      </c>
      <c r="D3039" s="31" t="s">
        <v>2467</v>
      </c>
      <c r="E3039" s="31">
        <v>41.084240000000001</v>
      </c>
      <c r="F3039" s="31">
        <v>-3.0037859999999998</v>
      </c>
      <c r="G3039" s="67">
        <v>1087.683</v>
      </c>
      <c r="H3039" s="31">
        <v>154</v>
      </c>
      <c r="I3039" s="31">
        <v>79</v>
      </c>
      <c r="J3039" s="31">
        <v>75</v>
      </c>
      <c r="K3039" s="30">
        <v>708</v>
      </c>
      <c r="L3039" s="30">
        <v>379.68299999999999</v>
      </c>
      <c r="M3039" s="55">
        <v>4</v>
      </c>
      <c r="N3039" s="68" t="s">
        <v>16</v>
      </c>
      <c r="P3039" s="66"/>
      <c r="Q3039" s="53"/>
      <c r="R3039" s="53"/>
      <c r="S3039" s="53"/>
      <c r="T3039" s="53"/>
      <c r="U3039" s="53"/>
      <c r="V3039" s="53"/>
      <c r="W3039" s="53"/>
      <c r="BY3039" s="53"/>
    </row>
    <row r="3040" spans="2:77" s="52" customFormat="1" ht="13" x14ac:dyDescent="0.3">
      <c r="B3040" s="31" t="s">
        <v>1933</v>
      </c>
      <c r="C3040" s="31" t="s">
        <v>157</v>
      </c>
      <c r="D3040" s="31" t="s">
        <v>2468</v>
      </c>
      <c r="E3040" s="31">
        <v>41.251170000000002</v>
      </c>
      <c r="F3040" s="31">
        <v>-2.9996969999999998</v>
      </c>
      <c r="G3040" s="67">
        <v>1162.066</v>
      </c>
      <c r="H3040" s="31">
        <v>26</v>
      </c>
      <c r="I3040" s="31">
        <v>14</v>
      </c>
      <c r="J3040" s="31">
        <v>12</v>
      </c>
      <c r="K3040" s="30">
        <v>708</v>
      </c>
      <c r="L3040" s="30">
        <v>454.06600000000003</v>
      </c>
      <c r="M3040" s="55">
        <v>5</v>
      </c>
      <c r="N3040" s="68" t="s">
        <v>17</v>
      </c>
      <c r="P3040" s="66"/>
      <c r="Q3040" s="53"/>
      <c r="R3040" s="53"/>
      <c r="S3040" s="53"/>
      <c r="T3040" s="53"/>
      <c r="U3040" s="53"/>
      <c r="V3040" s="53"/>
      <c r="W3040" s="53"/>
      <c r="BY3040" s="53"/>
    </row>
    <row r="3041" spans="2:77" s="52" customFormat="1" ht="13" x14ac:dyDescent="0.3">
      <c r="B3041" s="31" t="s">
        <v>1933</v>
      </c>
      <c r="C3041" s="31" t="s">
        <v>157</v>
      </c>
      <c r="D3041" s="31" t="s">
        <v>2469</v>
      </c>
      <c r="E3041" s="31">
        <v>40.824860000000001</v>
      </c>
      <c r="F3041" s="31">
        <v>-3.0495519999999998</v>
      </c>
      <c r="G3041" s="67">
        <v>855.74260000000004</v>
      </c>
      <c r="H3041" s="31">
        <v>416</v>
      </c>
      <c r="I3041" s="31">
        <v>229</v>
      </c>
      <c r="J3041" s="31">
        <v>187</v>
      </c>
      <c r="K3041" s="30">
        <v>708</v>
      </c>
      <c r="L3041" s="30">
        <v>147.74260000000004</v>
      </c>
      <c r="M3041" s="55">
        <v>2</v>
      </c>
      <c r="N3041" s="68" t="s">
        <v>16</v>
      </c>
      <c r="P3041" s="66"/>
      <c r="Q3041" s="53"/>
      <c r="R3041" s="53"/>
      <c r="S3041" s="53"/>
      <c r="T3041" s="53"/>
      <c r="U3041" s="53"/>
      <c r="V3041" s="53"/>
      <c r="W3041" s="53"/>
      <c r="BY3041" s="53"/>
    </row>
    <row r="3042" spans="2:77" s="52" customFormat="1" ht="13" x14ac:dyDescent="0.3">
      <c r="B3042" s="31" t="s">
        <v>1933</v>
      </c>
      <c r="C3042" s="31" t="s">
        <v>157</v>
      </c>
      <c r="D3042" s="31" t="s">
        <v>2470</v>
      </c>
      <c r="E3042" s="31">
        <v>40.801389999999998</v>
      </c>
      <c r="F3042" s="31">
        <v>-1.6853849999999999</v>
      </c>
      <c r="G3042" s="67">
        <v>1234.546</v>
      </c>
      <c r="H3042" s="31">
        <v>32</v>
      </c>
      <c r="I3042" s="31">
        <v>20</v>
      </c>
      <c r="J3042" s="31">
        <v>12</v>
      </c>
      <c r="K3042" s="30">
        <v>708</v>
      </c>
      <c r="L3042" s="30">
        <v>526.54600000000005</v>
      </c>
      <c r="M3042" s="55">
        <v>5</v>
      </c>
      <c r="N3042" s="68" t="s">
        <v>17</v>
      </c>
      <c r="P3042" s="66"/>
      <c r="Q3042" s="53"/>
      <c r="R3042" s="53"/>
      <c r="S3042" s="53"/>
      <c r="T3042" s="53"/>
      <c r="U3042" s="53"/>
      <c r="V3042" s="53"/>
      <c r="W3042" s="53"/>
      <c r="BY3042" s="53"/>
    </row>
    <row r="3043" spans="2:77" s="52" customFormat="1" ht="13" x14ac:dyDescent="0.3">
      <c r="B3043" s="31" t="s">
        <v>1933</v>
      </c>
      <c r="C3043" s="31" t="s">
        <v>157</v>
      </c>
      <c r="D3043" s="31" t="s">
        <v>2471</v>
      </c>
      <c r="E3043" s="31">
        <v>40.455710000000003</v>
      </c>
      <c r="F3043" s="31">
        <v>-3.0416340000000002</v>
      </c>
      <c r="G3043" s="67">
        <v>733.92849999999999</v>
      </c>
      <c r="H3043" s="31">
        <v>341</v>
      </c>
      <c r="I3043" s="31">
        <v>182</v>
      </c>
      <c r="J3043" s="31">
        <v>159</v>
      </c>
      <c r="K3043" s="30">
        <v>708</v>
      </c>
      <c r="L3043" s="30">
        <v>25.928499999999985</v>
      </c>
      <c r="M3043" s="55">
        <v>2</v>
      </c>
      <c r="N3043" s="68" t="s">
        <v>16</v>
      </c>
      <c r="P3043" s="66"/>
      <c r="Q3043" s="53"/>
      <c r="R3043" s="53"/>
      <c r="S3043" s="53"/>
      <c r="T3043" s="53"/>
      <c r="U3043" s="53"/>
      <c r="V3043" s="53"/>
      <c r="W3043" s="53"/>
      <c r="BY3043" s="53"/>
    </row>
    <row r="3044" spans="2:77" s="52" customFormat="1" ht="13" x14ac:dyDescent="0.3">
      <c r="B3044" s="31" t="s">
        <v>1933</v>
      </c>
      <c r="C3044" s="31" t="s">
        <v>157</v>
      </c>
      <c r="D3044" s="31" t="s">
        <v>2472</v>
      </c>
      <c r="E3044" s="31">
        <v>40.568300000000001</v>
      </c>
      <c r="F3044" s="31">
        <v>-3.0616439999999998</v>
      </c>
      <c r="G3044" s="67">
        <v>921.67600000000004</v>
      </c>
      <c r="H3044" s="31">
        <v>2351</v>
      </c>
      <c r="I3044" s="31">
        <v>1248</v>
      </c>
      <c r="J3044" s="31">
        <v>1103</v>
      </c>
      <c r="K3044" s="30">
        <v>708</v>
      </c>
      <c r="L3044" s="30">
        <v>213.67600000000004</v>
      </c>
      <c r="M3044" s="55">
        <v>4</v>
      </c>
      <c r="N3044" s="68" t="s">
        <v>16</v>
      </c>
      <c r="P3044" s="66"/>
      <c r="Q3044" s="53"/>
      <c r="R3044" s="53"/>
      <c r="S3044" s="53"/>
      <c r="T3044" s="53"/>
      <c r="U3044" s="53"/>
      <c r="V3044" s="53"/>
      <c r="W3044" s="53"/>
      <c r="BY3044" s="53"/>
    </row>
    <row r="3045" spans="2:77" s="52" customFormat="1" ht="13" x14ac:dyDescent="0.3">
      <c r="B3045" s="31" t="s">
        <v>1933</v>
      </c>
      <c r="C3045" s="31" t="s">
        <v>157</v>
      </c>
      <c r="D3045" s="31" t="s">
        <v>2473</v>
      </c>
      <c r="E3045" s="31">
        <v>40.952219999999997</v>
      </c>
      <c r="F3045" s="31">
        <v>-2.4157709999999999</v>
      </c>
      <c r="G3045" s="67">
        <v>1096.9749999999999</v>
      </c>
      <c r="H3045" s="31">
        <v>73</v>
      </c>
      <c r="I3045" s="31">
        <v>37</v>
      </c>
      <c r="J3045" s="31">
        <v>36</v>
      </c>
      <c r="K3045" s="30">
        <v>708</v>
      </c>
      <c r="L3045" s="30">
        <v>388.97499999999991</v>
      </c>
      <c r="M3045" s="55">
        <v>4</v>
      </c>
      <c r="N3045" s="68" t="s">
        <v>16</v>
      </c>
      <c r="P3045" s="66"/>
      <c r="Q3045" s="53"/>
      <c r="R3045" s="53"/>
      <c r="S3045" s="53"/>
      <c r="T3045" s="53"/>
      <c r="U3045" s="53"/>
      <c r="V3045" s="53"/>
      <c r="W3045" s="53"/>
      <c r="BY3045" s="53"/>
    </row>
    <row r="3046" spans="2:77" s="52" customFormat="1" ht="13" x14ac:dyDescent="0.3">
      <c r="B3046" s="31" t="s">
        <v>1933</v>
      </c>
      <c r="C3046" s="31" t="s">
        <v>157</v>
      </c>
      <c r="D3046" s="31" t="s">
        <v>2474</v>
      </c>
      <c r="E3046" s="31">
        <v>41.153179999999999</v>
      </c>
      <c r="F3046" s="31">
        <v>-3.16995</v>
      </c>
      <c r="G3046" s="67">
        <v>1270.942</v>
      </c>
      <c r="H3046" s="31">
        <v>55</v>
      </c>
      <c r="I3046" s="31">
        <v>36</v>
      </c>
      <c r="J3046" s="31">
        <v>19</v>
      </c>
      <c r="K3046" s="30">
        <v>708</v>
      </c>
      <c r="L3046" s="30">
        <v>562.94200000000001</v>
      </c>
      <c r="M3046" s="55">
        <v>5</v>
      </c>
      <c r="N3046" s="68" t="s">
        <v>17</v>
      </c>
      <c r="P3046" s="66"/>
      <c r="Q3046" s="53"/>
      <c r="R3046" s="53"/>
      <c r="S3046" s="53"/>
      <c r="T3046" s="53"/>
      <c r="U3046" s="53"/>
      <c r="V3046" s="53"/>
      <c r="W3046" s="53"/>
      <c r="BY3046" s="53"/>
    </row>
    <row r="3047" spans="2:77" s="52" customFormat="1" ht="13" x14ac:dyDescent="0.3">
      <c r="B3047" s="31" t="s">
        <v>1933</v>
      </c>
      <c r="C3047" s="31" t="s">
        <v>157</v>
      </c>
      <c r="D3047" s="31" t="s">
        <v>2475</v>
      </c>
      <c r="E3047" s="31">
        <v>41.053229999999999</v>
      </c>
      <c r="F3047" s="31">
        <v>-2.7963260000000001</v>
      </c>
      <c r="G3047" s="67">
        <v>874.14620000000002</v>
      </c>
      <c r="H3047" s="31">
        <v>45</v>
      </c>
      <c r="I3047" s="31">
        <v>29</v>
      </c>
      <c r="J3047" s="31">
        <v>16</v>
      </c>
      <c r="K3047" s="30">
        <v>708</v>
      </c>
      <c r="L3047" s="30">
        <v>166.14620000000002</v>
      </c>
      <c r="M3047" s="55">
        <v>2</v>
      </c>
      <c r="N3047" s="68" t="s">
        <v>16</v>
      </c>
      <c r="P3047" s="66"/>
      <c r="Q3047" s="53"/>
      <c r="R3047" s="53"/>
      <c r="S3047" s="53"/>
      <c r="T3047" s="53"/>
      <c r="U3047" s="53"/>
      <c r="V3047" s="53"/>
      <c r="W3047" s="53"/>
      <c r="BY3047" s="53"/>
    </row>
    <row r="3048" spans="2:77" s="52" customFormat="1" ht="13" x14ac:dyDescent="0.3">
      <c r="B3048" s="31" t="s">
        <v>1933</v>
      </c>
      <c r="C3048" s="31" t="s">
        <v>157</v>
      </c>
      <c r="D3048" s="31" t="s">
        <v>2476</v>
      </c>
      <c r="E3048" s="31">
        <v>40.823720000000002</v>
      </c>
      <c r="F3048" s="31">
        <v>-2.2866270000000002</v>
      </c>
      <c r="G3048" s="67">
        <v>1151.298</v>
      </c>
      <c r="H3048" s="31">
        <v>69</v>
      </c>
      <c r="I3048" s="31">
        <v>45</v>
      </c>
      <c r="J3048" s="31">
        <v>24</v>
      </c>
      <c r="K3048" s="30">
        <v>708</v>
      </c>
      <c r="L3048" s="30">
        <v>443.298</v>
      </c>
      <c r="M3048" s="55">
        <v>5</v>
      </c>
      <c r="N3048" s="68" t="s">
        <v>17</v>
      </c>
      <c r="P3048" s="66"/>
      <c r="Q3048" s="53"/>
      <c r="R3048" s="53"/>
      <c r="S3048" s="53"/>
      <c r="T3048" s="53"/>
      <c r="U3048" s="53"/>
      <c r="V3048" s="53"/>
      <c r="W3048" s="53"/>
      <c r="BY3048" s="53"/>
    </row>
    <row r="3049" spans="2:77" s="52" customFormat="1" ht="13" x14ac:dyDescent="0.3">
      <c r="B3049" s="31" t="s">
        <v>1933</v>
      </c>
      <c r="C3049" s="31" t="s">
        <v>157</v>
      </c>
      <c r="D3049" s="31" t="s">
        <v>2477</v>
      </c>
      <c r="E3049" s="31">
        <v>40.462449999999997</v>
      </c>
      <c r="F3049" s="31">
        <v>-2.9608180000000002</v>
      </c>
      <c r="G3049" s="67">
        <v>895.27149999999995</v>
      </c>
      <c r="H3049" s="31">
        <v>134</v>
      </c>
      <c r="I3049" s="31">
        <v>71</v>
      </c>
      <c r="J3049" s="31">
        <v>63</v>
      </c>
      <c r="K3049" s="30">
        <v>708</v>
      </c>
      <c r="L3049" s="30">
        <v>187.27149999999995</v>
      </c>
      <c r="M3049" s="55">
        <v>2</v>
      </c>
      <c r="N3049" s="68" t="s">
        <v>16</v>
      </c>
      <c r="P3049" s="66"/>
      <c r="Q3049" s="53"/>
      <c r="R3049" s="53"/>
      <c r="S3049" s="53"/>
      <c r="T3049" s="53"/>
      <c r="U3049" s="53"/>
      <c r="V3049" s="53"/>
      <c r="W3049" s="53"/>
      <c r="BY3049" s="53"/>
    </row>
    <row r="3050" spans="2:77" s="52" customFormat="1" ht="13" x14ac:dyDescent="0.3">
      <c r="B3050" s="31" t="s">
        <v>1933</v>
      </c>
      <c r="C3050" s="31" t="s">
        <v>157</v>
      </c>
      <c r="D3050" s="31" t="s">
        <v>2478</v>
      </c>
      <c r="E3050" s="31">
        <v>40.827449999999999</v>
      </c>
      <c r="F3050" s="31">
        <v>-3.1553969999999998</v>
      </c>
      <c r="G3050" s="67">
        <v>749.66359999999997</v>
      </c>
      <c r="H3050" s="31">
        <v>1521</v>
      </c>
      <c r="I3050" s="31">
        <v>770</v>
      </c>
      <c r="J3050" s="31">
        <v>751</v>
      </c>
      <c r="K3050" s="30">
        <v>708</v>
      </c>
      <c r="L3050" s="30">
        <v>41.663599999999974</v>
      </c>
      <c r="M3050" s="55">
        <v>2</v>
      </c>
      <c r="N3050" s="68" t="s">
        <v>16</v>
      </c>
      <c r="P3050" s="66"/>
      <c r="Q3050" s="53"/>
      <c r="R3050" s="53"/>
      <c r="S3050" s="53"/>
      <c r="T3050" s="53"/>
      <c r="U3050" s="53"/>
      <c r="V3050" s="53"/>
      <c r="W3050" s="53"/>
      <c r="BY3050" s="53"/>
    </row>
    <row r="3051" spans="2:77" s="52" customFormat="1" ht="13" x14ac:dyDescent="0.3">
      <c r="B3051" s="31" t="s">
        <v>1933</v>
      </c>
      <c r="C3051" s="31" t="s">
        <v>157</v>
      </c>
      <c r="D3051" s="31" t="s">
        <v>2479</v>
      </c>
      <c r="E3051" s="31">
        <v>40.183369999999996</v>
      </c>
      <c r="F3051" s="31">
        <v>-2.9106290000000001</v>
      </c>
      <c r="G3051" s="67">
        <v>750.5403</v>
      </c>
      <c r="H3051" s="31">
        <v>914</v>
      </c>
      <c r="I3051" s="31">
        <v>516</v>
      </c>
      <c r="J3051" s="31">
        <v>398</v>
      </c>
      <c r="K3051" s="30">
        <v>708</v>
      </c>
      <c r="L3051" s="30">
        <v>42.540300000000002</v>
      </c>
      <c r="M3051" s="55">
        <v>2</v>
      </c>
      <c r="N3051" s="68" t="s">
        <v>16</v>
      </c>
      <c r="P3051" s="66"/>
      <c r="Q3051" s="53"/>
      <c r="R3051" s="53"/>
      <c r="S3051" s="53"/>
      <c r="T3051" s="53"/>
      <c r="U3051" s="53"/>
      <c r="V3051" s="53"/>
      <c r="W3051" s="53"/>
      <c r="BY3051" s="53"/>
    </row>
    <row r="3052" spans="2:77" s="52" customFormat="1" ht="13" x14ac:dyDescent="0.3">
      <c r="B3052" s="31" t="s">
        <v>1933</v>
      </c>
      <c r="C3052" s="31" t="s">
        <v>157</v>
      </c>
      <c r="D3052" s="31" t="s">
        <v>2480</v>
      </c>
      <c r="E3052" s="31">
        <v>40.99371</v>
      </c>
      <c r="F3052" s="31">
        <v>-2.3701690000000002</v>
      </c>
      <c r="G3052" s="67">
        <v>1157.162</v>
      </c>
      <c r="H3052" s="31">
        <v>17</v>
      </c>
      <c r="I3052" s="31">
        <v>13</v>
      </c>
      <c r="J3052" s="31">
        <v>4</v>
      </c>
      <c r="K3052" s="30">
        <v>708</v>
      </c>
      <c r="L3052" s="30">
        <v>449.16200000000003</v>
      </c>
      <c r="M3052" s="55">
        <v>5</v>
      </c>
      <c r="N3052" s="68" t="s">
        <v>17</v>
      </c>
      <c r="P3052" s="66"/>
      <c r="Q3052" s="53"/>
      <c r="R3052" s="53"/>
      <c r="S3052" s="53"/>
      <c r="T3052" s="53"/>
      <c r="U3052" s="53"/>
      <c r="V3052" s="53"/>
      <c r="W3052" s="53"/>
      <c r="BY3052" s="53"/>
    </row>
    <row r="3053" spans="2:77" s="52" customFormat="1" ht="13" x14ac:dyDescent="0.3">
      <c r="B3053" s="31" t="s">
        <v>1933</v>
      </c>
      <c r="C3053" s="31" t="s">
        <v>157</v>
      </c>
      <c r="D3053" s="31" t="s">
        <v>2481</v>
      </c>
      <c r="E3053" s="31">
        <v>40.872070000000001</v>
      </c>
      <c r="F3053" s="31">
        <v>-2.6688900000000002</v>
      </c>
      <c r="G3053" s="67">
        <v>971.16909999999996</v>
      </c>
      <c r="H3053" s="31">
        <v>89</v>
      </c>
      <c r="I3053" s="31">
        <v>54</v>
      </c>
      <c r="J3053" s="31">
        <v>35</v>
      </c>
      <c r="K3053" s="30">
        <v>708</v>
      </c>
      <c r="L3053" s="30">
        <v>263.16909999999996</v>
      </c>
      <c r="M3053" s="55">
        <v>4</v>
      </c>
      <c r="N3053" s="68" t="s">
        <v>16</v>
      </c>
      <c r="P3053" s="66"/>
      <c r="Q3053" s="53"/>
      <c r="R3053" s="53"/>
      <c r="S3053" s="53"/>
      <c r="T3053" s="53"/>
      <c r="U3053" s="53"/>
      <c r="V3053" s="53"/>
      <c r="W3053" s="53"/>
      <c r="BY3053" s="53"/>
    </row>
    <row r="3054" spans="2:77" s="52" customFormat="1" ht="13" x14ac:dyDescent="0.3">
      <c r="B3054" s="31" t="s">
        <v>1933</v>
      </c>
      <c r="C3054" s="31" t="s">
        <v>157</v>
      </c>
      <c r="D3054" s="31" t="s">
        <v>2482</v>
      </c>
      <c r="E3054" s="31">
        <v>40.611660000000001</v>
      </c>
      <c r="F3054" s="31">
        <v>-2.8903989999999999</v>
      </c>
      <c r="G3054" s="67">
        <v>854.0027</v>
      </c>
      <c r="H3054" s="31">
        <v>63</v>
      </c>
      <c r="I3054" s="31">
        <v>40</v>
      </c>
      <c r="J3054" s="31">
        <v>23</v>
      </c>
      <c r="K3054" s="30">
        <v>708</v>
      </c>
      <c r="L3054" s="30">
        <v>146.0027</v>
      </c>
      <c r="M3054" s="55">
        <v>2</v>
      </c>
      <c r="N3054" s="68" t="s">
        <v>16</v>
      </c>
      <c r="P3054" s="66"/>
      <c r="Q3054" s="53"/>
      <c r="R3054" s="53"/>
      <c r="S3054" s="53"/>
      <c r="T3054" s="53"/>
      <c r="U3054" s="53"/>
      <c r="V3054" s="53"/>
      <c r="W3054" s="53"/>
      <c r="BY3054" s="53"/>
    </row>
    <row r="3055" spans="2:77" s="52" customFormat="1" ht="13" x14ac:dyDescent="0.3">
      <c r="B3055" s="31" t="s">
        <v>1933</v>
      </c>
      <c r="C3055" s="31" t="s">
        <v>157</v>
      </c>
      <c r="D3055" s="31" t="s">
        <v>2483</v>
      </c>
      <c r="E3055" s="31">
        <v>40.926160000000003</v>
      </c>
      <c r="F3055" s="31">
        <v>-2.925027</v>
      </c>
      <c r="G3055" s="67">
        <v>829.60910000000001</v>
      </c>
      <c r="H3055" s="31">
        <v>1580</v>
      </c>
      <c r="I3055" s="31">
        <v>820</v>
      </c>
      <c r="J3055" s="31">
        <v>760</v>
      </c>
      <c r="K3055" s="30">
        <v>708</v>
      </c>
      <c r="L3055" s="30">
        <v>121.60910000000001</v>
      </c>
      <c r="M3055" s="55">
        <v>2</v>
      </c>
      <c r="N3055" s="68" t="s">
        <v>16</v>
      </c>
      <c r="P3055" s="66"/>
      <c r="Q3055" s="53"/>
      <c r="R3055" s="53"/>
      <c r="S3055" s="53"/>
      <c r="T3055" s="53"/>
      <c r="U3055" s="53"/>
      <c r="V3055" s="53"/>
      <c r="W3055" s="53"/>
      <c r="BY3055" s="53"/>
    </row>
    <row r="3056" spans="2:77" s="52" customFormat="1" ht="13" x14ac:dyDescent="0.3">
      <c r="B3056" s="31" t="s">
        <v>1933</v>
      </c>
      <c r="C3056" s="31" t="s">
        <v>157</v>
      </c>
      <c r="D3056" s="31" t="s">
        <v>2484</v>
      </c>
      <c r="E3056" s="31">
        <v>40.96425</v>
      </c>
      <c r="F3056" s="31">
        <v>-2.9028559999999999</v>
      </c>
      <c r="G3056" s="67">
        <v>836.55</v>
      </c>
      <c r="H3056" s="31">
        <v>69</v>
      </c>
      <c r="I3056" s="31">
        <v>47</v>
      </c>
      <c r="J3056" s="31">
        <v>22</v>
      </c>
      <c r="K3056" s="30">
        <v>708</v>
      </c>
      <c r="L3056" s="30">
        <v>128.54999999999995</v>
      </c>
      <c r="M3056" s="55">
        <v>2</v>
      </c>
      <c r="N3056" s="68" t="s">
        <v>16</v>
      </c>
      <c r="P3056" s="66"/>
      <c r="Q3056" s="53"/>
      <c r="R3056" s="53"/>
      <c r="S3056" s="53"/>
      <c r="T3056" s="53"/>
      <c r="U3056" s="53"/>
      <c r="V3056" s="53"/>
      <c r="W3056" s="53"/>
      <c r="BY3056" s="53"/>
    </row>
    <row r="3057" spans="2:77" s="52" customFormat="1" ht="13" x14ac:dyDescent="0.3">
      <c r="B3057" s="31" t="s">
        <v>1933</v>
      </c>
      <c r="C3057" s="31" t="s">
        <v>157</v>
      </c>
      <c r="D3057" s="31" t="s">
        <v>2485</v>
      </c>
      <c r="E3057" s="31">
        <v>40.868510000000001</v>
      </c>
      <c r="F3057" s="31">
        <v>-2.843731</v>
      </c>
      <c r="G3057" s="67">
        <v>916.95450000000005</v>
      </c>
      <c r="H3057" s="31">
        <v>99</v>
      </c>
      <c r="I3057" s="31">
        <v>52</v>
      </c>
      <c r="J3057" s="31">
        <v>47</v>
      </c>
      <c r="K3057" s="30">
        <v>708</v>
      </c>
      <c r="L3057" s="30">
        <v>208.95450000000005</v>
      </c>
      <c r="M3057" s="55">
        <v>4</v>
      </c>
      <c r="N3057" s="68" t="s">
        <v>16</v>
      </c>
      <c r="P3057" s="66"/>
      <c r="Q3057" s="53"/>
      <c r="R3057" s="53"/>
      <c r="S3057" s="53"/>
      <c r="T3057" s="53"/>
      <c r="U3057" s="53"/>
      <c r="V3057" s="53"/>
      <c r="W3057" s="53"/>
      <c r="BY3057" s="53"/>
    </row>
    <row r="3058" spans="2:77" s="52" customFormat="1" ht="13" x14ac:dyDescent="0.3">
      <c r="B3058" s="31" t="s">
        <v>1933</v>
      </c>
      <c r="C3058" s="31" t="s">
        <v>157</v>
      </c>
      <c r="D3058" s="31" t="s">
        <v>2486</v>
      </c>
      <c r="E3058" s="31">
        <v>40.446899999999999</v>
      </c>
      <c r="F3058" s="31">
        <v>-3.1139480000000002</v>
      </c>
      <c r="G3058" s="67">
        <v>674.38040000000001</v>
      </c>
      <c r="H3058" s="31">
        <v>1428</v>
      </c>
      <c r="I3058" s="31">
        <v>783</v>
      </c>
      <c r="J3058" s="31">
        <v>645</v>
      </c>
      <c r="K3058" s="30">
        <v>708</v>
      </c>
      <c r="L3058" s="30">
        <v>-33.619599999999991</v>
      </c>
      <c r="M3058" s="55">
        <v>2</v>
      </c>
      <c r="N3058" s="68" t="s">
        <v>16</v>
      </c>
      <c r="P3058" s="66"/>
      <c r="Q3058" s="53"/>
      <c r="R3058" s="53"/>
      <c r="S3058" s="53"/>
      <c r="T3058" s="53"/>
      <c r="U3058" s="53"/>
      <c r="V3058" s="53"/>
      <c r="W3058" s="53"/>
      <c r="BY3058" s="53"/>
    </row>
    <row r="3059" spans="2:77" s="52" customFormat="1" ht="13" x14ac:dyDescent="0.3">
      <c r="B3059" s="31" t="s">
        <v>1933</v>
      </c>
      <c r="C3059" s="31" t="s">
        <v>157</v>
      </c>
      <c r="D3059" s="31" t="s">
        <v>2487</v>
      </c>
      <c r="E3059" s="31">
        <v>40.610210000000002</v>
      </c>
      <c r="F3059" s="31">
        <v>-3.054468</v>
      </c>
      <c r="G3059" s="67">
        <v>768.11109999999996</v>
      </c>
      <c r="H3059" s="31">
        <v>237</v>
      </c>
      <c r="I3059" s="31">
        <v>125</v>
      </c>
      <c r="J3059" s="31">
        <v>112</v>
      </c>
      <c r="K3059" s="30">
        <v>708</v>
      </c>
      <c r="L3059" s="30">
        <v>60.111099999999965</v>
      </c>
      <c r="M3059" s="55">
        <v>2</v>
      </c>
      <c r="N3059" s="68" t="s">
        <v>16</v>
      </c>
      <c r="P3059" s="66"/>
      <c r="Q3059" s="53"/>
      <c r="R3059" s="53"/>
      <c r="S3059" s="53"/>
      <c r="T3059" s="53"/>
      <c r="U3059" s="53"/>
      <c r="V3059" s="53"/>
      <c r="W3059" s="53"/>
      <c r="BY3059" s="53"/>
    </row>
    <row r="3060" spans="2:77" s="52" customFormat="1" ht="13" x14ac:dyDescent="0.3">
      <c r="B3060" s="31" t="s">
        <v>1933</v>
      </c>
      <c r="C3060" s="31" t="s">
        <v>157</v>
      </c>
      <c r="D3060" s="31" t="s">
        <v>2488</v>
      </c>
      <c r="E3060" s="31">
        <v>40.972560000000001</v>
      </c>
      <c r="F3060" s="31">
        <v>-2.4456060000000002</v>
      </c>
      <c r="G3060" s="67">
        <v>1066.3599999999999</v>
      </c>
      <c r="H3060" s="31">
        <v>92</v>
      </c>
      <c r="I3060" s="31">
        <v>46</v>
      </c>
      <c r="J3060" s="31">
        <v>46</v>
      </c>
      <c r="K3060" s="30">
        <v>708</v>
      </c>
      <c r="L3060" s="30">
        <v>358.3599999999999</v>
      </c>
      <c r="M3060" s="55">
        <v>4</v>
      </c>
      <c r="N3060" s="68" t="s">
        <v>16</v>
      </c>
      <c r="P3060" s="66"/>
      <c r="Q3060" s="53"/>
      <c r="R3060" s="53"/>
      <c r="S3060" s="53"/>
      <c r="T3060" s="53"/>
      <c r="U3060" s="53"/>
      <c r="V3060" s="53"/>
      <c r="W3060" s="53"/>
      <c r="BY3060" s="53"/>
    </row>
    <row r="3061" spans="2:77" s="52" customFormat="1" ht="13" x14ac:dyDescent="0.3">
      <c r="B3061" s="31" t="s">
        <v>1933</v>
      </c>
      <c r="C3061" s="31" t="s">
        <v>157</v>
      </c>
      <c r="D3061" s="31" t="s">
        <v>2489</v>
      </c>
      <c r="E3061" s="31">
        <v>41.026589999999999</v>
      </c>
      <c r="F3061" s="31">
        <v>-2.2773129999999999</v>
      </c>
      <c r="G3061" s="67">
        <v>1181.69</v>
      </c>
      <c r="H3061" s="31">
        <v>75</v>
      </c>
      <c r="I3061" s="31">
        <v>38</v>
      </c>
      <c r="J3061" s="31">
        <v>37</v>
      </c>
      <c r="K3061" s="30">
        <v>708</v>
      </c>
      <c r="L3061" s="30">
        <v>473.69000000000005</v>
      </c>
      <c r="M3061" s="55">
        <v>5</v>
      </c>
      <c r="N3061" s="68" t="s">
        <v>17</v>
      </c>
      <c r="P3061" s="66"/>
      <c r="Q3061" s="53"/>
      <c r="R3061" s="53"/>
      <c r="S3061" s="53"/>
      <c r="T3061" s="53"/>
      <c r="U3061" s="53"/>
      <c r="V3061" s="53"/>
      <c r="W3061" s="53"/>
      <c r="BY3061" s="53"/>
    </row>
    <row r="3062" spans="2:77" s="52" customFormat="1" ht="13" x14ac:dyDescent="0.3">
      <c r="B3062" s="31" t="s">
        <v>1933</v>
      </c>
      <c r="C3062" s="31" t="s">
        <v>157</v>
      </c>
      <c r="D3062" s="31" t="s">
        <v>2490</v>
      </c>
      <c r="E3062" s="31">
        <v>41.113570000000003</v>
      </c>
      <c r="F3062" s="31">
        <v>-3.2994940000000001</v>
      </c>
      <c r="G3062" s="67">
        <v>1193.425</v>
      </c>
      <c r="H3062" s="31">
        <v>66</v>
      </c>
      <c r="I3062" s="31">
        <v>41</v>
      </c>
      <c r="J3062" s="31">
        <v>25</v>
      </c>
      <c r="K3062" s="30">
        <v>708</v>
      </c>
      <c r="L3062" s="30">
        <v>485.42499999999995</v>
      </c>
      <c r="M3062" s="55">
        <v>5</v>
      </c>
      <c r="N3062" s="68" t="s">
        <v>17</v>
      </c>
      <c r="P3062" s="66"/>
      <c r="Q3062" s="53"/>
      <c r="R3062" s="53"/>
      <c r="S3062" s="53"/>
      <c r="T3062" s="53"/>
      <c r="U3062" s="53"/>
      <c r="V3062" s="53"/>
      <c r="W3062" s="53"/>
      <c r="BY3062" s="53"/>
    </row>
    <row r="3063" spans="2:77" s="52" customFormat="1" ht="13" x14ac:dyDescent="0.3">
      <c r="B3063" s="31" t="s">
        <v>1933</v>
      </c>
      <c r="C3063" s="31" t="s">
        <v>157</v>
      </c>
      <c r="D3063" s="31" t="s">
        <v>2491</v>
      </c>
      <c r="E3063" s="31">
        <v>40.787820000000004</v>
      </c>
      <c r="F3063" s="31">
        <v>-3.2475770000000002</v>
      </c>
      <c r="G3063" s="67">
        <v>784.25360000000001</v>
      </c>
      <c r="H3063" s="31">
        <v>212</v>
      </c>
      <c r="I3063" s="31">
        <v>125</v>
      </c>
      <c r="J3063" s="31">
        <v>87</v>
      </c>
      <c r="K3063" s="30">
        <v>708</v>
      </c>
      <c r="L3063" s="30">
        <v>76.253600000000006</v>
      </c>
      <c r="M3063" s="55">
        <v>2</v>
      </c>
      <c r="N3063" s="68" t="s">
        <v>16</v>
      </c>
      <c r="P3063" s="66"/>
      <c r="Q3063" s="53"/>
      <c r="R3063" s="53"/>
      <c r="S3063" s="53"/>
      <c r="T3063" s="53"/>
      <c r="U3063" s="53"/>
      <c r="V3063" s="53"/>
      <c r="W3063" s="53"/>
      <c r="BY3063" s="53"/>
    </row>
    <row r="3064" spans="2:77" s="52" customFormat="1" ht="13" x14ac:dyDescent="0.3">
      <c r="B3064" s="31" t="s">
        <v>1933</v>
      </c>
      <c r="C3064" s="31" t="s">
        <v>157</v>
      </c>
      <c r="D3064" s="31" t="s">
        <v>2492</v>
      </c>
      <c r="E3064" s="31">
        <v>40.821910000000003</v>
      </c>
      <c r="F3064" s="31">
        <v>-3.2570450000000002</v>
      </c>
      <c r="G3064" s="67">
        <v>824.43820000000005</v>
      </c>
      <c r="H3064" s="31">
        <v>123</v>
      </c>
      <c r="I3064" s="31">
        <v>71</v>
      </c>
      <c r="J3064" s="31">
        <v>52</v>
      </c>
      <c r="K3064" s="30">
        <v>708</v>
      </c>
      <c r="L3064" s="30">
        <v>116.43820000000005</v>
      </c>
      <c r="M3064" s="55">
        <v>2</v>
      </c>
      <c r="N3064" s="68" t="s">
        <v>16</v>
      </c>
      <c r="P3064" s="66"/>
      <c r="Q3064" s="53"/>
      <c r="R3064" s="53"/>
      <c r="S3064" s="53"/>
      <c r="T3064" s="53"/>
      <c r="U3064" s="53"/>
      <c r="V3064" s="53"/>
      <c r="W3064" s="53"/>
      <c r="BY3064" s="53"/>
    </row>
    <row r="3065" spans="2:77" s="52" customFormat="1" ht="13" x14ac:dyDescent="0.3">
      <c r="B3065" s="31" t="s">
        <v>1933</v>
      </c>
      <c r="C3065" s="31" t="s">
        <v>157</v>
      </c>
      <c r="D3065" s="31" t="s">
        <v>2493</v>
      </c>
      <c r="E3065" s="31">
        <v>40.956530000000001</v>
      </c>
      <c r="F3065" s="31">
        <v>-2.7509730000000001</v>
      </c>
      <c r="G3065" s="67">
        <v>869.40039999999999</v>
      </c>
      <c r="H3065" s="31">
        <v>397</v>
      </c>
      <c r="I3065" s="31">
        <v>197</v>
      </c>
      <c r="J3065" s="31">
        <v>200</v>
      </c>
      <c r="K3065" s="30">
        <v>708</v>
      </c>
      <c r="L3065" s="30">
        <v>161.40039999999999</v>
      </c>
      <c r="M3065" s="55">
        <v>2</v>
      </c>
      <c r="N3065" s="68" t="s">
        <v>16</v>
      </c>
      <c r="P3065" s="66"/>
      <c r="Q3065" s="53"/>
      <c r="R3065" s="53"/>
      <c r="S3065" s="53"/>
      <c r="T3065" s="53"/>
      <c r="U3065" s="53"/>
      <c r="V3065" s="53"/>
      <c r="W3065" s="53"/>
      <c r="BY3065" s="53"/>
    </row>
    <row r="3066" spans="2:77" s="52" customFormat="1" ht="13" x14ac:dyDescent="0.3">
      <c r="B3066" s="31" t="s">
        <v>1933</v>
      </c>
      <c r="C3066" s="31" t="s">
        <v>157</v>
      </c>
      <c r="D3066" s="31" t="s">
        <v>2494</v>
      </c>
      <c r="E3066" s="31">
        <v>40.619520000000001</v>
      </c>
      <c r="F3066" s="31">
        <v>-2.6627190000000001</v>
      </c>
      <c r="G3066" s="67">
        <v>922.6431</v>
      </c>
      <c r="H3066" s="31">
        <v>76</v>
      </c>
      <c r="I3066" s="31">
        <v>40</v>
      </c>
      <c r="J3066" s="31">
        <v>36</v>
      </c>
      <c r="K3066" s="30">
        <v>708</v>
      </c>
      <c r="L3066" s="30">
        <v>214.6431</v>
      </c>
      <c r="M3066" s="55">
        <v>4</v>
      </c>
      <c r="N3066" s="68" t="s">
        <v>16</v>
      </c>
      <c r="P3066" s="66"/>
      <c r="Q3066" s="53"/>
      <c r="R3066" s="53"/>
      <c r="S3066" s="53"/>
      <c r="T3066" s="53"/>
      <c r="U3066" s="53"/>
      <c r="V3066" s="53"/>
      <c r="W3066" s="53"/>
      <c r="BY3066" s="53"/>
    </row>
    <row r="3067" spans="2:77" s="52" customFormat="1" ht="13" x14ac:dyDescent="0.3">
      <c r="B3067" s="31" t="s">
        <v>1933</v>
      </c>
      <c r="C3067" s="31" t="s">
        <v>157</v>
      </c>
      <c r="D3067" s="31" t="s">
        <v>2495</v>
      </c>
      <c r="E3067" s="31">
        <v>41.047640000000001</v>
      </c>
      <c r="F3067" s="31">
        <v>-2.2050399999999999</v>
      </c>
      <c r="G3067" s="67">
        <v>1250.432</v>
      </c>
      <c r="H3067" s="31">
        <v>244</v>
      </c>
      <c r="I3067" s="31">
        <v>137</v>
      </c>
      <c r="J3067" s="31">
        <v>107</v>
      </c>
      <c r="K3067" s="30">
        <v>708</v>
      </c>
      <c r="L3067" s="30">
        <v>542.43200000000002</v>
      </c>
      <c r="M3067" s="55">
        <v>5</v>
      </c>
      <c r="N3067" s="68" t="s">
        <v>17</v>
      </c>
      <c r="P3067" s="66"/>
      <c r="Q3067" s="53"/>
      <c r="R3067" s="53"/>
      <c r="S3067" s="53"/>
      <c r="T3067" s="53"/>
      <c r="U3067" s="53"/>
      <c r="V3067" s="53"/>
      <c r="W3067" s="53"/>
      <c r="BY3067" s="53"/>
    </row>
    <row r="3068" spans="2:77" s="52" customFormat="1" ht="13" x14ac:dyDescent="0.3">
      <c r="B3068" s="31" t="s">
        <v>1933</v>
      </c>
      <c r="C3068" s="31" t="s">
        <v>157</v>
      </c>
      <c r="D3068" s="31" t="s">
        <v>2496</v>
      </c>
      <c r="E3068" s="31">
        <v>40.668210000000002</v>
      </c>
      <c r="F3068" s="31">
        <v>-3.2009620000000001</v>
      </c>
      <c r="G3068" s="67">
        <v>675.01480000000004</v>
      </c>
      <c r="H3068" s="31">
        <v>5252</v>
      </c>
      <c r="I3068" s="31">
        <v>2724</v>
      </c>
      <c r="J3068" s="31">
        <v>2528</v>
      </c>
      <c r="K3068" s="30">
        <v>708</v>
      </c>
      <c r="L3068" s="30">
        <v>-32.985199999999963</v>
      </c>
      <c r="M3068" s="55">
        <v>2</v>
      </c>
      <c r="N3068" s="68" t="s">
        <v>16</v>
      </c>
      <c r="P3068" s="66"/>
      <c r="Q3068" s="53"/>
      <c r="R3068" s="53"/>
      <c r="S3068" s="53"/>
      <c r="T3068" s="53"/>
      <c r="U3068" s="53"/>
      <c r="V3068" s="53"/>
      <c r="W3068" s="53"/>
      <c r="BY3068" s="53"/>
    </row>
    <row r="3069" spans="2:77" s="52" customFormat="1" ht="13" x14ac:dyDescent="0.3">
      <c r="B3069" s="31" t="s">
        <v>1933</v>
      </c>
      <c r="C3069" s="31" t="s">
        <v>157</v>
      </c>
      <c r="D3069" s="31" t="s">
        <v>2497</v>
      </c>
      <c r="E3069" s="31">
        <v>40.825009999999999</v>
      </c>
      <c r="F3069" s="31">
        <v>-2.697101</v>
      </c>
      <c r="G3069" s="67">
        <v>887.77449999999999</v>
      </c>
      <c r="H3069" s="31">
        <v>85</v>
      </c>
      <c r="I3069" s="31">
        <v>47</v>
      </c>
      <c r="J3069" s="31">
        <v>38</v>
      </c>
      <c r="K3069" s="30">
        <v>708</v>
      </c>
      <c r="L3069" s="30">
        <v>179.77449999999999</v>
      </c>
      <c r="M3069" s="55">
        <v>2</v>
      </c>
      <c r="N3069" s="68" t="s">
        <v>16</v>
      </c>
      <c r="P3069" s="66"/>
      <c r="Q3069" s="53"/>
      <c r="R3069" s="53"/>
      <c r="S3069" s="53"/>
      <c r="T3069" s="53"/>
      <c r="U3069" s="53"/>
      <c r="V3069" s="53"/>
      <c r="W3069" s="53"/>
      <c r="BY3069" s="53"/>
    </row>
    <row r="3070" spans="2:77" s="52" customFormat="1" ht="13" x14ac:dyDescent="0.3">
      <c r="B3070" s="31" t="s">
        <v>1933</v>
      </c>
      <c r="C3070" s="31" t="s">
        <v>157</v>
      </c>
      <c r="D3070" s="31" t="s">
        <v>2498</v>
      </c>
      <c r="E3070" s="31">
        <v>40.866889999999998</v>
      </c>
      <c r="F3070" s="31">
        <v>-3.2919749999999999</v>
      </c>
      <c r="G3070" s="67">
        <v>864.57839999999999</v>
      </c>
      <c r="H3070" s="31">
        <v>61</v>
      </c>
      <c r="I3070" s="31">
        <v>41</v>
      </c>
      <c r="J3070" s="31">
        <v>20</v>
      </c>
      <c r="K3070" s="30">
        <v>708</v>
      </c>
      <c r="L3070" s="30">
        <v>156.57839999999999</v>
      </c>
      <c r="M3070" s="55">
        <v>2</v>
      </c>
      <c r="N3070" s="68" t="s">
        <v>16</v>
      </c>
      <c r="P3070" s="66"/>
      <c r="Q3070" s="53"/>
      <c r="R3070" s="53"/>
      <c r="S3070" s="53"/>
      <c r="T3070" s="53"/>
      <c r="U3070" s="53"/>
      <c r="V3070" s="53"/>
      <c r="W3070" s="53"/>
      <c r="BY3070" s="53"/>
    </row>
    <row r="3071" spans="2:77" s="52" customFormat="1" ht="13" x14ac:dyDescent="0.3">
      <c r="B3071" s="31" t="s">
        <v>1933</v>
      </c>
      <c r="C3071" s="31" t="s">
        <v>157</v>
      </c>
      <c r="D3071" s="31" t="s">
        <v>2499</v>
      </c>
      <c r="E3071" s="31">
        <v>40.952109999999998</v>
      </c>
      <c r="F3071" s="31">
        <v>-2.8423530000000001</v>
      </c>
      <c r="G3071" s="67">
        <v>817.9203</v>
      </c>
      <c r="H3071" s="31">
        <v>164</v>
      </c>
      <c r="I3071" s="31">
        <v>77</v>
      </c>
      <c r="J3071" s="31">
        <v>87</v>
      </c>
      <c r="K3071" s="30">
        <v>708</v>
      </c>
      <c r="L3071" s="30">
        <v>109.9203</v>
      </c>
      <c r="M3071" s="55">
        <v>2</v>
      </c>
      <c r="N3071" s="68" t="s">
        <v>16</v>
      </c>
      <c r="P3071" s="66"/>
      <c r="Q3071" s="53"/>
      <c r="R3071" s="53"/>
      <c r="S3071" s="53"/>
      <c r="T3071" s="53"/>
      <c r="U3071" s="53"/>
      <c r="V3071" s="53"/>
      <c r="W3071" s="53"/>
      <c r="BY3071" s="53"/>
    </row>
    <row r="3072" spans="2:77" s="52" customFormat="1" ht="13" x14ac:dyDescent="0.3">
      <c r="B3072" s="31" t="s">
        <v>1933</v>
      </c>
      <c r="C3072" s="31" t="s">
        <v>157</v>
      </c>
      <c r="D3072" s="31" t="s">
        <v>2500</v>
      </c>
      <c r="E3072" s="31">
        <v>41.001150000000003</v>
      </c>
      <c r="F3072" s="31">
        <v>-2.159138</v>
      </c>
      <c r="G3072" s="67">
        <v>1211.0150000000001</v>
      </c>
      <c r="H3072" s="31">
        <v>55</v>
      </c>
      <c r="I3072" s="31">
        <v>27</v>
      </c>
      <c r="J3072" s="31">
        <v>28</v>
      </c>
      <c r="K3072" s="30">
        <v>708</v>
      </c>
      <c r="L3072" s="30">
        <v>503.0150000000001</v>
      </c>
      <c r="M3072" s="55">
        <v>5</v>
      </c>
      <c r="N3072" s="68" t="s">
        <v>17</v>
      </c>
      <c r="P3072" s="66"/>
      <c r="Q3072" s="53"/>
      <c r="R3072" s="53"/>
      <c r="S3072" s="53"/>
      <c r="T3072" s="53"/>
      <c r="U3072" s="53"/>
      <c r="V3072" s="53"/>
      <c r="W3072" s="53"/>
      <c r="BY3072" s="53"/>
    </row>
    <row r="3073" spans="2:77" s="52" customFormat="1" ht="13" x14ac:dyDescent="0.3">
      <c r="B3073" s="31" t="s">
        <v>1933</v>
      </c>
      <c r="C3073" s="31" t="s">
        <v>157</v>
      </c>
      <c r="D3073" s="31" t="s">
        <v>2501</v>
      </c>
      <c r="E3073" s="31">
        <v>40.262169999999998</v>
      </c>
      <c r="F3073" s="31">
        <v>-3.0121889999999998</v>
      </c>
      <c r="G3073" s="67">
        <v>708.35029999999995</v>
      </c>
      <c r="H3073" s="31">
        <v>369</v>
      </c>
      <c r="I3073" s="31">
        <v>193</v>
      </c>
      <c r="J3073" s="31">
        <v>176</v>
      </c>
      <c r="K3073" s="30">
        <v>708</v>
      </c>
      <c r="L3073" s="30">
        <v>0.35029999999994743</v>
      </c>
      <c r="M3073" s="55">
        <v>2</v>
      </c>
      <c r="N3073" s="68" t="s">
        <v>16</v>
      </c>
      <c r="P3073" s="66"/>
      <c r="Q3073" s="53"/>
      <c r="R3073" s="53"/>
      <c r="S3073" s="53"/>
      <c r="T3073" s="53"/>
      <c r="U3073" s="53"/>
      <c r="V3073" s="53"/>
      <c r="W3073" s="53"/>
      <c r="BY3073" s="53"/>
    </row>
    <row r="3074" spans="2:77" s="52" customFormat="1" ht="13" x14ac:dyDescent="0.3">
      <c r="B3074" s="31" t="s">
        <v>1933</v>
      </c>
      <c r="C3074" s="31" t="s">
        <v>157</v>
      </c>
      <c r="D3074" s="31" t="s">
        <v>2502</v>
      </c>
      <c r="E3074" s="31">
        <v>40.983890000000002</v>
      </c>
      <c r="F3074" s="31">
        <v>-2.9364680000000001</v>
      </c>
      <c r="G3074" s="67">
        <v>818.26930000000004</v>
      </c>
      <c r="H3074" s="31">
        <v>114</v>
      </c>
      <c r="I3074" s="31">
        <v>61</v>
      </c>
      <c r="J3074" s="31">
        <v>53</v>
      </c>
      <c r="K3074" s="30">
        <v>708</v>
      </c>
      <c r="L3074" s="30">
        <v>110.26930000000004</v>
      </c>
      <c r="M3074" s="55">
        <v>2</v>
      </c>
      <c r="N3074" s="68" t="s">
        <v>16</v>
      </c>
      <c r="P3074" s="66"/>
      <c r="Q3074" s="53"/>
      <c r="R3074" s="53"/>
      <c r="S3074" s="53"/>
      <c r="T3074" s="53"/>
      <c r="U3074" s="53"/>
      <c r="V3074" s="53"/>
      <c r="W3074" s="53"/>
      <c r="BY3074" s="53"/>
    </row>
    <row r="3075" spans="2:77" s="52" customFormat="1" ht="13" x14ac:dyDescent="0.3">
      <c r="B3075" s="31" t="s">
        <v>1933</v>
      </c>
      <c r="C3075" s="31" t="s">
        <v>157</v>
      </c>
      <c r="D3075" s="31" t="s">
        <v>2503</v>
      </c>
      <c r="E3075" s="31">
        <v>40.639090000000003</v>
      </c>
      <c r="F3075" s="31">
        <v>-1.869626</v>
      </c>
      <c r="G3075" s="67">
        <v>1250.2059999999999</v>
      </c>
      <c r="H3075" s="31">
        <v>57</v>
      </c>
      <c r="I3075" s="31">
        <v>33</v>
      </c>
      <c r="J3075" s="31">
        <v>24</v>
      </c>
      <c r="K3075" s="30">
        <v>708</v>
      </c>
      <c r="L3075" s="30">
        <v>542.2059999999999</v>
      </c>
      <c r="M3075" s="55">
        <v>5</v>
      </c>
      <c r="N3075" s="68" t="s">
        <v>17</v>
      </c>
      <c r="P3075" s="66"/>
      <c r="Q3075" s="53"/>
      <c r="R3075" s="53"/>
      <c r="S3075" s="53"/>
      <c r="T3075" s="53"/>
      <c r="U3075" s="53"/>
      <c r="V3075" s="53"/>
      <c r="W3075" s="53"/>
      <c r="BY3075" s="53"/>
    </row>
    <row r="3076" spans="2:77" s="52" customFormat="1" ht="13" x14ac:dyDescent="0.3">
      <c r="B3076" s="31" t="s">
        <v>1933</v>
      </c>
      <c r="C3076" s="31" t="s">
        <v>157</v>
      </c>
      <c r="D3076" s="31" t="s">
        <v>2504</v>
      </c>
      <c r="E3076" s="31">
        <v>40.946570000000001</v>
      </c>
      <c r="F3076" s="31">
        <v>-2.9786739999999998</v>
      </c>
      <c r="G3076" s="67">
        <v>830.06479999999999</v>
      </c>
      <c r="H3076" s="31">
        <v>122</v>
      </c>
      <c r="I3076" s="31">
        <v>58</v>
      </c>
      <c r="J3076" s="31">
        <v>64</v>
      </c>
      <c r="K3076" s="30">
        <v>708</v>
      </c>
      <c r="L3076" s="30">
        <v>122.06479999999999</v>
      </c>
      <c r="M3076" s="55">
        <v>2</v>
      </c>
      <c r="N3076" s="68" t="s">
        <v>16</v>
      </c>
      <c r="P3076" s="66"/>
      <c r="Q3076" s="53"/>
      <c r="R3076" s="53"/>
      <c r="S3076" s="53"/>
      <c r="T3076" s="53"/>
      <c r="U3076" s="53"/>
      <c r="V3076" s="53"/>
      <c r="W3076" s="53"/>
      <c r="BY3076" s="53"/>
    </row>
    <row r="3077" spans="2:77" s="52" customFormat="1" ht="13" x14ac:dyDescent="0.3">
      <c r="B3077" s="31" t="s">
        <v>1933</v>
      </c>
      <c r="C3077" s="31" t="s">
        <v>157</v>
      </c>
      <c r="D3077" s="31" t="s">
        <v>2505</v>
      </c>
      <c r="E3077" s="31">
        <v>41.2667</v>
      </c>
      <c r="F3077" s="31">
        <v>-2.9642460000000002</v>
      </c>
      <c r="G3077" s="67">
        <v>1150.0239999999999</v>
      </c>
      <c r="H3077" s="31">
        <v>87</v>
      </c>
      <c r="I3077" s="31">
        <v>52</v>
      </c>
      <c r="J3077" s="31">
        <v>35</v>
      </c>
      <c r="K3077" s="30">
        <v>708</v>
      </c>
      <c r="L3077" s="30">
        <v>442.02399999999989</v>
      </c>
      <c r="M3077" s="55">
        <v>5</v>
      </c>
      <c r="N3077" s="68" t="s">
        <v>17</v>
      </c>
      <c r="P3077" s="66"/>
      <c r="Q3077" s="53"/>
      <c r="R3077" s="53"/>
      <c r="S3077" s="53"/>
      <c r="T3077" s="53"/>
      <c r="U3077" s="53"/>
      <c r="V3077" s="53"/>
      <c r="W3077" s="53"/>
      <c r="BY3077" s="53"/>
    </row>
    <row r="3078" spans="2:77" s="52" customFormat="1" ht="13" x14ac:dyDescent="0.3">
      <c r="B3078" s="31" t="s">
        <v>1933</v>
      </c>
      <c r="C3078" s="31" t="s">
        <v>157</v>
      </c>
      <c r="D3078" s="31" t="s">
        <v>2506</v>
      </c>
      <c r="E3078" s="31">
        <v>40.937559999999998</v>
      </c>
      <c r="F3078" s="31">
        <v>-3.2364799999999998</v>
      </c>
      <c r="G3078" s="67">
        <v>949.70920000000001</v>
      </c>
      <c r="H3078" s="31">
        <v>27</v>
      </c>
      <c r="I3078" s="31">
        <v>21</v>
      </c>
      <c r="J3078" s="31">
        <v>6</v>
      </c>
      <c r="K3078" s="30">
        <v>708</v>
      </c>
      <c r="L3078" s="30">
        <v>241.70920000000001</v>
      </c>
      <c r="M3078" s="55">
        <v>4</v>
      </c>
      <c r="N3078" s="68" t="s">
        <v>16</v>
      </c>
      <c r="P3078" s="66"/>
      <c r="Q3078" s="53"/>
      <c r="R3078" s="53"/>
      <c r="S3078" s="53"/>
      <c r="T3078" s="53"/>
      <c r="U3078" s="53"/>
      <c r="V3078" s="53"/>
      <c r="W3078" s="53"/>
      <c r="BY3078" s="53"/>
    </row>
    <row r="3079" spans="2:77" s="52" customFormat="1" ht="13" x14ac:dyDescent="0.3">
      <c r="B3079" s="31" t="s">
        <v>1933</v>
      </c>
      <c r="C3079" s="31" t="s">
        <v>157</v>
      </c>
      <c r="D3079" s="31" t="s">
        <v>2507</v>
      </c>
      <c r="E3079" s="31">
        <v>40.5075</v>
      </c>
      <c r="F3079" s="31">
        <v>-2.5709909999999998</v>
      </c>
      <c r="G3079" s="67">
        <v>819.16330000000005</v>
      </c>
      <c r="H3079" s="31">
        <v>173</v>
      </c>
      <c r="I3079" s="31">
        <v>90</v>
      </c>
      <c r="J3079" s="31">
        <v>83</v>
      </c>
      <c r="K3079" s="30">
        <v>708</v>
      </c>
      <c r="L3079" s="30">
        <v>111.16330000000005</v>
      </c>
      <c r="M3079" s="55">
        <v>2</v>
      </c>
      <c r="N3079" s="68" t="s">
        <v>16</v>
      </c>
      <c r="P3079" s="66"/>
      <c r="Q3079" s="53"/>
      <c r="R3079" s="53"/>
      <c r="S3079" s="53"/>
      <c r="T3079" s="53"/>
      <c r="U3079" s="53"/>
      <c r="V3079" s="53"/>
      <c r="W3079" s="53"/>
      <c r="BY3079" s="53"/>
    </row>
    <row r="3080" spans="2:77" s="52" customFormat="1" ht="13" x14ac:dyDescent="0.3">
      <c r="B3080" s="31" t="s">
        <v>1933</v>
      </c>
      <c r="C3080" s="31" t="s">
        <v>157</v>
      </c>
      <c r="D3080" s="31" t="s">
        <v>2508</v>
      </c>
      <c r="E3080" s="31">
        <v>41.08623</v>
      </c>
      <c r="F3080" s="31">
        <v>-1.876277</v>
      </c>
      <c r="G3080" s="67">
        <v>1061.394</v>
      </c>
      <c r="H3080" s="31">
        <v>112</v>
      </c>
      <c r="I3080" s="31">
        <v>62</v>
      </c>
      <c r="J3080" s="31">
        <v>50</v>
      </c>
      <c r="K3080" s="30">
        <v>708</v>
      </c>
      <c r="L3080" s="30">
        <v>353.39400000000001</v>
      </c>
      <c r="M3080" s="55">
        <v>4</v>
      </c>
      <c r="N3080" s="68" t="s">
        <v>16</v>
      </c>
      <c r="P3080" s="66"/>
      <c r="Q3080" s="53"/>
      <c r="R3080" s="53"/>
      <c r="S3080" s="53"/>
      <c r="T3080" s="53"/>
      <c r="U3080" s="53"/>
      <c r="V3080" s="53"/>
      <c r="W3080" s="53"/>
      <c r="BY3080" s="53"/>
    </row>
    <row r="3081" spans="2:77" s="52" customFormat="1" ht="13" x14ac:dyDescent="0.3">
      <c r="B3081" s="31" t="s">
        <v>1933</v>
      </c>
      <c r="C3081" s="31" t="s">
        <v>157</v>
      </c>
      <c r="D3081" s="31" t="s">
        <v>2509</v>
      </c>
      <c r="E3081" s="31">
        <v>41.179049999999997</v>
      </c>
      <c r="F3081" s="31">
        <v>-2.9314900000000002</v>
      </c>
      <c r="G3081" s="67">
        <v>1025.9949999999999</v>
      </c>
      <c r="H3081" s="31">
        <v>46</v>
      </c>
      <c r="I3081" s="31">
        <v>26</v>
      </c>
      <c r="J3081" s="31">
        <v>20</v>
      </c>
      <c r="K3081" s="30">
        <v>708</v>
      </c>
      <c r="L3081" s="30">
        <v>317.99499999999989</v>
      </c>
      <c r="M3081" s="55">
        <v>4</v>
      </c>
      <c r="N3081" s="68" t="s">
        <v>16</v>
      </c>
      <c r="P3081" s="66"/>
      <c r="Q3081" s="53"/>
      <c r="R3081" s="53"/>
      <c r="S3081" s="53"/>
      <c r="T3081" s="53"/>
      <c r="U3081" s="53"/>
      <c r="V3081" s="53"/>
      <c r="W3081" s="53"/>
      <c r="BY3081" s="53"/>
    </row>
    <row r="3082" spans="2:77" s="52" customFormat="1" ht="13" x14ac:dyDescent="0.3">
      <c r="B3082" s="31" t="s">
        <v>1933</v>
      </c>
      <c r="C3082" s="31" t="s">
        <v>157</v>
      </c>
      <c r="D3082" s="31" t="s">
        <v>2510</v>
      </c>
      <c r="E3082" s="31">
        <v>40.944099999999999</v>
      </c>
      <c r="F3082" s="31">
        <v>-2.7252239999999999</v>
      </c>
      <c r="G3082" s="67">
        <v>1069.348</v>
      </c>
      <c r="H3082" s="31">
        <v>91</v>
      </c>
      <c r="I3082" s="31">
        <v>56</v>
      </c>
      <c r="J3082" s="31">
        <v>35</v>
      </c>
      <c r="K3082" s="30">
        <v>708</v>
      </c>
      <c r="L3082" s="30">
        <v>361.34799999999996</v>
      </c>
      <c r="M3082" s="55">
        <v>4</v>
      </c>
      <c r="N3082" s="68" t="s">
        <v>16</v>
      </c>
      <c r="P3082" s="66"/>
      <c r="Q3082" s="53"/>
      <c r="R3082" s="53"/>
      <c r="S3082" s="53"/>
      <c r="T3082" s="53"/>
      <c r="U3082" s="53"/>
      <c r="V3082" s="53"/>
      <c r="W3082" s="53"/>
      <c r="BY3082" s="53"/>
    </row>
    <row r="3083" spans="2:77" s="52" customFormat="1" ht="13" x14ac:dyDescent="0.3">
      <c r="B3083" s="31" t="s">
        <v>1933</v>
      </c>
      <c r="C3083" s="31" t="s">
        <v>157</v>
      </c>
      <c r="D3083" s="31" t="s">
        <v>2511</v>
      </c>
      <c r="E3083" s="31">
        <v>40.888129999999997</v>
      </c>
      <c r="F3083" s="31">
        <v>-2.9419140000000001</v>
      </c>
      <c r="G3083" s="67">
        <v>1039.837</v>
      </c>
      <c r="H3083" s="31">
        <v>86</v>
      </c>
      <c r="I3083" s="31">
        <v>45</v>
      </c>
      <c r="J3083" s="31">
        <v>41</v>
      </c>
      <c r="K3083" s="30">
        <v>708</v>
      </c>
      <c r="L3083" s="30">
        <v>331.83699999999999</v>
      </c>
      <c r="M3083" s="55">
        <v>4</v>
      </c>
      <c r="N3083" s="68" t="s">
        <v>16</v>
      </c>
      <c r="P3083" s="66"/>
      <c r="Q3083" s="53"/>
      <c r="R3083" s="53"/>
      <c r="S3083" s="53"/>
      <c r="T3083" s="53"/>
      <c r="U3083" s="53"/>
      <c r="V3083" s="53"/>
      <c r="W3083" s="53"/>
      <c r="BY3083" s="53"/>
    </row>
    <row r="3084" spans="2:77" s="52" customFormat="1" ht="13" x14ac:dyDescent="0.3">
      <c r="B3084" s="31" t="s">
        <v>1933</v>
      </c>
      <c r="C3084" s="31" t="s">
        <v>157</v>
      </c>
      <c r="D3084" s="31" t="s">
        <v>2512</v>
      </c>
      <c r="E3084" s="31">
        <v>41.09599</v>
      </c>
      <c r="F3084" s="31">
        <v>-2.0149439999999998</v>
      </c>
      <c r="G3084" s="67">
        <v>993.52589999999998</v>
      </c>
      <c r="H3084" s="31">
        <v>58</v>
      </c>
      <c r="I3084" s="31">
        <v>31</v>
      </c>
      <c r="J3084" s="31">
        <v>27</v>
      </c>
      <c r="K3084" s="30">
        <v>708</v>
      </c>
      <c r="L3084" s="30">
        <v>285.52589999999998</v>
      </c>
      <c r="M3084" s="55">
        <v>4</v>
      </c>
      <c r="N3084" s="68" t="s">
        <v>16</v>
      </c>
      <c r="P3084" s="66"/>
      <c r="Q3084" s="53"/>
      <c r="R3084" s="53"/>
      <c r="S3084" s="53"/>
      <c r="T3084" s="53"/>
      <c r="U3084" s="53"/>
      <c r="V3084" s="53"/>
      <c r="W3084" s="53"/>
      <c r="BY3084" s="53"/>
    </row>
    <row r="3085" spans="2:77" s="52" customFormat="1" ht="13" x14ac:dyDescent="0.3">
      <c r="B3085" s="31" t="s">
        <v>1933</v>
      </c>
      <c r="C3085" s="31" t="s">
        <v>157</v>
      </c>
      <c r="D3085" s="31" t="s">
        <v>2513</v>
      </c>
      <c r="E3085" s="31">
        <v>40.804229999999997</v>
      </c>
      <c r="F3085" s="31">
        <v>-3.1739419999999998</v>
      </c>
      <c r="G3085" s="67">
        <v>781.85509999999999</v>
      </c>
      <c r="H3085" s="31">
        <v>207</v>
      </c>
      <c r="I3085" s="31">
        <v>102</v>
      </c>
      <c r="J3085" s="31">
        <v>105</v>
      </c>
      <c r="K3085" s="30">
        <v>708</v>
      </c>
      <c r="L3085" s="30">
        <v>73.855099999999993</v>
      </c>
      <c r="M3085" s="55">
        <v>2</v>
      </c>
      <c r="N3085" s="68" t="s">
        <v>16</v>
      </c>
      <c r="P3085" s="66"/>
      <c r="Q3085" s="53"/>
      <c r="R3085" s="53"/>
      <c r="S3085" s="53"/>
      <c r="T3085" s="53"/>
      <c r="U3085" s="53"/>
      <c r="V3085" s="53"/>
      <c r="W3085" s="53"/>
      <c r="BY3085" s="53"/>
    </row>
    <row r="3086" spans="2:77" s="52" customFormat="1" ht="13" x14ac:dyDescent="0.3">
      <c r="B3086" s="31" t="s">
        <v>1933</v>
      </c>
      <c r="C3086" s="31" t="s">
        <v>157</v>
      </c>
      <c r="D3086" s="31" t="s">
        <v>2514</v>
      </c>
      <c r="E3086" s="31">
        <v>40.842820000000003</v>
      </c>
      <c r="F3086" s="31">
        <v>-1.8828009999999999</v>
      </c>
      <c r="G3086" s="67">
        <v>1066.345</v>
      </c>
      <c r="H3086" s="31">
        <v>3671</v>
      </c>
      <c r="I3086" s="31">
        <v>1860</v>
      </c>
      <c r="J3086" s="31">
        <v>1811</v>
      </c>
      <c r="K3086" s="30">
        <v>708</v>
      </c>
      <c r="L3086" s="30">
        <v>358.34500000000003</v>
      </c>
      <c r="M3086" s="55">
        <v>4</v>
      </c>
      <c r="N3086" s="68" t="s">
        <v>16</v>
      </c>
      <c r="P3086" s="66"/>
      <c r="Q3086" s="53"/>
      <c r="R3086" s="53"/>
      <c r="S3086" s="53"/>
      <c r="T3086" s="53"/>
      <c r="U3086" s="53"/>
      <c r="V3086" s="53"/>
      <c r="W3086" s="53"/>
      <c r="BY3086" s="53"/>
    </row>
    <row r="3087" spans="2:77" s="52" customFormat="1" ht="13" x14ac:dyDescent="0.3">
      <c r="B3087" s="31" t="s">
        <v>1933</v>
      </c>
      <c r="C3087" s="31" t="s">
        <v>157</v>
      </c>
      <c r="D3087" s="31" t="s">
        <v>2515</v>
      </c>
      <c r="E3087" s="31">
        <v>40.98498</v>
      </c>
      <c r="F3087" s="31">
        <v>-3.097235</v>
      </c>
      <c r="G3087" s="67">
        <v>931.12249999999995</v>
      </c>
      <c r="H3087" s="31">
        <v>21</v>
      </c>
      <c r="I3087" s="31">
        <v>7</v>
      </c>
      <c r="J3087" s="31">
        <v>14</v>
      </c>
      <c r="K3087" s="30">
        <v>708</v>
      </c>
      <c r="L3087" s="30">
        <v>223.12249999999995</v>
      </c>
      <c r="M3087" s="55">
        <v>4</v>
      </c>
      <c r="N3087" s="68" t="s">
        <v>16</v>
      </c>
      <c r="P3087" s="66"/>
      <c r="Q3087" s="53"/>
      <c r="R3087" s="53"/>
      <c r="S3087" s="53"/>
      <c r="T3087" s="53"/>
      <c r="U3087" s="53"/>
      <c r="V3087" s="53"/>
      <c r="W3087" s="53"/>
      <c r="BY3087" s="53"/>
    </row>
    <row r="3088" spans="2:77" s="52" customFormat="1" ht="13" x14ac:dyDescent="0.3">
      <c r="B3088" s="31" t="s">
        <v>1933</v>
      </c>
      <c r="C3088" s="31" t="s">
        <v>157</v>
      </c>
      <c r="D3088" s="31" t="s">
        <v>2516</v>
      </c>
      <c r="E3088" s="31">
        <v>40.32302</v>
      </c>
      <c r="F3088" s="31">
        <v>-3.1150479999999998</v>
      </c>
      <c r="G3088" s="67">
        <v>798.31799999999998</v>
      </c>
      <c r="H3088" s="31">
        <v>2665</v>
      </c>
      <c r="I3088" s="31">
        <v>1379</v>
      </c>
      <c r="J3088" s="31">
        <v>1286</v>
      </c>
      <c r="K3088" s="30">
        <v>708</v>
      </c>
      <c r="L3088" s="30">
        <v>90.317999999999984</v>
      </c>
      <c r="M3088" s="55">
        <v>2</v>
      </c>
      <c r="N3088" s="68" t="s">
        <v>16</v>
      </c>
      <c r="P3088" s="66"/>
      <c r="Q3088" s="53"/>
      <c r="R3088" s="53"/>
      <c r="S3088" s="53"/>
      <c r="T3088" s="53"/>
      <c r="U3088" s="53"/>
      <c r="V3088" s="53"/>
      <c r="W3088" s="53"/>
      <c r="BY3088" s="53"/>
    </row>
    <row r="3089" spans="2:77" s="52" customFormat="1" ht="13" x14ac:dyDescent="0.3">
      <c r="B3089" s="31" t="s">
        <v>1933</v>
      </c>
      <c r="C3089" s="31" t="s">
        <v>157</v>
      </c>
      <c r="D3089" s="31" t="s">
        <v>2517</v>
      </c>
      <c r="E3089" s="31">
        <v>40.910290000000003</v>
      </c>
      <c r="F3089" s="31">
        <v>-3.1161910000000002</v>
      </c>
      <c r="G3089" s="67">
        <v>836.78440000000001</v>
      </c>
      <c r="H3089" s="31">
        <v>38</v>
      </c>
      <c r="I3089" s="31">
        <v>22</v>
      </c>
      <c r="J3089" s="31">
        <v>16</v>
      </c>
      <c r="K3089" s="30">
        <v>708</v>
      </c>
      <c r="L3089" s="30">
        <v>128.78440000000001</v>
      </c>
      <c r="M3089" s="55">
        <v>2</v>
      </c>
      <c r="N3089" s="68" t="s">
        <v>16</v>
      </c>
      <c r="P3089" s="66"/>
      <c r="Q3089" s="53"/>
      <c r="R3089" s="53"/>
      <c r="S3089" s="53"/>
      <c r="T3089" s="53"/>
      <c r="U3089" s="53"/>
      <c r="V3089" s="53"/>
      <c r="W3089" s="53"/>
      <c r="BY3089" s="53"/>
    </row>
    <row r="3090" spans="2:77" s="52" customFormat="1" ht="13" x14ac:dyDescent="0.3">
      <c r="B3090" s="31" t="s">
        <v>1933</v>
      </c>
      <c r="C3090" s="31" t="s">
        <v>157</v>
      </c>
      <c r="D3090" s="31" t="s">
        <v>2518</v>
      </c>
      <c r="E3090" s="31">
        <v>40.502560000000003</v>
      </c>
      <c r="F3090" s="31">
        <v>-2.9426000000000001</v>
      </c>
      <c r="G3090" s="67">
        <v>843.65279999999996</v>
      </c>
      <c r="H3090" s="31">
        <v>127</v>
      </c>
      <c r="I3090" s="31">
        <v>71</v>
      </c>
      <c r="J3090" s="31">
        <v>56</v>
      </c>
      <c r="K3090" s="30">
        <v>708</v>
      </c>
      <c r="L3090" s="30">
        <v>135.65279999999996</v>
      </c>
      <c r="M3090" s="55">
        <v>2</v>
      </c>
      <c r="N3090" s="68" t="s">
        <v>16</v>
      </c>
      <c r="P3090" s="66"/>
      <c r="Q3090" s="53"/>
      <c r="R3090" s="53"/>
      <c r="S3090" s="53"/>
      <c r="T3090" s="53"/>
      <c r="U3090" s="53"/>
      <c r="V3090" s="53"/>
      <c r="W3090" s="53"/>
      <c r="BY3090" s="53"/>
    </row>
    <row r="3091" spans="2:77" s="52" customFormat="1" ht="13" x14ac:dyDescent="0.3">
      <c r="B3091" s="31" t="s">
        <v>1933</v>
      </c>
      <c r="C3091" s="31" t="s">
        <v>157</v>
      </c>
      <c r="D3091" s="31" t="s">
        <v>2519</v>
      </c>
      <c r="E3091" s="31">
        <v>40.786250000000003</v>
      </c>
      <c r="F3091" s="31">
        <v>-1.7073659999999999</v>
      </c>
      <c r="G3091" s="67">
        <v>1188.845</v>
      </c>
      <c r="H3091" s="31">
        <v>48</v>
      </c>
      <c r="I3091" s="31">
        <v>29</v>
      </c>
      <c r="J3091" s="31">
        <v>19</v>
      </c>
      <c r="K3091" s="30">
        <v>708</v>
      </c>
      <c r="L3091" s="30">
        <v>480.84500000000003</v>
      </c>
      <c r="M3091" s="55">
        <v>5</v>
      </c>
      <c r="N3091" s="68" t="s">
        <v>17</v>
      </c>
      <c r="P3091" s="66"/>
      <c r="Q3091" s="53"/>
      <c r="R3091" s="53"/>
      <c r="S3091" s="53"/>
      <c r="T3091" s="53"/>
      <c r="U3091" s="53"/>
      <c r="V3091" s="53"/>
      <c r="W3091" s="53"/>
      <c r="BY3091" s="53"/>
    </row>
    <row r="3092" spans="2:77" s="52" customFormat="1" ht="13" x14ac:dyDescent="0.3">
      <c r="B3092" s="31" t="s">
        <v>1933</v>
      </c>
      <c r="C3092" s="31" t="s">
        <v>157</v>
      </c>
      <c r="D3092" s="31" t="s">
        <v>2520</v>
      </c>
      <c r="E3092" s="31">
        <v>40.830269999999999</v>
      </c>
      <c r="F3092" s="31">
        <v>-2.9585140000000001</v>
      </c>
      <c r="G3092" s="67">
        <v>818.524</v>
      </c>
      <c r="H3092" s="31">
        <v>122</v>
      </c>
      <c r="I3092" s="31">
        <v>64</v>
      </c>
      <c r="J3092" s="31">
        <v>58</v>
      </c>
      <c r="K3092" s="30">
        <v>708</v>
      </c>
      <c r="L3092" s="30">
        <v>110.524</v>
      </c>
      <c r="M3092" s="55">
        <v>2</v>
      </c>
      <c r="N3092" s="68" t="s">
        <v>16</v>
      </c>
      <c r="P3092" s="66"/>
      <c r="Q3092" s="53"/>
      <c r="R3092" s="53"/>
      <c r="S3092" s="53"/>
      <c r="T3092" s="53"/>
      <c r="U3092" s="53"/>
      <c r="V3092" s="53"/>
      <c r="W3092" s="53"/>
      <c r="BY3092" s="53"/>
    </row>
    <row r="3093" spans="2:77" s="52" customFormat="1" ht="13" x14ac:dyDescent="0.3">
      <c r="B3093" s="31" t="s">
        <v>1933</v>
      </c>
      <c r="C3093" s="31" t="s">
        <v>157</v>
      </c>
      <c r="D3093" s="31" t="s">
        <v>2521</v>
      </c>
      <c r="E3093" s="31">
        <v>41.104509999999998</v>
      </c>
      <c r="F3093" s="31">
        <v>-3.088184</v>
      </c>
      <c r="G3093" s="67">
        <v>1160.806</v>
      </c>
      <c r="H3093" s="31">
        <v>31</v>
      </c>
      <c r="I3093" s="31">
        <v>18</v>
      </c>
      <c r="J3093" s="31">
        <v>13</v>
      </c>
      <c r="K3093" s="30">
        <v>708</v>
      </c>
      <c r="L3093" s="30">
        <v>452.80600000000004</v>
      </c>
      <c r="M3093" s="55">
        <v>5</v>
      </c>
      <c r="N3093" s="68" t="s">
        <v>17</v>
      </c>
      <c r="P3093" s="66"/>
      <c r="Q3093" s="53"/>
      <c r="R3093" s="53"/>
      <c r="S3093" s="53"/>
      <c r="T3093" s="53"/>
      <c r="U3093" s="53"/>
      <c r="V3093" s="53"/>
      <c r="W3093" s="53"/>
      <c r="BY3093" s="53"/>
    </row>
    <row r="3094" spans="2:77" s="52" customFormat="1" ht="13" x14ac:dyDescent="0.3">
      <c r="B3094" s="31" t="s">
        <v>1933</v>
      </c>
      <c r="C3094" s="31" t="s">
        <v>157</v>
      </c>
      <c r="D3094" s="31" t="s">
        <v>2522</v>
      </c>
      <c r="E3094" s="31">
        <v>41.026980000000002</v>
      </c>
      <c r="F3094" s="31">
        <v>-2.8586559999999999</v>
      </c>
      <c r="G3094" s="67">
        <v>986.12379999999996</v>
      </c>
      <c r="H3094" s="31">
        <v>19</v>
      </c>
      <c r="I3094" s="31">
        <v>10</v>
      </c>
      <c r="J3094" s="31">
        <v>9</v>
      </c>
      <c r="K3094" s="30">
        <v>708</v>
      </c>
      <c r="L3094" s="30">
        <v>278.12379999999996</v>
      </c>
      <c r="M3094" s="55">
        <v>4</v>
      </c>
      <c r="N3094" s="68" t="s">
        <v>16</v>
      </c>
      <c r="P3094" s="66"/>
      <c r="Q3094" s="53"/>
      <c r="R3094" s="53"/>
      <c r="S3094" s="53"/>
      <c r="T3094" s="53"/>
      <c r="U3094" s="53"/>
      <c r="V3094" s="53"/>
      <c r="W3094" s="53"/>
      <c r="BY3094" s="53"/>
    </row>
    <row r="3095" spans="2:77" s="52" customFormat="1" ht="13" x14ac:dyDescent="0.3">
      <c r="B3095" s="31" t="s">
        <v>1933</v>
      </c>
      <c r="C3095" s="31" t="s">
        <v>157</v>
      </c>
      <c r="D3095" s="31" t="s">
        <v>2523</v>
      </c>
      <c r="E3095" s="31">
        <v>40.771659999999997</v>
      </c>
      <c r="F3095" s="31">
        <v>-2.3979900000000001</v>
      </c>
      <c r="G3095" s="67">
        <v>861.11080000000004</v>
      </c>
      <c r="H3095" s="31">
        <v>27</v>
      </c>
      <c r="I3095" s="31">
        <v>16</v>
      </c>
      <c r="J3095" s="31">
        <v>11</v>
      </c>
      <c r="K3095" s="30">
        <v>708</v>
      </c>
      <c r="L3095" s="30">
        <v>153.11080000000004</v>
      </c>
      <c r="M3095" s="55">
        <v>2</v>
      </c>
      <c r="N3095" s="68" t="s">
        <v>16</v>
      </c>
      <c r="P3095" s="66"/>
      <c r="Q3095" s="53"/>
      <c r="R3095" s="53"/>
      <c r="S3095" s="53"/>
      <c r="T3095" s="53"/>
      <c r="U3095" s="53"/>
      <c r="V3095" s="53"/>
      <c r="W3095" s="53"/>
      <c r="BY3095" s="53"/>
    </row>
    <row r="3096" spans="2:77" s="52" customFormat="1" ht="13" x14ac:dyDescent="0.3">
      <c r="B3096" s="31" t="s">
        <v>1933</v>
      </c>
      <c r="C3096" s="31" t="s">
        <v>157</v>
      </c>
      <c r="D3096" s="31" t="s">
        <v>2524</v>
      </c>
      <c r="E3096" s="31">
        <v>40.606400000000001</v>
      </c>
      <c r="F3096" s="31">
        <v>-2.7506110000000001</v>
      </c>
      <c r="G3096" s="67">
        <v>1039.425</v>
      </c>
      <c r="H3096" s="31">
        <v>133</v>
      </c>
      <c r="I3096" s="31">
        <v>81</v>
      </c>
      <c r="J3096" s="31">
        <v>52</v>
      </c>
      <c r="K3096" s="30">
        <v>708</v>
      </c>
      <c r="L3096" s="30">
        <v>331.42499999999995</v>
      </c>
      <c r="M3096" s="55">
        <v>4</v>
      </c>
      <c r="N3096" s="68" t="s">
        <v>16</v>
      </c>
      <c r="P3096" s="66"/>
      <c r="Q3096" s="53"/>
      <c r="R3096" s="53"/>
      <c r="S3096" s="53"/>
      <c r="T3096" s="53"/>
      <c r="U3096" s="53"/>
      <c r="V3096" s="53"/>
      <c r="W3096" s="53"/>
      <c r="BY3096" s="53"/>
    </row>
    <row r="3097" spans="2:77" s="52" customFormat="1" ht="13" x14ac:dyDescent="0.3">
      <c r="B3097" s="31" t="s">
        <v>1933</v>
      </c>
      <c r="C3097" s="31" t="s">
        <v>157</v>
      </c>
      <c r="D3097" s="31" t="s">
        <v>2525</v>
      </c>
      <c r="E3097" s="31">
        <v>40.859340000000003</v>
      </c>
      <c r="F3097" s="31">
        <v>-2.182858</v>
      </c>
      <c r="G3097" s="67">
        <v>1136.2750000000001</v>
      </c>
      <c r="H3097" s="31">
        <v>78</v>
      </c>
      <c r="I3097" s="31">
        <v>37</v>
      </c>
      <c r="J3097" s="31">
        <v>41</v>
      </c>
      <c r="K3097" s="30">
        <v>708</v>
      </c>
      <c r="L3097" s="30">
        <v>428.27500000000009</v>
      </c>
      <c r="M3097" s="55">
        <v>5</v>
      </c>
      <c r="N3097" s="68" t="s">
        <v>17</v>
      </c>
      <c r="P3097" s="66"/>
      <c r="Q3097" s="53"/>
      <c r="R3097" s="53"/>
      <c r="S3097" s="53"/>
      <c r="T3097" s="53"/>
      <c r="U3097" s="53"/>
      <c r="V3097" s="53"/>
      <c r="W3097" s="53"/>
      <c r="BY3097" s="53"/>
    </row>
    <row r="3098" spans="2:77" s="52" customFormat="1" ht="13" x14ac:dyDescent="0.3">
      <c r="B3098" s="31" t="s">
        <v>1933</v>
      </c>
      <c r="C3098" s="31" t="s">
        <v>157</v>
      </c>
      <c r="D3098" s="31" t="s">
        <v>2526</v>
      </c>
      <c r="E3098" s="31">
        <v>41.126300000000001</v>
      </c>
      <c r="F3098" s="31">
        <v>-2.740615</v>
      </c>
      <c r="G3098" s="67">
        <v>988.51900000000001</v>
      </c>
      <c r="H3098" s="31">
        <v>22</v>
      </c>
      <c r="I3098" s="31">
        <v>10</v>
      </c>
      <c r="J3098" s="31">
        <v>12</v>
      </c>
      <c r="K3098" s="30">
        <v>708</v>
      </c>
      <c r="L3098" s="30">
        <v>280.51900000000001</v>
      </c>
      <c r="M3098" s="55">
        <v>4</v>
      </c>
      <c r="N3098" s="68" t="s">
        <v>16</v>
      </c>
      <c r="P3098" s="66"/>
      <c r="Q3098" s="53"/>
      <c r="R3098" s="53"/>
      <c r="S3098" s="53"/>
      <c r="T3098" s="53"/>
      <c r="U3098" s="53"/>
      <c r="V3098" s="53"/>
      <c r="W3098" s="53"/>
      <c r="BY3098" s="53"/>
    </row>
    <row r="3099" spans="2:77" s="52" customFormat="1" ht="13" x14ac:dyDescent="0.3">
      <c r="B3099" s="31" t="s">
        <v>1933</v>
      </c>
      <c r="C3099" s="31" t="s">
        <v>157</v>
      </c>
      <c r="D3099" s="31" t="s">
        <v>2527</v>
      </c>
      <c r="E3099" s="31">
        <v>41.1282</v>
      </c>
      <c r="F3099" s="31">
        <v>-3.1147830000000001</v>
      </c>
      <c r="G3099" s="67">
        <v>1233.1089999999999</v>
      </c>
      <c r="H3099" s="31">
        <v>41</v>
      </c>
      <c r="I3099" s="31">
        <v>19</v>
      </c>
      <c r="J3099" s="31">
        <v>22</v>
      </c>
      <c r="K3099" s="30">
        <v>708</v>
      </c>
      <c r="L3099" s="30">
        <v>525.10899999999992</v>
      </c>
      <c r="M3099" s="55">
        <v>5</v>
      </c>
      <c r="N3099" s="68" t="s">
        <v>17</v>
      </c>
      <c r="P3099" s="66"/>
      <c r="Q3099" s="53"/>
      <c r="R3099" s="53"/>
      <c r="S3099" s="53"/>
      <c r="T3099" s="53"/>
      <c r="U3099" s="53"/>
      <c r="V3099" s="53"/>
      <c r="W3099" s="53"/>
      <c r="BY3099" s="53"/>
    </row>
    <row r="3100" spans="2:77" s="52" customFormat="1" ht="13" x14ac:dyDescent="0.3">
      <c r="B3100" s="31" t="s">
        <v>1933</v>
      </c>
      <c r="C3100" s="31" t="s">
        <v>157</v>
      </c>
      <c r="D3100" s="31" t="s">
        <v>2528</v>
      </c>
      <c r="E3100" s="31">
        <v>40.557499999999997</v>
      </c>
      <c r="F3100" s="31">
        <v>-1.7270380000000001</v>
      </c>
      <c r="G3100" s="67">
        <v>1501.279</v>
      </c>
      <c r="H3100" s="31">
        <v>249</v>
      </c>
      <c r="I3100" s="31">
        <v>154</v>
      </c>
      <c r="J3100" s="31">
        <v>95</v>
      </c>
      <c r="K3100" s="30">
        <v>708</v>
      </c>
      <c r="L3100" s="30">
        <v>793.279</v>
      </c>
      <c r="M3100" s="55">
        <v>6</v>
      </c>
      <c r="N3100" s="68" t="s">
        <v>17</v>
      </c>
      <c r="P3100" s="66"/>
      <c r="Q3100" s="53"/>
      <c r="R3100" s="53"/>
      <c r="S3100" s="53"/>
      <c r="T3100" s="53"/>
      <c r="U3100" s="53"/>
      <c r="V3100" s="53"/>
      <c r="W3100" s="53"/>
      <c r="BY3100" s="53"/>
    </row>
    <row r="3101" spans="2:77" s="52" customFormat="1" ht="13" x14ac:dyDescent="0.3">
      <c r="B3101" s="31" t="s">
        <v>1933</v>
      </c>
      <c r="C3101" s="31" t="s">
        <v>157</v>
      </c>
      <c r="D3101" s="31" t="s">
        <v>2529</v>
      </c>
      <c r="E3101" s="31">
        <v>41.056049999999999</v>
      </c>
      <c r="F3101" s="31">
        <v>-2.9106860000000001</v>
      </c>
      <c r="G3101" s="67">
        <v>916.14909999999998</v>
      </c>
      <c r="H3101" s="31">
        <v>74</v>
      </c>
      <c r="I3101" s="31">
        <v>42</v>
      </c>
      <c r="J3101" s="31">
        <v>32</v>
      </c>
      <c r="K3101" s="30">
        <v>708</v>
      </c>
      <c r="L3101" s="30">
        <v>208.14909999999998</v>
      </c>
      <c r="M3101" s="55">
        <v>4</v>
      </c>
      <c r="N3101" s="68" t="s">
        <v>16</v>
      </c>
      <c r="P3101" s="66"/>
      <c r="Q3101" s="53"/>
      <c r="R3101" s="53"/>
      <c r="S3101" s="53"/>
      <c r="T3101" s="53"/>
      <c r="U3101" s="53"/>
      <c r="V3101" s="53"/>
      <c r="W3101" s="53"/>
      <c r="BY3101" s="53"/>
    </row>
    <row r="3102" spans="2:77" s="52" customFormat="1" ht="13" x14ac:dyDescent="0.3">
      <c r="B3102" s="31" t="s">
        <v>1933</v>
      </c>
      <c r="C3102" s="31" t="s">
        <v>157</v>
      </c>
      <c r="D3102" s="31" t="s">
        <v>2530</v>
      </c>
      <c r="E3102" s="31">
        <v>40.947789999999998</v>
      </c>
      <c r="F3102" s="31">
        <v>-1.9251480000000001</v>
      </c>
      <c r="G3102" s="67">
        <v>1185.1590000000001</v>
      </c>
      <c r="H3102" s="31">
        <v>59</v>
      </c>
      <c r="I3102" s="31">
        <v>30</v>
      </c>
      <c r="J3102" s="31">
        <v>29</v>
      </c>
      <c r="K3102" s="30">
        <v>708</v>
      </c>
      <c r="L3102" s="30">
        <v>477.15900000000011</v>
      </c>
      <c r="M3102" s="55">
        <v>5</v>
      </c>
      <c r="N3102" s="68" t="s">
        <v>17</v>
      </c>
      <c r="P3102" s="66"/>
      <c r="Q3102" s="53"/>
      <c r="R3102" s="53"/>
      <c r="S3102" s="53"/>
      <c r="T3102" s="53"/>
      <c r="U3102" s="53"/>
      <c r="V3102" s="53"/>
      <c r="W3102" s="53"/>
      <c r="BY3102" s="53"/>
    </row>
    <row r="3103" spans="2:77" s="52" customFormat="1" ht="13" x14ac:dyDescent="0.3">
      <c r="B3103" s="31" t="s">
        <v>1933</v>
      </c>
      <c r="C3103" s="31" t="s">
        <v>157</v>
      </c>
      <c r="D3103" s="31" t="s">
        <v>2531</v>
      </c>
      <c r="E3103" s="31">
        <v>41.243270000000003</v>
      </c>
      <c r="F3103" s="31">
        <v>-2.7338360000000002</v>
      </c>
      <c r="G3103" s="67">
        <v>1002.631</v>
      </c>
      <c r="H3103" s="31">
        <v>34</v>
      </c>
      <c r="I3103" s="31">
        <v>18</v>
      </c>
      <c r="J3103" s="31">
        <v>16</v>
      </c>
      <c r="K3103" s="30">
        <v>708</v>
      </c>
      <c r="L3103" s="30">
        <v>294.63099999999997</v>
      </c>
      <c r="M3103" s="55">
        <v>4</v>
      </c>
      <c r="N3103" s="68" t="s">
        <v>16</v>
      </c>
      <c r="P3103" s="66"/>
      <c r="Q3103" s="53"/>
      <c r="R3103" s="53"/>
      <c r="S3103" s="53"/>
      <c r="T3103" s="53"/>
      <c r="U3103" s="53"/>
      <c r="V3103" s="53"/>
      <c r="W3103" s="53"/>
      <c r="BY3103" s="53"/>
    </row>
    <row r="3104" spans="2:77" s="52" customFormat="1" ht="13" x14ac:dyDescent="0.3">
      <c r="B3104" s="31" t="s">
        <v>1933</v>
      </c>
      <c r="C3104" s="31" t="s">
        <v>157</v>
      </c>
      <c r="D3104" s="31" t="s">
        <v>2532</v>
      </c>
      <c r="E3104" s="31">
        <v>40.556809999999999</v>
      </c>
      <c r="F3104" s="31">
        <v>-2.6504409999999998</v>
      </c>
      <c r="G3104" s="67">
        <v>753.70860000000005</v>
      </c>
      <c r="H3104" s="31">
        <v>609</v>
      </c>
      <c r="I3104" s="31">
        <v>333</v>
      </c>
      <c r="J3104" s="31">
        <v>276</v>
      </c>
      <c r="K3104" s="30">
        <v>708</v>
      </c>
      <c r="L3104" s="30">
        <v>45.708600000000047</v>
      </c>
      <c r="M3104" s="55">
        <v>2</v>
      </c>
      <c r="N3104" s="68" t="s">
        <v>16</v>
      </c>
      <c r="P3104" s="66"/>
      <c r="Q3104" s="53"/>
      <c r="R3104" s="53"/>
      <c r="S3104" s="53"/>
      <c r="T3104" s="53"/>
      <c r="U3104" s="53"/>
      <c r="V3104" s="53"/>
      <c r="W3104" s="53"/>
      <c r="BY3104" s="53"/>
    </row>
    <row r="3105" spans="2:77" s="52" customFormat="1" ht="13" x14ac:dyDescent="0.3">
      <c r="B3105" s="31" t="s">
        <v>1933</v>
      </c>
      <c r="C3105" s="31" t="s">
        <v>157</v>
      </c>
      <c r="D3105" s="31" t="s">
        <v>2533</v>
      </c>
      <c r="E3105" s="31">
        <v>40.417940000000002</v>
      </c>
      <c r="F3105" s="31">
        <v>-2.9226049999999999</v>
      </c>
      <c r="G3105" s="67">
        <v>760.52560000000005</v>
      </c>
      <c r="H3105" s="31">
        <v>1157</v>
      </c>
      <c r="I3105" s="31">
        <v>586</v>
      </c>
      <c r="J3105" s="31">
        <v>571</v>
      </c>
      <c r="K3105" s="30">
        <v>708</v>
      </c>
      <c r="L3105" s="30">
        <v>52.525600000000054</v>
      </c>
      <c r="M3105" s="55">
        <v>2</v>
      </c>
      <c r="N3105" s="68" t="s">
        <v>16</v>
      </c>
      <c r="P3105" s="66"/>
      <c r="Q3105" s="53"/>
      <c r="R3105" s="53"/>
      <c r="S3105" s="53"/>
      <c r="T3105" s="53"/>
      <c r="U3105" s="53"/>
      <c r="V3105" s="53"/>
      <c r="W3105" s="53"/>
      <c r="BY3105" s="53"/>
    </row>
    <row r="3106" spans="2:77" s="52" customFormat="1" ht="13" x14ac:dyDescent="0.3">
      <c r="B3106" s="31" t="s">
        <v>1933</v>
      </c>
      <c r="C3106" s="31" t="s">
        <v>157</v>
      </c>
      <c r="D3106" s="31" t="s">
        <v>2534</v>
      </c>
      <c r="E3106" s="31">
        <v>40.78004</v>
      </c>
      <c r="F3106" s="31">
        <v>-1.570737</v>
      </c>
      <c r="G3106" s="67">
        <v>1192.7860000000001</v>
      </c>
      <c r="H3106" s="31">
        <v>90</v>
      </c>
      <c r="I3106" s="31">
        <v>52</v>
      </c>
      <c r="J3106" s="31">
        <v>38</v>
      </c>
      <c r="K3106" s="30">
        <v>708</v>
      </c>
      <c r="L3106" s="30">
        <v>484.78600000000006</v>
      </c>
      <c r="M3106" s="55">
        <v>5</v>
      </c>
      <c r="N3106" s="68" t="s">
        <v>17</v>
      </c>
      <c r="P3106" s="66"/>
      <c r="Q3106" s="53"/>
      <c r="R3106" s="53"/>
      <c r="S3106" s="53"/>
      <c r="T3106" s="53"/>
      <c r="U3106" s="53"/>
      <c r="V3106" s="53"/>
      <c r="W3106" s="53"/>
      <c r="BY3106" s="53"/>
    </row>
    <row r="3107" spans="2:77" s="52" customFormat="1" ht="13" x14ac:dyDescent="0.3">
      <c r="B3107" s="31" t="s">
        <v>1933</v>
      </c>
      <c r="C3107" s="31" t="s">
        <v>157</v>
      </c>
      <c r="D3107" s="31" t="s">
        <v>2535</v>
      </c>
      <c r="E3107" s="31">
        <v>40.665840000000003</v>
      </c>
      <c r="F3107" s="31">
        <v>-2.0692590000000002</v>
      </c>
      <c r="G3107" s="67">
        <v>1349.393</v>
      </c>
      <c r="H3107" s="31">
        <v>103</v>
      </c>
      <c r="I3107" s="31">
        <v>56</v>
      </c>
      <c r="J3107" s="31">
        <v>47</v>
      </c>
      <c r="K3107" s="30">
        <v>708</v>
      </c>
      <c r="L3107" s="30">
        <v>641.39300000000003</v>
      </c>
      <c r="M3107" s="55">
        <v>6</v>
      </c>
      <c r="N3107" s="68" t="s">
        <v>17</v>
      </c>
      <c r="P3107" s="66"/>
      <c r="Q3107" s="53"/>
      <c r="R3107" s="53"/>
      <c r="S3107" s="53"/>
      <c r="T3107" s="53"/>
      <c r="U3107" s="53"/>
      <c r="V3107" s="53"/>
      <c r="W3107" s="53"/>
      <c r="BY3107" s="53"/>
    </row>
    <row r="3108" spans="2:77" s="52" customFormat="1" ht="13" x14ac:dyDescent="0.3">
      <c r="B3108" s="31" t="s">
        <v>1933</v>
      </c>
      <c r="C3108" s="31" t="s">
        <v>157</v>
      </c>
      <c r="D3108" s="31" t="s">
        <v>2536</v>
      </c>
      <c r="E3108" s="31">
        <v>40.579949999999997</v>
      </c>
      <c r="F3108" s="31">
        <v>-2.8889089999999999</v>
      </c>
      <c r="G3108" s="67">
        <v>941.02829999999994</v>
      </c>
      <c r="H3108" s="31">
        <v>236</v>
      </c>
      <c r="I3108" s="31">
        <v>141</v>
      </c>
      <c r="J3108" s="31">
        <v>95</v>
      </c>
      <c r="K3108" s="30">
        <v>708</v>
      </c>
      <c r="L3108" s="30">
        <v>233.02829999999994</v>
      </c>
      <c r="M3108" s="55">
        <v>4</v>
      </c>
      <c r="N3108" s="68" t="s">
        <v>16</v>
      </c>
      <c r="P3108" s="66"/>
      <c r="Q3108" s="53"/>
      <c r="R3108" s="53"/>
      <c r="S3108" s="53"/>
      <c r="T3108" s="53"/>
      <c r="U3108" s="53"/>
      <c r="V3108" s="53"/>
      <c r="W3108" s="53"/>
      <c r="BY3108" s="53"/>
    </row>
    <row r="3109" spans="2:77" s="52" customFormat="1" ht="13" x14ac:dyDescent="0.3">
      <c r="B3109" s="31" t="s">
        <v>1933</v>
      </c>
      <c r="C3109" s="31" t="s">
        <v>157</v>
      </c>
      <c r="D3109" s="31" t="s">
        <v>2537</v>
      </c>
      <c r="E3109" s="31">
        <v>40.592570000000002</v>
      </c>
      <c r="F3109" s="31">
        <v>-1.9091659999999999</v>
      </c>
      <c r="G3109" s="67">
        <v>1195.9259999999999</v>
      </c>
      <c r="H3109" s="31">
        <v>166</v>
      </c>
      <c r="I3109" s="31">
        <v>94</v>
      </c>
      <c r="J3109" s="31">
        <v>72</v>
      </c>
      <c r="K3109" s="30">
        <v>708</v>
      </c>
      <c r="L3109" s="30">
        <v>487.92599999999993</v>
      </c>
      <c r="M3109" s="55">
        <v>5</v>
      </c>
      <c r="N3109" s="68" t="s">
        <v>17</v>
      </c>
      <c r="P3109" s="66"/>
      <c r="Q3109" s="53"/>
      <c r="R3109" s="53"/>
      <c r="S3109" s="53"/>
      <c r="T3109" s="53"/>
      <c r="U3109" s="53"/>
      <c r="V3109" s="53"/>
      <c r="W3109" s="53"/>
      <c r="BY3109" s="53"/>
    </row>
    <row r="3110" spans="2:77" s="52" customFormat="1" ht="13" x14ac:dyDescent="0.3">
      <c r="B3110" s="31" t="s">
        <v>1933</v>
      </c>
      <c r="C3110" s="31" t="s">
        <v>157</v>
      </c>
      <c r="D3110" s="31" t="s">
        <v>2538</v>
      </c>
      <c r="E3110" s="31">
        <v>40.610660000000003</v>
      </c>
      <c r="F3110" s="31">
        <v>-2.4494820000000002</v>
      </c>
      <c r="G3110" s="67">
        <v>1109.6890000000001</v>
      </c>
      <c r="H3110" s="31">
        <v>88</v>
      </c>
      <c r="I3110" s="31">
        <v>57</v>
      </c>
      <c r="J3110" s="31">
        <v>31</v>
      </c>
      <c r="K3110" s="30">
        <v>708</v>
      </c>
      <c r="L3110" s="30">
        <v>401.68900000000008</v>
      </c>
      <c r="M3110" s="55">
        <v>5</v>
      </c>
      <c r="N3110" s="68" t="s">
        <v>17</v>
      </c>
      <c r="P3110" s="66"/>
      <c r="Q3110" s="53"/>
      <c r="R3110" s="53"/>
      <c r="S3110" s="53"/>
      <c r="T3110" s="53"/>
      <c r="U3110" s="53"/>
      <c r="V3110" s="53"/>
      <c r="W3110" s="53"/>
      <c r="BY3110" s="53"/>
    </row>
    <row r="3111" spans="2:77" s="52" customFormat="1" ht="13" x14ac:dyDescent="0.3">
      <c r="B3111" s="31" t="s">
        <v>1933</v>
      </c>
      <c r="C3111" s="31" t="s">
        <v>157</v>
      </c>
      <c r="D3111" s="31" t="s">
        <v>2539</v>
      </c>
      <c r="E3111" s="31">
        <v>41.020310000000002</v>
      </c>
      <c r="F3111" s="31">
        <v>-2.9430149999999999</v>
      </c>
      <c r="G3111" s="67">
        <v>837.08399999999995</v>
      </c>
      <c r="H3111" s="31">
        <v>62</v>
      </c>
      <c r="I3111" s="31">
        <v>33</v>
      </c>
      <c r="J3111" s="31">
        <v>29</v>
      </c>
      <c r="K3111" s="30">
        <v>708</v>
      </c>
      <c r="L3111" s="30">
        <v>129.08399999999995</v>
      </c>
      <c r="M3111" s="55">
        <v>2</v>
      </c>
      <c r="N3111" s="68" t="s">
        <v>16</v>
      </c>
      <c r="P3111" s="66"/>
      <c r="Q3111" s="53"/>
      <c r="R3111" s="53"/>
      <c r="S3111" s="53"/>
      <c r="T3111" s="53"/>
      <c r="U3111" s="53"/>
      <c r="V3111" s="53"/>
      <c r="W3111" s="53"/>
      <c r="BY3111" s="53"/>
    </row>
    <row r="3112" spans="2:77" s="52" customFormat="1" ht="13" x14ac:dyDescent="0.3">
      <c r="B3112" s="31" t="s">
        <v>1933</v>
      </c>
      <c r="C3112" s="31" t="s">
        <v>157</v>
      </c>
      <c r="D3112" s="31" t="s">
        <v>2540</v>
      </c>
      <c r="E3112" s="31">
        <v>40.680199999999999</v>
      </c>
      <c r="F3112" s="31">
        <v>-1.8804449999999999</v>
      </c>
      <c r="G3112" s="67">
        <v>1218.99</v>
      </c>
      <c r="H3112" s="31">
        <v>21</v>
      </c>
      <c r="I3112" s="31">
        <v>13</v>
      </c>
      <c r="J3112" s="31">
        <v>8</v>
      </c>
      <c r="K3112" s="30">
        <v>708</v>
      </c>
      <c r="L3112" s="30">
        <v>510.99</v>
      </c>
      <c r="M3112" s="55">
        <v>5</v>
      </c>
      <c r="N3112" s="68" t="s">
        <v>17</v>
      </c>
      <c r="P3112" s="66"/>
      <c r="Q3112" s="53"/>
      <c r="R3112" s="53"/>
      <c r="S3112" s="53"/>
      <c r="T3112" s="53"/>
      <c r="U3112" s="53"/>
      <c r="V3112" s="53"/>
      <c r="W3112" s="53"/>
      <c r="BY3112" s="53"/>
    </row>
    <row r="3113" spans="2:77" s="52" customFormat="1" ht="13" x14ac:dyDescent="0.3">
      <c r="B3113" s="31" t="s">
        <v>1933</v>
      </c>
      <c r="C3113" s="31" t="s">
        <v>157</v>
      </c>
      <c r="D3113" s="31" t="s">
        <v>2541</v>
      </c>
      <c r="E3113" s="31">
        <v>40.463569999999997</v>
      </c>
      <c r="F3113" s="31">
        <v>-3.1757369999999998</v>
      </c>
      <c r="G3113" s="67">
        <v>877.68910000000005</v>
      </c>
      <c r="H3113" s="31">
        <v>2784</v>
      </c>
      <c r="I3113" s="31">
        <v>1519</v>
      </c>
      <c r="J3113" s="31">
        <v>1265</v>
      </c>
      <c r="K3113" s="30">
        <v>708</v>
      </c>
      <c r="L3113" s="30">
        <v>169.68910000000005</v>
      </c>
      <c r="M3113" s="55">
        <v>2</v>
      </c>
      <c r="N3113" s="68" t="s">
        <v>16</v>
      </c>
      <c r="P3113" s="66"/>
      <c r="Q3113" s="53"/>
      <c r="R3113" s="53"/>
      <c r="S3113" s="53"/>
      <c r="T3113" s="53"/>
      <c r="U3113" s="53"/>
      <c r="V3113" s="53"/>
      <c r="W3113" s="53"/>
      <c r="BY3113" s="53"/>
    </row>
    <row r="3114" spans="2:77" s="52" customFormat="1" ht="13" x14ac:dyDescent="0.3">
      <c r="B3114" s="31" t="s">
        <v>1933</v>
      </c>
      <c r="C3114" s="31" t="s">
        <v>157</v>
      </c>
      <c r="D3114" s="31" t="s">
        <v>2542</v>
      </c>
      <c r="E3114" s="31">
        <v>40.663490000000003</v>
      </c>
      <c r="F3114" s="31">
        <v>-1.72177</v>
      </c>
      <c r="G3114" s="67">
        <v>1377.2059999999999</v>
      </c>
      <c r="H3114" s="31">
        <v>53</v>
      </c>
      <c r="I3114" s="31">
        <v>35</v>
      </c>
      <c r="J3114" s="31">
        <v>18</v>
      </c>
      <c r="K3114" s="30">
        <v>708</v>
      </c>
      <c r="L3114" s="30">
        <v>669.2059999999999</v>
      </c>
      <c r="M3114" s="55">
        <v>6</v>
      </c>
      <c r="N3114" s="68" t="s">
        <v>17</v>
      </c>
      <c r="P3114" s="66"/>
      <c r="Q3114" s="53"/>
      <c r="R3114" s="53"/>
      <c r="S3114" s="53"/>
      <c r="T3114" s="53"/>
      <c r="U3114" s="53"/>
      <c r="V3114" s="53"/>
      <c r="W3114" s="53"/>
      <c r="BY3114" s="53"/>
    </row>
    <row r="3115" spans="2:77" s="52" customFormat="1" ht="13" x14ac:dyDescent="0.3">
      <c r="B3115" s="31" t="s">
        <v>1933</v>
      </c>
      <c r="C3115" s="31" t="s">
        <v>157</v>
      </c>
      <c r="D3115" s="31" t="s">
        <v>2543</v>
      </c>
      <c r="E3115" s="31">
        <v>40.777700000000003</v>
      </c>
      <c r="F3115" s="31">
        <v>-1.649238</v>
      </c>
      <c r="G3115" s="67">
        <v>1265.4690000000001</v>
      </c>
      <c r="H3115" s="31">
        <v>163</v>
      </c>
      <c r="I3115" s="31">
        <v>86</v>
      </c>
      <c r="J3115" s="31">
        <v>77</v>
      </c>
      <c r="K3115" s="30">
        <v>708</v>
      </c>
      <c r="L3115" s="30">
        <v>557.46900000000005</v>
      </c>
      <c r="M3115" s="55">
        <v>5</v>
      </c>
      <c r="N3115" s="68" t="s">
        <v>17</v>
      </c>
      <c r="P3115" s="66"/>
      <c r="Q3115" s="53"/>
      <c r="R3115" s="53"/>
      <c r="S3115" s="53"/>
      <c r="T3115" s="53"/>
      <c r="U3115" s="53"/>
      <c r="V3115" s="53"/>
      <c r="W3115" s="53"/>
      <c r="BY3115" s="53"/>
    </row>
    <row r="3116" spans="2:77" s="52" customFormat="1" ht="13" x14ac:dyDescent="0.3">
      <c r="B3116" s="31" t="s">
        <v>1933</v>
      </c>
      <c r="C3116" s="31" t="s">
        <v>157</v>
      </c>
      <c r="D3116" s="31" t="s">
        <v>2544</v>
      </c>
      <c r="E3116" s="31">
        <v>40.642800000000001</v>
      </c>
      <c r="F3116" s="31">
        <v>-2.0287600000000001</v>
      </c>
      <c r="G3116" s="67">
        <v>1188.9490000000001</v>
      </c>
      <c r="H3116" s="31">
        <v>154</v>
      </c>
      <c r="I3116" s="31">
        <v>91</v>
      </c>
      <c r="J3116" s="31">
        <v>63</v>
      </c>
      <c r="K3116" s="30">
        <v>708</v>
      </c>
      <c r="L3116" s="30">
        <v>480.94900000000007</v>
      </c>
      <c r="M3116" s="55">
        <v>5</v>
      </c>
      <c r="N3116" s="68" t="s">
        <v>17</v>
      </c>
      <c r="P3116" s="66"/>
      <c r="Q3116" s="53"/>
      <c r="R3116" s="53"/>
      <c r="S3116" s="53"/>
      <c r="T3116" s="53"/>
      <c r="U3116" s="53"/>
      <c r="V3116" s="53"/>
      <c r="W3116" s="53"/>
      <c r="BY3116" s="53"/>
    </row>
    <row r="3117" spans="2:77" s="52" customFormat="1" ht="13" x14ac:dyDescent="0.3">
      <c r="B3117" s="31" t="s">
        <v>1933</v>
      </c>
      <c r="C3117" s="31" t="s">
        <v>157</v>
      </c>
      <c r="D3117" s="31" t="s">
        <v>2545</v>
      </c>
      <c r="E3117" s="31">
        <v>40.342709999999997</v>
      </c>
      <c r="F3117" s="31">
        <v>-3.0294020000000002</v>
      </c>
      <c r="G3117" s="67">
        <v>783.41639999999995</v>
      </c>
      <c r="H3117" s="31">
        <v>128</v>
      </c>
      <c r="I3117" s="31">
        <v>68</v>
      </c>
      <c r="J3117" s="31">
        <v>60</v>
      </c>
      <c r="K3117" s="30">
        <v>708</v>
      </c>
      <c r="L3117" s="30">
        <v>75.416399999999953</v>
      </c>
      <c r="M3117" s="55">
        <v>2</v>
      </c>
      <c r="N3117" s="68" t="s">
        <v>16</v>
      </c>
      <c r="P3117" s="66"/>
      <c r="Q3117" s="53"/>
      <c r="R3117" s="53"/>
      <c r="S3117" s="53"/>
      <c r="T3117" s="53"/>
      <c r="U3117" s="53"/>
      <c r="V3117" s="53"/>
      <c r="W3117" s="53"/>
      <c r="BY3117" s="53"/>
    </row>
    <row r="3118" spans="2:77" s="52" customFormat="1" ht="13" x14ac:dyDescent="0.3">
      <c r="B3118" s="31" t="s">
        <v>1933</v>
      </c>
      <c r="C3118" s="31" t="s">
        <v>157</v>
      </c>
      <c r="D3118" s="31" t="s">
        <v>2546</v>
      </c>
      <c r="E3118" s="31">
        <v>40.495060000000002</v>
      </c>
      <c r="F3118" s="31">
        <v>-3.182096</v>
      </c>
      <c r="G3118" s="67">
        <v>890.15499999999997</v>
      </c>
      <c r="H3118" s="31">
        <v>1314</v>
      </c>
      <c r="I3118" s="31">
        <v>688</v>
      </c>
      <c r="J3118" s="31">
        <v>626</v>
      </c>
      <c r="K3118" s="30">
        <v>708</v>
      </c>
      <c r="L3118" s="30">
        <v>182.15499999999997</v>
      </c>
      <c r="M3118" s="55">
        <v>2</v>
      </c>
      <c r="N3118" s="68" t="s">
        <v>16</v>
      </c>
      <c r="P3118" s="66"/>
      <c r="Q3118" s="53"/>
      <c r="R3118" s="53"/>
      <c r="S3118" s="53"/>
      <c r="T3118" s="53"/>
      <c r="U3118" s="53"/>
      <c r="V3118" s="53"/>
      <c r="W3118" s="53"/>
      <c r="BY3118" s="53"/>
    </row>
    <row r="3119" spans="2:77" s="52" customFormat="1" ht="13" x14ac:dyDescent="0.3">
      <c r="B3119" s="31" t="s">
        <v>1933</v>
      </c>
      <c r="C3119" s="31" t="s">
        <v>157</v>
      </c>
      <c r="D3119" s="31" t="s">
        <v>2547</v>
      </c>
      <c r="E3119" s="31">
        <v>41.171689999999998</v>
      </c>
      <c r="F3119" s="31">
        <v>-3.0065659999999998</v>
      </c>
      <c r="G3119" s="67">
        <v>1143.877</v>
      </c>
      <c r="H3119" s="31">
        <v>43</v>
      </c>
      <c r="I3119" s="31">
        <v>29</v>
      </c>
      <c r="J3119" s="31">
        <v>14</v>
      </c>
      <c r="K3119" s="30">
        <v>708</v>
      </c>
      <c r="L3119" s="30">
        <v>435.87699999999995</v>
      </c>
      <c r="M3119" s="55">
        <v>5</v>
      </c>
      <c r="N3119" s="68" t="s">
        <v>17</v>
      </c>
      <c r="P3119" s="66"/>
      <c r="Q3119" s="53"/>
      <c r="R3119" s="53"/>
      <c r="S3119" s="53"/>
      <c r="T3119" s="53"/>
      <c r="U3119" s="53"/>
      <c r="V3119" s="53"/>
      <c r="W3119" s="53"/>
      <c r="BY3119" s="53"/>
    </row>
    <row r="3120" spans="2:77" s="52" customFormat="1" ht="13" x14ac:dyDescent="0.3">
      <c r="B3120" s="31" t="s">
        <v>1933</v>
      </c>
      <c r="C3120" s="31" t="s">
        <v>157</v>
      </c>
      <c r="D3120" s="31" t="s">
        <v>2548</v>
      </c>
      <c r="E3120" s="31">
        <v>40.784709999999997</v>
      </c>
      <c r="F3120" s="31">
        <v>-1.7943690000000001</v>
      </c>
      <c r="G3120" s="67">
        <v>1158.4770000000001</v>
      </c>
      <c r="H3120" s="31">
        <v>98</v>
      </c>
      <c r="I3120" s="31">
        <v>55</v>
      </c>
      <c r="J3120" s="31">
        <v>43</v>
      </c>
      <c r="K3120" s="30">
        <v>708</v>
      </c>
      <c r="L3120" s="30">
        <v>450.47700000000009</v>
      </c>
      <c r="M3120" s="55">
        <v>5</v>
      </c>
      <c r="N3120" s="68" t="s">
        <v>17</v>
      </c>
      <c r="P3120" s="66"/>
      <c r="Q3120" s="53"/>
      <c r="R3120" s="53"/>
      <c r="S3120" s="53"/>
      <c r="T3120" s="53"/>
      <c r="U3120" s="53"/>
      <c r="V3120" s="53"/>
      <c r="W3120" s="53"/>
      <c r="BY3120" s="53"/>
    </row>
    <row r="3121" spans="2:77" s="52" customFormat="1" ht="13" x14ac:dyDescent="0.3">
      <c r="B3121" s="31" t="s">
        <v>1933</v>
      </c>
      <c r="C3121" s="31" t="s">
        <v>157</v>
      </c>
      <c r="D3121" s="31" t="s">
        <v>2549</v>
      </c>
      <c r="E3121" s="31">
        <v>40.889499999999998</v>
      </c>
      <c r="F3121" s="31">
        <v>-3.2195</v>
      </c>
      <c r="G3121" s="67">
        <v>920.81089999999995</v>
      </c>
      <c r="H3121" s="31">
        <v>60</v>
      </c>
      <c r="I3121" s="31">
        <v>35</v>
      </c>
      <c r="J3121" s="31">
        <v>25</v>
      </c>
      <c r="K3121" s="30">
        <v>708</v>
      </c>
      <c r="L3121" s="30">
        <v>212.81089999999995</v>
      </c>
      <c r="M3121" s="55">
        <v>4</v>
      </c>
      <c r="N3121" s="68" t="s">
        <v>16</v>
      </c>
      <c r="P3121" s="66"/>
      <c r="Q3121" s="53"/>
      <c r="R3121" s="53"/>
      <c r="S3121" s="53"/>
      <c r="T3121" s="53"/>
      <c r="U3121" s="53"/>
      <c r="V3121" s="53"/>
      <c r="W3121" s="53"/>
      <c r="BY3121" s="53"/>
    </row>
    <row r="3122" spans="2:77" s="52" customFormat="1" ht="13" x14ac:dyDescent="0.3">
      <c r="B3122" s="31" t="s">
        <v>1933</v>
      </c>
      <c r="C3122" s="31" t="s">
        <v>157</v>
      </c>
      <c r="D3122" s="31" t="s">
        <v>2550</v>
      </c>
      <c r="E3122" s="31">
        <v>40.927149999999997</v>
      </c>
      <c r="F3122" s="31">
        <v>-3.3029799999999998</v>
      </c>
      <c r="G3122" s="67">
        <v>846.10019999999997</v>
      </c>
      <c r="H3122" s="31">
        <v>85</v>
      </c>
      <c r="I3122" s="31">
        <v>47</v>
      </c>
      <c r="J3122" s="31">
        <v>38</v>
      </c>
      <c r="K3122" s="30">
        <v>708</v>
      </c>
      <c r="L3122" s="30">
        <v>138.10019999999997</v>
      </c>
      <c r="M3122" s="55">
        <v>2</v>
      </c>
      <c r="N3122" s="68" t="s">
        <v>16</v>
      </c>
      <c r="P3122" s="66"/>
      <c r="Q3122" s="53"/>
      <c r="R3122" s="53"/>
      <c r="S3122" s="53"/>
      <c r="T3122" s="53"/>
      <c r="U3122" s="53"/>
      <c r="V3122" s="53"/>
      <c r="W3122" s="53"/>
      <c r="BY3122" s="53"/>
    </row>
    <row r="3123" spans="2:77" s="52" customFormat="1" ht="13" x14ac:dyDescent="0.3">
      <c r="B3123" s="31" t="s">
        <v>1933</v>
      </c>
      <c r="C3123" s="31" t="s">
        <v>157</v>
      </c>
      <c r="D3123" s="31" t="s">
        <v>2551</v>
      </c>
      <c r="E3123" s="31">
        <v>40.607939999999999</v>
      </c>
      <c r="F3123" s="31">
        <v>-3.2777980000000002</v>
      </c>
      <c r="G3123" s="67">
        <v>706.55870000000004</v>
      </c>
      <c r="H3123" s="31">
        <v>638</v>
      </c>
      <c r="I3123" s="31">
        <v>357</v>
      </c>
      <c r="J3123" s="31">
        <v>281</v>
      </c>
      <c r="K3123" s="30">
        <v>708</v>
      </c>
      <c r="L3123" s="30">
        <v>-1.4412999999999556</v>
      </c>
      <c r="M3123" s="55">
        <v>2</v>
      </c>
      <c r="N3123" s="68" t="s">
        <v>16</v>
      </c>
      <c r="P3123" s="66"/>
      <c r="Q3123" s="53"/>
      <c r="R3123" s="53"/>
      <c r="S3123" s="53"/>
      <c r="T3123" s="53"/>
      <c r="U3123" s="53"/>
      <c r="V3123" s="53"/>
      <c r="W3123" s="53"/>
      <c r="BY3123" s="53"/>
    </row>
    <row r="3124" spans="2:77" s="52" customFormat="1" ht="13" x14ac:dyDescent="0.3">
      <c r="B3124" s="31" t="s">
        <v>1933</v>
      </c>
      <c r="C3124" s="31" t="s">
        <v>157</v>
      </c>
      <c r="D3124" s="31" t="s">
        <v>2552</v>
      </c>
      <c r="E3124" s="31">
        <v>41.089759999999998</v>
      </c>
      <c r="F3124" s="31">
        <v>-2.8418929999999998</v>
      </c>
      <c r="G3124" s="67">
        <v>1028.8230000000001</v>
      </c>
      <c r="H3124" s="31">
        <v>25</v>
      </c>
      <c r="I3124" s="31">
        <v>16</v>
      </c>
      <c r="J3124" s="31">
        <v>9</v>
      </c>
      <c r="K3124" s="30">
        <v>708</v>
      </c>
      <c r="L3124" s="30">
        <v>320.82300000000009</v>
      </c>
      <c r="M3124" s="55">
        <v>4</v>
      </c>
      <c r="N3124" s="68" t="s">
        <v>16</v>
      </c>
      <c r="P3124" s="66"/>
      <c r="Q3124" s="53"/>
      <c r="R3124" s="53"/>
      <c r="S3124" s="53"/>
      <c r="T3124" s="53"/>
      <c r="U3124" s="53"/>
      <c r="V3124" s="53"/>
      <c r="W3124" s="53"/>
      <c r="BY3124" s="53"/>
    </row>
    <row r="3125" spans="2:77" s="52" customFormat="1" ht="13" x14ac:dyDescent="0.3">
      <c r="B3125" s="31" t="s">
        <v>1933</v>
      </c>
      <c r="C3125" s="31" t="s">
        <v>157</v>
      </c>
      <c r="D3125" s="31" t="s">
        <v>2553</v>
      </c>
      <c r="E3125" s="31">
        <v>40.61627</v>
      </c>
      <c r="F3125" s="31">
        <v>-2.3397489999999999</v>
      </c>
      <c r="G3125" s="67">
        <v>978.46450000000004</v>
      </c>
      <c r="H3125" s="31">
        <v>79</v>
      </c>
      <c r="I3125" s="31">
        <v>41</v>
      </c>
      <c r="J3125" s="31">
        <v>38</v>
      </c>
      <c r="K3125" s="30">
        <v>708</v>
      </c>
      <c r="L3125" s="30">
        <v>270.46450000000004</v>
      </c>
      <c r="M3125" s="55">
        <v>4</v>
      </c>
      <c r="N3125" s="68" t="s">
        <v>16</v>
      </c>
      <c r="P3125" s="66"/>
      <c r="Q3125" s="53"/>
      <c r="R3125" s="53"/>
      <c r="S3125" s="53"/>
      <c r="T3125" s="53"/>
      <c r="U3125" s="53"/>
      <c r="V3125" s="53"/>
      <c r="W3125" s="53"/>
      <c r="BY3125" s="53"/>
    </row>
    <row r="3126" spans="2:77" s="52" customFormat="1" ht="13" x14ac:dyDescent="0.3">
      <c r="B3126" s="31" t="s">
        <v>1933</v>
      </c>
      <c r="C3126" s="31" t="s">
        <v>157</v>
      </c>
      <c r="D3126" s="31" t="s">
        <v>2554</v>
      </c>
      <c r="E3126" s="31">
        <v>40.491819999999997</v>
      </c>
      <c r="F3126" s="31">
        <v>-3.0161470000000001</v>
      </c>
      <c r="G3126" s="67">
        <v>758.53279999999995</v>
      </c>
      <c r="H3126" s="31">
        <v>113</v>
      </c>
      <c r="I3126" s="31">
        <v>64</v>
      </c>
      <c r="J3126" s="31">
        <v>49</v>
      </c>
      <c r="K3126" s="30">
        <v>708</v>
      </c>
      <c r="L3126" s="30">
        <v>50.532799999999952</v>
      </c>
      <c r="M3126" s="55">
        <v>2</v>
      </c>
      <c r="N3126" s="68" t="s">
        <v>16</v>
      </c>
      <c r="P3126" s="66"/>
      <c r="Q3126" s="53"/>
      <c r="R3126" s="53"/>
      <c r="S3126" s="53"/>
      <c r="T3126" s="53"/>
      <c r="U3126" s="53"/>
      <c r="V3126" s="53"/>
      <c r="W3126" s="53"/>
      <c r="BY3126" s="53"/>
    </row>
    <row r="3127" spans="2:77" s="52" customFormat="1" ht="13" x14ac:dyDescent="0.3">
      <c r="B3127" s="31" t="s">
        <v>1933</v>
      </c>
      <c r="C3127" s="31" t="s">
        <v>157</v>
      </c>
      <c r="D3127" s="31" t="s">
        <v>2555</v>
      </c>
      <c r="E3127" s="31">
        <v>40.970910000000003</v>
      </c>
      <c r="F3127" s="31">
        <v>-3.2750910000000002</v>
      </c>
      <c r="G3127" s="67">
        <v>889.69</v>
      </c>
      <c r="H3127" s="31">
        <v>48</v>
      </c>
      <c r="I3127" s="31">
        <v>27</v>
      </c>
      <c r="J3127" s="31">
        <v>21</v>
      </c>
      <c r="K3127" s="30">
        <v>708</v>
      </c>
      <c r="L3127" s="30">
        <v>181.69000000000005</v>
      </c>
      <c r="M3127" s="55">
        <v>2</v>
      </c>
      <c r="N3127" s="68" t="s">
        <v>16</v>
      </c>
      <c r="P3127" s="66"/>
      <c r="Q3127" s="53"/>
      <c r="R3127" s="53"/>
      <c r="S3127" s="53"/>
      <c r="T3127" s="53"/>
      <c r="U3127" s="53"/>
      <c r="V3127" s="53"/>
      <c r="W3127" s="53"/>
      <c r="BY3127" s="53"/>
    </row>
    <row r="3128" spans="2:77" s="52" customFormat="1" ht="13" x14ac:dyDescent="0.3">
      <c r="B3128" s="31" t="s">
        <v>1933</v>
      </c>
      <c r="C3128" s="31" t="s">
        <v>157</v>
      </c>
      <c r="D3128" s="31" t="s">
        <v>2556</v>
      </c>
      <c r="E3128" s="31">
        <v>40.912170000000003</v>
      </c>
      <c r="F3128" s="31">
        <v>-2.2971119999999998</v>
      </c>
      <c r="G3128" s="67">
        <v>987.17240000000004</v>
      </c>
      <c r="H3128" s="31">
        <v>130</v>
      </c>
      <c r="I3128" s="31">
        <v>74</v>
      </c>
      <c r="J3128" s="31">
        <v>56</v>
      </c>
      <c r="K3128" s="30">
        <v>708</v>
      </c>
      <c r="L3128" s="30">
        <v>279.17240000000004</v>
      </c>
      <c r="M3128" s="55">
        <v>4</v>
      </c>
      <c r="N3128" s="68" t="s">
        <v>16</v>
      </c>
      <c r="P3128" s="66"/>
      <c r="Q3128" s="53"/>
      <c r="R3128" s="53"/>
      <c r="S3128" s="53"/>
      <c r="T3128" s="53"/>
      <c r="U3128" s="53"/>
      <c r="V3128" s="53"/>
      <c r="W3128" s="53"/>
      <c r="BY3128" s="53"/>
    </row>
    <row r="3129" spans="2:77" s="52" customFormat="1" ht="13" x14ac:dyDescent="0.3">
      <c r="B3129" s="31" t="s">
        <v>1933</v>
      </c>
      <c r="C3129" s="31" t="s">
        <v>157</v>
      </c>
      <c r="D3129" s="31" t="s">
        <v>2557</v>
      </c>
      <c r="E3129" s="31">
        <v>40.866250000000001</v>
      </c>
      <c r="F3129" s="31">
        <v>-1.937551</v>
      </c>
      <c r="G3129" s="67">
        <v>1056.0039999999999</v>
      </c>
      <c r="H3129" s="31">
        <v>67</v>
      </c>
      <c r="I3129" s="31">
        <v>40</v>
      </c>
      <c r="J3129" s="31">
        <v>27</v>
      </c>
      <c r="K3129" s="30">
        <v>708</v>
      </c>
      <c r="L3129" s="30">
        <v>348.00399999999991</v>
      </c>
      <c r="M3129" s="55">
        <v>4</v>
      </c>
      <c r="N3129" s="68" t="s">
        <v>16</v>
      </c>
      <c r="P3129" s="66"/>
      <c r="Q3129" s="53"/>
      <c r="R3129" s="53"/>
      <c r="S3129" s="53"/>
      <c r="T3129" s="53"/>
      <c r="U3129" s="53"/>
      <c r="V3129" s="53"/>
      <c r="W3129" s="53"/>
      <c r="BY3129" s="53"/>
    </row>
    <row r="3130" spans="2:77" s="52" customFormat="1" ht="13" x14ac:dyDescent="0.3">
      <c r="B3130" s="31" t="s">
        <v>1933</v>
      </c>
      <c r="C3130" s="31" t="s">
        <v>157</v>
      </c>
      <c r="D3130" s="31" t="s">
        <v>2558</v>
      </c>
      <c r="E3130" s="31">
        <v>41.137819999999998</v>
      </c>
      <c r="F3130" s="31">
        <v>-2.8246479999999998</v>
      </c>
      <c r="G3130" s="67">
        <v>1018.82</v>
      </c>
      <c r="H3130" s="31">
        <v>50</v>
      </c>
      <c r="I3130" s="31">
        <v>27</v>
      </c>
      <c r="J3130" s="31">
        <v>23</v>
      </c>
      <c r="K3130" s="30">
        <v>708</v>
      </c>
      <c r="L3130" s="30">
        <v>310.82000000000005</v>
      </c>
      <c r="M3130" s="55">
        <v>4</v>
      </c>
      <c r="N3130" s="68" t="s">
        <v>16</v>
      </c>
      <c r="P3130" s="66"/>
      <c r="Q3130" s="53"/>
      <c r="R3130" s="53"/>
      <c r="S3130" s="53"/>
      <c r="T3130" s="53"/>
      <c r="U3130" s="53"/>
      <c r="V3130" s="53"/>
      <c r="W3130" s="53"/>
      <c r="BY3130" s="53"/>
    </row>
    <row r="3131" spans="2:77" s="52" customFormat="1" ht="13" x14ac:dyDescent="0.3">
      <c r="B3131" s="31" t="s">
        <v>1933</v>
      </c>
      <c r="C3131" s="31" t="s">
        <v>157</v>
      </c>
      <c r="D3131" s="31" t="s">
        <v>2559</v>
      </c>
      <c r="E3131" s="31">
        <v>40.853999999999999</v>
      </c>
      <c r="F3131" s="31">
        <v>-3.234747</v>
      </c>
      <c r="G3131" s="67">
        <v>885.89160000000004</v>
      </c>
      <c r="H3131" s="31">
        <v>143</v>
      </c>
      <c r="I3131" s="31">
        <v>75</v>
      </c>
      <c r="J3131" s="31">
        <v>68</v>
      </c>
      <c r="K3131" s="30">
        <v>708</v>
      </c>
      <c r="L3131" s="30">
        <v>177.89160000000004</v>
      </c>
      <c r="M3131" s="55">
        <v>2</v>
      </c>
      <c r="N3131" s="68" t="s">
        <v>16</v>
      </c>
      <c r="P3131" s="66"/>
      <c r="Q3131" s="53"/>
      <c r="R3131" s="53"/>
      <c r="S3131" s="53"/>
      <c r="T3131" s="53"/>
      <c r="U3131" s="53"/>
      <c r="V3131" s="53"/>
      <c r="W3131" s="53"/>
      <c r="BY3131" s="53"/>
    </row>
    <row r="3132" spans="2:77" s="52" customFormat="1" ht="13" x14ac:dyDescent="0.3">
      <c r="B3132" s="31" t="s">
        <v>1933</v>
      </c>
      <c r="C3132" s="31" t="s">
        <v>157</v>
      </c>
      <c r="D3132" s="31" t="s">
        <v>2560</v>
      </c>
      <c r="E3132" s="31">
        <v>41.11815</v>
      </c>
      <c r="F3132" s="31">
        <v>-2.9504809999999999</v>
      </c>
      <c r="G3132" s="67">
        <v>1151.2809999999999</v>
      </c>
      <c r="H3132" s="31">
        <v>71</v>
      </c>
      <c r="I3132" s="31">
        <v>37</v>
      </c>
      <c r="J3132" s="31">
        <v>34</v>
      </c>
      <c r="K3132" s="30">
        <v>708</v>
      </c>
      <c r="L3132" s="30">
        <v>443.28099999999995</v>
      </c>
      <c r="M3132" s="55">
        <v>5</v>
      </c>
      <c r="N3132" s="68" t="s">
        <v>17</v>
      </c>
      <c r="P3132" s="66"/>
      <c r="Q3132" s="53"/>
      <c r="R3132" s="53"/>
      <c r="S3132" s="53"/>
      <c r="T3132" s="53"/>
      <c r="U3132" s="53"/>
      <c r="V3132" s="53"/>
      <c r="W3132" s="53"/>
      <c r="BY3132" s="53"/>
    </row>
    <row r="3133" spans="2:77" s="52" customFormat="1" ht="13" x14ac:dyDescent="0.3">
      <c r="B3133" s="31" t="s">
        <v>1933</v>
      </c>
      <c r="C3133" s="31" t="s">
        <v>157</v>
      </c>
      <c r="D3133" s="31" t="s">
        <v>2561</v>
      </c>
      <c r="E3133" s="31">
        <v>41.274920000000002</v>
      </c>
      <c r="F3133" s="31">
        <v>-2.895931</v>
      </c>
      <c r="G3133" s="67">
        <v>1105.9590000000001</v>
      </c>
      <c r="H3133" s="31">
        <v>52</v>
      </c>
      <c r="I3133" s="31">
        <v>33</v>
      </c>
      <c r="J3133" s="31">
        <v>19</v>
      </c>
      <c r="K3133" s="30">
        <v>708</v>
      </c>
      <c r="L3133" s="30">
        <v>397.95900000000006</v>
      </c>
      <c r="M3133" s="55">
        <v>4</v>
      </c>
      <c r="N3133" s="68" t="s">
        <v>16</v>
      </c>
      <c r="P3133" s="66"/>
      <c r="Q3133" s="53"/>
      <c r="R3133" s="53"/>
      <c r="S3133" s="53"/>
      <c r="T3133" s="53"/>
      <c r="U3133" s="53"/>
      <c r="V3133" s="53"/>
      <c r="W3133" s="53"/>
      <c r="BY3133" s="53"/>
    </row>
    <row r="3134" spans="2:77" s="52" customFormat="1" ht="13" x14ac:dyDescent="0.3">
      <c r="B3134" s="31" t="s">
        <v>1933</v>
      </c>
      <c r="C3134" s="31" t="s">
        <v>157</v>
      </c>
      <c r="D3134" s="31" t="s">
        <v>2562</v>
      </c>
      <c r="E3134" s="31">
        <v>40.570639999999997</v>
      </c>
      <c r="F3134" s="31">
        <v>-2.992985</v>
      </c>
      <c r="G3134" s="67">
        <v>750.48929999999996</v>
      </c>
      <c r="H3134" s="31">
        <v>129</v>
      </c>
      <c r="I3134" s="31">
        <v>72</v>
      </c>
      <c r="J3134" s="31">
        <v>57</v>
      </c>
      <c r="K3134" s="30">
        <v>708</v>
      </c>
      <c r="L3134" s="30">
        <v>42.489299999999957</v>
      </c>
      <c r="M3134" s="55">
        <v>2</v>
      </c>
      <c r="N3134" s="68" t="s">
        <v>16</v>
      </c>
      <c r="P3134" s="66"/>
      <c r="Q3134" s="53"/>
      <c r="R3134" s="53"/>
      <c r="S3134" s="53"/>
      <c r="T3134" s="53"/>
      <c r="U3134" s="53"/>
      <c r="V3134" s="53"/>
      <c r="W3134" s="53"/>
      <c r="BY3134" s="53"/>
    </row>
    <row r="3135" spans="2:77" s="52" customFormat="1" ht="13" x14ac:dyDescent="0.3">
      <c r="B3135" s="31" t="s">
        <v>1933</v>
      </c>
      <c r="C3135" s="31" t="s">
        <v>157</v>
      </c>
      <c r="D3135" s="31" t="s">
        <v>2563</v>
      </c>
      <c r="E3135" s="31">
        <v>40.918210000000002</v>
      </c>
      <c r="F3135" s="31">
        <v>-1.854492</v>
      </c>
      <c r="G3135" s="67">
        <v>1149.894</v>
      </c>
      <c r="H3135" s="31">
        <v>54</v>
      </c>
      <c r="I3135" s="31">
        <v>30</v>
      </c>
      <c r="J3135" s="31">
        <v>24</v>
      </c>
      <c r="K3135" s="30">
        <v>708</v>
      </c>
      <c r="L3135" s="30">
        <v>441.89400000000001</v>
      </c>
      <c r="M3135" s="55">
        <v>5</v>
      </c>
      <c r="N3135" s="68" t="s">
        <v>17</v>
      </c>
      <c r="P3135" s="66"/>
      <c r="Q3135" s="53"/>
      <c r="R3135" s="53"/>
      <c r="S3135" s="53"/>
      <c r="T3135" s="53"/>
      <c r="U3135" s="53"/>
      <c r="V3135" s="53"/>
      <c r="W3135" s="53"/>
      <c r="BY3135" s="53"/>
    </row>
    <row r="3136" spans="2:77" s="52" customFormat="1" ht="13" x14ac:dyDescent="0.3">
      <c r="B3136" s="31" t="s">
        <v>1933</v>
      </c>
      <c r="C3136" s="31" t="s">
        <v>157</v>
      </c>
      <c r="D3136" s="31" t="s">
        <v>2564</v>
      </c>
      <c r="E3136" s="31">
        <v>40.832700000000003</v>
      </c>
      <c r="F3136" s="31">
        <v>-2.4172380000000002</v>
      </c>
      <c r="G3136" s="67">
        <v>1120.788</v>
      </c>
      <c r="H3136" s="31">
        <v>125</v>
      </c>
      <c r="I3136" s="31">
        <v>77</v>
      </c>
      <c r="J3136" s="31">
        <v>48</v>
      </c>
      <c r="K3136" s="30">
        <v>708</v>
      </c>
      <c r="L3136" s="30">
        <v>412.78800000000001</v>
      </c>
      <c r="M3136" s="55">
        <v>5</v>
      </c>
      <c r="N3136" s="68" t="s">
        <v>17</v>
      </c>
      <c r="P3136" s="66"/>
      <c r="Q3136" s="53"/>
      <c r="R3136" s="53"/>
      <c r="S3136" s="53"/>
      <c r="T3136" s="53"/>
      <c r="U3136" s="53"/>
      <c r="V3136" s="53"/>
      <c r="W3136" s="53"/>
      <c r="BY3136" s="53"/>
    </row>
    <row r="3137" spans="2:77" s="52" customFormat="1" ht="13" x14ac:dyDescent="0.3">
      <c r="B3137" s="31" t="s">
        <v>1933</v>
      </c>
      <c r="C3137" s="31" t="s">
        <v>157</v>
      </c>
      <c r="D3137" s="31" t="s">
        <v>2565</v>
      </c>
      <c r="E3137" s="31">
        <v>40.481079999999999</v>
      </c>
      <c r="F3137" s="31">
        <v>-2.733063</v>
      </c>
      <c r="G3137" s="67">
        <v>744.19190000000003</v>
      </c>
      <c r="H3137" s="31">
        <v>1856</v>
      </c>
      <c r="I3137" s="31">
        <v>988</v>
      </c>
      <c r="J3137" s="31">
        <v>868</v>
      </c>
      <c r="K3137" s="30">
        <v>708</v>
      </c>
      <c r="L3137" s="30">
        <v>36.191900000000032</v>
      </c>
      <c r="M3137" s="55">
        <v>2</v>
      </c>
      <c r="N3137" s="68" t="s">
        <v>16</v>
      </c>
      <c r="P3137" s="66"/>
      <c r="Q3137" s="53"/>
      <c r="R3137" s="53"/>
      <c r="S3137" s="53"/>
      <c r="T3137" s="53"/>
      <c r="U3137" s="53"/>
      <c r="V3137" s="53"/>
      <c r="W3137" s="53"/>
      <c r="BY3137" s="53"/>
    </row>
    <row r="3138" spans="2:77" s="52" customFormat="1" ht="13" x14ac:dyDescent="0.3">
      <c r="B3138" s="31" t="s">
        <v>1933</v>
      </c>
      <c r="C3138" s="31" t="s">
        <v>157</v>
      </c>
      <c r="D3138" s="31" t="s">
        <v>2566</v>
      </c>
      <c r="E3138" s="31">
        <v>40.906109999999998</v>
      </c>
      <c r="F3138" s="31">
        <v>-2.3241489999999998</v>
      </c>
      <c r="G3138" s="67">
        <v>994.93679999999995</v>
      </c>
      <c r="H3138" s="31">
        <v>53</v>
      </c>
      <c r="I3138" s="31">
        <v>32</v>
      </c>
      <c r="J3138" s="31">
        <v>21</v>
      </c>
      <c r="K3138" s="30">
        <v>708</v>
      </c>
      <c r="L3138" s="30">
        <v>286.93679999999995</v>
      </c>
      <c r="M3138" s="55">
        <v>4</v>
      </c>
      <c r="N3138" s="68" t="s">
        <v>16</v>
      </c>
      <c r="P3138" s="66"/>
      <c r="Q3138" s="53"/>
      <c r="R3138" s="53"/>
      <c r="S3138" s="53"/>
      <c r="T3138" s="53"/>
      <c r="U3138" s="53"/>
      <c r="V3138" s="53"/>
      <c r="W3138" s="53"/>
      <c r="BY3138" s="53"/>
    </row>
    <row r="3139" spans="2:77" s="52" customFormat="1" ht="13" x14ac:dyDescent="0.3">
      <c r="B3139" s="31" t="s">
        <v>1933</v>
      </c>
      <c r="C3139" s="31" t="s">
        <v>157</v>
      </c>
      <c r="D3139" s="31" t="s">
        <v>2567</v>
      </c>
      <c r="E3139" s="31">
        <v>40.544820000000001</v>
      </c>
      <c r="F3139" s="31">
        <v>-2.4941239999999998</v>
      </c>
      <c r="G3139" s="67">
        <v>826.90520000000004</v>
      </c>
      <c r="H3139" s="31">
        <v>194</v>
      </c>
      <c r="I3139" s="31">
        <v>104</v>
      </c>
      <c r="J3139" s="31">
        <v>90</v>
      </c>
      <c r="K3139" s="30">
        <v>708</v>
      </c>
      <c r="L3139" s="30">
        <v>118.90520000000004</v>
      </c>
      <c r="M3139" s="55">
        <v>2</v>
      </c>
      <c r="N3139" s="68" t="s">
        <v>16</v>
      </c>
      <c r="P3139" s="66"/>
      <c r="Q3139" s="53"/>
      <c r="R3139" s="53"/>
      <c r="S3139" s="53"/>
      <c r="T3139" s="53"/>
      <c r="U3139" s="53"/>
      <c r="V3139" s="53"/>
      <c r="W3139" s="53"/>
      <c r="BY3139" s="53"/>
    </row>
    <row r="3140" spans="2:77" s="52" customFormat="1" ht="13" x14ac:dyDescent="0.3">
      <c r="B3140" s="31" t="s">
        <v>1933</v>
      </c>
      <c r="C3140" s="31" t="s">
        <v>157</v>
      </c>
      <c r="D3140" s="31" t="s">
        <v>2568</v>
      </c>
      <c r="E3140" s="31">
        <v>40.999740000000003</v>
      </c>
      <c r="F3140" s="31">
        <v>-3.0267569999999999</v>
      </c>
      <c r="G3140" s="67">
        <v>867.29100000000005</v>
      </c>
      <c r="H3140" s="31">
        <v>92</v>
      </c>
      <c r="I3140" s="31">
        <v>62</v>
      </c>
      <c r="J3140" s="31">
        <v>30</v>
      </c>
      <c r="K3140" s="30">
        <v>708</v>
      </c>
      <c r="L3140" s="30">
        <v>159.29100000000005</v>
      </c>
      <c r="M3140" s="55">
        <v>2</v>
      </c>
      <c r="N3140" s="68" t="s">
        <v>16</v>
      </c>
      <c r="P3140" s="66"/>
      <c r="Q3140" s="53"/>
      <c r="R3140" s="53"/>
      <c r="S3140" s="53"/>
      <c r="T3140" s="53"/>
      <c r="U3140" s="53"/>
      <c r="V3140" s="53"/>
      <c r="W3140" s="53"/>
      <c r="BY3140" s="53"/>
    </row>
    <row r="3141" spans="2:77" s="52" customFormat="1" ht="13" x14ac:dyDescent="0.3">
      <c r="B3141" s="31" t="s">
        <v>1933</v>
      </c>
      <c r="C3141" s="31" t="s">
        <v>157</v>
      </c>
      <c r="D3141" s="31" t="s">
        <v>2569</v>
      </c>
      <c r="E3141" s="31">
        <v>40.638030000000001</v>
      </c>
      <c r="F3141" s="31">
        <v>-2.8198300000000001</v>
      </c>
      <c r="G3141" s="67">
        <v>1020.218</v>
      </c>
      <c r="H3141" s="31">
        <v>41</v>
      </c>
      <c r="I3141" s="31">
        <v>18</v>
      </c>
      <c r="J3141" s="31">
        <v>23</v>
      </c>
      <c r="K3141" s="30">
        <v>708</v>
      </c>
      <c r="L3141" s="30">
        <v>312.21799999999996</v>
      </c>
      <c r="M3141" s="55">
        <v>4</v>
      </c>
      <c r="N3141" s="68" t="s">
        <v>16</v>
      </c>
      <c r="P3141" s="66"/>
      <c r="Q3141" s="53"/>
      <c r="R3141" s="53"/>
      <c r="S3141" s="53"/>
      <c r="T3141" s="53"/>
      <c r="U3141" s="53"/>
      <c r="V3141" s="53"/>
      <c r="W3141" s="53"/>
      <c r="BY3141" s="53"/>
    </row>
    <row r="3142" spans="2:77" s="52" customFormat="1" ht="13" x14ac:dyDescent="0.3">
      <c r="B3142" s="31" t="s">
        <v>1933</v>
      </c>
      <c r="C3142" s="31" t="s">
        <v>157</v>
      </c>
      <c r="D3142" s="31" t="s">
        <v>2570</v>
      </c>
      <c r="E3142" s="31">
        <v>41.084609999999998</v>
      </c>
      <c r="F3142" s="31">
        <v>-2.809056</v>
      </c>
      <c r="G3142" s="67">
        <v>917.553</v>
      </c>
      <c r="H3142" s="31">
        <v>21</v>
      </c>
      <c r="I3142" s="31">
        <v>11</v>
      </c>
      <c r="J3142" s="31">
        <v>10</v>
      </c>
      <c r="K3142" s="30">
        <v>708</v>
      </c>
      <c r="L3142" s="30">
        <v>209.553</v>
      </c>
      <c r="M3142" s="55">
        <v>4</v>
      </c>
      <c r="N3142" s="68" t="s">
        <v>16</v>
      </c>
      <c r="P3142" s="66"/>
      <c r="Q3142" s="53"/>
      <c r="R3142" s="53"/>
      <c r="S3142" s="53"/>
      <c r="T3142" s="53"/>
      <c r="U3142" s="53"/>
      <c r="V3142" s="53"/>
      <c r="W3142" s="53"/>
      <c r="BY3142" s="53"/>
    </row>
    <row r="3143" spans="2:77" s="52" customFormat="1" ht="13" x14ac:dyDescent="0.3">
      <c r="B3143" s="31" t="s">
        <v>1933</v>
      </c>
      <c r="C3143" s="31" t="s">
        <v>157</v>
      </c>
      <c r="D3143" s="31" t="s">
        <v>2571</v>
      </c>
      <c r="E3143" s="31">
        <v>41.030679999999997</v>
      </c>
      <c r="F3143" s="31">
        <v>-2.529474</v>
      </c>
      <c r="G3143" s="67">
        <v>1105.5719999999999</v>
      </c>
      <c r="H3143" s="31">
        <v>54</v>
      </c>
      <c r="I3143" s="31">
        <v>25</v>
      </c>
      <c r="J3143" s="31">
        <v>29</v>
      </c>
      <c r="K3143" s="30">
        <v>708</v>
      </c>
      <c r="L3143" s="30">
        <v>397.57199999999989</v>
      </c>
      <c r="M3143" s="55">
        <v>4</v>
      </c>
      <c r="N3143" s="68" t="s">
        <v>16</v>
      </c>
      <c r="P3143" s="66"/>
      <c r="Q3143" s="53"/>
      <c r="R3143" s="53"/>
      <c r="S3143" s="53"/>
      <c r="T3143" s="53"/>
      <c r="U3143" s="53"/>
      <c r="V3143" s="53"/>
      <c r="W3143" s="53"/>
      <c r="BY3143" s="53"/>
    </row>
    <row r="3144" spans="2:77" s="52" customFormat="1" ht="13" x14ac:dyDescent="0.3">
      <c r="B3144" s="31" t="s">
        <v>1933</v>
      </c>
      <c r="C3144" s="31" t="s">
        <v>157</v>
      </c>
      <c r="D3144" s="31" t="s">
        <v>2572</v>
      </c>
      <c r="E3144" s="31">
        <v>40.376730000000002</v>
      </c>
      <c r="F3144" s="31">
        <v>-2.8514309999999998</v>
      </c>
      <c r="G3144" s="67">
        <v>653.22860000000003</v>
      </c>
      <c r="H3144" s="31">
        <v>115</v>
      </c>
      <c r="I3144" s="31">
        <v>68</v>
      </c>
      <c r="J3144" s="31">
        <v>47</v>
      </c>
      <c r="K3144" s="30">
        <v>708</v>
      </c>
      <c r="L3144" s="30">
        <v>-54.771399999999971</v>
      </c>
      <c r="M3144" s="55">
        <v>2</v>
      </c>
      <c r="N3144" s="68" t="s">
        <v>16</v>
      </c>
      <c r="P3144" s="66"/>
      <c r="Q3144" s="53"/>
      <c r="R3144" s="53"/>
      <c r="S3144" s="53"/>
      <c r="T3144" s="53"/>
      <c r="U3144" s="53"/>
      <c r="V3144" s="53"/>
      <c r="W3144" s="53"/>
      <c r="BY3144" s="53"/>
    </row>
    <row r="3145" spans="2:77" s="52" customFormat="1" ht="13" x14ac:dyDescent="0.3">
      <c r="B3145" s="31" t="s">
        <v>1933</v>
      </c>
      <c r="C3145" s="31" t="s">
        <v>157</v>
      </c>
      <c r="D3145" s="31" t="s">
        <v>2573</v>
      </c>
      <c r="E3145" s="31">
        <v>40.951230000000002</v>
      </c>
      <c r="F3145" s="31">
        <v>-2.1031909999999998</v>
      </c>
      <c r="G3145" s="67">
        <v>1213.4639999999999</v>
      </c>
      <c r="H3145" s="31">
        <v>75</v>
      </c>
      <c r="I3145" s="31">
        <v>39</v>
      </c>
      <c r="J3145" s="31">
        <v>36</v>
      </c>
      <c r="K3145" s="30">
        <v>708</v>
      </c>
      <c r="L3145" s="30">
        <v>505.46399999999994</v>
      </c>
      <c r="M3145" s="55">
        <v>5</v>
      </c>
      <c r="N3145" s="68" t="s">
        <v>17</v>
      </c>
      <c r="P3145" s="66"/>
      <c r="Q3145" s="53"/>
      <c r="R3145" s="53"/>
      <c r="S3145" s="53"/>
      <c r="T3145" s="53"/>
      <c r="U3145" s="53"/>
      <c r="V3145" s="53"/>
      <c r="W3145" s="53"/>
      <c r="BY3145" s="53"/>
    </row>
    <row r="3146" spans="2:77" s="52" customFormat="1" ht="13" x14ac:dyDescent="0.3">
      <c r="B3146" s="31" t="s">
        <v>1933</v>
      </c>
      <c r="C3146" s="31" t="s">
        <v>157</v>
      </c>
      <c r="D3146" s="31" t="s">
        <v>2574</v>
      </c>
      <c r="E3146" s="31">
        <v>41.059330000000003</v>
      </c>
      <c r="F3146" s="31">
        <v>-3.1186470000000002</v>
      </c>
      <c r="G3146" s="67">
        <v>1201.8209999999999</v>
      </c>
      <c r="H3146" s="31">
        <v>44</v>
      </c>
      <c r="I3146" s="31">
        <v>26</v>
      </c>
      <c r="J3146" s="31">
        <v>18</v>
      </c>
      <c r="K3146" s="30">
        <v>708</v>
      </c>
      <c r="L3146" s="30">
        <v>493.82099999999991</v>
      </c>
      <c r="M3146" s="55">
        <v>5</v>
      </c>
      <c r="N3146" s="68" t="s">
        <v>17</v>
      </c>
      <c r="P3146" s="66"/>
      <c r="Q3146" s="53"/>
      <c r="R3146" s="53"/>
      <c r="S3146" s="53"/>
      <c r="T3146" s="53"/>
      <c r="U3146" s="53"/>
      <c r="V3146" s="53"/>
      <c r="W3146" s="53"/>
      <c r="BY3146" s="53"/>
    </row>
    <row r="3147" spans="2:77" s="52" customFormat="1" ht="13" x14ac:dyDescent="0.3">
      <c r="B3147" s="31" t="s">
        <v>1933</v>
      </c>
      <c r="C3147" s="31" t="s">
        <v>157</v>
      </c>
      <c r="D3147" s="31" t="s">
        <v>2575</v>
      </c>
      <c r="E3147" s="31">
        <v>40.734229999999997</v>
      </c>
      <c r="F3147" s="31">
        <v>-1.6183719999999999</v>
      </c>
      <c r="G3147" s="67">
        <v>1260.1469999999999</v>
      </c>
      <c r="H3147" s="31">
        <v>119</v>
      </c>
      <c r="I3147" s="31">
        <v>68</v>
      </c>
      <c r="J3147" s="31">
        <v>51</v>
      </c>
      <c r="K3147" s="30">
        <v>708</v>
      </c>
      <c r="L3147" s="30">
        <v>552.14699999999993</v>
      </c>
      <c r="M3147" s="55">
        <v>5</v>
      </c>
      <c r="N3147" s="68" t="s">
        <v>17</v>
      </c>
      <c r="P3147" s="66"/>
      <c r="Q3147" s="53"/>
      <c r="R3147" s="53"/>
      <c r="S3147" s="53"/>
      <c r="T3147" s="53"/>
      <c r="U3147" s="53"/>
      <c r="V3147" s="53"/>
      <c r="W3147" s="53"/>
      <c r="BY3147" s="53"/>
    </row>
    <row r="3148" spans="2:77" s="52" customFormat="1" ht="13" x14ac:dyDescent="0.3">
      <c r="B3148" s="31" t="s">
        <v>1933</v>
      </c>
      <c r="C3148" s="31" t="s">
        <v>157</v>
      </c>
      <c r="D3148" s="31" t="s">
        <v>2576</v>
      </c>
      <c r="E3148" s="31">
        <v>41.200200000000002</v>
      </c>
      <c r="F3148" s="31">
        <v>-2.6535319999999998</v>
      </c>
      <c r="G3148" s="67">
        <v>1035.452</v>
      </c>
      <c r="H3148" s="31">
        <v>76</v>
      </c>
      <c r="I3148" s="31">
        <v>44</v>
      </c>
      <c r="J3148" s="31">
        <v>32</v>
      </c>
      <c r="K3148" s="30">
        <v>708</v>
      </c>
      <c r="L3148" s="30">
        <v>327.452</v>
      </c>
      <c r="M3148" s="55">
        <v>4</v>
      </c>
      <c r="N3148" s="68" t="s">
        <v>16</v>
      </c>
      <c r="P3148" s="66"/>
      <c r="Q3148" s="53"/>
      <c r="R3148" s="53"/>
      <c r="S3148" s="53"/>
      <c r="T3148" s="53"/>
      <c r="U3148" s="53"/>
      <c r="V3148" s="53"/>
      <c r="W3148" s="53"/>
      <c r="BY3148" s="53"/>
    </row>
    <row r="3149" spans="2:77" s="52" customFormat="1" ht="13" x14ac:dyDescent="0.3">
      <c r="B3149" s="31" t="s">
        <v>1933</v>
      </c>
      <c r="C3149" s="31" t="s">
        <v>157</v>
      </c>
      <c r="D3149" s="31" t="s">
        <v>2577</v>
      </c>
      <c r="E3149" s="31">
        <v>41.069600000000001</v>
      </c>
      <c r="F3149" s="31">
        <v>-2.642236</v>
      </c>
      <c r="G3149" s="67">
        <v>997.27459999999996</v>
      </c>
      <c r="H3149" s="31">
        <v>5044</v>
      </c>
      <c r="I3149" s="31">
        <v>2568</v>
      </c>
      <c r="J3149" s="31">
        <v>2476</v>
      </c>
      <c r="K3149" s="30">
        <v>708</v>
      </c>
      <c r="L3149" s="30">
        <v>289.27459999999996</v>
      </c>
      <c r="M3149" s="55">
        <v>4</v>
      </c>
      <c r="N3149" s="68" t="s">
        <v>16</v>
      </c>
      <c r="P3149" s="66"/>
      <c r="Q3149" s="53"/>
      <c r="R3149" s="53"/>
      <c r="S3149" s="53"/>
      <c r="T3149" s="53"/>
      <c r="U3149" s="53"/>
      <c r="V3149" s="53"/>
      <c r="W3149" s="53"/>
      <c r="BY3149" s="53"/>
    </row>
    <row r="3150" spans="2:77" s="52" customFormat="1" ht="13" x14ac:dyDescent="0.3">
      <c r="B3150" s="31" t="s">
        <v>1933</v>
      </c>
      <c r="C3150" s="31" t="s">
        <v>157</v>
      </c>
      <c r="D3150" s="31" t="s">
        <v>2578</v>
      </c>
      <c r="E3150" s="31">
        <v>40.75076</v>
      </c>
      <c r="F3150" s="31">
        <v>-2.698229</v>
      </c>
      <c r="G3150" s="67">
        <v>997.02200000000005</v>
      </c>
      <c r="H3150" s="31">
        <v>118</v>
      </c>
      <c r="I3150" s="31">
        <v>67</v>
      </c>
      <c r="J3150" s="31">
        <v>51</v>
      </c>
      <c r="K3150" s="30">
        <v>708</v>
      </c>
      <c r="L3150" s="30">
        <v>289.02200000000005</v>
      </c>
      <c r="M3150" s="55">
        <v>4</v>
      </c>
      <c r="N3150" s="68" t="s">
        <v>16</v>
      </c>
      <c r="P3150" s="66"/>
      <c r="Q3150" s="53"/>
      <c r="R3150" s="53"/>
      <c r="S3150" s="53"/>
      <c r="T3150" s="53"/>
      <c r="U3150" s="53"/>
      <c r="V3150" s="53"/>
      <c r="W3150" s="53"/>
      <c r="BY3150" s="53"/>
    </row>
    <row r="3151" spans="2:77" s="52" customFormat="1" ht="13" x14ac:dyDescent="0.3">
      <c r="B3151" s="31" t="s">
        <v>1933</v>
      </c>
      <c r="C3151" s="31" t="s">
        <v>157</v>
      </c>
      <c r="D3151" s="31" t="s">
        <v>2579</v>
      </c>
      <c r="E3151" s="31">
        <v>41.246259999999999</v>
      </c>
      <c r="F3151" s="31">
        <v>-3.0598329999999998</v>
      </c>
      <c r="G3151" s="67">
        <v>1253.444</v>
      </c>
      <c r="H3151" s="31">
        <v>36</v>
      </c>
      <c r="I3151" s="31">
        <v>13</v>
      </c>
      <c r="J3151" s="31">
        <v>23</v>
      </c>
      <c r="K3151" s="30">
        <v>708</v>
      </c>
      <c r="L3151" s="30">
        <v>545.44399999999996</v>
      </c>
      <c r="M3151" s="55">
        <v>5</v>
      </c>
      <c r="N3151" s="68" t="s">
        <v>17</v>
      </c>
      <c r="P3151" s="66"/>
      <c r="Q3151" s="53"/>
      <c r="R3151" s="53"/>
      <c r="S3151" s="53"/>
      <c r="T3151" s="53"/>
      <c r="U3151" s="53"/>
      <c r="V3151" s="53"/>
      <c r="W3151" s="53"/>
      <c r="BY3151" s="53"/>
    </row>
    <row r="3152" spans="2:77" s="52" customFormat="1" ht="13" x14ac:dyDescent="0.3">
      <c r="B3152" s="31" t="s">
        <v>1933</v>
      </c>
      <c r="C3152" s="31" t="s">
        <v>157</v>
      </c>
      <c r="D3152" s="31" t="s">
        <v>2580</v>
      </c>
      <c r="E3152" s="31">
        <v>40.881250000000001</v>
      </c>
      <c r="F3152" s="31">
        <v>-2.6332420000000001</v>
      </c>
      <c r="G3152" s="67">
        <v>1049.94</v>
      </c>
      <c r="H3152" s="31">
        <v>46</v>
      </c>
      <c r="I3152" s="31">
        <v>27</v>
      </c>
      <c r="J3152" s="31">
        <v>19</v>
      </c>
      <c r="K3152" s="30">
        <v>708</v>
      </c>
      <c r="L3152" s="30">
        <v>341.94000000000005</v>
      </c>
      <c r="M3152" s="55">
        <v>4</v>
      </c>
      <c r="N3152" s="68" t="s">
        <v>16</v>
      </c>
      <c r="P3152" s="66"/>
      <c r="Q3152" s="53"/>
      <c r="R3152" s="53"/>
      <c r="S3152" s="53"/>
      <c r="T3152" s="53"/>
      <c r="U3152" s="53"/>
      <c r="V3152" s="53"/>
      <c r="W3152" s="53"/>
      <c r="BY3152" s="53"/>
    </row>
    <row r="3153" spans="2:77" s="52" customFormat="1" ht="13" x14ac:dyDescent="0.3">
      <c r="B3153" s="31" t="s">
        <v>1933</v>
      </c>
      <c r="C3153" s="31" t="s">
        <v>157</v>
      </c>
      <c r="D3153" s="31" t="s">
        <v>2581</v>
      </c>
      <c r="E3153" s="31">
        <v>40.922910000000002</v>
      </c>
      <c r="F3153" s="31">
        <v>-2.3914710000000001</v>
      </c>
      <c r="G3153" s="67">
        <v>1138.6600000000001</v>
      </c>
      <c r="H3153" s="31">
        <v>55</v>
      </c>
      <c r="I3153" s="31">
        <v>25</v>
      </c>
      <c r="J3153" s="31">
        <v>30</v>
      </c>
      <c r="K3153" s="30">
        <v>708</v>
      </c>
      <c r="L3153" s="30">
        <v>430.66000000000008</v>
      </c>
      <c r="M3153" s="55">
        <v>5</v>
      </c>
      <c r="N3153" s="68" t="s">
        <v>17</v>
      </c>
      <c r="P3153" s="66"/>
      <c r="Q3153" s="53"/>
      <c r="R3153" s="53"/>
      <c r="S3153" s="53"/>
      <c r="T3153" s="53"/>
      <c r="U3153" s="53"/>
      <c r="V3153" s="53"/>
      <c r="W3153" s="53"/>
      <c r="BY3153" s="53"/>
    </row>
    <row r="3154" spans="2:77" s="52" customFormat="1" ht="13" x14ac:dyDescent="0.3">
      <c r="B3154" s="31" t="s">
        <v>1933</v>
      </c>
      <c r="C3154" s="31" t="s">
        <v>157</v>
      </c>
      <c r="D3154" s="31" t="s">
        <v>2582</v>
      </c>
      <c r="E3154" s="31">
        <v>41.000439999999998</v>
      </c>
      <c r="F3154" s="31">
        <v>-3.2488839999999999</v>
      </c>
      <c r="G3154" s="67">
        <v>1034.3119999999999</v>
      </c>
      <c r="H3154" s="31">
        <v>189</v>
      </c>
      <c r="I3154" s="31">
        <v>100</v>
      </c>
      <c r="J3154" s="31">
        <v>89</v>
      </c>
      <c r="K3154" s="30">
        <v>708</v>
      </c>
      <c r="L3154" s="30">
        <v>326.3119999999999</v>
      </c>
      <c r="M3154" s="55">
        <v>4</v>
      </c>
      <c r="N3154" s="68" t="s">
        <v>16</v>
      </c>
      <c r="P3154" s="66"/>
      <c r="Q3154" s="53"/>
      <c r="R3154" s="53"/>
      <c r="S3154" s="53"/>
      <c r="T3154" s="53"/>
      <c r="U3154" s="53"/>
      <c r="V3154" s="53"/>
      <c r="W3154" s="53"/>
      <c r="BY3154" s="53"/>
    </row>
    <row r="3155" spans="2:77" s="52" customFormat="1" ht="13" x14ac:dyDescent="0.3">
      <c r="B3155" s="31" t="s">
        <v>1933</v>
      </c>
      <c r="C3155" s="31" t="s">
        <v>157</v>
      </c>
      <c r="D3155" s="31" t="s">
        <v>2583</v>
      </c>
      <c r="E3155" s="31">
        <v>40.822769999999998</v>
      </c>
      <c r="F3155" s="31">
        <v>-3.080854</v>
      </c>
      <c r="G3155" s="67">
        <v>765.43579999999997</v>
      </c>
      <c r="H3155" s="31">
        <v>40</v>
      </c>
      <c r="I3155" s="31">
        <v>21</v>
      </c>
      <c r="J3155" s="31">
        <v>19</v>
      </c>
      <c r="K3155" s="30">
        <v>708</v>
      </c>
      <c r="L3155" s="30">
        <v>57.435799999999972</v>
      </c>
      <c r="M3155" s="55">
        <v>2</v>
      </c>
      <c r="N3155" s="68" t="s">
        <v>16</v>
      </c>
      <c r="P3155" s="66"/>
      <c r="Q3155" s="53"/>
      <c r="R3155" s="53"/>
      <c r="S3155" s="53"/>
      <c r="T3155" s="53"/>
      <c r="U3155" s="53"/>
      <c r="V3155" s="53"/>
      <c r="W3155" s="53"/>
      <c r="BY3155" s="53"/>
    </row>
    <row r="3156" spans="2:77" s="52" customFormat="1" ht="13" x14ac:dyDescent="0.3">
      <c r="B3156" s="31" t="s">
        <v>1933</v>
      </c>
      <c r="C3156" s="31" t="s">
        <v>157</v>
      </c>
      <c r="D3156" s="31" t="s">
        <v>2584</v>
      </c>
      <c r="E3156" s="31">
        <v>40.697650000000003</v>
      </c>
      <c r="F3156" s="31">
        <v>-1.9676899999999999</v>
      </c>
      <c r="G3156" s="67">
        <v>1318.905</v>
      </c>
      <c r="H3156" s="31">
        <v>56</v>
      </c>
      <c r="I3156" s="31">
        <v>30</v>
      </c>
      <c r="J3156" s="31">
        <v>26</v>
      </c>
      <c r="K3156" s="30">
        <v>708</v>
      </c>
      <c r="L3156" s="30">
        <v>610.90499999999997</v>
      </c>
      <c r="M3156" s="55">
        <v>6</v>
      </c>
      <c r="N3156" s="68" t="s">
        <v>17</v>
      </c>
      <c r="P3156" s="66"/>
      <c r="Q3156" s="53"/>
      <c r="R3156" s="53"/>
      <c r="S3156" s="53"/>
      <c r="T3156" s="53"/>
      <c r="U3156" s="53"/>
      <c r="V3156" s="53"/>
      <c r="W3156" s="53"/>
      <c r="BY3156" s="53"/>
    </row>
    <row r="3157" spans="2:77" s="52" customFormat="1" ht="13" x14ac:dyDescent="0.3">
      <c r="B3157" s="31" t="s">
        <v>1933</v>
      </c>
      <c r="C3157" s="31" t="s">
        <v>157</v>
      </c>
      <c r="D3157" s="31" t="s">
        <v>2585</v>
      </c>
      <c r="E3157" s="31">
        <v>40.993400000000001</v>
      </c>
      <c r="F3157" s="31">
        <v>-1.925651</v>
      </c>
      <c r="G3157" s="67">
        <v>1189.511</v>
      </c>
      <c r="H3157" s="31">
        <v>148</v>
      </c>
      <c r="I3157" s="31">
        <v>83</v>
      </c>
      <c r="J3157" s="31">
        <v>65</v>
      </c>
      <c r="K3157" s="30">
        <v>708</v>
      </c>
      <c r="L3157" s="30">
        <v>481.51099999999997</v>
      </c>
      <c r="M3157" s="55">
        <v>5</v>
      </c>
      <c r="N3157" s="68" t="s">
        <v>17</v>
      </c>
      <c r="P3157" s="66"/>
      <c r="Q3157" s="53"/>
      <c r="R3157" s="53"/>
      <c r="S3157" s="53"/>
      <c r="T3157" s="53"/>
      <c r="U3157" s="53"/>
      <c r="V3157" s="53"/>
      <c r="W3157" s="53"/>
      <c r="BY3157" s="53"/>
    </row>
    <row r="3158" spans="2:77" s="52" customFormat="1" ht="13" x14ac:dyDescent="0.3">
      <c r="B3158" s="31" t="s">
        <v>1933</v>
      </c>
      <c r="C3158" s="31" t="s">
        <v>157</v>
      </c>
      <c r="D3158" s="31" t="s">
        <v>2586</v>
      </c>
      <c r="E3158" s="31">
        <v>40.544220000000003</v>
      </c>
      <c r="F3158" s="31">
        <v>-2.9589949999999998</v>
      </c>
      <c r="G3158" s="67">
        <v>798.45590000000004</v>
      </c>
      <c r="H3158" s="31">
        <v>409</v>
      </c>
      <c r="I3158" s="31">
        <v>212</v>
      </c>
      <c r="J3158" s="31">
        <v>197</v>
      </c>
      <c r="K3158" s="30">
        <v>708</v>
      </c>
      <c r="L3158" s="30">
        <v>90.455900000000042</v>
      </c>
      <c r="M3158" s="55">
        <v>2</v>
      </c>
      <c r="N3158" s="68" t="s">
        <v>16</v>
      </c>
      <c r="P3158" s="66"/>
      <c r="Q3158" s="53"/>
      <c r="R3158" s="53"/>
      <c r="S3158" s="53"/>
      <c r="T3158" s="53"/>
      <c r="U3158" s="53"/>
      <c r="V3158" s="53"/>
      <c r="W3158" s="53"/>
      <c r="BY3158" s="53"/>
    </row>
    <row r="3159" spans="2:77" s="52" customFormat="1" ht="13" x14ac:dyDescent="0.3">
      <c r="B3159" s="31" t="s">
        <v>1933</v>
      </c>
      <c r="C3159" s="31" t="s">
        <v>157</v>
      </c>
      <c r="D3159" s="31" t="s">
        <v>2587</v>
      </c>
      <c r="E3159" s="31">
        <v>40.694899999999997</v>
      </c>
      <c r="F3159" s="31">
        <v>-1.903321</v>
      </c>
      <c r="G3159" s="67">
        <v>1178.2280000000001</v>
      </c>
      <c r="H3159" s="31">
        <v>27</v>
      </c>
      <c r="I3159" s="31">
        <v>16</v>
      </c>
      <c r="J3159" s="31">
        <v>11</v>
      </c>
      <c r="K3159" s="30">
        <v>708</v>
      </c>
      <c r="L3159" s="30">
        <v>470.22800000000007</v>
      </c>
      <c r="M3159" s="55">
        <v>5</v>
      </c>
      <c r="N3159" s="68" t="s">
        <v>17</v>
      </c>
      <c r="P3159" s="66"/>
      <c r="Q3159" s="53"/>
      <c r="R3159" s="53"/>
      <c r="S3159" s="53"/>
      <c r="T3159" s="53"/>
      <c r="U3159" s="53"/>
      <c r="V3159" s="53"/>
      <c r="W3159" s="53"/>
      <c r="BY3159" s="53"/>
    </row>
    <row r="3160" spans="2:77" s="52" customFormat="1" ht="13" x14ac:dyDescent="0.3">
      <c r="B3160" s="31" t="s">
        <v>1933</v>
      </c>
      <c r="C3160" s="31" t="s">
        <v>157</v>
      </c>
      <c r="D3160" s="31" t="s">
        <v>2588</v>
      </c>
      <c r="E3160" s="31">
        <v>40.74915</v>
      </c>
      <c r="F3160" s="31">
        <v>-1.9305699999999999</v>
      </c>
      <c r="G3160" s="67">
        <v>1144.808</v>
      </c>
      <c r="H3160" s="31">
        <v>41</v>
      </c>
      <c r="I3160" s="31">
        <v>25</v>
      </c>
      <c r="J3160" s="31">
        <v>16</v>
      </c>
      <c r="K3160" s="30">
        <v>708</v>
      </c>
      <c r="L3160" s="30">
        <v>436.80799999999999</v>
      </c>
      <c r="M3160" s="55">
        <v>5</v>
      </c>
      <c r="N3160" s="68" t="s">
        <v>17</v>
      </c>
      <c r="P3160" s="66"/>
      <c r="Q3160" s="53"/>
      <c r="R3160" s="53"/>
      <c r="S3160" s="53"/>
      <c r="T3160" s="53"/>
      <c r="U3160" s="53"/>
      <c r="V3160" s="53"/>
      <c r="W3160" s="53"/>
      <c r="BY3160" s="53"/>
    </row>
    <row r="3161" spans="2:77" s="52" customFormat="1" ht="13" x14ac:dyDescent="0.3">
      <c r="B3161" s="31" t="s">
        <v>1933</v>
      </c>
      <c r="C3161" s="31" t="s">
        <v>157</v>
      </c>
      <c r="D3161" s="31" t="s">
        <v>2589</v>
      </c>
      <c r="E3161" s="31">
        <v>41.004269999999998</v>
      </c>
      <c r="F3161" s="31">
        <v>-2.9819619999999998</v>
      </c>
      <c r="G3161" s="67">
        <v>945.37490000000003</v>
      </c>
      <c r="H3161" s="31">
        <v>107</v>
      </c>
      <c r="I3161" s="31">
        <v>61</v>
      </c>
      <c r="J3161" s="31">
        <v>46</v>
      </c>
      <c r="K3161" s="30">
        <v>708</v>
      </c>
      <c r="L3161" s="30">
        <v>237.37490000000003</v>
      </c>
      <c r="M3161" s="55">
        <v>4</v>
      </c>
      <c r="N3161" s="68" t="s">
        <v>16</v>
      </c>
      <c r="P3161" s="66"/>
      <c r="Q3161" s="53"/>
      <c r="R3161" s="53"/>
      <c r="S3161" s="53"/>
      <c r="T3161" s="53"/>
      <c r="U3161" s="53"/>
      <c r="V3161" s="53"/>
      <c r="W3161" s="53"/>
      <c r="BY3161" s="53"/>
    </row>
    <row r="3162" spans="2:77" s="52" customFormat="1" ht="13" x14ac:dyDescent="0.3">
      <c r="B3162" s="31" t="s">
        <v>1933</v>
      </c>
      <c r="C3162" s="31" t="s">
        <v>157</v>
      </c>
      <c r="D3162" s="31" t="s">
        <v>2590</v>
      </c>
      <c r="E3162" s="31">
        <v>40.720939999999999</v>
      </c>
      <c r="F3162" s="31">
        <v>-1.6696420000000001</v>
      </c>
      <c r="G3162" s="67">
        <v>1248.8240000000001</v>
      </c>
      <c r="H3162" s="31">
        <v>66</v>
      </c>
      <c r="I3162" s="31">
        <v>36</v>
      </c>
      <c r="J3162" s="31">
        <v>30</v>
      </c>
      <c r="K3162" s="30">
        <v>708</v>
      </c>
      <c r="L3162" s="30">
        <v>540.82400000000007</v>
      </c>
      <c r="M3162" s="55">
        <v>5</v>
      </c>
      <c r="N3162" s="68" t="s">
        <v>17</v>
      </c>
      <c r="P3162" s="66"/>
      <c r="Q3162" s="53"/>
      <c r="R3162" s="53"/>
      <c r="S3162" s="53"/>
      <c r="T3162" s="53"/>
      <c r="U3162" s="53"/>
      <c r="V3162" s="53"/>
      <c r="W3162" s="53"/>
      <c r="BY3162" s="53"/>
    </row>
    <row r="3163" spans="2:77" s="52" customFormat="1" ht="13" x14ac:dyDescent="0.3">
      <c r="B3163" s="31" t="s">
        <v>1933</v>
      </c>
      <c r="C3163" s="31" t="s">
        <v>157</v>
      </c>
      <c r="D3163" s="31" t="s">
        <v>2591</v>
      </c>
      <c r="E3163" s="31">
        <v>41.21893</v>
      </c>
      <c r="F3163" s="31">
        <v>-2.7579379999999998</v>
      </c>
      <c r="G3163" s="67">
        <v>1019.433</v>
      </c>
      <c r="H3163" s="31">
        <v>10</v>
      </c>
      <c r="I3163" s="31">
        <v>3</v>
      </c>
      <c r="J3163" s="31">
        <v>7</v>
      </c>
      <c r="K3163" s="30">
        <v>708</v>
      </c>
      <c r="L3163" s="30">
        <v>311.43299999999999</v>
      </c>
      <c r="M3163" s="55">
        <v>4</v>
      </c>
      <c r="N3163" s="68" t="s">
        <v>16</v>
      </c>
      <c r="P3163" s="66"/>
      <c r="Q3163" s="53"/>
      <c r="R3163" s="53"/>
      <c r="S3163" s="53"/>
      <c r="T3163" s="53"/>
      <c r="U3163" s="53"/>
      <c r="V3163" s="53"/>
      <c r="W3163" s="53"/>
      <c r="BY3163" s="53"/>
    </row>
    <row r="3164" spans="2:77" s="52" customFormat="1" ht="13" x14ac:dyDescent="0.3">
      <c r="B3164" s="31" t="s">
        <v>1933</v>
      </c>
      <c r="C3164" s="31" t="s">
        <v>157</v>
      </c>
      <c r="D3164" s="31" t="s">
        <v>2592</v>
      </c>
      <c r="E3164" s="31">
        <v>40.670499999999997</v>
      </c>
      <c r="F3164" s="31">
        <v>-1.593102</v>
      </c>
      <c r="G3164" s="67">
        <v>1344.6110000000001</v>
      </c>
      <c r="H3164" s="31">
        <v>126</v>
      </c>
      <c r="I3164" s="31">
        <v>72</v>
      </c>
      <c r="J3164" s="31">
        <v>54</v>
      </c>
      <c r="K3164" s="30">
        <v>708</v>
      </c>
      <c r="L3164" s="30">
        <v>636.6110000000001</v>
      </c>
      <c r="M3164" s="55">
        <v>6</v>
      </c>
      <c r="N3164" s="68" t="s">
        <v>17</v>
      </c>
      <c r="P3164" s="66"/>
      <c r="Q3164" s="53"/>
      <c r="R3164" s="53"/>
      <c r="S3164" s="53"/>
      <c r="T3164" s="53"/>
      <c r="U3164" s="53"/>
      <c r="V3164" s="53"/>
      <c r="W3164" s="53"/>
      <c r="BY3164" s="53"/>
    </row>
    <row r="3165" spans="2:77" s="52" customFormat="1" ht="13" x14ac:dyDescent="0.3">
      <c r="B3165" s="31" t="s">
        <v>1933</v>
      </c>
      <c r="C3165" s="31" t="s">
        <v>157</v>
      </c>
      <c r="D3165" s="31" t="s">
        <v>2593</v>
      </c>
      <c r="E3165" s="31">
        <v>40.744070000000001</v>
      </c>
      <c r="F3165" s="31">
        <v>-3.0302980000000002</v>
      </c>
      <c r="G3165" s="67">
        <v>969.48590000000002</v>
      </c>
      <c r="H3165" s="31">
        <v>1283</v>
      </c>
      <c r="I3165" s="31">
        <v>696</v>
      </c>
      <c r="J3165" s="31">
        <v>587</v>
      </c>
      <c r="K3165" s="30">
        <v>708</v>
      </c>
      <c r="L3165" s="30">
        <v>261.48590000000002</v>
      </c>
      <c r="M3165" s="55">
        <v>4</v>
      </c>
      <c r="N3165" s="68" t="s">
        <v>16</v>
      </c>
      <c r="P3165" s="66"/>
      <c r="Q3165" s="53"/>
      <c r="R3165" s="53"/>
      <c r="S3165" s="53"/>
      <c r="T3165" s="53"/>
      <c r="U3165" s="53"/>
      <c r="V3165" s="53"/>
      <c r="W3165" s="53"/>
      <c r="BY3165" s="53"/>
    </row>
    <row r="3166" spans="2:77" s="52" customFormat="1" ht="13" x14ac:dyDescent="0.3">
      <c r="B3166" s="31" t="s">
        <v>1933</v>
      </c>
      <c r="C3166" s="31" t="s">
        <v>157</v>
      </c>
      <c r="D3166" s="31" t="s">
        <v>2594</v>
      </c>
      <c r="E3166" s="31">
        <v>40.795749999999998</v>
      </c>
      <c r="F3166" s="31">
        <v>-3.0794410000000001</v>
      </c>
      <c r="G3166" s="67">
        <v>722.64859999999999</v>
      </c>
      <c r="H3166" s="31">
        <v>190</v>
      </c>
      <c r="I3166" s="31">
        <v>100</v>
      </c>
      <c r="J3166" s="31">
        <v>90</v>
      </c>
      <c r="K3166" s="30">
        <v>708</v>
      </c>
      <c r="L3166" s="30">
        <v>14.648599999999988</v>
      </c>
      <c r="M3166" s="55">
        <v>2</v>
      </c>
      <c r="N3166" s="68" t="s">
        <v>16</v>
      </c>
      <c r="P3166" s="66"/>
      <c r="Q3166" s="53"/>
      <c r="R3166" s="53"/>
      <c r="S3166" s="53"/>
      <c r="T3166" s="53"/>
      <c r="U3166" s="53"/>
      <c r="V3166" s="53"/>
      <c r="W3166" s="53"/>
      <c r="BY3166" s="53"/>
    </row>
    <row r="3167" spans="2:77" s="52" customFormat="1" ht="13" x14ac:dyDescent="0.3">
      <c r="B3167" s="31" t="s">
        <v>1933</v>
      </c>
      <c r="C3167" s="31" t="s">
        <v>157</v>
      </c>
      <c r="D3167" s="31" t="s">
        <v>2595</v>
      </c>
      <c r="E3167" s="31">
        <v>40.749630000000003</v>
      </c>
      <c r="F3167" s="31">
        <v>-1.8067759999999999</v>
      </c>
      <c r="G3167" s="67">
        <v>1188.3430000000001</v>
      </c>
      <c r="H3167" s="31">
        <v>18</v>
      </c>
      <c r="I3167" s="31">
        <v>11</v>
      </c>
      <c r="J3167" s="31">
        <v>7</v>
      </c>
      <c r="K3167" s="30">
        <v>708</v>
      </c>
      <c r="L3167" s="30">
        <v>480.34300000000007</v>
      </c>
      <c r="M3167" s="55">
        <v>5</v>
      </c>
      <c r="N3167" s="68" t="s">
        <v>17</v>
      </c>
      <c r="P3167" s="66"/>
      <c r="Q3167" s="53"/>
      <c r="R3167" s="53"/>
      <c r="S3167" s="53"/>
      <c r="T3167" s="53"/>
      <c r="U3167" s="53"/>
      <c r="V3167" s="53"/>
      <c r="W3167" s="53"/>
      <c r="BY3167" s="53"/>
    </row>
    <row r="3168" spans="2:77" s="52" customFormat="1" ht="13" x14ac:dyDescent="0.3">
      <c r="B3168" s="31" t="s">
        <v>1933</v>
      </c>
      <c r="C3168" s="31" t="s">
        <v>157</v>
      </c>
      <c r="D3168" s="31" t="s">
        <v>2596</v>
      </c>
      <c r="E3168" s="31">
        <v>40.852919999999997</v>
      </c>
      <c r="F3168" s="31">
        <v>-2.5316230000000002</v>
      </c>
      <c r="G3168" s="67">
        <v>1020.426</v>
      </c>
      <c r="H3168" s="31">
        <v>42</v>
      </c>
      <c r="I3168" s="31">
        <v>25</v>
      </c>
      <c r="J3168" s="31">
        <v>17</v>
      </c>
      <c r="K3168" s="30">
        <v>708</v>
      </c>
      <c r="L3168" s="30">
        <v>312.42600000000004</v>
      </c>
      <c r="M3168" s="55">
        <v>4</v>
      </c>
      <c r="N3168" s="68" t="s">
        <v>16</v>
      </c>
      <c r="P3168" s="66"/>
      <c r="Q3168" s="53"/>
      <c r="R3168" s="53"/>
      <c r="S3168" s="53"/>
      <c r="T3168" s="53"/>
      <c r="U3168" s="53"/>
      <c r="V3168" s="53"/>
      <c r="W3168" s="53"/>
      <c r="BY3168" s="53"/>
    </row>
    <row r="3169" spans="2:77" s="52" customFormat="1" ht="13" x14ac:dyDescent="0.3">
      <c r="B3169" s="31" t="s">
        <v>1933</v>
      </c>
      <c r="C3169" s="31" t="s">
        <v>157</v>
      </c>
      <c r="D3169" s="31" t="s">
        <v>2597</v>
      </c>
      <c r="E3169" s="31">
        <v>40.64526</v>
      </c>
      <c r="F3169" s="31">
        <v>-3.3376359999999998</v>
      </c>
      <c r="G3169" s="67">
        <v>720.38070000000005</v>
      </c>
      <c r="H3169" s="31">
        <v>4826</v>
      </c>
      <c r="I3169" s="31">
        <v>2571</v>
      </c>
      <c r="J3169" s="31">
        <v>2255</v>
      </c>
      <c r="K3169" s="30">
        <v>708</v>
      </c>
      <c r="L3169" s="30">
        <v>12.380700000000047</v>
      </c>
      <c r="M3169" s="55">
        <v>2</v>
      </c>
      <c r="N3169" s="68" t="s">
        <v>16</v>
      </c>
      <c r="P3169" s="66"/>
      <c r="Q3169" s="53"/>
      <c r="R3169" s="53"/>
      <c r="S3169" s="53"/>
      <c r="T3169" s="53"/>
      <c r="U3169" s="53"/>
      <c r="V3169" s="53"/>
      <c r="W3169" s="53"/>
      <c r="BY3169" s="53"/>
    </row>
    <row r="3170" spans="2:77" s="52" customFormat="1" ht="13" x14ac:dyDescent="0.3">
      <c r="B3170" s="31" t="s">
        <v>1933</v>
      </c>
      <c r="C3170" s="31" t="s">
        <v>157</v>
      </c>
      <c r="D3170" s="31" t="s">
        <v>2598</v>
      </c>
      <c r="E3170" s="31">
        <v>41.019210000000001</v>
      </c>
      <c r="F3170" s="31">
        <v>-2.8996599999999999</v>
      </c>
      <c r="G3170" s="67">
        <v>934.53499999999997</v>
      </c>
      <c r="H3170" s="31">
        <v>24</v>
      </c>
      <c r="I3170" s="31">
        <v>16</v>
      </c>
      <c r="J3170" s="31">
        <v>8</v>
      </c>
      <c r="K3170" s="30">
        <v>708</v>
      </c>
      <c r="L3170" s="30">
        <v>226.53499999999997</v>
      </c>
      <c r="M3170" s="55">
        <v>4</v>
      </c>
      <c r="N3170" s="68" t="s">
        <v>16</v>
      </c>
      <c r="P3170" s="66"/>
      <c r="Q3170" s="53"/>
      <c r="R3170" s="53"/>
      <c r="S3170" s="53"/>
      <c r="T3170" s="53"/>
      <c r="U3170" s="53"/>
      <c r="V3170" s="53"/>
      <c r="W3170" s="53"/>
      <c r="BY3170" s="53"/>
    </row>
    <row r="3171" spans="2:77" s="52" customFormat="1" ht="13" x14ac:dyDescent="0.3">
      <c r="B3171" s="31" t="s">
        <v>1933</v>
      </c>
      <c r="C3171" s="31" t="s">
        <v>157</v>
      </c>
      <c r="D3171" s="31" t="s">
        <v>2599</v>
      </c>
      <c r="E3171" s="31">
        <v>40.977879999999999</v>
      </c>
      <c r="F3171" s="31">
        <v>-2.6185700000000001</v>
      </c>
      <c r="G3171" s="67">
        <v>1087.2070000000001</v>
      </c>
      <c r="H3171" s="31">
        <v>231</v>
      </c>
      <c r="I3171" s="31">
        <v>127</v>
      </c>
      <c r="J3171" s="31">
        <v>104</v>
      </c>
      <c r="K3171" s="30">
        <v>708</v>
      </c>
      <c r="L3171" s="30">
        <v>379.20700000000011</v>
      </c>
      <c r="M3171" s="55">
        <v>4</v>
      </c>
      <c r="N3171" s="68" t="s">
        <v>16</v>
      </c>
      <c r="P3171" s="66"/>
      <c r="Q3171" s="53"/>
      <c r="R3171" s="53"/>
      <c r="S3171" s="53"/>
      <c r="T3171" s="53"/>
      <c r="U3171" s="53"/>
      <c r="V3171" s="53"/>
      <c r="W3171" s="53"/>
      <c r="BY3171" s="53"/>
    </row>
    <row r="3172" spans="2:77" s="52" customFormat="1" ht="13" x14ac:dyDescent="0.3">
      <c r="B3172" s="31" t="s">
        <v>1933</v>
      </c>
      <c r="C3172" s="31" t="s">
        <v>157</v>
      </c>
      <c r="D3172" s="31" t="s">
        <v>2600</v>
      </c>
      <c r="E3172" s="31">
        <v>40.888559999999998</v>
      </c>
      <c r="F3172" s="31">
        <v>-2.0457640000000001</v>
      </c>
      <c r="G3172" s="67">
        <v>1278.0719999999999</v>
      </c>
      <c r="H3172" s="31">
        <v>61</v>
      </c>
      <c r="I3172" s="31">
        <v>24</v>
      </c>
      <c r="J3172" s="31">
        <v>37</v>
      </c>
      <c r="K3172" s="30">
        <v>708</v>
      </c>
      <c r="L3172" s="30">
        <v>570.07199999999989</v>
      </c>
      <c r="M3172" s="55">
        <v>5</v>
      </c>
      <c r="N3172" s="68" t="s">
        <v>17</v>
      </c>
      <c r="P3172" s="66"/>
      <c r="Q3172" s="53"/>
      <c r="R3172" s="53"/>
      <c r="S3172" s="53"/>
      <c r="T3172" s="53"/>
      <c r="U3172" s="53"/>
      <c r="V3172" s="53"/>
      <c r="W3172" s="53"/>
      <c r="BY3172" s="53"/>
    </row>
    <row r="3173" spans="2:77" s="52" customFormat="1" ht="13" x14ac:dyDescent="0.3">
      <c r="B3173" s="31" t="s">
        <v>1933</v>
      </c>
      <c r="C3173" s="31" t="s">
        <v>157</v>
      </c>
      <c r="D3173" s="31" t="s">
        <v>2601</v>
      </c>
      <c r="E3173" s="31">
        <v>40.765169999999998</v>
      </c>
      <c r="F3173" s="31">
        <v>-1.8413569999999999</v>
      </c>
      <c r="G3173" s="67">
        <v>1169.329</v>
      </c>
      <c r="H3173" s="31">
        <v>12</v>
      </c>
      <c r="I3173" s="31">
        <v>7</v>
      </c>
      <c r="J3173" s="31">
        <v>5</v>
      </c>
      <c r="K3173" s="30">
        <v>708</v>
      </c>
      <c r="L3173" s="30">
        <v>461.32899999999995</v>
      </c>
      <c r="M3173" s="55">
        <v>5</v>
      </c>
      <c r="N3173" s="68" t="s">
        <v>17</v>
      </c>
      <c r="P3173" s="66"/>
      <c r="Q3173" s="53"/>
      <c r="R3173" s="53"/>
      <c r="S3173" s="53"/>
      <c r="T3173" s="53"/>
      <c r="U3173" s="53"/>
      <c r="V3173" s="53"/>
      <c r="W3173" s="53"/>
      <c r="BY3173" s="53"/>
    </row>
    <row r="3174" spans="2:77" s="52" customFormat="1" ht="13" x14ac:dyDescent="0.3">
      <c r="B3174" s="31" t="s">
        <v>1933</v>
      </c>
      <c r="C3174" s="31" t="s">
        <v>157</v>
      </c>
      <c r="D3174" s="31" t="s">
        <v>2602</v>
      </c>
      <c r="E3174" s="31">
        <v>40.965769999999999</v>
      </c>
      <c r="F3174" s="31">
        <v>-1.900333</v>
      </c>
      <c r="G3174" s="67">
        <v>1168.836</v>
      </c>
      <c r="H3174" s="31">
        <v>29</v>
      </c>
      <c r="I3174" s="31">
        <v>17</v>
      </c>
      <c r="J3174" s="31">
        <v>12</v>
      </c>
      <c r="K3174" s="30">
        <v>708</v>
      </c>
      <c r="L3174" s="30">
        <v>460.83600000000001</v>
      </c>
      <c r="M3174" s="55">
        <v>5</v>
      </c>
      <c r="N3174" s="68" t="s">
        <v>17</v>
      </c>
      <c r="P3174" s="66"/>
      <c r="Q3174" s="53"/>
      <c r="R3174" s="53"/>
      <c r="S3174" s="53"/>
      <c r="T3174" s="53"/>
      <c r="U3174" s="53"/>
      <c r="V3174" s="53"/>
      <c r="W3174" s="53"/>
      <c r="BY3174" s="53"/>
    </row>
    <row r="3175" spans="2:77" s="52" customFormat="1" ht="13" x14ac:dyDescent="0.3">
      <c r="B3175" s="31" t="s">
        <v>1933</v>
      </c>
      <c r="C3175" s="31" t="s">
        <v>157</v>
      </c>
      <c r="D3175" s="31" t="s">
        <v>2603</v>
      </c>
      <c r="E3175" s="31">
        <v>40.706609999999998</v>
      </c>
      <c r="F3175" s="31">
        <v>-3.1262690000000002</v>
      </c>
      <c r="G3175" s="67">
        <v>723.75840000000005</v>
      </c>
      <c r="H3175" s="31">
        <v>801</v>
      </c>
      <c r="I3175" s="31">
        <v>427</v>
      </c>
      <c r="J3175" s="31">
        <v>374</v>
      </c>
      <c r="K3175" s="30">
        <v>708</v>
      </c>
      <c r="L3175" s="30">
        <v>15.758400000000051</v>
      </c>
      <c r="M3175" s="55">
        <v>2</v>
      </c>
      <c r="N3175" s="68" t="s">
        <v>16</v>
      </c>
      <c r="P3175" s="66"/>
      <c r="Q3175" s="53"/>
      <c r="R3175" s="53"/>
      <c r="S3175" s="53"/>
      <c r="T3175" s="53"/>
      <c r="U3175" s="53"/>
      <c r="V3175" s="53"/>
      <c r="W3175" s="53"/>
      <c r="BY3175" s="53"/>
    </row>
    <row r="3176" spans="2:77" s="52" customFormat="1" ht="13" x14ac:dyDescent="0.3">
      <c r="B3176" s="31" t="s">
        <v>1933</v>
      </c>
      <c r="C3176" s="31" t="s">
        <v>157</v>
      </c>
      <c r="D3176" s="31" t="s">
        <v>2604</v>
      </c>
      <c r="E3176" s="31">
        <v>40.971499999999999</v>
      </c>
      <c r="F3176" s="31">
        <v>-1.7987820000000001</v>
      </c>
      <c r="G3176" s="67">
        <v>1112.692</v>
      </c>
      <c r="H3176" s="31">
        <v>222</v>
      </c>
      <c r="I3176" s="31">
        <v>117</v>
      </c>
      <c r="J3176" s="31">
        <v>105</v>
      </c>
      <c r="K3176" s="30">
        <v>708</v>
      </c>
      <c r="L3176" s="30">
        <v>404.69200000000001</v>
      </c>
      <c r="M3176" s="55">
        <v>5</v>
      </c>
      <c r="N3176" s="68" t="s">
        <v>17</v>
      </c>
      <c r="P3176" s="66"/>
      <c r="Q3176" s="53"/>
      <c r="R3176" s="53"/>
      <c r="S3176" s="53"/>
      <c r="T3176" s="53"/>
      <c r="U3176" s="53"/>
      <c r="V3176" s="53"/>
      <c r="W3176" s="53"/>
      <c r="BY3176" s="53"/>
    </row>
    <row r="3177" spans="2:77" s="52" customFormat="1" ht="13" x14ac:dyDescent="0.3">
      <c r="B3177" s="31" t="s">
        <v>1933</v>
      </c>
      <c r="C3177" s="31" t="s">
        <v>157</v>
      </c>
      <c r="D3177" s="31" t="s">
        <v>2605</v>
      </c>
      <c r="E3177" s="31">
        <v>40.935630000000003</v>
      </c>
      <c r="F3177" s="31">
        <v>-3.3541880000000002</v>
      </c>
      <c r="G3177" s="67">
        <v>896.68240000000003</v>
      </c>
      <c r="H3177" s="31">
        <v>22</v>
      </c>
      <c r="I3177" s="31">
        <v>14</v>
      </c>
      <c r="J3177" s="31">
        <v>8</v>
      </c>
      <c r="K3177" s="30">
        <v>708</v>
      </c>
      <c r="L3177" s="30">
        <v>188.68240000000003</v>
      </c>
      <c r="M3177" s="55">
        <v>2</v>
      </c>
      <c r="N3177" s="68" t="s">
        <v>16</v>
      </c>
      <c r="P3177" s="66"/>
      <c r="Q3177" s="53"/>
      <c r="R3177" s="53"/>
      <c r="S3177" s="53"/>
      <c r="T3177" s="53"/>
      <c r="U3177" s="53"/>
      <c r="V3177" s="53"/>
      <c r="W3177" s="53"/>
      <c r="BY3177" s="53"/>
    </row>
    <row r="3178" spans="2:77" s="52" customFormat="1" ht="13" x14ac:dyDescent="0.3">
      <c r="B3178" s="31" t="s">
        <v>1933</v>
      </c>
      <c r="C3178" s="31" t="s">
        <v>157</v>
      </c>
      <c r="D3178" s="31" t="s">
        <v>2606</v>
      </c>
      <c r="E3178" s="31">
        <v>40.668439999999997</v>
      </c>
      <c r="F3178" s="31">
        <v>-1.809895</v>
      </c>
      <c r="G3178" s="67">
        <v>1391.9179999999999</v>
      </c>
      <c r="H3178" s="31">
        <v>44</v>
      </c>
      <c r="I3178" s="31">
        <v>22</v>
      </c>
      <c r="J3178" s="31">
        <v>22</v>
      </c>
      <c r="K3178" s="30">
        <v>708</v>
      </c>
      <c r="L3178" s="30">
        <v>683.91799999999989</v>
      </c>
      <c r="M3178" s="55">
        <v>6</v>
      </c>
      <c r="N3178" s="68" t="s">
        <v>17</v>
      </c>
      <c r="P3178" s="66"/>
      <c r="Q3178" s="53"/>
      <c r="R3178" s="53"/>
      <c r="S3178" s="53"/>
      <c r="T3178" s="53"/>
      <c r="U3178" s="53"/>
      <c r="V3178" s="53"/>
      <c r="W3178" s="53"/>
      <c r="BY3178" s="53"/>
    </row>
    <row r="3179" spans="2:77" s="52" customFormat="1" ht="13" x14ac:dyDescent="0.3">
      <c r="B3179" s="31" t="s">
        <v>1933</v>
      </c>
      <c r="C3179" s="31" t="s">
        <v>157</v>
      </c>
      <c r="D3179" s="31" t="s">
        <v>2607</v>
      </c>
      <c r="E3179" s="31">
        <v>40.776859999999999</v>
      </c>
      <c r="F3179" s="31">
        <v>-2.995797</v>
      </c>
      <c r="G3179" s="67">
        <v>997.57360000000006</v>
      </c>
      <c r="H3179" s="31">
        <v>1529</v>
      </c>
      <c r="I3179" s="31">
        <v>817</v>
      </c>
      <c r="J3179" s="31">
        <v>712</v>
      </c>
      <c r="K3179" s="30">
        <v>708</v>
      </c>
      <c r="L3179" s="30">
        <v>289.57360000000006</v>
      </c>
      <c r="M3179" s="55">
        <v>4</v>
      </c>
      <c r="N3179" s="68" t="s">
        <v>16</v>
      </c>
      <c r="P3179" s="66"/>
      <c r="Q3179" s="53"/>
      <c r="R3179" s="53"/>
      <c r="S3179" s="53"/>
      <c r="T3179" s="53"/>
      <c r="U3179" s="53"/>
      <c r="V3179" s="53"/>
      <c r="W3179" s="53"/>
      <c r="BY3179" s="53"/>
    </row>
    <row r="3180" spans="2:77" s="52" customFormat="1" ht="13" x14ac:dyDescent="0.3">
      <c r="B3180" s="31" t="s">
        <v>1933</v>
      </c>
      <c r="C3180" s="31" t="s">
        <v>157</v>
      </c>
      <c r="D3180" s="31" t="s">
        <v>2608</v>
      </c>
      <c r="E3180" s="31">
        <v>40.701340000000002</v>
      </c>
      <c r="F3180" s="31">
        <v>-2.593588</v>
      </c>
      <c r="G3180" s="67">
        <v>734.29480000000001</v>
      </c>
      <c r="H3180" s="31">
        <v>1381</v>
      </c>
      <c r="I3180" s="31">
        <v>697</v>
      </c>
      <c r="J3180" s="31">
        <v>684</v>
      </c>
      <c r="K3180" s="30">
        <v>708</v>
      </c>
      <c r="L3180" s="30">
        <v>26.294800000000009</v>
      </c>
      <c r="M3180" s="55">
        <v>2</v>
      </c>
      <c r="N3180" s="68" t="s">
        <v>16</v>
      </c>
      <c r="P3180" s="66"/>
      <c r="Q3180" s="53"/>
      <c r="R3180" s="53"/>
      <c r="S3180" s="53"/>
      <c r="T3180" s="53"/>
      <c r="U3180" s="53"/>
      <c r="V3180" s="53"/>
      <c r="W3180" s="53"/>
      <c r="BY3180" s="53"/>
    </row>
    <row r="3181" spans="2:77" s="52" customFormat="1" ht="13" x14ac:dyDescent="0.3">
      <c r="B3181" s="31" t="s">
        <v>1933</v>
      </c>
      <c r="C3181" s="31" t="s">
        <v>157</v>
      </c>
      <c r="D3181" s="31" t="s">
        <v>2609</v>
      </c>
      <c r="E3181" s="31">
        <v>40.843209999999999</v>
      </c>
      <c r="F3181" s="31">
        <v>-3.461408</v>
      </c>
      <c r="G3181" s="67">
        <v>778.04719999999998</v>
      </c>
      <c r="H3181" s="31">
        <v>2338</v>
      </c>
      <c r="I3181" s="31">
        <v>1224</v>
      </c>
      <c r="J3181" s="31">
        <v>1114</v>
      </c>
      <c r="K3181" s="30">
        <v>708</v>
      </c>
      <c r="L3181" s="30">
        <v>70.047199999999975</v>
      </c>
      <c r="M3181" s="55">
        <v>2</v>
      </c>
      <c r="N3181" s="68" t="s">
        <v>16</v>
      </c>
      <c r="P3181" s="66"/>
      <c r="Q3181" s="53"/>
      <c r="R3181" s="53"/>
      <c r="S3181" s="53"/>
      <c r="T3181" s="53"/>
      <c r="U3181" s="53"/>
      <c r="V3181" s="53"/>
      <c r="W3181" s="53"/>
      <c r="BY3181" s="53"/>
    </row>
    <row r="3182" spans="2:77" s="52" customFormat="1" ht="13" x14ac:dyDescent="0.3">
      <c r="B3182" s="31" t="s">
        <v>1933</v>
      </c>
      <c r="C3182" s="31" t="s">
        <v>157</v>
      </c>
      <c r="D3182" s="31" t="s">
        <v>2610</v>
      </c>
      <c r="E3182" s="31">
        <v>41.235199999999999</v>
      </c>
      <c r="F3182" s="31">
        <v>-3.0057019999999999</v>
      </c>
      <c r="G3182" s="67">
        <v>1148.5119999999999</v>
      </c>
      <c r="H3182" s="31">
        <v>32</v>
      </c>
      <c r="I3182" s="31">
        <v>17</v>
      </c>
      <c r="J3182" s="31">
        <v>15</v>
      </c>
      <c r="K3182" s="30">
        <v>708</v>
      </c>
      <c r="L3182" s="30">
        <v>440.51199999999994</v>
      </c>
      <c r="M3182" s="55">
        <v>5</v>
      </c>
      <c r="N3182" s="68" t="s">
        <v>17</v>
      </c>
      <c r="P3182" s="66"/>
      <c r="Q3182" s="53"/>
      <c r="R3182" s="53"/>
      <c r="S3182" s="53"/>
      <c r="T3182" s="53"/>
      <c r="U3182" s="53"/>
      <c r="V3182" s="53"/>
      <c r="W3182" s="53"/>
      <c r="BY3182" s="53"/>
    </row>
    <row r="3183" spans="2:77" s="52" customFormat="1" ht="13" x14ac:dyDescent="0.3">
      <c r="B3183" s="31" t="s">
        <v>1933</v>
      </c>
      <c r="C3183" s="31" t="s">
        <v>157</v>
      </c>
      <c r="D3183" s="31" t="s">
        <v>2611</v>
      </c>
      <c r="E3183" s="31">
        <v>40.848230000000001</v>
      </c>
      <c r="F3183" s="31">
        <v>-2.9281679999999999</v>
      </c>
      <c r="G3183" s="67">
        <v>838.13490000000002</v>
      </c>
      <c r="H3183" s="31">
        <v>50</v>
      </c>
      <c r="I3183" s="31">
        <v>34</v>
      </c>
      <c r="J3183" s="31">
        <v>16</v>
      </c>
      <c r="K3183" s="30">
        <v>708</v>
      </c>
      <c r="L3183" s="30">
        <v>130.13490000000002</v>
      </c>
      <c r="M3183" s="55">
        <v>2</v>
      </c>
      <c r="N3183" s="68" t="s">
        <v>16</v>
      </c>
      <c r="P3183" s="66"/>
      <c r="Q3183" s="53"/>
      <c r="R3183" s="53"/>
      <c r="S3183" s="53"/>
      <c r="T3183" s="53"/>
      <c r="U3183" s="53"/>
      <c r="V3183" s="53"/>
      <c r="W3183" s="53"/>
      <c r="BY3183" s="53"/>
    </row>
    <row r="3184" spans="2:77" s="52" customFormat="1" ht="13" x14ac:dyDescent="0.3">
      <c r="B3184" s="31" t="s">
        <v>1933</v>
      </c>
      <c r="C3184" s="31" t="s">
        <v>157</v>
      </c>
      <c r="D3184" s="31" t="s">
        <v>2612</v>
      </c>
      <c r="E3184" s="31">
        <v>40.516480000000001</v>
      </c>
      <c r="F3184" s="31">
        <v>-3.126242</v>
      </c>
      <c r="G3184" s="67">
        <v>765.65120000000002</v>
      </c>
      <c r="H3184" s="31">
        <v>40</v>
      </c>
      <c r="I3184" s="31">
        <v>20</v>
      </c>
      <c r="J3184" s="31">
        <v>20</v>
      </c>
      <c r="K3184" s="30">
        <v>708</v>
      </c>
      <c r="L3184" s="30">
        <v>57.651200000000017</v>
      </c>
      <c r="M3184" s="55">
        <v>2</v>
      </c>
      <c r="N3184" s="68" t="s">
        <v>16</v>
      </c>
      <c r="P3184" s="66"/>
      <c r="Q3184" s="53"/>
      <c r="R3184" s="53"/>
      <c r="S3184" s="53"/>
      <c r="T3184" s="53"/>
      <c r="U3184" s="53"/>
      <c r="V3184" s="53"/>
      <c r="W3184" s="53"/>
      <c r="BY3184" s="53"/>
    </row>
    <row r="3185" spans="2:77" s="52" customFormat="1" ht="13" x14ac:dyDescent="0.3">
      <c r="B3185" s="31" t="s">
        <v>1933</v>
      </c>
      <c r="C3185" s="31" t="s">
        <v>157</v>
      </c>
      <c r="D3185" s="31" t="s">
        <v>2613</v>
      </c>
      <c r="E3185" s="31">
        <v>40.809170000000002</v>
      </c>
      <c r="F3185" s="31">
        <v>-2.9913949999999998</v>
      </c>
      <c r="G3185" s="67">
        <v>786.66200000000003</v>
      </c>
      <c r="H3185" s="31">
        <v>95</v>
      </c>
      <c r="I3185" s="31">
        <v>54</v>
      </c>
      <c r="J3185" s="31">
        <v>41</v>
      </c>
      <c r="K3185" s="30">
        <v>708</v>
      </c>
      <c r="L3185" s="30">
        <v>78.662000000000035</v>
      </c>
      <c r="M3185" s="55">
        <v>2</v>
      </c>
      <c r="N3185" s="68" t="s">
        <v>16</v>
      </c>
      <c r="P3185" s="66"/>
      <c r="Q3185" s="53"/>
      <c r="R3185" s="53"/>
      <c r="S3185" s="53"/>
      <c r="T3185" s="53"/>
      <c r="U3185" s="53"/>
      <c r="V3185" s="53"/>
      <c r="W3185" s="53"/>
      <c r="BY3185" s="53"/>
    </row>
    <row r="3186" spans="2:77" s="52" customFormat="1" ht="13" x14ac:dyDescent="0.3">
      <c r="B3186" s="31" t="s">
        <v>1933</v>
      </c>
      <c r="C3186" s="31" t="s">
        <v>157</v>
      </c>
      <c r="D3186" s="31" t="s">
        <v>2614</v>
      </c>
      <c r="E3186" s="31">
        <v>40.665080000000003</v>
      </c>
      <c r="F3186" s="31">
        <v>-2.9692609999999999</v>
      </c>
      <c r="G3186" s="67">
        <v>967.15610000000004</v>
      </c>
      <c r="H3186" s="31">
        <v>101</v>
      </c>
      <c r="I3186" s="31">
        <v>61</v>
      </c>
      <c r="J3186" s="31">
        <v>40</v>
      </c>
      <c r="K3186" s="30">
        <v>708</v>
      </c>
      <c r="L3186" s="30">
        <v>259.15610000000004</v>
      </c>
      <c r="M3186" s="55">
        <v>4</v>
      </c>
      <c r="N3186" s="68" t="s">
        <v>16</v>
      </c>
      <c r="P3186" s="66"/>
      <c r="Q3186" s="53"/>
      <c r="R3186" s="53"/>
      <c r="S3186" s="53"/>
      <c r="T3186" s="53"/>
      <c r="U3186" s="53"/>
      <c r="V3186" s="53"/>
      <c r="W3186" s="53"/>
      <c r="BY3186" s="53"/>
    </row>
    <row r="3187" spans="2:77" s="52" customFormat="1" ht="13" x14ac:dyDescent="0.3">
      <c r="B3187" s="31" t="s">
        <v>1933</v>
      </c>
      <c r="C3187" s="31" t="s">
        <v>157</v>
      </c>
      <c r="D3187" s="31" t="s">
        <v>2615</v>
      </c>
      <c r="E3187" s="31">
        <v>40.637120000000003</v>
      </c>
      <c r="F3187" s="31">
        <v>-3.315817</v>
      </c>
      <c r="G3187" s="67">
        <v>731.29489999999998</v>
      </c>
      <c r="H3187" s="31">
        <v>1014</v>
      </c>
      <c r="I3187" s="31">
        <v>532</v>
      </c>
      <c r="J3187" s="31">
        <v>482</v>
      </c>
      <c r="K3187" s="30">
        <v>708</v>
      </c>
      <c r="L3187" s="30">
        <v>23.294899999999984</v>
      </c>
      <c r="M3187" s="55">
        <v>2</v>
      </c>
      <c r="N3187" s="68" t="s">
        <v>16</v>
      </c>
      <c r="P3187" s="66"/>
      <c r="Q3187" s="53"/>
      <c r="R3187" s="53"/>
      <c r="S3187" s="53"/>
      <c r="T3187" s="53"/>
      <c r="U3187" s="53"/>
      <c r="V3187" s="53"/>
      <c r="W3187" s="53"/>
      <c r="BY3187" s="53"/>
    </row>
    <row r="3188" spans="2:77" s="52" customFormat="1" ht="13" x14ac:dyDescent="0.3">
      <c r="B3188" s="31" t="s">
        <v>1933</v>
      </c>
      <c r="C3188" s="31" t="s">
        <v>157</v>
      </c>
      <c r="D3188" s="31" t="s">
        <v>2616</v>
      </c>
      <c r="E3188" s="31">
        <v>40.456539999999997</v>
      </c>
      <c r="F3188" s="31">
        <v>-2.8759320000000002</v>
      </c>
      <c r="G3188" s="67">
        <v>740.50919999999996</v>
      </c>
      <c r="H3188" s="31">
        <v>47</v>
      </c>
      <c r="I3188" s="31">
        <v>29</v>
      </c>
      <c r="J3188" s="31">
        <v>18</v>
      </c>
      <c r="K3188" s="30">
        <v>708</v>
      </c>
      <c r="L3188" s="30">
        <v>32.509199999999964</v>
      </c>
      <c r="M3188" s="55">
        <v>2</v>
      </c>
      <c r="N3188" s="68" t="s">
        <v>16</v>
      </c>
      <c r="P3188" s="66"/>
      <c r="Q3188" s="53"/>
      <c r="R3188" s="53"/>
      <c r="S3188" s="53"/>
      <c r="T3188" s="53"/>
      <c r="U3188" s="53"/>
      <c r="V3188" s="53"/>
      <c r="W3188" s="53"/>
      <c r="BY3188" s="53"/>
    </row>
    <row r="3189" spans="2:77" s="52" customFormat="1" ht="13" x14ac:dyDescent="0.3">
      <c r="B3189" s="31" t="s">
        <v>1933</v>
      </c>
      <c r="C3189" s="31" t="s">
        <v>157</v>
      </c>
      <c r="D3189" s="31" t="s">
        <v>2617</v>
      </c>
      <c r="E3189" s="31">
        <v>40.713479999999997</v>
      </c>
      <c r="F3189" s="31">
        <v>-3.0160619999999998</v>
      </c>
      <c r="G3189" s="67">
        <v>925.31100000000004</v>
      </c>
      <c r="H3189" s="31">
        <v>65</v>
      </c>
      <c r="I3189" s="31">
        <v>41</v>
      </c>
      <c r="J3189" s="31">
        <v>24</v>
      </c>
      <c r="K3189" s="30">
        <v>708</v>
      </c>
      <c r="L3189" s="30">
        <v>217.31100000000004</v>
      </c>
      <c r="M3189" s="55">
        <v>4</v>
      </c>
      <c r="N3189" s="68" t="s">
        <v>16</v>
      </c>
      <c r="P3189" s="66"/>
      <c r="Q3189" s="53"/>
      <c r="R3189" s="53"/>
      <c r="S3189" s="53"/>
      <c r="T3189" s="53"/>
      <c r="U3189" s="53"/>
      <c r="V3189" s="53"/>
      <c r="W3189" s="53"/>
      <c r="BY3189" s="53"/>
    </row>
    <row r="3190" spans="2:77" s="52" customFormat="1" ht="13" x14ac:dyDescent="0.3">
      <c r="B3190" s="31" t="s">
        <v>1933</v>
      </c>
      <c r="C3190" s="31" t="s">
        <v>157</v>
      </c>
      <c r="D3190" s="31" t="s">
        <v>2618</v>
      </c>
      <c r="E3190" s="31">
        <v>41.225949999999997</v>
      </c>
      <c r="F3190" s="31">
        <v>-2.6753089999999999</v>
      </c>
      <c r="G3190" s="67">
        <v>1019.085</v>
      </c>
      <c r="H3190" s="31">
        <v>66</v>
      </c>
      <c r="I3190" s="31">
        <v>40</v>
      </c>
      <c r="J3190" s="31">
        <v>26</v>
      </c>
      <c r="K3190" s="30">
        <v>708</v>
      </c>
      <c r="L3190" s="30">
        <v>311.08500000000004</v>
      </c>
      <c r="M3190" s="55">
        <v>4</v>
      </c>
      <c r="N3190" s="68" t="s">
        <v>16</v>
      </c>
      <c r="P3190" s="66"/>
      <c r="Q3190" s="53"/>
      <c r="R3190" s="53"/>
      <c r="S3190" s="53"/>
      <c r="T3190" s="53"/>
      <c r="U3190" s="53"/>
      <c r="V3190" s="53"/>
      <c r="W3190" s="53"/>
      <c r="BY3190" s="53"/>
    </row>
    <row r="3191" spans="2:77" s="52" customFormat="1" ht="13" x14ac:dyDescent="0.3">
      <c r="B3191" s="31" t="s">
        <v>1933</v>
      </c>
      <c r="C3191" s="31" t="s">
        <v>157</v>
      </c>
      <c r="D3191" s="31" t="s">
        <v>2619</v>
      </c>
      <c r="E3191" s="31">
        <v>40.7637</v>
      </c>
      <c r="F3191" s="31">
        <v>-3.3787950000000002</v>
      </c>
      <c r="G3191" s="67">
        <v>846.86450000000002</v>
      </c>
      <c r="H3191" s="31">
        <v>286</v>
      </c>
      <c r="I3191" s="31">
        <v>158</v>
      </c>
      <c r="J3191" s="31">
        <v>128</v>
      </c>
      <c r="K3191" s="30">
        <v>708</v>
      </c>
      <c r="L3191" s="30">
        <v>138.86450000000002</v>
      </c>
      <c r="M3191" s="55">
        <v>2</v>
      </c>
      <c r="N3191" s="68" t="s">
        <v>16</v>
      </c>
      <c r="P3191" s="66"/>
      <c r="Q3191" s="53"/>
      <c r="R3191" s="53"/>
      <c r="S3191" s="53"/>
      <c r="T3191" s="53"/>
      <c r="U3191" s="53"/>
      <c r="V3191" s="53"/>
      <c r="W3191" s="53"/>
      <c r="BY3191" s="53"/>
    </row>
    <row r="3192" spans="2:77" s="52" customFormat="1" ht="13" x14ac:dyDescent="0.3">
      <c r="B3192" s="31" t="s">
        <v>1933</v>
      </c>
      <c r="C3192" s="31" t="s">
        <v>157</v>
      </c>
      <c r="D3192" s="31" t="s">
        <v>2620</v>
      </c>
      <c r="E3192" s="31">
        <v>40.908209999999997</v>
      </c>
      <c r="F3192" s="31">
        <v>-3.3874430000000002</v>
      </c>
      <c r="G3192" s="67">
        <v>914.83770000000004</v>
      </c>
      <c r="H3192" s="31">
        <v>202</v>
      </c>
      <c r="I3192" s="31">
        <v>112</v>
      </c>
      <c r="J3192" s="31">
        <v>90</v>
      </c>
      <c r="K3192" s="30">
        <v>708</v>
      </c>
      <c r="L3192" s="30">
        <v>206.83770000000004</v>
      </c>
      <c r="M3192" s="55">
        <v>4</v>
      </c>
      <c r="N3192" s="68" t="s">
        <v>16</v>
      </c>
      <c r="P3192" s="66"/>
      <c r="Q3192" s="53"/>
      <c r="R3192" s="53"/>
      <c r="S3192" s="53"/>
      <c r="T3192" s="53"/>
      <c r="U3192" s="53"/>
      <c r="V3192" s="53"/>
      <c r="W3192" s="53"/>
      <c r="BY3192" s="53"/>
    </row>
    <row r="3193" spans="2:77" s="52" customFormat="1" ht="13" x14ac:dyDescent="0.3">
      <c r="B3193" s="31" t="s">
        <v>1933</v>
      </c>
      <c r="C3193" s="31" t="s">
        <v>157</v>
      </c>
      <c r="D3193" s="31" t="s">
        <v>2621</v>
      </c>
      <c r="E3193" s="31">
        <v>40.810299999999998</v>
      </c>
      <c r="F3193" s="31">
        <v>-2.7295129999999999</v>
      </c>
      <c r="G3193" s="67">
        <v>875.34230000000002</v>
      </c>
      <c r="H3193" s="31">
        <v>56</v>
      </c>
      <c r="I3193" s="31">
        <v>29</v>
      </c>
      <c r="J3193" s="31">
        <v>27</v>
      </c>
      <c r="K3193" s="30">
        <v>708</v>
      </c>
      <c r="L3193" s="30">
        <v>167.34230000000002</v>
      </c>
      <c r="M3193" s="55">
        <v>2</v>
      </c>
      <c r="N3193" s="68" t="s">
        <v>16</v>
      </c>
      <c r="P3193" s="66"/>
      <c r="Q3193" s="53"/>
      <c r="R3193" s="53"/>
      <c r="S3193" s="53"/>
      <c r="T3193" s="53"/>
      <c r="U3193" s="53"/>
      <c r="V3193" s="53"/>
      <c r="W3193" s="53"/>
      <c r="BY3193" s="53"/>
    </row>
    <row r="3194" spans="2:77" s="52" customFormat="1" ht="13" x14ac:dyDescent="0.3">
      <c r="B3194" s="31" t="s">
        <v>1933</v>
      </c>
      <c r="C3194" s="31" t="s">
        <v>157</v>
      </c>
      <c r="D3194" s="31" t="s">
        <v>2622</v>
      </c>
      <c r="E3194" s="31">
        <v>40.957439999999998</v>
      </c>
      <c r="F3194" s="31">
        <v>-3.3283860000000001</v>
      </c>
      <c r="G3194" s="67">
        <v>835.32039999999995</v>
      </c>
      <c r="H3194" s="31">
        <v>30</v>
      </c>
      <c r="I3194" s="31">
        <v>15</v>
      </c>
      <c r="J3194" s="31">
        <v>15</v>
      </c>
      <c r="K3194" s="30">
        <v>708</v>
      </c>
      <c r="L3194" s="30">
        <v>127.32039999999995</v>
      </c>
      <c r="M3194" s="55">
        <v>2</v>
      </c>
      <c r="N3194" s="68" t="s">
        <v>16</v>
      </c>
      <c r="P3194" s="66"/>
      <c r="Q3194" s="53"/>
      <c r="R3194" s="53"/>
      <c r="S3194" s="53"/>
      <c r="T3194" s="53"/>
      <c r="U3194" s="53"/>
      <c r="V3194" s="53"/>
      <c r="W3194" s="53"/>
      <c r="BY3194" s="53"/>
    </row>
    <row r="3195" spans="2:77" s="52" customFormat="1" ht="13" x14ac:dyDescent="0.3">
      <c r="B3195" s="31" t="s">
        <v>1933</v>
      </c>
      <c r="C3195" s="31" t="s">
        <v>157</v>
      </c>
      <c r="D3195" s="31" t="s">
        <v>2623</v>
      </c>
      <c r="E3195" s="31">
        <v>40.619579999999999</v>
      </c>
      <c r="F3195" s="31">
        <v>-2.9538150000000001</v>
      </c>
      <c r="G3195" s="67">
        <v>958.96910000000003</v>
      </c>
      <c r="H3195" s="31">
        <v>72</v>
      </c>
      <c r="I3195" s="31">
        <v>38</v>
      </c>
      <c r="J3195" s="31">
        <v>34</v>
      </c>
      <c r="K3195" s="30">
        <v>708</v>
      </c>
      <c r="L3195" s="30">
        <v>250.96910000000003</v>
      </c>
      <c r="M3195" s="55">
        <v>4</v>
      </c>
      <c r="N3195" s="68" t="s">
        <v>16</v>
      </c>
      <c r="P3195" s="66"/>
      <c r="Q3195" s="53"/>
      <c r="R3195" s="53"/>
      <c r="S3195" s="53"/>
      <c r="T3195" s="53"/>
      <c r="U3195" s="53"/>
      <c r="V3195" s="53"/>
      <c r="W3195" s="53"/>
      <c r="BY3195" s="53"/>
    </row>
    <row r="3196" spans="2:77" s="52" customFormat="1" ht="13" x14ac:dyDescent="0.3">
      <c r="B3196" s="31" t="s">
        <v>1933</v>
      </c>
      <c r="C3196" s="31" t="s">
        <v>157</v>
      </c>
      <c r="D3196" s="31" t="s">
        <v>2624</v>
      </c>
      <c r="E3196" s="31">
        <v>40.786059999999999</v>
      </c>
      <c r="F3196" s="31">
        <v>-1.9611149999999999</v>
      </c>
      <c r="G3196" s="67">
        <v>1229.9190000000001</v>
      </c>
      <c r="H3196" s="31">
        <v>39</v>
      </c>
      <c r="I3196" s="31">
        <v>24</v>
      </c>
      <c r="J3196" s="31">
        <v>15</v>
      </c>
      <c r="K3196" s="30">
        <v>708</v>
      </c>
      <c r="L3196" s="30">
        <v>521.9190000000001</v>
      </c>
      <c r="M3196" s="55">
        <v>5</v>
      </c>
      <c r="N3196" s="68" t="s">
        <v>17</v>
      </c>
      <c r="P3196" s="66"/>
      <c r="Q3196" s="53"/>
      <c r="R3196" s="53"/>
      <c r="S3196" s="53"/>
      <c r="T3196" s="53"/>
      <c r="U3196" s="53"/>
      <c r="V3196" s="53"/>
      <c r="W3196" s="53"/>
      <c r="BY3196" s="53"/>
    </row>
    <row r="3197" spans="2:77" s="52" customFormat="1" ht="13" x14ac:dyDescent="0.3">
      <c r="B3197" s="31" t="s">
        <v>1933</v>
      </c>
      <c r="C3197" s="31" t="s">
        <v>157</v>
      </c>
      <c r="D3197" s="31" t="s">
        <v>2625</v>
      </c>
      <c r="E3197" s="31">
        <v>40.714359999999999</v>
      </c>
      <c r="F3197" s="31">
        <v>-2.4017439999999999</v>
      </c>
      <c r="G3197" s="67">
        <v>842.25779999999997</v>
      </c>
      <c r="H3197" s="31">
        <v>14</v>
      </c>
      <c r="I3197" s="31">
        <v>10</v>
      </c>
      <c r="J3197" s="31">
        <v>4</v>
      </c>
      <c r="K3197" s="30">
        <v>708</v>
      </c>
      <c r="L3197" s="30">
        <v>134.25779999999997</v>
      </c>
      <c r="M3197" s="55">
        <v>2</v>
      </c>
      <c r="N3197" s="68" t="s">
        <v>16</v>
      </c>
      <c r="P3197" s="66"/>
      <c r="Q3197" s="53"/>
      <c r="R3197" s="53"/>
      <c r="S3197" s="53"/>
      <c r="T3197" s="53"/>
      <c r="U3197" s="53"/>
      <c r="V3197" s="53"/>
      <c r="W3197" s="53"/>
      <c r="BY3197" s="53"/>
    </row>
    <row r="3198" spans="2:77" s="52" customFormat="1" ht="13" x14ac:dyDescent="0.3">
      <c r="B3198" s="31" t="s">
        <v>1933</v>
      </c>
      <c r="C3198" s="31" t="s">
        <v>157</v>
      </c>
      <c r="D3198" s="31" t="s">
        <v>2626</v>
      </c>
      <c r="E3198" s="31">
        <v>41.129399999999997</v>
      </c>
      <c r="F3198" s="31">
        <v>-3.2338010000000001</v>
      </c>
      <c r="G3198" s="67">
        <v>1258.7470000000001</v>
      </c>
      <c r="H3198" s="31">
        <v>97</v>
      </c>
      <c r="I3198" s="31">
        <v>55</v>
      </c>
      <c r="J3198" s="31">
        <v>42</v>
      </c>
      <c r="K3198" s="30">
        <v>708</v>
      </c>
      <c r="L3198" s="30">
        <v>550.74700000000007</v>
      </c>
      <c r="M3198" s="55">
        <v>5</v>
      </c>
      <c r="N3198" s="68" t="s">
        <v>17</v>
      </c>
      <c r="P3198" s="66"/>
      <c r="Q3198" s="53"/>
      <c r="R3198" s="53"/>
      <c r="S3198" s="53"/>
      <c r="T3198" s="53"/>
      <c r="U3198" s="53"/>
      <c r="V3198" s="53"/>
      <c r="W3198" s="53"/>
      <c r="BY3198" s="53"/>
    </row>
    <row r="3199" spans="2:77" s="52" customFormat="1" ht="13" x14ac:dyDescent="0.3">
      <c r="B3199" s="31" t="s">
        <v>1933</v>
      </c>
      <c r="C3199" s="31" t="s">
        <v>157</v>
      </c>
      <c r="D3199" s="31" t="s">
        <v>2627</v>
      </c>
      <c r="E3199" s="31">
        <v>41.026150000000001</v>
      </c>
      <c r="F3199" s="31">
        <v>-2.768869</v>
      </c>
      <c r="G3199" s="67">
        <v>868.27670000000001</v>
      </c>
      <c r="H3199" s="31">
        <v>36</v>
      </c>
      <c r="I3199" s="31">
        <v>24</v>
      </c>
      <c r="J3199" s="31">
        <v>12</v>
      </c>
      <c r="K3199" s="30">
        <v>708</v>
      </c>
      <c r="L3199" s="30">
        <v>160.27670000000001</v>
      </c>
      <c r="M3199" s="55">
        <v>2</v>
      </c>
      <c r="N3199" s="68" t="s">
        <v>16</v>
      </c>
      <c r="P3199" s="66"/>
      <c r="Q3199" s="53"/>
      <c r="R3199" s="53"/>
      <c r="S3199" s="53"/>
      <c r="T3199" s="53"/>
      <c r="U3199" s="53"/>
      <c r="V3199" s="53"/>
      <c r="W3199" s="53"/>
      <c r="BY3199" s="53"/>
    </row>
    <row r="3200" spans="2:77" s="52" customFormat="1" ht="13" x14ac:dyDescent="0.3">
      <c r="B3200" s="31" t="s">
        <v>1933</v>
      </c>
      <c r="C3200" s="31" t="s">
        <v>157</v>
      </c>
      <c r="D3200" s="31" t="s">
        <v>2628</v>
      </c>
      <c r="E3200" s="31">
        <v>40.679270000000002</v>
      </c>
      <c r="F3200" s="31">
        <v>-2.252745</v>
      </c>
      <c r="G3200" s="67">
        <v>1267.838</v>
      </c>
      <c r="H3200" s="31">
        <v>212</v>
      </c>
      <c r="I3200" s="31">
        <v>117</v>
      </c>
      <c r="J3200" s="31">
        <v>95</v>
      </c>
      <c r="K3200" s="30">
        <v>708</v>
      </c>
      <c r="L3200" s="30">
        <v>559.83799999999997</v>
      </c>
      <c r="M3200" s="55">
        <v>5</v>
      </c>
      <c r="N3200" s="68" t="s">
        <v>17</v>
      </c>
      <c r="P3200" s="66"/>
      <c r="Q3200" s="53"/>
      <c r="R3200" s="53"/>
      <c r="S3200" s="53"/>
      <c r="T3200" s="53"/>
      <c r="U3200" s="53"/>
      <c r="V3200" s="53"/>
      <c r="W3200" s="53"/>
      <c r="BY3200" s="53"/>
    </row>
    <row r="3201" spans="2:77" s="52" customFormat="1" ht="13" x14ac:dyDescent="0.3">
      <c r="B3201" s="31" t="s">
        <v>1933</v>
      </c>
      <c r="C3201" s="31" t="s">
        <v>157</v>
      </c>
      <c r="D3201" s="31" t="s">
        <v>2629</v>
      </c>
      <c r="E3201" s="31">
        <v>40.902119999999996</v>
      </c>
      <c r="F3201" s="31">
        <v>-2.9146519999999998</v>
      </c>
      <c r="G3201" s="67">
        <v>1024.961</v>
      </c>
      <c r="H3201" s="31">
        <v>42</v>
      </c>
      <c r="I3201" s="31">
        <v>25</v>
      </c>
      <c r="J3201" s="31">
        <v>17</v>
      </c>
      <c r="K3201" s="30">
        <v>708</v>
      </c>
      <c r="L3201" s="30">
        <v>316.96100000000001</v>
      </c>
      <c r="M3201" s="55">
        <v>4</v>
      </c>
      <c r="N3201" s="68" t="s">
        <v>16</v>
      </c>
      <c r="P3201" s="66"/>
      <c r="Q3201" s="53"/>
      <c r="R3201" s="53"/>
      <c r="S3201" s="53"/>
      <c r="T3201" s="53"/>
      <c r="U3201" s="53"/>
      <c r="V3201" s="53"/>
      <c r="W3201" s="53"/>
      <c r="BY3201" s="53"/>
    </row>
    <row r="3202" spans="2:77" s="52" customFormat="1" ht="13" x14ac:dyDescent="0.3">
      <c r="B3202" s="31" t="s">
        <v>1933</v>
      </c>
      <c r="C3202" s="31" t="s">
        <v>157</v>
      </c>
      <c r="D3202" s="31" t="s">
        <v>2630</v>
      </c>
      <c r="E3202" s="31">
        <v>40.584330000000001</v>
      </c>
      <c r="F3202" s="31">
        <v>-3.3021910000000001</v>
      </c>
      <c r="G3202" s="67">
        <v>694</v>
      </c>
      <c r="H3202" s="31">
        <v>6050</v>
      </c>
      <c r="I3202" s="31">
        <v>3081</v>
      </c>
      <c r="J3202" s="31">
        <v>2969</v>
      </c>
      <c r="K3202" s="30">
        <v>708</v>
      </c>
      <c r="L3202" s="30">
        <v>-14</v>
      </c>
      <c r="M3202" s="55">
        <v>2</v>
      </c>
      <c r="N3202" s="68" t="s">
        <v>16</v>
      </c>
      <c r="P3202" s="66"/>
      <c r="Q3202" s="53"/>
      <c r="R3202" s="53"/>
      <c r="S3202" s="53"/>
      <c r="T3202" s="53"/>
      <c r="U3202" s="53"/>
      <c r="V3202" s="53"/>
      <c r="W3202" s="53"/>
      <c r="BY3202" s="53"/>
    </row>
    <row r="3203" spans="2:77" s="52" customFormat="1" ht="13" x14ac:dyDescent="0.3">
      <c r="B3203" s="31" t="s">
        <v>1933</v>
      </c>
      <c r="C3203" s="31" t="s">
        <v>157</v>
      </c>
      <c r="D3203" s="31" t="s">
        <v>2631</v>
      </c>
      <c r="E3203" s="31">
        <v>41.102130000000002</v>
      </c>
      <c r="F3203" s="31">
        <v>-3.0256219999999998</v>
      </c>
      <c r="G3203" s="67">
        <v>1037.886</v>
      </c>
      <c r="H3203" s="31">
        <v>68</v>
      </c>
      <c r="I3203" s="31">
        <v>42</v>
      </c>
      <c r="J3203" s="31">
        <v>26</v>
      </c>
      <c r="K3203" s="30">
        <v>708</v>
      </c>
      <c r="L3203" s="30">
        <v>329.88599999999997</v>
      </c>
      <c r="M3203" s="55">
        <v>4</v>
      </c>
      <c r="N3203" s="68" t="s">
        <v>16</v>
      </c>
      <c r="P3203" s="66"/>
      <c r="Q3203" s="53"/>
      <c r="R3203" s="53"/>
      <c r="S3203" s="53"/>
      <c r="T3203" s="53"/>
      <c r="U3203" s="53"/>
      <c r="V3203" s="53"/>
      <c r="W3203" s="53"/>
      <c r="BY3203" s="53"/>
    </row>
    <row r="3204" spans="2:77" s="52" customFormat="1" ht="13" x14ac:dyDescent="0.3">
      <c r="B3204" s="31" t="s">
        <v>1933</v>
      </c>
      <c r="C3204" s="31" t="s">
        <v>157</v>
      </c>
      <c r="D3204" s="31" t="s">
        <v>2632</v>
      </c>
      <c r="E3204" s="31">
        <v>40.960569999999997</v>
      </c>
      <c r="F3204" s="31">
        <v>-2.7982119999999999</v>
      </c>
      <c r="G3204" s="67">
        <v>856.4547</v>
      </c>
      <c r="H3204" s="31">
        <v>58</v>
      </c>
      <c r="I3204" s="31">
        <v>34</v>
      </c>
      <c r="J3204" s="31">
        <v>24</v>
      </c>
      <c r="K3204" s="30">
        <v>708</v>
      </c>
      <c r="L3204" s="30">
        <v>148.4547</v>
      </c>
      <c r="M3204" s="55">
        <v>2</v>
      </c>
      <c r="N3204" s="68" t="s">
        <v>16</v>
      </c>
      <c r="P3204" s="66"/>
      <c r="Q3204" s="53"/>
      <c r="R3204" s="53"/>
      <c r="S3204" s="53"/>
      <c r="T3204" s="53"/>
      <c r="U3204" s="53"/>
      <c r="V3204" s="53"/>
      <c r="W3204" s="53"/>
      <c r="BY3204" s="53"/>
    </row>
    <row r="3205" spans="2:77" s="52" customFormat="1" ht="13" x14ac:dyDescent="0.3">
      <c r="B3205" s="31" t="s">
        <v>1933</v>
      </c>
      <c r="C3205" s="31" t="s">
        <v>157</v>
      </c>
      <c r="D3205" s="31" t="s">
        <v>2633</v>
      </c>
      <c r="E3205" s="31">
        <v>40.820050000000002</v>
      </c>
      <c r="F3205" s="31">
        <v>-3.3521770000000002</v>
      </c>
      <c r="G3205" s="67">
        <v>914.46820000000002</v>
      </c>
      <c r="H3205" s="31">
        <v>54</v>
      </c>
      <c r="I3205" s="31">
        <v>33</v>
      </c>
      <c r="J3205" s="31">
        <v>21</v>
      </c>
      <c r="K3205" s="30">
        <v>708</v>
      </c>
      <c r="L3205" s="30">
        <v>206.46820000000002</v>
      </c>
      <c r="M3205" s="55">
        <v>4</v>
      </c>
      <c r="N3205" s="68" t="s">
        <v>16</v>
      </c>
      <c r="P3205" s="66"/>
      <c r="Q3205" s="53"/>
      <c r="R3205" s="53"/>
      <c r="S3205" s="53"/>
      <c r="T3205" s="53"/>
      <c r="U3205" s="53"/>
      <c r="V3205" s="53"/>
      <c r="W3205" s="53"/>
      <c r="BY3205" s="53"/>
    </row>
    <row r="3206" spans="2:77" s="52" customFormat="1" ht="13" x14ac:dyDescent="0.3">
      <c r="B3206" s="31" t="s">
        <v>1933</v>
      </c>
      <c r="C3206" s="31" t="s">
        <v>157</v>
      </c>
      <c r="D3206" s="31" t="s">
        <v>2634</v>
      </c>
      <c r="E3206" s="31">
        <v>41.126170000000002</v>
      </c>
      <c r="F3206" s="31">
        <v>-1.9890270000000001</v>
      </c>
      <c r="G3206" s="67">
        <v>933.90419999999995</v>
      </c>
      <c r="H3206" s="31">
        <v>176</v>
      </c>
      <c r="I3206" s="31">
        <v>94</v>
      </c>
      <c r="J3206" s="31">
        <v>82</v>
      </c>
      <c r="K3206" s="30">
        <v>708</v>
      </c>
      <c r="L3206" s="30">
        <v>225.90419999999995</v>
      </c>
      <c r="M3206" s="55">
        <v>4</v>
      </c>
      <c r="N3206" s="68" t="s">
        <v>16</v>
      </c>
      <c r="P3206" s="66"/>
      <c r="Q3206" s="53"/>
      <c r="R3206" s="53"/>
      <c r="S3206" s="53"/>
      <c r="T3206" s="53"/>
      <c r="U3206" s="53"/>
      <c r="V3206" s="53"/>
      <c r="W3206" s="53"/>
      <c r="BY3206" s="53"/>
    </row>
    <row r="3207" spans="2:77" s="52" customFormat="1" ht="13" x14ac:dyDescent="0.3">
      <c r="B3207" s="31" t="s">
        <v>1933</v>
      </c>
      <c r="C3207" s="31" t="s">
        <v>157</v>
      </c>
      <c r="D3207" s="31" t="s">
        <v>2635</v>
      </c>
      <c r="E3207" s="31">
        <v>40.794910000000002</v>
      </c>
      <c r="F3207" s="31">
        <v>-3.3440799999999999</v>
      </c>
      <c r="G3207" s="67">
        <v>903.89380000000006</v>
      </c>
      <c r="H3207" s="31">
        <v>107</v>
      </c>
      <c r="I3207" s="31">
        <v>61</v>
      </c>
      <c r="J3207" s="31">
        <v>46</v>
      </c>
      <c r="K3207" s="30">
        <v>708</v>
      </c>
      <c r="L3207" s="30">
        <v>195.89380000000006</v>
      </c>
      <c r="M3207" s="55">
        <v>2</v>
      </c>
      <c r="N3207" s="68" t="s">
        <v>16</v>
      </c>
      <c r="P3207" s="66"/>
      <c r="Q3207" s="53"/>
      <c r="R3207" s="53"/>
      <c r="S3207" s="53"/>
      <c r="T3207" s="53"/>
      <c r="U3207" s="53"/>
      <c r="V3207" s="53"/>
      <c r="W3207" s="53"/>
      <c r="BY3207" s="53"/>
    </row>
    <row r="3208" spans="2:77" s="52" customFormat="1" ht="13" x14ac:dyDescent="0.3">
      <c r="B3208" s="31" t="s">
        <v>1933</v>
      </c>
      <c r="C3208" s="31" t="s">
        <v>157</v>
      </c>
      <c r="D3208" s="31" t="s">
        <v>2636</v>
      </c>
      <c r="E3208" s="31">
        <v>40.533560000000001</v>
      </c>
      <c r="F3208" s="31">
        <v>-3.1114980000000001</v>
      </c>
      <c r="G3208" s="67">
        <v>890.40290000000005</v>
      </c>
      <c r="H3208" s="31">
        <v>859</v>
      </c>
      <c r="I3208" s="31">
        <v>480</v>
      </c>
      <c r="J3208" s="31">
        <v>379</v>
      </c>
      <c r="K3208" s="30">
        <v>708</v>
      </c>
      <c r="L3208" s="30">
        <v>182.40290000000005</v>
      </c>
      <c r="M3208" s="55">
        <v>2</v>
      </c>
      <c r="N3208" s="68" t="s">
        <v>16</v>
      </c>
      <c r="P3208" s="66"/>
      <c r="Q3208" s="53"/>
      <c r="R3208" s="53"/>
      <c r="S3208" s="53"/>
      <c r="T3208" s="53"/>
      <c r="U3208" s="53"/>
      <c r="V3208" s="53"/>
      <c r="W3208" s="53"/>
      <c r="BY3208" s="53"/>
    </row>
    <row r="3209" spans="2:77" s="52" customFormat="1" ht="13" x14ac:dyDescent="0.3">
      <c r="B3209" s="31" t="s">
        <v>1933</v>
      </c>
      <c r="C3209" s="31" t="s">
        <v>157</v>
      </c>
      <c r="D3209" s="31" t="s">
        <v>2637</v>
      </c>
      <c r="E3209" s="31">
        <v>40.356760000000001</v>
      </c>
      <c r="F3209" s="31">
        <v>-2.9653230000000002</v>
      </c>
      <c r="G3209" s="67">
        <v>753.6019</v>
      </c>
      <c r="H3209" s="31">
        <v>567</v>
      </c>
      <c r="I3209" s="31">
        <v>292</v>
      </c>
      <c r="J3209" s="31">
        <v>275</v>
      </c>
      <c r="K3209" s="30">
        <v>708</v>
      </c>
      <c r="L3209" s="30">
        <v>45.601900000000001</v>
      </c>
      <c r="M3209" s="55">
        <v>2</v>
      </c>
      <c r="N3209" s="68" t="s">
        <v>16</v>
      </c>
      <c r="P3209" s="66"/>
      <c r="Q3209" s="53"/>
      <c r="R3209" s="53"/>
      <c r="S3209" s="53"/>
      <c r="T3209" s="53"/>
      <c r="U3209" s="53"/>
      <c r="V3209" s="53"/>
      <c r="W3209" s="53"/>
      <c r="BY3209" s="53"/>
    </row>
    <row r="3210" spans="2:77" s="52" customFormat="1" ht="13" x14ac:dyDescent="0.3">
      <c r="B3210" s="31" t="s">
        <v>1933</v>
      </c>
      <c r="C3210" s="31" t="s">
        <v>157</v>
      </c>
      <c r="D3210" s="31" t="s">
        <v>2638</v>
      </c>
      <c r="E3210" s="31">
        <v>40.630650000000003</v>
      </c>
      <c r="F3210" s="31">
        <v>-2.8560080000000001</v>
      </c>
      <c r="G3210" s="67">
        <v>916.25869999999998</v>
      </c>
      <c r="H3210" s="31">
        <v>65</v>
      </c>
      <c r="I3210" s="31">
        <v>33</v>
      </c>
      <c r="J3210" s="31">
        <v>32</v>
      </c>
      <c r="K3210" s="30">
        <v>708</v>
      </c>
      <c r="L3210" s="30">
        <v>208.25869999999998</v>
      </c>
      <c r="M3210" s="55">
        <v>4</v>
      </c>
      <c r="N3210" s="68" t="s">
        <v>16</v>
      </c>
      <c r="P3210" s="66"/>
      <c r="Q3210" s="53"/>
      <c r="R3210" s="53"/>
      <c r="S3210" s="53"/>
      <c r="T3210" s="53"/>
      <c r="U3210" s="53"/>
      <c r="V3210" s="53"/>
      <c r="W3210" s="53"/>
      <c r="BY3210" s="53"/>
    </row>
    <row r="3211" spans="2:77" s="52" customFormat="1" ht="13" x14ac:dyDescent="0.3">
      <c r="B3211" s="31" t="s">
        <v>1933</v>
      </c>
      <c r="C3211" s="31" t="s">
        <v>157</v>
      </c>
      <c r="D3211" s="31" t="s">
        <v>2639</v>
      </c>
      <c r="E3211" s="31">
        <v>40.63964</v>
      </c>
      <c r="F3211" s="31">
        <v>-2.8431320000000002</v>
      </c>
      <c r="G3211" s="67">
        <v>947.14080000000001</v>
      </c>
      <c r="H3211" s="31">
        <v>115</v>
      </c>
      <c r="I3211" s="31">
        <v>69</v>
      </c>
      <c r="J3211" s="31">
        <v>46</v>
      </c>
      <c r="K3211" s="30">
        <v>708</v>
      </c>
      <c r="L3211" s="30">
        <v>239.14080000000001</v>
      </c>
      <c r="M3211" s="55">
        <v>4</v>
      </c>
      <c r="N3211" s="68" t="s">
        <v>16</v>
      </c>
      <c r="P3211" s="66"/>
      <c r="Q3211" s="53"/>
      <c r="R3211" s="53"/>
      <c r="S3211" s="53"/>
      <c r="T3211" s="53"/>
      <c r="U3211" s="53"/>
      <c r="V3211" s="53"/>
      <c r="W3211" s="53"/>
      <c r="BY3211" s="53"/>
    </row>
    <row r="3212" spans="2:77" s="52" customFormat="1" ht="13" x14ac:dyDescent="0.3">
      <c r="B3212" s="31" t="s">
        <v>1933</v>
      </c>
      <c r="C3212" s="31" t="s">
        <v>157</v>
      </c>
      <c r="D3212" s="31" t="s">
        <v>2640</v>
      </c>
      <c r="E3212" s="31">
        <v>40.755220000000001</v>
      </c>
      <c r="F3212" s="31">
        <v>-3.1659510000000002</v>
      </c>
      <c r="G3212" s="67">
        <v>695.68200000000002</v>
      </c>
      <c r="H3212" s="31">
        <v>3460</v>
      </c>
      <c r="I3212" s="31">
        <v>1776</v>
      </c>
      <c r="J3212" s="31">
        <v>1684</v>
      </c>
      <c r="K3212" s="30">
        <v>708</v>
      </c>
      <c r="L3212" s="30">
        <v>-12.317999999999984</v>
      </c>
      <c r="M3212" s="55">
        <v>2</v>
      </c>
      <c r="N3212" s="68" t="s">
        <v>16</v>
      </c>
      <c r="P3212" s="66"/>
      <c r="Q3212" s="53"/>
      <c r="R3212" s="53"/>
      <c r="S3212" s="53"/>
      <c r="T3212" s="53"/>
      <c r="U3212" s="53"/>
      <c r="V3212" s="53"/>
      <c r="W3212" s="53"/>
      <c r="BY3212" s="53"/>
    </row>
    <row r="3213" spans="2:77" s="52" customFormat="1" ht="13" x14ac:dyDescent="0.3">
      <c r="B3213" s="31" t="s">
        <v>1933</v>
      </c>
      <c r="C3213" s="31" t="s">
        <v>157</v>
      </c>
      <c r="D3213" s="31" t="s">
        <v>2641</v>
      </c>
      <c r="E3213" s="31">
        <v>40.914810000000003</v>
      </c>
      <c r="F3213" s="31">
        <v>-1.6838949999999999</v>
      </c>
      <c r="G3213" s="67">
        <v>1105.8820000000001</v>
      </c>
      <c r="H3213" s="31">
        <v>125</v>
      </c>
      <c r="I3213" s="31">
        <v>70</v>
      </c>
      <c r="J3213" s="31">
        <v>55</v>
      </c>
      <c r="K3213" s="30">
        <v>708</v>
      </c>
      <c r="L3213" s="30">
        <v>397.88200000000006</v>
      </c>
      <c r="M3213" s="55">
        <v>4</v>
      </c>
      <c r="N3213" s="68" t="s">
        <v>16</v>
      </c>
      <c r="P3213" s="66"/>
      <c r="Q3213" s="53"/>
      <c r="R3213" s="53"/>
      <c r="S3213" s="53"/>
      <c r="T3213" s="53"/>
      <c r="U3213" s="53"/>
      <c r="V3213" s="53"/>
      <c r="W3213" s="53"/>
      <c r="BY3213" s="53"/>
    </row>
    <row r="3214" spans="2:77" s="52" customFormat="1" ht="13" x14ac:dyDescent="0.3">
      <c r="B3214" s="31" t="s">
        <v>1933</v>
      </c>
      <c r="C3214" s="31" t="s">
        <v>157</v>
      </c>
      <c r="D3214" s="31" t="s">
        <v>2642</v>
      </c>
      <c r="E3214" s="31">
        <v>40.761920000000003</v>
      </c>
      <c r="F3214" s="31">
        <v>-2.2020390000000001</v>
      </c>
      <c r="G3214" s="67">
        <v>1225.0050000000001</v>
      </c>
      <c r="H3214" s="31">
        <v>169</v>
      </c>
      <c r="I3214" s="31">
        <v>102</v>
      </c>
      <c r="J3214" s="31">
        <v>67</v>
      </c>
      <c r="K3214" s="30">
        <v>708</v>
      </c>
      <c r="L3214" s="30">
        <v>517.00500000000011</v>
      </c>
      <c r="M3214" s="55">
        <v>5</v>
      </c>
      <c r="N3214" s="68" t="s">
        <v>17</v>
      </c>
      <c r="P3214" s="66"/>
      <c r="Q3214" s="53"/>
      <c r="R3214" s="53"/>
      <c r="S3214" s="53"/>
      <c r="T3214" s="53"/>
      <c r="U3214" s="53"/>
      <c r="V3214" s="53"/>
      <c r="W3214" s="53"/>
      <c r="BY3214" s="53"/>
    </row>
    <row r="3215" spans="2:77" s="52" customFormat="1" ht="13" x14ac:dyDescent="0.3">
      <c r="B3215" s="31" t="s">
        <v>1933</v>
      </c>
      <c r="C3215" s="31" t="s">
        <v>157</v>
      </c>
      <c r="D3215" s="31" t="s">
        <v>2643</v>
      </c>
      <c r="E3215" s="31">
        <v>41.067529999999998</v>
      </c>
      <c r="F3215" s="31">
        <v>-3.0428090000000001</v>
      </c>
      <c r="G3215" s="67">
        <v>1040.29</v>
      </c>
      <c r="H3215" s="31">
        <v>50</v>
      </c>
      <c r="I3215" s="31">
        <v>29</v>
      </c>
      <c r="J3215" s="31">
        <v>21</v>
      </c>
      <c r="K3215" s="30">
        <v>708</v>
      </c>
      <c r="L3215" s="30">
        <v>332.28999999999996</v>
      </c>
      <c r="M3215" s="55">
        <v>4</v>
      </c>
      <c r="N3215" s="68" t="s">
        <v>16</v>
      </c>
      <c r="P3215" s="66"/>
      <c r="Q3215" s="53"/>
      <c r="R3215" s="53"/>
      <c r="S3215" s="53"/>
      <c r="T3215" s="53"/>
      <c r="U3215" s="53"/>
      <c r="V3215" s="53"/>
      <c r="W3215" s="53"/>
      <c r="BY3215" s="53"/>
    </row>
    <row r="3216" spans="2:77" s="52" customFormat="1" ht="13" x14ac:dyDescent="0.3">
      <c r="B3216" s="31" t="s">
        <v>1933</v>
      </c>
      <c r="C3216" s="31" t="s">
        <v>157</v>
      </c>
      <c r="D3216" s="31" t="s">
        <v>2644</v>
      </c>
      <c r="E3216" s="31">
        <v>40.331440000000001</v>
      </c>
      <c r="F3216" s="31">
        <v>-2.8889040000000001</v>
      </c>
      <c r="G3216" s="67">
        <v>596.42290000000003</v>
      </c>
      <c r="H3216" s="31">
        <v>84</v>
      </c>
      <c r="I3216" s="31">
        <v>44</v>
      </c>
      <c r="J3216" s="31">
        <v>40</v>
      </c>
      <c r="K3216" s="30">
        <v>708</v>
      </c>
      <c r="L3216" s="30">
        <v>-111.57709999999997</v>
      </c>
      <c r="M3216" s="55">
        <v>2</v>
      </c>
      <c r="N3216" s="68" t="s">
        <v>16</v>
      </c>
      <c r="P3216" s="66"/>
      <c r="Q3216" s="53"/>
      <c r="R3216" s="53"/>
      <c r="S3216" s="53"/>
      <c r="T3216" s="53"/>
      <c r="U3216" s="53"/>
      <c r="V3216" s="53"/>
      <c r="W3216" s="53"/>
      <c r="BY3216" s="53"/>
    </row>
    <row r="3217" spans="2:77" s="52" customFormat="1" ht="13" x14ac:dyDescent="0.3">
      <c r="B3217" s="53" t="s">
        <v>116</v>
      </c>
      <c r="C3217" s="53" t="s">
        <v>159</v>
      </c>
      <c r="D3217" s="53" t="s">
        <v>559</v>
      </c>
      <c r="E3217" s="53">
        <v>37.874389999999998</v>
      </c>
      <c r="F3217" s="53">
        <v>-6.6660779999999997</v>
      </c>
      <c r="G3217" s="54">
        <v>578.17510000000004</v>
      </c>
      <c r="H3217" s="53">
        <v>808</v>
      </c>
      <c r="I3217" s="53">
        <v>410</v>
      </c>
      <c r="J3217" s="53">
        <v>398</v>
      </c>
      <c r="K3217" s="52">
        <v>50</v>
      </c>
      <c r="L3217" s="52">
        <v>528.17510000000004</v>
      </c>
      <c r="M3217" s="55">
        <v>5</v>
      </c>
      <c r="N3217" s="61" t="s">
        <v>15</v>
      </c>
      <c r="P3217" s="66"/>
      <c r="Q3217" s="53"/>
      <c r="R3217" s="53"/>
      <c r="S3217" s="53"/>
      <c r="T3217" s="53"/>
      <c r="U3217" s="53"/>
      <c r="V3217" s="53"/>
      <c r="W3217" s="53"/>
      <c r="BY3217" s="53"/>
    </row>
    <row r="3218" spans="2:77" s="52" customFormat="1" ht="13" x14ac:dyDescent="0.3">
      <c r="B3218" s="53" t="s">
        <v>116</v>
      </c>
      <c r="C3218" s="53" t="s">
        <v>159</v>
      </c>
      <c r="D3218" s="53" t="s">
        <v>560</v>
      </c>
      <c r="E3218" s="53">
        <v>37.27111</v>
      </c>
      <c r="F3218" s="53">
        <v>-7.021585</v>
      </c>
      <c r="G3218" s="54">
        <v>36.698189999999997</v>
      </c>
      <c r="H3218" s="53">
        <v>17960</v>
      </c>
      <c r="I3218" s="53">
        <v>8981</v>
      </c>
      <c r="J3218" s="53">
        <v>8979</v>
      </c>
      <c r="K3218" s="52">
        <v>50</v>
      </c>
      <c r="L3218" s="52">
        <v>-13.301810000000003</v>
      </c>
      <c r="M3218" s="55">
        <v>2</v>
      </c>
      <c r="N3218" s="61" t="s">
        <v>14</v>
      </c>
      <c r="P3218" s="66"/>
      <c r="Q3218" s="53"/>
      <c r="R3218" s="53"/>
      <c r="S3218" s="53"/>
      <c r="T3218" s="53"/>
      <c r="U3218" s="53"/>
      <c r="V3218" s="53"/>
      <c r="W3218" s="53"/>
      <c r="BY3218" s="53"/>
    </row>
    <row r="3219" spans="2:77" s="52" customFormat="1" ht="13" x14ac:dyDescent="0.3">
      <c r="B3219" s="53" t="s">
        <v>116</v>
      </c>
      <c r="C3219" s="53" t="s">
        <v>159</v>
      </c>
      <c r="D3219" s="53" t="s">
        <v>561</v>
      </c>
      <c r="E3219" s="53">
        <v>37.506929999999997</v>
      </c>
      <c r="F3219" s="53">
        <v>-7.2700189999999996</v>
      </c>
      <c r="G3219" s="54">
        <v>235.1584</v>
      </c>
      <c r="H3219" s="53">
        <v>867</v>
      </c>
      <c r="I3219" s="53">
        <v>451</v>
      </c>
      <c r="J3219" s="53">
        <v>416</v>
      </c>
      <c r="K3219" s="52">
        <v>50</v>
      </c>
      <c r="L3219" s="52">
        <v>185.1584</v>
      </c>
      <c r="M3219" s="55">
        <v>2</v>
      </c>
      <c r="N3219" s="61" t="s">
        <v>14</v>
      </c>
      <c r="P3219" s="66"/>
      <c r="Q3219" s="53"/>
      <c r="R3219" s="53"/>
      <c r="S3219" s="53"/>
      <c r="T3219" s="53"/>
      <c r="U3219" s="53"/>
      <c r="V3219" s="53"/>
      <c r="W3219" s="53"/>
      <c r="BY3219" s="53"/>
    </row>
    <row r="3220" spans="2:77" s="52" customFormat="1" ht="13" x14ac:dyDescent="0.3">
      <c r="B3220" s="53" t="s">
        <v>116</v>
      </c>
      <c r="C3220" s="53" t="s">
        <v>159</v>
      </c>
      <c r="D3220" s="53" t="s">
        <v>562</v>
      </c>
      <c r="E3220" s="53">
        <v>37.871810000000004</v>
      </c>
      <c r="F3220" s="53">
        <v>-6.7879009999999997</v>
      </c>
      <c r="G3220" s="54">
        <v>581.577</v>
      </c>
      <c r="H3220" s="53">
        <v>1848</v>
      </c>
      <c r="I3220" s="53">
        <v>915</v>
      </c>
      <c r="J3220" s="53">
        <v>933</v>
      </c>
      <c r="K3220" s="52">
        <v>50</v>
      </c>
      <c r="L3220" s="52">
        <v>531.577</v>
      </c>
      <c r="M3220" s="55">
        <v>5</v>
      </c>
      <c r="N3220" s="61" t="s">
        <v>15</v>
      </c>
      <c r="P3220" s="66"/>
      <c r="Q3220" s="53"/>
      <c r="R3220" s="53"/>
      <c r="S3220" s="53"/>
      <c r="T3220" s="53"/>
      <c r="U3220" s="53"/>
      <c r="V3220" s="53"/>
      <c r="W3220" s="53"/>
      <c r="BY3220" s="53"/>
    </row>
    <row r="3221" spans="2:77" s="52" customFormat="1" ht="13" x14ac:dyDescent="0.3">
      <c r="B3221" s="53" t="s">
        <v>116</v>
      </c>
      <c r="C3221" s="53" t="s">
        <v>159</v>
      </c>
      <c r="D3221" s="53" t="s">
        <v>563</v>
      </c>
      <c r="E3221" s="53">
        <v>37.262540000000001</v>
      </c>
      <c r="F3221" s="53">
        <v>-6.5172400000000001</v>
      </c>
      <c r="G3221" s="54">
        <v>77.074169999999995</v>
      </c>
      <c r="H3221" s="53">
        <v>21782</v>
      </c>
      <c r="I3221" s="53">
        <v>10883</v>
      </c>
      <c r="J3221" s="53">
        <v>10899</v>
      </c>
      <c r="K3221" s="52">
        <v>50</v>
      </c>
      <c r="L3221" s="52">
        <v>27.074169999999995</v>
      </c>
      <c r="M3221" s="55">
        <v>2</v>
      </c>
      <c r="N3221" s="61" t="s">
        <v>14</v>
      </c>
      <c r="P3221" s="66"/>
      <c r="Q3221" s="53"/>
      <c r="R3221" s="53"/>
      <c r="S3221" s="53"/>
      <c r="T3221" s="53"/>
      <c r="U3221" s="53"/>
      <c r="V3221" s="53"/>
      <c r="W3221" s="53"/>
      <c r="BY3221" s="53"/>
    </row>
    <row r="3222" spans="2:77" s="52" customFormat="1" ht="13" x14ac:dyDescent="0.3">
      <c r="B3222" s="53" t="s">
        <v>116</v>
      </c>
      <c r="C3222" s="53" t="s">
        <v>159</v>
      </c>
      <c r="D3222" s="53" t="s">
        <v>564</v>
      </c>
      <c r="E3222" s="53">
        <v>37.54936</v>
      </c>
      <c r="F3222" s="53">
        <v>-7.1154279999999996</v>
      </c>
      <c r="G3222" s="54">
        <v>183.96879999999999</v>
      </c>
      <c r="H3222" s="53">
        <v>4381</v>
      </c>
      <c r="I3222" s="53">
        <v>2114</v>
      </c>
      <c r="J3222" s="53">
        <v>2267</v>
      </c>
      <c r="K3222" s="52">
        <v>50</v>
      </c>
      <c r="L3222" s="52">
        <v>133.96879999999999</v>
      </c>
      <c r="M3222" s="55">
        <v>2</v>
      </c>
      <c r="N3222" s="61" t="s">
        <v>14</v>
      </c>
      <c r="P3222" s="66"/>
      <c r="Q3222" s="53"/>
      <c r="R3222" s="53"/>
      <c r="S3222" s="53"/>
      <c r="T3222" s="53"/>
      <c r="U3222" s="53"/>
      <c r="V3222" s="53"/>
      <c r="W3222" s="53"/>
      <c r="BY3222" s="53"/>
    </row>
    <row r="3223" spans="2:77" s="52" customFormat="1" ht="13" x14ac:dyDescent="0.3">
      <c r="B3223" s="53" t="s">
        <v>116</v>
      </c>
      <c r="C3223" s="53" t="s">
        <v>159</v>
      </c>
      <c r="D3223" s="53" t="s">
        <v>565</v>
      </c>
      <c r="E3223" s="53">
        <v>37.894170000000003</v>
      </c>
      <c r="F3223" s="53">
        <v>-6.5612069999999996</v>
      </c>
      <c r="G3223" s="54">
        <v>673.99590000000001</v>
      </c>
      <c r="H3223" s="53">
        <v>7612</v>
      </c>
      <c r="I3223" s="53">
        <v>3757</v>
      </c>
      <c r="J3223" s="53">
        <v>3855</v>
      </c>
      <c r="K3223" s="52">
        <v>50</v>
      </c>
      <c r="L3223" s="52">
        <v>623.99590000000001</v>
      </c>
      <c r="M3223" s="55">
        <v>6</v>
      </c>
      <c r="N3223" s="61" t="s">
        <v>15</v>
      </c>
      <c r="P3223" s="66"/>
      <c r="Q3223" s="53"/>
      <c r="R3223" s="53"/>
      <c r="S3223" s="53"/>
      <c r="T3223" s="53"/>
      <c r="U3223" s="53"/>
      <c r="V3223" s="53"/>
      <c r="W3223" s="53"/>
      <c r="BY3223" s="53"/>
    </row>
    <row r="3224" spans="2:77" s="52" customFormat="1" ht="13" x14ac:dyDescent="0.3">
      <c r="B3224" s="53" t="s">
        <v>116</v>
      </c>
      <c r="C3224" s="53" t="s">
        <v>159</v>
      </c>
      <c r="D3224" s="53" t="s">
        <v>566</v>
      </c>
      <c r="E3224" s="53">
        <v>37.94426</v>
      </c>
      <c r="F3224" s="53">
        <v>-6.9542650000000004</v>
      </c>
      <c r="G3224" s="54">
        <v>407.15499999999997</v>
      </c>
      <c r="H3224" s="53">
        <v>3113</v>
      </c>
      <c r="I3224" s="53">
        <v>1539</v>
      </c>
      <c r="J3224" s="53">
        <v>1574</v>
      </c>
      <c r="K3224" s="52">
        <v>50</v>
      </c>
      <c r="L3224" s="52">
        <v>357.15499999999997</v>
      </c>
      <c r="M3224" s="55">
        <v>4</v>
      </c>
      <c r="N3224" s="61" t="s">
        <v>14</v>
      </c>
      <c r="P3224" s="66"/>
      <c r="Q3224" s="53"/>
      <c r="R3224" s="53"/>
      <c r="S3224" s="53"/>
      <c r="T3224" s="53"/>
      <c r="U3224" s="53"/>
      <c r="V3224" s="53"/>
      <c r="W3224" s="53"/>
      <c r="BY3224" s="53"/>
    </row>
    <row r="3225" spans="2:77" s="52" customFormat="1" ht="13" x14ac:dyDescent="0.3">
      <c r="B3225" s="53" t="s">
        <v>116</v>
      </c>
      <c r="C3225" s="53" t="s">
        <v>159</v>
      </c>
      <c r="D3225" s="53" t="s">
        <v>567</v>
      </c>
      <c r="E3225" s="53">
        <v>38.026040000000002</v>
      </c>
      <c r="F3225" s="53">
        <v>-6.4211039999999997</v>
      </c>
      <c r="G3225" s="54">
        <v>599.7921</v>
      </c>
      <c r="H3225" s="53">
        <v>1040</v>
      </c>
      <c r="I3225" s="53">
        <v>526</v>
      </c>
      <c r="J3225" s="53">
        <v>514</v>
      </c>
      <c r="K3225" s="52">
        <v>50</v>
      </c>
      <c r="L3225" s="52">
        <v>549.7921</v>
      </c>
      <c r="M3225" s="55">
        <v>5</v>
      </c>
      <c r="N3225" s="61" t="s">
        <v>15</v>
      </c>
      <c r="P3225" s="66"/>
      <c r="Q3225" s="53"/>
      <c r="R3225" s="53"/>
      <c r="S3225" s="53"/>
      <c r="T3225" s="53"/>
      <c r="U3225" s="53"/>
      <c r="V3225" s="53"/>
      <c r="W3225" s="53"/>
      <c r="BY3225" s="53"/>
    </row>
    <row r="3226" spans="2:77" s="52" customFormat="1" ht="13" x14ac:dyDescent="0.3">
      <c r="B3226" s="53" t="s">
        <v>116</v>
      </c>
      <c r="C3226" s="53" t="s">
        <v>159</v>
      </c>
      <c r="D3226" s="53" t="s">
        <v>568</v>
      </c>
      <c r="E3226" s="53">
        <v>37.214660000000002</v>
      </c>
      <c r="F3226" s="53">
        <v>-7.4098189999999997</v>
      </c>
      <c r="G3226" s="54">
        <v>3.1560809999999999</v>
      </c>
      <c r="H3226" s="53">
        <v>20334</v>
      </c>
      <c r="I3226" s="53">
        <v>10250</v>
      </c>
      <c r="J3226" s="53">
        <v>10084</v>
      </c>
      <c r="K3226" s="52">
        <v>50</v>
      </c>
      <c r="L3226" s="52">
        <v>-46.843919</v>
      </c>
      <c r="M3226" s="55">
        <v>2</v>
      </c>
      <c r="N3226" s="61" t="s">
        <v>14</v>
      </c>
      <c r="P3226" s="66"/>
      <c r="Q3226" s="53"/>
      <c r="R3226" s="53"/>
      <c r="S3226" s="53"/>
      <c r="T3226" s="53"/>
      <c r="U3226" s="53"/>
      <c r="V3226" s="53"/>
      <c r="W3226" s="53"/>
      <c r="BY3226" s="53"/>
    </row>
    <row r="3227" spans="2:77" s="52" customFormat="1" ht="13" x14ac:dyDescent="0.3">
      <c r="B3227" s="53" t="s">
        <v>116</v>
      </c>
      <c r="C3227" s="53" t="s">
        <v>159</v>
      </c>
      <c r="D3227" s="53" t="s">
        <v>569</v>
      </c>
      <c r="E3227" s="53">
        <v>37.425919999999998</v>
      </c>
      <c r="F3227" s="53">
        <v>-6.7929880000000002</v>
      </c>
      <c r="G3227" s="54">
        <v>120.98260000000001</v>
      </c>
      <c r="H3227" s="53">
        <v>4293</v>
      </c>
      <c r="I3227" s="53">
        <v>2151</v>
      </c>
      <c r="J3227" s="53">
        <v>2142</v>
      </c>
      <c r="K3227" s="52">
        <v>50</v>
      </c>
      <c r="L3227" s="52">
        <v>70.982600000000005</v>
      </c>
      <c r="M3227" s="55">
        <v>2</v>
      </c>
      <c r="N3227" s="61" t="s">
        <v>14</v>
      </c>
      <c r="P3227" s="66"/>
      <c r="Q3227" s="53"/>
      <c r="R3227" s="53"/>
      <c r="S3227" s="53"/>
      <c r="T3227" s="53"/>
      <c r="U3227" s="53"/>
      <c r="V3227" s="53"/>
      <c r="W3227" s="53"/>
      <c r="BY3227" s="53"/>
    </row>
    <row r="3228" spans="2:77" s="52" customFormat="1" ht="13" x14ac:dyDescent="0.3">
      <c r="B3228" s="53" t="s">
        <v>116</v>
      </c>
      <c r="C3228" s="53" t="s">
        <v>159</v>
      </c>
      <c r="D3228" s="53" t="s">
        <v>570</v>
      </c>
      <c r="E3228" s="53">
        <v>38</v>
      </c>
      <c r="F3228" s="53">
        <v>-6.8833330000000004</v>
      </c>
      <c r="G3228" s="54">
        <v>465.07619999999997</v>
      </c>
      <c r="H3228" s="53">
        <v>375</v>
      </c>
      <c r="I3228" s="53">
        <v>176</v>
      </c>
      <c r="J3228" s="53">
        <v>199</v>
      </c>
      <c r="K3228" s="52">
        <v>50</v>
      </c>
      <c r="L3228" s="52">
        <v>415.07619999999997</v>
      </c>
      <c r="M3228" s="55">
        <v>5</v>
      </c>
      <c r="N3228" s="61" t="s">
        <v>15</v>
      </c>
      <c r="P3228" s="66"/>
      <c r="Q3228" s="53"/>
      <c r="R3228" s="53"/>
      <c r="S3228" s="53"/>
      <c r="T3228" s="53"/>
      <c r="U3228" s="53"/>
      <c r="V3228" s="53"/>
      <c r="W3228" s="53"/>
      <c r="BY3228" s="53"/>
    </row>
    <row r="3229" spans="2:77" s="52" customFormat="1" ht="13" x14ac:dyDescent="0.3">
      <c r="B3229" s="53" t="s">
        <v>116</v>
      </c>
      <c r="C3229" s="53" t="s">
        <v>159</v>
      </c>
      <c r="D3229" s="53" t="s">
        <v>571</v>
      </c>
      <c r="E3229" s="53">
        <v>37.336150000000004</v>
      </c>
      <c r="F3229" s="53">
        <v>-6.5357580000000004</v>
      </c>
      <c r="G3229" s="54">
        <v>116.0159</v>
      </c>
      <c r="H3229" s="53">
        <v>13891</v>
      </c>
      <c r="I3229" s="53">
        <v>6912</v>
      </c>
      <c r="J3229" s="53">
        <v>6979</v>
      </c>
      <c r="K3229" s="52">
        <v>50</v>
      </c>
      <c r="L3229" s="52">
        <v>66.015900000000002</v>
      </c>
      <c r="M3229" s="55">
        <v>2</v>
      </c>
      <c r="N3229" s="61" t="s">
        <v>14</v>
      </c>
      <c r="P3229" s="66"/>
      <c r="Q3229" s="53"/>
      <c r="R3229" s="53"/>
      <c r="S3229" s="53"/>
      <c r="T3229" s="53"/>
      <c r="U3229" s="53"/>
      <c r="V3229" s="53"/>
      <c r="W3229" s="53"/>
      <c r="BY3229" s="53"/>
    </row>
    <row r="3230" spans="2:77" s="52" customFormat="1" ht="13" x14ac:dyDescent="0.3">
      <c r="B3230" s="53" t="s">
        <v>116</v>
      </c>
      <c r="C3230" s="53" t="s">
        <v>159</v>
      </c>
      <c r="D3230" s="53" t="s">
        <v>572</v>
      </c>
      <c r="E3230" s="53">
        <v>37.321899999999999</v>
      </c>
      <c r="F3230" s="53">
        <v>-6.6806970000000003</v>
      </c>
      <c r="G3230" s="54">
        <v>82.236580000000004</v>
      </c>
      <c r="H3230" s="53">
        <v>6015</v>
      </c>
      <c r="I3230" s="53">
        <v>3054</v>
      </c>
      <c r="J3230" s="53">
        <v>2961</v>
      </c>
      <c r="K3230" s="52">
        <v>50</v>
      </c>
      <c r="L3230" s="52">
        <v>32.236580000000004</v>
      </c>
      <c r="M3230" s="55">
        <v>2</v>
      </c>
      <c r="N3230" s="61" t="s">
        <v>14</v>
      </c>
      <c r="P3230" s="66"/>
      <c r="Q3230" s="53"/>
      <c r="R3230" s="53"/>
      <c r="S3230" s="53"/>
      <c r="T3230" s="53"/>
      <c r="U3230" s="53"/>
      <c r="V3230" s="53"/>
      <c r="W3230" s="53"/>
      <c r="BY3230" s="53"/>
    </row>
    <row r="3231" spans="2:77" s="52" customFormat="1" ht="13" x14ac:dyDescent="0.3">
      <c r="B3231" s="53" t="s">
        <v>116</v>
      </c>
      <c r="C3231" s="53" t="s">
        <v>159</v>
      </c>
      <c r="D3231" s="53" t="s">
        <v>573</v>
      </c>
      <c r="E3231" s="53">
        <v>37.726500000000001</v>
      </c>
      <c r="F3231" s="53">
        <v>-7.0874509999999997</v>
      </c>
      <c r="G3231" s="54">
        <v>222.5471</v>
      </c>
      <c r="H3231" s="53">
        <v>865</v>
      </c>
      <c r="I3231" s="53">
        <v>467</v>
      </c>
      <c r="J3231" s="53">
        <v>398</v>
      </c>
      <c r="K3231" s="52">
        <v>50</v>
      </c>
      <c r="L3231" s="52">
        <v>172.5471</v>
      </c>
      <c r="M3231" s="55">
        <v>2</v>
      </c>
      <c r="N3231" s="61" t="s">
        <v>14</v>
      </c>
      <c r="P3231" s="66"/>
      <c r="Q3231" s="53"/>
      <c r="R3231" s="53"/>
      <c r="S3231" s="53"/>
      <c r="T3231" s="53"/>
      <c r="U3231" s="53"/>
      <c r="V3231" s="53"/>
      <c r="W3231" s="53"/>
      <c r="BY3231" s="53"/>
    </row>
    <row r="3232" spans="2:77" s="52" customFormat="1" ht="13" x14ac:dyDescent="0.3">
      <c r="B3232" s="53" t="s">
        <v>116</v>
      </c>
      <c r="C3232" s="53" t="s">
        <v>159</v>
      </c>
      <c r="D3232" s="53" t="s">
        <v>574</v>
      </c>
      <c r="E3232" s="53">
        <v>37.972169999999998</v>
      </c>
      <c r="F3232" s="53">
        <v>-6.3164899999999999</v>
      </c>
      <c r="G3232" s="54">
        <v>594.07309999999995</v>
      </c>
      <c r="H3232" s="53">
        <v>1327</v>
      </c>
      <c r="I3232" s="53">
        <v>662</v>
      </c>
      <c r="J3232" s="53">
        <v>665</v>
      </c>
      <c r="K3232" s="52">
        <v>50</v>
      </c>
      <c r="L3232" s="52">
        <v>544.07309999999995</v>
      </c>
      <c r="M3232" s="55">
        <v>5</v>
      </c>
      <c r="N3232" s="61" t="s">
        <v>15</v>
      </c>
      <c r="P3232" s="66"/>
      <c r="Q3232" s="53"/>
      <c r="R3232" s="53"/>
      <c r="S3232" s="53"/>
      <c r="T3232" s="53"/>
      <c r="U3232" s="53"/>
      <c r="V3232" s="53"/>
      <c r="W3232" s="53"/>
      <c r="BY3232" s="53"/>
    </row>
    <row r="3233" spans="2:77" s="52" customFormat="1" ht="13" x14ac:dyDescent="0.3">
      <c r="B3233" s="53" t="s">
        <v>116</v>
      </c>
      <c r="C3233" s="53" t="s">
        <v>159</v>
      </c>
      <c r="D3233" s="53" t="s">
        <v>575</v>
      </c>
      <c r="E3233" s="53">
        <v>37.654820000000001</v>
      </c>
      <c r="F3233" s="53">
        <v>-6.8786829999999997</v>
      </c>
      <c r="G3233" s="54">
        <v>297.42079999999999</v>
      </c>
      <c r="H3233" s="53">
        <v>4285</v>
      </c>
      <c r="I3233" s="53">
        <v>2109</v>
      </c>
      <c r="J3233" s="53">
        <v>2176</v>
      </c>
      <c r="K3233" s="52">
        <v>50</v>
      </c>
      <c r="L3233" s="52">
        <v>247.42079999999999</v>
      </c>
      <c r="M3233" s="55">
        <v>4</v>
      </c>
      <c r="N3233" s="61" t="s">
        <v>14</v>
      </c>
      <c r="P3233" s="66"/>
      <c r="Q3233" s="53"/>
      <c r="R3233" s="53"/>
      <c r="S3233" s="53"/>
      <c r="T3233" s="53"/>
      <c r="U3233" s="53"/>
      <c r="V3233" s="53"/>
      <c r="W3233" s="53"/>
      <c r="BY3233" s="53"/>
    </row>
    <row r="3234" spans="2:77" s="52" customFormat="1" ht="13" x14ac:dyDescent="0.3">
      <c r="B3234" s="53" t="s">
        <v>116</v>
      </c>
      <c r="C3234" s="53" t="s">
        <v>159</v>
      </c>
      <c r="D3234" s="53" t="s">
        <v>576</v>
      </c>
      <c r="E3234" s="53">
        <v>37.69332</v>
      </c>
      <c r="F3234" s="53">
        <v>-6.630814</v>
      </c>
      <c r="G3234" s="54">
        <v>434.68119999999999</v>
      </c>
      <c r="H3234" s="53">
        <v>2220</v>
      </c>
      <c r="I3234" s="53">
        <v>1063</v>
      </c>
      <c r="J3234" s="53">
        <v>1157</v>
      </c>
      <c r="K3234" s="52">
        <v>50</v>
      </c>
      <c r="L3234" s="52">
        <v>384.68119999999999</v>
      </c>
      <c r="M3234" s="55">
        <v>4</v>
      </c>
      <c r="N3234" s="61" t="s">
        <v>14</v>
      </c>
      <c r="P3234" s="66"/>
      <c r="Q3234" s="53"/>
      <c r="R3234" s="53"/>
      <c r="S3234" s="53"/>
      <c r="T3234" s="53"/>
      <c r="U3234" s="53"/>
      <c r="V3234" s="53"/>
      <c r="W3234" s="53"/>
      <c r="BY3234" s="53"/>
    </row>
    <row r="3235" spans="2:77" s="52" customFormat="1" ht="13" x14ac:dyDescent="0.3">
      <c r="B3235" s="53" t="s">
        <v>116</v>
      </c>
      <c r="C3235" s="53" t="s">
        <v>159</v>
      </c>
      <c r="D3235" s="53" t="s">
        <v>577</v>
      </c>
      <c r="E3235" s="53">
        <v>37.767760000000003</v>
      </c>
      <c r="F3235" s="53">
        <v>-6.573099</v>
      </c>
      <c r="G3235" s="54">
        <v>518.697</v>
      </c>
      <c r="H3235" s="53">
        <v>808</v>
      </c>
      <c r="I3235" s="53">
        <v>410</v>
      </c>
      <c r="J3235" s="53">
        <v>398</v>
      </c>
      <c r="K3235" s="52">
        <v>50</v>
      </c>
      <c r="L3235" s="52">
        <v>468.697</v>
      </c>
      <c r="M3235" s="55">
        <v>5</v>
      </c>
      <c r="N3235" s="61" t="s">
        <v>15</v>
      </c>
      <c r="P3235" s="66"/>
      <c r="Q3235" s="53"/>
      <c r="R3235" s="53"/>
      <c r="S3235" s="53"/>
      <c r="T3235" s="53"/>
      <c r="U3235" s="53"/>
      <c r="V3235" s="53"/>
      <c r="W3235" s="53"/>
      <c r="BY3235" s="53"/>
    </row>
    <row r="3236" spans="2:77" s="52" customFormat="1" ht="13" x14ac:dyDescent="0.3">
      <c r="B3236" s="53" t="s">
        <v>116</v>
      </c>
      <c r="C3236" s="53" t="s">
        <v>159</v>
      </c>
      <c r="D3236" s="53" t="s">
        <v>578</v>
      </c>
      <c r="E3236" s="53">
        <v>38.014539999999997</v>
      </c>
      <c r="F3236" s="53">
        <v>-6.5278080000000003</v>
      </c>
      <c r="G3236" s="54">
        <v>545.9366</v>
      </c>
      <c r="H3236" s="53">
        <v>428</v>
      </c>
      <c r="I3236" s="53">
        <v>211</v>
      </c>
      <c r="J3236" s="53">
        <v>217</v>
      </c>
      <c r="K3236" s="52">
        <v>50</v>
      </c>
      <c r="L3236" s="52">
        <v>495.9366</v>
      </c>
      <c r="M3236" s="55">
        <v>5</v>
      </c>
      <c r="N3236" s="61" t="s">
        <v>15</v>
      </c>
      <c r="P3236" s="66"/>
      <c r="Q3236" s="53"/>
      <c r="R3236" s="53"/>
      <c r="S3236" s="53"/>
      <c r="T3236" s="53"/>
      <c r="U3236" s="53"/>
      <c r="V3236" s="53"/>
      <c r="W3236" s="53"/>
      <c r="BY3236" s="53"/>
    </row>
    <row r="3237" spans="2:77" s="52" customFormat="1" ht="13" x14ac:dyDescent="0.3">
      <c r="B3237" s="53" t="s">
        <v>116</v>
      </c>
      <c r="C3237" s="53" t="s">
        <v>159</v>
      </c>
      <c r="D3237" s="53" t="s">
        <v>579</v>
      </c>
      <c r="E3237" s="53">
        <v>37.283140000000003</v>
      </c>
      <c r="F3237" s="53">
        <v>-7.154979</v>
      </c>
      <c r="G3237" s="54">
        <v>24.174160000000001</v>
      </c>
      <c r="H3237" s="53">
        <v>17905</v>
      </c>
      <c r="I3237" s="53">
        <v>9198</v>
      </c>
      <c r="J3237" s="53">
        <v>8707</v>
      </c>
      <c r="K3237" s="52">
        <v>50</v>
      </c>
      <c r="L3237" s="52">
        <v>-25.825839999999999</v>
      </c>
      <c r="M3237" s="55">
        <v>2</v>
      </c>
      <c r="N3237" s="61" t="s">
        <v>14</v>
      </c>
      <c r="P3237" s="66"/>
      <c r="Q3237" s="53"/>
      <c r="R3237" s="53"/>
      <c r="S3237" s="53"/>
      <c r="T3237" s="53"/>
      <c r="U3237" s="53"/>
      <c r="V3237" s="53"/>
      <c r="W3237" s="53"/>
      <c r="BY3237" s="53"/>
    </row>
    <row r="3238" spans="2:77" s="52" customFormat="1" ht="13" x14ac:dyDescent="0.3">
      <c r="B3238" s="53" t="s">
        <v>116</v>
      </c>
      <c r="C3238" s="53" t="s">
        <v>159</v>
      </c>
      <c r="D3238" s="53" t="s">
        <v>580</v>
      </c>
      <c r="E3238" s="53">
        <v>37.895099999999999</v>
      </c>
      <c r="F3238" s="53">
        <v>-6.7039429999999998</v>
      </c>
      <c r="G3238" s="54">
        <v>739.81330000000003</v>
      </c>
      <c r="H3238" s="53">
        <v>224</v>
      </c>
      <c r="I3238" s="53">
        <v>121</v>
      </c>
      <c r="J3238" s="53">
        <v>103</v>
      </c>
      <c r="K3238" s="52">
        <v>50</v>
      </c>
      <c r="L3238" s="52">
        <v>689.81330000000003</v>
      </c>
      <c r="M3238" s="55">
        <v>6</v>
      </c>
      <c r="N3238" s="61" t="s">
        <v>15</v>
      </c>
      <c r="P3238" s="66"/>
      <c r="Q3238" s="53"/>
      <c r="R3238" s="53"/>
      <c r="S3238" s="53"/>
      <c r="T3238" s="53"/>
      <c r="U3238" s="53"/>
      <c r="V3238" s="53"/>
      <c r="W3238" s="53"/>
      <c r="BY3238" s="53"/>
    </row>
    <row r="3239" spans="2:77" s="52" customFormat="1" ht="13" x14ac:dyDescent="0.3">
      <c r="B3239" s="53" t="s">
        <v>116</v>
      </c>
      <c r="C3239" s="53" t="s">
        <v>159</v>
      </c>
      <c r="D3239" s="53" t="s">
        <v>581</v>
      </c>
      <c r="E3239" s="53">
        <v>37.735190000000003</v>
      </c>
      <c r="F3239" s="53">
        <v>-6.9387340000000002</v>
      </c>
      <c r="G3239" s="54">
        <v>301.11900000000003</v>
      </c>
      <c r="H3239" s="53">
        <v>2479</v>
      </c>
      <c r="I3239" s="53">
        <v>1197</v>
      </c>
      <c r="J3239" s="53">
        <v>1282</v>
      </c>
      <c r="K3239" s="52">
        <v>50</v>
      </c>
      <c r="L3239" s="52">
        <v>251.11900000000003</v>
      </c>
      <c r="M3239" s="55">
        <v>4</v>
      </c>
      <c r="N3239" s="61" t="s">
        <v>14</v>
      </c>
      <c r="P3239" s="66"/>
      <c r="Q3239" s="53"/>
      <c r="R3239" s="53"/>
      <c r="S3239" s="53"/>
      <c r="T3239" s="53"/>
      <c r="U3239" s="53"/>
      <c r="V3239" s="53"/>
      <c r="W3239" s="53"/>
      <c r="BY3239" s="53"/>
    </row>
    <row r="3240" spans="2:77" s="52" customFormat="1" ht="13" x14ac:dyDescent="0.3">
      <c r="B3240" s="53" t="s">
        <v>116</v>
      </c>
      <c r="C3240" s="53" t="s">
        <v>159</v>
      </c>
      <c r="D3240" s="53" t="s">
        <v>582</v>
      </c>
      <c r="E3240" s="53">
        <v>37.36157</v>
      </c>
      <c r="F3240" s="53">
        <v>-6.3939459999999997</v>
      </c>
      <c r="G3240" s="54">
        <v>148.2157</v>
      </c>
      <c r="H3240" s="53">
        <v>2124</v>
      </c>
      <c r="I3240" s="53">
        <v>1066</v>
      </c>
      <c r="J3240" s="53">
        <v>1058</v>
      </c>
      <c r="K3240" s="52">
        <v>50</v>
      </c>
      <c r="L3240" s="52">
        <v>98.215699999999998</v>
      </c>
      <c r="M3240" s="55">
        <v>2</v>
      </c>
      <c r="N3240" s="61" t="s">
        <v>14</v>
      </c>
      <c r="P3240" s="66"/>
      <c r="Q3240" s="53"/>
      <c r="R3240" s="53"/>
      <c r="S3240" s="53"/>
      <c r="T3240" s="53"/>
      <c r="U3240" s="53"/>
      <c r="V3240" s="53"/>
      <c r="W3240" s="53"/>
      <c r="BY3240" s="53"/>
    </row>
    <row r="3241" spans="2:77" s="52" customFormat="1" ht="13" x14ac:dyDescent="0.3">
      <c r="B3241" s="53" t="s">
        <v>116</v>
      </c>
      <c r="C3241" s="53" t="s">
        <v>159</v>
      </c>
      <c r="D3241" s="53" t="s">
        <v>583</v>
      </c>
      <c r="E3241" s="53">
        <v>37.895850000000003</v>
      </c>
      <c r="F3241" s="53">
        <v>-6.505878</v>
      </c>
      <c r="G3241" s="54">
        <v>581.7432</v>
      </c>
      <c r="H3241" s="53">
        <v>607</v>
      </c>
      <c r="I3241" s="53">
        <v>312</v>
      </c>
      <c r="J3241" s="53">
        <v>295</v>
      </c>
      <c r="K3241" s="52">
        <v>50</v>
      </c>
      <c r="L3241" s="52">
        <v>531.7432</v>
      </c>
      <c r="M3241" s="55">
        <v>5</v>
      </c>
      <c r="N3241" s="61" t="s">
        <v>15</v>
      </c>
      <c r="P3241" s="66"/>
      <c r="Q3241" s="53"/>
      <c r="R3241" s="53"/>
      <c r="S3241" s="53"/>
      <c r="T3241" s="53"/>
      <c r="U3241" s="53"/>
      <c r="V3241" s="53"/>
      <c r="W3241" s="53"/>
      <c r="BY3241" s="53"/>
    </row>
    <row r="3242" spans="2:77" s="52" customFormat="1" ht="13" x14ac:dyDescent="0.3">
      <c r="B3242" s="53" t="s">
        <v>116</v>
      </c>
      <c r="C3242" s="53" t="s">
        <v>159</v>
      </c>
      <c r="D3242" s="53" t="s">
        <v>584</v>
      </c>
      <c r="E3242" s="53">
        <v>37.909370000000003</v>
      </c>
      <c r="F3242" s="53">
        <v>-6.8206160000000002</v>
      </c>
      <c r="G3242" s="54">
        <v>686.30899999999997</v>
      </c>
      <c r="H3242" s="53">
        <v>4965</v>
      </c>
      <c r="I3242" s="53">
        <v>2489</v>
      </c>
      <c r="J3242" s="53">
        <v>2476</v>
      </c>
      <c r="K3242" s="52">
        <v>50</v>
      </c>
      <c r="L3242" s="52">
        <v>636.30899999999997</v>
      </c>
      <c r="M3242" s="55">
        <v>6</v>
      </c>
      <c r="N3242" s="61" t="s">
        <v>15</v>
      </c>
      <c r="P3242" s="66"/>
      <c r="Q3242" s="53"/>
      <c r="R3242" s="53"/>
      <c r="S3242" s="53"/>
      <c r="T3242" s="53"/>
      <c r="U3242" s="53"/>
      <c r="V3242" s="53"/>
      <c r="W3242" s="53"/>
      <c r="BY3242" s="53"/>
    </row>
    <row r="3243" spans="2:77" s="52" customFormat="1" ht="13" x14ac:dyDescent="0.3">
      <c r="B3243" s="53" t="s">
        <v>116</v>
      </c>
      <c r="C3243" s="53" t="s">
        <v>159</v>
      </c>
      <c r="D3243" s="53" t="s">
        <v>585</v>
      </c>
      <c r="E3243" s="53">
        <v>37.935540000000003</v>
      </c>
      <c r="F3243" s="53">
        <v>-6.6247680000000004</v>
      </c>
      <c r="G3243" s="54">
        <v>624.83429999999998</v>
      </c>
      <c r="H3243" s="53">
        <v>313</v>
      </c>
      <c r="I3243" s="53">
        <v>159</v>
      </c>
      <c r="J3243" s="53">
        <v>154</v>
      </c>
      <c r="K3243" s="52">
        <v>50</v>
      </c>
      <c r="L3243" s="52">
        <v>574.83429999999998</v>
      </c>
      <c r="M3243" s="55">
        <v>5</v>
      </c>
      <c r="N3243" s="61" t="s">
        <v>15</v>
      </c>
      <c r="P3243" s="66"/>
      <c r="Q3243" s="53"/>
      <c r="R3243" s="53"/>
      <c r="S3243" s="53"/>
      <c r="T3243" s="53"/>
      <c r="U3243" s="53"/>
      <c r="V3243" s="53"/>
      <c r="W3243" s="53"/>
      <c r="BY3243" s="53"/>
    </row>
    <row r="3244" spans="2:77" s="52" customFormat="1" ht="13" x14ac:dyDescent="0.3">
      <c r="B3244" s="53" t="s">
        <v>116</v>
      </c>
      <c r="C3244" s="53" t="s">
        <v>159</v>
      </c>
      <c r="D3244" s="53" t="s">
        <v>586</v>
      </c>
      <c r="E3244" s="53">
        <v>38.072240000000001</v>
      </c>
      <c r="F3244" s="53">
        <v>-6.6928770000000002</v>
      </c>
      <c r="G3244" s="54">
        <v>592.31640000000004</v>
      </c>
      <c r="H3244" s="53">
        <v>52</v>
      </c>
      <c r="I3244" s="53">
        <v>31</v>
      </c>
      <c r="J3244" s="53">
        <v>21</v>
      </c>
      <c r="K3244" s="52">
        <v>50</v>
      </c>
      <c r="L3244" s="52">
        <v>542.31640000000004</v>
      </c>
      <c r="M3244" s="55">
        <v>5</v>
      </c>
      <c r="N3244" s="61" t="s">
        <v>15</v>
      </c>
      <c r="P3244" s="66"/>
      <c r="Q3244" s="53"/>
      <c r="R3244" s="53"/>
      <c r="S3244" s="53"/>
      <c r="T3244" s="53"/>
      <c r="U3244" s="53"/>
      <c r="V3244" s="53"/>
      <c r="W3244" s="53"/>
      <c r="BY3244" s="53"/>
    </row>
    <row r="3245" spans="2:77" s="52" customFormat="1" ht="13" x14ac:dyDescent="0.3">
      <c r="B3245" s="53" t="s">
        <v>116</v>
      </c>
      <c r="C3245" s="53" t="s">
        <v>159</v>
      </c>
      <c r="D3245" s="53" t="s">
        <v>587</v>
      </c>
      <c r="E3245" s="53">
        <v>38.076909999999998</v>
      </c>
      <c r="F3245" s="53">
        <v>-6.7433360000000002</v>
      </c>
      <c r="G3245" s="54">
        <v>579.47370000000001</v>
      </c>
      <c r="H3245" s="53">
        <v>463</v>
      </c>
      <c r="I3245" s="53">
        <v>225</v>
      </c>
      <c r="J3245" s="53">
        <v>238</v>
      </c>
      <c r="K3245" s="52">
        <v>50</v>
      </c>
      <c r="L3245" s="52">
        <v>529.47370000000001</v>
      </c>
      <c r="M3245" s="55">
        <v>5</v>
      </c>
      <c r="N3245" s="61" t="s">
        <v>15</v>
      </c>
      <c r="P3245" s="66"/>
      <c r="Q3245" s="53"/>
      <c r="R3245" s="53"/>
      <c r="S3245" s="53"/>
      <c r="T3245" s="53"/>
      <c r="U3245" s="53"/>
      <c r="V3245" s="53"/>
      <c r="W3245" s="53"/>
      <c r="BY3245" s="53"/>
    </row>
    <row r="3246" spans="2:77" s="52" customFormat="1" ht="13" x14ac:dyDescent="0.3">
      <c r="B3246" s="53" t="s">
        <v>116</v>
      </c>
      <c r="C3246" s="53" t="s">
        <v>159</v>
      </c>
      <c r="D3246" s="53" t="s">
        <v>588</v>
      </c>
      <c r="E3246" s="53">
        <v>38.063699999999997</v>
      </c>
      <c r="F3246" s="53">
        <v>-6.6470739999999999</v>
      </c>
      <c r="G3246" s="54">
        <v>694.76980000000003</v>
      </c>
      <c r="H3246" s="53">
        <v>1970</v>
      </c>
      <c r="I3246" s="53">
        <v>986</v>
      </c>
      <c r="J3246" s="53">
        <v>984</v>
      </c>
      <c r="K3246" s="52">
        <v>50</v>
      </c>
      <c r="L3246" s="52">
        <v>644.76980000000003</v>
      </c>
      <c r="M3246" s="55">
        <v>6</v>
      </c>
      <c r="N3246" s="61" t="s">
        <v>15</v>
      </c>
      <c r="P3246" s="66"/>
      <c r="Q3246" s="53"/>
      <c r="R3246" s="53"/>
      <c r="S3246" s="53"/>
      <c r="T3246" s="53"/>
      <c r="U3246" s="53"/>
      <c r="V3246" s="53"/>
      <c r="W3246" s="53"/>
      <c r="BY3246" s="53"/>
    </row>
    <row r="3247" spans="2:77" s="52" customFormat="1" ht="13" x14ac:dyDescent="0.3">
      <c r="B3247" s="53" t="s">
        <v>116</v>
      </c>
      <c r="C3247" s="53" t="s">
        <v>159</v>
      </c>
      <c r="D3247" s="53" t="s">
        <v>589</v>
      </c>
      <c r="E3247" s="53">
        <v>38.135219999999997</v>
      </c>
      <c r="F3247" s="53">
        <v>-6.8721410000000001</v>
      </c>
      <c r="G3247" s="54">
        <v>430.96460000000002</v>
      </c>
      <c r="H3247" s="53">
        <v>1596</v>
      </c>
      <c r="I3247" s="53">
        <v>816</v>
      </c>
      <c r="J3247" s="53">
        <v>780</v>
      </c>
      <c r="K3247" s="52">
        <v>50</v>
      </c>
      <c r="L3247" s="52">
        <v>380.96460000000002</v>
      </c>
      <c r="M3247" s="55">
        <v>4</v>
      </c>
      <c r="N3247" s="61" t="s">
        <v>14</v>
      </c>
      <c r="P3247" s="66"/>
      <c r="Q3247" s="53"/>
      <c r="R3247" s="53"/>
      <c r="S3247" s="53"/>
      <c r="T3247" s="53"/>
      <c r="U3247" s="53"/>
      <c r="V3247" s="53"/>
      <c r="W3247" s="53"/>
      <c r="BY3247" s="53"/>
    </row>
    <row r="3248" spans="2:77" s="52" customFormat="1" ht="13" x14ac:dyDescent="0.3">
      <c r="B3248" s="53" t="s">
        <v>116</v>
      </c>
      <c r="C3248" s="53" t="s">
        <v>159</v>
      </c>
      <c r="D3248" s="53" t="s">
        <v>590</v>
      </c>
      <c r="E3248" s="53">
        <v>37.410330000000002</v>
      </c>
      <c r="F3248" s="53">
        <v>-6.3895609999999996</v>
      </c>
      <c r="G3248" s="54">
        <v>172</v>
      </c>
      <c r="H3248" s="53">
        <v>2075</v>
      </c>
      <c r="I3248" s="53">
        <v>1022</v>
      </c>
      <c r="J3248" s="53">
        <v>1053</v>
      </c>
      <c r="K3248" s="52">
        <v>50</v>
      </c>
      <c r="L3248" s="52">
        <v>122</v>
      </c>
      <c r="M3248" s="55">
        <v>2</v>
      </c>
      <c r="N3248" s="61" t="s">
        <v>14</v>
      </c>
      <c r="P3248" s="66"/>
      <c r="Q3248" s="53"/>
      <c r="R3248" s="53"/>
      <c r="S3248" s="53"/>
      <c r="T3248" s="53"/>
      <c r="U3248" s="53"/>
      <c r="V3248" s="53"/>
      <c r="W3248" s="53"/>
      <c r="BY3248" s="53"/>
    </row>
    <row r="3249" spans="2:77" s="52" customFormat="1" ht="13" x14ac:dyDescent="0.3">
      <c r="B3249" s="53" t="s">
        <v>116</v>
      </c>
      <c r="C3249" s="53" t="s">
        <v>159</v>
      </c>
      <c r="D3249" s="53" t="s">
        <v>591</v>
      </c>
      <c r="E3249" s="53">
        <v>37.903269999999999</v>
      </c>
      <c r="F3249" s="53">
        <v>-6.6606610000000002</v>
      </c>
      <c r="G3249" s="54">
        <v>711.65279999999996</v>
      </c>
      <c r="H3249" s="53">
        <v>632</v>
      </c>
      <c r="I3249" s="53">
        <v>319</v>
      </c>
      <c r="J3249" s="53">
        <v>313</v>
      </c>
      <c r="K3249" s="52">
        <v>50</v>
      </c>
      <c r="L3249" s="52">
        <v>661.65279999999996</v>
      </c>
      <c r="M3249" s="55">
        <v>6</v>
      </c>
      <c r="N3249" s="61" t="s">
        <v>15</v>
      </c>
      <c r="P3249" s="66"/>
      <c r="Q3249" s="53"/>
      <c r="R3249" s="53"/>
      <c r="S3249" s="53"/>
      <c r="T3249" s="53"/>
      <c r="U3249" s="53"/>
      <c r="V3249" s="53"/>
      <c r="W3249" s="53"/>
      <c r="BY3249" s="53"/>
    </row>
    <row r="3250" spans="2:77" s="52" customFormat="1" ht="13" x14ac:dyDescent="0.3">
      <c r="B3250" s="53" t="s">
        <v>116</v>
      </c>
      <c r="C3250" s="53" t="s">
        <v>159</v>
      </c>
      <c r="D3250" s="53" t="s">
        <v>592</v>
      </c>
      <c r="E3250" s="53">
        <v>37.927570000000003</v>
      </c>
      <c r="F3250" s="53">
        <v>-6.7092210000000003</v>
      </c>
      <c r="G3250" s="54">
        <v>562.19629999999995</v>
      </c>
      <c r="H3250" s="53">
        <v>1618</v>
      </c>
      <c r="I3250" s="53">
        <v>806</v>
      </c>
      <c r="J3250" s="53">
        <v>812</v>
      </c>
      <c r="K3250" s="52">
        <v>50</v>
      </c>
      <c r="L3250" s="52">
        <v>512.19629999999995</v>
      </c>
      <c r="M3250" s="55">
        <v>5</v>
      </c>
      <c r="N3250" s="61" t="s">
        <v>15</v>
      </c>
      <c r="P3250" s="66"/>
      <c r="Q3250" s="53"/>
      <c r="R3250" s="53"/>
      <c r="S3250" s="53"/>
      <c r="T3250" s="53"/>
      <c r="U3250" s="53"/>
      <c r="V3250" s="53"/>
      <c r="W3250" s="53"/>
      <c r="BY3250" s="53"/>
    </row>
    <row r="3251" spans="2:77" s="52" customFormat="1" ht="13" x14ac:dyDescent="0.3">
      <c r="B3251" s="53" t="s">
        <v>116</v>
      </c>
      <c r="C3251" s="53" t="s">
        <v>159</v>
      </c>
      <c r="D3251" s="53" t="s">
        <v>593</v>
      </c>
      <c r="E3251" s="53">
        <v>37.374949999999998</v>
      </c>
      <c r="F3251" s="53">
        <v>-6.9701409999999999</v>
      </c>
      <c r="G3251" s="54">
        <v>29.216069999999998</v>
      </c>
      <c r="H3251" s="53">
        <v>12258</v>
      </c>
      <c r="I3251" s="53">
        <v>6156</v>
      </c>
      <c r="J3251" s="53">
        <v>6102</v>
      </c>
      <c r="K3251" s="52">
        <v>50</v>
      </c>
      <c r="L3251" s="52">
        <v>-20.783930000000002</v>
      </c>
      <c r="M3251" s="55">
        <v>2</v>
      </c>
      <c r="N3251" s="61" t="s">
        <v>14</v>
      </c>
      <c r="P3251" s="66"/>
      <c r="Q3251" s="53"/>
      <c r="R3251" s="53"/>
      <c r="S3251" s="53"/>
      <c r="T3251" s="53"/>
      <c r="U3251" s="53"/>
      <c r="V3251" s="53"/>
      <c r="W3251" s="53"/>
      <c r="BY3251" s="53"/>
    </row>
    <row r="3252" spans="2:77" s="52" customFormat="1" ht="13" x14ac:dyDescent="0.3">
      <c r="B3252" s="53" t="s">
        <v>116</v>
      </c>
      <c r="C3252" s="53" t="s">
        <v>159</v>
      </c>
      <c r="D3252" s="53" t="s">
        <v>594</v>
      </c>
      <c r="E3252" s="53">
        <v>37.231560000000002</v>
      </c>
      <c r="F3252" s="53">
        <v>-6.9182300000000003</v>
      </c>
      <c r="G3252" s="54">
        <v>0</v>
      </c>
      <c r="H3252" s="53">
        <v>211</v>
      </c>
      <c r="I3252" s="53">
        <v>107</v>
      </c>
      <c r="J3252" s="53">
        <v>104</v>
      </c>
      <c r="K3252" s="52">
        <v>50</v>
      </c>
      <c r="L3252" s="52">
        <v>-50</v>
      </c>
      <c r="M3252" s="55">
        <v>2</v>
      </c>
      <c r="N3252" s="61" t="s">
        <v>14</v>
      </c>
      <c r="P3252" s="66"/>
      <c r="Q3252" s="53"/>
      <c r="R3252" s="53"/>
      <c r="S3252" s="53"/>
      <c r="T3252" s="53"/>
      <c r="U3252" s="53"/>
      <c r="V3252" s="53"/>
      <c r="W3252" s="53"/>
      <c r="BY3252" s="53"/>
    </row>
    <row r="3253" spans="2:77" s="52" customFormat="1" ht="13" x14ac:dyDescent="0.3">
      <c r="B3253" s="53" t="s">
        <v>116</v>
      </c>
      <c r="C3253" s="53" t="s">
        <v>159</v>
      </c>
      <c r="D3253" s="53" t="s">
        <v>595</v>
      </c>
      <c r="E3253" s="53">
        <v>37.264690000000002</v>
      </c>
      <c r="F3253" s="53">
        <v>-6.9269920000000003</v>
      </c>
      <c r="G3253" s="54">
        <v>18.326560000000001</v>
      </c>
      <c r="H3253" s="53">
        <v>573</v>
      </c>
      <c r="I3253" s="53">
        <v>312</v>
      </c>
      <c r="J3253" s="53">
        <v>261</v>
      </c>
      <c r="K3253" s="52">
        <v>50</v>
      </c>
      <c r="L3253" s="52">
        <v>-31.673439999999999</v>
      </c>
      <c r="M3253" s="55">
        <v>2</v>
      </c>
      <c r="N3253" s="61" t="s">
        <v>14</v>
      </c>
      <c r="P3253" s="66"/>
      <c r="Q3253" s="53"/>
      <c r="R3253" s="53"/>
      <c r="S3253" s="53"/>
      <c r="T3253" s="53"/>
      <c r="U3253" s="53"/>
      <c r="V3253" s="53"/>
      <c r="W3253" s="53"/>
      <c r="BY3253" s="53"/>
    </row>
    <row r="3254" spans="2:77" s="52" customFormat="1" ht="13" x14ac:dyDescent="0.3">
      <c r="B3254" s="53" t="s">
        <v>116</v>
      </c>
      <c r="C3254" s="53" t="s">
        <v>159</v>
      </c>
      <c r="D3254" s="53" t="s">
        <v>596</v>
      </c>
      <c r="E3254" s="53">
        <v>37.838189999999997</v>
      </c>
      <c r="F3254" s="53">
        <v>-6.4475790000000002</v>
      </c>
      <c r="G3254" s="54">
        <v>627.31209999999999</v>
      </c>
      <c r="H3254" s="53">
        <v>1437</v>
      </c>
      <c r="I3254" s="53">
        <v>726</v>
      </c>
      <c r="J3254" s="53">
        <v>711</v>
      </c>
      <c r="K3254" s="52">
        <v>50</v>
      </c>
      <c r="L3254" s="52">
        <v>577.31209999999999</v>
      </c>
      <c r="M3254" s="55">
        <v>5</v>
      </c>
      <c r="N3254" s="61" t="s">
        <v>15</v>
      </c>
      <c r="P3254" s="66"/>
      <c r="Q3254" s="53"/>
      <c r="R3254" s="53"/>
      <c r="S3254" s="53"/>
      <c r="T3254" s="53"/>
      <c r="U3254" s="53"/>
      <c r="V3254" s="53"/>
      <c r="W3254" s="53"/>
      <c r="BY3254" s="53"/>
    </row>
    <row r="3255" spans="2:77" s="52" customFormat="1" ht="13" x14ac:dyDescent="0.3">
      <c r="B3255" s="53" t="s">
        <v>116</v>
      </c>
      <c r="C3255" s="53" t="s">
        <v>159</v>
      </c>
      <c r="D3255" s="53" t="s">
        <v>597</v>
      </c>
      <c r="E3255" s="53">
        <v>38.008429999999997</v>
      </c>
      <c r="F3255" s="53">
        <v>-6.5891469999999996</v>
      </c>
      <c r="G3255" s="54">
        <v>615.30489999999998</v>
      </c>
      <c r="H3255" s="53">
        <v>326</v>
      </c>
      <c r="I3255" s="53">
        <v>167</v>
      </c>
      <c r="J3255" s="53">
        <v>159</v>
      </c>
      <c r="K3255" s="52">
        <v>50</v>
      </c>
      <c r="L3255" s="52">
        <v>565.30489999999998</v>
      </c>
      <c r="M3255" s="55">
        <v>5</v>
      </c>
      <c r="N3255" s="61" t="s">
        <v>15</v>
      </c>
      <c r="P3255" s="66"/>
      <c r="Q3255" s="53"/>
      <c r="R3255" s="53"/>
      <c r="S3255" s="53"/>
      <c r="T3255" s="53"/>
      <c r="U3255" s="53"/>
      <c r="V3255" s="53"/>
      <c r="W3255" s="53"/>
      <c r="BY3255" s="53"/>
    </row>
    <row r="3256" spans="2:77" s="52" customFormat="1" ht="13" x14ac:dyDescent="0.3">
      <c r="B3256" s="53" t="s">
        <v>116</v>
      </c>
      <c r="C3256" s="53" t="s">
        <v>159</v>
      </c>
      <c r="D3256" s="53" t="s">
        <v>598</v>
      </c>
      <c r="E3256" s="53">
        <v>37.292729999999999</v>
      </c>
      <c r="F3256" s="53">
        <v>-6.3762530000000002</v>
      </c>
      <c r="G3256" s="54">
        <v>83.665030000000002</v>
      </c>
      <c r="H3256" s="53">
        <v>3890</v>
      </c>
      <c r="I3256" s="53">
        <v>1968</v>
      </c>
      <c r="J3256" s="53">
        <v>1922</v>
      </c>
      <c r="K3256" s="52">
        <v>50</v>
      </c>
      <c r="L3256" s="52">
        <v>33.665030000000002</v>
      </c>
      <c r="M3256" s="55">
        <v>2</v>
      </c>
      <c r="N3256" s="61" t="s">
        <v>14</v>
      </c>
      <c r="P3256" s="66"/>
      <c r="Q3256" s="53"/>
      <c r="R3256" s="53"/>
      <c r="S3256" s="53"/>
      <c r="T3256" s="53"/>
      <c r="U3256" s="53"/>
      <c r="V3256" s="53"/>
      <c r="W3256" s="53"/>
      <c r="BY3256" s="53"/>
    </row>
    <row r="3257" spans="2:77" s="52" customFormat="1" ht="13" x14ac:dyDescent="0.3">
      <c r="B3257" s="53" t="s">
        <v>116</v>
      </c>
      <c r="C3257" s="53" t="s">
        <v>159</v>
      </c>
      <c r="D3257" s="53" t="s">
        <v>159</v>
      </c>
      <c r="E3257" s="53">
        <v>37.257100000000001</v>
      </c>
      <c r="F3257" s="53">
        <v>-6.9495550000000001</v>
      </c>
      <c r="G3257" s="54">
        <v>20.744140000000002</v>
      </c>
      <c r="H3257" s="53">
        <v>148806</v>
      </c>
      <c r="I3257" s="53">
        <v>71983</v>
      </c>
      <c r="J3257" s="53">
        <v>76823</v>
      </c>
      <c r="K3257" s="52">
        <v>50</v>
      </c>
      <c r="L3257" s="52">
        <v>-29.255859999999998</v>
      </c>
      <c r="M3257" s="55">
        <v>2</v>
      </c>
      <c r="N3257" s="61" t="s">
        <v>14</v>
      </c>
      <c r="P3257" s="66"/>
      <c r="Q3257" s="53"/>
      <c r="R3257" s="53"/>
      <c r="S3257" s="53"/>
      <c r="T3257" s="53"/>
      <c r="U3257" s="53"/>
      <c r="V3257" s="53"/>
      <c r="W3257" s="53"/>
      <c r="BY3257" s="53"/>
    </row>
    <row r="3258" spans="2:77" s="52" customFormat="1" ht="13" x14ac:dyDescent="0.3">
      <c r="B3258" s="53" t="s">
        <v>116</v>
      </c>
      <c r="C3258" s="53" t="s">
        <v>159</v>
      </c>
      <c r="D3258" s="53" t="s">
        <v>599</v>
      </c>
      <c r="E3258" s="53">
        <v>37.19943</v>
      </c>
      <c r="F3258" s="53">
        <v>-7.3252459999999999</v>
      </c>
      <c r="G3258" s="54">
        <v>6.3367740000000001</v>
      </c>
      <c r="H3258" s="53">
        <v>21324</v>
      </c>
      <c r="I3258" s="53">
        <v>10700</v>
      </c>
      <c r="J3258" s="53">
        <v>10624</v>
      </c>
      <c r="K3258" s="52">
        <v>50</v>
      </c>
      <c r="L3258" s="52">
        <v>-43.663226000000002</v>
      </c>
      <c r="M3258" s="55">
        <v>2</v>
      </c>
      <c r="N3258" s="61" t="s">
        <v>14</v>
      </c>
      <c r="P3258" s="66"/>
      <c r="Q3258" s="53"/>
      <c r="R3258" s="53"/>
      <c r="S3258" s="53"/>
      <c r="T3258" s="53"/>
      <c r="U3258" s="53"/>
      <c r="V3258" s="53"/>
      <c r="W3258" s="53"/>
      <c r="BY3258" s="53"/>
    </row>
    <row r="3259" spans="2:77" s="52" customFormat="1" ht="13" x14ac:dyDescent="0.3">
      <c r="B3259" s="53" t="s">
        <v>116</v>
      </c>
      <c r="C3259" s="53" t="s">
        <v>159</v>
      </c>
      <c r="D3259" s="53" t="s">
        <v>600</v>
      </c>
      <c r="E3259" s="53">
        <v>37.916710000000002</v>
      </c>
      <c r="F3259" s="53">
        <v>-6.7290780000000003</v>
      </c>
      <c r="G3259" s="54">
        <v>658.24289999999996</v>
      </c>
      <c r="H3259" s="53">
        <v>2396</v>
      </c>
      <c r="I3259" s="53">
        <v>1202</v>
      </c>
      <c r="J3259" s="53">
        <v>1194</v>
      </c>
      <c r="K3259" s="52">
        <v>50</v>
      </c>
      <c r="L3259" s="52">
        <v>608.24289999999996</v>
      </c>
      <c r="M3259" s="55">
        <v>6</v>
      </c>
      <c r="N3259" s="61" t="s">
        <v>15</v>
      </c>
      <c r="P3259" s="66"/>
      <c r="Q3259" s="53"/>
      <c r="R3259" s="53"/>
      <c r="S3259" s="53"/>
      <c r="T3259" s="53"/>
      <c r="U3259" s="53"/>
      <c r="V3259" s="53"/>
      <c r="W3259" s="53"/>
      <c r="BY3259" s="53"/>
    </row>
    <row r="3260" spans="2:77" s="52" customFormat="1" ht="13" x14ac:dyDescent="0.3">
      <c r="B3260" s="53" t="s">
        <v>116</v>
      </c>
      <c r="C3260" s="53" t="s">
        <v>159</v>
      </c>
      <c r="D3260" s="53" t="s">
        <v>601</v>
      </c>
      <c r="E3260" s="53">
        <v>37.25432</v>
      </c>
      <c r="F3260" s="53">
        <v>-7.2033480000000001</v>
      </c>
      <c r="G3260" s="54">
        <v>24.535900000000002</v>
      </c>
      <c r="H3260" s="53">
        <v>25886</v>
      </c>
      <c r="I3260" s="53">
        <v>13332</v>
      </c>
      <c r="J3260" s="53">
        <v>12554</v>
      </c>
      <c r="K3260" s="52">
        <v>50</v>
      </c>
      <c r="L3260" s="52">
        <v>-25.464099999999998</v>
      </c>
      <c r="M3260" s="55">
        <v>2</v>
      </c>
      <c r="N3260" s="61" t="s">
        <v>14</v>
      </c>
      <c r="P3260" s="66"/>
      <c r="Q3260" s="53"/>
      <c r="R3260" s="53"/>
      <c r="S3260" s="53"/>
      <c r="T3260" s="53"/>
      <c r="U3260" s="53"/>
      <c r="V3260" s="53"/>
      <c r="W3260" s="53"/>
      <c r="BY3260" s="53"/>
    </row>
    <row r="3261" spans="2:77" s="52" customFormat="1" ht="13" x14ac:dyDescent="0.3">
      <c r="B3261" s="53" t="s">
        <v>116</v>
      </c>
      <c r="C3261" s="53" t="s">
        <v>159</v>
      </c>
      <c r="D3261" s="53" t="s">
        <v>602</v>
      </c>
      <c r="E3261" s="53">
        <v>37.880090000000003</v>
      </c>
      <c r="F3261" s="53">
        <v>-6.6210019999999998</v>
      </c>
      <c r="G3261" s="54">
        <v>490.76560000000001</v>
      </c>
      <c r="H3261" s="53">
        <v>299</v>
      </c>
      <c r="I3261" s="53">
        <v>150</v>
      </c>
      <c r="J3261" s="53">
        <v>149</v>
      </c>
      <c r="K3261" s="52">
        <v>50</v>
      </c>
      <c r="L3261" s="52">
        <v>440.76560000000001</v>
      </c>
      <c r="M3261" s="55">
        <v>5</v>
      </c>
      <c r="N3261" s="61" t="s">
        <v>15</v>
      </c>
      <c r="P3261" s="66"/>
      <c r="Q3261" s="53"/>
      <c r="R3261" s="53"/>
      <c r="S3261" s="53"/>
      <c r="T3261" s="53"/>
      <c r="U3261" s="53"/>
      <c r="V3261" s="53"/>
      <c r="W3261" s="53"/>
      <c r="BY3261" s="53"/>
    </row>
    <row r="3262" spans="2:77" s="52" customFormat="1" ht="13" x14ac:dyDescent="0.3">
      <c r="B3262" s="53" t="s">
        <v>116</v>
      </c>
      <c r="C3262" s="53" t="s">
        <v>159</v>
      </c>
      <c r="D3262" s="53" t="s">
        <v>603</v>
      </c>
      <c r="E3262" s="53">
        <v>37.303939999999997</v>
      </c>
      <c r="F3262" s="53">
        <v>-6.730086</v>
      </c>
      <c r="G3262" s="54">
        <v>83.685379999999995</v>
      </c>
      <c r="H3262" s="53">
        <v>2759</v>
      </c>
      <c r="I3262" s="53">
        <v>1378</v>
      </c>
      <c r="J3262" s="53">
        <v>1381</v>
      </c>
      <c r="K3262" s="52">
        <v>50</v>
      </c>
      <c r="L3262" s="52">
        <v>33.685379999999995</v>
      </c>
      <c r="M3262" s="55">
        <v>2</v>
      </c>
      <c r="N3262" s="61" t="s">
        <v>14</v>
      </c>
      <c r="P3262" s="66"/>
      <c r="Q3262" s="53"/>
      <c r="R3262" s="53"/>
      <c r="S3262" s="53"/>
      <c r="T3262" s="53"/>
      <c r="U3262" s="53"/>
      <c r="V3262" s="53"/>
      <c r="W3262" s="53"/>
      <c r="BY3262" s="53"/>
    </row>
    <row r="3263" spans="2:77" s="52" customFormat="1" ht="13" x14ac:dyDescent="0.3">
      <c r="B3263" s="53" t="s">
        <v>116</v>
      </c>
      <c r="C3263" s="53" t="s">
        <v>159</v>
      </c>
      <c r="D3263" s="53" t="s">
        <v>604</v>
      </c>
      <c r="E3263" s="53">
        <v>37.387729999999998</v>
      </c>
      <c r="F3263" s="53">
        <v>-6.4294219999999997</v>
      </c>
      <c r="G3263" s="54">
        <v>163.72890000000001</v>
      </c>
      <c r="H3263" s="53">
        <v>2341</v>
      </c>
      <c r="I3263" s="53">
        <v>1192</v>
      </c>
      <c r="J3263" s="53">
        <v>1149</v>
      </c>
      <c r="K3263" s="52">
        <v>50</v>
      </c>
      <c r="L3263" s="52">
        <v>113.72890000000001</v>
      </c>
      <c r="M3263" s="55">
        <v>2</v>
      </c>
      <c r="N3263" s="61" t="s">
        <v>14</v>
      </c>
      <c r="P3263" s="66"/>
      <c r="Q3263" s="53"/>
      <c r="R3263" s="53"/>
      <c r="S3263" s="53"/>
      <c r="T3263" s="53"/>
      <c r="U3263" s="53"/>
      <c r="V3263" s="53"/>
      <c r="W3263" s="53"/>
      <c r="BY3263" s="53"/>
    </row>
    <row r="3264" spans="2:77" s="52" customFormat="1" ht="13" x14ac:dyDescent="0.3">
      <c r="B3264" s="53" t="s">
        <v>116</v>
      </c>
      <c r="C3264" s="53" t="s">
        <v>159</v>
      </c>
      <c r="D3264" s="53" t="s">
        <v>605</v>
      </c>
      <c r="E3264" s="53">
        <v>37.903030000000001</v>
      </c>
      <c r="F3264" s="53">
        <v>-6.6233199999999997</v>
      </c>
      <c r="G3264" s="54">
        <v>723.57600000000002</v>
      </c>
      <c r="H3264" s="53">
        <v>358</v>
      </c>
      <c r="I3264" s="53">
        <v>177</v>
      </c>
      <c r="J3264" s="53">
        <v>181</v>
      </c>
      <c r="K3264" s="52">
        <v>50</v>
      </c>
      <c r="L3264" s="52">
        <v>673.57600000000002</v>
      </c>
      <c r="M3264" s="55">
        <v>6</v>
      </c>
      <c r="N3264" s="61" t="s">
        <v>15</v>
      </c>
      <c r="P3264" s="66"/>
      <c r="Q3264" s="53"/>
      <c r="R3264" s="53"/>
      <c r="S3264" s="53"/>
      <c r="T3264" s="53"/>
      <c r="U3264" s="53"/>
      <c r="V3264" s="53"/>
      <c r="W3264" s="53"/>
      <c r="BY3264" s="53"/>
    </row>
    <row r="3265" spans="2:77" s="52" customFormat="1" ht="13" x14ac:dyDescent="0.3">
      <c r="B3265" s="53" t="s">
        <v>116</v>
      </c>
      <c r="C3265" s="53" t="s">
        <v>159</v>
      </c>
      <c r="D3265" s="53" t="s">
        <v>606</v>
      </c>
      <c r="E3265" s="53">
        <v>37.693910000000002</v>
      </c>
      <c r="F3265" s="53">
        <v>-6.5918479999999997</v>
      </c>
      <c r="G3265" s="54">
        <v>417.64339999999999</v>
      </c>
      <c r="H3265" s="53">
        <v>4221</v>
      </c>
      <c r="I3265" s="53">
        <v>2038</v>
      </c>
      <c r="J3265" s="53">
        <v>2183</v>
      </c>
      <c r="K3265" s="52">
        <v>50</v>
      </c>
      <c r="L3265" s="52">
        <v>367.64339999999999</v>
      </c>
      <c r="M3265" s="55">
        <v>4</v>
      </c>
      <c r="N3265" s="61" t="s">
        <v>14</v>
      </c>
      <c r="P3265" s="66"/>
      <c r="Q3265" s="53"/>
      <c r="R3265" s="53"/>
      <c r="S3265" s="53"/>
      <c r="T3265" s="53"/>
      <c r="U3265" s="53"/>
      <c r="V3265" s="53"/>
      <c r="W3265" s="53"/>
      <c r="BY3265" s="53"/>
    </row>
    <row r="3266" spans="2:77" s="52" customFormat="1" ht="13" x14ac:dyDescent="0.3">
      <c r="B3266" s="53" t="s">
        <v>116</v>
      </c>
      <c r="C3266" s="53" t="s">
        <v>159</v>
      </c>
      <c r="D3266" s="53" t="s">
        <v>607</v>
      </c>
      <c r="E3266" s="53">
        <v>37.27469</v>
      </c>
      <c r="F3266" s="53">
        <v>-6.8365910000000003</v>
      </c>
      <c r="G3266" s="54">
        <v>53.911009999999997</v>
      </c>
      <c r="H3266" s="53">
        <v>19569</v>
      </c>
      <c r="I3266" s="53">
        <v>9832</v>
      </c>
      <c r="J3266" s="53">
        <v>9737</v>
      </c>
      <c r="K3266" s="52">
        <v>50</v>
      </c>
      <c r="L3266" s="52">
        <v>3.9110099999999974</v>
      </c>
      <c r="M3266" s="55">
        <v>2</v>
      </c>
      <c r="N3266" s="61" t="s">
        <v>14</v>
      </c>
      <c r="P3266" s="66"/>
      <c r="Q3266" s="53"/>
      <c r="R3266" s="53"/>
      <c r="S3266" s="53"/>
      <c r="T3266" s="53"/>
      <c r="U3266" s="53"/>
      <c r="V3266" s="53"/>
      <c r="W3266" s="53"/>
      <c r="BY3266" s="53"/>
    </row>
    <row r="3267" spans="2:77" s="52" customFormat="1" ht="13" x14ac:dyDescent="0.3">
      <c r="B3267" s="53" t="s">
        <v>116</v>
      </c>
      <c r="C3267" s="53" t="s">
        <v>159</v>
      </c>
      <c r="D3267" s="53" t="s">
        <v>608</v>
      </c>
      <c r="E3267" s="53">
        <v>37.963419999999999</v>
      </c>
      <c r="F3267" s="53">
        <v>-6.7457459999999996</v>
      </c>
      <c r="G3267" s="54">
        <v>424.02330000000001</v>
      </c>
      <c r="H3267" s="53">
        <v>321</v>
      </c>
      <c r="I3267" s="53">
        <v>167</v>
      </c>
      <c r="J3267" s="53">
        <v>154</v>
      </c>
      <c r="K3267" s="52">
        <v>50</v>
      </c>
      <c r="L3267" s="52">
        <v>374.02330000000001</v>
      </c>
      <c r="M3267" s="55">
        <v>4</v>
      </c>
      <c r="N3267" s="61" t="s">
        <v>14</v>
      </c>
      <c r="P3267" s="66"/>
      <c r="Q3267" s="53"/>
      <c r="R3267" s="53"/>
      <c r="S3267" s="53"/>
      <c r="T3267" s="53"/>
      <c r="U3267" s="53"/>
      <c r="V3267" s="53"/>
      <c r="W3267" s="53"/>
      <c r="BY3267" s="53"/>
    </row>
    <row r="3268" spans="2:77" s="52" customFormat="1" ht="13" x14ac:dyDescent="0.3">
      <c r="B3268" s="53" t="s">
        <v>116</v>
      </c>
      <c r="C3268" s="53" t="s">
        <v>159</v>
      </c>
      <c r="D3268" s="53" t="s">
        <v>609</v>
      </c>
      <c r="E3268" s="53">
        <v>37.69511</v>
      </c>
      <c r="F3268" s="53">
        <v>-6.5506320000000002</v>
      </c>
      <c r="G3268" s="54">
        <v>336.92520000000002</v>
      </c>
      <c r="H3268" s="53">
        <v>6000</v>
      </c>
      <c r="I3268" s="53">
        <v>2902</v>
      </c>
      <c r="J3268" s="53">
        <v>3098</v>
      </c>
      <c r="K3268" s="52">
        <v>50</v>
      </c>
      <c r="L3268" s="52">
        <v>286.92520000000002</v>
      </c>
      <c r="M3268" s="55">
        <v>4</v>
      </c>
      <c r="N3268" s="61" t="s">
        <v>14</v>
      </c>
      <c r="P3268" s="66"/>
      <c r="Q3268" s="53"/>
      <c r="R3268" s="53"/>
      <c r="S3268" s="53"/>
      <c r="T3268" s="53"/>
      <c r="U3268" s="53"/>
      <c r="V3268" s="53"/>
      <c r="W3268" s="53"/>
      <c r="BY3268" s="53"/>
    </row>
    <row r="3269" spans="2:77" s="52" customFormat="1" ht="13" x14ac:dyDescent="0.3">
      <c r="B3269" s="53" t="s">
        <v>116</v>
      </c>
      <c r="C3269" s="53" t="s">
        <v>159</v>
      </c>
      <c r="D3269" s="53" t="s">
        <v>610</v>
      </c>
      <c r="E3269" s="53">
        <v>37.360100000000003</v>
      </c>
      <c r="F3269" s="53">
        <v>-6.6791999999999998</v>
      </c>
      <c r="G3269" s="54">
        <v>42.888359999999999</v>
      </c>
      <c r="H3269" s="53">
        <v>4183</v>
      </c>
      <c r="I3269" s="53">
        <v>2129</v>
      </c>
      <c r="J3269" s="53">
        <v>2054</v>
      </c>
      <c r="K3269" s="52">
        <v>50</v>
      </c>
      <c r="L3269" s="52">
        <v>-7.1116400000000013</v>
      </c>
      <c r="M3269" s="55">
        <v>2</v>
      </c>
      <c r="N3269" s="61" t="s">
        <v>14</v>
      </c>
      <c r="P3269" s="66"/>
      <c r="Q3269" s="53"/>
      <c r="R3269" s="53"/>
      <c r="S3269" s="53"/>
      <c r="T3269" s="53"/>
      <c r="U3269" s="53"/>
      <c r="V3269" s="53"/>
      <c r="W3269" s="53"/>
      <c r="BY3269" s="53"/>
    </row>
    <row r="3270" spans="2:77" s="52" customFormat="1" ht="13" x14ac:dyDescent="0.3">
      <c r="B3270" s="53" t="s">
        <v>116</v>
      </c>
      <c r="C3270" s="53" t="s">
        <v>159</v>
      </c>
      <c r="D3270" s="53" t="s">
        <v>611</v>
      </c>
      <c r="E3270" s="53">
        <v>37.387839999999997</v>
      </c>
      <c r="F3270" s="53">
        <v>-6.5533999999999999</v>
      </c>
      <c r="G3270" s="54">
        <v>96.010580000000004</v>
      </c>
      <c r="H3270" s="53">
        <v>10404</v>
      </c>
      <c r="I3270" s="53">
        <v>5185</v>
      </c>
      <c r="J3270" s="53">
        <v>5219</v>
      </c>
      <c r="K3270" s="52">
        <v>50</v>
      </c>
      <c r="L3270" s="52">
        <v>46.010580000000004</v>
      </c>
      <c r="M3270" s="55">
        <v>2</v>
      </c>
      <c r="N3270" s="61" t="s">
        <v>14</v>
      </c>
      <c r="P3270" s="66"/>
      <c r="Q3270" s="53"/>
      <c r="R3270" s="53"/>
      <c r="S3270" s="53"/>
      <c r="T3270" s="53"/>
      <c r="U3270" s="53"/>
      <c r="V3270" s="53"/>
      <c r="W3270" s="53"/>
      <c r="BY3270" s="53"/>
    </row>
    <row r="3271" spans="2:77" s="52" customFormat="1" ht="13" x14ac:dyDescent="0.3">
      <c r="B3271" s="53" t="s">
        <v>116</v>
      </c>
      <c r="C3271" s="53" t="s">
        <v>159</v>
      </c>
      <c r="D3271" s="53" t="s">
        <v>612</v>
      </c>
      <c r="E3271" s="53">
        <v>37.228200000000001</v>
      </c>
      <c r="F3271" s="53">
        <v>-6.8934259999999998</v>
      </c>
      <c r="G3271" s="54">
        <v>29.092289999999998</v>
      </c>
      <c r="H3271" s="53">
        <v>9043</v>
      </c>
      <c r="I3271" s="53">
        <v>4544</v>
      </c>
      <c r="J3271" s="53">
        <v>4499</v>
      </c>
      <c r="K3271" s="52">
        <v>50</v>
      </c>
      <c r="L3271" s="52">
        <v>-20.907710000000002</v>
      </c>
      <c r="M3271" s="55">
        <v>2</v>
      </c>
      <c r="N3271" s="61" t="s">
        <v>14</v>
      </c>
      <c r="P3271" s="66"/>
      <c r="Q3271" s="53"/>
      <c r="R3271" s="53"/>
      <c r="S3271" s="53"/>
      <c r="T3271" s="53"/>
      <c r="U3271" s="53"/>
      <c r="V3271" s="53"/>
      <c r="W3271" s="53"/>
      <c r="BY3271" s="53"/>
    </row>
    <row r="3272" spans="2:77" s="52" customFormat="1" ht="13" x14ac:dyDescent="0.3">
      <c r="B3272" s="53" t="s">
        <v>116</v>
      </c>
      <c r="C3272" s="53" t="s">
        <v>159</v>
      </c>
      <c r="D3272" s="53" t="s">
        <v>613</v>
      </c>
      <c r="E3272" s="53">
        <v>37.420960000000001</v>
      </c>
      <c r="F3272" s="53">
        <v>-6.4014309999999996</v>
      </c>
      <c r="G3272" s="54">
        <v>184.3562</v>
      </c>
      <c r="H3272" s="53">
        <v>3784</v>
      </c>
      <c r="I3272" s="53">
        <v>1938</v>
      </c>
      <c r="J3272" s="53">
        <v>1846</v>
      </c>
      <c r="K3272" s="52">
        <v>50</v>
      </c>
      <c r="L3272" s="52">
        <v>134.3562</v>
      </c>
      <c r="M3272" s="55">
        <v>2</v>
      </c>
      <c r="N3272" s="61" t="s">
        <v>14</v>
      </c>
      <c r="P3272" s="66"/>
      <c r="Q3272" s="53"/>
      <c r="R3272" s="53"/>
      <c r="S3272" s="53"/>
      <c r="T3272" s="53"/>
      <c r="U3272" s="53"/>
      <c r="V3272" s="53"/>
      <c r="W3272" s="53"/>
      <c r="BY3272" s="53"/>
    </row>
    <row r="3273" spans="2:77" s="52" customFormat="1" ht="13" x14ac:dyDescent="0.3">
      <c r="B3273" s="53" t="s">
        <v>116</v>
      </c>
      <c r="C3273" s="53" t="s">
        <v>159</v>
      </c>
      <c r="D3273" s="53" t="s">
        <v>614</v>
      </c>
      <c r="E3273" s="53">
        <v>37.740630000000003</v>
      </c>
      <c r="F3273" s="53">
        <v>-7.3459940000000001</v>
      </c>
      <c r="G3273" s="54">
        <v>180.5523</v>
      </c>
      <c r="H3273" s="53">
        <v>1318</v>
      </c>
      <c r="I3273" s="53">
        <v>654</v>
      </c>
      <c r="J3273" s="53">
        <v>664</v>
      </c>
      <c r="K3273" s="52">
        <v>50</v>
      </c>
      <c r="L3273" s="52">
        <v>130.5523</v>
      </c>
      <c r="M3273" s="55">
        <v>2</v>
      </c>
      <c r="N3273" s="61" t="s">
        <v>14</v>
      </c>
      <c r="P3273" s="66"/>
      <c r="Q3273" s="53"/>
      <c r="R3273" s="53"/>
      <c r="S3273" s="53"/>
      <c r="T3273" s="53"/>
      <c r="U3273" s="53"/>
      <c r="V3273" s="53"/>
      <c r="W3273" s="53"/>
      <c r="BY3273" s="53"/>
    </row>
    <row r="3274" spans="2:77" s="52" customFormat="1" ht="13" x14ac:dyDescent="0.3">
      <c r="B3274" s="53" t="s">
        <v>116</v>
      </c>
      <c r="C3274" s="53" t="s">
        <v>159</v>
      </c>
      <c r="D3274" s="53" t="s">
        <v>615</v>
      </c>
      <c r="E3274" s="53">
        <v>37.611440000000002</v>
      </c>
      <c r="F3274" s="53">
        <v>-7.2458309999999999</v>
      </c>
      <c r="G3274" s="54">
        <v>212.8246</v>
      </c>
      <c r="H3274" s="53">
        <v>3098</v>
      </c>
      <c r="I3274" s="53">
        <v>1600</v>
      </c>
      <c r="J3274" s="53">
        <v>1498</v>
      </c>
      <c r="K3274" s="52">
        <v>50</v>
      </c>
      <c r="L3274" s="52">
        <v>162.8246</v>
      </c>
      <c r="M3274" s="55">
        <v>2</v>
      </c>
      <c r="N3274" s="61" t="s">
        <v>14</v>
      </c>
      <c r="P3274" s="66"/>
      <c r="Q3274" s="53"/>
      <c r="R3274" s="53"/>
      <c r="S3274" s="53"/>
      <c r="T3274" s="53"/>
      <c r="U3274" s="53"/>
      <c r="V3274" s="53"/>
      <c r="W3274" s="53"/>
      <c r="BY3274" s="53"/>
    </row>
    <row r="3275" spans="2:77" s="52" customFormat="1" ht="13" x14ac:dyDescent="0.3">
      <c r="B3275" s="53" t="s">
        <v>116</v>
      </c>
      <c r="C3275" s="53" t="s">
        <v>159</v>
      </c>
      <c r="D3275" s="53" t="s">
        <v>616</v>
      </c>
      <c r="E3275" s="53">
        <v>37.89208</v>
      </c>
      <c r="F3275" s="53">
        <v>-6.4787699999999999</v>
      </c>
      <c r="G3275" s="54">
        <v>519.94619999999998</v>
      </c>
      <c r="H3275" s="53">
        <v>272</v>
      </c>
      <c r="I3275" s="53">
        <v>143</v>
      </c>
      <c r="J3275" s="53">
        <v>129</v>
      </c>
      <c r="K3275" s="52">
        <v>50</v>
      </c>
      <c r="L3275" s="52">
        <v>469.94619999999998</v>
      </c>
      <c r="M3275" s="55">
        <v>5</v>
      </c>
      <c r="N3275" s="61" t="s">
        <v>15</v>
      </c>
      <c r="P3275" s="66"/>
      <c r="Q3275" s="53"/>
      <c r="R3275" s="53"/>
      <c r="S3275" s="53"/>
      <c r="T3275" s="53"/>
      <c r="U3275" s="53"/>
      <c r="V3275" s="53"/>
      <c r="W3275" s="53"/>
      <c r="BY3275" s="53"/>
    </row>
    <row r="3276" spans="2:77" s="52" customFormat="1" ht="13" x14ac:dyDescent="0.3">
      <c r="B3276" s="53" t="s">
        <v>116</v>
      </c>
      <c r="C3276" s="53" t="s">
        <v>159</v>
      </c>
      <c r="D3276" s="53" t="s">
        <v>617</v>
      </c>
      <c r="E3276" s="53">
        <v>37.182479999999998</v>
      </c>
      <c r="F3276" s="53">
        <v>-6.9671479999999999</v>
      </c>
      <c r="G3276" s="54">
        <v>7.5011599999999996</v>
      </c>
      <c r="H3276" s="53">
        <v>14708</v>
      </c>
      <c r="I3276" s="53">
        <v>7493</v>
      </c>
      <c r="J3276" s="53">
        <v>7215</v>
      </c>
      <c r="K3276" s="52">
        <v>50</v>
      </c>
      <c r="L3276" s="52">
        <v>-42.498840000000001</v>
      </c>
      <c r="M3276" s="55">
        <v>2</v>
      </c>
      <c r="N3276" s="61" t="s">
        <v>14</v>
      </c>
      <c r="P3276" s="66"/>
      <c r="Q3276" s="53"/>
      <c r="R3276" s="53"/>
      <c r="S3276" s="53"/>
      <c r="T3276" s="53"/>
      <c r="U3276" s="53"/>
      <c r="V3276" s="53"/>
      <c r="W3276" s="53"/>
      <c r="BY3276" s="53"/>
    </row>
    <row r="3277" spans="2:77" s="52" customFormat="1" ht="13" x14ac:dyDescent="0.3">
      <c r="B3277" s="53" t="s">
        <v>116</v>
      </c>
      <c r="C3277" s="53" t="s">
        <v>159</v>
      </c>
      <c r="D3277" s="53" t="s">
        <v>618</v>
      </c>
      <c r="E3277" s="53">
        <v>37.307810000000003</v>
      </c>
      <c r="F3277" s="53">
        <v>-6.5986719999999996</v>
      </c>
      <c r="G3277" s="54">
        <v>97.398480000000006</v>
      </c>
      <c r="H3277" s="53">
        <v>7317</v>
      </c>
      <c r="I3277" s="53">
        <v>3713</v>
      </c>
      <c r="J3277" s="53">
        <v>3604</v>
      </c>
      <c r="K3277" s="52">
        <v>50</v>
      </c>
      <c r="L3277" s="52">
        <v>47.398480000000006</v>
      </c>
      <c r="M3277" s="55">
        <v>2</v>
      </c>
      <c r="N3277" s="61" t="s">
        <v>14</v>
      </c>
      <c r="P3277" s="66"/>
      <c r="Q3277" s="53"/>
      <c r="R3277" s="53"/>
      <c r="S3277" s="53"/>
      <c r="T3277" s="53"/>
      <c r="U3277" s="53"/>
      <c r="V3277" s="53"/>
      <c r="W3277" s="53"/>
      <c r="BY3277" s="53"/>
    </row>
    <row r="3278" spans="2:77" s="52" customFormat="1" ht="13" x14ac:dyDescent="0.3">
      <c r="B3278" s="53" t="s">
        <v>116</v>
      </c>
      <c r="C3278" s="53" t="s">
        <v>159</v>
      </c>
      <c r="D3278" s="53" t="s">
        <v>619</v>
      </c>
      <c r="E3278" s="53">
        <v>37.967799999999997</v>
      </c>
      <c r="F3278" s="53">
        <v>-7.2205269999999997</v>
      </c>
      <c r="G3278" s="54">
        <v>221.47790000000001</v>
      </c>
      <c r="H3278" s="53">
        <v>1879</v>
      </c>
      <c r="I3278" s="53">
        <v>934</v>
      </c>
      <c r="J3278" s="53">
        <v>945</v>
      </c>
      <c r="K3278" s="52">
        <v>50</v>
      </c>
      <c r="L3278" s="52">
        <v>171.47790000000001</v>
      </c>
      <c r="M3278" s="55">
        <v>2</v>
      </c>
      <c r="N3278" s="61" t="s">
        <v>14</v>
      </c>
      <c r="P3278" s="66"/>
      <c r="Q3278" s="53"/>
      <c r="R3278" s="53"/>
      <c r="S3278" s="53"/>
      <c r="T3278" s="53"/>
      <c r="U3278" s="53"/>
      <c r="V3278" s="53"/>
      <c r="W3278" s="53"/>
      <c r="BY3278" s="53"/>
    </row>
    <row r="3279" spans="2:77" s="52" customFormat="1" ht="13" x14ac:dyDescent="0.3">
      <c r="B3279" s="53" t="s">
        <v>116</v>
      </c>
      <c r="C3279" s="53" t="s">
        <v>159</v>
      </c>
      <c r="D3279" s="53" t="s">
        <v>620</v>
      </c>
      <c r="E3279" s="53">
        <v>37.445959999999999</v>
      </c>
      <c r="F3279" s="53">
        <v>-7.1066830000000003</v>
      </c>
      <c r="G3279" s="54">
        <v>131.22540000000001</v>
      </c>
      <c r="H3279" s="53">
        <v>3468</v>
      </c>
      <c r="I3279" s="53">
        <v>1759</v>
      </c>
      <c r="J3279" s="53">
        <v>1709</v>
      </c>
      <c r="K3279" s="52">
        <v>50</v>
      </c>
      <c r="L3279" s="52">
        <v>81.225400000000008</v>
      </c>
      <c r="M3279" s="55">
        <v>2</v>
      </c>
      <c r="N3279" s="61" t="s">
        <v>14</v>
      </c>
      <c r="P3279" s="66"/>
      <c r="Q3279" s="53"/>
      <c r="R3279" s="53"/>
      <c r="S3279" s="53"/>
      <c r="T3279" s="53"/>
      <c r="U3279" s="53"/>
      <c r="V3279" s="53"/>
      <c r="W3279" s="53"/>
      <c r="BY3279" s="53"/>
    </row>
    <row r="3280" spans="2:77" s="52" customFormat="1" ht="13" x14ac:dyDescent="0.3">
      <c r="B3280" s="53" t="s">
        <v>116</v>
      </c>
      <c r="C3280" s="53" t="s">
        <v>159</v>
      </c>
      <c r="D3280" s="53" t="s">
        <v>621</v>
      </c>
      <c r="E3280" s="53">
        <v>37.314160000000001</v>
      </c>
      <c r="F3280" s="53">
        <v>-6.8407840000000002</v>
      </c>
      <c r="G3280" s="54">
        <v>8</v>
      </c>
      <c r="H3280" s="53">
        <v>8049</v>
      </c>
      <c r="I3280" s="53">
        <v>4056</v>
      </c>
      <c r="J3280" s="53">
        <v>3993</v>
      </c>
      <c r="K3280" s="52">
        <v>50</v>
      </c>
      <c r="L3280" s="52">
        <v>-42</v>
      </c>
      <c r="M3280" s="55">
        <v>2</v>
      </c>
      <c r="N3280" s="61" t="s">
        <v>14</v>
      </c>
      <c r="P3280" s="66"/>
      <c r="Q3280" s="53"/>
      <c r="R3280" s="53"/>
      <c r="S3280" s="53"/>
      <c r="T3280" s="53"/>
      <c r="U3280" s="53"/>
      <c r="V3280" s="53"/>
      <c r="W3280" s="53"/>
      <c r="BY3280" s="53"/>
    </row>
    <row r="3281" spans="2:77" s="52" customFormat="1" ht="13" x14ac:dyDescent="0.3">
      <c r="B3281" s="53" t="s">
        <v>116</v>
      </c>
      <c r="C3281" s="53" t="s">
        <v>159</v>
      </c>
      <c r="D3281" s="53" t="s">
        <v>622</v>
      </c>
      <c r="E3281" s="53">
        <v>37.388399999999997</v>
      </c>
      <c r="F3281" s="53">
        <v>-7.3503049999999996</v>
      </c>
      <c r="G3281" s="54">
        <v>152.81379999999999</v>
      </c>
      <c r="H3281" s="53">
        <v>747</v>
      </c>
      <c r="I3281" s="53">
        <v>399</v>
      </c>
      <c r="J3281" s="53">
        <v>348</v>
      </c>
      <c r="K3281" s="52">
        <v>50</v>
      </c>
      <c r="L3281" s="52">
        <v>102.81379999999999</v>
      </c>
      <c r="M3281" s="55">
        <v>2</v>
      </c>
      <c r="N3281" s="61" t="s">
        <v>14</v>
      </c>
      <c r="P3281" s="66"/>
      <c r="Q3281" s="53"/>
      <c r="R3281" s="53"/>
      <c r="S3281" s="53"/>
      <c r="T3281" s="53"/>
      <c r="U3281" s="53"/>
      <c r="V3281" s="53"/>
      <c r="W3281" s="53"/>
      <c r="BY3281" s="53"/>
    </row>
    <row r="3282" spans="2:77" s="52" customFormat="1" ht="13" x14ac:dyDescent="0.3">
      <c r="B3282" s="53" t="s">
        <v>116</v>
      </c>
      <c r="C3282" s="53" t="s">
        <v>159</v>
      </c>
      <c r="D3282" s="53" t="s">
        <v>623</v>
      </c>
      <c r="E3282" s="53">
        <v>37.473179999999999</v>
      </c>
      <c r="F3282" s="53">
        <v>-7.4678610000000001</v>
      </c>
      <c r="G3282" s="54">
        <v>15.387029999999999</v>
      </c>
      <c r="H3282" s="53">
        <v>367</v>
      </c>
      <c r="I3282" s="53">
        <v>187</v>
      </c>
      <c r="J3282" s="53">
        <v>180</v>
      </c>
      <c r="K3282" s="52">
        <v>50</v>
      </c>
      <c r="L3282" s="52">
        <v>-34.612970000000004</v>
      </c>
      <c r="M3282" s="55">
        <v>2</v>
      </c>
      <c r="N3282" s="61" t="s">
        <v>14</v>
      </c>
      <c r="P3282" s="66"/>
      <c r="Q3282" s="53"/>
      <c r="R3282" s="53"/>
      <c r="S3282" s="53"/>
      <c r="T3282" s="53"/>
      <c r="U3282" s="53"/>
      <c r="V3282" s="53"/>
      <c r="W3282" s="53"/>
      <c r="BY3282" s="53"/>
    </row>
    <row r="3283" spans="2:77" s="52" customFormat="1" ht="13" x14ac:dyDescent="0.3">
      <c r="B3283" s="53" t="s">
        <v>116</v>
      </c>
      <c r="C3283" s="53" t="s">
        <v>159</v>
      </c>
      <c r="D3283" s="53" t="s">
        <v>624</v>
      </c>
      <c r="E3283" s="53">
        <v>37.863959999999999</v>
      </c>
      <c r="F3283" s="53">
        <v>-6.7244450000000002</v>
      </c>
      <c r="G3283" s="54">
        <v>637.69479999999999</v>
      </c>
      <c r="H3283" s="53">
        <v>482</v>
      </c>
      <c r="I3283" s="53">
        <v>224</v>
      </c>
      <c r="J3283" s="53">
        <v>258</v>
      </c>
      <c r="K3283" s="52">
        <v>50</v>
      </c>
      <c r="L3283" s="52">
        <v>587.69479999999999</v>
      </c>
      <c r="M3283" s="55">
        <v>5</v>
      </c>
      <c r="N3283" s="61" t="s">
        <v>15</v>
      </c>
      <c r="P3283" s="66"/>
      <c r="Q3283" s="53"/>
      <c r="R3283" s="53"/>
      <c r="S3283" s="53"/>
      <c r="T3283" s="53"/>
      <c r="U3283" s="53"/>
      <c r="V3283" s="53"/>
      <c r="W3283" s="53"/>
      <c r="BY3283" s="53"/>
    </row>
    <row r="3284" spans="2:77" s="52" customFormat="1" ht="13" x14ac:dyDescent="0.3">
      <c r="B3284" s="53" t="s">
        <v>116</v>
      </c>
      <c r="C3284" s="53" t="s">
        <v>159</v>
      </c>
      <c r="D3284" s="53" t="s">
        <v>625</v>
      </c>
      <c r="E3284" s="53">
        <v>37.796550000000003</v>
      </c>
      <c r="F3284" s="53">
        <v>-7.1886330000000003</v>
      </c>
      <c r="G3284" s="54">
        <v>310.5924</v>
      </c>
      <c r="H3284" s="53">
        <v>1160</v>
      </c>
      <c r="I3284" s="53">
        <v>577</v>
      </c>
      <c r="J3284" s="53">
        <v>583</v>
      </c>
      <c r="K3284" s="52">
        <v>50</v>
      </c>
      <c r="L3284" s="52">
        <v>260.5924</v>
      </c>
      <c r="M3284" s="55">
        <v>4</v>
      </c>
      <c r="N3284" s="61" t="s">
        <v>14</v>
      </c>
      <c r="P3284" s="66"/>
      <c r="Q3284" s="53"/>
      <c r="R3284" s="53"/>
      <c r="S3284" s="53"/>
      <c r="T3284" s="53"/>
      <c r="U3284" s="53"/>
      <c r="V3284" s="53"/>
      <c r="W3284" s="53"/>
      <c r="BY3284" s="53"/>
    </row>
    <row r="3285" spans="2:77" s="52" customFormat="1" ht="13" x14ac:dyDescent="0.3">
      <c r="B3285" s="53" t="s">
        <v>116</v>
      </c>
      <c r="C3285" s="53" t="s">
        <v>159</v>
      </c>
      <c r="D3285" s="53" t="s">
        <v>626</v>
      </c>
      <c r="E3285" s="53">
        <v>37.906509999999997</v>
      </c>
      <c r="F3285" s="53">
        <v>-6.2296170000000002</v>
      </c>
      <c r="G3285" s="54">
        <v>518.62260000000003</v>
      </c>
      <c r="H3285" s="53">
        <v>2187</v>
      </c>
      <c r="I3285" s="53">
        <v>1115</v>
      </c>
      <c r="J3285" s="53">
        <v>1072</v>
      </c>
      <c r="K3285" s="52">
        <v>50</v>
      </c>
      <c r="L3285" s="52">
        <v>468.62260000000003</v>
      </c>
      <c r="M3285" s="55">
        <v>5</v>
      </c>
      <c r="N3285" s="61" t="s">
        <v>15</v>
      </c>
      <c r="P3285" s="66"/>
      <c r="Q3285" s="53"/>
      <c r="R3285" s="53"/>
      <c r="S3285" s="53"/>
      <c r="T3285" s="53"/>
      <c r="U3285" s="53"/>
      <c r="V3285" s="53"/>
      <c r="W3285" s="53"/>
      <c r="BY3285" s="53"/>
    </row>
    <row r="3286" spans="2:77" s="52" customFormat="1" ht="13" x14ac:dyDescent="0.3">
      <c r="B3286" s="53" t="s">
        <v>116</v>
      </c>
      <c r="C3286" s="53" t="s">
        <v>159</v>
      </c>
      <c r="D3286" s="53" t="s">
        <v>627</v>
      </c>
      <c r="E3286" s="53">
        <v>37.383189999999999</v>
      </c>
      <c r="F3286" s="53">
        <v>-6.8337519999999996</v>
      </c>
      <c r="G3286" s="54">
        <v>78.589129999999997</v>
      </c>
      <c r="H3286" s="53">
        <v>7584</v>
      </c>
      <c r="I3286" s="53">
        <v>3782</v>
      </c>
      <c r="J3286" s="53">
        <v>3802</v>
      </c>
      <c r="K3286" s="52">
        <v>50</v>
      </c>
      <c r="L3286" s="52">
        <v>28.589129999999997</v>
      </c>
      <c r="M3286" s="55">
        <v>2</v>
      </c>
      <c r="N3286" s="61" t="s">
        <v>14</v>
      </c>
      <c r="P3286" s="66"/>
      <c r="Q3286" s="53"/>
      <c r="R3286" s="53"/>
      <c r="S3286" s="53"/>
      <c r="T3286" s="53"/>
      <c r="U3286" s="53"/>
      <c r="V3286" s="53"/>
      <c r="W3286" s="53"/>
      <c r="BY3286" s="53"/>
    </row>
    <row r="3287" spans="2:77" s="52" customFormat="1" ht="13" x14ac:dyDescent="0.3">
      <c r="B3287" s="53" t="s">
        <v>116</v>
      </c>
      <c r="C3287" s="53" t="s">
        <v>159</v>
      </c>
      <c r="D3287" s="53" t="s">
        <v>628</v>
      </c>
      <c r="E3287" s="53">
        <v>37.95044</v>
      </c>
      <c r="F3287" s="53">
        <v>-6.6832219999999998</v>
      </c>
      <c r="G3287" s="54">
        <v>619.30449999999996</v>
      </c>
      <c r="H3287" s="53">
        <v>255</v>
      </c>
      <c r="I3287" s="53">
        <v>124</v>
      </c>
      <c r="J3287" s="53">
        <v>131</v>
      </c>
      <c r="K3287" s="52">
        <v>50</v>
      </c>
      <c r="L3287" s="52">
        <v>569.30449999999996</v>
      </c>
      <c r="M3287" s="55">
        <v>5</v>
      </c>
      <c r="N3287" s="61" t="s">
        <v>15</v>
      </c>
      <c r="P3287" s="66"/>
      <c r="Q3287" s="53"/>
      <c r="R3287" s="53"/>
      <c r="S3287" s="53"/>
      <c r="T3287" s="53"/>
      <c r="U3287" s="53"/>
      <c r="V3287" s="53"/>
      <c r="W3287" s="53"/>
      <c r="BY3287" s="53"/>
    </row>
    <row r="3288" spans="2:77" s="52" customFormat="1" ht="13" x14ac:dyDescent="0.3">
      <c r="B3288" s="53" t="s">
        <v>116</v>
      </c>
      <c r="C3288" s="53" t="s">
        <v>159</v>
      </c>
      <c r="D3288" s="53" t="s">
        <v>629</v>
      </c>
      <c r="E3288" s="53">
        <v>37.573390000000003</v>
      </c>
      <c r="F3288" s="53">
        <v>-6.7533760000000003</v>
      </c>
      <c r="G3288" s="54">
        <v>282.47629999999998</v>
      </c>
      <c r="H3288" s="53">
        <v>12780</v>
      </c>
      <c r="I3288" s="53">
        <v>6242</v>
      </c>
      <c r="J3288" s="53">
        <v>6538</v>
      </c>
      <c r="K3288" s="52">
        <v>50</v>
      </c>
      <c r="L3288" s="52">
        <v>232.47629999999998</v>
      </c>
      <c r="M3288" s="55">
        <v>4</v>
      </c>
      <c r="N3288" s="61" t="s">
        <v>14</v>
      </c>
      <c r="P3288" s="66"/>
      <c r="Q3288" s="53"/>
      <c r="R3288" s="53"/>
      <c r="S3288" s="53"/>
      <c r="T3288" s="53"/>
      <c r="U3288" s="53"/>
      <c r="V3288" s="53"/>
      <c r="W3288" s="53"/>
      <c r="BY3288" s="53"/>
    </row>
    <row r="3289" spans="2:77" s="52" customFormat="1" ht="13" x14ac:dyDescent="0.3">
      <c r="B3289" s="53" t="s">
        <v>116</v>
      </c>
      <c r="C3289" s="53" t="s">
        <v>159</v>
      </c>
      <c r="D3289" s="53" t="s">
        <v>630</v>
      </c>
      <c r="E3289" s="53">
        <v>37.303730000000002</v>
      </c>
      <c r="F3289" s="53">
        <v>-7.3419049999999997</v>
      </c>
      <c r="G3289" s="54">
        <v>95.639740000000003</v>
      </c>
      <c r="H3289" s="53">
        <v>2793</v>
      </c>
      <c r="I3289" s="53">
        <v>1476</v>
      </c>
      <c r="J3289" s="53">
        <v>1317</v>
      </c>
      <c r="K3289" s="52">
        <v>50</v>
      </c>
      <c r="L3289" s="52">
        <v>45.639740000000003</v>
      </c>
      <c r="M3289" s="55">
        <v>2</v>
      </c>
      <c r="N3289" s="61" t="s">
        <v>14</v>
      </c>
      <c r="P3289" s="66"/>
      <c r="Q3289" s="53"/>
      <c r="R3289" s="53"/>
      <c r="S3289" s="53"/>
      <c r="T3289" s="53"/>
      <c r="U3289" s="53"/>
      <c r="V3289" s="53"/>
      <c r="W3289" s="53"/>
      <c r="BY3289" s="53"/>
    </row>
    <row r="3290" spans="2:77" s="52" customFormat="1" ht="13" x14ac:dyDescent="0.3">
      <c r="B3290" s="53" t="s">
        <v>116</v>
      </c>
      <c r="C3290" s="53" t="s">
        <v>159</v>
      </c>
      <c r="D3290" s="53" t="s">
        <v>631</v>
      </c>
      <c r="E3290" s="53">
        <v>37.397289999999998</v>
      </c>
      <c r="F3290" s="53">
        <v>-6.4765949999999997</v>
      </c>
      <c r="G3290" s="54">
        <v>161.80709999999999</v>
      </c>
      <c r="H3290" s="53">
        <v>3510</v>
      </c>
      <c r="I3290" s="53">
        <v>1734</v>
      </c>
      <c r="J3290" s="53">
        <v>1776</v>
      </c>
      <c r="K3290" s="52">
        <v>50</v>
      </c>
      <c r="L3290" s="52">
        <v>111.80709999999999</v>
      </c>
      <c r="M3290" s="55">
        <v>2</v>
      </c>
      <c r="N3290" s="61" t="s">
        <v>14</v>
      </c>
      <c r="P3290" s="66"/>
      <c r="Q3290" s="53"/>
      <c r="R3290" s="53"/>
      <c r="S3290" s="53"/>
      <c r="T3290" s="53"/>
      <c r="U3290" s="53"/>
      <c r="V3290" s="53"/>
      <c r="W3290" s="53"/>
      <c r="BY3290" s="53"/>
    </row>
    <row r="3291" spans="2:77" s="52" customFormat="1" ht="13" x14ac:dyDescent="0.3">
      <c r="B3291" s="53" t="s">
        <v>116</v>
      </c>
      <c r="C3291" s="53" t="s">
        <v>159</v>
      </c>
      <c r="D3291" s="53" t="s">
        <v>632</v>
      </c>
      <c r="E3291" s="53">
        <v>37.62762</v>
      </c>
      <c r="F3291" s="53">
        <v>-7.024521</v>
      </c>
      <c r="G3291" s="54">
        <v>119.6258</v>
      </c>
      <c r="H3291" s="53">
        <v>415</v>
      </c>
      <c r="I3291" s="53">
        <v>193</v>
      </c>
      <c r="J3291" s="53">
        <v>222</v>
      </c>
      <c r="K3291" s="52">
        <v>50</v>
      </c>
      <c r="L3291" s="52">
        <v>69.625799999999998</v>
      </c>
      <c r="M3291" s="55">
        <v>2</v>
      </c>
      <c r="N3291" s="61" t="s">
        <v>14</v>
      </c>
      <c r="P3291" s="66"/>
      <c r="Q3291" s="53"/>
      <c r="R3291" s="53"/>
      <c r="S3291" s="53"/>
      <c r="T3291" s="53"/>
      <c r="U3291" s="53"/>
      <c r="V3291" s="53"/>
      <c r="W3291" s="53"/>
      <c r="BY3291" s="53"/>
    </row>
    <row r="3292" spans="2:77" s="52" customFormat="1" ht="13" x14ac:dyDescent="0.3">
      <c r="B3292" s="53" t="s">
        <v>116</v>
      </c>
      <c r="C3292" s="53" t="s">
        <v>159</v>
      </c>
      <c r="D3292" s="53" t="s">
        <v>633</v>
      </c>
      <c r="E3292" s="53">
        <v>37.500459999999997</v>
      </c>
      <c r="F3292" s="53">
        <v>-7.272443</v>
      </c>
      <c r="G3292" s="54">
        <v>225</v>
      </c>
      <c r="H3292" s="53">
        <v>2812</v>
      </c>
      <c r="I3292" s="53">
        <v>1391</v>
      </c>
      <c r="J3292" s="53">
        <v>1421</v>
      </c>
      <c r="K3292" s="52">
        <v>50</v>
      </c>
      <c r="L3292" s="52">
        <v>175</v>
      </c>
      <c r="M3292" s="55">
        <v>2</v>
      </c>
      <c r="N3292" s="61" t="s">
        <v>14</v>
      </c>
      <c r="P3292" s="66"/>
      <c r="Q3292" s="53"/>
      <c r="R3292" s="53"/>
      <c r="S3292" s="53"/>
      <c r="T3292" s="53"/>
      <c r="U3292" s="53"/>
      <c r="V3292" s="53"/>
      <c r="W3292" s="53"/>
      <c r="BY3292" s="53"/>
    </row>
    <row r="3293" spans="2:77" s="52" customFormat="1" ht="13" x14ac:dyDescent="0.3">
      <c r="B3293" s="53" t="s">
        <v>116</v>
      </c>
      <c r="C3293" s="53" t="s">
        <v>159</v>
      </c>
      <c r="D3293" s="53" t="s">
        <v>634</v>
      </c>
      <c r="E3293" s="53">
        <v>37.389449999999997</v>
      </c>
      <c r="F3293" s="53">
        <v>-6.6069139999999997</v>
      </c>
      <c r="G3293" s="54">
        <v>66.984089999999995</v>
      </c>
      <c r="H3293" s="53">
        <v>2151</v>
      </c>
      <c r="I3293" s="53">
        <v>1086</v>
      </c>
      <c r="J3293" s="53">
        <v>1065</v>
      </c>
      <c r="K3293" s="52">
        <v>50</v>
      </c>
      <c r="L3293" s="52">
        <v>16.984089999999995</v>
      </c>
      <c r="M3293" s="55">
        <v>2</v>
      </c>
      <c r="N3293" s="61" t="s">
        <v>14</v>
      </c>
      <c r="P3293" s="66"/>
      <c r="Q3293" s="53"/>
      <c r="R3293" s="53"/>
      <c r="S3293" s="53"/>
      <c r="T3293" s="53"/>
      <c r="U3293" s="53"/>
      <c r="V3293" s="53"/>
      <c r="W3293" s="53"/>
      <c r="BY3293" s="53"/>
    </row>
    <row r="3294" spans="2:77" s="52" customFormat="1" ht="13" x14ac:dyDescent="0.3">
      <c r="B3294" s="53" t="s">
        <v>116</v>
      </c>
      <c r="C3294" s="53" t="s">
        <v>159</v>
      </c>
      <c r="D3294" s="53" t="s">
        <v>635</v>
      </c>
      <c r="E3294" s="53">
        <v>37.678910000000002</v>
      </c>
      <c r="F3294" s="53">
        <v>-6.6605780000000001</v>
      </c>
      <c r="G3294" s="54">
        <v>409.54689999999999</v>
      </c>
      <c r="H3294" s="53">
        <v>3414</v>
      </c>
      <c r="I3294" s="53">
        <v>1691</v>
      </c>
      <c r="J3294" s="53">
        <v>1723</v>
      </c>
      <c r="K3294" s="52">
        <v>50</v>
      </c>
      <c r="L3294" s="52">
        <v>359.54689999999999</v>
      </c>
      <c r="M3294" s="55">
        <v>4</v>
      </c>
      <c r="N3294" s="61" t="s">
        <v>14</v>
      </c>
      <c r="P3294" s="66"/>
      <c r="Q3294" s="53"/>
      <c r="R3294" s="53"/>
      <c r="S3294" s="53"/>
      <c r="T3294" s="53"/>
      <c r="U3294" s="53"/>
      <c r="V3294" s="53"/>
      <c r="W3294" s="53"/>
      <c r="BY3294" s="53"/>
    </row>
    <row r="3295" spans="2:77" s="52" customFormat="1" ht="13" x14ac:dyDescent="0.3">
      <c r="B3295" s="53" t="s">
        <v>116</v>
      </c>
      <c r="C3295" s="53" t="s">
        <v>159</v>
      </c>
      <c r="D3295" s="53" t="s">
        <v>636</v>
      </c>
      <c r="E3295" s="53">
        <v>37.833840000000002</v>
      </c>
      <c r="F3295" s="53">
        <v>-6.3386129999999996</v>
      </c>
      <c r="G3295" s="54">
        <v>441.52969999999999</v>
      </c>
      <c r="H3295" s="53">
        <v>973</v>
      </c>
      <c r="I3295" s="53">
        <v>498</v>
      </c>
      <c r="J3295" s="53">
        <v>475</v>
      </c>
      <c r="K3295" s="52">
        <v>50</v>
      </c>
      <c r="L3295" s="52">
        <v>391.52969999999999</v>
      </c>
      <c r="M3295" s="55">
        <v>4</v>
      </c>
      <c r="N3295" s="61" t="s">
        <v>14</v>
      </c>
      <c r="P3295" s="66"/>
      <c r="Q3295" s="53"/>
      <c r="R3295" s="53"/>
      <c r="S3295" s="53"/>
      <c r="T3295" s="53"/>
      <c r="U3295" s="53"/>
      <c r="V3295" s="53"/>
      <c r="W3295" s="53"/>
      <c r="BY3295" s="53"/>
    </row>
    <row r="3296" spans="2:77" s="52" customFormat="1" ht="13" x14ac:dyDescent="0.3">
      <c r="B3296" s="53" t="s">
        <v>12</v>
      </c>
      <c r="C3296" s="53" t="s">
        <v>161</v>
      </c>
      <c r="D3296" s="53" t="s">
        <v>936</v>
      </c>
      <c r="E3296" s="53">
        <v>42.121209999999998</v>
      </c>
      <c r="F3296" s="53">
        <v>-7.1032499999999998E-2</v>
      </c>
      <c r="G3296" s="54">
        <v>527.23440000000005</v>
      </c>
      <c r="H3296" s="53">
        <v>286</v>
      </c>
      <c r="I3296" s="53">
        <v>153</v>
      </c>
      <c r="J3296" s="53">
        <v>133</v>
      </c>
      <c r="K3296" s="52">
        <v>432</v>
      </c>
      <c r="L3296" s="52">
        <v>95.234400000000051</v>
      </c>
      <c r="M3296" s="55">
        <v>2</v>
      </c>
      <c r="N3296" s="61" t="s">
        <v>16</v>
      </c>
      <c r="P3296" s="66"/>
      <c r="Q3296" s="53"/>
      <c r="R3296" s="53"/>
      <c r="S3296" s="53"/>
      <c r="T3296" s="53"/>
      <c r="U3296" s="53"/>
      <c r="V3296" s="53"/>
      <c r="W3296" s="53"/>
      <c r="BY3296" s="53"/>
    </row>
    <row r="3297" spans="2:77" s="52" customFormat="1" ht="13" x14ac:dyDescent="0.3">
      <c r="B3297" s="53" t="s">
        <v>12</v>
      </c>
      <c r="C3297" s="53" t="s">
        <v>161</v>
      </c>
      <c r="D3297" s="53" t="s">
        <v>937</v>
      </c>
      <c r="E3297" s="53">
        <v>42.242530000000002</v>
      </c>
      <c r="F3297" s="53">
        <v>0.1962168</v>
      </c>
      <c r="G3297" s="54">
        <v>603.4579</v>
      </c>
      <c r="H3297" s="53">
        <v>126</v>
      </c>
      <c r="I3297" s="53">
        <v>65</v>
      </c>
      <c r="J3297" s="53">
        <v>61</v>
      </c>
      <c r="K3297" s="52">
        <v>432</v>
      </c>
      <c r="L3297" s="52">
        <v>171.4579</v>
      </c>
      <c r="M3297" s="55">
        <v>2</v>
      </c>
      <c r="N3297" s="61" t="s">
        <v>16</v>
      </c>
      <c r="P3297" s="66"/>
      <c r="Q3297" s="53"/>
      <c r="R3297" s="53"/>
      <c r="S3297" s="53"/>
      <c r="T3297" s="53"/>
      <c r="U3297" s="53"/>
      <c r="V3297" s="53"/>
      <c r="W3297" s="53"/>
      <c r="BY3297" s="53"/>
    </row>
    <row r="3298" spans="2:77" s="52" customFormat="1" ht="13" x14ac:dyDescent="0.3">
      <c r="B3298" s="53" t="s">
        <v>12</v>
      </c>
      <c r="C3298" s="53" t="s">
        <v>161</v>
      </c>
      <c r="D3298" s="53" t="s">
        <v>938</v>
      </c>
      <c r="E3298" s="53">
        <v>42.144779999999997</v>
      </c>
      <c r="F3298" s="53">
        <v>-7.4546999999999999E-3</v>
      </c>
      <c r="G3298" s="54">
        <v>605.85670000000005</v>
      </c>
      <c r="H3298" s="53">
        <v>168</v>
      </c>
      <c r="I3298" s="53">
        <v>83</v>
      </c>
      <c r="J3298" s="53">
        <v>85</v>
      </c>
      <c r="K3298" s="52">
        <v>432</v>
      </c>
      <c r="L3298" s="52">
        <v>173.85670000000005</v>
      </c>
      <c r="M3298" s="55">
        <v>2</v>
      </c>
      <c r="N3298" s="61" t="s">
        <v>16</v>
      </c>
      <c r="P3298" s="66"/>
      <c r="Q3298" s="53"/>
      <c r="R3298" s="53"/>
      <c r="S3298" s="53"/>
      <c r="T3298" s="53"/>
      <c r="U3298" s="53"/>
      <c r="V3298" s="53"/>
      <c r="W3298" s="53"/>
      <c r="BY3298" s="53"/>
    </row>
    <row r="3299" spans="2:77" s="52" customFormat="1" ht="13" x14ac:dyDescent="0.3">
      <c r="B3299" s="53" t="s">
        <v>12</v>
      </c>
      <c r="C3299" s="53" t="s">
        <v>161</v>
      </c>
      <c r="D3299" s="53" t="s">
        <v>939</v>
      </c>
      <c r="E3299" s="53">
        <v>42.354849999999999</v>
      </c>
      <c r="F3299" s="53">
        <v>-0.79457529999999998</v>
      </c>
      <c r="G3299" s="54">
        <v>665.52700000000004</v>
      </c>
      <c r="H3299" s="53">
        <v>166</v>
      </c>
      <c r="I3299" s="53">
        <v>92</v>
      </c>
      <c r="J3299" s="53">
        <v>74</v>
      </c>
      <c r="K3299" s="52">
        <v>432</v>
      </c>
      <c r="L3299" s="52">
        <v>233.52700000000004</v>
      </c>
      <c r="M3299" s="55">
        <v>4</v>
      </c>
      <c r="N3299" s="61" t="s">
        <v>17</v>
      </c>
      <c r="P3299" s="66"/>
      <c r="Q3299" s="53"/>
      <c r="R3299" s="53"/>
      <c r="S3299" s="53"/>
      <c r="T3299" s="53"/>
      <c r="U3299" s="53"/>
      <c r="V3299" s="53"/>
      <c r="W3299" s="53"/>
      <c r="BY3299" s="53"/>
    </row>
    <row r="3300" spans="2:77" s="52" customFormat="1" ht="13" x14ac:dyDescent="0.3">
      <c r="B3300" s="53" t="s">
        <v>12</v>
      </c>
      <c r="C3300" s="53" t="s">
        <v>161</v>
      </c>
      <c r="D3300" s="53" t="s">
        <v>940</v>
      </c>
      <c r="E3300" s="53">
        <v>42.415559999999999</v>
      </c>
      <c r="F3300" s="53">
        <v>0.14690929999999999</v>
      </c>
      <c r="G3300" s="54">
        <v>533.08860000000004</v>
      </c>
      <c r="H3300" s="53">
        <v>2179</v>
      </c>
      <c r="I3300" s="53">
        <v>1122</v>
      </c>
      <c r="J3300" s="53">
        <v>1057</v>
      </c>
      <c r="K3300" s="52">
        <v>432</v>
      </c>
      <c r="L3300" s="52">
        <v>101.08860000000004</v>
      </c>
      <c r="M3300" s="55">
        <v>2</v>
      </c>
      <c r="N3300" s="61" t="s">
        <v>16</v>
      </c>
      <c r="P3300" s="66"/>
      <c r="Q3300" s="53"/>
      <c r="R3300" s="53"/>
      <c r="S3300" s="53"/>
      <c r="T3300" s="53"/>
      <c r="U3300" s="53"/>
      <c r="V3300" s="53"/>
      <c r="W3300" s="53"/>
      <c r="BY3300" s="53"/>
    </row>
    <row r="3301" spans="2:77" s="52" customFormat="1" ht="13" x14ac:dyDescent="0.3">
      <c r="B3301" s="53" t="s">
        <v>12</v>
      </c>
      <c r="C3301" s="53" t="s">
        <v>161</v>
      </c>
      <c r="D3301" s="53" t="s">
        <v>941</v>
      </c>
      <c r="E3301" s="53">
        <v>42.682780000000001</v>
      </c>
      <c r="F3301" s="53">
        <v>0.61694439999999995</v>
      </c>
      <c r="G3301" s="54">
        <v>1818.9949999999999</v>
      </c>
      <c r="H3301" s="53">
        <v>394</v>
      </c>
      <c r="I3301" s="53">
        <v>220</v>
      </c>
      <c r="J3301" s="53">
        <v>174</v>
      </c>
      <c r="K3301" s="52">
        <v>432</v>
      </c>
      <c r="L3301" s="52">
        <v>1386.9949999999999</v>
      </c>
      <c r="M3301" s="55">
        <v>8</v>
      </c>
      <c r="N3301" s="61" t="s">
        <v>17</v>
      </c>
      <c r="P3301" s="66"/>
      <c r="Q3301" s="53"/>
      <c r="R3301" s="53"/>
      <c r="S3301" s="53"/>
      <c r="T3301" s="53"/>
      <c r="U3301" s="53"/>
      <c r="V3301" s="53"/>
      <c r="W3301" s="53"/>
      <c r="BY3301" s="53"/>
    </row>
    <row r="3302" spans="2:77" s="52" customFormat="1" ht="13" x14ac:dyDescent="0.3">
      <c r="B3302" s="53" t="s">
        <v>12</v>
      </c>
      <c r="C3302" s="53" t="s">
        <v>161</v>
      </c>
      <c r="D3302" s="53" t="s">
        <v>942</v>
      </c>
      <c r="E3302" s="53">
        <v>41.722949999999997</v>
      </c>
      <c r="F3302" s="53">
        <v>0.14582100000000001</v>
      </c>
      <c r="G3302" s="54">
        <v>193.51329999999999</v>
      </c>
      <c r="H3302" s="53">
        <v>1205</v>
      </c>
      <c r="I3302" s="53">
        <v>638</v>
      </c>
      <c r="J3302" s="53">
        <v>567</v>
      </c>
      <c r="K3302" s="52">
        <v>432</v>
      </c>
      <c r="L3302" s="52">
        <v>-238.48670000000001</v>
      </c>
      <c r="M3302" s="55">
        <v>2</v>
      </c>
      <c r="N3302" s="61" t="s">
        <v>16</v>
      </c>
      <c r="P3302" s="66"/>
      <c r="Q3302" s="53"/>
      <c r="R3302" s="53"/>
      <c r="S3302" s="53"/>
      <c r="T3302" s="53"/>
      <c r="U3302" s="53"/>
      <c r="V3302" s="53"/>
      <c r="W3302" s="53"/>
      <c r="BY3302" s="53"/>
    </row>
    <row r="3303" spans="2:77" s="52" customFormat="1" ht="13" x14ac:dyDescent="0.3">
      <c r="B3303" s="53" t="s">
        <v>12</v>
      </c>
      <c r="C3303" s="53" t="s">
        <v>161</v>
      </c>
      <c r="D3303" s="53" t="s">
        <v>943</v>
      </c>
      <c r="E3303" s="53">
        <v>41.736710000000002</v>
      </c>
      <c r="F3303" s="53">
        <v>-0.15059239999999999</v>
      </c>
      <c r="G3303" s="54">
        <v>261.1216</v>
      </c>
      <c r="H3303" s="53">
        <v>234</v>
      </c>
      <c r="I3303" s="53">
        <v>119</v>
      </c>
      <c r="J3303" s="53">
        <v>115</v>
      </c>
      <c r="K3303" s="52">
        <v>432</v>
      </c>
      <c r="L3303" s="52">
        <v>-170.8784</v>
      </c>
      <c r="M3303" s="55">
        <v>2</v>
      </c>
      <c r="N3303" s="61" t="s">
        <v>16</v>
      </c>
      <c r="P3303" s="66"/>
      <c r="Q3303" s="53"/>
      <c r="R3303" s="53"/>
      <c r="S3303" s="53"/>
      <c r="T3303" s="53"/>
      <c r="U3303" s="53"/>
      <c r="V3303" s="53"/>
      <c r="W3303" s="53"/>
      <c r="BY3303" s="53"/>
    </row>
    <row r="3304" spans="2:77" s="52" customFormat="1" ht="13" x14ac:dyDescent="0.3">
      <c r="B3304" s="53" t="s">
        <v>12</v>
      </c>
      <c r="C3304" s="53" t="s">
        <v>161</v>
      </c>
      <c r="D3304" s="53" t="s">
        <v>944</v>
      </c>
      <c r="E3304" s="53">
        <v>41.86542</v>
      </c>
      <c r="F3304" s="53">
        <v>0.46115210000000001</v>
      </c>
      <c r="G3304" s="54">
        <v>364.2167</v>
      </c>
      <c r="H3304" s="53">
        <v>861</v>
      </c>
      <c r="I3304" s="53">
        <v>461</v>
      </c>
      <c r="J3304" s="53">
        <v>400</v>
      </c>
      <c r="K3304" s="52">
        <v>432</v>
      </c>
      <c r="L3304" s="52">
        <v>-67.783299999999997</v>
      </c>
      <c r="M3304" s="55">
        <v>2</v>
      </c>
      <c r="N3304" s="61" t="s">
        <v>16</v>
      </c>
      <c r="P3304" s="66"/>
      <c r="Q3304" s="53"/>
      <c r="R3304" s="53"/>
      <c r="S3304" s="53"/>
      <c r="T3304" s="53"/>
      <c r="U3304" s="53"/>
      <c r="V3304" s="53"/>
      <c r="W3304" s="53"/>
      <c r="BY3304" s="53"/>
    </row>
    <row r="3305" spans="2:77" s="52" customFormat="1" ht="13" x14ac:dyDescent="0.3">
      <c r="B3305" s="53" t="s">
        <v>12</v>
      </c>
      <c r="C3305" s="53" t="s">
        <v>161</v>
      </c>
      <c r="D3305" s="53" t="s">
        <v>945</v>
      </c>
      <c r="E3305" s="53">
        <v>42.050049999999999</v>
      </c>
      <c r="F3305" s="53">
        <v>-0.33746759999999998</v>
      </c>
      <c r="G3305" s="54">
        <v>438.05439999999999</v>
      </c>
      <c r="H3305" s="53">
        <v>123</v>
      </c>
      <c r="I3305" s="53">
        <v>70</v>
      </c>
      <c r="J3305" s="53">
        <v>53</v>
      </c>
      <c r="K3305" s="52">
        <v>432</v>
      </c>
      <c r="L3305" s="52">
        <v>6.0543999999999869</v>
      </c>
      <c r="M3305" s="55">
        <v>2</v>
      </c>
      <c r="N3305" s="61" t="s">
        <v>16</v>
      </c>
      <c r="P3305" s="66"/>
      <c r="Q3305" s="53"/>
      <c r="R3305" s="53"/>
      <c r="S3305" s="53"/>
      <c r="T3305" s="53"/>
      <c r="U3305" s="53"/>
      <c r="V3305" s="53"/>
      <c r="W3305" s="53"/>
      <c r="BY3305" s="53"/>
    </row>
    <row r="3306" spans="2:77" s="52" customFormat="1" ht="13" x14ac:dyDescent="0.3">
      <c r="B3306" s="53" t="s">
        <v>12</v>
      </c>
      <c r="C3306" s="53" t="s">
        <v>161</v>
      </c>
      <c r="D3306" s="53" t="s">
        <v>946</v>
      </c>
      <c r="E3306" s="53">
        <v>42.025199999999998</v>
      </c>
      <c r="F3306" s="53">
        <v>-0.3813607</v>
      </c>
      <c r="G3306" s="54">
        <v>400</v>
      </c>
      <c r="H3306" s="53">
        <v>103</v>
      </c>
      <c r="I3306" s="53">
        <v>55</v>
      </c>
      <c r="J3306" s="53">
        <v>48</v>
      </c>
      <c r="K3306" s="52">
        <v>432</v>
      </c>
      <c r="L3306" s="52">
        <v>-32</v>
      </c>
      <c r="M3306" s="55">
        <v>2</v>
      </c>
      <c r="N3306" s="61" t="s">
        <v>16</v>
      </c>
      <c r="P3306" s="66"/>
      <c r="Q3306" s="53"/>
      <c r="R3306" s="53"/>
      <c r="S3306" s="53"/>
      <c r="T3306" s="53"/>
      <c r="U3306" s="53"/>
      <c r="V3306" s="53"/>
      <c r="W3306" s="53"/>
      <c r="BY3306" s="53"/>
    </row>
    <row r="3307" spans="2:77" s="52" customFormat="1" ht="13" x14ac:dyDescent="0.3">
      <c r="B3307" s="53" t="s">
        <v>12</v>
      </c>
      <c r="C3307" s="53" t="s">
        <v>161</v>
      </c>
      <c r="D3307" s="53" t="s">
        <v>947</v>
      </c>
      <c r="E3307" s="53">
        <v>41.908799999999999</v>
      </c>
      <c r="F3307" s="53">
        <v>-0.2136612</v>
      </c>
      <c r="G3307" s="54">
        <v>350.12490000000003</v>
      </c>
      <c r="H3307" s="53">
        <v>358</v>
      </c>
      <c r="I3307" s="53">
        <v>185</v>
      </c>
      <c r="J3307" s="53">
        <v>173</v>
      </c>
      <c r="K3307" s="52">
        <v>432</v>
      </c>
      <c r="L3307" s="52">
        <v>-81.875099999999975</v>
      </c>
      <c r="M3307" s="55">
        <v>2</v>
      </c>
      <c r="N3307" s="61" t="s">
        <v>16</v>
      </c>
      <c r="P3307" s="66"/>
      <c r="Q3307" s="53"/>
      <c r="R3307" s="53"/>
      <c r="S3307" s="53"/>
      <c r="T3307" s="53"/>
      <c r="U3307" s="53"/>
      <c r="V3307" s="53"/>
      <c r="W3307" s="53"/>
      <c r="BY3307" s="53"/>
    </row>
    <row r="3308" spans="2:77" s="52" customFormat="1" ht="13" x14ac:dyDescent="0.3">
      <c r="B3308" s="53" t="s">
        <v>12</v>
      </c>
      <c r="C3308" s="53" t="s">
        <v>161</v>
      </c>
      <c r="D3308" s="53" t="s">
        <v>948</v>
      </c>
      <c r="E3308" s="53">
        <v>42.067819999999998</v>
      </c>
      <c r="F3308" s="53">
        <v>-0.68560869999999996</v>
      </c>
      <c r="G3308" s="54">
        <v>446.08580000000001</v>
      </c>
      <c r="H3308" s="53">
        <v>282</v>
      </c>
      <c r="I3308" s="53">
        <v>144</v>
      </c>
      <c r="J3308" s="53">
        <v>138</v>
      </c>
      <c r="K3308" s="52">
        <v>432</v>
      </c>
      <c r="L3308" s="52">
        <v>14.085800000000006</v>
      </c>
      <c r="M3308" s="55">
        <v>2</v>
      </c>
      <c r="N3308" s="61" t="s">
        <v>16</v>
      </c>
      <c r="P3308" s="66"/>
      <c r="Q3308" s="53"/>
      <c r="R3308" s="53"/>
      <c r="S3308" s="53"/>
      <c r="T3308" s="53"/>
      <c r="U3308" s="53"/>
      <c r="V3308" s="53"/>
      <c r="W3308" s="53"/>
      <c r="BY3308" s="53"/>
    </row>
    <row r="3309" spans="2:77" s="52" customFormat="1" ht="13" x14ac:dyDescent="0.3">
      <c r="B3309" s="53" t="s">
        <v>12</v>
      </c>
      <c r="C3309" s="53" t="s">
        <v>161</v>
      </c>
      <c r="D3309" s="53" t="s">
        <v>949</v>
      </c>
      <c r="E3309" s="53">
        <v>42.077840000000002</v>
      </c>
      <c r="F3309" s="53">
        <v>-0.29309760000000001</v>
      </c>
      <c r="G3309" s="54">
        <v>512.05830000000003</v>
      </c>
      <c r="H3309" s="53">
        <v>429</v>
      </c>
      <c r="I3309" s="53">
        <v>256</v>
      </c>
      <c r="J3309" s="53">
        <v>173</v>
      </c>
      <c r="K3309" s="52">
        <v>432</v>
      </c>
      <c r="L3309" s="52">
        <v>80.058300000000031</v>
      </c>
      <c r="M3309" s="55">
        <v>2</v>
      </c>
      <c r="N3309" s="61" t="s">
        <v>16</v>
      </c>
      <c r="P3309" s="66"/>
      <c r="Q3309" s="53"/>
      <c r="R3309" s="53"/>
      <c r="S3309" s="53"/>
      <c r="T3309" s="53"/>
      <c r="U3309" s="53"/>
      <c r="V3309" s="53"/>
      <c r="W3309" s="53"/>
      <c r="BY3309" s="53"/>
    </row>
    <row r="3310" spans="2:77" s="52" customFormat="1" ht="13" x14ac:dyDescent="0.3">
      <c r="B3310" s="53" t="s">
        <v>12</v>
      </c>
      <c r="C3310" s="53" t="s">
        <v>161</v>
      </c>
      <c r="D3310" s="53" t="s">
        <v>950</v>
      </c>
      <c r="E3310" s="53">
        <v>41.905900000000003</v>
      </c>
      <c r="F3310" s="53">
        <v>0.43188660000000001</v>
      </c>
      <c r="G3310" s="54">
        <v>503.45569999999998</v>
      </c>
      <c r="H3310" s="53">
        <v>793</v>
      </c>
      <c r="I3310" s="53">
        <v>402</v>
      </c>
      <c r="J3310" s="53">
        <v>391</v>
      </c>
      <c r="K3310" s="52">
        <v>432</v>
      </c>
      <c r="L3310" s="52">
        <v>71.455699999999979</v>
      </c>
      <c r="M3310" s="55">
        <v>2</v>
      </c>
      <c r="N3310" s="61" t="s">
        <v>16</v>
      </c>
      <c r="P3310" s="66"/>
      <c r="Q3310" s="53"/>
      <c r="R3310" s="53"/>
      <c r="S3310" s="53"/>
      <c r="T3310" s="53"/>
      <c r="U3310" s="53"/>
      <c r="V3310" s="53"/>
      <c r="W3310" s="53"/>
      <c r="BY3310" s="53"/>
    </row>
    <row r="3311" spans="2:77" s="52" customFormat="1" ht="13" x14ac:dyDescent="0.3">
      <c r="B3311" s="53" t="s">
        <v>12</v>
      </c>
      <c r="C3311" s="53" t="s">
        <v>161</v>
      </c>
      <c r="D3311" s="53" t="s">
        <v>951</v>
      </c>
      <c r="E3311" s="53">
        <v>41.717190000000002</v>
      </c>
      <c r="F3311" s="53">
        <v>0.1180138</v>
      </c>
      <c r="G3311" s="54">
        <v>196.6943</v>
      </c>
      <c r="H3311" s="53">
        <v>1186</v>
      </c>
      <c r="I3311" s="53">
        <v>621</v>
      </c>
      <c r="J3311" s="53">
        <v>565</v>
      </c>
      <c r="K3311" s="52">
        <v>432</v>
      </c>
      <c r="L3311" s="52">
        <v>-235.3057</v>
      </c>
      <c r="M3311" s="55">
        <v>2</v>
      </c>
      <c r="N3311" s="61" t="s">
        <v>16</v>
      </c>
      <c r="P3311" s="66"/>
      <c r="Q3311" s="53"/>
      <c r="R3311" s="53"/>
      <c r="S3311" s="53"/>
      <c r="T3311" s="53"/>
      <c r="U3311" s="53"/>
      <c r="V3311" s="53"/>
      <c r="W3311" s="53"/>
      <c r="BY3311" s="53"/>
    </row>
    <row r="3312" spans="2:77" s="52" customFormat="1" ht="13" x14ac:dyDescent="0.3">
      <c r="B3312" s="53" t="s">
        <v>12</v>
      </c>
      <c r="C3312" s="53" t="s">
        <v>161</v>
      </c>
      <c r="D3312" s="53" t="s">
        <v>952</v>
      </c>
      <c r="E3312" s="53">
        <v>41.806800000000003</v>
      </c>
      <c r="F3312" s="53">
        <v>-0.45146429999999999</v>
      </c>
      <c r="G3312" s="54">
        <v>452.49259999999998</v>
      </c>
      <c r="H3312" s="53">
        <v>440</v>
      </c>
      <c r="I3312" s="53">
        <v>230</v>
      </c>
      <c r="J3312" s="53">
        <v>210</v>
      </c>
      <c r="K3312" s="52">
        <v>432</v>
      </c>
      <c r="L3312" s="52">
        <v>20.492599999999982</v>
      </c>
      <c r="M3312" s="55">
        <v>2</v>
      </c>
      <c r="N3312" s="61" t="s">
        <v>16</v>
      </c>
      <c r="P3312" s="66"/>
      <c r="Q3312" s="53"/>
      <c r="R3312" s="53"/>
      <c r="S3312" s="53"/>
      <c r="T3312" s="53"/>
      <c r="U3312" s="53"/>
      <c r="V3312" s="53"/>
      <c r="W3312" s="53"/>
      <c r="BY3312" s="53"/>
    </row>
    <row r="3313" spans="2:77" s="52" customFormat="1" ht="13" x14ac:dyDescent="0.3">
      <c r="B3313" s="53" t="s">
        <v>12</v>
      </c>
      <c r="C3313" s="53" t="s">
        <v>161</v>
      </c>
      <c r="D3313" s="53" t="s">
        <v>953</v>
      </c>
      <c r="E3313" s="53">
        <v>42.163119999999999</v>
      </c>
      <c r="F3313" s="53">
        <v>-0.46290100000000001</v>
      </c>
      <c r="G3313" s="54">
        <v>500</v>
      </c>
      <c r="H3313" s="53">
        <v>228</v>
      </c>
      <c r="I3313" s="53">
        <v>117</v>
      </c>
      <c r="J3313" s="53">
        <v>111</v>
      </c>
      <c r="K3313" s="52">
        <v>432</v>
      </c>
      <c r="L3313" s="52">
        <v>68</v>
      </c>
      <c r="M3313" s="55">
        <v>2</v>
      </c>
      <c r="N3313" s="61" t="s">
        <v>16</v>
      </c>
      <c r="P3313" s="66"/>
      <c r="Q3313" s="53"/>
      <c r="R3313" s="53"/>
      <c r="S3313" s="53"/>
      <c r="T3313" s="53"/>
      <c r="U3313" s="53"/>
      <c r="V3313" s="53"/>
      <c r="W3313" s="53"/>
      <c r="BY3313" s="53"/>
    </row>
    <row r="3314" spans="2:77" s="52" customFormat="1" ht="13" x14ac:dyDescent="0.3">
      <c r="B3314" s="53" t="s">
        <v>12</v>
      </c>
      <c r="C3314" s="53" t="s">
        <v>161</v>
      </c>
      <c r="D3314" s="53" t="s">
        <v>954</v>
      </c>
      <c r="E3314" s="53">
        <v>41.829079999999998</v>
      </c>
      <c r="F3314" s="53">
        <v>0.14777680000000001</v>
      </c>
      <c r="G3314" s="54">
        <v>248.80590000000001</v>
      </c>
      <c r="H3314" s="53">
        <v>135</v>
      </c>
      <c r="I3314" s="53">
        <v>65</v>
      </c>
      <c r="J3314" s="53">
        <v>70</v>
      </c>
      <c r="K3314" s="52">
        <v>432</v>
      </c>
      <c r="L3314" s="52">
        <v>-183.19409999999999</v>
      </c>
      <c r="M3314" s="55">
        <v>2</v>
      </c>
      <c r="N3314" s="61" t="s">
        <v>16</v>
      </c>
      <c r="P3314" s="66"/>
      <c r="Q3314" s="53"/>
      <c r="R3314" s="53"/>
      <c r="S3314" s="53"/>
      <c r="T3314" s="53"/>
      <c r="U3314" s="53"/>
      <c r="V3314" s="53"/>
      <c r="W3314" s="53"/>
      <c r="BY3314" s="53"/>
    </row>
    <row r="3315" spans="2:77" s="52" customFormat="1" ht="13" x14ac:dyDescent="0.3">
      <c r="B3315" s="53" t="s">
        <v>12</v>
      </c>
      <c r="C3315" s="53" t="s">
        <v>161</v>
      </c>
      <c r="D3315" s="53" t="s">
        <v>955</v>
      </c>
      <c r="E3315" s="53">
        <v>42.03736</v>
      </c>
      <c r="F3315" s="53">
        <v>-0.57963339999999997</v>
      </c>
      <c r="G3315" s="54">
        <v>401.63330000000002</v>
      </c>
      <c r="H3315" s="53">
        <v>2552</v>
      </c>
      <c r="I3315" s="53">
        <v>1323</v>
      </c>
      <c r="J3315" s="53">
        <v>1229</v>
      </c>
      <c r="K3315" s="52">
        <v>432</v>
      </c>
      <c r="L3315" s="52">
        <v>-30.36669999999998</v>
      </c>
      <c r="M3315" s="55">
        <v>2</v>
      </c>
      <c r="N3315" s="61" t="s">
        <v>16</v>
      </c>
      <c r="P3315" s="66"/>
      <c r="Q3315" s="53"/>
      <c r="R3315" s="53"/>
      <c r="S3315" s="53"/>
      <c r="T3315" s="53"/>
      <c r="U3315" s="53"/>
      <c r="V3315" s="53"/>
      <c r="W3315" s="53"/>
      <c r="BY3315" s="53"/>
    </row>
    <row r="3316" spans="2:77" s="52" customFormat="1" ht="13" x14ac:dyDescent="0.3">
      <c r="B3316" s="53" t="s">
        <v>12</v>
      </c>
      <c r="C3316" s="53" t="s">
        <v>161</v>
      </c>
      <c r="D3316" s="53" t="s">
        <v>956</v>
      </c>
      <c r="E3316" s="53">
        <v>41.935670000000002</v>
      </c>
      <c r="F3316" s="53">
        <v>0.24484</v>
      </c>
      <c r="G3316" s="54">
        <v>352.03429999999997</v>
      </c>
      <c r="H3316" s="53">
        <v>654</v>
      </c>
      <c r="I3316" s="53">
        <v>338</v>
      </c>
      <c r="J3316" s="53">
        <v>316</v>
      </c>
      <c r="K3316" s="52">
        <v>432</v>
      </c>
      <c r="L3316" s="52">
        <v>-79.965700000000027</v>
      </c>
      <c r="M3316" s="55">
        <v>2</v>
      </c>
      <c r="N3316" s="61" t="s">
        <v>16</v>
      </c>
      <c r="P3316" s="66"/>
      <c r="Q3316" s="53"/>
      <c r="R3316" s="53"/>
      <c r="S3316" s="53"/>
      <c r="T3316" s="53"/>
      <c r="U3316" s="53"/>
      <c r="V3316" s="53"/>
      <c r="W3316" s="53"/>
      <c r="BY3316" s="53"/>
    </row>
    <row r="3317" spans="2:77" s="52" customFormat="1" ht="13" x14ac:dyDescent="0.3">
      <c r="B3317" s="53" t="s">
        <v>12</v>
      </c>
      <c r="C3317" s="53" t="s">
        <v>161</v>
      </c>
      <c r="D3317" s="53" t="s">
        <v>957</v>
      </c>
      <c r="E3317" s="53">
        <v>41.94961</v>
      </c>
      <c r="F3317" s="53">
        <v>-0.41047509999999998</v>
      </c>
      <c r="G3317" s="54">
        <v>340.90940000000001</v>
      </c>
      <c r="H3317" s="53">
        <v>567</v>
      </c>
      <c r="I3317" s="53">
        <v>280</v>
      </c>
      <c r="J3317" s="53">
        <v>287</v>
      </c>
      <c r="K3317" s="52">
        <v>432</v>
      </c>
      <c r="L3317" s="52">
        <v>-91.090599999999995</v>
      </c>
      <c r="M3317" s="55">
        <v>2</v>
      </c>
      <c r="N3317" s="61" t="s">
        <v>16</v>
      </c>
      <c r="P3317" s="66"/>
      <c r="Q3317" s="53"/>
      <c r="R3317" s="53"/>
      <c r="S3317" s="53"/>
      <c r="T3317" s="53"/>
      <c r="U3317" s="53"/>
      <c r="V3317" s="53"/>
      <c r="W3317" s="53"/>
      <c r="BY3317" s="53"/>
    </row>
    <row r="3318" spans="2:77" s="52" customFormat="1" ht="13" x14ac:dyDescent="0.3">
      <c r="B3318" s="53" t="s">
        <v>12</v>
      </c>
      <c r="C3318" s="53" t="s">
        <v>161</v>
      </c>
      <c r="D3318" s="53" t="s">
        <v>958</v>
      </c>
      <c r="E3318" s="53">
        <v>42.171190000000003</v>
      </c>
      <c r="F3318" s="53">
        <v>2.4038799999999999E-2</v>
      </c>
      <c r="G3318" s="54">
        <v>629.82539999999995</v>
      </c>
      <c r="H3318" s="53">
        <v>321</v>
      </c>
      <c r="I3318" s="53">
        <v>171</v>
      </c>
      <c r="J3318" s="53">
        <v>150</v>
      </c>
      <c r="K3318" s="52">
        <v>432</v>
      </c>
      <c r="L3318" s="52">
        <v>197.82539999999995</v>
      </c>
      <c r="M3318" s="55">
        <v>2</v>
      </c>
      <c r="N3318" s="61" t="s">
        <v>16</v>
      </c>
      <c r="P3318" s="66"/>
      <c r="Q3318" s="53"/>
      <c r="R3318" s="53"/>
      <c r="S3318" s="53"/>
      <c r="T3318" s="53"/>
      <c r="U3318" s="53"/>
      <c r="V3318" s="53"/>
      <c r="W3318" s="53"/>
      <c r="BY3318" s="53"/>
    </row>
    <row r="3319" spans="2:77" s="52" customFormat="1" ht="13" x14ac:dyDescent="0.3">
      <c r="B3319" s="53" t="s">
        <v>12</v>
      </c>
      <c r="C3319" s="53" t="s">
        <v>161</v>
      </c>
      <c r="D3319" s="53" t="s">
        <v>959</v>
      </c>
      <c r="E3319" s="53">
        <v>41.803220000000003</v>
      </c>
      <c r="F3319" s="53">
        <v>0.41313939999999999</v>
      </c>
      <c r="G3319" s="54">
        <v>264.4067</v>
      </c>
      <c r="H3319" s="53">
        <v>1518</v>
      </c>
      <c r="I3319" s="53">
        <v>836</v>
      </c>
      <c r="J3319" s="53">
        <v>682</v>
      </c>
      <c r="K3319" s="52">
        <v>432</v>
      </c>
      <c r="L3319" s="52">
        <v>-167.5933</v>
      </c>
      <c r="M3319" s="55">
        <v>2</v>
      </c>
      <c r="N3319" s="61" t="s">
        <v>16</v>
      </c>
      <c r="P3319" s="66"/>
      <c r="Q3319" s="53"/>
      <c r="R3319" s="53"/>
      <c r="S3319" s="53"/>
      <c r="T3319" s="53"/>
      <c r="U3319" s="53"/>
      <c r="V3319" s="53"/>
      <c r="W3319" s="53"/>
      <c r="BY3319" s="53"/>
    </row>
    <row r="3320" spans="2:77" s="52" customFormat="1" ht="13" x14ac:dyDescent="0.3">
      <c r="B3320" s="53" t="s">
        <v>12</v>
      </c>
      <c r="C3320" s="53" t="s">
        <v>161</v>
      </c>
      <c r="D3320" s="53" t="s">
        <v>960</v>
      </c>
      <c r="E3320" s="53">
        <v>42.111260000000001</v>
      </c>
      <c r="F3320" s="53">
        <v>-0.153561</v>
      </c>
      <c r="G3320" s="54">
        <v>540</v>
      </c>
      <c r="H3320" s="53">
        <v>431</v>
      </c>
      <c r="I3320" s="53">
        <v>222</v>
      </c>
      <c r="J3320" s="53">
        <v>209</v>
      </c>
      <c r="K3320" s="52">
        <v>432</v>
      </c>
      <c r="L3320" s="52">
        <v>108</v>
      </c>
      <c r="M3320" s="55">
        <v>2</v>
      </c>
      <c r="N3320" s="61" t="s">
        <v>16</v>
      </c>
      <c r="P3320" s="66"/>
      <c r="Q3320" s="53"/>
      <c r="R3320" s="53"/>
      <c r="S3320" s="53"/>
      <c r="T3320" s="53"/>
      <c r="U3320" s="53"/>
      <c r="V3320" s="53"/>
      <c r="W3320" s="53"/>
      <c r="BY3320" s="53"/>
    </row>
    <row r="3321" spans="2:77" s="52" customFormat="1" ht="13" x14ac:dyDescent="0.3">
      <c r="B3321" s="53" t="s">
        <v>12</v>
      </c>
      <c r="C3321" s="53" t="s">
        <v>161</v>
      </c>
      <c r="D3321" s="53" t="s">
        <v>961</v>
      </c>
      <c r="E3321" s="53">
        <v>42.757539999999999</v>
      </c>
      <c r="F3321" s="53">
        <v>-0.82811710000000005</v>
      </c>
      <c r="G3321" s="54">
        <v>866.31920000000002</v>
      </c>
      <c r="H3321" s="53">
        <v>497</v>
      </c>
      <c r="I3321" s="53">
        <v>248</v>
      </c>
      <c r="J3321" s="53">
        <v>249</v>
      </c>
      <c r="K3321" s="52">
        <v>432</v>
      </c>
      <c r="L3321" s="52">
        <v>434.31920000000002</v>
      </c>
      <c r="M3321" s="55">
        <v>5</v>
      </c>
      <c r="N3321" s="61" t="s">
        <v>17</v>
      </c>
      <c r="P3321" s="66"/>
      <c r="Q3321" s="53"/>
      <c r="R3321" s="53"/>
      <c r="S3321" s="53"/>
      <c r="T3321" s="53"/>
      <c r="U3321" s="53"/>
      <c r="V3321" s="53"/>
      <c r="W3321" s="53"/>
      <c r="BY3321" s="53"/>
    </row>
    <row r="3322" spans="2:77" s="52" customFormat="1" ht="13" x14ac:dyDescent="0.3">
      <c r="B3322" s="53" t="s">
        <v>12</v>
      </c>
      <c r="C3322" s="53" t="s">
        <v>161</v>
      </c>
      <c r="D3322" s="53" t="s">
        <v>962</v>
      </c>
      <c r="E3322" s="53">
        <v>42.035899999999998</v>
      </c>
      <c r="F3322" s="53">
        <v>-0.16231119999999999</v>
      </c>
      <c r="G3322" s="54">
        <v>488.73070000000001</v>
      </c>
      <c r="H3322" s="53">
        <v>156</v>
      </c>
      <c r="I3322" s="53">
        <v>79</v>
      </c>
      <c r="J3322" s="53">
        <v>77</v>
      </c>
      <c r="K3322" s="52">
        <v>432</v>
      </c>
      <c r="L3322" s="52">
        <v>56.730700000000013</v>
      </c>
      <c r="M3322" s="55">
        <v>2</v>
      </c>
      <c r="N3322" s="61" t="s">
        <v>16</v>
      </c>
      <c r="P3322" s="66"/>
      <c r="Q3322" s="53"/>
      <c r="R3322" s="53"/>
      <c r="S3322" s="53"/>
      <c r="T3322" s="53"/>
      <c r="U3322" s="53"/>
      <c r="V3322" s="53"/>
      <c r="W3322" s="53"/>
      <c r="BY3322" s="53"/>
    </row>
    <row r="3323" spans="2:77" s="52" customFormat="1" ht="13" x14ac:dyDescent="0.3">
      <c r="B3323" s="53" t="s">
        <v>12</v>
      </c>
      <c r="C3323" s="53" t="s">
        <v>161</v>
      </c>
      <c r="D3323" s="53" t="s">
        <v>963</v>
      </c>
      <c r="E3323" s="53">
        <v>42.70673</v>
      </c>
      <c r="F3323" s="53">
        <v>-0.67008089999999998</v>
      </c>
      <c r="G3323" s="54">
        <v>948.08280000000002</v>
      </c>
      <c r="H3323" s="53">
        <v>132</v>
      </c>
      <c r="I3323" s="53">
        <v>68</v>
      </c>
      <c r="J3323" s="53">
        <v>64</v>
      </c>
      <c r="K3323" s="52">
        <v>432</v>
      </c>
      <c r="L3323" s="52">
        <v>516.08280000000002</v>
      </c>
      <c r="M3323" s="55">
        <v>5</v>
      </c>
      <c r="N3323" s="61" t="s">
        <v>17</v>
      </c>
      <c r="P3323" s="66"/>
      <c r="Q3323" s="53"/>
      <c r="R3323" s="53"/>
      <c r="S3323" s="53"/>
      <c r="T3323" s="53"/>
      <c r="U3323" s="53"/>
      <c r="V3323" s="53"/>
      <c r="W3323" s="53"/>
      <c r="BY3323" s="53"/>
    </row>
    <row r="3324" spans="2:77" s="52" customFormat="1" ht="13" x14ac:dyDescent="0.3">
      <c r="B3324" s="53" t="s">
        <v>12</v>
      </c>
      <c r="C3324" s="53" t="s">
        <v>161</v>
      </c>
      <c r="D3324" s="53" t="s">
        <v>964</v>
      </c>
      <c r="E3324" s="53">
        <v>42.258870000000002</v>
      </c>
      <c r="F3324" s="53">
        <v>0.72092429999999996</v>
      </c>
      <c r="G3324" s="54">
        <v>754.09659999999997</v>
      </c>
      <c r="H3324" s="53">
        <v>320</v>
      </c>
      <c r="I3324" s="53">
        <v>163</v>
      </c>
      <c r="J3324" s="53">
        <v>157</v>
      </c>
      <c r="K3324" s="52">
        <v>432</v>
      </c>
      <c r="L3324" s="52">
        <v>322.09659999999997</v>
      </c>
      <c r="M3324" s="55">
        <v>4</v>
      </c>
      <c r="N3324" s="61" t="s">
        <v>17</v>
      </c>
      <c r="P3324" s="66"/>
      <c r="Q3324" s="53"/>
      <c r="R3324" s="53"/>
      <c r="S3324" s="53"/>
      <c r="T3324" s="53"/>
      <c r="U3324" s="53"/>
      <c r="V3324" s="53"/>
      <c r="W3324" s="53"/>
      <c r="BY3324" s="53"/>
    </row>
    <row r="3325" spans="2:77" s="52" customFormat="1" ht="13" x14ac:dyDescent="0.3">
      <c r="B3325" s="53" t="s">
        <v>12</v>
      </c>
      <c r="C3325" s="53" t="s">
        <v>161</v>
      </c>
      <c r="D3325" s="53" t="s">
        <v>965</v>
      </c>
      <c r="E3325" s="53">
        <v>42.05301</v>
      </c>
      <c r="F3325" s="53">
        <v>-0.2790706</v>
      </c>
      <c r="G3325" s="54">
        <v>471.88499999999999</v>
      </c>
      <c r="H3325" s="53">
        <v>125</v>
      </c>
      <c r="I3325" s="53">
        <v>69</v>
      </c>
      <c r="J3325" s="53">
        <v>56</v>
      </c>
      <c r="K3325" s="52">
        <v>432</v>
      </c>
      <c r="L3325" s="52">
        <v>39.884999999999991</v>
      </c>
      <c r="M3325" s="55">
        <v>2</v>
      </c>
      <c r="N3325" s="61" t="s">
        <v>16</v>
      </c>
      <c r="P3325" s="66"/>
      <c r="Q3325" s="53"/>
      <c r="R3325" s="53"/>
      <c r="S3325" s="53"/>
      <c r="T3325" s="53"/>
      <c r="U3325" s="53"/>
      <c r="V3325" s="53"/>
      <c r="W3325" s="53"/>
      <c r="BY3325" s="53"/>
    </row>
    <row r="3326" spans="2:77" s="52" customFormat="1" ht="13" x14ac:dyDescent="0.3">
      <c r="B3326" s="53" t="s">
        <v>12</v>
      </c>
      <c r="C3326" s="53" t="s">
        <v>161</v>
      </c>
      <c r="D3326" s="53" t="s">
        <v>966</v>
      </c>
      <c r="E3326" s="53">
        <v>42.314680000000003</v>
      </c>
      <c r="F3326" s="53">
        <v>-0.43856879999999998</v>
      </c>
      <c r="G3326" s="54">
        <v>1058.6859999999999</v>
      </c>
      <c r="H3326" s="53">
        <v>111</v>
      </c>
      <c r="I3326" s="53">
        <v>62</v>
      </c>
      <c r="J3326" s="53">
        <v>49</v>
      </c>
      <c r="K3326" s="52">
        <v>432</v>
      </c>
      <c r="L3326" s="52">
        <v>626.68599999999992</v>
      </c>
      <c r="M3326" s="55">
        <v>6</v>
      </c>
      <c r="N3326" s="61" t="s">
        <v>17</v>
      </c>
      <c r="P3326" s="66"/>
      <c r="Q3326" s="53"/>
      <c r="R3326" s="53"/>
      <c r="S3326" s="53"/>
      <c r="T3326" s="53"/>
      <c r="U3326" s="53"/>
      <c r="V3326" s="53"/>
      <c r="W3326" s="53"/>
      <c r="BY3326" s="53"/>
    </row>
    <row r="3327" spans="2:77" s="52" customFormat="1" ht="13" x14ac:dyDescent="0.3">
      <c r="B3327" s="53" t="s">
        <v>12</v>
      </c>
      <c r="C3327" s="53" t="s">
        <v>161</v>
      </c>
      <c r="D3327" s="53" t="s">
        <v>967</v>
      </c>
      <c r="E3327" s="53">
        <v>42.274970000000003</v>
      </c>
      <c r="F3327" s="53">
        <v>-0.68875370000000002</v>
      </c>
      <c r="G3327" s="54">
        <v>592.91539999999998</v>
      </c>
      <c r="H3327" s="53">
        <v>1125</v>
      </c>
      <c r="I3327" s="53">
        <v>568</v>
      </c>
      <c r="J3327" s="53">
        <v>557</v>
      </c>
      <c r="K3327" s="52">
        <v>432</v>
      </c>
      <c r="L3327" s="52">
        <v>160.91539999999998</v>
      </c>
      <c r="M3327" s="55">
        <v>2</v>
      </c>
      <c r="N3327" s="61" t="s">
        <v>16</v>
      </c>
      <c r="P3327" s="66"/>
      <c r="Q3327" s="53"/>
      <c r="R3327" s="53"/>
      <c r="S3327" s="53"/>
      <c r="T3327" s="53"/>
      <c r="U3327" s="53"/>
      <c r="V3327" s="53"/>
      <c r="W3327" s="53"/>
      <c r="BY3327" s="53"/>
    </row>
    <row r="3328" spans="2:77" s="52" customFormat="1" ht="13" x14ac:dyDescent="0.3">
      <c r="B3328" s="53" t="s">
        <v>12</v>
      </c>
      <c r="C3328" s="53" t="s">
        <v>161</v>
      </c>
      <c r="D3328" s="53" t="s">
        <v>968</v>
      </c>
      <c r="E3328" s="53">
        <v>41.973799999999997</v>
      </c>
      <c r="F3328" s="53">
        <v>0.3116778</v>
      </c>
      <c r="G3328" s="54">
        <v>449.24970000000002</v>
      </c>
      <c r="H3328" s="53">
        <v>194</v>
      </c>
      <c r="I3328" s="53">
        <v>97</v>
      </c>
      <c r="J3328" s="53">
        <v>97</v>
      </c>
      <c r="K3328" s="52">
        <v>432</v>
      </c>
      <c r="L3328" s="52">
        <v>17.249700000000018</v>
      </c>
      <c r="M3328" s="55">
        <v>2</v>
      </c>
      <c r="N3328" s="61" t="s">
        <v>16</v>
      </c>
      <c r="P3328" s="66"/>
      <c r="Q3328" s="53"/>
      <c r="R3328" s="53"/>
      <c r="S3328" s="53"/>
      <c r="T3328" s="53"/>
      <c r="U3328" s="53"/>
      <c r="V3328" s="53"/>
      <c r="W3328" s="53"/>
      <c r="BY3328" s="53"/>
    </row>
    <row r="3329" spans="2:77" s="52" customFormat="1" ht="13" x14ac:dyDescent="0.3">
      <c r="B3329" s="53" t="s">
        <v>12</v>
      </c>
      <c r="C3329" s="53" t="s">
        <v>161</v>
      </c>
      <c r="D3329" s="53" t="s">
        <v>969</v>
      </c>
      <c r="E3329" s="53">
        <v>42.068939999999998</v>
      </c>
      <c r="F3329" s="53">
        <v>-3.1407299999999999E-2</v>
      </c>
      <c r="G3329" s="54">
        <v>440</v>
      </c>
      <c r="H3329" s="53">
        <v>203</v>
      </c>
      <c r="I3329" s="53">
        <v>103</v>
      </c>
      <c r="J3329" s="53">
        <v>100</v>
      </c>
      <c r="K3329" s="52">
        <v>432</v>
      </c>
      <c r="L3329" s="52">
        <v>8</v>
      </c>
      <c r="M3329" s="55">
        <v>2</v>
      </c>
      <c r="N3329" s="61" t="s">
        <v>16</v>
      </c>
      <c r="P3329" s="66"/>
      <c r="Q3329" s="53"/>
      <c r="R3329" s="53"/>
      <c r="S3329" s="53"/>
      <c r="T3329" s="53"/>
      <c r="U3329" s="53"/>
      <c r="V3329" s="53"/>
      <c r="W3329" s="53"/>
      <c r="BY3329" s="53"/>
    </row>
    <row r="3330" spans="2:77" s="52" customFormat="1" ht="13" x14ac:dyDescent="0.3">
      <c r="B3330" s="53" t="s">
        <v>12</v>
      </c>
      <c r="C3330" s="53" t="s">
        <v>161</v>
      </c>
      <c r="D3330" s="53" t="s">
        <v>970</v>
      </c>
      <c r="E3330" s="53">
        <v>42.094459999999998</v>
      </c>
      <c r="F3330" s="53">
        <v>-4.3933800000000002E-2</v>
      </c>
      <c r="G3330" s="54">
        <v>487.5061</v>
      </c>
      <c r="H3330" s="53">
        <v>136</v>
      </c>
      <c r="I3330" s="53">
        <v>68</v>
      </c>
      <c r="J3330" s="53">
        <v>68</v>
      </c>
      <c r="K3330" s="52">
        <v>432</v>
      </c>
      <c r="L3330" s="52">
        <v>55.506100000000004</v>
      </c>
      <c r="M3330" s="55">
        <v>2</v>
      </c>
      <c r="N3330" s="61" t="s">
        <v>16</v>
      </c>
      <c r="P3330" s="66"/>
      <c r="Q3330" s="53"/>
      <c r="R3330" s="53"/>
      <c r="S3330" s="53"/>
      <c r="T3330" s="53"/>
      <c r="U3330" s="53"/>
      <c r="V3330" s="53"/>
      <c r="W3330" s="53"/>
      <c r="BY3330" s="53"/>
    </row>
    <row r="3331" spans="2:77" s="52" customFormat="1" ht="13" x14ac:dyDescent="0.3">
      <c r="B3331" s="53" t="s">
        <v>12</v>
      </c>
      <c r="C3331" s="53" t="s">
        <v>161</v>
      </c>
      <c r="D3331" s="53" t="s">
        <v>971</v>
      </c>
      <c r="E3331" s="53">
        <v>41.953769999999999</v>
      </c>
      <c r="F3331" s="53">
        <v>0.4596325</v>
      </c>
      <c r="G3331" s="54">
        <v>613.62850000000003</v>
      </c>
      <c r="H3331" s="53">
        <v>119</v>
      </c>
      <c r="I3331" s="53">
        <v>71</v>
      </c>
      <c r="J3331" s="53">
        <v>48</v>
      </c>
      <c r="K3331" s="52">
        <v>432</v>
      </c>
      <c r="L3331" s="52">
        <v>181.62850000000003</v>
      </c>
      <c r="M3331" s="55">
        <v>2</v>
      </c>
      <c r="N3331" s="61" t="s">
        <v>16</v>
      </c>
      <c r="P3331" s="66"/>
      <c r="Q3331" s="53"/>
      <c r="R3331" s="53"/>
      <c r="S3331" s="53"/>
      <c r="T3331" s="53"/>
      <c r="U3331" s="53"/>
      <c r="V3331" s="53"/>
      <c r="W3331" s="53"/>
      <c r="BY3331" s="53"/>
    </row>
    <row r="3332" spans="2:77" s="52" customFormat="1" ht="13" x14ac:dyDescent="0.3">
      <c r="B3332" s="53" t="s">
        <v>12</v>
      </c>
      <c r="C3332" s="53" t="s">
        <v>161</v>
      </c>
      <c r="D3332" s="53" t="s">
        <v>972</v>
      </c>
      <c r="E3332" s="53">
        <v>42.51</v>
      </c>
      <c r="F3332" s="53">
        <v>-0.81138270000000001</v>
      </c>
      <c r="G3332" s="54">
        <v>700.76070000000004</v>
      </c>
      <c r="H3332" s="53">
        <v>243</v>
      </c>
      <c r="I3332" s="53">
        <v>146</v>
      </c>
      <c r="J3332" s="53">
        <v>97</v>
      </c>
      <c r="K3332" s="52">
        <v>432</v>
      </c>
      <c r="L3332" s="52">
        <v>268.76070000000004</v>
      </c>
      <c r="M3332" s="55">
        <v>4</v>
      </c>
      <c r="N3332" s="61" t="s">
        <v>17</v>
      </c>
      <c r="P3332" s="66"/>
      <c r="Q3332" s="53"/>
      <c r="R3332" s="53"/>
      <c r="S3332" s="53"/>
      <c r="T3332" s="53"/>
      <c r="U3332" s="53"/>
      <c r="V3332" s="53"/>
      <c r="W3332" s="53"/>
      <c r="BY3332" s="53"/>
    </row>
    <row r="3333" spans="2:77" s="52" customFormat="1" ht="13" x14ac:dyDescent="0.3">
      <c r="B3333" s="53" t="s">
        <v>12</v>
      </c>
      <c r="C3333" s="53" t="s">
        <v>161</v>
      </c>
      <c r="D3333" s="53" t="s">
        <v>973</v>
      </c>
      <c r="E3333" s="53">
        <v>41.917929999999998</v>
      </c>
      <c r="F3333" s="53">
        <v>0.54680609999999996</v>
      </c>
      <c r="G3333" s="54">
        <v>464.8766</v>
      </c>
      <c r="H3333" s="53">
        <v>114</v>
      </c>
      <c r="I3333" s="53">
        <v>64</v>
      </c>
      <c r="J3333" s="53">
        <v>50</v>
      </c>
      <c r="K3333" s="52">
        <v>432</v>
      </c>
      <c r="L3333" s="52">
        <v>32.876599999999996</v>
      </c>
      <c r="M3333" s="55">
        <v>2</v>
      </c>
      <c r="N3333" s="61" t="s">
        <v>16</v>
      </c>
      <c r="P3333" s="66"/>
      <c r="Q3333" s="53"/>
      <c r="R3333" s="53"/>
      <c r="S3333" s="53"/>
      <c r="T3333" s="53"/>
      <c r="U3333" s="53"/>
      <c r="V3333" s="53"/>
      <c r="W3333" s="53"/>
      <c r="BY3333" s="53"/>
    </row>
    <row r="3334" spans="2:77" s="52" customFormat="1" ht="13" x14ac:dyDescent="0.3">
      <c r="B3334" s="53" t="s">
        <v>12</v>
      </c>
      <c r="C3334" s="53" t="s">
        <v>161</v>
      </c>
      <c r="D3334" s="53" t="s">
        <v>974</v>
      </c>
      <c r="E3334" s="53">
        <v>41.622019999999999</v>
      </c>
      <c r="F3334" s="53">
        <v>0.19119410000000001</v>
      </c>
      <c r="G3334" s="54">
        <v>158.80600000000001</v>
      </c>
      <c r="H3334" s="53">
        <v>987</v>
      </c>
      <c r="I3334" s="53">
        <v>499</v>
      </c>
      <c r="J3334" s="53">
        <v>488</v>
      </c>
      <c r="K3334" s="52">
        <v>432</v>
      </c>
      <c r="L3334" s="52">
        <v>-273.19399999999996</v>
      </c>
      <c r="M3334" s="55">
        <v>2</v>
      </c>
      <c r="N3334" s="61" t="s">
        <v>16</v>
      </c>
      <c r="P3334" s="66"/>
      <c r="Q3334" s="53"/>
      <c r="R3334" s="53"/>
      <c r="S3334" s="53"/>
      <c r="T3334" s="53"/>
      <c r="U3334" s="53"/>
      <c r="V3334" s="53"/>
      <c r="W3334" s="53"/>
      <c r="BY3334" s="53"/>
    </row>
    <row r="3335" spans="2:77" s="52" customFormat="1" ht="13" x14ac:dyDescent="0.3">
      <c r="B3335" s="53" t="s">
        <v>12</v>
      </c>
      <c r="C3335" s="53" t="s">
        <v>161</v>
      </c>
      <c r="D3335" s="53" t="s">
        <v>975</v>
      </c>
      <c r="E3335" s="53">
        <v>42.18112</v>
      </c>
      <c r="F3335" s="53">
        <v>-0.45048379999999999</v>
      </c>
      <c r="G3335" s="54">
        <v>534.70839999999998</v>
      </c>
      <c r="H3335" s="53">
        <v>268</v>
      </c>
      <c r="I3335" s="53">
        <v>146</v>
      </c>
      <c r="J3335" s="53">
        <v>122</v>
      </c>
      <c r="K3335" s="52">
        <v>432</v>
      </c>
      <c r="L3335" s="52">
        <v>102.70839999999998</v>
      </c>
      <c r="M3335" s="55">
        <v>2</v>
      </c>
      <c r="N3335" s="61" t="s">
        <v>16</v>
      </c>
      <c r="P3335" s="66"/>
      <c r="Q3335" s="53"/>
      <c r="R3335" s="53"/>
      <c r="S3335" s="53"/>
      <c r="T3335" s="53"/>
      <c r="U3335" s="53"/>
      <c r="V3335" s="53"/>
      <c r="W3335" s="53"/>
      <c r="BY3335" s="53"/>
    </row>
    <row r="3336" spans="2:77" s="52" customFormat="1" ht="13" x14ac:dyDescent="0.3">
      <c r="B3336" s="53" t="s">
        <v>12</v>
      </c>
      <c r="C3336" s="53" t="s">
        <v>161</v>
      </c>
      <c r="D3336" s="53" t="s">
        <v>976</v>
      </c>
      <c r="E3336" s="53">
        <v>42.034799999999997</v>
      </c>
      <c r="F3336" s="53">
        <v>0.12398049999999999</v>
      </c>
      <c r="G3336" s="54">
        <v>336.42259999999999</v>
      </c>
      <c r="H3336" s="53">
        <v>16924</v>
      </c>
      <c r="I3336" s="53">
        <v>8315</v>
      </c>
      <c r="J3336" s="53">
        <v>8609</v>
      </c>
      <c r="K3336" s="52">
        <v>432</v>
      </c>
      <c r="L3336" s="52">
        <v>-95.577400000000011</v>
      </c>
      <c r="M3336" s="55">
        <v>2</v>
      </c>
      <c r="N3336" s="61" t="s">
        <v>16</v>
      </c>
      <c r="P3336" s="66"/>
      <c r="Q3336" s="53"/>
      <c r="R3336" s="53"/>
      <c r="S3336" s="53"/>
      <c r="T3336" s="53"/>
      <c r="U3336" s="53"/>
      <c r="V3336" s="53"/>
      <c r="W3336" s="53"/>
      <c r="BY3336" s="53"/>
    </row>
    <row r="3337" spans="2:77" s="52" customFormat="1" ht="13" x14ac:dyDescent="0.3">
      <c r="B3337" s="53" t="s">
        <v>12</v>
      </c>
      <c r="C3337" s="53" t="s">
        <v>161</v>
      </c>
      <c r="D3337" s="53" t="s">
        <v>977</v>
      </c>
      <c r="E3337" s="53">
        <v>41.979610000000001</v>
      </c>
      <c r="F3337" s="53">
        <v>-0.41915799999999998</v>
      </c>
      <c r="G3337" s="54">
        <v>360.27589999999998</v>
      </c>
      <c r="H3337" s="53">
        <v>103</v>
      </c>
      <c r="I3337" s="53">
        <v>53</v>
      </c>
      <c r="J3337" s="53">
        <v>50</v>
      </c>
      <c r="K3337" s="52">
        <v>432</v>
      </c>
      <c r="L3337" s="52">
        <v>-71.724100000000021</v>
      </c>
      <c r="M3337" s="55">
        <v>2</v>
      </c>
      <c r="N3337" s="61" t="s">
        <v>16</v>
      </c>
      <c r="P3337" s="66"/>
      <c r="Q3337" s="53"/>
      <c r="R3337" s="53"/>
      <c r="S3337" s="53"/>
      <c r="T3337" s="53"/>
      <c r="U3337" s="53"/>
      <c r="V3337" s="53"/>
      <c r="W3337" s="53"/>
      <c r="BY3337" s="53"/>
    </row>
    <row r="3338" spans="2:77" s="52" customFormat="1" ht="13" x14ac:dyDescent="0.3">
      <c r="B3338" s="53" t="s">
        <v>12</v>
      </c>
      <c r="C3338" s="53" t="s">
        <v>161</v>
      </c>
      <c r="D3338" s="53" t="s">
        <v>978</v>
      </c>
      <c r="E3338" s="53">
        <v>42.025390000000002</v>
      </c>
      <c r="F3338" s="53">
        <v>-8.7508299999999997E-2</v>
      </c>
      <c r="G3338" s="54">
        <v>459.5806</v>
      </c>
      <c r="H3338" s="53">
        <v>107</v>
      </c>
      <c r="I3338" s="53">
        <v>55</v>
      </c>
      <c r="J3338" s="53">
        <v>52</v>
      </c>
      <c r="K3338" s="52">
        <v>432</v>
      </c>
      <c r="L3338" s="52">
        <v>27.580600000000004</v>
      </c>
      <c r="M3338" s="55">
        <v>2</v>
      </c>
      <c r="N3338" s="61" t="s">
        <v>16</v>
      </c>
      <c r="P3338" s="66"/>
      <c r="Q3338" s="53"/>
      <c r="R3338" s="53"/>
      <c r="S3338" s="53"/>
      <c r="T3338" s="53"/>
      <c r="U3338" s="53"/>
      <c r="V3338" s="53"/>
      <c r="W3338" s="53"/>
      <c r="BY3338" s="53"/>
    </row>
    <row r="3339" spans="2:77" s="52" customFormat="1" ht="13" x14ac:dyDescent="0.3">
      <c r="B3339" s="53" t="s">
        <v>12</v>
      </c>
      <c r="C3339" s="53" t="s">
        <v>161</v>
      </c>
      <c r="D3339" s="53" t="s">
        <v>979</v>
      </c>
      <c r="E3339" s="53">
        <v>42.241250000000001</v>
      </c>
      <c r="F3339" s="53">
        <v>6.9472300000000001E-2</v>
      </c>
      <c r="G3339" s="54">
        <v>718.25</v>
      </c>
      <c r="H3339" s="53">
        <v>124</v>
      </c>
      <c r="I3339" s="53">
        <v>74</v>
      </c>
      <c r="J3339" s="53">
        <v>50</v>
      </c>
      <c r="K3339" s="52">
        <v>432</v>
      </c>
      <c r="L3339" s="52">
        <v>286.25</v>
      </c>
      <c r="M3339" s="55">
        <v>4</v>
      </c>
      <c r="N3339" s="61" t="s">
        <v>17</v>
      </c>
      <c r="P3339" s="66"/>
      <c r="Q3339" s="53"/>
      <c r="R3339" s="53"/>
      <c r="S3339" s="53"/>
      <c r="T3339" s="53"/>
      <c r="U3339" s="53"/>
      <c r="V3339" s="53"/>
      <c r="W3339" s="53"/>
      <c r="BY3339" s="53"/>
    </row>
    <row r="3340" spans="2:77" s="52" customFormat="1" ht="13" x14ac:dyDescent="0.3">
      <c r="B3340" s="53" t="s">
        <v>12</v>
      </c>
      <c r="C3340" s="53" t="s">
        <v>161</v>
      </c>
      <c r="D3340" s="53" t="s">
        <v>980</v>
      </c>
      <c r="E3340" s="53">
        <v>41.689729999999997</v>
      </c>
      <c r="F3340" s="53">
        <v>0.1784385</v>
      </c>
      <c r="G3340" s="54">
        <v>195.5677</v>
      </c>
      <c r="H3340" s="53">
        <v>1380</v>
      </c>
      <c r="I3340" s="53">
        <v>737</v>
      </c>
      <c r="J3340" s="53">
        <v>643</v>
      </c>
      <c r="K3340" s="52">
        <v>432</v>
      </c>
      <c r="L3340" s="52">
        <v>-236.4323</v>
      </c>
      <c r="M3340" s="55">
        <v>2</v>
      </c>
      <c r="N3340" s="61" t="s">
        <v>16</v>
      </c>
      <c r="P3340" s="66"/>
      <c r="Q3340" s="53"/>
      <c r="R3340" s="53"/>
      <c r="S3340" s="53"/>
      <c r="T3340" s="53"/>
      <c r="U3340" s="53"/>
      <c r="V3340" s="53"/>
      <c r="W3340" s="53"/>
      <c r="BY3340" s="53"/>
    </row>
    <row r="3341" spans="2:77" s="52" customFormat="1" ht="13" x14ac:dyDescent="0.3">
      <c r="B3341" s="53" t="s">
        <v>12</v>
      </c>
      <c r="C3341" s="53" t="s">
        <v>161</v>
      </c>
      <c r="D3341" s="53" t="s">
        <v>981</v>
      </c>
      <c r="E3341" s="53">
        <v>42.106389999999998</v>
      </c>
      <c r="F3341" s="53">
        <v>0.47917989999999999</v>
      </c>
      <c r="G3341" s="54">
        <v>720.48130000000003</v>
      </c>
      <c r="H3341" s="53">
        <v>1199</v>
      </c>
      <c r="I3341" s="53">
        <v>624</v>
      </c>
      <c r="J3341" s="53">
        <v>575</v>
      </c>
      <c r="K3341" s="52">
        <v>432</v>
      </c>
      <c r="L3341" s="52">
        <v>288.48130000000003</v>
      </c>
      <c r="M3341" s="55">
        <v>4</v>
      </c>
      <c r="N3341" s="61" t="s">
        <v>17</v>
      </c>
      <c r="P3341" s="66"/>
      <c r="Q3341" s="53"/>
      <c r="R3341" s="53"/>
      <c r="S3341" s="53"/>
      <c r="T3341" s="53"/>
      <c r="U3341" s="53"/>
      <c r="V3341" s="53"/>
      <c r="W3341" s="53"/>
      <c r="BY3341" s="53"/>
    </row>
    <row r="3342" spans="2:77" s="52" customFormat="1" ht="13" x14ac:dyDescent="0.3">
      <c r="B3342" s="53" t="s">
        <v>12</v>
      </c>
      <c r="C3342" s="53" t="s">
        <v>161</v>
      </c>
      <c r="D3342" s="53" t="s">
        <v>982</v>
      </c>
      <c r="E3342" s="53">
        <v>42.605139999999999</v>
      </c>
      <c r="F3342" s="53">
        <v>0.52397309999999997</v>
      </c>
      <c r="G3342" s="54">
        <v>1158.04</v>
      </c>
      <c r="H3342" s="53">
        <v>2200</v>
      </c>
      <c r="I3342" s="53">
        <v>1157</v>
      </c>
      <c r="J3342" s="53">
        <v>1043</v>
      </c>
      <c r="K3342" s="52">
        <v>432</v>
      </c>
      <c r="L3342" s="52">
        <v>726.04</v>
      </c>
      <c r="M3342" s="55">
        <v>6</v>
      </c>
      <c r="N3342" s="61" t="s">
        <v>17</v>
      </c>
      <c r="P3342" s="66"/>
      <c r="Q3342" s="53"/>
      <c r="R3342" s="53"/>
      <c r="S3342" s="53"/>
      <c r="T3342" s="53"/>
      <c r="U3342" s="53"/>
      <c r="V3342" s="53"/>
      <c r="W3342" s="53"/>
      <c r="BY3342" s="53"/>
    </row>
    <row r="3343" spans="2:77" s="52" customFormat="1" ht="13" x14ac:dyDescent="0.3">
      <c r="B3343" s="53" t="s">
        <v>12</v>
      </c>
      <c r="C3343" s="53" t="s">
        <v>161</v>
      </c>
      <c r="D3343" s="53" t="s">
        <v>983</v>
      </c>
      <c r="E3343" s="53">
        <v>41.96134</v>
      </c>
      <c r="F3343" s="53">
        <v>-1.5522999999999999E-3</v>
      </c>
      <c r="G3343" s="54">
        <v>513.52819999999997</v>
      </c>
      <c r="H3343" s="53">
        <v>450</v>
      </c>
      <c r="I3343" s="53">
        <v>231</v>
      </c>
      <c r="J3343" s="53">
        <v>219</v>
      </c>
      <c r="K3343" s="52">
        <v>432</v>
      </c>
      <c r="L3343" s="52">
        <v>81.52819999999997</v>
      </c>
      <c r="M3343" s="55">
        <v>2</v>
      </c>
      <c r="N3343" s="61" t="s">
        <v>16</v>
      </c>
      <c r="P3343" s="66"/>
      <c r="Q3343" s="53"/>
      <c r="R3343" s="53"/>
      <c r="S3343" s="53"/>
      <c r="T3343" s="53"/>
      <c r="U3343" s="53"/>
      <c r="V3343" s="53"/>
      <c r="W3343" s="53"/>
      <c r="BY3343" s="53"/>
    </row>
    <row r="3344" spans="2:77" s="52" customFormat="1" ht="13" x14ac:dyDescent="0.3">
      <c r="B3344" s="53" t="s">
        <v>12</v>
      </c>
      <c r="C3344" s="53" t="s">
        <v>161</v>
      </c>
      <c r="D3344" s="53" t="s">
        <v>984</v>
      </c>
      <c r="E3344" s="53">
        <v>42.633800000000001</v>
      </c>
      <c r="F3344" s="53">
        <v>0.21847659999999999</v>
      </c>
      <c r="G3344" s="54">
        <v>1021.674</v>
      </c>
      <c r="H3344" s="53">
        <v>508</v>
      </c>
      <c r="I3344" s="53">
        <v>254</v>
      </c>
      <c r="J3344" s="53">
        <v>254</v>
      </c>
      <c r="K3344" s="52">
        <v>432</v>
      </c>
      <c r="L3344" s="52">
        <v>589.67399999999998</v>
      </c>
      <c r="M3344" s="55">
        <v>5</v>
      </c>
      <c r="N3344" s="61" t="s">
        <v>17</v>
      </c>
      <c r="P3344" s="66"/>
      <c r="Q3344" s="53"/>
      <c r="R3344" s="53"/>
      <c r="S3344" s="53"/>
      <c r="T3344" s="53"/>
      <c r="U3344" s="53"/>
      <c r="V3344" s="53"/>
      <c r="W3344" s="53"/>
      <c r="BY3344" s="53"/>
    </row>
    <row r="3345" spans="2:77" s="52" customFormat="1" ht="13" x14ac:dyDescent="0.3">
      <c r="B3345" s="53" t="s">
        <v>12</v>
      </c>
      <c r="C3345" s="53" t="s">
        <v>161</v>
      </c>
      <c r="D3345" s="53" t="s">
        <v>985</v>
      </c>
      <c r="E3345" s="53">
        <v>42.16133</v>
      </c>
      <c r="F3345" s="53">
        <v>-8.2971900000000001E-2</v>
      </c>
      <c r="G3345" s="54">
        <v>571.96600000000001</v>
      </c>
      <c r="H3345" s="53">
        <v>262</v>
      </c>
      <c r="I3345" s="53">
        <v>151</v>
      </c>
      <c r="J3345" s="53">
        <v>111</v>
      </c>
      <c r="K3345" s="52">
        <v>432</v>
      </c>
      <c r="L3345" s="52">
        <v>139.96600000000001</v>
      </c>
      <c r="M3345" s="55">
        <v>2</v>
      </c>
      <c r="N3345" s="61" t="s">
        <v>16</v>
      </c>
      <c r="P3345" s="66"/>
      <c r="Q3345" s="53"/>
      <c r="R3345" s="53"/>
      <c r="S3345" s="53"/>
      <c r="T3345" s="53"/>
      <c r="U3345" s="53"/>
      <c r="V3345" s="53"/>
      <c r="W3345" s="53"/>
      <c r="BY3345" s="53"/>
    </row>
    <row r="3346" spans="2:77" s="52" customFormat="1" ht="13" x14ac:dyDescent="0.3">
      <c r="B3346" s="53" t="s">
        <v>12</v>
      </c>
      <c r="C3346" s="53" t="s">
        <v>161</v>
      </c>
      <c r="D3346" s="53" t="s">
        <v>986</v>
      </c>
      <c r="E3346" s="53">
        <v>42.627980000000001</v>
      </c>
      <c r="F3346" s="53">
        <v>-0.3246984</v>
      </c>
      <c r="G3346" s="54">
        <v>866.75260000000003</v>
      </c>
      <c r="H3346" s="53">
        <v>1675</v>
      </c>
      <c r="I3346" s="53">
        <v>920</v>
      </c>
      <c r="J3346" s="53">
        <v>755</v>
      </c>
      <c r="K3346" s="52">
        <v>432</v>
      </c>
      <c r="L3346" s="52">
        <v>434.75260000000003</v>
      </c>
      <c r="M3346" s="55">
        <v>5</v>
      </c>
      <c r="N3346" s="61" t="s">
        <v>17</v>
      </c>
      <c r="P3346" s="66"/>
      <c r="Q3346" s="53"/>
      <c r="R3346" s="53"/>
      <c r="S3346" s="53"/>
      <c r="T3346" s="53"/>
      <c r="U3346" s="53"/>
      <c r="V3346" s="53"/>
      <c r="W3346" s="53"/>
      <c r="BY3346" s="53"/>
    </row>
    <row r="3347" spans="2:77" s="52" customFormat="1" ht="13" x14ac:dyDescent="0.3">
      <c r="B3347" s="53" t="s">
        <v>12</v>
      </c>
      <c r="C3347" s="53" t="s">
        <v>161</v>
      </c>
      <c r="D3347" s="53" t="s">
        <v>987</v>
      </c>
      <c r="E3347" s="53">
        <v>41.826560000000001</v>
      </c>
      <c r="F3347" s="53">
        <v>0.20101869999999999</v>
      </c>
      <c r="G3347" s="54">
        <v>281.8098</v>
      </c>
      <c r="H3347" s="53">
        <v>1528</v>
      </c>
      <c r="I3347" s="53">
        <v>787</v>
      </c>
      <c r="J3347" s="53">
        <v>741</v>
      </c>
      <c r="K3347" s="52">
        <v>432</v>
      </c>
      <c r="L3347" s="52">
        <v>-150.1902</v>
      </c>
      <c r="M3347" s="55">
        <v>2</v>
      </c>
      <c r="N3347" s="61" t="s">
        <v>16</v>
      </c>
      <c r="P3347" s="66"/>
      <c r="Q3347" s="53"/>
      <c r="R3347" s="53"/>
      <c r="S3347" s="53"/>
      <c r="T3347" s="53"/>
      <c r="U3347" s="53"/>
      <c r="V3347" s="53"/>
      <c r="W3347" s="53"/>
      <c r="BY3347" s="53"/>
    </row>
    <row r="3348" spans="2:77" s="52" customFormat="1" ht="13" x14ac:dyDescent="0.3">
      <c r="B3348" s="53" t="s">
        <v>12</v>
      </c>
      <c r="C3348" s="53" t="s">
        <v>161</v>
      </c>
      <c r="D3348" s="53" t="s">
        <v>988</v>
      </c>
      <c r="E3348" s="53">
        <v>41.85286</v>
      </c>
      <c r="F3348" s="53">
        <v>0.29372350000000003</v>
      </c>
      <c r="G3348" s="54">
        <v>288.9169</v>
      </c>
      <c r="H3348" s="53">
        <v>9444</v>
      </c>
      <c r="I3348" s="53">
        <v>4965</v>
      </c>
      <c r="J3348" s="53">
        <v>4479</v>
      </c>
      <c r="K3348" s="52">
        <v>432</v>
      </c>
      <c r="L3348" s="52">
        <v>-143.0831</v>
      </c>
      <c r="M3348" s="55">
        <v>2</v>
      </c>
      <c r="N3348" s="61" t="s">
        <v>16</v>
      </c>
      <c r="P3348" s="66"/>
      <c r="Q3348" s="53"/>
      <c r="R3348" s="53"/>
      <c r="S3348" s="53"/>
      <c r="T3348" s="53"/>
      <c r="U3348" s="53"/>
      <c r="V3348" s="53"/>
      <c r="W3348" s="53"/>
      <c r="BY3348" s="53"/>
    </row>
    <row r="3349" spans="2:77" s="52" customFormat="1" ht="13" x14ac:dyDescent="0.3">
      <c r="B3349" s="53" t="s">
        <v>12</v>
      </c>
      <c r="C3349" s="53" t="s">
        <v>161</v>
      </c>
      <c r="D3349" s="53" t="s">
        <v>989</v>
      </c>
      <c r="E3349" s="53">
        <v>42.496699999999997</v>
      </c>
      <c r="F3349" s="53">
        <v>0.50704039999999995</v>
      </c>
      <c r="G3349" s="54">
        <v>1059.6659999999999</v>
      </c>
      <c r="H3349" s="53">
        <v>226</v>
      </c>
      <c r="I3349" s="53">
        <v>120</v>
      </c>
      <c r="J3349" s="53">
        <v>106</v>
      </c>
      <c r="K3349" s="52">
        <v>432</v>
      </c>
      <c r="L3349" s="52">
        <v>627.66599999999994</v>
      </c>
      <c r="M3349" s="55">
        <v>6</v>
      </c>
      <c r="N3349" s="61" t="s">
        <v>17</v>
      </c>
      <c r="P3349" s="66"/>
      <c r="Q3349" s="53"/>
      <c r="R3349" s="53"/>
      <c r="S3349" s="53"/>
      <c r="T3349" s="53"/>
      <c r="U3349" s="53"/>
      <c r="V3349" s="53"/>
      <c r="W3349" s="53"/>
      <c r="BY3349" s="53"/>
    </row>
    <row r="3350" spans="2:77" s="52" customFormat="1" ht="13" x14ac:dyDescent="0.3">
      <c r="B3350" s="53" t="s">
        <v>12</v>
      </c>
      <c r="C3350" s="53" t="s">
        <v>161</v>
      </c>
      <c r="D3350" s="53" t="s">
        <v>990</v>
      </c>
      <c r="E3350" s="53">
        <v>42.228209999999997</v>
      </c>
      <c r="F3350" s="53">
        <v>-0.75150439999999996</v>
      </c>
      <c r="G3350" s="54">
        <v>460.86470000000003</v>
      </c>
      <c r="H3350" s="53">
        <v>234</v>
      </c>
      <c r="I3350" s="53">
        <v>124</v>
      </c>
      <c r="J3350" s="53">
        <v>110</v>
      </c>
      <c r="K3350" s="52">
        <v>432</v>
      </c>
      <c r="L3350" s="52">
        <v>28.864700000000028</v>
      </c>
      <c r="M3350" s="55">
        <v>2</v>
      </c>
      <c r="N3350" s="61" t="s">
        <v>16</v>
      </c>
      <c r="P3350" s="66"/>
      <c r="Q3350" s="53"/>
      <c r="R3350" s="53"/>
      <c r="S3350" s="53"/>
      <c r="T3350" s="53"/>
      <c r="U3350" s="53"/>
      <c r="V3350" s="53"/>
      <c r="W3350" s="53"/>
      <c r="BY3350" s="53"/>
    </row>
    <row r="3351" spans="2:77" s="52" customFormat="1" ht="13" x14ac:dyDescent="0.3">
      <c r="B3351" s="53" t="s">
        <v>12</v>
      </c>
      <c r="C3351" s="53" t="s">
        <v>161</v>
      </c>
      <c r="D3351" s="53" t="s">
        <v>991</v>
      </c>
      <c r="E3351" s="53">
        <v>42.057409999999997</v>
      </c>
      <c r="F3351" s="53">
        <v>-0.1870271</v>
      </c>
      <c r="G3351" s="54">
        <v>462.20510000000002</v>
      </c>
      <c r="H3351" s="53">
        <v>192</v>
      </c>
      <c r="I3351" s="53">
        <v>107</v>
      </c>
      <c r="J3351" s="53">
        <v>85</v>
      </c>
      <c r="K3351" s="52">
        <v>432</v>
      </c>
      <c r="L3351" s="52">
        <v>30.205100000000016</v>
      </c>
      <c r="M3351" s="55">
        <v>2</v>
      </c>
      <c r="N3351" s="61" t="s">
        <v>16</v>
      </c>
      <c r="P3351" s="66"/>
      <c r="Q3351" s="53"/>
      <c r="R3351" s="53"/>
      <c r="S3351" s="53"/>
      <c r="T3351" s="53"/>
      <c r="U3351" s="53"/>
      <c r="V3351" s="53"/>
      <c r="W3351" s="53"/>
      <c r="BY3351" s="53"/>
    </row>
    <row r="3352" spans="2:77" s="52" customFormat="1" ht="13" x14ac:dyDescent="0.3">
      <c r="B3352" s="53" t="s">
        <v>12</v>
      </c>
      <c r="C3352" s="53" t="s">
        <v>161</v>
      </c>
      <c r="D3352" s="53" t="s">
        <v>992</v>
      </c>
      <c r="E3352" s="53">
        <v>42.44247</v>
      </c>
      <c r="F3352" s="53">
        <v>6.9815699999999994E-2</v>
      </c>
      <c r="G3352" s="54">
        <v>581.75969999999995</v>
      </c>
      <c r="H3352" s="53">
        <v>1035</v>
      </c>
      <c r="I3352" s="53">
        <v>569</v>
      </c>
      <c r="J3352" s="53">
        <v>466</v>
      </c>
      <c r="K3352" s="52">
        <v>432</v>
      </c>
      <c r="L3352" s="52">
        <v>149.75969999999995</v>
      </c>
      <c r="M3352" s="55">
        <v>2</v>
      </c>
      <c r="N3352" s="61" t="s">
        <v>16</v>
      </c>
      <c r="P3352" s="66"/>
      <c r="Q3352" s="53"/>
      <c r="R3352" s="53"/>
      <c r="S3352" s="53"/>
      <c r="T3352" s="53"/>
      <c r="U3352" s="53"/>
      <c r="V3352" s="53"/>
      <c r="W3352" s="53"/>
      <c r="BY3352" s="53"/>
    </row>
    <row r="3353" spans="2:77" s="52" customFormat="1" ht="13" x14ac:dyDescent="0.3">
      <c r="B3353" s="53" t="s">
        <v>12</v>
      </c>
      <c r="C3353" s="53" t="s">
        <v>161</v>
      </c>
      <c r="D3353" s="53" t="s">
        <v>993</v>
      </c>
      <c r="E3353" s="53">
        <v>42.427100000000003</v>
      </c>
      <c r="F3353" s="53">
        <v>0.66763749999999999</v>
      </c>
      <c r="G3353" s="54">
        <v>1248.454</v>
      </c>
      <c r="H3353" s="53">
        <v>96</v>
      </c>
      <c r="I3353" s="53">
        <v>54</v>
      </c>
      <c r="J3353" s="53">
        <v>42</v>
      </c>
      <c r="K3353" s="52">
        <v>432</v>
      </c>
      <c r="L3353" s="52">
        <v>816.45399999999995</v>
      </c>
      <c r="M3353" s="55">
        <v>7</v>
      </c>
      <c r="N3353" s="61" t="s">
        <v>17</v>
      </c>
      <c r="P3353" s="66"/>
      <c r="Q3353" s="53"/>
      <c r="R3353" s="53"/>
      <c r="S3353" s="53"/>
      <c r="T3353" s="53"/>
      <c r="U3353" s="53"/>
      <c r="V3353" s="53"/>
      <c r="W3353" s="53"/>
      <c r="BY3353" s="53"/>
    </row>
    <row r="3354" spans="2:77" s="52" customFormat="1" ht="13" x14ac:dyDescent="0.3">
      <c r="B3354" s="53" t="s">
        <v>12</v>
      </c>
      <c r="C3354" s="53" t="s">
        <v>161</v>
      </c>
      <c r="D3354" s="53" t="s">
        <v>994</v>
      </c>
      <c r="E3354" s="53">
        <v>42.658740000000002</v>
      </c>
      <c r="F3354" s="53">
        <v>-0.58816449999999998</v>
      </c>
      <c r="G3354" s="54">
        <v>993.87260000000003</v>
      </c>
      <c r="H3354" s="53">
        <v>71</v>
      </c>
      <c r="I3354" s="53">
        <v>40</v>
      </c>
      <c r="J3354" s="53">
        <v>31</v>
      </c>
      <c r="K3354" s="52">
        <v>432</v>
      </c>
      <c r="L3354" s="52">
        <v>561.87260000000003</v>
      </c>
      <c r="M3354" s="55">
        <v>5</v>
      </c>
      <c r="N3354" s="61" t="s">
        <v>17</v>
      </c>
      <c r="P3354" s="66"/>
      <c r="Q3354" s="53"/>
      <c r="R3354" s="53"/>
      <c r="S3354" s="53"/>
      <c r="T3354" s="53"/>
      <c r="U3354" s="53"/>
      <c r="V3354" s="53"/>
      <c r="W3354" s="53"/>
      <c r="BY3354" s="53"/>
    </row>
    <row r="3355" spans="2:77" s="52" customFormat="1" ht="13" x14ac:dyDescent="0.3">
      <c r="B3355" s="53" t="s">
        <v>12</v>
      </c>
      <c r="C3355" s="53" t="s">
        <v>161</v>
      </c>
      <c r="D3355" s="53" t="s">
        <v>995</v>
      </c>
      <c r="E3355" s="53">
        <v>42.604810000000001</v>
      </c>
      <c r="F3355" s="53">
        <v>-0.1235453</v>
      </c>
      <c r="G3355" s="54">
        <v>900.7473</v>
      </c>
      <c r="H3355" s="53">
        <v>547</v>
      </c>
      <c r="I3355" s="53">
        <v>289</v>
      </c>
      <c r="J3355" s="53">
        <v>258</v>
      </c>
      <c r="K3355" s="52">
        <v>432</v>
      </c>
      <c r="L3355" s="52">
        <v>468.7473</v>
      </c>
      <c r="M3355" s="55">
        <v>5</v>
      </c>
      <c r="N3355" s="61" t="s">
        <v>17</v>
      </c>
      <c r="P3355" s="66"/>
      <c r="Q3355" s="53"/>
      <c r="R3355" s="53"/>
      <c r="S3355" s="53"/>
      <c r="T3355" s="53"/>
      <c r="U3355" s="53"/>
      <c r="V3355" s="53"/>
      <c r="W3355" s="53"/>
      <c r="BY3355" s="53"/>
    </row>
    <row r="3356" spans="2:77" s="52" customFormat="1" ht="13" x14ac:dyDescent="0.3">
      <c r="B3356" s="53" t="s">
        <v>12</v>
      </c>
      <c r="C3356" s="53" t="s">
        <v>161</v>
      </c>
      <c r="D3356" s="53" t="s">
        <v>996</v>
      </c>
      <c r="E3356" s="53">
        <v>42.396990000000002</v>
      </c>
      <c r="F3356" s="53">
        <v>-0.49996190000000001</v>
      </c>
      <c r="G3356" s="54">
        <v>646.58280000000002</v>
      </c>
      <c r="H3356" s="53">
        <v>246</v>
      </c>
      <c r="I3356" s="53">
        <v>139</v>
      </c>
      <c r="J3356" s="53">
        <v>107</v>
      </c>
      <c r="K3356" s="52">
        <v>432</v>
      </c>
      <c r="L3356" s="52">
        <v>214.58280000000002</v>
      </c>
      <c r="M3356" s="55">
        <v>4</v>
      </c>
      <c r="N3356" s="61" t="s">
        <v>17</v>
      </c>
      <c r="P3356" s="66"/>
      <c r="Q3356" s="53"/>
      <c r="R3356" s="53"/>
      <c r="S3356" s="53"/>
      <c r="T3356" s="53"/>
      <c r="U3356" s="53"/>
      <c r="V3356" s="53"/>
      <c r="W3356" s="53"/>
      <c r="BY3356" s="53"/>
    </row>
    <row r="3357" spans="2:77" s="52" customFormat="1" ht="13" x14ac:dyDescent="0.3">
      <c r="B3357" s="53" t="s">
        <v>12</v>
      </c>
      <c r="C3357" s="53" t="s">
        <v>161</v>
      </c>
      <c r="D3357" s="53" t="s">
        <v>997</v>
      </c>
      <c r="E3357" s="53">
        <v>42.408749999999998</v>
      </c>
      <c r="F3357" s="53">
        <v>0.39401249999999999</v>
      </c>
      <c r="G3357" s="54">
        <v>666.6902</v>
      </c>
      <c r="H3357" s="53">
        <v>246</v>
      </c>
      <c r="I3357" s="53">
        <v>117</v>
      </c>
      <c r="J3357" s="53">
        <v>129</v>
      </c>
      <c r="K3357" s="52">
        <v>432</v>
      </c>
      <c r="L3357" s="52">
        <v>234.6902</v>
      </c>
      <c r="M3357" s="55">
        <v>4</v>
      </c>
      <c r="N3357" s="61" t="s">
        <v>17</v>
      </c>
      <c r="P3357" s="66"/>
      <c r="Q3357" s="53"/>
      <c r="R3357" s="53"/>
      <c r="S3357" s="53"/>
      <c r="T3357" s="53"/>
      <c r="U3357" s="53"/>
      <c r="V3357" s="53"/>
      <c r="W3357" s="53"/>
      <c r="BY3357" s="53"/>
    </row>
    <row r="3358" spans="2:77" s="52" customFormat="1" ht="13" x14ac:dyDescent="0.3">
      <c r="B3358" s="53" t="s">
        <v>12</v>
      </c>
      <c r="C3358" s="53" t="s">
        <v>161</v>
      </c>
      <c r="D3358" s="53" t="s">
        <v>998</v>
      </c>
      <c r="E3358" s="53">
        <v>41.958860000000001</v>
      </c>
      <c r="F3358" s="53">
        <v>0.52189980000000002</v>
      </c>
      <c r="G3358" s="54">
        <v>619.94849999999997</v>
      </c>
      <c r="H3358" s="53">
        <v>196</v>
      </c>
      <c r="I3358" s="53">
        <v>110</v>
      </c>
      <c r="J3358" s="53">
        <v>86</v>
      </c>
      <c r="K3358" s="52">
        <v>432</v>
      </c>
      <c r="L3358" s="52">
        <v>187.94849999999997</v>
      </c>
      <c r="M3358" s="55">
        <v>2</v>
      </c>
      <c r="N3358" s="61" t="s">
        <v>16</v>
      </c>
      <c r="P3358" s="66"/>
      <c r="Q3358" s="53"/>
      <c r="R3358" s="53"/>
      <c r="S3358" s="53"/>
      <c r="T3358" s="53"/>
      <c r="U3358" s="53"/>
      <c r="V3358" s="53"/>
      <c r="W3358" s="53"/>
      <c r="BY3358" s="53"/>
    </row>
    <row r="3359" spans="2:77" s="52" customFormat="1" ht="13" x14ac:dyDescent="0.3">
      <c r="B3359" s="53" t="s">
        <v>12</v>
      </c>
      <c r="C3359" s="53" t="s">
        <v>161</v>
      </c>
      <c r="D3359" s="53" t="s">
        <v>999</v>
      </c>
      <c r="E3359" s="53">
        <v>42.603769999999997</v>
      </c>
      <c r="F3359" s="53">
        <v>-0.85846730000000004</v>
      </c>
      <c r="G3359" s="54">
        <v>657.10339999999997</v>
      </c>
      <c r="H3359" s="53">
        <v>401</v>
      </c>
      <c r="I3359" s="53">
        <v>219</v>
      </c>
      <c r="J3359" s="53">
        <v>182</v>
      </c>
      <c r="K3359" s="52">
        <v>432</v>
      </c>
      <c r="L3359" s="52">
        <v>225.10339999999997</v>
      </c>
      <c r="M3359" s="55">
        <v>4</v>
      </c>
      <c r="N3359" s="61" t="s">
        <v>17</v>
      </c>
      <c r="P3359" s="66"/>
      <c r="Q3359" s="53"/>
      <c r="R3359" s="53"/>
      <c r="S3359" s="53"/>
      <c r="T3359" s="53"/>
      <c r="U3359" s="53"/>
      <c r="V3359" s="53"/>
      <c r="W3359" s="53"/>
      <c r="BY3359" s="53"/>
    </row>
    <row r="3360" spans="2:77" s="52" customFormat="1" ht="13" x14ac:dyDescent="0.3">
      <c r="B3360" s="53" t="s">
        <v>12</v>
      </c>
      <c r="C3360" s="53" t="s">
        <v>161</v>
      </c>
      <c r="D3360" s="53" t="s">
        <v>1000</v>
      </c>
      <c r="E3360" s="53">
        <v>41.503830000000001</v>
      </c>
      <c r="F3360" s="53">
        <v>6.4145099999999997E-2</v>
      </c>
      <c r="G3360" s="54">
        <v>285.8304</v>
      </c>
      <c r="H3360" s="53">
        <v>419</v>
      </c>
      <c r="I3360" s="53">
        <v>218</v>
      </c>
      <c r="J3360" s="53">
        <v>201</v>
      </c>
      <c r="K3360" s="52">
        <v>432</v>
      </c>
      <c r="L3360" s="52">
        <v>-146.1696</v>
      </c>
      <c r="M3360" s="55">
        <v>2</v>
      </c>
      <c r="N3360" s="61" t="s">
        <v>16</v>
      </c>
      <c r="P3360" s="66"/>
      <c r="Q3360" s="53"/>
      <c r="R3360" s="53"/>
      <c r="S3360" s="53"/>
      <c r="T3360" s="53"/>
      <c r="U3360" s="53"/>
      <c r="V3360" s="53"/>
      <c r="W3360" s="53"/>
      <c r="BY3360" s="53"/>
    </row>
    <row r="3361" spans="2:77" s="52" customFormat="1" ht="13" x14ac:dyDescent="0.3">
      <c r="B3361" s="53" t="s">
        <v>12</v>
      </c>
      <c r="C3361" s="53" t="s">
        <v>161</v>
      </c>
      <c r="D3361" s="53" t="s">
        <v>1001</v>
      </c>
      <c r="E3361" s="53">
        <v>42.71557</v>
      </c>
      <c r="F3361" s="53">
        <v>-0.52564869999999997</v>
      </c>
      <c r="G3361" s="54">
        <v>1056.1369999999999</v>
      </c>
      <c r="H3361" s="53">
        <v>625</v>
      </c>
      <c r="I3361" s="53">
        <v>343</v>
      </c>
      <c r="J3361" s="53">
        <v>282</v>
      </c>
      <c r="K3361" s="52">
        <v>432</v>
      </c>
      <c r="L3361" s="52">
        <v>624.13699999999994</v>
      </c>
      <c r="M3361" s="55">
        <v>6</v>
      </c>
      <c r="N3361" s="61" t="s">
        <v>17</v>
      </c>
      <c r="P3361" s="66"/>
      <c r="Q3361" s="53"/>
      <c r="R3361" s="53"/>
      <c r="S3361" s="53"/>
      <c r="T3361" s="53"/>
      <c r="U3361" s="53"/>
      <c r="V3361" s="53"/>
      <c r="W3361" s="53"/>
      <c r="BY3361" s="53"/>
    </row>
    <row r="3362" spans="2:77" s="52" customFormat="1" ht="13" x14ac:dyDescent="0.3">
      <c r="B3362" s="53" t="s">
        <v>12</v>
      </c>
      <c r="C3362" s="53" t="s">
        <v>161</v>
      </c>
      <c r="D3362" s="53" t="s">
        <v>1002</v>
      </c>
      <c r="E3362" s="53">
        <v>41.84393</v>
      </c>
      <c r="F3362" s="53">
        <v>-0.1854229</v>
      </c>
      <c r="G3362" s="54">
        <v>308.43490000000003</v>
      </c>
      <c r="H3362" s="53">
        <v>161</v>
      </c>
      <c r="I3362" s="53">
        <v>72</v>
      </c>
      <c r="J3362" s="53">
        <v>89</v>
      </c>
      <c r="K3362" s="52">
        <v>432</v>
      </c>
      <c r="L3362" s="52">
        <v>-123.56509999999997</v>
      </c>
      <c r="M3362" s="55">
        <v>2</v>
      </c>
      <c r="N3362" s="61" t="s">
        <v>16</v>
      </c>
      <c r="P3362" s="66"/>
      <c r="Q3362" s="53"/>
      <c r="R3362" s="53"/>
      <c r="S3362" s="53"/>
      <c r="T3362" s="53"/>
      <c r="U3362" s="53"/>
      <c r="V3362" s="53"/>
      <c r="W3362" s="53"/>
      <c r="BY3362" s="53"/>
    </row>
    <row r="3363" spans="2:77" s="52" customFormat="1" ht="13" x14ac:dyDescent="0.3">
      <c r="B3363" s="53" t="s">
        <v>12</v>
      </c>
      <c r="C3363" s="53" t="s">
        <v>161</v>
      </c>
      <c r="D3363" s="53" t="s">
        <v>1003</v>
      </c>
      <c r="E3363" s="53">
        <v>42.197040000000001</v>
      </c>
      <c r="F3363" s="53">
        <v>0.3961923</v>
      </c>
      <c r="G3363" s="54">
        <v>506.79320000000001</v>
      </c>
      <c r="H3363" s="53">
        <v>382</v>
      </c>
      <c r="I3363" s="53">
        <v>200</v>
      </c>
      <c r="J3363" s="53">
        <v>182</v>
      </c>
      <c r="K3363" s="52">
        <v>432</v>
      </c>
      <c r="L3363" s="52">
        <v>74.793200000000013</v>
      </c>
      <c r="M3363" s="55">
        <v>2</v>
      </c>
      <c r="N3363" s="61" t="s">
        <v>16</v>
      </c>
      <c r="P3363" s="66"/>
      <c r="Q3363" s="53"/>
      <c r="R3363" s="53"/>
      <c r="S3363" s="53"/>
      <c r="T3363" s="53"/>
      <c r="U3363" s="53"/>
      <c r="V3363" s="53"/>
      <c r="W3363" s="53"/>
      <c r="BY3363" s="53"/>
    </row>
    <row r="3364" spans="2:77" s="52" customFormat="1" ht="13" x14ac:dyDescent="0.3">
      <c r="B3364" s="53" t="s">
        <v>12</v>
      </c>
      <c r="C3364" s="53" t="s">
        <v>161</v>
      </c>
      <c r="D3364" s="53" t="s">
        <v>1004</v>
      </c>
      <c r="E3364" s="53">
        <v>42.156269999999999</v>
      </c>
      <c r="F3364" s="53">
        <v>-0.1404078</v>
      </c>
      <c r="G3364" s="54">
        <v>560.25049999999999</v>
      </c>
      <c r="H3364" s="53">
        <v>304</v>
      </c>
      <c r="I3364" s="53">
        <v>160</v>
      </c>
      <c r="J3364" s="53">
        <v>144</v>
      </c>
      <c r="K3364" s="52">
        <v>432</v>
      </c>
      <c r="L3364" s="52">
        <v>128.25049999999999</v>
      </c>
      <c r="M3364" s="55">
        <v>2</v>
      </c>
      <c r="N3364" s="61" t="s">
        <v>16</v>
      </c>
      <c r="P3364" s="66"/>
      <c r="Q3364" s="53"/>
      <c r="R3364" s="53"/>
      <c r="S3364" s="53"/>
      <c r="T3364" s="53"/>
      <c r="U3364" s="53"/>
      <c r="V3364" s="53"/>
      <c r="W3364" s="53"/>
      <c r="BY3364" s="53"/>
    </row>
    <row r="3365" spans="2:77" s="52" customFormat="1" ht="13" x14ac:dyDescent="0.3">
      <c r="B3365" s="53" t="s">
        <v>12</v>
      </c>
      <c r="C3365" s="53" t="s">
        <v>161</v>
      </c>
      <c r="D3365" s="53" t="s">
        <v>1005</v>
      </c>
      <c r="E3365" s="53">
        <v>41.617559999999997</v>
      </c>
      <c r="F3365" s="53">
        <v>-0.2399075</v>
      </c>
      <c r="G3365" s="54">
        <v>470.39769999999999</v>
      </c>
      <c r="H3365" s="53">
        <v>670</v>
      </c>
      <c r="I3365" s="53">
        <v>355</v>
      </c>
      <c r="J3365" s="53">
        <v>315</v>
      </c>
      <c r="K3365" s="52">
        <v>432</v>
      </c>
      <c r="L3365" s="52">
        <v>38.397699999999986</v>
      </c>
      <c r="M3365" s="55">
        <v>2</v>
      </c>
      <c r="N3365" s="61" t="s">
        <v>16</v>
      </c>
      <c r="P3365" s="66"/>
      <c r="Q3365" s="53"/>
      <c r="R3365" s="53"/>
      <c r="S3365" s="53"/>
      <c r="T3365" s="53"/>
      <c r="U3365" s="53"/>
      <c r="V3365" s="53"/>
      <c r="W3365" s="53"/>
      <c r="BY3365" s="53"/>
    </row>
    <row r="3366" spans="2:77" s="52" customFormat="1" ht="13" x14ac:dyDescent="0.3">
      <c r="B3366" s="53" t="s">
        <v>12</v>
      </c>
      <c r="C3366" s="53" t="s">
        <v>161</v>
      </c>
      <c r="D3366" s="53" t="s">
        <v>1006</v>
      </c>
      <c r="E3366" s="53">
        <v>42.513199999999998</v>
      </c>
      <c r="F3366" s="53">
        <v>0.49309890000000001</v>
      </c>
      <c r="G3366" s="54">
        <v>914.63729999999998</v>
      </c>
      <c r="H3366" s="53">
        <v>787</v>
      </c>
      <c r="I3366" s="53">
        <v>420</v>
      </c>
      <c r="J3366" s="53">
        <v>367</v>
      </c>
      <c r="K3366" s="52">
        <v>432</v>
      </c>
      <c r="L3366" s="52">
        <v>482.63729999999998</v>
      </c>
      <c r="M3366" s="55">
        <v>5</v>
      </c>
      <c r="N3366" s="61" t="s">
        <v>17</v>
      </c>
      <c r="P3366" s="66"/>
      <c r="Q3366" s="53"/>
      <c r="R3366" s="53"/>
      <c r="S3366" s="53"/>
      <c r="T3366" s="53"/>
      <c r="U3366" s="53"/>
      <c r="V3366" s="53"/>
      <c r="W3366" s="53"/>
      <c r="BY3366" s="53"/>
    </row>
    <row r="3367" spans="2:77" s="52" customFormat="1" ht="13" x14ac:dyDescent="0.3">
      <c r="B3367" s="53" t="s">
        <v>12</v>
      </c>
      <c r="C3367" s="53" t="s">
        <v>161</v>
      </c>
      <c r="D3367" s="53" t="s">
        <v>1007</v>
      </c>
      <c r="E3367" s="53">
        <v>41.962380000000003</v>
      </c>
      <c r="F3367" s="53">
        <v>0.1569228</v>
      </c>
      <c r="G3367" s="54">
        <v>346.04520000000002</v>
      </c>
      <c r="H3367" s="53">
        <v>424</v>
      </c>
      <c r="I3367" s="53">
        <v>226</v>
      </c>
      <c r="J3367" s="53">
        <v>198</v>
      </c>
      <c r="K3367" s="52">
        <v>432</v>
      </c>
      <c r="L3367" s="52">
        <v>-85.954799999999977</v>
      </c>
      <c r="M3367" s="55">
        <v>2</v>
      </c>
      <c r="N3367" s="61" t="s">
        <v>16</v>
      </c>
      <c r="P3367" s="66"/>
      <c r="Q3367" s="53"/>
      <c r="R3367" s="53"/>
      <c r="S3367" s="53"/>
      <c r="T3367" s="53"/>
      <c r="U3367" s="53"/>
      <c r="V3367" s="53"/>
      <c r="W3367" s="53"/>
      <c r="BY3367" s="53"/>
    </row>
    <row r="3368" spans="2:77" s="52" customFormat="1" ht="13" x14ac:dyDescent="0.3">
      <c r="B3368" s="53" t="s">
        <v>12</v>
      </c>
      <c r="C3368" s="53" t="s">
        <v>161</v>
      </c>
      <c r="D3368" s="53" t="s">
        <v>1008</v>
      </c>
      <c r="E3368" s="53">
        <v>41.802379999999999</v>
      </c>
      <c r="F3368" s="53">
        <v>-2.1595699999999999E-2</v>
      </c>
      <c r="G3368" s="54">
        <v>310.2441</v>
      </c>
      <c r="H3368" s="53">
        <v>136</v>
      </c>
      <c r="I3368" s="53">
        <v>72</v>
      </c>
      <c r="J3368" s="53">
        <v>64</v>
      </c>
      <c r="K3368" s="52">
        <v>432</v>
      </c>
      <c r="L3368" s="52">
        <v>-121.7559</v>
      </c>
      <c r="M3368" s="55">
        <v>2</v>
      </c>
      <c r="N3368" s="61" t="s">
        <v>16</v>
      </c>
      <c r="P3368" s="66"/>
      <c r="Q3368" s="53"/>
      <c r="R3368" s="53"/>
      <c r="S3368" s="53"/>
      <c r="T3368" s="53"/>
      <c r="U3368" s="53"/>
      <c r="V3368" s="53"/>
      <c r="W3368" s="53"/>
      <c r="BY3368" s="53"/>
    </row>
    <row r="3369" spans="2:77" s="52" customFormat="1" ht="13" x14ac:dyDescent="0.3">
      <c r="B3369" s="53" t="s">
        <v>12</v>
      </c>
      <c r="C3369" s="53" t="s">
        <v>161</v>
      </c>
      <c r="D3369" s="53" t="s">
        <v>1009</v>
      </c>
      <c r="E3369" s="53">
        <v>42.631900000000002</v>
      </c>
      <c r="F3369" s="53">
        <v>-0.55060480000000001</v>
      </c>
      <c r="G3369" s="54">
        <v>898.745</v>
      </c>
      <c r="H3369" s="53">
        <v>265</v>
      </c>
      <c r="I3369" s="53">
        <v>143</v>
      </c>
      <c r="J3369" s="53">
        <v>122</v>
      </c>
      <c r="K3369" s="52">
        <v>432</v>
      </c>
      <c r="L3369" s="52">
        <v>466.745</v>
      </c>
      <c r="M3369" s="55">
        <v>5</v>
      </c>
      <c r="N3369" s="61" t="s">
        <v>17</v>
      </c>
      <c r="P3369" s="66"/>
      <c r="Q3369" s="53"/>
      <c r="R3369" s="53"/>
      <c r="S3369" s="53"/>
      <c r="T3369" s="53"/>
      <c r="U3369" s="53"/>
      <c r="V3369" s="53"/>
      <c r="W3369" s="53"/>
      <c r="BY3369" s="53"/>
    </row>
    <row r="3370" spans="2:77" s="52" customFormat="1" ht="13" x14ac:dyDescent="0.3">
      <c r="B3370" s="53" t="s">
        <v>12</v>
      </c>
      <c r="C3370" s="53" t="s">
        <v>161</v>
      </c>
      <c r="D3370" s="53" t="s">
        <v>1010</v>
      </c>
      <c r="E3370" s="53">
        <v>42.204349999999998</v>
      </c>
      <c r="F3370" s="53">
        <v>0.57833369999999995</v>
      </c>
      <c r="G3370" s="54">
        <v>836.44069999999999</v>
      </c>
      <c r="H3370" s="53">
        <v>121</v>
      </c>
      <c r="I3370" s="53">
        <v>63</v>
      </c>
      <c r="J3370" s="53">
        <v>58</v>
      </c>
      <c r="K3370" s="52">
        <v>432</v>
      </c>
      <c r="L3370" s="52">
        <v>404.44069999999999</v>
      </c>
      <c r="M3370" s="55">
        <v>5</v>
      </c>
      <c r="N3370" s="61" t="s">
        <v>17</v>
      </c>
      <c r="P3370" s="66"/>
      <c r="Q3370" s="53"/>
      <c r="R3370" s="53"/>
      <c r="S3370" s="53"/>
      <c r="T3370" s="53"/>
      <c r="U3370" s="53"/>
      <c r="V3370" s="53"/>
      <c r="W3370" s="53"/>
      <c r="BY3370" s="53"/>
    </row>
    <row r="3371" spans="2:77" s="52" customFormat="1" ht="13" x14ac:dyDescent="0.3">
      <c r="B3371" s="53" t="s">
        <v>12</v>
      </c>
      <c r="C3371" s="53" t="s">
        <v>161</v>
      </c>
      <c r="D3371" s="53" t="s">
        <v>1011</v>
      </c>
      <c r="E3371" s="53">
        <v>42.067160000000001</v>
      </c>
      <c r="F3371" s="53">
        <v>6.54169E-2</v>
      </c>
      <c r="G3371" s="54">
        <v>362.48230000000001</v>
      </c>
      <c r="H3371" s="53">
        <v>199</v>
      </c>
      <c r="I3371" s="53">
        <v>94</v>
      </c>
      <c r="J3371" s="53">
        <v>105</v>
      </c>
      <c r="K3371" s="52">
        <v>432</v>
      </c>
      <c r="L3371" s="52">
        <v>-69.517699999999991</v>
      </c>
      <c r="M3371" s="55">
        <v>2</v>
      </c>
      <c r="N3371" s="61" t="s">
        <v>16</v>
      </c>
      <c r="P3371" s="66"/>
      <c r="Q3371" s="53"/>
      <c r="R3371" s="53"/>
      <c r="S3371" s="53"/>
      <c r="T3371" s="53"/>
      <c r="U3371" s="53"/>
      <c r="V3371" s="53"/>
      <c r="W3371" s="53"/>
      <c r="BY3371" s="53"/>
    </row>
    <row r="3372" spans="2:77" s="52" customFormat="1" ht="13" x14ac:dyDescent="0.3">
      <c r="B3372" s="53" t="s">
        <v>12</v>
      </c>
      <c r="C3372" s="53" t="s">
        <v>161</v>
      </c>
      <c r="D3372" s="53" t="s">
        <v>1012</v>
      </c>
      <c r="E3372" s="53">
        <v>41.884419999999999</v>
      </c>
      <c r="F3372" s="53">
        <v>0.51419380000000003</v>
      </c>
      <c r="G3372" s="54">
        <v>460.05349999999999</v>
      </c>
      <c r="H3372" s="53">
        <v>390</v>
      </c>
      <c r="I3372" s="53">
        <v>187</v>
      </c>
      <c r="J3372" s="53">
        <v>203</v>
      </c>
      <c r="K3372" s="52">
        <v>432</v>
      </c>
      <c r="L3372" s="52">
        <v>28.053499999999985</v>
      </c>
      <c r="M3372" s="55">
        <v>2</v>
      </c>
      <c r="N3372" s="61" t="s">
        <v>16</v>
      </c>
      <c r="P3372" s="66"/>
      <c r="Q3372" s="53"/>
      <c r="R3372" s="53"/>
      <c r="S3372" s="53"/>
      <c r="T3372" s="53"/>
      <c r="U3372" s="53"/>
      <c r="V3372" s="53"/>
      <c r="W3372" s="53"/>
      <c r="BY3372" s="53"/>
    </row>
    <row r="3373" spans="2:77" s="52" customFormat="1" ht="13" x14ac:dyDescent="0.3">
      <c r="B3373" s="53" t="s">
        <v>12</v>
      </c>
      <c r="C3373" s="53" t="s">
        <v>161</v>
      </c>
      <c r="D3373" s="53" t="s">
        <v>1013</v>
      </c>
      <c r="E3373" s="53">
        <v>41.665559999999999</v>
      </c>
      <c r="F3373" s="53">
        <v>0.1619226</v>
      </c>
      <c r="G3373" s="54">
        <v>194.1678</v>
      </c>
      <c r="H3373" s="53">
        <v>135</v>
      </c>
      <c r="I3373" s="53">
        <v>73</v>
      </c>
      <c r="J3373" s="53">
        <v>62</v>
      </c>
      <c r="K3373" s="52">
        <v>432</v>
      </c>
      <c r="L3373" s="52">
        <v>-237.8322</v>
      </c>
      <c r="M3373" s="55">
        <v>2</v>
      </c>
      <c r="N3373" s="61" t="s">
        <v>16</v>
      </c>
      <c r="P3373" s="66"/>
      <c r="Q3373" s="53"/>
      <c r="R3373" s="53"/>
      <c r="S3373" s="53"/>
      <c r="T3373" s="53"/>
      <c r="U3373" s="53"/>
      <c r="V3373" s="53"/>
      <c r="W3373" s="53"/>
      <c r="BY3373" s="53"/>
    </row>
    <row r="3374" spans="2:77" s="52" customFormat="1" ht="13" x14ac:dyDescent="0.3">
      <c r="B3374" s="53" t="s">
        <v>12</v>
      </c>
      <c r="C3374" s="53" t="s">
        <v>161</v>
      </c>
      <c r="D3374" s="53" t="s">
        <v>1014</v>
      </c>
      <c r="E3374" s="53">
        <v>42.520470000000003</v>
      </c>
      <c r="F3374" s="53">
        <v>0.46571069999999998</v>
      </c>
      <c r="G3374" s="54">
        <v>1178.088</v>
      </c>
      <c r="H3374" s="53">
        <v>101</v>
      </c>
      <c r="I3374" s="53">
        <v>56</v>
      </c>
      <c r="J3374" s="53">
        <v>45</v>
      </c>
      <c r="K3374" s="52">
        <v>432</v>
      </c>
      <c r="L3374" s="52">
        <v>746.08799999999997</v>
      </c>
      <c r="M3374" s="55">
        <v>6</v>
      </c>
      <c r="N3374" s="61" t="s">
        <v>17</v>
      </c>
      <c r="P3374" s="66"/>
      <c r="Q3374" s="53"/>
      <c r="R3374" s="53"/>
      <c r="S3374" s="53"/>
      <c r="T3374" s="53"/>
      <c r="U3374" s="53"/>
      <c r="V3374" s="53"/>
      <c r="W3374" s="53"/>
      <c r="BY3374" s="53"/>
    </row>
    <row r="3375" spans="2:77" s="52" customFormat="1" ht="13" x14ac:dyDescent="0.3">
      <c r="B3375" s="53" t="s">
        <v>12</v>
      </c>
      <c r="C3375" s="53" t="s">
        <v>161</v>
      </c>
      <c r="D3375" s="53" t="s">
        <v>1015</v>
      </c>
      <c r="E3375" s="53">
        <v>42.170659999999998</v>
      </c>
      <c r="F3375" s="53">
        <v>-0.45079979999999997</v>
      </c>
      <c r="G3375" s="54">
        <v>521.47500000000002</v>
      </c>
      <c r="H3375" s="53">
        <v>341</v>
      </c>
      <c r="I3375" s="53">
        <v>167</v>
      </c>
      <c r="J3375" s="53">
        <v>174</v>
      </c>
      <c r="K3375" s="52">
        <v>432</v>
      </c>
      <c r="L3375" s="52">
        <v>89.475000000000023</v>
      </c>
      <c r="M3375" s="55">
        <v>2</v>
      </c>
      <c r="N3375" s="61" t="s">
        <v>16</v>
      </c>
      <c r="P3375" s="66"/>
      <c r="Q3375" s="53"/>
      <c r="R3375" s="53"/>
      <c r="S3375" s="53"/>
      <c r="T3375" s="53"/>
      <c r="U3375" s="53"/>
      <c r="V3375" s="53"/>
      <c r="W3375" s="53"/>
      <c r="BY3375" s="53"/>
    </row>
    <row r="3376" spans="2:77" s="52" customFormat="1" ht="13" x14ac:dyDescent="0.3">
      <c r="B3376" s="53" t="s">
        <v>12</v>
      </c>
      <c r="C3376" s="53" t="s">
        <v>161</v>
      </c>
      <c r="D3376" s="53" t="s">
        <v>1016</v>
      </c>
      <c r="E3376" s="53">
        <v>42.172739999999997</v>
      </c>
      <c r="F3376" s="53">
        <v>6.45458E-2</v>
      </c>
      <c r="G3376" s="54">
        <v>592.01059999999995</v>
      </c>
      <c r="H3376" s="53">
        <v>157</v>
      </c>
      <c r="I3376" s="53">
        <v>86</v>
      </c>
      <c r="J3376" s="53">
        <v>71</v>
      </c>
      <c r="K3376" s="52">
        <v>432</v>
      </c>
      <c r="L3376" s="52">
        <v>160.01059999999995</v>
      </c>
      <c r="M3376" s="55">
        <v>2</v>
      </c>
      <c r="N3376" s="61" t="s">
        <v>16</v>
      </c>
      <c r="P3376" s="66"/>
      <c r="Q3376" s="53"/>
      <c r="R3376" s="53"/>
      <c r="S3376" s="53"/>
      <c r="T3376" s="53"/>
      <c r="U3376" s="53"/>
      <c r="V3376" s="53"/>
      <c r="W3376" s="53"/>
      <c r="BY3376" s="53"/>
    </row>
    <row r="3377" spans="2:77" s="52" customFormat="1" ht="13" x14ac:dyDescent="0.3">
      <c r="B3377" s="53" t="s">
        <v>12</v>
      </c>
      <c r="C3377" s="53" t="s">
        <v>161</v>
      </c>
      <c r="D3377" s="53" t="s">
        <v>1017</v>
      </c>
      <c r="E3377" s="53">
        <v>41.798450000000003</v>
      </c>
      <c r="F3377" s="53">
        <v>0.27432289999999998</v>
      </c>
      <c r="G3377" s="54">
        <v>280.31200000000001</v>
      </c>
      <c r="H3377" s="53">
        <v>681</v>
      </c>
      <c r="I3377" s="53">
        <v>347</v>
      </c>
      <c r="J3377" s="53">
        <v>334</v>
      </c>
      <c r="K3377" s="52">
        <v>432</v>
      </c>
      <c r="L3377" s="52">
        <v>-151.68799999999999</v>
      </c>
      <c r="M3377" s="55">
        <v>2</v>
      </c>
      <c r="N3377" s="61" t="s">
        <v>16</v>
      </c>
      <c r="P3377" s="66"/>
      <c r="Q3377" s="53"/>
      <c r="R3377" s="53"/>
      <c r="S3377" s="53"/>
      <c r="T3377" s="53"/>
      <c r="U3377" s="53"/>
      <c r="V3377" s="53"/>
      <c r="W3377" s="53"/>
      <c r="BY3377" s="53"/>
    </row>
    <row r="3378" spans="2:77" s="52" customFormat="1" ht="13" x14ac:dyDescent="0.3">
      <c r="B3378" s="53" t="s">
        <v>12</v>
      </c>
      <c r="C3378" s="53" t="s">
        <v>161</v>
      </c>
      <c r="D3378" s="53" t="s">
        <v>1018</v>
      </c>
      <c r="E3378" s="53">
        <v>42.071530000000003</v>
      </c>
      <c r="F3378" s="53">
        <v>0.23482729999999999</v>
      </c>
      <c r="G3378" s="54">
        <v>370.57510000000002</v>
      </c>
      <c r="H3378" s="53">
        <v>237</v>
      </c>
      <c r="I3378" s="53">
        <v>133</v>
      </c>
      <c r="J3378" s="53">
        <v>104</v>
      </c>
      <c r="K3378" s="52">
        <v>432</v>
      </c>
      <c r="L3378" s="52">
        <v>-61.42489999999998</v>
      </c>
      <c r="M3378" s="55">
        <v>2</v>
      </c>
      <c r="N3378" s="61" t="s">
        <v>16</v>
      </c>
      <c r="P3378" s="66"/>
      <c r="Q3378" s="53"/>
      <c r="R3378" s="53"/>
      <c r="S3378" s="53"/>
      <c r="T3378" s="53"/>
      <c r="U3378" s="53"/>
      <c r="V3378" s="53"/>
      <c r="W3378" s="53"/>
      <c r="BY3378" s="53"/>
    </row>
    <row r="3379" spans="2:77" s="52" customFormat="1" ht="13" x14ac:dyDescent="0.3">
      <c r="B3379" s="53" t="s">
        <v>12</v>
      </c>
      <c r="C3379" s="53" t="s">
        <v>161</v>
      </c>
      <c r="D3379" s="53" t="s">
        <v>1019</v>
      </c>
      <c r="E3379" s="53">
        <v>42.055999999999997</v>
      </c>
      <c r="F3379" s="53">
        <v>0.24394070000000001</v>
      </c>
      <c r="G3379" s="54">
        <v>452.7106</v>
      </c>
      <c r="H3379" s="53">
        <v>866</v>
      </c>
      <c r="I3379" s="53">
        <v>429</v>
      </c>
      <c r="J3379" s="53">
        <v>437</v>
      </c>
      <c r="K3379" s="52">
        <v>432</v>
      </c>
      <c r="L3379" s="52">
        <v>20.710599999999999</v>
      </c>
      <c r="M3379" s="55">
        <v>2</v>
      </c>
      <c r="N3379" s="61" t="s">
        <v>16</v>
      </c>
      <c r="P3379" s="66"/>
      <c r="Q3379" s="53"/>
      <c r="R3379" s="53"/>
      <c r="S3379" s="53"/>
      <c r="T3379" s="53"/>
      <c r="U3379" s="53"/>
      <c r="V3379" s="53"/>
      <c r="W3379" s="53"/>
      <c r="BY3379" s="53"/>
    </row>
    <row r="3380" spans="2:77" s="52" customFormat="1" ht="13" x14ac:dyDescent="0.3">
      <c r="B3380" s="53" t="s">
        <v>12</v>
      </c>
      <c r="C3380" s="53" t="s">
        <v>161</v>
      </c>
      <c r="D3380" s="53" t="s">
        <v>1020</v>
      </c>
      <c r="E3380" s="53">
        <v>41.997340000000001</v>
      </c>
      <c r="F3380" s="53">
        <v>0.54288579999999997</v>
      </c>
      <c r="G3380" s="54">
        <v>734.66179999999997</v>
      </c>
      <c r="H3380" s="53">
        <v>181</v>
      </c>
      <c r="I3380" s="53">
        <v>97</v>
      </c>
      <c r="J3380" s="53">
        <v>84</v>
      </c>
      <c r="K3380" s="52">
        <v>432</v>
      </c>
      <c r="L3380" s="52">
        <v>302.66179999999997</v>
      </c>
      <c r="M3380" s="55">
        <v>4</v>
      </c>
      <c r="N3380" s="61" t="s">
        <v>17</v>
      </c>
      <c r="P3380" s="66"/>
      <c r="Q3380" s="53"/>
      <c r="R3380" s="53"/>
      <c r="S3380" s="53"/>
      <c r="T3380" s="53"/>
      <c r="U3380" s="53"/>
      <c r="V3380" s="53"/>
      <c r="W3380" s="53"/>
      <c r="BY3380" s="53"/>
    </row>
    <row r="3381" spans="2:77" s="52" customFormat="1" ht="13" x14ac:dyDescent="0.3">
      <c r="B3381" s="53" t="s">
        <v>12</v>
      </c>
      <c r="C3381" s="53" t="s">
        <v>161</v>
      </c>
      <c r="D3381" s="53" t="s">
        <v>1021</v>
      </c>
      <c r="E3381" s="53">
        <v>42.735190000000003</v>
      </c>
      <c r="F3381" s="53">
        <v>-0.86544089999999996</v>
      </c>
      <c r="G3381" s="54">
        <v>900</v>
      </c>
      <c r="H3381" s="53">
        <v>31</v>
      </c>
      <c r="I3381" s="53">
        <v>17</v>
      </c>
      <c r="J3381" s="53">
        <v>14</v>
      </c>
      <c r="K3381" s="52">
        <v>432</v>
      </c>
      <c r="L3381" s="52">
        <v>468</v>
      </c>
      <c r="M3381" s="55">
        <v>5</v>
      </c>
      <c r="N3381" s="61" t="s">
        <v>17</v>
      </c>
      <c r="P3381" s="66"/>
      <c r="Q3381" s="53"/>
      <c r="R3381" s="53"/>
      <c r="S3381" s="53"/>
      <c r="T3381" s="53"/>
      <c r="U3381" s="53"/>
      <c r="V3381" s="53"/>
      <c r="W3381" s="53"/>
      <c r="BY3381" s="53"/>
    </row>
    <row r="3382" spans="2:77" s="52" customFormat="1" ht="13" x14ac:dyDescent="0.3">
      <c r="B3382" s="53" t="s">
        <v>12</v>
      </c>
      <c r="C3382" s="53" t="s">
        <v>161</v>
      </c>
      <c r="D3382" s="53" t="s">
        <v>1022</v>
      </c>
      <c r="E3382" s="53">
        <v>42.58699</v>
      </c>
      <c r="F3382" s="53">
        <v>-2.11814E-2</v>
      </c>
      <c r="G3382" s="54">
        <v>1362.3420000000001</v>
      </c>
      <c r="H3382" s="53">
        <v>149</v>
      </c>
      <c r="I3382" s="53">
        <v>89</v>
      </c>
      <c r="J3382" s="53">
        <v>60</v>
      </c>
      <c r="K3382" s="52">
        <v>432</v>
      </c>
      <c r="L3382" s="52">
        <v>930.3420000000001</v>
      </c>
      <c r="M3382" s="55">
        <v>7</v>
      </c>
      <c r="N3382" s="61" t="s">
        <v>17</v>
      </c>
      <c r="P3382" s="66"/>
      <c r="Q3382" s="53"/>
      <c r="R3382" s="53"/>
      <c r="S3382" s="53"/>
      <c r="T3382" s="53"/>
      <c r="U3382" s="53"/>
      <c r="V3382" s="53"/>
      <c r="W3382" s="53"/>
      <c r="BY3382" s="53"/>
    </row>
    <row r="3383" spans="2:77" s="52" customFormat="1" ht="13" x14ac:dyDescent="0.3">
      <c r="B3383" s="53" t="s">
        <v>12</v>
      </c>
      <c r="C3383" s="53" t="s">
        <v>161</v>
      </c>
      <c r="D3383" s="53" t="s">
        <v>1023</v>
      </c>
      <c r="E3383" s="53">
        <v>42.495649999999998</v>
      </c>
      <c r="F3383" s="53">
        <v>-0.1211532</v>
      </c>
      <c r="G3383" s="54">
        <v>768.22140000000002</v>
      </c>
      <c r="H3383" s="53">
        <v>330</v>
      </c>
      <c r="I3383" s="53">
        <v>181</v>
      </c>
      <c r="J3383" s="53">
        <v>149</v>
      </c>
      <c r="K3383" s="52">
        <v>432</v>
      </c>
      <c r="L3383" s="52">
        <v>336.22140000000002</v>
      </c>
      <c r="M3383" s="55">
        <v>4</v>
      </c>
      <c r="N3383" s="61" t="s">
        <v>17</v>
      </c>
      <c r="P3383" s="66"/>
      <c r="Q3383" s="53"/>
      <c r="R3383" s="53"/>
      <c r="S3383" s="53"/>
      <c r="T3383" s="53"/>
      <c r="U3383" s="53"/>
      <c r="V3383" s="53"/>
      <c r="W3383" s="53"/>
      <c r="BY3383" s="53"/>
    </row>
    <row r="3384" spans="2:77" s="52" customFormat="1" ht="13" x14ac:dyDescent="0.3">
      <c r="B3384" s="53" t="s">
        <v>12</v>
      </c>
      <c r="C3384" s="53" t="s">
        <v>161</v>
      </c>
      <c r="D3384" s="53" t="s">
        <v>1024</v>
      </c>
      <c r="E3384" s="53">
        <v>42.01005</v>
      </c>
      <c r="F3384" s="53">
        <v>0.25831549999999998</v>
      </c>
      <c r="G3384" s="54">
        <v>442.38229999999999</v>
      </c>
      <c r="H3384" s="53">
        <v>1034</v>
      </c>
      <c r="I3384" s="53">
        <v>528</v>
      </c>
      <c r="J3384" s="53">
        <v>506</v>
      </c>
      <c r="K3384" s="52">
        <v>432</v>
      </c>
      <c r="L3384" s="52">
        <v>10.382299999999987</v>
      </c>
      <c r="M3384" s="55">
        <v>2</v>
      </c>
      <c r="N3384" s="61" t="s">
        <v>16</v>
      </c>
      <c r="P3384" s="66"/>
      <c r="Q3384" s="53"/>
      <c r="R3384" s="53"/>
      <c r="S3384" s="53"/>
      <c r="T3384" s="53"/>
      <c r="U3384" s="53"/>
      <c r="V3384" s="53"/>
      <c r="W3384" s="53"/>
      <c r="BY3384" s="53"/>
    </row>
    <row r="3385" spans="2:77" s="52" customFormat="1" ht="13" x14ac:dyDescent="0.3">
      <c r="B3385" s="53" t="s">
        <v>12</v>
      </c>
      <c r="C3385" s="53" t="s">
        <v>161</v>
      </c>
      <c r="D3385" s="53" t="s">
        <v>1025</v>
      </c>
      <c r="E3385" s="53">
        <v>42.410260000000001</v>
      </c>
      <c r="F3385" s="53">
        <v>0.35078219999999999</v>
      </c>
      <c r="G3385" s="54">
        <v>984.64459999999997</v>
      </c>
      <c r="H3385" s="53">
        <v>226</v>
      </c>
      <c r="I3385" s="53">
        <v>119</v>
      </c>
      <c r="J3385" s="53">
        <v>107</v>
      </c>
      <c r="K3385" s="52">
        <v>432</v>
      </c>
      <c r="L3385" s="52">
        <v>552.64459999999997</v>
      </c>
      <c r="M3385" s="55">
        <v>5</v>
      </c>
      <c r="N3385" s="61" t="s">
        <v>17</v>
      </c>
      <c r="P3385" s="66"/>
      <c r="Q3385" s="53"/>
      <c r="R3385" s="53"/>
      <c r="S3385" s="53"/>
      <c r="T3385" s="53"/>
      <c r="U3385" s="53"/>
      <c r="V3385" s="53"/>
      <c r="W3385" s="53"/>
      <c r="BY3385" s="53"/>
    </row>
    <row r="3386" spans="2:77" s="52" customFormat="1" ht="13" x14ac:dyDescent="0.3">
      <c r="B3386" s="53" t="s">
        <v>12</v>
      </c>
      <c r="C3386" s="53" t="s">
        <v>161</v>
      </c>
      <c r="D3386" s="53" t="s">
        <v>1026</v>
      </c>
      <c r="E3386" s="53">
        <v>41.52243</v>
      </c>
      <c r="F3386" s="53">
        <v>0.34892630000000002</v>
      </c>
      <c r="G3386" s="54">
        <v>129.20419999999999</v>
      </c>
      <c r="H3386" s="53">
        <v>14302</v>
      </c>
      <c r="I3386" s="53">
        <v>7424</v>
      </c>
      <c r="J3386" s="53">
        <v>6878</v>
      </c>
      <c r="K3386" s="52">
        <v>432</v>
      </c>
      <c r="L3386" s="52">
        <v>-302.79579999999999</v>
      </c>
      <c r="M3386" s="55">
        <v>2</v>
      </c>
      <c r="N3386" s="61" t="s">
        <v>16</v>
      </c>
      <c r="P3386" s="66"/>
      <c r="Q3386" s="53"/>
      <c r="R3386" s="53"/>
      <c r="S3386" s="53"/>
      <c r="T3386" s="53"/>
      <c r="U3386" s="53"/>
      <c r="V3386" s="53"/>
      <c r="W3386" s="53"/>
      <c r="BY3386" s="53"/>
    </row>
    <row r="3387" spans="2:77" s="52" customFormat="1" ht="13" x14ac:dyDescent="0.3">
      <c r="B3387" s="53" t="s">
        <v>12</v>
      </c>
      <c r="C3387" s="53" t="s">
        <v>161</v>
      </c>
      <c r="D3387" s="53" t="s">
        <v>1027</v>
      </c>
      <c r="E3387" s="53">
        <v>42.452469999999998</v>
      </c>
      <c r="F3387" s="53">
        <v>0.2807868</v>
      </c>
      <c r="G3387" s="54">
        <v>958.58540000000005</v>
      </c>
      <c r="H3387" s="53">
        <v>626</v>
      </c>
      <c r="I3387" s="53">
        <v>323</v>
      </c>
      <c r="J3387" s="53">
        <v>303</v>
      </c>
      <c r="K3387" s="52">
        <v>432</v>
      </c>
      <c r="L3387" s="52">
        <v>526.58540000000005</v>
      </c>
      <c r="M3387" s="55">
        <v>5</v>
      </c>
      <c r="N3387" s="61" t="s">
        <v>17</v>
      </c>
      <c r="P3387" s="66"/>
      <c r="Q3387" s="53"/>
      <c r="R3387" s="53"/>
      <c r="S3387" s="53"/>
      <c r="T3387" s="53"/>
      <c r="U3387" s="53"/>
      <c r="V3387" s="53"/>
      <c r="W3387" s="53"/>
      <c r="BY3387" s="53"/>
    </row>
    <row r="3388" spans="2:77" s="52" customFormat="1" ht="13" x14ac:dyDescent="0.3">
      <c r="B3388" s="53" t="s">
        <v>12</v>
      </c>
      <c r="C3388" s="53" t="s">
        <v>161</v>
      </c>
      <c r="D3388" s="53" t="s">
        <v>1028</v>
      </c>
      <c r="E3388" s="53">
        <v>42.591160000000002</v>
      </c>
      <c r="F3388" s="53">
        <v>0.33605970000000002</v>
      </c>
      <c r="G3388" s="54">
        <v>1436.18</v>
      </c>
      <c r="H3388" s="53">
        <v>154</v>
      </c>
      <c r="I3388" s="53">
        <v>82</v>
      </c>
      <c r="J3388" s="53">
        <v>72</v>
      </c>
      <c r="K3388" s="52">
        <v>432</v>
      </c>
      <c r="L3388" s="52">
        <v>1004.1800000000001</v>
      </c>
      <c r="M3388" s="55">
        <v>8</v>
      </c>
      <c r="N3388" s="61" t="s">
        <v>17</v>
      </c>
      <c r="P3388" s="66"/>
      <c r="Q3388" s="53"/>
      <c r="R3388" s="53"/>
      <c r="S3388" s="53"/>
      <c r="T3388" s="53"/>
      <c r="U3388" s="53"/>
      <c r="V3388" s="53"/>
      <c r="W3388" s="53"/>
      <c r="BY3388" s="53"/>
    </row>
    <row r="3389" spans="2:77" s="52" customFormat="1" ht="13" x14ac:dyDescent="0.3">
      <c r="B3389" s="53" t="s">
        <v>12</v>
      </c>
      <c r="C3389" s="53" t="s">
        <v>161</v>
      </c>
      <c r="D3389" s="53" t="s">
        <v>1029</v>
      </c>
      <c r="E3389" s="53">
        <v>42.150970000000001</v>
      </c>
      <c r="F3389" s="53">
        <v>0.22340779999999999</v>
      </c>
      <c r="G3389" s="54">
        <v>421.81720000000001</v>
      </c>
      <c r="H3389" s="53">
        <v>506</v>
      </c>
      <c r="I3389" s="53">
        <v>267</v>
      </c>
      <c r="J3389" s="53">
        <v>239</v>
      </c>
      <c r="K3389" s="52">
        <v>432</v>
      </c>
      <c r="L3389" s="52">
        <v>-10.182799999999986</v>
      </c>
      <c r="M3389" s="55">
        <v>2</v>
      </c>
      <c r="N3389" s="61" t="s">
        <v>16</v>
      </c>
      <c r="P3389" s="66"/>
      <c r="Q3389" s="53"/>
      <c r="R3389" s="53"/>
      <c r="S3389" s="53"/>
      <c r="T3389" s="53"/>
      <c r="U3389" s="53"/>
      <c r="V3389" s="53"/>
      <c r="W3389" s="53"/>
      <c r="BY3389" s="53"/>
    </row>
    <row r="3390" spans="2:77" s="52" customFormat="1" ht="13" x14ac:dyDescent="0.3">
      <c r="B3390" s="53" t="s">
        <v>12</v>
      </c>
      <c r="C3390" s="53" t="s">
        <v>161</v>
      </c>
      <c r="D3390" s="53" t="s">
        <v>1030</v>
      </c>
      <c r="E3390" s="53">
        <v>41.939950000000003</v>
      </c>
      <c r="F3390" s="53">
        <v>-0.36920209999999998</v>
      </c>
      <c r="G3390" s="54">
        <v>328.7679</v>
      </c>
      <c r="H3390" s="53">
        <v>2038</v>
      </c>
      <c r="I3390" s="53">
        <v>1046</v>
      </c>
      <c r="J3390" s="53">
        <v>992</v>
      </c>
      <c r="K3390" s="52">
        <v>432</v>
      </c>
      <c r="L3390" s="52">
        <v>-103.2321</v>
      </c>
      <c r="M3390" s="55">
        <v>2</v>
      </c>
      <c r="N3390" s="61" t="s">
        <v>16</v>
      </c>
      <c r="P3390" s="66"/>
      <c r="Q3390" s="53"/>
      <c r="R3390" s="53"/>
      <c r="S3390" s="53"/>
      <c r="T3390" s="53"/>
      <c r="U3390" s="53"/>
      <c r="V3390" s="53"/>
      <c r="W3390" s="53"/>
      <c r="BY3390" s="53"/>
    </row>
    <row r="3391" spans="2:77" s="52" customFormat="1" ht="13" x14ac:dyDescent="0.3">
      <c r="B3391" s="53" t="s">
        <v>12</v>
      </c>
      <c r="C3391" s="53" t="s">
        <v>161</v>
      </c>
      <c r="D3391" s="53" t="s">
        <v>1031</v>
      </c>
      <c r="E3391" s="53">
        <v>42.192740000000001</v>
      </c>
      <c r="F3391" s="53">
        <v>0.33890969999999998</v>
      </c>
      <c r="G3391" s="54">
        <v>457.78870000000001</v>
      </c>
      <c r="H3391" s="53">
        <v>3665</v>
      </c>
      <c r="I3391" s="53">
        <v>1892</v>
      </c>
      <c r="J3391" s="53">
        <v>1773</v>
      </c>
      <c r="K3391" s="52">
        <v>432</v>
      </c>
      <c r="L3391" s="52">
        <v>25.788700000000006</v>
      </c>
      <c r="M3391" s="55">
        <v>2</v>
      </c>
      <c r="N3391" s="61" t="s">
        <v>16</v>
      </c>
      <c r="P3391" s="66"/>
      <c r="Q3391" s="53"/>
      <c r="R3391" s="53"/>
      <c r="S3391" s="53"/>
      <c r="T3391" s="53"/>
      <c r="U3391" s="53"/>
      <c r="V3391" s="53"/>
      <c r="W3391" s="53"/>
      <c r="BY3391" s="53"/>
    </row>
    <row r="3392" spans="2:77" s="52" customFormat="1" ht="13" x14ac:dyDescent="0.3">
      <c r="B3392" s="53" t="s">
        <v>12</v>
      </c>
      <c r="C3392" s="53" t="s">
        <v>161</v>
      </c>
      <c r="D3392" s="53" t="s">
        <v>1032</v>
      </c>
      <c r="E3392" s="53">
        <v>42.013350000000003</v>
      </c>
      <c r="F3392" s="53">
        <v>-0.76214839999999995</v>
      </c>
      <c r="G3392" s="54">
        <v>339.37569999999999</v>
      </c>
      <c r="H3392" s="53">
        <v>1706</v>
      </c>
      <c r="I3392" s="53">
        <v>891</v>
      </c>
      <c r="J3392" s="53">
        <v>815</v>
      </c>
      <c r="K3392" s="52">
        <v>432</v>
      </c>
      <c r="L3392" s="52">
        <v>-92.624300000000005</v>
      </c>
      <c r="M3392" s="55">
        <v>2</v>
      </c>
      <c r="N3392" s="61" t="s">
        <v>16</v>
      </c>
      <c r="P3392" s="66"/>
      <c r="Q3392" s="53"/>
      <c r="R3392" s="53"/>
      <c r="S3392" s="53"/>
      <c r="T3392" s="53"/>
      <c r="U3392" s="53"/>
      <c r="V3392" s="53"/>
      <c r="W3392" s="53"/>
      <c r="BY3392" s="53"/>
    </row>
    <row r="3393" spans="2:77" s="52" customFormat="1" ht="13" x14ac:dyDescent="0.3">
      <c r="B3393" s="53" t="s">
        <v>12</v>
      </c>
      <c r="C3393" s="53" t="s">
        <v>161</v>
      </c>
      <c r="D3393" s="53" t="s">
        <v>1033</v>
      </c>
      <c r="E3393" s="53">
        <v>42.690390000000001</v>
      </c>
      <c r="F3393" s="53">
        <v>-0.30628919999999998</v>
      </c>
      <c r="G3393" s="54">
        <v>1257.866</v>
      </c>
      <c r="H3393" s="53">
        <v>70</v>
      </c>
      <c r="I3393" s="53">
        <v>35</v>
      </c>
      <c r="J3393" s="53">
        <v>35</v>
      </c>
      <c r="K3393" s="52">
        <v>432</v>
      </c>
      <c r="L3393" s="52">
        <v>825.86599999999999</v>
      </c>
      <c r="M3393" s="55">
        <v>7</v>
      </c>
      <c r="N3393" s="61" t="s">
        <v>17</v>
      </c>
      <c r="P3393" s="66"/>
      <c r="Q3393" s="53"/>
      <c r="R3393" s="53"/>
      <c r="S3393" s="53"/>
      <c r="T3393" s="53"/>
      <c r="U3393" s="53"/>
      <c r="V3393" s="53"/>
      <c r="W3393" s="53"/>
      <c r="BY3393" s="53"/>
    </row>
    <row r="3394" spans="2:77" s="52" customFormat="1" ht="13" x14ac:dyDescent="0.3">
      <c r="B3394" s="53" t="s">
        <v>12</v>
      </c>
      <c r="C3394" s="53" t="s">
        <v>161</v>
      </c>
      <c r="D3394" s="53" t="s">
        <v>1034</v>
      </c>
      <c r="E3394" s="53">
        <v>42.133339999999997</v>
      </c>
      <c r="F3394" s="53">
        <v>0.13333329999999999</v>
      </c>
      <c r="G3394" s="54">
        <v>567.69839999999999</v>
      </c>
      <c r="H3394" s="53">
        <v>211</v>
      </c>
      <c r="I3394" s="53">
        <v>118</v>
      </c>
      <c r="J3394" s="53">
        <v>93</v>
      </c>
      <c r="K3394" s="52">
        <v>432</v>
      </c>
      <c r="L3394" s="52">
        <v>135.69839999999999</v>
      </c>
      <c r="M3394" s="55">
        <v>2</v>
      </c>
      <c r="N3394" s="61" t="s">
        <v>16</v>
      </c>
      <c r="P3394" s="66"/>
      <c r="Q3394" s="53"/>
      <c r="R3394" s="53"/>
      <c r="S3394" s="53"/>
      <c r="T3394" s="53"/>
      <c r="U3394" s="53"/>
      <c r="V3394" s="53"/>
      <c r="W3394" s="53"/>
      <c r="BY3394" s="53"/>
    </row>
    <row r="3395" spans="2:77" s="52" customFormat="1" ht="13" x14ac:dyDescent="0.3">
      <c r="B3395" s="53" t="s">
        <v>12</v>
      </c>
      <c r="C3395" s="53" t="s">
        <v>161</v>
      </c>
      <c r="D3395" s="53" t="s">
        <v>1035</v>
      </c>
      <c r="E3395" s="53">
        <v>41.93188</v>
      </c>
      <c r="F3395" s="53">
        <v>-0.16662959999999999</v>
      </c>
      <c r="G3395" s="54">
        <v>372.56299999999999</v>
      </c>
      <c r="H3395" s="53">
        <v>278</v>
      </c>
      <c r="I3395" s="53">
        <v>142</v>
      </c>
      <c r="J3395" s="53">
        <v>136</v>
      </c>
      <c r="K3395" s="52">
        <v>432</v>
      </c>
      <c r="L3395" s="52">
        <v>-59.437000000000012</v>
      </c>
      <c r="M3395" s="55">
        <v>2</v>
      </c>
      <c r="N3395" s="61" t="s">
        <v>16</v>
      </c>
      <c r="P3395" s="66"/>
      <c r="Q3395" s="53"/>
      <c r="R3395" s="53"/>
      <c r="S3395" s="53"/>
      <c r="T3395" s="53"/>
      <c r="U3395" s="53"/>
      <c r="V3395" s="53"/>
      <c r="W3395" s="53"/>
      <c r="BY3395" s="53"/>
    </row>
    <row r="3396" spans="2:77" s="52" customFormat="1" ht="13" x14ac:dyDescent="0.3">
      <c r="B3396" s="53" t="s">
        <v>12</v>
      </c>
      <c r="C3396" s="53" t="s">
        <v>161</v>
      </c>
      <c r="D3396" s="53" t="s">
        <v>161</v>
      </c>
      <c r="E3396" s="53">
        <v>42.140099999999997</v>
      </c>
      <c r="F3396" s="53">
        <v>-0.40889799999999998</v>
      </c>
      <c r="G3396" s="54">
        <v>467</v>
      </c>
      <c r="H3396" s="53">
        <v>52059</v>
      </c>
      <c r="I3396" s="53">
        <v>25373</v>
      </c>
      <c r="J3396" s="53">
        <v>26686</v>
      </c>
      <c r="K3396" s="52">
        <v>432</v>
      </c>
      <c r="L3396" s="52">
        <v>35</v>
      </c>
      <c r="M3396" s="55">
        <v>2</v>
      </c>
      <c r="N3396" s="61" t="s">
        <v>16</v>
      </c>
      <c r="P3396" s="66"/>
      <c r="Q3396" s="53"/>
      <c r="R3396" s="53"/>
      <c r="S3396" s="53"/>
      <c r="T3396" s="53"/>
      <c r="U3396" s="53"/>
      <c r="V3396" s="53"/>
      <c r="W3396" s="53"/>
      <c r="BY3396" s="53"/>
    </row>
    <row r="3397" spans="2:77" s="52" customFormat="1" ht="13" x14ac:dyDescent="0.3">
      <c r="B3397" s="53" t="s">
        <v>12</v>
      </c>
      <c r="C3397" s="53" t="s">
        <v>161</v>
      </c>
      <c r="D3397" s="53" t="s">
        <v>1036</v>
      </c>
      <c r="E3397" s="53">
        <v>42.161189999999998</v>
      </c>
      <c r="F3397" s="53">
        <v>-0.2077939</v>
      </c>
      <c r="G3397" s="54">
        <v>640</v>
      </c>
      <c r="H3397" s="53">
        <v>110</v>
      </c>
      <c r="I3397" s="53">
        <v>61</v>
      </c>
      <c r="J3397" s="53">
        <v>49</v>
      </c>
      <c r="K3397" s="52">
        <v>432</v>
      </c>
      <c r="L3397" s="52">
        <v>208</v>
      </c>
      <c r="M3397" s="55">
        <v>4</v>
      </c>
      <c r="N3397" s="61" t="s">
        <v>17</v>
      </c>
      <c r="P3397" s="66"/>
      <c r="Q3397" s="53"/>
      <c r="R3397" s="53"/>
      <c r="S3397" s="53"/>
      <c r="T3397" s="53"/>
      <c r="U3397" s="53"/>
      <c r="V3397" s="53"/>
      <c r="W3397" s="53"/>
      <c r="BY3397" s="53"/>
    </row>
    <row r="3398" spans="2:77" s="52" customFormat="1" ht="13" x14ac:dyDescent="0.3">
      <c r="B3398" s="53" t="s">
        <v>12</v>
      </c>
      <c r="C3398" s="53" t="s">
        <v>161</v>
      </c>
      <c r="D3398" s="53" t="s">
        <v>1037</v>
      </c>
      <c r="E3398" s="53">
        <v>42.214440000000003</v>
      </c>
      <c r="F3398" s="53">
        <v>-0.43156119999999998</v>
      </c>
      <c r="G3398" s="54">
        <v>602.94880000000001</v>
      </c>
      <c r="H3398" s="53">
        <v>598</v>
      </c>
      <c r="I3398" s="53">
        <v>309</v>
      </c>
      <c r="J3398" s="53">
        <v>289</v>
      </c>
      <c r="K3398" s="52">
        <v>432</v>
      </c>
      <c r="L3398" s="52">
        <v>170.94880000000001</v>
      </c>
      <c r="M3398" s="55">
        <v>2</v>
      </c>
      <c r="N3398" s="61" t="s">
        <v>16</v>
      </c>
      <c r="P3398" s="66"/>
      <c r="Q3398" s="53"/>
      <c r="R3398" s="53"/>
      <c r="S3398" s="53"/>
      <c r="T3398" s="53"/>
      <c r="U3398" s="53"/>
      <c r="V3398" s="53"/>
      <c r="W3398" s="53"/>
      <c r="BY3398" s="53"/>
    </row>
    <row r="3399" spans="2:77" s="52" customFormat="1" ht="13" x14ac:dyDescent="0.3">
      <c r="B3399" s="53" t="s">
        <v>12</v>
      </c>
      <c r="C3399" s="53" t="s">
        <v>161</v>
      </c>
      <c r="D3399" s="53" t="s">
        <v>1038</v>
      </c>
      <c r="E3399" s="53">
        <v>41.957880000000003</v>
      </c>
      <c r="F3399" s="53">
        <v>5.7401500000000001E-2</v>
      </c>
      <c r="G3399" s="54">
        <v>321.2749</v>
      </c>
      <c r="H3399" s="53">
        <v>259</v>
      </c>
      <c r="I3399" s="53">
        <v>137</v>
      </c>
      <c r="J3399" s="53">
        <v>122</v>
      </c>
      <c r="K3399" s="52">
        <v>432</v>
      </c>
      <c r="L3399" s="52">
        <v>-110.7251</v>
      </c>
      <c r="M3399" s="55">
        <v>2</v>
      </c>
      <c r="N3399" s="61" t="s">
        <v>16</v>
      </c>
      <c r="P3399" s="66"/>
      <c r="Q3399" s="53"/>
      <c r="R3399" s="53"/>
      <c r="S3399" s="53"/>
      <c r="T3399" s="53"/>
      <c r="U3399" s="53"/>
      <c r="V3399" s="53"/>
      <c r="W3399" s="53"/>
      <c r="BY3399" s="53"/>
    </row>
    <row r="3400" spans="2:77" s="52" customFormat="1" ht="13" x14ac:dyDescent="0.3">
      <c r="B3400" s="53" t="s">
        <v>12</v>
      </c>
      <c r="C3400" s="53" t="s">
        <v>161</v>
      </c>
      <c r="D3400" s="53" t="s">
        <v>1039</v>
      </c>
      <c r="E3400" s="53">
        <v>42.31</v>
      </c>
      <c r="F3400" s="53">
        <v>0.52700000000000002</v>
      </c>
      <c r="G3400" s="54">
        <v>793.22450000000003</v>
      </c>
      <c r="H3400" s="53">
        <v>327</v>
      </c>
      <c r="I3400" s="53">
        <v>179</v>
      </c>
      <c r="J3400" s="53">
        <v>148</v>
      </c>
      <c r="K3400" s="52">
        <v>432</v>
      </c>
      <c r="L3400" s="52">
        <v>361.22450000000003</v>
      </c>
      <c r="M3400" s="55">
        <v>4</v>
      </c>
      <c r="N3400" s="61" t="s">
        <v>17</v>
      </c>
      <c r="P3400" s="66"/>
      <c r="Q3400" s="53"/>
      <c r="R3400" s="53"/>
      <c r="S3400" s="53"/>
      <c r="T3400" s="53"/>
      <c r="U3400" s="53"/>
      <c r="V3400" s="53"/>
      <c r="W3400" s="53"/>
      <c r="BY3400" s="53"/>
    </row>
    <row r="3401" spans="2:77" s="52" customFormat="1" ht="13" x14ac:dyDescent="0.3">
      <c r="B3401" s="53" t="s">
        <v>12</v>
      </c>
      <c r="C3401" s="53" t="s">
        <v>161</v>
      </c>
      <c r="D3401" s="53" t="s">
        <v>1040</v>
      </c>
      <c r="E3401" s="53">
        <v>42.571010000000001</v>
      </c>
      <c r="F3401" s="53">
        <v>-0.54945310000000003</v>
      </c>
      <c r="G3401" s="54">
        <v>815.32320000000004</v>
      </c>
      <c r="H3401" s="53">
        <v>13396</v>
      </c>
      <c r="I3401" s="53">
        <v>6718</v>
      </c>
      <c r="J3401" s="53">
        <v>6678</v>
      </c>
      <c r="K3401" s="52">
        <v>432</v>
      </c>
      <c r="L3401" s="52">
        <v>383.32320000000004</v>
      </c>
      <c r="M3401" s="55">
        <v>4</v>
      </c>
      <c r="N3401" s="61" t="s">
        <v>17</v>
      </c>
      <c r="P3401" s="66"/>
      <c r="Q3401" s="53"/>
      <c r="R3401" s="53"/>
      <c r="S3401" s="53"/>
      <c r="T3401" s="53"/>
      <c r="U3401" s="53"/>
      <c r="V3401" s="53"/>
      <c r="W3401" s="53"/>
      <c r="BY3401" s="53"/>
    </row>
    <row r="3402" spans="2:77" s="52" customFormat="1" ht="13" x14ac:dyDescent="0.3">
      <c r="B3402" s="53" t="s">
        <v>12</v>
      </c>
      <c r="C3402" s="53" t="s">
        <v>161</v>
      </c>
      <c r="D3402" s="53" t="s">
        <v>1041</v>
      </c>
      <c r="E3402" s="53">
        <v>42.69462</v>
      </c>
      <c r="F3402" s="53">
        <v>-0.66534800000000005</v>
      </c>
      <c r="G3402" s="54">
        <v>950.15560000000005</v>
      </c>
      <c r="H3402" s="53">
        <v>125</v>
      </c>
      <c r="I3402" s="53">
        <v>73</v>
      </c>
      <c r="J3402" s="53">
        <v>52</v>
      </c>
      <c r="K3402" s="52">
        <v>432</v>
      </c>
      <c r="L3402" s="52">
        <v>518.15560000000005</v>
      </c>
      <c r="M3402" s="55">
        <v>5</v>
      </c>
      <c r="N3402" s="61" t="s">
        <v>17</v>
      </c>
      <c r="P3402" s="66"/>
      <c r="Q3402" s="53"/>
      <c r="R3402" s="53"/>
      <c r="S3402" s="53"/>
      <c r="T3402" s="53"/>
      <c r="U3402" s="53"/>
      <c r="V3402" s="53"/>
      <c r="W3402" s="53"/>
      <c r="BY3402" s="53"/>
    </row>
    <row r="3403" spans="2:77" s="52" customFormat="1" ht="13" x14ac:dyDescent="0.3">
      <c r="B3403" s="53" t="s">
        <v>12</v>
      </c>
      <c r="C3403" s="53" t="s">
        <v>161</v>
      </c>
      <c r="D3403" s="53" t="s">
        <v>1042</v>
      </c>
      <c r="E3403" s="53">
        <v>42.451999999999998</v>
      </c>
      <c r="F3403" s="53">
        <v>0.13468559999999999</v>
      </c>
      <c r="G3403" s="54">
        <v>568.34879999999998</v>
      </c>
      <c r="H3403" s="53">
        <v>172</v>
      </c>
      <c r="I3403" s="53">
        <v>88</v>
      </c>
      <c r="J3403" s="53">
        <v>84</v>
      </c>
      <c r="K3403" s="52">
        <v>432</v>
      </c>
      <c r="L3403" s="52">
        <v>136.34879999999998</v>
      </c>
      <c r="M3403" s="55">
        <v>2</v>
      </c>
      <c r="N3403" s="61" t="s">
        <v>16</v>
      </c>
      <c r="P3403" s="66"/>
      <c r="Q3403" s="53"/>
      <c r="R3403" s="53"/>
      <c r="S3403" s="53"/>
      <c r="T3403" s="53"/>
      <c r="U3403" s="53"/>
      <c r="V3403" s="53"/>
      <c r="W3403" s="53"/>
      <c r="BY3403" s="53"/>
    </row>
    <row r="3404" spans="2:77" s="52" customFormat="1" ht="13" x14ac:dyDescent="0.3">
      <c r="B3404" s="53" t="s">
        <v>12</v>
      </c>
      <c r="C3404" s="53" t="s">
        <v>161</v>
      </c>
      <c r="D3404" s="53" t="s">
        <v>1043</v>
      </c>
      <c r="E3404" s="53">
        <v>42.003349999999998</v>
      </c>
      <c r="F3404" s="53">
        <v>-4.6451899999999997E-2</v>
      </c>
      <c r="G3404" s="54">
        <v>469.2747</v>
      </c>
      <c r="H3404" s="53">
        <v>233</v>
      </c>
      <c r="I3404" s="53">
        <v>128</v>
      </c>
      <c r="J3404" s="53">
        <v>105</v>
      </c>
      <c r="K3404" s="52">
        <v>432</v>
      </c>
      <c r="L3404" s="52">
        <v>37.274699999999996</v>
      </c>
      <c r="M3404" s="55">
        <v>2</v>
      </c>
      <c r="N3404" s="61" t="s">
        <v>16</v>
      </c>
      <c r="P3404" s="66"/>
      <c r="Q3404" s="53"/>
      <c r="R3404" s="53"/>
      <c r="S3404" s="53"/>
      <c r="T3404" s="53"/>
      <c r="U3404" s="53"/>
      <c r="V3404" s="53"/>
      <c r="W3404" s="53"/>
      <c r="BY3404" s="53"/>
    </row>
    <row r="3405" spans="2:77" s="52" customFormat="1" ht="13" x14ac:dyDescent="0.3">
      <c r="B3405" s="53" t="s">
        <v>12</v>
      </c>
      <c r="C3405" s="53" t="s">
        <v>161</v>
      </c>
      <c r="D3405" s="53" t="s">
        <v>1044</v>
      </c>
      <c r="E3405" s="53">
        <v>41.841839999999998</v>
      </c>
      <c r="F3405" s="53">
        <v>-0.25553599999999999</v>
      </c>
      <c r="G3405" s="54">
        <v>287.33159999999998</v>
      </c>
      <c r="H3405" s="53">
        <v>1132</v>
      </c>
      <c r="I3405" s="53">
        <v>595</v>
      </c>
      <c r="J3405" s="53">
        <v>537</v>
      </c>
      <c r="K3405" s="52">
        <v>432</v>
      </c>
      <c r="L3405" s="52">
        <v>-144.66840000000002</v>
      </c>
      <c r="M3405" s="55">
        <v>2</v>
      </c>
      <c r="N3405" s="61" t="s">
        <v>16</v>
      </c>
      <c r="P3405" s="66"/>
      <c r="Q3405" s="53"/>
      <c r="R3405" s="53"/>
      <c r="S3405" s="53"/>
      <c r="T3405" s="53"/>
      <c r="U3405" s="53"/>
      <c r="V3405" s="53"/>
      <c r="W3405" s="53"/>
      <c r="BY3405" s="53"/>
    </row>
    <row r="3406" spans="2:77" s="52" customFormat="1" ht="13" x14ac:dyDescent="0.3">
      <c r="B3406" s="53" t="s">
        <v>12</v>
      </c>
      <c r="C3406" s="53" t="s">
        <v>161</v>
      </c>
      <c r="D3406" s="53" t="s">
        <v>1045</v>
      </c>
      <c r="E3406" s="53">
        <v>41.77214</v>
      </c>
      <c r="F3406" s="53">
        <v>-0.32951999999999998</v>
      </c>
      <c r="G3406" s="54">
        <v>373.5856</v>
      </c>
      <c r="H3406" s="53">
        <v>1460</v>
      </c>
      <c r="I3406" s="53">
        <v>755</v>
      </c>
      <c r="J3406" s="53">
        <v>705</v>
      </c>
      <c r="K3406" s="52">
        <v>432</v>
      </c>
      <c r="L3406" s="52">
        <v>-58.414400000000001</v>
      </c>
      <c r="M3406" s="55">
        <v>2</v>
      </c>
      <c r="N3406" s="61" t="s">
        <v>16</v>
      </c>
      <c r="P3406" s="66"/>
      <c r="Q3406" s="53"/>
      <c r="R3406" s="53"/>
      <c r="S3406" s="53"/>
      <c r="T3406" s="53"/>
      <c r="U3406" s="53"/>
      <c r="V3406" s="53"/>
      <c r="W3406" s="53"/>
      <c r="BY3406" s="53"/>
    </row>
    <row r="3407" spans="2:77" s="52" customFormat="1" ht="13" x14ac:dyDescent="0.3">
      <c r="B3407" s="53" t="s">
        <v>12</v>
      </c>
      <c r="C3407" s="53" t="s">
        <v>161</v>
      </c>
      <c r="D3407" s="53" t="s">
        <v>1046</v>
      </c>
      <c r="E3407" s="53">
        <v>41.991250000000001</v>
      </c>
      <c r="F3407" s="53">
        <v>-4.64749E-2</v>
      </c>
      <c r="G3407" s="54">
        <v>460.3023</v>
      </c>
      <c r="H3407" s="53">
        <v>102</v>
      </c>
      <c r="I3407" s="53">
        <v>56</v>
      </c>
      <c r="J3407" s="53">
        <v>46</v>
      </c>
      <c r="K3407" s="52">
        <v>432</v>
      </c>
      <c r="L3407" s="52">
        <v>28.302300000000002</v>
      </c>
      <c r="M3407" s="55">
        <v>2</v>
      </c>
      <c r="N3407" s="61" t="s">
        <v>16</v>
      </c>
      <c r="P3407" s="66"/>
      <c r="Q3407" s="53"/>
      <c r="R3407" s="53"/>
      <c r="S3407" s="53"/>
      <c r="T3407" s="53"/>
      <c r="U3407" s="53"/>
      <c r="V3407" s="53"/>
      <c r="W3407" s="53"/>
      <c r="BY3407" s="53"/>
    </row>
    <row r="3408" spans="2:77" s="52" customFormat="1" ht="13" x14ac:dyDescent="0.3">
      <c r="B3408" s="53" t="s">
        <v>12</v>
      </c>
      <c r="C3408" s="53" t="s">
        <v>161</v>
      </c>
      <c r="D3408" s="53" t="s">
        <v>1047</v>
      </c>
      <c r="E3408" s="53">
        <v>42.064990000000002</v>
      </c>
      <c r="F3408" s="53">
        <v>-7.5216000000000005E-2</v>
      </c>
      <c r="G3408" s="54">
        <v>520</v>
      </c>
      <c r="H3408" s="53">
        <v>151</v>
      </c>
      <c r="I3408" s="53">
        <v>83</v>
      </c>
      <c r="J3408" s="53">
        <v>68</v>
      </c>
      <c r="K3408" s="52">
        <v>432</v>
      </c>
      <c r="L3408" s="52">
        <v>88</v>
      </c>
      <c r="M3408" s="55">
        <v>2</v>
      </c>
      <c r="N3408" s="61" t="s">
        <v>16</v>
      </c>
      <c r="P3408" s="66"/>
      <c r="Q3408" s="53"/>
      <c r="R3408" s="53"/>
      <c r="S3408" s="53"/>
      <c r="T3408" s="53"/>
      <c r="U3408" s="53"/>
      <c r="V3408" s="53"/>
      <c r="W3408" s="53"/>
      <c r="BY3408" s="53"/>
    </row>
    <row r="3409" spans="2:77" s="52" customFormat="1" ht="13" x14ac:dyDescent="0.3">
      <c r="B3409" s="53" t="s">
        <v>12</v>
      </c>
      <c r="C3409" s="53" t="s">
        <v>161</v>
      </c>
      <c r="D3409" s="53" t="s">
        <v>1048</v>
      </c>
      <c r="E3409" s="53">
        <v>42.199260000000002</v>
      </c>
      <c r="F3409" s="53">
        <v>0.51598160000000004</v>
      </c>
      <c r="G3409" s="54">
        <v>639.27419999999995</v>
      </c>
      <c r="H3409" s="53">
        <v>158</v>
      </c>
      <c r="I3409" s="53">
        <v>86</v>
      </c>
      <c r="J3409" s="53">
        <v>72</v>
      </c>
      <c r="K3409" s="52">
        <v>432</v>
      </c>
      <c r="L3409" s="52">
        <v>207.27419999999995</v>
      </c>
      <c r="M3409" s="55">
        <v>4</v>
      </c>
      <c r="N3409" s="61" t="s">
        <v>17</v>
      </c>
      <c r="P3409" s="66"/>
      <c r="Q3409" s="53"/>
      <c r="R3409" s="53"/>
      <c r="S3409" s="53"/>
      <c r="T3409" s="53"/>
      <c r="U3409" s="53"/>
      <c r="V3409" s="53"/>
      <c r="W3409" s="53"/>
      <c r="BY3409" s="53"/>
    </row>
    <row r="3410" spans="2:77" s="52" customFormat="1" ht="13" x14ac:dyDescent="0.3">
      <c r="B3410" s="53" t="s">
        <v>12</v>
      </c>
      <c r="C3410" s="53" t="s">
        <v>161</v>
      </c>
      <c r="D3410" s="53" t="s">
        <v>1049</v>
      </c>
      <c r="E3410" s="53">
        <v>42.470779999999998</v>
      </c>
      <c r="F3410" s="53">
        <v>0.59849589999999997</v>
      </c>
      <c r="G3410" s="54">
        <v>1445.999</v>
      </c>
      <c r="H3410" s="53">
        <v>309</v>
      </c>
      <c r="I3410" s="53">
        <v>184</v>
      </c>
      <c r="J3410" s="53">
        <v>125</v>
      </c>
      <c r="K3410" s="52">
        <v>432</v>
      </c>
      <c r="L3410" s="52">
        <v>1013.999</v>
      </c>
      <c r="M3410" s="55">
        <v>8</v>
      </c>
      <c r="N3410" s="61" t="s">
        <v>17</v>
      </c>
      <c r="P3410" s="66"/>
      <c r="Q3410" s="53"/>
      <c r="R3410" s="53"/>
      <c r="S3410" s="53"/>
      <c r="T3410" s="53"/>
      <c r="U3410" s="53"/>
      <c r="V3410" s="53"/>
      <c r="W3410" s="53"/>
      <c r="BY3410" s="53"/>
    </row>
    <row r="3411" spans="2:77" s="52" customFormat="1" ht="13" x14ac:dyDescent="0.3">
      <c r="B3411" s="53" t="s">
        <v>12</v>
      </c>
      <c r="C3411" s="53" t="s">
        <v>161</v>
      </c>
      <c r="D3411" s="53" t="s">
        <v>1050</v>
      </c>
      <c r="E3411" s="53">
        <v>42.503419999999998</v>
      </c>
      <c r="F3411" s="53">
        <v>0.1536913</v>
      </c>
      <c r="G3411" s="54">
        <v>699.61770000000001</v>
      </c>
      <c r="H3411" s="53">
        <v>294</v>
      </c>
      <c r="I3411" s="53">
        <v>166</v>
      </c>
      <c r="J3411" s="53">
        <v>128</v>
      </c>
      <c r="K3411" s="52">
        <v>432</v>
      </c>
      <c r="L3411" s="52">
        <v>267.61770000000001</v>
      </c>
      <c r="M3411" s="55">
        <v>4</v>
      </c>
      <c r="N3411" s="61" t="s">
        <v>17</v>
      </c>
      <c r="P3411" s="66"/>
      <c r="Q3411" s="53"/>
      <c r="R3411" s="53"/>
      <c r="S3411" s="53"/>
      <c r="T3411" s="53"/>
      <c r="U3411" s="53"/>
      <c r="V3411" s="53"/>
      <c r="W3411" s="53"/>
      <c r="BY3411" s="53"/>
    </row>
    <row r="3412" spans="2:77" s="52" customFormat="1" ht="13" x14ac:dyDescent="0.3">
      <c r="B3412" s="53" t="s">
        <v>12</v>
      </c>
      <c r="C3412" s="53" t="s">
        <v>161</v>
      </c>
      <c r="D3412" s="53" t="s">
        <v>1051</v>
      </c>
      <c r="E3412" s="53">
        <v>42.314639999999997</v>
      </c>
      <c r="F3412" s="53">
        <v>-0.62491580000000002</v>
      </c>
      <c r="G3412" s="54">
        <v>778.48320000000001</v>
      </c>
      <c r="H3412" s="53">
        <v>376</v>
      </c>
      <c r="I3412" s="53">
        <v>205</v>
      </c>
      <c r="J3412" s="53">
        <v>171</v>
      </c>
      <c r="K3412" s="52">
        <v>432</v>
      </c>
      <c r="L3412" s="52">
        <v>346.48320000000001</v>
      </c>
      <c r="M3412" s="55">
        <v>4</v>
      </c>
      <c r="N3412" s="61" t="s">
        <v>17</v>
      </c>
      <c r="P3412" s="66"/>
      <c r="Q3412" s="53"/>
      <c r="R3412" s="53"/>
      <c r="S3412" s="53"/>
      <c r="T3412" s="53"/>
      <c r="U3412" s="53"/>
      <c r="V3412" s="53"/>
      <c r="W3412" s="53"/>
      <c r="BY3412" s="53"/>
    </row>
    <row r="3413" spans="2:77" s="52" customFormat="1" ht="13" x14ac:dyDescent="0.3">
      <c r="B3413" s="53" t="s">
        <v>12</v>
      </c>
      <c r="C3413" s="53" t="s">
        <v>161</v>
      </c>
      <c r="D3413" s="53" t="s">
        <v>1052</v>
      </c>
      <c r="E3413" s="53">
        <v>42.16131</v>
      </c>
      <c r="F3413" s="53">
        <v>-0.32403399999999999</v>
      </c>
      <c r="G3413" s="54">
        <v>575.72609999999997</v>
      </c>
      <c r="H3413" s="53">
        <v>542</v>
      </c>
      <c r="I3413" s="53">
        <v>299</v>
      </c>
      <c r="J3413" s="53">
        <v>243</v>
      </c>
      <c r="K3413" s="52">
        <v>432</v>
      </c>
      <c r="L3413" s="52">
        <v>143.72609999999997</v>
      </c>
      <c r="M3413" s="55">
        <v>2</v>
      </c>
      <c r="N3413" s="61" t="s">
        <v>16</v>
      </c>
      <c r="P3413" s="66"/>
      <c r="Q3413" s="53"/>
      <c r="R3413" s="53"/>
      <c r="S3413" s="53"/>
      <c r="T3413" s="53"/>
      <c r="U3413" s="53"/>
      <c r="V3413" s="53"/>
      <c r="W3413" s="53"/>
      <c r="BY3413" s="53"/>
    </row>
    <row r="3414" spans="2:77" s="52" customFormat="1" ht="13" x14ac:dyDescent="0.3">
      <c r="B3414" s="53" t="s">
        <v>12</v>
      </c>
      <c r="C3414" s="53" t="s">
        <v>161</v>
      </c>
      <c r="D3414" s="53" t="s">
        <v>1053</v>
      </c>
      <c r="E3414" s="53">
        <v>42.253489999999999</v>
      </c>
      <c r="F3414" s="53">
        <v>-0.64088420000000001</v>
      </c>
      <c r="G3414" s="54">
        <v>622.32669999999996</v>
      </c>
      <c r="H3414" s="53">
        <v>114</v>
      </c>
      <c r="I3414" s="53">
        <v>58</v>
      </c>
      <c r="J3414" s="53">
        <v>56</v>
      </c>
      <c r="K3414" s="52">
        <v>432</v>
      </c>
      <c r="L3414" s="52">
        <v>190.32669999999996</v>
      </c>
      <c r="M3414" s="55">
        <v>2</v>
      </c>
      <c r="N3414" s="61" t="s">
        <v>16</v>
      </c>
      <c r="P3414" s="66"/>
      <c r="Q3414" s="53"/>
      <c r="R3414" s="53"/>
      <c r="S3414" s="53"/>
      <c r="T3414" s="53"/>
      <c r="U3414" s="53"/>
      <c r="V3414" s="53"/>
      <c r="W3414" s="53"/>
      <c r="BY3414" s="53"/>
    </row>
    <row r="3415" spans="2:77" s="52" customFormat="1" ht="13" x14ac:dyDescent="0.3">
      <c r="B3415" s="53" t="s">
        <v>12</v>
      </c>
      <c r="C3415" s="53" t="s">
        <v>161</v>
      </c>
      <c r="D3415" s="53" t="s">
        <v>1054</v>
      </c>
      <c r="E3415" s="53">
        <v>42.175449999999998</v>
      </c>
      <c r="F3415" s="53">
        <v>-0.58076490000000003</v>
      </c>
      <c r="G3415" s="54">
        <v>464.10169999999999</v>
      </c>
      <c r="H3415" s="53">
        <v>387</v>
      </c>
      <c r="I3415" s="53">
        <v>202</v>
      </c>
      <c r="J3415" s="53">
        <v>185</v>
      </c>
      <c r="K3415" s="52">
        <v>432</v>
      </c>
      <c r="L3415" s="52">
        <v>32.101699999999994</v>
      </c>
      <c r="M3415" s="55">
        <v>2</v>
      </c>
      <c r="N3415" s="61" t="s">
        <v>16</v>
      </c>
      <c r="P3415" s="66"/>
      <c r="Q3415" s="53"/>
      <c r="R3415" s="53"/>
      <c r="S3415" s="53"/>
      <c r="T3415" s="53"/>
      <c r="U3415" s="53"/>
      <c r="V3415" s="53"/>
      <c r="W3415" s="53"/>
      <c r="BY3415" s="53"/>
    </row>
    <row r="3416" spans="2:77" s="52" customFormat="1" ht="13" x14ac:dyDescent="0.3">
      <c r="B3416" s="53" t="s">
        <v>12</v>
      </c>
      <c r="C3416" s="53" t="s">
        <v>161</v>
      </c>
      <c r="D3416" s="53" t="s">
        <v>1055</v>
      </c>
      <c r="E3416" s="53">
        <v>42.260120000000001</v>
      </c>
      <c r="F3416" s="53">
        <v>0.59729909999999997</v>
      </c>
      <c r="G3416" s="54">
        <v>1022.985</v>
      </c>
      <c r="H3416" s="53">
        <v>111</v>
      </c>
      <c r="I3416" s="53">
        <v>59</v>
      </c>
      <c r="J3416" s="53">
        <v>52</v>
      </c>
      <c r="K3416" s="52">
        <v>432</v>
      </c>
      <c r="L3416" s="52">
        <v>590.98500000000001</v>
      </c>
      <c r="M3416" s="55">
        <v>5</v>
      </c>
      <c r="N3416" s="61" t="s">
        <v>17</v>
      </c>
      <c r="P3416" s="66"/>
      <c r="Q3416" s="53"/>
      <c r="R3416" s="53"/>
      <c r="S3416" s="53"/>
      <c r="T3416" s="53"/>
      <c r="U3416" s="53"/>
      <c r="V3416" s="53"/>
      <c r="W3416" s="53"/>
      <c r="BY3416" s="53"/>
    </row>
    <row r="3417" spans="2:77" s="52" customFormat="1" ht="13" x14ac:dyDescent="0.3">
      <c r="B3417" s="53" t="s">
        <v>12</v>
      </c>
      <c r="C3417" s="53" t="s">
        <v>161</v>
      </c>
      <c r="D3417" s="53" t="s">
        <v>1056</v>
      </c>
      <c r="E3417" s="53">
        <v>42.094619999999999</v>
      </c>
      <c r="F3417" s="53">
        <v>-0.35633959999999998</v>
      </c>
      <c r="G3417" s="54">
        <v>435.77659999999997</v>
      </c>
      <c r="H3417" s="53">
        <v>296</v>
      </c>
      <c r="I3417" s="53">
        <v>164</v>
      </c>
      <c r="J3417" s="53">
        <v>132</v>
      </c>
      <c r="K3417" s="52">
        <v>432</v>
      </c>
      <c r="L3417" s="52">
        <v>3.7765999999999735</v>
      </c>
      <c r="M3417" s="55">
        <v>2</v>
      </c>
      <c r="N3417" s="61" t="s">
        <v>16</v>
      </c>
      <c r="P3417" s="66"/>
      <c r="Q3417" s="53"/>
      <c r="R3417" s="53"/>
      <c r="S3417" s="53"/>
      <c r="T3417" s="53"/>
      <c r="U3417" s="53"/>
      <c r="V3417" s="53"/>
      <c r="W3417" s="53"/>
      <c r="BY3417" s="53"/>
    </row>
    <row r="3418" spans="2:77" s="52" customFormat="1" ht="13" x14ac:dyDescent="0.3">
      <c r="B3418" s="53" t="s">
        <v>12</v>
      </c>
      <c r="C3418" s="53" t="s">
        <v>161</v>
      </c>
      <c r="D3418" s="53" t="s">
        <v>1057</v>
      </c>
      <c r="E3418" s="53">
        <v>42.464970000000001</v>
      </c>
      <c r="F3418" s="53">
        <v>0.69565469999999996</v>
      </c>
      <c r="G3418" s="54">
        <v>1190.1010000000001</v>
      </c>
      <c r="H3418" s="53">
        <v>296</v>
      </c>
      <c r="I3418" s="53">
        <v>172</v>
      </c>
      <c r="J3418" s="53">
        <v>124</v>
      </c>
      <c r="K3418" s="52">
        <v>432</v>
      </c>
      <c r="L3418" s="52">
        <v>758.10100000000011</v>
      </c>
      <c r="M3418" s="55">
        <v>6</v>
      </c>
      <c r="N3418" s="61" t="s">
        <v>17</v>
      </c>
      <c r="P3418" s="66"/>
      <c r="Q3418" s="53"/>
      <c r="R3418" s="53"/>
      <c r="S3418" s="53"/>
      <c r="T3418" s="53"/>
      <c r="U3418" s="53"/>
      <c r="V3418" s="53"/>
      <c r="W3418" s="53"/>
      <c r="BY3418" s="53"/>
    </row>
    <row r="3419" spans="2:77" s="52" customFormat="1" ht="13" x14ac:dyDescent="0.3">
      <c r="B3419" s="53" t="s">
        <v>12</v>
      </c>
      <c r="C3419" s="53" t="s">
        <v>161</v>
      </c>
      <c r="D3419" s="53" t="s">
        <v>1058</v>
      </c>
      <c r="E3419" s="53">
        <v>41.910310000000003</v>
      </c>
      <c r="F3419" s="53">
        <v>0.1946406</v>
      </c>
      <c r="G3419" s="54">
        <v>283.2903</v>
      </c>
      <c r="H3419" s="53">
        <v>17042</v>
      </c>
      <c r="I3419" s="53">
        <v>8772</v>
      </c>
      <c r="J3419" s="53">
        <v>8270</v>
      </c>
      <c r="K3419" s="52">
        <v>432</v>
      </c>
      <c r="L3419" s="52">
        <v>-148.7097</v>
      </c>
      <c r="M3419" s="55">
        <v>2</v>
      </c>
      <c r="N3419" s="61" t="s">
        <v>16</v>
      </c>
      <c r="P3419" s="66"/>
      <c r="Q3419" s="53"/>
      <c r="R3419" s="53"/>
      <c r="S3419" s="53"/>
      <c r="T3419" s="53"/>
      <c r="U3419" s="53"/>
      <c r="V3419" s="53"/>
      <c r="W3419" s="53"/>
      <c r="BY3419" s="53"/>
    </row>
    <row r="3420" spans="2:77" s="52" customFormat="1" ht="13" x14ac:dyDescent="0.3">
      <c r="B3420" s="53" t="s">
        <v>12</v>
      </c>
      <c r="C3420" s="53" t="s">
        <v>161</v>
      </c>
      <c r="D3420" s="53" t="s">
        <v>1059</v>
      </c>
      <c r="E3420" s="53">
        <v>42.1935</v>
      </c>
      <c r="F3420" s="53">
        <v>0.15227099999999999</v>
      </c>
      <c r="G3420" s="54">
        <v>605.83960000000002</v>
      </c>
      <c r="H3420" s="53">
        <v>266</v>
      </c>
      <c r="I3420" s="53">
        <v>132</v>
      </c>
      <c r="J3420" s="53">
        <v>134</v>
      </c>
      <c r="K3420" s="52">
        <v>432</v>
      </c>
      <c r="L3420" s="52">
        <v>173.83960000000002</v>
      </c>
      <c r="M3420" s="55">
        <v>2</v>
      </c>
      <c r="N3420" s="61" t="s">
        <v>16</v>
      </c>
      <c r="P3420" s="66"/>
      <c r="Q3420" s="53"/>
      <c r="R3420" s="53"/>
      <c r="S3420" s="53"/>
      <c r="T3420" s="53"/>
      <c r="U3420" s="53"/>
      <c r="V3420" s="53"/>
      <c r="W3420" s="53"/>
      <c r="BY3420" s="53"/>
    </row>
    <row r="3421" spans="2:77" s="52" customFormat="1" ht="13" x14ac:dyDescent="0.3">
      <c r="B3421" s="53" t="s">
        <v>12</v>
      </c>
      <c r="C3421" s="53" t="s">
        <v>161</v>
      </c>
      <c r="D3421" s="53" t="s">
        <v>1060</v>
      </c>
      <c r="E3421" s="53">
        <v>42.031959999999998</v>
      </c>
      <c r="F3421" s="53">
        <v>-0.2884137</v>
      </c>
      <c r="G3421" s="54">
        <v>448.55439999999999</v>
      </c>
      <c r="H3421" s="53">
        <v>180</v>
      </c>
      <c r="I3421" s="53">
        <v>87</v>
      </c>
      <c r="J3421" s="53">
        <v>93</v>
      </c>
      <c r="K3421" s="52">
        <v>432</v>
      </c>
      <c r="L3421" s="52">
        <v>16.554399999999987</v>
      </c>
      <c r="M3421" s="55">
        <v>2</v>
      </c>
      <c r="N3421" s="61" t="s">
        <v>16</v>
      </c>
      <c r="P3421" s="66"/>
      <c r="Q3421" s="53"/>
      <c r="R3421" s="53"/>
      <c r="S3421" s="53"/>
      <c r="T3421" s="53"/>
      <c r="U3421" s="53"/>
      <c r="V3421" s="53"/>
      <c r="W3421" s="53"/>
      <c r="BY3421" s="53"/>
    </row>
    <row r="3422" spans="2:77" s="52" customFormat="1" ht="13" x14ac:dyDescent="0.3">
      <c r="B3422" s="53" t="s">
        <v>12</v>
      </c>
      <c r="C3422" s="53" t="s">
        <v>161</v>
      </c>
      <c r="D3422" s="53" t="s">
        <v>1061</v>
      </c>
      <c r="E3422" s="53">
        <v>42.266030000000001</v>
      </c>
      <c r="F3422" s="53">
        <v>-0.44021769999999999</v>
      </c>
      <c r="G3422" s="54">
        <v>725.60040000000004</v>
      </c>
      <c r="H3422" s="53">
        <v>555</v>
      </c>
      <c r="I3422" s="53">
        <v>315</v>
      </c>
      <c r="J3422" s="53">
        <v>240</v>
      </c>
      <c r="K3422" s="52">
        <v>432</v>
      </c>
      <c r="L3422" s="52">
        <v>293.60040000000004</v>
      </c>
      <c r="M3422" s="55">
        <v>4</v>
      </c>
      <c r="N3422" s="61" t="s">
        <v>17</v>
      </c>
      <c r="P3422" s="66"/>
      <c r="Q3422" s="53"/>
      <c r="R3422" s="53"/>
      <c r="S3422" s="53"/>
      <c r="T3422" s="53"/>
      <c r="U3422" s="53"/>
      <c r="V3422" s="53"/>
      <c r="W3422" s="53"/>
      <c r="BY3422" s="53"/>
    </row>
    <row r="3423" spans="2:77" s="52" customFormat="1" ht="13" x14ac:dyDescent="0.3">
      <c r="B3423" s="53" t="s">
        <v>12</v>
      </c>
      <c r="C3423" s="53" t="s">
        <v>161</v>
      </c>
      <c r="D3423" s="53" t="s">
        <v>1062</v>
      </c>
      <c r="E3423" s="53">
        <v>42.109479999999998</v>
      </c>
      <c r="F3423" s="53">
        <v>0.25962990000000002</v>
      </c>
      <c r="G3423" s="54">
        <v>516.82669999999996</v>
      </c>
      <c r="H3423" s="53">
        <v>61</v>
      </c>
      <c r="I3423" s="53">
        <v>28</v>
      </c>
      <c r="J3423" s="53">
        <v>33</v>
      </c>
      <c r="K3423" s="52">
        <v>432</v>
      </c>
      <c r="L3423" s="52">
        <v>84.82669999999996</v>
      </c>
      <c r="M3423" s="55">
        <v>2</v>
      </c>
      <c r="N3423" s="61" t="s">
        <v>16</v>
      </c>
      <c r="P3423" s="66"/>
      <c r="Q3423" s="53"/>
      <c r="R3423" s="53"/>
      <c r="S3423" s="53"/>
      <c r="T3423" s="53"/>
      <c r="U3423" s="53"/>
      <c r="V3423" s="53"/>
      <c r="W3423" s="53"/>
      <c r="BY3423" s="53"/>
    </row>
    <row r="3424" spans="2:77" s="52" customFormat="1" ht="13" x14ac:dyDescent="0.3">
      <c r="B3424" s="53" t="s">
        <v>12</v>
      </c>
      <c r="C3424" s="53" t="s">
        <v>161</v>
      </c>
      <c r="D3424" s="53" t="s">
        <v>1063</v>
      </c>
      <c r="E3424" s="53">
        <v>41.675289999999997</v>
      </c>
      <c r="F3424" s="53">
        <v>8.8479100000000005E-2</v>
      </c>
      <c r="G3424" s="54">
        <v>203.36109999999999</v>
      </c>
      <c r="H3424" s="53">
        <v>602</v>
      </c>
      <c r="I3424" s="53">
        <v>308</v>
      </c>
      <c r="J3424" s="53">
        <v>294</v>
      </c>
      <c r="K3424" s="52">
        <v>432</v>
      </c>
      <c r="L3424" s="52">
        <v>-228.63890000000001</v>
      </c>
      <c r="M3424" s="55">
        <v>2</v>
      </c>
      <c r="N3424" s="61" t="s">
        <v>16</v>
      </c>
      <c r="P3424" s="66"/>
      <c r="Q3424" s="53"/>
      <c r="R3424" s="53"/>
      <c r="S3424" s="53"/>
      <c r="T3424" s="53"/>
      <c r="U3424" s="53"/>
      <c r="V3424" s="53"/>
      <c r="W3424" s="53"/>
      <c r="BY3424" s="53"/>
    </row>
    <row r="3425" spans="2:77" s="52" customFormat="1" ht="13" x14ac:dyDescent="0.3">
      <c r="B3425" s="53" t="s">
        <v>12</v>
      </c>
      <c r="C3425" s="53" t="s">
        <v>161</v>
      </c>
      <c r="D3425" s="53" t="s">
        <v>1064</v>
      </c>
      <c r="E3425" s="53">
        <v>41.665309999999998</v>
      </c>
      <c r="F3425" s="53">
        <v>0.1914486</v>
      </c>
      <c r="G3425" s="54">
        <v>171.38200000000001</v>
      </c>
      <c r="H3425" s="53">
        <v>782</v>
      </c>
      <c r="I3425" s="53">
        <v>387</v>
      </c>
      <c r="J3425" s="53">
        <v>395</v>
      </c>
      <c r="K3425" s="52">
        <v>432</v>
      </c>
      <c r="L3425" s="52">
        <v>-260.61799999999999</v>
      </c>
      <c r="M3425" s="55">
        <v>2</v>
      </c>
      <c r="N3425" s="61" t="s">
        <v>16</v>
      </c>
      <c r="P3425" s="66"/>
      <c r="Q3425" s="53"/>
      <c r="R3425" s="53"/>
      <c r="S3425" s="53"/>
      <c r="T3425" s="53"/>
      <c r="U3425" s="53"/>
      <c r="V3425" s="53"/>
      <c r="W3425" s="53"/>
      <c r="BY3425" s="53"/>
    </row>
    <row r="3426" spans="2:77" s="52" customFormat="1" ht="13" x14ac:dyDescent="0.3">
      <c r="B3426" s="53" t="s">
        <v>12</v>
      </c>
      <c r="C3426" s="53" t="s">
        <v>161</v>
      </c>
      <c r="D3426" s="53" t="s">
        <v>1065</v>
      </c>
      <c r="E3426" s="53">
        <v>42.32282</v>
      </c>
      <c r="F3426" s="53">
        <v>0.24378</v>
      </c>
      <c r="G3426" s="54">
        <v>706.9058</v>
      </c>
      <c r="H3426" s="53">
        <v>28</v>
      </c>
      <c r="I3426" s="53">
        <v>18</v>
      </c>
      <c r="J3426" s="53">
        <v>10</v>
      </c>
      <c r="K3426" s="52">
        <v>432</v>
      </c>
      <c r="L3426" s="52">
        <v>274.9058</v>
      </c>
      <c r="M3426" s="55">
        <v>4</v>
      </c>
      <c r="N3426" s="61" t="s">
        <v>17</v>
      </c>
      <c r="P3426" s="66"/>
      <c r="Q3426" s="53"/>
      <c r="R3426" s="53"/>
      <c r="S3426" s="53"/>
      <c r="T3426" s="53"/>
      <c r="U3426" s="53"/>
      <c r="V3426" s="53"/>
      <c r="W3426" s="53"/>
      <c r="BY3426" s="53"/>
    </row>
    <row r="3427" spans="2:77" s="52" customFormat="1" ht="13" x14ac:dyDescent="0.3">
      <c r="B3427" s="53" t="s">
        <v>12</v>
      </c>
      <c r="C3427" s="53" t="s">
        <v>161</v>
      </c>
      <c r="D3427" s="53" t="s">
        <v>1066</v>
      </c>
      <c r="E3427" s="53">
        <v>42.723680000000002</v>
      </c>
      <c r="F3427" s="53">
        <v>-0.28212300000000001</v>
      </c>
      <c r="G3427" s="54">
        <v>1168.4659999999999</v>
      </c>
      <c r="H3427" s="53">
        <v>832</v>
      </c>
      <c r="I3427" s="53">
        <v>422</v>
      </c>
      <c r="J3427" s="53">
        <v>410</v>
      </c>
      <c r="K3427" s="52">
        <v>432</v>
      </c>
      <c r="L3427" s="52">
        <v>736.46599999999989</v>
      </c>
      <c r="M3427" s="55">
        <v>6</v>
      </c>
      <c r="N3427" s="61" t="s">
        <v>17</v>
      </c>
      <c r="P3427" s="66"/>
      <c r="Q3427" s="53"/>
      <c r="R3427" s="53"/>
      <c r="S3427" s="53"/>
      <c r="T3427" s="53"/>
      <c r="U3427" s="53"/>
      <c r="V3427" s="53"/>
      <c r="W3427" s="53"/>
      <c r="BY3427" s="53"/>
    </row>
    <row r="3428" spans="2:77" s="52" customFormat="1" ht="13" x14ac:dyDescent="0.3">
      <c r="B3428" s="53" t="s">
        <v>12</v>
      </c>
      <c r="C3428" s="53" t="s">
        <v>161</v>
      </c>
      <c r="D3428" s="53" t="s">
        <v>1067</v>
      </c>
      <c r="E3428" s="53">
        <v>41.500010000000003</v>
      </c>
      <c r="F3428" s="53">
        <v>-3.84445E-2</v>
      </c>
      <c r="G3428" s="54">
        <v>248.4572</v>
      </c>
      <c r="H3428" s="53">
        <v>741</v>
      </c>
      <c r="I3428" s="53">
        <v>379</v>
      </c>
      <c r="J3428" s="53">
        <v>362</v>
      </c>
      <c r="K3428" s="52">
        <v>432</v>
      </c>
      <c r="L3428" s="52">
        <v>-183.5428</v>
      </c>
      <c r="M3428" s="55">
        <v>2</v>
      </c>
      <c r="N3428" s="61" t="s">
        <v>16</v>
      </c>
      <c r="P3428" s="66"/>
      <c r="Q3428" s="53"/>
      <c r="R3428" s="53"/>
      <c r="S3428" s="53"/>
      <c r="T3428" s="53"/>
      <c r="U3428" s="53"/>
      <c r="V3428" s="53"/>
      <c r="W3428" s="53"/>
      <c r="BY3428" s="53"/>
    </row>
    <row r="3429" spans="2:77" s="52" customFormat="1" ht="13" x14ac:dyDescent="0.3">
      <c r="B3429" s="53" t="s">
        <v>12</v>
      </c>
      <c r="C3429" s="53" t="s">
        <v>161</v>
      </c>
      <c r="D3429" s="53" t="s">
        <v>1068</v>
      </c>
      <c r="E3429" s="53">
        <v>42.348860000000002</v>
      </c>
      <c r="F3429" s="53">
        <v>-0.72684040000000005</v>
      </c>
      <c r="G3429" s="54">
        <v>675.64530000000002</v>
      </c>
      <c r="H3429" s="53">
        <v>272</v>
      </c>
      <c r="I3429" s="53">
        <v>162</v>
      </c>
      <c r="J3429" s="53">
        <v>110</v>
      </c>
      <c r="K3429" s="52">
        <v>432</v>
      </c>
      <c r="L3429" s="52">
        <v>243.64530000000002</v>
      </c>
      <c r="M3429" s="55">
        <v>4</v>
      </c>
      <c r="N3429" s="61" t="s">
        <v>17</v>
      </c>
      <c r="P3429" s="66"/>
      <c r="Q3429" s="53"/>
      <c r="R3429" s="53"/>
      <c r="S3429" s="53"/>
      <c r="T3429" s="53"/>
      <c r="U3429" s="53"/>
      <c r="V3429" s="53"/>
      <c r="W3429" s="53"/>
      <c r="BY3429" s="53"/>
    </row>
    <row r="3430" spans="2:77" s="52" customFormat="1" ht="13" x14ac:dyDescent="0.3">
      <c r="B3430" s="53" t="s">
        <v>12</v>
      </c>
      <c r="C3430" s="53" t="s">
        <v>161</v>
      </c>
      <c r="D3430" s="53" t="s">
        <v>1069</v>
      </c>
      <c r="E3430" s="53">
        <v>41.931959999999997</v>
      </c>
      <c r="F3430" s="53">
        <v>-6.64381E-2</v>
      </c>
      <c r="G3430" s="54">
        <v>401.07619999999997</v>
      </c>
      <c r="H3430" s="53">
        <v>639</v>
      </c>
      <c r="I3430" s="53">
        <v>325</v>
      </c>
      <c r="J3430" s="53">
        <v>314</v>
      </c>
      <c r="K3430" s="52">
        <v>432</v>
      </c>
      <c r="L3430" s="52">
        <v>-30.923800000000028</v>
      </c>
      <c r="M3430" s="55">
        <v>2</v>
      </c>
      <c r="N3430" s="61" t="s">
        <v>16</v>
      </c>
      <c r="P3430" s="66"/>
      <c r="Q3430" s="53"/>
      <c r="R3430" s="53"/>
      <c r="S3430" s="53"/>
      <c r="T3430" s="53"/>
      <c r="U3430" s="53"/>
      <c r="V3430" s="53"/>
      <c r="W3430" s="53"/>
      <c r="BY3430" s="53"/>
    </row>
    <row r="3431" spans="2:77" s="52" customFormat="1" ht="13" x14ac:dyDescent="0.3">
      <c r="B3431" s="53" t="s">
        <v>12</v>
      </c>
      <c r="C3431" s="53" t="s">
        <v>161</v>
      </c>
      <c r="D3431" s="53" t="s">
        <v>1070</v>
      </c>
      <c r="E3431" s="53">
        <v>42.01811</v>
      </c>
      <c r="F3431" s="53">
        <v>0.39367220000000003</v>
      </c>
      <c r="G3431" s="54">
        <v>749.54639999999995</v>
      </c>
      <c r="H3431" s="53">
        <v>232</v>
      </c>
      <c r="I3431" s="53">
        <v>129</v>
      </c>
      <c r="J3431" s="53">
        <v>103</v>
      </c>
      <c r="K3431" s="52">
        <v>432</v>
      </c>
      <c r="L3431" s="52">
        <v>317.54639999999995</v>
      </c>
      <c r="M3431" s="55">
        <v>4</v>
      </c>
      <c r="N3431" s="61" t="s">
        <v>17</v>
      </c>
      <c r="P3431" s="66"/>
      <c r="Q3431" s="53"/>
      <c r="R3431" s="53"/>
      <c r="S3431" s="53"/>
      <c r="T3431" s="53"/>
      <c r="U3431" s="53"/>
      <c r="V3431" s="53"/>
      <c r="W3431" s="53"/>
      <c r="BY3431" s="53"/>
    </row>
    <row r="3432" spans="2:77" s="52" customFormat="1" ht="13" x14ac:dyDescent="0.3">
      <c r="B3432" s="53" t="s">
        <v>12</v>
      </c>
      <c r="C3432" s="53" t="s">
        <v>161</v>
      </c>
      <c r="D3432" s="53" t="s">
        <v>1071</v>
      </c>
      <c r="E3432" s="53">
        <v>42.05527</v>
      </c>
      <c r="F3432" s="53">
        <v>-1.69962E-2</v>
      </c>
      <c r="G3432" s="54">
        <v>425.74680000000001</v>
      </c>
      <c r="H3432" s="53">
        <v>198</v>
      </c>
      <c r="I3432" s="53">
        <v>103</v>
      </c>
      <c r="J3432" s="53">
        <v>95</v>
      </c>
      <c r="K3432" s="52">
        <v>432</v>
      </c>
      <c r="L3432" s="52">
        <v>-6.2531999999999925</v>
      </c>
      <c r="M3432" s="55">
        <v>2</v>
      </c>
      <c r="N3432" s="61" t="s">
        <v>16</v>
      </c>
      <c r="P3432" s="66"/>
      <c r="Q3432" s="53"/>
      <c r="R3432" s="53"/>
      <c r="S3432" s="53"/>
      <c r="T3432" s="53"/>
      <c r="U3432" s="53"/>
      <c r="V3432" s="53"/>
      <c r="W3432" s="53"/>
      <c r="BY3432" s="53"/>
    </row>
    <row r="3433" spans="2:77" s="52" customFormat="1" ht="13" x14ac:dyDescent="0.3">
      <c r="B3433" s="53" t="s">
        <v>12</v>
      </c>
      <c r="C3433" s="53" t="s">
        <v>161</v>
      </c>
      <c r="D3433" s="53" t="s">
        <v>1072</v>
      </c>
      <c r="E3433" s="53">
        <v>42.267659999999999</v>
      </c>
      <c r="F3433" s="53">
        <v>0.35143970000000002</v>
      </c>
      <c r="G3433" s="54">
        <v>509.40390000000002</v>
      </c>
      <c r="H3433" s="53">
        <v>98</v>
      </c>
      <c r="I3433" s="53">
        <v>49</v>
      </c>
      <c r="J3433" s="53">
        <v>49</v>
      </c>
      <c r="K3433" s="52">
        <v>432</v>
      </c>
      <c r="L3433" s="52">
        <v>77.403900000000021</v>
      </c>
      <c r="M3433" s="55">
        <v>2</v>
      </c>
      <c r="N3433" s="61" t="s">
        <v>16</v>
      </c>
      <c r="P3433" s="66"/>
      <c r="Q3433" s="53"/>
      <c r="R3433" s="53"/>
      <c r="S3433" s="53"/>
      <c r="T3433" s="53"/>
      <c r="U3433" s="53"/>
      <c r="V3433" s="53"/>
      <c r="W3433" s="53"/>
      <c r="BY3433" s="53"/>
    </row>
    <row r="3434" spans="2:77" s="52" customFormat="1" ht="13" x14ac:dyDescent="0.3">
      <c r="B3434" s="53" t="s">
        <v>12</v>
      </c>
      <c r="C3434" s="53" t="s">
        <v>161</v>
      </c>
      <c r="D3434" s="53" t="s">
        <v>1073</v>
      </c>
      <c r="E3434" s="53">
        <v>42.002110000000002</v>
      </c>
      <c r="F3434" s="53">
        <v>-0.1273263</v>
      </c>
      <c r="G3434" s="54">
        <v>349.14240000000001</v>
      </c>
      <c r="H3434" s="53">
        <v>110</v>
      </c>
      <c r="I3434" s="53">
        <v>64</v>
      </c>
      <c r="J3434" s="53">
        <v>46</v>
      </c>
      <c r="K3434" s="52">
        <v>432</v>
      </c>
      <c r="L3434" s="52">
        <v>-82.857599999999991</v>
      </c>
      <c r="M3434" s="55">
        <v>2</v>
      </c>
      <c r="N3434" s="61" t="s">
        <v>16</v>
      </c>
      <c r="P3434" s="66"/>
      <c r="Q3434" s="53"/>
      <c r="R3434" s="53"/>
      <c r="S3434" s="53"/>
      <c r="T3434" s="53"/>
      <c r="U3434" s="53"/>
      <c r="V3434" s="53"/>
      <c r="W3434" s="53"/>
      <c r="BY3434" s="53"/>
    </row>
    <row r="3435" spans="2:77" s="52" customFormat="1" ht="13" x14ac:dyDescent="0.3">
      <c r="B3435" s="53" t="s">
        <v>12</v>
      </c>
      <c r="C3435" s="53" t="s">
        <v>161</v>
      </c>
      <c r="D3435" s="53" t="s">
        <v>1074</v>
      </c>
      <c r="E3435" s="53">
        <v>42.003979999999999</v>
      </c>
      <c r="F3435" s="53">
        <v>-0.3173049</v>
      </c>
      <c r="G3435" s="54">
        <v>420.6216</v>
      </c>
      <c r="H3435" s="53">
        <v>96</v>
      </c>
      <c r="I3435" s="53">
        <v>59</v>
      </c>
      <c r="J3435" s="53">
        <v>37</v>
      </c>
      <c r="K3435" s="52">
        <v>432</v>
      </c>
      <c r="L3435" s="52">
        <v>-11.378399999999999</v>
      </c>
      <c r="M3435" s="55">
        <v>2</v>
      </c>
      <c r="N3435" s="61" t="s">
        <v>16</v>
      </c>
      <c r="P3435" s="66"/>
      <c r="Q3435" s="53"/>
      <c r="R3435" s="53"/>
      <c r="S3435" s="53"/>
      <c r="T3435" s="53"/>
      <c r="U3435" s="53"/>
      <c r="V3435" s="53"/>
      <c r="W3435" s="53"/>
      <c r="BY3435" s="53"/>
    </row>
    <row r="3436" spans="2:77" s="52" customFormat="1" ht="13" x14ac:dyDescent="0.3">
      <c r="B3436" s="53" t="s">
        <v>12</v>
      </c>
      <c r="C3436" s="53" t="s">
        <v>161</v>
      </c>
      <c r="D3436" s="53" t="s">
        <v>1075</v>
      </c>
      <c r="E3436" s="53">
        <v>42.566670000000002</v>
      </c>
      <c r="F3436" s="53">
        <v>-0.3333333</v>
      </c>
      <c r="G3436" s="54">
        <v>1009.788</v>
      </c>
      <c r="H3436" s="53">
        <v>332</v>
      </c>
      <c r="I3436" s="53">
        <v>175</v>
      </c>
      <c r="J3436" s="53">
        <v>157</v>
      </c>
      <c r="K3436" s="52">
        <v>432</v>
      </c>
      <c r="L3436" s="52">
        <v>577.78800000000001</v>
      </c>
      <c r="M3436" s="55">
        <v>5</v>
      </c>
      <c r="N3436" s="61" t="s">
        <v>17</v>
      </c>
      <c r="P3436" s="66"/>
      <c r="Q3436" s="53"/>
      <c r="R3436" s="53"/>
      <c r="S3436" s="53"/>
      <c r="T3436" s="53"/>
      <c r="U3436" s="53"/>
      <c r="V3436" s="53"/>
      <c r="W3436" s="53"/>
      <c r="BY3436" s="53"/>
    </row>
    <row r="3437" spans="2:77" s="52" customFormat="1" ht="13" x14ac:dyDescent="0.3">
      <c r="B3437" s="53" t="s">
        <v>12</v>
      </c>
      <c r="C3437" s="53" t="s">
        <v>161</v>
      </c>
      <c r="D3437" s="53" t="s">
        <v>1076</v>
      </c>
      <c r="E3437" s="53">
        <v>41.870489999999997</v>
      </c>
      <c r="F3437" s="53">
        <v>-0.30960140000000003</v>
      </c>
      <c r="G3437" s="54">
        <v>296.78190000000001</v>
      </c>
      <c r="H3437" s="53">
        <v>222</v>
      </c>
      <c r="I3437" s="53">
        <v>122</v>
      </c>
      <c r="J3437" s="53">
        <v>100</v>
      </c>
      <c r="K3437" s="52">
        <v>432</v>
      </c>
      <c r="L3437" s="52">
        <v>-135.21809999999999</v>
      </c>
      <c r="M3437" s="55">
        <v>2</v>
      </c>
      <c r="N3437" s="61" t="s">
        <v>16</v>
      </c>
      <c r="P3437" s="66"/>
      <c r="Q3437" s="53"/>
      <c r="R3437" s="53"/>
      <c r="S3437" s="53"/>
      <c r="T3437" s="53"/>
      <c r="U3437" s="53"/>
      <c r="V3437" s="53"/>
      <c r="W3437" s="53"/>
      <c r="BY3437" s="53"/>
    </row>
    <row r="3438" spans="2:77" s="52" customFormat="1" ht="13" x14ac:dyDescent="0.3">
      <c r="B3438" s="53" t="s">
        <v>12</v>
      </c>
      <c r="C3438" s="53" t="s">
        <v>161</v>
      </c>
      <c r="D3438" s="53" t="s">
        <v>1077</v>
      </c>
      <c r="E3438" s="53">
        <v>42.080280000000002</v>
      </c>
      <c r="F3438" s="53">
        <v>3.3624399999999999E-2</v>
      </c>
      <c r="G3438" s="54">
        <v>395.22149999999999</v>
      </c>
      <c r="H3438" s="53">
        <v>250</v>
      </c>
      <c r="I3438" s="53">
        <v>120</v>
      </c>
      <c r="J3438" s="53">
        <v>130</v>
      </c>
      <c r="K3438" s="52">
        <v>432</v>
      </c>
      <c r="L3438" s="52">
        <v>-36.778500000000008</v>
      </c>
      <c r="M3438" s="55">
        <v>2</v>
      </c>
      <c r="N3438" s="61" t="s">
        <v>16</v>
      </c>
      <c r="P3438" s="66"/>
      <c r="Q3438" s="53"/>
      <c r="R3438" s="53"/>
      <c r="S3438" s="53"/>
      <c r="T3438" s="53"/>
      <c r="U3438" s="53"/>
      <c r="V3438" s="53"/>
      <c r="W3438" s="53"/>
      <c r="BY3438" s="53"/>
    </row>
    <row r="3439" spans="2:77" s="52" customFormat="1" ht="13" x14ac:dyDescent="0.3">
      <c r="B3439" s="53" t="s">
        <v>12</v>
      </c>
      <c r="C3439" s="53" t="s">
        <v>161</v>
      </c>
      <c r="D3439" s="53" t="s">
        <v>1078</v>
      </c>
      <c r="E3439" s="53">
        <v>42.144660000000002</v>
      </c>
      <c r="F3439" s="53">
        <v>0.28740120000000002</v>
      </c>
      <c r="G3439" s="54">
        <v>639.12099999999998</v>
      </c>
      <c r="H3439" s="53">
        <v>428</v>
      </c>
      <c r="I3439" s="53">
        <v>216</v>
      </c>
      <c r="J3439" s="53">
        <v>212</v>
      </c>
      <c r="K3439" s="52">
        <v>432</v>
      </c>
      <c r="L3439" s="52">
        <v>207.12099999999998</v>
      </c>
      <c r="M3439" s="55">
        <v>4</v>
      </c>
      <c r="N3439" s="61" t="s">
        <v>17</v>
      </c>
      <c r="P3439" s="66"/>
      <c r="Q3439" s="53"/>
      <c r="R3439" s="53"/>
      <c r="S3439" s="53"/>
      <c r="T3439" s="53"/>
      <c r="U3439" s="53"/>
      <c r="V3439" s="53"/>
      <c r="W3439" s="53"/>
      <c r="BY3439" s="53"/>
    </row>
    <row r="3440" spans="2:77" s="52" customFormat="1" ht="13" x14ac:dyDescent="0.3">
      <c r="B3440" s="53" t="s">
        <v>12</v>
      </c>
      <c r="C3440" s="53" t="s">
        <v>161</v>
      </c>
      <c r="D3440" s="53" t="s">
        <v>1079</v>
      </c>
      <c r="E3440" s="53">
        <v>42.150419999999997</v>
      </c>
      <c r="F3440" s="53">
        <v>0.69351810000000003</v>
      </c>
      <c r="G3440" s="54">
        <v>533.96360000000004</v>
      </c>
      <c r="H3440" s="53">
        <v>155</v>
      </c>
      <c r="I3440" s="53">
        <v>73</v>
      </c>
      <c r="J3440" s="53">
        <v>82</v>
      </c>
      <c r="K3440" s="52">
        <v>432</v>
      </c>
      <c r="L3440" s="52">
        <v>101.96360000000004</v>
      </c>
      <c r="M3440" s="55">
        <v>2</v>
      </c>
      <c r="N3440" s="61" t="s">
        <v>16</v>
      </c>
      <c r="P3440" s="66"/>
      <c r="Q3440" s="53"/>
      <c r="R3440" s="53"/>
      <c r="S3440" s="53"/>
      <c r="T3440" s="53"/>
      <c r="U3440" s="53"/>
      <c r="V3440" s="53"/>
      <c r="W3440" s="53"/>
      <c r="BY3440" s="53"/>
    </row>
    <row r="3441" spans="2:77" s="52" customFormat="1" ht="13" x14ac:dyDescent="0.3">
      <c r="B3441" s="53" t="s">
        <v>12</v>
      </c>
      <c r="C3441" s="53" t="s">
        <v>161</v>
      </c>
      <c r="D3441" s="53" t="s">
        <v>1080</v>
      </c>
      <c r="E3441" s="53">
        <v>42.56241</v>
      </c>
      <c r="F3441" s="53">
        <v>-0.78734800000000005</v>
      </c>
      <c r="G3441" s="54">
        <v>621.02719999999999</v>
      </c>
      <c r="H3441" s="53">
        <v>218</v>
      </c>
      <c r="I3441" s="53">
        <v>120</v>
      </c>
      <c r="J3441" s="53">
        <v>98</v>
      </c>
      <c r="K3441" s="52">
        <v>432</v>
      </c>
      <c r="L3441" s="52">
        <v>189.02719999999999</v>
      </c>
      <c r="M3441" s="55">
        <v>2</v>
      </c>
      <c r="N3441" s="61" t="s">
        <v>16</v>
      </c>
      <c r="P3441" s="66"/>
      <c r="Q3441" s="53"/>
      <c r="R3441" s="53"/>
      <c r="S3441" s="53"/>
      <c r="T3441" s="53"/>
      <c r="U3441" s="53"/>
      <c r="V3441" s="53"/>
      <c r="W3441" s="53"/>
      <c r="BY3441" s="53"/>
    </row>
    <row r="3442" spans="2:77" s="52" customFormat="1" ht="13" x14ac:dyDescent="0.3">
      <c r="B3442" s="53" t="s">
        <v>12</v>
      </c>
      <c r="C3442" s="53" t="s">
        <v>161</v>
      </c>
      <c r="D3442" s="53" t="s">
        <v>1081</v>
      </c>
      <c r="E3442" s="53">
        <v>42.548119999999997</v>
      </c>
      <c r="F3442" s="53">
        <v>0.13242599999999999</v>
      </c>
      <c r="G3442" s="54">
        <v>1167.452</v>
      </c>
      <c r="H3442" s="53">
        <v>239</v>
      </c>
      <c r="I3442" s="53">
        <v>132</v>
      </c>
      <c r="J3442" s="53">
        <v>107</v>
      </c>
      <c r="K3442" s="52">
        <v>432</v>
      </c>
      <c r="L3442" s="52">
        <v>735.452</v>
      </c>
      <c r="M3442" s="55">
        <v>6</v>
      </c>
      <c r="N3442" s="61" t="s">
        <v>17</v>
      </c>
      <c r="P3442" s="66"/>
      <c r="Q3442" s="53"/>
      <c r="R3442" s="53"/>
      <c r="S3442" s="53"/>
      <c r="T3442" s="53"/>
      <c r="U3442" s="53"/>
      <c r="V3442" s="53"/>
      <c r="W3442" s="53"/>
      <c r="BY3442" s="53"/>
    </row>
    <row r="3443" spans="2:77" s="52" customFormat="1" ht="13" x14ac:dyDescent="0.3">
      <c r="B3443" s="53" t="s">
        <v>12</v>
      </c>
      <c r="C3443" s="53" t="s">
        <v>161</v>
      </c>
      <c r="D3443" s="53" t="s">
        <v>1082</v>
      </c>
      <c r="E3443" s="53">
        <v>42.441609999999997</v>
      </c>
      <c r="F3443" s="53">
        <v>0.1618542</v>
      </c>
      <c r="G3443" s="54">
        <v>683.96960000000001</v>
      </c>
      <c r="H3443" s="53">
        <v>153</v>
      </c>
      <c r="I3443" s="53">
        <v>88</v>
      </c>
      <c r="J3443" s="53">
        <v>65</v>
      </c>
      <c r="K3443" s="52">
        <v>432</v>
      </c>
      <c r="L3443" s="52">
        <v>251.96960000000001</v>
      </c>
      <c r="M3443" s="55">
        <v>4</v>
      </c>
      <c r="N3443" s="61" t="s">
        <v>17</v>
      </c>
      <c r="P3443" s="66"/>
      <c r="Q3443" s="53"/>
      <c r="R3443" s="53"/>
      <c r="S3443" s="53"/>
      <c r="T3443" s="53"/>
      <c r="U3443" s="53"/>
      <c r="V3443" s="53"/>
      <c r="W3443" s="53"/>
      <c r="BY3443" s="53"/>
    </row>
    <row r="3444" spans="2:77" s="52" customFormat="1" ht="13" x14ac:dyDescent="0.3">
      <c r="B3444" s="53" t="s">
        <v>12</v>
      </c>
      <c r="C3444" s="53" t="s">
        <v>161</v>
      </c>
      <c r="D3444" s="53" t="s">
        <v>1083</v>
      </c>
      <c r="E3444" s="53">
        <v>41.858139999999999</v>
      </c>
      <c r="F3444" s="53">
        <v>0.15720410000000001</v>
      </c>
      <c r="G3444" s="54">
        <v>253.14340000000001</v>
      </c>
      <c r="H3444" s="53">
        <v>370</v>
      </c>
      <c r="I3444" s="53">
        <v>187</v>
      </c>
      <c r="J3444" s="53">
        <v>183</v>
      </c>
      <c r="K3444" s="52">
        <v>432</v>
      </c>
      <c r="L3444" s="52">
        <v>-178.85659999999999</v>
      </c>
      <c r="M3444" s="55">
        <v>2</v>
      </c>
      <c r="N3444" s="61" t="s">
        <v>16</v>
      </c>
      <c r="P3444" s="66"/>
      <c r="Q3444" s="53"/>
      <c r="R3444" s="53"/>
      <c r="S3444" s="53"/>
      <c r="T3444" s="53"/>
      <c r="U3444" s="53"/>
      <c r="V3444" s="53"/>
      <c r="W3444" s="53"/>
      <c r="BY3444" s="53"/>
    </row>
    <row r="3445" spans="2:77" s="52" customFormat="1" ht="13" x14ac:dyDescent="0.3">
      <c r="B3445" s="53" t="s">
        <v>12</v>
      </c>
      <c r="C3445" s="53" t="s">
        <v>161</v>
      </c>
      <c r="D3445" s="53" t="s">
        <v>1084</v>
      </c>
      <c r="E3445" s="53">
        <v>42.148069999999997</v>
      </c>
      <c r="F3445" s="53">
        <v>-0.35854940000000002</v>
      </c>
      <c r="G3445" s="54">
        <v>478.87540000000001</v>
      </c>
      <c r="H3445" s="53">
        <v>305</v>
      </c>
      <c r="I3445" s="53">
        <v>156</v>
      </c>
      <c r="J3445" s="53">
        <v>149</v>
      </c>
      <c r="K3445" s="52">
        <v>432</v>
      </c>
      <c r="L3445" s="52">
        <v>46.875400000000013</v>
      </c>
      <c r="M3445" s="55">
        <v>2</v>
      </c>
      <c r="N3445" s="61" t="s">
        <v>16</v>
      </c>
      <c r="P3445" s="66"/>
      <c r="Q3445" s="53"/>
      <c r="R3445" s="53"/>
      <c r="S3445" s="53"/>
      <c r="T3445" s="53"/>
      <c r="U3445" s="53"/>
      <c r="V3445" s="53"/>
      <c r="W3445" s="53"/>
      <c r="BY3445" s="53"/>
    </row>
    <row r="3446" spans="2:77" s="52" customFormat="1" ht="13" x14ac:dyDescent="0.3">
      <c r="B3446" s="53" t="s">
        <v>12</v>
      </c>
      <c r="C3446" s="53" t="s">
        <v>161</v>
      </c>
      <c r="D3446" s="53" t="s">
        <v>1085</v>
      </c>
      <c r="E3446" s="53">
        <v>41.866370000000003</v>
      </c>
      <c r="F3446" s="53">
        <v>-0.46091179999999998</v>
      </c>
      <c r="G3446" s="54">
        <v>401.18799999999999</v>
      </c>
      <c r="H3446" s="53">
        <v>632</v>
      </c>
      <c r="I3446" s="53">
        <v>329</v>
      </c>
      <c r="J3446" s="53">
        <v>303</v>
      </c>
      <c r="K3446" s="52">
        <v>432</v>
      </c>
      <c r="L3446" s="52">
        <v>-30.812000000000012</v>
      </c>
      <c r="M3446" s="55">
        <v>2</v>
      </c>
      <c r="N3446" s="61" t="s">
        <v>16</v>
      </c>
      <c r="P3446" s="66"/>
      <c r="Q3446" s="53"/>
      <c r="R3446" s="53"/>
      <c r="S3446" s="53"/>
      <c r="T3446" s="53"/>
      <c r="U3446" s="53"/>
      <c r="V3446" s="53"/>
      <c r="W3446" s="53"/>
      <c r="BY3446" s="53"/>
    </row>
    <row r="3447" spans="2:77" s="52" customFormat="1" ht="13" x14ac:dyDescent="0.3">
      <c r="B3447" s="53" t="s">
        <v>12</v>
      </c>
      <c r="C3447" s="53" t="s">
        <v>161</v>
      </c>
      <c r="D3447" s="53" t="s">
        <v>1086</v>
      </c>
      <c r="E3447" s="53">
        <v>42.5197</v>
      </c>
      <c r="F3447" s="53">
        <v>-0.36507859999999998</v>
      </c>
      <c r="G3447" s="54">
        <v>798.95230000000004</v>
      </c>
      <c r="H3447" s="53">
        <v>10378</v>
      </c>
      <c r="I3447" s="53">
        <v>5299</v>
      </c>
      <c r="J3447" s="53">
        <v>5079</v>
      </c>
      <c r="K3447" s="52">
        <v>432</v>
      </c>
      <c r="L3447" s="52">
        <v>366.95230000000004</v>
      </c>
      <c r="M3447" s="55">
        <v>4</v>
      </c>
      <c r="N3447" s="61" t="s">
        <v>17</v>
      </c>
      <c r="P3447" s="66"/>
      <c r="Q3447" s="53"/>
      <c r="R3447" s="53"/>
      <c r="S3447" s="53"/>
      <c r="T3447" s="53"/>
      <c r="U3447" s="53"/>
      <c r="V3447" s="53"/>
      <c r="W3447" s="53"/>
      <c r="BY3447" s="53"/>
    </row>
    <row r="3448" spans="2:77" s="52" customFormat="1" ht="13" x14ac:dyDescent="0.3">
      <c r="B3448" s="53" t="s">
        <v>12</v>
      </c>
      <c r="C3448" s="53" t="s">
        <v>161</v>
      </c>
      <c r="D3448" s="53" t="s">
        <v>1087</v>
      </c>
      <c r="E3448" s="53">
        <v>42.576059999999998</v>
      </c>
      <c r="F3448" s="53">
        <v>0.46480949999999999</v>
      </c>
      <c r="G3448" s="54">
        <v>1150.4860000000001</v>
      </c>
      <c r="H3448" s="53">
        <v>368</v>
      </c>
      <c r="I3448" s="53">
        <v>200</v>
      </c>
      <c r="J3448" s="53">
        <v>168</v>
      </c>
      <c r="K3448" s="52">
        <v>432</v>
      </c>
      <c r="L3448" s="52">
        <v>718.4860000000001</v>
      </c>
      <c r="M3448" s="55">
        <v>6</v>
      </c>
      <c r="N3448" s="61" t="s">
        <v>17</v>
      </c>
      <c r="P3448" s="66"/>
      <c r="Q3448" s="53"/>
      <c r="R3448" s="53"/>
      <c r="S3448" s="53"/>
      <c r="T3448" s="53"/>
      <c r="U3448" s="53"/>
      <c r="V3448" s="53"/>
      <c r="W3448" s="53"/>
      <c r="BY3448" s="53"/>
    </row>
    <row r="3449" spans="2:77" s="52" customFormat="1" ht="13" x14ac:dyDescent="0.3">
      <c r="B3449" s="53" t="s">
        <v>12</v>
      </c>
      <c r="C3449" s="53" t="s">
        <v>161</v>
      </c>
      <c r="D3449" s="53" t="s">
        <v>1088</v>
      </c>
      <c r="E3449" s="53">
        <v>42.114719999999998</v>
      </c>
      <c r="F3449" s="53">
        <v>7.1294300000000005E-2</v>
      </c>
      <c r="G3449" s="54">
        <v>532.25990000000002</v>
      </c>
      <c r="H3449" s="53">
        <v>305</v>
      </c>
      <c r="I3449" s="53">
        <v>160</v>
      </c>
      <c r="J3449" s="53">
        <v>145</v>
      </c>
      <c r="K3449" s="52">
        <v>432</v>
      </c>
      <c r="L3449" s="52">
        <v>100.25990000000002</v>
      </c>
      <c r="M3449" s="55">
        <v>2</v>
      </c>
      <c r="N3449" s="61" t="s">
        <v>16</v>
      </c>
      <c r="P3449" s="66"/>
      <c r="Q3449" s="53"/>
      <c r="R3449" s="53"/>
      <c r="S3449" s="53"/>
      <c r="T3449" s="53"/>
      <c r="U3449" s="53"/>
      <c r="V3449" s="53"/>
      <c r="W3449" s="53"/>
      <c r="BY3449" s="53"/>
    </row>
    <row r="3450" spans="2:77" s="52" customFormat="1" ht="13" x14ac:dyDescent="0.3">
      <c r="B3450" s="53" t="s">
        <v>12</v>
      </c>
      <c r="C3450" s="53" t="s">
        <v>161</v>
      </c>
      <c r="D3450" s="53" t="s">
        <v>1089</v>
      </c>
      <c r="E3450" s="53">
        <v>42.09966</v>
      </c>
      <c r="F3450" s="53">
        <v>8.3629200000000001E-2</v>
      </c>
      <c r="G3450" s="54">
        <v>445.01499999999999</v>
      </c>
      <c r="H3450" s="53">
        <v>136</v>
      </c>
      <c r="I3450" s="53">
        <v>64</v>
      </c>
      <c r="J3450" s="53">
        <v>72</v>
      </c>
      <c r="K3450" s="52">
        <v>432</v>
      </c>
      <c r="L3450" s="52">
        <v>13.014999999999986</v>
      </c>
      <c r="M3450" s="55">
        <v>2</v>
      </c>
      <c r="N3450" s="61" t="s">
        <v>16</v>
      </c>
      <c r="P3450" s="66"/>
      <c r="Q3450" s="53"/>
      <c r="R3450" s="53"/>
      <c r="S3450" s="53"/>
      <c r="T3450" s="53"/>
      <c r="U3450" s="53"/>
      <c r="V3450" s="53"/>
      <c r="W3450" s="53"/>
      <c r="BY3450" s="53"/>
    </row>
    <row r="3451" spans="2:77" s="52" customFormat="1" ht="13" x14ac:dyDescent="0.3">
      <c r="B3451" s="53" t="s">
        <v>12</v>
      </c>
      <c r="C3451" s="53" t="s">
        <v>161</v>
      </c>
      <c r="D3451" s="53" t="s">
        <v>1090</v>
      </c>
      <c r="E3451" s="53">
        <v>41.993130000000001</v>
      </c>
      <c r="F3451" s="53">
        <v>-0.2247787</v>
      </c>
      <c r="G3451" s="54">
        <v>417.58800000000002</v>
      </c>
      <c r="H3451" s="53">
        <v>115</v>
      </c>
      <c r="I3451" s="53">
        <v>60</v>
      </c>
      <c r="J3451" s="53">
        <v>55</v>
      </c>
      <c r="K3451" s="52">
        <v>432</v>
      </c>
      <c r="L3451" s="52">
        <v>-14.411999999999978</v>
      </c>
      <c r="M3451" s="55">
        <v>2</v>
      </c>
      <c r="N3451" s="61" t="s">
        <v>16</v>
      </c>
      <c r="P3451" s="66"/>
      <c r="Q3451" s="53"/>
      <c r="R3451" s="53"/>
      <c r="S3451" s="53"/>
      <c r="T3451" s="53"/>
      <c r="U3451" s="53"/>
      <c r="V3451" s="53"/>
      <c r="W3451" s="53"/>
      <c r="BY3451" s="53"/>
    </row>
    <row r="3452" spans="2:77" s="52" customFormat="1" ht="13" x14ac:dyDescent="0.3">
      <c r="B3452" s="53" t="s">
        <v>12</v>
      </c>
      <c r="C3452" s="53" t="s">
        <v>161</v>
      </c>
      <c r="D3452" s="53" t="s">
        <v>1091</v>
      </c>
      <c r="E3452" s="53">
        <v>42.772039999999997</v>
      </c>
      <c r="F3452" s="53">
        <v>-0.33478419999999998</v>
      </c>
      <c r="G3452" s="54">
        <v>1311.04</v>
      </c>
      <c r="H3452" s="53">
        <v>1480</v>
      </c>
      <c r="I3452" s="53">
        <v>748</v>
      </c>
      <c r="J3452" s="53">
        <v>732</v>
      </c>
      <c r="K3452" s="52">
        <v>432</v>
      </c>
      <c r="L3452" s="52">
        <v>879.04</v>
      </c>
      <c r="M3452" s="55">
        <v>7</v>
      </c>
      <c r="N3452" s="61" t="s">
        <v>17</v>
      </c>
      <c r="P3452" s="66"/>
      <c r="Q3452" s="53"/>
      <c r="R3452" s="53"/>
      <c r="S3452" s="53"/>
      <c r="T3452" s="53"/>
      <c r="U3452" s="53"/>
      <c r="V3452" s="53"/>
      <c r="W3452" s="53"/>
      <c r="BY3452" s="53"/>
    </row>
    <row r="3453" spans="2:77" s="52" customFormat="1" ht="13" x14ac:dyDescent="0.3">
      <c r="B3453" s="53" t="s">
        <v>12</v>
      </c>
      <c r="C3453" s="53" t="s">
        <v>161</v>
      </c>
      <c r="D3453" s="53" t="s">
        <v>1092</v>
      </c>
      <c r="E3453" s="53">
        <v>41.904139999999998</v>
      </c>
      <c r="F3453" s="53">
        <v>0.32585350000000002</v>
      </c>
      <c r="G3453" s="54">
        <v>429.22480000000002</v>
      </c>
      <c r="H3453" s="53">
        <v>527</v>
      </c>
      <c r="I3453" s="53">
        <v>275</v>
      </c>
      <c r="J3453" s="53">
        <v>252</v>
      </c>
      <c r="K3453" s="52">
        <v>432</v>
      </c>
      <c r="L3453" s="52">
        <v>-2.7751999999999839</v>
      </c>
      <c r="M3453" s="55">
        <v>2</v>
      </c>
      <c r="N3453" s="61" t="s">
        <v>16</v>
      </c>
      <c r="P3453" s="66"/>
      <c r="Q3453" s="53"/>
      <c r="R3453" s="53"/>
      <c r="S3453" s="53"/>
      <c r="T3453" s="53"/>
      <c r="U3453" s="53"/>
      <c r="V3453" s="53"/>
      <c r="W3453" s="53"/>
      <c r="BY3453" s="53"/>
    </row>
    <row r="3454" spans="2:77" s="52" customFormat="1" ht="13" x14ac:dyDescent="0.3">
      <c r="B3454" s="53" t="s">
        <v>12</v>
      </c>
      <c r="C3454" s="53" t="s">
        <v>161</v>
      </c>
      <c r="D3454" s="53" t="s">
        <v>1093</v>
      </c>
      <c r="E3454" s="53">
        <v>42.587400000000002</v>
      </c>
      <c r="F3454" s="53">
        <v>0.34451690000000001</v>
      </c>
      <c r="G3454" s="54">
        <v>1160.7460000000001</v>
      </c>
      <c r="H3454" s="53">
        <v>153</v>
      </c>
      <c r="I3454" s="53">
        <v>84</v>
      </c>
      <c r="J3454" s="53">
        <v>69</v>
      </c>
      <c r="K3454" s="52">
        <v>432</v>
      </c>
      <c r="L3454" s="52">
        <v>728.74600000000009</v>
      </c>
      <c r="M3454" s="55">
        <v>6</v>
      </c>
      <c r="N3454" s="61" t="s">
        <v>17</v>
      </c>
      <c r="P3454" s="66"/>
      <c r="Q3454" s="53"/>
      <c r="R3454" s="53"/>
      <c r="S3454" s="53"/>
      <c r="T3454" s="53"/>
      <c r="U3454" s="53"/>
      <c r="V3454" s="53"/>
      <c r="W3454" s="53"/>
      <c r="BY3454" s="53"/>
    </row>
    <row r="3455" spans="2:77" s="52" customFormat="1" ht="13" x14ac:dyDescent="0.3">
      <c r="B3455" s="53" t="s">
        <v>12</v>
      </c>
      <c r="C3455" s="53" t="s">
        <v>161</v>
      </c>
      <c r="D3455" s="53" t="s">
        <v>1094</v>
      </c>
      <c r="E3455" s="53">
        <v>41.822220000000002</v>
      </c>
      <c r="F3455" s="53">
        <v>7.6111100000000001E-2</v>
      </c>
      <c r="G3455" s="54">
        <v>264.1327</v>
      </c>
      <c r="H3455" s="53">
        <v>853</v>
      </c>
      <c r="I3455" s="53">
        <v>438</v>
      </c>
      <c r="J3455" s="53">
        <v>415</v>
      </c>
      <c r="K3455" s="52">
        <v>432</v>
      </c>
      <c r="L3455" s="52">
        <v>-167.8673</v>
      </c>
      <c r="M3455" s="55">
        <v>2</v>
      </c>
      <c r="N3455" s="61" t="s">
        <v>16</v>
      </c>
      <c r="P3455" s="66"/>
      <c r="Q3455" s="53"/>
      <c r="R3455" s="53"/>
      <c r="S3455" s="53"/>
      <c r="T3455" s="53"/>
      <c r="U3455" s="53"/>
      <c r="V3455" s="53"/>
      <c r="W3455" s="53"/>
      <c r="BY3455" s="53"/>
    </row>
    <row r="3456" spans="2:77" s="52" customFormat="1" ht="13" x14ac:dyDescent="0.3">
      <c r="B3456" s="53" t="s">
        <v>12</v>
      </c>
      <c r="C3456" s="53" t="s">
        <v>161</v>
      </c>
      <c r="D3456" s="53" t="s">
        <v>1095</v>
      </c>
      <c r="E3456" s="53">
        <v>42.017519999999998</v>
      </c>
      <c r="F3456" s="53">
        <v>-0.43119990000000002</v>
      </c>
      <c r="G3456" s="54">
        <v>364.8689</v>
      </c>
      <c r="H3456" s="53">
        <v>257</v>
      </c>
      <c r="I3456" s="53">
        <v>133</v>
      </c>
      <c r="J3456" s="53">
        <v>124</v>
      </c>
      <c r="K3456" s="52">
        <v>432</v>
      </c>
      <c r="L3456" s="52">
        <v>-67.131100000000004</v>
      </c>
      <c r="M3456" s="55">
        <v>2</v>
      </c>
      <c r="N3456" s="61" t="s">
        <v>16</v>
      </c>
      <c r="P3456" s="66"/>
      <c r="Q3456" s="53"/>
      <c r="R3456" s="53"/>
      <c r="S3456" s="53"/>
      <c r="T3456" s="53"/>
      <c r="U3456" s="53"/>
      <c r="V3456" s="53"/>
      <c r="W3456" s="53"/>
      <c r="BY3456" s="53"/>
    </row>
    <row r="3457" spans="2:77" s="52" customFormat="1" ht="13" x14ac:dyDescent="0.3">
      <c r="B3457" s="53" t="s">
        <v>12</v>
      </c>
      <c r="C3457" s="53" t="s">
        <v>161</v>
      </c>
      <c r="D3457" s="53" t="s">
        <v>1096</v>
      </c>
      <c r="E3457" s="53">
        <v>42.561169999999997</v>
      </c>
      <c r="F3457" s="53">
        <v>-0.71363650000000001</v>
      </c>
      <c r="G3457" s="54">
        <v>645.16300000000001</v>
      </c>
      <c r="H3457" s="53">
        <v>207</v>
      </c>
      <c r="I3457" s="53">
        <v>115</v>
      </c>
      <c r="J3457" s="53">
        <v>92</v>
      </c>
      <c r="K3457" s="52">
        <v>432</v>
      </c>
      <c r="L3457" s="52">
        <v>213.16300000000001</v>
      </c>
      <c r="M3457" s="55">
        <v>4</v>
      </c>
      <c r="N3457" s="61" t="s">
        <v>17</v>
      </c>
      <c r="P3457" s="66"/>
      <c r="Q3457" s="53"/>
      <c r="R3457" s="53"/>
      <c r="S3457" s="53"/>
      <c r="T3457" s="53"/>
      <c r="U3457" s="53"/>
      <c r="V3457" s="53"/>
      <c r="W3457" s="53"/>
      <c r="BY3457" s="53"/>
    </row>
    <row r="3458" spans="2:77" s="52" customFormat="1" ht="13" x14ac:dyDescent="0.3">
      <c r="B3458" s="53" t="s">
        <v>12</v>
      </c>
      <c r="C3458" s="53" t="s">
        <v>161</v>
      </c>
      <c r="D3458" s="53" t="s">
        <v>1097</v>
      </c>
      <c r="E3458" s="53">
        <v>42.522509999999997</v>
      </c>
      <c r="F3458" s="53">
        <v>-0.67435990000000001</v>
      </c>
      <c r="G3458" s="54">
        <v>782.92280000000005</v>
      </c>
      <c r="H3458" s="53">
        <v>140</v>
      </c>
      <c r="I3458" s="53">
        <v>85</v>
      </c>
      <c r="J3458" s="53">
        <v>55</v>
      </c>
      <c r="K3458" s="52">
        <v>432</v>
      </c>
      <c r="L3458" s="52">
        <v>350.92280000000005</v>
      </c>
      <c r="M3458" s="55">
        <v>4</v>
      </c>
      <c r="N3458" s="61" t="s">
        <v>17</v>
      </c>
      <c r="P3458" s="66"/>
      <c r="Q3458" s="53"/>
      <c r="R3458" s="53"/>
      <c r="S3458" s="53"/>
      <c r="T3458" s="53"/>
      <c r="U3458" s="53"/>
      <c r="V3458" s="53"/>
      <c r="W3458" s="53"/>
      <c r="BY3458" s="53"/>
    </row>
    <row r="3459" spans="2:77" s="52" customFormat="1" ht="13" x14ac:dyDescent="0.3">
      <c r="B3459" s="53" t="s">
        <v>12</v>
      </c>
      <c r="C3459" s="53" t="s">
        <v>161</v>
      </c>
      <c r="D3459" s="53" t="s">
        <v>1098</v>
      </c>
      <c r="E3459" s="53">
        <v>42.121389999999998</v>
      </c>
      <c r="F3459" s="53">
        <v>2.3888900000000001E-2</v>
      </c>
      <c r="G3459" s="54">
        <v>444.2901</v>
      </c>
      <c r="H3459" s="53">
        <v>211</v>
      </c>
      <c r="I3459" s="53">
        <v>111</v>
      </c>
      <c r="J3459" s="53">
        <v>100</v>
      </c>
      <c r="K3459" s="52">
        <v>432</v>
      </c>
      <c r="L3459" s="52">
        <v>12.290099999999995</v>
      </c>
      <c r="M3459" s="55">
        <v>2</v>
      </c>
      <c r="N3459" s="61" t="s">
        <v>16</v>
      </c>
      <c r="P3459" s="66"/>
      <c r="Q3459" s="53"/>
      <c r="R3459" s="53"/>
      <c r="S3459" s="53"/>
      <c r="T3459" s="53"/>
      <c r="U3459" s="53"/>
      <c r="V3459" s="53"/>
      <c r="W3459" s="53"/>
      <c r="BY3459" s="53"/>
    </row>
    <row r="3460" spans="2:77" s="52" customFormat="1" ht="13" x14ac:dyDescent="0.3">
      <c r="B3460" s="53" t="s">
        <v>12</v>
      </c>
      <c r="C3460" s="53" t="s">
        <v>161</v>
      </c>
      <c r="D3460" s="53" t="s">
        <v>1099</v>
      </c>
      <c r="E3460" s="53">
        <v>42.306759999999997</v>
      </c>
      <c r="F3460" s="53">
        <v>0.3654154</v>
      </c>
      <c r="G3460" s="54">
        <v>560.17489999999998</v>
      </c>
      <c r="H3460" s="53">
        <v>108</v>
      </c>
      <c r="I3460" s="53">
        <v>56</v>
      </c>
      <c r="J3460" s="53">
        <v>52</v>
      </c>
      <c r="K3460" s="52">
        <v>432</v>
      </c>
      <c r="L3460" s="52">
        <v>128.17489999999998</v>
      </c>
      <c r="M3460" s="55">
        <v>2</v>
      </c>
      <c r="N3460" s="61" t="s">
        <v>16</v>
      </c>
      <c r="P3460" s="66"/>
      <c r="Q3460" s="53"/>
      <c r="R3460" s="53"/>
      <c r="S3460" s="53"/>
      <c r="T3460" s="53"/>
      <c r="U3460" s="53"/>
      <c r="V3460" s="53"/>
      <c r="W3460" s="53"/>
      <c r="BY3460" s="53"/>
    </row>
    <row r="3461" spans="2:77" s="52" customFormat="1" ht="13" x14ac:dyDescent="0.3">
      <c r="B3461" s="53" t="s">
        <v>12</v>
      </c>
      <c r="C3461" s="53" t="s">
        <v>161</v>
      </c>
      <c r="D3461" s="53" t="s">
        <v>1100</v>
      </c>
      <c r="E3461" s="53">
        <v>41.792180000000002</v>
      </c>
      <c r="F3461" s="53">
        <v>-0.15724189999999999</v>
      </c>
      <c r="G3461" s="54">
        <v>287.00029999999998</v>
      </c>
      <c r="H3461" s="53">
        <v>4455</v>
      </c>
      <c r="I3461" s="53">
        <v>2327</v>
      </c>
      <c r="J3461" s="53">
        <v>2128</v>
      </c>
      <c r="K3461" s="52">
        <v>432</v>
      </c>
      <c r="L3461" s="52">
        <v>-144.99970000000002</v>
      </c>
      <c r="M3461" s="55">
        <v>2</v>
      </c>
      <c r="N3461" s="61" t="s">
        <v>16</v>
      </c>
      <c r="P3461" s="66"/>
      <c r="Q3461" s="53"/>
      <c r="R3461" s="53"/>
      <c r="S3461" s="53"/>
      <c r="T3461" s="53"/>
      <c r="U3461" s="53"/>
      <c r="V3461" s="53"/>
      <c r="W3461" s="53"/>
      <c r="BY3461" s="53"/>
    </row>
    <row r="3462" spans="2:77" s="52" customFormat="1" ht="13" x14ac:dyDescent="0.3">
      <c r="B3462" s="53" t="s">
        <v>12</v>
      </c>
      <c r="C3462" s="53" t="s">
        <v>161</v>
      </c>
      <c r="D3462" s="53" t="s">
        <v>1101</v>
      </c>
      <c r="E3462" s="53">
        <v>42.180979999999998</v>
      </c>
      <c r="F3462" s="53">
        <v>0.26676359999999999</v>
      </c>
      <c r="G3462" s="54">
        <v>603.27599999999995</v>
      </c>
      <c r="H3462" s="53">
        <v>141</v>
      </c>
      <c r="I3462" s="53">
        <v>61</v>
      </c>
      <c r="J3462" s="53">
        <v>80</v>
      </c>
      <c r="K3462" s="52">
        <v>432</v>
      </c>
      <c r="L3462" s="52">
        <v>171.27599999999995</v>
      </c>
      <c r="M3462" s="55">
        <v>2</v>
      </c>
      <c r="N3462" s="61" t="s">
        <v>16</v>
      </c>
      <c r="P3462" s="66"/>
      <c r="Q3462" s="53"/>
      <c r="R3462" s="53"/>
      <c r="S3462" s="53"/>
      <c r="T3462" s="53"/>
      <c r="U3462" s="53"/>
      <c r="V3462" s="53"/>
      <c r="W3462" s="53"/>
      <c r="BY3462" s="53"/>
    </row>
    <row r="3463" spans="2:77" s="52" customFormat="1" ht="13" x14ac:dyDescent="0.3">
      <c r="B3463" s="53" t="s">
        <v>12</v>
      </c>
      <c r="C3463" s="53" t="s">
        <v>161</v>
      </c>
      <c r="D3463" s="53" t="s">
        <v>1102</v>
      </c>
      <c r="E3463" s="53">
        <v>42.480449999999998</v>
      </c>
      <c r="F3463" s="53">
        <v>0.4298865</v>
      </c>
      <c r="G3463" s="54">
        <v>898.30079999999998</v>
      </c>
      <c r="H3463" s="53">
        <v>165</v>
      </c>
      <c r="I3463" s="53">
        <v>86</v>
      </c>
      <c r="J3463" s="53">
        <v>79</v>
      </c>
      <c r="K3463" s="52">
        <v>432</v>
      </c>
      <c r="L3463" s="52">
        <v>466.30079999999998</v>
      </c>
      <c r="M3463" s="55">
        <v>5</v>
      </c>
      <c r="N3463" s="61" t="s">
        <v>17</v>
      </c>
      <c r="P3463" s="66"/>
      <c r="Q3463" s="53"/>
      <c r="R3463" s="53"/>
      <c r="S3463" s="53"/>
      <c r="T3463" s="53"/>
      <c r="U3463" s="53"/>
      <c r="V3463" s="53"/>
      <c r="W3463" s="53"/>
      <c r="BY3463" s="53"/>
    </row>
    <row r="3464" spans="2:77" s="52" customFormat="1" ht="13" x14ac:dyDescent="0.3">
      <c r="B3464" s="53" t="s">
        <v>12</v>
      </c>
      <c r="C3464" s="53" t="s">
        <v>161</v>
      </c>
      <c r="D3464" s="53" t="s">
        <v>1103</v>
      </c>
      <c r="E3464" s="53">
        <v>41.714680000000001</v>
      </c>
      <c r="F3464" s="53">
        <v>-4.37513E-2</v>
      </c>
      <c r="G3464" s="54">
        <v>218.40690000000001</v>
      </c>
      <c r="H3464" s="53">
        <v>548</v>
      </c>
      <c r="I3464" s="53">
        <v>299</v>
      </c>
      <c r="J3464" s="53">
        <v>249</v>
      </c>
      <c r="K3464" s="52">
        <v>432</v>
      </c>
      <c r="L3464" s="52">
        <v>-213.59309999999999</v>
      </c>
      <c r="M3464" s="55">
        <v>2</v>
      </c>
      <c r="N3464" s="61" t="s">
        <v>16</v>
      </c>
      <c r="P3464" s="66"/>
      <c r="Q3464" s="53"/>
      <c r="R3464" s="53"/>
      <c r="S3464" s="53"/>
      <c r="T3464" s="53"/>
      <c r="U3464" s="53"/>
      <c r="V3464" s="53"/>
      <c r="W3464" s="53"/>
      <c r="BY3464" s="53"/>
    </row>
    <row r="3465" spans="2:77" s="52" customFormat="1" ht="13" x14ac:dyDescent="0.3">
      <c r="B3465" s="53" t="s">
        <v>12</v>
      </c>
      <c r="C3465" s="53" t="s">
        <v>161</v>
      </c>
      <c r="D3465" s="53" t="s">
        <v>1104</v>
      </c>
      <c r="E3465" s="53">
        <v>41.907330000000002</v>
      </c>
      <c r="F3465" s="53">
        <v>-0.49047560000000001</v>
      </c>
      <c r="G3465" s="54">
        <v>390.89139999999998</v>
      </c>
      <c r="H3465" s="53">
        <v>60</v>
      </c>
      <c r="I3465" s="53">
        <v>32</v>
      </c>
      <c r="J3465" s="53">
        <v>28</v>
      </c>
      <c r="K3465" s="52">
        <v>432</v>
      </c>
      <c r="L3465" s="52">
        <v>-41.108600000000024</v>
      </c>
      <c r="M3465" s="55">
        <v>2</v>
      </c>
      <c r="N3465" s="61" t="s">
        <v>16</v>
      </c>
      <c r="P3465" s="66"/>
      <c r="Q3465" s="53"/>
      <c r="R3465" s="53"/>
      <c r="S3465" s="53"/>
      <c r="T3465" s="53"/>
      <c r="U3465" s="53"/>
      <c r="V3465" s="53"/>
      <c r="W3465" s="53"/>
      <c r="BY3465" s="53"/>
    </row>
    <row r="3466" spans="2:77" s="52" customFormat="1" ht="13" x14ac:dyDescent="0.3">
      <c r="B3466" s="53" t="s">
        <v>12</v>
      </c>
      <c r="C3466" s="53" t="s">
        <v>161</v>
      </c>
      <c r="D3466" s="53" t="s">
        <v>1105</v>
      </c>
      <c r="E3466" s="53">
        <v>41.996270000000003</v>
      </c>
      <c r="F3466" s="53">
        <v>-0.2454906</v>
      </c>
      <c r="G3466" s="54">
        <v>443.43549999999999</v>
      </c>
      <c r="H3466" s="53">
        <v>233</v>
      </c>
      <c r="I3466" s="53">
        <v>125</v>
      </c>
      <c r="J3466" s="53">
        <v>108</v>
      </c>
      <c r="K3466" s="52">
        <v>432</v>
      </c>
      <c r="L3466" s="52">
        <v>11.43549999999999</v>
      </c>
      <c r="M3466" s="55">
        <v>2</v>
      </c>
      <c r="N3466" s="61" t="s">
        <v>16</v>
      </c>
      <c r="P3466" s="66"/>
      <c r="Q3466" s="53"/>
      <c r="R3466" s="53"/>
      <c r="S3466" s="53"/>
      <c r="T3466" s="53"/>
      <c r="U3466" s="53"/>
      <c r="V3466" s="53"/>
      <c r="W3466" s="53"/>
      <c r="BY3466" s="53"/>
    </row>
    <row r="3467" spans="2:77" s="52" customFormat="1" ht="13" x14ac:dyDescent="0.3">
      <c r="B3467" s="53" t="s">
        <v>12</v>
      </c>
      <c r="C3467" s="53" t="s">
        <v>161</v>
      </c>
      <c r="D3467" s="53" t="s">
        <v>1106</v>
      </c>
      <c r="E3467" s="53">
        <v>42.551659999999998</v>
      </c>
      <c r="F3467" s="53">
        <v>0.47273029999999999</v>
      </c>
      <c r="G3467" s="54">
        <v>1010.999</v>
      </c>
      <c r="H3467" s="53">
        <v>121</v>
      </c>
      <c r="I3467" s="53">
        <v>70</v>
      </c>
      <c r="J3467" s="53">
        <v>51</v>
      </c>
      <c r="K3467" s="52">
        <v>432</v>
      </c>
      <c r="L3467" s="52">
        <v>578.99900000000002</v>
      </c>
      <c r="M3467" s="55">
        <v>5</v>
      </c>
      <c r="N3467" s="61" t="s">
        <v>17</v>
      </c>
      <c r="P3467" s="66"/>
      <c r="Q3467" s="53"/>
      <c r="R3467" s="53"/>
      <c r="S3467" s="53"/>
      <c r="T3467" s="53"/>
      <c r="U3467" s="53"/>
      <c r="V3467" s="53"/>
      <c r="W3467" s="53"/>
      <c r="BY3467" s="53"/>
    </row>
    <row r="3468" spans="2:77" s="52" customFormat="1" ht="13" x14ac:dyDescent="0.3">
      <c r="B3468" s="53" t="s">
        <v>12</v>
      </c>
      <c r="C3468" s="53" t="s">
        <v>161</v>
      </c>
      <c r="D3468" s="53" t="s">
        <v>1107</v>
      </c>
      <c r="E3468" s="53">
        <v>42.12341</v>
      </c>
      <c r="F3468" s="53">
        <v>-0.27964670000000003</v>
      </c>
      <c r="G3468" s="54">
        <v>552.32759999999996</v>
      </c>
      <c r="H3468" s="53">
        <v>635</v>
      </c>
      <c r="I3468" s="53">
        <v>341</v>
      </c>
      <c r="J3468" s="53">
        <v>294</v>
      </c>
      <c r="K3468" s="52">
        <v>432</v>
      </c>
      <c r="L3468" s="52">
        <v>120.32759999999996</v>
      </c>
      <c r="M3468" s="55">
        <v>2</v>
      </c>
      <c r="N3468" s="61" t="s">
        <v>16</v>
      </c>
      <c r="P3468" s="66"/>
      <c r="Q3468" s="53"/>
      <c r="R3468" s="53"/>
      <c r="S3468" s="53"/>
      <c r="T3468" s="53"/>
      <c r="U3468" s="53"/>
      <c r="V3468" s="53"/>
      <c r="W3468" s="53"/>
      <c r="BY3468" s="53"/>
    </row>
    <row r="3469" spans="2:77" s="52" customFormat="1" ht="13" x14ac:dyDescent="0.3">
      <c r="B3469" s="53" t="s">
        <v>12</v>
      </c>
      <c r="C3469" s="53" t="s">
        <v>161</v>
      </c>
      <c r="D3469" s="53" t="s">
        <v>1108</v>
      </c>
      <c r="E3469" s="53">
        <v>42.316769999999998</v>
      </c>
      <c r="F3469" s="53">
        <v>0.74683029999999995</v>
      </c>
      <c r="G3469" s="54">
        <v>749.46680000000003</v>
      </c>
      <c r="H3469" s="53">
        <v>111</v>
      </c>
      <c r="I3469" s="53">
        <v>58</v>
      </c>
      <c r="J3469" s="53">
        <v>53</v>
      </c>
      <c r="K3469" s="52">
        <v>432</v>
      </c>
      <c r="L3469" s="52">
        <v>317.46680000000003</v>
      </c>
      <c r="M3469" s="55">
        <v>4</v>
      </c>
      <c r="N3469" s="61" t="s">
        <v>17</v>
      </c>
      <c r="P3469" s="66"/>
      <c r="Q3469" s="53"/>
      <c r="R3469" s="53"/>
      <c r="S3469" s="53"/>
      <c r="T3469" s="53"/>
      <c r="U3469" s="53"/>
      <c r="V3469" s="53"/>
      <c r="W3469" s="53"/>
      <c r="BY3469" s="53"/>
    </row>
    <row r="3470" spans="2:77" s="52" customFormat="1" ht="13" x14ac:dyDescent="0.3">
      <c r="B3470" s="53" t="s">
        <v>12</v>
      </c>
      <c r="C3470" s="53" t="s">
        <v>161</v>
      </c>
      <c r="D3470" s="53" t="s">
        <v>1109</v>
      </c>
      <c r="E3470" s="53">
        <v>42.25468</v>
      </c>
      <c r="F3470" s="53">
        <v>-0.54469120000000004</v>
      </c>
      <c r="G3470" s="54">
        <v>600.49659999999994</v>
      </c>
      <c r="H3470" s="53">
        <v>1075</v>
      </c>
      <c r="I3470" s="53">
        <v>570</v>
      </c>
      <c r="J3470" s="53">
        <v>505</v>
      </c>
      <c r="K3470" s="52">
        <v>432</v>
      </c>
      <c r="L3470" s="52">
        <v>168.49659999999994</v>
      </c>
      <c r="M3470" s="55">
        <v>2</v>
      </c>
      <c r="N3470" s="61" t="s">
        <v>16</v>
      </c>
      <c r="P3470" s="66"/>
      <c r="Q3470" s="53"/>
      <c r="R3470" s="53"/>
      <c r="S3470" s="53"/>
      <c r="T3470" s="53"/>
      <c r="U3470" s="53"/>
      <c r="V3470" s="53"/>
      <c r="W3470" s="53"/>
      <c r="BY3470" s="53"/>
    </row>
    <row r="3471" spans="2:77" s="52" customFormat="1" ht="13" x14ac:dyDescent="0.3">
      <c r="B3471" s="53" t="s">
        <v>12</v>
      </c>
      <c r="C3471" s="53" t="s">
        <v>161</v>
      </c>
      <c r="D3471" s="53" t="s">
        <v>1110</v>
      </c>
      <c r="E3471" s="53">
        <v>41.866979999999998</v>
      </c>
      <c r="F3471" s="53">
        <v>0.42201179999999999</v>
      </c>
      <c r="G3471" s="54">
        <v>361.4778</v>
      </c>
      <c r="H3471" s="53">
        <v>3743</v>
      </c>
      <c r="I3471" s="53">
        <v>1896</v>
      </c>
      <c r="J3471" s="53">
        <v>1847</v>
      </c>
      <c r="K3471" s="52">
        <v>432</v>
      </c>
      <c r="L3471" s="52">
        <v>-70.522199999999998</v>
      </c>
      <c r="M3471" s="55">
        <v>2</v>
      </c>
      <c r="N3471" s="61" t="s">
        <v>16</v>
      </c>
      <c r="P3471" s="66"/>
      <c r="Q3471" s="53"/>
      <c r="R3471" s="53"/>
      <c r="S3471" s="53"/>
      <c r="T3471" s="53"/>
      <c r="U3471" s="53"/>
      <c r="V3471" s="53"/>
      <c r="W3471" s="53"/>
      <c r="BY3471" s="53"/>
    </row>
    <row r="3472" spans="2:77" s="52" customFormat="1" ht="13" x14ac:dyDescent="0.3">
      <c r="B3472" s="53" t="s">
        <v>12</v>
      </c>
      <c r="C3472" s="53" t="s">
        <v>161</v>
      </c>
      <c r="D3472" s="53" t="s">
        <v>1111</v>
      </c>
      <c r="E3472" s="53">
        <v>41.979349999999997</v>
      </c>
      <c r="F3472" s="53">
        <v>-0.53892399999999996</v>
      </c>
      <c r="G3472" s="54">
        <v>383.52659999999997</v>
      </c>
      <c r="H3472" s="53">
        <v>1035</v>
      </c>
      <c r="I3472" s="53">
        <v>532</v>
      </c>
      <c r="J3472" s="53">
        <v>503</v>
      </c>
      <c r="K3472" s="52">
        <v>432</v>
      </c>
      <c r="L3472" s="52">
        <v>-48.473400000000026</v>
      </c>
      <c r="M3472" s="55">
        <v>2</v>
      </c>
      <c r="N3472" s="61" t="s">
        <v>16</v>
      </c>
      <c r="P3472" s="66"/>
      <c r="Q3472" s="53"/>
      <c r="R3472" s="53"/>
      <c r="S3472" s="53"/>
      <c r="T3472" s="53"/>
      <c r="U3472" s="53"/>
      <c r="V3472" s="53"/>
      <c r="W3472" s="53"/>
      <c r="BY3472" s="53"/>
    </row>
    <row r="3473" spans="2:77" s="52" customFormat="1" ht="13" x14ac:dyDescent="0.3">
      <c r="B3473" s="53" t="s">
        <v>12</v>
      </c>
      <c r="C3473" s="53" t="s">
        <v>161</v>
      </c>
      <c r="D3473" s="53" t="s">
        <v>1112</v>
      </c>
      <c r="E3473" s="53">
        <v>42.583329999999997</v>
      </c>
      <c r="F3473" s="53">
        <v>0.2</v>
      </c>
      <c r="G3473" s="54">
        <v>873.31259999999997</v>
      </c>
      <c r="H3473" s="53">
        <v>291</v>
      </c>
      <c r="I3473" s="53">
        <v>160</v>
      </c>
      <c r="J3473" s="53">
        <v>131</v>
      </c>
      <c r="K3473" s="52">
        <v>432</v>
      </c>
      <c r="L3473" s="52">
        <v>441.31259999999997</v>
      </c>
      <c r="M3473" s="55">
        <v>5</v>
      </c>
      <c r="N3473" s="61" t="s">
        <v>17</v>
      </c>
      <c r="P3473" s="66"/>
      <c r="Q3473" s="53"/>
      <c r="R3473" s="53"/>
      <c r="S3473" s="53"/>
      <c r="T3473" s="53"/>
      <c r="U3473" s="53"/>
      <c r="V3473" s="53"/>
      <c r="W3473" s="53"/>
      <c r="BY3473" s="53"/>
    </row>
    <row r="3474" spans="2:77" s="52" customFormat="1" ht="13" x14ac:dyDescent="0.3">
      <c r="B3474" s="53" t="s">
        <v>12</v>
      </c>
      <c r="C3474" s="53" t="s">
        <v>161</v>
      </c>
      <c r="D3474" s="53" t="s">
        <v>1113</v>
      </c>
      <c r="E3474" s="53">
        <v>42.132570000000001</v>
      </c>
      <c r="F3474" s="53">
        <v>-0.3533829</v>
      </c>
      <c r="G3474" s="54">
        <v>465.9984</v>
      </c>
      <c r="H3474" s="53">
        <v>646</v>
      </c>
      <c r="I3474" s="53">
        <v>330</v>
      </c>
      <c r="J3474" s="53">
        <v>316</v>
      </c>
      <c r="K3474" s="52">
        <v>432</v>
      </c>
      <c r="L3474" s="52">
        <v>33.998400000000004</v>
      </c>
      <c r="M3474" s="55">
        <v>2</v>
      </c>
      <c r="N3474" s="61" t="s">
        <v>16</v>
      </c>
      <c r="P3474" s="66"/>
      <c r="Q3474" s="53"/>
      <c r="R3474" s="53"/>
      <c r="S3474" s="53"/>
      <c r="T3474" s="53"/>
      <c r="U3474" s="53"/>
      <c r="V3474" s="53"/>
      <c r="W3474" s="53"/>
      <c r="BY3474" s="53"/>
    </row>
    <row r="3475" spans="2:77" s="52" customFormat="1" ht="13" x14ac:dyDescent="0.3">
      <c r="B3475" s="53" t="s">
        <v>12</v>
      </c>
      <c r="C3475" s="53" t="s">
        <v>161</v>
      </c>
      <c r="D3475" s="53" t="s">
        <v>1114</v>
      </c>
      <c r="E3475" s="53">
        <v>42.11551</v>
      </c>
      <c r="F3475" s="53">
        <v>0.56398999999999999</v>
      </c>
      <c r="G3475" s="54">
        <v>680.77800000000002</v>
      </c>
      <c r="H3475" s="53">
        <v>175</v>
      </c>
      <c r="I3475" s="53">
        <v>98</v>
      </c>
      <c r="J3475" s="53">
        <v>77</v>
      </c>
      <c r="K3475" s="52">
        <v>432</v>
      </c>
      <c r="L3475" s="52">
        <v>248.77800000000002</v>
      </c>
      <c r="M3475" s="55">
        <v>4</v>
      </c>
      <c r="N3475" s="61" t="s">
        <v>17</v>
      </c>
      <c r="P3475" s="66"/>
      <c r="Q3475" s="53"/>
      <c r="R3475" s="53"/>
      <c r="S3475" s="53"/>
      <c r="T3475" s="53"/>
      <c r="U3475" s="53"/>
      <c r="V3475" s="53"/>
      <c r="W3475" s="53"/>
      <c r="BY3475" s="53"/>
    </row>
    <row r="3476" spans="2:77" s="52" customFormat="1" ht="13" x14ac:dyDescent="0.3">
      <c r="B3476" s="53" t="s">
        <v>12</v>
      </c>
      <c r="C3476" s="53" t="s">
        <v>161</v>
      </c>
      <c r="D3476" s="53" t="s">
        <v>1115</v>
      </c>
      <c r="E3476" s="53">
        <v>42.627929999999999</v>
      </c>
      <c r="F3476" s="53">
        <v>-0.1106253</v>
      </c>
      <c r="G3476" s="54">
        <v>988.69449999999995</v>
      </c>
      <c r="H3476" s="53">
        <v>324</v>
      </c>
      <c r="I3476" s="53">
        <v>171</v>
      </c>
      <c r="J3476" s="53">
        <v>153</v>
      </c>
      <c r="K3476" s="52">
        <v>432</v>
      </c>
      <c r="L3476" s="52">
        <v>556.69449999999995</v>
      </c>
      <c r="M3476" s="55">
        <v>5</v>
      </c>
      <c r="N3476" s="61" t="s">
        <v>17</v>
      </c>
      <c r="P3476" s="66"/>
      <c r="Q3476" s="53"/>
      <c r="R3476" s="53"/>
      <c r="S3476" s="53"/>
      <c r="T3476" s="53"/>
      <c r="U3476" s="53"/>
      <c r="V3476" s="53"/>
      <c r="W3476" s="53"/>
      <c r="BY3476" s="53"/>
    </row>
    <row r="3477" spans="2:77" s="52" customFormat="1" ht="13" x14ac:dyDescent="0.3">
      <c r="B3477" s="53" t="s">
        <v>12</v>
      </c>
      <c r="C3477" s="53" t="s">
        <v>161</v>
      </c>
      <c r="D3477" s="53" t="s">
        <v>1116</v>
      </c>
      <c r="E3477" s="53">
        <v>41.935180000000003</v>
      </c>
      <c r="F3477" s="53">
        <v>-0.51065780000000005</v>
      </c>
      <c r="G3477" s="54">
        <v>391.93790000000001</v>
      </c>
      <c r="H3477" s="53">
        <v>113</v>
      </c>
      <c r="I3477" s="53">
        <v>61</v>
      </c>
      <c r="J3477" s="53">
        <v>52</v>
      </c>
      <c r="K3477" s="52">
        <v>432</v>
      </c>
      <c r="L3477" s="52">
        <v>-40.062099999999987</v>
      </c>
      <c r="M3477" s="55">
        <v>2</v>
      </c>
      <c r="N3477" s="61" t="s">
        <v>16</v>
      </c>
      <c r="P3477" s="66"/>
      <c r="Q3477" s="53"/>
      <c r="R3477" s="53"/>
      <c r="S3477" s="53"/>
      <c r="T3477" s="53"/>
      <c r="U3477" s="53"/>
      <c r="V3477" s="53"/>
      <c r="W3477" s="53"/>
      <c r="BY3477" s="53"/>
    </row>
    <row r="3478" spans="2:77" s="52" customFormat="1" ht="13" x14ac:dyDescent="0.3">
      <c r="B3478" s="53" t="s">
        <v>12</v>
      </c>
      <c r="C3478" s="53" t="s">
        <v>161</v>
      </c>
      <c r="D3478" s="53" t="s">
        <v>1117</v>
      </c>
      <c r="E3478" s="53">
        <v>42.372920000000001</v>
      </c>
      <c r="F3478" s="53">
        <v>0.52682450000000003</v>
      </c>
      <c r="G3478" s="54">
        <v>1119.165</v>
      </c>
      <c r="H3478" s="53">
        <v>118</v>
      </c>
      <c r="I3478" s="53">
        <v>63</v>
      </c>
      <c r="J3478" s="53">
        <v>55</v>
      </c>
      <c r="K3478" s="52">
        <v>432</v>
      </c>
      <c r="L3478" s="52">
        <v>687.16499999999996</v>
      </c>
      <c r="M3478" s="55">
        <v>6</v>
      </c>
      <c r="N3478" s="61" t="s">
        <v>17</v>
      </c>
      <c r="P3478" s="66"/>
      <c r="Q3478" s="53"/>
      <c r="R3478" s="53"/>
      <c r="S3478" s="53"/>
      <c r="T3478" s="53"/>
      <c r="U3478" s="53"/>
      <c r="V3478" s="53"/>
      <c r="W3478" s="53"/>
      <c r="BY3478" s="53"/>
    </row>
    <row r="3479" spans="2:77" s="52" customFormat="1" ht="13" x14ac:dyDescent="0.3">
      <c r="B3479" s="53" t="s">
        <v>12</v>
      </c>
      <c r="C3479" s="53" t="s">
        <v>161</v>
      </c>
      <c r="D3479" s="53" t="s">
        <v>1118</v>
      </c>
      <c r="E3479" s="53">
        <v>41.47287</v>
      </c>
      <c r="F3479" s="53">
        <v>0.33489730000000001</v>
      </c>
      <c r="G3479" s="54">
        <v>113.8372</v>
      </c>
      <c r="H3479" s="53">
        <v>1370</v>
      </c>
      <c r="I3479" s="53">
        <v>741</v>
      </c>
      <c r="J3479" s="53">
        <v>629</v>
      </c>
      <c r="K3479" s="52">
        <v>432</v>
      </c>
      <c r="L3479" s="52">
        <v>-318.1628</v>
      </c>
      <c r="M3479" s="55">
        <v>2</v>
      </c>
      <c r="N3479" s="61" t="s">
        <v>16</v>
      </c>
      <c r="P3479" s="66"/>
      <c r="Q3479" s="53"/>
      <c r="R3479" s="53"/>
      <c r="S3479" s="53"/>
      <c r="T3479" s="53"/>
      <c r="U3479" s="53"/>
      <c r="V3479" s="53"/>
      <c r="W3479" s="53"/>
      <c r="BY3479" s="53"/>
    </row>
    <row r="3480" spans="2:77" s="52" customFormat="1" ht="13" x14ac:dyDescent="0.3">
      <c r="B3480" s="53" t="s">
        <v>12</v>
      </c>
      <c r="C3480" s="53" t="s">
        <v>161</v>
      </c>
      <c r="D3480" s="53" t="s">
        <v>1119</v>
      </c>
      <c r="E3480" s="53">
        <v>41.968000000000004</v>
      </c>
      <c r="F3480" s="53">
        <v>-0.11097129999999999</v>
      </c>
      <c r="G3480" s="54">
        <v>390.61369999999999</v>
      </c>
      <c r="H3480" s="53">
        <v>113</v>
      </c>
      <c r="I3480" s="53">
        <v>61</v>
      </c>
      <c r="J3480" s="53">
        <v>52</v>
      </c>
      <c r="K3480" s="52">
        <v>432</v>
      </c>
      <c r="L3480" s="52">
        <v>-41.386300000000006</v>
      </c>
      <c r="M3480" s="55">
        <v>2</v>
      </c>
      <c r="N3480" s="61" t="s">
        <v>16</v>
      </c>
      <c r="P3480" s="66"/>
      <c r="Q3480" s="53"/>
      <c r="R3480" s="53"/>
      <c r="S3480" s="53"/>
      <c r="T3480" s="53"/>
      <c r="U3480" s="53"/>
      <c r="V3480" s="53"/>
      <c r="W3480" s="53"/>
      <c r="BY3480" s="53"/>
    </row>
    <row r="3481" spans="2:77" s="52" customFormat="1" ht="13" x14ac:dyDescent="0.3">
      <c r="B3481" s="53" t="s">
        <v>12</v>
      </c>
      <c r="C3481" s="53" t="s">
        <v>161</v>
      </c>
      <c r="D3481" s="53" t="s">
        <v>1120</v>
      </c>
      <c r="E3481" s="53">
        <v>41.959960000000002</v>
      </c>
      <c r="F3481" s="53">
        <v>-0.43236570000000002</v>
      </c>
      <c r="G3481" s="54">
        <v>356.60039999999998</v>
      </c>
      <c r="H3481" s="53">
        <v>318</v>
      </c>
      <c r="I3481" s="53">
        <v>158</v>
      </c>
      <c r="J3481" s="53">
        <v>160</v>
      </c>
      <c r="K3481" s="52">
        <v>432</v>
      </c>
      <c r="L3481" s="52">
        <v>-75.399600000000021</v>
      </c>
      <c r="M3481" s="55">
        <v>2</v>
      </c>
      <c r="N3481" s="61" t="s">
        <v>16</v>
      </c>
      <c r="P3481" s="66"/>
      <c r="Q3481" s="53"/>
      <c r="R3481" s="53"/>
      <c r="S3481" s="53"/>
      <c r="T3481" s="53"/>
      <c r="U3481" s="53"/>
      <c r="V3481" s="53"/>
      <c r="W3481" s="53"/>
      <c r="BY3481" s="53"/>
    </row>
    <row r="3482" spans="2:77" s="52" customFormat="1" ht="13" x14ac:dyDescent="0.3">
      <c r="B3482" s="53" t="s">
        <v>12</v>
      </c>
      <c r="C3482" s="53" t="s">
        <v>161</v>
      </c>
      <c r="D3482" s="53" t="s">
        <v>1121</v>
      </c>
      <c r="E3482" s="53">
        <v>41.972670000000001</v>
      </c>
      <c r="F3482" s="53">
        <v>-0.29766209999999999</v>
      </c>
      <c r="G3482" s="54">
        <v>401.6354</v>
      </c>
      <c r="H3482" s="53">
        <v>100</v>
      </c>
      <c r="I3482" s="53">
        <v>61</v>
      </c>
      <c r="J3482" s="53">
        <v>39</v>
      </c>
      <c r="K3482" s="52">
        <v>432</v>
      </c>
      <c r="L3482" s="52">
        <v>-30.364599999999996</v>
      </c>
      <c r="M3482" s="55">
        <v>2</v>
      </c>
      <c r="N3482" s="61" t="s">
        <v>16</v>
      </c>
      <c r="P3482" s="66"/>
      <c r="Q3482" s="53"/>
      <c r="R3482" s="53"/>
      <c r="S3482" s="53"/>
      <c r="T3482" s="53"/>
      <c r="U3482" s="53"/>
      <c r="V3482" s="53"/>
      <c r="W3482" s="53"/>
      <c r="BY3482" s="53"/>
    </row>
    <row r="3483" spans="2:77" s="52" customFormat="1" ht="13" x14ac:dyDescent="0.3">
      <c r="B3483" s="53" t="s">
        <v>12</v>
      </c>
      <c r="C3483" s="53" t="s">
        <v>161</v>
      </c>
      <c r="D3483" s="53" t="s">
        <v>1122</v>
      </c>
      <c r="E3483" s="53">
        <v>41.55791</v>
      </c>
      <c r="F3483" s="53">
        <v>-0.1338425</v>
      </c>
      <c r="G3483" s="54">
        <v>366.5498</v>
      </c>
      <c r="H3483" s="53">
        <v>90</v>
      </c>
      <c r="I3483" s="53">
        <v>49</v>
      </c>
      <c r="J3483" s="53">
        <v>41</v>
      </c>
      <c r="K3483" s="52">
        <v>432</v>
      </c>
      <c r="L3483" s="52">
        <v>-65.450199999999995</v>
      </c>
      <c r="M3483" s="55">
        <v>2</v>
      </c>
      <c r="N3483" s="61" t="s">
        <v>16</v>
      </c>
      <c r="P3483" s="66"/>
      <c r="Q3483" s="53"/>
      <c r="R3483" s="53"/>
      <c r="S3483" s="53"/>
      <c r="T3483" s="53"/>
      <c r="U3483" s="53"/>
      <c r="V3483" s="53"/>
      <c r="W3483" s="53"/>
      <c r="BY3483" s="53"/>
    </row>
    <row r="3484" spans="2:77" s="52" customFormat="1" ht="13" x14ac:dyDescent="0.3">
      <c r="B3484" s="53" t="s">
        <v>12</v>
      </c>
      <c r="C3484" s="53" t="s">
        <v>161</v>
      </c>
      <c r="D3484" s="53" t="s">
        <v>1123</v>
      </c>
      <c r="E3484" s="53">
        <v>42.433329999999998</v>
      </c>
      <c r="F3484" s="53">
        <v>0.46666669999999999</v>
      </c>
      <c r="G3484" s="54">
        <v>953.45579999999995</v>
      </c>
      <c r="H3484" s="53">
        <v>52</v>
      </c>
      <c r="I3484" s="53">
        <v>29</v>
      </c>
      <c r="J3484" s="53">
        <v>23</v>
      </c>
      <c r="K3484" s="52">
        <v>432</v>
      </c>
      <c r="L3484" s="52">
        <v>521.45579999999995</v>
      </c>
      <c r="M3484" s="55">
        <v>5</v>
      </c>
      <c r="N3484" s="61" t="s">
        <v>17</v>
      </c>
      <c r="P3484" s="66"/>
      <c r="Q3484" s="53"/>
      <c r="R3484" s="53"/>
      <c r="S3484" s="53"/>
      <c r="T3484" s="53"/>
      <c r="U3484" s="53"/>
      <c r="V3484" s="53"/>
      <c r="W3484" s="53"/>
      <c r="BY3484" s="53"/>
    </row>
    <row r="3485" spans="2:77" s="52" customFormat="1" ht="13" x14ac:dyDescent="0.3">
      <c r="B3485" s="53" t="s">
        <v>12</v>
      </c>
      <c r="C3485" s="53" t="s">
        <v>161</v>
      </c>
      <c r="D3485" s="53" t="s">
        <v>1124</v>
      </c>
      <c r="E3485" s="53">
        <v>42.7395</v>
      </c>
      <c r="F3485" s="53">
        <v>-0.75030779999999997</v>
      </c>
      <c r="G3485" s="54">
        <v>836.05759999999998</v>
      </c>
      <c r="H3485" s="53">
        <v>954</v>
      </c>
      <c r="I3485" s="53">
        <v>493</v>
      </c>
      <c r="J3485" s="53">
        <v>461</v>
      </c>
      <c r="K3485" s="52">
        <v>432</v>
      </c>
      <c r="L3485" s="52">
        <v>404.05759999999998</v>
      </c>
      <c r="M3485" s="55">
        <v>5</v>
      </c>
      <c r="N3485" s="61" t="s">
        <v>17</v>
      </c>
      <c r="P3485" s="66"/>
      <c r="Q3485" s="53"/>
      <c r="R3485" s="53"/>
      <c r="S3485" s="53"/>
      <c r="T3485" s="53"/>
      <c r="U3485" s="53"/>
      <c r="V3485" s="53"/>
      <c r="W3485" s="53"/>
      <c r="BY3485" s="53"/>
    </row>
    <row r="3486" spans="2:77" s="52" customFormat="1" ht="13" x14ac:dyDescent="0.3">
      <c r="B3486" s="53" t="s">
        <v>12</v>
      </c>
      <c r="C3486" s="53" t="s">
        <v>161</v>
      </c>
      <c r="D3486" s="53" t="s">
        <v>1125</v>
      </c>
      <c r="E3486" s="53">
        <v>42.38</v>
      </c>
      <c r="F3486" s="53">
        <v>0.48899999999999999</v>
      </c>
      <c r="G3486" s="54">
        <v>1064.261</v>
      </c>
      <c r="H3486" s="53">
        <v>42</v>
      </c>
      <c r="I3486" s="53">
        <v>22</v>
      </c>
      <c r="J3486" s="53">
        <v>20</v>
      </c>
      <c r="K3486" s="52">
        <v>432</v>
      </c>
      <c r="L3486" s="52">
        <v>632.26099999999997</v>
      </c>
      <c r="M3486" s="55">
        <v>6</v>
      </c>
      <c r="N3486" s="61" t="s">
        <v>17</v>
      </c>
      <c r="P3486" s="66"/>
      <c r="Q3486" s="53"/>
      <c r="R3486" s="53"/>
      <c r="S3486" s="53"/>
      <c r="T3486" s="53"/>
      <c r="U3486" s="53"/>
      <c r="V3486" s="53"/>
      <c r="W3486" s="53"/>
      <c r="BY3486" s="53"/>
    </row>
    <row r="3487" spans="2:77" s="52" customFormat="1" ht="13" x14ac:dyDescent="0.3">
      <c r="B3487" s="53" t="s">
        <v>12</v>
      </c>
      <c r="C3487" s="53" t="s">
        <v>161</v>
      </c>
      <c r="D3487" s="53" t="s">
        <v>1126</v>
      </c>
      <c r="E3487" s="53">
        <v>41.587000000000003</v>
      </c>
      <c r="F3487" s="53">
        <v>0.26146399999999997</v>
      </c>
      <c r="G3487" s="54">
        <v>129.0712</v>
      </c>
      <c r="H3487" s="53">
        <v>465</v>
      </c>
      <c r="I3487" s="53">
        <v>244</v>
      </c>
      <c r="J3487" s="53">
        <v>221</v>
      </c>
      <c r="K3487" s="52">
        <v>432</v>
      </c>
      <c r="L3487" s="52">
        <v>-302.92880000000002</v>
      </c>
      <c r="M3487" s="55">
        <v>2</v>
      </c>
      <c r="N3487" s="61" t="s">
        <v>16</v>
      </c>
      <c r="P3487" s="66"/>
      <c r="Q3487" s="53"/>
      <c r="R3487" s="53"/>
      <c r="S3487" s="53"/>
      <c r="T3487" s="53"/>
      <c r="U3487" s="53"/>
      <c r="V3487" s="53"/>
      <c r="W3487" s="53"/>
      <c r="BY3487" s="53"/>
    </row>
    <row r="3488" spans="2:77" s="52" customFormat="1" ht="13" x14ac:dyDescent="0.3">
      <c r="B3488" s="53" t="s">
        <v>12</v>
      </c>
      <c r="C3488" s="53" t="s">
        <v>161</v>
      </c>
      <c r="D3488" s="53" t="s">
        <v>1127</v>
      </c>
      <c r="E3488" s="53">
        <v>41.705100000000002</v>
      </c>
      <c r="F3488" s="53">
        <v>0.3219554</v>
      </c>
      <c r="G3488" s="54">
        <v>199.07149999999999</v>
      </c>
      <c r="H3488" s="53">
        <v>479</v>
      </c>
      <c r="I3488" s="53">
        <v>247</v>
      </c>
      <c r="J3488" s="53">
        <v>232</v>
      </c>
      <c r="K3488" s="52">
        <v>432</v>
      </c>
      <c r="L3488" s="52">
        <v>-232.92850000000001</v>
      </c>
      <c r="M3488" s="55">
        <v>2</v>
      </c>
      <c r="N3488" s="61" t="s">
        <v>16</v>
      </c>
      <c r="P3488" s="66"/>
      <c r="Q3488" s="53"/>
      <c r="R3488" s="53"/>
      <c r="S3488" s="53"/>
      <c r="T3488" s="53"/>
      <c r="U3488" s="53"/>
      <c r="V3488" s="53"/>
      <c r="W3488" s="53"/>
      <c r="BY3488" s="53"/>
    </row>
    <row r="3489" spans="2:77" s="52" customFormat="1" ht="13" x14ac:dyDescent="0.3">
      <c r="B3489" s="53" t="s">
        <v>12</v>
      </c>
      <c r="C3489" s="53" t="s">
        <v>161</v>
      </c>
      <c r="D3489" s="53" t="s">
        <v>1128</v>
      </c>
      <c r="E3489" s="53">
        <v>42.382379999999998</v>
      </c>
      <c r="F3489" s="53">
        <v>0.61094300000000001</v>
      </c>
      <c r="G3489" s="54">
        <v>1022.631</v>
      </c>
      <c r="H3489" s="53">
        <v>99</v>
      </c>
      <c r="I3489" s="53">
        <v>58</v>
      </c>
      <c r="J3489" s="53">
        <v>41</v>
      </c>
      <c r="K3489" s="52">
        <v>432</v>
      </c>
      <c r="L3489" s="52">
        <v>590.63099999999997</v>
      </c>
      <c r="M3489" s="55">
        <v>5</v>
      </c>
      <c r="N3489" s="61" t="s">
        <v>17</v>
      </c>
      <c r="P3489" s="66"/>
      <c r="Q3489" s="53"/>
      <c r="R3489" s="53"/>
      <c r="S3489" s="53"/>
      <c r="T3489" s="53"/>
      <c r="U3489" s="53"/>
      <c r="V3489" s="53"/>
      <c r="W3489" s="53"/>
      <c r="BY3489" s="53"/>
    </row>
    <row r="3490" spans="2:77" s="52" customFormat="1" ht="13" x14ac:dyDescent="0.3">
      <c r="B3490" s="53" t="s">
        <v>12</v>
      </c>
      <c r="C3490" s="53" t="s">
        <v>161</v>
      </c>
      <c r="D3490" s="53" t="s">
        <v>1129</v>
      </c>
      <c r="E3490" s="53">
        <v>42.127249999999997</v>
      </c>
      <c r="F3490" s="53">
        <v>0.61596510000000004</v>
      </c>
      <c r="G3490" s="54">
        <v>892.47799999999995</v>
      </c>
      <c r="H3490" s="53">
        <v>50</v>
      </c>
      <c r="I3490" s="53">
        <v>33</v>
      </c>
      <c r="J3490" s="53">
        <v>17</v>
      </c>
      <c r="K3490" s="52">
        <v>432</v>
      </c>
      <c r="L3490" s="52">
        <v>460.47799999999995</v>
      </c>
      <c r="M3490" s="55">
        <v>5</v>
      </c>
      <c r="N3490" s="61" t="s">
        <v>17</v>
      </c>
      <c r="P3490" s="66"/>
      <c r="Q3490" s="53"/>
      <c r="R3490" s="53"/>
      <c r="S3490" s="53"/>
      <c r="T3490" s="53"/>
      <c r="U3490" s="53"/>
      <c r="V3490" s="53"/>
      <c r="W3490" s="53"/>
      <c r="BY3490" s="53"/>
    </row>
    <row r="3491" spans="2:77" s="52" customFormat="1" ht="13" x14ac:dyDescent="0.3">
      <c r="B3491" s="53" t="s">
        <v>12</v>
      </c>
      <c r="C3491" s="53" t="s">
        <v>161</v>
      </c>
      <c r="D3491" s="53" t="s">
        <v>1130</v>
      </c>
      <c r="E3491" s="53">
        <v>42.055500000000002</v>
      </c>
      <c r="F3491" s="53">
        <v>-0.44019849999999999</v>
      </c>
      <c r="G3491" s="54">
        <v>397.60770000000002</v>
      </c>
      <c r="H3491" s="53">
        <v>131</v>
      </c>
      <c r="I3491" s="53">
        <v>77</v>
      </c>
      <c r="J3491" s="53">
        <v>54</v>
      </c>
      <c r="K3491" s="52">
        <v>432</v>
      </c>
      <c r="L3491" s="52">
        <v>-34.392299999999977</v>
      </c>
      <c r="M3491" s="55">
        <v>2</v>
      </c>
      <c r="N3491" s="61" t="s">
        <v>16</v>
      </c>
      <c r="P3491" s="66"/>
      <c r="Q3491" s="53"/>
      <c r="R3491" s="53"/>
      <c r="S3491" s="53"/>
      <c r="T3491" s="53"/>
      <c r="U3491" s="53"/>
      <c r="V3491" s="53"/>
      <c r="W3491" s="53"/>
      <c r="BY3491" s="53"/>
    </row>
    <row r="3492" spans="2:77" s="52" customFormat="1" ht="13" x14ac:dyDescent="0.3">
      <c r="B3492" s="53" t="s">
        <v>12</v>
      </c>
      <c r="C3492" s="53" t="s">
        <v>161</v>
      </c>
      <c r="D3492" s="53" t="s">
        <v>1131</v>
      </c>
      <c r="E3492" s="53">
        <v>42.546680000000002</v>
      </c>
      <c r="F3492" s="53">
        <v>0.46185720000000002</v>
      </c>
      <c r="G3492" s="54">
        <v>982.98140000000001</v>
      </c>
      <c r="H3492" s="53">
        <v>150</v>
      </c>
      <c r="I3492" s="53">
        <v>72</v>
      </c>
      <c r="J3492" s="53">
        <v>78</v>
      </c>
      <c r="K3492" s="52">
        <v>432</v>
      </c>
      <c r="L3492" s="52">
        <v>550.98140000000001</v>
      </c>
      <c r="M3492" s="55">
        <v>5</v>
      </c>
      <c r="N3492" s="61" t="s">
        <v>17</v>
      </c>
      <c r="P3492" s="66"/>
      <c r="Q3492" s="53"/>
      <c r="R3492" s="53"/>
      <c r="S3492" s="53"/>
      <c r="T3492" s="53"/>
      <c r="U3492" s="53"/>
      <c r="V3492" s="53"/>
      <c r="W3492" s="53"/>
      <c r="BY3492" s="53"/>
    </row>
    <row r="3493" spans="2:77" s="52" customFormat="1" ht="13" x14ac:dyDescent="0.3">
      <c r="B3493" s="53" t="s">
        <v>12</v>
      </c>
      <c r="C3493" s="53" t="s">
        <v>161</v>
      </c>
      <c r="D3493" s="53" t="s">
        <v>1132</v>
      </c>
      <c r="E3493" s="53">
        <v>42.679819999999999</v>
      </c>
      <c r="F3493" s="53">
        <v>-0.53080059999999996</v>
      </c>
      <c r="G3493" s="54">
        <v>955.92409999999995</v>
      </c>
      <c r="H3493" s="53">
        <v>477</v>
      </c>
      <c r="I3493" s="53">
        <v>262</v>
      </c>
      <c r="J3493" s="53">
        <v>215</v>
      </c>
      <c r="K3493" s="52">
        <v>432</v>
      </c>
      <c r="L3493" s="52">
        <v>523.92409999999995</v>
      </c>
      <c r="M3493" s="55">
        <v>5</v>
      </c>
      <c r="N3493" s="61" t="s">
        <v>17</v>
      </c>
      <c r="P3493" s="66"/>
      <c r="Q3493" s="53"/>
      <c r="R3493" s="53"/>
      <c r="S3493" s="53"/>
      <c r="T3493" s="53"/>
      <c r="U3493" s="53"/>
      <c r="V3493" s="53"/>
      <c r="W3493" s="53"/>
      <c r="BY3493" s="53"/>
    </row>
    <row r="3494" spans="2:77" s="52" customFormat="1" ht="13" x14ac:dyDescent="0.3">
      <c r="B3494" s="53" t="s">
        <v>12</v>
      </c>
      <c r="C3494" s="53" t="s">
        <v>161</v>
      </c>
      <c r="D3494" s="53" t="s">
        <v>1133</v>
      </c>
      <c r="E3494" s="53">
        <v>41.715330000000002</v>
      </c>
      <c r="F3494" s="53">
        <v>-8.8676999999999992E-3</v>
      </c>
      <c r="G3494" s="54">
        <v>231.32</v>
      </c>
      <c r="H3494" s="53">
        <v>512</v>
      </c>
      <c r="I3494" s="53">
        <v>257</v>
      </c>
      <c r="J3494" s="53">
        <v>255</v>
      </c>
      <c r="K3494" s="52">
        <v>432</v>
      </c>
      <c r="L3494" s="52">
        <v>-200.68</v>
      </c>
      <c r="M3494" s="55">
        <v>2</v>
      </c>
      <c r="N3494" s="61" t="s">
        <v>16</v>
      </c>
      <c r="P3494" s="66"/>
      <c r="Q3494" s="53"/>
      <c r="R3494" s="53"/>
      <c r="S3494" s="53"/>
      <c r="T3494" s="53"/>
      <c r="U3494" s="53"/>
      <c r="V3494" s="53"/>
      <c r="W3494" s="53"/>
      <c r="BY3494" s="53"/>
    </row>
    <row r="3495" spans="2:77" s="52" customFormat="1" ht="13" x14ac:dyDescent="0.3">
      <c r="B3495" s="53" t="s">
        <v>12</v>
      </c>
      <c r="C3495" s="53" t="s">
        <v>161</v>
      </c>
      <c r="D3495" s="53" t="s">
        <v>1134</v>
      </c>
      <c r="E3495" s="53">
        <v>42.486310000000003</v>
      </c>
      <c r="F3495" s="53">
        <v>-0.28202949999999999</v>
      </c>
      <c r="G3495" s="54">
        <v>890.71939999999995</v>
      </c>
      <c r="H3495" s="53">
        <v>158</v>
      </c>
      <c r="I3495" s="53">
        <v>91</v>
      </c>
      <c r="J3495" s="53">
        <v>67</v>
      </c>
      <c r="K3495" s="52">
        <v>432</v>
      </c>
      <c r="L3495" s="52">
        <v>458.71939999999995</v>
      </c>
      <c r="M3495" s="55">
        <v>5</v>
      </c>
      <c r="N3495" s="61" t="s">
        <v>17</v>
      </c>
      <c r="P3495" s="66"/>
      <c r="Q3495" s="53"/>
      <c r="R3495" s="53"/>
      <c r="S3495" s="53"/>
      <c r="T3495" s="53"/>
      <c r="U3495" s="53"/>
      <c r="V3495" s="53"/>
      <c r="W3495" s="53"/>
      <c r="BY3495" s="53"/>
    </row>
    <row r="3496" spans="2:77" s="52" customFormat="1" ht="13" x14ac:dyDescent="0.3">
      <c r="B3496" s="53" t="s">
        <v>12</v>
      </c>
      <c r="C3496" s="53" t="s">
        <v>161</v>
      </c>
      <c r="D3496" s="53" t="s">
        <v>1135</v>
      </c>
      <c r="E3496" s="53">
        <v>42.619280000000003</v>
      </c>
      <c r="F3496" s="53">
        <v>-0.24973119999999999</v>
      </c>
      <c r="G3496" s="54">
        <v>1076.43</v>
      </c>
      <c r="H3496" s="53">
        <v>77</v>
      </c>
      <c r="I3496" s="53">
        <v>46</v>
      </c>
      <c r="J3496" s="53">
        <v>31</v>
      </c>
      <c r="K3496" s="52">
        <v>432</v>
      </c>
      <c r="L3496" s="52">
        <v>644.43000000000006</v>
      </c>
      <c r="M3496" s="55">
        <v>6</v>
      </c>
      <c r="N3496" s="61" t="s">
        <v>17</v>
      </c>
      <c r="P3496" s="66"/>
      <c r="Q3496" s="53"/>
      <c r="R3496" s="53"/>
      <c r="S3496" s="53"/>
      <c r="T3496" s="53"/>
      <c r="U3496" s="53"/>
      <c r="V3496" s="53"/>
      <c r="W3496" s="53"/>
      <c r="BY3496" s="53"/>
    </row>
    <row r="3497" spans="2:77" s="52" customFormat="1" ht="13" x14ac:dyDescent="0.3">
      <c r="B3497" s="53" t="s">
        <v>12</v>
      </c>
      <c r="C3497" s="53" t="s">
        <v>161</v>
      </c>
      <c r="D3497" s="53" t="s">
        <v>1136</v>
      </c>
      <c r="E3497" s="53">
        <v>41.60407</v>
      </c>
      <c r="F3497" s="53">
        <v>0.26608900000000002</v>
      </c>
      <c r="G3497" s="54">
        <v>162.6138</v>
      </c>
      <c r="H3497" s="53">
        <v>1729</v>
      </c>
      <c r="I3497" s="53">
        <v>889</v>
      </c>
      <c r="J3497" s="53">
        <v>840</v>
      </c>
      <c r="K3497" s="52">
        <v>432</v>
      </c>
      <c r="L3497" s="52">
        <v>-269.38620000000003</v>
      </c>
      <c r="M3497" s="55">
        <v>2</v>
      </c>
      <c r="N3497" s="61" t="s">
        <v>16</v>
      </c>
      <c r="P3497" s="66"/>
      <c r="Q3497" s="53"/>
      <c r="R3497" s="53"/>
      <c r="S3497" s="53"/>
      <c r="T3497" s="53"/>
      <c r="U3497" s="53"/>
      <c r="V3497" s="53"/>
      <c r="W3497" s="53"/>
      <c r="BY3497" s="53"/>
    </row>
    <row r="3498" spans="2:77" s="52" customFormat="1" ht="13" x14ac:dyDescent="0.3">
      <c r="B3498" s="53" t="s">
        <v>116</v>
      </c>
      <c r="C3498" s="53" t="s">
        <v>163</v>
      </c>
      <c r="D3498" s="53" t="s">
        <v>637</v>
      </c>
      <c r="E3498" s="53">
        <v>37.791649999999997</v>
      </c>
      <c r="F3498" s="53">
        <v>-3.4682849999999998</v>
      </c>
      <c r="G3498" s="54">
        <v>838.44960000000003</v>
      </c>
      <c r="H3498" s="53">
        <v>1228</v>
      </c>
      <c r="I3498" s="53">
        <v>620</v>
      </c>
      <c r="J3498" s="53">
        <v>608</v>
      </c>
      <c r="K3498" s="52">
        <v>436</v>
      </c>
      <c r="L3498" s="52">
        <v>402.44960000000003</v>
      </c>
      <c r="M3498" s="55">
        <v>5</v>
      </c>
      <c r="N3498" s="61" t="s">
        <v>16</v>
      </c>
      <c r="P3498" s="66"/>
      <c r="Q3498" s="53"/>
      <c r="R3498" s="53"/>
      <c r="S3498" s="53"/>
      <c r="T3498" s="53"/>
      <c r="U3498" s="53"/>
      <c r="V3498" s="53"/>
      <c r="W3498" s="53"/>
      <c r="BY3498" s="53"/>
    </row>
    <row r="3499" spans="2:77" s="52" customFormat="1" ht="13" x14ac:dyDescent="0.3">
      <c r="B3499" s="53" t="s">
        <v>116</v>
      </c>
      <c r="C3499" s="53" t="s">
        <v>163</v>
      </c>
      <c r="D3499" s="53" t="s">
        <v>638</v>
      </c>
      <c r="E3499" s="53">
        <v>37.46358</v>
      </c>
      <c r="F3499" s="53">
        <v>-3.9250780000000001</v>
      </c>
      <c r="G3499" s="54">
        <v>929.46979999999996</v>
      </c>
      <c r="H3499" s="53">
        <v>22783</v>
      </c>
      <c r="I3499" s="53">
        <v>11343</v>
      </c>
      <c r="J3499" s="53">
        <v>11440</v>
      </c>
      <c r="K3499" s="52">
        <v>436</v>
      </c>
      <c r="L3499" s="52">
        <v>493.46979999999996</v>
      </c>
      <c r="M3499" s="55">
        <v>5</v>
      </c>
      <c r="N3499" s="61" t="s">
        <v>16</v>
      </c>
      <c r="P3499" s="66"/>
      <c r="Q3499" s="53"/>
      <c r="R3499" s="53"/>
      <c r="S3499" s="53"/>
      <c r="T3499" s="53"/>
      <c r="U3499" s="53"/>
      <c r="V3499" s="53"/>
      <c r="W3499" s="53"/>
      <c r="BY3499" s="53"/>
    </row>
    <row r="3500" spans="2:77" s="52" customFormat="1" ht="13" x14ac:dyDescent="0.3">
      <c r="B3500" s="53" t="s">
        <v>116</v>
      </c>
      <c r="C3500" s="53" t="s">
        <v>163</v>
      </c>
      <c r="D3500" s="53" t="s">
        <v>639</v>
      </c>
      <c r="E3500" s="53">
        <v>37.591059999999999</v>
      </c>
      <c r="F3500" s="53">
        <v>-4.086735</v>
      </c>
      <c r="G3500" s="54">
        <v>660.81230000000005</v>
      </c>
      <c r="H3500" s="53">
        <v>11135</v>
      </c>
      <c r="I3500" s="53">
        <v>5522</v>
      </c>
      <c r="J3500" s="53">
        <v>5613</v>
      </c>
      <c r="K3500" s="52">
        <v>436</v>
      </c>
      <c r="L3500" s="52">
        <v>224.81230000000005</v>
      </c>
      <c r="M3500" s="55">
        <v>4</v>
      </c>
      <c r="N3500" s="61" t="s">
        <v>15</v>
      </c>
      <c r="P3500" s="66"/>
      <c r="Q3500" s="53"/>
      <c r="R3500" s="53"/>
      <c r="S3500" s="53"/>
      <c r="T3500" s="53"/>
      <c r="U3500" s="53"/>
      <c r="V3500" s="53"/>
      <c r="W3500" s="53"/>
      <c r="BY3500" s="53"/>
    </row>
    <row r="3501" spans="2:77" s="52" customFormat="1" ht="13" x14ac:dyDescent="0.3">
      <c r="B3501" s="53" t="s">
        <v>116</v>
      </c>
      <c r="C3501" s="53" t="s">
        <v>163</v>
      </c>
      <c r="D3501" s="53" t="s">
        <v>640</v>
      </c>
      <c r="E3501" s="53">
        <v>38.411819999999999</v>
      </c>
      <c r="F3501" s="53">
        <v>-3.3717739999999998</v>
      </c>
      <c r="G3501" s="54">
        <v>700.27110000000005</v>
      </c>
      <c r="H3501" s="53">
        <v>545</v>
      </c>
      <c r="I3501" s="53">
        <v>279</v>
      </c>
      <c r="J3501" s="53">
        <v>266</v>
      </c>
      <c r="K3501" s="52">
        <v>436</v>
      </c>
      <c r="L3501" s="52">
        <v>264.27110000000005</v>
      </c>
      <c r="M3501" s="55">
        <v>4</v>
      </c>
      <c r="N3501" s="61" t="s">
        <v>15</v>
      </c>
      <c r="P3501" s="66"/>
      <c r="Q3501" s="53"/>
      <c r="R3501" s="53"/>
      <c r="S3501" s="53"/>
      <c r="T3501" s="53"/>
      <c r="U3501" s="53"/>
      <c r="V3501" s="53"/>
      <c r="W3501" s="53"/>
      <c r="BY3501" s="53"/>
    </row>
    <row r="3502" spans="2:77" s="52" customFormat="1" ht="13" x14ac:dyDescent="0.3">
      <c r="B3502" s="53" t="s">
        <v>116</v>
      </c>
      <c r="C3502" s="53" t="s">
        <v>163</v>
      </c>
      <c r="D3502" s="53" t="s">
        <v>641</v>
      </c>
      <c r="E3502" s="53">
        <v>38.036749999999998</v>
      </c>
      <c r="F3502" s="53">
        <v>-4.0543909999999999</v>
      </c>
      <c r="G3502" s="54">
        <v>215.333</v>
      </c>
      <c r="H3502" s="53">
        <v>39111</v>
      </c>
      <c r="I3502" s="53">
        <v>19305</v>
      </c>
      <c r="J3502" s="53">
        <v>19806</v>
      </c>
      <c r="K3502" s="52">
        <v>436</v>
      </c>
      <c r="L3502" s="52">
        <v>-220.667</v>
      </c>
      <c r="M3502" s="55">
        <v>2</v>
      </c>
      <c r="N3502" s="61" t="s">
        <v>15</v>
      </c>
      <c r="P3502" s="66"/>
      <c r="Q3502" s="53"/>
      <c r="R3502" s="53"/>
      <c r="S3502" s="53"/>
      <c r="T3502" s="53"/>
      <c r="U3502" s="53"/>
      <c r="V3502" s="53"/>
      <c r="W3502" s="53"/>
      <c r="BY3502" s="53"/>
    </row>
    <row r="3503" spans="2:77" s="52" customFormat="1" ht="13" x14ac:dyDescent="0.3">
      <c r="B3503" s="53" t="s">
        <v>116</v>
      </c>
      <c r="C3503" s="53" t="s">
        <v>163</v>
      </c>
      <c r="D3503" s="53" t="s">
        <v>642</v>
      </c>
      <c r="E3503" s="53">
        <v>37.936480000000003</v>
      </c>
      <c r="F3503" s="53">
        <v>-4.0548909999999996</v>
      </c>
      <c r="G3503" s="54">
        <v>436.5915</v>
      </c>
      <c r="H3503" s="53">
        <v>5822</v>
      </c>
      <c r="I3503" s="53">
        <v>2894</v>
      </c>
      <c r="J3503" s="53">
        <v>2928</v>
      </c>
      <c r="K3503" s="52">
        <v>436</v>
      </c>
      <c r="L3503" s="52">
        <v>0.59149999999999636</v>
      </c>
      <c r="M3503" s="55">
        <v>2</v>
      </c>
      <c r="N3503" s="61" t="s">
        <v>15</v>
      </c>
      <c r="P3503" s="66"/>
      <c r="Q3503" s="53"/>
      <c r="R3503" s="53"/>
      <c r="S3503" s="53"/>
      <c r="T3503" s="53"/>
      <c r="U3503" s="53"/>
      <c r="V3503" s="53"/>
      <c r="W3503" s="53"/>
      <c r="BY3503" s="53"/>
    </row>
    <row r="3504" spans="2:77" s="52" customFormat="1" ht="13" x14ac:dyDescent="0.3">
      <c r="B3504" s="53" t="s">
        <v>116</v>
      </c>
      <c r="C3504" s="53" t="s">
        <v>163</v>
      </c>
      <c r="D3504" s="53" t="s">
        <v>643</v>
      </c>
      <c r="E3504" s="53">
        <v>37.973550000000003</v>
      </c>
      <c r="F3504" s="53">
        <v>-4.1070270000000004</v>
      </c>
      <c r="G3504" s="54">
        <v>348.89100000000002</v>
      </c>
      <c r="H3504" s="53">
        <v>3851</v>
      </c>
      <c r="I3504" s="53">
        <v>1916</v>
      </c>
      <c r="J3504" s="53">
        <v>1935</v>
      </c>
      <c r="K3504" s="52">
        <v>436</v>
      </c>
      <c r="L3504" s="52">
        <v>-87.10899999999998</v>
      </c>
      <c r="M3504" s="55">
        <v>2</v>
      </c>
      <c r="N3504" s="61" t="s">
        <v>15</v>
      </c>
      <c r="P3504" s="66"/>
      <c r="Q3504" s="53"/>
      <c r="R3504" s="53"/>
      <c r="S3504" s="53"/>
      <c r="T3504" s="53"/>
      <c r="U3504" s="53"/>
      <c r="V3504" s="53"/>
      <c r="W3504" s="53"/>
      <c r="BY3504" s="53"/>
    </row>
    <row r="3505" spans="2:77" s="52" customFormat="1" ht="13" x14ac:dyDescent="0.3">
      <c r="B3505" s="53" t="s">
        <v>116</v>
      </c>
      <c r="C3505" s="53" t="s">
        <v>163</v>
      </c>
      <c r="D3505" s="53" t="s">
        <v>644</v>
      </c>
      <c r="E3505" s="53">
        <v>38.182009999999998</v>
      </c>
      <c r="F3505" s="53">
        <v>-3.4308860000000001</v>
      </c>
      <c r="G3505" s="54">
        <v>382.30340000000001</v>
      </c>
      <c r="H3505" s="53">
        <v>1952</v>
      </c>
      <c r="I3505" s="53">
        <v>972</v>
      </c>
      <c r="J3505" s="53">
        <v>980</v>
      </c>
      <c r="K3505" s="52">
        <v>436</v>
      </c>
      <c r="L3505" s="52">
        <v>-53.696599999999989</v>
      </c>
      <c r="M3505" s="55">
        <v>2</v>
      </c>
      <c r="N3505" s="61" t="s">
        <v>15</v>
      </c>
      <c r="P3505" s="66"/>
      <c r="Q3505" s="53"/>
      <c r="R3505" s="53"/>
      <c r="S3505" s="53"/>
      <c r="T3505" s="53"/>
      <c r="U3505" s="53"/>
      <c r="V3505" s="53"/>
      <c r="W3505" s="53"/>
      <c r="BY3505" s="53"/>
    </row>
    <row r="3506" spans="2:77" s="52" customFormat="1" ht="13" x14ac:dyDescent="0.3">
      <c r="B3506" s="53" t="s">
        <v>116</v>
      </c>
      <c r="C3506" s="53" t="s">
        <v>163</v>
      </c>
      <c r="D3506" s="53" t="s">
        <v>645</v>
      </c>
      <c r="E3506" s="53">
        <v>38.320920000000001</v>
      </c>
      <c r="F3506" s="53">
        <v>-2.8949790000000002</v>
      </c>
      <c r="G3506" s="54">
        <v>540.23050000000001</v>
      </c>
      <c r="H3506" s="53">
        <v>2483</v>
      </c>
      <c r="I3506" s="53">
        <v>1271</v>
      </c>
      <c r="J3506" s="53">
        <v>1212</v>
      </c>
      <c r="K3506" s="52">
        <v>436</v>
      </c>
      <c r="L3506" s="52">
        <v>104.23050000000001</v>
      </c>
      <c r="M3506" s="55">
        <v>2</v>
      </c>
      <c r="N3506" s="61" t="s">
        <v>15</v>
      </c>
      <c r="P3506" s="66"/>
      <c r="Q3506" s="53"/>
      <c r="R3506" s="53"/>
      <c r="S3506" s="53"/>
      <c r="T3506" s="53"/>
      <c r="U3506" s="53"/>
      <c r="V3506" s="53"/>
      <c r="W3506" s="53"/>
      <c r="BY3506" s="53"/>
    </row>
    <row r="3507" spans="2:77" s="52" customFormat="1" ht="13" x14ac:dyDescent="0.3">
      <c r="B3507" s="53" t="s">
        <v>116</v>
      </c>
      <c r="C3507" s="53" t="s">
        <v>163</v>
      </c>
      <c r="D3507" s="53" t="s">
        <v>646</v>
      </c>
      <c r="E3507" s="53">
        <v>37.993429999999996</v>
      </c>
      <c r="F3507" s="53">
        <v>-3.4692370000000001</v>
      </c>
      <c r="G3507" s="54">
        <v>759.47500000000002</v>
      </c>
      <c r="H3507" s="53">
        <v>16253</v>
      </c>
      <c r="I3507" s="53">
        <v>8062</v>
      </c>
      <c r="J3507" s="53">
        <v>8191</v>
      </c>
      <c r="K3507" s="52">
        <v>436</v>
      </c>
      <c r="L3507" s="52">
        <v>323.47500000000002</v>
      </c>
      <c r="M3507" s="55">
        <v>4</v>
      </c>
      <c r="N3507" s="61" t="s">
        <v>15</v>
      </c>
      <c r="P3507" s="66"/>
      <c r="Q3507" s="53"/>
      <c r="R3507" s="53"/>
      <c r="S3507" s="53"/>
      <c r="T3507" s="53"/>
      <c r="U3507" s="53"/>
      <c r="V3507" s="53"/>
      <c r="W3507" s="53"/>
      <c r="BY3507" s="53"/>
    </row>
    <row r="3508" spans="2:77" s="52" customFormat="1" ht="13" x14ac:dyDescent="0.3">
      <c r="B3508" s="53" t="s">
        <v>116</v>
      </c>
      <c r="C3508" s="53" t="s">
        <v>163</v>
      </c>
      <c r="D3508" s="53" t="s">
        <v>647</v>
      </c>
      <c r="E3508" s="53">
        <v>38.095880000000001</v>
      </c>
      <c r="F3508" s="53">
        <v>-3.7748590000000002</v>
      </c>
      <c r="G3508" s="54">
        <v>350.99900000000002</v>
      </c>
      <c r="H3508" s="53">
        <v>18785</v>
      </c>
      <c r="I3508" s="53">
        <v>9497</v>
      </c>
      <c r="J3508" s="53">
        <v>9288</v>
      </c>
      <c r="K3508" s="52">
        <v>436</v>
      </c>
      <c r="L3508" s="52">
        <v>-85.000999999999976</v>
      </c>
      <c r="M3508" s="55">
        <v>2</v>
      </c>
      <c r="N3508" s="61" t="s">
        <v>15</v>
      </c>
      <c r="P3508" s="66"/>
      <c r="Q3508" s="53"/>
      <c r="R3508" s="53"/>
      <c r="S3508" s="53"/>
      <c r="T3508" s="53"/>
      <c r="U3508" s="53"/>
      <c r="V3508" s="53"/>
      <c r="W3508" s="53"/>
      <c r="BY3508" s="53"/>
    </row>
    <row r="3509" spans="2:77" s="52" customFormat="1" ht="13" x14ac:dyDescent="0.3">
      <c r="B3509" s="53" t="s">
        <v>116</v>
      </c>
      <c r="C3509" s="53" t="s">
        <v>163</v>
      </c>
      <c r="D3509" s="53" t="s">
        <v>648</v>
      </c>
      <c r="E3509" s="53">
        <v>38.171329999999998</v>
      </c>
      <c r="F3509" s="53">
        <v>-3.7742580000000001</v>
      </c>
      <c r="G3509" s="54">
        <v>419.48919999999998</v>
      </c>
      <c r="H3509" s="53">
        <v>2716</v>
      </c>
      <c r="I3509" s="53">
        <v>1402</v>
      </c>
      <c r="J3509" s="53">
        <v>1314</v>
      </c>
      <c r="K3509" s="52">
        <v>436</v>
      </c>
      <c r="L3509" s="52">
        <v>-16.510800000000017</v>
      </c>
      <c r="M3509" s="55">
        <v>2</v>
      </c>
      <c r="N3509" s="61" t="s">
        <v>15</v>
      </c>
      <c r="P3509" s="66"/>
      <c r="Q3509" s="53"/>
      <c r="R3509" s="53"/>
      <c r="S3509" s="53"/>
      <c r="T3509" s="53"/>
      <c r="U3509" s="53"/>
      <c r="V3509" s="53"/>
      <c r="W3509" s="53"/>
      <c r="BY3509" s="53"/>
    </row>
    <row r="3510" spans="2:77" s="52" customFormat="1" ht="13" x14ac:dyDescent="0.3">
      <c r="B3510" s="53" t="s">
        <v>116</v>
      </c>
      <c r="C3510" s="53" t="s">
        <v>163</v>
      </c>
      <c r="D3510" s="53" t="s">
        <v>649</v>
      </c>
      <c r="E3510" s="53">
        <v>38.252380000000002</v>
      </c>
      <c r="F3510" s="53">
        <v>-2.8898830000000002</v>
      </c>
      <c r="G3510" s="54">
        <v>581.13469999999995</v>
      </c>
      <c r="H3510" s="53">
        <v>5591</v>
      </c>
      <c r="I3510" s="53">
        <v>2882</v>
      </c>
      <c r="J3510" s="53">
        <v>2709</v>
      </c>
      <c r="K3510" s="52">
        <v>436</v>
      </c>
      <c r="L3510" s="52">
        <v>145.13469999999995</v>
      </c>
      <c r="M3510" s="55">
        <v>2</v>
      </c>
      <c r="N3510" s="61" t="s">
        <v>15</v>
      </c>
      <c r="P3510" s="66"/>
      <c r="Q3510" s="53"/>
      <c r="R3510" s="53"/>
      <c r="S3510" s="53"/>
      <c r="T3510" s="53"/>
      <c r="U3510" s="53"/>
      <c r="V3510" s="53"/>
      <c r="W3510" s="53"/>
      <c r="BY3510" s="53"/>
    </row>
    <row r="3511" spans="2:77" s="52" customFormat="1" ht="13" x14ac:dyDescent="0.3">
      <c r="B3511" s="53" t="s">
        <v>116</v>
      </c>
      <c r="C3511" s="53" t="s">
        <v>163</v>
      </c>
      <c r="D3511" s="53" t="s">
        <v>650</v>
      </c>
      <c r="E3511" s="53">
        <v>37.822710000000001</v>
      </c>
      <c r="F3511" s="53">
        <v>-3.4117609999999998</v>
      </c>
      <c r="G3511" s="54">
        <v>645.46879999999999</v>
      </c>
      <c r="H3511" s="53">
        <v>3127</v>
      </c>
      <c r="I3511" s="53">
        <v>1567</v>
      </c>
      <c r="J3511" s="53">
        <v>1560</v>
      </c>
      <c r="K3511" s="52">
        <v>436</v>
      </c>
      <c r="L3511" s="52">
        <v>209.46879999999999</v>
      </c>
      <c r="M3511" s="55">
        <v>4</v>
      </c>
      <c r="N3511" s="61" t="s">
        <v>15</v>
      </c>
      <c r="P3511" s="66"/>
      <c r="Q3511" s="53"/>
      <c r="R3511" s="53"/>
      <c r="S3511" s="53"/>
      <c r="T3511" s="53"/>
      <c r="U3511" s="53"/>
      <c r="V3511" s="53"/>
      <c r="W3511" s="53"/>
      <c r="BY3511" s="53"/>
    </row>
    <row r="3512" spans="2:77" s="52" customFormat="1" ht="13" x14ac:dyDescent="0.3">
      <c r="B3512" s="53" t="s">
        <v>116</v>
      </c>
      <c r="C3512" s="53" t="s">
        <v>163</v>
      </c>
      <c r="D3512" s="53" t="s">
        <v>651</v>
      </c>
      <c r="E3512" s="53">
        <v>37.984520000000003</v>
      </c>
      <c r="F3512" s="53">
        <v>-3.5348299999999999</v>
      </c>
      <c r="G3512" s="54">
        <v>556.92520000000002</v>
      </c>
      <c r="H3512" s="53">
        <v>3165</v>
      </c>
      <c r="I3512" s="53">
        <v>1581</v>
      </c>
      <c r="J3512" s="53">
        <v>1584</v>
      </c>
      <c r="K3512" s="52">
        <v>436</v>
      </c>
      <c r="L3512" s="52">
        <v>120.92520000000002</v>
      </c>
      <c r="M3512" s="55">
        <v>2</v>
      </c>
      <c r="N3512" s="61" t="s">
        <v>15</v>
      </c>
      <c r="P3512" s="66"/>
      <c r="Q3512" s="53"/>
      <c r="R3512" s="53"/>
      <c r="S3512" s="53"/>
      <c r="T3512" s="53"/>
      <c r="U3512" s="53"/>
      <c r="V3512" s="53"/>
      <c r="W3512" s="53"/>
      <c r="BY3512" s="53"/>
    </row>
    <row r="3513" spans="2:77" s="52" customFormat="1" ht="13" x14ac:dyDescent="0.3">
      <c r="B3513" s="53" t="s">
        <v>116</v>
      </c>
      <c r="C3513" s="53" t="s">
        <v>163</v>
      </c>
      <c r="D3513" s="53" t="s">
        <v>652</v>
      </c>
      <c r="E3513" s="53">
        <v>37.7239</v>
      </c>
      <c r="F3513" s="53">
        <v>-3.3822199999999998</v>
      </c>
      <c r="G3513" s="54">
        <v>863.72879999999998</v>
      </c>
      <c r="H3513" s="53">
        <v>1833</v>
      </c>
      <c r="I3513" s="53">
        <v>910</v>
      </c>
      <c r="J3513" s="53">
        <v>923</v>
      </c>
      <c r="K3513" s="52">
        <v>436</v>
      </c>
      <c r="L3513" s="52">
        <v>427.72879999999998</v>
      </c>
      <c r="M3513" s="55">
        <v>5</v>
      </c>
      <c r="N3513" s="61" t="s">
        <v>16</v>
      </c>
      <c r="P3513" s="66"/>
      <c r="Q3513" s="53"/>
      <c r="R3513" s="53"/>
      <c r="S3513" s="53"/>
      <c r="T3513" s="53"/>
      <c r="U3513" s="53"/>
      <c r="V3513" s="53"/>
      <c r="W3513" s="53"/>
      <c r="BY3513" s="53"/>
    </row>
    <row r="3514" spans="2:77" s="52" customFormat="1" ht="13" x14ac:dyDescent="0.3">
      <c r="B3514" s="53" t="s">
        <v>116</v>
      </c>
      <c r="C3514" s="53" t="s">
        <v>163</v>
      </c>
      <c r="D3514" s="53" t="s">
        <v>653</v>
      </c>
      <c r="E3514" s="53">
        <v>38.35257</v>
      </c>
      <c r="F3514" s="53">
        <v>-2.6508660000000002</v>
      </c>
      <c r="G3514" s="54">
        <v>854.92319999999995</v>
      </c>
      <c r="H3514" s="53">
        <v>545</v>
      </c>
      <c r="I3514" s="53">
        <v>288</v>
      </c>
      <c r="J3514" s="53">
        <v>257</v>
      </c>
      <c r="K3514" s="52">
        <v>436</v>
      </c>
      <c r="L3514" s="52">
        <v>418.92319999999995</v>
      </c>
      <c r="M3514" s="55">
        <v>5</v>
      </c>
      <c r="N3514" s="61" t="s">
        <v>16</v>
      </c>
      <c r="P3514" s="66"/>
      <c r="Q3514" s="53"/>
      <c r="R3514" s="53"/>
      <c r="S3514" s="53"/>
      <c r="T3514" s="53"/>
      <c r="U3514" s="53"/>
      <c r="V3514" s="53"/>
      <c r="W3514" s="53"/>
      <c r="BY3514" s="53"/>
    </row>
    <row r="3515" spans="2:77" s="52" customFormat="1" ht="13" x14ac:dyDescent="0.3">
      <c r="B3515" s="53" t="s">
        <v>116</v>
      </c>
      <c r="C3515" s="53" t="s">
        <v>163</v>
      </c>
      <c r="D3515" s="53" t="s">
        <v>654</v>
      </c>
      <c r="E3515" s="53">
        <v>37.705350000000003</v>
      </c>
      <c r="F3515" s="53">
        <v>-3.286108</v>
      </c>
      <c r="G3515" s="54">
        <v>946.84749999999997</v>
      </c>
      <c r="H3515" s="53">
        <v>2101</v>
      </c>
      <c r="I3515" s="53">
        <v>1103</v>
      </c>
      <c r="J3515" s="53">
        <v>998</v>
      </c>
      <c r="K3515" s="52">
        <v>436</v>
      </c>
      <c r="L3515" s="52">
        <v>510.84749999999997</v>
      </c>
      <c r="M3515" s="55">
        <v>5</v>
      </c>
      <c r="N3515" s="61" t="s">
        <v>16</v>
      </c>
      <c r="P3515" s="66"/>
      <c r="Q3515" s="53"/>
      <c r="R3515" s="53"/>
      <c r="S3515" s="53"/>
      <c r="T3515" s="53"/>
      <c r="U3515" s="53"/>
      <c r="V3515" s="53"/>
      <c r="W3515" s="53"/>
      <c r="BY3515" s="53"/>
    </row>
    <row r="3516" spans="2:77" s="52" customFormat="1" ht="13" x14ac:dyDescent="0.3">
      <c r="B3516" s="53" t="s">
        <v>116</v>
      </c>
      <c r="C3516" s="53" t="s">
        <v>163</v>
      </c>
      <c r="D3516" s="53" t="s">
        <v>655</v>
      </c>
      <c r="E3516" s="53">
        <v>37.676909999999999</v>
      </c>
      <c r="F3516" s="53">
        <v>-3.5656270000000001</v>
      </c>
      <c r="G3516" s="54">
        <v>766.17049999999995</v>
      </c>
      <c r="H3516" s="53">
        <v>2968</v>
      </c>
      <c r="I3516" s="53">
        <v>1533</v>
      </c>
      <c r="J3516" s="53">
        <v>1435</v>
      </c>
      <c r="K3516" s="52">
        <v>436</v>
      </c>
      <c r="L3516" s="52">
        <v>330.17049999999995</v>
      </c>
      <c r="M3516" s="55">
        <v>4</v>
      </c>
      <c r="N3516" s="61" t="s">
        <v>15</v>
      </c>
      <c r="P3516" s="66"/>
      <c r="Q3516" s="53"/>
      <c r="R3516" s="53"/>
      <c r="S3516" s="53"/>
      <c r="T3516" s="53"/>
      <c r="U3516" s="53"/>
      <c r="V3516" s="53"/>
      <c r="W3516" s="53"/>
      <c r="BY3516" s="53"/>
    </row>
    <row r="3517" spans="2:77" s="52" customFormat="1" ht="13" x14ac:dyDescent="0.3">
      <c r="B3517" s="53" t="s">
        <v>116</v>
      </c>
      <c r="C3517" s="53" t="s">
        <v>163</v>
      </c>
      <c r="D3517" s="53" t="s">
        <v>656</v>
      </c>
      <c r="E3517" s="53">
        <v>37.555929999999996</v>
      </c>
      <c r="F3517" s="53">
        <v>-3.6357889999999999</v>
      </c>
      <c r="G3517" s="54">
        <v>873.84439999999995</v>
      </c>
      <c r="H3517" s="53">
        <v>2094</v>
      </c>
      <c r="I3517" s="53">
        <v>1100</v>
      </c>
      <c r="J3517" s="53">
        <v>994</v>
      </c>
      <c r="K3517" s="52">
        <v>436</v>
      </c>
      <c r="L3517" s="52">
        <v>437.84439999999995</v>
      </c>
      <c r="M3517" s="55">
        <v>5</v>
      </c>
      <c r="N3517" s="61" t="s">
        <v>16</v>
      </c>
      <c r="P3517" s="66"/>
      <c r="Q3517" s="53"/>
      <c r="R3517" s="53"/>
      <c r="S3517" s="53"/>
      <c r="T3517" s="53"/>
      <c r="U3517" s="53"/>
      <c r="V3517" s="53"/>
      <c r="W3517" s="53"/>
      <c r="BY3517" s="53"/>
    </row>
    <row r="3518" spans="2:77" s="52" customFormat="1" ht="13" x14ac:dyDescent="0.3">
      <c r="B3518" s="53" t="s">
        <v>116</v>
      </c>
      <c r="C3518" s="53" t="s">
        <v>163</v>
      </c>
      <c r="D3518" s="53" t="s">
        <v>657</v>
      </c>
      <c r="E3518" s="53">
        <v>38.048679999999997</v>
      </c>
      <c r="F3518" s="53">
        <v>-3.4821719999999998</v>
      </c>
      <c r="G3518" s="54">
        <v>522.58069999999998</v>
      </c>
      <c r="H3518" s="53">
        <v>2083</v>
      </c>
      <c r="I3518" s="53">
        <v>1043</v>
      </c>
      <c r="J3518" s="53">
        <v>1040</v>
      </c>
      <c r="K3518" s="52">
        <v>436</v>
      </c>
      <c r="L3518" s="52">
        <v>86.580699999999979</v>
      </c>
      <c r="M3518" s="55">
        <v>2</v>
      </c>
      <c r="N3518" s="61" t="s">
        <v>15</v>
      </c>
      <c r="P3518" s="66"/>
      <c r="Q3518" s="53"/>
      <c r="R3518" s="53"/>
      <c r="S3518" s="53"/>
      <c r="T3518" s="53"/>
      <c r="U3518" s="53"/>
      <c r="V3518" s="53"/>
      <c r="W3518" s="53"/>
      <c r="BY3518" s="53"/>
    </row>
    <row r="3519" spans="2:77" s="52" customFormat="1" ht="13" x14ac:dyDescent="0.3">
      <c r="B3519" s="53" t="s">
        <v>116</v>
      </c>
      <c r="C3519" s="53" t="s">
        <v>163</v>
      </c>
      <c r="D3519" s="53" t="s">
        <v>658</v>
      </c>
      <c r="E3519" s="53">
        <v>38.229520000000001</v>
      </c>
      <c r="F3519" s="53">
        <v>-3.6315219999999999</v>
      </c>
      <c r="G3519" s="54">
        <v>403.3349</v>
      </c>
      <c r="H3519" s="53">
        <v>663</v>
      </c>
      <c r="I3519" s="53">
        <v>348</v>
      </c>
      <c r="J3519" s="53">
        <v>315</v>
      </c>
      <c r="K3519" s="52">
        <v>436</v>
      </c>
      <c r="L3519" s="52">
        <v>-32.665099999999995</v>
      </c>
      <c r="M3519" s="55">
        <v>2</v>
      </c>
      <c r="N3519" s="61" t="s">
        <v>15</v>
      </c>
      <c r="P3519" s="66"/>
      <c r="Q3519" s="53"/>
      <c r="R3519" s="53"/>
      <c r="S3519" s="53"/>
      <c r="T3519" s="53"/>
      <c r="U3519" s="53"/>
      <c r="V3519" s="53"/>
      <c r="W3519" s="53"/>
      <c r="BY3519" s="53"/>
    </row>
    <row r="3520" spans="2:77" s="52" customFormat="1" ht="13" x14ac:dyDescent="0.3">
      <c r="B3520" s="53" t="s">
        <v>116</v>
      </c>
      <c r="C3520" s="53" t="s">
        <v>163</v>
      </c>
      <c r="D3520" s="53" t="s">
        <v>659</v>
      </c>
      <c r="E3520" s="53">
        <v>37.653300000000002</v>
      </c>
      <c r="F3520" s="53">
        <v>-3.635799</v>
      </c>
      <c r="G3520" s="54">
        <v>797.90110000000004</v>
      </c>
      <c r="H3520" s="53">
        <v>1505</v>
      </c>
      <c r="I3520" s="53">
        <v>780</v>
      </c>
      <c r="J3520" s="53">
        <v>725</v>
      </c>
      <c r="K3520" s="52">
        <v>436</v>
      </c>
      <c r="L3520" s="52">
        <v>361.90110000000004</v>
      </c>
      <c r="M3520" s="55">
        <v>4</v>
      </c>
      <c r="N3520" s="61" t="s">
        <v>15</v>
      </c>
      <c r="P3520" s="66"/>
      <c r="Q3520" s="53"/>
      <c r="R3520" s="53"/>
      <c r="S3520" s="53"/>
      <c r="T3520" s="53"/>
      <c r="U3520" s="53"/>
      <c r="V3520" s="53"/>
      <c r="W3520" s="53"/>
      <c r="BY3520" s="53"/>
    </row>
    <row r="3521" spans="2:77" s="52" customFormat="1" ht="13" x14ac:dyDescent="0.3">
      <c r="B3521" s="53" t="s">
        <v>116</v>
      </c>
      <c r="C3521" s="53" t="s">
        <v>163</v>
      </c>
      <c r="D3521" s="53" t="s">
        <v>660</v>
      </c>
      <c r="E3521" s="53">
        <v>38.274679999999996</v>
      </c>
      <c r="F3521" s="53">
        <v>-3.6154120000000001</v>
      </c>
      <c r="G3521" s="54">
        <v>598.452</v>
      </c>
      <c r="H3521" s="53">
        <v>15880</v>
      </c>
      <c r="I3521" s="53">
        <v>7832</v>
      </c>
      <c r="J3521" s="53">
        <v>8048</v>
      </c>
      <c r="K3521" s="52">
        <v>436</v>
      </c>
      <c r="L3521" s="52">
        <v>162.452</v>
      </c>
      <c r="M3521" s="55">
        <v>2</v>
      </c>
      <c r="N3521" s="61" t="s">
        <v>15</v>
      </c>
      <c r="P3521" s="66"/>
      <c r="Q3521" s="53"/>
      <c r="R3521" s="53"/>
      <c r="S3521" s="53"/>
      <c r="T3521" s="53"/>
      <c r="U3521" s="53"/>
      <c r="V3521" s="53"/>
      <c r="W3521" s="53"/>
      <c r="BY3521" s="53"/>
    </row>
    <row r="3522" spans="2:77" s="52" customFormat="1" ht="13" x14ac:dyDescent="0.3">
      <c r="B3522" s="53" t="s">
        <v>116</v>
      </c>
      <c r="C3522" s="53" t="s">
        <v>163</v>
      </c>
      <c r="D3522" s="53" t="s">
        <v>661</v>
      </c>
      <c r="E3522" s="53">
        <v>38.256210000000003</v>
      </c>
      <c r="F3522" s="53">
        <v>-3.1319249999999998</v>
      </c>
      <c r="G3522" s="54">
        <v>755.19619999999998</v>
      </c>
      <c r="H3522" s="53">
        <v>3601</v>
      </c>
      <c r="I3522" s="53">
        <v>1855</v>
      </c>
      <c r="J3522" s="53">
        <v>1746</v>
      </c>
      <c r="K3522" s="52">
        <v>436</v>
      </c>
      <c r="L3522" s="52">
        <v>319.19619999999998</v>
      </c>
      <c r="M3522" s="55">
        <v>4</v>
      </c>
      <c r="N3522" s="61" t="s">
        <v>15</v>
      </c>
      <c r="P3522" s="66"/>
      <c r="Q3522" s="53"/>
      <c r="R3522" s="53"/>
      <c r="S3522" s="53"/>
      <c r="T3522" s="53"/>
      <c r="U3522" s="53"/>
      <c r="V3522" s="53"/>
      <c r="W3522" s="53"/>
      <c r="BY3522" s="53"/>
    </row>
    <row r="3523" spans="2:77" s="52" customFormat="1" ht="13" x14ac:dyDescent="0.3">
      <c r="B3523" s="53" t="s">
        <v>116</v>
      </c>
      <c r="C3523" s="53" t="s">
        <v>163</v>
      </c>
      <c r="D3523" s="53" t="s">
        <v>662</v>
      </c>
      <c r="E3523" s="53">
        <v>37.528260000000003</v>
      </c>
      <c r="F3523" s="53">
        <v>-3.9436779999999998</v>
      </c>
      <c r="G3523" s="54">
        <v>702.9443</v>
      </c>
      <c r="H3523" s="53">
        <v>4732</v>
      </c>
      <c r="I3523" s="53">
        <v>2337</v>
      </c>
      <c r="J3523" s="53">
        <v>2395</v>
      </c>
      <c r="K3523" s="52">
        <v>436</v>
      </c>
      <c r="L3523" s="52">
        <v>266.9443</v>
      </c>
      <c r="M3523" s="55">
        <v>4</v>
      </c>
      <c r="N3523" s="61" t="s">
        <v>15</v>
      </c>
      <c r="P3523" s="66"/>
      <c r="Q3523" s="53"/>
      <c r="R3523" s="53"/>
      <c r="S3523" s="53"/>
      <c r="T3523" s="53"/>
      <c r="U3523" s="53"/>
      <c r="V3523" s="53"/>
      <c r="W3523" s="53"/>
      <c r="BY3523" s="53"/>
    </row>
    <row r="3524" spans="2:77" s="52" customFormat="1" ht="13" x14ac:dyDescent="0.3">
      <c r="B3524" s="53" t="s">
        <v>116</v>
      </c>
      <c r="C3524" s="53" t="s">
        <v>163</v>
      </c>
      <c r="D3524" s="53" t="s">
        <v>663</v>
      </c>
      <c r="E3524" s="53">
        <v>37.9846</v>
      </c>
      <c r="F3524" s="53">
        <v>-3.882231</v>
      </c>
      <c r="G3524" s="54">
        <v>299.44799999999998</v>
      </c>
      <c r="H3524" s="53">
        <v>889</v>
      </c>
      <c r="I3524" s="53">
        <v>436</v>
      </c>
      <c r="J3524" s="53">
        <v>453</v>
      </c>
      <c r="K3524" s="52">
        <v>436</v>
      </c>
      <c r="L3524" s="52">
        <v>-136.55200000000002</v>
      </c>
      <c r="M3524" s="55">
        <v>2</v>
      </c>
      <c r="N3524" s="61" t="s">
        <v>15</v>
      </c>
      <c r="P3524" s="66"/>
      <c r="Q3524" s="53"/>
      <c r="R3524" s="53"/>
      <c r="S3524" s="53"/>
      <c r="T3524" s="53"/>
      <c r="U3524" s="53"/>
      <c r="V3524" s="53"/>
      <c r="W3524" s="53"/>
      <c r="BY3524" s="53"/>
    </row>
    <row r="3525" spans="2:77" s="52" customFormat="1" ht="13" x14ac:dyDescent="0.3">
      <c r="B3525" s="53" t="s">
        <v>116</v>
      </c>
      <c r="C3525" s="53" t="s">
        <v>163</v>
      </c>
      <c r="D3525" s="53" t="s">
        <v>664</v>
      </c>
      <c r="E3525" s="53">
        <v>37.910550000000001</v>
      </c>
      <c r="F3525" s="53">
        <v>-3.002167</v>
      </c>
      <c r="G3525" s="54">
        <v>803.9982</v>
      </c>
      <c r="H3525" s="53">
        <v>8133</v>
      </c>
      <c r="I3525" s="53">
        <v>3917</v>
      </c>
      <c r="J3525" s="53">
        <v>4216</v>
      </c>
      <c r="K3525" s="52">
        <v>436</v>
      </c>
      <c r="L3525" s="52">
        <v>367.9982</v>
      </c>
      <c r="M3525" s="55">
        <v>4</v>
      </c>
      <c r="N3525" s="61" t="s">
        <v>15</v>
      </c>
      <c r="P3525" s="66"/>
      <c r="Q3525" s="53"/>
      <c r="R3525" s="53"/>
      <c r="S3525" s="53"/>
      <c r="T3525" s="53"/>
      <c r="U3525" s="53"/>
      <c r="V3525" s="53"/>
      <c r="W3525" s="53"/>
      <c r="BY3525" s="53"/>
    </row>
    <row r="3526" spans="2:77" s="52" customFormat="1" ht="13" x14ac:dyDescent="0.3">
      <c r="B3526" s="53" t="s">
        <v>116</v>
      </c>
      <c r="C3526" s="53" t="s">
        <v>163</v>
      </c>
      <c r="D3526" s="53" t="s">
        <v>665</v>
      </c>
      <c r="E3526" s="53">
        <v>38.31147</v>
      </c>
      <c r="F3526" s="53">
        <v>-3.0421879999999999</v>
      </c>
      <c r="G3526" s="54">
        <v>849.22339999999997</v>
      </c>
      <c r="H3526" s="53">
        <v>1230</v>
      </c>
      <c r="I3526" s="53">
        <v>637</v>
      </c>
      <c r="J3526" s="53">
        <v>593</v>
      </c>
      <c r="K3526" s="52">
        <v>436</v>
      </c>
      <c r="L3526" s="52">
        <v>413.22339999999997</v>
      </c>
      <c r="M3526" s="55">
        <v>5</v>
      </c>
      <c r="N3526" s="61" t="s">
        <v>16</v>
      </c>
      <c r="P3526" s="66"/>
      <c r="Q3526" s="53"/>
      <c r="R3526" s="53"/>
      <c r="S3526" s="53"/>
      <c r="T3526" s="53"/>
      <c r="U3526" s="53"/>
      <c r="V3526" s="53"/>
      <c r="W3526" s="53"/>
      <c r="BY3526" s="53"/>
    </row>
    <row r="3527" spans="2:77" s="52" customFormat="1" ht="13" x14ac:dyDescent="0.3">
      <c r="B3527" s="53" t="s">
        <v>116</v>
      </c>
      <c r="C3527" s="53" t="s">
        <v>163</v>
      </c>
      <c r="D3527" s="53" t="s">
        <v>666</v>
      </c>
      <c r="E3527" s="53">
        <v>38.001060000000003</v>
      </c>
      <c r="F3527" s="53">
        <v>-3.0310990000000002</v>
      </c>
      <c r="G3527" s="54">
        <v>731.59029999999996</v>
      </c>
      <c r="H3527" s="53">
        <v>1594</v>
      </c>
      <c r="I3527" s="53">
        <v>777</v>
      </c>
      <c r="J3527" s="53">
        <v>817</v>
      </c>
      <c r="K3527" s="52">
        <v>436</v>
      </c>
      <c r="L3527" s="52">
        <v>295.59029999999996</v>
      </c>
      <c r="M3527" s="55">
        <v>4</v>
      </c>
      <c r="N3527" s="61" t="s">
        <v>15</v>
      </c>
      <c r="P3527" s="66"/>
      <c r="Q3527" s="53"/>
      <c r="R3527" s="53"/>
      <c r="S3527" s="53"/>
      <c r="T3527" s="53"/>
      <c r="U3527" s="53"/>
      <c r="V3527" s="53"/>
      <c r="W3527" s="53"/>
      <c r="BY3527" s="53"/>
    </row>
    <row r="3528" spans="2:77" s="52" customFormat="1" ht="13" x14ac:dyDescent="0.3">
      <c r="B3528" s="53" t="s">
        <v>116</v>
      </c>
      <c r="C3528" s="53" t="s">
        <v>163</v>
      </c>
      <c r="D3528" s="53" t="s">
        <v>667</v>
      </c>
      <c r="E3528" s="53">
        <v>37.878720000000001</v>
      </c>
      <c r="F3528" s="53">
        <v>-4.0332809999999997</v>
      </c>
      <c r="G3528" s="54">
        <v>319.12369999999999</v>
      </c>
      <c r="H3528" s="53">
        <v>970</v>
      </c>
      <c r="I3528" s="53">
        <v>477</v>
      </c>
      <c r="J3528" s="53">
        <v>493</v>
      </c>
      <c r="K3528" s="52">
        <v>436</v>
      </c>
      <c r="L3528" s="52">
        <v>-116.87630000000001</v>
      </c>
      <c r="M3528" s="55">
        <v>2</v>
      </c>
      <c r="N3528" s="61" t="s">
        <v>15</v>
      </c>
      <c r="P3528" s="66"/>
      <c r="Q3528" s="53"/>
      <c r="R3528" s="53"/>
      <c r="S3528" s="53"/>
      <c r="T3528" s="53"/>
      <c r="U3528" s="53"/>
      <c r="V3528" s="53"/>
      <c r="W3528" s="53"/>
      <c r="BY3528" s="53"/>
    </row>
    <row r="3529" spans="2:77" s="52" customFormat="1" ht="13" x14ac:dyDescent="0.3">
      <c r="B3529" s="53" t="s">
        <v>116</v>
      </c>
      <c r="C3529" s="53" t="s">
        <v>163</v>
      </c>
      <c r="D3529" s="53" t="s">
        <v>668</v>
      </c>
      <c r="E3529" s="53">
        <v>38.033079999999998</v>
      </c>
      <c r="F3529" s="53">
        <v>-3.861802</v>
      </c>
      <c r="G3529" s="54">
        <v>279.35840000000002</v>
      </c>
      <c r="H3529" s="53">
        <v>758</v>
      </c>
      <c r="I3529" s="53">
        <v>387</v>
      </c>
      <c r="J3529" s="53">
        <v>371</v>
      </c>
      <c r="K3529" s="52">
        <v>436</v>
      </c>
      <c r="L3529" s="52">
        <v>-156.64159999999998</v>
      </c>
      <c r="M3529" s="55">
        <v>2</v>
      </c>
      <c r="N3529" s="61" t="s">
        <v>15</v>
      </c>
      <c r="P3529" s="66"/>
      <c r="Q3529" s="53"/>
      <c r="R3529" s="53"/>
      <c r="S3529" s="53"/>
      <c r="T3529" s="53"/>
      <c r="U3529" s="53"/>
      <c r="V3529" s="53"/>
      <c r="W3529" s="53"/>
      <c r="BY3529" s="53"/>
    </row>
    <row r="3530" spans="2:77" s="52" customFormat="1" ht="13" x14ac:dyDescent="0.3">
      <c r="B3530" s="53" t="s">
        <v>116</v>
      </c>
      <c r="C3530" s="53" t="s">
        <v>163</v>
      </c>
      <c r="D3530" s="53" t="s">
        <v>669</v>
      </c>
      <c r="E3530" s="53">
        <v>37.485149999999997</v>
      </c>
      <c r="F3530" s="53">
        <v>-3.8382139999999998</v>
      </c>
      <c r="G3530" s="54">
        <v>965.38210000000004</v>
      </c>
      <c r="H3530" s="53">
        <v>1788</v>
      </c>
      <c r="I3530" s="53">
        <v>904</v>
      </c>
      <c r="J3530" s="53">
        <v>884</v>
      </c>
      <c r="K3530" s="52">
        <v>436</v>
      </c>
      <c r="L3530" s="52">
        <v>529.38210000000004</v>
      </c>
      <c r="M3530" s="55">
        <v>5</v>
      </c>
      <c r="N3530" s="61" t="s">
        <v>16</v>
      </c>
      <c r="P3530" s="66"/>
      <c r="Q3530" s="53"/>
      <c r="R3530" s="53"/>
      <c r="S3530" s="53"/>
      <c r="T3530" s="53"/>
      <c r="U3530" s="53"/>
      <c r="V3530" s="53"/>
      <c r="W3530" s="53"/>
      <c r="BY3530" s="53"/>
    </row>
    <row r="3531" spans="2:77" s="52" customFormat="1" ht="13" x14ac:dyDescent="0.3">
      <c r="B3531" s="53" t="s">
        <v>116</v>
      </c>
      <c r="C3531" s="53" t="s">
        <v>163</v>
      </c>
      <c r="D3531" s="53" t="s">
        <v>670</v>
      </c>
      <c r="E3531" s="53">
        <v>37.647840000000002</v>
      </c>
      <c r="F3531" s="53">
        <v>-3.9060000000000001</v>
      </c>
      <c r="G3531" s="54">
        <v>739.03269999999998</v>
      </c>
      <c r="H3531" s="53">
        <v>3286</v>
      </c>
      <c r="I3531" s="53">
        <v>1612</v>
      </c>
      <c r="J3531" s="53">
        <v>1674</v>
      </c>
      <c r="K3531" s="52">
        <v>436</v>
      </c>
      <c r="L3531" s="52">
        <v>303.03269999999998</v>
      </c>
      <c r="M3531" s="55">
        <v>4</v>
      </c>
      <c r="N3531" s="61" t="s">
        <v>15</v>
      </c>
      <c r="P3531" s="66"/>
      <c r="Q3531" s="53"/>
      <c r="R3531" s="53"/>
      <c r="S3531" s="53"/>
      <c r="T3531" s="53"/>
      <c r="U3531" s="53"/>
      <c r="V3531" s="53"/>
      <c r="W3531" s="53"/>
      <c r="BY3531" s="53"/>
    </row>
    <row r="3532" spans="2:77" s="52" customFormat="1" ht="13" x14ac:dyDescent="0.3">
      <c r="B3532" s="53" t="s">
        <v>116</v>
      </c>
      <c r="C3532" s="53" t="s">
        <v>163</v>
      </c>
      <c r="D3532" s="53" t="s">
        <v>671</v>
      </c>
      <c r="E3532" s="53">
        <v>37.873959999999997</v>
      </c>
      <c r="F3532" s="53">
        <v>-3.8845890000000001</v>
      </c>
      <c r="G3532" s="54">
        <v>436.62720000000002</v>
      </c>
      <c r="H3532" s="53">
        <v>1354</v>
      </c>
      <c r="I3532" s="53">
        <v>695</v>
      </c>
      <c r="J3532" s="53">
        <v>659</v>
      </c>
      <c r="K3532" s="52">
        <v>436</v>
      </c>
      <c r="L3532" s="52">
        <v>0.62720000000001619</v>
      </c>
      <c r="M3532" s="55">
        <v>2</v>
      </c>
      <c r="N3532" s="61" t="s">
        <v>15</v>
      </c>
      <c r="P3532" s="66"/>
      <c r="Q3532" s="53"/>
      <c r="R3532" s="53"/>
      <c r="S3532" s="53"/>
      <c r="T3532" s="53"/>
      <c r="U3532" s="53"/>
      <c r="V3532" s="53"/>
      <c r="W3532" s="53"/>
      <c r="BY3532" s="53"/>
    </row>
    <row r="3533" spans="2:77" s="52" customFormat="1" ht="13" x14ac:dyDescent="0.3">
      <c r="B3533" s="53" t="s">
        <v>116</v>
      </c>
      <c r="C3533" s="53" t="s">
        <v>163</v>
      </c>
      <c r="D3533" s="53" t="s">
        <v>672</v>
      </c>
      <c r="E3533" s="53">
        <v>38.430140000000002</v>
      </c>
      <c r="F3533" s="53">
        <v>-2.7327659999999998</v>
      </c>
      <c r="G3533" s="54">
        <v>828.01419999999996</v>
      </c>
      <c r="H3533" s="53">
        <v>629</v>
      </c>
      <c r="I3533" s="53">
        <v>337</v>
      </c>
      <c r="J3533" s="53">
        <v>292</v>
      </c>
      <c r="K3533" s="52">
        <v>436</v>
      </c>
      <c r="L3533" s="52">
        <v>392.01419999999996</v>
      </c>
      <c r="M3533" s="55">
        <v>4</v>
      </c>
      <c r="N3533" s="61" t="s">
        <v>15</v>
      </c>
      <c r="P3533" s="66"/>
      <c r="Q3533" s="53"/>
      <c r="R3533" s="53"/>
      <c r="S3533" s="53"/>
      <c r="T3533" s="53"/>
      <c r="U3533" s="53"/>
      <c r="V3533" s="53"/>
      <c r="W3533" s="53"/>
      <c r="BY3533" s="53"/>
    </row>
    <row r="3534" spans="2:77" s="52" customFormat="1" ht="13" x14ac:dyDescent="0.3">
      <c r="B3534" s="53" t="s">
        <v>116</v>
      </c>
      <c r="C3534" s="53" t="s">
        <v>163</v>
      </c>
      <c r="D3534" s="53" t="s">
        <v>673</v>
      </c>
      <c r="E3534" s="53">
        <v>37.741639999999997</v>
      </c>
      <c r="F3534" s="53">
        <v>-3.692717</v>
      </c>
      <c r="G3534" s="54">
        <v>617.77980000000002</v>
      </c>
      <c r="H3534" s="53">
        <v>4061</v>
      </c>
      <c r="I3534" s="53">
        <v>2128</v>
      </c>
      <c r="J3534" s="53">
        <v>1933</v>
      </c>
      <c r="K3534" s="52">
        <v>436</v>
      </c>
      <c r="L3534" s="52">
        <v>181.77980000000002</v>
      </c>
      <c r="M3534" s="55">
        <v>2</v>
      </c>
      <c r="N3534" s="61" t="s">
        <v>15</v>
      </c>
      <c r="P3534" s="66"/>
      <c r="Q3534" s="53"/>
      <c r="R3534" s="53"/>
      <c r="S3534" s="53"/>
      <c r="T3534" s="53"/>
      <c r="U3534" s="53"/>
      <c r="V3534" s="53"/>
      <c r="W3534" s="53"/>
      <c r="BY3534" s="53"/>
    </row>
    <row r="3535" spans="2:77" s="52" customFormat="1" ht="13" x14ac:dyDescent="0.3">
      <c r="B3535" s="53" t="s">
        <v>116</v>
      </c>
      <c r="C3535" s="53" t="s">
        <v>163</v>
      </c>
      <c r="D3535" s="53" t="s">
        <v>674</v>
      </c>
      <c r="E3535" s="53">
        <v>38.181510000000003</v>
      </c>
      <c r="F3535" s="53">
        <v>-3.6865009999999998</v>
      </c>
      <c r="G3535" s="54">
        <v>348.12729999999999</v>
      </c>
      <c r="H3535" s="53">
        <v>2936</v>
      </c>
      <c r="I3535" s="53">
        <v>1470</v>
      </c>
      <c r="J3535" s="53">
        <v>1466</v>
      </c>
      <c r="K3535" s="52">
        <v>436</v>
      </c>
      <c r="L3535" s="52">
        <v>-87.872700000000009</v>
      </c>
      <c r="M3535" s="55">
        <v>2</v>
      </c>
      <c r="N3535" s="61" t="s">
        <v>15</v>
      </c>
      <c r="P3535" s="66"/>
      <c r="Q3535" s="53"/>
      <c r="R3535" s="53"/>
      <c r="S3535" s="53"/>
      <c r="T3535" s="53"/>
      <c r="U3535" s="53"/>
      <c r="V3535" s="53"/>
      <c r="W3535" s="53"/>
      <c r="BY3535" s="53"/>
    </row>
    <row r="3536" spans="2:77" s="52" customFormat="1" ht="13" x14ac:dyDescent="0.3">
      <c r="B3536" s="53" t="s">
        <v>116</v>
      </c>
      <c r="C3536" s="53" t="s">
        <v>163</v>
      </c>
      <c r="D3536" s="53" t="s">
        <v>675</v>
      </c>
      <c r="E3536" s="53">
        <v>37.796900000000001</v>
      </c>
      <c r="F3536" s="53">
        <v>-4.1549449999999997</v>
      </c>
      <c r="G3536" s="54">
        <v>327.06900000000002</v>
      </c>
      <c r="H3536" s="53">
        <v>659</v>
      </c>
      <c r="I3536" s="53">
        <v>342</v>
      </c>
      <c r="J3536" s="53">
        <v>317</v>
      </c>
      <c r="K3536" s="52">
        <v>436</v>
      </c>
      <c r="L3536" s="52">
        <v>-108.93099999999998</v>
      </c>
      <c r="M3536" s="55">
        <v>2</v>
      </c>
      <c r="N3536" s="61" t="s">
        <v>15</v>
      </c>
      <c r="P3536" s="66"/>
      <c r="Q3536" s="53"/>
      <c r="R3536" s="53"/>
      <c r="S3536" s="53"/>
      <c r="T3536" s="53"/>
      <c r="U3536" s="53"/>
      <c r="V3536" s="53"/>
      <c r="W3536" s="53"/>
      <c r="BY3536" s="53"/>
    </row>
    <row r="3537" spans="2:77" s="52" customFormat="1" ht="13" x14ac:dyDescent="0.3">
      <c r="B3537" s="53" t="s">
        <v>116</v>
      </c>
      <c r="C3537" s="53" t="s">
        <v>163</v>
      </c>
      <c r="D3537" s="53" t="s">
        <v>676</v>
      </c>
      <c r="E3537" s="53">
        <v>37.71555</v>
      </c>
      <c r="F3537" s="53">
        <v>-2.9992040000000002</v>
      </c>
      <c r="G3537" s="54">
        <v>662.64679999999998</v>
      </c>
      <c r="H3537" s="53">
        <v>409</v>
      </c>
      <c r="I3537" s="53">
        <v>210</v>
      </c>
      <c r="J3537" s="53">
        <v>199</v>
      </c>
      <c r="K3537" s="52">
        <v>436</v>
      </c>
      <c r="L3537" s="52">
        <v>226.64679999999998</v>
      </c>
      <c r="M3537" s="55">
        <v>4</v>
      </c>
      <c r="N3537" s="61" t="s">
        <v>15</v>
      </c>
      <c r="P3537" s="66"/>
      <c r="Q3537" s="53"/>
      <c r="R3537" s="53"/>
      <c r="S3537" s="53"/>
      <c r="T3537" s="53"/>
      <c r="U3537" s="53"/>
      <c r="V3537" s="53"/>
      <c r="W3537" s="53"/>
      <c r="BY3537" s="53"/>
    </row>
    <row r="3538" spans="2:77" s="52" customFormat="1" ht="13" x14ac:dyDescent="0.3">
      <c r="B3538" s="53" t="s">
        <v>116</v>
      </c>
      <c r="C3538" s="53" t="s">
        <v>163</v>
      </c>
      <c r="D3538" s="53" t="s">
        <v>677</v>
      </c>
      <c r="E3538" s="53">
        <v>38.216790000000003</v>
      </c>
      <c r="F3538" s="53">
        <v>-2.7202470000000001</v>
      </c>
      <c r="G3538" s="54">
        <v>856.18790000000001</v>
      </c>
      <c r="H3538" s="53">
        <v>684</v>
      </c>
      <c r="I3538" s="53">
        <v>339</v>
      </c>
      <c r="J3538" s="53">
        <v>345</v>
      </c>
      <c r="K3538" s="52">
        <v>436</v>
      </c>
      <c r="L3538" s="52">
        <v>420.18790000000001</v>
      </c>
      <c r="M3538" s="55">
        <v>5</v>
      </c>
      <c r="N3538" s="61" t="s">
        <v>16</v>
      </c>
      <c r="P3538" s="66"/>
      <c r="Q3538" s="53"/>
      <c r="R3538" s="53"/>
      <c r="S3538" s="53"/>
      <c r="T3538" s="53"/>
      <c r="U3538" s="53"/>
      <c r="V3538" s="53"/>
      <c r="W3538" s="53"/>
      <c r="BY3538" s="53"/>
    </row>
    <row r="3539" spans="2:77" s="52" customFormat="1" ht="13" x14ac:dyDescent="0.3">
      <c r="B3539" s="53" t="s">
        <v>116</v>
      </c>
      <c r="C3539" s="53" t="s">
        <v>163</v>
      </c>
      <c r="D3539" s="53" t="s">
        <v>678</v>
      </c>
      <c r="E3539" s="53">
        <v>37.645240000000001</v>
      </c>
      <c r="F3539" s="53">
        <v>-3.4554279999999999</v>
      </c>
      <c r="G3539" s="54">
        <v>957.85739999999998</v>
      </c>
      <c r="H3539" s="53">
        <v>6231</v>
      </c>
      <c r="I3539" s="53">
        <v>3108</v>
      </c>
      <c r="J3539" s="53">
        <v>3123</v>
      </c>
      <c r="K3539" s="52">
        <v>436</v>
      </c>
      <c r="L3539" s="52">
        <v>521.85739999999998</v>
      </c>
      <c r="M3539" s="55">
        <v>5</v>
      </c>
      <c r="N3539" s="61" t="s">
        <v>16</v>
      </c>
      <c r="P3539" s="66"/>
      <c r="Q3539" s="53"/>
      <c r="R3539" s="53"/>
      <c r="S3539" s="53"/>
      <c r="T3539" s="53"/>
      <c r="U3539" s="53"/>
      <c r="V3539" s="53"/>
      <c r="W3539" s="53"/>
      <c r="BY3539" s="53"/>
    </row>
    <row r="3540" spans="2:77" s="52" customFormat="1" ht="13" x14ac:dyDescent="0.3">
      <c r="B3540" s="53" t="s">
        <v>116</v>
      </c>
      <c r="C3540" s="53" t="s">
        <v>163</v>
      </c>
      <c r="D3540" s="53" t="s">
        <v>679</v>
      </c>
      <c r="E3540" s="53">
        <v>37.764110000000002</v>
      </c>
      <c r="F3540" s="53">
        <v>-3.0781670000000001</v>
      </c>
      <c r="G3540" s="54">
        <v>633.46879999999999</v>
      </c>
      <c r="H3540" s="53">
        <v>2677</v>
      </c>
      <c r="I3540" s="53">
        <v>1360</v>
      </c>
      <c r="J3540" s="53">
        <v>1317</v>
      </c>
      <c r="K3540" s="52">
        <v>436</v>
      </c>
      <c r="L3540" s="52">
        <v>197.46879999999999</v>
      </c>
      <c r="M3540" s="55">
        <v>2</v>
      </c>
      <c r="N3540" s="61" t="s">
        <v>15</v>
      </c>
      <c r="P3540" s="66"/>
      <c r="Q3540" s="53"/>
      <c r="R3540" s="53"/>
      <c r="S3540" s="53"/>
      <c r="T3540" s="53"/>
      <c r="U3540" s="53"/>
      <c r="V3540" s="53"/>
      <c r="W3540" s="53"/>
      <c r="BY3540" s="53"/>
    </row>
    <row r="3541" spans="2:77" s="52" customFormat="1" ht="13" x14ac:dyDescent="0.3">
      <c r="B3541" s="53" t="s">
        <v>116</v>
      </c>
      <c r="C3541" s="53" t="s">
        <v>163</v>
      </c>
      <c r="D3541" s="53" t="s">
        <v>680</v>
      </c>
      <c r="E3541" s="53">
        <v>38.02261</v>
      </c>
      <c r="F3541" s="53">
        <v>-3.5023749999999998</v>
      </c>
      <c r="G3541" s="54">
        <v>595.42070000000001</v>
      </c>
      <c r="H3541" s="53">
        <v>3122</v>
      </c>
      <c r="I3541" s="53">
        <v>1571</v>
      </c>
      <c r="J3541" s="53">
        <v>1551</v>
      </c>
      <c r="K3541" s="52">
        <v>436</v>
      </c>
      <c r="L3541" s="52">
        <v>159.42070000000001</v>
      </c>
      <c r="M3541" s="55">
        <v>2</v>
      </c>
      <c r="N3541" s="61" t="s">
        <v>15</v>
      </c>
      <c r="P3541" s="66"/>
      <c r="Q3541" s="53"/>
      <c r="R3541" s="53"/>
      <c r="S3541" s="53"/>
      <c r="T3541" s="53"/>
      <c r="U3541" s="53"/>
      <c r="V3541" s="53"/>
      <c r="W3541" s="53"/>
      <c r="BY3541" s="53"/>
    </row>
    <row r="3542" spans="2:77" s="52" customFormat="1" ht="13" x14ac:dyDescent="0.3">
      <c r="B3542" s="53" t="s">
        <v>116</v>
      </c>
      <c r="C3542" s="53" t="s">
        <v>163</v>
      </c>
      <c r="D3542" s="53" t="s">
        <v>681</v>
      </c>
      <c r="E3542" s="53">
        <v>37.920380000000002</v>
      </c>
      <c r="F3542" s="53">
        <v>-2.9939849999999999</v>
      </c>
      <c r="G3542" s="54">
        <v>940.50699999999995</v>
      </c>
      <c r="H3542" s="53">
        <v>1985</v>
      </c>
      <c r="I3542" s="53">
        <v>1005</v>
      </c>
      <c r="J3542" s="53">
        <v>980</v>
      </c>
      <c r="K3542" s="52">
        <v>436</v>
      </c>
      <c r="L3542" s="52">
        <v>504.50699999999995</v>
      </c>
      <c r="M3542" s="55">
        <v>5</v>
      </c>
      <c r="N3542" s="61" t="s">
        <v>16</v>
      </c>
      <c r="P3542" s="66"/>
      <c r="Q3542" s="53"/>
      <c r="R3542" s="53"/>
      <c r="S3542" s="53"/>
      <c r="T3542" s="53"/>
      <c r="U3542" s="53"/>
      <c r="V3542" s="53"/>
      <c r="W3542" s="53"/>
      <c r="BY3542" s="53"/>
    </row>
    <row r="3543" spans="2:77" s="52" customFormat="1" ht="13" x14ac:dyDescent="0.3">
      <c r="B3543" s="53" t="s">
        <v>116</v>
      </c>
      <c r="C3543" s="53" t="s">
        <v>163</v>
      </c>
      <c r="D3543" s="53" t="s">
        <v>682</v>
      </c>
      <c r="E3543" s="53">
        <v>38.157440000000001</v>
      </c>
      <c r="F3543" s="53">
        <v>-3.0329139999999999</v>
      </c>
      <c r="G3543" s="54">
        <v>1037.5909999999999</v>
      </c>
      <c r="H3543" s="53">
        <v>1107</v>
      </c>
      <c r="I3543" s="53">
        <v>570</v>
      </c>
      <c r="J3543" s="53">
        <v>537</v>
      </c>
      <c r="K3543" s="52">
        <v>436</v>
      </c>
      <c r="L3543" s="52">
        <v>601.59099999999989</v>
      </c>
      <c r="M3543" s="55">
        <v>6</v>
      </c>
      <c r="N3543" s="61" t="s">
        <v>16</v>
      </c>
      <c r="P3543" s="66"/>
      <c r="Q3543" s="53"/>
      <c r="R3543" s="53"/>
      <c r="S3543" s="53"/>
      <c r="T3543" s="53"/>
      <c r="U3543" s="53"/>
      <c r="V3543" s="53"/>
      <c r="W3543" s="53"/>
      <c r="BY3543" s="53"/>
    </row>
    <row r="3544" spans="2:77" s="52" customFormat="1" ht="13" x14ac:dyDescent="0.3">
      <c r="B3544" s="53" t="s">
        <v>116</v>
      </c>
      <c r="C3544" s="53" t="s">
        <v>163</v>
      </c>
      <c r="D3544" s="53" t="s">
        <v>683</v>
      </c>
      <c r="E3544" s="53">
        <v>38.01932</v>
      </c>
      <c r="F3544" s="53">
        <v>-3.724704</v>
      </c>
      <c r="G3544" s="54">
        <v>487.92450000000002</v>
      </c>
      <c r="H3544" s="53">
        <v>2351</v>
      </c>
      <c r="I3544" s="53">
        <v>1185</v>
      </c>
      <c r="J3544" s="53">
        <v>1166</v>
      </c>
      <c r="K3544" s="52">
        <v>436</v>
      </c>
      <c r="L3544" s="52">
        <v>51.924500000000023</v>
      </c>
      <c r="M3544" s="55">
        <v>2</v>
      </c>
      <c r="N3544" s="61" t="s">
        <v>15</v>
      </c>
      <c r="P3544" s="66"/>
      <c r="Q3544" s="53"/>
      <c r="R3544" s="53"/>
      <c r="S3544" s="53"/>
      <c r="T3544" s="53"/>
      <c r="U3544" s="53"/>
      <c r="V3544" s="53"/>
      <c r="W3544" s="53"/>
      <c r="BY3544" s="53"/>
    </row>
    <row r="3545" spans="2:77" s="52" customFormat="1" ht="13" x14ac:dyDescent="0.3">
      <c r="B3545" s="53" t="s">
        <v>116</v>
      </c>
      <c r="C3545" s="53" t="s">
        <v>163</v>
      </c>
      <c r="D3545" s="53" t="s">
        <v>163</v>
      </c>
      <c r="E3545" s="53">
        <v>37.765740000000001</v>
      </c>
      <c r="F3545" s="53">
        <v>-3.7895180000000002</v>
      </c>
      <c r="G3545" s="54">
        <v>576.39390000000003</v>
      </c>
      <c r="H3545" s="53">
        <v>116557</v>
      </c>
      <c r="I3545" s="53">
        <v>56348</v>
      </c>
      <c r="J3545" s="53">
        <v>60209</v>
      </c>
      <c r="K3545" s="52">
        <v>436</v>
      </c>
      <c r="L3545" s="52">
        <v>140.39390000000003</v>
      </c>
      <c r="M3545" s="55">
        <v>2</v>
      </c>
      <c r="N3545" s="61" t="s">
        <v>15</v>
      </c>
      <c r="P3545" s="66"/>
      <c r="Q3545" s="53"/>
      <c r="R3545" s="53"/>
      <c r="S3545" s="53"/>
      <c r="T3545" s="53"/>
      <c r="U3545" s="53"/>
      <c r="V3545" s="53"/>
      <c r="W3545" s="53"/>
      <c r="BY3545" s="53"/>
    </row>
    <row r="3546" spans="2:77" s="52" customFormat="1" ht="13" x14ac:dyDescent="0.3">
      <c r="B3546" s="53" t="s">
        <v>116</v>
      </c>
      <c r="C3546" s="53" t="s">
        <v>163</v>
      </c>
      <c r="D3546" s="53" t="s">
        <v>684</v>
      </c>
      <c r="E3546" s="53">
        <v>37.74709</v>
      </c>
      <c r="F3546" s="53">
        <v>-3.912299</v>
      </c>
      <c r="G3546" s="54">
        <v>754.02729999999997</v>
      </c>
      <c r="H3546" s="53">
        <v>3485</v>
      </c>
      <c r="I3546" s="53">
        <v>1772</v>
      </c>
      <c r="J3546" s="53">
        <v>1713</v>
      </c>
      <c r="K3546" s="52">
        <v>436</v>
      </c>
      <c r="L3546" s="52">
        <v>318.02729999999997</v>
      </c>
      <c r="M3546" s="55">
        <v>4</v>
      </c>
      <c r="N3546" s="61" t="s">
        <v>15</v>
      </c>
      <c r="P3546" s="66"/>
      <c r="Q3546" s="53"/>
      <c r="R3546" s="53"/>
      <c r="S3546" s="53"/>
      <c r="T3546" s="53"/>
      <c r="U3546" s="53"/>
      <c r="V3546" s="53"/>
      <c r="W3546" s="53"/>
      <c r="BY3546" s="53"/>
    </row>
    <row r="3547" spans="2:77" s="52" customFormat="1" ht="13" x14ac:dyDescent="0.3">
      <c r="B3547" s="53" t="s">
        <v>116</v>
      </c>
      <c r="C3547" s="53" t="s">
        <v>163</v>
      </c>
      <c r="D3547" s="53" t="s">
        <v>685</v>
      </c>
      <c r="E3547" s="53">
        <v>37.84158</v>
      </c>
      <c r="F3547" s="53">
        <v>-3.4765290000000002</v>
      </c>
      <c r="G3547" s="54">
        <v>610.7731</v>
      </c>
      <c r="H3547" s="53">
        <v>1464</v>
      </c>
      <c r="I3547" s="53">
        <v>710</v>
      </c>
      <c r="J3547" s="53">
        <v>754</v>
      </c>
      <c r="K3547" s="52">
        <v>436</v>
      </c>
      <c r="L3547" s="52">
        <v>174.7731</v>
      </c>
      <c r="M3547" s="55">
        <v>2</v>
      </c>
      <c r="N3547" s="61" t="s">
        <v>15</v>
      </c>
      <c r="P3547" s="66"/>
      <c r="Q3547" s="53"/>
      <c r="R3547" s="53"/>
      <c r="S3547" s="53"/>
      <c r="T3547" s="53"/>
      <c r="U3547" s="53"/>
      <c r="V3547" s="53"/>
      <c r="W3547" s="53"/>
      <c r="BY3547" s="53"/>
    </row>
    <row r="3548" spans="2:77" s="52" customFormat="1" ht="13" x14ac:dyDescent="0.3">
      <c r="B3548" s="53" t="s">
        <v>116</v>
      </c>
      <c r="C3548" s="53" t="s">
        <v>163</v>
      </c>
      <c r="D3548" s="53" t="s">
        <v>686</v>
      </c>
      <c r="E3548" s="53">
        <v>37.843980000000002</v>
      </c>
      <c r="F3548" s="53">
        <v>-3.3525450000000001</v>
      </c>
      <c r="G3548" s="54">
        <v>650.83920000000001</v>
      </c>
      <c r="H3548" s="53">
        <v>12157</v>
      </c>
      <c r="I3548" s="53">
        <v>6027</v>
      </c>
      <c r="J3548" s="53">
        <v>6130</v>
      </c>
      <c r="K3548" s="52">
        <v>436</v>
      </c>
      <c r="L3548" s="52">
        <v>214.83920000000001</v>
      </c>
      <c r="M3548" s="55">
        <v>4</v>
      </c>
      <c r="N3548" s="61" t="s">
        <v>15</v>
      </c>
      <c r="P3548" s="66"/>
      <c r="Q3548" s="53"/>
      <c r="R3548" s="53"/>
      <c r="S3548" s="53"/>
      <c r="T3548" s="53"/>
      <c r="U3548" s="53"/>
      <c r="V3548" s="53"/>
      <c r="W3548" s="53"/>
      <c r="BY3548" s="53"/>
    </row>
    <row r="3549" spans="2:77" s="52" customFormat="1" ht="13" x14ac:dyDescent="0.3">
      <c r="B3549" s="53" t="s">
        <v>116</v>
      </c>
      <c r="C3549" s="53" t="s">
        <v>163</v>
      </c>
      <c r="D3549" s="53" t="s">
        <v>687</v>
      </c>
      <c r="E3549" s="53">
        <v>37.970489999999998</v>
      </c>
      <c r="F3549" s="53">
        <v>-3.9891640000000002</v>
      </c>
      <c r="G3549" s="54">
        <v>372.6848</v>
      </c>
      <c r="H3549" s="53">
        <v>1886</v>
      </c>
      <c r="I3549" s="53">
        <v>940</v>
      </c>
      <c r="J3549" s="53">
        <v>946</v>
      </c>
      <c r="K3549" s="52">
        <v>436</v>
      </c>
      <c r="L3549" s="52">
        <v>-63.315200000000004</v>
      </c>
      <c r="M3549" s="55">
        <v>2</v>
      </c>
      <c r="N3549" s="61" t="s">
        <v>15</v>
      </c>
      <c r="P3549" s="66"/>
      <c r="Q3549" s="53"/>
      <c r="R3549" s="53"/>
      <c r="S3549" s="53"/>
      <c r="T3549" s="53"/>
      <c r="U3549" s="53"/>
      <c r="V3549" s="53"/>
      <c r="W3549" s="53"/>
      <c r="BY3549" s="53"/>
    </row>
    <row r="3550" spans="2:77" s="52" customFormat="1" ht="13" x14ac:dyDescent="0.3">
      <c r="B3550" s="53" t="s">
        <v>116</v>
      </c>
      <c r="C3550" s="53" t="s">
        <v>163</v>
      </c>
      <c r="D3550" s="53" t="s">
        <v>688</v>
      </c>
      <c r="E3550" s="53">
        <v>37.758920000000003</v>
      </c>
      <c r="F3550" s="53">
        <v>-3.2001499999999998</v>
      </c>
      <c r="G3550" s="54">
        <v>736.21190000000001</v>
      </c>
      <c r="H3550" s="53">
        <v>478</v>
      </c>
      <c r="I3550" s="53">
        <v>244</v>
      </c>
      <c r="J3550" s="53">
        <v>234</v>
      </c>
      <c r="K3550" s="52">
        <v>436</v>
      </c>
      <c r="L3550" s="52">
        <v>300.21190000000001</v>
      </c>
      <c r="M3550" s="55">
        <v>4</v>
      </c>
      <c r="N3550" s="61" t="s">
        <v>15</v>
      </c>
      <c r="P3550" s="66"/>
      <c r="Q3550" s="53"/>
      <c r="R3550" s="53"/>
      <c r="S3550" s="53"/>
      <c r="T3550" s="53"/>
      <c r="U3550" s="53"/>
      <c r="V3550" s="53"/>
      <c r="W3550" s="53"/>
      <c r="BY3550" s="53"/>
    </row>
    <row r="3551" spans="2:77" s="52" customFormat="1" ht="13" x14ac:dyDescent="0.3">
      <c r="B3551" s="53" t="s">
        <v>116</v>
      </c>
      <c r="C3551" s="53" t="s">
        <v>163</v>
      </c>
      <c r="D3551" s="53" t="s">
        <v>689</v>
      </c>
      <c r="E3551" s="53">
        <v>38.093620000000001</v>
      </c>
      <c r="F3551" s="53">
        <v>-3.6358440000000001</v>
      </c>
      <c r="G3551" s="54">
        <v>410.82499999999999</v>
      </c>
      <c r="H3551" s="53">
        <v>61338</v>
      </c>
      <c r="I3551" s="53">
        <v>30067</v>
      </c>
      <c r="J3551" s="53">
        <v>31271</v>
      </c>
      <c r="K3551" s="52">
        <v>436</v>
      </c>
      <c r="L3551" s="52">
        <v>-25.175000000000011</v>
      </c>
      <c r="M3551" s="55">
        <v>2</v>
      </c>
      <c r="N3551" s="61" t="s">
        <v>8264</v>
      </c>
      <c r="P3551" s="66"/>
      <c r="Q3551" s="53"/>
      <c r="R3551" s="53"/>
      <c r="S3551" s="53"/>
      <c r="T3551" s="53"/>
      <c r="U3551" s="53"/>
      <c r="V3551" s="53"/>
      <c r="W3551" s="53"/>
      <c r="BY3551" s="53"/>
    </row>
    <row r="3552" spans="2:77" s="52" customFormat="1" ht="13" x14ac:dyDescent="0.3">
      <c r="B3552" s="53" t="s">
        <v>116</v>
      </c>
      <c r="C3552" s="53" t="s">
        <v>163</v>
      </c>
      <c r="D3552" s="53" t="s">
        <v>690</v>
      </c>
      <c r="E3552" s="53">
        <v>37.943669999999997</v>
      </c>
      <c r="F3552" s="53">
        <v>-4.2146939999999997</v>
      </c>
      <c r="G3552" s="54">
        <v>272.2022</v>
      </c>
      <c r="H3552" s="53">
        <v>4008</v>
      </c>
      <c r="I3552" s="53">
        <v>1971</v>
      </c>
      <c r="J3552" s="53">
        <v>2037</v>
      </c>
      <c r="K3552" s="52">
        <v>436</v>
      </c>
      <c r="L3552" s="52">
        <v>-163.7978</v>
      </c>
      <c r="M3552" s="55">
        <v>2</v>
      </c>
      <c r="N3552" s="61" t="s">
        <v>15</v>
      </c>
      <c r="P3552" s="66"/>
      <c r="Q3552" s="53"/>
      <c r="R3552" s="53"/>
      <c r="S3552" s="53"/>
      <c r="T3552" s="53"/>
      <c r="U3552" s="53"/>
      <c r="V3552" s="53"/>
      <c r="W3552" s="53"/>
      <c r="BY3552" s="53"/>
    </row>
    <row r="3553" spans="2:77" s="52" customFormat="1" ht="13" x14ac:dyDescent="0.3">
      <c r="B3553" s="53" t="s">
        <v>116</v>
      </c>
      <c r="C3553" s="53" t="s">
        <v>163</v>
      </c>
      <c r="D3553" s="53" t="s">
        <v>691</v>
      </c>
      <c r="E3553" s="53">
        <v>37.996560000000002</v>
      </c>
      <c r="F3553" s="53">
        <v>-3.5469360000000001</v>
      </c>
      <c r="G3553" s="54">
        <v>500.9033</v>
      </c>
      <c r="H3553" s="53">
        <v>981</v>
      </c>
      <c r="I3553" s="53">
        <v>486</v>
      </c>
      <c r="J3553" s="53">
        <v>495</v>
      </c>
      <c r="K3553" s="52">
        <v>436</v>
      </c>
      <c r="L3553" s="52">
        <v>64.903300000000002</v>
      </c>
      <c r="M3553" s="55">
        <v>2</v>
      </c>
      <c r="N3553" s="61" t="s">
        <v>15</v>
      </c>
      <c r="P3553" s="66"/>
      <c r="Q3553" s="53"/>
      <c r="R3553" s="53"/>
      <c r="S3553" s="53"/>
      <c r="T3553" s="53"/>
      <c r="U3553" s="53"/>
      <c r="V3553" s="53"/>
      <c r="W3553" s="53"/>
      <c r="BY3553" s="53"/>
    </row>
    <row r="3554" spans="2:77" s="52" customFormat="1" ht="13" x14ac:dyDescent="0.3">
      <c r="B3554" s="53" t="s">
        <v>116</v>
      </c>
      <c r="C3554" s="53" t="s">
        <v>163</v>
      </c>
      <c r="D3554" s="53" t="s">
        <v>692</v>
      </c>
      <c r="E3554" s="53">
        <v>37.786169999999998</v>
      </c>
      <c r="F3554" s="53">
        <v>-3.612393</v>
      </c>
      <c r="G3554" s="54">
        <v>759.8338</v>
      </c>
      <c r="H3554" s="53">
        <v>10972</v>
      </c>
      <c r="I3554" s="53">
        <v>5533</v>
      </c>
      <c r="J3554" s="53">
        <v>5439</v>
      </c>
      <c r="K3554" s="52">
        <v>436</v>
      </c>
      <c r="L3554" s="52">
        <v>323.8338</v>
      </c>
      <c r="M3554" s="55">
        <v>4</v>
      </c>
      <c r="N3554" s="61" t="s">
        <v>15</v>
      </c>
      <c r="P3554" s="66"/>
      <c r="Q3554" s="53"/>
      <c r="R3554" s="53"/>
      <c r="S3554" s="53"/>
      <c r="T3554" s="53"/>
      <c r="U3554" s="53"/>
      <c r="V3554" s="53"/>
      <c r="W3554" s="53"/>
      <c r="BY3554" s="53"/>
    </row>
    <row r="3555" spans="2:77" s="52" customFormat="1" ht="13" x14ac:dyDescent="0.3">
      <c r="B3555" s="53" t="s">
        <v>116</v>
      </c>
      <c r="C3555" s="53" t="s">
        <v>163</v>
      </c>
      <c r="D3555" s="53" t="s">
        <v>693</v>
      </c>
      <c r="E3555" s="53">
        <v>38.044330000000002</v>
      </c>
      <c r="F3555" s="53">
        <v>-4.1706079999999996</v>
      </c>
      <c r="G3555" s="54">
        <v>244.32589999999999</v>
      </c>
      <c r="H3555" s="53">
        <v>7595</v>
      </c>
      <c r="I3555" s="53">
        <v>3821</v>
      </c>
      <c r="J3555" s="53">
        <v>3774</v>
      </c>
      <c r="K3555" s="52">
        <v>436</v>
      </c>
      <c r="L3555" s="52">
        <v>-191.67410000000001</v>
      </c>
      <c r="M3555" s="55">
        <v>2</v>
      </c>
      <c r="N3555" s="61" t="s">
        <v>15</v>
      </c>
      <c r="P3555" s="66"/>
      <c r="Q3555" s="53"/>
      <c r="R3555" s="53"/>
      <c r="S3555" s="53"/>
      <c r="T3555" s="53"/>
      <c r="U3555" s="53"/>
      <c r="V3555" s="53"/>
      <c r="W3555" s="53"/>
      <c r="BY3555" s="53"/>
    </row>
    <row r="3556" spans="2:77" s="52" customFormat="1" ht="13" x14ac:dyDescent="0.3">
      <c r="B3556" s="53" t="s">
        <v>116</v>
      </c>
      <c r="C3556" s="53" t="s">
        <v>163</v>
      </c>
      <c r="D3556" s="53" t="s">
        <v>694</v>
      </c>
      <c r="E3556" s="53">
        <v>37.72278</v>
      </c>
      <c r="F3556" s="53">
        <v>-3.966259</v>
      </c>
      <c r="G3556" s="54">
        <v>739.37220000000002</v>
      </c>
      <c r="H3556" s="53">
        <v>24655</v>
      </c>
      <c r="I3556" s="53">
        <v>12106</v>
      </c>
      <c r="J3556" s="53">
        <v>12549</v>
      </c>
      <c r="K3556" s="52">
        <v>436</v>
      </c>
      <c r="L3556" s="52">
        <v>303.37220000000002</v>
      </c>
      <c r="M3556" s="55">
        <v>4</v>
      </c>
      <c r="N3556" s="61" t="s">
        <v>15</v>
      </c>
      <c r="P3556" s="66"/>
      <c r="Q3556" s="53"/>
      <c r="R3556" s="53"/>
      <c r="S3556" s="53"/>
      <c r="T3556" s="53"/>
      <c r="U3556" s="53"/>
      <c r="V3556" s="53"/>
      <c r="W3556" s="53"/>
      <c r="BY3556" s="53"/>
    </row>
    <row r="3557" spans="2:77" s="52" customFormat="1" ht="13" x14ac:dyDescent="0.3">
      <c r="B3557" s="53" t="s">
        <v>116</v>
      </c>
      <c r="C3557" s="53" t="s">
        <v>163</v>
      </c>
      <c r="D3557" s="53" t="s">
        <v>695</v>
      </c>
      <c r="E3557" s="53">
        <v>37.968330000000002</v>
      </c>
      <c r="F3557" s="53">
        <v>-3.8088060000000001</v>
      </c>
      <c r="G3557" s="54">
        <v>322.39819999999997</v>
      </c>
      <c r="H3557" s="53">
        <v>9572</v>
      </c>
      <c r="I3557" s="53">
        <v>4805</v>
      </c>
      <c r="J3557" s="53">
        <v>4767</v>
      </c>
      <c r="K3557" s="52">
        <v>436</v>
      </c>
      <c r="L3557" s="52">
        <v>-113.60180000000003</v>
      </c>
      <c r="M3557" s="55">
        <v>2</v>
      </c>
      <c r="N3557" s="61" t="s">
        <v>15</v>
      </c>
      <c r="P3557" s="66"/>
      <c r="Q3557" s="53"/>
      <c r="R3557" s="53"/>
      <c r="S3557" s="53"/>
      <c r="T3557" s="53"/>
      <c r="U3557" s="53"/>
      <c r="V3557" s="53"/>
      <c r="W3557" s="53"/>
      <c r="BY3557" s="53"/>
    </row>
    <row r="3558" spans="2:77" s="52" customFormat="1" ht="13" x14ac:dyDescent="0.3">
      <c r="B3558" s="53" t="s">
        <v>116</v>
      </c>
      <c r="C3558" s="53" t="s">
        <v>163</v>
      </c>
      <c r="D3558" s="53" t="s">
        <v>696</v>
      </c>
      <c r="E3558" s="53">
        <v>38.34243</v>
      </c>
      <c r="F3558" s="53">
        <v>-3.1034039999999998</v>
      </c>
      <c r="G3558" s="54">
        <v>644.21090000000004</v>
      </c>
      <c r="H3558" s="53">
        <v>1904</v>
      </c>
      <c r="I3558" s="53">
        <v>976</v>
      </c>
      <c r="J3558" s="53">
        <v>928</v>
      </c>
      <c r="K3558" s="52">
        <v>436</v>
      </c>
      <c r="L3558" s="52">
        <v>208.21090000000004</v>
      </c>
      <c r="M3558" s="55">
        <v>4</v>
      </c>
      <c r="N3558" s="61" t="s">
        <v>15</v>
      </c>
      <c r="P3558" s="66"/>
      <c r="Q3558" s="53"/>
      <c r="R3558" s="53"/>
      <c r="S3558" s="53"/>
      <c r="T3558" s="53"/>
      <c r="U3558" s="53"/>
      <c r="V3558" s="53"/>
      <c r="W3558" s="53"/>
      <c r="BY3558" s="53"/>
    </row>
    <row r="3559" spans="2:77" s="52" customFormat="1" ht="13" x14ac:dyDescent="0.3">
      <c r="B3559" s="53" t="s">
        <v>116</v>
      </c>
      <c r="C3559" s="53" t="s">
        <v>163</v>
      </c>
      <c r="D3559" s="53" t="s">
        <v>697</v>
      </c>
      <c r="E3559" s="53">
        <v>38.184640000000002</v>
      </c>
      <c r="F3559" s="53">
        <v>-3.315369</v>
      </c>
      <c r="G3559" s="54">
        <v>660.07870000000003</v>
      </c>
      <c r="H3559" s="53">
        <v>5030</v>
      </c>
      <c r="I3559" s="53">
        <v>2503</v>
      </c>
      <c r="J3559" s="53">
        <v>2527</v>
      </c>
      <c r="K3559" s="52">
        <v>436</v>
      </c>
      <c r="L3559" s="52">
        <v>224.07870000000003</v>
      </c>
      <c r="M3559" s="55">
        <v>4</v>
      </c>
      <c r="N3559" s="61" t="s">
        <v>15</v>
      </c>
      <c r="P3559" s="66"/>
      <c r="Q3559" s="53"/>
      <c r="R3559" s="53"/>
      <c r="S3559" s="53"/>
      <c r="T3559" s="53"/>
      <c r="U3559" s="53"/>
      <c r="V3559" s="53"/>
      <c r="W3559" s="53"/>
      <c r="BY3559" s="53"/>
    </row>
    <row r="3560" spans="2:77" s="52" customFormat="1" ht="13" x14ac:dyDescent="0.3">
      <c r="B3560" s="53" t="s">
        <v>116</v>
      </c>
      <c r="C3560" s="53" t="s">
        <v>163</v>
      </c>
      <c r="D3560" s="53" t="s">
        <v>698</v>
      </c>
      <c r="E3560" s="53">
        <v>37.529389999999999</v>
      </c>
      <c r="F3560" s="53">
        <v>-3.6536749999999998</v>
      </c>
      <c r="G3560" s="54">
        <v>1090.6769999999999</v>
      </c>
      <c r="H3560" s="53">
        <v>2023</v>
      </c>
      <c r="I3560" s="53">
        <v>1016</v>
      </c>
      <c r="J3560" s="53">
        <v>1007</v>
      </c>
      <c r="K3560" s="52">
        <v>436</v>
      </c>
      <c r="L3560" s="52">
        <v>654.67699999999991</v>
      </c>
      <c r="M3560" s="55">
        <v>6</v>
      </c>
      <c r="N3560" s="61" t="s">
        <v>16</v>
      </c>
      <c r="P3560" s="66"/>
      <c r="Q3560" s="53"/>
      <c r="R3560" s="53"/>
      <c r="S3560" s="53"/>
      <c r="T3560" s="53"/>
      <c r="U3560" s="53"/>
      <c r="V3560" s="53"/>
      <c r="W3560" s="53"/>
      <c r="BY3560" s="53"/>
    </row>
    <row r="3561" spans="2:77" s="52" customFormat="1" ht="13" x14ac:dyDescent="0.3">
      <c r="B3561" s="53" t="s">
        <v>116</v>
      </c>
      <c r="C3561" s="53" t="s">
        <v>163</v>
      </c>
      <c r="D3561" s="53" t="s">
        <v>699</v>
      </c>
      <c r="E3561" s="53">
        <v>38.31738</v>
      </c>
      <c r="F3561" s="53">
        <v>-2.6649120000000002</v>
      </c>
      <c r="G3561" s="54">
        <v>758.68790000000001</v>
      </c>
      <c r="H3561" s="53">
        <v>2070</v>
      </c>
      <c r="I3561" s="53">
        <v>1038</v>
      </c>
      <c r="J3561" s="53">
        <v>1032</v>
      </c>
      <c r="K3561" s="52">
        <v>436</v>
      </c>
      <c r="L3561" s="52">
        <v>322.68790000000001</v>
      </c>
      <c r="M3561" s="55">
        <v>4</v>
      </c>
      <c r="N3561" s="61" t="s">
        <v>15</v>
      </c>
      <c r="P3561" s="66"/>
      <c r="Q3561" s="53"/>
      <c r="R3561" s="53"/>
      <c r="S3561" s="53"/>
      <c r="T3561" s="53"/>
      <c r="U3561" s="53"/>
      <c r="V3561" s="53"/>
      <c r="W3561" s="53"/>
      <c r="BY3561" s="53"/>
    </row>
    <row r="3562" spans="2:77" s="52" customFormat="1" ht="13" x14ac:dyDescent="0.3">
      <c r="B3562" s="53" t="s">
        <v>116</v>
      </c>
      <c r="C3562" s="53" t="s">
        <v>163</v>
      </c>
      <c r="D3562" s="53" t="s">
        <v>700</v>
      </c>
      <c r="E3562" s="53">
        <v>37.913319999999999</v>
      </c>
      <c r="F3562" s="53">
        <v>-3.1216550000000001</v>
      </c>
      <c r="G3562" s="54">
        <v>548.81910000000005</v>
      </c>
      <c r="H3562" s="53">
        <v>5574</v>
      </c>
      <c r="I3562" s="53">
        <v>2808</v>
      </c>
      <c r="J3562" s="53">
        <v>2766</v>
      </c>
      <c r="K3562" s="52">
        <v>436</v>
      </c>
      <c r="L3562" s="52">
        <v>112.81910000000005</v>
      </c>
      <c r="M3562" s="55">
        <v>2</v>
      </c>
      <c r="N3562" s="61" t="s">
        <v>15</v>
      </c>
      <c r="P3562" s="66"/>
      <c r="Q3562" s="53"/>
      <c r="R3562" s="53"/>
      <c r="S3562" s="53"/>
      <c r="T3562" s="53"/>
      <c r="U3562" s="53"/>
      <c r="V3562" s="53"/>
      <c r="W3562" s="53"/>
      <c r="BY3562" s="53"/>
    </row>
    <row r="3563" spans="2:77" s="52" customFormat="1" ht="13" x14ac:dyDescent="0.3">
      <c r="B3563" s="53" t="s">
        <v>116</v>
      </c>
      <c r="C3563" s="53" t="s">
        <v>163</v>
      </c>
      <c r="D3563" s="53" t="s">
        <v>701</v>
      </c>
      <c r="E3563" s="53">
        <v>37.737969999999997</v>
      </c>
      <c r="F3563" s="53">
        <v>-3.6510980000000002</v>
      </c>
      <c r="G3563" s="54">
        <v>795.40359999999998</v>
      </c>
      <c r="H3563" s="53">
        <v>3141</v>
      </c>
      <c r="I3563" s="53">
        <v>1568</v>
      </c>
      <c r="J3563" s="53">
        <v>1573</v>
      </c>
      <c r="K3563" s="52">
        <v>436</v>
      </c>
      <c r="L3563" s="52">
        <v>359.40359999999998</v>
      </c>
      <c r="M3563" s="55">
        <v>4</v>
      </c>
      <c r="N3563" s="61" t="s">
        <v>15</v>
      </c>
      <c r="P3563" s="66"/>
      <c r="Q3563" s="53"/>
      <c r="R3563" s="53"/>
      <c r="S3563" s="53"/>
      <c r="T3563" s="53"/>
      <c r="U3563" s="53"/>
      <c r="V3563" s="53"/>
      <c r="W3563" s="53"/>
      <c r="BY3563" s="53"/>
    </row>
    <row r="3564" spans="2:77" s="52" customFormat="1" ht="13" x14ac:dyDescent="0.3">
      <c r="B3564" s="53" t="s">
        <v>116</v>
      </c>
      <c r="C3564" s="53" t="s">
        <v>163</v>
      </c>
      <c r="D3564" s="53" t="s">
        <v>702</v>
      </c>
      <c r="E3564" s="53">
        <v>37.87086</v>
      </c>
      <c r="F3564" s="53">
        <v>-4.1847209999999997</v>
      </c>
      <c r="G3564" s="54">
        <v>468.45240000000001</v>
      </c>
      <c r="H3564" s="53">
        <v>6868</v>
      </c>
      <c r="I3564" s="53">
        <v>3487</v>
      </c>
      <c r="J3564" s="53">
        <v>3381</v>
      </c>
      <c r="K3564" s="52">
        <v>436</v>
      </c>
      <c r="L3564" s="52">
        <v>32.452400000000011</v>
      </c>
      <c r="M3564" s="55">
        <v>2</v>
      </c>
      <c r="N3564" s="61" t="s">
        <v>15</v>
      </c>
      <c r="P3564" s="66"/>
      <c r="Q3564" s="53"/>
      <c r="R3564" s="53"/>
      <c r="S3564" s="53"/>
      <c r="T3564" s="53"/>
      <c r="U3564" s="53"/>
      <c r="V3564" s="53"/>
      <c r="W3564" s="53"/>
      <c r="BY3564" s="53"/>
    </row>
    <row r="3565" spans="2:77" s="52" customFormat="1" ht="13" x14ac:dyDescent="0.3">
      <c r="B3565" s="53" t="s">
        <v>116</v>
      </c>
      <c r="C3565" s="53" t="s">
        <v>163</v>
      </c>
      <c r="D3565" s="53" t="s">
        <v>703</v>
      </c>
      <c r="E3565" s="53">
        <v>37.705120000000001</v>
      </c>
      <c r="F3565" s="53">
        <v>-2.9343599999999999</v>
      </c>
      <c r="G3565" s="54">
        <v>866.21720000000005</v>
      </c>
      <c r="H3565" s="53">
        <v>5396</v>
      </c>
      <c r="I3565" s="53">
        <v>2775</v>
      </c>
      <c r="J3565" s="53">
        <v>2621</v>
      </c>
      <c r="K3565" s="52">
        <v>436</v>
      </c>
      <c r="L3565" s="52">
        <v>430.21720000000005</v>
      </c>
      <c r="M3565" s="55">
        <v>5</v>
      </c>
      <c r="N3565" s="61" t="s">
        <v>16</v>
      </c>
      <c r="P3565" s="66"/>
      <c r="Q3565" s="53"/>
      <c r="R3565" s="53"/>
      <c r="S3565" s="53"/>
      <c r="T3565" s="53"/>
      <c r="U3565" s="53"/>
      <c r="V3565" s="53"/>
      <c r="W3565" s="53"/>
      <c r="BY3565" s="53"/>
    </row>
    <row r="3566" spans="2:77" s="52" customFormat="1" ht="13" x14ac:dyDescent="0.3">
      <c r="B3566" s="53" t="s">
        <v>116</v>
      </c>
      <c r="C3566" s="53" t="s">
        <v>163</v>
      </c>
      <c r="D3566" s="53" t="s">
        <v>704</v>
      </c>
      <c r="E3566" s="53">
        <v>38.353230000000003</v>
      </c>
      <c r="F3566" s="53">
        <v>-2.804408</v>
      </c>
      <c r="G3566" s="54">
        <v>546.5222</v>
      </c>
      <c r="H3566" s="53">
        <v>2222</v>
      </c>
      <c r="I3566" s="53">
        <v>1102</v>
      </c>
      <c r="J3566" s="53">
        <v>1120</v>
      </c>
      <c r="K3566" s="52">
        <v>436</v>
      </c>
      <c r="L3566" s="52">
        <v>110.5222</v>
      </c>
      <c r="M3566" s="55">
        <v>2</v>
      </c>
      <c r="N3566" s="61" t="s">
        <v>15</v>
      </c>
      <c r="P3566" s="66"/>
      <c r="Q3566" s="53"/>
      <c r="R3566" s="53"/>
      <c r="S3566" s="53"/>
      <c r="T3566" s="53"/>
      <c r="U3566" s="53"/>
      <c r="V3566" s="53"/>
      <c r="W3566" s="53"/>
      <c r="BY3566" s="53"/>
    </row>
    <row r="3567" spans="2:77" s="52" customFormat="1" ht="13" x14ac:dyDescent="0.3">
      <c r="B3567" s="53" t="s">
        <v>116</v>
      </c>
      <c r="C3567" s="53" t="s">
        <v>163</v>
      </c>
      <c r="D3567" s="53" t="s">
        <v>705</v>
      </c>
      <c r="E3567" s="53">
        <v>38.348610000000001</v>
      </c>
      <c r="F3567" s="53">
        <v>-2.7371470000000002</v>
      </c>
      <c r="G3567" s="54">
        <v>584.87699999999995</v>
      </c>
      <c r="H3567" s="53">
        <v>2638</v>
      </c>
      <c r="I3567" s="53">
        <v>1313</v>
      </c>
      <c r="J3567" s="53">
        <v>1325</v>
      </c>
      <c r="K3567" s="52">
        <v>436</v>
      </c>
      <c r="L3567" s="52">
        <v>148.87699999999995</v>
      </c>
      <c r="M3567" s="55">
        <v>2</v>
      </c>
      <c r="N3567" s="61" t="s">
        <v>15</v>
      </c>
      <c r="P3567" s="66"/>
      <c r="Q3567" s="53"/>
      <c r="R3567" s="53"/>
      <c r="S3567" s="53"/>
      <c r="T3567" s="53"/>
      <c r="U3567" s="53"/>
      <c r="V3567" s="53"/>
      <c r="W3567" s="53"/>
      <c r="BY3567" s="53"/>
    </row>
    <row r="3568" spans="2:77" s="52" customFormat="1" ht="13" x14ac:dyDescent="0.3">
      <c r="B3568" s="53" t="s">
        <v>116</v>
      </c>
      <c r="C3568" s="53" t="s">
        <v>163</v>
      </c>
      <c r="D3568" s="53" t="s">
        <v>706</v>
      </c>
      <c r="E3568" s="53">
        <v>37.845100000000002</v>
      </c>
      <c r="F3568" s="53">
        <v>-3.0675910000000002</v>
      </c>
      <c r="G3568" s="54">
        <v>679.35969999999998</v>
      </c>
      <c r="H3568" s="53">
        <v>5916</v>
      </c>
      <c r="I3568" s="53">
        <v>2958</v>
      </c>
      <c r="J3568" s="53">
        <v>2958</v>
      </c>
      <c r="K3568" s="52">
        <v>436</v>
      </c>
      <c r="L3568" s="52">
        <v>243.35969999999998</v>
      </c>
      <c r="M3568" s="55">
        <v>4</v>
      </c>
      <c r="N3568" s="61" t="s">
        <v>15</v>
      </c>
      <c r="P3568" s="66"/>
      <c r="Q3568" s="53"/>
      <c r="R3568" s="53"/>
      <c r="S3568" s="53"/>
      <c r="T3568" s="53"/>
      <c r="U3568" s="53"/>
      <c r="V3568" s="53"/>
      <c r="W3568" s="53"/>
      <c r="BY3568" s="53"/>
    </row>
    <row r="3569" spans="2:77" s="52" customFormat="1" ht="13" x14ac:dyDescent="0.3">
      <c r="B3569" s="53" t="s">
        <v>116</v>
      </c>
      <c r="C3569" s="53" t="s">
        <v>163</v>
      </c>
      <c r="D3569" s="53" t="s">
        <v>707</v>
      </c>
      <c r="E3569" s="53">
        <v>38.048070000000003</v>
      </c>
      <c r="F3569" s="53">
        <v>-3.4620540000000002</v>
      </c>
      <c r="G3569" s="54">
        <v>589.61850000000004</v>
      </c>
      <c r="H3569" s="53">
        <v>3801</v>
      </c>
      <c r="I3569" s="53">
        <v>1935</v>
      </c>
      <c r="J3569" s="53">
        <v>1866</v>
      </c>
      <c r="K3569" s="52">
        <v>436</v>
      </c>
      <c r="L3569" s="52">
        <v>153.61850000000004</v>
      </c>
      <c r="M3569" s="55">
        <v>2</v>
      </c>
      <c r="N3569" s="61" t="s">
        <v>15</v>
      </c>
      <c r="P3569" s="66"/>
      <c r="Q3569" s="53"/>
      <c r="R3569" s="53"/>
      <c r="S3569" s="53"/>
      <c r="T3569" s="53"/>
      <c r="U3569" s="53"/>
      <c r="V3569" s="53"/>
      <c r="W3569" s="53"/>
      <c r="BY3569" s="53"/>
    </row>
    <row r="3570" spans="2:77" s="52" customFormat="1" ht="13" x14ac:dyDescent="0.3">
      <c r="B3570" s="53" t="s">
        <v>116</v>
      </c>
      <c r="C3570" s="53" t="s">
        <v>163</v>
      </c>
      <c r="D3570" s="53" t="s">
        <v>708</v>
      </c>
      <c r="E3570" s="53">
        <v>38.06915</v>
      </c>
      <c r="F3570" s="53">
        <v>-3.3065950000000002</v>
      </c>
      <c r="G3570" s="54">
        <v>829.24800000000005</v>
      </c>
      <c r="H3570" s="53">
        <v>4291</v>
      </c>
      <c r="I3570" s="53">
        <v>2170</v>
      </c>
      <c r="J3570" s="53">
        <v>2121</v>
      </c>
      <c r="K3570" s="52">
        <v>436</v>
      </c>
      <c r="L3570" s="52">
        <v>393.24800000000005</v>
      </c>
      <c r="M3570" s="55">
        <v>4</v>
      </c>
      <c r="N3570" s="61" t="s">
        <v>15</v>
      </c>
      <c r="P3570" s="66"/>
      <c r="Q3570" s="53"/>
      <c r="R3570" s="53"/>
      <c r="S3570" s="53"/>
      <c r="T3570" s="53"/>
      <c r="U3570" s="53"/>
      <c r="V3570" s="53"/>
      <c r="W3570" s="53"/>
      <c r="BY3570" s="53"/>
    </row>
    <row r="3571" spans="2:77" s="52" customFormat="1" ht="13" x14ac:dyDescent="0.3">
      <c r="B3571" s="53" t="s">
        <v>116</v>
      </c>
      <c r="C3571" s="53" t="s">
        <v>163</v>
      </c>
      <c r="D3571" s="53" t="s">
        <v>709</v>
      </c>
      <c r="E3571" s="53">
        <v>38.339109999999998</v>
      </c>
      <c r="F3571" s="53">
        <v>-3.5392359999999998</v>
      </c>
      <c r="G3571" s="54">
        <v>744.13490000000002</v>
      </c>
      <c r="H3571" s="53">
        <v>1032</v>
      </c>
      <c r="I3571" s="53">
        <v>538</v>
      </c>
      <c r="J3571" s="53">
        <v>494</v>
      </c>
      <c r="K3571" s="52">
        <v>436</v>
      </c>
      <c r="L3571" s="52">
        <v>308.13490000000002</v>
      </c>
      <c r="M3571" s="55">
        <v>4</v>
      </c>
      <c r="N3571" s="61" t="s">
        <v>15</v>
      </c>
      <c r="P3571" s="66"/>
      <c r="Q3571" s="53"/>
      <c r="R3571" s="53"/>
      <c r="S3571" s="53"/>
      <c r="T3571" s="53"/>
      <c r="U3571" s="53"/>
      <c r="V3571" s="53"/>
      <c r="W3571" s="53"/>
      <c r="BY3571" s="53"/>
    </row>
    <row r="3572" spans="2:77" s="52" customFormat="1" ht="13" x14ac:dyDescent="0.3">
      <c r="B3572" s="53" t="s">
        <v>116</v>
      </c>
      <c r="C3572" s="53" t="s">
        <v>163</v>
      </c>
      <c r="D3572" s="53" t="s">
        <v>710</v>
      </c>
      <c r="E3572" s="53">
        <v>38.1</v>
      </c>
      <c r="F3572" s="53">
        <v>-2.5499999999999998</v>
      </c>
      <c r="G3572" s="54">
        <v>1229.5719999999999</v>
      </c>
      <c r="H3572" s="53">
        <v>3758</v>
      </c>
      <c r="I3572" s="53">
        <v>1932</v>
      </c>
      <c r="J3572" s="53">
        <v>1826</v>
      </c>
      <c r="K3572" s="52">
        <v>436</v>
      </c>
      <c r="L3572" s="52">
        <v>793.57199999999989</v>
      </c>
      <c r="M3572" s="55">
        <v>6</v>
      </c>
      <c r="N3572" s="61" t="s">
        <v>16</v>
      </c>
      <c r="P3572" s="66"/>
      <c r="Q3572" s="53"/>
      <c r="R3572" s="53"/>
      <c r="S3572" s="53"/>
      <c r="T3572" s="53"/>
      <c r="U3572" s="53"/>
      <c r="V3572" s="53"/>
      <c r="W3572" s="53"/>
      <c r="BY3572" s="53"/>
    </row>
    <row r="3573" spans="2:77" s="52" customFormat="1" ht="13" x14ac:dyDescent="0.3">
      <c r="B3573" s="53" t="s">
        <v>116</v>
      </c>
      <c r="C3573" s="53" t="s">
        <v>163</v>
      </c>
      <c r="D3573" s="53" t="s">
        <v>711</v>
      </c>
      <c r="E3573" s="53">
        <v>37.752989999999997</v>
      </c>
      <c r="F3573" s="53">
        <v>-4.1691070000000003</v>
      </c>
      <c r="G3573" s="54">
        <v>391.07639999999998</v>
      </c>
      <c r="H3573" s="53">
        <v>860</v>
      </c>
      <c r="I3573" s="53">
        <v>446</v>
      </c>
      <c r="J3573" s="53">
        <v>414</v>
      </c>
      <c r="K3573" s="52">
        <v>436</v>
      </c>
      <c r="L3573" s="52">
        <v>-44.923600000000022</v>
      </c>
      <c r="M3573" s="55">
        <v>2</v>
      </c>
      <c r="N3573" s="61" t="s">
        <v>15</v>
      </c>
      <c r="P3573" s="66"/>
      <c r="Q3573" s="53"/>
      <c r="R3573" s="53"/>
      <c r="S3573" s="53"/>
      <c r="T3573" s="53"/>
      <c r="U3573" s="53"/>
      <c r="V3573" s="53"/>
      <c r="W3573" s="53"/>
      <c r="BY3573" s="53"/>
    </row>
    <row r="3574" spans="2:77" s="52" customFormat="1" ht="13" x14ac:dyDescent="0.3">
      <c r="B3574" s="53" t="s">
        <v>116</v>
      </c>
      <c r="C3574" s="53" t="s">
        <v>163</v>
      </c>
      <c r="D3574" s="53" t="s">
        <v>712</v>
      </c>
      <c r="E3574" s="53">
        <v>38.247459999999997</v>
      </c>
      <c r="F3574" s="53">
        <v>-3.2064279999999998</v>
      </c>
      <c r="G3574" s="54">
        <v>706.26570000000004</v>
      </c>
      <c r="H3574" s="53">
        <v>4860</v>
      </c>
      <c r="I3574" s="53">
        <v>2493</v>
      </c>
      <c r="J3574" s="53">
        <v>2367</v>
      </c>
      <c r="K3574" s="52">
        <v>436</v>
      </c>
      <c r="L3574" s="52">
        <v>270.26570000000004</v>
      </c>
      <c r="M3574" s="55">
        <v>4</v>
      </c>
      <c r="N3574" s="61" t="s">
        <v>15</v>
      </c>
      <c r="P3574" s="66"/>
      <c r="Q3574" s="53"/>
      <c r="R3574" s="53"/>
      <c r="S3574" s="53"/>
      <c r="T3574" s="53"/>
      <c r="U3574" s="53"/>
      <c r="V3574" s="53"/>
      <c r="W3574" s="53"/>
      <c r="BY3574" s="53"/>
    </row>
    <row r="3575" spans="2:77" s="52" customFormat="1" ht="13" x14ac:dyDescent="0.3">
      <c r="B3575" s="53" t="s">
        <v>116</v>
      </c>
      <c r="C3575" s="53" t="s">
        <v>163</v>
      </c>
      <c r="D3575" s="53" t="s">
        <v>713</v>
      </c>
      <c r="E3575" s="53">
        <v>38.028179999999999</v>
      </c>
      <c r="F3575" s="53">
        <v>-3.1018439999999998</v>
      </c>
      <c r="G3575" s="54">
        <v>450.98059999999998</v>
      </c>
      <c r="H3575" s="53">
        <v>2460</v>
      </c>
      <c r="I3575" s="53">
        <v>1282</v>
      </c>
      <c r="J3575" s="53">
        <v>1178</v>
      </c>
      <c r="K3575" s="52">
        <v>436</v>
      </c>
      <c r="L3575" s="52">
        <v>14.980599999999981</v>
      </c>
      <c r="M3575" s="55">
        <v>2</v>
      </c>
      <c r="N3575" s="61" t="s">
        <v>15</v>
      </c>
      <c r="P3575" s="66"/>
      <c r="Q3575" s="53"/>
      <c r="R3575" s="53"/>
      <c r="S3575" s="53"/>
      <c r="T3575" s="53"/>
      <c r="U3575" s="53"/>
      <c r="V3575" s="53"/>
      <c r="W3575" s="53"/>
      <c r="BY3575" s="53"/>
    </row>
    <row r="3576" spans="2:77" s="52" customFormat="1" ht="13" x14ac:dyDescent="0.3">
      <c r="B3576" s="53" t="s">
        <v>116</v>
      </c>
      <c r="C3576" s="53" t="s">
        <v>163</v>
      </c>
      <c r="D3576" s="53" t="s">
        <v>714</v>
      </c>
      <c r="E3576" s="53">
        <v>38.297759999999997</v>
      </c>
      <c r="F3576" s="53">
        <v>-2.651513</v>
      </c>
      <c r="G3576" s="54">
        <v>1110.403</v>
      </c>
      <c r="H3576" s="53">
        <v>2054</v>
      </c>
      <c r="I3576" s="53">
        <v>1051</v>
      </c>
      <c r="J3576" s="53">
        <v>1003</v>
      </c>
      <c r="K3576" s="52">
        <v>436</v>
      </c>
      <c r="L3576" s="52">
        <v>674.40300000000002</v>
      </c>
      <c r="M3576" s="55">
        <v>6</v>
      </c>
      <c r="N3576" s="61" t="s">
        <v>16</v>
      </c>
      <c r="P3576" s="66"/>
      <c r="Q3576" s="53"/>
      <c r="R3576" s="53"/>
      <c r="S3576" s="53"/>
      <c r="T3576" s="53"/>
      <c r="U3576" s="53"/>
      <c r="V3576" s="53"/>
      <c r="W3576" s="53"/>
      <c r="BY3576" s="53"/>
    </row>
    <row r="3577" spans="2:77" s="52" customFormat="1" ht="13" x14ac:dyDescent="0.3">
      <c r="B3577" s="53" t="s">
        <v>116</v>
      </c>
      <c r="C3577" s="53" t="s">
        <v>163</v>
      </c>
      <c r="D3577" s="53" t="s">
        <v>715</v>
      </c>
      <c r="E3577" s="53">
        <v>38.387340000000002</v>
      </c>
      <c r="F3577" s="53">
        <v>-2.5813100000000002</v>
      </c>
      <c r="G3577" s="54">
        <v>831.98419999999999</v>
      </c>
      <c r="H3577" s="53">
        <v>2438</v>
      </c>
      <c r="I3577" s="53">
        <v>1236</v>
      </c>
      <c r="J3577" s="53">
        <v>1202</v>
      </c>
      <c r="K3577" s="52">
        <v>436</v>
      </c>
      <c r="L3577" s="52">
        <v>395.98419999999999</v>
      </c>
      <c r="M3577" s="55">
        <v>4</v>
      </c>
      <c r="N3577" s="61" t="s">
        <v>15</v>
      </c>
      <c r="P3577" s="66"/>
      <c r="Q3577" s="53"/>
      <c r="R3577" s="53"/>
      <c r="S3577" s="53"/>
      <c r="T3577" s="53"/>
      <c r="U3577" s="53"/>
      <c r="V3577" s="53"/>
      <c r="W3577" s="53"/>
      <c r="BY3577" s="53"/>
    </row>
    <row r="3578" spans="2:77" s="52" customFormat="1" ht="13" x14ac:dyDescent="0.3">
      <c r="B3578" s="53" t="s">
        <v>116</v>
      </c>
      <c r="C3578" s="53" t="s">
        <v>163</v>
      </c>
      <c r="D3578" s="53" t="s">
        <v>716</v>
      </c>
      <c r="E3578" s="53">
        <v>38.239539999999998</v>
      </c>
      <c r="F3578" s="53">
        <v>-3.0541520000000002</v>
      </c>
      <c r="G3578" s="54">
        <v>630.34780000000001</v>
      </c>
      <c r="H3578" s="53">
        <v>1333</v>
      </c>
      <c r="I3578" s="53">
        <v>695</v>
      </c>
      <c r="J3578" s="53">
        <v>638</v>
      </c>
      <c r="K3578" s="52">
        <v>436</v>
      </c>
      <c r="L3578" s="52">
        <v>194.34780000000001</v>
      </c>
      <c r="M3578" s="55">
        <v>2</v>
      </c>
      <c r="N3578" s="61" t="s">
        <v>15</v>
      </c>
      <c r="P3578" s="66"/>
      <c r="Q3578" s="53"/>
      <c r="R3578" s="53"/>
      <c r="S3578" s="53"/>
      <c r="T3578" s="53"/>
      <c r="U3578" s="53"/>
      <c r="V3578" s="53"/>
      <c r="W3578" s="53"/>
      <c r="BY3578" s="53"/>
    </row>
    <row r="3579" spans="2:77" s="52" customFormat="1" ht="13" x14ac:dyDescent="0.3">
      <c r="B3579" s="53" t="s">
        <v>116</v>
      </c>
      <c r="C3579" s="53" t="s">
        <v>163</v>
      </c>
      <c r="D3579" s="53" t="s">
        <v>717</v>
      </c>
      <c r="E3579" s="53">
        <v>37.77657</v>
      </c>
      <c r="F3579" s="53">
        <v>-3.895521</v>
      </c>
      <c r="G3579" s="54">
        <v>627.65210000000002</v>
      </c>
      <c r="H3579" s="53">
        <v>14627</v>
      </c>
      <c r="I3579" s="53">
        <v>7377</v>
      </c>
      <c r="J3579" s="53">
        <v>7250</v>
      </c>
      <c r="K3579" s="52">
        <v>436</v>
      </c>
      <c r="L3579" s="52">
        <v>191.65210000000002</v>
      </c>
      <c r="M3579" s="55">
        <v>2</v>
      </c>
      <c r="N3579" s="61" t="s">
        <v>15</v>
      </c>
      <c r="P3579" s="66"/>
      <c r="Q3579" s="53"/>
      <c r="R3579" s="53"/>
      <c r="S3579" s="53"/>
      <c r="T3579" s="53"/>
      <c r="U3579" s="53"/>
      <c r="V3579" s="53"/>
      <c r="W3579" s="53"/>
      <c r="BY3579" s="53"/>
    </row>
    <row r="3580" spans="2:77" s="52" customFormat="1" ht="13" x14ac:dyDescent="0.3">
      <c r="B3580" s="53" t="s">
        <v>116</v>
      </c>
      <c r="C3580" s="53" t="s">
        <v>163</v>
      </c>
      <c r="D3580" s="53" t="s">
        <v>718</v>
      </c>
      <c r="E3580" s="53">
        <v>37.996180000000003</v>
      </c>
      <c r="F3580" s="53">
        <v>-3.638916</v>
      </c>
      <c r="G3580" s="54">
        <v>329.47340000000003</v>
      </c>
      <c r="H3580" s="53">
        <v>2801</v>
      </c>
      <c r="I3580" s="53">
        <v>1411</v>
      </c>
      <c r="J3580" s="53">
        <v>1390</v>
      </c>
      <c r="K3580" s="52">
        <v>436</v>
      </c>
      <c r="L3580" s="52">
        <v>-106.52659999999997</v>
      </c>
      <c r="M3580" s="55">
        <v>2</v>
      </c>
      <c r="N3580" s="61" t="s">
        <v>15</v>
      </c>
      <c r="P3580" s="66"/>
      <c r="Q3580" s="53"/>
      <c r="R3580" s="53"/>
      <c r="S3580" s="53"/>
      <c r="T3580" s="53"/>
      <c r="U3580" s="53"/>
      <c r="V3580" s="53"/>
      <c r="W3580" s="53"/>
      <c r="BY3580" s="53"/>
    </row>
    <row r="3581" spans="2:77" s="52" customFormat="1" ht="13" x14ac:dyDescent="0.3">
      <c r="B3581" s="53" t="s">
        <v>116</v>
      </c>
      <c r="C3581" s="53" t="s">
        <v>163</v>
      </c>
      <c r="D3581" s="53" t="s">
        <v>719</v>
      </c>
      <c r="E3581" s="53">
        <v>37.765430000000002</v>
      </c>
      <c r="F3581" s="53">
        <v>-3.959263</v>
      </c>
      <c r="G3581" s="54">
        <v>585.90949999999998</v>
      </c>
      <c r="H3581" s="53">
        <v>14181</v>
      </c>
      <c r="I3581" s="53">
        <v>6999</v>
      </c>
      <c r="J3581" s="53">
        <v>7182</v>
      </c>
      <c r="K3581" s="52">
        <v>436</v>
      </c>
      <c r="L3581" s="52">
        <v>149.90949999999998</v>
      </c>
      <c r="M3581" s="55">
        <v>2</v>
      </c>
      <c r="N3581" s="61" t="s">
        <v>15</v>
      </c>
      <c r="P3581" s="66"/>
      <c r="Q3581" s="53"/>
      <c r="R3581" s="53"/>
      <c r="S3581" s="53"/>
      <c r="T3581" s="53"/>
      <c r="U3581" s="53"/>
      <c r="V3581" s="53"/>
      <c r="W3581" s="53"/>
      <c r="BY3581" s="53"/>
    </row>
    <row r="3582" spans="2:77" s="52" customFormat="1" ht="13" x14ac:dyDescent="0.3">
      <c r="B3582" s="53" t="s">
        <v>116</v>
      </c>
      <c r="C3582" s="53" t="s">
        <v>163</v>
      </c>
      <c r="D3582" s="53" t="s">
        <v>720</v>
      </c>
      <c r="E3582" s="53">
        <v>38.034500000000001</v>
      </c>
      <c r="F3582" s="53">
        <v>-3.2875969999999999</v>
      </c>
      <c r="G3582" s="54">
        <v>757.69039999999995</v>
      </c>
      <c r="H3582" s="53">
        <v>7225</v>
      </c>
      <c r="I3582" s="53">
        <v>3549</v>
      </c>
      <c r="J3582" s="53">
        <v>3676</v>
      </c>
      <c r="K3582" s="52">
        <v>436</v>
      </c>
      <c r="L3582" s="52">
        <v>321.69039999999995</v>
      </c>
      <c r="M3582" s="55">
        <v>4</v>
      </c>
      <c r="N3582" s="61" t="s">
        <v>15</v>
      </c>
      <c r="P3582" s="66"/>
      <c r="Q3582" s="53"/>
      <c r="R3582" s="53"/>
      <c r="S3582" s="53"/>
      <c r="T3582" s="53"/>
      <c r="U3582" s="53"/>
      <c r="V3582" s="53"/>
      <c r="W3582" s="53"/>
      <c r="BY3582" s="53"/>
    </row>
    <row r="3583" spans="2:77" s="52" customFormat="1" ht="13" x14ac:dyDescent="0.3">
      <c r="B3583" s="53" t="s">
        <v>116</v>
      </c>
      <c r="C3583" s="53" t="s">
        <v>163</v>
      </c>
      <c r="D3583" s="53" t="s">
        <v>721</v>
      </c>
      <c r="E3583" s="53">
        <v>37.786079999999998</v>
      </c>
      <c r="F3583" s="53">
        <v>-3.5100310000000001</v>
      </c>
      <c r="G3583" s="54">
        <v>885.69280000000003</v>
      </c>
      <c r="H3583" s="53">
        <v>1663</v>
      </c>
      <c r="I3583" s="53">
        <v>835</v>
      </c>
      <c r="J3583" s="53">
        <v>828</v>
      </c>
      <c r="K3583" s="52">
        <v>436</v>
      </c>
      <c r="L3583" s="52">
        <v>449.69280000000003</v>
      </c>
      <c r="M3583" s="55">
        <v>5</v>
      </c>
      <c r="N3583" s="61" t="s">
        <v>16</v>
      </c>
      <c r="P3583" s="66"/>
      <c r="Q3583" s="53"/>
      <c r="R3583" s="53"/>
      <c r="S3583" s="53"/>
      <c r="T3583" s="53"/>
      <c r="U3583" s="53"/>
      <c r="V3583" s="53"/>
      <c r="W3583" s="53"/>
      <c r="BY3583" s="53"/>
    </row>
    <row r="3584" spans="2:77" s="52" customFormat="1" ht="13" x14ac:dyDescent="0.3">
      <c r="B3584" s="53" t="s">
        <v>116</v>
      </c>
      <c r="C3584" s="53" t="s">
        <v>163</v>
      </c>
      <c r="D3584" s="53" t="s">
        <v>722</v>
      </c>
      <c r="E3584" s="53">
        <v>38.41451</v>
      </c>
      <c r="F3584" s="53">
        <v>-2.6770510000000001</v>
      </c>
      <c r="G3584" s="54">
        <v>830.66849999999999</v>
      </c>
      <c r="H3584" s="53">
        <v>1001</v>
      </c>
      <c r="I3584" s="53">
        <v>513</v>
      </c>
      <c r="J3584" s="53">
        <v>488</v>
      </c>
      <c r="K3584" s="52">
        <v>436</v>
      </c>
      <c r="L3584" s="52">
        <v>394.66849999999999</v>
      </c>
      <c r="M3584" s="55">
        <v>4</v>
      </c>
      <c r="N3584" s="61" t="s">
        <v>15</v>
      </c>
      <c r="P3584" s="66"/>
      <c r="Q3584" s="53"/>
      <c r="R3584" s="53"/>
      <c r="S3584" s="53"/>
      <c r="T3584" s="53"/>
      <c r="U3584" s="53"/>
      <c r="V3584" s="53"/>
      <c r="W3584" s="53"/>
      <c r="BY3584" s="53"/>
    </row>
    <row r="3585" spans="2:77" s="52" customFormat="1" ht="13" x14ac:dyDescent="0.3">
      <c r="B3585" s="53" t="s">
        <v>116</v>
      </c>
      <c r="C3585" s="53" t="s">
        <v>163</v>
      </c>
      <c r="D3585" s="53" t="s">
        <v>723</v>
      </c>
      <c r="E3585" s="53">
        <v>38.008090000000003</v>
      </c>
      <c r="F3585" s="53">
        <v>-3.368519</v>
      </c>
      <c r="G3585" s="54">
        <v>737.46169999999995</v>
      </c>
      <c r="H3585" s="53">
        <v>35649</v>
      </c>
      <c r="I3585" s="53">
        <v>17489</v>
      </c>
      <c r="J3585" s="53">
        <v>18160</v>
      </c>
      <c r="K3585" s="52">
        <v>436</v>
      </c>
      <c r="L3585" s="52">
        <v>301.46169999999995</v>
      </c>
      <c r="M3585" s="55">
        <v>4</v>
      </c>
      <c r="N3585" s="61" t="s">
        <v>15</v>
      </c>
      <c r="P3585" s="66"/>
      <c r="Q3585" s="53"/>
      <c r="R3585" s="53"/>
      <c r="S3585" s="53"/>
      <c r="T3585" s="53"/>
      <c r="U3585" s="53"/>
      <c r="V3585" s="53"/>
      <c r="W3585" s="53"/>
      <c r="BY3585" s="53"/>
    </row>
    <row r="3586" spans="2:77" s="52" customFormat="1" ht="13" x14ac:dyDescent="0.3">
      <c r="B3586" s="53" t="s">
        <v>116</v>
      </c>
      <c r="C3586" s="53" t="s">
        <v>163</v>
      </c>
      <c r="D3586" s="53" t="s">
        <v>724</v>
      </c>
      <c r="E3586" s="53">
        <v>37.590339999999998</v>
      </c>
      <c r="F3586" s="53">
        <v>-3.819645</v>
      </c>
      <c r="G3586" s="54">
        <v>921.3818</v>
      </c>
      <c r="H3586" s="53">
        <v>4198</v>
      </c>
      <c r="I3586" s="53">
        <v>2091</v>
      </c>
      <c r="J3586" s="53">
        <v>2107</v>
      </c>
      <c r="K3586" s="52">
        <v>436</v>
      </c>
      <c r="L3586" s="52">
        <v>485.3818</v>
      </c>
      <c r="M3586" s="55">
        <v>5</v>
      </c>
      <c r="N3586" s="61" t="s">
        <v>16</v>
      </c>
      <c r="P3586" s="66"/>
      <c r="Q3586" s="53"/>
      <c r="R3586" s="53"/>
      <c r="S3586" s="53"/>
      <c r="T3586" s="53"/>
      <c r="U3586" s="53"/>
      <c r="V3586" s="53"/>
      <c r="W3586" s="53"/>
      <c r="BY3586" s="53"/>
    </row>
    <row r="3587" spans="2:77" s="52" customFormat="1" ht="13" x14ac:dyDescent="0.3">
      <c r="B3587" s="53" t="s">
        <v>116</v>
      </c>
      <c r="C3587" s="53" t="s">
        <v>163</v>
      </c>
      <c r="D3587" s="53" t="s">
        <v>725</v>
      </c>
      <c r="E3587" s="53">
        <v>38.20467</v>
      </c>
      <c r="F3587" s="53">
        <v>-3.5076619999999998</v>
      </c>
      <c r="G3587" s="54">
        <v>546.20389999999998</v>
      </c>
      <c r="H3587" s="53">
        <v>4938</v>
      </c>
      <c r="I3587" s="53">
        <v>2502</v>
      </c>
      <c r="J3587" s="53">
        <v>2436</v>
      </c>
      <c r="K3587" s="52">
        <v>436</v>
      </c>
      <c r="L3587" s="52">
        <v>110.20389999999998</v>
      </c>
      <c r="M3587" s="55">
        <v>2</v>
      </c>
      <c r="N3587" s="61" t="s">
        <v>15</v>
      </c>
      <c r="P3587" s="66"/>
      <c r="Q3587" s="53"/>
      <c r="R3587" s="53"/>
      <c r="S3587" s="53"/>
      <c r="T3587" s="53"/>
      <c r="U3587" s="53"/>
      <c r="V3587" s="53"/>
      <c r="W3587" s="53"/>
      <c r="BY3587" s="53"/>
    </row>
    <row r="3588" spans="2:77" s="52" customFormat="1" ht="13" x14ac:dyDescent="0.3">
      <c r="B3588" s="53" t="s">
        <v>116</v>
      </c>
      <c r="C3588" s="53" t="s">
        <v>163</v>
      </c>
      <c r="D3588" s="53" t="s">
        <v>726</v>
      </c>
      <c r="E3588" s="53">
        <v>38.115409999999997</v>
      </c>
      <c r="F3588" s="53">
        <v>-3.0871940000000002</v>
      </c>
      <c r="G3588" s="54">
        <v>793.01480000000004</v>
      </c>
      <c r="H3588" s="53">
        <v>11294</v>
      </c>
      <c r="I3588" s="53">
        <v>5700</v>
      </c>
      <c r="J3588" s="53">
        <v>5594</v>
      </c>
      <c r="K3588" s="52">
        <v>436</v>
      </c>
      <c r="L3588" s="52">
        <v>357.01480000000004</v>
      </c>
      <c r="M3588" s="55">
        <v>4</v>
      </c>
      <c r="N3588" s="61" t="s">
        <v>15</v>
      </c>
      <c r="P3588" s="66"/>
      <c r="Q3588" s="53"/>
      <c r="R3588" s="53"/>
      <c r="S3588" s="53"/>
      <c r="T3588" s="53"/>
      <c r="U3588" s="53"/>
      <c r="V3588" s="53"/>
      <c r="W3588" s="53"/>
      <c r="BY3588" s="53"/>
    </row>
    <row r="3589" spans="2:77" s="52" customFormat="1" ht="13" x14ac:dyDescent="0.3">
      <c r="B3589" s="53" t="s">
        <v>116</v>
      </c>
      <c r="C3589" s="53" t="s">
        <v>163</v>
      </c>
      <c r="D3589" s="53" t="s">
        <v>727</v>
      </c>
      <c r="E3589" s="53">
        <v>38.004989999999999</v>
      </c>
      <c r="F3589" s="53">
        <v>-3.9195120000000001</v>
      </c>
      <c r="G3589" s="54">
        <v>220.48840000000001</v>
      </c>
      <c r="H3589" s="53">
        <v>3435</v>
      </c>
      <c r="I3589" s="53">
        <v>1748</v>
      </c>
      <c r="J3589" s="53">
        <v>1687</v>
      </c>
      <c r="K3589" s="52">
        <v>436</v>
      </c>
      <c r="L3589" s="52">
        <v>-215.51159999999999</v>
      </c>
      <c r="M3589" s="55">
        <v>2</v>
      </c>
      <c r="N3589" s="61" t="s">
        <v>15</v>
      </c>
      <c r="P3589" s="66"/>
      <c r="Q3589" s="53"/>
      <c r="R3589" s="53"/>
      <c r="S3589" s="53"/>
      <c r="T3589" s="53"/>
      <c r="U3589" s="53"/>
      <c r="V3589" s="53"/>
      <c r="W3589" s="53"/>
      <c r="BY3589" s="53"/>
    </row>
    <row r="3590" spans="2:77" s="52" customFormat="1" ht="13" x14ac:dyDescent="0.3">
      <c r="B3590" s="53" t="s">
        <v>116</v>
      </c>
      <c r="C3590" s="53" t="s">
        <v>163</v>
      </c>
      <c r="D3590" s="53" t="s">
        <v>728</v>
      </c>
      <c r="E3590" s="53">
        <v>38.169339999999998</v>
      </c>
      <c r="F3590" s="53">
        <v>-3.0100989999999999</v>
      </c>
      <c r="G3590" s="54">
        <v>673.12829999999997</v>
      </c>
      <c r="H3590" s="53">
        <v>8714</v>
      </c>
      <c r="I3590" s="53">
        <v>4502</v>
      </c>
      <c r="J3590" s="53">
        <v>4212</v>
      </c>
      <c r="K3590" s="52">
        <v>436</v>
      </c>
      <c r="L3590" s="52">
        <v>237.12829999999997</v>
      </c>
      <c r="M3590" s="55">
        <v>4</v>
      </c>
      <c r="N3590" s="61" t="s">
        <v>15</v>
      </c>
      <c r="P3590" s="66"/>
      <c r="Q3590" s="53"/>
      <c r="R3590" s="53"/>
      <c r="S3590" s="53"/>
      <c r="T3590" s="53"/>
      <c r="U3590" s="53"/>
      <c r="V3590" s="53"/>
      <c r="W3590" s="53"/>
      <c r="BY3590" s="53"/>
    </row>
    <row r="3591" spans="2:77" s="52" customFormat="1" ht="13" x14ac:dyDescent="0.3">
      <c r="B3591" s="53" t="s">
        <v>116</v>
      </c>
      <c r="C3591" s="53" t="s">
        <v>163</v>
      </c>
      <c r="D3591" s="53" t="s">
        <v>729</v>
      </c>
      <c r="E3591" s="53">
        <v>37.839689999999997</v>
      </c>
      <c r="F3591" s="53">
        <v>-4.0012860000000003</v>
      </c>
      <c r="G3591" s="54">
        <v>443.14929999999998</v>
      </c>
      <c r="H3591" s="53">
        <v>1132</v>
      </c>
      <c r="I3591" s="53">
        <v>566</v>
      </c>
      <c r="J3591" s="53">
        <v>566</v>
      </c>
      <c r="K3591" s="52">
        <v>436</v>
      </c>
      <c r="L3591" s="52">
        <v>7.1492999999999824</v>
      </c>
      <c r="M3591" s="55">
        <v>2</v>
      </c>
      <c r="N3591" s="61" t="s">
        <v>15</v>
      </c>
      <c r="P3591" s="66"/>
      <c r="Q3591" s="53"/>
      <c r="R3591" s="53"/>
      <c r="S3591" s="53"/>
      <c r="T3591" s="53"/>
      <c r="U3591" s="53"/>
      <c r="V3591" s="53"/>
      <c r="W3591" s="53"/>
      <c r="BY3591" s="53"/>
    </row>
    <row r="3592" spans="2:77" s="52" customFormat="1" ht="13" x14ac:dyDescent="0.3">
      <c r="B3592" s="53" t="s">
        <v>116</v>
      </c>
      <c r="C3592" s="53" t="s">
        <v>163</v>
      </c>
      <c r="D3592" s="53" t="s">
        <v>730</v>
      </c>
      <c r="E3592" s="53">
        <v>37.689320000000002</v>
      </c>
      <c r="F3592" s="53">
        <v>-3.8185699999999998</v>
      </c>
      <c r="G3592" s="54">
        <v>636.12950000000001</v>
      </c>
      <c r="H3592" s="53">
        <v>5783</v>
      </c>
      <c r="I3592" s="53">
        <v>2876</v>
      </c>
      <c r="J3592" s="53">
        <v>2907</v>
      </c>
      <c r="K3592" s="52">
        <v>436</v>
      </c>
      <c r="L3592" s="52">
        <v>200.12950000000001</v>
      </c>
      <c r="M3592" s="55">
        <v>4</v>
      </c>
      <c r="N3592" s="61" t="s">
        <v>15</v>
      </c>
      <c r="P3592" s="66"/>
      <c r="Q3592" s="53"/>
      <c r="R3592" s="53"/>
      <c r="S3592" s="53"/>
      <c r="T3592" s="53"/>
      <c r="U3592" s="53"/>
      <c r="V3592" s="53"/>
      <c r="W3592" s="53"/>
      <c r="BY3592" s="53"/>
    </row>
    <row r="3593" spans="2:77" s="52" customFormat="1" ht="13" x14ac:dyDescent="0.3">
      <c r="B3593" s="53" t="s">
        <v>116</v>
      </c>
      <c r="C3593" s="53" t="s">
        <v>163</v>
      </c>
      <c r="D3593" s="53" t="s">
        <v>731</v>
      </c>
      <c r="E3593" s="53">
        <v>38.487929999999999</v>
      </c>
      <c r="F3593" s="53">
        <v>-2.6362719999999999</v>
      </c>
      <c r="G3593" s="54">
        <v>870.65200000000004</v>
      </c>
      <c r="H3593" s="53">
        <v>474</v>
      </c>
      <c r="I3593" s="53">
        <v>243</v>
      </c>
      <c r="J3593" s="53">
        <v>231</v>
      </c>
      <c r="K3593" s="52">
        <v>436</v>
      </c>
      <c r="L3593" s="52">
        <v>434.65200000000004</v>
      </c>
      <c r="M3593" s="55">
        <v>5</v>
      </c>
      <c r="N3593" s="61" t="s">
        <v>16</v>
      </c>
      <c r="P3593" s="66"/>
      <c r="Q3593" s="53"/>
      <c r="R3593" s="53"/>
      <c r="S3593" s="53"/>
      <c r="T3593" s="53"/>
      <c r="U3593" s="53"/>
      <c r="V3593" s="53"/>
      <c r="W3593" s="53"/>
      <c r="BY3593" s="53"/>
    </row>
    <row r="3594" spans="2:77" s="52" customFormat="1" ht="13" x14ac:dyDescent="0.3">
      <c r="B3594" s="53" t="s">
        <v>116</v>
      </c>
      <c r="C3594" s="53" t="s">
        <v>163</v>
      </c>
      <c r="D3594" s="53" t="s">
        <v>732</v>
      </c>
      <c r="E3594" s="53">
        <v>37.9313</v>
      </c>
      <c r="F3594" s="53">
        <v>-3.6927530000000002</v>
      </c>
      <c r="G3594" s="54">
        <v>302.40429999999998</v>
      </c>
      <c r="H3594" s="53">
        <v>4445</v>
      </c>
      <c r="I3594" s="53">
        <v>2255</v>
      </c>
      <c r="J3594" s="53">
        <v>2190</v>
      </c>
      <c r="K3594" s="52">
        <v>436</v>
      </c>
      <c r="L3594" s="52">
        <v>-133.59570000000002</v>
      </c>
      <c r="M3594" s="55">
        <v>2</v>
      </c>
      <c r="N3594" s="61" t="s">
        <v>15</v>
      </c>
      <c r="P3594" s="66"/>
      <c r="Q3594" s="53"/>
      <c r="R3594" s="53"/>
      <c r="S3594" s="53"/>
      <c r="T3594" s="53"/>
      <c r="U3594" s="53"/>
      <c r="V3594" s="53"/>
      <c r="W3594" s="53"/>
      <c r="BY3594" s="53"/>
    </row>
    <row r="3595" spans="2:77" s="52" customFormat="1" ht="13" x14ac:dyDescent="0.3">
      <c r="B3595" s="53" t="s">
        <v>2848</v>
      </c>
      <c r="C3595" s="53" t="s">
        <v>165</v>
      </c>
      <c r="D3595" s="53" t="s">
        <v>3467</v>
      </c>
      <c r="E3595" s="53">
        <v>43.039090000000002</v>
      </c>
      <c r="F3595" s="53">
        <v>-5.1168300000000002</v>
      </c>
      <c r="G3595" s="54">
        <v>1156.1510000000001</v>
      </c>
      <c r="H3595" s="53">
        <v>267</v>
      </c>
      <c r="I3595" s="53">
        <v>164</v>
      </c>
      <c r="J3595" s="53">
        <v>103</v>
      </c>
      <c r="K3595" s="52">
        <v>346</v>
      </c>
      <c r="L3595" s="52">
        <v>810.15100000000007</v>
      </c>
      <c r="M3595" s="55">
        <v>7</v>
      </c>
      <c r="N3595" s="56" t="s">
        <v>17</v>
      </c>
      <c r="P3595" s="66"/>
      <c r="Q3595" s="53"/>
      <c r="R3595" s="53"/>
      <c r="S3595" s="53"/>
      <c r="T3595" s="53"/>
      <c r="U3595" s="53"/>
      <c r="V3595" s="53"/>
      <c r="W3595" s="53"/>
      <c r="BY3595" s="53"/>
    </row>
    <row r="3596" spans="2:77" s="52" customFormat="1" ht="13" x14ac:dyDescent="0.3">
      <c r="B3596" s="53" t="s">
        <v>2848</v>
      </c>
      <c r="C3596" s="53" t="s">
        <v>165</v>
      </c>
      <c r="D3596" s="53" t="s">
        <v>3468</v>
      </c>
      <c r="E3596" s="53">
        <v>42.217779999999998</v>
      </c>
      <c r="F3596" s="53">
        <v>-5.582802</v>
      </c>
      <c r="G3596" s="54">
        <v>740.68799999999999</v>
      </c>
      <c r="H3596" s="53">
        <v>325</v>
      </c>
      <c r="I3596" s="53">
        <v>166</v>
      </c>
      <c r="J3596" s="53">
        <v>159</v>
      </c>
      <c r="K3596" s="52">
        <v>346</v>
      </c>
      <c r="L3596" s="52">
        <v>394.68799999999999</v>
      </c>
      <c r="M3596" s="55">
        <v>4</v>
      </c>
      <c r="N3596" s="56" t="s">
        <v>17</v>
      </c>
      <c r="P3596" s="66"/>
      <c r="Q3596" s="53"/>
      <c r="R3596" s="53"/>
      <c r="S3596" s="53"/>
      <c r="T3596" s="53"/>
      <c r="U3596" s="53"/>
      <c r="V3596" s="53"/>
      <c r="W3596" s="53"/>
      <c r="BY3596" s="53"/>
    </row>
    <row r="3597" spans="2:77" s="52" customFormat="1" ht="13" x14ac:dyDescent="0.3">
      <c r="B3597" s="53" t="s">
        <v>2848</v>
      </c>
      <c r="C3597" s="53" t="s">
        <v>165</v>
      </c>
      <c r="D3597" s="53" t="s">
        <v>3469</v>
      </c>
      <c r="E3597" s="53">
        <v>42.140529999999998</v>
      </c>
      <c r="F3597" s="53">
        <v>-5.8356349999999999</v>
      </c>
      <c r="G3597" s="54">
        <v>740.08950000000004</v>
      </c>
      <c r="H3597" s="53">
        <v>809</v>
      </c>
      <c r="I3597" s="53">
        <v>417</v>
      </c>
      <c r="J3597" s="53">
        <v>392</v>
      </c>
      <c r="K3597" s="52">
        <v>346</v>
      </c>
      <c r="L3597" s="52">
        <v>394.08950000000004</v>
      </c>
      <c r="M3597" s="55">
        <v>4</v>
      </c>
      <c r="N3597" s="56" t="s">
        <v>17</v>
      </c>
      <c r="P3597" s="66"/>
      <c r="Q3597" s="53"/>
      <c r="R3597" s="53"/>
      <c r="S3597" s="53"/>
      <c r="T3597" s="53"/>
      <c r="U3597" s="53"/>
      <c r="V3597" s="53"/>
      <c r="W3597" s="53"/>
      <c r="BY3597" s="53"/>
    </row>
    <row r="3598" spans="2:77" s="52" customFormat="1" ht="13" x14ac:dyDescent="0.3">
      <c r="B3598" s="53" t="s">
        <v>2848</v>
      </c>
      <c r="C3598" s="53" t="s">
        <v>165</v>
      </c>
      <c r="D3598" s="53" t="s">
        <v>3470</v>
      </c>
      <c r="E3598" s="53">
        <v>42.659030000000001</v>
      </c>
      <c r="F3598" s="53">
        <v>-5.0359889999999998</v>
      </c>
      <c r="G3598" s="54">
        <v>920.58870000000002</v>
      </c>
      <c r="H3598" s="53">
        <v>609</v>
      </c>
      <c r="I3598" s="53">
        <v>333</v>
      </c>
      <c r="J3598" s="53">
        <v>276</v>
      </c>
      <c r="K3598" s="52">
        <v>346</v>
      </c>
      <c r="L3598" s="52">
        <v>574.58870000000002</v>
      </c>
      <c r="M3598" s="55">
        <v>5</v>
      </c>
      <c r="N3598" s="56" t="s">
        <v>17</v>
      </c>
      <c r="P3598" s="66"/>
      <c r="Q3598" s="53"/>
      <c r="R3598" s="53"/>
      <c r="S3598" s="53"/>
      <c r="T3598" s="53"/>
      <c r="U3598" s="53"/>
      <c r="V3598" s="53"/>
      <c r="W3598" s="53"/>
      <c r="BY3598" s="53"/>
    </row>
    <row r="3599" spans="2:77" s="52" customFormat="1" ht="13" x14ac:dyDescent="0.3">
      <c r="B3599" s="53" t="s">
        <v>2848</v>
      </c>
      <c r="C3599" s="53" t="s">
        <v>165</v>
      </c>
      <c r="D3599" s="53" t="s">
        <v>3471</v>
      </c>
      <c r="E3599" s="53">
        <v>42.179209999999998</v>
      </c>
      <c r="F3599" s="53">
        <v>-5.6896100000000001</v>
      </c>
      <c r="G3599" s="54">
        <v>753.69230000000005</v>
      </c>
      <c r="H3599" s="53">
        <v>504</v>
      </c>
      <c r="I3599" s="53">
        <v>284</v>
      </c>
      <c r="J3599" s="53">
        <v>220</v>
      </c>
      <c r="K3599" s="52">
        <v>346</v>
      </c>
      <c r="L3599" s="52">
        <v>407.69230000000005</v>
      </c>
      <c r="M3599" s="55">
        <v>5</v>
      </c>
      <c r="N3599" s="56" t="s">
        <v>17</v>
      </c>
      <c r="P3599" s="66"/>
      <c r="Q3599" s="53"/>
      <c r="R3599" s="53"/>
      <c r="S3599" s="53"/>
      <c r="T3599" s="53"/>
      <c r="U3599" s="53"/>
      <c r="V3599" s="53"/>
      <c r="W3599" s="53"/>
      <c r="BY3599" s="53"/>
    </row>
    <row r="3600" spans="2:77" s="52" customFormat="1" ht="13" x14ac:dyDescent="0.3">
      <c r="B3600" s="53" t="s">
        <v>2848</v>
      </c>
      <c r="C3600" s="53" t="s">
        <v>165</v>
      </c>
      <c r="D3600" s="53" t="s">
        <v>3472</v>
      </c>
      <c r="E3600" s="53">
        <v>42.437249999999999</v>
      </c>
      <c r="F3600" s="53">
        <v>-5.5626439999999997</v>
      </c>
      <c r="G3600" s="54">
        <v>781.16470000000004</v>
      </c>
      <c r="H3600" s="53">
        <v>629</v>
      </c>
      <c r="I3600" s="53">
        <v>335</v>
      </c>
      <c r="J3600" s="53">
        <v>294</v>
      </c>
      <c r="K3600" s="52">
        <v>346</v>
      </c>
      <c r="L3600" s="52">
        <v>435.16470000000004</v>
      </c>
      <c r="M3600" s="55">
        <v>5</v>
      </c>
      <c r="N3600" s="56" t="s">
        <v>17</v>
      </c>
      <c r="P3600" s="66"/>
      <c r="Q3600" s="53"/>
      <c r="R3600" s="53"/>
      <c r="S3600" s="53"/>
      <c r="T3600" s="53"/>
      <c r="U3600" s="53"/>
      <c r="V3600" s="53"/>
      <c r="W3600" s="53"/>
      <c r="BY3600" s="53"/>
    </row>
    <row r="3601" spans="2:77" s="52" customFormat="1" ht="13" x14ac:dyDescent="0.3">
      <c r="B3601" s="53" t="s">
        <v>2848</v>
      </c>
      <c r="C3601" s="53" t="s">
        <v>165</v>
      </c>
      <c r="D3601" s="53" t="s">
        <v>3473</v>
      </c>
      <c r="E3601" s="53">
        <v>42.640450000000001</v>
      </c>
      <c r="F3601" s="53">
        <v>-6.6860099999999996</v>
      </c>
      <c r="G3601" s="54">
        <v>591.52080000000001</v>
      </c>
      <c r="H3601" s="53">
        <v>902</v>
      </c>
      <c r="I3601" s="53">
        <v>464</v>
      </c>
      <c r="J3601" s="53">
        <v>438</v>
      </c>
      <c r="K3601" s="52">
        <v>346</v>
      </c>
      <c r="L3601" s="52">
        <v>245.52080000000001</v>
      </c>
      <c r="M3601" s="55">
        <v>4</v>
      </c>
      <c r="N3601" s="56" t="s">
        <v>17</v>
      </c>
      <c r="P3601" s="66"/>
      <c r="Q3601" s="53"/>
      <c r="R3601" s="53"/>
      <c r="S3601" s="53"/>
      <c r="T3601" s="53"/>
      <c r="U3601" s="53"/>
      <c r="V3601" s="53"/>
      <c r="W3601" s="53"/>
      <c r="BY3601" s="53"/>
    </row>
    <row r="3602" spans="2:77" s="52" customFormat="1" ht="13" x14ac:dyDescent="0.3">
      <c r="B3602" s="53" t="s">
        <v>2848</v>
      </c>
      <c r="C3602" s="53" t="s">
        <v>165</v>
      </c>
      <c r="D3602" s="53" t="s">
        <v>3474</v>
      </c>
      <c r="E3602" s="53">
        <v>42.4589</v>
      </c>
      <c r="F3602" s="53">
        <v>-6.0635260000000004</v>
      </c>
      <c r="G3602" s="54">
        <v>877.64369999999997</v>
      </c>
      <c r="H3602" s="53">
        <v>12078</v>
      </c>
      <c r="I3602" s="53">
        <v>5760</v>
      </c>
      <c r="J3602" s="53">
        <v>6318</v>
      </c>
      <c r="K3602" s="52">
        <v>346</v>
      </c>
      <c r="L3602" s="52">
        <v>531.64369999999997</v>
      </c>
      <c r="M3602" s="55">
        <v>5</v>
      </c>
      <c r="N3602" s="56" t="s">
        <v>17</v>
      </c>
      <c r="P3602" s="66"/>
      <c r="Q3602" s="53"/>
      <c r="R3602" s="53"/>
      <c r="S3602" s="53"/>
      <c r="T3602" s="53"/>
      <c r="U3602" s="53"/>
      <c r="V3602" s="53"/>
      <c r="W3602" s="53"/>
      <c r="BY3602" s="53"/>
    </row>
    <row r="3603" spans="2:77" s="52" customFormat="1" ht="13" x14ac:dyDescent="0.3">
      <c r="B3603" s="53" t="s">
        <v>2848</v>
      </c>
      <c r="C3603" s="53" t="s">
        <v>165</v>
      </c>
      <c r="D3603" s="53" t="s">
        <v>3475</v>
      </c>
      <c r="E3603" s="53">
        <v>42.706519999999998</v>
      </c>
      <c r="F3603" s="53">
        <v>-6.9233070000000003</v>
      </c>
      <c r="G3603" s="54">
        <v>688.6499</v>
      </c>
      <c r="H3603" s="53">
        <v>406</v>
      </c>
      <c r="I3603" s="53">
        <v>220</v>
      </c>
      <c r="J3603" s="53">
        <v>186</v>
      </c>
      <c r="K3603" s="52">
        <v>346</v>
      </c>
      <c r="L3603" s="52">
        <v>342.6499</v>
      </c>
      <c r="M3603" s="55">
        <v>4</v>
      </c>
      <c r="N3603" s="56" t="s">
        <v>17</v>
      </c>
      <c r="P3603" s="66"/>
      <c r="Q3603" s="53"/>
      <c r="R3603" s="53"/>
      <c r="S3603" s="53"/>
      <c r="T3603" s="53"/>
      <c r="U3603" s="53"/>
      <c r="V3603" s="53"/>
      <c r="W3603" s="53"/>
      <c r="BY3603" s="53"/>
    </row>
    <row r="3604" spans="2:77" s="52" customFormat="1" ht="13" x14ac:dyDescent="0.3">
      <c r="B3604" s="53" t="s">
        <v>2848</v>
      </c>
      <c r="C3604" s="53" t="s">
        <v>165</v>
      </c>
      <c r="D3604" s="53" t="s">
        <v>3476</v>
      </c>
      <c r="E3604" s="53">
        <v>42.297550000000001</v>
      </c>
      <c r="F3604" s="53">
        <v>-5.9019199999999996</v>
      </c>
      <c r="G3604" s="54">
        <v>779.58799999999997</v>
      </c>
      <c r="H3604" s="53">
        <v>11057</v>
      </c>
      <c r="I3604" s="53">
        <v>5335</v>
      </c>
      <c r="J3604" s="53">
        <v>5722</v>
      </c>
      <c r="K3604" s="52">
        <v>346</v>
      </c>
      <c r="L3604" s="52">
        <v>433.58799999999997</v>
      </c>
      <c r="M3604" s="55">
        <v>5</v>
      </c>
      <c r="N3604" s="56" t="s">
        <v>17</v>
      </c>
      <c r="P3604" s="66"/>
      <c r="Q3604" s="53"/>
      <c r="R3604" s="53"/>
      <c r="S3604" s="53"/>
      <c r="T3604" s="53"/>
      <c r="U3604" s="53"/>
      <c r="V3604" s="53"/>
      <c r="W3604" s="53"/>
      <c r="BY3604" s="53"/>
    </row>
    <row r="3605" spans="2:77" s="52" customFormat="1" ht="13" x14ac:dyDescent="0.3">
      <c r="B3605" s="53" t="s">
        <v>2848</v>
      </c>
      <c r="C3605" s="53" t="s">
        <v>165</v>
      </c>
      <c r="D3605" s="53" t="s">
        <v>3477</v>
      </c>
      <c r="E3605" s="53">
        <v>42.61121</v>
      </c>
      <c r="F3605" s="53">
        <v>-6.978796</v>
      </c>
      <c r="G3605" s="54">
        <v>845.54840000000002</v>
      </c>
      <c r="H3605" s="53">
        <v>279</v>
      </c>
      <c r="I3605" s="53">
        <v>148</v>
      </c>
      <c r="J3605" s="53">
        <v>131</v>
      </c>
      <c r="K3605" s="52">
        <v>346</v>
      </c>
      <c r="L3605" s="52">
        <v>499.54840000000002</v>
      </c>
      <c r="M3605" s="55">
        <v>5</v>
      </c>
      <c r="N3605" s="56" t="s">
        <v>17</v>
      </c>
      <c r="P3605" s="66"/>
      <c r="Q3605" s="53"/>
      <c r="R3605" s="53"/>
      <c r="S3605" s="53"/>
      <c r="T3605" s="53"/>
      <c r="U3605" s="53"/>
      <c r="V3605" s="53"/>
      <c r="W3605" s="53"/>
      <c r="BY3605" s="53"/>
    </row>
    <row r="3606" spans="2:77" s="52" customFormat="1" ht="13" x14ac:dyDescent="0.3">
      <c r="B3606" s="53" t="s">
        <v>2848</v>
      </c>
      <c r="C3606" s="53" t="s">
        <v>165</v>
      </c>
      <c r="D3606" s="53" t="s">
        <v>3478</v>
      </c>
      <c r="E3606" s="53">
        <v>42.84581</v>
      </c>
      <c r="F3606" s="53">
        <v>-5.8601840000000003</v>
      </c>
      <c r="G3606" s="54">
        <v>1062.2260000000001</v>
      </c>
      <c r="H3606" s="53">
        <v>318</v>
      </c>
      <c r="I3606" s="53">
        <v>170</v>
      </c>
      <c r="J3606" s="53">
        <v>148</v>
      </c>
      <c r="K3606" s="52">
        <v>346</v>
      </c>
      <c r="L3606" s="52">
        <v>716.22600000000011</v>
      </c>
      <c r="M3606" s="55">
        <v>6</v>
      </c>
      <c r="N3606" s="56" t="s">
        <v>17</v>
      </c>
      <c r="P3606" s="66"/>
      <c r="Q3606" s="53"/>
      <c r="R3606" s="53"/>
      <c r="S3606" s="53"/>
      <c r="T3606" s="53"/>
      <c r="U3606" s="53"/>
      <c r="V3606" s="53"/>
      <c r="W3606" s="53"/>
      <c r="BY3606" s="53"/>
    </row>
    <row r="3607" spans="2:77" s="52" customFormat="1" ht="13" x14ac:dyDescent="0.3">
      <c r="B3607" s="53" t="s">
        <v>2848</v>
      </c>
      <c r="C3607" s="53" t="s">
        <v>165</v>
      </c>
      <c r="D3607" s="53" t="s">
        <v>3479</v>
      </c>
      <c r="E3607" s="53">
        <v>42.615720000000003</v>
      </c>
      <c r="F3607" s="53">
        <v>-6.4164510000000003</v>
      </c>
      <c r="G3607" s="54">
        <v>650.21630000000005</v>
      </c>
      <c r="H3607" s="53">
        <v>10071</v>
      </c>
      <c r="I3607" s="53">
        <v>4981</v>
      </c>
      <c r="J3607" s="53">
        <v>5090</v>
      </c>
      <c r="K3607" s="52">
        <v>346</v>
      </c>
      <c r="L3607" s="52">
        <v>304.21630000000005</v>
      </c>
      <c r="M3607" s="55">
        <v>4</v>
      </c>
      <c r="N3607" s="56" t="s">
        <v>17</v>
      </c>
      <c r="P3607" s="66"/>
      <c r="Q3607" s="53"/>
      <c r="R3607" s="53"/>
      <c r="S3607" s="53"/>
      <c r="T3607" s="53"/>
      <c r="U3607" s="53"/>
      <c r="V3607" s="53"/>
      <c r="W3607" s="53"/>
      <c r="BY3607" s="53"/>
    </row>
    <row r="3608" spans="2:77" s="52" customFormat="1" ht="13" x14ac:dyDescent="0.3">
      <c r="B3608" s="53" t="s">
        <v>2848</v>
      </c>
      <c r="C3608" s="53" t="s">
        <v>165</v>
      </c>
      <c r="D3608" s="53" t="s">
        <v>3480</v>
      </c>
      <c r="E3608" s="53">
        <v>42.5</v>
      </c>
      <c r="F3608" s="53">
        <v>-5.9</v>
      </c>
      <c r="G3608" s="54">
        <v>843.10519999999997</v>
      </c>
      <c r="H3608" s="53">
        <v>2854</v>
      </c>
      <c r="I3608" s="53">
        <v>1418</v>
      </c>
      <c r="J3608" s="53">
        <v>1436</v>
      </c>
      <c r="K3608" s="52">
        <v>346</v>
      </c>
      <c r="L3608" s="52">
        <v>497.10519999999997</v>
      </c>
      <c r="M3608" s="55">
        <v>5</v>
      </c>
      <c r="N3608" s="56" t="s">
        <v>17</v>
      </c>
      <c r="P3608" s="66"/>
      <c r="Q3608" s="53"/>
      <c r="R3608" s="53"/>
      <c r="S3608" s="53"/>
      <c r="T3608" s="53"/>
      <c r="U3608" s="53"/>
      <c r="V3608" s="53"/>
      <c r="W3608" s="53"/>
      <c r="BY3608" s="53"/>
    </row>
    <row r="3609" spans="2:77" s="52" customFormat="1" ht="13" x14ac:dyDescent="0.3">
      <c r="B3609" s="53" t="s">
        <v>2848</v>
      </c>
      <c r="C3609" s="53" t="s">
        <v>165</v>
      </c>
      <c r="D3609" s="53" t="s">
        <v>3481</v>
      </c>
      <c r="E3609" s="53">
        <v>42.398499999999999</v>
      </c>
      <c r="F3609" s="53">
        <v>-6.7113459999999998</v>
      </c>
      <c r="G3609" s="54">
        <v>790.24249999999995</v>
      </c>
      <c r="H3609" s="53">
        <v>639</v>
      </c>
      <c r="I3609" s="53">
        <v>344</v>
      </c>
      <c r="J3609" s="53">
        <v>295</v>
      </c>
      <c r="K3609" s="52">
        <v>346</v>
      </c>
      <c r="L3609" s="52">
        <v>444.24249999999995</v>
      </c>
      <c r="M3609" s="55">
        <v>5</v>
      </c>
      <c r="N3609" s="56" t="s">
        <v>17</v>
      </c>
      <c r="P3609" s="66"/>
      <c r="Q3609" s="53"/>
      <c r="R3609" s="53"/>
      <c r="S3609" s="53"/>
      <c r="T3609" s="53"/>
      <c r="U3609" s="53"/>
      <c r="V3609" s="53"/>
      <c r="W3609" s="53"/>
      <c r="BY3609" s="53"/>
    </row>
    <row r="3610" spans="2:77" s="52" customFormat="1" ht="13" x14ac:dyDescent="0.3">
      <c r="B3610" s="53" t="s">
        <v>2848</v>
      </c>
      <c r="C3610" s="53" t="s">
        <v>165</v>
      </c>
      <c r="D3610" s="53" t="s">
        <v>3482</v>
      </c>
      <c r="E3610" s="53">
        <v>42.380809999999997</v>
      </c>
      <c r="F3610" s="53">
        <v>-5.7033399999999999</v>
      </c>
      <c r="G3610" s="54">
        <v>820.048</v>
      </c>
      <c r="H3610" s="53">
        <v>734</v>
      </c>
      <c r="I3610" s="53">
        <v>371</v>
      </c>
      <c r="J3610" s="53">
        <v>363</v>
      </c>
      <c r="K3610" s="52">
        <v>346</v>
      </c>
      <c r="L3610" s="52">
        <v>474.048</v>
      </c>
      <c r="M3610" s="55">
        <v>5</v>
      </c>
      <c r="N3610" s="56" t="s">
        <v>17</v>
      </c>
      <c r="P3610" s="66"/>
      <c r="Q3610" s="53"/>
      <c r="R3610" s="53"/>
      <c r="S3610" s="53"/>
      <c r="T3610" s="53"/>
      <c r="U3610" s="53"/>
      <c r="V3610" s="53"/>
      <c r="W3610" s="53"/>
      <c r="BY3610" s="53"/>
    </row>
    <row r="3611" spans="2:77" s="52" customFormat="1" ht="13" x14ac:dyDescent="0.3">
      <c r="B3611" s="53" t="s">
        <v>2848</v>
      </c>
      <c r="C3611" s="53" t="s">
        <v>165</v>
      </c>
      <c r="D3611" s="53" t="s">
        <v>3483</v>
      </c>
      <c r="E3611" s="53">
        <v>42.387599999999999</v>
      </c>
      <c r="F3611" s="53">
        <v>-5.1443880000000002</v>
      </c>
      <c r="G3611" s="54">
        <v>854.14030000000002</v>
      </c>
      <c r="H3611" s="53">
        <v>199</v>
      </c>
      <c r="I3611" s="53">
        <v>102</v>
      </c>
      <c r="J3611" s="53">
        <v>97</v>
      </c>
      <c r="K3611" s="52">
        <v>346</v>
      </c>
      <c r="L3611" s="52">
        <v>508.14030000000002</v>
      </c>
      <c r="M3611" s="55">
        <v>5</v>
      </c>
      <c r="N3611" s="56" t="s">
        <v>17</v>
      </c>
      <c r="P3611" s="66"/>
      <c r="Q3611" s="53"/>
      <c r="R3611" s="53"/>
      <c r="S3611" s="53"/>
      <c r="T3611" s="53"/>
      <c r="U3611" s="53"/>
      <c r="V3611" s="53"/>
      <c r="W3611" s="53"/>
      <c r="BY3611" s="53"/>
    </row>
    <row r="3612" spans="2:77" s="52" customFormat="1" ht="13" x14ac:dyDescent="0.3">
      <c r="B3612" s="53" t="s">
        <v>2848</v>
      </c>
      <c r="C3612" s="53" t="s">
        <v>165</v>
      </c>
      <c r="D3612" s="53" t="s">
        <v>3484</v>
      </c>
      <c r="E3612" s="53">
        <v>42.731200000000001</v>
      </c>
      <c r="F3612" s="53">
        <v>-6.6042040000000002</v>
      </c>
      <c r="G3612" s="54">
        <v>794.81050000000005</v>
      </c>
      <c r="H3612" s="53">
        <v>393</v>
      </c>
      <c r="I3612" s="53">
        <v>183</v>
      </c>
      <c r="J3612" s="53">
        <v>210</v>
      </c>
      <c r="K3612" s="52">
        <v>346</v>
      </c>
      <c r="L3612" s="52">
        <v>448.81050000000005</v>
      </c>
      <c r="M3612" s="55">
        <v>5</v>
      </c>
      <c r="N3612" s="56" t="s">
        <v>17</v>
      </c>
      <c r="P3612" s="66"/>
      <c r="Q3612" s="53"/>
      <c r="R3612" s="53"/>
      <c r="S3612" s="53"/>
      <c r="T3612" s="53"/>
      <c r="U3612" s="53"/>
      <c r="V3612" s="53"/>
      <c r="W3612" s="53"/>
      <c r="BY3612" s="53"/>
    </row>
    <row r="3613" spans="2:77" s="52" customFormat="1" ht="13" x14ac:dyDescent="0.3">
      <c r="B3613" s="53" t="s">
        <v>2848</v>
      </c>
      <c r="C3613" s="53" t="s">
        <v>165</v>
      </c>
      <c r="D3613" s="53" t="s">
        <v>3485</v>
      </c>
      <c r="E3613" s="53">
        <v>42.973869999999998</v>
      </c>
      <c r="F3613" s="53">
        <v>-4.9275289999999998</v>
      </c>
      <c r="G3613" s="54">
        <v>1111.5239999999999</v>
      </c>
      <c r="H3613" s="53">
        <v>540</v>
      </c>
      <c r="I3613" s="53">
        <v>307</v>
      </c>
      <c r="J3613" s="53">
        <v>233</v>
      </c>
      <c r="K3613" s="52">
        <v>346</v>
      </c>
      <c r="L3613" s="52">
        <v>765.52399999999989</v>
      </c>
      <c r="M3613" s="55">
        <v>6</v>
      </c>
      <c r="N3613" s="56" t="s">
        <v>17</v>
      </c>
      <c r="P3613" s="66"/>
      <c r="Q3613" s="53"/>
      <c r="R3613" s="53"/>
      <c r="S3613" s="53"/>
      <c r="T3613" s="53"/>
      <c r="U3613" s="53"/>
      <c r="V3613" s="53"/>
      <c r="W3613" s="53"/>
      <c r="BY3613" s="53"/>
    </row>
    <row r="3614" spans="2:77" s="52" customFormat="1" ht="13" x14ac:dyDescent="0.3">
      <c r="B3614" s="53" t="s">
        <v>2848</v>
      </c>
      <c r="C3614" s="53" t="s">
        <v>165</v>
      </c>
      <c r="D3614" s="53" t="s">
        <v>3486</v>
      </c>
      <c r="E3614" s="53">
        <v>42.86674</v>
      </c>
      <c r="F3614" s="53">
        <v>-5.3229350000000002</v>
      </c>
      <c r="G3614" s="54">
        <v>976.91409999999996</v>
      </c>
      <c r="H3614" s="53">
        <v>2085</v>
      </c>
      <c r="I3614" s="53">
        <v>1030</v>
      </c>
      <c r="J3614" s="53">
        <v>1055</v>
      </c>
      <c r="K3614" s="52">
        <v>346</v>
      </c>
      <c r="L3614" s="52">
        <v>630.91409999999996</v>
      </c>
      <c r="M3614" s="55">
        <v>6</v>
      </c>
      <c r="N3614" s="56" t="s">
        <v>17</v>
      </c>
      <c r="P3614" s="66"/>
      <c r="Q3614" s="53"/>
      <c r="R3614" s="53"/>
      <c r="S3614" s="53"/>
      <c r="T3614" s="53"/>
      <c r="U3614" s="53"/>
      <c r="V3614" s="53"/>
      <c r="W3614" s="53"/>
      <c r="BY3614" s="53"/>
    </row>
    <row r="3615" spans="2:77" s="52" customFormat="1" ht="13" x14ac:dyDescent="0.3">
      <c r="B3615" s="53" t="s">
        <v>2848</v>
      </c>
      <c r="C3615" s="53" t="s">
        <v>165</v>
      </c>
      <c r="D3615" s="53" t="s">
        <v>3487</v>
      </c>
      <c r="E3615" s="53">
        <v>42.491570000000003</v>
      </c>
      <c r="F3615" s="53">
        <v>-6.7262360000000001</v>
      </c>
      <c r="G3615" s="54">
        <v>557.04560000000004</v>
      </c>
      <c r="H3615" s="53">
        <v>412</v>
      </c>
      <c r="I3615" s="53">
        <v>208</v>
      </c>
      <c r="J3615" s="53">
        <v>204</v>
      </c>
      <c r="K3615" s="52">
        <v>346</v>
      </c>
      <c r="L3615" s="52">
        <v>211.04560000000004</v>
      </c>
      <c r="M3615" s="55">
        <v>4</v>
      </c>
      <c r="N3615" s="56" t="s">
        <v>17</v>
      </c>
      <c r="P3615" s="66"/>
      <c r="Q3615" s="53"/>
      <c r="R3615" s="53"/>
      <c r="S3615" s="53"/>
      <c r="T3615" s="53"/>
      <c r="U3615" s="53"/>
      <c r="V3615" s="53"/>
      <c r="W3615" s="53"/>
      <c r="BY3615" s="53"/>
    </row>
    <row r="3616" spans="2:77" s="52" customFormat="1" ht="13" x14ac:dyDescent="0.3">
      <c r="B3616" s="53" t="s">
        <v>2848</v>
      </c>
      <c r="C3616" s="53" t="s">
        <v>165</v>
      </c>
      <c r="D3616" s="53" t="s">
        <v>3488</v>
      </c>
      <c r="E3616" s="53">
        <v>42.497410000000002</v>
      </c>
      <c r="F3616" s="53">
        <v>-6.1572050000000003</v>
      </c>
      <c r="G3616" s="54">
        <v>968.33920000000001</v>
      </c>
      <c r="H3616" s="53">
        <v>329</v>
      </c>
      <c r="I3616" s="53">
        <v>174</v>
      </c>
      <c r="J3616" s="53">
        <v>155</v>
      </c>
      <c r="K3616" s="52">
        <v>346</v>
      </c>
      <c r="L3616" s="52">
        <v>622.33920000000001</v>
      </c>
      <c r="M3616" s="55">
        <v>6</v>
      </c>
      <c r="N3616" s="56" t="s">
        <v>17</v>
      </c>
      <c r="P3616" s="66"/>
      <c r="Q3616" s="53"/>
      <c r="R3616" s="53"/>
      <c r="S3616" s="53"/>
      <c r="T3616" s="53"/>
      <c r="U3616" s="53"/>
      <c r="V3616" s="53"/>
      <c r="W3616" s="53"/>
      <c r="BY3616" s="53"/>
    </row>
    <row r="3617" spans="2:77" s="52" customFormat="1" ht="13" x14ac:dyDescent="0.3">
      <c r="B3617" s="53" t="s">
        <v>2848</v>
      </c>
      <c r="C3617" s="53" t="s">
        <v>165</v>
      </c>
      <c r="D3617" s="53" t="s">
        <v>3489</v>
      </c>
      <c r="E3617" s="53">
        <v>42.423020000000001</v>
      </c>
      <c r="F3617" s="53">
        <v>-5.2215059999999998</v>
      </c>
      <c r="G3617" s="54">
        <v>879.62929999999994</v>
      </c>
      <c r="H3617" s="53">
        <v>854</v>
      </c>
      <c r="I3617" s="53">
        <v>463</v>
      </c>
      <c r="J3617" s="53">
        <v>391</v>
      </c>
      <c r="K3617" s="52">
        <v>346</v>
      </c>
      <c r="L3617" s="52">
        <v>533.62929999999994</v>
      </c>
      <c r="M3617" s="55">
        <v>5</v>
      </c>
      <c r="N3617" s="56" t="s">
        <v>17</v>
      </c>
      <c r="P3617" s="66"/>
      <c r="Q3617" s="53"/>
      <c r="R3617" s="53"/>
      <c r="S3617" s="53"/>
      <c r="T3617" s="53"/>
      <c r="U3617" s="53"/>
      <c r="V3617" s="53"/>
      <c r="W3617" s="53"/>
      <c r="BY3617" s="53"/>
    </row>
    <row r="3618" spans="2:77" s="52" customFormat="1" ht="13" x14ac:dyDescent="0.3">
      <c r="B3618" s="53" t="s">
        <v>2848</v>
      </c>
      <c r="C3618" s="53" t="s">
        <v>165</v>
      </c>
      <c r="D3618" s="53" t="s">
        <v>3490</v>
      </c>
      <c r="E3618" s="53">
        <v>43.023560000000003</v>
      </c>
      <c r="F3618" s="53">
        <v>-5.051342</v>
      </c>
      <c r="G3618" s="54">
        <v>1098.104</v>
      </c>
      <c r="H3618" s="53">
        <v>377</v>
      </c>
      <c r="I3618" s="53">
        <v>221</v>
      </c>
      <c r="J3618" s="53">
        <v>156</v>
      </c>
      <c r="K3618" s="52">
        <v>346</v>
      </c>
      <c r="L3618" s="52">
        <v>752.10400000000004</v>
      </c>
      <c r="M3618" s="55">
        <v>6</v>
      </c>
      <c r="N3618" s="56" t="s">
        <v>17</v>
      </c>
      <c r="P3618" s="66"/>
      <c r="Q3618" s="53"/>
      <c r="R3618" s="53"/>
      <c r="S3618" s="53"/>
      <c r="T3618" s="53"/>
      <c r="U3618" s="53"/>
      <c r="V3618" s="53"/>
      <c r="W3618" s="53"/>
      <c r="BY3618" s="53"/>
    </row>
    <row r="3619" spans="2:77" s="52" customFormat="1" ht="13" x14ac:dyDescent="0.3">
      <c r="B3619" s="53" t="s">
        <v>2848</v>
      </c>
      <c r="C3619" s="53" t="s">
        <v>165</v>
      </c>
      <c r="D3619" s="53" t="s">
        <v>3491</v>
      </c>
      <c r="E3619" s="53">
        <v>42.441339999999997</v>
      </c>
      <c r="F3619" s="53">
        <v>-5.7917990000000001</v>
      </c>
      <c r="G3619" s="54">
        <v>847.23739999999998</v>
      </c>
      <c r="H3619" s="53">
        <v>1474</v>
      </c>
      <c r="I3619" s="53">
        <v>755</v>
      </c>
      <c r="J3619" s="53">
        <v>719</v>
      </c>
      <c r="K3619" s="52">
        <v>346</v>
      </c>
      <c r="L3619" s="52">
        <v>501.23739999999998</v>
      </c>
      <c r="M3619" s="55">
        <v>5</v>
      </c>
      <c r="N3619" s="56" t="s">
        <v>17</v>
      </c>
      <c r="P3619" s="66"/>
      <c r="Q3619" s="53"/>
      <c r="R3619" s="53"/>
      <c r="S3619" s="53"/>
      <c r="T3619" s="53"/>
      <c r="U3619" s="53"/>
      <c r="V3619" s="53"/>
      <c r="W3619" s="53"/>
      <c r="BY3619" s="53"/>
    </row>
    <row r="3620" spans="2:77" s="52" customFormat="1" ht="13" x14ac:dyDescent="0.3">
      <c r="B3620" s="53" t="s">
        <v>2848</v>
      </c>
      <c r="C3620" s="53" t="s">
        <v>165</v>
      </c>
      <c r="D3620" s="53" t="s">
        <v>3492</v>
      </c>
      <c r="E3620" s="53">
        <v>42.620060000000002</v>
      </c>
      <c r="F3620" s="53">
        <v>-6.6404930000000002</v>
      </c>
      <c r="G3620" s="54">
        <v>564.64700000000005</v>
      </c>
      <c r="H3620" s="53">
        <v>1321</v>
      </c>
      <c r="I3620" s="53">
        <v>685</v>
      </c>
      <c r="J3620" s="53">
        <v>636</v>
      </c>
      <c r="K3620" s="52">
        <v>346</v>
      </c>
      <c r="L3620" s="52">
        <v>218.64700000000005</v>
      </c>
      <c r="M3620" s="55">
        <v>4</v>
      </c>
      <c r="N3620" s="56" t="s">
        <v>17</v>
      </c>
      <c r="P3620" s="66"/>
      <c r="Q3620" s="53"/>
      <c r="R3620" s="53"/>
      <c r="S3620" s="53"/>
      <c r="T3620" s="53"/>
      <c r="U3620" s="53"/>
      <c r="V3620" s="53"/>
      <c r="W3620" s="53"/>
      <c r="BY3620" s="53"/>
    </row>
    <row r="3621" spans="2:77" s="52" customFormat="1" ht="13" x14ac:dyDescent="0.3">
      <c r="B3621" s="53" t="s">
        <v>2848</v>
      </c>
      <c r="C3621" s="53" t="s">
        <v>165</v>
      </c>
      <c r="D3621" s="53" t="s">
        <v>3493</v>
      </c>
      <c r="E3621" s="53">
        <v>42.40137</v>
      </c>
      <c r="F3621" s="53">
        <v>-5.5406500000000003</v>
      </c>
      <c r="G3621" s="54">
        <v>764.44650000000001</v>
      </c>
      <c r="H3621" s="53">
        <v>484</v>
      </c>
      <c r="I3621" s="53">
        <v>263</v>
      </c>
      <c r="J3621" s="53">
        <v>221</v>
      </c>
      <c r="K3621" s="52">
        <v>346</v>
      </c>
      <c r="L3621" s="52">
        <v>418.44650000000001</v>
      </c>
      <c r="M3621" s="55">
        <v>5</v>
      </c>
      <c r="N3621" s="56" t="s">
        <v>17</v>
      </c>
      <c r="P3621" s="66"/>
      <c r="Q3621" s="53"/>
      <c r="R3621" s="53"/>
      <c r="S3621" s="53"/>
      <c r="T3621" s="53"/>
      <c r="U3621" s="53"/>
      <c r="V3621" s="53"/>
      <c r="W3621" s="53"/>
      <c r="BY3621" s="53"/>
    </row>
    <row r="3622" spans="2:77" s="52" customFormat="1" ht="13" x14ac:dyDescent="0.3">
      <c r="B3622" s="53" t="s">
        <v>2848</v>
      </c>
      <c r="C3622" s="53" t="s">
        <v>165</v>
      </c>
      <c r="D3622" s="53" t="s">
        <v>3494</v>
      </c>
      <c r="E3622" s="53">
        <v>42.952809999999999</v>
      </c>
      <c r="F3622" s="53">
        <v>-6.1487600000000002</v>
      </c>
      <c r="G3622" s="54">
        <v>1248.0029999999999</v>
      </c>
      <c r="H3622" s="53">
        <v>984</v>
      </c>
      <c r="I3622" s="53">
        <v>503</v>
      </c>
      <c r="J3622" s="53">
        <v>481</v>
      </c>
      <c r="K3622" s="52">
        <v>346</v>
      </c>
      <c r="L3622" s="52">
        <v>902.00299999999993</v>
      </c>
      <c r="M3622" s="55">
        <v>7</v>
      </c>
      <c r="N3622" s="56" t="s">
        <v>17</v>
      </c>
      <c r="P3622" s="66"/>
      <c r="Q3622" s="53"/>
      <c r="R3622" s="53"/>
      <c r="S3622" s="53"/>
      <c r="T3622" s="53"/>
      <c r="U3622" s="53"/>
      <c r="V3622" s="53"/>
      <c r="W3622" s="53"/>
      <c r="BY3622" s="53"/>
    </row>
    <row r="3623" spans="2:77" s="52" customFormat="1" ht="13" x14ac:dyDescent="0.3">
      <c r="B3623" s="53" t="s">
        <v>2848</v>
      </c>
      <c r="C3623" s="53" t="s">
        <v>165</v>
      </c>
      <c r="D3623" s="53" t="s">
        <v>3495</v>
      </c>
      <c r="E3623" s="53">
        <v>42.599870000000003</v>
      </c>
      <c r="F3623" s="53">
        <v>-6.7256200000000002</v>
      </c>
      <c r="G3623" s="54">
        <v>483.83839999999998</v>
      </c>
      <c r="H3623" s="53">
        <v>5534</v>
      </c>
      <c r="I3623" s="53">
        <v>2787</v>
      </c>
      <c r="J3623" s="53">
        <v>2747</v>
      </c>
      <c r="K3623" s="52">
        <v>346</v>
      </c>
      <c r="L3623" s="52">
        <v>137.83839999999998</v>
      </c>
      <c r="M3623" s="55">
        <v>2</v>
      </c>
      <c r="N3623" s="56" t="s">
        <v>17</v>
      </c>
      <c r="P3623" s="66"/>
      <c r="Q3623" s="53"/>
      <c r="R3623" s="53"/>
      <c r="S3623" s="53"/>
      <c r="T3623" s="53"/>
      <c r="U3623" s="53"/>
      <c r="V3623" s="53"/>
      <c r="W3623" s="53"/>
      <c r="BY3623" s="53"/>
    </row>
    <row r="3624" spans="2:77" s="52" customFormat="1" ht="13" x14ac:dyDescent="0.3">
      <c r="B3624" s="53" t="s">
        <v>2848</v>
      </c>
      <c r="C3624" s="53" t="s">
        <v>165</v>
      </c>
      <c r="D3624" s="53" t="s">
        <v>3496</v>
      </c>
      <c r="E3624" s="53">
        <v>42.387740000000001</v>
      </c>
      <c r="F3624" s="53">
        <v>-5.0807659999999997</v>
      </c>
      <c r="G3624" s="54">
        <v>823.78110000000004</v>
      </c>
      <c r="H3624" s="53">
        <v>265</v>
      </c>
      <c r="I3624" s="53">
        <v>151</v>
      </c>
      <c r="J3624" s="53">
        <v>114</v>
      </c>
      <c r="K3624" s="52">
        <v>346</v>
      </c>
      <c r="L3624" s="52">
        <v>477.78110000000004</v>
      </c>
      <c r="M3624" s="55">
        <v>5</v>
      </c>
      <c r="N3624" s="56" t="s">
        <v>17</v>
      </c>
      <c r="P3624" s="66"/>
      <c r="Q3624" s="53"/>
      <c r="R3624" s="53"/>
      <c r="S3624" s="53"/>
      <c r="T3624" s="53"/>
      <c r="U3624" s="53"/>
      <c r="V3624" s="53"/>
      <c r="W3624" s="53"/>
      <c r="BY3624" s="53"/>
    </row>
    <row r="3625" spans="2:77" s="52" customFormat="1" ht="13" x14ac:dyDescent="0.3">
      <c r="B3625" s="53" t="s">
        <v>2848</v>
      </c>
      <c r="C3625" s="53" t="s">
        <v>165</v>
      </c>
      <c r="D3625" s="53" t="s">
        <v>3497</v>
      </c>
      <c r="E3625" s="53">
        <v>42.142020000000002</v>
      </c>
      <c r="F3625" s="53">
        <v>-5.4917290000000003</v>
      </c>
      <c r="G3625" s="54">
        <v>767.05510000000004</v>
      </c>
      <c r="H3625" s="53">
        <v>155</v>
      </c>
      <c r="I3625" s="53">
        <v>76</v>
      </c>
      <c r="J3625" s="53">
        <v>79</v>
      </c>
      <c r="K3625" s="52">
        <v>346</v>
      </c>
      <c r="L3625" s="52">
        <v>421.05510000000004</v>
      </c>
      <c r="M3625" s="55">
        <v>5</v>
      </c>
      <c r="N3625" s="56" t="s">
        <v>17</v>
      </c>
      <c r="P3625" s="66"/>
      <c r="Q3625" s="53"/>
      <c r="R3625" s="53"/>
      <c r="S3625" s="53"/>
      <c r="T3625" s="53"/>
      <c r="U3625" s="53"/>
      <c r="V3625" s="53"/>
      <c r="W3625" s="53"/>
      <c r="BY3625" s="53"/>
    </row>
    <row r="3626" spans="2:77" s="52" customFormat="1" ht="13" x14ac:dyDescent="0.3">
      <c r="B3626" s="53" t="s">
        <v>2848</v>
      </c>
      <c r="C3626" s="53" t="s">
        <v>165</v>
      </c>
      <c r="D3626" s="53" t="s">
        <v>3498</v>
      </c>
      <c r="E3626" s="53">
        <v>42.439790000000002</v>
      </c>
      <c r="F3626" s="53">
        <v>-5.5262580000000003</v>
      </c>
      <c r="G3626" s="54">
        <v>769.7337</v>
      </c>
      <c r="H3626" s="53">
        <v>242</v>
      </c>
      <c r="I3626" s="53">
        <v>126</v>
      </c>
      <c r="J3626" s="53">
        <v>116</v>
      </c>
      <c r="K3626" s="52">
        <v>346</v>
      </c>
      <c r="L3626" s="52">
        <v>423.7337</v>
      </c>
      <c r="M3626" s="55">
        <v>5</v>
      </c>
      <c r="N3626" s="56" t="s">
        <v>17</v>
      </c>
      <c r="P3626" s="66"/>
      <c r="Q3626" s="53"/>
      <c r="R3626" s="53"/>
      <c r="S3626" s="53"/>
      <c r="T3626" s="53"/>
      <c r="U3626" s="53"/>
      <c r="V3626" s="53"/>
      <c r="W3626" s="53"/>
      <c r="BY3626" s="53"/>
    </row>
    <row r="3627" spans="2:77" s="52" customFormat="1" ht="13" x14ac:dyDescent="0.3">
      <c r="B3627" s="53" t="s">
        <v>2848</v>
      </c>
      <c r="C3627" s="53" t="s">
        <v>165</v>
      </c>
      <c r="D3627" s="53" t="s">
        <v>3499</v>
      </c>
      <c r="E3627" s="53">
        <v>42.580829999999999</v>
      </c>
      <c r="F3627" s="53">
        <v>-6.6702979999999998</v>
      </c>
      <c r="G3627" s="54">
        <v>490.84609999999998</v>
      </c>
      <c r="H3627" s="53">
        <v>4246</v>
      </c>
      <c r="I3627" s="53">
        <v>2163</v>
      </c>
      <c r="J3627" s="53">
        <v>2083</v>
      </c>
      <c r="K3627" s="52">
        <v>346</v>
      </c>
      <c r="L3627" s="52">
        <v>144.84609999999998</v>
      </c>
      <c r="M3627" s="55">
        <v>2</v>
      </c>
      <c r="N3627" s="56" t="s">
        <v>17</v>
      </c>
      <c r="P3627" s="66"/>
      <c r="Q3627" s="53"/>
      <c r="R3627" s="53"/>
      <c r="S3627" s="53"/>
      <c r="T3627" s="53"/>
      <c r="U3627" s="53"/>
      <c r="V3627" s="53"/>
      <c r="W3627" s="53"/>
      <c r="BY3627" s="53"/>
    </row>
    <row r="3628" spans="2:77" s="52" customFormat="1" ht="13" x14ac:dyDescent="0.3">
      <c r="B3628" s="53" t="s">
        <v>2848</v>
      </c>
      <c r="C3628" s="53" t="s">
        <v>165</v>
      </c>
      <c r="D3628" s="53" t="s">
        <v>3500</v>
      </c>
      <c r="E3628" s="53">
        <v>42.816859999999998</v>
      </c>
      <c r="F3628" s="53">
        <v>-6.7280759999999997</v>
      </c>
      <c r="G3628" s="54">
        <v>890.56129999999996</v>
      </c>
      <c r="H3628" s="53">
        <v>325</v>
      </c>
      <c r="I3628" s="53">
        <v>170</v>
      </c>
      <c r="J3628" s="53">
        <v>155</v>
      </c>
      <c r="K3628" s="52">
        <v>346</v>
      </c>
      <c r="L3628" s="52">
        <v>544.56129999999996</v>
      </c>
      <c r="M3628" s="55">
        <v>5</v>
      </c>
      <c r="N3628" s="56" t="s">
        <v>17</v>
      </c>
      <c r="P3628" s="66"/>
      <c r="Q3628" s="53"/>
      <c r="R3628" s="53"/>
      <c r="S3628" s="53"/>
      <c r="T3628" s="53"/>
      <c r="U3628" s="53"/>
      <c r="V3628" s="53"/>
      <c r="W3628" s="53"/>
      <c r="BY3628" s="53"/>
    </row>
    <row r="3629" spans="2:77" s="52" customFormat="1" ht="13" x14ac:dyDescent="0.3">
      <c r="B3629" s="53" t="s">
        <v>2848</v>
      </c>
      <c r="C3629" s="53" t="s">
        <v>165</v>
      </c>
      <c r="D3629" s="53" t="s">
        <v>3501</v>
      </c>
      <c r="E3629" s="53">
        <v>42.958970000000001</v>
      </c>
      <c r="F3629" s="53">
        <v>-5.5747119999999999</v>
      </c>
      <c r="G3629" s="54">
        <v>1168.941</v>
      </c>
      <c r="H3629" s="53">
        <v>403</v>
      </c>
      <c r="I3629" s="53">
        <v>223</v>
      </c>
      <c r="J3629" s="53">
        <v>180</v>
      </c>
      <c r="K3629" s="52">
        <v>346</v>
      </c>
      <c r="L3629" s="52">
        <v>822.94100000000003</v>
      </c>
      <c r="M3629" s="55">
        <v>7</v>
      </c>
      <c r="N3629" s="56" t="s">
        <v>17</v>
      </c>
      <c r="P3629" s="66"/>
      <c r="Q3629" s="53"/>
      <c r="R3629" s="53"/>
      <c r="S3629" s="53"/>
      <c r="T3629" s="53"/>
      <c r="U3629" s="53"/>
      <c r="V3629" s="53"/>
      <c r="W3629" s="53"/>
      <c r="BY3629" s="53"/>
    </row>
    <row r="3630" spans="2:77" s="52" customFormat="1" ht="13" x14ac:dyDescent="0.3">
      <c r="B3630" s="53" t="s">
        <v>2848</v>
      </c>
      <c r="C3630" s="53" t="s">
        <v>165</v>
      </c>
      <c r="D3630" s="53" t="s">
        <v>3502</v>
      </c>
      <c r="E3630" s="53">
        <v>42.554729999999999</v>
      </c>
      <c r="F3630" s="53">
        <v>-6.7341629999999997</v>
      </c>
      <c r="G3630" s="54">
        <v>454.8716</v>
      </c>
      <c r="H3630" s="53">
        <v>3712</v>
      </c>
      <c r="I3630" s="53">
        <v>1831</v>
      </c>
      <c r="J3630" s="53">
        <v>1881</v>
      </c>
      <c r="K3630" s="52">
        <v>346</v>
      </c>
      <c r="L3630" s="52">
        <v>108.8716</v>
      </c>
      <c r="M3630" s="55">
        <v>2</v>
      </c>
      <c r="N3630" s="56" t="s">
        <v>17</v>
      </c>
      <c r="P3630" s="66"/>
      <c r="Q3630" s="53"/>
      <c r="R3630" s="53"/>
      <c r="S3630" s="53"/>
      <c r="T3630" s="53"/>
      <c r="U3630" s="53"/>
      <c r="V3630" s="53"/>
      <c r="W3630" s="53"/>
      <c r="BY3630" s="53"/>
    </row>
    <row r="3631" spans="2:77" s="52" customFormat="1" ht="13" x14ac:dyDescent="0.3">
      <c r="B3631" s="53" t="s">
        <v>2848</v>
      </c>
      <c r="C3631" s="53" t="s">
        <v>165</v>
      </c>
      <c r="D3631" s="53" t="s">
        <v>3503</v>
      </c>
      <c r="E3631" s="53">
        <v>42.586970000000001</v>
      </c>
      <c r="F3631" s="53">
        <v>-5.8670410000000004</v>
      </c>
      <c r="G3631" s="54">
        <v>891.88459999999998</v>
      </c>
      <c r="H3631" s="53">
        <v>2518</v>
      </c>
      <c r="I3631" s="53">
        <v>1264</v>
      </c>
      <c r="J3631" s="53">
        <v>1254</v>
      </c>
      <c r="K3631" s="52">
        <v>346</v>
      </c>
      <c r="L3631" s="52">
        <v>545.88459999999998</v>
      </c>
      <c r="M3631" s="55">
        <v>5</v>
      </c>
      <c r="N3631" s="56" t="s">
        <v>17</v>
      </c>
      <c r="P3631" s="66"/>
      <c r="Q3631" s="53"/>
      <c r="R3631" s="53"/>
      <c r="S3631" s="53"/>
      <c r="T3631" s="53"/>
      <c r="U3631" s="53"/>
      <c r="V3631" s="53"/>
      <c r="W3631" s="53"/>
      <c r="BY3631" s="53"/>
    </row>
    <row r="3632" spans="2:77" s="52" customFormat="1" ht="13" x14ac:dyDescent="0.3">
      <c r="B3632" s="53" t="s">
        <v>2848</v>
      </c>
      <c r="C3632" s="53" t="s">
        <v>165</v>
      </c>
      <c r="D3632" s="53" t="s">
        <v>3504</v>
      </c>
      <c r="E3632" s="53">
        <v>42.795879999999997</v>
      </c>
      <c r="F3632" s="53">
        <v>-5.7432819999999998</v>
      </c>
      <c r="G3632" s="54">
        <v>1050.971</v>
      </c>
      <c r="H3632" s="53">
        <v>561</v>
      </c>
      <c r="I3632" s="53">
        <v>283</v>
      </c>
      <c r="J3632" s="53">
        <v>278</v>
      </c>
      <c r="K3632" s="52">
        <v>346</v>
      </c>
      <c r="L3632" s="52">
        <v>704.971</v>
      </c>
      <c r="M3632" s="55">
        <v>6</v>
      </c>
      <c r="N3632" s="56" t="s">
        <v>17</v>
      </c>
      <c r="P3632" s="66"/>
      <c r="Q3632" s="53"/>
      <c r="R3632" s="53"/>
      <c r="S3632" s="53"/>
      <c r="T3632" s="53"/>
      <c r="U3632" s="53"/>
      <c r="V3632" s="53"/>
      <c r="W3632" s="53"/>
      <c r="BY3632" s="53"/>
    </row>
    <row r="3633" spans="2:77" s="52" customFormat="1" ht="13" x14ac:dyDescent="0.3">
      <c r="B3633" s="53" t="s">
        <v>2848</v>
      </c>
      <c r="C3633" s="53" t="s">
        <v>165</v>
      </c>
      <c r="D3633" s="53" t="s">
        <v>3505</v>
      </c>
      <c r="E3633" s="53">
        <v>42.490299999999998</v>
      </c>
      <c r="F3633" s="53">
        <v>-6.7627550000000003</v>
      </c>
      <c r="G3633" s="54">
        <v>506.02890000000002</v>
      </c>
      <c r="H3633" s="53">
        <v>656</v>
      </c>
      <c r="I3633" s="53">
        <v>333</v>
      </c>
      <c r="J3633" s="53">
        <v>323</v>
      </c>
      <c r="K3633" s="52">
        <v>346</v>
      </c>
      <c r="L3633" s="52">
        <v>160.02890000000002</v>
      </c>
      <c r="M3633" s="55">
        <v>2</v>
      </c>
      <c r="N3633" s="56" t="s">
        <v>17</v>
      </c>
      <c r="P3633" s="66"/>
      <c r="Q3633" s="53"/>
      <c r="R3633" s="53"/>
      <c r="S3633" s="53"/>
      <c r="T3633" s="53"/>
      <c r="U3633" s="53"/>
      <c r="V3633" s="53"/>
      <c r="W3633" s="53"/>
      <c r="BY3633" s="53"/>
    </row>
    <row r="3634" spans="2:77" s="52" customFormat="1" ht="13" x14ac:dyDescent="0.3">
      <c r="B3634" s="53" t="s">
        <v>2848</v>
      </c>
      <c r="C3634" s="53" t="s">
        <v>165</v>
      </c>
      <c r="D3634" s="53" t="s">
        <v>3506</v>
      </c>
      <c r="E3634" s="53">
        <v>42.219709999999999</v>
      </c>
      <c r="F3634" s="53">
        <v>-5.4222460000000003</v>
      </c>
      <c r="G3634" s="54">
        <v>824.57809999999995</v>
      </c>
      <c r="H3634" s="53">
        <v>89</v>
      </c>
      <c r="I3634" s="53">
        <v>50</v>
      </c>
      <c r="J3634" s="53">
        <v>39</v>
      </c>
      <c r="K3634" s="52">
        <v>346</v>
      </c>
      <c r="L3634" s="52">
        <v>478.57809999999995</v>
      </c>
      <c r="M3634" s="55">
        <v>5</v>
      </c>
      <c r="N3634" s="56" t="s">
        <v>17</v>
      </c>
      <c r="P3634" s="66"/>
      <c r="Q3634" s="53"/>
      <c r="R3634" s="53"/>
      <c r="S3634" s="53"/>
      <c r="T3634" s="53"/>
      <c r="U3634" s="53"/>
      <c r="V3634" s="53"/>
      <c r="W3634" s="53"/>
      <c r="BY3634" s="53"/>
    </row>
    <row r="3635" spans="2:77" s="52" customFormat="1" ht="13" x14ac:dyDescent="0.3">
      <c r="B3635" s="53" t="s">
        <v>2848</v>
      </c>
      <c r="C3635" s="53" t="s">
        <v>165</v>
      </c>
      <c r="D3635" s="53" t="s">
        <v>3507</v>
      </c>
      <c r="E3635" s="53">
        <v>42.340339999999998</v>
      </c>
      <c r="F3635" s="53">
        <v>-6.5444170000000002</v>
      </c>
      <c r="G3635" s="54">
        <v>1064.2270000000001</v>
      </c>
      <c r="H3635" s="53">
        <v>165</v>
      </c>
      <c r="I3635" s="53">
        <v>85</v>
      </c>
      <c r="J3635" s="53">
        <v>80</v>
      </c>
      <c r="K3635" s="52">
        <v>346</v>
      </c>
      <c r="L3635" s="52">
        <v>718.22700000000009</v>
      </c>
      <c r="M3635" s="55">
        <v>6</v>
      </c>
      <c r="N3635" s="56" t="s">
        <v>17</v>
      </c>
      <c r="P3635" s="66"/>
      <c r="Q3635" s="53"/>
      <c r="R3635" s="53"/>
      <c r="S3635" s="53"/>
      <c r="T3635" s="53"/>
      <c r="U3635" s="53"/>
      <c r="V3635" s="53"/>
      <c r="W3635" s="53"/>
      <c r="BY3635" s="53"/>
    </row>
    <row r="3636" spans="2:77" s="52" customFormat="1" ht="13" x14ac:dyDescent="0.3">
      <c r="B3636" s="53" t="s">
        <v>2848</v>
      </c>
      <c r="C3636" s="53" t="s">
        <v>165</v>
      </c>
      <c r="D3636" s="53" t="s">
        <v>3508</v>
      </c>
      <c r="E3636" s="53">
        <v>42.324269999999999</v>
      </c>
      <c r="F3636" s="53">
        <v>-6.1347490000000002</v>
      </c>
      <c r="G3636" s="54">
        <v>909.44560000000001</v>
      </c>
      <c r="H3636" s="53">
        <v>192</v>
      </c>
      <c r="I3636" s="53">
        <v>89</v>
      </c>
      <c r="J3636" s="53">
        <v>103</v>
      </c>
      <c r="K3636" s="52">
        <v>346</v>
      </c>
      <c r="L3636" s="52">
        <v>563.44560000000001</v>
      </c>
      <c r="M3636" s="55">
        <v>5</v>
      </c>
      <c r="N3636" s="56" t="s">
        <v>17</v>
      </c>
      <c r="P3636" s="66"/>
      <c r="Q3636" s="53"/>
      <c r="R3636" s="53"/>
      <c r="S3636" s="53"/>
      <c r="T3636" s="53"/>
      <c r="U3636" s="53"/>
      <c r="V3636" s="53"/>
      <c r="W3636" s="53"/>
      <c r="BY3636" s="53"/>
    </row>
    <row r="3637" spans="2:77" s="52" customFormat="1" ht="13" x14ac:dyDescent="0.3">
      <c r="B3637" s="53" t="s">
        <v>2848</v>
      </c>
      <c r="C3637" s="53" t="s">
        <v>165</v>
      </c>
      <c r="D3637" s="53" t="s">
        <v>3509</v>
      </c>
      <c r="E3637" s="53">
        <v>42.195900000000002</v>
      </c>
      <c r="F3637" s="53">
        <v>-5.9787739999999996</v>
      </c>
      <c r="G3637" s="54">
        <v>809.94849999999997</v>
      </c>
      <c r="H3637" s="53">
        <v>1100</v>
      </c>
      <c r="I3637" s="53">
        <v>574</v>
      </c>
      <c r="J3637" s="53">
        <v>526</v>
      </c>
      <c r="K3637" s="52">
        <v>346</v>
      </c>
      <c r="L3637" s="52">
        <v>463.94849999999997</v>
      </c>
      <c r="M3637" s="55">
        <v>5</v>
      </c>
      <c r="N3637" s="56" t="s">
        <v>17</v>
      </c>
      <c r="P3637" s="66"/>
      <c r="Q3637" s="53"/>
      <c r="R3637" s="53"/>
      <c r="S3637" s="53"/>
      <c r="T3637" s="53"/>
      <c r="U3637" s="53"/>
      <c r="V3637" s="53"/>
      <c r="W3637" s="53"/>
      <c r="BY3637" s="53"/>
    </row>
    <row r="3638" spans="2:77" s="52" customFormat="1" ht="13" x14ac:dyDescent="0.3">
      <c r="B3638" s="53" t="s">
        <v>2848</v>
      </c>
      <c r="C3638" s="53" t="s">
        <v>165</v>
      </c>
      <c r="D3638" s="53" t="s">
        <v>3510</v>
      </c>
      <c r="E3638" s="53">
        <v>42.183</v>
      </c>
      <c r="F3638" s="53">
        <v>-6.1883920000000003</v>
      </c>
      <c r="G3638" s="54">
        <v>915</v>
      </c>
      <c r="H3638" s="53">
        <v>936</v>
      </c>
      <c r="I3638" s="53">
        <v>483</v>
      </c>
      <c r="J3638" s="53">
        <v>453</v>
      </c>
      <c r="K3638" s="52">
        <v>346</v>
      </c>
      <c r="L3638" s="52">
        <v>569</v>
      </c>
      <c r="M3638" s="55">
        <v>5</v>
      </c>
      <c r="N3638" s="56" t="s">
        <v>17</v>
      </c>
      <c r="P3638" s="66"/>
      <c r="Q3638" s="53"/>
      <c r="R3638" s="53"/>
      <c r="S3638" s="53"/>
      <c r="T3638" s="53"/>
      <c r="U3638" s="53"/>
      <c r="V3638" s="53"/>
      <c r="W3638" s="53"/>
      <c r="BY3638" s="53"/>
    </row>
    <row r="3639" spans="2:77" s="52" customFormat="1" ht="13" x14ac:dyDescent="0.3">
      <c r="B3639" s="53" t="s">
        <v>2848</v>
      </c>
      <c r="C3639" s="53" t="s">
        <v>165</v>
      </c>
      <c r="D3639" s="53" t="s">
        <v>3511</v>
      </c>
      <c r="E3639" s="53">
        <v>42.580039999999997</v>
      </c>
      <c r="F3639" s="53">
        <v>-6.4673080000000001</v>
      </c>
      <c r="G3639" s="54">
        <v>746.35350000000005</v>
      </c>
      <c r="H3639" s="53">
        <v>1816</v>
      </c>
      <c r="I3639" s="53">
        <v>928</v>
      </c>
      <c r="J3639" s="53">
        <v>888</v>
      </c>
      <c r="K3639" s="52">
        <v>346</v>
      </c>
      <c r="L3639" s="52">
        <v>400.35350000000005</v>
      </c>
      <c r="M3639" s="55">
        <v>5</v>
      </c>
      <c r="N3639" s="56" t="s">
        <v>17</v>
      </c>
      <c r="P3639" s="66"/>
      <c r="Q3639" s="53"/>
      <c r="R3639" s="53"/>
      <c r="S3639" s="53"/>
      <c r="T3639" s="53"/>
      <c r="U3639" s="53"/>
      <c r="V3639" s="53"/>
      <c r="W3639" s="53"/>
      <c r="BY3639" s="53"/>
    </row>
    <row r="3640" spans="2:77" s="52" customFormat="1" ht="13" x14ac:dyDescent="0.3">
      <c r="B3640" s="53" t="s">
        <v>2848</v>
      </c>
      <c r="C3640" s="53" t="s">
        <v>165</v>
      </c>
      <c r="D3640" s="53" t="s">
        <v>3512</v>
      </c>
      <c r="E3640" s="53">
        <v>42.34422</v>
      </c>
      <c r="F3640" s="53">
        <v>-5.2521620000000002</v>
      </c>
      <c r="G3640" s="54">
        <v>849</v>
      </c>
      <c r="H3640" s="53">
        <v>133</v>
      </c>
      <c r="I3640" s="53">
        <v>69</v>
      </c>
      <c r="J3640" s="53">
        <v>64</v>
      </c>
      <c r="K3640" s="52">
        <v>346</v>
      </c>
      <c r="L3640" s="52">
        <v>503</v>
      </c>
      <c r="M3640" s="55">
        <v>5</v>
      </c>
      <c r="N3640" s="56" t="s">
        <v>17</v>
      </c>
      <c r="P3640" s="66"/>
      <c r="Q3640" s="53"/>
      <c r="R3640" s="53"/>
      <c r="S3640" s="53"/>
      <c r="T3640" s="53"/>
      <c r="U3640" s="53"/>
      <c r="V3640" s="53"/>
      <c r="W3640" s="53"/>
      <c r="BY3640" s="53"/>
    </row>
    <row r="3641" spans="2:77" s="52" customFormat="1" ht="13" x14ac:dyDescent="0.3">
      <c r="B3641" s="53" t="s">
        <v>2848</v>
      </c>
      <c r="C3641" s="53" t="s">
        <v>165</v>
      </c>
      <c r="D3641" s="53" t="s">
        <v>3513</v>
      </c>
      <c r="E3641" s="53">
        <v>42.462760000000003</v>
      </c>
      <c r="F3641" s="53">
        <v>-5.0129080000000004</v>
      </c>
      <c r="G3641" s="54">
        <v>840.90989999999999</v>
      </c>
      <c r="H3641" s="53">
        <v>553</v>
      </c>
      <c r="I3641" s="53">
        <v>281</v>
      </c>
      <c r="J3641" s="53">
        <v>272</v>
      </c>
      <c r="K3641" s="52">
        <v>346</v>
      </c>
      <c r="L3641" s="52">
        <v>494.90989999999999</v>
      </c>
      <c r="M3641" s="55">
        <v>5</v>
      </c>
      <c r="N3641" s="56" t="s">
        <v>17</v>
      </c>
      <c r="P3641" s="66"/>
      <c r="Q3641" s="53"/>
      <c r="R3641" s="53"/>
      <c r="S3641" s="53"/>
      <c r="T3641" s="53"/>
      <c r="U3641" s="53"/>
      <c r="V3641" s="53"/>
      <c r="W3641" s="53"/>
      <c r="BY3641" s="53"/>
    </row>
    <row r="3642" spans="2:77" s="52" customFormat="1" ht="13" x14ac:dyDescent="0.3">
      <c r="B3642" s="53" t="s">
        <v>2848</v>
      </c>
      <c r="C3642" s="53" t="s">
        <v>165</v>
      </c>
      <c r="D3642" s="53" t="s">
        <v>3514</v>
      </c>
      <c r="E3642" s="53">
        <v>42.725430000000003</v>
      </c>
      <c r="F3642" s="53">
        <v>-5.0254820000000002</v>
      </c>
      <c r="G3642" s="54">
        <v>951.41039999999998</v>
      </c>
      <c r="H3642" s="53">
        <v>197</v>
      </c>
      <c r="I3642" s="53">
        <v>113</v>
      </c>
      <c r="J3642" s="53">
        <v>84</v>
      </c>
      <c r="K3642" s="52">
        <v>346</v>
      </c>
      <c r="L3642" s="52">
        <v>605.41039999999998</v>
      </c>
      <c r="M3642" s="55">
        <v>6</v>
      </c>
      <c r="N3642" s="56" t="s">
        <v>17</v>
      </c>
      <c r="P3642" s="66"/>
      <c r="Q3642" s="53"/>
      <c r="R3642" s="53"/>
      <c r="S3642" s="53"/>
      <c r="T3642" s="53"/>
      <c r="U3642" s="53"/>
      <c r="V3642" s="53"/>
      <c r="W3642" s="53"/>
      <c r="BY3642" s="53"/>
    </row>
    <row r="3643" spans="2:77" s="52" customFormat="1" ht="13" x14ac:dyDescent="0.3">
      <c r="B3643" s="53" t="s">
        <v>2848</v>
      </c>
      <c r="C3643" s="53" t="s">
        <v>165</v>
      </c>
      <c r="D3643" s="53" t="s">
        <v>3515</v>
      </c>
      <c r="E3643" s="53">
        <v>42.256720000000001</v>
      </c>
      <c r="F3643" s="53">
        <v>-5.8257159999999999</v>
      </c>
      <c r="G3643" s="54">
        <v>759.55510000000004</v>
      </c>
      <c r="H3643" s="53">
        <v>581</v>
      </c>
      <c r="I3643" s="53">
        <v>304</v>
      </c>
      <c r="J3643" s="53">
        <v>277</v>
      </c>
      <c r="K3643" s="52">
        <v>346</v>
      </c>
      <c r="L3643" s="52">
        <v>413.55510000000004</v>
      </c>
      <c r="M3643" s="55">
        <v>5</v>
      </c>
      <c r="N3643" s="56" t="s">
        <v>17</v>
      </c>
      <c r="P3643" s="66"/>
      <c r="Q3643" s="53"/>
      <c r="R3643" s="53"/>
      <c r="S3643" s="53"/>
      <c r="T3643" s="53"/>
      <c r="U3643" s="53"/>
      <c r="V3643" s="53"/>
      <c r="W3643" s="53"/>
      <c r="BY3643" s="53"/>
    </row>
    <row r="3644" spans="2:77" s="52" customFormat="1" ht="13" x14ac:dyDescent="0.3">
      <c r="B3644" s="53" t="s">
        <v>2848</v>
      </c>
      <c r="C3644" s="53" t="s">
        <v>165</v>
      </c>
      <c r="D3644" s="53" t="s">
        <v>3516</v>
      </c>
      <c r="E3644" s="53">
        <v>42.507260000000002</v>
      </c>
      <c r="F3644" s="53">
        <v>-5.6865519999999998</v>
      </c>
      <c r="G3644" s="54">
        <v>882.43899999999996</v>
      </c>
      <c r="H3644" s="53">
        <v>2419</v>
      </c>
      <c r="I3644" s="53">
        <v>1258</v>
      </c>
      <c r="J3644" s="53">
        <v>1161</v>
      </c>
      <c r="K3644" s="52">
        <v>346</v>
      </c>
      <c r="L3644" s="52">
        <v>536.43899999999996</v>
      </c>
      <c r="M3644" s="55">
        <v>5</v>
      </c>
      <c r="N3644" s="56" t="s">
        <v>17</v>
      </c>
      <c r="P3644" s="66"/>
      <c r="Q3644" s="53"/>
      <c r="R3644" s="53"/>
      <c r="S3644" s="53"/>
      <c r="T3644" s="53"/>
      <c r="U3644" s="53"/>
      <c r="V3644" s="53"/>
      <c r="W3644" s="53"/>
      <c r="BY3644" s="53"/>
    </row>
    <row r="3645" spans="2:77" s="52" customFormat="1" ht="13" x14ac:dyDescent="0.3">
      <c r="B3645" s="53" t="s">
        <v>2848</v>
      </c>
      <c r="C3645" s="53" t="s">
        <v>165</v>
      </c>
      <c r="D3645" s="53" t="s">
        <v>3517</v>
      </c>
      <c r="E3645" s="53">
        <v>42.117440000000002</v>
      </c>
      <c r="F3645" s="53">
        <v>-5.599564</v>
      </c>
      <c r="G3645" s="54">
        <v>722.01020000000005</v>
      </c>
      <c r="H3645" s="53">
        <v>580</v>
      </c>
      <c r="I3645" s="53">
        <v>298</v>
      </c>
      <c r="J3645" s="53">
        <v>282</v>
      </c>
      <c r="K3645" s="52">
        <v>346</v>
      </c>
      <c r="L3645" s="52">
        <v>376.01020000000005</v>
      </c>
      <c r="M3645" s="55">
        <v>4</v>
      </c>
      <c r="N3645" s="56" t="s">
        <v>17</v>
      </c>
      <c r="P3645" s="66"/>
      <c r="Q3645" s="53"/>
      <c r="R3645" s="53"/>
      <c r="S3645" s="53"/>
      <c r="T3645" s="53"/>
      <c r="U3645" s="53"/>
      <c r="V3645" s="53"/>
      <c r="W3645" s="53"/>
      <c r="BY3645" s="53"/>
    </row>
    <row r="3646" spans="2:77" s="52" customFormat="1" ht="13" x14ac:dyDescent="0.3">
      <c r="B3646" s="53" t="s">
        <v>2848</v>
      </c>
      <c r="C3646" s="53" t="s">
        <v>165</v>
      </c>
      <c r="D3646" s="53" t="s">
        <v>3518</v>
      </c>
      <c r="E3646" s="53">
        <v>42.618479999999998</v>
      </c>
      <c r="F3646" s="53">
        <v>-5.805606</v>
      </c>
      <c r="G3646" s="54">
        <v>900.94690000000003</v>
      </c>
      <c r="H3646" s="53">
        <v>851</v>
      </c>
      <c r="I3646" s="53">
        <v>447</v>
      </c>
      <c r="J3646" s="53">
        <v>404</v>
      </c>
      <c r="K3646" s="52">
        <v>346</v>
      </c>
      <c r="L3646" s="52">
        <v>554.94690000000003</v>
      </c>
      <c r="M3646" s="55">
        <v>5</v>
      </c>
      <c r="N3646" s="56" t="s">
        <v>17</v>
      </c>
      <c r="P3646" s="66"/>
      <c r="Q3646" s="53"/>
      <c r="R3646" s="53"/>
      <c r="S3646" s="53"/>
      <c r="T3646" s="53"/>
      <c r="U3646" s="53"/>
      <c r="V3646" s="53"/>
      <c r="W3646" s="53"/>
      <c r="BY3646" s="53"/>
    </row>
    <row r="3647" spans="2:77" s="52" customFormat="1" ht="13" x14ac:dyDescent="0.3">
      <c r="B3647" s="53" t="s">
        <v>2848</v>
      </c>
      <c r="C3647" s="53" t="s">
        <v>165</v>
      </c>
      <c r="D3647" s="53" t="s">
        <v>3519</v>
      </c>
      <c r="E3647" s="53">
        <v>42.802860000000003</v>
      </c>
      <c r="F3647" s="53">
        <v>-5.1253019999999996</v>
      </c>
      <c r="G3647" s="54">
        <v>948.11189999999999</v>
      </c>
      <c r="H3647" s="53">
        <v>3721</v>
      </c>
      <c r="I3647" s="53">
        <v>1812</v>
      </c>
      <c r="J3647" s="53">
        <v>1909</v>
      </c>
      <c r="K3647" s="52">
        <v>346</v>
      </c>
      <c r="L3647" s="52">
        <v>602.11189999999999</v>
      </c>
      <c r="M3647" s="55">
        <v>6</v>
      </c>
      <c r="N3647" s="56" t="s">
        <v>17</v>
      </c>
      <c r="P3647" s="66"/>
      <c r="Q3647" s="53"/>
      <c r="R3647" s="53"/>
      <c r="S3647" s="53"/>
      <c r="T3647" s="53"/>
      <c r="U3647" s="53"/>
      <c r="V3647" s="53"/>
      <c r="W3647" s="53"/>
      <c r="BY3647" s="53"/>
    </row>
    <row r="3648" spans="2:77" s="52" customFormat="1" ht="13" x14ac:dyDescent="0.3">
      <c r="B3648" s="53" t="s">
        <v>2848</v>
      </c>
      <c r="C3648" s="53" t="s">
        <v>165</v>
      </c>
      <c r="D3648" s="53" t="s">
        <v>3520</v>
      </c>
      <c r="E3648" s="53">
        <v>42.617910000000002</v>
      </c>
      <c r="F3648" s="53">
        <v>-6.5200120000000004</v>
      </c>
      <c r="G3648" s="54">
        <v>691.20429999999999</v>
      </c>
      <c r="H3648" s="53">
        <v>1748</v>
      </c>
      <c r="I3648" s="53">
        <v>857</v>
      </c>
      <c r="J3648" s="53">
        <v>891</v>
      </c>
      <c r="K3648" s="52">
        <v>346</v>
      </c>
      <c r="L3648" s="52">
        <v>345.20429999999999</v>
      </c>
      <c r="M3648" s="55">
        <v>4</v>
      </c>
      <c r="N3648" s="56" t="s">
        <v>17</v>
      </c>
      <c r="P3648" s="66"/>
      <c r="Q3648" s="53"/>
      <c r="R3648" s="53"/>
      <c r="S3648" s="53"/>
      <c r="T3648" s="53"/>
      <c r="U3648" s="53"/>
      <c r="V3648" s="53"/>
      <c r="W3648" s="53"/>
      <c r="BY3648" s="53"/>
    </row>
    <row r="3649" spans="2:77" s="52" customFormat="1" ht="13" x14ac:dyDescent="0.3">
      <c r="B3649" s="53" t="s">
        <v>2848</v>
      </c>
      <c r="C3649" s="53" t="s">
        <v>165</v>
      </c>
      <c r="D3649" s="53" t="s">
        <v>3521</v>
      </c>
      <c r="E3649" s="53">
        <v>42.407879999999999</v>
      </c>
      <c r="F3649" s="53">
        <v>-5.4591760000000003</v>
      </c>
      <c r="G3649" s="54">
        <v>792</v>
      </c>
      <c r="H3649" s="53">
        <v>259</v>
      </c>
      <c r="I3649" s="53">
        <v>137</v>
      </c>
      <c r="J3649" s="53">
        <v>122</v>
      </c>
      <c r="K3649" s="52">
        <v>346</v>
      </c>
      <c r="L3649" s="52">
        <v>446</v>
      </c>
      <c r="M3649" s="55">
        <v>5</v>
      </c>
      <c r="N3649" s="56" t="s">
        <v>17</v>
      </c>
      <c r="P3649" s="66"/>
      <c r="Q3649" s="53"/>
      <c r="R3649" s="53"/>
      <c r="S3649" s="53"/>
      <c r="T3649" s="53"/>
      <c r="U3649" s="53"/>
      <c r="V3649" s="53"/>
      <c r="W3649" s="53"/>
      <c r="BY3649" s="53"/>
    </row>
    <row r="3650" spans="2:77" s="52" customFormat="1" ht="13" x14ac:dyDescent="0.3">
      <c r="B3650" s="53" t="s">
        <v>2848</v>
      </c>
      <c r="C3650" s="53" t="s">
        <v>165</v>
      </c>
      <c r="D3650" s="53" t="s">
        <v>3522</v>
      </c>
      <c r="E3650" s="53">
        <v>42.580379999999998</v>
      </c>
      <c r="F3650" s="53">
        <v>-6.812983</v>
      </c>
      <c r="G3650" s="54">
        <v>484.80509999999998</v>
      </c>
      <c r="H3650" s="53">
        <v>1124</v>
      </c>
      <c r="I3650" s="53">
        <v>570</v>
      </c>
      <c r="J3650" s="53">
        <v>554</v>
      </c>
      <c r="K3650" s="52">
        <v>346</v>
      </c>
      <c r="L3650" s="52">
        <v>138.80509999999998</v>
      </c>
      <c r="M3650" s="55">
        <v>2</v>
      </c>
      <c r="N3650" s="56" t="s">
        <v>17</v>
      </c>
      <c r="P3650" s="66"/>
      <c r="Q3650" s="53"/>
      <c r="R3650" s="53"/>
      <c r="S3650" s="53"/>
      <c r="T3650" s="53"/>
      <c r="U3650" s="53"/>
      <c r="V3650" s="53"/>
      <c r="W3650" s="53"/>
      <c r="BY3650" s="53"/>
    </row>
    <row r="3651" spans="2:77" s="52" customFormat="1" ht="13" x14ac:dyDescent="0.3">
      <c r="B3651" s="53" t="s">
        <v>2848</v>
      </c>
      <c r="C3651" s="53" t="s">
        <v>165</v>
      </c>
      <c r="D3651" s="53" t="s">
        <v>3523</v>
      </c>
      <c r="E3651" s="53">
        <v>42.90305</v>
      </c>
      <c r="F3651" s="53">
        <v>-5.1433099999999996</v>
      </c>
      <c r="G3651" s="54">
        <v>995.23689999999999</v>
      </c>
      <c r="H3651" s="53">
        <v>680</v>
      </c>
      <c r="I3651" s="53">
        <v>346</v>
      </c>
      <c r="J3651" s="53">
        <v>334</v>
      </c>
      <c r="K3651" s="52">
        <v>346</v>
      </c>
      <c r="L3651" s="52">
        <v>649.23689999999999</v>
      </c>
      <c r="M3651" s="55">
        <v>6</v>
      </c>
      <c r="N3651" s="56" t="s">
        <v>17</v>
      </c>
      <c r="P3651" s="66"/>
      <c r="Q3651" s="53"/>
      <c r="R3651" s="53"/>
      <c r="S3651" s="53"/>
      <c r="T3651" s="53"/>
      <c r="U3651" s="53"/>
      <c r="V3651" s="53"/>
      <c r="W3651" s="53"/>
      <c r="BY3651" s="53"/>
    </row>
    <row r="3652" spans="2:77" s="52" customFormat="1" ht="13" x14ac:dyDescent="0.3">
      <c r="B3652" s="53" t="s">
        <v>2848</v>
      </c>
      <c r="C3652" s="53" t="s">
        <v>165</v>
      </c>
      <c r="D3652" s="53" t="s">
        <v>3524</v>
      </c>
      <c r="E3652" s="53">
        <v>42.710329999999999</v>
      </c>
      <c r="F3652" s="53">
        <v>-5.6390719999999996</v>
      </c>
      <c r="G3652" s="54">
        <v>903.56129999999996</v>
      </c>
      <c r="H3652" s="53">
        <v>1926</v>
      </c>
      <c r="I3652" s="53">
        <v>963</v>
      </c>
      <c r="J3652" s="53">
        <v>963</v>
      </c>
      <c r="K3652" s="52">
        <v>346</v>
      </c>
      <c r="L3652" s="52">
        <v>557.56129999999996</v>
      </c>
      <c r="M3652" s="55">
        <v>5</v>
      </c>
      <c r="N3652" s="56" t="s">
        <v>17</v>
      </c>
      <c r="P3652" s="66"/>
      <c r="Q3652" s="53"/>
      <c r="R3652" s="53"/>
      <c r="S3652" s="53"/>
      <c r="T3652" s="53"/>
      <c r="U3652" s="53"/>
      <c r="V3652" s="53"/>
      <c r="W3652" s="53"/>
      <c r="BY3652" s="53"/>
    </row>
    <row r="3653" spans="2:77" s="52" customFormat="1" ht="13" x14ac:dyDescent="0.3">
      <c r="B3653" s="53" t="s">
        <v>2848</v>
      </c>
      <c r="C3653" s="53" t="s">
        <v>165</v>
      </c>
      <c r="D3653" s="53" t="s">
        <v>3525</v>
      </c>
      <c r="E3653" s="53">
        <v>42.37294</v>
      </c>
      <c r="F3653" s="53">
        <v>-5.5077030000000002</v>
      </c>
      <c r="G3653" s="54">
        <v>772.62639999999999</v>
      </c>
      <c r="H3653" s="53">
        <v>174</v>
      </c>
      <c r="I3653" s="53">
        <v>93</v>
      </c>
      <c r="J3653" s="53">
        <v>81</v>
      </c>
      <c r="K3653" s="52">
        <v>346</v>
      </c>
      <c r="L3653" s="52">
        <v>426.62639999999999</v>
      </c>
      <c r="M3653" s="55">
        <v>5</v>
      </c>
      <c r="N3653" s="56" t="s">
        <v>17</v>
      </c>
      <c r="P3653" s="66"/>
      <c r="Q3653" s="53"/>
      <c r="R3653" s="53"/>
      <c r="S3653" s="53"/>
      <c r="T3653" s="53"/>
      <c r="U3653" s="53"/>
      <c r="V3653" s="53"/>
      <c r="W3653" s="53"/>
      <c r="BY3653" s="53"/>
    </row>
    <row r="3654" spans="2:77" s="52" customFormat="1" ht="13" x14ac:dyDescent="0.3">
      <c r="B3654" s="53" t="s">
        <v>2848</v>
      </c>
      <c r="C3654" s="53" t="s">
        <v>165</v>
      </c>
      <c r="D3654" s="53" t="s">
        <v>3526</v>
      </c>
      <c r="E3654" s="53">
        <v>42.65549</v>
      </c>
      <c r="F3654" s="53">
        <v>-5.1742730000000003</v>
      </c>
      <c r="G3654" s="54">
        <v>893.37109999999996</v>
      </c>
      <c r="H3654" s="53">
        <v>511</v>
      </c>
      <c r="I3654" s="53">
        <v>265</v>
      </c>
      <c r="J3654" s="53">
        <v>246</v>
      </c>
      <c r="K3654" s="52">
        <v>346</v>
      </c>
      <c r="L3654" s="52">
        <v>547.37109999999996</v>
      </c>
      <c r="M3654" s="55">
        <v>5</v>
      </c>
      <c r="N3654" s="56" t="s">
        <v>17</v>
      </c>
      <c r="P3654" s="66"/>
      <c r="Q3654" s="53"/>
      <c r="R3654" s="53"/>
      <c r="S3654" s="53"/>
      <c r="T3654" s="53"/>
      <c r="U3654" s="53"/>
      <c r="V3654" s="53"/>
      <c r="W3654" s="53"/>
      <c r="BY3654" s="53"/>
    </row>
    <row r="3655" spans="2:77" s="52" customFormat="1" ht="13" x14ac:dyDescent="0.3">
      <c r="B3655" s="53" t="s">
        <v>2848</v>
      </c>
      <c r="C3655" s="53" t="s">
        <v>165</v>
      </c>
      <c r="D3655" s="53" t="s">
        <v>3527</v>
      </c>
      <c r="E3655" s="53">
        <v>42.623869999999997</v>
      </c>
      <c r="F3655" s="53">
        <v>-6.5636780000000003</v>
      </c>
      <c r="G3655" s="54">
        <v>584.85320000000002</v>
      </c>
      <c r="H3655" s="53">
        <v>1722</v>
      </c>
      <c r="I3655" s="53">
        <v>901</v>
      </c>
      <c r="J3655" s="53">
        <v>821</v>
      </c>
      <c r="K3655" s="52">
        <v>346</v>
      </c>
      <c r="L3655" s="52">
        <v>238.85320000000002</v>
      </c>
      <c r="M3655" s="55">
        <v>4</v>
      </c>
      <c r="N3655" s="56" t="s">
        <v>17</v>
      </c>
      <c r="P3655" s="66"/>
      <c r="Q3655" s="53"/>
      <c r="R3655" s="53"/>
      <c r="S3655" s="53"/>
      <c r="T3655" s="53"/>
      <c r="U3655" s="53"/>
      <c r="V3655" s="53"/>
      <c r="W3655" s="53"/>
      <c r="BY3655" s="53"/>
    </row>
    <row r="3656" spans="2:77" s="52" customFormat="1" ht="13" x14ac:dyDescent="0.3">
      <c r="B3656" s="53" t="s">
        <v>2848</v>
      </c>
      <c r="C3656" s="53" t="s">
        <v>165</v>
      </c>
      <c r="D3656" s="53" t="s">
        <v>3528</v>
      </c>
      <c r="E3656" s="53">
        <v>42.327750000000002</v>
      </c>
      <c r="F3656" s="53">
        <v>-6.0968720000000003</v>
      </c>
      <c r="G3656" s="54">
        <v>893.53520000000003</v>
      </c>
      <c r="H3656" s="53">
        <v>630</v>
      </c>
      <c r="I3656" s="53">
        <v>302</v>
      </c>
      <c r="J3656" s="53">
        <v>328</v>
      </c>
      <c r="K3656" s="52">
        <v>346</v>
      </c>
      <c r="L3656" s="52">
        <v>547.53520000000003</v>
      </c>
      <c r="M3656" s="55">
        <v>5</v>
      </c>
      <c r="N3656" s="56" t="s">
        <v>17</v>
      </c>
      <c r="P3656" s="66"/>
      <c r="Q3656" s="53"/>
      <c r="R3656" s="53"/>
      <c r="S3656" s="53"/>
      <c r="T3656" s="53"/>
      <c r="U3656" s="53"/>
      <c r="V3656" s="53"/>
      <c r="W3656" s="53"/>
      <c r="BY3656" s="53"/>
    </row>
    <row r="3657" spans="2:77" s="52" customFormat="1" ht="13" x14ac:dyDescent="0.3">
      <c r="B3657" s="53" t="s">
        <v>2848</v>
      </c>
      <c r="C3657" s="53" t="s">
        <v>165</v>
      </c>
      <c r="D3657" s="53" t="s">
        <v>3529</v>
      </c>
      <c r="E3657" s="53">
        <v>42.271030000000003</v>
      </c>
      <c r="F3657" s="53">
        <v>-6.594176</v>
      </c>
      <c r="G3657" s="54">
        <v>983.82169999999996</v>
      </c>
      <c r="H3657" s="53">
        <v>894</v>
      </c>
      <c r="I3657" s="53">
        <v>462</v>
      </c>
      <c r="J3657" s="53">
        <v>432</v>
      </c>
      <c r="K3657" s="52">
        <v>346</v>
      </c>
      <c r="L3657" s="52">
        <v>637.82169999999996</v>
      </c>
      <c r="M3657" s="55">
        <v>6</v>
      </c>
      <c r="N3657" s="56" t="s">
        <v>17</v>
      </c>
      <c r="P3657" s="66"/>
      <c r="Q3657" s="53"/>
      <c r="R3657" s="53"/>
      <c r="S3657" s="53"/>
      <c r="T3657" s="53"/>
      <c r="U3657" s="53"/>
      <c r="V3657" s="53"/>
      <c r="W3657" s="53"/>
      <c r="BY3657" s="53"/>
    </row>
    <row r="3658" spans="2:77" s="52" customFormat="1" ht="13" x14ac:dyDescent="0.3">
      <c r="B3658" s="53" t="s">
        <v>2848</v>
      </c>
      <c r="C3658" s="53" t="s">
        <v>165</v>
      </c>
      <c r="D3658" s="53" t="s">
        <v>3530</v>
      </c>
      <c r="E3658" s="53">
        <v>42.812249999999999</v>
      </c>
      <c r="F3658" s="53">
        <v>-5.2180910000000003</v>
      </c>
      <c r="G3658" s="54">
        <v>1098.0999999999999</v>
      </c>
      <c r="H3658" s="53">
        <v>584</v>
      </c>
      <c r="I3658" s="53">
        <v>297</v>
      </c>
      <c r="J3658" s="53">
        <v>287</v>
      </c>
      <c r="K3658" s="52">
        <v>346</v>
      </c>
      <c r="L3658" s="52">
        <v>752.09999999999991</v>
      </c>
      <c r="M3658" s="55">
        <v>6</v>
      </c>
      <c r="N3658" s="56" t="s">
        <v>17</v>
      </c>
      <c r="P3658" s="66"/>
      <c r="Q3658" s="53"/>
      <c r="R3658" s="53"/>
      <c r="S3658" s="53"/>
      <c r="T3658" s="53"/>
      <c r="U3658" s="53"/>
      <c r="V3658" s="53"/>
      <c r="W3658" s="53"/>
      <c r="BY3658" s="53"/>
    </row>
    <row r="3659" spans="2:77" s="52" customFormat="1" ht="13" x14ac:dyDescent="0.3">
      <c r="B3659" s="53" t="s">
        <v>2848</v>
      </c>
      <c r="C3659" s="53" t="s">
        <v>165</v>
      </c>
      <c r="D3659" s="53" t="s">
        <v>3531</v>
      </c>
      <c r="E3659" s="53">
        <v>42.313609999999997</v>
      </c>
      <c r="F3659" s="53">
        <v>-4.9669999999999996</v>
      </c>
      <c r="G3659" s="54">
        <v>823.39750000000004</v>
      </c>
      <c r="H3659" s="53">
        <v>60</v>
      </c>
      <c r="I3659" s="53">
        <v>37</v>
      </c>
      <c r="J3659" s="53">
        <v>23</v>
      </c>
      <c r="K3659" s="52">
        <v>346</v>
      </c>
      <c r="L3659" s="52">
        <v>477.39750000000004</v>
      </c>
      <c r="M3659" s="55">
        <v>5</v>
      </c>
      <c r="N3659" s="56" t="s">
        <v>17</v>
      </c>
      <c r="P3659" s="66"/>
      <c r="Q3659" s="53"/>
      <c r="R3659" s="53"/>
      <c r="S3659" s="53"/>
      <c r="T3659" s="53"/>
      <c r="U3659" s="53"/>
      <c r="V3659" s="53"/>
      <c r="W3659" s="53"/>
      <c r="BY3659" s="53"/>
    </row>
    <row r="3660" spans="2:77" s="52" customFormat="1" ht="13" x14ac:dyDescent="0.3">
      <c r="B3660" s="53" t="s">
        <v>2848</v>
      </c>
      <c r="C3660" s="53" t="s">
        <v>165</v>
      </c>
      <c r="D3660" s="53" t="s">
        <v>3532</v>
      </c>
      <c r="E3660" s="53">
        <v>42.767969999999998</v>
      </c>
      <c r="F3660" s="53">
        <v>-6.6251439999999997</v>
      </c>
      <c r="G3660" s="54">
        <v>700.07870000000003</v>
      </c>
      <c r="H3660" s="53">
        <v>5319</v>
      </c>
      <c r="I3660" s="53">
        <v>2606</v>
      </c>
      <c r="J3660" s="53">
        <v>2713</v>
      </c>
      <c r="K3660" s="52">
        <v>346</v>
      </c>
      <c r="L3660" s="52">
        <v>354.07870000000003</v>
      </c>
      <c r="M3660" s="55">
        <v>4</v>
      </c>
      <c r="N3660" s="56" t="s">
        <v>17</v>
      </c>
      <c r="P3660" s="66"/>
      <c r="Q3660" s="53"/>
      <c r="R3660" s="53"/>
      <c r="S3660" s="53"/>
      <c r="T3660" s="53"/>
      <c r="U3660" s="53"/>
      <c r="V3660" s="53"/>
      <c r="W3660" s="53"/>
      <c r="BY3660" s="53"/>
    </row>
    <row r="3661" spans="2:77" s="52" customFormat="1" ht="13" x14ac:dyDescent="0.3">
      <c r="B3661" s="53" t="s">
        <v>2848</v>
      </c>
      <c r="C3661" s="53" t="s">
        <v>165</v>
      </c>
      <c r="D3661" s="53" t="s">
        <v>3533</v>
      </c>
      <c r="E3661" s="53">
        <v>42.643590000000003</v>
      </c>
      <c r="F3661" s="53">
        <v>-6.319312</v>
      </c>
      <c r="G3661" s="54">
        <v>777.30790000000002</v>
      </c>
      <c r="H3661" s="53">
        <v>1220</v>
      </c>
      <c r="I3661" s="53">
        <v>592</v>
      </c>
      <c r="J3661" s="53">
        <v>628</v>
      </c>
      <c r="K3661" s="52">
        <v>346</v>
      </c>
      <c r="L3661" s="52">
        <v>431.30790000000002</v>
      </c>
      <c r="M3661" s="55">
        <v>5</v>
      </c>
      <c r="N3661" s="56" t="s">
        <v>17</v>
      </c>
      <c r="P3661" s="66"/>
      <c r="Q3661" s="53"/>
      <c r="R3661" s="53"/>
      <c r="S3661" s="53"/>
      <c r="T3661" s="53"/>
      <c r="U3661" s="53"/>
      <c r="V3661" s="53"/>
      <c r="W3661" s="53"/>
      <c r="BY3661" s="53"/>
    </row>
    <row r="3662" spans="2:77" s="52" customFormat="1" ht="13" x14ac:dyDescent="0.3">
      <c r="B3662" s="53" t="s">
        <v>2848</v>
      </c>
      <c r="C3662" s="53" t="s">
        <v>165</v>
      </c>
      <c r="D3662" s="53" t="s">
        <v>3534</v>
      </c>
      <c r="E3662" s="53">
        <v>42.345329999999997</v>
      </c>
      <c r="F3662" s="53">
        <v>-5.5338799999999999</v>
      </c>
      <c r="G3662" s="54">
        <v>754</v>
      </c>
      <c r="H3662" s="53">
        <v>622</v>
      </c>
      <c r="I3662" s="53">
        <v>318</v>
      </c>
      <c r="J3662" s="53">
        <v>304</v>
      </c>
      <c r="K3662" s="52">
        <v>346</v>
      </c>
      <c r="L3662" s="52">
        <v>408</v>
      </c>
      <c r="M3662" s="55">
        <v>5</v>
      </c>
      <c r="N3662" s="56" t="s">
        <v>17</v>
      </c>
      <c r="P3662" s="66"/>
      <c r="Q3662" s="53"/>
      <c r="R3662" s="53"/>
      <c r="S3662" s="53"/>
      <c r="T3662" s="53"/>
      <c r="U3662" s="53"/>
      <c r="V3662" s="53"/>
      <c r="W3662" s="53"/>
      <c r="BY3662" s="53"/>
    </row>
    <row r="3663" spans="2:77" s="52" customFormat="1" ht="13" x14ac:dyDescent="0.3">
      <c r="B3663" s="53" t="s">
        <v>2848</v>
      </c>
      <c r="C3663" s="53" t="s">
        <v>165</v>
      </c>
      <c r="D3663" s="53" t="s">
        <v>3535</v>
      </c>
      <c r="E3663" s="53">
        <v>42.177439999999997</v>
      </c>
      <c r="F3663" s="53">
        <v>-5.4464689999999996</v>
      </c>
      <c r="G3663" s="54">
        <v>805.96529999999996</v>
      </c>
      <c r="H3663" s="53">
        <v>124</v>
      </c>
      <c r="I3663" s="53">
        <v>64</v>
      </c>
      <c r="J3663" s="53">
        <v>60</v>
      </c>
      <c r="K3663" s="52">
        <v>346</v>
      </c>
      <c r="L3663" s="52">
        <v>459.96529999999996</v>
      </c>
      <c r="M3663" s="55">
        <v>5</v>
      </c>
      <c r="N3663" s="56" t="s">
        <v>17</v>
      </c>
      <c r="P3663" s="66"/>
      <c r="Q3663" s="53"/>
      <c r="R3663" s="53"/>
      <c r="S3663" s="53"/>
      <c r="T3663" s="53"/>
      <c r="U3663" s="53"/>
      <c r="V3663" s="53"/>
      <c r="W3663" s="53"/>
      <c r="BY3663" s="53"/>
    </row>
    <row r="3664" spans="2:77" s="52" customFormat="1" ht="13" x14ac:dyDescent="0.3">
      <c r="B3664" s="53" t="s">
        <v>2848</v>
      </c>
      <c r="C3664" s="53" t="s">
        <v>165</v>
      </c>
      <c r="D3664" s="53" t="s">
        <v>3536</v>
      </c>
      <c r="E3664" s="53">
        <v>42.732770000000002</v>
      </c>
      <c r="F3664" s="53">
        <v>-5.523663</v>
      </c>
      <c r="G3664" s="54">
        <v>918.41449999999998</v>
      </c>
      <c r="H3664" s="53">
        <v>1239</v>
      </c>
      <c r="I3664" s="53">
        <v>666</v>
      </c>
      <c r="J3664" s="53">
        <v>573</v>
      </c>
      <c r="K3664" s="52">
        <v>346</v>
      </c>
      <c r="L3664" s="52">
        <v>572.41449999999998</v>
      </c>
      <c r="M3664" s="55">
        <v>5</v>
      </c>
      <c r="N3664" s="56" t="s">
        <v>17</v>
      </c>
      <c r="P3664" s="66"/>
      <c r="Q3664" s="53"/>
      <c r="R3664" s="53"/>
      <c r="S3664" s="53"/>
      <c r="T3664" s="53"/>
      <c r="U3664" s="53"/>
      <c r="V3664" s="53"/>
      <c r="W3664" s="53"/>
      <c r="BY3664" s="53"/>
    </row>
    <row r="3665" spans="2:77" s="52" customFormat="1" ht="13" x14ac:dyDescent="0.3">
      <c r="B3665" s="53" t="s">
        <v>2848</v>
      </c>
      <c r="C3665" s="53" t="s">
        <v>165</v>
      </c>
      <c r="D3665" s="53" t="s">
        <v>3537</v>
      </c>
      <c r="E3665" s="53">
        <v>42.343620000000001</v>
      </c>
      <c r="F3665" s="53">
        <v>-5.1573950000000002</v>
      </c>
      <c r="G3665" s="54">
        <v>822.90269999999998</v>
      </c>
      <c r="H3665" s="53">
        <v>307</v>
      </c>
      <c r="I3665" s="53">
        <v>149</v>
      </c>
      <c r="J3665" s="53">
        <v>158</v>
      </c>
      <c r="K3665" s="52">
        <v>346</v>
      </c>
      <c r="L3665" s="52">
        <v>476.90269999999998</v>
      </c>
      <c r="M3665" s="55">
        <v>5</v>
      </c>
      <c r="N3665" s="56" t="s">
        <v>17</v>
      </c>
      <c r="P3665" s="66"/>
      <c r="Q3665" s="53"/>
      <c r="R3665" s="53"/>
      <c r="S3665" s="53"/>
      <c r="T3665" s="53"/>
      <c r="U3665" s="53"/>
      <c r="V3665" s="53"/>
      <c r="W3665" s="53"/>
      <c r="BY3665" s="53"/>
    </row>
    <row r="3666" spans="2:77" s="52" customFormat="1" ht="13" x14ac:dyDescent="0.3">
      <c r="B3666" s="53" t="s">
        <v>2848</v>
      </c>
      <c r="C3666" s="53" t="s">
        <v>165</v>
      </c>
      <c r="D3666" s="53" t="s">
        <v>3538</v>
      </c>
      <c r="E3666" s="53">
        <v>42.134340000000002</v>
      </c>
      <c r="F3666" s="53">
        <v>-5.4028939999999999</v>
      </c>
      <c r="G3666" s="54">
        <v>749.62559999999996</v>
      </c>
      <c r="H3666" s="53">
        <v>498</v>
      </c>
      <c r="I3666" s="53">
        <v>254</v>
      </c>
      <c r="J3666" s="53">
        <v>244</v>
      </c>
      <c r="K3666" s="52">
        <v>346</v>
      </c>
      <c r="L3666" s="52">
        <v>403.62559999999996</v>
      </c>
      <c r="M3666" s="55">
        <v>5</v>
      </c>
      <c r="N3666" s="56" t="s">
        <v>17</v>
      </c>
      <c r="P3666" s="66"/>
      <c r="Q3666" s="53"/>
      <c r="R3666" s="53"/>
      <c r="S3666" s="53"/>
      <c r="T3666" s="53"/>
      <c r="U3666" s="53"/>
      <c r="V3666" s="53"/>
      <c r="W3666" s="53"/>
      <c r="BY3666" s="53"/>
    </row>
    <row r="3667" spans="2:77" s="52" customFormat="1" ht="13" x14ac:dyDescent="0.3">
      <c r="B3667" s="53" t="s">
        <v>2848</v>
      </c>
      <c r="C3667" s="53" t="s">
        <v>165</v>
      </c>
      <c r="D3667" s="53" t="s">
        <v>3539</v>
      </c>
      <c r="E3667" s="53">
        <v>42.624920000000003</v>
      </c>
      <c r="F3667" s="53">
        <v>-5.2274459999999996</v>
      </c>
      <c r="G3667" s="54">
        <v>855.98</v>
      </c>
      <c r="H3667" s="53">
        <v>1092</v>
      </c>
      <c r="I3667" s="53">
        <v>556</v>
      </c>
      <c r="J3667" s="53">
        <v>536</v>
      </c>
      <c r="K3667" s="52">
        <v>346</v>
      </c>
      <c r="L3667" s="52">
        <v>509.98</v>
      </c>
      <c r="M3667" s="55">
        <v>5</v>
      </c>
      <c r="N3667" s="56" t="s">
        <v>17</v>
      </c>
      <c r="P3667" s="66"/>
      <c r="Q3667" s="53"/>
      <c r="R3667" s="53"/>
      <c r="S3667" s="53"/>
      <c r="T3667" s="53"/>
      <c r="U3667" s="53"/>
      <c r="V3667" s="53"/>
      <c r="W3667" s="53"/>
      <c r="BY3667" s="53"/>
    </row>
    <row r="3668" spans="2:77" s="52" customFormat="1" ht="13" x14ac:dyDescent="0.3">
      <c r="B3668" s="53" t="s">
        <v>2848</v>
      </c>
      <c r="C3668" s="53" t="s">
        <v>165</v>
      </c>
      <c r="D3668" s="53" t="s">
        <v>3540</v>
      </c>
      <c r="E3668" s="53">
        <v>42.320920000000001</v>
      </c>
      <c r="F3668" s="53">
        <v>-5.0208159999999999</v>
      </c>
      <c r="G3668" s="54">
        <v>804.47050000000002</v>
      </c>
      <c r="H3668" s="53">
        <v>245</v>
      </c>
      <c r="I3668" s="53">
        <v>113</v>
      </c>
      <c r="J3668" s="53">
        <v>132</v>
      </c>
      <c r="K3668" s="52">
        <v>346</v>
      </c>
      <c r="L3668" s="52">
        <v>458.47050000000002</v>
      </c>
      <c r="M3668" s="55">
        <v>5</v>
      </c>
      <c r="N3668" s="56" t="s">
        <v>17</v>
      </c>
      <c r="P3668" s="66"/>
      <c r="Q3668" s="53"/>
      <c r="R3668" s="53"/>
      <c r="S3668" s="53"/>
      <c r="T3668" s="53"/>
      <c r="U3668" s="53"/>
      <c r="V3668" s="53"/>
      <c r="W3668" s="53"/>
      <c r="BY3668" s="53"/>
    </row>
    <row r="3669" spans="2:77" s="52" customFormat="1" ht="13" x14ac:dyDescent="0.3">
      <c r="B3669" s="53" t="s">
        <v>2848</v>
      </c>
      <c r="C3669" s="53" t="s">
        <v>165</v>
      </c>
      <c r="D3669" s="53" t="s">
        <v>3541</v>
      </c>
      <c r="E3669" s="53">
        <v>42.377929999999999</v>
      </c>
      <c r="F3669" s="53">
        <v>-5.4297560000000002</v>
      </c>
      <c r="G3669" s="54">
        <v>799.3569</v>
      </c>
      <c r="H3669" s="53">
        <v>146</v>
      </c>
      <c r="I3669" s="53">
        <v>83</v>
      </c>
      <c r="J3669" s="53">
        <v>63</v>
      </c>
      <c r="K3669" s="52">
        <v>346</v>
      </c>
      <c r="L3669" s="52">
        <v>453.3569</v>
      </c>
      <c r="M3669" s="55">
        <v>5</v>
      </c>
      <c r="N3669" s="56" t="s">
        <v>17</v>
      </c>
      <c r="P3669" s="66"/>
      <c r="Q3669" s="53"/>
      <c r="R3669" s="53"/>
      <c r="S3669" s="53"/>
      <c r="T3669" s="53"/>
      <c r="U3669" s="53"/>
      <c r="V3669" s="53"/>
      <c r="W3669" s="53"/>
      <c r="BY3669" s="53"/>
    </row>
    <row r="3670" spans="2:77" s="52" customFormat="1" ht="13" x14ac:dyDescent="0.3">
      <c r="B3670" s="53" t="s">
        <v>2848</v>
      </c>
      <c r="C3670" s="53" t="s">
        <v>165</v>
      </c>
      <c r="D3670" s="53" t="s">
        <v>3542</v>
      </c>
      <c r="E3670" s="53">
        <v>42.461289999999998</v>
      </c>
      <c r="F3670" s="53">
        <v>-5.8841929999999998</v>
      </c>
      <c r="G3670" s="54">
        <v>819.47720000000004</v>
      </c>
      <c r="H3670" s="53">
        <v>1028</v>
      </c>
      <c r="I3670" s="53">
        <v>495</v>
      </c>
      <c r="J3670" s="53">
        <v>533</v>
      </c>
      <c r="K3670" s="52">
        <v>346</v>
      </c>
      <c r="L3670" s="52">
        <v>473.47720000000004</v>
      </c>
      <c r="M3670" s="55">
        <v>5</v>
      </c>
      <c r="N3670" s="56" t="s">
        <v>17</v>
      </c>
      <c r="P3670" s="66"/>
      <c r="Q3670" s="53"/>
      <c r="R3670" s="53"/>
      <c r="S3670" s="53"/>
      <c r="T3670" s="53"/>
      <c r="U3670" s="53"/>
      <c r="V3670" s="53"/>
      <c r="W3670" s="53"/>
      <c r="BY3670" s="53"/>
    </row>
    <row r="3671" spans="2:77" s="52" customFormat="1" ht="13" x14ac:dyDescent="0.3">
      <c r="B3671" s="53" t="s">
        <v>2848</v>
      </c>
      <c r="C3671" s="53" t="s">
        <v>165</v>
      </c>
      <c r="D3671" s="53" t="s">
        <v>3543</v>
      </c>
      <c r="E3671" s="53">
        <v>42.729050000000001</v>
      </c>
      <c r="F3671" s="53">
        <v>-6.2766400000000004</v>
      </c>
      <c r="G3671" s="54">
        <v>917.64419999999996</v>
      </c>
      <c r="H3671" s="53">
        <v>1438</v>
      </c>
      <c r="I3671" s="53">
        <v>747</v>
      </c>
      <c r="J3671" s="53">
        <v>691</v>
      </c>
      <c r="K3671" s="52">
        <v>346</v>
      </c>
      <c r="L3671" s="52">
        <v>571.64419999999996</v>
      </c>
      <c r="M3671" s="55">
        <v>5</v>
      </c>
      <c r="N3671" s="56" t="s">
        <v>17</v>
      </c>
      <c r="P3671" s="66"/>
      <c r="Q3671" s="53"/>
      <c r="R3671" s="53"/>
      <c r="S3671" s="53"/>
      <c r="T3671" s="53"/>
      <c r="U3671" s="53"/>
      <c r="V3671" s="53"/>
      <c r="W3671" s="53"/>
      <c r="BY3671" s="53"/>
    </row>
    <row r="3672" spans="2:77" s="52" customFormat="1" ht="13" x14ac:dyDescent="0.3">
      <c r="B3672" s="53" t="s">
        <v>2848</v>
      </c>
      <c r="C3672" s="53" t="s">
        <v>165</v>
      </c>
      <c r="D3672" s="53" t="s">
        <v>3544</v>
      </c>
      <c r="E3672" s="53">
        <v>42.224240000000002</v>
      </c>
      <c r="F3672" s="53">
        <v>-5.2572929999999998</v>
      </c>
      <c r="G3672" s="54">
        <v>783.45060000000001</v>
      </c>
      <c r="H3672" s="53">
        <v>210</v>
      </c>
      <c r="I3672" s="53">
        <v>110</v>
      </c>
      <c r="J3672" s="53">
        <v>100</v>
      </c>
      <c r="K3672" s="52">
        <v>346</v>
      </c>
      <c r="L3672" s="52">
        <v>437.45060000000001</v>
      </c>
      <c r="M3672" s="55">
        <v>5</v>
      </c>
      <c r="N3672" s="56" t="s">
        <v>17</v>
      </c>
      <c r="P3672" s="66"/>
      <c r="Q3672" s="53"/>
      <c r="R3672" s="53"/>
      <c r="S3672" s="53"/>
      <c r="T3672" s="53"/>
      <c r="U3672" s="53"/>
      <c r="V3672" s="53"/>
      <c r="W3672" s="53"/>
      <c r="BY3672" s="53"/>
    </row>
    <row r="3673" spans="2:77" s="52" customFormat="1" ht="13" x14ac:dyDescent="0.3">
      <c r="B3673" s="53" t="s">
        <v>2848</v>
      </c>
      <c r="C3673" s="53" t="s">
        <v>165</v>
      </c>
      <c r="D3673" s="53" t="s">
        <v>3545</v>
      </c>
      <c r="E3673" s="53">
        <v>42.28857</v>
      </c>
      <c r="F3673" s="53">
        <v>-5.1772239999999998</v>
      </c>
      <c r="G3673" s="54">
        <v>791.10220000000004</v>
      </c>
      <c r="H3673" s="53">
        <v>378</v>
      </c>
      <c r="I3673" s="53">
        <v>203</v>
      </c>
      <c r="J3673" s="53">
        <v>175</v>
      </c>
      <c r="K3673" s="52">
        <v>346</v>
      </c>
      <c r="L3673" s="52">
        <v>445.10220000000004</v>
      </c>
      <c r="M3673" s="55">
        <v>5</v>
      </c>
      <c r="N3673" s="56" t="s">
        <v>17</v>
      </c>
      <c r="P3673" s="66"/>
      <c r="Q3673" s="53"/>
      <c r="R3673" s="53"/>
      <c r="S3673" s="53"/>
      <c r="T3673" s="53"/>
      <c r="U3673" s="53"/>
      <c r="V3673" s="53"/>
      <c r="W3673" s="53"/>
      <c r="BY3673" s="53"/>
    </row>
    <row r="3674" spans="2:77" s="52" customFormat="1" ht="13" x14ac:dyDescent="0.3">
      <c r="B3674" s="53" t="s">
        <v>2848</v>
      </c>
      <c r="C3674" s="53" t="s">
        <v>165</v>
      </c>
      <c r="D3674" s="53" t="s">
        <v>3546</v>
      </c>
      <c r="E3674" s="53">
        <v>42.332050000000002</v>
      </c>
      <c r="F3674" s="53">
        <v>-5.7504299999999997</v>
      </c>
      <c r="G3674" s="54">
        <v>800.63239999999996</v>
      </c>
      <c r="H3674" s="53">
        <v>766</v>
      </c>
      <c r="I3674" s="53">
        <v>403</v>
      </c>
      <c r="J3674" s="53">
        <v>363</v>
      </c>
      <c r="K3674" s="52">
        <v>346</v>
      </c>
      <c r="L3674" s="52">
        <v>454.63239999999996</v>
      </c>
      <c r="M3674" s="55">
        <v>5</v>
      </c>
      <c r="N3674" s="56" t="s">
        <v>17</v>
      </c>
      <c r="P3674" s="66"/>
      <c r="Q3674" s="53"/>
      <c r="R3674" s="53"/>
      <c r="S3674" s="53"/>
      <c r="T3674" s="53"/>
      <c r="U3674" s="53"/>
      <c r="V3674" s="53"/>
      <c r="W3674" s="53"/>
      <c r="BY3674" s="53"/>
    </row>
    <row r="3675" spans="2:77" s="52" customFormat="1" ht="13" x14ac:dyDescent="0.3">
      <c r="B3675" s="53" t="s">
        <v>2848</v>
      </c>
      <c r="C3675" s="53" t="s">
        <v>165</v>
      </c>
      <c r="D3675" s="53" t="s">
        <v>3547</v>
      </c>
      <c r="E3675" s="53">
        <v>42.23968</v>
      </c>
      <c r="F3675" s="53">
        <v>-5.6616679999999997</v>
      </c>
      <c r="G3675" s="54">
        <v>782</v>
      </c>
      <c r="H3675" s="53">
        <v>1197</v>
      </c>
      <c r="I3675" s="53">
        <v>613</v>
      </c>
      <c r="J3675" s="53">
        <v>584</v>
      </c>
      <c r="K3675" s="52">
        <v>346</v>
      </c>
      <c r="L3675" s="52">
        <v>436</v>
      </c>
      <c r="M3675" s="55">
        <v>5</v>
      </c>
      <c r="N3675" s="56" t="s">
        <v>17</v>
      </c>
      <c r="P3675" s="66"/>
      <c r="Q3675" s="53"/>
      <c r="R3675" s="53"/>
      <c r="S3675" s="53"/>
      <c r="T3675" s="53"/>
      <c r="U3675" s="53"/>
      <c r="V3675" s="53"/>
      <c r="W3675" s="53"/>
      <c r="BY3675" s="53"/>
    </row>
    <row r="3676" spans="2:77" s="52" customFormat="1" ht="13" x14ac:dyDescent="0.3">
      <c r="B3676" s="53" t="s">
        <v>2848</v>
      </c>
      <c r="C3676" s="53" t="s">
        <v>165</v>
      </c>
      <c r="D3676" s="53" t="s">
        <v>165</v>
      </c>
      <c r="E3676" s="53">
        <v>42.599879999999999</v>
      </c>
      <c r="F3676" s="53">
        <v>-5.571752</v>
      </c>
      <c r="G3676" s="54">
        <v>841.33730000000003</v>
      </c>
      <c r="H3676" s="53">
        <v>134305</v>
      </c>
      <c r="I3676" s="53">
        <v>61823</v>
      </c>
      <c r="J3676" s="53">
        <v>72482</v>
      </c>
      <c r="K3676" s="52">
        <v>346</v>
      </c>
      <c r="L3676" s="52">
        <v>495.33730000000003</v>
      </c>
      <c r="M3676" s="55">
        <v>5</v>
      </c>
      <c r="N3676" s="56" t="s">
        <v>17</v>
      </c>
      <c r="P3676" s="66"/>
      <c r="Q3676" s="53"/>
      <c r="R3676" s="53"/>
      <c r="S3676" s="53"/>
      <c r="T3676" s="53"/>
      <c r="U3676" s="53"/>
      <c r="V3676" s="53"/>
      <c r="W3676" s="53"/>
      <c r="BY3676" s="53"/>
    </row>
    <row r="3677" spans="2:77" s="52" customFormat="1" ht="13" x14ac:dyDescent="0.3">
      <c r="B3677" s="53" t="s">
        <v>2848</v>
      </c>
      <c r="C3677" s="53" t="s">
        <v>165</v>
      </c>
      <c r="D3677" s="53" t="s">
        <v>3548</v>
      </c>
      <c r="E3677" s="53">
        <v>42.635120000000001</v>
      </c>
      <c r="F3677" s="53">
        <v>-5.8253680000000001</v>
      </c>
      <c r="G3677" s="54">
        <v>897.82749999999999</v>
      </c>
      <c r="H3677" s="53">
        <v>992</v>
      </c>
      <c r="I3677" s="53">
        <v>499</v>
      </c>
      <c r="J3677" s="53">
        <v>493</v>
      </c>
      <c r="K3677" s="52">
        <v>346</v>
      </c>
      <c r="L3677" s="52">
        <v>551.82749999999999</v>
      </c>
      <c r="M3677" s="55">
        <v>5</v>
      </c>
      <c r="N3677" s="56" t="s">
        <v>17</v>
      </c>
      <c r="P3677" s="66"/>
      <c r="Q3677" s="53"/>
      <c r="R3677" s="53"/>
      <c r="S3677" s="53"/>
      <c r="T3677" s="53"/>
      <c r="U3677" s="53"/>
      <c r="V3677" s="53"/>
      <c r="W3677" s="53"/>
      <c r="BY3677" s="53"/>
    </row>
    <row r="3678" spans="2:77" s="52" customFormat="1" ht="13" x14ac:dyDescent="0.3">
      <c r="B3678" s="53" t="s">
        <v>2848</v>
      </c>
      <c r="C3678" s="53" t="s">
        <v>165</v>
      </c>
      <c r="D3678" s="53" t="s">
        <v>3549</v>
      </c>
      <c r="E3678" s="53">
        <v>42.410589999999999</v>
      </c>
      <c r="F3678" s="53">
        <v>-6.3044510000000002</v>
      </c>
      <c r="G3678" s="54">
        <v>1221.828</v>
      </c>
      <c r="H3678" s="53">
        <v>432</v>
      </c>
      <c r="I3678" s="53">
        <v>228</v>
      </c>
      <c r="J3678" s="53">
        <v>204</v>
      </c>
      <c r="K3678" s="52">
        <v>346</v>
      </c>
      <c r="L3678" s="52">
        <v>875.82799999999997</v>
      </c>
      <c r="M3678" s="55">
        <v>7</v>
      </c>
      <c r="N3678" s="56" t="s">
        <v>17</v>
      </c>
      <c r="P3678" s="66"/>
      <c r="Q3678" s="53"/>
      <c r="R3678" s="53"/>
      <c r="S3678" s="53"/>
      <c r="T3678" s="53"/>
      <c r="U3678" s="53"/>
      <c r="V3678" s="53"/>
      <c r="W3678" s="53"/>
      <c r="BY3678" s="53"/>
    </row>
    <row r="3679" spans="2:77" s="52" customFormat="1" ht="13" x14ac:dyDescent="0.3">
      <c r="B3679" s="53" t="s">
        <v>2848</v>
      </c>
      <c r="C3679" s="53" t="s">
        <v>165</v>
      </c>
      <c r="D3679" s="53" t="s">
        <v>3550</v>
      </c>
      <c r="E3679" s="53">
        <v>42.366660000000003</v>
      </c>
      <c r="F3679" s="53">
        <v>-6.233333</v>
      </c>
      <c r="G3679" s="54">
        <v>1050.4549999999999</v>
      </c>
      <c r="H3679" s="53">
        <v>789</v>
      </c>
      <c r="I3679" s="53">
        <v>391</v>
      </c>
      <c r="J3679" s="53">
        <v>398</v>
      </c>
      <c r="K3679" s="52">
        <v>346</v>
      </c>
      <c r="L3679" s="52">
        <v>704.45499999999993</v>
      </c>
      <c r="M3679" s="55">
        <v>6</v>
      </c>
      <c r="N3679" s="56" t="s">
        <v>17</v>
      </c>
      <c r="P3679" s="66"/>
      <c r="Q3679" s="53"/>
      <c r="R3679" s="53"/>
      <c r="S3679" s="53"/>
      <c r="T3679" s="53"/>
      <c r="U3679" s="53"/>
      <c r="V3679" s="53"/>
      <c r="W3679" s="53"/>
      <c r="BY3679" s="53"/>
    </row>
    <row r="3680" spans="2:77" s="52" customFormat="1" ht="13" x14ac:dyDescent="0.3">
      <c r="B3680" s="53" t="s">
        <v>2848</v>
      </c>
      <c r="C3680" s="53" t="s">
        <v>165</v>
      </c>
      <c r="D3680" s="53" t="s">
        <v>3551</v>
      </c>
      <c r="E3680" s="53">
        <v>42.53895</v>
      </c>
      <c r="F3680" s="53">
        <v>-6.073321</v>
      </c>
      <c r="G3680" s="54">
        <v>895.60109999999997</v>
      </c>
      <c r="H3680" s="53">
        <v>420</v>
      </c>
      <c r="I3680" s="53">
        <v>202</v>
      </c>
      <c r="J3680" s="53">
        <v>218</v>
      </c>
      <c r="K3680" s="52">
        <v>346</v>
      </c>
      <c r="L3680" s="52">
        <v>549.60109999999997</v>
      </c>
      <c r="M3680" s="55">
        <v>5</v>
      </c>
      <c r="N3680" s="56" t="s">
        <v>17</v>
      </c>
      <c r="P3680" s="66"/>
      <c r="Q3680" s="53"/>
      <c r="R3680" s="53"/>
      <c r="S3680" s="53"/>
      <c r="T3680" s="53"/>
      <c r="U3680" s="53"/>
      <c r="V3680" s="53"/>
      <c r="W3680" s="53"/>
      <c r="BY3680" s="53"/>
    </row>
    <row r="3681" spans="2:77" s="52" customFormat="1" ht="13" x14ac:dyDescent="0.3">
      <c r="B3681" s="53" t="s">
        <v>2848</v>
      </c>
      <c r="C3681" s="53" t="s">
        <v>165</v>
      </c>
      <c r="D3681" s="53" t="s">
        <v>3552</v>
      </c>
      <c r="E3681" s="53">
        <v>42.497520000000002</v>
      </c>
      <c r="F3681" s="53">
        <v>-5.4164440000000003</v>
      </c>
      <c r="G3681" s="54">
        <v>797.99869999999999</v>
      </c>
      <c r="H3681" s="53">
        <v>1975</v>
      </c>
      <c r="I3681" s="53">
        <v>987</v>
      </c>
      <c r="J3681" s="53">
        <v>988</v>
      </c>
      <c r="K3681" s="52">
        <v>346</v>
      </c>
      <c r="L3681" s="52">
        <v>451.99869999999999</v>
      </c>
      <c r="M3681" s="55">
        <v>5</v>
      </c>
      <c r="N3681" s="56" t="s">
        <v>17</v>
      </c>
      <c r="P3681" s="66"/>
      <c r="Q3681" s="53"/>
      <c r="R3681" s="53"/>
      <c r="S3681" s="53"/>
      <c r="T3681" s="53"/>
      <c r="U3681" s="53"/>
      <c r="V3681" s="53"/>
      <c r="W3681" s="53"/>
      <c r="BY3681" s="53"/>
    </row>
    <row r="3682" spans="2:77" s="52" customFormat="1" ht="13" x14ac:dyDescent="0.3">
      <c r="B3682" s="53" t="s">
        <v>2848</v>
      </c>
      <c r="C3682" s="53" t="s">
        <v>165</v>
      </c>
      <c r="D3682" s="53" t="s">
        <v>3553</v>
      </c>
      <c r="E3682" s="53">
        <v>42.508899999999997</v>
      </c>
      <c r="F3682" s="53">
        <v>-5.4420780000000004</v>
      </c>
      <c r="G3682" s="54">
        <v>792.62959999999998</v>
      </c>
      <c r="H3682" s="53">
        <v>344</v>
      </c>
      <c r="I3682" s="53">
        <v>176</v>
      </c>
      <c r="J3682" s="53">
        <v>168</v>
      </c>
      <c r="K3682" s="52">
        <v>346</v>
      </c>
      <c r="L3682" s="52">
        <v>446.62959999999998</v>
      </c>
      <c r="M3682" s="55">
        <v>5</v>
      </c>
      <c r="N3682" s="56" t="s">
        <v>17</v>
      </c>
      <c r="P3682" s="66"/>
      <c r="Q3682" s="53"/>
      <c r="R3682" s="53"/>
      <c r="S3682" s="53"/>
      <c r="T3682" s="53"/>
      <c r="U3682" s="53"/>
      <c r="V3682" s="53"/>
      <c r="W3682" s="53"/>
      <c r="BY3682" s="53"/>
    </row>
    <row r="3683" spans="2:77" s="52" customFormat="1" ht="13" x14ac:dyDescent="0.3">
      <c r="B3683" s="53" t="s">
        <v>2848</v>
      </c>
      <c r="C3683" s="53" t="s">
        <v>165</v>
      </c>
      <c r="D3683" s="53" t="s">
        <v>3554</v>
      </c>
      <c r="E3683" s="53">
        <v>43.049149999999997</v>
      </c>
      <c r="F3683" s="53">
        <v>-5.1770670000000001</v>
      </c>
      <c r="G3683" s="54">
        <v>1240.4780000000001</v>
      </c>
      <c r="H3683" s="53">
        <v>148</v>
      </c>
      <c r="I3683" s="53">
        <v>84</v>
      </c>
      <c r="J3683" s="53">
        <v>64</v>
      </c>
      <c r="K3683" s="52">
        <v>346</v>
      </c>
      <c r="L3683" s="52">
        <v>894.47800000000007</v>
      </c>
      <c r="M3683" s="55">
        <v>7</v>
      </c>
      <c r="N3683" s="56" t="s">
        <v>17</v>
      </c>
      <c r="P3683" s="66"/>
      <c r="Q3683" s="53"/>
      <c r="R3683" s="53"/>
      <c r="S3683" s="53"/>
      <c r="T3683" s="53"/>
      <c r="U3683" s="53"/>
      <c r="V3683" s="53"/>
      <c r="W3683" s="53"/>
      <c r="BY3683" s="53"/>
    </row>
    <row r="3684" spans="2:77" s="52" customFormat="1" ht="13" x14ac:dyDescent="0.3">
      <c r="B3684" s="53" t="s">
        <v>2848</v>
      </c>
      <c r="C3684" s="53" t="s">
        <v>165</v>
      </c>
      <c r="D3684" s="53" t="s">
        <v>3555</v>
      </c>
      <c r="E3684" s="53">
        <v>42.338590000000003</v>
      </c>
      <c r="F3684" s="53">
        <v>-5.3712590000000002</v>
      </c>
      <c r="G3684" s="54">
        <v>862.50369999999998</v>
      </c>
      <c r="H3684" s="53">
        <v>291</v>
      </c>
      <c r="I3684" s="53">
        <v>154</v>
      </c>
      <c r="J3684" s="53">
        <v>137</v>
      </c>
      <c r="K3684" s="52">
        <v>346</v>
      </c>
      <c r="L3684" s="52">
        <v>516.50369999999998</v>
      </c>
      <c r="M3684" s="55">
        <v>5</v>
      </c>
      <c r="N3684" s="56" t="s">
        <v>17</v>
      </c>
      <c r="P3684" s="66"/>
      <c r="Q3684" s="53"/>
      <c r="R3684" s="53"/>
      <c r="S3684" s="53"/>
      <c r="T3684" s="53"/>
      <c r="U3684" s="53"/>
      <c r="V3684" s="53"/>
      <c r="W3684" s="53"/>
      <c r="BY3684" s="53"/>
    </row>
    <row r="3685" spans="2:77" s="52" customFormat="1" ht="13" x14ac:dyDescent="0.3">
      <c r="B3685" s="53" t="s">
        <v>2848</v>
      </c>
      <c r="C3685" s="53" t="s">
        <v>165</v>
      </c>
      <c r="D3685" s="53" t="s">
        <v>3556</v>
      </c>
      <c r="E3685" s="53">
        <v>42.843850000000003</v>
      </c>
      <c r="F3685" s="53">
        <v>-5.4980349999999998</v>
      </c>
      <c r="G3685" s="54">
        <v>1012.9</v>
      </c>
      <c r="H3685" s="53">
        <v>1436</v>
      </c>
      <c r="I3685" s="53">
        <v>724</v>
      </c>
      <c r="J3685" s="53">
        <v>712</v>
      </c>
      <c r="K3685" s="52">
        <v>346</v>
      </c>
      <c r="L3685" s="52">
        <v>666.9</v>
      </c>
      <c r="M3685" s="55">
        <v>6</v>
      </c>
      <c r="N3685" s="56" t="s">
        <v>17</v>
      </c>
      <c r="P3685" s="66"/>
      <c r="Q3685" s="53"/>
      <c r="R3685" s="53"/>
      <c r="S3685" s="53"/>
      <c r="T3685" s="53"/>
      <c r="U3685" s="53"/>
      <c r="V3685" s="53"/>
      <c r="W3685" s="53"/>
      <c r="BY3685" s="53"/>
    </row>
    <row r="3686" spans="2:77" s="52" customFormat="1" ht="13" x14ac:dyDescent="0.3">
      <c r="B3686" s="53" t="s">
        <v>2848</v>
      </c>
      <c r="C3686" s="53" t="s">
        <v>165</v>
      </c>
      <c r="D3686" s="53" t="s">
        <v>3557</v>
      </c>
      <c r="E3686" s="53">
        <v>42.240549999999999</v>
      </c>
      <c r="F3686" s="53">
        <v>-5.376201</v>
      </c>
      <c r="G3686" s="54">
        <v>832.17139999999995</v>
      </c>
      <c r="H3686" s="53">
        <v>246</v>
      </c>
      <c r="I3686" s="53">
        <v>129</v>
      </c>
      <c r="J3686" s="53">
        <v>117</v>
      </c>
      <c r="K3686" s="52">
        <v>346</v>
      </c>
      <c r="L3686" s="52">
        <v>486.17139999999995</v>
      </c>
      <c r="M3686" s="55">
        <v>5</v>
      </c>
      <c r="N3686" s="56" t="s">
        <v>17</v>
      </c>
      <c r="P3686" s="66"/>
      <c r="Q3686" s="53"/>
      <c r="R3686" s="53"/>
      <c r="S3686" s="53"/>
      <c r="T3686" s="53"/>
      <c r="U3686" s="53"/>
      <c r="V3686" s="53"/>
      <c r="W3686" s="53"/>
      <c r="BY3686" s="53"/>
    </row>
    <row r="3687" spans="2:77" s="52" customFormat="1" ht="13" x14ac:dyDescent="0.3">
      <c r="B3687" s="53" t="s">
        <v>2848</v>
      </c>
      <c r="C3687" s="53" t="s">
        <v>165</v>
      </c>
      <c r="D3687" s="53" t="s">
        <v>3558</v>
      </c>
      <c r="E3687" s="53">
        <v>42.53828</v>
      </c>
      <c r="F3687" s="53">
        <v>-6.5198090000000004</v>
      </c>
      <c r="G3687" s="54">
        <v>581.71839999999997</v>
      </c>
      <c r="H3687" s="53">
        <v>794</v>
      </c>
      <c r="I3687" s="53">
        <v>411</v>
      </c>
      <c r="J3687" s="53">
        <v>383</v>
      </c>
      <c r="K3687" s="52">
        <v>346</v>
      </c>
      <c r="L3687" s="52">
        <v>235.71839999999997</v>
      </c>
      <c r="M3687" s="55">
        <v>4</v>
      </c>
      <c r="N3687" s="56" t="s">
        <v>17</v>
      </c>
      <c r="P3687" s="66"/>
      <c r="Q3687" s="53"/>
      <c r="R3687" s="53"/>
      <c r="S3687" s="53"/>
      <c r="T3687" s="53"/>
      <c r="U3687" s="53"/>
      <c r="V3687" s="53"/>
      <c r="W3687" s="53"/>
      <c r="BY3687" s="53"/>
    </row>
    <row r="3688" spans="2:77" s="52" customFormat="1" ht="13" x14ac:dyDescent="0.3">
      <c r="B3688" s="53" t="s">
        <v>2848</v>
      </c>
      <c r="C3688" s="53" t="s">
        <v>165</v>
      </c>
      <c r="D3688" s="53" t="s">
        <v>3559</v>
      </c>
      <c r="E3688" s="53">
        <v>42.848930000000003</v>
      </c>
      <c r="F3688" s="53">
        <v>-6.1911360000000002</v>
      </c>
      <c r="G3688" s="54">
        <v>1247.8820000000001</v>
      </c>
      <c r="H3688" s="53">
        <v>514</v>
      </c>
      <c r="I3688" s="53">
        <v>246</v>
      </c>
      <c r="J3688" s="53">
        <v>268</v>
      </c>
      <c r="K3688" s="52">
        <v>346</v>
      </c>
      <c r="L3688" s="52">
        <v>901.88200000000006</v>
      </c>
      <c r="M3688" s="55">
        <v>7</v>
      </c>
      <c r="N3688" s="56" t="s">
        <v>17</v>
      </c>
      <c r="P3688" s="66"/>
      <c r="Q3688" s="53"/>
      <c r="R3688" s="53"/>
      <c r="S3688" s="53"/>
      <c r="T3688" s="53"/>
      <c r="U3688" s="53"/>
      <c r="V3688" s="53"/>
      <c r="W3688" s="53"/>
      <c r="BY3688" s="53"/>
    </row>
    <row r="3689" spans="2:77" s="52" customFormat="1" ht="13" x14ac:dyDescent="0.3">
      <c r="B3689" s="53" t="s">
        <v>2848</v>
      </c>
      <c r="C3689" s="53" t="s">
        <v>165</v>
      </c>
      <c r="D3689" s="53" t="s">
        <v>3560</v>
      </c>
      <c r="E3689" s="53">
        <v>42.710430000000002</v>
      </c>
      <c r="F3689" s="53">
        <v>-6.3978390000000003</v>
      </c>
      <c r="G3689" s="54">
        <v>829.97460000000001</v>
      </c>
      <c r="H3689" s="53">
        <v>780</v>
      </c>
      <c r="I3689" s="53">
        <v>389</v>
      </c>
      <c r="J3689" s="53">
        <v>391</v>
      </c>
      <c r="K3689" s="52">
        <v>346</v>
      </c>
      <c r="L3689" s="52">
        <v>483.97460000000001</v>
      </c>
      <c r="M3689" s="55">
        <v>5</v>
      </c>
      <c r="N3689" s="56" t="s">
        <v>17</v>
      </c>
      <c r="P3689" s="66"/>
      <c r="Q3689" s="53"/>
      <c r="R3689" s="53"/>
      <c r="S3689" s="53"/>
      <c r="T3689" s="53"/>
      <c r="U3689" s="53"/>
      <c r="V3689" s="53"/>
      <c r="W3689" s="53"/>
      <c r="BY3689" s="53"/>
    </row>
    <row r="3690" spans="2:77" s="52" customFormat="1" ht="13" x14ac:dyDescent="0.3">
      <c r="B3690" s="53" t="s">
        <v>2848</v>
      </c>
      <c r="C3690" s="53" t="s">
        <v>165</v>
      </c>
      <c r="D3690" s="53" t="s">
        <v>3561</v>
      </c>
      <c r="E3690" s="53">
        <v>42.546439999999997</v>
      </c>
      <c r="F3690" s="53">
        <v>-6.97065</v>
      </c>
      <c r="G3690" s="54">
        <v>842.3768</v>
      </c>
      <c r="H3690" s="53">
        <v>395</v>
      </c>
      <c r="I3690" s="53">
        <v>224</v>
      </c>
      <c r="J3690" s="53">
        <v>171</v>
      </c>
      <c r="K3690" s="52">
        <v>346</v>
      </c>
      <c r="L3690" s="52">
        <v>496.3768</v>
      </c>
      <c r="M3690" s="55">
        <v>5</v>
      </c>
      <c r="N3690" s="56" t="s">
        <v>17</v>
      </c>
      <c r="P3690" s="66"/>
      <c r="Q3690" s="53"/>
      <c r="R3690" s="53"/>
      <c r="S3690" s="53"/>
      <c r="T3690" s="53"/>
      <c r="U3690" s="53"/>
      <c r="V3690" s="53"/>
      <c r="W3690" s="53"/>
      <c r="BY3690" s="53"/>
    </row>
    <row r="3691" spans="2:77" s="52" customFormat="1" ht="13" x14ac:dyDescent="0.3">
      <c r="B3691" s="53" t="s">
        <v>2848</v>
      </c>
      <c r="C3691" s="53" t="s">
        <v>165</v>
      </c>
      <c r="D3691" s="53" t="s">
        <v>3562</v>
      </c>
      <c r="E3691" s="53">
        <v>42.683320000000002</v>
      </c>
      <c r="F3691" s="53">
        <v>-5.8696520000000003</v>
      </c>
      <c r="G3691" s="54">
        <v>936.03599999999994</v>
      </c>
      <c r="H3691" s="53">
        <v>318</v>
      </c>
      <c r="I3691" s="53">
        <v>165</v>
      </c>
      <c r="J3691" s="53">
        <v>153</v>
      </c>
      <c r="K3691" s="52">
        <v>346</v>
      </c>
      <c r="L3691" s="52">
        <v>590.03599999999994</v>
      </c>
      <c r="M3691" s="55">
        <v>5</v>
      </c>
      <c r="N3691" s="56" t="s">
        <v>17</v>
      </c>
      <c r="P3691" s="66"/>
      <c r="Q3691" s="53"/>
      <c r="R3691" s="53"/>
      <c r="S3691" s="53"/>
      <c r="T3691" s="53"/>
      <c r="U3691" s="53"/>
      <c r="V3691" s="53"/>
      <c r="W3691" s="53"/>
      <c r="BY3691" s="53"/>
    </row>
    <row r="3692" spans="2:77" s="52" customFormat="1" ht="13" x14ac:dyDescent="0.3">
      <c r="B3692" s="53" t="s">
        <v>2848</v>
      </c>
      <c r="C3692" s="53" t="s">
        <v>165</v>
      </c>
      <c r="D3692" s="53" t="s">
        <v>3563</v>
      </c>
      <c r="E3692" s="53">
        <v>42.52478</v>
      </c>
      <c r="F3692" s="53">
        <v>-5.5833550000000001</v>
      </c>
      <c r="G3692" s="54">
        <v>806.40989999999999</v>
      </c>
      <c r="H3692" s="53">
        <v>1750</v>
      </c>
      <c r="I3692" s="53">
        <v>921</v>
      </c>
      <c r="J3692" s="53">
        <v>829</v>
      </c>
      <c r="K3692" s="52">
        <v>346</v>
      </c>
      <c r="L3692" s="52">
        <v>460.40989999999999</v>
      </c>
      <c r="M3692" s="55">
        <v>5</v>
      </c>
      <c r="N3692" s="56" t="s">
        <v>17</v>
      </c>
      <c r="P3692" s="66"/>
      <c r="Q3692" s="53"/>
      <c r="R3692" s="53"/>
      <c r="S3692" s="53"/>
      <c r="T3692" s="53"/>
      <c r="U3692" s="53"/>
      <c r="V3692" s="53"/>
      <c r="W3692" s="53"/>
      <c r="BY3692" s="53"/>
    </row>
    <row r="3693" spans="2:77" s="52" customFormat="1" ht="13" x14ac:dyDescent="0.3">
      <c r="B3693" s="53" t="s">
        <v>2848</v>
      </c>
      <c r="C3693" s="53" t="s">
        <v>165</v>
      </c>
      <c r="D3693" s="53" t="s">
        <v>3564</v>
      </c>
      <c r="E3693" s="53">
        <v>43.138210000000001</v>
      </c>
      <c r="F3693" s="53">
        <v>-5.0367249999999997</v>
      </c>
      <c r="G3693" s="54">
        <v>762.08759999999995</v>
      </c>
      <c r="H3693" s="53">
        <v>265</v>
      </c>
      <c r="I3693" s="53">
        <v>149</v>
      </c>
      <c r="J3693" s="53">
        <v>116</v>
      </c>
      <c r="K3693" s="52">
        <v>346</v>
      </c>
      <c r="L3693" s="52">
        <v>416.08759999999995</v>
      </c>
      <c r="M3693" s="55">
        <v>5</v>
      </c>
      <c r="N3693" s="56" t="s">
        <v>17</v>
      </c>
      <c r="P3693" s="66"/>
      <c r="Q3693" s="53"/>
      <c r="R3693" s="53"/>
      <c r="S3693" s="53"/>
      <c r="T3693" s="53"/>
      <c r="U3693" s="53"/>
      <c r="V3693" s="53"/>
      <c r="W3693" s="53"/>
      <c r="BY3693" s="53"/>
    </row>
    <row r="3694" spans="2:77" s="52" customFormat="1" ht="13" x14ac:dyDescent="0.3">
      <c r="B3694" s="53" t="s">
        <v>2848</v>
      </c>
      <c r="C3694" s="53" t="s">
        <v>165</v>
      </c>
      <c r="D3694" s="53" t="s">
        <v>3565</v>
      </c>
      <c r="E3694" s="53">
        <v>42.329810000000002</v>
      </c>
      <c r="F3694" s="53">
        <v>-5.4725840000000003</v>
      </c>
      <c r="G3694" s="54">
        <v>790.49919999999997</v>
      </c>
      <c r="H3694" s="53">
        <v>368</v>
      </c>
      <c r="I3694" s="53">
        <v>221</v>
      </c>
      <c r="J3694" s="53">
        <v>147</v>
      </c>
      <c r="K3694" s="52">
        <v>346</v>
      </c>
      <c r="L3694" s="52">
        <v>444.49919999999997</v>
      </c>
      <c r="M3694" s="55">
        <v>5</v>
      </c>
      <c r="N3694" s="56" t="s">
        <v>17</v>
      </c>
      <c r="P3694" s="66"/>
      <c r="Q3694" s="53"/>
      <c r="R3694" s="53"/>
      <c r="S3694" s="53"/>
      <c r="T3694" s="53"/>
      <c r="U3694" s="53"/>
      <c r="V3694" s="53"/>
      <c r="W3694" s="53"/>
      <c r="BY3694" s="53"/>
    </row>
    <row r="3695" spans="2:77" s="52" customFormat="1" ht="13" x14ac:dyDescent="0.3">
      <c r="B3695" s="53" t="s">
        <v>2848</v>
      </c>
      <c r="C3695" s="53" t="s">
        <v>165</v>
      </c>
      <c r="D3695" s="53" t="s">
        <v>3566</v>
      </c>
      <c r="E3695" s="53">
        <v>42.327539999999999</v>
      </c>
      <c r="F3695" s="53">
        <v>-5.9386380000000001</v>
      </c>
      <c r="G3695" s="54">
        <v>795.88400000000001</v>
      </c>
      <c r="H3695" s="53">
        <v>466</v>
      </c>
      <c r="I3695" s="53">
        <v>234</v>
      </c>
      <c r="J3695" s="53">
        <v>232</v>
      </c>
      <c r="K3695" s="52">
        <v>346</v>
      </c>
      <c r="L3695" s="52">
        <v>449.88400000000001</v>
      </c>
      <c r="M3695" s="55">
        <v>5</v>
      </c>
      <c r="N3695" s="56" t="s">
        <v>17</v>
      </c>
      <c r="P3695" s="66"/>
      <c r="Q3695" s="53"/>
      <c r="R3695" s="53"/>
      <c r="S3695" s="53"/>
      <c r="T3695" s="53"/>
      <c r="U3695" s="53"/>
      <c r="V3695" s="53"/>
      <c r="W3695" s="53"/>
      <c r="BY3695" s="53"/>
    </row>
    <row r="3696" spans="2:77" s="52" customFormat="1" ht="13" x14ac:dyDescent="0.3">
      <c r="B3696" s="53" t="s">
        <v>2848</v>
      </c>
      <c r="C3696" s="53" t="s">
        <v>165</v>
      </c>
      <c r="D3696" s="53" t="s">
        <v>3567</v>
      </c>
      <c r="E3696" s="53">
        <v>42.87659</v>
      </c>
      <c r="F3696" s="53">
        <v>-6.4330069999999999</v>
      </c>
      <c r="G3696" s="54">
        <v>876.00369999999998</v>
      </c>
      <c r="H3696" s="53">
        <v>1225</v>
      </c>
      <c r="I3696" s="53">
        <v>659</v>
      </c>
      <c r="J3696" s="53">
        <v>566</v>
      </c>
      <c r="K3696" s="52">
        <v>346</v>
      </c>
      <c r="L3696" s="52">
        <v>530.00369999999998</v>
      </c>
      <c r="M3696" s="55">
        <v>5</v>
      </c>
      <c r="N3696" s="56" t="s">
        <v>17</v>
      </c>
      <c r="P3696" s="66"/>
      <c r="Q3696" s="53"/>
      <c r="R3696" s="53"/>
      <c r="S3696" s="53"/>
      <c r="T3696" s="53"/>
      <c r="U3696" s="53"/>
      <c r="V3696" s="53"/>
      <c r="W3696" s="53"/>
      <c r="BY3696" s="53"/>
    </row>
    <row r="3697" spans="2:77" s="52" customFormat="1" ht="13" x14ac:dyDescent="0.3">
      <c r="B3697" s="53" t="s">
        <v>2848</v>
      </c>
      <c r="C3697" s="53" t="s">
        <v>165</v>
      </c>
      <c r="D3697" s="53" t="s">
        <v>3568</v>
      </c>
      <c r="E3697" s="53">
        <v>42.820239999999998</v>
      </c>
      <c r="F3697" s="53">
        <v>-6.4882280000000003</v>
      </c>
      <c r="G3697" s="54">
        <v>873.40560000000005</v>
      </c>
      <c r="H3697" s="53">
        <v>1527</v>
      </c>
      <c r="I3697" s="53">
        <v>771</v>
      </c>
      <c r="J3697" s="53">
        <v>756</v>
      </c>
      <c r="K3697" s="52">
        <v>346</v>
      </c>
      <c r="L3697" s="52">
        <v>527.40560000000005</v>
      </c>
      <c r="M3697" s="55">
        <v>5</v>
      </c>
      <c r="N3697" s="56" t="s">
        <v>17</v>
      </c>
      <c r="P3697" s="66"/>
      <c r="Q3697" s="53"/>
      <c r="R3697" s="53"/>
      <c r="S3697" s="53"/>
      <c r="T3697" s="53"/>
      <c r="U3697" s="53"/>
      <c r="V3697" s="53"/>
      <c r="W3697" s="53"/>
      <c r="BY3697" s="53"/>
    </row>
    <row r="3698" spans="2:77" s="52" customFormat="1" ht="13" x14ac:dyDescent="0.3">
      <c r="B3698" s="53" t="s">
        <v>2848</v>
      </c>
      <c r="C3698" s="53" t="s">
        <v>165</v>
      </c>
      <c r="D3698" s="53" t="s">
        <v>3569</v>
      </c>
      <c r="E3698" s="53">
        <v>42.876779999999997</v>
      </c>
      <c r="F3698" s="53">
        <v>-6.6343209999999999</v>
      </c>
      <c r="G3698" s="54">
        <v>944.15779999999995</v>
      </c>
      <c r="H3698" s="53">
        <v>305</v>
      </c>
      <c r="I3698" s="53">
        <v>176</v>
      </c>
      <c r="J3698" s="53">
        <v>129</v>
      </c>
      <c r="K3698" s="52">
        <v>346</v>
      </c>
      <c r="L3698" s="52">
        <v>598.15779999999995</v>
      </c>
      <c r="M3698" s="55">
        <v>5</v>
      </c>
      <c r="N3698" s="56" t="s">
        <v>17</v>
      </c>
      <c r="P3698" s="66"/>
      <c r="Q3698" s="53"/>
      <c r="R3698" s="53"/>
      <c r="S3698" s="53"/>
      <c r="T3698" s="53"/>
      <c r="U3698" s="53"/>
      <c r="V3698" s="53"/>
      <c r="W3698" s="53"/>
      <c r="BY3698" s="53"/>
    </row>
    <row r="3699" spans="2:77" s="52" customFormat="1" ht="13" x14ac:dyDescent="0.3">
      <c r="B3699" s="53" t="s">
        <v>2848</v>
      </c>
      <c r="C3699" s="53" t="s">
        <v>165</v>
      </c>
      <c r="D3699" s="53" t="s">
        <v>3570</v>
      </c>
      <c r="E3699" s="53">
        <v>42.306159999999998</v>
      </c>
      <c r="F3699" s="53">
        <v>-5.6858269999999997</v>
      </c>
      <c r="G3699" s="54">
        <v>797</v>
      </c>
      <c r="H3699" s="53">
        <v>472</v>
      </c>
      <c r="I3699" s="53">
        <v>237</v>
      </c>
      <c r="J3699" s="53">
        <v>235</v>
      </c>
      <c r="K3699" s="52">
        <v>346</v>
      </c>
      <c r="L3699" s="52">
        <v>451</v>
      </c>
      <c r="M3699" s="55">
        <v>5</v>
      </c>
      <c r="N3699" s="56" t="s">
        <v>17</v>
      </c>
      <c r="P3699" s="66"/>
      <c r="Q3699" s="53"/>
      <c r="R3699" s="53"/>
      <c r="S3699" s="53"/>
      <c r="T3699" s="53"/>
      <c r="U3699" s="53"/>
      <c r="V3699" s="53"/>
      <c r="W3699" s="53"/>
      <c r="BY3699" s="53"/>
    </row>
    <row r="3700" spans="2:77" s="52" customFormat="1" ht="13" x14ac:dyDescent="0.3">
      <c r="B3700" s="53" t="s">
        <v>2848</v>
      </c>
      <c r="C3700" s="53" t="s">
        <v>165</v>
      </c>
      <c r="D3700" s="53" t="s">
        <v>3571</v>
      </c>
      <c r="E3700" s="53">
        <v>42.854979999999998</v>
      </c>
      <c r="F3700" s="53">
        <v>-5.670204</v>
      </c>
      <c r="G3700" s="54">
        <v>1012.029</v>
      </c>
      <c r="H3700" s="53">
        <v>4077</v>
      </c>
      <c r="I3700" s="53">
        <v>2073</v>
      </c>
      <c r="J3700" s="53">
        <v>2004</v>
      </c>
      <c r="K3700" s="52">
        <v>346</v>
      </c>
      <c r="L3700" s="52">
        <v>666.029</v>
      </c>
      <c r="M3700" s="55">
        <v>6</v>
      </c>
      <c r="N3700" s="56" t="s">
        <v>17</v>
      </c>
      <c r="P3700" s="66"/>
      <c r="Q3700" s="53"/>
      <c r="R3700" s="53"/>
      <c r="S3700" s="53"/>
      <c r="T3700" s="53"/>
      <c r="U3700" s="53"/>
      <c r="V3700" s="53"/>
      <c r="W3700" s="53"/>
      <c r="BY3700" s="53"/>
    </row>
    <row r="3701" spans="2:77" s="52" customFormat="1" ht="13" x14ac:dyDescent="0.3">
      <c r="B3701" s="53" t="s">
        <v>2848</v>
      </c>
      <c r="C3701" s="53" t="s">
        <v>165</v>
      </c>
      <c r="D3701" s="53" t="s">
        <v>3572</v>
      </c>
      <c r="E3701" s="53">
        <v>42.546329999999998</v>
      </c>
      <c r="F3701" s="53">
        <v>-6.5908329999999999</v>
      </c>
      <c r="G3701" s="54">
        <v>537.8424</v>
      </c>
      <c r="H3701" s="53">
        <v>68736</v>
      </c>
      <c r="I3701" s="53">
        <v>33329</v>
      </c>
      <c r="J3701" s="53">
        <v>35407</v>
      </c>
      <c r="K3701" s="52">
        <v>346</v>
      </c>
      <c r="L3701" s="52">
        <v>191.8424</v>
      </c>
      <c r="M3701" s="55">
        <v>2</v>
      </c>
      <c r="N3701" s="56" t="s">
        <v>17</v>
      </c>
      <c r="P3701" s="66"/>
      <c r="Q3701" s="53"/>
      <c r="R3701" s="53"/>
      <c r="S3701" s="53"/>
      <c r="T3701" s="53"/>
      <c r="U3701" s="53"/>
      <c r="V3701" s="53"/>
      <c r="W3701" s="53"/>
      <c r="BY3701" s="53"/>
    </row>
    <row r="3702" spans="2:77" s="52" customFormat="1" ht="13" x14ac:dyDescent="0.3">
      <c r="B3702" s="53" t="s">
        <v>2848</v>
      </c>
      <c r="C3702" s="53" t="s">
        <v>165</v>
      </c>
      <c r="D3702" s="53" t="s">
        <v>3573</v>
      </c>
      <c r="E3702" s="53">
        <v>43.151760000000003</v>
      </c>
      <c r="F3702" s="53">
        <v>-4.9196059999999999</v>
      </c>
      <c r="G3702" s="54">
        <v>915.09109999999998</v>
      </c>
      <c r="H3702" s="53">
        <v>514</v>
      </c>
      <c r="I3702" s="53">
        <v>294</v>
      </c>
      <c r="J3702" s="53">
        <v>220</v>
      </c>
      <c r="K3702" s="52">
        <v>346</v>
      </c>
      <c r="L3702" s="52">
        <v>569.09109999999998</v>
      </c>
      <c r="M3702" s="55">
        <v>5</v>
      </c>
      <c r="N3702" s="56" t="s">
        <v>17</v>
      </c>
      <c r="P3702" s="66"/>
      <c r="Q3702" s="53"/>
      <c r="R3702" s="53"/>
      <c r="S3702" s="53"/>
      <c r="T3702" s="53"/>
      <c r="U3702" s="53"/>
      <c r="V3702" s="53"/>
      <c r="W3702" s="53"/>
      <c r="BY3702" s="53"/>
    </row>
    <row r="3703" spans="2:77" s="52" customFormat="1" ht="13" x14ac:dyDescent="0.3">
      <c r="B3703" s="53" t="s">
        <v>2848</v>
      </c>
      <c r="C3703" s="53" t="s">
        <v>165</v>
      </c>
      <c r="D3703" s="53" t="s">
        <v>3574</v>
      </c>
      <c r="E3703" s="53">
        <v>42.170540000000003</v>
      </c>
      <c r="F3703" s="53">
        <v>-5.768637</v>
      </c>
      <c r="G3703" s="54">
        <v>757.37310000000002</v>
      </c>
      <c r="H3703" s="53">
        <v>505</v>
      </c>
      <c r="I3703" s="53">
        <v>253</v>
      </c>
      <c r="J3703" s="53">
        <v>252</v>
      </c>
      <c r="K3703" s="52">
        <v>346</v>
      </c>
      <c r="L3703" s="52">
        <v>411.37310000000002</v>
      </c>
      <c r="M3703" s="55">
        <v>5</v>
      </c>
      <c r="N3703" s="56" t="s">
        <v>17</v>
      </c>
      <c r="P3703" s="66"/>
      <c r="Q3703" s="53"/>
      <c r="R3703" s="53"/>
      <c r="S3703" s="53"/>
      <c r="T3703" s="53"/>
      <c r="U3703" s="53"/>
      <c r="V3703" s="53"/>
      <c r="W3703" s="53"/>
      <c r="BY3703" s="53"/>
    </row>
    <row r="3704" spans="2:77" s="52" customFormat="1" ht="13" x14ac:dyDescent="0.3">
      <c r="B3704" s="53" t="s">
        <v>2848</v>
      </c>
      <c r="C3704" s="53" t="s">
        <v>165</v>
      </c>
      <c r="D3704" s="53" t="s">
        <v>3575</v>
      </c>
      <c r="E3704" s="53">
        <v>42.783880000000003</v>
      </c>
      <c r="F3704" s="53">
        <v>-5.0264819999999997</v>
      </c>
      <c r="G3704" s="54">
        <v>1052.6559999999999</v>
      </c>
      <c r="H3704" s="53">
        <v>138</v>
      </c>
      <c r="I3704" s="53">
        <v>71</v>
      </c>
      <c r="J3704" s="53">
        <v>67</v>
      </c>
      <c r="K3704" s="52">
        <v>346</v>
      </c>
      <c r="L3704" s="52">
        <v>706.65599999999995</v>
      </c>
      <c r="M3704" s="55">
        <v>6</v>
      </c>
      <c r="N3704" s="56" t="s">
        <v>17</v>
      </c>
      <c r="P3704" s="66"/>
      <c r="Q3704" s="53"/>
      <c r="R3704" s="53"/>
      <c r="S3704" s="53"/>
      <c r="T3704" s="53"/>
      <c r="U3704" s="53"/>
      <c r="V3704" s="53"/>
      <c r="W3704" s="53"/>
      <c r="BY3704" s="53"/>
    </row>
    <row r="3705" spans="2:77" s="52" customFormat="1" ht="13" x14ac:dyDescent="0.3">
      <c r="B3705" s="53" t="s">
        <v>2848</v>
      </c>
      <c r="C3705" s="53" t="s">
        <v>165</v>
      </c>
      <c r="D3705" s="53" t="s">
        <v>3576</v>
      </c>
      <c r="E3705" s="53">
        <v>42.510579999999997</v>
      </c>
      <c r="F3705" s="53">
        <v>-6.6682779999999999</v>
      </c>
      <c r="G3705" s="54">
        <v>512.76170000000002</v>
      </c>
      <c r="H3705" s="53">
        <v>866</v>
      </c>
      <c r="I3705" s="53">
        <v>426</v>
      </c>
      <c r="J3705" s="53">
        <v>440</v>
      </c>
      <c r="K3705" s="52">
        <v>346</v>
      </c>
      <c r="L3705" s="52">
        <v>166.76170000000002</v>
      </c>
      <c r="M3705" s="55">
        <v>2</v>
      </c>
      <c r="N3705" s="56" t="s">
        <v>17</v>
      </c>
      <c r="P3705" s="66"/>
      <c r="Q3705" s="53"/>
      <c r="R3705" s="53"/>
      <c r="S3705" s="53"/>
      <c r="T3705" s="53"/>
      <c r="U3705" s="53"/>
      <c r="V3705" s="53"/>
      <c r="W3705" s="53"/>
      <c r="BY3705" s="53"/>
    </row>
    <row r="3706" spans="2:77" s="52" customFormat="1" ht="13" x14ac:dyDescent="0.3">
      <c r="B3706" s="53" t="s">
        <v>2848</v>
      </c>
      <c r="C3706" s="53" t="s">
        <v>165</v>
      </c>
      <c r="D3706" s="53" t="s">
        <v>3577</v>
      </c>
      <c r="E3706" s="53">
        <v>42.894390000000001</v>
      </c>
      <c r="F3706" s="53">
        <v>-4.9619330000000001</v>
      </c>
      <c r="G3706" s="54">
        <v>1116.7439999999999</v>
      </c>
      <c r="H3706" s="53">
        <v>415</v>
      </c>
      <c r="I3706" s="53">
        <v>224</v>
      </c>
      <c r="J3706" s="53">
        <v>191</v>
      </c>
      <c r="K3706" s="52">
        <v>346</v>
      </c>
      <c r="L3706" s="52">
        <v>770.74399999999991</v>
      </c>
      <c r="M3706" s="55">
        <v>6</v>
      </c>
      <c r="N3706" s="56" t="s">
        <v>17</v>
      </c>
      <c r="P3706" s="66"/>
      <c r="Q3706" s="53"/>
      <c r="R3706" s="53"/>
      <c r="S3706" s="53"/>
      <c r="T3706" s="53"/>
      <c r="U3706" s="53"/>
      <c r="V3706" s="53"/>
      <c r="W3706" s="53"/>
      <c r="BY3706" s="53"/>
    </row>
    <row r="3707" spans="2:77" s="52" customFormat="1" ht="13" x14ac:dyDescent="0.3">
      <c r="B3707" s="53" t="s">
        <v>2848</v>
      </c>
      <c r="C3707" s="53" t="s">
        <v>165</v>
      </c>
      <c r="D3707" s="53" t="s">
        <v>3578</v>
      </c>
      <c r="E3707" s="53">
        <v>43.006610000000002</v>
      </c>
      <c r="F3707" s="53">
        <v>-5.275887</v>
      </c>
      <c r="G3707" s="54">
        <v>1142.3140000000001</v>
      </c>
      <c r="H3707" s="53">
        <v>691</v>
      </c>
      <c r="I3707" s="53">
        <v>385</v>
      </c>
      <c r="J3707" s="53">
        <v>306</v>
      </c>
      <c r="K3707" s="52">
        <v>346</v>
      </c>
      <c r="L3707" s="52">
        <v>796.31400000000008</v>
      </c>
      <c r="M3707" s="55">
        <v>6</v>
      </c>
      <c r="N3707" s="56" t="s">
        <v>17</v>
      </c>
      <c r="P3707" s="66"/>
      <c r="Q3707" s="53"/>
      <c r="R3707" s="53"/>
      <c r="S3707" s="53"/>
      <c r="T3707" s="53"/>
      <c r="U3707" s="53"/>
      <c r="V3707" s="53"/>
      <c r="W3707" s="53"/>
      <c r="BY3707" s="53"/>
    </row>
    <row r="3708" spans="2:77" s="52" customFormat="1" ht="13" x14ac:dyDescent="0.3">
      <c r="B3708" s="53" t="s">
        <v>2848</v>
      </c>
      <c r="C3708" s="53" t="s">
        <v>165</v>
      </c>
      <c r="D3708" s="53" t="s">
        <v>3579</v>
      </c>
      <c r="E3708" s="53">
        <v>42.414380000000001</v>
      </c>
      <c r="F3708" s="53">
        <v>-6.8240600000000002</v>
      </c>
      <c r="G3708" s="54">
        <v>376.87049999999999</v>
      </c>
      <c r="H3708" s="53">
        <v>1745</v>
      </c>
      <c r="I3708" s="53">
        <v>913</v>
      </c>
      <c r="J3708" s="53">
        <v>832</v>
      </c>
      <c r="K3708" s="52">
        <v>346</v>
      </c>
      <c r="L3708" s="52">
        <v>30.870499999999993</v>
      </c>
      <c r="M3708" s="55">
        <v>2</v>
      </c>
      <c r="N3708" s="56" t="s">
        <v>17</v>
      </c>
      <c r="P3708" s="66"/>
      <c r="Q3708" s="53"/>
      <c r="R3708" s="53"/>
      <c r="S3708" s="53"/>
      <c r="T3708" s="53"/>
      <c r="U3708" s="53"/>
      <c r="V3708" s="53"/>
      <c r="W3708" s="53"/>
      <c r="BY3708" s="53"/>
    </row>
    <row r="3709" spans="2:77" s="52" customFormat="1" ht="13" x14ac:dyDescent="0.3">
      <c r="B3709" s="53" t="s">
        <v>2848</v>
      </c>
      <c r="C3709" s="53" t="s">
        <v>165</v>
      </c>
      <c r="D3709" s="53" t="s">
        <v>3580</v>
      </c>
      <c r="E3709" s="53">
        <v>42.661610000000003</v>
      </c>
      <c r="F3709" s="53">
        <v>-6.0452599999999999</v>
      </c>
      <c r="G3709" s="54">
        <v>1015.925</v>
      </c>
      <c r="H3709" s="53">
        <v>925</v>
      </c>
      <c r="I3709" s="53">
        <v>492</v>
      </c>
      <c r="J3709" s="53">
        <v>433</v>
      </c>
      <c r="K3709" s="52">
        <v>346</v>
      </c>
      <c r="L3709" s="52">
        <v>669.92499999999995</v>
      </c>
      <c r="M3709" s="55">
        <v>6</v>
      </c>
      <c r="N3709" s="56" t="s">
        <v>17</v>
      </c>
      <c r="P3709" s="66"/>
      <c r="Q3709" s="53"/>
      <c r="R3709" s="53"/>
      <c r="S3709" s="53"/>
      <c r="T3709" s="53"/>
      <c r="U3709" s="53"/>
      <c r="V3709" s="53"/>
      <c r="W3709" s="53"/>
      <c r="BY3709" s="53"/>
    </row>
    <row r="3710" spans="2:77" s="52" customFormat="1" ht="13" x14ac:dyDescent="0.3">
      <c r="B3710" s="53" t="s">
        <v>2848</v>
      </c>
      <c r="C3710" s="53" t="s">
        <v>165</v>
      </c>
      <c r="D3710" s="53" t="s">
        <v>3581</v>
      </c>
      <c r="E3710" s="53">
        <v>42.206290000000003</v>
      </c>
      <c r="F3710" s="53">
        <v>-5.8513650000000004</v>
      </c>
      <c r="G3710" s="54">
        <v>747.42420000000004</v>
      </c>
      <c r="H3710" s="53">
        <v>450</v>
      </c>
      <c r="I3710" s="53">
        <v>235</v>
      </c>
      <c r="J3710" s="53">
        <v>215</v>
      </c>
      <c r="K3710" s="52">
        <v>346</v>
      </c>
      <c r="L3710" s="52">
        <v>401.42420000000004</v>
      </c>
      <c r="M3710" s="55">
        <v>5</v>
      </c>
      <c r="N3710" s="56" t="s">
        <v>17</v>
      </c>
      <c r="P3710" s="66"/>
      <c r="Q3710" s="53"/>
      <c r="R3710" s="53"/>
      <c r="S3710" s="53"/>
      <c r="T3710" s="53"/>
      <c r="U3710" s="53"/>
      <c r="V3710" s="53"/>
      <c r="W3710" s="53"/>
      <c r="BY3710" s="53"/>
    </row>
    <row r="3711" spans="2:77" s="52" customFormat="1" ht="13" x14ac:dyDescent="0.3">
      <c r="B3711" s="53" t="s">
        <v>2848</v>
      </c>
      <c r="C3711" s="53" t="s">
        <v>165</v>
      </c>
      <c r="D3711" s="53" t="s">
        <v>3582</v>
      </c>
      <c r="E3711" s="53">
        <v>42.255920000000003</v>
      </c>
      <c r="F3711" s="53">
        <v>-6.0373029999999996</v>
      </c>
      <c r="G3711" s="54">
        <v>815.35609999999997</v>
      </c>
      <c r="H3711" s="53">
        <v>567</v>
      </c>
      <c r="I3711" s="53">
        <v>283</v>
      </c>
      <c r="J3711" s="53">
        <v>284</v>
      </c>
      <c r="K3711" s="52">
        <v>346</v>
      </c>
      <c r="L3711" s="52">
        <v>469.35609999999997</v>
      </c>
      <c r="M3711" s="55">
        <v>5</v>
      </c>
      <c r="N3711" s="56" t="s">
        <v>17</v>
      </c>
      <c r="P3711" s="66"/>
      <c r="Q3711" s="53"/>
      <c r="R3711" s="53"/>
      <c r="S3711" s="53"/>
      <c r="T3711" s="53"/>
      <c r="U3711" s="53"/>
      <c r="V3711" s="53"/>
      <c r="W3711" s="53"/>
      <c r="BY3711" s="53"/>
    </row>
    <row r="3712" spans="2:77" s="52" customFormat="1" ht="13" x14ac:dyDescent="0.3">
      <c r="B3712" s="53" t="s">
        <v>2848</v>
      </c>
      <c r="C3712" s="53" t="s">
        <v>165</v>
      </c>
      <c r="D3712" s="53" t="s">
        <v>3583</v>
      </c>
      <c r="E3712" s="53">
        <v>42.292949999999998</v>
      </c>
      <c r="F3712" s="53">
        <v>-5.8603899999999998</v>
      </c>
      <c r="G3712" s="54">
        <v>768.08050000000003</v>
      </c>
      <c r="H3712" s="53">
        <v>345</v>
      </c>
      <c r="I3712" s="53">
        <v>183</v>
      </c>
      <c r="J3712" s="53">
        <v>162</v>
      </c>
      <c r="K3712" s="52">
        <v>346</v>
      </c>
      <c r="L3712" s="52">
        <v>422.08050000000003</v>
      </c>
      <c r="M3712" s="55">
        <v>5</v>
      </c>
      <c r="N3712" s="56" t="s">
        <v>17</v>
      </c>
      <c r="P3712" s="66"/>
      <c r="Q3712" s="53"/>
      <c r="R3712" s="53"/>
      <c r="S3712" s="53"/>
      <c r="T3712" s="53"/>
      <c r="U3712" s="53"/>
      <c r="V3712" s="53"/>
      <c r="W3712" s="53"/>
      <c r="BY3712" s="53"/>
    </row>
    <row r="3713" spans="2:77" s="52" customFormat="1" ht="13" x14ac:dyDescent="0.3">
      <c r="B3713" s="53" t="s">
        <v>2848</v>
      </c>
      <c r="C3713" s="53" t="s">
        <v>165</v>
      </c>
      <c r="D3713" s="53" t="s">
        <v>3584</v>
      </c>
      <c r="E3713" s="53">
        <v>42.949280000000002</v>
      </c>
      <c r="F3713" s="53">
        <v>-5.1995570000000004</v>
      </c>
      <c r="G3713" s="54">
        <v>1147.963</v>
      </c>
      <c r="H3713" s="53">
        <v>128</v>
      </c>
      <c r="I3713" s="53">
        <v>64</v>
      </c>
      <c r="J3713" s="53">
        <v>64</v>
      </c>
      <c r="K3713" s="52">
        <v>346</v>
      </c>
      <c r="L3713" s="52">
        <v>801.96299999999997</v>
      </c>
      <c r="M3713" s="55">
        <v>7</v>
      </c>
      <c r="N3713" s="56" t="s">
        <v>17</v>
      </c>
      <c r="P3713" s="66"/>
      <c r="Q3713" s="53"/>
      <c r="R3713" s="53"/>
      <c r="S3713" s="53"/>
      <c r="T3713" s="53"/>
      <c r="U3713" s="53"/>
      <c r="V3713" s="53"/>
      <c r="W3713" s="53"/>
      <c r="BY3713" s="53"/>
    </row>
    <row r="3714" spans="2:77" s="52" customFormat="1" ht="13" x14ac:dyDescent="0.3">
      <c r="B3714" s="53" t="s">
        <v>2848</v>
      </c>
      <c r="C3714" s="53" t="s">
        <v>165</v>
      </c>
      <c r="D3714" s="53" t="s">
        <v>3585</v>
      </c>
      <c r="E3714" s="53">
        <v>42.974800000000002</v>
      </c>
      <c r="F3714" s="53">
        <v>-5.0121010000000004</v>
      </c>
      <c r="G3714" s="54">
        <v>1110.1089999999999</v>
      </c>
      <c r="H3714" s="53">
        <v>525</v>
      </c>
      <c r="I3714" s="53">
        <v>305</v>
      </c>
      <c r="J3714" s="53">
        <v>220</v>
      </c>
      <c r="K3714" s="52">
        <v>346</v>
      </c>
      <c r="L3714" s="52">
        <v>764.10899999999992</v>
      </c>
      <c r="M3714" s="55">
        <v>6</v>
      </c>
      <c r="N3714" s="56" t="s">
        <v>17</v>
      </c>
      <c r="P3714" s="66"/>
      <c r="Q3714" s="53"/>
      <c r="R3714" s="53"/>
      <c r="S3714" s="53"/>
      <c r="T3714" s="53"/>
      <c r="U3714" s="53"/>
      <c r="V3714" s="53"/>
      <c r="W3714" s="53"/>
      <c r="BY3714" s="53"/>
    </row>
    <row r="3715" spans="2:77" s="52" customFormat="1" ht="13" x14ac:dyDescent="0.3">
      <c r="B3715" s="53" t="s">
        <v>2848</v>
      </c>
      <c r="C3715" s="53" t="s">
        <v>165</v>
      </c>
      <c r="D3715" s="53" t="s">
        <v>3586</v>
      </c>
      <c r="E3715" s="53">
        <v>42.389330000000001</v>
      </c>
      <c r="F3715" s="53">
        <v>-5.9822240000000004</v>
      </c>
      <c r="G3715" s="54">
        <v>809.60220000000004</v>
      </c>
      <c r="H3715" s="53">
        <v>954</v>
      </c>
      <c r="I3715" s="53">
        <v>473</v>
      </c>
      <c r="J3715" s="53">
        <v>481</v>
      </c>
      <c r="K3715" s="52">
        <v>346</v>
      </c>
      <c r="L3715" s="52">
        <v>463.60220000000004</v>
      </c>
      <c r="M3715" s="55">
        <v>5</v>
      </c>
      <c r="N3715" s="56" t="s">
        <v>17</v>
      </c>
      <c r="P3715" s="66"/>
      <c r="Q3715" s="53"/>
      <c r="R3715" s="53"/>
      <c r="S3715" s="53"/>
      <c r="T3715" s="53"/>
      <c r="U3715" s="53"/>
      <c r="V3715" s="53"/>
      <c r="W3715" s="53"/>
      <c r="BY3715" s="53"/>
    </row>
    <row r="3716" spans="2:77" s="52" customFormat="1" ht="13" x14ac:dyDescent="0.3">
      <c r="B3716" s="53" t="s">
        <v>2848</v>
      </c>
      <c r="C3716" s="53" t="s">
        <v>165</v>
      </c>
      <c r="D3716" s="53" t="s">
        <v>3587</v>
      </c>
      <c r="E3716" s="53">
        <v>42.773769999999999</v>
      </c>
      <c r="F3716" s="53">
        <v>-5.9445540000000001</v>
      </c>
      <c r="G3716" s="54">
        <v>1050.0429999999999</v>
      </c>
      <c r="H3716" s="53">
        <v>733</v>
      </c>
      <c r="I3716" s="53">
        <v>399</v>
      </c>
      <c r="J3716" s="53">
        <v>334</v>
      </c>
      <c r="K3716" s="52">
        <v>346</v>
      </c>
      <c r="L3716" s="52">
        <v>704.04299999999989</v>
      </c>
      <c r="M3716" s="55">
        <v>6</v>
      </c>
      <c r="N3716" s="56" t="s">
        <v>17</v>
      </c>
      <c r="P3716" s="66"/>
      <c r="Q3716" s="53"/>
      <c r="R3716" s="53"/>
      <c r="S3716" s="53"/>
      <c r="T3716" s="53"/>
      <c r="U3716" s="53"/>
      <c r="V3716" s="53"/>
      <c r="W3716" s="53"/>
      <c r="BY3716" s="53"/>
    </row>
    <row r="3717" spans="2:77" s="52" customFormat="1" ht="13" x14ac:dyDescent="0.3">
      <c r="B3717" s="53" t="s">
        <v>2848</v>
      </c>
      <c r="C3717" s="53" t="s">
        <v>165</v>
      </c>
      <c r="D3717" s="53" t="s">
        <v>3588</v>
      </c>
      <c r="E3717" s="53">
        <v>42.729550000000003</v>
      </c>
      <c r="F3717" s="53">
        <v>-5.7900700000000001</v>
      </c>
      <c r="G3717" s="54">
        <v>954.62980000000005</v>
      </c>
      <c r="H3717" s="53">
        <v>433</v>
      </c>
      <c r="I3717" s="53">
        <v>232</v>
      </c>
      <c r="J3717" s="53">
        <v>201</v>
      </c>
      <c r="K3717" s="52">
        <v>346</v>
      </c>
      <c r="L3717" s="52">
        <v>608.62980000000005</v>
      </c>
      <c r="M3717" s="55">
        <v>6</v>
      </c>
      <c r="N3717" s="56" t="s">
        <v>17</v>
      </c>
      <c r="P3717" s="66"/>
      <c r="Q3717" s="53"/>
      <c r="R3717" s="53"/>
      <c r="S3717" s="53"/>
      <c r="T3717" s="53"/>
      <c r="U3717" s="53"/>
      <c r="V3717" s="53"/>
      <c r="W3717" s="53"/>
      <c r="BY3717" s="53"/>
    </row>
    <row r="3718" spans="2:77" s="52" customFormat="1" ht="13" x14ac:dyDescent="0.3">
      <c r="B3718" s="53" t="s">
        <v>2848</v>
      </c>
      <c r="C3718" s="53" t="s">
        <v>165</v>
      </c>
      <c r="D3718" s="53" t="s">
        <v>3589</v>
      </c>
      <c r="E3718" s="53">
        <v>42.801589999999997</v>
      </c>
      <c r="F3718" s="53">
        <v>-5.6289790000000002</v>
      </c>
      <c r="G3718" s="54">
        <v>958.33339999999998</v>
      </c>
      <c r="H3718" s="53">
        <v>4625</v>
      </c>
      <c r="I3718" s="53">
        <v>2347</v>
      </c>
      <c r="J3718" s="53">
        <v>2278</v>
      </c>
      <c r="K3718" s="52">
        <v>346</v>
      </c>
      <c r="L3718" s="52">
        <v>612.33339999999998</v>
      </c>
      <c r="M3718" s="55">
        <v>6</v>
      </c>
      <c r="N3718" s="56" t="s">
        <v>17</v>
      </c>
      <c r="P3718" s="66"/>
      <c r="Q3718" s="53"/>
      <c r="R3718" s="53"/>
      <c r="S3718" s="53"/>
      <c r="T3718" s="53"/>
      <c r="U3718" s="53"/>
      <c r="V3718" s="53"/>
      <c r="W3718" s="53"/>
      <c r="BY3718" s="53"/>
    </row>
    <row r="3719" spans="2:77" s="52" customFormat="1" ht="13" x14ac:dyDescent="0.3">
      <c r="B3719" s="53" t="s">
        <v>2848</v>
      </c>
      <c r="C3719" s="53" t="s">
        <v>165</v>
      </c>
      <c r="D3719" s="53" t="s">
        <v>3590</v>
      </c>
      <c r="E3719" s="53">
        <v>42.237020000000001</v>
      </c>
      <c r="F3719" s="53">
        <v>-5.7828499999999998</v>
      </c>
      <c r="G3719" s="54">
        <v>772</v>
      </c>
      <c r="H3719" s="53">
        <v>675</v>
      </c>
      <c r="I3719" s="53">
        <v>353</v>
      </c>
      <c r="J3719" s="53">
        <v>322</v>
      </c>
      <c r="K3719" s="52">
        <v>346</v>
      </c>
      <c r="L3719" s="52">
        <v>426</v>
      </c>
      <c r="M3719" s="55">
        <v>5</v>
      </c>
      <c r="N3719" s="56" t="s">
        <v>17</v>
      </c>
      <c r="P3719" s="66"/>
      <c r="Q3719" s="53"/>
      <c r="R3719" s="53"/>
      <c r="S3719" s="53"/>
      <c r="T3719" s="53"/>
      <c r="U3719" s="53"/>
      <c r="V3719" s="53"/>
      <c r="W3719" s="53"/>
      <c r="BY3719" s="53"/>
    </row>
    <row r="3720" spans="2:77" s="52" customFormat="1" ht="13" x14ac:dyDescent="0.3">
      <c r="B3720" s="53" t="s">
        <v>2848</v>
      </c>
      <c r="C3720" s="53" t="s">
        <v>165</v>
      </c>
      <c r="D3720" s="53" t="s">
        <v>3591</v>
      </c>
      <c r="E3720" s="53">
        <v>42.836289999999998</v>
      </c>
      <c r="F3720" s="53">
        <v>-5.1504289999999999</v>
      </c>
      <c r="G3720" s="54">
        <v>984.96939999999995</v>
      </c>
      <c r="H3720" s="53">
        <v>1451</v>
      </c>
      <c r="I3720" s="53">
        <v>708</v>
      </c>
      <c r="J3720" s="53">
        <v>743</v>
      </c>
      <c r="K3720" s="52">
        <v>346</v>
      </c>
      <c r="L3720" s="52">
        <v>638.96939999999995</v>
      </c>
      <c r="M3720" s="55">
        <v>6</v>
      </c>
      <c r="N3720" s="56" t="s">
        <v>17</v>
      </c>
      <c r="P3720" s="66"/>
      <c r="Q3720" s="53"/>
      <c r="R3720" s="53"/>
      <c r="S3720" s="53"/>
      <c r="T3720" s="53"/>
      <c r="U3720" s="53"/>
      <c r="V3720" s="53"/>
      <c r="W3720" s="53"/>
      <c r="BY3720" s="53"/>
    </row>
    <row r="3721" spans="2:77" s="52" customFormat="1" ht="13" x14ac:dyDescent="0.3">
      <c r="B3721" s="53" t="s">
        <v>2848</v>
      </c>
      <c r="C3721" s="53" t="s">
        <v>165</v>
      </c>
      <c r="D3721" s="53" t="s">
        <v>3592</v>
      </c>
      <c r="E3721" s="53">
        <v>42.372030000000002</v>
      </c>
      <c r="F3721" s="53">
        <v>-5.0304399999999996</v>
      </c>
      <c r="G3721" s="54">
        <v>823.86249999999995</v>
      </c>
      <c r="H3721" s="53">
        <v>2837</v>
      </c>
      <c r="I3721" s="53">
        <v>1404</v>
      </c>
      <c r="J3721" s="53">
        <v>1433</v>
      </c>
      <c r="K3721" s="52">
        <v>346</v>
      </c>
      <c r="L3721" s="52">
        <v>477.86249999999995</v>
      </c>
      <c r="M3721" s="55">
        <v>5</v>
      </c>
      <c r="N3721" s="56" t="s">
        <v>17</v>
      </c>
      <c r="P3721" s="66"/>
      <c r="Q3721" s="53"/>
      <c r="R3721" s="53"/>
      <c r="S3721" s="53"/>
      <c r="T3721" s="53"/>
      <c r="U3721" s="53"/>
      <c r="V3721" s="53"/>
      <c r="W3721" s="53"/>
      <c r="BY3721" s="53"/>
    </row>
    <row r="3722" spans="2:77" s="52" customFormat="1" ht="13" x14ac:dyDescent="0.3">
      <c r="B3722" s="53" t="s">
        <v>2848</v>
      </c>
      <c r="C3722" s="53" t="s">
        <v>165</v>
      </c>
      <c r="D3722" s="53" t="s">
        <v>3593</v>
      </c>
      <c r="E3722" s="53">
        <v>42.131279999999997</v>
      </c>
      <c r="F3722" s="53">
        <v>-5.7302670000000004</v>
      </c>
      <c r="G3722" s="54">
        <v>731.8175</v>
      </c>
      <c r="H3722" s="53">
        <v>135</v>
      </c>
      <c r="I3722" s="53">
        <v>67</v>
      </c>
      <c r="J3722" s="53">
        <v>68</v>
      </c>
      <c r="K3722" s="52">
        <v>346</v>
      </c>
      <c r="L3722" s="52">
        <v>385.8175</v>
      </c>
      <c r="M3722" s="55">
        <v>4</v>
      </c>
      <c r="N3722" s="56" t="s">
        <v>17</v>
      </c>
      <c r="P3722" s="66"/>
      <c r="Q3722" s="53"/>
      <c r="R3722" s="53"/>
      <c r="S3722" s="53"/>
      <c r="T3722" s="53"/>
      <c r="U3722" s="53"/>
      <c r="V3722" s="53"/>
      <c r="W3722" s="53"/>
      <c r="BY3722" s="53"/>
    </row>
    <row r="3723" spans="2:77" s="52" customFormat="1" ht="13" x14ac:dyDescent="0.3">
      <c r="B3723" s="53" t="s">
        <v>2848</v>
      </c>
      <c r="C3723" s="53" t="s">
        <v>165</v>
      </c>
      <c r="D3723" s="53" t="s">
        <v>3594</v>
      </c>
      <c r="E3723" s="53">
        <v>42.61139</v>
      </c>
      <c r="F3723" s="53">
        <v>-5.6194930000000003</v>
      </c>
      <c r="G3723" s="54">
        <v>855.32119999999998</v>
      </c>
      <c r="H3723" s="53">
        <v>30906</v>
      </c>
      <c r="I3723" s="53">
        <v>15042</v>
      </c>
      <c r="J3723" s="53">
        <v>15864</v>
      </c>
      <c r="K3723" s="52">
        <v>346</v>
      </c>
      <c r="L3723" s="52">
        <v>509.32119999999998</v>
      </c>
      <c r="M3723" s="55">
        <v>5</v>
      </c>
      <c r="N3723" s="56" t="s">
        <v>17</v>
      </c>
      <c r="P3723" s="66"/>
      <c r="Q3723" s="53"/>
      <c r="R3723" s="53"/>
      <c r="S3723" s="53"/>
      <c r="T3723" s="53"/>
      <c r="U3723" s="53"/>
      <c r="V3723" s="53"/>
      <c r="W3723" s="53"/>
      <c r="BY3723" s="53"/>
    </row>
    <row r="3724" spans="2:77" s="52" customFormat="1" ht="13" x14ac:dyDescent="0.3">
      <c r="B3724" s="53" t="s">
        <v>2848</v>
      </c>
      <c r="C3724" s="53" t="s">
        <v>165</v>
      </c>
      <c r="D3724" s="53" t="s">
        <v>3595</v>
      </c>
      <c r="E3724" s="53">
        <v>42.391269999999999</v>
      </c>
      <c r="F3724" s="53">
        <v>-5.9088289999999999</v>
      </c>
      <c r="G3724" s="54">
        <v>799.5095</v>
      </c>
      <c r="H3724" s="53">
        <v>891</v>
      </c>
      <c r="I3724" s="53">
        <v>447</v>
      </c>
      <c r="J3724" s="53">
        <v>444</v>
      </c>
      <c r="K3724" s="52">
        <v>346</v>
      </c>
      <c r="L3724" s="52">
        <v>453.5095</v>
      </c>
      <c r="M3724" s="55">
        <v>5</v>
      </c>
      <c r="N3724" s="56" t="s">
        <v>17</v>
      </c>
      <c r="P3724" s="66"/>
      <c r="Q3724" s="53"/>
      <c r="R3724" s="53"/>
      <c r="S3724" s="53"/>
      <c r="T3724" s="53"/>
      <c r="U3724" s="53"/>
      <c r="V3724" s="53"/>
      <c r="W3724" s="53"/>
      <c r="BY3724" s="53"/>
    </row>
    <row r="3725" spans="2:77" s="52" customFormat="1" ht="13" x14ac:dyDescent="0.3">
      <c r="B3725" s="53" t="s">
        <v>2848</v>
      </c>
      <c r="C3725" s="53" t="s">
        <v>165</v>
      </c>
      <c r="D3725" s="53" t="s">
        <v>3596</v>
      </c>
      <c r="E3725" s="53">
        <v>42.971809999999998</v>
      </c>
      <c r="F3725" s="53">
        <v>-6.0005730000000002</v>
      </c>
      <c r="G3725" s="54">
        <v>1182.807</v>
      </c>
      <c r="H3725" s="53">
        <v>682</v>
      </c>
      <c r="I3725" s="53">
        <v>357</v>
      </c>
      <c r="J3725" s="53">
        <v>325</v>
      </c>
      <c r="K3725" s="52">
        <v>346</v>
      </c>
      <c r="L3725" s="52">
        <v>836.80700000000002</v>
      </c>
      <c r="M3725" s="55">
        <v>7</v>
      </c>
      <c r="N3725" s="56" t="s">
        <v>17</v>
      </c>
      <c r="P3725" s="66"/>
      <c r="Q3725" s="53"/>
      <c r="R3725" s="53"/>
      <c r="S3725" s="53"/>
      <c r="T3725" s="53"/>
      <c r="U3725" s="53"/>
      <c r="V3725" s="53"/>
      <c r="W3725" s="53"/>
      <c r="BY3725" s="53"/>
    </row>
    <row r="3726" spans="2:77" s="52" customFormat="1" ht="13" x14ac:dyDescent="0.3">
      <c r="B3726" s="53" t="s">
        <v>2848</v>
      </c>
      <c r="C3726" s="53" t="s">
        <v>165</v>
      </c>
      <c r="D3726" s="53" t="s">
        <v>3597</v>
      </c>
      <c r="E3726" s="53">
        <v>42.162239999999997</v>
      </c>
      <c r="F3726" s="53">
        <v>-5.9306950000000001</v>
      </c>
      <c r="G3726" s="54">
        <v>785.15800000000002</v>
      </c>
      <c r="H3726" s="53">
        <v>305</v>
      </c>
      <c r="I3726" s="53">
        <v>152</v>
      </c>
      <c r="J3726" s="53">
        <v>153</v>
      </c>
      <c r="K3726" s="52">
        <v>346</v>
      </c>
      <c r="L3726" s="52">
        <v>439.15800000000002</v>
      </c>
      <c r="M3726" s="55">
        <v>5</v>
      </c>
      <c r="N3726" s="56" t="s">
        <v>17</v>
      </c>
      <c r="P3726" s="66"/>
      <c r="Q3726" s="53"/>
      <c r="R3726" s="53"/>
      <c r="S3726" s="53"/>
      <c r="T3726" s="53"/>
      <c r="U3726" s="53"/>
      <c r="V3726" s="53"/>
      <c r="W3726" s="53"/>
      <c r="BY3726" s="53"/>
    </row>
    <row r="3727" spans="2:77" s="52" customFormat="1" ht="13" x14ac:dyDescent="0.3">
      <c r="B3727" s="53" t="s">
        <v>2848</v>
      </c>
      <c r="C3727" s="53" t="s">
        <v>165</v>
      </c>
      <c r="D3727" s="53" t="s">
        <v>3598</v>
      </c>
      <c r="E3727" s="53">
        <v>42.4542</v>
      </c>
      <c r="F3727" s="53">
        <v>-6.0148130000000002</v>
      </c>
      <c r="G3727" s="54">
        <v>851.70370000000003</v>
      </c>
      <c r="H3727" s="53">
        <v>2079</v>
      </c>
      <c r="I3727" s="53">
        <v>1058</v>
      </c>
      <c r="J3727" s="53">
        <v>1021</v>
      </c>
      <c r="K3727" s="52">
        <v>346</v>
      </c>
      <c r="L3727" s="52">
        <v>505.70370000000003</v>
      </c>
      <c r="M3727" s="55">
        <v>5</v>
      </c>
      <c r="N3727" s="56" t="s">
        <v>17</v>
      </c>
      <c r="P3727" s="66"/>
      <c r="Q3727" s="53"/>
      <c r="R3727" s="53"/>
      <c r="S3727" s="53"/>
      <c r="T3727" s="53"/>
      <c r="U3727" s="53"/>
      <c r="V3727" s="53"/>
      <c r="W3727" s="53"/>
      <c r="BY3727" s="53"/>
    </row>
    <row r="3728" spans="2:77" s="52" customFormat="1" ht="13" x14ac:dyDescent="0.3">
      <c r="B3728" s="53" t="s">
        <v>2848</v>
      </c>
      <c r="C3728" s="53" t="s">
        <v>165</v>
      </c>
      <c r="D3728" s="53" t="s">
        <v>3599</v>
      </c>
      <c r="E3728" s="53">
        <v>42.286110000000001</v>
      </c>
      <c r="F3728" s="53">
        <v>-5.5624589999999996</v>
      </c>
      <c r="G3728" s="54">
        <v>750.47919999999999</v>
      </c>
      <c r="H3728" s="53">
        <v>188</v>
      </c>
      <c r="I3728" s="53">
        <v>95</v>
      </c>
      <c r="J3728" s="53">
        <v>93</v>
      </c>
      <c r="K3728" s="52">
        <v>346</v>
      </c>
      <c r="L3728" s="52">
        <v>404.47919999999999</v>
      </c>
      <c r="M3728" s="55">
        <v>5</v>
      </c>
      <c r="N3728" s="56" t="s">
        <v>17</v>
      </c>
      <c r="P3728" s="66"/>
      <c r="Q3728" s="53"/>
      <c r="R3728" s="53"/>
      <c r="S3728" s="53"/>
      <c r="T3728" s="53"/>
      <c r="U3728" s="53"/>
      <c r="V3728" s="53"/>
      <c r="W3728" s="53"/>
      <c r="BY3728" s="53"/>
    </row>
    <row r="3729" spans="2:77" s="52" customFormat="1" ht="13" x14ac:dyDescent="0.3">
      <c r="B3729" s="53" t="s">
        <v>2848</v>
      </c>
      <c r="C3729" s="53" t="s">
        <v>165</v>
      </c>
      <c r="D3729" s="53" t="s">
        <v>3600</v>
      </c>
      <c r="E3729" s="53">
        <v>42.391660000000002</v>
      </c>
      <c r="F3729" s="53">
        <v>-5.7095440000000002</v>
      </c>
      <c r="G3729" s="54">
        <v>823.58590000000004</v>
      </c>
      <c r="H3729" s="53">
        <v>303</v>
      </c>
      <c r="I3729" s="53">
        <v>160</v>
      </c>
      <c r="J3729" s="53">
        <v>143</v>
      </c>
      <c r="K3729" s="52">
        <v>346</v>
      </c>
      <c r="L3729" s="52">
        <v>477.58590000000004</v>
      </c>
      <c r="M3729" s="55">
        <v>5</v>
      </c>
      <c r="N3729" s="56" t="s">
        <v>17</v>
      </c>
      <c r="P3729" s="66"/>
      <c r="Q3729" s="53"/>
      <c r="R3729" s="53"/>
      <c r="S3729" s="53"/>
      <c r="T3729" s="53"/>
      <c r="U3729" s="53"/>
      <c r="V3729" s="53"/>
      <c r="W3729" s="53"/>
      <c r="BY3729" s="53"/>
    </row>
    <row r="3730" spans="2:77" s="52" customFormat="1" ht="13" x14ac:dyDescent="0.3">
      <c r="B3730" s="53" t="s">
        <v>2848</v>
      </c>
      <c r="C3730" s="53" t="s">
        <v>165</v>
      </c>
      <c r="D3730" s="53" t="s">
        <v>3601</v>
      </c>
      <c r="E3730" s="53">
        <v>42.667999999999999</v>
      </c>
      <c r="F3730" s="53">
        <v>-6.6328870000000002</v>
      </c>
      <c r="G3730" s="54">
        <v>685.08730000000003</v>
      </c>
      <c r="H3730" s="53">
        <v>591</v>
      </c>
      <c r="I3730" s="53">
        <v>294</v>
      </c>
      <c r="J3730" s="53">
        <v>297</v>
      </c>
      <c r="K3730" s="52">
        <v>346</v>
      </c>
      <c r="L3730" s="52">
        <v>339.08730000000003</v>
      </c>
      <c r="M3730" s="55">
        <v>4</v>
      </c>
      <c r="N3730" s="56" t="s">
        <v>17</v>
      </c>
      <c r="P3730" s="66"/>
      <c r="Q3730" s="53"/>
      <c r="R3730" s="53"/>
      <c r="S3730" s="53"/>
      <c r="T3730" s="53"/>
      <c r="U3730" s="53"/>
      <c r="V3730" s="53"/>
      <c r="W3730" s="53"/>
      <c r="BY3730" s="53"/>
    </row>
    <row r="3731" spans="2:77" s="52" customFormat="1" ht="13" x14ac:dyDescent="0.3">
      <c r="B3731" s="53" t="s">
        <v>2848</v>
      </c>
      <c r="C3731" s="53" t="s">
        <v>165</v>
      </c>
      <c r="D3731" s="53" t="s">
        <v>3602</v>
      </c>
      <c r="E3731" s="53">
        <v>42.750839999999997</v>
      </c>
      <c r="F3731" s="53">
        <v>-5.4116330000000001</v>
      </c>
      <c r="G3731" s="54">
        <v>926.47280000000001</v>
      </c>
      <c r="H3731" s="53">
        <v>570</v>
      </c>
      <c r="I3731" s="53">
        <v>288</v>
      </c>
      <c r="J3731" s="53">
        <v>282</v>
      </c>
      <c r="K3731" s="52">
        <v>346</v>
      </c>
      <c r="L3731" s="52">
        <v>580.47280000000001</v>
      </c>
      <c r="M3731" s="55">
        <v>5</v>
      </c>
      <c r="N3731" s="56" t="s">
        <v>17</v>
      </c>
      <c r="P3731" s="66"/>
      <c r="Q3731" s="53"/>
      <c r="R3731" s="53"/>
      <c r="S3731" s="53"/>
      <c r="T3731" s="53"/>
      <c r="U3731" s="53"/>
      <c r="V3731" s="53"/>
      <c r="W3731" s="53"/>
      <c r="BY3731" s="53"/>
    </row>
    <row r="3732" spans="2:77" s="52" customFormat="1" ht="13" x14ac:dyDescent="0.3">
      <c r="B3732" s="53" t="s">
        <v>2848</v>
      </c>
      <c r="C3732" s="53" t="s">
        <v>165</v>
      </c>
      <c r="D3732" s="53" t="s">
        <v>3603</v>
      </c>
      <c r="E3732" s="53">
        <v>42.444490000000002</v>
      </c>
      <c r="F3732" s="53">
        <v>-6.2441719999999998</v>
      </c>
      <c r="G3732" s="54">
        <v>998.19799999999998</v>
      </c>
      <c r="H3732" s="53">
        <v>464</v>
      </c>
      <c r="I3732" s="53">
        <v>248</v>
      </c>
      <c r="J3732" s="53">
        <v>216</v>
      </c>
      <c r="K3732" s="52">
        <v>346</v>
      </c>
      <c r="L3732" s="52">
        <v>652.19799999999998</v>
      </c>
      <c r="M3732" s="55">
        <v>6</v>
      </c>
      <c r="N3732" s="56" t="s">
        <v>17</v>
      </c>
      <c r="P3732" s="66"/>
      <c r="Q3732" s="53"/>
      <c r="R3732" s="53"/>
      <c r="S3732" s="53"/>
      <c r="T3732" s="53"/>
      <c r="U3732" s="53"/>
      <c r="V3732" s="53"/>
      <c r="W3732" s="53"/>
      <c r="BY3732" s="53"/>
    </row>
    <row r="3733" spans="2:77" s="52" customFormat="1" ht="13" x14ac:dyDescent="0.3">
      <c r="B3733" s="53" t="s">
        <v>2848</v>
      </c>
      <c r="C3733" s="53" t="s">
        <v>165</v>
      </c>
      <c r="D3733" s="53" t="s">
        <v>3604</v>
      </c>
      <c r="E3733" s="53">
        <v>42.356490000000001</v>
      </c>
      <c r="F3733" s="53">
        <v>-5.3104979999999999</v>
      </c>
      <c r="G3733" s="54">
        <v>806.73040000000003</v>
      </c>
      <c r="H3733" s="53">
        <v>325</v>
      </c>
      <c r="I3733" s="53">
        <v>173</v>
      </c>
      <c r="J3733" s="53">
        <v>152</v>
      </c>
      <c r="K3733" s="52">
        <v>346</v>
      </c>
      <c r="L3733" s="52">
        <v>460.73040000000003</v>
      </c>
      <c r="M3733" s="55">
        <v>5</v>
      </c>
      <c r="N3733" s="56" t="s">
        <v>17</v>
      </c>
      <c r="P3733" s="66"/>
      <c r="Q3733" s="53"/>
      <c r="R3733" s="53"/>
      <c r="S3733" s="53"/>
      <c r="T3733" s="53"/>
      <c r="U3733" s="53"/>
      <c r="V3733" s="53"/>
      <c r="W3733" s="53"/>
      <c r="BY3733" s="53"/>
    </row>
    <row r="3734" spans="2:77" s="52" customFormat="1" ht="13" x14ac:dyDescent="0.3">
      <c r="B3734" s="53" t="s">
        <v>2848</v>
      </c>
      <c r="C3734" s="53" t="s">
        <v>165</v>
      </c>
      <c r="D3734" s="53" t="s">
        <v>3605</v>
      </c>
      <c r="E3734" s="53">
        <v>42.26</v>
      </c>
      <c r="F3734" s="53">
        <v>-5.8866680000000002</v>
      </c>
      <c r="G3734" s="54">
        <v>767.04790000000003</v>
      </c>
      <c r="H3734" s="53">
        <v>1235</v>
      </c>
      <c r="I3734" s="53">
        <v>634</v>
      </c>
      <c r="J3734" s="53">
        <v>601</v>
      </c>
      <c r="K3734" s="52">
        <v>346</v>
      </c>
      <c r="L3734" s="52">
        <v>421.04790000000003</v>
      </c>
      <c r="M3734" s="55">
        <v>5</v>
      </c>
      <c r="N3734" s="56" t="s">
        <v>17</v>
      </c>
      <c r="P3734" s="66"/>
      <c r="Q3734" s="53"/>
      <c r="R3734" s="53"/>
      <c r="S3734" s="53"/>
      <c r="T3734" s="53"/>
      <c r="U3734" s="53"/>
      <c r="V3734" s="53"/>
      <c r="W3734" s="53"/>
      <c r="BY3734" s="53"/>
    </row>
    <row r="3735" spans="2:77" s="52" customFormat="1" ht="13" x14ac:dyDescent="0.3">
      <c r="B3735" s="53" t="s">
        <v>2848</v>
      </c>
      <c r="C3735" s="53" t="s">
        <v>165</v>
      </c>
      <c r="D3735" s="53" t="s">
        <v>3606</v>
      </c>
      <c r="E3735" s="53">
        <v>42.355040000000002</v>
      </c>
      <c r="F3735" s="53">
        <v>-5.9292759999999998</v>
      </c>
      <c r="G3735" s="54">
        <v>788.86630000000002</v>
      </c>
      <c r="H3735" s="53">
        <v>587</v>
      </c>
      <c r="I3735" s="53">
        <v>308</v>
      </c>
      <c r="J3735" s="53">
        <v>279</v>
      </c>
      <c r="K3735" s="52">
        <v>346</v>
      </c>
      <c r="L3735" s="52">
        <v>442.86630000000002</v>
      </c>
      <c r="M3735" s="55">
        <v>5</v>
      </c>
      <c r="N3735" s="56" t="s">
        <v>17</v>
      </c>
      <c r="P3735" s="66"/>
      <c r="Q3735" s="53"/>
      <c r="R3735" s="53"/>
      <c r="S3735" s="53"/>
      <c r="T3735" s="53"/>
      <c r="U3735" s="53"/>
      <c r="V3735" s="53"/>
      <c r="W3735" s="53"/>
      <c r="BY3735" s="53"/>
    </row>
    <row r="3736" spans="2:77" s="52" customFormat="1" ht="13" x14ac:dyDescent="0.3">
      <c r="B3736" s="53" t="s">
        <v>2848</v>
      </c>
      <c r="C3736" s="53" t="s">
        <v>165</v>
      </c>
      <c r="D3736" s="53" t="s">
        <v>3607</v>
      </c>
      <c r="E3736" s="53">
        <v>42.727240000000002</v>
      </c>
      <c r="F3736" s="53">
        <v>-5.822508</v>
      </c>
      <c r="G3736" s="54">
        <v>949.3904</v>
      </c>
      <c r="H3736" s="53">
        <v>328</v>
      </c>
      <c r="I3736" s="53">
        <v>167</v>
      </c>
      <c r="J3736" s="53">
        <v>161</v>
      </c>
      <c r="K3736" s="52">
        <v>346</v>
      </c>
      <c r="L3736" s="52">
        <v>603.3904</v>
      </c>
      <c r="M3736" s="55">
        <v>6</v>
      </c>
      <c r="N3736" s="56" t="s">
        <v>17</v>
      </c>
      <c r="P3736" s="66"/>
      <c r="Q3736" s="53"/>
      <c r="R3736" s="53"/>
      <c r="S3736" s="53"/>
      <c r="T3736" s="53"/>
      <c r="U3736" s="53"/>
      <c r="V3736" s="53"/>
      <c r="W3736" s="53"/>
      <c r="BY3736" s="53"/>
    </row>
    <row r="3737" spans="2:77" s="52" customFormat="1" ht="13" x14ac:dyDescent="0.3">
      <c r="B3737" s="53" t="s">
        <v>2848</v>
      </c>
      <c r="C3737" s="53" t="s">
        <v>165</v>
      </c>
      <c r="D3737" s="53" t="s">
        <v>3608</v>
      </c>
      <c r="E3737" s="53">
        <v>42.491779999999999</v>
      </c>
      <c r="F3737" s="53">
        <v>-5.1175160000000002</v>
      </c>
      <c r="G3737" s="54">
        <v>889.75779999999997</v>
      </c>
      <c r="H3737" s="53">
        <v>284</v>
      </c>
      <c r="I3737" s="53">
        <v>145</v>
      </c>
      <c r="J3737" s="53">
        <v>139</v>
      </c>
      <c r="K3737" s="52">
        <v>346</v>
      </c>
      <c r="L3737" s="52">
        <v>543.75779999999997</v>
      </c>
      <c r="M3737" s="55">
        <v>5</v>
      </c>
      <c r="N3737" s="56" t="s">
        <v>17</v>
      </c>
      <c r="P3737" s="66"/>
      <c r="Q3737" s="53"/>
      <c r="R3737" s="53"/>
      <c r="S3737" s="53"/>
      <c r="T3737" s="53"/>
      <c r="U3737" s="53"/>
      <c r="V3737" s="53"/>
      <c r="W3737" s="53"/>
      <c r="BY3737" s="53"/>
    </row>
    <row r="3738" spans="2:77" s="52" customFormat="1" ht="13" x14ac:dyDescent="0.3">
      <c r="B3738" s="53" t="s">
        <v>2848</v>
      </c>
      <c r="C3738" s="53" t="s">
        <v>165</v>
      </c>
      <c r="D3738" s="53" t="s">
        <v>3609</v>
      </c>
      <c r="E3738" s="53">
        <v>42.35568</v>
      </c>
      <c r="F3738" s="53">
        <v>-5.7478540000000002</v>
      </c>
      <c r="G3738" s="54">
        <v>812.07010000000002</v>
      </c>
      <c r="H3738" s="53">
        <v>3179</v>
      </c>
      <c r="I3738" s="53">
        <v>1580</v>
      </c>
      <c r="J3738" s="53">
        <v>1599</v>
      </c>
      <c r="K3738" s="52">
        <v>346</v>
      </c>
      <c r="L3738" s="52">
        <v>466.07010000000002</v>
      </c>
      <c r="M3738" s="55">
        <v>5</v>
      </c>
      <c r="N3738" s="56" t="s">
        <v>17</v>
      </c>
      <c r="P3738" s="66"/>
      <c r="Q3738" s="53"/>
      <c r="R3738" s="53"/>
      <c r="S3738" s="53"/>
      <c r="T3738" s="53"/>
      <c r="U3738" s="53"/>
      <c r="V3738" s="53"/>
      <c r="W3738" s="53"/>
      <c r="BY3738" s="53"/>
    </row>
    <row r="3739" spans="2:77" s="52" customFormat="1" ht="13" x14ac:dyDescent="0.3">
      <c r="B3739" s="53" t="s">
        <v>2848</v>
      </c>
      <c r="C3739" s="53" t="s">
        <v>165</v>
      </c>
      <c r="D3739" s="53" t="s">
        <v>3610</v>
      </c>
      <c r="E3739" s="53">
        <v>42.513590000000001</v>
      </c>
      <c r="F3739" s="53">
        <v>-5.8584110000000003</v>
      </c>
      <c r="G3739" s="54">
        <v>845.92939999999999</v>
      </c>
      <c r="H3739" s="53">
        <v>2181</v>
      </c>
      <c r="I3739" s="53">
        <v>1096</v>
      </c>
      <c r="J3739" s="53">
        <v>1085</v>
      </c>
      <c r="K3739" s="52">
        <v>346</v>
      </c>
      <c r="L3739" s="52">
        <v>499.92939999999999</v>
      </c>
      <c r="M3739" s="55">
        <v>5</v>
      </c>
      <c r="N3739" s="56" t="s">
        <v>17</v>
      </c>
      <c r="P3739" s="66"/>
      <c r="Q3739" s="53"/>
      <c r="R3739" s="53"/>
      <c r="S3739" s="53"/>
      <c r="T3739" s="53"/>
      <c r="U3739" s="53"/>
      <c r="V3739" s="53"/>
      <c r="W3739" s="53"/>
      <c r="BY3739" s="53"/>
    </row>
    <row r="3740" spans="2:77" s="52" customFormat="1" ht="13" x14ac:dyDescent="0.3">
      <c r="B3740" s="53" t="s">
        <v>2848</v>
      </c>
      <c r="C3740" s="53" t="s">
        <v>165</v>
      </c>
      <c r="D3740" s="53" t="s">
        <v>3611</v>
      </c>
      <c r="E3740" s="53">
        <v>42.432699999999997</v>
      </c>
      <c r="F3740" s="53">
        <v>-5.3720840000000001</v>
      </c>
      <c r="G3740" s="54">
        <v>834.67809999999997</v>
      </c>
      <c r="H3740" s="53">
        <v>896</v>
      </c>
      <c r="I3740" s="53">
        <v>464</v>
      </c>
      <c r="J3740" s="53">
        <v>432</v>
      </c>
      <c r="K3740" s="52">
        <v>346</v>
      </c>
      <c r="L3740" s="52">
        <v>488.67809999999997</v>
      </c>
      <c r="M3740" s="55">
        <v>5</v>
      </c>
      <c r="N3740" s="56" t="s">
        <v>17</v>
      </c>
      <c r="P3740" s="66"/>
      <c r="Q3740" s="53"/>
      <c r="R3740" s="53"/>
      <c r="S3740" s="53"/>
      <c r="T3740" s="53"/>
      <c r="U3740" s="53"/>
      <c r="V3740" s="53"/>
      <c r="W3740" s="53"/>
      <c r="BY3740" s="53"/>
    </row>
    <row r="3741" spans="2:77" s="52" customFormat="1" ht="13" x14ac:dyDescent="0.3">
      <c r="B3741" s="53" t="s">
        <v>2848</v>
      </c>
      <c r="C3741" s="53" t="s">
        <v>165</v>
      </c>
      <c r="D3741" s="53" t="s">
        <v>3612</v>
      </c>
      <c r="E3741" s="53">
        <v>42.382480000000001</v>
      </c>
      <c r="F3741" s="53">
        <v>-6.1057680000000003</v>
      </c>
      <c r="G3741" s="54">
        <v>933.24869999999999</v>
      </c>
      <c r="H3741" s="53">
        <v>347</v>
      </c>
      <c r="I3741" s="53">
        <v>179</v>
      </c>
      <c r="J3741" s="53">
        <v>168</v>
      </c>
      <c r="K3741" s="52">
        <v>346</v>
      </c>
      <c r="L3741" s="52">
        <v>587.24869999999999</v>
      </c>
      <c r="M3741" s="55">
        <v>5</v>
      </c>
      <c r="N3741" s="56" t="s">
        <v>17</v>
      </c>
      <c r="P3741" s="66"/>
      <c r="Q3741" s="53"/>
      <c r="R3741" s="53"/>
      <c r="S3741" s="53"/>
      <c r="T3741" s="53"/>
      <c r="U3741" s="53"/>
      <c r="V3741" s="53"/>
      <c r="W3741" s="53"/>
      <c r="BY3741" s="53"/>
    </row>
    <row r="3742" spans="2:77" s="52" customFormat="1" ht="13" x14ac:dyDescent="0.3">
      <c r="B3742" s="53" t="s">
        <v>2848</v>
      </c>
      <c r="C3742" s="53" t="s">
        <v>165</v>
      </c>
      <c r="D3742" s="53" t="s">
        <v>3613</v>
      </c>
      <c r="E3742" s="53">
        <v>42.54325</v>
      </c>
      <c r="F3742" s="53">
        <v>-5.6218810000000001</v>
      </c>
      <c r="G3742" s="54">
        <v>839.54049999999995</v>
      </c>
      <c r="H3742" s="53">
        <v>1972</v>
      </c>
      <c r="I3742" s="53">
        <v>1008</v>
      </c>
      <c r="J3742" s="53">
        <v>964</v>
      </c>
      <c r="K3742" s="52">
        <v>346</v>
      </c>
      <c r="L3742" s="52">
        <v>493.54049999999995</v>
      </c>
      <c r="M3742" s="55">
        <v>5</v>
      </c>
      <c r="N3742" s="56" t="s">
        <v>17</v>
      </c>
      <c r="P3742" s="66"/>
      <c r="Q3742" s="53"/>
      <c r="R3742" s="53"/>
      <c r="S3742" s="53"/>
      <c r="T3742" s="53"/>
      <c r="U3742" s="53"/>
      <c r="V3742" s="53"/>
      <c r="W3742" s="53"/>
      <c r="BY3742" s="53"/>
    </row>
    <row r="3743" spans="2:77" s="52" customFormat="1" ht="13" x14ac:dyDescent="0.3">
      <c r="B3743" s="53" t="s">
        <v>2848</v>
      </c>
      <c r="C3743" s="53" t="s">
        <v>165</v>
      </c>
      <c r="D3743" s="53" t="s">
        <v>3614</v>
      </c>
      <c r="E3743" s="53">
        <v>42.65</v>
      </c>
      <c r="F3743" s="53">
        <v>-5.6333330000000004</v>
      </c>
      <c r="G3743" s="54">
        <v>870.64800000000002</v>
      </c>
      <c r="H3743" s="53">
        <v>4230</v>
      </c>
      <c r="I3743" s="53">
        <v>2166</v>
      </c>
      <c r="J3743" s="53">
        <v>2064</v>
      </c>
      <c r="K3743" s="52">
        <v>346</v>
      </c>
      <c r="L3743" s="52">
        <v>524.64800000000002</v>
      </c>
      <c r="M3743" s="55">
        <v>5</v>
      </c>
      <c r="N3743" s="56" t="s">
        <v>17</v>
      </c>
      <c r="P3743" s="66"/>
      <c r="Q3743" s="53"/>
      <c r="R3743" s="53"/>
      <c r="S3743" s="53"/>
      <c r="T3743" s="53"/>
      <c r="U3743" s="53"/>
      <c r="V3743" s="53"/>
      <c r="W3743" s="53"/>
      <c r="BY3743" s="53"/>
    </row>
    <row r="3744" spans="2:77" s="52" customFormat="1" ht="13" x14ac:dyDescent="0.3">
      <c r="B3744" s="53" t="s">
        <v>2848</v>
      </c>
      <c r="C3744" s="53" t="s">
        <v>165</v>
      </c>
      <c r="D3744" s="53" t="s">
        <v>3615</v>
      </c>
      <c r="E3744" s="53">
        <v>42.929720000000003</v>
      </c>
      <c r="F3744" s="53">
        <v>-5.9520730000000004</v>
      </c>
      <c r="G3744" s="54">
        <v>1146.444</v>
      </c>
      <c r="H3744" s="53">
        <v>400</v>
      </c>
      <c r="I3744" s="53">
        <v>188</v>
      </c>
      <c r="J3744" s="53">
        <v>212</v>
      </c>
      <c r="K3744" s="52">
        <v>346</v>
      </c>
      <c r="L3744" s="52">
        <v>800.44399999999996</v>
      </c>
      <c r="M3744" s="55">
        <v>7</v>
      </c>
      <c r="N3744" s="56" t="s">
        <v>17</v>
      </c>
      <c r="P3744" s="66"/>
      <c r="Q3744" s="53"/>
      <c r="R3744" s="53"/>
      <c r="S3744" s="53"/>
      <c r="T3744" s="53"/>
      <c r="U3744" s="53"/>
      <c r="V3744" s="53"/>
      <c r="W3744" s="53"/>
      <c r="BY3744" s="53"/>
    </row>
    <row r="3745" spans="2:77" s="52" customFormat="1" ht="13" x14ac:dyDescent="0.3">
      <c r="B3745" s="53" t="s">
        <v>2848</v>
      </c>
      <c r="C3745" s="53" t="s">
        <v>165</v>
      </c>
      <c r="D3745" s="53" t="s">
        <v>3616</v>
      </c>
      <c r="E3745" s="53">
        <v>42.519150000000003</v>
      </c>
      <c r="F3745" s="53">
        <v>-6.8537340000000002</v>
      </c>
      <c r="G3745" s="54">
        <v>441.78680000000003</v>
      </c>
      <c r="H3745" s="53">
        <v>420</v>
      </c>
      <c r="I3745" s="53">
        <v>215</v>
      </c>
      <c r="J3745" s="53">
        <v>205</v>
      </c>
      <c r="K3745" s="52">
        <v>346</v>
      </c>
      <c r="L3745" s="52">
        <v>95.786800000000028</v>
      </c>
      <c r="M3745" s="55">
        <v>2</v>
      </c>
      <c r="N3745" s="56" t="s">
        <v>17</v>
      </c>
      <c r="P3745" s="66"/>
      <c r="Q3745" s="53"/>
      <c r="R3745" s="53"/>
      <c r="S3745" s="53"/>
      <c r="T3745" s="53"/>
      <c r="U3745" s="53"/>
      <c r="V3745" s="53"/>
      <c r="W3745" s="53"/>
      <c r="BY3745" s="53"/>
    </row>
    <row r="3746" spans="2:77" s="52" customFormat="1" ht="13" x14ac:dyDescent="0.3">
      <c r="B3746" s="53" t="s">
        <v>2848</v>
      </c>
      <c r="C3746" s="53" t="s">
        <v>165</v>
      </c>
      <c r="D3746" s="53" t="s">
        <v>3617</v>
      </c>
      <c r="E3746" s="53">
        <v>42.331249999999997</v>
      </c>
      <c r="F3746" s="53">
        <v>-5.8825839999999996</v>
      </c>
      <c r="G3746" s="54">
        <v>779.90599999999995</v>
      </c>
      <c r="H3746" s="53">
        <v>1810</v>
      </c>
      <c r="I3746" s="53">
        <v>929</v>
      </c>
      <c r="J3746" s="53">
        <v>881</v>
      </c>
      <c r="K3746" s="52">
        <v>346</v>
      </c>
      <c r="L3746" s="52">
        <v>433.90599999999995</v>
      </c>
      <c r="M3746" s="55">
        <v>5</v>
      </c>
      <c r="N3746" s="56" t="s">
        <v>17</v>
      </c>
      <c r="P3746" s="66"/>
      <c r="Q3746" s="53"/>
      <c r="R3746" s="53"/>
      <c r="S3746" s="53"/>
      <c r="T3746" s="53"/>
      <c r="U3746" s="53"/>
      <c r="V3746" s="53"/>
      <c r="W3746" s="53"/>
      <c r="BY3746" s="53"/>
    </row>
    <row r="3747" spans="2:77" s="52" customFormat="1" ht="13" x14ac:dyDescent="0.3">
      <c r="B3747" s="53" t="s">
        <v>2848</v>
      </c>
      <c r="C3747" s="53" t="s">
        <v>165</v>
      </c>
      <c r="D3747" s="53" t="s">
        <v>3618</v>
      </c>
      <c r="E3747" s="53">
        <v>42.779940000000003</v>
      </c>
      <c r="F3747" s="53">
        <v>-5.8864619999999999</v>
      </c>
      <c r="G3747" s="54">
        <v>1063.3050000000001</v>
      </c>
      <c r="H3747" s="53">
        <v>958</v>
      </c>
      <c r="I3747" s="53">
        <v>456</v>
      </c>
      <c r="J3747" s="53">
        <v>502</v>
      </c>
      <c r="K3747" s="52">
        <v>346</v>
      </c>
      <c r="L3747" s="52">
        <v>717.30500000000006</v>
      </c>
      <c r="M3747" s="55">
        <v>6</v>
      </c>
      <c r="N3747" s="56" t="s">
        <v>17</v>
      </c>
      <c r="P3747" s="66"/>
      <c r="Q3747" s="53"/>
      <c r="R3747" s="53"/>
      <c r="S3747" s="53"/>
      <c r="T3747" s="53"/>
      <c r="U3747" s="53"/>
      <c r="V3747" s="53"/>
      <c r="W3747" s="53"/>
      <c r="BY3747" s="53"/>
    </row>
    <row r="3748" spans="2:77" s="52" customFormat="1" ht="13" x14ac:dyDescent="0.3">
      <c r="B3748" s="53" t="s">
        <v>2848</v>
      </c>
      <c r="C3748" s="53" t="s">
        <v>165</v>
      </c>
      <c r="D3748" s="53" t="s">
        <v>3619</v>
      </c>
      <c r="E3748" s="53">
        <v>42.24286</v>
      </c>
      <c r="F3748" s="53">
        <v>-5.5682840000000002</v>
      </c>
      <c r="G3748" s="54">
        <v>744.24770000000001</v>
      </c>
      <c r="H3748" s="53">
        <v>613</v>
      </c>
      <c r="I3748" s="53">
        <v>323</v>
      </c>
      <c r="J3748" s="53">
        <v>290</v>
      </c>
      <c r="K3748" s="52">
        <v>346</v>
      </c>
      <c r="L3748" s="52">
        <v>398.24770000000001</v>
      </c>
      <c r="M3748" s="55">
        <v>4</v>
      </c>
      <c r="N3748" s="56" t="s">
        <v>17</v>
      </c>
      <c r="P3748" s="66"/>
      <c r="Q3748" s="53"/>
      <c r="R3748" s="53"/>
      <c r="S3748" s="53"/>
      <c r="T3748" s="53"/>
      <c r="U3748" s="53"/>
      <c r="V3748" s="53"/>
      <c r="W3748" s="53"/>
      <c r="BY3748" s="53"/>
    </row>
    <row r="3749" spans="2:77" s="52" customFormat="1" ht="13" x14ac:dyDescent="0.3">
      <c r="B3749" s="53" t="s">
        <v>2848</v>
      </c>
      <c r="C3749" s="53" t="s">
        <v>165</v>
      </c>
      <c r="D3749" s="53" t="s">
        <v>3620</v>
      </c>
      <c r="E3749" s="53">
        <v>42.70055</v>
      </c>
      <c r="F3749" s="53">
        <v>-6.5099039999999997</v>
      </c>
      <c r="G3749" s="54">
        <v>653.84339999999997</v>
      </c>
      <c r="H3749" s="53">
        <v>3743</v>
      </c>
      <c r="I3749" s="53">
        <v>1828</v>
      </c>
      <c r="J3749" s="53">
        <v>1915</v>
      </c>
      <c r="K3749" s="52">
        <v>346</v>
      </c>
      <c r="L3749" s="52">
        <v>307.84339999999997</v>
      </c>
      <c r="M3749" s="55">
        <v>4</v>
      </c>
      <c r="N3749" s="56" t="s">
        <v>17</v>
      </c>
      <c r="P3749" s="66"/>
      <c r="Q3749" s="53"/>
      <c r="R3749" s="53"/>
      <c r="S3749" s="53"/>
      <c r="T3749" s="53"/>
      <c r="U3749" s="53"/>
      <c r="V3749" s="53"/>
      <c r="W3749" s="53"/>
      <c r="BY3749" s="53"/>
    </row>
    <row r="3750" spans="2:77" s="52" customFormat="1" ht="13" x14ac:dyDescent="0.3">
      <c r="B3750" s="53" t="s">
        <v>2848</v>
      </c>
      <c r="C3750" s="53" t="s">
        <v>165</v>
      </c>
      <c r="D3750" s="53" t="s">
        <v>3621</v>
      </c>
      <c r="E3750" s="53">
        <v>42.594700000000003</v>
      </c>
      <c r="F3750" s="53">
        <v>-6.3248069999999998</v>
      </c>
      <c r="G3750" s="54">
        <v>738.91600000000005</v>
      </c>
      <c r="H3750" s="53">
        <v>2583</v>
      </c>
      <c r="I3750" s="53">
        <v>1300</v>
      </c>
      <c r="J3750" s="53">
        <v>1283</v>
      </c>
      <c r="K3750" s="52">
        <v>346</v>
      </c>
      <c r="L3750" s="52">
        <v>392.91600000000005</v>
      </c>
      <c r="M3750" s="55">
        <v>4</v>
      </c>
      <c r="N3750" s="56" t="s">
        <v>17</v>
      </c>
      <c r="P3750" s="66"/>
      <c r="Q3750" s="53"/>
      <c r="R3750" s="53"/>
      <c r="S3750" s="53"/>
      <c r="T3750" s="53"/>
      <c r="U3750" s="53"/>
      <c r="V3750" s="53"/>
      <c r="W3750" s="53"/>
      <c r="BY3750" s="53"/>
    </row>
    <row r="3751" spans="2:77" s="52" customFormat="1" ht="13" x14ac:dyDescent="0.3">
      <c r="B3751" s="53" t="s">
        <v>2848</v>
      </c>
      <c r="C3751" s="53" t="s">
        <v>165</v>
      </c>
      <c r="D3751" s="53" t="s">
        <v>3622</v>
      </c>
      <c r="E3751" s="53">
        <v>42.649450000000002</v>
      </c>
      <c r="F3751" s="53">
        <v>-6.8821310000000002</v>
      </c>
      <c r="G3751" s="54">
        <v>573.45169999999996</v>
      </c>
      <c r="H3751" s="53">
        <v>454</v>
      </c>
      <c r="I3751" s="53">
        <v>246</v>
      </c>
      <c r="J3751" s="53">
        <v>208</v>
      </c>
      <c r="K3751" s="52">
        <v>346</v>
      </c>
      <c r="L3751" s="52">
        <v>227.45169999999996</v>
      </c>
      <c r="M3751" s="55">
        <v>4</v>
      </c>
      <c r="N3751" s="56" t="s">
        <v>17</v>
      </c>
      <c r="P3751" s="66"/>
      <c r="Q3751" s="53"/>
      <c r="R3751" s="53"/>
      <c r="S3751" s="53"/>
      <c r="T3751" s="53"/>
      <c r="U3751" s="53"/>
      <c r="V3751" s="53"/>
      <c r="W3751" s="53"/>
      <c r="BY3751" s="53"/>
    </row>
    <row r="3752" spans="2:77" s="52" customFormat="1" ht="13" x14ac:dyDescent="0.3">
      <c r="B3752" s="53" t="s">
        <v>2848</v>
      </c>
      <c r="C3752" s="53" t="s">
        <v>165</v>
      </c>
      <c r="D3752" s="53" t="s">
        <v>3623</v>
      </c>
      <c r="E3752" s="53">
        <v>42.261220000000002</v>
      </c>
      <c r="F3752" s="53">
        <v>-6.4354899999999997</v>
      </c>
      <c r="G3752" s="54">
        <v>1119.999</v>
      </c>
      <c r="H3752" s="53">
        <v>539</v>
      </c>
      <c r="I3752" s="53">
        <v>264</v>
      </c>
      <c r="J3752" s="53">
        <v>275</v>
      </c>
      <c r="K3752" s="52">
        <v>346</v>
      </c>
      <c r="L3752" s="52">
        <v>773.99900000000002</v>
      </c>
      <c r="M3752" s="55">
        <v>6</v>
      </c>
      <c r="N3752" s="56" t="s">
        <v>17</v>
      </c>
      <c r="P3752" s="66"/>
      <c r="Q3752" s="53"/>
      <c r="R3752" s="53"/>
      <c r="S3752" s="53"/>
      <c r="T3752" s="53"/>
      <c r="U3752" s="53"/>
      <c r="V3752" s="53"/>
      <c r="W3752" s="53"/>
      <c r="BY3752" s="53"/>
    </row>
    <row r="3753" spans="2:77" s="52" customFormat="1" ht="13" x14ac:dyDescent="0.3">
      <c r="B3753" s="53" t="s">
        <v>2848</v>
      </c>
      <c r="C3753" s="53" t="s">
        <v>165</v>
      </c>
      <c r="D3753" s="53" t="s">
        <v>3624</v>
      </c>
      <c r="E3753" s="53">
        <v>42.53492</v>
      </c>
      <c r="F3753" s="53">
        <v>-5.8761890000000001</v>
      </c>
      <c r="G3753" s="54">
        <v>850.9941</v>
      </c>
      <c r="H3753" s="53">
        <v>1167</v>
      </c>
      <c r="I3753" s="53">
        <v>578</v>
      </c>
      <c r="J3753" s="53">
        <v>589</v>
      </c>
      <c r="K3753" s="52">
        <v>346</v>
      </c>
      <c r="L3753" s="52">
        <v>504.9941</v>
      </c>
      <c r="M3753" s="55">
        <v>5</v>
      </c>
      <c r="N3753" s="56" t="s">
        <v>17</v>
      </c>
      <c r="P3753" s="66"/>
      <c r="Q3753" s="53"/>
      <c r="R3753" s="53"/>
      <c r="S3753" s="53"/>
      <c r="T3753" s="53"/>
      <c r="U3753" s="53"/>
      <c r="V3753" s="53"/>
      <c r="W3753" s="53"/>
      <c r="BY3753" s="53"/>
    </row>
    <row r="3754" spans="2:77" s="52" customFormat="1" ht="13" x14ac:dyDescent="0.3">
      <c r="B3754" s="53" t="s">
        <v>2848</v>
      </c>
      <c r="C3754" s="53" t="s">
        <v>165</v>
      </c>
      <c r="D3754" s="53" t="s">
        <v>3625</v>
      </c>
      <c r="E3754" s="53">
        <v>42.370429999999999</v>
      </c>
      <c r="F3754" s="53">
        <v>-5.7731180000000002</v>
      </c>
      <c r="G3754" s="54">
        <v>810.66980000000001</v>
      </c>
      <c r="H3754" s="53">
        <v>565</v>
      </c>
      <c r="I3754" s="53">
        <v>294</v>
      </c>
      <c r="J3754" s="53">
        <v>271</v>
      </c>
      <c r="K3754" s="52">
        <v>346</v>
      </c>
      <c r="L3754" s="52">
        <v>464.66980000000001</v>
      </c>
      <c r="M3754" s="55">
        <v>5</v>
      </c>
      <c r="N3754" s="56" t="s">
        <v>17</v>
      </c>
      <c r="P3754" s="66"/>
      <c r="Q3754" s="53"/>
      <c r="R3754" s="53"/>
      <c r="S3754" s="53"/>
      <c r="T3754" s="53"/>
      <c r="U3754" s="53"/>
      <c r="V3754" s="53"/>
      <c r="W3754" s="53"/>
      <c r="BY3754" s="53"/>
    </row>
    <row r="3755" spans="2:77" s="52" customFormat="1" ht="13" x14ac:dyDescent="0.3">
      <c r="B3755" s="53" t="s">
        <v>2848</v>
      </c>
      <c r="C3755" s="53" t="s">
        <v>165</v>
      </c>
      <c r="D3755" s="53" t="s">
        <v>3626</v>
      </c>
      <c r="E3755" s="53">
        <v>42.41695</v>
      </c>
      <c r="F3755" s="53">
        <v>-6.1203969999999996</v>
      </c>
      <c r="G3755" s="54">
        <v>886.899</v>
      </c>
      <c r="H3755" s="53">
        <v>596</v>
      </c>
      <c r="I3755" s="53">
        <v>297</v>
      </c>
      <c r="J3755" s="53">
        <v>299</v>
      </c>
      <c r="K3755" s="52">
        <v>346</v>
      </c>
      <c r="L3755" s="52">
        <v>540.899</v>
      </c>
      <c r="M3755" s="55">
        <v>5</v>
      </c>
      <c r="N3755" s="56" t="s">
        <v>17</v>
      </c>
      <c r="P3755" s="66"/>
      <c r="Q3755" s="53"/>
      <c r="R3755" s="53"/>
      <c r="S3755" s="53"/>
      <c r="T3755" s="53"/>
      <c r="U3755" s="53"/>
      <c r="V3755" s="53"/>
      <c r="W3755" s="53"/>
      <c r="BY3755" s="53"/>
    </row>
    <row r="3756" spans="2:77" s="52" customFormat="1" ht="13" x14ac:dyDescent="0.3">
      <c r="B3756" s="53" t="s">
        <v>2848</v>
      </c>
      <c r="C3756" s="53" t="s">
        <v>165</v>
      </c>
      <c r="D3756" s="53" t="s">
        <v>3627</v>
      </c>
      <c r="E3756" s="53">
        <v>42.593809999999998</v>
      </c>
      <c r="F3756" s="53">
        <v>-5.4921519999999999</v>
      </c>
      <c r="G3756" s="54">
        <v>871.73180000000002</v>
      </c>
      <c r="H3756" s="53">
        <v>2091</v>
      </c>
      <c r="I3756" s="53">
        <v>1082</v>
      </c>
      <c r="J3756" s="53">
        <v>1009</v>
      </c>
      <c r="K3756" s="52">
        <v>346</v>
      </c>
      <c r="L3756" s="52">
        <v>525.73180000000002</v>
      </c>
      <c r="M3756" s="55">
        <v>5</v>
      </c>
      <c r="N3756" s="56" t="s">
        <v>17</v>
      </c>
      <c r="P3756" s="66"/>
      <c r="Q3756" s="53"/>
      <c r="R3756" s="53"/>
      <c r="S3756" s="53"/>
      <c r="T3756" s="53"/>
      <c r="U3756" s="53"/>
      <c r="V3756" s="53"/>
      <c r="W3756" s="53"/>
      <c r="BY3756" s="53"/>
    </row>
    <row r="3757" spans="2:77" s="52" customFormat="1" ht="13" x14ac:dyDescent="0.3">
      <c r="B3757" s="53" t="s">
        <v>2848</v>
      </c>
      <c r="C3757" s="53" t="s">
        <v>165</v>
      </c>
      <c r="D3757" s="53" t="s">
        <v>3628</v>
      </c>
      <c r="E3757" s="53">
        <v>42.323340000000002</v>
      </c>
      <c r="F3757" s="53">
        <v>-5.8301189999999998</v>
      </c>
      <c r="G3757" s="54">
        <v>786.83140000000003</v>
      </c>
      <c r="H3757" s="53">
        <v>331</v>
      </c>
      <c r="I3757" s="53">
        <v>182</v>
      </c>
      <c r="J3757" s="53">
        <v>149</v>
      </c>
      <c r="K3757" s="52">
        <v>346</v>
      </c>
      <c r="L3757" s="52">
        <v>440.83140000000003</v>
      </c>
      <c r="M3757" s="55">
        <v>5</v>
      </c>
      <c r="N3757" s="56" t="s">
        <v>17</v>
      </c>
      <c r="P3757" s="66"/>
      <c r="Q3757" s="53"/>
      <c r="R3757" s="53"/>
      <c r="S3757" s="53"/>
      <c r="T3757" s="53"/>
      <c r="U3757" s="53"/>
      <c r="V3757" s="53"/>
      <c r="W3757" s="53"/>
      <c r="BY3757" s="53"/>
    </row>
    <row r="3758" spans="2:77" s="52" customFormat="1" ht="13" x14ac:dyDescent="0.3">
      <c r="B3758" s="53" t="s">
        <v>2848</v>
      </c>
      <c r="C3758" s="53" t="s">
        <v>165</v>
      </c>
      <c r="D3758" s="53" t="s">
        <v>3629</v>
      </c>
      <c r="E3758" s="53">
        <v>42.973640000000003</v>
      </c>
      <c r="F3758" s="53">
        <v>-5.4127879999999999</v>
      </c>
      <c r="G3758" s="54">
        <v>1194.567</v>
      </c>
      <c r="H3758" s="53">
        <v>463</v>
      </c>
      <c r="I3758" s="53">
        <v>270</v>
      </c>
      <c r="J3758" s="53">
        <v>193</v>
      </c>
      <c r="K3758" s="52">
        <v>346</v>
      </c>
      <c r="L3758" s="52">
        <v>848.56700000000001</v>
      </c>
      <c r="M3758" s="55">
        <v>7</v>
      </c>
      <c r="N3758" s="56" t="s">
        <v>17</v>
      </c>
      <c r="P3758" s="66"/>
      <c r="Q3758" s="53"/>
      <c r="R3758" s="53"/>
      <c r="S3758" s="53"/>
      <c r="T3758" s="53"/>
      <c r="U3758" s="53"/>
      <c r="V3758" s="53"/>
      <c r="W3758" s="53"/>
      <c r="BY3758" s="53"/>
    </row>
    <row r="3759" spans="2:77" s="52" customFormat="1" ht="13" x14ac:dyDescent="0.3">
      <c r="B3759" s="53" t="s">
        <v>2848</v>
      </c>
      <c r="C3759" s="53" t="s">
        <v>165</v>
      </c>
      <c r="D3759" s="53" t="s">
        <v>3630</v>
      </c>
      <c r="E3759" s="53">
        <v>42.194769999999998</v>
      </c>
      <c r="F3759" s="53">
        <v>-5.4272260000000001</v>
      </c>
      <c r="G3759" s="54">
        <v>777.12900000000002</v>
      </c>
      <c r="H3759" s="53">
        <v>91</v>
      </c>
      <c r="I3759" s="53">
        <v>40</v>
      </c>
      <c r="J3759" s="53">
        <v>51</v>
      </c>
      <c r="K3759" s="52">
        <v>346</v>
      </c>
      <c r="L3759" s="52">
        <v>431.12900000000002</v>
      </c>
      <c r="M3759" s="55">
        <v>5</v>
      </c>
      <c r="N3759" s="56" t="s">
        <v>17</v>
      </c>
      <c r="P3759" s="66"/>
      <c r="Q3759" s="53"/>
      <c r="R3759" s="53"/>
      <c r="S3759" s="53"/>
      <c r="T3759" s="53"/>
      <c r="U3759" s="53"/>
      <c r="V3759" s="53"/>
      <c r="W3759" s="53"/>
      <c r="BY3759" s="53"/>
    </row>
    <row r="3760" spans="2:77" s="52" customFormat="1" ht="13" x14ac:dyDescent="0.3">
      <c r="B3760" s="53" t="s">
        <v>2848</v>
      </c>
      <c r="C3760" s="53" t="s">
        <v>165</v>
      </c>
      <c r="D3760" s="53" t="s">
        <v>3631</v>
      </c>
      <c r="E3760" s="53">
        <v>42.868679999999998</v>
      </c>
      <c r="F3760" s="53">
        <v>-5.3981539999999999</v>
      </c>
      <c r="G3760" s="54">
        <v>1030.69</v>
      </c>
      <c r="H3760" s="53">
        <v>416</v>
      </c>
      <c r="I3760" s="53">
        <v>226</v>
      </c>
      <c r="J3760" s="53">
        <v>190</v>
      </c>
      <c r="K3760" s="52">
        <v>346</v>
      </c>
      <c r="L3760" s="52">
        <v>684.69</v>
      </c>
      <c r="M3760" s="55">
        <v>6</v>
      </c>
      <c r="N3760" s="56" t="s">
        <v>17</v>
      </c>
      <c r="P3760" s="66"/>
      <c r="Q3760" s="53"/>
      <c r="R3760" s="53"/>
      <c r="S3760" s="53"/>
      <c r="T3760" s="53"/>
      <c r="U3760" s="53"/>
      <c r="V3760" s="53"/>
      <c r="W3760" s="53"/>
      <c r="BY3760" s="53"/>
    </row>
    <row r="3761" spans="2:77" s="52" customFormat="1" ht="13" x14ac:dyDescent="0.3">
      <c r="B3761" s="53" t="s">
        <v>2848</v>
      </c>
      <c r="C3761" s="53" t="s">
        <v>165</v>
      </c>
      <c r="D3761" s="53" t="s">
        <v>3632</v>
      </c>
      <c r="E3761" s="53">
        <v>42.576259999999998</v>
      </c>
      <c r="F3761" s="53">
        <v>-5.2261300000000004</v>
      </c>
      <c r="G3761" s="54">
        <v>873.55190000000005</v>
      </c>
      <c r="H3761" s="53">
        <v>1347</v>
      </c>
      <c r="I3761" s="53">
        <v>701</v>
      </c>
      <c r="J3761" s="53">
        <v>646</v>
      </c>
      <c r="K3761" s="52">
        <v>346</v>
      </c>
      <c r="L3761" s="52">
        <v>527.55190000000005</v>
      </c>
      <c r="M3761" s="55">
        <v>5</v>
      </c>
      <c r="N3761" s="56" t="s">
        <v>17</v>
      </c>
      <c r="P3761" s="66"/>
      <c r="Q3761" s="53"/>
      <c r="R3761" s="53"/>
      <c r="S3761" s="53"/>
      <c r="T3761" s="53"/>
      <c r="U3761" s="53"/>
      <c r="V3761" s="53"/>
      <c r="W3761" s="53"/>
      <c r="BY3761" s="53"/>
    </row>
    <row r="3762" spans="2:77" s="52" customFormat="1" ht="13" x14ac:dyDescent="0.3">
      <c r="B3762" s="53" t="s">
        <v>2848</v>
      </c>
      <c r="C3762" s="53" t="s">
        <v>165</v>
      </c>
      <c r="D3762" s="53" t="s">
        <v>3633</v>
      </c>
      <c r="E3762" s="53">
        <v>42.077579999999998</v>
      </c>
      <c r="F3762" s="53">
        <v>-5.4427669999999999</v>
      </c>
      <c r="G3762" s="54">
        <v>752.04269999999997</v>
      </c>
      <c r="H3762" s="53">
        <v>2038</v>
      </c>
      <c r="I3762" s="53">
        <v>1031</v>
      </c>
      <c r="J3762" s="53">
        <v>1007</v>
      </c>
      <c r="K3762" s="52">
        <v>346</v>
      </c>
      <c r="L3762" s="52">
        <v>406.04269999999997</v>
      </c>
      <c r="M3762" s="55">
        <v>5</v>
      </c>
      <c r="N3762" s="56" t="s">
        <v>17</v>
      </c>
      <c r="P3762" s="66"/>
      <c r="Q3762" s="53"/>
      <c r="R3762" s="53"/>
      <c r="S3762" s="53"/>
      <c r="T3762" s="53"/>
      <c r="U3762" s="53"/>
      <c r="V3762" s="53"/>
      <c r="W3762" s="53"/>
      <c r="BY3762" s="53"/>
    </row>
    <row r="3763" spans="2:77" s="52" customFormat="1" ht="13" x14ac:dyDescent="0.3">
      <c r="B3763" s="53" t="s">
        <v>2848</v>
      </c>
      <c r="C3763" s="53" t="s">
        <v>165</v>
      </c>
      <c r="D3763" s="53" t="s">
        <v>3634</v>
      </c>
      <c r="E3763" s="53">
        <v>42.394840000000002</v>
      </c>
      <c r="F3763" s="53">
        <v>-6.0188610000000002</v>
      </c>
      <c r="G3763" s="54">
        <v>830.65660000000003</v>
      </c>
      <c r="H3763" s="53">
        <v>517</v>
      </c>
      <c r="I3763" s="53">
        <v>248</v>
      </c>
      <c r="J3763" s="53">
        <v>269</v>
      </c>
      <c r="K3763" s="52">
        <v>346</v>
      </c>
      <c r="L3763" s="52">
        <v>484.65660000000003</v>
      </c>
      <c r="M3763" s="55">
        <v>5</v>
      </c>
      <c r="N3763" s="56" t="s">
        <v>17</v>
      </c>
      <c r="P3763" s="66"/>
      <c r="Q3763" s="53"/>
      <c r="R3763" s="53"/>
      <c r="S3763" s="53"/>
      <c r="T3763" s="53"/>
      <c r="U3763" s="53"/>
      <c r="V3763" s="53"/>
      <c r="W3763" s="53"/>
      <c r="BY3763" s="53"/>
    </row>
    <row r="3764" spans="2:77" s="52" customFormat="1" ht="13" x14ac:dyDescent="0.3">
      <c r="B3764" s="53" t="s">
        <v>2848</v>
      </c>
      <c r="C3764" s="53" t="s">
        <v>165</v>
      </c>
      <c r="D3764" s="53" t="s">
        <v>3635</v>
      </c>
      <c r="E3764" s="53">
        <v>42.815440000000002</v>
      </c>
      <c r="F3764" s="53">
        <v>-4.9480680000000001</v>
      </c>
      <c r="G3764" s="54">
        <v>1023.1369999999999</v>
      </c>
      <c r="H3764" s="53">
        <v>1014</v>
      </c>
      <c r="I3764" s="53">
        <v>526</v>
      </c>
      <c r="J3764" s="53">
        <v>488</v>
      </c>
      <c r="K3764" s="52">
        <v>346</v>
      </c>
      <c r="L3764" s="52">
        <v>677.13699999999994</v>
      </c>
      <c r="M3764" s="55">
        <v>6</v>
      </c>
      <c r="N3764" s="56" t="s">
        <v>17</v>
      </c>
      <c r="P3764" s="66"/>
      <c r="Q3764" s="53"/>
      <c r="R3764" s="53"/>
      <c r="S3764" s="53"/>
      <c r="T3764" s="53"/>
      <c r="U3764" s="53"/>
      <c r="V3764" s="53"/>
      <c r="W3764" s="53"/>
      <c r="BY3764" s="53"/>
    </row>
    <row r="3765" spans="2:77" s="52" customFormat="1" ht="13" x14ac:dyDescent="0.3">
      <c r="B3765" s="53" t="s">
        <v>2848</v>
      </c>
      <c r="C3765" s="53" t="s">
        <v>165</v>
      </c>
      <c r="D3765" s="53" t="s">
        <v>3636</v>
      </c>
      <c r="E3765" s="53">
        <v>42.721490000000003</v>
      </c>
      <c r="F3765" s="53">
        <v>-5.9521879999999996</v>
      </c>
      <c r="G3765" s="54">
        <v>1021.253</v>
      </c>
      <c r="H3765" s="53">
        <v>214</v>
      </c>
      <c r="I3765" s="53">
        <v>117</v>
      </c>
      <c r="J3765" s="53">
        <v>97</v>
      </c>
      <c r="K3765" s="52">
        <v>346</v>
      </c>
      <c r="L3765" s="52">
        <v>675.25300000000004</v>
      </c>
      <c r="M3765" s="55">
        <v>6</v>
      </c>
      <c r="N3765" s="56" t="s">
        <v>17</v>
      </c>
      <c r="P3765" s="66"/>
      <c r="Q3765" s="53"/>
      <c r="R3765" s="53"/>
      <c r="S3765" s="53"/>
      <c r="T3765" s="53"/>
      <c r="U3765" s="53"/>
      <c r="V3765" s="53"/>
      <c r="W3765" s="53"/>
      <c r="BY3765" s="53"/>
    </row>
    <row r="3766" spans="2:77" s="52" customFormat="1" ht="13" x14ac:dyDescent="0.3">
      <c r="B3766" s="53" t="s">
        <v>2848</v>
      </c>
      <c r="C3766" s="53" t="s">
        <v>165</v>
      </c>
      <c r="D3766" s="53" t="s">
        <v>3637</v>
      </c>
      <c r="E3766" s="53">
        <v>42.420810000000003</v>
      </c>
      <c r="F3766" s="53">
        <v>-5.6224470000000002</v>
      </c>
      <c r="G3766" s="54">
        <v>810.72019999999998</v>
      </c>
      <c r="H3766" s="53">
        <v>1078</v>
      </c>
      <c r="I3766" s="53">
        <v>561</v>
      </c>
      <c r="J3766" s="53">
        <v>517</v>
      </c>
      <c r="K3766" s="52">
        <v>346</v>
      </c>
      <c r="L3766" s="52">
        <v>464.72019999999998</v>
      </c>
      <c r="M3766" s="55">
        <v>5</v>
      </c>
      <c r="N3766" s="56" t="s">
        <v>17</v>
      </c>
      <c r="P3766" s="66"/>
      <c r="Q3766" s="53"/>
      <c r="R3766" s="53"/>
      <c r="S3766" s="53"/>
      <c r="T3766" s="53"/>
      <c r="U3766" s="53"/>
      <c r="V3766" s="53"/>
      <c r="W3766" s="53"/>
      <c r="BY3766" s="53"/>
    </row>
    <row r="3767" spans="2:77" s="52" customFormat="1" ht="13" x14ac:dyDescent="0.3">
      <c r="B3767" s="53" t="s">
        <v>2848</v>
      </c>
      <c r="C3767" s="53" t="s">
        <v>165</v>
      </c>
      <c r="D3767" s="53" t="s">
        <v>3638</v>
      </c>
      <c r="E3767" s="53">
        <v>42.29401</v>
      </c>
      <c r="F3767" s="53">
        <v>-5.5198609999999997</v>
      </c>
      <c r="G3767" s="54">
        <v>767.88689999999997</v>
      </c>
      <c r="H3767" s="53">
        <v>5083</v>
      </c>
      <c r="I3767" s="53">
        <v>2505</v>
      </c>
      <c r="J3767" s="53">
        <v>2578</v>
      </c>
      <c r="K3767" s="52">
        <v>346</v>
      </c>
      <c r="L3767" s="52">
        <v>421.88689999999997</v>
      </c>
      <c r="M3767" s="55">
        <v>5</v>
      </c>
      <c r="N3767" s="56" t="s">
        <v>17</v>
      </c>
      <c r="P3767" s="66"/>
      <c r="Q3767" s="53"/>
      <c r="R3767" s="53"/>
      <c r="S3767" s="53"/>
      <c r="T3767" s="53"/>
      <c r="U3767" s="53"/>
      <c r="V3767" s="53"/>
      <c r="W3767" s="53"/>
      <c r="BY3767" s="53"/>
    </row>
    <row r="3768" spans="2:77" s="52" customFormat="1" ht="13" x14ac:dyDescent="0.3">
      <c r="B3768" s="53" t="s">
        <v>2848</v>
      </c>
      <c r="C3768" s="53" t="s">
        <v>165</v>
      </c>
      <c r="D3768" s="53" t="s">
        <v>3639</v>
      </c>
      <c r="E3768" s="53">
        <v>42.356549999999999</v>
      </c>
      <c r="F3768" s="53">
        <v>-5.2117380000000004</v>
      </c>
      <c r="G3768" s="54">
        <v>846.09029999999996</v>
      </c>
      <c r="H3768" s="53">
        <v>129</v>
      </c>
      <c r="I3768" s="53">
        <v>70</v>
      </c>
      <c r="J3768" s="53">
        <v>59</v>
      </c>
      <c r="K3768" s="52">
        <v>346</v>
      </c>
      <c r="L3768" s="52">
        <v>500.09029999999996</v>
      </c>
      <c r="M3768" s="55">
        <v>5</v>
      </c>
      <c r="N3768" s="56" t="s">
        <v>17</v>
      </c>
      <c r="P3768" s="66"/>
      <c r="Q3768" s="53"/>
      <c r="R3768" s="53"/>
      <c r="S3768" s="53"/>
      <c r="T3768" s="53"/>
      <c r="U3768" s="53"/>
      <c r="V3768" s="53"/>
      <c r="W3768" s="53"/>
      <c r="BY3768" s="53"/>
    </row>
    <row r="3769" spans="2:77" s="52" customFormat="1" ht="13" x14ac:dyDescent="0.3">
      <c r="B3769" s="53" t="s">
        <v>2848</v>
      </c>
      <c r="C3769" s="53" t="s">
        <v>165</v>
      </c>
      <c r="D3769" s="53" t="s">
        <v>3640</v>
      </c>
      <c r="E3769" s="53">
        <v>42.305050000000001</v>
      </c>
      <c r="F3769" s="53">
        <v>-5.2999650000000003</v>
      </c>
      <c r="G3769" s="54">
        <v>833.2962</v>
      </c>
      <c r="H3769" s="53">
        <v>199</v>
      </c>
      <c r="I3769" s="53">
        <v>105</v>
      </c>
      <c r="J3769" s="53">
        <v>94</v>
      </c>
      <c r="K3769" s="52">
        <v>346</v>
      </c>
      <c r="L3769" s="52">
        <v>487.2962</v>
      </c>
      <c r="M3769" s="55">
        <v>5</v>
      </c>
      <c r="N3769" s="56" t="s">
        <v>17</v>
      </c>
      <c r="P3769" s="66"/>
      <c r="Q3769" s="53"/>
      <c r="R3769" s="53"/>
      <c r="S3769" s="53"/>
      <c r="T3769" s="53"/>
      <c r="U3769" s="53"/>
      <c r="V3769" s="53"/>
      <c r="W3769" s="53"/>
      <c r="BY3769" s="53"/>
    </row>
    <row r="3770" spans="2:77" s="52" customFormat="1" ht="13" x14ac:dyDescent="0.3">
      <c r="B3770" s="53" t="s">
        <v>2848</v>
      </c>
      <c r="C3770" s="53" t="s">
        <v>165</v>
      </c>
      <c r="D3770" s="53" t="s">
        <v>3641</v>
      </c>
      <c r="E3770" s="53">
        <v>42.568649999999998</v>
      </c>
      <c r="F3770" s="53">
        <v>-5.6837479999999996</v>
      </c>
      <c r="G3770" s="54">
        <v>890.28819999999996</v>
      </c>
      <c r="H3770" s="53">
        <v>6427</v>
      </c>
      <c r="I3770" s="53">
        <v>3240</v>
      </c>
      <c r="J3770" s="53">
        <v>3187</v>
      </c>
      <c r="K3770" s="52">
        <v>346</v>
      </c>
      <c r="L3770" s="52">
        <v>544.28819999999996</v>
      </c>
      <c r="M3770" s="55">
        <v>5</v>
      </c>
      <c r="N3770" s="56" t="s">
        <v>17</v>
      </c>
      <c r="P3770" s="66"/>
      <c r="Q3770" s="53"/>
      <c r="R3770" s="53"/>
      <c r="S3770" s="53"/>
      <c r="T3770" s="53"/>
      <c r="U3770" s="53"/>
      <c r="V3770" s="53"/>
      <c r="W3770" s="53"/>
      <c r="BY3770" s="53"/>
    </row>
    <row r="3771" spans="2:77" s="52" customFormat="1" ht="13" x14ac:dyDescent="0.3">
      <c r="B3771" s="53" t="s">
        <v>2848</v>
      </c>
      <c r="C3771" s="53" t="s">
        <v>165</v>
      </c>
      <c r="D3771" s="53" t="s">
        <v>3642</v>
      </c>
      <c r="E3771" s="53">
        <v>42.849159999999998</v>
      </c>
      <c r="F3771" s="53">
        <v>-5.4057950000000003</v>
      </c>
      <c r="G3771" s="54">
        <v>1009.372</v>
      </c>
      <c r="H3771" s="53">
        <v>437</v>
      </c>
      <c r="I3771" s="53">
        <v>221</v>
      </c>
      <c r="J3771" s="53">
        <v>216</v>
      </c>
      <c r="K3771" s="52">
        <v>346</v>
      </c>
      <c r="L3771" s="52">
        <v>663.37199999999996</v>
      </c>
      <c r="M3771" s="55">
        <v>6</v>
      </c>
      <c r="N3771" s="56" t="s">
        <v>17</v>
      </c>
      <c r="P3771" s="66"/>
      <c r="Q3771" s="53"/>
      <c r="R3771" s="53"/>
      <c r="S3771" s="53"/>
      <c r="T3771" s="53"/>
      <c r="U3771" s="53"/>
      <c r="V3771" s="53"/>
      <c r="W3771" s="53"/>
      <c r="BY3771" s="53"/>
    </row>
    <row r="3772" spans="2:77" s="52" customFormat="1" ht="13" x14ac:dyDescent="0.3">
      <c r="B3772" s="53" t="s">
        <v>2848</v>
      </c>
      <c r="C3772" s="53" t="s">
        <v>165</v>
      </c>
      <c r="D3772" s="53" t="s">
        <v>3643</v>
      </c>
      <c r="E3772" s="53">
        <v>42.726010000000002</v>
      </c>
      <c r="F3772" s="53">
        <v>-6.6550130000000003</v>
      </c>
      <c r="G3772" s="54">
        <v>607.21389999999997</v>
      </c>
      <c r="H3772" s="53">
        <v>2503</v>
      </c>
      <c r="I3772" s="53">
        <v>1264</v>
      </c>
      <c r="J3772" s="53">
        <v>1239</v>
      </c>
      <c r="K3772" s="52">
        <v>346</v>
      </c>
      <c r="L3772" s="52">
        <v>261.21389999999997</v>
      </c>
      <c r="M3772" s="55">
        <v>4</v>
      </c>
      <c r="N3772" s="56" t="s">
        <v>17</v>
      </c>
      <c r="P3772" s="66"/>
      <c r="Q3772" s="53"/>
      <c r="R3772" s="53"/>
      <c r="S3772" s="53"/>
      <c r="T3772" s="53"/>
      <c r="U3772" s="53"/>
      <c r="V3772" s="53"/>
      <c r="W3772" s="53"/>
      <c r="BY3772" s="53"/>
    </row>
    <row r="3773" spans="2:77" s="52" customFormat="1" ht="13" x14ac:dyDescent="0.3">
      <c r="B3773" s="53" t="s">
        <v>2848</v>
      </c>
      <c r="C3773" s="53" t="s">
        <v>165</v>
      </c>
      <c r="D3773" s="53" t="s">
        <v>3644</v>
      </c>
      <c r="E3773" s="53">
        <v>42.48265</v>
      </c>
      <c r="F3773" s="53">
        <v>-5.5335330000000003</v>
      </c>
      <c r="G3773" s="54">
        <v>780</v>
      </c>
      <c r="H3773" s="53">
        <v>929</v>
      </c>
      <c r="I3773" s="53">
        <v>463</v>
      </c>
      <c r="J3773" s="53">
        <v>466</v>
      </c>
      <c r="K3773" s="52">
        <v>346</v>
      </c>
      <c r="L3773" s="52">
        <v>434</v>
      </c>
      <c r="M3773" s="55">
        <v>5</v>
      </c>
      <c r="N3773" s="56" t="s">
        <v>17</v>
      </c>
      <c r="P3773" s="66"/>
      <c r="Q3773" s="53"/>
      <c r="R3773" s="53"/>
      <c r="S3773" s="53"/>
      <c r="T3773" s="53"/>
      <c r="U3773" s="53"/>
      <c r="V3773" s="53"/>
      <c r="W3773" s="53"/>
      <c r="BY3773" s="53"/>
    </row>
    <row r="3774" spans="2:77" s="52" customFormat="1" ht="13" x14ac:dyDescent="0.3">
      <c r="B3774" s="53" t="s">
        <v>2848</v>
      </c>
      <c r="C3774" s="53" t="s">
        <v>165</v>
      </c>
      <c r="D3774" s="53" t="s">
        <v>3645</v>
      </c>
      <c r="E3774" s="53">
        <v>42.664070000000002</v>
      </c>
      <c r="F3774" s="53">
        <v>-6.9459350000000004</v>
      </c>
      <c r="G3774" s="54">
        <v>629.73699999999997</v>
      </c>
      <c r="H3774" s="53">
        <v>725</v>
      </c>
      <c r="I3774" s="53">
        <v>376</v>
      </c>
      <c r="J3774" s="53">
        <v>349</v>
      </c>
      <c r="K3774" s="52">
        <v>346</v>
      </c>
      <c r="L3774" s="52">
        <v>283.73699999999997</v>
      </c>
      <c r="M3774" s="55">
        <v>4</v>
      </c>
      <c r="N3774" s="56" t="s">
        <v>17</v>
      </c>
      <c r="P3774" s="66"/>
      <c r="Q3774" s="53"/>
      <c r="R3774" s="53"/>
      <c r="S3774" s="53"/>
      <c r="T3774" s="53"/>
      <c r="U3774" s="53"/>
      <c r="V3774" s="53"/>
      <c r="W3774" s="53"/>
      <c r="BY3774" s="53"/>
    </row>
    <row r="3775" spans="2:77" s="52" customFormat="1" ht="13" x14ac:dyDescent="0.3">
      <c r="B3775" s="53" t="s">
        <v>2848</v>
      </c>
      <c r="C3775" s="53" t="s">
        <v>165</v>
      </c>
      <c r="D3775" s="53" t="s">
        <v>3646</v>
      </c>
      <c r="E3775" s="53">
        <v>42.886360000000003</v>
      </c>
      <c r="F3775" s="53">
        <v>-5.5349389999999996</v>
      </c>
      <c r="G3775" s="54">
        <v>1046.433</v>
      </c>
      <c r="H3775" s="53">
        <v>354</v>
      </c>
      <c r="I3775" s="53">
        <v>181</v>
      </c>
      <c r="J3775" s="53">
        <v>173</v>
      </c>
      <c r="K3775" s="52">
        <v>346</v>
      </c>
      <c r="L3775" s="52">
        <v>700.43299999999999</v>
      </c>
      <c r="M3775" s="55">
        <v>6</v>
      </c>
      <c r="N3775" s="56" t="s">
        <v>17</v>
      </c>
      <c r="P3775" s="66"/>
      <c r="Q3775" s="53"/>
      <c r="R3775" s="53"/>
      <c r="S3775" s="53"/>
      <c r="T3775" s="53"/>
      <c r="U3775" s="53"/>
      <c r="V3775" s="53"/>
      <c r="W3775" s="53"/>
      <c r="BY3775" s="53"/>
    </row>
    <row r="3776" spans="2:77" s="52" customFormat="1" ht="13" x14ac:dyDescent="0.3">
      <c r="B3776" s="53" t="s">
        <v>2848</v>
      </c>
      <c r="C3776" s="53" t="s">
        <v>165</v>
      </c>
      <c r="D3776" s="53" t="s">
        <v>3647</v>
      </c>
      <c r="E3776" s="53">
        <v>42.8185</v>
      </c>
      <c r="F3776" s="53">
        <v>-5.3328150000000001</v>
      </c>
      <c r="G3776" s="54">
        <v>938.02080000000001</v>
      </c>
      <c r="H3776" s="53">
        <v>470</v>
      </c>
      <c r="I3776" s="53">
        <v>238</v>
      </c>
      <c r="J3776" s="53">
        <v>232</v>
      </c>
      <c r="K3776" s="52">
        <v>346</v>
      </c>
      <c r="L3776" s="52">
        <v>592.02080000000001</v>
      </c>
      <c r="M3776" s="55">
        <v>5</v>
      </c>
      <c r="N3776" s="56" t="s">
        <v>17</v>
      </c>
      <c r="P3776" s="66"/>
      <c r="Q3776" s="53"/>
      <c r="R3776" s="53"/>
      <c r="S3776" s="53"/>
      <c r="T3776" s="53"/>
      <c r="U3776" s="53"/>
      <c r="V3776" s="53"/>
      <c r="W3776" s="53"/>
      <c r="BY3776" s="53"/>
    </row>
    <row r="3777" spans="2:77" s="52" customFormat="1" ht="13" x14ac:dyDescent="0.3">
      <c r="B3777" s="53" t="s">
        <v>2848</v>
      </c>
      <c r="C3777" s="53" t="s">
        <v>165</v>
      </c>
      <c r="D3777" s="53" t="s">
        <v>3648</v>
      </c>
      <c r="E3777" s="53">
        <v>42.684040000000003</v>
      </c>
      <c r="F3777" s="53">
        <v>-5.3666729999999996</v>
      </c>
      <c r="G3777" s="54">
        <v>862</v>
      </c>
      <c r="H3777" s="53">
        <v>1263</v>
      </c>
      <c r="I3777" s="53">
        <v>679</v>
      </c>
      <c r="J3777" s="53">
        <v>584</v>
      </c>
      <c r="K3777" s="52">
        <v>346</v>
      </c>
      <c r="L3777" s="52">
        <v>516</v>
      </c>
      <c r="M3777" s="55">
        <v>5</v>
      </c>
      <c r="N3777" s="56" t="s">
        <v>17</v>
      </c>
      <c r="P3777" s="66"/>
      <c r="Q3777" s="53"/>
      <c r="R3777" s="53"/>
      <c r="S3777" s="53"/>
      <c r="T3777" s="53"/>
      <c r="U3777" s="53"/>
      <c r="V3777" s="53"/>
      <c r="W3777" s="53"/>
      <c r="BY3777" s="53"/>
    </row>
    <row r="3778" spans="2:77" s="52" customFormat="1" ht="13" x14ac:dyDescent="0.3">
      <c r="B3778" s="53" t="s">
        <v>2848</v>
      </c>
      <c r="C3778" s="53" t="s">
        <v>165</v>
      </c>
      <c r="D3778" s="53" t="s">
        <v>3649</v>
      </c>
      <c r="E3778" s="53">
        <v>42.938209999999998</v>
      </c>
      <c r="F3778" s="53">
        <v>-6.3200779999999996</v>
      </c>
      <c r="G3778" s="54">
        <v>989.27620000000002</v>
      </c>
      <c r="H3778" s="53">
        <v>10660</v>
      </c>
      <c r="I3778" s="53">
        <v>5291</v>
      </c>
      <c r="J3778" s="53">
        <v>5369</v>
      </c>
      <c r="K3778" s="52">
        <v>346</v>
      </c>
      <c r="L3778" s="52">
        <v>643.27620000000002</v>
      </c>
      <c r="M3778" s="55">
        <v>6</v>
      </c>
      <c r="N3778" s="56" t="s">
        <v>17</v>
      </c>
      <c r="P3778" s="66"/>
      <c r="Q3778" s="53"/>
      <c r="R3778" s="53"/>
      <c r="S3778" s="53"/>
      <c r="T3778" s="53"/>
      <c r="U3778" s="53"/>
      <c r="V3778" s="53"/>
      <c r="W3778" s="53"/>
      <c r="BY3778" s="53"/>
    </row>
    <row r="3779" spans="2:77" s="52" customFormat="1" ht="13" x14ac:dyDescent="0.3">
      <c r="B3779" s="53" t="s">
        <v>2848</v>
      </c>
      <c r="C3779" s="53" t="s">
        <v>165</v>
      </c>
      <c r="D3779" s="53" t="s">
        <v>3650</v>
      </c>
      <c r="E3779" s="53">
        <v>42.245919999999998</v>
      </c>
      <c r="F3779" s="53">
        <v>-5.4471410000000002</v>
      </c>
      <c r="G3779" s="54">
        <v>847.02390000000003</v>
      </c>
      <c r="H3779" s="53">
        <v>127</v>
      </c>
      <c r="I3779" s="53">
        <v>70</v>
      </c>
      <c r="J3779" s="53">
        <v>57</v>
      </c>
      <c r="K3779" s="52">
        <v>346</v>
      </c>
      <c r="L3779" s="52">
        <v>501.02390000000003</v>
      </c>
      <c r="M3779" s="55">
        <v>5</v>
      </c>
      <c r="N3779" s="56" t="s">
        <v>17</v>
      </c>
      <c r="P3779" s="66"/>
      <c r="Q3779" s="53"/>
      <c r="R3779" s="53"/>
      <c r="S3779" s="53"/>
      <c r="T3779" s="53"/>
      <c r="U3779" s="53"/>
      <c r="V3779" s="53"/>
      <c r="W3779" s="53"/>
      <c r="BY3779" s="53"/>
    </row>
    <row r="3780" spans="2:77" s="52" customFormat="1" ht="13" x14ac:dyDescent="0.3">
      <c r="B3780" s="53" t="s">
        <v>2848</v>
      </c>
      <c r="C3780" s="53" t="s">
        <v>165</v>
      </c>
      <c r="D3780" s="53" t="s">
        <v>3651</v>
      </c>
      <c r="E3780" s="53">
        <v>42.517510000000001</v>
      </c>
      <c r="F3780" s="53">
        <v>-5.7664109999999997</v>
      </c>
      <c r="G3780" s="54">
        <v>899.35419999999999</v>
      </c>
      <c r="H3780" s="53">
        <v>1141</v>
      </c>
      <c r="I3780" s="53">
        <v>587</v>
      </c>
      <c r="J3780" s="53">
        <v>554</v>
      </c>
      <c r="K3780" s="52">
        <v>346</v>
      </c>
      <c r="L3780" s="52">
        <v>553.35419999999999</v>
      </c>
      <c r="M3780" s="55">
        <v>5</v>
      </c>
      <c r="N3780" s="56" t="s">
        <v>17</v>
      </c>
      <c r="P3780" s="66"/>
      <c r="Q3780" s="53"/>
      <c r="R3780" s="53"/>
      <c r="S3780" s="53"/>
      <c r="T3780" s="53"/>
      <c r="U3780" s="53"/>
      <c r="V3780" s="53"/>
      <c r="W3780" s="53"/>
      <c r="BY3780" s="53"/>
    </row>
    <row r="3781" spans="2:77" s="52" customFormat="1" ht="13" x14ac:dyDescent="0.3">
      <c r="B3781" s="53" t="s">
        <v>2848</v>
      </c>
      <c r="C3781" s="53" t="s">
        <v>165</v>
      </c>
      <c r="D3781" s="53" t="s">
        <v>3652</v>
      </c>
      <c r="E3781" s="53">
        <v>42.579940000000001</v>
      </c>
      <c r="F3781" s="53">
        <v>-6.7594430000000001</v>
      </c>
      <c r="G3781" s="54">
        <v>526.68550000000005</v>
      </c>
      <c r="H3781" s="53">
        <v>2196</v>
      </c>
      <c r="I3781" s="53">
        <v>1099</v>
      </c>
      <c r="J3781" s="53">
        <v>1097</v>
      </c>
      <c r="K3781" s="52">
        <v>346</v>
      </c>
      <c r="L3781" s="52">
        <v>180.68550000000005</v>
      </c>
      <c r="M3781" s="55">
        <v>2</v>
      </c>
      <c r="N3781" s="56" t="s">
        <v>17</v>
      </c>
      <c r="P3781" s="66"/>
      <c r="Q3781" s="53"/>
      <c r="R3781" s="53"/>
      <c r="S3781" s="53"/>
      <c r="T3781" s="53"/>
      <c r="U3781" s="53"/>
      <c r="V3781" s="53"/>
      <c r="W3781" s="53"/>
      <c r="BY3781" s="53"/>
    </row>
    <row r="3782" spans="2:77" s="52" customFormat="1" ht="13" x14ac:dyDescent="0.3">
      <c r="B3782" s="53" t="s">
        <v>2848</v>
      </c>
      <c r="C3782" s="53" t="s">
        <v>165</v>
      </c>
      <c r="D3782" s="53" t="s">
        <v>3653</v>
      </c>
      <c r="E3782" s="53">
        <v>42.270389999999999</v>
      </c>
      <c r="F3782" s="53">
        <v>-5.5690569999999999</v>
      </c>
      <c r="G3782" s="54">
        <v>748.90459999999996</v>
      </c>
      <c r="H3782" s="53">
        <v>397</v>
      </c>
      <c r="I3782" s="53">
        <v>213</v>
      </c>
      <c r="J3782" s="53">
        <v>184</v>
      </c>
      <c r="K3782" s="52">
        <v>346</v>
      </c>
      <c r="L3782" s="52">
        <v>402.90459999999996</v>
      </c>
      <c r="M3782" s="55">
        <v>5</v>
      </c>
      <c r="N3782" s="56" t="s">
        <v>17</v>
      </c>
      <c r="P3782" s="66"/>
      <c r="Q3782" s="53"/>
      <c r="R3782" s="53"/>
      <c r="S3782" s="53"/>
      <c r="T3782" s="53"/>
      <c r="U3782" s="53"/>
      <c r="V3782" s="53"/>
      <c r="W3782" s="53"/>
      <c r="BY3782" s="53"/>
    </row>
    <row r="3783" spans="2:77" s="52" customFormat="1" ht="13" x14ac:dyDescent="0.3">
      <c r="B3783" s="53" t="s">
        <v>2848</v>
      </c>
      <c r="C3783" s="53" t="s">
        <v>165</v>
      </c>
      <c r="D3783" s="53" t="s">
        <v>3654</v>
      </c>
      <c r="E3783" s="53">
        <v>42.60765</v>
      </c>
      <c r="F3783" s="53">
        <v>-6.8077480000000001</v>
      </c>
      <c r="G3783" s="54">
        <v>518.94359999999995</v>
      </c>
      <c r="H3783" s="53">
        <v>3481</v>
      </c>
      <c r="I3783" s="53">
        <v>1696</v>
      </c>
      <c r="J3783" s="53">
        <v>1785</v>
      </c>
      <c r="K3783" s="52">
        <v>346</v>
      </c>
      <c r="L3783" s="52">
        <v>172.94359999999995</v>
      </c>
      <c r="M3783" s="55">
        <v>2</v>
      </c>
      <c r="N3783" s="56" t="s">
        <v>17</v>
      </c>
      <c r="P3783" s="66"/>
      <c r="Q3783" s="53"/>
      <c r="R3783" s="53"/>
      <c r="S3783" s="53"/>
      <c r="T3783" s="53"/>
      <c r="U3783" s="53"/>
      <c r="V3783" s="53"/>
      <c r="W3783" s="53"/>
      <c r="BY3783" s="53"/>
    </row>
    <row r="3784" spans="2:77" s="52" customFormat="1" ht="13" x14ac:dyDescent="0.3">
      <c r="B3784" s="53" t="s">
        <v>2848</v>
      </c>
      <c r="C3784" s="53" t="s">
        <v>165</v>
      </c>
      <c r="D3784" s="53" t="s">
        <v>3655</v>
      </c>
      <c r="E3784" s="53">
        <v>42.634900000000002</v>
      </c>
      <c r="F3784" s="53">
        <v>-6.1621889999999997</v>
      </c>
      <c r="G3784" s="54">
        <v>1015.718</v>
      </c>
      <c r="H3784" s="53">
        <v>665</v>
      </c>
      <c r="I3784" s="53">
        <v>333</v>
      </c>
      <c r="J3784" s="53">
        <v>332</v>
      </c>
      <c r="K3784" s="52">
        <v>346</v>
      </c>
      <c r="L3784" s="52">
        <v>669.71799999999996</v>
      </c>
      <c r="M3784" s="55">
        <v>6</v>
      </c>
      <c r="N3784" s="56" t="s">
        <v>17</v>
      </c>
      <c r="P3784" s="66"/>
      <c r="Q3784" s="53"/>
      <c r="R3784" s="53"/>
      <c r="S3784" s="53"/>
      <c r="T3784" s="53"/>
      <c r="U3784" s="53"/>
      <c r="V3784" s="53"/>
      <c r="W3784" s="53"/>
      <c r="BY3784" s="53"/>
    </row>
    <row r="3785" spans="2:77" s="52" customFormat="1" ht="13" x14ac:dyDescent="0.3">
      <c r="B3785" s="53" t="s">
        <v>2848</v>
      </c>
      <c r="C3785" s="53" t="s">
        <v>165</v>
      </c>
      <c r="D3785" s="53" t="s">
        <v>3656</v>
      </c>
      <c r="E3785" s="53">
        <v>42.3217</v>
      </c>
      <c r="F3785" s="53">
        <v>-5.5822479999999999</v>
      </c>
      <c r="G3785" s="54">
        <v>762.7079</v>
      </c>
      <c r="H3785" s="53">
        <v>1297</v>
      </c>
      <c r="I3785" s="53">
        <v>636</v>
      </c>
      <c r="J3785" s="53">
        <v>661</v>
      </c>
      <c r="K3785" s="52">
        <v>346</v>
      </c>
      <c r="L3785" s="52">
        <v>416.7079</v>
      </c>
      <c r="M3785" s="55">
        <v>5</v>
      </c>
      <c r="N3785" s="56" t="s">
        <v>17</v>
      </c>
      <c r="P3785" s="66"/>
      <c r="Q3785" s="53"/>
      <c r="R3785" s="53"/>
      <c r="S3785" s="53"/>
      <c r="T3785" s="53"/>
      <c r="U3785" s="53"/>
      <c r="V3785" s="53"/>
      <c r="W3785" s="53"/>
      <c r="BY3785" s="53"/>
    </row>
    <row r="3786" spans="2:77" s="52" customFormat="1" ht="13" x14ac:dyDescent="0.3">
      <c r="B3786" s="53" t="s">
        <v>2848</v>
      </c>
      <c r="C3786" s="53" t="s">
        <v>165</v>
      </c>
      <c r="D3786" s="53" t="s">
        <v>3657</v>
      </c>
      <c r="E3786" s="53">
        <v>42.179729999999999</v>
      </c>
      <c r="F3786" s="53">
        <v>-5.5907869999999997</v>
      </c>
      <c r="G3786" s="54">
        <v>727.75059999999996</v>
      </c>
      <c r="H3786" s="53">
        <v>341</v>
      </c>
      <c r="I3786" s="53">
        <v>175</v>
      </c>
      <c r="J3786" s="53">
        <v>166</v>
      </c>
      <c r="K3786" s="52">
        <v>346</v>
      </c>
      <c r="L3786" s="52">
        <v>381.75059999999996</v>
      </c>
      <c r="M3786" s="55">
        <v>4</v>
      </c>
      <c r="N3786" s="56" t="s">
        <v>17</v>
      </c>
      <c r="P3786" s="66"/>
      <c r="Q3786" s="53"/>
      <c r="R3786" s="53"/>
      <c r="S3786" s="53"/>
      <c r="T3786" s="53"/>
      <c r="U3786" s="53"/>
      <c r="V3786" s="53"/>
      <c r="W3786" s="53"/>
      <c r="BY3786" s="53"/>
    </row>
    <row r="3787" spans="2:77" s="52" customFormat="1" ht="13" x14ac:dyDescent="0.3">
      <c r="B3787" s="53" t="s">
        <v>2848</v>
      </c>
      <c r="C3787" s="53" t="s">
        <v>165</v>
      </c>
      <c r="D3787" s="53" t="s">
        <v>3658</v>
      </c>
      <c r="E3787" s="53">
        <v>42.938400000000001</v>
      </c>
      <c r="F3787" s="53">
        <v>-5.6555910000000003</v>
      </c>
      <c r="G3787" s="54">
        <v>1138.44</v>
      </c>
      <c r="H3787" s="53">
        <v>1125</v>
      </c>
      <c r="I3787" s="53">
        <v>573</v>
      </c>
      <c r="J3787" s="53">
        <v>552</v>
      </c>
      <c r="K3787" s="52">
        <v>346</v>
      </c>
      <c r="L3787" s="52">
        <v>792.44</v>
      </c>
      <c r="M3787" s="55">
        <v>6</v>
      </c>
      <c r="N3787" s="56" t="s">
        <v>17</v>
      </c>
      <c r="P3787" s="66"/>
      <c r="Q3787" s="53"/>
      <c r="R3787" s="53"/>
      <c r="S3787" s="53"/>
      <c r="T3787" s="53"/>
      <c r="U3787" s="53"/>
      <c r="V3787" s="53"/>
      <c r="W3787" s="53"/>
      <c r="BY3787" s="53"/>
    </row>
    <row r="3788" spans="2:77" s="52" customFormat="1" ht="13" x14ac:dyDescent="0.3">
      <c r="B3788" s="53" t="s">
        <v>2848</v>
      </c>
      <c r="C3788" s="53" t="s">
        <v>165</v>
      </c>
      <c r="D3788" s="53" t="s">
        <v>3659</v>
      </c>
      <c r="E3788" s="53">
        <v>42.568530000000003</v>
      </c>
      <c r="F3788" s="53">
        <v>-5.0583530000000003</v>
      </c>
      <c r="G3788" s="54">
        <v>892.33100000000002</v>
      </c>
      <c r="H3788" s="53">
        <v>153</v>
      </c>
      <c r="I3788" s="53">
        <v>86</v>
      </c>
      <c r="J3788" s="53">
        <v>67</v>
      </c>
      <c r="K3788" s="52">
        <v>346</v>
      </c>
      <c r="L3788" s="52">
        <v>546.33100000000002</v>
      </c>
      <c r="M3788" s="55">
        <v>5</v>
      </c>
      <c r="N3788" s="56" t="s">
        <v>17</v>
      </c>
      <c r="P3788" s="66"/>
      <c r="Q3788" s="53"/>
      <c r="R3788" s="53"/>
      <c r="S3788" s="53"/>
      <c r="T3788" s="53"/>
      <c r="U3788" s="53"/>
      <c r="V3788" s="53"/>
      <c r="W3788" s="53"/>
      <c r="BY3788" s="53"/>
    </row>
    <row r="3789" spans="2:77" s="52" customFormat="1" ht="13" x14ac:dyDescent="0.3">
      <c r="B3789" s="53" t="s">
        <v>2848</v>
      </c>
      <c r="C3789" s="53" t="s">
        <v>165</v>
      </c>
      <c r="D3789" s="53" t="s">
        <v>3660</v>
      </c>
      <c r="E3789" s="53">
        <v>42.562379999999997</v>
      </c>
      <c r="F3789" s="53">
        <v>-6.023193</v>
      </c>
      <c r="G3789" s="54">
        <v>909.99260000000004</v>
      </c>
      <c r="H3789" s="53">
        <v>815</v>
      </c>
      <c r="I3789" s="53">
        <v>409</v>
      </c>
      <c r="J3789" s="53">
        <v>406</v>
      </c>
      <c r="K3789" s="52">
        <v>346</v>
      </c>
      <c r="L3789" s="52">
        <v>563.99260000000004</v>
      </c>
      <c r="M3789" s="55">
        <v>5</v>
      </c>
      <c r="N3789" s="56" t="s">
        <v>17</v>
      </c>
      <c r="P3789" s="66"/>
      <c r="Q3789" s="53"/>
      <c r="R3789" s="53"/>
      <c r="S3789" s="53"/>
      <c r="T3789" s="53"/>
      <c r="U3789" s="53"/>
      <c r="V3789" s="53"/>
      <c r="W3789" s="53"/>
      <c r="BY3789" s="53"/>
    </row>
    <row r="3790" spans="2:77" s="52" customFormat="1" ht="13" x14ac:dyDescent="0.3">
      <c r="B3790" s="53" t="s">
        <v>2848</v>
      </c>
      <c r="C3790" s="53" t="s">
        <v>165</v>
      </c>
      <c r="D3790" s="53" t="s">
        <v>3661</v>
      </c>
      <c r="E3790" s="53">
        <v>42.426960000000001</v>
      </c>
      <c r="F3790" s="53">
        <v>-5.0468780000000004</v>
      </c>
      <c r="G3790" s="54">
        <v>819.03610000000003</v>
      </c>
      <c r="H3790" s="53">
        <v>194</v>
      </c>
      <c r="I3790" s="53">
        <v>97</v>
      </c>
      <c r="J3790" s="53">
        <v>97</v>
      </c>
      <c r="K3790" s="52">
        <v>346</v>
      </c>
      <c r="L3790" s="52">
        <v>473.03610000000003</v>
      </c>
      <c r="M3790" s="55">
        <v>5</v>
      </c>
      <c r="N3790" s="56" t="s">
        <v>17</v>
      </c>
      <c r="P3790" s="66"/>
      <c r="Q3790" s="53"/>
      <c r="R3790" s="53"/>
      <c r="S3790" s="53"/>
      <c r="T3790" s="53"/>
      <c r="U3790" s="53"/>
      <c r="V3790" s="53"/>
      <c r="W3790" s="53"/>
      <c r="BY3790" s="53"/>
    </row>
    <row r="3791" spans="2:77" s="52" customFormat="1" ht="13" x14ac:dyDescent="0.3">
      <c r="B3791" s="53" t="s">
        <v>2848</v>
      </c>
      <c r="C3791" s="53" t="s">
        <v>165</v>
      </c>
      <c r="D3791" s="53" t="s">
        <v>3662</v>
      </c>
      <c r="E3791" s="53">
        <v>42.309829999999998</v>
      </c>
      <c r="F3791" s="53">
        <v>-5.9959119999999997</v>
      </c>
      <c r="G3791" s="54">
        <v>822.55579999999998</v>
      </c>
      <c r="H3791" s="53">
        <v>917</v>
      </c>
      <c r="I3791" s="53">
        <v>473</v>
      </c>
      <c r="J3791" s="53">
        <v>444</v>
      </c>
      <c r="K3791" s="52">
        <v>346</v>
      </c>
      <c r="L3791" s="52">
        <v>476.55579999999998</v>
      </c>
      <c r="M3791" s="55">
        <v>5</v>
      </c>
      <c r="N3791" s="56" t="s">
        <v>17</v>
      </c>
      <c r="P3791" s="66"/>
      <c r="Q3791" s="53"/>
      <c r="R3791" s="53"/>
      <c r="S3791" s="53"/>
      <c r="T3791" s="53"/>
      <c r="U3791" s="53"/>
      <c r="V3791" s="53"/>
      <c r="W3791" s="53"/>
      <c r="BY3791" s="53"/>
    </row>
    <row r="3792" spans="2:77" s="52" customFormat="1" ht="13" x14ac:dyDescent="0.3">
      <c r="B3792" s="53" t="s">
        <v>2848</v>
      </c>
      <c r="C3792" s="53" t="s">
        <v>165</v>
      </c>
      <c r="D3792" s="53" t="s">
        <v>3663</v>
      </c>
      <c r="E3792" s="53">
        <v>42.398049999999998</v>
      </c>
      <c r="F3792" s="53">
        <v>-5.3006900000000003</v>
      </c>
      <c r="G3792" s="54">
        <v>845.79859999999996</v>
      </c>
      <c r="H3792" s="53">
        <v>166</v>
      </c>
      <c r="I3792" s="53">
        <v>97</v>
      </c>
      <c r="J3792" s="53">
        <v>69</v>
      </c>
      <c r="K3792" s="52">
        <v>346</v>
      </c>
      <c r="L3792" s="52">
        <v>499.79859999999996</v>
      </c>
      <c r="M3792" s="55">
        <v>5</v>
      </c>
      <c r="N3792" s="56" t="s">
        <v>17</v>
      </c>
      <c r="P3792" s="66"/>
      <c r="Q3792" s="53"/>
      <c r="R3792" s="53"/>
      <c r="S3792" s="53"/>
      <c r="T3792" s="53"/>
      <c r="U3792" s="53"/>
      <c r="V3792" s="53"/>
      <c r="W3792" s="53"/>
      <c r="BY3792" s="53"/>
    </row>
    <row r="3793" spans="2:77" s="52" customFormat="1" ht="13" x14ac:dyDescent="0.3">
      <c r="B3793" s="53" t="s">
        <v>2848</v>
      </c>
      <c r="C3793" s="53" t="s">
        <v>165</v>
      </c>
      <c r="D3793" s="53" t="s">
        <v>3664</v>
      </c>
      <c r="E3793" s="53">
        <v>42.470709999999997</v>
      </c>
      <c r="F3793" s="53">
        <v>-5.4796610000000001</v>
      </c>
      <c r="G3793" s="54">
        <v>780.36289999999997</v>
      </c>
      <c r="H3793" s="53">
        <v>551</v>
      </c>
      <c r="I3793" s="53">
        <v>276</v>
      </c>
      <c r="J3793" s="53">
        <v>275</v>
      </c>
      <c r="K3793" s="52">
        <v>346</v>
      </c>
      <c r="L3793" s="52">
        <v>434.36289999999997</v>
      </c>
      <c r="M3793" s="55">
        <v>5</v>
      </c>
      <c r="N3793" s="56" t="s">
        <v>17</v>
      </c>
      <c r="P3793" s="66"/>
      <c r="Q3793" s="53"/>
      <c r="R3793" s="53"/>
      <c r="S3793" s="53"/>
      <c r="T3793" s="53"/>
      <c r="U3793" s="53"/>
      <c r="V3793" s="53"/>
      <c r="W3793" s="53"/>
      <c r="BY3793" s="53"/>
    </row>
    <row r="3794" spans="2:77" s="52" customFormat="1" ht="13" x14ac:dyDescent="0.3">
      <c r="B3794" s="53" t="s">
        <v>2848</v>
      </c>
      <c r="C3794" s="53" t="s">
        <v>165</v>
      </c>
      <c r="D3794" s="53" t="s">
        <v>3665</v>
      </c>
      <c r="E3794" s="53">
        <v>42.500239999999998</v>
      </c>
      <c r="F3794" s="53">
        <v>-6.0583520000000002</v>
      </c>
      <c r="G3794" s="54">
        <v>868.22919999999999</v>
      </c>
      <c r="H3794" s="53">
        <v>640</v>
      </c>
      <c r="I3794" s="53">
        <v>336</v>
      </c>
      <c r="J3794" s="53">
        <v>304</v>
      </c>
      <c r="K3794" s="52">
        <v>346</v>
      </c>
      <c r="L3794" s="52">
        <v>522.22919999999999</v>
      </c>
      <c r="M3794" s="55">
        <v>5</v>
      </c>
      <c r="N3794" s="56" t="s">
        <v>17</v>
      </c>
      <c r="P3794" s="66"/>
      <c r="Q3794" s="53"/>
      <c r="R3794" s="53"/>
      <c r="S3794" s="53"/>
      <c r="T3794" s="53"/>
      <c r="U3794" s="53"/>
      <c r="V3794" s="53"/>
      <c r="W3794" s="53"/>
      <c r="BY3794" s="53"/>
    </row>
    <row r="3795" spans="2:77" s="52" customFormat="1" ht="13" x14ac:dyDescent="0.3">
      <c r="B3795" s="53" t="s">
        <v>2848</v>
      </c>
      <c r="C3795" s="53" t="s">
        <v>165</v>
      </c>
      <c r="D3795" s="53" t="s">
        <v>3666</v>
      </c>
      <c r="E3795" s="53">
        <v>42.184730000000002</v>
      </c>
      <c r="F3795" s="53">
        <v>-5.5496809999999996</v>
      </c>
      <c r="G3795" s="54">
        <v>737.96590000000003</v>
      </c>
      <c r="H3795" s="53">
        <v>418</v>
      </c>
      <c r="I3795" s="53">
        <v>219</v>
      </c>
      <c r="J3795" s="53">
        <v>199</v>
      </c>
      <c r="K3795" s="52">
        <v>346</v>
      </c>
      <c r="L3795" s="52">
        <v>391.96590000000003</v>
      </c>
      <c r="M3795" s="55">
        <v>4</v>
      </c>
      <c r="N3795" s="56" t="s">
        <v>17</v>
      </c>
      <c r="P3795" s="66"/>
      <c r="Q3795" s="53"/>
      <c r="R3795" s="53"/>
      <c r="S3795" s="53"/>
      <c r="T3795" s="53"/>
      <c r="U3795" s="53"/>
      <c r="V3795" s="53"/>
      <c r="W3795" s="53"/>
      <c r="BY3795" s="53"/>
    </row>
    <row r="3796" spans="2:77" s="52" customFormat="1" ht="13" x14ac:dyDescent="0.3">
      <c r="B3796" s="53" t="s">
        <v>2848</v>
      </c>
      <c r="C3796" s="53" t="s">
        <v>165</v>
      </c>
      <c r="D3796" s="53" t="s">
        <v>3667</v>
      </c>
      <c r="E3796" s="53">
        <v>42.145139999999998</v>
      </c>
      <c r="F3796" s="53">
        <v>-5.5975619999999999</v>
      </c>
      <c r="G3796" s="54">
        <v>724.34929999999997</v>
      </c>
      <c r="H3796" s="53">
        <v>992</v>
      </c>
      <c r="I3796" s="53">
        <v>515</v>
      </c>
      <c r="J3796" s="53">
        <v>477</v>
      </c>
      <c r="K3796" s="52">
        <v>346</v>
      </c>
      <c r="L3796" s="52">
        <v>378.34929999999997</v>
      </c>
      <c r="M3796" s="55">
        <v>4</v>
      </c>
      <c r="N3796" s="56" t="s">
        <v>17</v>
      </c>
      <c r="P3796" s="66"/>
      <c r="Q3796" s="53"/>
      <c r="R3796" s="53"/>
      <c r="S3796" s="53"/>
      <c r="T3796" s="53"/>
      <c r="U3796" s="53"/>
      <c r="V3796" s="53"/>
      <c r="W3796" s="53"/>
      <c r="BY3796" s="53"/>
    </row>
    <row r="3797" spans="2:77" s="52" customFormat="1" ht="13" x14ac:dyDescent="0.3">
      <c r="B3797" s="53" t="s">
        <v>2848</v>
      </c>
      <c r="C3797" s="53" t="s">
        <v>165</v>
      </c>
      <c r="D3797" s="53" t="s">
        <v>3668</v>
      </c>
      <c r="E3797" s="53">
        <v>42.638849999999998</v>
      </c>
      <c r="F3797" s="53">
        <v>-5.5575850000000004</v>
      </c>
      <c r="G3797" s="54">
        <v>864.29169999999999</v>
      </c>
      <c r="H3797" s="53">
        <v>17013</v>
      </c>
      <c r="I3797" s="53">
        <v>8494</v>
      </c>
      <c r="J3797" s="53">
        <v>8519</v>
      </c>
      <c r="K3797" s="52">
        <v>346</v>
      </c>
      <c r="L3797" s="52">
        <v>518.29169999999999</v>
      </c>
      <c r="M3797" s="55">
        <v>5</v>
      </c>
      <c r="N3797" s="56" t="s">
        <v>17</v>
      </c>
      <c r="P3797" s="66"/>
      <c r="Q3797" s="53"/>
      <c r="R3797" s="53"/>
      <c r="S3797" s="53"/>
      <c r="T3797" s="53"/>
      <c r="U3797" s="53"/>
      <c r="V3797" s="53"/>
      <c r="W3797" s="53"/>
      <c r="BY3797" s="53"/>
    </row>
    <row r="3798" spans="2:77" s="52" customFormat="1" ht="13" x14ac:dyDescent="0.3">
      <c r="B3798" s="53" t="s">
        <v>2848</v>
      </c>
      <c r="C3798" s="53" t="s">
        <v>165</v>
      </c>
      <c r="D3798" s="53" t="s">
        <v>3669</v>
      </c>
      <c r="E3798" s="53">
        <v>42.44614</v>
      </c>
      <c r="F3798" s="53">
        <v>-5.9042180000000002</v>
      </c>
      <c r="G3798" s="54">
        <v>816.7586</v>
      </c>
      <c r="H3798" s="53">
        <v>3313</v>
      </c>
      <c r="I3798" s="53">
        <v>1619</v>
      </c>
      <c r="J3798" s="53">
        <v>1694</v>
      </c>
      <c r="K3798" s="52">
        <v>346</v>
      </c>
      <c r="L3798" s="52">
        <v>470.7586</v>
      </c>
      <c r="M3798" s="55">
        <v>5</v>
      </c>
      <c r="N3798" s="56" t="s">
        <v>17</v>
      </c>
      <c r="P3798" s="66"/>
      <c r="Q3798" s="53"/>
      <c r="R3798" s="53"/>
      <c r="S3798" s="53"/>
      <c r="T3798" s="53"/>
      <c r="U3798" s="53"/>
      <c r="V3798" s="53"/>
      <c r="W3798" s="53"/>
      <c r="BY3798" s="53"/>
    </row>
    <row r="3799" spans="2:77" s="52" customFormat="1" ht="13" x14ac:dyDescent="0.3">
      <c r="B3799" s="53" t="s">
        <v>2848</v>
      </c>
      <c r="C3799" s="53" t="s">
        <v>165</v>
      </c>
      <c r="D3799" s="53" t="s">
        <v>3670</v>
      </c>
      <c r="E3799" s="53">
        <v>42.471179999999997</v>
      </c>
      <c r="F3799" s="53">
        <v>-5.9131530000000003</v>
      </c>
      <c r="G3799" s="54">
        <v>831.32050000000004</v>
      </c>
      <c r="H3799" s="53">
        <v>738</v>
      </c>
      <c r="I3799" s="53">
        <v>381</v>
      </c>
      <c r="J3799" s="53">
        <v>357</v>
      </c>
      <c r="K3799" s="52">
        <v>346</v>
      </c>
      <c r="L3799" s="52">
        <v>485.32050000000004</v>
      </c>
      <c r="M3799" s="55">
        <v>5</v>
      </c>
      <c r="N3799" s="56" t="s">
        <v>17</v>
      </c>
      <c r="P3799" s="66"/>
      <c r="Q3799" s="53"/>
      <c r="R3799" s="53"/>
      <c r="S3799" s="53"/>
      <c r="T3799" s="53"/>
      <c r="U3799" s="53"/>
      <c r="V3799" s="53"/>
      <c r="W3799" s="53"/>
      <c r="BY3799" s="53"/>
    </row>
    <row r="3800" spans="2:77" s="52" customFormat="1" ht="13" x14ac:dyDescent="0.3">
      <c r="B3800" s="53" t="s">
        <v>2848</v>
      </c>
      <c r="C3800" s="53" t="s">
        <v>165</v>
      </c>
      <c r="D3800" s="53" t="s">
        <v>3671</v>
      </c>
      <c r="E3800" s="53">
        <v>42.533589999999997</v>
      </c>
      <c r="F3800" s="53">
        <v>-5.4139290000000004</v>
      </c>
      <c r="G3800" s="54">
        <v>851.87689999999998</v>
      </c>
      <c r="H3800" s="53">
        <v>1240</v>
      </c>
      <c r="I3800" s="53">
        <v>652</v>
      </c>
      <c r="J3800" s="53">
        <v>588</v>
      </c>
      <c r="K3800" s="52">
        <v>346</v>
      </c>
      <c r="L3800" s="52">
        <v>505.87689999999998</v>
      </c>
      <c r="M3800" s="55">
        <v>5</v>
      </c>
      <c r="N3800" s="56" t="s">
        <v>17</v>
      </c>
      <c r="P3800" s="66"/>
      <c r="Q3800" s="53"/>
      <c r="R3800" s="53"/>
      <c r="S3800" s="53"/>
      <c r="T3800" s="53"/>
      <c r="U3800" s="53"/>
      <c r="V3800" s="53"/>
      <c r="W3800" s="53"/>
      <c r="BY3800" s="53"/>
    </row>
    <row r="3801" spans="2:77" s="52" customFormat="1" ht="13" x14ac:dyDescent="0.3">
      <c r="B3801" s="53" t="s">
        <v>2848</v>
      </c>
      <c r="C3801" s="53" t="s">
        <v>165</v>
      </c>
      <c r="D3801" s="53" t="s">
        <v>3672</v>
      </c>
      <c r="E3801" s="53">
        <v>42.560920000000003</v>
      </c>
      <c r="F3801" s="53">
        <v>-5.0475820000000002</v>
      </c>
      <c r="G3801" s="54">
        <v>862.90639999999996</v>
      </c>
      <c r="H3801" s="53">
        <v>244</v>
      </c>
      <c r="I3801" s="53">
        <v>134</v>
      </c>
      <c r="J3801" s="53">
        <v>110</v>
      </c>
      <c r="K3801" s="52">
        <v>346</v>
      </c>
      <c r="L3801" s="52">
        <v>516.90639999999996</v>
      </c>
      <c r="M3801" s="55">
        <v>5</v>
      </c>
      <c r="N3801" s="56" t="s">
        <v>17</v>
      </c>
      <c r="P3801" s="66"/>
      <c r="Q3801" s="53"/>
      <c r="R3801" s="53"/>
      <c r="S3801" s="53"/>
      <c r="T3801" s="53"/>
      <c r="U3801" s="53"/>
      <c r="V3801" s="53"/>
      <c r="W3801" s="53"/>
      <c r="BY3801" s="53"/>
    </row>
    <row r="3802" spans="2:77" s="52" customFormat="1" ht="13" x14ac:dyDescent="0.3">
      <c r="B3802" s="53" t="s">
        <v>2848</v>
      </c>
      <c r="C3802" s="53" t="s">
        <v>165</v>
      </c>
      <c r="D3802" s="53" t="s">
        <v>3673</v>
      </c>
      <c r="E3802" s="53">
        <v>42.518549999999998</v>
      </c>
      <c r="F3802" s="53">
        <v>-5.4851869999999998</v>
      </c>
      <c r="G3802" s="54">
        <v>797.61739999999998</v>
      </c>
      <c r="H3802" s="53">
        <v>1896</v>
      </c>
      <c r="I3802" s="53">
        <v>1004</v>
      </c>
      <c r="J3802" s="53">
        <v>892</v>
      </c>
      <c r="K3802" s="52">
        <v>346</v>
      </c>
      <c r="L3802" s="52">
        <v>451.61739999999998</v>
      </c>
      <c r="M3802" s="55">
        <v>5</v>
      </c>
      <c r="N3802" s="56" t="s">
        <v>17</v>
      </c>
      <c r="P3802" s="66"/>
      <c r="Q3802" s="53"/>
      <c r="R3802" s="53"/>
      <c r="S3802" s="53"/>
      <c r="T3802" s="53"/>
      <c r="U3802" s="53"/>
      <c r="V3802" s="53"/>
      <c r="W3802" s="53"/>
      <c r="BY3802" s="53"/>
    </row>
    <row r="3803" spans="2:77" s="52" customFormat="1" ht="13" x14ac:dyDescent="0.3">
      <c r="B3803" s="53" t="s">
        <v>2848</v>
      </c>
      <c r="C3803" s="53" t="s">
        <v>165</v>
      </c>
      <c r="D3803" s="53" t="s">
        <v>3674</v>
      </c>
      <c r="E3803" s="53">
        <v>42.361260000000001</v>
      </c>
      <c r="F3803" s="53">
        <v>-5.8545999999999996</v>
      </c>
      <c r="G3803" s="54">
        <v>799.62080000000003</v>
      </c>
      <c r="H3803" s="53">
        <v>844</v>
      </c>
      <c r="I3803" s="53">
        <v>443</v>
      </c>
      <c r="J3803" s="53">
        <v>401</v>
      </c>
      <c r="K3803" s="52">
        <v>346</v>
      </c>
      <c r="L3803" s="52">
        <v>453.62080000000003</v>
      </c>
      <c r="M3803" s="55">
        <v>5</v>
      </c>
      <c r="N3803" s="56" t="s">
        <v>17</v>
      </c>
      <c r="P3803" s="66"/>
      <c r="Q3803" s="53"/>
      <c r="R3803" s="53"/>
      <c r="S3803" s="53"/>
      <c r="T3803" s="53"/>
      <c r="U3803" s="53"/>
      <c r="V3803" s="53"/>
      <c r="W3803" s="53"/>
      <c r="BY3803" s="53"/>
    </row>
    <row r="3804" spans="2:77" s="52" customFormat="1" ht="13" x14ac:dyDescent="0.3">
      <c r="B3804" s="53" t="s">
        <v>2848</v>
      </c>
      <c r="C3804" s="53" t="s">
        <v>165</v>
      </c>
      <c r="D3804" s="53" t="s">
        <v>3675</v>
      </c>
      <c r="E3804" s="53">
        <v>42.535040000000002</v>
      </c>
      <c r="F3804" s="53">
        <v>-4.9636820000000004</v>
      </c>
      <c r="G3804" s="54">
        <v>916.14179999999999</v>
      </c>
      <c r="H3804" s="53">
        <v>549</v>
      </c>
      <c r="I3804" s="53">
        <v>307</v>
      </c>
      <c r="J3804" s="53">
        <v>242</v>
      </c>
      <c r="K3804" s="52">
        <v>346</v>
      </c>
      <c r="L3804" s="52">
        <v>570.14179999999999</v>
      </c>
      <c r="M3804" s="55">
        <v>5</v>
      </c>
      <c r="N3804" s="56" t="s">
        <v>17</v>
      </c>
      <c r="P3804" s="66"/>
      <c r="Q3804" s="53"/>
      <c r="R3804" s="53"/>
      <c r="S3804" s="53"/>
      <c r="T3804" s="53"/>
      <c r="U3804" s="53"/>
      <c r="V3804" s="53"/>
      <c r="W3804" s="53"/>
      <c r="BY3804" s="53"/>
    </row>
    <row r="3805" spans="2:77" s="52" customFormat="1" ht="13" x14ac:dyDescent="0.3">
      <c r="B3805" s="53" t="s">
        <v>2848</v>
      </c>
      <c r="C3805" s="53" t="s">
        <v>165</v>
      </c>
      <c r="D3805" s="53" t="s">
        <v>3676</v>
      </c>
      <c r="E3805" s="53">
        <v>42.272019999999998</v>
      </c>
      <c r="F3805" s="53">
        <v>-5.7359580000000001</v>
      </c>
      <c r="G3805" s="54">
        <v>782.12819999999999</v>
      </c>
      <c r="H3805" s="53">
        <v>495</v>
      </c>
      <c r="I3805" s="53">
        <v>279</v>
      </c>
      <c r="J3805" s="53">
        <v>216</v>
      </c>
      <c r="K3805" s="52">
        <v>346</v>
      </c>
      <c r="L3805" s="52">
        <v>436.12819999999999</v>
      </c>
      <c r="M3805" s="55">
        <v>5</v>
      </c>
      <c r="N3805" s="56" t="s">
        <v>17</v>
      </c>
      <c r="P3805" s="66"/>
      <c r="Q3805" s="53"/>
      <c r="R3805" s="53"/>
      <c r="S3805" s="53"/>
      <c r="T3805" s="53"/>
      <c r="U3805" s="53"/>
      <c r="V3805" s="53"/>
      <c r="W3805" s="53"/>
      <c r="BY3805" s="53"/>
    </row>
    <row r="3806" spans="2:77" s="52" customFormat="1" ht="13" x14ac:dyDescent="0.3">
      <c r="B3806" s="53" t="s">
        <v>5085</v>
      </c>
      <c r="C3806" s="53" t="s">
        <v>167</v>
      </c>
      <c r="D3806" s="53" t="s">
        <v>5615</v>
      </c>
      <c r="E3806" s="53">
        <v>42.161059999999999</v>
      </c>
      <c r="F3806" s="53">
        <v>1.089764</v>
      </c>
      <c r="G3806" s="54">
        <v>952.17639999999994</v>
      </c>
      <c r="H3806" s="53">
        <v>183</v>
      </c>
      <c r="I3806" s="53">
        <v>102</v>
      </c>
      <c r="J3806" s="53">
        <v>81</v>
      </c>
      <c r="K3806" s="52">
        <v>131</v>
      </c>
      <c r="L3806" s="52">
        <v>821.17639999999994</v>
      </c>
      <c r="M3806" s="55">
        <v>7</v>
      </c>
      <c r="N3806" s="61" t="s">
        <v>17</v>
      </c>
      <c r="P3806" s="66"/>
      <c r="Q3806" s="53"/>
      <c r="R3806" s="53"/>
      <c r="S3806" s="53"/>
      <c r="T3806" s="53"/>
      <c r="U3806" s="53"/>
      <c r="V3806" s="53"/>
      <c r="W3806" s="53"/>
      <c r="BY3806" s="53"/>
    </row>
    <row r="3807" spans="2:77" s="52" customFormat="1" ht="13" x14ac:dyDescent="0.3">
      <c r="B3807" s="53" t="s">
        <v>5085</v>
      </c>
      <c r="C3807" s="53" t="s">
        <v>167</v>
      </c>
      <c r="D3807" s="53" t="s">
        <v>5616</v>
      </c>
      <c r="E3807" s="53">
        <v>42.00282</v>
      </c>
      <c r="F3807" s="53">
        <v>0.76439489999999999</v>
      </c>
      <c r="G3807" s="54">
        <v>607.97410000000002</v>
      </c>
      <c r="H3807" s="53">
        <v>575</v>
      </c>
      <c r="I3807" s="53">
        <v>304</v>
      </c>
      <c r="J3807" s="53">
        <v>271</v>
      </c>
      <c r="K3807" s="52">
        <v>131</v>
      </c>
      <c r="L3807" s="52">
        <v>476.97410000000002</v>
      </c>
      <c r="M3807" s="55">
        <v>5</v>
      </c>
      <c r="N3807" s="61" t="s">
        <v>17</v>
      </c>
      <c r="P3807" s="66"/>
      <c r="Q3807" s="53"/>
      <c r="R3807" s="53"/>
      <c r="S3807" s="53"/>
      <c r="T3807" s="53"/>
      <c r="U3807" s="53"/>
      <c r="V3807" s="53"/>
      <c r="W3807" s="53"/>
      <c r="BY3807" s="53"/>
    </row>
    <row r="3808" spans="2:77" s="52" customFormat="1" ht="13" x14ac:dyDescent="0.3">
      <c r="B3808" s="53" t="s">
        <v>5085</v>
      </c>
      <c r="C3808" s="53" t="s">
        <v>167</v>
      </c>
      <c r="D3808" s="53" t="s">
        <v>5617</v>
      </c>
      <c r="E3808" s="53">
        <v>41.786110000000001</v>
      </c>
      <c r="F3808" s="53">
        <v>1.098811</v>
      </c>
      <c r="G3808" s="54">
        <v>338.7131</v>
      </c>
      <c r="H3808" s="53">
        <v>5608</v>
      </c>
      <c r="I3808" s="53">
        <v>2866</v>
      </c>
      <c r="J3808" s="53">
        <v>2742</v>
      </c>
      <c r="K3808" s="52">
        <v>131</v>
      </c>
      <c r="L3808" s="52">
        <v>207.7131</v>
      </c>
      <c r="M3808" s="55">
        <v>4</v>
      </c>
      <c r="N3808" s="61" t="s">
        <v>16</v>
      </c>
      <c r="P3808" s="66"/>
      <c r="Q3808" s="53"/>
      <c r="R3808" s="53"/>
      <c r="S3808" s="53"/>
      <c r="T3808" s="53"/>
      <c r="U3808" s="53"/>
      <c r="V3808" s="53"/>
      <c r="W3808" s="53"/>
      <c r="BY3808" s="53"/>
    </row>
    <row r="3809" spans="2:77" s="52" customFormat="1" ht="13" x14ac:dyDescent="0.3">
      <c r="B3809" s="53" t="s">
        <v>5085</v>
      </c>
      <c r="C3809" s="53" t="s">
        <v>167</v>
      </c>
      <c r="D3809" s="53" t="s">
        <v>5618</v>
      </c>
      <c r="E3809" s="53">
        <v>41.495759999999997</v>
      </c>
      <c r="F3809" s="53">
        <v>0.45973910000000001</v>
      </c>
      <c r="G3809" s="54">
        <v>114.30929999999999</v>
      </c>
      <c r="H3809" s="53">
        <v>2398</v>
      </c>
      <c r="I3809" s="53">
        <v>1256</v>
      </c>
      <c r="J3809" s="53">
        <v>1142</v>
      </c>
      <c r="K3809" s="52">
        <v>131</v>
      </c>
      <c r="L3809" s="52">
        <v>-16.690700000000007</v>
      </c>
      <c r="M3809" s="55">
        <v>2</v>
      </c>
      <c r="N3809" s="61" t="s">
        <v>16</v>
      </c>
      <c r="P3809" s="66"/>
      <c r="Q3809" s="53"/>
      <c r="R3809" s="53"/>
      <c r="S3809" s="53"/>
      <c r="T3809" s="53"/>
      <c r="U3809" s="53"/>
      <c r="V3809" s="53"/>
      <c r="W3809" s="53"/>
      <c r="BY3809" s="53"/>
    </row>
    <row r="3810" spans="2:77" s="52" customFormat="1" ht="13" x14ac:dyDescent="0.3">
      <c r="B3810" s="53" t="s">
        <v>5085</v>
      </c>
      <c r="C3810" s="53" t="s">
        <v>167</v>
      </c>
      <c r="D3810" s="53" t="s">
        <v>5619</v>
      </c>
      <c r="E3810" s="53">
        <v>41.616100000000003</v>
      </c>
      <c r="F3810" s="53">
        <v>0.73756469999999996</v>
      </c>
      <c r="G3810" s="54">
        <v>207.91849999999999</v>
      </c>
      <c r="H3810" s="53">
        <v>740</v>
      </c>
      <c r="I3810" s="53">
        <v>384</v>
      </c>
      <c r="J3810" s="53">
        <v>356</v>
      </c>
      <c r="K3810" s="52">
        <v>131</v>
      </c>
      <c r="L3810" s="52">
        <v>76.918499999999995</v>
      </c>
      <c r="M3810" s="55">
        <v>2</v>
      </c>
      <c r="N3810" s="61" t="s">
        <v>16</v>
      </c>
      <c r="P3810" s="66"/>
      <c r="Q3810" s="53"/>
      <c r="R3810" s="53"/>
      <c r="S3810" s="53"/>
      <c r="T3810" s="53"/>
      <c r="U3810" s="53"/>
      <c r="V3810" s="53"/>
      <c r="W3810" s="53"/>
      <c r="BY3810" s="53"/>
    </row>
    <row r="3811" spans="2:77" s="52" customFormat="1" ht="13" x14ac:dyDescent="0.3">
      <c r="B3811" s="53" t="s">
        <v>5085</v>
      </c>
      <c r="C3811" s="53" t="s">
        <v>167</v>
      </c>
      <c r="D3811" s="53" t="s">
        <v>5620</v>
      </c>
      <c r="E3811" s="53">
        <v>42.351570000000002</v>
      </c>
      <c r="F3811" s="53">
        <v>1.505077</v>
      </c>
      <c r="G3811" s="54">
        <v>745.43370000000004</v>
      </c>
      <c r="H3811" s="53">
        <v>391</v>
      </c>
      <c r="I3811" s="53">
        <v>206</v>
      </c>
      <c r="J3811" s="53">
        <v>185</v>
      </c>
      <c r="K3811" s="52">
        <v>131</v>
      </c>
      <c r="L3811" s="52">
        <v>614.43370000000004</v>
      </c>
      <c r="M3811" s="55">
        <v>6</v>
      </c>
      <c r="N3811" s="61" t="s">
        <v>17</v>
      </c>
      <c r="P3811" s="66"/>
      <c r="Q3811" s="53"/>
      <c r="R3811" s="53"/>
      <c r="S3811" s="53"/>
      <c r="T3811" s="53"/>
      <c r="U3811" s="53"/>
      <c r="V3811" s="53"/>
      <c r="W3811" s="53"/>
      <c r="BY3811" s="53"/>
    </row>
    <row r="3812" spans="2:77" s="52" customFormat="1" ht="13" x14ac:dyDescent="0.3">
      <c r="B3812" s="53" t="s">
        <v>5085</v>
      </c>
      <c r="C3812" s="53" t="s">
        <v>167</v>
      </c>
      <c r="D3812" s="53" t="s">
        <v>5621</v>
      </c>
      <c r="E3812" s="53">
        <v>41.448099999999997</v>
      </c>
      <c r="F3812" s="53">
        <v>0.73880239999999997</v>
      </c>
      <c r="G3812" s="54">
        <v>370.04160000000002</v>
      </c>
      <c r="H3812" s="53">
        <v>476</v>
      </c>
      <c r="I3812" s="53">
        <v>257</v>
      </c>
      <c r="J3812" s="53">
        <v>219</v>
      </c>
      <c r="K3812" s="52">
        <v>131</v>
      </c>
      <c r="L3812" s="52">
        <v>239.04160000000002</v>
      </c>
      <c r="M3812" s="55">
        <v>4</v>
      </c>
      <c r="N3812" s="61" t="s">
        <v>16</v>
      </c>
      <c r="P3812" s="66"/>
      <c r="Q3812" s="53"/>
      <c r="R3812" s="53"/>
      <c r="S3812" s="53"/>
      <c r="T3812" s="53"/>
      <c r="U3812" s="53"/>
      <c r="V3812" s="53"/>
      <c r="W3812" s="53"/>
      <c r="BY3812" s="53"/>
    </row>
    <row r="3813" spans="2:77" s="52" customFormat="1" ht="13" x14ac:dyDescent="0.3">
      <c r="B3813" s="53" t="s">
        <v>5085</v>
      </c>
      <c r="C3813" s="53" t="s">
        <v>167</v>
      </c>
      <c r="D3813" s="53" t="s">
        <v>5622</v>
      </c>
      <c r="E3813" s="53">
        <v>41.572989999999997</v>
      </c>
      <c r="F3813" s="53">
        <v>0.60571719999999996</v>
      </c>
      <c r="G3813" s="54">
        <v>151.89779999999999</v>
      </c>
      <c r="H3813" s="53">
        <v>1872</v>
      </c>
      <c r="I3813" s="53">
        <v>985</v>
      </c>
      <c r="J3813" s="53">
        <v>887</v>
      </c>
      <c r="K3813" s="52">
        <v>131</v>
      </c>
      <c r="L3813" s="52">
        <v>20.897799999999989</v>
      </c>
      <c r="M3813" s="55">
        <v>2</v>
      </c>
      <c r="N3813" s="61" t="s">
        <v>16</v>
      </c>
      <c r="P3813" s="66"/>
      <c r="Q3813" s="53"/>
      <c r="R3813" s="53"/>
      <c r="S3813" s="53"/>
      <c r="T3813" s="53"/>
      <c r="U3813" s="53"/>
      <c r="V3813" s="53"/>
      <c r="W3813" s="53"/>
      <c r="BY3813" s="53"/>
    </row>
    <row r="3814" spans="2:77" s="52" customFormat="1" ht="13" x14ac:dyDescent="0.3">
      <c r="B3814" s="53" t="s">
        <v>5085</v>
      </c>
      <c r="C3814" s="53" t="s">
        <v>167</v>
      </c>
      <c r="D3814" s="53" t="s">
        <v>5623</v>
      </c>
      <c r="E3814" s="53">
        <v>41.751980000000003</v>
      </c>
      <c r="F3814" s="53">
        <v>0.65822340000000001</v>
      </c>
      <c r="G3814" s="54">
        <v>238.3108</v>
      </c>
      <c r="H3814" s="53">
        <v>1613</v>
      </c>
      <c r="I3814" s="53">
        <v>834</v>
      </c>
      <c r="J3814" s="53">
        <v>779</v>
      </c>
      <c r="K3814" s="52">
        <v>131</v>
      </c>
      <c r="L3814" s="52">
        <v>107.3108</v>
      </c>
      <c r="M3814" s="55">
        <v>2</v>
      </c>
      <c r="N3814" s="61" t="s">
        <v>16</v>
      </c>
      <c r="P3814" s="66"/>
      <c r="Q3814" s="53"/>
      <c r="R3814" s="53"/>
      <c r="S3814" s="53"/>
      <c r="T3814" s="53"/>
      <c r="U3814" s="53"/>
      <c r="V3814" s="53"/>
      <c r="W3814" s="53"/>
      <c r="BY3814" s="53"/>
    </row>
    <row r="3815" spans="2:77" s="52" customFormat="1" ht="13" x14ac:dyDescent="0.3">
      <c r="B3815" s="53" t="s">
        <v>5085</v>
      </c>
      <c r="C3815" s="53" t="s">
        <v>167</v>
      </c>
      <c r="D3815" s="53" t="s">
        <v>5624</v>
      </c>
      <c r="E3815" s="53">
        <v>41.425170000000001</v>
      </c>
      <c r="F3815" s="53">
        <v>0.93789230000000001</v>
      </c>
      <c r="G3815" s="54">
        <v>534.48820000000001</v>
      </c>
      <c r="H3815" s="53">
        <v>836</v>
      </c>
      <c r="I3815" s="53">
        <v>423</v>
      </c>
      <c r="J3815" s="53">
        <v>413</v>
      </c>
      <c r="K3815" s="52">
        <v>131</v>
      </c>
      <c r="L3815" s="52">
        <v>403.48820000000001</v>
      </c>
      <c r="M3815" s="55">
        <v>5</v>
      </c>
      <c r="N3815" s="61" t="s">
        <v>17</v>
      </c>
      <c r="P3815" s="66"/>
      <c r="Q3815" s="53"/>
      <c r="R3815" s="53"/>
      <c r="S3815" s="53"/>
      <c r="T3815" s="53"/>
      <c r="U3815" s="53"/>
      <c r="V3815" s="53"/>
      <c r="W3815" s="53"/>
      <c r="BY3815" s="53"/>
    </row>
    <row r="3816" spans="2:77" s="52" customFormat="1" ht="13" x14ac:dyDescent="0.3">
      <c r="B3816" s="53" t="s">
        <v>5085</v>
      </c>
      <c r="C3816" s="53" t="s">
        <v>167</v>
      </c>
      <c r="D3816" s="53" t="s">
        <v>5625</v>
      </c>
      <c r="E3816" s="53">
        <v>41.480849999999997</v>
      </c>
      <c r="F3816" s="53">
        <v>0.61797709999999995</v>
      </c>
      <c r="G3816" s="54">
        <v>216.0127</v>
      </c>
      <c r="H3816" s="53">
        <v>239</v>
      </c>
      <c r="I3816" s="53">
        <v>116</v>
      </c>
      <c r="J3816" s="53">
        <v>123</v>
      </c>
      <c r="K3816" s="52">
        <v>131</v>
      </c>
      <c r="L3816" s="52">
        <v>85.012699999999995</v>
      </c>
      <c r="M3816" s="55">
        <v>2</v>
      </c>
      <c r="N3816" s="61" t="s">
        <v>16</v>
      </c>
      <c r="P3816" s="66"/>
      <c r="Q3816" s="53"/>
      <c r="R3816" s="53"/>
      <c r="S3816" s="53"/>
      <c r="T3816" s="53"/>
      <c r="U3816" s="53"/>
      <c r="V3816" s="53"/>
      <c r="W3816" s="53"/>
      <c r="BY3816" s="53"/>
    </row>
    <row r="3817" spans="2:77" s="52" customFormat="1" ht="13" x14ac:dyDescent="0.3">
      <c r="B3817" s="53" t="s">
        <v>5085</v>
      </c>
      <c r="C3817" s="53" t="s">
        <v>167</v>
      </c>
      <c r="D3817" s="53" t="s">
        <v>5626</v>
      </c>
      <c r="E3817" s="53">
        <v>41.566139999999997</v>
      </c>
      <c r="F3817" s="53">
        <v>0.53027199999999997</v>
      </c>
      <c r="G3817" s="54">
        <v>136.52189999999999</v>
      </c>
      <c r="H3817" s="53">
        <v>7776</v>
      </c>
      <c r="I3817" s="53">
        <v>4060</v>
      </c>
      <c r="J3817" s="53">
        <v>3716</v>
      </c>
      <c r="K3817" s="52">
        <v>131</v>
      </c>
      <c r="L3817" s="52">
        <v>5.521899999999988</v>
      </c>
      <c r="M3817" s="55">
        <v>2</v>
      </c>
      <c r="N3817" s="61" t="s">
        <v>16</v>
      </c>
      <c r="P3817" s="66"/>
      <c r="Q3817" s="53"/>
      <c r="R3817" s="53"/>
      <c r="S3817" s="53"/>
      <c r="T3817" s="53"/>
      <c r="U3817" s="53"/>
      <c r="V3817" s="53"/>
      <c r="W3817" s="53"/>
      <c r="BY3817" s="53"/>
    </row>
    <row r="3818" spans="2:77" s="52" customFormat="1" ht="13" x14ac:dyDescent="0.3">
      <c r="B3818" s="53" t="s">
        <v>5085</v>
      </c>
      <c r="C3818" s="53" t="s">
        <v>167</v>
      </c>
      <c r="D3818" s="53" t="s">
        <v>5627</v>
      </c>
      <c r="E3818" s="53">
        <v>41.649090000000001</v>
      </c>
      <c r="F3818" s="53">
        <v>0.69452530000000001</v>
      </c>
      <c r="G3818" s="54">
        <v>213.22579999999999</v>
      </c>
      <c r="H3818" s="53">
        <v>2677</v>
      </c>
      <c r="I3818" s="53">
        <v>1406</v>
      </c>
      <c r="J3818" s="53">
        <v>1271</v>
      </c>
      <c r="K3818" s="52">
        <v>131</v>
      </c>
      <c r="L3818" s="52">
        <v>82.225799999999992</v>
      </c>
      <c r="M3818" s="55">
        <v>2</v>
      </c>
      <c r="N3818" s="61" t="s">
        <v>16</v>
      </c>
      <c r="P3818" s="66"/>
      <c r="Q3818" s="53"/>
      <c r="R3818" s="53"/>
      <c r="S3818" s="53"/>
      <c r="T3818" s="53"/>
      <c r="U3818" s="53"/>
      <c r="V3818" s="53"/>
      <c r="W3818" s="53"/>
      <c r="BY3818" s="53"/>
    </row>
    <row r="3819" spans="2:77" s="52" customFormat="1" ht="13" x14ac:dyDescent="0.3">
      <c r="B3819" s="53" t="s">
        <v>5085</v>
      </c>
      <c r="C3819" s="53" t="s">
        <v>167</v>
      </c>
      <c r="D3819" s="53" t="s">
        <v>5628</v>
      </c>
      <c r="E3819" s="53">
        <v>41.830930000000002</v>
      </c>
      <c r="F3819" s="53">
        <v>0.56812050000000003</v>
      </c>
      <c r="G3819" s="54">
        <v>298.50170000000003</v>
      </c>
      <c r="H3819" s="53">
        <v>3155</v>
      </c>
      <c r="I3819" s="53">
        <v>1635</v>
      </c>
      <c r="J3819" s="53">
        <v>1520</v>
      </c>
      <c r="K3819" s="52">
        <v>131</v>
      </c>
      <c r="L3819" s="52">
        <v>167.50170000000003</v>
      </c>
      <c r="M3819" s="55">
        <v>2</v>
      </c>
      <c r="N3819" s="61" t="s">
        <v>16</v>
      </c>
      <c r="P3819" s="66"/>
      <c r="Q3819" s="53"/>
      <c r="R3819" s="53"/>
      <c r="S3819" s="53"/>
      <c r="T3819" s="53"/>
      <c r="U3819" s="53"/>
      <c r="V3819" s="53"/>
      <c r="W3819" s="53"/>
      <c r="BY3819" s="53"/>
    </row>
    <row r="3820" spans="2:77" s="52" customFormat="1" ht="13" x14ac:dyDescent="0.3">
      <c r="B3820" s="53" t="s">
        <v>5085</v>
      </c>
      <c r="C3820" s="53" t="s">
        <v>167</v>
      </c>
      <c r="D3820" s="53" t="s">
        <v>5629</v>
      </c>
      <c r="E3820" s="53">
        <v>41.522129999999997</v>
      </c>
      <c r="F3820" s="53">
        <v>0.61902000000000001</v>
      </c>
      <c r="G3820" s="54">
        <v>233.03299999999999</v>
      </c>
      <c r="H3820" s="53">
        <v>318</v>
      </c>
      <c r="I3820" s="53">
        <v>169</v>
      </c>
      <c r="J3820" s="53">
        <v>149</v>
      </c>
      <c r="K3820" s="52">
        <v>131</v>
      </c>
      <c r="L3820" s="52">
        <v>102.03299999999999</v>
      </c>
      <c r="M3820" s="55">
        <v>2</v>
      </c>
      <c r="N3820" s="61" t="s">
        <v>16</v>
      </c>
      <c r="P3820" s="66"/>
      <c r="Q3820" s="53"/>
      <c r="R3820" s="53"/>
      <c r="S3820" s="53"/>
      <c r="T3820" s="53"/>
      <c r="U3820" s="53"/>
      <c r="V3820" s="53"/>
      <c r="W3820" s="53"/>
      <c r="BY3820" s="53"/>
    </row>
    <row r="3821" spans="2:77" s="52" customFormat="1" ht="13" x14ac:dyDescent="0.3">
      <c r="B3821" s="53" t="s">
        <v>5085</v>
      </c>
      <c r="C3821" s="53" t="s">
        <v>167</v>
      </c>
      <c r="D3821" s="53" t="s">
        <v>5630</v>
      </c>
      <c r="E3821" s="53">
        <v>41.814480000000003</v>
      </c>
      <c r="F3821" s="53">
        <v>0.63662209999999997</v>
      </c>
      <c r="G3821" s="54">
        <v>347.60210000000001</v>
      </c>
      <c r="H3821" s="53">
        <v>469</v>
      </c>
      <c r="I3821" s="53">
        <v>242</v>
      </c>
      <c r="J3821" s="53">
        <v>227</v>
      </c>
      <c r="K3821" s="52">
        <v>131</v>
      </c>
      <c r="L3821" s="52">
        <v>216.60210000000001</v>
      </c>
      <c r="M3821" s="55">
        <v>4</v>
      </c>
      <c r="N3821" s="61" t="s">
        <v>16</v>
      </c>
      <c r="P3821" s="66"/>
      <c r="Q3821" s="53"/>
      <c r="R3821" s="53"/>
      <c r="S3821" s="53"/>
      <c r="T3821" s="53"/>
      <c r="U3821" s="53"/>
      <c r="V3821" s="53"/>
      <c r="W3821" s="53"/>
      <c r="BY3821" s="53"/>
    </row>
    <row r="3822" spans="2:77" s="52" customFormat="1" ht="13" x14ac:dyDescent="0.3">
      <c r="B3822" s="53" t="s">
        <v>5085</v>
      </c>
      <c r="C3822" s="53" t="s">
        <v>167</v>
      </c>
      <c r="D3822" s="53" t="s">
        <v>5631</v>
      </c>
      <c r="E3822" s="53">
        <v>41.737949999999998</v>
      </c>
      <c r="F3822" s="53">
        <v>0.58974470000000001</v>
      </c>
      <c r="G3822" s="54">
        <v>282.07069999999999</v>
      </c>
      <c r="H3822" s="53">
        <v>3165</v>
      </c>
      <c r="I3822" s="53">
        <v>1661</v>
      </c>
      <c r="J3822" s="53">
        <v>1504</v>
      </c>
      <c r="K3822" s="52">
        <v>131</v>
      </c>
      <c r="L3822" s="52">
        <v>151.07069999999999</v>
      </c>
      <c r="M3822" s="55">
        <v>2</v>
      </c>
      <c r="N3822" s="61" t="s">
        <v>16</v>
      </c>
      <c r="P3822" s="66"/>
      <c r="Q3822" s="53"/>
      <c r="R3822" s="53"/>
      <c r="S3822" s="53"/>
      <c r="T3822" s="53"/>
      <c r="U3822" s="53"/>
      <c r="V3822" s="53"/>
      <c r="W3822" s="53"/>
      <c r="BY3822" s="53"/>
    </row>
    <row r="3823" spans="2:77" s="52" customFormat="1" ht="13" x14ac:dyDescent="0.3">
      <c r="B3823" s="53" t="s">
        <v>5085</v>
      </c>
      <c r="C3823" s="53" t="s">
        <v>167</v>
      </c>
      <c r="D3823" s="53" t="s">
        <v>5632</v>
      </c>
      <c r="E3823" s="53">
        <v>42.549280000000003</v>
      </c>
      <c r="F3823" s="53">
        <v>1.317485</v>
      </c>
      <c r="G3823" s="54">
        <v>1056.239</v>
      </c>
      <c r="H3823" s="53">
        <v>297</v>
      </c>
      <c r="I3823" s="53">
        <v>154</v>
      </c>
      <c r="J3823" s="53">
        <v>143</v>
      </c>
      <c r="K3823" s="52">
        <v>131</v>
      </c>
      <c r="L3823" s="52">
        <v>925.23900000000003</v>
      </c>
      <c r="M3823" s="55">
        <v>7</v>
      </c>
      <c r="N3823" s="61" t="s">
        <v>17</v>
      </c>
      <c r="P3823" s="66"/>
      <c r="Q3823" s="53"/>
      <c r="R3823" s="53"/>
      <c r="S3823" s="53"/>
      <c r="T3823" s="53"/>
      <c r="U3823" s="53"/>
      <c r="V3823" s="53"/>
      <c r="W3823" s="53"/>
      <c r="BY3823" s="53"/>
    </row>
    <row r="3824" spans="2:77" s="52" customFormat="1" ht="13" x14ac:dyDescent="0.3">
      <c r="B3824" s="53" t="s">
        <v>5085</v>
      </c>
      <c r="C3824" s="53" t="s">
        <v>167</v>
      </c>
      <c r="D3824" s="53" t="s">
        <v>5633</v>
      </c>
      <c r="E3824" s="53">
        <v>41.731009999999998</v>
      </c>
      <c r="F3824" s="53">
        <v>0.4377279</v>
      </c>
      <c r="G3824" s="54">
        <v>249.53970000000001</v>
      </c>
      <c r="H3824" s="53">
        <v>6506</v>
      </c>
      <c r="I3824" s="53">
        <v>3427</v>
      </c>
      <c r="J3824" s="53">
        <v>3079</v>
      </c>
      <c r="K3824" s="52">
        <v>131</v>
      </c>
      <c r="L3824" s="52">
        <v>118.53970000000001</v>
      </c>
      <c r="M3824" s="55">
        <v>2</v>
      </c>
      <c r="N3824" s="61" t="s">
        <v>16</v>
      </c>
      <c r="P3824" s="66"/>
      <c r="Q3824" s="53"/>
      <c r="R3824" s="53"/>
      <c r="S3824" s="53"/>
      <c r="T3824" s="53"/>
      <c r="U3824" s="53"/>
      <c r="V3824" s="53"/>
      <c r="W3824" s="53"/>
      <c r="BY3824" s="53"/>
    </row>
    <row r="3825" spans="2:77" s="52" customFormat="1" ht="13" x14ac:dyDescent="0.3">
      <c r="B3825" s="53" t="s">
        <v>5085</v>
      </c>
      <c r="C3825" s="53" t="s">
        <v>167</v>
      </c>
      <c r="D3825" s="53" t="s">
        <v>5634</v>
      </c>
      <c r="E3825" s="53">
        <v>41.305259999999997</v>
      </c>
      <c r="F3825" s="53">
        <v>0.42441630000000002</v>
      </c>
      <c r="G3825" s="54">
        <v>468.05709999999999</v>
      </c>
      <c r="H3825" s="53">
        <v>397</v>
      </c>
      <c r="I3825" s="53">
        <v>215</v>
      </c>
      <c r="J3825" s="53">
        <v>182</v>
      </c>
      <c r="K3825" s="52">
        <v>131</v>
      </c>
      <c r="L3825" s="52">
        <v>337.05709999999999</v>
      </c>
      <c r="M3825" s="55">
        <v>4</v>
      </c>
      <c r="N3825" s="61" t="s">
        <v>16</v>
      </c>
      <c r="P3825" s="66"/>
      <c r="Q3825" s="53"/>
      <c r="R3825" s="53"/>
      <c r="S3825" s="53"/>
      <c r="T3825" s="53"/>
      <c r="U3825" s="53"/>
      <c r="V3825" s="53"/>
      <c r="W3825" s="53"/>
      <c r="BY3825" s="53"/>
    </row>
    <row r="3826" spans="2:77" s="52" customFormat="1" ht="13" x14ac:dyDescent="0.3">
      <c r="B3826" s="53" t="s">
        <v>5085</v>
      </c>
      <c r="C3826" s="53" t="s">
        <v>167</v>
      </c>
      <c r="D3826" s="53" t="s">
        <v>5635</v>
      </c>
      <c r="E3826" s="53">
        <v>41.795520000000003</v>
      </c>
      <c r="F3826" s="53">
        <v>0.57010490000000003</v>
      </c>
      <c r="G3826" s="54">
        <v>300.96210000000002</v>
      </c>
      <c r="H3826" s="53">
        <v>3669</v>
      </c>
      <c r="I3826" s="53">
        <v>1929</v>
      </c>
      <c r="J3826" s="53">
        <v>1740</v>
      </c>
      <c r="K3826" s="52">
        <v>131</v>
      </c>
      <c r="L3826" s="52">
        <v>169.96210000000002</v>
      </c>
      <c r="M3826" s="55">
        <v>2</v>
      </c>
      <c r="N3826" s="61" t="s">
        <v>16</v>
      </c>
      <c r="P3826" s="66"/>
      <c r="Q3826" s="53"/>
      <c r="R3826" s="53"/>
      <c r="S3826" s="53"/>
      <c r="T3826" s="53"/>
      <c r="U3826" s="53"/>
      <c r="V3826" s="53"/>
      <c r="W3826" s="53"/>
      <c r="BY3826" s="53"/>
    </row>
    <row r="3827" spans="2:77" s="52" customFormat="1" ht="13" x14ac:dyDescent="0.3">
      <c r="B3827" s="53" t="s">
        <v>5085</v>
      </c>
      <c r="C3827" s="53" t="s">
        <v>167</v>
      </c>
      <c r="D3827" s="53" t="s">
        <v>5636</v>
      </c>
      <c r="E3827" s="53">
        <v>41.91187</v>
      </c>
      <c r="F3827" s="53">
        <v>0.96001179999999997</v>
      </c>
      <c r="G3827" s="54">
        <v>298.36619999999999</v>
      </c>
      <c r="H3827" s="53">
        <v>146</v>
      </c>
      <c r="I3827" s="53">
        <v>87</v>
      </c>
      <c r="J3827" s="53">
        <v>59</v>
      </c>
      <c r="K3827" s="52">
        <v>131</v>
      </c>
      <c r="L3827" s="52">
        <v>167.36619999999999</v>
      </c>
      <c r="M3827" s="55">
        <v>2</v>
      </c>
      <c r="N3827" s="61" t="s">
        <v>16</v>
      </c>
      <c r="P3827" s="66"/>
      <c r="Q3827" s="53"/>
      <c r="R3827" s="53"/>
      <c r="S3827" s="53"/>
      <c r="T3827" s="53"/>
      <c r="U3827" s="53"/>
      <c r="V3827" s="53"/>
      <c r="W3827" s="53"/>
      <c r="BY3827" s="53"/>
    </row>
    <row r="3828" spans="2:77" s="52" customFormat="1" ht="13" x14ac:dyDescent="0.3">
      <c r="B3828" s="53" t="s">
        <v>5085</v>
      </c>
      <c r="C3828" s="53" t="s">
        <v>167</v>
      </c>
      <c r="D3828" s="53" t="s">
        <v>5637</v>
      </c>
      <c r="E3828" s="53">
        <v>41.667110000000001</v>
      </c>
      <c r="F3828" s="53">
        <v>0.55529740000000005</v>
      </c>
      <c r="G3828" s="54">
        <v>264.90390000000002</v>
      </c>
      <c r="H3828" s="53">
        <v>6058</v>
      </c>
      <c r="I3828" s="53">
        <v>3032</v>
      </c>
      <c r="J3828" s="53">
        <v>3026</v>
      </c>
      <c r="K3828" s="52">
        <v>131</v>
      </c>
      <c r="L3828" s="52">
        <v>133.90390000000002</v>
      </c>
      <c r="M3828" s="55">
        <v>2</v>
      </c>
      <c r="N3828" s="61" t="s">
        <v>16</v>
      </c>
      <c r="P3828" s="66"/>
      <c r="Q3828" s="53"/>
      <c r="R3828" s="53"/>
      <c r="S3828" s="53"/>
      <c r="T3828" s="53"/>
      <c r="U3828" s="53"/>
      <c r="V3828" s="53"/>
      <c r="W3828" s="53"/>
      <c r="BY3828" s="53"/>
    </row>
    <row r="3829" spans="2:77" s="52" customFormat="1" ht="13" x14ac:dyDescent="0.3">
      <c r="B3829" s="53" t="s">
        <v>5085</v>
      </c>
      <c r="C3829" s="53" t="s">
        <v>167</v>
      </c>
      <c r="D3829" s="53" t="s">
        <v>5638</v>
      </c>
      <c r="E3829" s="53">
        <v>42.635289999999998</v>
      </c>
      <c r="F3829" s="53">
        <v>1.1074889999999999</v>
      </c>
      <c r="G3829" s="54">
        <v>1091.135</v>
      </c>
      <c r="H3829" s="53">
        <v>434</v>
      </c>
      <c r="I3829" s="53">
        <v>248</v>
      </c>
      <c r="J3829" s="53">
        <v>186</v>
      </c>
      <c r="K3829" s="52">
        <v>131</v>
      </c>
      <c r="L3829" s="52">
        <v>960.13499999999999</v>
      </c>
      <c r="M3829" s="55">
        <v>7</v>
      </c>
      <c r="N3829" s="61" t="s">
        <v>17</v>
      </c>
      <c r="P3829" s="66"/>
      <c r="Q3829" s="53"/>
      <c r="R3829" s="53"/>
      <c r="S3829" s="53"/>
      <c r="T3829" s="53"/>
      <c r="U3829" s="53"/>
      <c r="V3829" s="53"/>
      <c r="W3829" s="53"/>
      <c r="BY3829" s="53"/>
    </row>
    <row r="3830" spans="2:77" s="52" customFormat="1" ht="13" x14ac:dyDescent="0.3">
      <c r="B3830" s="53" t="s">
        <v>5085</v>
      </c>
      <c r="C3830" s="53" t="s">
        <v>167</v>
      </c>
      <c r="D3830" s="53" t="s">
        <v>5639</v>
      </c>
      <c r="E3830" s="53">
        <v>41.657310000000003</v>
      </c>
      <c r="F3830" s="53">
        <v>1.086762</v>
      </c>
      <c r="G3830" s="54">
        <v>342</v>
      </c>
      <c r="H3830" s="53">
        <v>1351</v>
      </c>
      <c r="I3830" s="53">
        <v>681</v>
      </c>
      <c r="J3830" s="53">
        <v>670</v>
      </c>
      <c r="K3830" s="52">
        <v>131</v>
      </c>
      <c r="L3830" s="52">
        <v>211</v>
      </c>
      <c r="M3830" s="55">
        <v>4</v>
      </c>
      <c r="N3830" s="61" t="s">
        <v>16</v>
      </c>
      <c r="P3830" s="66"/>
      <c r="Q3830" s="53"/>
      <c r="R3830" s="53"/>
      <c r="S3830" s="53"/>
      <c r="T3830" s="53"/>
      <c r="U3830" s="53"/>
      <c r="V3830" s="53"/>
      <c r="W3830" s="53"/>
      <c r="BY3830" s="53"/>
    </row>
    <row r="3831" spans="2:77" s="52" customFormat="1" ht="13" x14ac:dyDescent="0.3">
      <c r="B3831" s="53" t="s">
        <v>5085</v>
      </c>
      <c r="C3831" s="53" t="s">
        <v>167</v>
      </c>
      <c r="D3831" s="53" t="s">
        <v>5640</v>
      </c>
      <c r="E3831" s="53">
        <v>41.54045</v>
      </c>
      <c r="F3831" s="53">
        <v>0.91849760000000003</v>
      </c>
      <c r="G3831" s="54">
        <v>306.75200000000001</v>
      </c>
      <c r="H3831" s="53">
        <v>2480</v>
      </c>
      <c r="I3831" s="53">
        <v>1282</v>
      </c>
      <c r="J3831" s="53">
        <v>1198</v>
      </c>
      <c r="K3831" s="52">
        <v>131</v>
      </c>
      <c r="L3831" s="52">
        <v>175.75200000000001</v>
      </c>
      <c r="M3831" s="55">
        <v>2</v>
      </c>
      <c r="N3831" s="61" t="s">
        <v>16</v>
      </c>
      <c r="P3831" s="66"/>
      <c r="Q3831" s="53"/>
      <c r="R3831" s="53"/>
      <c r="S3831" s="53"/>
      <c r="T3831" s="53"/>
      <c r="U3831" s="53"/>
      <c r="V3831" s="53"/>
      <c r="W3831" s="53"/>
      <c r="BY3831" s="53"/>
    </row>
    <row r="3832" spans="2:77" s="52" customFormat="1" ht="13" x14ac:dyDescent="0.3">
      <c r="B3832" s="53" t="s">
        <v>5085</v>
      </c>
      <c r="C3832" s="53" t="s">
        <v>167</v>
      </c>
      <c r="D3832" s="53" t="s">
        <v>5641</v>
      </c>
      <c r="E3832" s="53">
        <v>42.75694</v>
      </c>
      <c r="F3832" s="53">
        <v>0.71222220000000003</v>
      </c>
      <c r="G3832" s="54">
        <v>1300.125</v>
      </c>
      <c r="H3832" s="53">
        <v>68</v>
      </c>
      <c r="I3832" s="53">
        <v>46</v>
      </c>
      <c r="J3832" s="53">
        <v>22</v>
      </c>
      <c r="K3832" s="52">
        <v>131</v>
      </c>
      <c r="L3832" s="52">
        <v>1169.125</v>
      </c>
      <c r="M3832" s="55">
        <v>8</v>
      </c>
      <c r="N3832" s="61" t="s">
        <v>17</v>
      </c>
      <c r="P3832" s="66"/>
      <c r="Q3832" s="53"/>
      <c r="R3832" s="53"/>
      <c r="S3832" s="53"/>
      <c r="T3832" s="53"/>
      <c r="U3832" s="53"/>
      <c r="V3832" s="53"/>
      <c r="W3832" s="53"/>
      <c r="BY3832" s="53"/>
    </row>
    <row r="3833" spans="2:77" s="52" customFormat="1" ht="13" x14ac:dyDescent="0.3">
      <c r="B3833" s="53" t="s">
        <v>5085</v>
      </c>
      <c r="C3833" s="53" t="s">
        <v>167</v>
      </c>
      <c r="D3833" s="53" t="s">
        <v>5642</v>
      </c>
      <c r="E3833" s="53">
        <v>42.34995</v>
      </c>
      <c r="F3833" s="53">
        <v>1.584271</v>
      </c>
      <c r="G3833" s="54">
        <v>985.86670000000004</v>
      </c>
      <c r="H3833" s="53">
        <v>93</v>
      </c>
      <c r="I3833" s="53">
        <v>49</v>
      </c>
      <c r="J3833" s="53">
        <v>44</v>
      </c>
      <c r="K3833" s="52">
        <v>131</v>
      </c>
      <c r="L3833" s="52">
        <v>854.86670000000004</v>
      </c>
      <c r="M3833" s="55">
        <v>7</v>
      </c>
      <c r="N3833" s="61" t="s">
        <v>17</v>
      </c>
      <c r="P3833" s="66"/>
      <c r="Q3833" s="53"/>
      <c r="R3833" s="53"/>
      <c r="S3833" s="53"/>
      <c r="T3833" s="53"/>
      <c r="U3833" s="53"/>
      <c r="V3833" s="53"/>
      <c r="W3833" s="53"/>
      <c r="BY3833" s="53"/>
    </row>
    <row r="3834" spans="2:77" s="52" customFormat="1" ht="13" x14ac:dyDescent="0.3">
      <c r="B3834" s="53" t="s">
        <v>5085</v>
      </c>
      <c r="C3834" s="53" t="s">
        <v>167</v>
      </c>
      <c r="D3834" s="53" t="s">
        <v>5643</v>
      </c>
      <c r="E3834" s="53">
        <v>41.55321</v>
      </c>
      <c r="F3834" s="53">
        <v>0.70551620000000004</v>
      </c>
      <c r="G3834" s="54">
        <v>201.7782</v>
      </c>
      <c r="H3834" s="53">
        <v>1517</v>
      </c>
      <c r="I3834" s="53">
        <v>794</v>
      </c>
      <c r="J3834" s="53">
        <v>723</v>
      </c>
      <c r="K3834" s="52">
        <v>131</v>
      </c>
      <c r="L3834" s="52">
        <v>70.778199999999998</v>
      </c>
      <c r="M3834" s="55">
        <v>2</v>
      </c>
      <c r="N3834" s="61" t="s">
        <v>16</v>
      </c>
      <c r="P3834" s="66"/>
      <c r="Q3834" s="53"/>
      <c r="R3834" s="53"/>
      <c r="S3834" s="53"/>
      <c r="T3834" s="53"/>
      <c r="U3834" s="53"/>
      <c r="V3834" s="53"/>
      <c r="W3834" s="53"/>
      <c r="BY3834" s="53"/>
    </row>
    <row r="3835" spans="2:77" s="52" customFormat="1" ht="13" x14ac:dyDescent="0.3">
      <c r="B3835" s="53" t="s">
        <v>5085</v>
      </c>
      <c r="C3835" s="53" t="s">
        <v>167</v>
      </c>
      <c r="D3835" s="53" t="s">
        <v>5644</v>
      </c>
      <c r="E3835" s="53">
        <v>41.895009999999999</v>
      </c>
      <c r="F3835" s="53">
        <v>1.047474</v>
      </c>
      <c r="G3835" s="54">
        <v>332.34179999999998</v>
      </c>
      <c r="H3835" s="53">
        <v>3869</v>
      </c>
      <c r="I3835" s="53">
        <v>1998</v>
      </c>
      <c r="J3835" s="53">
        <v>1871</v>
      </c>
      <c r="K3835" s="52">
        <v>131</v>
      </c>
      <c r="L3835" s="52">
        <v>201.34179999999998</v>
      </c>
      <c r="M3835" s="55">
        <v>4</v>
      </c>
      <c r="N3835" s="61" t="s">
        <v>16</v>
      </c>
      <c r="P3835" s="66"/>
      <c r="Q3835" s="53"/>
      <c r="R3835" s="53"/>
      <c r="S3835" s="53"/>
      <c r="T3835" s="53"/>
      <c r="U3835" s="53"/>
      <c r="V3835" s="53"/>
      <c r="W3835" s="53"/>
      <c r="BY3835" s="53"/>
    </row>
    <row r="3836" spans="2:77" s="52" customFormat="1" ht="13" x14ac:dyDescent="0.3">
      <c r="B3836" s="53" t="s">
        <v>5085</v>
      </c>
      <c r="C3836" s="53" t="s">
        <v>167</v>
      </c>
      <c r="D3836" s="53" t="s">
        <v>5645</v>
      </c>
      <c r="E3836" s="53">
        <v>41.495730000000002</v>
      </c>
      <c r="F3836" s="53">
        <v>0.67234150000000004</v>
      </c>
      <c r="G3836" s="54">
        <v>256.80220000000003</v>
      </c>
      <c r="H3836" s="53">
        <v>251</v>
      </c>
      <c r="I3836" s="53">
        <v>128</v>
      </c>
      <c r="J3836" s="53">
        <v>123</v>
      </c>
      <c r="K3836" s="52">
        <v>131</v>
      </c>
      <c r="L3836" s="52">
        <v>125.80220000000003</v>
      </c>
      <c r="M3836" s="55">
        <v>2</v>
      </c>
      <c r="N3836" s="61" t="s">
        <v>16</v>
      </c>
      <c r="P3836" s="66"/>
      <c r="Q3836" s="53"/>
      <c r="R3836" s="53"/>
      <c r="S3836" s="53"/>
      <c r="T3836" s="53"/>
      <c r="U3836" s="53"/>
      <c r="V3836" s="53"/>
      <c r="W3836" s="53"/>
      <c r="BY3836" s="53"/>
    </row>
    <row r="3837" spans="2:77" s="52" customFormat="1" ht="13" x14ac:dyDescent="0.3">
      <c r="B3837" s="53" t="s">
        <v>5085</v>
      </c>
      <c r="C3837" s="53" t="s">
        <v>167</v>
      </c>
      <c r="D3837" s="53" t="s">
        <v>5646</v>
      </c>
      <c r="E3837" s="53">
        <v>41.907820000000001</v>
      </c>
      <c r="F3837" s="53">
        <v>0.76603699999999997</v>
      </c>
      <c r="G3837" s="54">
        <v>571.94780000000003</v>
      </c>
      <c r="H3837" s="53">
        <v>467</v>
      </c>
      <c r="I3837" s="53">
        <v>263</v>
      </c>
      <c r="J3837" s="53">
        <v>204</v>
      </c>
      <c r="K3837" s="52">
        <v>131</v>
      </c>
      <c r="L3837" s="52">
        <v>440.94780000000003</v>
      </c>
      <c r="M3837" s="55">
        <v>5</v>
      </c>
      <c r="N3837" s="61" t="s">
        <v>17</v>
      </c>
      <c r="P3837" s="66"/>
      <c r="Q3837" s="53"/>
      <c r="R3837" s="53"/>
      <c r="S3837" s="53"/>
      <c r="T3837" s="53"/>
      <c r="U3837" s="53"/>
      <c r="V3837" s="53"/>
      <c r="W3837" s="53"/>
      <c r="BY3837" s="53"/>
    </row>
    <row r="3838" spans="2:77" s="52" customFormat="1" ht="13" x14ac:dyDescent="0.3">
      <c r="B3838" s="53" t="s">
        <v>5085</v>
      </c>
      <c r="C3838" s="53" t="s">
        <v>167</v>
      </c>
      <c r="D3838" s="53" t="s">
        <v>5647</v>
      </c>
      <c r="E3838" s="53">
        <v>42.32555</v>
      </c>
      <c r="F3838" s="53">
        <v>1.0655559999999999</v>
      </c>
      <c r="G3838" s="54">
        <v>606.26679999999999</v>
      </c>
      <c r="H3838" s="53">
        <v>413</v>
      </c>
      <c r="I3838" s="53">
        <v>222</v>
      </c>
      <c r="J3838" s="53">
        <v>191</v>
      </c>
      <c r="K3838" s="52">
        <v>131</v>
      </c>
      <c r="L3838" s="52">
        <v>475.26679999999999</v>
      </c>
      <c r="M3838" s="55">
        <v>5</v>
      </c>
      <c r="N3838" s="61" t="s">
        <v>17</v>
      </c>
      <c r="P3838" s="66"/>
      <c r="Q3838" s="53"/>
      <c r="R3838" s="53"/>
      <c r="S3838" s="53"/>
      <c r="T3838" s="53"/>
      <c r="U3838" s="53"/>
      <c r="V3838" s="53"/>
      <c r="W3838" s="53"/>
      <c r="BY3838" s="53"/>
    </row>
    <row r="3839" spans="2:77" s="52" customFormat="1" ht="13" x14ac:dyDescent="0.3">
      <c r="B3839" s="53" t="s">
        <v>5085</v>
      </c>
      <c r="C3839" s="53" t="s">
        <v>167</v>
      </c>
      <c r="D3839" s="53" t="s">
        <v>5648</v>
      </c>
      <c r="E3839" s="53">
        <v>41.789700000000003</v>
      </c>
      <c r="F3839" s="53">
        <v>0.80523800000000001</v>
      </c>
      <c r="G3839" s="54">
        <v>227.25129999999999</v>
      </c>
      <c r="H3839" s="53">
        <v>16779</v>
      </c>
      <c r="I3839" s="53">
        <v>8564</v>
      </c>
      <c r="J3839" s="53">
        <v>8215</v>
      </c>
      <c r="K3839" s="52">
        <v>131</v>
      </c>
      <c r="L3839" s="52">
        <v>96.251299999999986</v>
      </c>
      <c r="M3839" s="55">
        <v>2</v>
      </c>
      <c r="N3839" s="61" t="s">
        <v>16</v>
      </c>
      <c r="P3839" s="66"/>
      <c r="Q3839" s="53"/>
      <c r="R3839" s="53"/>
      <c r="S3839" s="53"/>
      <c r="T3839" s="53"/>
      <c r="U3839" s="53"/>
      <c r="V3839" s="53"/>
      <c r="W3839" s="53"/>
      <c r="BY3839" s="53"/>
    </row>
    <row r="3840" spans="2:77" s="52" customFormat="1" ht="13" x14ac:dyDescent="0.3">
      <c r="B3840" s="53" t="s">
        <v>5085</v>
      </c>
      <c r="C3840" s="53" t="s">
        <v>167</v>
      </c>
      <c r="D3840" s="53" t="s">
        <v>5649</v>
      </c>
      <c r="E3840" s="53">
        <v>41.67765</v>
      </c>
      <c r="F3840" s="53">
        <v>1.014993</v>
      </c>
      <c r="G3840" s="54">
        <v>284.57679999999999</v>
      </c>
      <c r="H3840" s="53">
        <v>892</v>
      </c>
      <c r="I3840" s="53">
        <v>475</v>
      </c>
      <c r="J3840" s="53">
        <v>417</v>
      </c>
      <c r="K3840" s="52">
        <v>131</v>
      </c>
      <c r="L3840" s="52">
        <v>153.57679999999999</v>
      </c>
      <c r="M3840" s="55">
        <v>2</v>
      </c>
      <c r="N3840" s="61" t="s">
        <v>16</v>
      </c>
      <c r="P3840" s="66"/>
      <c r="Q3840" s="53"/>
      <c r="R3840" s="53"/>
      <c r="S3840" s="53"/>
      <c r="T3840" s="53"/>
      <c r="U3840" s="53"/>
      <c r="V3840" s="53"/>
      <c r="W3840" s="53"/>
      <c r="BY3840" s="53"/>
    </row>
    <row r="3841" spans="2:77" s="52" customFormat="1" ht="13" x14ac:dyDescent="0.3">
      <c r="B3841" s="53" t="s">
        <v>5085</v>
      </c>
      <c r="C3841" s="53" t="s">
        <v>167</v>
      </c>
      <c r="D3841" s="53" t="s">
        <v>5650</v>
      </c>
      <c r="E3841" s="53">
        <v>41.974249999999998</v>
      </c>
      <c r="F3841" s="53">
        <v>1.1787589999999999</v>
      </c>
      <c r="G3841" s="54">
        <v>598.80650000000003</v>
      </c>
      <c r="H3841" s="53">
        <v>279</v>
      </c>
      <c r="I3841" s="53">
        <v>144</v>
      </c>
      <c r="J3841" s="53">
        <v>135</v>
      </c>
      <c r="K3841" s="52">
        <v>131</v>
      </c>
      <c r="L3841" s="52">
        <v>467.80650000000003</v>
      </c>
      <c r="M3841" s="55">
        <v>5</v>
      </c>
      <c r="N3841" s="61" t="s">
        <v>17</v>
      </c>
      <c r="P3841" s="66"/>
      <c r="Q3841" s="53"/>
      <c r="R3841" s="53"/>
      <c r="S3841" s="53"/>
      <c r="T3841" s="53"/>
      <c r="U3841" s="53"/>
      <c r="V3841" s="53"/>
      <c r="W3841" s="53"/>
      <c r="BY3841" s="53"/>
    </row>
    <row r="3842" spans="2:77" s="52" customFormat="1" ht="13" x14ac:dyDescent="0.3">
      <c r="B3842" s="53" t="s">
        <v>5085</v>
      </c>
      <c r="C3842" s="53" t="s">
        <v>167</v>
      </c>
      <c r="D3842" s="53" t="s">
        <v>5651</v>
      </c>
      <c r="E3842" s="53">
        <v>42.011020000000002</v>
      </c>
      <c r="F3842" s="53">
        <v>1.288306</v>
      </c>
      <c r="G3842" s="54">
        <v>413.0881</v>
      </c>
      <c r="H3842" s="53">
        <v>252</v>
      </c>
      <c r="I3842" s="53">
        <v>132</v>
      </c>
      <c r="J3842" s="53">
        <v>120</v>
      </c>
      <c r="K3842" s="52">
        <v>131</v>
      </c>
      <c r="L3842" s="52">
        <v>282.0881</v>
      </c>
      <c r="M3842" s="55">
        <v>4</v>
      </c>
      <c r="N3842" s="61" t="s">
        <v>16</v>
      </c>
      <c r="P3842" s="66"/>
      <c r="Q3842" s="53"/>
      <c r="R3842" s="53"/>
      <c r="S3842" s="53"/>
      <c r="T3842" s="53"/>
      <c r="U3842" s="53"/>
      <c r="V3842" s="53"/>
      <c r="W3842" s="53"/>
      <c r="BY3842" s="53"/>
    </row>
    <row r="3843" spans="2:77" s="52" customFormat="1" ht="13" x14ac:dyDescent="0.3">
      <c r="B3843" s="53" t="s">
        <v>5085</v>
      </c>
      <c r="C3843" s="53" t="s">
        <v>167</v>
      </c>
      <c r="D3843" s="53" t="s">
        <v>5652</v>
      </c>
      <c r="E3843" s="53">
        <v>42.834479999999999</v>
      </c>
      <c r="F3843" s="53">
        <v>0.7167327</v>
      </c>
      <c r="G3843" s="54">
        <v>904.02030000000002</v>
      </c>
      <c r="H3843" s="53">
        <v>63</v>
      </c>
      <c r="I3843" s="53">
        <v>37</v>
      </c>
      <c r="J3843" s="53">
        <v>26</v>
      </c>
      <c r="K3843" s="52">
        <v>131</v>
      </c>
      <c r="L3843" s="52">
        <v>773.02030000000002</v>
      </c>
      <c r="M3843" s="55">
        <v>6</v>
      </c>
      <c r="N3843" s="61" t="s">
        <v>17</v>
      </c>
      <c r="P3843" s="66"/>
      <c r="Q3843" s="53"/>
      <c r="R3843" s="53"/>
      <c r="S3843" s="53"/>
      <c r="T3843" s="53"/>
      <c r="U3843" s="53"/>
      <c r="V3843" s="53"/>
      <c r="W3843" s="53"/>
      <c r="BY3843" s="53"/>
    </row>
    <row r="3844" spans="2:77" s="52" customFormat="1" ht="13" x14ac:dyDescent="0.3">
      <c r="B3844" s="53" t="s">
        <v>5085</v>
      </c>
      <c r="C3844" s="53" t="s">
        <v>167</v>
      </c>
      <c r="D3844" s="53" t="s">
        <v>5653</v>
      </c>
      <c r="E3844" s="53">
        <v>41.55912</v>
      </c>
      <c r="F3844" s="53">
        <v>1.0162850000000001</v>
      </c>
      <c r="G3844" s="54">
        <v>375.92770000000002</v>
      </c>
      <c r="H3844" s="53">
        <v>589</v>
      </c>
      <c r="I3844" s="53">
        <v>304</v>
      </c>
      <c r="J3844" s="53">
        <v>285</v>
      </c>
      <c r="K3844" s="52">
        <v>131</v>
      </c>
      <c r="L3844" s="52">
        <v>244.92770000000002</v>
      </c>
      <c r="M3844" s="55">
        <v>4</v>
      </c>
      <c r="N3844" s="61" t="s">
        <v>16</v>
      </c>
      <c r="P3844" s="66"/>
      <c r="Q3844" s="53"/>
      <c r="R3844" s="53"/>
      <c r="S3844" s="53"/>
      <c r="T3844" s="53"/>
      <c r="U3844" s="53"/>
      <c r="V3844" s="53"/>
      <c r="W3844" s="53"/>
      <c r="BY3844" s="53"/>
    </row>
    <row r="3845" spans="2:77" s="52" customFormat="1" ht="13" x14ac:dyDescent="0.3">
      <c r="B3845" s="53" t="s">
        <v>5085</v>
      </c>
      <c r="C3845" s="53" t="s">
        <v>167</v>
      </c>
      <c r="D3845" s="53" t="s">
        <v>5654</v>
      </c>
      <c r="E3845" s="53">
        <v>41.629399999999997</v>
      </c>
      <c r="F3845" s="53">
        <v>0.78089050000000004</v>
      </c>
      <c r="G3845" s="54">
        <v>199.32339999999999</v>
      </c>
      <c r="H3845" s="53">
        <v>2447</v>
      </c>
      <c r="I3845" s="53">
        <v>1206</v>
      </c>
      <c r="J3845" s="53">
        <v>1241</v>
      </c>
      <c r="K3845" s="52">
        <v>131</v>
      </c>
      <c r="L3845" s="52">
        <v>68.323399999999992</v>
      </c>
      <c r="M3845" s="55">
        <v>2</v>
      </c>
      <c r="N3845" s="61" t="s">
        <v>16</v>
      </c>
      <c r="P3845" s="66"/>
      <c r="Q3845" s="53"/>
      <c r="R3845" s="53"/>
      <c r="S3845" s="53"/>
      <c r="T3845" s="53"/>
      <c r="U3845" s="53"/>
      <c r="V3845" s="53"/>
      <c r="W3845" s="53"/>
      <c r="BY3845" s="53"/>
    </row>
    <row r="3846" spans="2:77" s="52" customFormat="1" ht="13" x14ac:dyDescent="0.3">
      <c r="B3846" s="53" t="s">
        <v>5085</v>
      </c>
      <c r="C3846" s="53" t="s">
        <v>167</v>
      </c>
      <c r="D3846" s="53" t="s">
        <v>5655</v>
      </c>
      <c r="E3846" s="53">
        <v>41.336979999999997</v>
      </c>
      <c r="F3846" s="53">
        <v>0.73464940000000001</v>
      </c>
      <c r="G3846" s="54">
        <v>630.96960000000001</v>
      </c>
      <c r="H3846" s="53">
        <v>336</v>
      </c>
      <c r="I3846" s="53">
        <v>177</v>
      </c>
      <c r="J3846" s="53">
        <v>159</v>
      </c>
      <c r="K3846" s="52">
        <v>131</v>
      </c>
      <c r="L3846" s="52">
        <v>499.96960000000001</v>
      </c>
      <c r="M3846" s="55">
        <v>5</v>
      </c>
      <c r="N3846" s="61" t="s">
        <v>17</v>
      </c>
      <c r="P3846" s="66"/>
      <c r="Q3846" s="53"/>
      <c r="R3846" s="53"/>
      <c r="S3846" s="53"/>
      <c r="T3846" s="53"/>
      <c r="U3846" s="53"/>
      <c r="V3846" s="53"/>
      <c r="W3846" s="53"/>
      <c r="BY3846" s="53"/>
    </row>
    <row r="3847" spans="2:77" s="52" customFormat="1" ht="13" x14ac:dyDescent="0.3">
      <c r="B3847" s="53" t="s">
        <v>5085</v>
      </c>
      <c r="C3847" s="53" t="s">
        <v>167</v>
      </c>
      <c r="D3847" s="53" t="s">
        <v>5656</v>
      </c>
      <c r="E3847" s="53">
        <v>41.757469999999998</v>
      </c>
      <c r="F3847" s="53">
        <v>0.90650790000000003</v>
      </c>
      <c r="G3847" s="54">
        <v>264.69589999999999</v>
      </c>
      <c r="H3847" s="53">
        <v>1284</v>
      </c>
      <c r="I3847" s="53">
        <v>632</v>
      </c>
      <c r="J3847" s="53">
        <v>652</v>
      </c>
      <c r="K3847" s="52">
        <v>131</v>
      </c>
      <c r="L3847" s="52">
        <v>133.69589999999999</v>
      </c>
      <c r="M3847" s="55">
        <v>2</v>
      </c>
      <c r="N3847" s="61" t="s">
        <v>16</v>
      </c>
      <c r="P3847" s="66"/>
      <c r="Q3847" s="53"/>
      <c r="R3847" s="53"/>
      <c r="S3847" s="53"/>
      <c r="T3847" s="53"/>
      <c r="U3847" s="53"/>
      <c r="V3847" s="53"/>
      <c r="W3847" s="53"/>
      <c r="BY3847" s="53"/>
    </row>
    <row r="3848" spans="2:77" s="52" customFormat="1" ht="13" x14ac:dyDescent="0.3">
      <c r="B3848" s="53" t="s">
        <v>5085</v>
      </c>
      <c r="C3848" s="53" t="s">
        <v>167</v>
      </c>
      <c r="D3848" s="53" t="s">
        <v>5657</v>
      </c>
      <c r="E3848" s="53">
        <v>41.772709999999996</v>
      </c>
      <c r="F3848" s="53">
        <v>0.95255829999999997</v>
      </c>
      <c r="G3848" s="54">
        <v>347.83030000000002</v>
      </c>
      <c r="H3848" s="53">
        <v>215</v>
      </c>
      <c r="I3848" s="53">
        <v>104</v>
      </c>
      <c r="J3848" s="53">
        <v>111</v>
      </c>
      <c r="K3848" s="52">
        <v>131</v>
      </c>
      <c r="L3848" s="52">
        <v>216.83030000000002</v>
      </c>
      <c r="M3848" s="55">
        <v>4</v>
      </c>
      <c r="N3848" s="61" t="s">
        <v>16</v>
      </c>
      <c r="P3848" s="66"/>
      <c r="Q3848" s="53"/>
      <c r="R3848" s="53"/>
      <c r="S3848" s="53"/>
      <c r="T3848" s="53"/>
      <c r="U3848" s="53"/>
      <c r="V3848" s="53"/>
      <c r="W3848" s="53"/>
      <c r="BY3848" s="53"/>
    </row>
    <row r="3849" spans="2:77" s="52" customFormat="1" ht="13" x14ac:dyDescent="0.3">
      <c r="B3849" s="53" t="s">
        <v>5085</v>
      </c>
      <c r="C3849" s="53" t="s">
        <v>167</v>
      </c>
      <c r="D3849" s="53" t="s">
        <v>5658</v>
      </c>
      <c r="E3849" s="53">
        <v>41.626069999999999</v>
      </c>
      <c r="F3849" s="53">
        <v>1.0092159999999999</v>
      </c>
      <c r="G3849" s="54">
        <v>293.63440000000003</v>
      </c>
      <c r="H3849" s="53">
        <v>4940</v>
      </c>
      <c r="I3849" s="53">
        <v>2577</v>
      </c>
      <c r="J3849" s="53">
        <v>2363</v>
      </c>
      <c r="K3849" s="52">
        <v>131</v>
      </c>
      <c r="L3849" s="52">
        <v>162.63440000000003</v>
      </c>
      <c r="M3849" s="55">
        <v>2</v>
      </c>
      <c r="N3849" s="61" t="s">
        <v>16</v>
      </c>
      <c r="P3849" s="66"/>
      <c r="Q3849" s="53"/>
      <c r="R3849" s="53"/>
      <c r="S3849" s="53"/>
      <c r="T3849" s="53"/>
      <c r="U3849" s="53"/>
      <c r="V3849" s="53"/>
      <c r="W3849" s="53"/>
      <c r="BY3849" s="53"/>
    </row>
    <row r="3850" spans="2:77" s="52" customFormat="1" ht="13" x14ac:dyDescent="0.3">
      <c r="B3850" s="53" t="s">
        <v>5085</v>
      </c>
      <c r="C3850" s="53" t="s">
        <v>167</v>
      </c>
      <c r="D3850" s="53" t="s">
        <v>5659</v>
      </c>
      <c r="E3850" s="53">
        <v>42.370150000000002</v>
      </c>
      <c r="F3850" s="53">
        <v>1.7782709999999999</v>
      </c>
      <c r="G3850" s="54">
        <v>1033.6110000000001</v>
      </c>
      <c r="H3850" s="53">
        <v>2231</v>
      </c>
      <c r="I3850" s="53">
        <v>1181</v>
      </c>
      <c r="J3850" s="53">
        <v>1050</v>
      </c>
      <c r="K3850" s="52">
        <v>131</v>
      </c>
      <c r="L3850" s="52">
        <v>902.6110000000001</v>
      </c>
      <c r="M3850" s="55">
        <v>7</v>
      </c>
      <c r="N3850" s="61" t="s">
        <v>17</v>
      </c>
      <c r="P3850" s="66"/>
      <c r="Q3850" s="53"/>
      <c r="R3850" s="53"/>
      <c r="S3850" s="53"/>
      <c r="T3850" s="53"/>
      <c r="U3850" s="53"/>
      <c r="V3850" s="53"/>
      <c r="W3850" s="53"/>
      <c r="BY3850" s="53"/>
    </row>
    <row r="3851" spans="2:77" s="52" customFormat="1" ht="13" x14ac:dyDescent="0.3">
      <c r="B3851" s="53" t="s">
        <v>5085</v>
      </c>
      <c r="C3851" s="53" t="s">
        <v>167</v>
      </c>
      <c r="D3851" s="53" t="s">
        <v>5660</v>
      </c>
      <c r="E3851" s="53">
        <v>41.673490000000001</v>
      </c>
      <c r="F3851" s="53">
        <v>0.82102039999999998</v>
      </c>
      <c r="G3851" s="54">
        <v>209</v>
      </c>
      <c r="H3851" s="53">
        <v>2481</v>
      </c>
      <c r="I3851" s="53">
        <v>1285</v>
      </c>
      <c r="J3851" s="53">
        <v>1196</v>
      </c>
      <c r="K3851" s="52">
        <v>131</v>
      </c>
      <c r="L3851" s="52">
        <v>78</v>
      </c>
      <c r="M3851" s="55">
        <v>2</v>
      </c>
      <c r="N3851" s="61" t="s">
        <v>16</v>
      </c>
      <c r="P3851" s="66"/>
      <c r="Q3851" s="53"/>
      <c r="R3851" s="53"/>
      <c r="S3851" s="53"/>
      <c r="T3851" s="53"/>
      <c r="U3851" s="53"/>
      <c r="V3851" s="53"/>
      <c r="W3851" s="53"/>
      <c r="BY3851" s="53"/>
    </row>
    <row r="3852" spans="2:77" s="52" customFormat="1" ht="13" x14ac:dyDescent="0.3">
      <c r="B3852" s="53" t="s">
        <v>5085</v>
      </c>
      <c r="C3852" s="53" t="s">
        <v>167</v>
      </c>
      <c r="D3852" s="53" t="s">
        <v>5661</v>
      </c>
      <c r="E3852" s="53">
        <v>41.696260000000002</v>
      </c>
      <c r="F3852" s="53">
        <v>0.63392300000000001</v>
      </c>
      <c r="G3852" s="54">
        <v>234.1884</v>
      </c>
      <c r="H3852" s="53">
        <v>1489</v>
      </c>
      <c r="I3852" s="53">
        <v>767</v>
      </c>
      <c r="J3852" s="53">
        <v>722</v>
      </c>
      <c r="K3852" s="52">
        <v>131</v>
      </c>
      <c r="L3852" s="52">
        <v>103.1884</v>
      </c>
      <c r="M3852" s="55">
        <v>2</v>
      </c>
      <c r="N3852" s="61" t="s">
        <v>16</v>
      </c>
      <c r="P3852" s="66"/>
      <c r="Q3852" s="53"/>
      <c r="R3852" s="53"/>
      <c r="S3852" s="53"/>
      <c r="T3852" s="53"/>
      <c r="U3852" s="53"/>
      <c r="V3852" s="53"/>
      <c r="W3852" s="53"/>
      <c r="BY3852" s="53"/>
    </row>
    <row r="3853" spans="2:77" s="52" customFormat="1" ht="13" x14ac:dyDescent="0.3">
      <c r="B3853" s="53" t="s">
        <v>5085</v>
      </c>
      <c r="C3853" s="53" t="s">
        <v>167</v>
      </c>
      <c r="D3853" s="53" t="s">
        <v>5662</v>
      </c>
      <c r="E3853" s="53">
        <v>41.839460000000003</v>
      </c>
      <c r="F3853" s="53">
        <v>1.3561620000000001</v>
      </c>
      <c r="G3853" s="54">
        <v>433.44490000000002</v>
      </c>
      <c r="H3853" s="53">
        <v>222</v>
      </c>
      <c r="I3853" s="53">
        <v>122</v>
      </c>
      <c r="J3853" s="53">
        <v>100</v>
      </c>
      <c r="K3853" s="52">
        <v>131</v>
      </c>
      <c r="L3853" s="52">
        <v>302.44490000000002</v>
      </c>
      <c r="M3853" s="55">
        <v>4</v>
      </c>
      <c r="N3853" s="61" t="s">
        <v>16</v>
      </c>
      <c r="P3853" s="66"/>
      <c r="Q3853" s="53"/>
      <c r="R3853" s="53"/>
      <c r="S3853" s="53"/>
      <c r="T3853" s="53"/>
      <c r="U3853" s="53"/>
      <c r="V3853" s="53"/>
      <c r="W3853" s="53"/>
      <c r="BY3853" s="53"/>
    </row>
    <row r="3854" spans="2:77" s="52" customFormat="1" ht="13" x14ac:dyDescent="0.3">
      <c r="B3854" s="53" t="s">
        <v>5085</v>
      </c>
      <c r="C3854" s="53" t="s">
        <v>167</v>
      </c>
      <c r="D3854" s="53" t="s">
        <v>5663</v>
      </c>
      <c r="E3854" s="53">
        <v>42.737720000000003</v>
      </c>
      <c r="F3854" s="53">
        <v>0.71907969999999999</v>
      </c>
      <c r="G3854" s="54">
        <v>843.94029999999998</v>
      </c>
      <c r="H3854" s="53">
        <v>238</v>
      </c>
      <c r="I3854" s="53">
        <v>126</v>
      </c>
      <c r="J3854" s="53">
        <v>112</v>
      </c>
      <c r="K3854" s="52">
        <v>131</v>
      </c>
      <c r="L3854" s="52">
        <v>712.94029999999998</v>
      </c>
      <c r="M3854" s="55">
        <v>6</v>
      </c>
      <c r="N3854" s="61" t="s">
        <v>17</v>
      </c>
      <c r="P3854" s="66"/>
      <c r="Q3854" s="53"/>
      <c r="R3854" s="53"/>
      <c r="S3854" s="53"/>
      <c r="T3854" s="53"/>
      <c r="U3854" s="53"/>
      <c r="V3854" s="53"/>
      <c r="W3854" s="53"/>
      <c r="BY3854" s="53"/>
    </row>
    <row r="3855" spans="2:77" s="52" customFormat="1" ht="13" x14ac:dyDescent="0.3">
      <c r="B3855" s="53" t="s">
        <v>5085</v>
      </c>
      <c r="C3855" s="53" t="s">
        <v>167</v>
      </c>
      <c r="D3855" s="53" t="s">
        <v>5664</v>
      </c>
      <c r="E3855" s="53">
        <v>41.520519999999998</v>
      </c>
      <c r="F3855" s="53">
        <v>0.86920220000000004</v>
      </c>
      <c r="G3855" s="54">
        <v>305.55939999999998</v>
      </c>
      <c r="H3855" s="53">
        <v>6058</v>
      </c>
      <c r="I3855" s="53">
        <v>3100</v>
      </c>
      <c r="J3855" s="53">
        <v>2958</v>
      </c>
      <c r="K3855" s="52">
        <v>131</v>
      </c>
      <c r="L3855" s="52">
        <v>174.55939999999998</v>
      </c>
      <c r="M3855" s="55">
        <v>2</v>
      </c>
      <c r="N3855" s="61" t="s">
        <v>16</v>
      </c>
      <c r="P3855" s="66"/>
      <c r="Q3855" s="53"/>
      <c r="R3855" s="53"/>
      <c r="S3855" s="53"/>
      <c r="T3855" s="53"/>
      <c r="U3855" s="53"/>
      <c r="V3855" s="53"/>
      <c r="W3855" s="53"/>
      <c r="BY3855" s="53"/>
    </row>
    <row r="3856" spans="2:77" s="52" customFormat="1" ht="13" x14ac:dyDescent="0.3">
      <c r="B3856" s="53" t="s">
        <v>5085</v>
      </c>
      <c r="C3856" s="53" t="s">
        <v>167</v>
      </c>
      <c r="D3856" s="53" t="s">
        <v>5665</v>
      </c>
      <c r="E3856" s="53">
        <v>42.785449999999997</v>
      </c>
      <c r="F3856" s="53">
        <v>0.69242530000000002</v>
      </c>
      <c r="G3856" s="54">
        <v>712.49040000000002</v>
      </c>
      <c r="H3856" s="53">
        <v>1219</v>
      </c>
      <c r="I3856" s="53">
        <v>635</v>
      </c>
      <c r="J3856" s="53">
        <v>584</v>
      </c>
      <c r="K3856" s="52">
        <v>131</v>
      </c>
      <c r="L3856" s="52">
        <v>581.49040000000002</v>
      </c>
      <c r="M3856" s="55">
        <v>5</v>
      </c>
      <c r="N3856" s="61" t="s">
        <v>17</v>
      </c>
      <c r="P3856" s="66"/>
      <c r="Q3856" s="53"/>
      <c r="R3856" s="53"/>
      <c r="S3856" s="53"/>
      <c r="T3856" s="53"/>
      <c r="U3856" s="53"/>
      <c r="V3856" s="53"/>
      <c r="W3856" s="53"/>
      <c r="BY3856" s="53"/>
    </row>
    <row r="3857" spans="2:77" s="52" customFormat="1" ht="13" x14ac:dyDescent="0.3">
      <c r="B3857" s="53" t="s">
        <v>5085</v>
      </c>
      <c r="C3857" s="53" t="s">
        <v>167</v>
      </c>
      <c r="D3857" s="53" t="s">
        <v>5666</v>
      </c>
      <c r="E3857" s="53">
        <v>41.328159999999997</v>
      </c>
      <c r="F3857" s="53">
        <v>0.63885910000000001</v>
      </c>
      <c r="G3857" s="54">
        <v>302.87369999999999</v>
      </c>
      <c r="H3857" s="53">
        <v>353</v>
      </c>
      <c r="I3857" s="53">
        <v>186</v>
      </c>
      <c r="J3857" s="53">
        <v>167</v>
      </c>
      <c r="K3857" s="52">
        <v>131</v>
      </c>
      <c r="L3857" s="52">
        <v>171.87369999999999</v>
      </c>
      <c r="M3857" s="55">
        <v>2</v>
      </c>
      <c r="N3857" s="61" t="s">
        <v>16</v>
      </c>
      <c r="P3857" s="66"/>
      <c r="Q3857" s="53"/>
      <c r="R3857" s="53"/>
      <c r="S3857" s="53"/>
      <c r="T3857" s="53"/>
      <c r="U3857" s="53"/>
      <c r="V3857" s="53"/>
      <c r="W3857" s="53"/>
      <c r="BY3857" s="53"/>
    </row>
    <row r="3858" spans="2:77" s="52" customFormat="1" ht="13" x14ac:dyDescent="0.3">
      <c r="B3858" s="53" t="s">
        <v>5085</v>
      </c>
      <c r="C3858" s="53" t="s">
        <v>167</v>
      </c>
      <c r="D3858" s="53" t="s">
        <v>5667</v>
      </c>
      <c r="E3858" s="53">
        <v>41.851489999999998</v>
      </c>
      <c r="F3858" s="53">
        <v>1.2174370000000001</v>
      </c>
      <c r="G3858" s="54">
        <v>427.67259999999999</v>
      </c>
      <c r="H3858" s="53">
        <v>109</v>
      </c>
      <c r="I3858" s="53">
        <v>50</v>
      </c>
      <c r="J3858" s="53">
        <v>59</v>
      </c>
      <c r="K3858" s="52">
        <v>131</v>
      </c>
      <c r="L3858" s="52">
        <v>296.67259999999999</v>
      </c>
      <c r="M3858" s="55">
        <v>4</v>
      </c>
      <c r="N3858" s="61" t="s">
        <v>16</v>
      </c>
      <c r="P3858" s="66"/>
      <c r="Q3858" s="53"/>
      <c r="R3858" s="53"/>
      <c r="S3858" s="53"/>
      <c r="T3858" s="53"/>
      <c r="U3858" s="53"/>
      <c r="V3858" s="53"/>
      <c r="W3858" s="53"/>
      <c r="BY3858" s="53"/>
    </row>
    <row r="3859" spans="2:77" s="52" customFormat="1" ht="13" x14ac:dyDescent="0.3">
      <c r="B3859" s="53" t="s">
        <v>5085</v>
      </c>
      <c r="C3859" s="53" t="s">
        <v>167</v>
      </c>
      <c r="D3859" s="53" t="s">
        <v>5668</v>
      </c>
      <c r="E3859" s="53">
        <v>42.238190000000003</v>
      </c>
      <c r="F3859" s="53">
        <v>1.2496</v>
      </c>
      <c r="G3859" s="54">
        <v>722.89729999999997</v>
      </c>
      <c r="H3859" s="53">
        <v>95</v>
      </c>
      <c r="I3859" s="53">
        <v>55</v>
      </c>
      <c r="J3859" s="53">
        <v>40</v>
      </c>
      <c r="K3859" s="52">
        <v>131</v>
      </c>
      <c r="L3859" s="52">
        <v>591.89729999999997</v>
      </c>
      <c r="M3859" s="55">
        <v>5</v>
      </c>
      <c r="N3859" s="61" t="s">
        <v>17</v>
      </c>
      <c r="P3859" s="66"/>
      <c r="Q3859" s="53"/>
      <c r="R3859" s="53"/>
      <c r="S3859" s="53"/>
      <c r="T3859" s="53"/>
      <c r="U3859" s="53"/>
      <c r="V3859" s="53"/>
      <c r="W3859" s="53"/>
      <c r="BY3859" s="53"/>
    </row>
    <row r="3860" spans="2:77" s="52" customFormat="1" ht="13" x14ac:dyDescent="0.3">
      <c r="B3860" s="53" t="s">
        <v>5085</v>
      </c>
      <c r="C3860" s="53" t="s">
        <v>167</v>
      </c>
      <c r="D3860" s="53" t="s">
        <v>5669</v>
      </c>
      <c r="E3860" s="53">
        <v>41.871980000000001</v>
      </c>
      <c r="F3860" s="53">
        <v>0.87465119999999996</v>
      </c>
      <c r="G3860" s="54">
        <v>259.03019999999998</v>
      </c>
      <c r="H3860" s="53">
        <v>991</v>
      </c>
      <c r="I3860" s="53">
        <v>516</v>
      </c>
      <c r="J3860" s="53">
        <v>475</v>
      </c>
      <c r="K3860" s="52">
        <v>131</v>
      </c>
      <c r="L3860" s="52">
        <v>128.03019999999998</v>
      </c>
      <c r="M3860" s="55">
        <v>2</v>
      </c>
      <c r="N3860" s="61" t="s">
        <v>16</v>
      </c>
      <c r="P3860" s="66"/>
      <c r="Q3860" s="53"/>
      <c r="R3860" s="53"/>
      <c r="S3860" s="53"/>
      <c r="T3860" s="53"/>
      <c r="U3860" s="53"/>
      <c r="V3860" s="53"/>
      <c r="W3860" s="53"/>
      <c r="BY3860" s="53"/>
    </row>
    <row r="3861" spans="2:77" s="52" customFormat="1" ht="13" x14ac:dyDescent="0.3">
      <c r="B3861" s="53" t="s">
        <v>5085</v>
      </c>
      <c r="C3861" s="53" t="s">
        <v>167</v>
      </c>
      <c r="D3861" s="53" t="s">
        <v>5670</v>
      </c>
      <c r="E3861" s="53">
        <v>42.838209999999997</v>
      </c>
      <c r="F3861" s="53">
        <v>0.73826670000000005</v>
      </c>
      <c r="G3861" s="54">
        <v>824.36829999999998</v>
      </c>
      <c r="H3861" s="53">
        <v>104</v>
      </c>
      <c r="I3861" s="53">
        <v>57</v>
      </c>
      <c r="J3861" s="53">
        <v>47</v>
      </c>
      <c r="K3861" s="52">
        <v>131</v>
      </c>
      <c r="L3861" s="52">
        <v>693.36829999999998</v>
      </c>
      <c r="M3861" s="55">
        <v>6</v>
      </c>
      <c r="N3861" s="61" t="s">
        <v>17</v>
      </c>
      <c r="P3861" s="66"/>
      <c r="Q3861" s="53"/>
      <c r="R3861" s="53"/>
      <c r="S3861" s="53"/>
      <c r="T3861" s="53"/>
      <c r="U3861" s="53"/>
      <c r="V3861" s="53"/>
      <c r="W3861" s="53"/>
      <c r="BY3861" s="53"/>
    </row>
    <row r="3862" spans="2:77" s="52" customFormat="1" ht="13" x14ac:dyDescent="0.3">
      <c r="B3862" s="53" t="s">
        <v>5085</v>
      </c>
      <c r="C3862" s="53" t="s">
        <v>167</v>
      </c>
      <c r="D3862" s="53" t="s">
        <v>5671</v>
      </c>
      <c r="E3862" s="53">
        <v>42.105460000000001</v>
      </c>
      <c r="F3862" s="53">
        <v>0.85607659999999997</v>
      </c>
      <c r="G3862" s="54">
        <v>867.51530000000002</v>
      </c>
      <c r="H3862" s="53">
        <v>173</v>
      </c>
      <c r="I3862" s="53">
        <v>89</v>
      </c>
      <c r="J3862" s="53">
        <v>84</v>
      </c>
      <c r="K3862" s="52">
        <v>131</v>
      </c>
      <c r="L3862" s="52">
        <v>736.51530000000002</v>
      </c>
      <c r="M3862" s="55">
        <v>6</v>
      </c>
      <c r="N3862" s="61" t="s">
        <v>17</v>
      </c>
      <c r="P3862" s="66"/>
      <c r="Q3862" s="53"/>
      <c r="R3862" s="53"/>
      <c r="S3862" s="53"/>
      <c r="T3862" s="53"/>
      <c r="U3862" s="53"/>
      <c r="V3862" s="53"/>
      <c r="W3862" s="53"/>
      <c r="BY3862" s="53"/>
    </row>
    <row r="3863" spans="2:77" s="52" customFormat="1" ht="13" x14ac:dyDescent="0.3">
      <c r="B3863" s="53" t="s">
        <v>5085</v>
      </c>
      <c r="C3863" s="53" t="s">
        <v>167</v>
      </c>
      <c r="D3863" s="53" t="s">
        <v>5672</v>
      </c>
      <c r="E3863" s="53">
        <v>42.022109999999998</v>
      </c>
      <c r="F3863" s="53">
        <v>1.4159930000000001</v>
      </c>
      <c r="G3863" s="54">
        <v>645.14250000000004</v>
      </c>
      <c r="H3863" s="53">
        <v>160</v>
      </c>
      <c r="I3863" s="53">
        <v>80</v>
      </c>
      <c r="J3863" s="53">
        <v>80</v>
      </c>
      <c r="K3863" s="52">
        <v>131</v>
      </c>
      <c r="L3863" s="52">
        <v>514.14250000000004</v>
      </c>
      <c r="M3863" s="55">
        <v>5</v>
      </c>
      <c r="N3863" s="61" t="s">
        <v>17</v>
      </c>
      <c r="P3863" s="66"/>
      <c r="Q3863" s="53"/>
      <c r="R3863" s="53"/>
      <c r="S3863" s="53"/>
      <c r="T3863" s="53"/>
      <c r="U3863" s="53"/>
      <c r="V3863" s="53"/>
      <c r="W3863" s="53"/>
      <c r="BY3863" s="53"/>
    </row>
    <row r="3864" spans="2:77" s="52" customFormat="1" ht="13" x14ac:dyDescent="0.3">
      <c r="B3864" s="53" t="s">
        <v>5085</v>
      </c>
      <c r="C3864" s="53" t="s">
        <v>167</v>
      </c>
      <c r="D3864" s="53" t="s">
        <v>5673</v>
      </c>
      <c r="E3864" s="53">
        <v>41.497909999999997</v>
      </c>
      <c r="F3864" s="53">
        <v>0.76523149999999995</v>
      </c>
      <c r="G3864" s="54">
        <v>354.42360000000002</v>
      </c>
      <c r="H3864" s="53">
        <v>1015</v>
      </c>
      <c r="I3864" s="53">
        <v>554</v>
      </c>
      <c r="J3864" s="53">
        <v>461</v>
      </c>
      <c r="K3864" s="52">
        <v>131</v>
      </c>
      <c r="L3864" s="52">
        <v>223.42360000000002</v>
      </c>
      <c r="M3864" s="55">
        <v>4</v>
      </c>
      <c r="N3864" s="61" t="s">
        <v>16</v>
      </c>
      <c r="P3864" s="66"/>
      <c r="Q3864" s="53"/>
      <c r="R3864" s="53"/>
      <c r="S3864" s="53"/>
      <c r="T3864" s="53"/>
      <c r="U3864" s="53"/>
      <c r="V3864" s="53"/>
      <c r="W3864" s="53"/>
      <c r="BY3864" s="53"/>
    </row>
    <row r="3865" spans="2:77" s="52" customFormat="1" ht="13" x14ac:dyDescent="0.3">
      <c r="B3865" s="53" t="s">
        <v>5085</v>
      </c>
      <c r="C3865" s="53" t="s">
        <v>167</v>
      </c>
      <c r="D3865" s="53" t="s">
        <v>5674</v>
      </c>
      <c r="E3865" s="53">
        <v>41.644689999999997</v>
      </c>
      <c r="F3865" s="53">
        <v>0.96753180000000005</v>
      </c>
      <c r="G3865" s="54">
        <v>275.9631</v>
      </c>
      <c r="H3865" s="53">
        <v>739</v>
      </c>
      <c r="I3865" s="53">
        <v>377</v>
      </c>
      <c r="J3865" s="53">
        <v>362</v>
      </c>
      <c r="K3865" s="52">
        <v>131</v>
      </c>
      <c r="L3865" s="52">
        <v>144.9631</v>
      </c>
      <c r="M3865" s="55">
        <v>2</v>
      </c>
      <c r="N3865" s="61" t="s">
        <v>16</v>
      </c>
      <c r="P3865" s="66"/>
      <c r="Q3865" s="53"/>
      <c r="R3865" s="53"/>
      <c r="S3865" s="53"/>
      <c r="T3865" s="53"/>
      <c r="U3865" s="53"/>
      <c r="V3865" s="53"/>
      <c r="W3865" s="53"/>
      <c r="BY3865" s="53"/>
    </row>
    <row r="3866" spans="2:77" s="52" customFormat="1" ht="13" x14ac:dyDescent="0.3">
      <c r="B3866" s="53" t="s">
        <v>5085</v>
      </c>
      <c r="C3866" s="53" t="s">
        <v>167</v>
      </c>
      <c r="D3866" s="53" t="s">
        <v>5675</v>
      </c>
      <c r="E3866" s="53">
        <v>41.816450000000003</v>
      </c>
      <c r="F3866" s="53">
        <v>0.7320892</v>
      </c>
      <c r="G3866" s="54">
        <v>322.98129999999998</v>
      </c>
      <c r="H3866" s="53">
        <v>572</v>
      </c>
      <c r="I3866" s="53">
        <v>302</v>
      </c>
      <c r="J3866" s="53">
        <v>270</v>
      </c>
      <c r="K3866" s="52">
        <v>131</v>
      </c>
      <c r="L3866" s="52">
        <v>191.98129999999998</v>
      </c>
      <c r="M3866" s="55">
        <v>2</v>
      </c>
      <c r="N3866" s="61" t="s">
        <v>16</v>
      </c>
      <c r="P3866" s="66"/>
      <c r="Q3866" s="53"/>
      <c r="R3866" s="53"/>
      <c r="S3866" s="53"/>
      <c r="T3866" s="53"/>
      <c r="U3866" s="53"/>
      <c r="V3866" s="53"/>
      <c r="W3866" s="53"/>
      <c r="BY3866" s="53"/>
    </row>
    <row r="3867" spans="2:77" s="52" customFormat="1" ht="13" x14ac:dyDescent="0.3">
      <c r="B3867" s="53" t="s">
        <v>5085</v>
      </c>
      <c r="C3867" s="53" t="s">
        <v>167</v>
      </c>
      <c r="D3867" s="53" t="s">
        <v>5676</v>
      </c>
      <c r="E3867" s="53">
        <v>41.746130000000001</v>
      </c>
      <c r="F3867" s="53">
        <v>0.98678429999999995</v>
      </c>
      <c r="G3867" s="54">
        <v>269.12790000000001</v>
      </c>
      <c r="H3867" s="53">
        <v>1131</v>
      </c>
      <c r="I3867" s="53">
        <v>589</v>
      </c>
      <c r="J3867" s="53">
        <v>542</v>
      </c>
      <c r="K3867" s="52">
        <v>131</v>
      </c>
      <c r="L3867" s="52">
        <v>138.12790000000001</v>
      </c>
      <c r="M3867" s="55">
        <v>2</v>
      </c>
      <c r="N3867" s="61" t="s">
        <v>16</v>
      </c>
      <c r="P3867" s="66"/>
      <c r="Q3867" s="53"/>
      <c r="R3867" s="53"/>
      <c r="S3867" s="53"/>
      <c r="T3867" s="53"/>
      <c r="U3867" s="53"/>
      <c r="V3867" s="53"/>
      <c r="W3867" s="53"/>
      <c r="BY3867" s="53"/>
    </row>
    <row r="3868" spans="2:77" s="52" customFormat="1" ht="13" x14ac:dyDescent="0.3">
      <c r="B3868" s="53" t="s">
        <v>5085</v>
      </c>
      <c r="C3868" s="53" t="s">
        <v>167</v>
      </c>
      <c r="D3868" s="53" t="s">
        <v>5677</v>
      </c>
      <c r="E3868" s="53">
        <v>42.324979999999996</v>
      </c>
      <c r="F3868" s="53">
        <v>1.6053649999999999</v>
      </c>
      <c r="G3868" s="54">
        <v>1260.723</v>
      </c>
      <c r="H3868" s="53">
        <v>50</v>
      </c>
      <c r="I3868" s="53">
        <v>30</v>
      </c>
      <c r="J3868" s="53">
        <v>20</v>
      </c>
      <c r="K3868" s="52">
        <v>131</v>
      </c>
      <c r="L3868" s="52">
        <v>1129.723</v>
      </c>
      <c r="M3868" s="55">
        <v>8</v>
      </c>
      <c r="N3868" s="61" t="s">
        <v>17</v>
      </c>
      <c r="P3868" s="66"/>
      <c r="Q3868" s="53"/>
      <c r="R3868" s="53"/>
      <c r="S3868" s="53"/>
      <c r="T3868" s="53"/>
      <c r="U3868" s="53"/>
      <c r="V3868" s="53"/>
      <c r="W3868" s="53"/>
      <c r="BY3868" s="53"/>
    </row>
    <row r="3869" spans="2:77" s="52" customFormat="1" ht="13" x14ac:dyDescent="0.3">
      <c r="B3869" s="53" t="s">
        <v>5085</v>
      </c>
      <c r="C3869" s="53" t="s">
        <v>167</v>
      </c>
      <c r="D3869" s="53" t="s">
        <v>5678</v>
      </c>
      <c r="E3869" s="53">
        <v>41.668320000000001</v>
      </c>
      <c r="F3869" s="53">
        <v>1.2751509999999999</v>
      </c>
      <c r="G3869" s="54">
        <v>514.11329999999998</v>
      </c>
      <c r="H3869" s="53">
        <v>9328</v>
      </c>
      <c r="I3869" s="53">
        <v>4783</v>
      </c>
      <c r="J3869" s="53">
        <v>4545</v>
      </c>
      <c r="K3869" s="52">
        <v>131</v>
      </c>
      <c r="L3869" s="52">
        <v>383.11329999999998</v>
      </c>
      <c r="M3869" s="55">
        <v>4</v>
      </c>
      <c r="N3869" s="61" t="s">
        <v>16</v>
      </c>
      <c r="P3869" s="66"/>
      <c r="Q3869" s="53"/>
      <c r="R3869" s="53"/>
      <c r="S3869" s="53"/>
      <c r="T3869" s="53"/>
      <c r="U3869" s="53"/>
      <c r="V3869" s="53"/>
      <c r="W3869" s="53"/>
      <c r="BY3869" s="53"/>
    </row>
    <row r="3870" spans="2:77" s="52" customFormat="1" ht="13" x14ac:dyDescent="0.3">
      <c r="B3870" s="53" t="s">
        <v>5085</v>
      </c>
      <c r="C3870" s="53" t="s">
        <v>167</v>
      </c>
      <c r="D3870" s="53" t="s">
        <v>5679</v>
      </c>
      <c r="E3870" s="53">
        <v>41.426499999999997</v>
      </c>
      <c r="F3870" s="53">
        <v>0.86013600000000001</v>
      </c>
      <c r="G3870" s="54">
        <v>455.99149999999997</v>
      </c>
      <c r="H3870" s="53">
        <v>846</v>
      </c>
      <c r="I3870" s="53">
        <v>438</v>
      </c>
      <c r="J3870" s="53">
        <v>408</v>
      </c>
      <c r="K3870" s="52">
        <v>131</v>
      </c>
      <c r="L3870" s="52">
        <v>324.99149999999997</v>
      </c>
      <c r="M3870" s="55">
        <v>4</v>
      </c>
      <c r="N3870" s="61" t="s">
        <v>16</v>
      </c>
      <c r="P3870" s="66"/>
      <c r="Q3870" s="53"/>
      <c r="R3870" s="53"/>
      <c r="S3870" s="53"/>
      <c r="T3870" s="53"/>
      <c r="U3870" s="53"/>
      <c r="V3870" s="53"/>
      <c r="W3870" s="53"/>
      <c r="BY3870" s="53"/>
    </row>
    <row r="3871" spans="2:77" s="52" customFormat="1" ht="13" x14ac:dyDescent="0.3">
      <c r="B3871" s="53" t="s">
        <v>5085</v>
      </c>
      <c r="C3871" s="53" t="s">
        <v>167</v>
      </c>
      <c r="D3871" s="53" t="s">
        <v>5680</v>
      </c>
      <c r="E3871" s="53">
        <v>41.561450000000001</v>
      </c>
      <c r="F3871" s="53">
        <v>1.1371389999999999</v>
      </c>
      <c r="G3871" s="54">
        <v>490.57929999999999</v>
      </c>
      <c r="H3871" s="53">
        <v>226</v>
      </c>
      <c r="I3871" s="53">
        <v>124</v>
      </c>
      <c r="J3871" s="53">
        <v>102</v>
      </c>
      <c r="K3871" s="52">
        <v>131</v>
      </c>
      <c r="L3871" s="52">
        <v>359.57929999999999</v>
      </c>
      <c r="M3871" s="55">
        <v>4</v>
      </c>
      <c r="N3871" s="61" t="s">
        <v>16</v>
      </c>
      <c r="P3871" s="66"/>
      <c r="Q3871" s="53"/>
      <c r="R3871" s="53"/>
      <c r="S3871" s="53"/>
      <c r="T3871" s="53"/>
      <c r="U3871" s="53"/>
      <c r="V3871" s="53"/>
      <c r="W3871" s="53"/>
      <c r="BY3871" s="53"/>
    </row>
    <row r="3872" spans="2:77" s="52" customFormat="1" ht="13" x14ac:dyDescent="0.3">
      <c r="B3872" s="53" t="s">
        <v>5085</v>
      </c>
      <c r="C3872" s="53" t="s">
        <v>167</v>
      </c>
      <c r="D3872" s="53" t="s">
        <v>5681</v>
      </c>
      <c r="E3872" s="53">
        <v>41.933459999999997</v>
      </c>
      <c r="F3872" s="53">
        <v>1.623909</v>
      </c>
      <c r="G3872" s="54">
        <v>505.04930000000002</v>
      </c>
      <c r="H3872" s="53">
        <v>152</v>
      </c>
      <c r="I3872" s="53">
        <v>77</v>
      </c>
      <c r="J3872" s="53">
        <v>75</v>
      </c>
      <c r="K3872" s="52">
        <v>131</v>
      </c>
      <c r="L3872" s="52">
        <v>374.04930000000002</v>
      </c>
      <c r="M3872" s="55">
        <v>4</v>
      </c>
      <c r="N3872" s="61" t="s">
        <v>16</v>
      </c>
      <c r="P3872" s="66"/>
      <c r="Q3872" s="53"/>
      <c r="R3872" s="53"/>
      <c r="S3872" s="53"/>
      <c r="T3872" s="53"/>
      <c r="U3872" s="53"/>
      <c r="V3872" s="53"/>
      <c r="W3872" s="53"/>
      <c r="BY3872" s="53"/>
    </row>
    <row r="3873" spans="2:77" s="52" customFormat="1" ht="13" x14ac:dyDescent="0.3">
      <c r="B3873" s="53" t="s">
        <v>5085</v>
      </c>
      <c r="C3873" s="53" t="s">
        <v>167</v>
      </c>
      <c r="D3873" s="53" t="s">
        <v>5682</v>
      </c>
      <c r="E3873" s="53">
        <v>41.467970000000001</v>
      </c>
      <c r="F3873" s="53">
        <v>0.68941560000000002</v>
      </c>
      <c r="G3873" s="54">
        <v>281.9914</v>
      </c>
      <c r="H3873" s="53">
        <v>203</v>
      </c>
      <c r="I3873" s="53">
        <v>109</v>
      </c>
      <c r="J3873" s="53">
        <v>94</v>
      </c>
      <c r="K3873" s="52">
        <v>131</v>
      </c>
      <c r="L3873" s="52">
        <v>150.9914</v>
      </c>
      <c r="M3873" s="55">
        <v>2</v>
      </c>
      <c r="N3873" s="61" t="s">
        <v>16</v>
      </c>
      <c r="P3873" s="66"/>
      <c r="Q3873" s="53"/>
      <c r="R3873" s="53"/>
      <c r="S3873" s="53"/>
      <c r="T3873" s="53"/>
      <c r="U3873" s="53"/>
      <c r="V3873" s="53"/>
      <c r="W3873" s="53"/>
      <c r="BY3873" s="53"/>
    </row>
    <row r="3874" spans="2:77" s="52" customFormat="1" ht="13" x14ac:dyDescent="0.3">
      <c r="B3874" s="53" t="s">
        <v>5085</v>
      </c>
      <c r="C3874" s="53" t="s">
        <v>167</v>
      </c>
      <c r="D3874" s="53" t="s">
        <v>5683</v>
      </c>
      <c r="E3874" s="53">
        <v>42.173250000000003</v>
      </c>
      <c r="F3874" s="53">
        <v>1.3165100000000001</v>
      </c>
      <c r="G3874" s="54">
        <v>562.69770000000005</v>
      </c>
      <c r="H3874" s="53">
        <v>634</v>
      </c>
      <c r="I3874" s="53">
        <v>323</v>
      </c>
      <c r="J3874" s="53">
        <v>311</v>
      </c>
      <c r="K3874" s="52">
        <v>131</v>
      </c>
      <c r="L3874" s="52">
        <v>431.69770000000005</v>
      </c>
      <c r="M3874" s="55">
        <v>5</v>
      </c>
      <c r="N3874" s="61" t="s">
        <v>17</v>
      </c>
      <c r="P3874" s="66"/>
      <c r="Q3874" s="53"/>
      <c r="R3874" s="53"/>
      <c r="S3874" s="53"/>
      <c r="T3874" s="53"/>
      <c r="U3874" s="53"/>
      <c r="V3874" s="53"/>
      <c r="W3874" s="53"/>
      <c r="BY3874" s="53"/>
    </row>
    <row r="3875" spans="2:77" s="52" customFormat="1" ht="13" x14ac:dyDescent="0.3">
      <c r="B3875" s="53" t="s">
        <v>5085</v>
      </c>
      <c r="C3875" s="53" t="s">
        <v>167</v>
      </c>
      <c r="D3875" s="53" t="s">
        <v>5684</v>
      </c>
      <c r="E3875" s="53">
        <v>42.17559</v>
      </c>
      <c r="F3875" s="53">
        <v>1.591064</v>
      </c>
      <c r="G3875" s="54">
        <v>961.52800000000002</v>
      </c>
      <c r="H3875" s="53">
        <v>278</v>
      </c>
      <c r="I3875" s="53">
        <v>169</v>
      </c>
      <c r="J3875" s="53">
        <v>109</v>
      </c>
      <c r="K3875" s="52">
        <v>131</v>
      </c>
      <c r="L3875" s="52">
        <v>830.52800000000002</v>
      </c>
      <c r="M3875" s="55">
        <v>7</v>
      </c>
      <c r="N3875" s="61" t="s">
        <v>17</v>
      </c>
      <c r="P3875" s="66"/>
      <c r="Q3875" s="53"/>
      <c r="R3875" s="53"/>
      <c r="S3875" s="53"/>
      <c r="T3875" s="53"/>
      <c r="U3875" s="53"/>
      <c r="V3875" s="53"/>
      <c r="W3875" s="53"/>
      <c r="BY3875" s="53"/>
    </row>
    <row r="3876" spans="2:77" s="52" customFormat="1" ht="13" x14ac:dyDescent="0.3">
      <c r="B3876" s="53" t="s">
        <v>5085</v>
      </c>
      <c r="C3876" s="53" t="s">
        <v>167</v>
      </c>
      <c r="D3876" s="53" t="s">
        <v>5685</v>
      </c>
      <c r="E3876" s="53">
        <v>42.246110000000002</v>
      </c>
      <c r="F3876" s="53">
        <v>0.97305560000000002</v>
      </c>
      <c r="G3876" s="54">
        <v>502.10390000000001</v>
      </c>
      <c r="H3876" s="53">
        <v>410</v>
      </c>
      <c r="I3876" s="53">
        <v>210</v>
      </c>
      <c r="J3876" s="53">
        <v>200</v>
      </c>
      <c r="K3876" s="52">
        <v>131</v>
      </c>
      <c r="L3876" s="52">
        <v>371.10390000000001</v>
      </c>
      <c r="M3876" s="55">
        <v>4</v>
      </c>
      <c r="N3876" s="61" t="s">
        <v>16</v>
      </c>
      <c r="P3876" s="66"/>
      <c r="Q3876" s="53"/>
      <c r="R3876" s="53"/>
      <c r="S3876" s="53"/>
      <c r="T3876" s="53"/>
      <c r="U3876" s="53"/>
      <c r="V3876" s="53"/>
      <c r="W3876" s="53"/>
      <c r="BY3876" s="53"/>
    </row>
    <row r="3877" spans="2:77" s="52" customFormat="1" ht="13" x14ac:dyDescent="0.3">
      <c r="B3877" s="53" t="s">
        <v>5085</v>
      </c>
      <c r="C3877" s="53" t="s">
        <v>167</v>
      </c>
      <c r="D3877" s="53" t="s">
        <v>5686</v>
      </c>
      <c r="E3877" s="53">
        <v>41.690989999999999</v>
      </c>
      <c r="F3877" s="53">
        <v>0.69746810000000004</v>
      </c>
      <c r="G3877" s="54">
        <v>195.65010000000001</v>
      </c>
      <c r="H3877" s="53">
        <v>1356</v>
      </c>
      <c r="I3877" s="53">
        <v>724</v>
      </c>
      <c r="J3877" s="53">
        <v>632</v>
      </c>
      <c r="K3877" s="52">
        <v>131</v>
      </c>
      <c r="L3877" s="52">
        <v>64.650100000000009</v>
      </c>
      <c r="M3877" s="55">
        <v>2</v>
      </c>
      <c r="N3877" s="61" t="s">
        <v>16</v>
      </c>
      <c r="P3877" s="66"/>
      <c r="Q3877" s="53"/>
      <c r="R3877" s="53"/>
      <c r="S3877" s="53"/>
      <c r="T3877" s="53"/>
      <c r="U3877" s="53"/>
      <c r="V3877" s="53"/>
      <c r="W3877" s="53"/>
      <c r="BY3877" s="53"/>
    </row>
    <row r="3878" spans="2:77" s="52" customFormat="1" ht="13" x14ac:dyDescent="0.3">
      <c r="B3878" s="53" t="s">
        <v>5085</v>
      </c>
      <c r="C3878" s="53" t="s">
        <v>167</v>
      </c>
      <c r="D3878" s="53" t="s">
        <v>5687</v>
      </c>
      <c r="E3878" s="53">
        <v>41.85313</v>
      </c>
      <c r="F3878" s="53">
        <v>0.95753630000000001</v>
      </c>
      <c r="G3878" s="54">
        <v>470.94189999999998</v>
      </c>
      <c r="H3878" s="53">
        <v>401</v>
      </c>
      <c r="I3878" s="53">
        <v>209</v>
      </c>
      <c r="J3878" s="53">
        <v>192</v>
      </c>
      <c r="K3878" s="52">
        <v>131</v>
      </c>
      <c r="L3878" s="52">
        <v>339.94189999999998</v>
      </c>
      <c r="M3878" s="55">
        <v>4</v>
      </c>
      <c r="N3878" s="61" t="s">
        <v>16</v>
      </c>
      <c r="P3878" s="66"/>
      <c r="Q3878" s="53"/>
      <c r="R3878" s="53"/>
      <c r="S3878" s="53"/>
      <c r="T3878" s="53"/>
      <c r="U3878" s="53"/>
      <c r="V3878" s="53"/>
      <c r="W3878" s="53"/>
      <c r="BY3878" s="53"/>
    </row>
    <row r="3879" spans="2:77" s="52" customFormat="1" ht="13" x14ac:dyDescent="0.3">
      <c r="B3879" s="53" t="s">
        <v>5085</v>
      </c>
      <c r="C3879" s="53" t="s">
        <v>167</v>
      </c>
      <c r="D3879" s="53" t="s">
        <v>5688</v>
      </c>
      <c r="E3879" s="53">
        <v>41.496279999999999</v>
      </c>
      <c r="F3879" s="53">
        <v>1.004931</v>
      </c>
      <c r="G3879" s="54">
        <v>430.85719999999998</v>
      </c>
      <c r="H3879" s="53">
        <v>429</v>
      </c>
      <c r="I3879" s="53">
        <v>223</v>
      </c>
      <c r="J3879" s="53">
        <v>206</v>
      </c>
      <c r="K3879" s="52">
        <v>131</v>
      </c>
      <c r="L3879" s="52">
        <v>299.85719999999998</v>
      </c>
      <c r="M3879" s="55">
        <v>4</v>
      </c>
      <c r="N3879" s="61" t="s">
        <v>16</v>
      </c>
      <c r="P3879" s="66"/>
      <c r="Q3879" s="53"/>
      <c r="R3879" s="53"/>
      <c r="S3879" s="53"/>
      <c r="T3879" s="53"/>
      <c r="U3879" s="53"/>
      <c r="V3879" s="53"/>
      <c r="W3879" s="53"/>
      <c r="BY3879" s="53"/>
    </row>
    <row r="3880" spans="2:77" s="52" customFormat="1" ht="13" x14ac:dyDescent="0.3">
      <c r="B3880" s="53" t="s">
        <v>5085</v>
      </c>
      <c r="C3880" s="53" t="s">
        <v>167</v>
      </c>
      <c r="D3880" s="53" t="s">
        <v>5689</v>
      </c>
      <c r="E3880" s="53">
        <v>42.575839999999999</v>
      </c>
      <c r="F3880" s="53">
        <v>1.0889139999999999</v>
      </c>
      <c r="G3880" s="54">
        <v>1329.8389999999999</v>
      </c>
      <c r="H3880" s="53">
        <v>364</v>
      </c>
      <c r="I3880" s="53">
        <v>194</v>
      </c>
      <c r="J3880" s="53">
        <v>170</v>
      </c>
      <c r="K3880" s="52">
        <v>131</v>
      </c>
      <c r="L3880" s="52">
        <v>1198.8389999999999</v>
      </c>
      <c r="M3880" s="55">
        <v>8</v>
      </c>
      <c r="N3880" s="61" t="s">
        <v>17</v>
      </c>
      <c r="P3880" s="66"/>
      <c r="Q3880" s="53"/>
      <c r="R3880" s="53"/>
      <c r="S3880" s="53"/>
      <c r="T3880" s="53"/>
      <c r="U3880" s="53"/>
      <c r="V3880" s="53"/>
      <c r="W3880" s="53"/>
      <c r="BY3880" s="53"/>
    </row>
    <row r="3881" spans="2:77" s="52" customFormat="1" ht="13" x14ac:dyDescent="0.3">
      <c r="B3881" s="53" t="s">
        <v>5085</v>
      </c>
      <c r="C3881" s="53" t="s">
        <v>167</v>
      </c>
      <c r="D3881" s="53" t="s">
        <v>5690</v>
      </c>
      <c r="E3881" s="53">
        <v>42.374000000000002</v>
      </c>
      <c r="F3881" s="53">
        <v>1.5240450000000001</v>
      </c>
      <c r="G3881" s="54">
        <v>1044.079</v>
      </c>
      <c r="H3881" s="53">
        <v>115</v>
      </c>
      <c r="I3881" s="53">
        <v>61</v>
      </c>
      <c r="J3881" s="53">
        <v>54</v>
      </c>
      <c r="K3881" s="52">
        <v>131</v>
      </c>
      <c r="L3881" s="52">
        <v>913.07899999999995</v>
      </c>
      <c r="M3881" s="55">
        <v>7</v>
      </c>
      <c r="N3881" s="61" t="s">
        <v>17</v>
      </c>
      <c r="P3881" s="66"/>
      <c r="Q3881" s="53"/>
      <c r="R3881" s="53"/>
      <c r="S3881" s="53"/>
      <c r="T3881" s="53"/>
      <c r="U3881" s="53"/>
      <c r="V3881" s="53"/>
      <c r="W3881" s="53"/>
      <c r="BY3881" s="53"/>
    </row>
    <row r="3882" spans="2:77" s="52" customFormat="1" ht="13" x14ac:dyDescent="0.3">
      <c r="B3882" s="53" t="s">
        <v>5085</v>
      </c>
      <c r="C3882" s="53" t="s">
        <v>167</v>
      </c>
      <c r="D3882" s="53" t="s">
        <v>5691</v>
      </c>
      <c r="E3882" s="53">
        <v>41.691299999999998</v>
      </c>
      <c r="F3882" s="53">
        <v>1.3777919999999999</v>
      </c>
      <c r="G3882" s="54">
        <v>592.54430000000002</v>
      </c>
      <c r="H3882" s="53">
        <v>177</v>
      </c>
      <c r="I3882" s="53">
        <v>98</v>
      </c>
      <c r="J3882" s="53">
        <v>79</v>
      </c>
      <c r="K3882" s="52">
        <v>131</v>
      </c>
      <c r="L3882" s="52">
        <v>461.54430000000002</v>
      </c>
      <c r="M3882" s="55">
        <v>5</v>
      </c>
      <c r="N3882" s="61" t="s">
        <v>17</v>
      </c>
      <c r="P3882" s="66"/>
      <c r="Q3882" s="53"/>
      <c r="R3882" s="53"/>
      <c r="S3882" s="53"/>
      <c r="T3882" s="53"/>
      <c r="U3882" s="53"/>
      <c r="V3882" s="53"/>
      <c r="W3882" s="53"/>
      <c r="BY3882" s="53"/>
    </row>
    <row r="3883" spans="2:77" s="52" customFormat="1" ht="13" x14ac:dyDescent="0.3">
      <c r="B3883" s="53" t="s">
        <v>5085</v>
      </c>
      <c r="C3883" s="53" t="s">
        <v>167</v>
      </c>
      <c r="D3883" s="53" t="s">
        <v>5692</v>
      </c>
      <c r="E3883" s="53">
        <v>42.628860000000003</v>
      </c>
      <c r="F3883" s="53">
        <v>1.1233580000000001</v>
      </c>
      <c r="G3883" s="54">
        <v>958.55420000000004</v>
      </c>
      <c r="H3883" s="53">
        <v>965</v>
      </c>
      <c r="I3883" s="53">
        <v>518</v>
      </c>
      <c r="J3883" s="53">
        <v>447</v>
      </c>
      <c r="K3883" s="52">
        <v>131</v>
      </c>
      <c r="L3883" s="52">
        <v>827.55420000000004</v>
      </c>
      <c r="M3883" s="55">
        <v>7</v>
      </c>
      <c r="N3883" s="61" t="s">
        <v>17</v>
      </c>
      <c r="P3883" s="66"/>
      <c r="Q3883" s="53"/>
      <c r="R3883" s="53"/>
      <c r="S3883" s="53"/>
      <c r="T3883" s="53"/>
      <c r="U3883" s="53"/>
      <c r="V3883" s="53"/>
      <c r="W3883" s="53"/>
      <c r="BY3883" s="53"/>
    </row>
    <row r="3884" spans="2:77" s="52" customFormat="1" ht="13" x14ac:dyDescent="0.3">
      <c r="B3884" s="53" t="s">
        <v>5085</v>
      </c>
      <c r="C3884" s="53" t="s">
        <v>167</v>
      </c>
      <c r="D3884" s="53" t="s">
        <v>5693</v>
      </c>
      <c r="E3884" s="53">
        <v>42.592410000000001</v>
      </c>
      <c r="F3884" s="53">
        <v>1.2622139999999999</v>
      </c>
      <c r="G3884" s="54">
        <v>1192.2090000000001</v>
      </c>
      <c r="H3884" s="53">
        <v>75</v>
      </c>
      <c r="I3884" s="53">
        <v>35</v>
      </c>
      <c r="J3884" s="53">
        <v>40</v>
      </c>
      <c r="K3884" s="52">
        <v>131</v>
      </c>
      <c r="L3884" s="52">
        <v>1061.2090000000001</v>
      </c>
      <c r="M3884" s="55">
        <v>8</v>
      </c>
      <c r="N3884" s="61" t="s">
        <v>17</v>
      </c>
      <c r="P3884" s="66"/>
      <c r="Q3884" s="53"/>
      <c r="R3884" s="53"/>
      <c r="S3884" s="53"/>
      <c r="T3884" s="53"/>
      <c r="U3884" s="53"/>
      <c r="V3884" s="53"/>
      <c r="W3884" s="53"/>
      <c r="BY3884" s="53"/>
    </row>
    <row r="3885" spans="2:77" s="52" customFormat="1" ht="13" x14ac:dyDescent="0.3">
      <c r="B3885" s="53" t="s">
        <v>5085</v>
      </c>
      <c r="C3885" s="53" t="s">
        <v>167</v>
      </c>
      <c r="D3885" s="53" t="s">
        <v>5694</v>
      </c>
      <c r="E3885" s="53">
        <v>42.497320000000002</v>
      </c>
      <c r="F3885" s="53">
        <v>1.271296</v>
      </c>
      <c r="G3885" s="54">
        <v>1347.6079999999999</v>
      </c>
      <c r="H3885" s="53">
        <v>133</v>
      </c>
      <c r="I3885" s="53">
        <v>76</v>
      </c>
      <c r="J3885" s="53">
        <v>57</v>
      </c>
      <c r="K3885" s="52">
        <v>131</v>
      </c>
      <c r="L3885" s="52">
        <v>1216.6079999999999</v>
      </c>
      <c r="M3885" s="55">
        <v>8</v>
      </c>
      <c r="N3885" s="61" t="s">
        <v>17</v>
      </c>
      <c r="P3885" s="66"/>
      <c r="Q3885" s="53"/>
      <c r="R3885" s="53"/>
      <c r="S3885" s="53"/>
      <c r="T3885" s="53"/>
      <c r="U3885" s="53"/>
      <c r="V3885" s="53"/>
      <c r="W3885" s="53"/>
      <c r="BY3885" s="53"/>
    </row>
    <row r="3886" spans="2:77" s="52" customFormat="1" ht="13" x14ac:dyDescent="0.3">
      <c r="B3886" s="53" t="s">
        <v>5085</v>
      </c>
      <c r="C3886" s="53" t="s">
        <v>167</v>
      </c>
      <c r="D3886" s="53" t="s">
        <v>5695</v>
      </c>
      <c r="E3886" s="53">
        <v>42.203159999999997</v>
      </c>
      <c r="F3886" s="53">
        <v>1.3400019999999999</v>
      </c>
      <c r="G3886" s="54">
        <v>638.11149999999998</v>
      </c>
      <c r="H3886" s="53">
        <v>284</v>
      </c>
      <c r="I3886" s="53">
        <v>157</v>
      </c>
      <c r="J3886" s="53">
        <v>127</v>
      </c>
      <c r="K3886" s="52">
        <v>131</v>
      </c>
      <c r="L3886" s="52">
        <v>507.11149999999998</v>
      </c>
      <c r="M3886" s="55">
        <v>5</v>
      </c>
      <c r="N3886" s="61" t="s">
        <v>17</v>
      </c>
      <c r="P3886" s="66"/>
      <c r="Q3886" s="53"/>
      <c r="R3886" s="53"/>
      <c r="S3886" s="53"/>
      <c r="T3886" s="53"/>
      <c r="U3886" s="53"/>
      <c r="V3886" s="53"/>
      <c r="W3886" s="53"/>
      <c r="BY3886" s="53"/>
    </row>
    <row r="3887" spans="2:77" s="52" customFormat="1" ht="13" x14ac:dyDescent="0.3">
      <c r="B3887" s="53" t="s">
        <v>5085</v>
      </c>
      <c r="C3887" s="53" t="s">
        <v>167</v>
      </c>
      <c r="D3887" s="53" t="s">
        <v>5696</v>
      </c>
      <c r="E3887" s="53">
        <v>41.509210000000003</v>
      </c>
      <c r="F3887" s="53">
        <v>0.91985779999999995</v>
      </c>
      <c r="G3887" s="54">
        <v>326.30090000000001</v>
      </c>
      <c r="H3887" s="53">
        <v>179</v>
      </c>
      <c r="I3887" s="53">
        <v>102</v>
      </c>
      <c r="J3887" s="53">
        <v>77</v>
      </c>
      <c r="K3887" s="52">
        <v>131</v>
      </c>
      <c r="L3887" s="52">
        <v>195.30090000000001</v>
      </c>
      <c r="M3887" s="55">
        <v>2</v>
      </c>
      <c r="N3887" s="61" t="s">
        <v>16</v>
      </c>
      <c r="P3887" s="66"/>
      <c r="Q3887" s="53"/>
      <c r="R3887" s="53"/>
      <c r="S3887" s="53"/>
      <c r="T3887" s="53"/>
      <c r="U3887" s="53"/>
      <c r="V3887" s="53"/>
      <c r="W3887" s="53"/>
      <c r="BY3887" s="53"/>
    </row>
    <row r="3888" spans="2:77" s="52" customFormat="1" ht="13" x14ac:dyDescent="0.3">
      <c r="B3888" s="53" t="s">
        <v>5085</v>
      </c>
      <c r="C3888" s="53" t="s">
        <v>167</v>
      </c>
      <c r="D3888" s="53" t="s">
        <v>5697</v>
      </c>
      <c r="E3888" s="53">
        <v>41.635359999999999</v>
      </c>
      <c r="F3888" s="53">
        <v>0.87550220000000001</v>
      </c>
      <c r="G3888" s="54">
        <v>239.17699999999999</v>
      </c>
      <c r="H3888" s="53">
        <v>821</v>
      </c>
      <c r="I3888" s="53">
        <v>409</v>
      </c>
      <c r="J3888" s="53">
        <v>412</v>
      </c>
      <c r="K3888" s="52">
        <v>131</v>
      </c>
      <c r="L3888" s="52">
        <v>108.17699999999999</v>
      </c>
      <c r="M3888" s="55">
        <v>2</v>
      </c>
      <c r="N3888" s="61" t="s">
        <v>16</v>
      </c>
      <c r="P3888" s="66"/>
      <c r="Q3888" s="53"/>
      <c r="R3888" s="53"/>
      <c r="S3888" s="53"/>
      <c r="T3888" s="53"/>
      <c r="U3888" s="53"/>
      <c r="V3888" s="53"/>
      <c r="W3888" s="53"/>
      <c r="BY3888" s="53"/>
    </row>
    <row r="3889" spans="2:77" s="52" customFormat="1" ht="13" x14ac:dyDescent="0.3">
      <c r="B3889" s="53" t="s">
        <v>5085</v>
      </c>
      <c r="C3889" s="53" t="s">
        <v>167</v>
      </c>
      <c r="D3889" s="53" t="s">
        <v>5698</v>
      </c>
      <c r="E3889" s="53">
        <v>41.876829999999998</v>
      </c>
      <c r="F3889" s="53">
        <v>1.014578</v>
      </c>
      <c r="G3889" s="54">
        <v>433.88249999999999</v>
      </c>
      <c r="H3889" s="53">
        <v>189</v>
      </c>
      <c r="I3889" s="53">
        <v>110</v>
      </c>
      <c r="J3889" s="53">
        <v>79</v>
      </c>
      <c r="K3889" s="52">
        <v>131</v>
      </c>
      <c r="L3889" s="52">
        <v>302.88249999999999</v>
      </c>
      <c r="M3889" s="55">
        <v>4</v>
      </c>
      <c r="N3889" s="61" t="s">
        <v>16</v>
      </c>
      <c r="P3889" s="66"/>
      <c r="Q3889" s="53"/>
      <c r="R3889" s="53"/>
      <c r="S3889" s="53"/>
      <c r="T3889" s="53"/>
      <c r="U3889" s="53"/>
      <c r="V3889" s="53"/>
      <c r="W3889" s="53"/>
      <c r="BY3889" s="53"/>
    </row>
    <row r="3890" spans="2:77" s="52" customFormat="1" ht="13" x14ac:dyDescent="0.3">
      <c r="B3890" s="53" t="s">
        <v>5085</v>
      </c>
      <c r="C3890" s="53" t="s">
        <v>167</v>
      </c>
      <c r="D3890" s="53" t="s">
        <v>5699</v>
      </c>
      <c r="E3890" s="53">
        <v>41.715029999999999</v>
      </c>
      <c r="F3890" s="53">
        <v>1.017128</v>
      </c>
      <c r="G3890" s="54">
        <v>273.3843</v>
      </c>
      <c r="H3890" s="53">
        <v>1239</v>
      </c>
      <c r="I3890" s="53">
        <v>614</v>
      </c>
      <c r="J3890" s="53">
        <v>625</v>
      </c>
      <c r="K3890" s="52">
        <v>131</v>
      </c>
      <c r="L3890" s="52">
        <v>142.3843</v>
      </c>
      <c r="M3890" s="55">
        <v>2</v>
      </c>
      <c r="N3890" s="61" t="s">
        <v>16</v>
      </c>
      <c r="P3890" s="66"/>
      <c r="Q3890" s="53"/>
      <c r="R3890" s="53"/>
      <c r="S3890" s="53"/>
      <c r="T3890" s="53"/>
      <c r="U3890" s="53"/>
      <c r="V3890" s="53"/>
      <c r="W3890" s="53"/>
      <c r="BY3890" s="53"/>
    </row>
    <row r="3891" spans="2:77" s="52" customFormat="1" ht="13" x14ac:dyDescent="0.3">
      <c r="B3891" s="53" t="s">
        <v>5085</v>
      </c>
      <c r="C3891" s="53" t="s">
        <v>167</v>
      </c>
      <c r="D3891" s="53" t="s">
        <v>5700</v>
      </c>
      <c r="E3891" s="53">
        <v>41.46349</v>
      </c>
      <c r="F3891" s="53">
        <v>1.024983</v>
      </c>
      <c r="G3891" s="54">
        <v>580.25239999999997</v>
      </c>
      <c r="H3891" s="53">
        <v>113</v>
      </c>
      <c r="I3891" s="53">
        <v>61</v>
      </c>
      <c r="J3891" s="53">
        <v>52</v>
      </c>
      <c r="K3891" s="52">
        <v>131</v>
      </c>
      <c r="L3891" s="52">
        <v>449.25239999999997</v>
      </c>
      <c r="M3891" s="55">
        <v>5</v>
      </c>
      <c r="N3891" s="61" t="s">
        <v>17</v>
      </c>
      <c r="P3891" s="66"/>
      <c r="Q3891" s="53"/>
      <c r="R3891" s="53"/>
      <c r="S3891" s="53"/>
      <c r="T3891" s="53"/>
      <c r="U3891" s="53"/>
      <c r="V3891" s="53"/>
      <c r="W3891" s="53"/>
      <c r="BY3891" s="53"/>
    </row>
    <row r="3892" spans="2:77" s="52" customFormat="1" ht="13" x14ac:dyDescent="0.3">
      <c r="B3892" s="53" t="s">
        <v>5085</v>
      </c>
      <c r="C3892" s="53" t="s">
        <v>167</v>
      </c>
      <c r="D3892" s="53" t="s">
        <v>5701</v>
      </c>
      <c r="E3892" s="53">
        <v>42.122729999999997</v>
      </c>
      <c r="F3892" s="53">
        <v>0.92115970000000003</v>
      </c>
      <c r="G3892" s="54">
        <v>419.08909999999997</v>
      </c>
      <c r="H3892" s="53">
        <v>307</v>
      </c>
      <c r="I3892" s="53">
        <v>150</v>
      </c>
      <c r="J3892" s="53">
        <v>157</v>
      </c>
      <c r="K3892" s="52">
        <v>131</v>
      </c>
      <c r="L3892" s="52">
        <v>288.08909999999997</v>
      </c>
      <c r="M3892" s="55">
        <v>4</v>
      </c>
      <c r="N3892" s="61" t="s">
        <v>16</v>
      </c>
      <c r="P3892" s="66"/>
      <c r="Q3892" s="53"/>
      <c r="R3892" s="53"/>
      <c r="S3892" s="53"/>
      <c r="T3892" s="53"/>
      <c r="U3892" s="53"/>
      <c r="V3892" s="53"/>
      <c r="W3892" s="53"/>
      <c r="BY3892" s="53"/>
    </row>
    <row r="3893" spans="2:77" s="52" customFormat="1" ht="13" x14ac:dyDescent="0.3">
      <c r="B3893" s="53" t="s">
        <v>5085</v>
      </c>
      <c r="C3893" s="53" t="s">
        <v>167</v>
      </c>
      <c r="D3893" s="53" t="s">
        <v>5702</v>
      </c>
      <c r="E3893" s="53">
        <v>41.652410000000003</v>
      </c>
      <c r="F3893" s="53">
        <v>0.38964939999999998</v>
      </c>
      <c r="G3893" s="54">
        <v>258.74939999999998</v>
      </c>
      <c r="H3893" s="53">
        <v>1182</v>
      </c>
      <c r="I3893" s="53">
        <v>598</v>
      </c>
      <c r="J3893" s="53">
        <v>584</v>
      </c>
      <c r="K3893" s="52">
        <v>131</v>
      </c>
      <c r="L3893" s="52">
        <v>127.74939999999998</v>
      </c>
      <c r="M3893" s="55">
        <v>2</v>
      </c>
      <c r="N3893" s="61" t="s">
        <v>16</v>
      </c>
      <c r="P3893" s="66"/>
      <c r="Q3893" s="53"/>
      <c r="R3893" s="53"/>
      <c r="S3893" s="53"/>
      <c r="T3893" s="53"/>
      <c r="U3893" s="53"/>
      <c r="V3893" s="53"/>
      <c r="W3893" s="53"/>
      <c r="BY3893" s="53"/>
    </row>
    <row r="3894" spans="2:77" s="52" customFormat="1" ht="13" x14ac:dyDescent="0.3">
      <c r="B3894" s="53" t="s">
        <v>5085</v>
      </c>
      <c r="C3894" s="53" t="s">
        <v>167</v>
      </c>
      <c r="D3894" s="53" t="s">
        <v>5703</v>
      </c>
      <c r="E3894" s="53">
        <v>41.631270000000001</v>
      </c>
      <c r="F3894" s="53">
        <v>0.93246879999999999</v>
      </c>
      <c r="G3894" s="54">
        <v>270.85700000000003</v>
      </c>
      <c r="H3894" s="53">
        <v>1693</v>
      </c>
      <c r="I3894" s="53">
        <v>846</v>
      </c>
      <c r="J3894" s="53">
        <v>847</v>
      </c>
      <c r="K3894" s="52">
        <v>131</v>
      </c>
      <c r="L3894" s="52">
        <v>139.85700000000003</v>
      </c>
      <c r="M3894" s="55">
        <v>2</v>
      </c>
      <c r="N3894" s="61" t="s">
        <v>16</v>
      </c>
      <c r="P3894" s="66"/>
      <c r="Q3894" s="53"/>
      <c r="R3894" s="53"/>
      <c r="S3894" s="53"/>
      <c r="T3894" s="53"/>
      <c r="U3894" s="53"/>
      <c r="V3894" s="53"/>
      <c r="W3894" s="53"/>
      <c r="BY3894" s="53"/>
    </row>
    <row r="3895" spans="2:77" s="52" customFormat="1" ht="13" x14ac:dyDescent="0.3">
      <c r="B3895" s="53" t="s">
        <v>5085</v>
      </c>
      <c r="C3895" s="53" t="s">
        <v>167</v>
      </c>
      <c r="D3895" s="53" t="s">
        <v>5704</v>
      </c>
      <c r="E3895" s="53">
        <v>42.237000000000002</v>
      </c>
      <c r="F3895" s="53">
        <v>1.6603250000000001</v>
      </c>
      <c r="G3895" s="54">
        <v>1425.53</v>
      </c>
      <c r="H3895" s="53">
        <v>219</v>
      </c>
      <c r="I3895" s="53">
        <v>118</v>
      </c>
      <c r="J3895" s="53">
        <v>101</v>
      </c>
      <c r="K3895" s="52">
        <v>131</v>
      </c>
      <c r="L3895" s="52">
        <v>1294.53</v>
      </c>
      <c r="M3895" s="55">
        <v>8</v>
      </c>
      <c r="N3895" s="61" t="s">
        <v>17</v>
      </c>
      <c r="P3895" s="66"/>
      <c r="Q3895" s="53"/>
      <c r="R3895" s="53"/>
      <c r="S3895" s="53"/>
      <c r="T3895" s="53"/>
      <c r="U3895" s="53"/>
      <c r="V3895" s="53"/>
      <c r="W3895" s="53"/>
      <c r="BY3895" s="53"/>
    </row>
    <row r="3896" spans="2:77" s="52" customFormat="1" ht="13" x14ac:dyDescent="0.3">
      <c r="B3896" s="53" t="s">
        <v>5085</v>
      </c>
      <c r="C3896" s="53" t="s">
        <v>167</v>
      </c>
      <c r="D3896" s="53" t="s">
        <v>5705</v>
      </c>
      <c r="E3896" s="53">
        <v>41.356720000000003</v>
      </c>
      <c r="F3896" s="53">
        <v>0.66585240000000001</v>
      </c>
      <c r="G3896" s="54">
        <v>519.96609999999998</v>
      </c>
      <c r="H3896" s="53">
        <v>765</v>
      </c>
      <c r="I3896" s="53">
        <v>401</v>
      </c>
      <c r="J3896" s="53">
        <v>364</v>
      </c>
      <c r="K3896" s="52">
        <v>131</v>
      </c>
      <c r="L3896" s="52">
        <v>388.96609999999998</v>
      </c>
      <c r="M3896" s="55">
        <v>4</v>
      </c>
      <c r="N3896" s="61" t="s">
        <v>16</v>
      </c>
      <c r="P3896" s="66"/>
      <c r="Q3896" s="53"/>
      <c r="R3896" s="53"/>
      <c r="S3896" s="53"/>
      <c r="T3896" s="53"/>
      <c r="U3896" s="53"/>
      <c r="V3896" s="53"/>
      <c r="W3896" s="53"/>
      <c r="BY3896" s="53"/>
    </row>
    <row r="3897" spans="2:77" s="52" customFormat="1" ht="13" x14ac:dyDescent="0.3">
      <c r="B3897" s="53" t="s">
        <v>5085</v>
      </c>
      <c r="C3897" s="53" t="s">
        <v>167</v>
      </c>
      <c r="D3897" s="53" t="s">
        <v>5706</v>
      </c>
      <c r="E3897" s="53">
        <v>41.418610000000001</v>
      </c>
      <c r="F3897" s="53">
        <v>0.35258149999999999</v>
      </c>
      <c r="G3897" s="54">
        <v>86.502799999999993</v>
      </c>
      <c r="H3897" s="53">
        <v>984</v>
      </c>
      <c r="I3897" s="53">
        <v>525</v>
      </c>
      <c r="J3897" s="53">
        <v>459</v>
      </c>
      <c r="K3897" s="52">
        <v>131</v>
      </c>
      <c r="L3897" s="52">
        <v>-44.497200000000007</v>
      </c>
      <c r="M3897" s="55">
        <v>2</v>
      </c>
      <c r="N3897" s="61" t="s">
        <v>16</v>
      </c>
      <c r="P3897" s="66"/>
      <c r="Q3897" s="53"/>
      <c r="R3897" s="53"/>
      <c r="S3897" s="53"/>
      <c r="T3897" s="53"/>
      <c r="U3897" s="53"/>
      <c r="V3897" s="53"/>
      <c r="W3897" s="53"/>
      <c r="BY3897" s="53"/>
    </row>
    <row r="3898" spans="2:77" s="52" customFormat="1" ht="13" x14ac:dyDescent="0.3">
      <c r="B3898" s="53" t="s">
        <v>5085</v>
      </c>
      <c r="C3898" s="53" t="s">
        <v>167</v>
      </c>
      <c r="D3898" s="53" t="s">
        <v>5707</v>
      </c>
      <c r="E3898" s="53">
        <v>41.64772</v>
      </c>
      <c r="F3898" s="53">
        <v>1.2235290000000001</v>
      </c>
      <c r="G3898" s="54">
        <v>507.9074</v>
      </c>
      <c r="H3898" s="53">
        <v>160</v>
      </c>
      <c r="I3898" s="53">
        <v>83</v>
      </c>
      <c r="J3898" s="53">
        <v>77</v>
      </c>
      <c r="K3898" s="52">
        <v>131</v>
      </c>
      <c r="L3898" s="52">
        <v>376.9074</v>
      </c>
      <c r="M3898" s="55">
        <v>4</v>
      </c>
      <c r="N3898" s="61" t="s">
        <v>16</v>
      </c>
      <c r="P3898" s="66"/>
      <c r="Q3898" s="53"/>
      <c r="R3898" s="53"/>
      <c r="S3898" s="53"/>
      <c r="T3898" s="53"/>
      <c r="U3898" s="53"/>
      <c r="V3898" s="53"/>
      <c r="W3898" s="53"/>
      <c r="BY3898" s="53"/>
    </row>
    <row r="3899" spans="2:77" s="52" customFormat="1" ht="13" x14ac:dyDescent="0.3">
      <c r="B3899" s="53" t="s">
        <v>5085</v>
      </c>
      <c r="C3899" s="53" t="s">
        <v>167</v>
      </c>
      <c r="D3899" s="53" t="s">
        <v>5708</v>
      </c>
      <c r="E3899" s="53">
        <v>41.433700000000002</v>
      </c>
      <c r="F3899" s="53">
        <v>0.64914430000000001</v>
      </c>
      <c r="G3899" s="54">
        <v>357.51830000000001</v>
      </c>
      <c r="H3899" s="53">
        <v>172</v>
      </c>
      <c r="I3899" s="53">
        <v>99</v>
      </c>
      <c r="J3899" s="53">
        <v>73</v>
      </c>
      <c r="K3899" s="52">
        <v>131</v>
      </c>
      <c r="L3899" s="52">
        <v>226.51830000000001</v>
      </c>
      <c r="M3899" s="55">
        <v>4</v>
      </c>
      <c r="N3899" s="61" t="s">
        <v>16</v>
      </c>
      <c r="P3899" s="66"/>
      <c r="Q3899" s="53"/>
      <c r="R3899" s="53"/>
      <c r="S3899" s="53"/>
      <c r="T3899" s="53"/>
      <c r="U3899" s="53"/>
      <c r="V3899" s="53"/>
      <c r="W3899" s="53"/>
      <c r="BY3899" s="53"/>
    </row>
    <row r="3900" spans="2:77" s="52" customFormat="1" ht="13" x14ac:dyDescent="0.3">
      <c r="B3900" s="53" t="s">
        <v>5085</v>
      </c>
      <c r="C3900" s="53" t="s">
        <v>167</v>
      </c>
      <c r="D3900" s="53" t="s">
        <v>5709</v>
      </c>
      <c r="E3900" s="53">
        <v>41.622450000000001</v>
      </c>
      <c r="F3900" s="53">
        <v>1.2456149999999999</v>
      </c>
      <c r="G3900" s="54">
        <v>585.09410000000003</v>
      </c>
      <c r="H3900" s="53">
        <v>138</v>
      </c>
      <c r="I3900" s="53">
        <v>70</v>
      </c>
      <c r="J3900" s="53">
        <v>68</v>
      </c>
      <c r="K3900" s="52">
        <v>131</v>
      </c>
      <c r="L3900" s="52">
        <v>454.09410000000003</v>
      </c>
      <c r="M3900" s="55">
        <v>5</v>
      </c>
      <c r="N3900" s="61" t="s">
        <v>17</v>
      </c>
      <c r="P3900" s="66"/>
      <c r="Q3900" s="53"/>
      <c r="R3900" s="53"/>
      <c r="S3900" s="53"/>
      <c r="T3900" s="53"/>
      <c r="U3900" s="53"/>
      <c r="V3900" s="53"/>
      <c r="W3900" s="53"/>
      <c r="BY3900" s="53"/>
    </row>
    <row r="3901" spans="2:77" s="52" customFormat="1" ht="13" x14ac:dyDescent="0.3">
      <c r="B3901" s="53" t="s">
        <v>5085</v>
      </c>
      <c r="C3901" s="53" t="s">
        <v>167</v>
      </c>
      <c r="D3901" s="53" t="s">
        <v>5710</v>
      </c>
      <c r="E3901" s="53">
        <v>41.564109999999999</v>
      </c>
      <c r="F3901" s="53">
        <v>1.184428</v>
      </c>
      <c r="G3901" s="54">
        <v>512.83140000000003</v>
      </c>
      <c r="H3901" s="53">
        <v>334</v>
      </c>
      <c r="I3901" s="53">
        <v>179</v>
      </c>
      <c r="J3901" s="53">
        <v>155</v>
      </c>
      <c r="K3901" s="52">
        <v>131</v>
      </c>
      <c r="L3901" s="52">
        <v>381.83140000000003</v>
      </c>
      <c r="M3901" s="55">
        <v>4</v>
      </c>
      <c r="N3901" s="61" t="s">
        <v>16</v>
      </c>
      <c r="P3901" s="66"/>
      <c r="Q3901" s="53"/>
      <c r="R3901" s="53"/>
      <c r="S3901" s="53"/>
      <c r="T3901" s="53"/>
      <c r="U3901" s="53"/>
      <c r="V3901" s="53"/>
      <c r="W3901" s="53"/>
      <c r="BY3901" s="53"/>
    </row>
    <row r="3902" spans="2:77" s="52" customFormat="1" ht="13" x14ac:dyDescent="0.3">
      <c r="B3902" s="53" t="s">
        <v>5085</v>
      </c>
      <c r="C3902" s="53" t="s">
        <v>167</v>
      </c>
      <c r="D3902" s="53" t="s">
        <v>5711</v>
      </c>
      <c r="E3902" s="53">
        <v>42.593170000000001</v>
      </c>
      <c r="F3902" s="53">
        <v>1.131205</v>
      </c>
      <c r="G3902" s="54">
        <v>950.32680000000005</v>
      </c>
      <c r="H3902" s="53">
        <v>372</v>
      </c>
      <c r="I3902" s="53">
        <v>206</v>
      </c>
      <c r="J3902" s="53">
        <v>166</v>
      </c>
      <c r="K3902" s="52">
        <v>131</v>
      </c>
      <c r="L3902" s="52">
        <v>819.32680000000005</v>
      </c>
      <c r="M3902" s="55">
        <v>7</v>
      </c>
      <c r="N3902" s="61" t="s">
        <v>17</v>
      </c>
      <c r="P3902" s="66"/>
      <c r="Q3902" s="53"/>
      <c r="R3902" s="53"/>
      <c r="S3902" s="53"/>
      <c r="T3902" s="53"/>
      <c r="U3902" s="53"/>
      <c r="V3902" s="53"/>
      <c r="W3902" s="53"/>
      <c r="BY3902" s="53"/>
    </row>
    <row r="3903" spans="2:77" s="52" customFormat="1" ht="13" x14ac:dyDescent="0.3">
      <c r="B3903" s="53" t="s">
        <v>5085</v>
      </c>
      <c r="C3903" s="53" t="s">
        <v>167</v>
      </c>
      <c r="D3903" s="53" t="s">
        <v>5712</v>
      </c>
      <c r="E3903" s="53">
        <v>41.786700000000003</v>
      </c>
      <c r="F3903" s="53">
        <v>1.2907630000000001</v>
      </c>
      <c r="G3903" s="54">
        <v>494.93180000000001</v>
      </c>
      <c r="H3903" s="53">
        <v>6145</v>
      </c>
      <c r="I3903" s="53">
        <v>3322</v>
      </c>
      <c r="J3903" s="53">
        <v>2823</v>
      </c>
      <c r="K3903" s="52">
        <v>131</v>
      </c>
      <c r="L3903" s="52">
        <v>363.93180000000001</v>
      </c>
      <c r="M3903" s="55">
        <v>4</v>
      </c>
      <c r="N3903" s="61" t="s">
        <v>16</v>
      </c>
      <c r="P3903" s="66"/>
      <c r="Q3903" s="53"/>
      <c r="R3903" s="53"/>
      <c r="S3903" s="53"/>
      <c r="T3903" s="53"/>
      <c r="U3903" s="53"/>
      <c r="V3903" s="53"/>
      <c r="W3903" s="53"/>
      <c r="BY3903" s="53"/>
    </row>
    <row r="3904" spans="2:77" s="52" customFormat="1" ht="13" x14ac:dyDescent="0.3">
      <c r="B3904" s="53" t="s">
        <v>5085</v>
      </c>
      <c r="C3904" s="53" t="s">
        <v>167</v>
      </c>
      <c r="D3904" s="53" t="s">
        <v>5713</v>
      </c>
      <c r="E3904" s="53">
        <v>42.131880000000002</v>
      </c>
      <c r="F3904" s="53">
        <v>1.6336459999999999</v>
      </c>
      <c r="G3904" s="54">
        <v>877.10379999999998</v>
      </c>
      <c r="H3904" s="53">
        <v>138</v>
      </c>
      <c r="I3904" s="53">
        <v>80</v>
      </c>
      <c r="J3904" s="53">
        <v>58</v>
      </c>
      <c r="K3904" s="52">
        <v>131</v>
      </c>
      <c r="L3904" s="52">
        <v>746.10379999999998</v>
      </c>
      <c r="M3904" s="55">
        <v>6</v>
      </c>
      <c r="N3904" s="61" t="s">
        <v>17</v>
      </c>
      <c r="P3904" s="66"/>
      <c r="Q3904" s="53"/>
      <c r="R3904" s="53"/>
      <c r="S3904" s="53"/>
      <c r="T3904" s="53"/>
      <c r="U3904" s="53"/>
      <c r="V3904" s="53"/>
      <c r="W3904" s="53"/>
      <c r="BY3904" s="53"/>
    </row>
    <row r="3905" spans="2:77" s="52" customFormat="1" ht="13" x14ac:dyDescent="0.3">
      <c r="B3905" s="53" t="s">
        <v>5085</v>
      </c>
      <c r="C3905" s="53" t="s">
        <v>167</v>
      </c>
      <c r="D3905" s="53" t="s">
        <v>5714</v>
      </c>
      <c r="E3905" s="53">
        <v>42.119689999999999</v>
      </c>
      <c r="F3905" s="53">
        <v>1.046651</v>
      </c>
      <c r="G3905" s="54">
        <v>659.27409999999998</v>
      </c>
      <c r="H3905" s="53">
        <v>1163</v>
      </c>
      <c r="I3905" s="53">
        <v>617</v>
      </c>
      <c r="J3905" s="53">
        <v>546</v>
      </c>
      <c r="K3905" s="52">
        <v>131</v>
      </c>
      <c r="L3905" s="52">
        <v>528.27409999999998</v>
      </c>
      <c r="M3905" s="55">
        <v>5</v>
      </c>
      <c r="N3905" s="61" t="s">
        <v>17</v>
      </c>
      <c r="P3905" s="66"/>
      <c r="Q3905" s="53"/>
      <c r="R3905" s="53"/>
      <c r="S3905" s="53"/>
      <c r="T3905" s="53"/>
      <c r="U3905" s="53"/>
      <c r="V3905" s="53"/>
      <c r="W3905" s="53"/>
      <c r="BY3905" s="53"/>
    </row>
    <row r="3906" spans="2:77" s="52" customFormat="1" ht="13" x14ac:dyDescent="0.3">
      <c r="B3906" s="53" t="s">
        <v>5085</v>
      </c>
      <c r="C3906" s="53" t="s">
        <v>167</v>
      </c>
      <c r="D3906" s="53" t="s">
        <v>5715</v>
      </c>
      <c r="E3906" s="53">
        <v>41.683529999999998</v>
      </c>
      <c r="F3906" s="53">
        <v>0.98858270000000004</v>
      </c>
      <c r="G3906" s="54">
        <v>265.94850000000002</v>
      </c>
      <c r="H3906" s="53">
        <v>1741</v>
      </c>
      <c r="I3906" s="53">
        <v>928</v>
      </c>
      <c r="J3906" s="53">
        <v>813</v>
      </c>
      <c r="K3906" s="52">
        <v>131</v>
      </c>
      <c r="L3906" s="52">
        <v>134.94850000000002</v>
      </c>
      <c r="M3906" s="55">
        <v>2</v>
      </c>
      <c r="N3906" s="61" t="s">
        <v>16</v>
      </c>
      <c r="P3906" s="66"/>
      <c r="Q3906" s="53"/>
      <c r="R3906" s="53"/>
      <c r="S3906" s="53"/>
      <c r="T3906" s="53"/>
      <c r="U3906" s="53"/>
      <c r="V3906" s="53"/>
      <c r="W3906" s="53"/>
      <c r="BY3906" s="53"/>
    </row>
    <row r="3907" spans="2:77" s="52" customFormat="1" ht="13" x14ac:dyDescent="0.3">
      <c r="B3907" s="53" t="s">
        <v>5085</v>
      </c>
      <c r="C3907" s="53" t="s">
        <v>167</v>
      </c>
      <c r="D3907" s="53" t="s">
        <v>5716</v>
      </c>
      <c r="E3907" s="53">
        <v>41.850499999999997</v>
      </c>
      <c r="F3907" s="53">
        <v>0.58692820000000001</v>
      </c>
      <c r="G3907" s="54">
        <v>326.92349999999999</v>
      </c>
      <c r="H3907" s="53">
        <v>363</v>
      </c>
      <c r="I3907" s="53">
        <v>204</v>
      </c>
      <c r="J3907" s="53">
        <v>159</v>
      </c>
      <c r="K3907" s="52">
        <v>131</v>
      </c>
      <c r="L3907" s="52">
        <v>195.92349999999999</v>
      </c>
      <c r="M3907" s="55">
        <v>2</v>
      </c>
      <c r="N3907" s="61" t="s">
        <v>16</v>
      </c>
      <c r="P3907" s="66"/>
      <c r="Q3907" s="53"/>
      <c r="R3907" s="53"/>
      <c r="S3907" s="53"/>
      <c r="T3907" s="53"/>
      <c r="U3907" s="53"/>
      <c r="V3907" s="53"/>
      <c r="W3907" s="53"/>
      <c r="BY3907" s="53"/>
    </row>
    <row r="3908" spans="2:77" s="52" customFormat="1" ht="13" x14ac:dyDescent="0.3">
      <c r="B3908" s="53" t="s">
        <v>5085</v>
      </c>
      <c r="C3908" s="53" t="s">
        <v>167</v>
      </c>
      <c r="D3908" s="53" t="s">
        <v>5717</v>
      </c>
      <c r="E3908" s="53">
        <v>41.771619999999999</v>
      </c>
      <c r="F3908" s="53">
        <v>1.394549</v>
      </c>
      <c r="G3908" s="54">
        <v>553.05520000000001</v>
      </c>
      <c r="H3908" s="53">
        <v>136</v>
      </c>
      <c r="I3908" s="53">
        <v>71</v>
      </c>
      <c r="J3908" s="53">
        <v>65</v>
      </c>
      <c r="K3908" s="52">
        <v>131</v>
      </c>
      <c r="L3908" s="52">
        <v>422.05520000000001</v>
      </c>
      <c r="M3908" s="55">
        <v>5</v>
      </c>
      <c r="N3908" s="61" t="s">
        <v>17</v>
      </c>
      <c r="P3908" s="66"/>
      <c r="Q3908" s="53"/>
      <c r="R3908" s="53"/>
      <c r="S3908" s="53"/>
      <c r="T3908" s="53"/>
      <c r="U3908" s="53"/>
      <c r="V3908" s="53"/>
      <c r="W3908" s="53"/>
      <c r="BY3908" s="53"/>
    </row>
    <row r="3909" spans="2:77" s="52" customFormat="1" ht="13" x14ac:dyDescent="0.3">
      <c r="B3909" s="53" t="s">
        <v>5085</v>
      </c>
      <c r="C3909" s="53" t="s">
        <v>167</v>
      </c>
      <c r="D3909" s="53" t="s">
        <v>5718</v>
      </c>
      <c r="E3909" s="53">
        <v>42.230879999999999</v>
      </c>
      <c r="F3909" s="53">
        <v>1.5668489999999999</v>
      </c>
      <c r="G3909" s="54">
        <v>1182.5309999999999</v>
      </c>
      <c r="H3909" s="53">
        <v>155</v>
      </c>
      <c r="I3909" s="53">
        <v>84</v>
      </c>
      <c r="J3909" s="53">
        <v>71</v>
      </c>
      <c r="K3909" s="52">
        <v>131</v>
      </c>
      <c r="L3909" s="52">
        <v>1051.5309999999999</v>
      </c>
      <c r="M3909" s="55">
        <v>8</v>
      </c>
      <c r="N3909" s="61" t="s">
        <v>17</v>
      </c>
      <c r="P3909" s="66"/>
      <c r="Q3909" s="53"/>
      <c r="R3909" s="53"/>
      <c r="S3909" s="53"/>
      <c r="T3909" s="53"/>
      <c r="U3909" s="53"/>
      <c r="V3909" s="53"/>
      <c r="W3909" s="53"/>
      <c r="BY3909" s="53"/>
    </row>
    <row r="3910" spans="2:77" s="52" customFormat="1" ht="13" x14ac:dyDescent="0.3">
      <c r="B3910" s="53" t="s">
        <v>5085</v>
      </c>
      <c r="C3910" s="53" t="s">
        <v>167</v>
      </c>
      <c r="D3910" s="53" t="s">
        <v>5719</v>
      </c>
      <c r="E3910" s="53">
        <v>41.371479999999998</v>
      </c>
      <c r="F3910" s="53">
        <v>0.77533969999999997</v>
      </c>
      <c r="G3910" s="54">
        <v>572.84829999999999</v>
      </c>
      <c r="H3910" s="53">
        <v>504</v>
      </c>
      <c r="I3910" s="53">
        <v>265</v>
      </c>
      <c r="J3910" s="53">
        <v>239</v>
      </c>
      <c r="K3910" s="52">
        <v>131</v>
      </c>
      <c r="L3910" s="52">
        <v>441.84829999999999</v>
      </c>
      <c r="M3910" s="55">
        <v>5</v>
      </c>
      <c r="N3910" s="61" t="s">
        <v>17</v>
      </c>
      <c r="P3910" s="66"/>
      <c r="Q3910" s="53"/>
      <c r="R3910" s="53"/>
      <c r="S3910" s="53"/>
      <c r="T3910" s="53"/>
      <c r="U3910" s="53"/>
      <c r="V3910" s="53"/>
      <c r="W3910" s="53"/>
      <c r="BY3910" s="53"/>
    </row>
    <row r="3911" spans="2:77" s="52" customFormat="1" ht="13" x14ac:dyDescent="0.3">
      <c r="B3911" s="53" t="s">
        <v>5085</v>
      </c>
      <c r="C3911" s="53" t="s">
        <v>167</v>
      </c>
      <c r="D3911" s="53" t="s">
        <v>5720</v>
      </c>
      <c r="E3911" s="53">
        <v>41.548110000000001</v>
      </c>
      <c r="F3911" s="53">
        <v>0.82540970000000002</v>
      </c>
      <c r="G3911" s="54">
        <v>266.91000000000003</v>
      </c>
      <c r="H3911" s="53">
        <v>3417</v>
      </c>
      <c r="I3911" s="53">
        <v>1793</v>
      </c>
      <c r="J3911" s="53">
        <v>1624</v>
      </c>
      <c r="K3911" s="52">
        <v>131</v>
      </c>
      <c r="L3911" s="52">
        <v>135.91000000000003</v>
      </c>
      <c r="M3911" s="55">
        <v>2</v>
      </c>
      <c r="N3911" s="61" t="s">
        <v>16</v>
      </c>
      <c r="P3911" s="66"/>
      <c r="Q3911" s="53"/>
      <c r="R3911" s="53"/>
      <c r="S3911" s="53"/>
      <c r="T3911" s="53"/>
      <c r="U3911" s="53"/>
      <c r="V3911" s="53"/>
      <c r="W3911" s="53"/>
      <c r="BY3911" s="53"/>
    </row>
    <row r="3912" spans="2:77" s="52" customFormat="1" ht="13" x14ac:dyDescent="0.3">
      <c r="B3912" s="53" t="s">
        <v>5085</v>
      </c>
      <c r="C3912" s="53" t="s">
        <v>167</v>
      </c>
      <c r="D3912" s="53" t="s">
        <v>5721</v>
      </c>
      <c r="E3912" s="53">
        <v>42.810040000000001</v>
      </c>
      <c r="F3912" s="53">
        <v>0.71063299999999996</v>
      </c>
      <c r="G3912" s="54">
        <v>638.81510000000003</v>
      </c>
      <c r="H3912" s="53">
        <v>979</v>
      </c>
      <c r="I3912" s="53">
        <v>486</v>
      </c>
      <c r="J3912" s="53">
        <v>493</v>
      </c>
      <c r="K3912" s="52">
        <v>131</v>
      </c>
      <c r="L3912" s="52">
        <v>507.81510000000003</v>
      </c>
      <c r="M3912" s="55">
        <v>5</v>
      </c>
      <c r="N3912" s="61" t="s">
        <v>17</v>
      </c>
      <c r="P3912" s="66"/>
      <c r="Q3912" s="53"/>
      <c r="R3912" s="53"/>
      <c r="S3912" s="53"/>
      <c r="T3912" s="53"/>
      <c r="U3912" s="53"/>
      <c r="V3912" s="53"/>
      <c r="W3912" s="53"/>
      <c r="BY3912" s="53"/>
    </row>
    <row r="3913" spans="2:77" s="52" customFormat="1" ht="13" x14ac:dyDescent="0.3">
      <c r="B3913" s="53" t="s">
        <v>5085</v>
      </c>
      <c r="C3913" s="53" t="s">
        <v>167</v>
      </c>
      <c r="D3913" s="53" t="s">
        <v>5722</v>
      </c>
      <c r="E3913" s="53">
        <v>41.711269999999999</v>
      </c>
      <c r="F3913" s="53">
        <v>0.90277620000000003</v>
      </c>
      <c r="G3913" s="54">
        <v>249.53559999999999</v>
      </c>
      <c r="H3913" s="53">
        <v>2836</v>
      </c>
      <c r="I3913" s="53">
        <v>1484</v>
      </c>
      <c r="J3913" s="53">
        <v>1352</v>
      </c>
      <c r="K3913" s="52">
        <v>131</v>
      </c>
      <c r="L3913" s="52">
        <v>118.53559999999999</v>
      </c>
      <c r="M3913" s="55">
        <v>2</v>
      </c>
      <c r="N3913" s="61" t="s">
        <v>16</v>
      </c>
      <c r="P3913" s="66"/>
      <c r="Q3913" s="53"/>
      <c r="R3913" s="53"/>
      <c r="S3913" s="53"/>
      <c r="T3913" s="53"/>
      <c r="U3913" s="53"/>
      <c r="V3913" s="53"/>
      <c r="W3913" s="53"/>
      <c r="BY3913" s="53"/>
    </row>
    <row r="3914" spans="2:77" s="52" customFormat="1" ht="13" x14ac:dyDescent="0.3">
      <c r="B3914" s="53" t="s">
        <v>5085</v>
      </c>
      <c r="C3914" s="53" t="s">
        <v>167</v>
      </c>
      <c r="D3914" s="53" t="s">
        <v>5723</v>
      </c>
      <c r="E3914" s="53">
        <v>42.621510000000001</v>
      </c>
      <c r="F3914" s="53">
        <v>1.249069</v>
      </c>
      <c r="G3914" s="54">
        <v>1071.652</v>
      </c>
      <c r="H3914" s="53">
        <v>227</v>
      </c>
      <c r="I3914" s="53">
        <v>111</v>
      </c>
      <c r="J3914" s="53">
        <v>116</v>
      </c>
      <c r="K3914" s="52">
        <v>131</v>
      </c>
      <c r="L3914" s="52">
        <v>940.65200000000004</v>
      </c>
      <c r="M3914" s="55">
        <v>7</v>
      </c>
      <c r="N3914" s="61" t="s">
        <v>17</v>
      </c>
      <c r="P3914" s="66"/>
      <c r="Q3914" s="53"/>
      <c r="R3914" s="53"/>
      <c r="S3914" s="53"/>
      <c r="T3914" s="53"/>
      <c r="U3914" s="53"/>
      <c r="V3914" s="53"/>
      <c r="W3914" s="53"/>
      <c r="BY3914" s="53"/>
    </row>
    <row r="3915" spans="2:77" s="52" customFormat="1" ht="13" x14ac:dyDescent="0.3">
      <c r="B3915" s="53" t="s">
        <v>5085</v>
      </c>
      <c r="C3915" s="53" t="s">
        <v>167</v>
      </c>
      <c r="D3915" s="53" t="s">
        <v>5724</v>
      </c>
      <c r="E3915" s="53">
        <v>42.043959999999998</v>
      </c>
      <c r="F3915" s="53">
        <v>1.509306</v>
      </c>
      <c r="G3915" s="54">
        <v>820</v>
      </c>
      <c r="H3915" s="53">
        <v>201</v>
      </c>
      <c r="I3915" s="53">
        <v>114</v>
      </c>
      <c r="J3915" s="53">
        <v>87</v>
      </c>
      <c r="K3915" s="52">
        <v>131</v>
      </c>
      <c r="L3915" s="52">
        <v>689</v>
      </c>
      <c r="M3915" s="55">
        <v>6</v>
      </c>
      <c r="N3915" s="61" t="s">
        <v>17</v>
      </c>
      <c r="P3915" s="66"/>
      <c r="Q3915" s="53"/>
      <c r="R3915" s="53"/>
      <c r="S3915" s="53"/>
      <c r="T3915" s="53"/>
      <c r="U3915" s="53"/>
      <c r="V3915" s="53"/>
      <c r="W3915" s="53"/>
      <c r="BY3915" s="53"/>
    </row>
    <row r="3916" spans="2:77" s="52" customFormat="1" ht="13" x14ac:dyDescent="0.3">
      <c r="B3916" s="53" t="s">
        <v>5085</v>
      </c>
      <c r="C3916" s="53" t="s">
        <v>167</v>
      </c>
      <c r="D3916" s="53" t="s">
        <v>5725</v>
      </c>
      <c r="E3916" s="53">
        <v>41.374890000000001</v>
      </c>
      <c r="F3916" s="53">
        <v>0.55130210000000002</v>
      </c>
      <c r="G3916" s="54">
        <v>397.0908</v>
      </c>
      <c r="H3916" s="53">
        <v>533</v>
      </c>
      <c r="I3916" s="53">
        <v>277</v>
      </c>
      <c r="J3916" s="53">
        <v>256</v>
      </c>
      <c r="K3916" s="52">
        <v>131</v>
      </c>
      <c r="L3916" s="52">
        <v>266.0908</v>
      </c>
      <c r="M3916" s="55">
        <v>4</v>
      </c>
      <c r="N3916" s="61" t="s">
        <v>16</v>
      </c>
      <c r="P3916" s="66"/>
      <c r="Q3916" s="53"/>
      <c r="R3916" s="53"/>
      <c r="S3916" s="53"/>
      <c r="T3916" s="53"/>
      <c r="U3916" s="53"/>
      <c r="V3916" s="53"/>
      <c r="W3916" s="53"/>
      <c r="BY3916" s="53"/>
    </row>
    <row r="3917" spans="2:77" s="52" customFormat="1" ht="13" x14ac:dyDescent="0.3">
      <c r="B3917" s="53" t="s">
        <v>5085</v>
      </c>
      <c r="C3917" s="53" t="s">
        <v>167</v>
      </c>
      <c r="D3917" s="53" t="s">
        <v>5726</v>
      </c>
      <c r="E3917" s="53">
        <v>42.4955</v>
      </c>
      <c r="F3917" s="53">
        <v>1.2120280000000001</v>
      </c>
      <c r="G3917" s="54">
        <v>796.62109999999996</v>
      </c>
      <c r="H3917" s="53">
        <v>374</v>
      </c>
      <c r="I3917" s="53">
        <v>193</v>
      </c>
      <c r="J3917" s="53">
        <v>181</v>
      </c>
      <c r="K3917" s="52">
        <v>131</v>
      </c>
      <c r="L3917" s="52">
        <v>665.62109999999996</v>
      </c>
      <c r="M3917" s="55">
        <v>6</v>
      </c>
      <c r="N3917" s="61" t="s">
        <v>17</v>
      </c>
      <c r="P3917" s="66"/>
      <c r="Q3917" s="53"/>
      <c r="R3917" s="53"/>
      <c r="S3917" s="53"/>
      <c r="T3917" s="53"/>
      <c r="U3917" s="53"/>
      <c r="V3917" s="53"/>
      <c r="W3917" s="53"/>
      <c r="BY3917" s="53"/>
    </row>
    <row r="3918" spans="2:77" s="52" customFormat="1" ht="13" x14ac:dyDescent="0.3">
      <c r="B3918" s="53" t="s">
        <v>5085</v>
      </c>
      <c r="C3918" s="53" t="s">
        <v>167</v>
      </c>
      <c r="D3918" s="53" t="s">
        <v>167</v>
      </c>
      <c r="E3918" s="53">
        <v>41.614150000000002</v>
      </c>
      <c r="F3918" s="53">
        <v>0.62578250000000002</v>
      </c>
      <c r="G3918" s="54">
        <v>166.44990000000001</v>
      </c>
      <c r="H3918" s="53">
        <v>135919</v>
      </c>
      <c r="I3918" s="53">
        <v>67790</v>
      </c>
      <c r="J3918" s="53">
        <v>68129</v>
      </c>
      <c r="K3918" s="52">
        <v>131</v>
      </c>
      <c r="L3918" s="52">
        <v>35.449900000000014</v>
      </c>
      <c r="M3918" s="55">
        <v>2</v>
      </c>
      <c r="N3918" s="61" t="s">
        <v>16</v>
      </c>
      <c r="P3918" s="66"/>
      <c r="Q3918" s="53"/>
      <c r="R3918" s="53"/>
      <c r="S3918" s="53"/>
      <c r="T3918" s="53"/>
      <c r="U3918" s="53"/>
      <c r="V3918" s="53"/>
      <c r="W3918" s="53"/>
      <c r="BY3918" s="53"/>
    </row>
    <row r="3919" spans="2:77" s="52" customFormat="1" ht="13" x14ac:dyDescent="0.3">
      <c r="B3919" s="53" t="s">
        <v>5085</v>
      </c>
      <c r="C3919" s="53" t="s">
        <v>167</v>
      </c>
      <c r="D3919" s="53" t="s">
        <v>5727</v>
      </c>
      <c r="E3919" s="53">
        <v>42.390039999999999</v>
      </c>
      <c r="F3919" s="53">
        <v>1.6878120000000001</v>
      </c>
      <c r="G3919" s="54">
        <v>1467.2829999999999</v>
      </c>
      <c r="H3919" s="53">
        <v>271</v>
      </c>
      <c r="I3919" s="53">
        <v>161</v>
      </c>
      <c r="J3919" s="53">
        <v>110</v>
      </c>
      <c r="K3919" s="52">
        <v>131</v>
      </c>
      <c r="L3919" s="52">
        <v>1336.2829999999999</v>
      </c>
      <c r="M3919" s="55">
        <v>8</v>
      </c>
      <c r="N3919" s="61" t="s">
        <v>17</v>
      </c>
      <c r="P3919" s="66"/>
      <c r="Q3919" s="53"/>
      <c r="R3919" s="53"/>
      <c r="S3919" s="53"/>
      <c r="T3919" s="53"/>
      <c r="U3919" s="53"/>
      <c r="V3919" s="53"/>
      <c r="W3919" s="53"/>
      <c r="BY3919" s="53"/>
    </row>
    <row r="3920" spans="2:77" s="52" customFormat="1" ht="13" x14ac:dyDescent="0.3">
      <c r="B3920" s="53" t="s">
        <v>5085</v>
      </c>
      <c r="C3920" s="53" t="s">
        <v>167</v>
      </c>
      <c r="D3920" s="53" t="s">
        <v>5728</v>
      </c>
      <c r="E3920" s="53">
        <v>42.076599999999999</v>
      </c>
      <c r="F3920" s="53">
        <v>0.91618580000000005</v>
      </c>
      <c r="G3920" s="54">
        <v>753.43079999999998</v>
      </c>
      <c r="H3920" s="53">
        <v>168</v>
      </c>
      <c r="I3920" s="53">
        <v>95</v>
      </c>
      <c r="J3920" s="53">
        <v>73</v>
      </c>
      <c r="K3920" s="52">
        <v>131</v>
      </c>
      <c r="L3920" s="52">
        <v>622.43079999999998</v>
      </c>
      <c r="M3920" s="55">
        <v>6</v>
      </c>
      <c r="N3920" s="61" t="s">
        <v>17</v>
      </c>
      <c r="P3920" s="66"/>
      <c r="Q3920" s="53"/>
      <c r="R3920" s="53"/>
      <c r="S3920" s="53"/>
      <c r="T3920" s="53"/>
      <c r="U3920" s="53"/>
      <c r="V3920" s="53"/>
      <c r="W3920" s="53"/>
      <c r="BY3920" s="53"/>
    </row>
    <row r="3921" spans="2:77" s="52" customFormat="1" ht="13" x14ac:dyDescent="0.3">
      <c r="B3921" s="53" t="s">
        <v>5085</v>
      </c>
      <c r="C3921" s="53" t="s">
        <v>167</v>
      </c>
      <c r="D3921" s="53" t="s">
        <v>5729</v>
      </c>
      <c r="E3921" s="53">
        <v>41.951039999999999</v>
      </c>
      <c r="F3921" s="53">
        <v>1.4727790000000001</v>
      </c>
      <c r="G3921" s="54">
        <v>846.80840000000001</v>
      </c>
      <c r="H3921" s="53">
        <v>211</v>
      </c>
      <c r="I3921" s="53">
        <v>114</v>
      </c>
      <c r="J3921" s="53">
        <v>97</v>
      </c>
      <c r="K3921" s="52">
        <v>131</v>
      </c>
      <c r="L3921" s="52">
        <v>715.80840000000001</v>
      </c>
      <c r="M3921" s="55">
        <v>6</v>
      </c>
      <c r="N3921" s="61" t="s">
        <v>17</v>
      </c>
      <c r="P3921" s="66"/>
      <c r="Q3921" s="53"/>
      <c r="R3921" s="53"/>
      <c r="S3921" s="53"/>
      <c r="T3921" s="53"/>
      <c r="U3921" s="53"/>
      <c r="V3921" s="53"/>
      <c r="W3921" s="53"/>
      <c r="BY3921" s="53"/>
    </row>
    <row r="3922" spans="2:77" s="52" customFormat="1" ht="13" x14ac:dyDescent="0.3">
      <c r="B3922" s="53" t="s">
        <v>5085</v>
      </c>
      <c r="C3922" s="53" t="s">
        <v>167</v>
      </c>
      <c r="D3922" s="53" t="s">
        <v>5730</v>
      </c>
      <c r="E3922" s="53">
        <v>41.363900000000001</v>
      </c>
      <c r="F3922" s="53">
        <v>0.50821150000000004</v>
      </c>
      <c r="G3922" s="54">
        <v>374.74329999999998</v>
      </c>
      <c r="H3922" s="53">
        <v>987</v>
      </c>
      <c r="I3922" s="53">
        <v>511</v>
      </c>
      <c r="J3922" s="53">
        <v>476</v>
      </c>
      <c r="K3922" s="52">
        <v>131</v>
      </c>
      <c r="L3922" s="52">
        <v>243.74329999999998</v>
      </c>
      <c r="M3922" s="55">
        <v>4</v>
      </c>
      <c r="N3922" s="61" t="s">
        <v>16</v>
      </c>
      <c r="P3922" s="66"/>
      <c r="Q3922" s="53"/>
      <c r="R3922" s="53"/>
      <c r="S3922" s="53"/>
      <c r="T3922" s="53"/>
      <c r="U3922" s="53"/>
      <c r="V3922" s="53"/>
      <c r="W3922" s="53"/>
      <c r="BY3922" s="53"/>
    </row>
    <row r="3923" spans="2:77" s="52" customFormat="1" ht="13" x14ac:dyDescent="0.3">
      <c r="B3923" s="53" t="s">
        <v>5085</v>
      </c>
      <c r="C3923" s="53" t="s">
        <v>167</v>
      </c>
      <c r="D3923" s="53" t="s">
        <v>5731</v>
      </c>
      <c r="E3923" s="53">
        <v>41.550870000000003</v>
      </c>
      <c r="F3923" s="53">
        <v>1.039801</v>
      </c>
      <c r="G3923" s="54">
        <v>418.28590000000003</v>
      </c>
      <c r="H3923" s="53">
        <v>261</v>
      </c>
      <c r="I3923" s="53">
        <v>141</v>
      </c>
      <c r="J3923" s="53">
        <v>120</v>
      </c>
      <c r="K3923" s="52">
        <v>131</v>
      </c>
      <c r="L3923" s="52">
        <v>287.28590000000003</v>
      </c>
      <c r="M3923" s="55">
        <v>4</v>
      </c>
      <c r="N3923" s="61" t="s">
        <v>16</v>
      </c>
      <c r="P3923" s="66"/>
      <c r="Q3923" s="53"/>
      <c r="R3923" s="53"/>
      <c r="S3923" s="53"/>
      <c r="T3923" s="53"/>
      <c r="U3923" s="53"/>
      <c r="V3923" s="53"/>
      <c r="W3923" s="53"/>
      <c r="BY3923" s="53"/>
    </row>
    <row r="3924" spans="2:77" s="52" customFormat="1" ht="13" x14ac:dyDescent="0.3">
      <c r="B3924" s="53" t="s">
        <v>5085</v>
      </c>
      <c r="C3924" s="53" t="s">
        <v>167</v>
      </c>
      <c r="D3924" s="53" t="s">
        <v>5732</v>
      </c>
      <c r="E3924" s="53">
        <v>41.459690000000002</v>
      </c>
      <c r="F3924" s="53">
        <v>0.35935040000000001</v>
      </c>
      <c r="G3924" s="54">
        <v>94.943179999999998</v>
      </c>
      <c r="H3924" s="53">
        <v>593</v>
      </c>
      <c r="I3924" s="53">
        <v>312</v>
      </c>
      <c r="J3924" s="53">
        <v>281</v>
      </c>
      <c r="K3924" s="52">
        <v>131</v>
      </c>
      <c r="L3924" s="52">
        <v>-36.056820000000002</v>
      </c>
      <c r="M3924" s="55">
        <v>2</v>
      </c>
      <c r="N3924" s="61" t="s">
        <v>16</v>
      </c>
      <c r="P3924" s="66"/>
      <c r="Q3924" s="53"/>
      <c r="R3924" s="53"/>
      <c r="S3924" s="53"/>
      <c r="T3924" s="53"/>
      <c r="U3924" s="53"/>
      <c r="V3924" s="53"/>
      <c r="W3924" s="53"/>
      <c r="BY3924" s="53"/>
    </row>
    <row r="3925" spans="2:77" s="52" customFormat="1" ht="13" x14ac:dyDescent="0.3">
      <c r="B3925" s="53" t="s">
        <v>5085</v>
      </c>
      <c r="C3925" s="53" t="s">
        <v>167</v>
      </c>
      <c r="D3925" s="53" t="s">
        <v>5733</v>
      </c>
      <c r="E3925" s="53">
        <v>41.797849999999997</v>
      </c>
      <c r="F3925" s="53">
        <v>1.3115239999999999</v>
      </c>
      <c r="G3925" s="54">
        <v>503.74</v>
      </c>
      <c r="H3925" s="53">
        <v>209</v>
      </c>
      <c r="I3925" s="53">
        <v>117</v>
      </c>
      <c r="J3925" s="53">
        <v>92</v>
      </c>
      <c r="K3925" s="52">
        <v>131</v>
      </c>
      <c r="L3925" s="52">
        <v>372.74</v>
      </c>
      <c r="M3925" s="55">
        <v>4</v>
      </c>
      <c r="N3925" s="61" t="s">
        <v>16</v>
      </c>
      <c r="P3925" s="66"/>
      <c r="Q3925" s="53"/>
      <c r="R3925" s="53"/>
      <c r="S3925" s="53"/>
      <c r="T3925" s="53"/>
      <c r="U3925" s="53"/>
      <c r="V3925" s="53"/>
      <c r="W3925" s="53"/>
      <c r="BY3925" s="53"/>
    </row>
    <row r="3926" spans="2:77" s="52" customFormat="1" ht="13" x14ac:dyDescent="0.3">
      <c r="B3926" s="53" t="s">
        <v>5085</v>
      </c>
      <c r="C3926" s="53" t="s">
        <v>167</v>
      </c>
      <c r="D3926" s="53" t="s">
        <v>5734</v>
      </c>
      <c r="E3926" s="53">
        <v>41.728079999999999</v>
      </c>
      <c r="F3926" s="53">
        <v>0.742645</v>
      </c>
      <c r="G3926" s="54">
        <v>208.03129999999999</v>
      </c>
      <c r="H3926" s="53">
        <v>854</v>
      </c>
      <c r="I3926" s="53">
        <v>448</v>
      </c>
      <c r="J3926" s="53">
        <v>406</v>
      </c>
      <c r="K3926" s="52">
        <v>131</v>
      </c>
      <c r="L3926" s="52">
        <v>77.031299999999987</v>
      </c>
      <c r="M3926" s="55">
        <v>2</v>
      </c>
      <c r="N3926" s="61" t="s">
        <v>16</v>
      </c>
      <c r="P3926" s="66"/>
      <c r="Q3926" s="53"/>
      <c r="R3926" s="53"/>
      <c r="S3926" s="53"/>
      <c r="T3926" s="53"/>
      <c r="U3926" s="53"/>
      <c r="V3926" s="53"/>
      <c r="W3926" s="53"/>
      <c r="BY3926" s="53"/>
    </row>
    <row r="3927" spans="2:77" s="52" customFormat="1" ht="13" x14ac:dyDescent="0.3">
      <c r="B3927" s="53" t="s">
        <v>5085</v>
      </c>
      <c r="C3927" s="53" t="s">
        <v>167</v>
      </c>
      <c r="D3927" s="53" t="s">
        <v>5735</v>
      </c>
      <c r="E3927" s="53">
        <v>41.604210000000002</v>
      </c>
      <c r="F3927" s="53">
        <v>0.88178820000000002</v>
      </c>
      <c r="G3927" s="54">
        <v>267.96949999999998</v>
      </c>
      <c r="H3927" s="53">
        <v>1440</v>
      </c>
      <c r="I3927" s="53">
        <v>721</v>
      </c>
      <c r="J3927" s="53">
        <v>719</v>
      </c>
      <c r="K3927" s="52">
        <v>131</v>
      </c>
      <c r="L3927" s="52">
        <v>136.96949999999998</v>
      </c>
      <c r="M3927" s="55">
        <v>2</v>
      </c>
      <c r="N3927" s="61" t="s">
        <v>16</v>
      </c>
      <c r="P3927" s="66"/>
      <c r="Q3927" s="53"/>
      <c r="R3927" s="53"/>
      <c r="S3927" s="53"/>
      <c r="T3927" s="53"/>
      <c r="U3927" s="53"/>
      <c r="V3927" s="53"/>
      <c r="W3927" s="53"/>
      <c r="BY3927" s="53"/>
    </row>
    <row r="3928" spans="2:77" s="52" customFormat="1" ht="13" x14ac:dyDescent="0.3">
      <c r="B3928" s="53" t="s">
        <v>5085</v>
      </c>
      <c r="C3928" s="53" t="s">
        <v>167</v>
      </c>
      <c r="D3928" s="53" t="s">
        <v>5736</v>
      </c>
      <c r="E3928" s="53">
        <v>41.630040000000001</v>
      </c>
      <c r="F3928" s="53">
        <v>0.89412849999999999</v>
      </c>
      <c r="G3928" s="54">
        <v>255.17429999999999</v>
      </c>
      <c r="H3928" s="53">
        <v>14319</v>
      </c>
      <c r="I3928" s="53">
        <v>7453</v>
      </c>
      <c r="J3928" s="53">
        <v>6866</v>
      </c>
      <c r="K3928" s="52">
        <v>131</v>
      </c>
      <c r="L3928" s="52">
        <v>124.17429999999999</v>
      </c>
      <c r="M3928" s="55">
        <v>2</v>
      </c>
      <c r="N3928" s="61" t="s">
        <v>16</v>
      </c>
      <c r="P3928" s="66"/>
      <c r="Q3928" s="53"/>
      <c r="R3928" s="53"/>
      <c r="S3928" s="53"/>
      <c r="T3928" s="53"/>
      <c r="U3928" s="53"/>
      <c r="V3928" s="53"/>
      <c r="W3928" s="53"/>
      <c r="BY3928" s="53"/>
    </row>
    <row r="3929" spans="2:77" s="52" customFormat="1" ht="13" x14ac:dyDescent="0.3">
      <c r="B3929" s="53" t="s">
        <v>5085</v>
      </c>
      <c r="C3929" s="53" t="s">
        <v>167</v>
      </c>
      <c r="D3929" s="53" t="s">
        <v>5737</v>
      </c>
      <c r="E3929" s="53">
        <v>41.782339999999998</v>
      </c>
      <c r="F3929" s="53">
        <v>1.538781</v>
      </c>
      <c r="G3929" s="54">
        <v>641.02449999999999</v>
      </c>
      <c r="H3929" s="53">
        <v>119</v>
      </c>
      <c r="I3929" s="53">
        <v>61</v>
      </c>
      <c r="J3929" s="53">
        <v>58</v>
      </c>
      <c r="K3929" s="52">
        <v>131</v>
      </c>
      <c r="L3929" s="52">
        <v>510.02449999999999</v>
      </c>
      <c r="M3929" s="55">
        <v>5</v>
      </c>
      <c r="N3929" s="61" t="s">
        <v>17</v>
      </c>
      <c r="P3929" s="66"/>
      <c r="Q3929" s="53"/>
      <c r="R3929" s="53"/>
      <c r="S3929" s="53"/>
      <c r="T3929" s="53"/>
      <c r="U3929" s="53"/>
      <c r="V3929" s="53"/>
      <c r="W3929" s="53"/>
      <c r="BY3929" s="53"/>
    </row>
    <row r="3930" spans="2:77" s="52" customFormat="1" ht="13" x14ac:dyDescent="0.3">
      <c r="B3930" s="53" t="s">
        <v>5085</v>
      </c>
      <c r="C3930" s="53" t="s">
        <v>167</v>
      </c>
      <c r="D3930" s="53" t="s">
        <v>5738</v>
      </c>
      <c r="E3930" s="53">
        <v>42.359699999999997</v>
      </c>
      <c r="F3930" s="53">
        <v>1.695621</v>
      </c>
      <c r="G3930" s="54">
        <v>960.66330000000005</v>
      </c>
      <c r="H3930" s="53">
        <v>661</v>
      </c>
      <c r="I3930" s="53">
        <v>346</v>
      </c>
      <c r="J3930" s="53">
        <v>315</v>
      </c>
      <c r="K3930" s="52">
        <v>131</v>
      </c>
      <c r="L3930" s="52">
        <v>829.66330000000005</v>
      </c>
      <c r="M3930" s="55">
        <v>7</v>
      </c>
      <c r="N3930" s="61" t="s">
        <v>17</v>
      </c>
      <c r="P3930" s="66"/>
      <c r="Q3930" s="53"/>
      <c r="R3930" s="53"/>
      <c r="S3930" s="53"/>
      <c r="T3930" s="53"/>
      <c r="U3930" s="53"/>
      <c r="V3930" s="53"/>
      <c r="W3930" s="53"/>
      <c r="BY3930" s="53"/>
    </row>
    <row r="3931" spans="2:77" s="52" customFormat="1" ht="13" x14ac:dyDescent="0.3">
      <c r="B3931" s="53" t="s">
        <v>5085</v>
      </c>
      <c r="C3931" s="53" t="s">
        <v>167</v>
      </c>
      <c r="D3931" s="53" t="s">
        <v>5739</v>
      </c>
      <c r="E3931" s="53">
        <v>42.341720000000002</v>
      </c>
      <c r="F3931" s="53">
        <v>1.427727</v>
      </c>
      <c r="G3931" s="54">
        <v>718.14340000000004</v>
      </c>
      <c r="H3931" s="53">
        <v>1089</v>
      </c>
      <c r="I3931" s="53">
        <v>595</v>
      </c>
      <c r="J3931" s="53">
        <v>494</v>
      </c>
      <c r="K3931" s="52">
        <v>131</v>
      </c>
      <c r="L3931" s="52">
        <v>587.14340000000004</v>
      </c>
      <c r="M3931" s="55">
        <v>5</v>
      </c>
      <c r="N3931" s="61" t="s">
        <v>17</v>
      </c>
      <c r="P3931" s="66"/>
      <c r="Q3931" s="53"/>
      <c r="R3931" s="53"/>
      <c r="S3931" s="53"/>
      <c r="T3931" s="53"/>
      <c r="U3931" s="53"/>
      <c r="V3931" s="53"/>
      <c r="W3931" s="53"/>
      <c r="BY3931" s="53"/>
    </row>
    <row r="3932" spans="2:77" s="52" customFormat="1" ht="13" x14ac:dyDescent="0.3">
      <c r="B3932" s="53" t="s">
        <v>5085</v>
      </c>
      <c r="C3932" s="53" t="s">
        <v>167</v>
      </c>
      <c r="D3932" s="53" t="s">
        <v>5740</v>
      </c>
      <c r="E3932" s="53">
        <v>41.798999999999999</v>
      </c>
      <c r="F3932" s="53">
        <v>0.95743350000000005</v>
      </c>
      <c r="G3932" s="54">
        <v>285.5883</v>
      </c>
      <c r="H3932" s="53">
        <v>727</v>
      </c>
      <c r="I3932" s="53">
        <v>371</v>
      </c>
      <c r="J3932" s="53">
        <v>356</v>
      </c>
      <c r="K3932" s="52">
        <v>131</v>
      </c>
      <c r="L3932" s="52">
        <v>154.5883</v>
      </c>
      <c r="M3932" s="55">
        <v>2</v>
      </c>
      <c r="N3932" s="61" t="s">
        <v>16</v>
      </c>
      <c r="P3932" s="66"/>
      <c r="Q3932" s="53"/>
      <c r="R3932" s="53"/>
      <c r="S3932" s="53"/>
      <c r="T3932" s="53"/>
      <c r="U3932" s="53"/>
      <c r="V3932" s="53"/>
      <c r="W3932" s="53"/>
      <c r="BY3932" s="53"/>
    </row>
    <row r="3933" spans="2:77" s="52" customFormat="1" ht="13" x14ac:dyDescent="0.3">
      <c r="B3933" s="53" t="s">
        <v>5085</v>
      </c>
      <c r="C3933" s="53" t="s">
        <v>167</v>
      </c>
      <c r="D3933" s="53" t="s">
        <v>5741</v>
      </c>
      <c r="E3933" s="53">
        <v>41.562339999999999</v>
      </c>
      <c r="F3933" s="53">
        <v>0.58750610000000003</v>
      </c>
      <c r="G3933" s="54">
        <v>148.10220000000001</v>
      </c>
      <c r="H3933" s="53">
        <v>486</v>
      </c>
      <c r="I3933" s="53">
        <v>248</v>
      </c>
      <c r="J3933" s="53">
        <v>238</v>
      </c>
      <c r="K3933" s="52">
        <v>131</v>
      </c>
      <c r="L3933" s="52">
        <v>17.102200000000011</v>
      </c>
      <c r="M3933" s="55">
        <v>2</v>
      </c>
      <c r="N3933" s="61" t="s">
        <v>16</v>
      </c>
      <c r="P3933" s="66"/>
      <c r="Q3933" s="53"/>
      <c r="R3933" s="53"/>
      <c r="S3933" s="53"/>
      <c r="T3933" s="53"/>
      <c r="U3933" s="53"/>
      <c r="V3933" s="53"/>
      <c r="W3933" s="53"/>
      <c r="BY3933" s="53"/>
    </row>
    <row r="3934" spans="2:77" s="52" customFormat="1" ht="13" x14ac:dyDescent="0.3">
      <c r="B3934" s="53" t="s">
        <v>5085</v>
      </c>
      <c r="C3934" s="53" t="s">
        <v>167</v>
      </c>
      <c r="D3934" s="53" t="s">
        <v>5742</v>
      </c>
      <c r="E3934" s="53">
        <v>41.590429999999998</v>
      </c>
      <c r="F3934" s="53">
        <v>1.2710349999999999</v>
      </c>
      <c r="G3934" s="54">
        <v>683.55349999999999</v>
      </c>
      <c r="H3934" s="53">
        <v>193</v>
      </c>
      <c r="I3934" s="53">
        <v>114</v>
      </c>
      <c r="J3934" s="53">
        <v>79</v>
      </c>
      <c r="K3934" s="52">
        <v>131</v>
      </c>
      <c r="L3934" s="52">
        <v>552.55349999999999</v>
      </c>
      <c r="M3934" s="55">
        <v>5</v>
      </c>
      <c r="N3934" s="61" t="s">
        <v>17</v>
      </c>
      <c r="P3934" s="66"/>
      <c r="Q3934" s="53"/>
      <c r="R3934" s="53"/>
      <c r="S3934" s="53"/>
      <c r="T3934" s="53"/>
      <c r="U3934" s="53"/>
      <c r="V3934" s="53"/>
      <c r="W3934" s="53"/>
      <c r="BY3934" s="53"/>
    </row>
    <row r="3935" spans="2:77" s="52" customFormat="1" ht="13" x14ac:dyDescent="0.3">
      <c r="B3935" s="53" t="s">
        <v>5085</v>
      </c>
      <c r="C3935" s="53" t="s">
        <v>167</v>
      </c>
      <c r="D3935" s="53" t="s">
        <v>5743</v>
      </c>
      <c r="E3935" s="53">
        <v>41.600560000000002</v>
      </c>
      <c r="F3935" s="53">
        <v>1.2322</v>
      </c>
      <c r="G3935" s="54">
        <v>586.92859999999996</v>
      </c>
      <c r="H3935" s="53">
        <v>108</v>
      </c>
      <c r="I3935" s="53">
        <v>54</v>
      </c>
      <c r="J3935" s="53">
        <v>54</v>
      </c>
      <c r="K3935" s="52">
        <v>131</v>
      </c>
      <c r="L3935" s="52">
        <v>455.92859999999996</v>
      </c>
      <c r="M3935" s="55">
        <v>5</v>
      </c>
      <c r="N3935" s="61" t="s">
        <v>17</v>
      </c>
      <c r="P3935" s="66"/>
      <c r="Q3935" s="53"/>
      <c r="R3935" s="53"/>
      <c r="S3935" s="53"/>
      <c r="T3935" s="53"/>
      <c r="U3935" s="53"/>
      <c r="V3935" s="53"/>
      <c r="W3935" s="53"/>
      <c r="BY3935" s="53"/>
    </row>
    <row r="3936" spans="2:77" s="52" customFormat="1" ht="13" x14ac:dyDescent="0.3">
      <c r="B3936" s="53" t="s">
        <v>5085</v>
      </c>
      <c r="C3936" s="53" t="s">
        <v>167</v>
      </c>
      <c r="D3936" s="53" t="s">
        <v>5744</v>
      </c>
      <c r="E3936" s="53">
        <v>41.560650000000003</v>
      </c>
      <c r="F3936" s="53">
        <v>1.116193</v>
      </c>
      <c r="G3936" s="54">
        <v>468.24509999999998</v>
      </c>
      <c r="H3936" s="53">
        <v>95</v>
      </c>
      <c r="I3936" s="53">
        <v>48</v>
      </c>
      <c r="J3936" s="53">
        <v>47</v>
      </c>
      <c r="K3936" s="52">
        <v>131</v>
      </c>
      <c r="L3936" s="52">
        <v>337.24509999999998</v>
      </c>
      <c r="M3936" s="55">
        <v>4</v>
      </c>
      <c r="N3936" s="61" t="s">
        <v>16</v>
      </c>
      <c r="P3936" s="66"/>
      <c r="Q3936" s="53"/>
      <c r="R3936" s="53"/>
      <c r="S3936" s="53"/>
      <c r="T3936" s="53"/>
      <c r="U3936" s="53"/>
      <c r="V3936" s="53"/>
      <c r="W3936" s="53"/>
      <c r="BY3936" s="53"/>
    </row>
    <row r="3937" spans="2:77" s="52" customFormat="1" ht="13" x14ac:dyDescent="0.3">
      <c r="B3937" s="53" t="s">
        <v>5085</v>
      </c>
      <c r="C3937" s="53" t="s">
        <v>167</v>
      </c>
      <c r="D3937" s="53" t="s">
        <v>5745</v>
      </c>
      <c r="E3937" s="53">
        <v>42.708889999999997</v>
      </c>
      <c r="F3937" s="53">
        <v>0.90305559999999996</v>
      </c>
      <c r="G3937" s="54">
        <v>1273.0319999999999</v>
      </c>
      <c r="H3937" s="53">
        <v>1740</v>
      </c>
      <c r="I3937" s="53">
        <v>890</v>
      </c>
      <c r="J3937" s="53">
        <v>850</v>
      </c>
      <c r="K3937" s="52">
        <v>131</v>
      </c>
      <c r="L3937" s="52">
        <v>1142.0319999999999</v>
      </c>
      <c r="M3937" s="55">
        <v>8</v>
      </c>
      <c r="N3937" s="61" t="s">
        <v>17</v>
      </c>
      <c r="P3937" s="66"/>
      <c r="Q3937" s="53"/>
      <c r="R3937" s="53"/>
      <c r="S3937" s="53"/>
      <c r="T3937" s="53"/>
      <c r="U3937" s="53"/>
      <c r="V3937" s="53"/>
      <c r="W3937" s="53"/>
      <c r="BY3937" s="53"/>
    </row>
    <row r="3938" spans="2:77" s="52" customFormat="1" ht="13" x14ac:dyDescent="0.3">
      <c r="B3938" s="53" t="s">
        <v>5085</v>
      </c>
      <c r="C3938" s="53" t="s">
        <v>167</v>
      </c>
      <c r="D3938" s="53" t="s">
        <v>5746</v>
      </c>
      <c r="E3938" s="53">
        <v>41.99071</v>
      </c>
      <c r="F3938" s="53">
        <v>1.6404909999999999</v>
      </c>
      <c r="G3938" s="54">
        <v>602.22559999999999</v>
      </c>
      <c r="H3938" s="53">
        <v>266</v>
      </c>
      <c r="I3938" s="53">
        <v>131</v>
      </c>
      <c r="J3938" s="53">
        <v>135</v>
      </c>
      <c r="K3938" s="52">
        <v>131</v>
      </c>
      <c r="L3938" s="52">
        <v>471.22559999999999</v>
      </c>
      <c r="M3938" s="55">
        <v>5</v>
      </c>
      <c r="N3938" s="61" t="s">
        <v>17</v>
      </c>
      <c r="P3938" s="66"/>
      <c r="Q3938" s="53"/>
      <c r="R3938" s="53"/>
      <c r="S3938" s="53"/>
      <c r="T3938" s="53"/>
      <c r="U3938" s="53"/>
      <c r="V3938" s="53"/>
      <c r="W3938" s="53"/>
      <c r="BY3938" s="53"/>
    </row>
    <row r="3939" spans="2:77" s="52" customFormat="1" ht="13" x14ac:dyDescent="0.3">
      <c r="B3939" s="53" t="s">
        <v>5085</v>
      </c>
      <c r="C3939" s="53" t="s">
        <v>167</v>
      </c>
      <c r="D3939" s="53" t="s">
        <v>5747</v>
      </c>
      <c r="E3939" s="53">
        <v>42.132640000000002</v>
      </c>
      <c r="F3939" s="53">
        <v>1.454693</v>
      </c>
      <c r="G3939" s="54">
        <v>1283.885</v>
      </c>
      <c r="H3939" s="53">
        <v>281</v>
      </c>
      <c r="I3939" s="53">
        <v>166</v>
      </c>
      <c r="J3939" s="53">
        <v>115</v>
      </c>
      <c r="K3939" s="52">
        <v>131</v>
      </c>
      <c r="L3939" s="52">
        <v>1152.885</v>
      </c>
      <c r="M3939" s="55">
        <v>8</v>
      </c>
      <c r="N3939" s="61" t="s">
        <v>17</v>
      </c>
      <c r="P3939" s="66"/>
      <c r="Q3939" s="53"/>
      <c r="R3939" s="53"/>
      <c r="S3939" s="53"/>
      <c r="T3939" s="53"/>
      <c r="U3939" s="53"/>
      <c r="V3939" s="53"/>
      <c r="W3939" s="53"/>
      <c r="BY3939" s="53"/>
    </row>
    <row r="3940" spans="2:77" s="52" customFormat="1" ht="13" x14ac:dyDescent="0.3">
      <c r="B3940" s="53" t="s">
        <v>5085</v>
      </c>
      <c r="C3940" s="53" t="s">
        <v>167</v>
      </c>
      <c r="D3940" s="53" t="s">
        <v>5748</v>
      </c>
      <c r="E3940" s="53">
        <v>42.063690000000001</v>
      </c>
      <c r="F3940" s="53">
        <v>1.3128230000000001</v>
      </c>
      <c r="G3940" s="54">
        <v>456.18549999999999</v>
      </c>
      <c r="H3940" s="53">
        <v>1976</v>
      </c>
      <c r="I3940" s="53">
        <v>986</v>
      </c>
      <c r="J3940" s="53">
        <v>990</v>
      </c>
      <c r="K3940" s="52">
        <v>131</v>
      </c>
      <c r="L3940" s="52">
        <v>325.18549999999999</v>
      </c>
      <c r="M3940" s="55">
        <v>4</v>
      </c>
      <c r="N3940" s="61" t="s">
        <v>16</v>
      </c>
      <c r="P3940" s="66"/>
      <c r="Q3940" s="53"/>
      <c r="R3940" s="53"/>
      <c r="S3940" s="53"/>
      <c r="T3940" s="53"/>
      <c r="U3940" s="53"/>
      <c r="V3940" s="53"/>
      <c r="W3940" s="53"/>
      <c r="BY3940" s="53"/>
    </row>
    <row r="3941" spans="2:77" s="52" customFormat="1" ht="13" x14ac:dyDescent="0.3">
      <c r="B3941" s="53" t="s">
        <v>5085</v>
      </c>
      <c r="C3941" s="53" t="s">
        <v>167</v>
      </c>
      <c r="D3941" s="53" t="s">
        <v>5749</v>
      </c>
      <c r="E3941" s="53">
        <v>41.875230000000002</v>
      </c>
      <c r="F3941" s="53">
        <v>1.1759090000000001</v>
      </c>
      <c r="G3941" s="54">
        <v>415.9434</v>
      </c>
      <c r="H3941" s="53">
        <v>248</v>
      </c>
      <c r="I3941" s="53">
        <v>143</v>
      </c>
      <c r="J3941" s="53">
        <v>105</v>
      </c>
      <c r="K3941" s="52">
        <v>131</v>
      </c>
      <c r="L3941" s="52">
        <v>284.9434</v>
      </c>
      <c r="M3941" s="55">
        <v>4</v>
      </c>
      <c r="N3941" s="61" t="s">
        <v>16</v>
      </c>
      <c r="P3941" s="66"/>
      <c r="Q3941" s="53"/>
      <c r="R3941" s="53"/>
      <c r="S3941" s="53"/>
      <c r="T3941" s="53"/>
      <c r="U3941" s="53"/>
      <c r="V3941" s="53"/>
      <c r="W3941" s="53"/>
      <c r="BY3941" s="53"/>
    </row>
    <row r="3942" spans="2:77" s="52" customFormat="1" ht="13" x14ac:dyDescent="0.3">
      <c r="B3942" s="53" t="s">
        <v>5085</v>
      </c>
      <c r="C3942" s="53" t="s">
        <v>167</v>
      </c>
      <c r="D3942" s="53" t="s">
        <v>5750</v>
      </c>
      <c r="E3942" s="53">
        <v>42.009569999999997</v>
      </c>
      <c r="F3942" s="53">
        <v>1.5654729999999999</v>
      </c>
      <c r="G3942" s="54">
        <v>555.11469999999997</v>
      </c>
      <c r="H3942" s="53">
        <v>814</v>
      </c>
      <c r="I3942" s="53">
        <v>419</v>
      </c>
      <c r="J3942" s="53">
        <v>395</v>
      </c>
      <c r="K3942" s="52">
        <v>131</v>
      </c>
      <c r="L3942" s="52">
        <v>424.11469999999997</v>
      </c>
      <c r="M3942" s="55">
        <v>5</v>
      </c>
      <c r="N3942" s="61" t="s">
        <v>17</v>
      </c>
      <c r="P3942" s="66"/>
      <c r="Q3942" s="53"/>
      <c r="R3942" s="53"/>
      <c r="S3942" s="53"/>
      <c r="T3942" s="53"/>
      <c r="U3942" s="53"/>
      <c r="V3942" s="53"/>
      <c r="W3942" s="53"/>
      <c r="BY3942" s="53"/>
    </row>
    <row r="3943" spans="2:77" s="52" customFormat="1" ht="13" x14ac:dyDescent="0.3">
      <c r="B3943" s="53" t="s">
        <v>5085</v>
      </c>
      <c r="C3943" s="53" t="s">
        <v>167</v>
      </c>
      <c r="D3943" s="53" t="s">
        <v>5751</v>
      </c>
      <c r="E3943" s="53">
        <v>41.696280000000002</v>
      </c>
      <c r="F3943" s="53">
        <v>1.321196</v>
      </c>
      <c r="G3943" s="54">
        <v>520.39760000000001</v>
      </c>
      <c r="H3943" s="53">
        <v>179</v>
      </c>
      <c r="I3943" s="53">
        <v>99</v>
      </c>
      <c r="J3943" s="53">
        <v>80</v>
      </c>
      <c r="K3943" s="52">
        <v>131</v>
      </c>
      <c r="L3943" s="52">
        <v>389.39760000000001</v>
      </c>
      <c r="M3943" s="55">
        <v>4</v>
      </c>
      <c r="N3943" s="61" t="s">
        <v>16</v>
      </c>
      <c r="P3943" s="66"/>
      <c r="Q3943" s="53"/>
      <c r="R3943" s="53"/>
      <c r="S3943" s="53"/>
      <c r="T3943" s="53"/>
      <c r="U3943" s="53"/>
      <c r="V3943" s="53"/>
      <c r="W3943" s="53"/>
      <c r="BY3943" s="53"/>
    </row>
    <row r="3944" spans="2:77" s="52" customFormat="1" ht="13" x14ac:dyDescent="0.3">
      <c r="B3944" s="53" t="s">
        <v>5085</v>
      </c>
      <c r="C3944" s="53" t="s">
        <v>167</v>
      </c>
      <c r="D3944" s="53" t="s">
        <v>5752</v>
      </c>
      <c r="E3944" s="53">
        <v>41.501869999999997</v>
      </c>
      <c r="F3944" s="53">
        <v>0.9630012</v>
      </c>
      <c r="G3944" s="54">
        <v>383.12009999999998</v>
      </c>
      <c r="H3944" s="53">
        <v>244</v>
      </c>
      <c r="I3944" s="53">
        <v>130</v>
      </c>
      <c r="J3944" s="53">
        <v>114</v>
      </c>
      <c r="K3944" s="52">
        <v>131</v>
      </c>
      <c r="L3944" s="52">
        <v>252.12009999999998</v>
      </c>
      <c r="M3944" s="55">
        <v>4</v>
      </c>
      <c r="N3944" s="61" t="s">
        <v>16</v>
      </c>
      <c r="P3944" s="66"/>
      <c r="Q3944" s="53"/>
      <c r="R3944" s="53"/>
      <c r="S3944" s="53"/>
      <c r="T3944" s="53"/>
      <c r="U3944" s="53"/>
      <c r="V3944" s="53"/>
      <c r="W3944" s="53"/>
      <c r="BY3944" s="53"/>
    </row>
    <row r="3945" spans="2:77" s="52" customFormat="1" ht="13" x14ac:dyDescent="0.3">
      <c r="B3945" s="53" t="s">
        <v>5085</v>
      </c>
      <c r="C3945" s="53" t="s">
        <v>167</v>
      </c>
      <c r="D3945" s="53" t="s">
        <v>5753</v>
      </c>
      <c r="E3945" s="53">
        <v>41.500860000000003</v>
      </c>
      <c r="F3945" s="53">
        <v>1.0756460000000001</v>
      </c>
      <c r="G3945" s="54">
        <v>559.9135</v>
      </c>
      <c r="H3945" s="53">
        <v>142</v>
      </c>
      <c r="I3945" s="53">
        <v>77</v>
      </c>
      <c r="J3945" s="53">
        <v>65</v>
      </c>
      <c r="K3945" s="52">
        <v>131</v>
      </c>
      <c r="L3945" s="52">
        <v>428.9135</v>
      </c>
      <c r="M3945" s="55">
        <v>5</v>
      </c>
      <c r="N3945" s="61" t="s">
        <v>17</v>
      </c>
      <c r="P3945" s="66"/>
      <c r="Q3945" s="53"/>
      <c r="R3945" s="53"/>
      <c r="S3945" s="53"/>
      <c r="T3945" s="53"/>
      <c r="U3945" s="53"/>
      <c r="V3945" s="53"/>
      <c r="W3945" s="53"/>
      <c r="BY3945" s="53"/>
    </row>
    <row r="3946" spans="2:77" s="52" customFormat="1" ht="13" x14ac:dyDescent="0.3">
      <c r="B3946" s="53" t="s">
        <v>5085</v>
      </c>
      <c r="C3946" s="53" t="s">
        <v>167</v>
      </c>
      <c r="D3946" s="53" t="s">
        <v>5754</v>
      </c>
      <c r="E3946" s="53">
        <v>42.211399999999998</v>
      </c>
      <c r="F3946" s="53">
        <v>1.328864</v>
      </c>
      <c r="G3946" s="54">
        <v>551.45439999999996</v>
      </c>
      <c r="H3946" s="53">
        <v>958</v>
      </c>
      <c r="I3946" s="53">
        <v>467</v>
      </c>
      <c r="J3946" s="53">
        <v>491</v>
      </c>
      <c r="K3946" s="52">
        <v>131</v>
      </c>
      <c r="L3946" s="52">
        <v>420.45439999999996</v>
      </c>
      <c r="M3946" s="55">
        <v>5</v>
      </c>
      <c r="N3946" s="61" t="s">
        <v>17</v>
      </c>
      <c r="P3946" s="66"/>
      <c r="Q3946" s="53"/>
      <c r="R3946" s="53"/>
      <c r="S3946" s="53"/>
      <c r="T3946" s="53"/>
      <c r="U3946" s="53"/>
      <c r="V3946" s="53"/>
      <c r="W3946" s="53"/>
      <c r="BY3946" s="53"/>
    </row>
    <row r="3947" spans="2:77" s="52" customFormat="1" ht="13" x14ac:dyDescent="0.3">
      <c r="B3947" s="53" t="s">
        <v>5085</v>
      </c>
      <c r="C3947" s="53" t="s">
        <v>167</v>
      </c>
      <c r="D3947" s="53" t="s">
        <v>5755</v>
      </c>
      <c r="E3947" s="53">
        <v>41.872819999999997</v>
      </c>
      <c r="F3947" s="53">
        <v>0.71977179999999996</v>
      </c>
      <c r="G3947" s="54">
        <v>462.08080000000001</v>
      </c>
      <c r="H3947" s="53">
        <v>985</v>
      </c>
      <c r="I3947" s="53">
        <v>522</v>
      </c>
      <c r="J3947" s="53">
        <v>463</v>
      </c>
      <c r="K3947" s="52">
        <v>131</v>
      </c>
      <c r="L3947" s="52">
        <v>331.08080000000001</v>
      </c>
      <c r="M3947" s="55">
        <v>4</v>
      </c>
      <c r="N3947" s="61" t="s">
        <v>16</v>
      </c>
      <c r="P3947" s="66"/>
      <c r="Q3947" s="53"/>
      <c r="R3947" s="53"/>
      <c r="S3947" s="53"/>
      <c r="T3947" s="53"/>
      <c r="U3947" s="53"/>
      <c r="V3947" s="53"/>
      <c r="W3947" s="53"/>
      <c r="BY3947" s="53"/>
    </row>
    <row r="3948" spans="2:77" s="52" customFormat="1" ht="13" x14ac:dyDescent="0.3">
      <c r="B3948" s="53" t="s">
        <v>5085</v>
      </c>
      <c r="C3948" s="53" t="s">
        <v>167</v>
      </c>
      <c r="D3948" s="53" t="s">
        <v>5756</v>
      </c>
      <c r="E3948" s="53">
        <v>41.754260000000002</v>
      </c>
      <c r="F3948" s="53">
        <v>1.15933</v>
      </c>
      <c r="G3948" s="54">
        <v>387.88119999999998</v>
      </c>
      <c r="H3948" s="53">
        <v>219</v>
      </c>
      <c r="I3948" s="53">
        <v>107</v>
      </c>
      <c r="J3948" s="53">
        <v>112</v>
      </c>
      <c r="K3948" s="52">
        <v>131</v>
      </c>
      <c r="L3948" s="52">
        <v>256.88119999999998</v>
      </c>
      <c r="M3948" s="55">
        <v>4</v>
      </c>
      <c r="N3948" s="61" t="s">
        <v>16</v>
      </c>
      <c r="P3948" s="66"/>
      <c r="Q3948" s="53"/>
      <c r="R3948" s="53"/>
      <c r="S3948" s="53"/>
      <c r="T3948" s="53"/>
      <c r="U3948" s="53"/>
      <c r="V3948" s="53"/>
      <c r="W3948" s="53"/>
      <c r="BY3948" s="53"/>
    </row>
    <row r="3949" spans="2:77" s="52" customFormat="1" ht="13" x14ac:dyDescent="0.3">
      <c r="B3949" s="53" t="s">
        <v>5085</v>
      </c>
      <c r="C3949" s="53" t="s">
        <v>167</v>
      </c>
      <c r="D3949" s="53" t="s">
        <v>5757</v>
      </c>
      <c r="E3949" s="53">
        <v>41.651629999999997</v>
      </c>
      <c r="F3949" s="53">
        <v>0.88087400000000005</v>
      </c>
      <c r="G3949" s="54">
        <v>239.3142</v>
      </c>
      <c r="H3949" s="53">
        <v>2099</v>
      </c>
      <c r="I3949" s="53">
        <v>1048</v>
      </c>
      <c r="J3949" s="53">
        <v>1051</v>
      </c>
      <c r="K3949" s="52">
        <v>131</v>
      </c>
      <c r="L3949" s="52">
        <v>108.3142</v>
      </c>
      <c r="M3949" s="55">
        <v>2</v>
      </c>
      <c r="N3949" s="61" t="s">
        <v>16</v>
      </c>
      <c r="P3949" s="66"/>
      <c r="Q3949" s="53"/>
      <c r="R3949" s="53"/>
      <c r="S3949" s="53"/>
      <c r="T3949" s="53"/>
      <c r="U3949" s="53"/>
      <c r="V3949" s="53"/>
      <c r="W3949" s="53"/>
      <c r="BY3949" s="53"/>
    </row>
    <row r="3950" spans="2:77" s="52" customFormat="1" ht="13" x14ac:dyDescent="0.3">
      <c r="B3950" s="53" t="s">
        <v>5085</v>
      </c>
      <c r="C3950" s="53" t="s">
        <v>167</v>
      </c>
      <c r="D3950" s="53" t="s">
        <v>5758</v>
      </c>
      <c r="E3950" s="53">
        <v>41.757829999999998</v>
      </c>
      <c r="F3950" s="53">
        <v>0.96484930000000002</v>
      </c>
      <c r="G3950" s="54">
        <v>283.3288</v>
      </c>
      <c r="H3950" s="53">
        <v>546</v>
      </c>
      <c r="I3950" s="53">
        <v>297</v>
      </c>
      <c r="J3950" s="53">
        <v>249</v>
      </c>
      <c r="K3950" s="52">
        <v>131</v>
      </c>
      <c r="L3950" s="52">
        <v>152.3288</v>
      </c>
      <c r="M3950" s="55">
        <v>2</v>
      </c>
      <c r="N3950" s="61" t="s">
        <v>16</v>
      </c>
      <c r="P3950" s="66"/>
      <c r="Q3950" s="53"/>
      <c r="R3950" s="53"/>
      <c r="S3950" s="53"/>
      <c r="T3950" s="53"/>
      <c r="U3950" s="53"/>
      <c r="V3950" s="53"/>
      <c r="W3950" s="53"/>
      <c r="BY3950" s="53"/>
    </row>
    <row r="3951" spans="2:77" s="52" customFormat="1" ht="13" x14ac:dyDescent="0.3">
      <c r="B3951" s="53" t="s">
        <v>5085</v>
      </c>
      <c r="C3951" s="53" t="s">
        <v>167</v>
      </c>
      <c r="D3951" s="53" t="s">
        <v>5759</v>
      </c>
      <c r="E3951" s="53">
        <v>42.058579999999999</v>
      </c>
      <c r="F3951" s="53">
        <v>1.2673350000000001</v>
      </c>
      <c r="G3951" s="54">
        <v>565.00519999999995</v>
      </c>
      <c r="H3951" s="53">
        <v>379</v>
      </c>
      <c r="I3951" s="53">
        <v>202</v>
      </c>
      <c r="J3951" s="53">
        <v>177</v>
      </c>
      <c r="K3951" s="52">
        <v>131</v>
      </c>
      <c r="L3951" s="52">
        <v>434.00519999999995</v>
      </c>
      <c r="M3951" s="55">
        <v>5</v>
      </c>
      <c r="N3951" s="61" t="s">
        <v>17</v>
      </c>
      <c r="P3951" s="66"/>
      <c r="Q3951" s="53"/>
      <c r="R3951" s="53"/>
      <c r="S3951" s="53"/>
      <c r="T3951" s="53"/>
      <c r="U3951" s="53"/>
      <c r="V3951" s="53"/>
      <c r="W3951" s="53"/>
      <c r="BY3951" s="53"/>
    </row>
    <row r="3952" spans="2:77" s="52" customFormat="1" ht="13" x14ac:dyDescent="0.3">
      <c r="B3952" s="53" t="s">
        <v>5085</v>
      </c>
      <c r="C3952" s="53" t="s">
        <v>167</v>
      </c>
      <c r="D3952" s="53" t="s">
        <v>5760</v>
      </c>
      <c r="E3952" s="53">
        <v>41.971150000000002</v>
      </c>
      <c r="F3952" s="53">
        <v>1.3998189999999999</v>
      </c>
      <c r="G3952" s="54">
        <v>632.70870000000002</v>
      </c>
      <c r="H3952" s="53">
        <v>214</v>
      </c>
      <c r="I3952" s="53">
        <v>115</v>
      </c>
      <c r="J3952" s="53">
        <v>99</v>
      </c>
      <c r="K3952" s="52">
        <v>131</v>
      </c>
      <c r="L3952" s="52">
        <v>501.70870000000002</v>
      </c>
      <c r="M3952" s="55">
        <v>5</v>
      </c>
      <c r="N3952" s="61" t="s">
        <v>17</v>
      </c>
      <c r="P3952" s="66"/>
      <c r="Q3952" s="53"/>
      <c r="R3952" s="53"/>
      <c r="S3952" s="53"/>
      <c r="T3952" s="53"/>
      <c r="U3952" s="53"/>
      <c r="V3952" s="53"/>
      <c r="W3952" s="53"/>
      <c r="BY3952" s="53"/>
    </row>
    <row r="3953" spans="2:77" s="52" customFormat="1" ht="13" x14ac:dyDescent="0.3">
      <c r="B3953" s="53" t="s">
        <v>5085</v>
      </c>
      <c r="C3953" s="53" t="s">
        <v>167</v>
      </c>
      <c r="D3953" s="53" t="s">
        <v>5761</v>
      </c>
      <c r="E3953" s="53">
        <v>41.827739999999999</v>
      </c>
      <c r="F3953" s="53">
        <v>1.542548</v>
      </c>
      <c r="G3953" s="54">
        <v>798.80679999999995</v>
      </c>
      <c r="H3953" s="53">
        <v>308</v>
      </c>
      <c r="I3953" s="53">
        <v>171</v>
      </c>
      <c r="J3953" s="53">
        <v>137</v>
      </c>
      <c r="K3953" s="52">
        <v>131</v>
      </c>
      <c r="L3953" s="52">
        <v>667.80679999999995</v>
      </c>
      <c r="M3953" s="55">
        <v>6</v>
      </c>
      <c r="N3953" s="61" t="s">
        <v>17</v>
      </c>
      <c r="P3953" s="66"/>
      <c r="Q3953" s="53"/>
      <c r="R3953" s="53"/>
      <c r="S3953" s="53"/>
      <c r="T3953" s="53"/>
      <c r="U3953" s="53"/>
      <c r="V3953" s="53"/>
      <c r="W3953" s="53"/>
      <c r="BY3953" s="53"/>
    </row>
    <row r="3954" spans="2:77" s="52" customFormat="1" ht="13" x14ac:dyDescent="0.3">
      <c r="B3954" s="53" t="s">
        <v>5085</v>
      </c>
      <c r="C3954" s="53" t="s">
        <v>167</v>
      </c>
      <c r="D3954" s="53" t="s">
        <v>5762</v>
      </c>
      <c r="E3954" s="53">
        <v>41.724589999999999</v>
      </c>
      <c r="F3954" s="53">
        <v>1.205951</v>
      </c>
      <c r="G3954" s="54">
        <v>412.87369999999999</v>
      </c>
      <c r="H3954" s="53">
        <v>573</v>
      </c>
      <c r="I3954" s="53">
        <v>298</v>
      </c>
      <c r="J3954" s="53">
        <v>275</v>
      </c>
      <c r="K3954" s="52">
        <v>131</v>
      </c>
      <c r="L3954" s="52">
        <v>281.87369999999999</v>
      </c>
      <c r="M3954" s="55">
        <v>4</v>
      </c>
      <c r="N3954" s="61" t="s">
        <v>16</v>
      </c>
      <c r="P3954" s="66"/>
      <c r="Q3954" s="53"/>
      <c r="R3954" s="53"/>
      <c r="S3954" s="53"/>
      <c r="T3954" s="53"/>
      <c r="U3954" s="53"/>
      <c r="V3954" s="53"/>
      <c r="W3954" s="53"/>
      <c r="BY3954" s="53"/>
    </row>
    <row r="3955" spans="2:77" s="52" customFormat="1" ht="13" x14ac:dyDescent="0.3">
      <c r="B3955" s="53" t="s">
        <v>5085</v>
      </c>
      <c r="C3955" s="53" t="s">
        <v>167</v>
      </c>
      <c r="D3955" s="53" t="s">
        <v>5763</v>
      </c>
      <c r="E3955" s="53">
        <v>41.678159999999998</v>
      </c>
      <c r="F3955" s="53">
        <v>0.85168469999999996</v>
      </c>
      <c r="G3955" s="54">
        <v>213.35570000000001</v>
      </c>
      <c r="H3955" s="53">
        <v>659</v>
      </c>
      <c r="I3955" s="53">
        <v>343</v>
      </c>
      <c r="J3955" s="53">
        <v>316</v>
      </c>
      <c r="K3955" s="52">
        <v>131</v>
      </c>
      <c r="L3955" s="52">
        <v>82.355700000000013</v>
      </c>
      <c r="M3955" s="55">
        <v>2</v>
      </c>
      <c r="N3955" s="61" t="s">
        <v>16</v>
      </c>
      <c r="P3955" s="66"/>
      <c r="Q3955" s="53"/>
      <c r="R3955" s="53"/>
      <c r="S3955" s="53"/>
      <c r="T3955" s="53"/>
      <c r="U3955" s="53"/>
      <c r="V3955" s="53"/>
      <c r="W3955" s="53"/>
      <c r="BY3955" s="53"/>
    </row>
    <row r="3956" spans="2:77" s="52" customFormat="1" ht="13" x14ac:dyDescent="0.3">
      <c r="B3956" s="53" t="s">
        <v>5085</v>
      </c>
      <c r="C3956" s="53" t="s">
        <v>167</v>
      </c>
      <c r="D3956" s="53" t="s">
        <v>5764</v>
      </c>
      <c r="E3956" s="53">
        <v>41.367379999999997</v>
      </c>
      <c r="F3956" s="53">
        <v>0.9170161</v>
      </c>
      <c r="G3956" s="54">
        <v>675.35569999999996</v>
      </c>
      <c r="H3956" s="53">
        <v>257</v>
      </c>
      <c r="I3956" s="53">
        <v>139</v>
      </c>
      <c r="J3956" s="53">
        <v>118</v>
      </c>
      <c r="K3956" s="52">
        <v>131</v>
      </c>
      <c r="L3956" s="52">
        <v>544.35569999999996</v>
      </c>
      <c r="M3956" s="55">
        <v>5</v>
      </c>
      <c r="N3956" s="61" t="s">
        <v>17</v>
      </c>
      <c r="P3956" s="66"/>
      <c r="Q3956" s="53"/>
      <c r="R3956" s="53"/>
      <c r="S3956" s="53"/>
      <c r="T3956" s="53"/>
      <c r="U3956" s="53"/>
      <c r="V3956" s="53"/>
      <c r="W3956" s="53"/>
      <c r="BY3956" s="53"/>
    </row>
    <row r="3957" spans="2:77" s="52" customFormat="1" ht="13" x14ac:dyDescent="0.3">
      <c r="B3957" s="53" t="s">
        <v>5085</v>
      </c>
      <c r="C3957" s="53" t="s">
        <v>167</v>
      </c>
      <c r="D3957" s="53" t="s">
        <v>5765</v>
      </c>
      <c r="E3957" s="53">
        <v>42.24765</v>
      </c>
      <c r="F3957" s="53">
        <v>0.96751350000000003</v>
      </c>
      <c r="G3957" s="54">
        <v>513.26940000000002</v>
      </c>
      <c r="H3957" s="53">
        <v>3237</v>
      </c>
      <c r="I3957" s="53">
        <v>1612</v>
      </c>
      <c r="J3957" s="53">
        <v>1625</v>
      </c>
      <c r="K3957" s="52">
        <v>131</v>
      </c>
      <c r="L3957" s="52">
        <v>382.26940000000002</v>
      </c>
      <c r="M3957" s="55">
        <v>4</v>
      </c>
      <c r="N3957" s="61" t="s">
        <v>16</v>
      </c>
      <c r="P3957" s="66"/>
      <c r="Q3957" s="53"/>
      <c r="R3957" s="53"/>
      <c r="S3957" s="53"/>
      <c r="T3957" s="53"/>
      <c r="U3957" s="53"/>
      <c r="V3957" s="53"/>
      <c r="W3957" s="53"/>
      <c r="BY3957" s="53"/>
    </row>
    <row r="3958" spans="2:77" s="52" customFormat="1" ht="13" x14ac:dyDescent="0.3">
      <c r="B3958" s="53" t="s">
        <v>5085</v>
      </c>
      <c r="C3958" s="53" t="s">
        <v>167</v>
      </c>
      <c r="D3958" s="53" t="s">
        <v>5766</v>
      </c>
      <c r="E3958" s="53">
        <v>42.371960000000001</v>
      </c>
      <c r="F3958" s="53">
        <v>1.6063149999999999</v>
      </c>
      <c r="G3958" s="54">
        <v>867.9058</v>
      </c>
      <c r="H3958" s="53">
        <v>197</v>
      </c>
      <c r="I3958" s="53">
        <v>112</v>
      </c>
      <c r="J3958" s="53">
        <v>85</v>
      </c>
      <c r="K3958" s="52">
        <v>131</v>
      </c>
      <c r="L3958" s="52">
        <v>736.9058</v>
      </c>
      <c r="M3958" s="55">
        <v>6</v>
      </c>
      <c r="N3958" s="61" t="s">
        <v>17</v>
      </c>
      <c r="P3958" s="66"/>
      <c r="Q3958" s="53"/>
      <c r="R3958" s="53"/>
      <c r="S3958" s="53"/>
      <c r="T3958" s="53"/>
      <c r="U3958" s="53"/>
      <c r="V3958" s="53"/>
      <c r="W3958" s="53"/>
      <c r="BY3958" s="53"/>
    </row>
    <row r="3959" spans="2:77" s="52" customFormat="1" ht="13" x14ac:dyDescent="0.3">
      <c r="B3959" s="53" t="s">
        <v>5085</v>
      </c>
      <c r="C3959" s="53" t="s">
        <v>167</v>
      </c>
      <c r="D3959" s="53" t="s">
        <v>5767</v>
      </c>
      <c r="E3959" s="53">
        <v>42.408479999999997</v>
      </c>
      <c r="F3959" s="53">
        <v>0.74176600000000004</v>
      </c>
      <c r="G3959" s="54">
        <v>829.28440000000001</v>
      </c>
      <c r="H3959" s="53">
        <v>2570</v>
      </c>
      <c r="I3959" s="53">
        <v>1336</v>
      </c>
      <c r="J3959" s="53">
        <v>1234</v>
      </c>
      <c r="K3959" s="52">
        <v>131</v>
      </c>
      <c r="L3959" s="52">
        <v>698.28440000000001</v>
      </c>
      <c r="M3959" s="55">
        <v>6</v>
      </c>
      <c r="N3959" s="61" t="s">
        <v>17</v>
      </c>
      <c r="P3959" s="66"/>
      <c r="Q3959" s="53"/>
      <c r="R3959" s="53"/>
      <c r="S3959" s="53"/>
      <c r="T3959" s="53"/>
      <c r="U3959" s="53"/>
      <c r="V3959" s="53"/>
      <c r="W3959" s="53"/>
      <c r="BY3959" s="53"/>
    </row>
    <row r="3960" spans="2:77" s="52" customFormat="1" ht="13" x14ac:dyDescent="0.3">
      <c r="B3960" s="53" t="s">
        <v>5085</v>
      </c>
      <c r="C3960" s="53" t="s">
        <v>167</v>
      </c>
      <c r="D3960" s="53" t="s">
        <v>5768</v>
      </c>
      <c r="E3960" s="53">
        <v>41.915460000000003</v>
      </c>
      <c r="F3960" s="53">
        <v>1.1848730000000001</v>
      </c>
      <c r="G3960" s="54">
        <v>365.3082</v>
      </c>
      <c r="H3960" s="53">
        <v>2803</v>
      </c>
      <c r="I3960" s="53">
        <v>1421</v>
      </c>
      <c r="J3960" s="53">
        <v>1382</v>
      </c>
      <c r="K3960" s="52">
        <v>131</v>
      </c>
      <c r="L3960" s="52">
        <v>234.3082</v>
      </c>
      <c r="M3960" s="55">
        <v>4</v>
      </c>
      <c r="N3960" s="61" t="s">
        <v>16</v>
      </c>
      <c r="P3960" s="66"/>
      <c r="Q3960" s="53"/>
      <c r="R3960" s="53"/>
      <c r="S3960" s="53"/>
      <c r="T3960" s="53"/>
      <c r="U3960" s="53"/>
      <c r="V3960" s="53"/>
      <c r="W3960" s="53"/>
      <c r="BY3960" s="53"/>
    </row>
    <row r="3961" spans="2:77" s="52" customFormat="1" ht="13" x14ac:dyDescent="0.3">
      <c r="B3961" s="53" t="s">
        <v>5085</v>
      </c>
      <c r="C3961" s="53" t="s">
        <v>167</v>
      </c>
      <c r="D3961" s="53" t="s">
        <v>5769</v>
      </c>
      <c r="E3961" s="53">
        <v>41.738909999999997</v>
      </c>
      <c r="F3961" s="53">
        <v>0.64226349999999999</v>
      </c>
      <c r="G3961" s="54">
        <v>255.19980000000001</v>
      </c>
      <c r="H3961" s="53">
        <v>775</v>
      </c>
      <c r="I3961" s="53">
        <v>417</v>
      </c>
      <c r="J3961" s="53">
        <v>358</v>
      </c>
      <c r="K3961" s="52">
        <v>131</v>
      </c>
      <c r="L3961" s="52">
        <v>124.19980000000001</v>
      </c>
      <c r="M3961" s="55">
        <v>2</v>
      </c>
      <c r="N3961" s="61" t="s">
        <v>16</v>
      </c>
      <c r="P3961" s="66"/>
      <c r="Q3961" s="53"/>
      <c r="R3961" s="53"/>
      <c r="S3961" s="53"/>
      <c r="T3961" s="53"/>
      <c r="U3961" s="53"/>
      <c r="V3961" s="53"/>
      <c r="W3961" s="53"/>
      <c r="BY3961" s="53"/>
    </row>
    <row r="3962" spans="2:77" s="52" customFormat="1" ht="13" x14ac:dyDescent="0.3">
      <c r="B3962" s="53" t="s">
        <v>5085</v>
      </c>
      <c r="C3962" s="53" t="s">
        <v>167</v>
      </c>
      <c r="D3962" s="53" t="s">
        <v>5770</v>
      </c>
      <c r="E3962" s="53">
        <v>42.364420000000003</v>
      </c>
      <c r="F3962" s="53">
        <v>1.835709</v>
      </c>
      <c r="G3962" s="54">
        <v>1104.549</v>
      </c>
      <c r="H3962" s="53">
        <v>237</v>
      </c>
      <c r="I3962" s="53">
        <v>131</v>
      </c>
      <c r="J3962" s="53">
        <v>106</v>
      </c>
      <c r="K3962" s="52">
        <v>131</v>
      </c>
      <c r="L3962" s="52">
        <v>973.54899999999998</v>
      </c>
      <c r="M3962" s="55">
        <v>7</v>
      </c>
      <c r="N3962" s="61" t="s">
        <v>17</v>
      </c>
      <c r="P3962" s="66"/>
      <c r="Q3962" s="53"/>
      <c r="R3962" s="53"/>
      <c r="S3962" s="53"/>
      <c r="T3962" s="53"/>
      <c r="U3962" s="53"/>
      <c r="V3962" s="53"/>
      <c r="W3962" s="53"/>
      <c r="BY3962" s="53"/>
    </row>
    <row r="3963" spans="2:77" s="52" customFormat="1" ht="13" x14ac:dyDescent="0.3">
      <c r="B3963" s="53" t="s">
        <v>5085</v>
      </c>
      <c r="C3963" s="53" t="s">
        <v>167</v>
      </c>
      <c r="D3963" s="53" t="s">
        <v>5771</v>
      </c>
      <c r="E3963" s="53">
        <v>41.607300000000002</v>
      </c>
      <c r="F3963" s="53">
        <v>1.0364910000000001</v>
      </c>
      <c r="G3963" s="54">
        <v>310.72340000000003</v>
      </c>
      <c r="H3963" s="53">
        <v>433</v>
      </c>
      <c r="I3963" s="53">
        <v>222</v>
      </c>
      <c r="J3963" s="53">
        <v>211</v>
      </c>
      <c r="K3963" s="52">
        <v>131</v>
      </c>
      <c r="L3963" s="52">
        <v>179.72340000000003</v>
      </c>
      <c r="M3963" s="55">
        <v>2</v>
      </c>
      <c r="N3963" s="61" t="s">
        <v>16</v>
      </c>
      <c r="P3963" s="66"/>
      <c r="Q3963" s="53"/>
      <c r="R3963" s="53"/>
      <c r="S3963" s="53"/>
      <c r="T3963" s="53"/>
      <c r="U3963" s="53"/>
      <c r="V3963" s="53"/>
      <c r="W3963" s="53"/>
      <c r="BY3963" s="53"/>
    </row>
    <row r="3964" spans="2:77" s="52" customFormat="1" ht="13" x14ac:dyDescent="0.3">
      <c r="B3964" s="53" t="s">
        <v>5085</v>
      </c>
      <c r="C3964" s="53" t="s">
        <v>167</v>
      </c>
      <c r="D3964" s="53" t="s">
        <v>5772</v>
      </c>
      <c r="E3964" s="53">
        <v>41.793439999999997</v>
      </c>
      <c r="F3964" s="53">
        <v>1.048713</v>
      </c>
      <c r="G3964" s="54">
        <v>310.29899999999998</v>
      </c>
      <c r="H3964" s="53">
        <v>506</v>
      </c>
      <c r="I3964" s="53">
        <v>258</v>
      </c>
      <c r="J3964" s="53">
        <v>248</v>
      </c>
      <c r="K3964" s="52">
        <v>131</v>
      </c>
      <c r="L3964" s="52">
        <v>179.29899999999998</v>
      </c>
      <c r="M3964" s="55">
        <v>2</v>
      </c>
      <c r="N3964" s="61" t="s">
        <v>16</v>
      </c>
      <c r="P3964" s="66"/>
      <c r="Q3964" s="53"/>
      <c r="R3964" s="53"/>
      <c r="S3964" s="53"/>
      <c r="T3964" s="53"/>
      <c r="U3964" s="53"/>
      <c r="V3964" s="53"/>
      <c r="W3964" s="53"/>
      <c r="BY3964" s="53"/>
    </row>
    <row r="3965" spans="2:77" s="52" customFormat="1" ht="13" x14ac:dyDescent="0.3">
      <c r="B3965" s="53" t="s">
        <v>5085</v>
      </c>
      <c r="C3965" s="53" t="s">
        <v>167</v>
      </c>
      <c r="D3965" s="53" t="s">
        <v>5773</v>
      </c>
      <c r="E3965" s="53">
        <v>42.379060000000003</v>
      </c>
      <c r="F3965" s="53">
        <v>1.7392840000000001</v>
      </c>
      <c r="G3965" s="54">
        <v>1148.77</v>
      </c>
      <c r="H3965" s="53">
        <v>232</v>
      </c>
      <c r="I3965" s="53">
        <v>122</v>
      </c>
      <c r="J3965" s="53">
        <v>110</v>
      </c>
      <c r="K3965" s="52">
        <v>131</v>
      </c>
      <c r="L3965" s="52">
        <v>1017.77</v>
      </c>
      <c r="M3965" s="55">
        <v>8</v>
      </c>
      <c r="N3965" s="61" t="s">
        <v>17</v>
      </c>
      <c r="P3965" s="66"/>
      <c r="Q3965" s="53"/>
      <c r="R3965" s="53"/>
      <c r="S3965" s="53"/>
      <c r="T3965" s="53"/>
      <c r="U3965" s="53"/>
      <c r="V3965" s="53"/>
      <c r="W3965" s="53"/>
      <c r="BY3965" s="53"/>
    </row>
    <row r="3966" spans="2:77" s="52" customFormat="1" ht="13" x14ac:dyDescent="0.3">
      <c r="B3966" s="53" t="s">
        <v>5085</v>
      </c>
      <c r="C3966" s="53" t="s">
        <v>167</v>
      </c>
      <c r="D3966" s="53" t="s">
        <v>5774</v>
      </c>
      <c r="E3966" s="53">
        <v>41.551270000000002</v>
      </c>
      <c r="F3966" s="53">
        <v>0.88893670000000002</v>
      </c>
      <c r="G3966" s="54">
        <v>316.57530000000003</v>
      </c>
      <c r="H3966" s="53">
        <v>309</v>
      </c>
      <c r="I3966" s="53">
        <v>166</v>
      </c>
      <c r="J3966" s="53">
        <v>143</v>
      </c>
      <c r="K3966" s="52">
        <v>131</v>
      </c>
      <c r="L3966" s="52">
        <v>185.57530000000003</v>
      </c>
      <c r="M3966" s="55">
        <v>2</v>
      </c>
      <c r="N3966" s="61" t="s">
        <v>16</v>
      </c>
      <c r="P3966" s="66"/>
      <c r="Q3966" s="53"/>
      <c r="R3966" s="53"/>
      <c r="S3966" s="53"/>
      <c r="T3966" s="53"/>
      <c r="U3966" s="53"/>
      <c r="V3966" s="53"/>
      <c r="W3966" s="53"/>
      <c r="BY3966" s="53"/>
    </row>
    <row r="3967" spans="2:77" s="52" customFormat="1" ht="13" x14ac:dyDescent="0.3">
      <c r="B3967" s="53" t="s">
        <v>5085</v>
      </c>
      <c r="C3967" s="53" t="s">
        <v>167</v>
      </c>
      <c r="D3967" s="53" t="s">
        <v>5775</v>
      </c>
      <c r="E3967" s="53">
        <v>41.776400000000002</v>
      </c>
      <c r="F3967" s="53">
        <v>1.1216809999999999</v>
      </c>
      <c r="G3967" s="54">
        <v>347.94299999999998</v>
      </c>
      <c r="H3967" s="53">
        <v>278</v>
      </c>
      <c r="I3967" s="53">
        <v>158</v>
      </c>
      <c r="J3967" s="53">
        <v>120</v>
      </c>
      <c r="K3967" s="52">
        <v>131</v>
      </c>
      <c r="L3967" s="52">
        <v>216.94299999999998</v>
      </c>
      <c r="M3967" s="55">
        <v>4</v>
      </c>
      <c r="N3967" s="61" t="s">
        <v>16</v>
      </c>
      <c r="P3967" s="66"/>
      <c r="Q3967" s="53"/>
      <c r="R3967" s="53"/>
      <c r="S3967" s="53"/>
      <c r="T3967" s="53"/>
      <c r="U3967" s="53"/>
      <c r="V3967" s="53"/>
      <c r="W3967" s="53"/>
      <c r="BY3967" s="53"/>
    </row>
    <row r="3968" spans="2:77" s="52" customFormat="1" ht="13" x14ac:dyDescent="0.3">
      <c r="B3968" s="53" t="s">
        <v>5085</v>
      </c>
      <c r="C3968" s="53" t="s">
        <v>167</v>
      </c>
      <c r="D3968" s="53" t="s">
        <v>5776</v>
      </c>
      <c r="E3968" s="53">
        <v>41.544620000000002</v>
      </c>
      <c r="F3968" s="53">
        <v>0.73460720000000002</v>
      </c>
      <c r="G3968" s="54">
        <v>211.46</v>
      </c>
      <c r="H3968" s="53">
        <v>1391</v>
      </c>
      <c r="I3968" s="53">
        <v>713</v>
      </c>
      <c r="J3968" s="53">
        <v>678</v>
      </c>
      <c r="K3968" s="52">
        <v>131</v>
      </c>
      <c r="L3968" s="52">
        <v>80.460000000000008</v>
      </c>
      <c r="M3968" s="55">
        <v>2</v>
      </c>
      <c r="N3968" s="61" t="s">
        <v>16</v>
      </c>
      <c r="P3968" s="66"/>
      <c r="Q3968" s="53"/>
      <c r="R3968" s="53"/>
      <c r="S3968" s="53"/>
      <c r="T3968" s="53"/>
      <c r="U3968" s="53"/>
      <c r="V3968" s="53"/>
      <c r="W3968" s="53"/>
      <c r="BY3968" s="53"/>
    </row>
    <row r="3969" spans="2:77" s="52" customFormat="1" ht="13" x14ac:dyDescent="0.3">
      <c r="B3969" s="53" t="s">
        <v>5085</v>
      </c>
      <c r="C3969" s="53" t="s">
        <v>167</v>
      </c>
      <c r="D3969" s="53" t="s">
        <v>5777</v>
      </c>
      <c r="E3969" s="53">
        <v>42.443480000000001</v>
      </c>
      <c r="F3969" s="53">
        <v>1.1351770000000001</v>
      </c>
      <c r="G3969" s="54">
        <v>716.66600000000005</v>
      </c>
      <c r="H3969" s="53">
        <v>656</v>
      </c>
      <c r="I3969" s="53">
        <v>342</v>
      </c>
      <c r="J3969" s="53">
        <v>314</v>
      </c>
      <c r="K3969" s="52">
        <v>131</v>
      </c>
      <c r="L3969" s="52">
        <v>585.66600000000005</v>
      </c>
      <c r="M3969" s="55">
        <v>5</v>
      </c>
      <c r="N3969" s="61" t="s">
        <v>17</v>
      </c>
      <c r="P3969" s="66"/>
      <c r="Q3969" s="53"/>
      <c r="R3969" s="53"/>
      <c r="S3969" s="53"/>
      <c r="T3969" s="53"/>
      <c r="U3969" s="53"/>
      <c r="V3969" s="53"/>
      <c r="W3969" s="53"/>
      <c r="BY3969" s="53"/>
    </row>
    <row r="3970" spans="2:77" s="52" customFormat="1" ht="13" x14ac:dyDescent="0.3">
      <c r="B3970" s="53" t="s">
        <v>5085</v>
      </c>
      <c r="C3970" s="53" t="s">
        <v>167</v>
      </c>
      <c r="D3970" s="53" t="s">
        <v>5778</v>
      </c>
      <c r="E3970" s="53">
        <v>41.629440000000002</v>
      </c>
      <c r="F3970" s="53">
        <v>1.343056</v>
      </c>
      <c r="G3970" s="54">
        <v>557.7328</v>
      </c>
      <c r="H3970" s="53">
        <v>445</v>
      </c>
      <c r="I3970" s="53">
        <v>231</v>
      </c>
      <c r="J3970" s="53">
        <v>214</v>
      </c>
      <c r="K3970" s="52">
        <v>131</v>
      </c>
      <c r="L3970" s="52">
        <v>426.7328</v>
      </c>
      <c r="M3970" s="55">
        <v>5</v>
      </c>
      <c r="N3970" s="61" t="s">
        <v>17</v>
      </c>
      <c r="P3970" s="66"/>
      <c r="Q3970" s="53"/>
      <c r="R3970" s="53"/>
      <c r="S3970" s="53"/>
      <c r="T3970" s="53"/>
      <c r="U3970" s="53"/>
      <c r="V3970" s="53"/>
      <c r="W3970" s="53"/>
      <c r="BY3970" s="53"/>
    </row>
    <row r="3971" spans="2:77" s="52" customFormat="1" ht="13" x14ac:dyDescent="0.3">
      <c r="B3971" s="53" t="s">
        <v>5085</v>
      </c>
      <c r="C3971" s="53" t="s">
        <v>167</v>
      </c>
      <c r="D3971" s="53" t="s">
        <v>5779</v>
      </c>
      <c r="E3971" s="53">
        <v>42.32667</v>
      </c>
      <c r="F3971" s="53">
        <v>1.397222</v>
      </c>
      <c r="G3971" s="54">
        <v>647.85299999999995</v>
      </c>
      <c r="H3971" s="53">
        <v>954</v>
      </c>
      <c r="I3971" s="53">
        <v>508</v>
      </c>
      <c r="J3971" s="53">
        <v>446</v>
      </c>
      <c r="K3971" s="52">
        <v>131</v>
      </c>
      <c r="L3971" s="52">
        <v>516.85299999999995</v>
      </c>
      <c r="M3971" s="55">
        <v>5</v>
      </c>
      <c r="N3971" s="61" t="s">
        <v>17</v>
      </c>
      <c r="P3971" s="66"/>
      <c r="Q3971" s="53"/>
      <c r="R3971" s="53"/>
      <c r="S3971" s="53"/>
      <c r="T3971" s="53"/>
      <c r="U3971" s="53"/>
      <c r="V3971" s="53"/>
      <c r="W3971" s="53"/>
      <c r="BY3971" s="53"/>
    </row>
    <row r="3972" spans="2:77" s="52" customFormat="1" ht="13" x14ac:dyDescent="0.3">
      <c r="B3972" s="53" t="s">
        <v>5085</v>
      </c>
      <c r="C3972" s="53" t="s">
        <v>167</v>
      </c>
      <c r="D3972" s="53" t="s">
        <v>5780</v>
      </c>
      <c r="E3972" s="53">
        <v>41.917560000000002</v>
      </c>
      <c r="F3972" s="53">
        <v>1.5721769999999999</v>
      </c>
      <c r="G3972" s="54">
        <v>698.16880000000003</v>
      </c>
      <c r="H3972" s="53">
        <v>300</v>
      </c>
      <c r="I3972" s="53">
        <v>148</v>
      </c>
      <c r="J3972" s="53">
        <v>152</v>
      </c>
      <c r="K3972" s="52">
        <v>131</v>
      </c>
      <c r="L3972" s="52">
        <v>567.16880000000003</v>
      </c>
      <c r="M3972" s="55">
        <v>5</v>
      </c>
      <c r="N3972" s="61" t="s">
        <v>17</v>
      </c>
      <c r="P3972" s="66"/>
      <c r="Q3972" s="53"/>
      <c r="R3972" s="53"/>
      <c r="S3972" s="53"/>
      <c r="T3972" s="53"/>
      <c r="U3972" s="53"/>
      <c r="V3972" s="53"/>
      <c r="W3972" s="53"/>
      <c r="BY3972" s="53"/>
    </row>
    <row r="3973" spans="2:77" s="52" customFormat="1" ht="13" x14ac:dyDescent="0.3">
      <c r="B3973" s="53" t="s">
        <v>5085</v>
      </c>
      <c r="C3973" s="53" t="s">
        <v>167</v>
      </c>
      <c r="D3973" s="53" t="s">
        <v>5781</v>
      </c>
      <c r="E3973" s="53">
        <v>42.345559999999999</v>
      </c>
      <c r="F3973" s="53">
        <v>1.8262529999999999</v>
      </c>
      <c r="G3973" s="54">
        <v>1174.395</v>
      </c>
      <c r="H3973" s="53">
        <v>110</v>
      </c>
      <c r="I3973" s="53">
        <v>60</v>
      </c>
      <c r="J3973" s="53">
        <v>50</v>
      </c>
      <c r="K3973" s="52">
        <v>131</v>
      </c>
      <c r="L3973" s="52">
        <v>1043.395</v>
      </c>
      <c r="M3973" s="55">
        <v>8</v>
      </c>
      <c r="N3973" s="61" t="s">
        <v>17</v>
      </c>
      <c r="P3973" s="66"/>
      <c r="Q3973" s="53"/>
      <c r="R3973" s="53"/>
      <c r="S3973" s="53"/>
      <c r="T3973" s="53"/>
      <c r="U3973" s="53"/>
      <c r="V3973" s="53"/>
      <c r="W3973" s="53"/>
      <c r="BY3973" s="53"/>
    </row>
    <row r="3974" spans="2:77" s="52" customFormat="1" ht="13" x14ac:dyDescent="0.3">
      <c r="B3974" s="53" t="s">
        <v>5085</v>
      </c>
      <c r="C3974" s="53" t="s">
        <v>167</v>
      </c>
      <c r="D3974" s="53" t="s">
        <v>5782</v>
      </c>
      <c r="E3974" s="53">
        <v>41.698439999999998</v>
      </c>
      <c r="F3974" s="53">
        <v>0.59578549999999997</v>
      </c>
      <c r="G3974" s="54">
        <v>257</v>
      </c>
      <c r="H3974" s="53">
        <v>2912</v>
      </c>
      <c r="I3974" s="53">
        <v>1485</v>
      </c>
      <c r="J3974" s="53">
        <v>1427</v>
      </c>
      <c r="K3974" s="52">
        <v>131</v>
      </c>
      <c r="L3974" s="52">
        <v>126</v>
      </c>
      <c r="M3974" s="55">
        <v>2</v>
      </c>
      <c r="N3974" s="61" t="s">
        <v>16</v>
      </c>
      <c r="P3974" s="66"/>
      <c r="Q3974" s="53"/>
      <c r="R3974" s="53"/>
      <c r="S3974" s="53"/>
      <c r="T3974" s="53"/>
      <c r="U3974" s="53"/>
      <c r="V3974" s="53"/>
      <c r="W3974" s="53"/>
      <c r="BY3974" s="53"/>
    </row>
    <row r="3975" spans="2:77" s="52" customFormat="1" ht="13" x14ac:dyDescent="0.3">
      <c r="B3975" s="53" t="s">
        <v>5085</v>
      </c>
      <c r="C3975" s="53" t="s">
        <v>167</v>
      </c>
      <c r="D3975" s="53" t="s">
        <v>5783</v>
      </c>
      <c r="E3975" s="53">
        <v>42.211579999999998</v>
      </c>
      <c r="F3975" s="53">
        <v>0.93244890000000002</v>
      </c>
      <c r="G3975" s="54">
        <v>544.20870000000002</v>
      </c>
      <c r="H3975" s="53">
        <v>342</v>
      </c>
      <c r="I3975" s="53">
        <v>168</v>
      </c>
      <c r="J3975" s="53">
        <v>174</v>
      </c>
      <c r="K3975" s="52">
        <v>131</v>
      </c>
      <c r="L3975" s="52">
        <v>413.20870000000002</v>
      </c>
      <c r="M3975" s="55">
        <v>5</v>
      </c>
      <c r="N3975" s="61" t="s">
        <v>17</v>
      </c>
      <c r="P3975" s="66"/>
      <c r="Q3975" s="53"/>
      <c r="R3975" s="53"/>
      <c r="S3975" s="53"/>
      <c r="T3975" s="53"/>
      <c r="U3975" s="53"/>
      <c r="V3975" s="53"/>
      <c r="W3975" s="53"/>
      <c r="BY3975" s="53"/>
    </row>
    <row r="3976" spans="2:77" s="52" customFormat="1" ht="13" x14ac:dyDescent="0.3">
      <c r="B3976" s="53" t="s">
        <v>5085</v>
      </c>
      <c r="C3976" s="53" t="s">
        <v>167</v>
      </c>
      <c r="D3976" s="53" t="s">
        <v>5784</v>
      </c>
      <c r="E3976" s="53">
        <v>41.873910000000002</v>
      </c>
      <c r="F3976" s="53">
        <v>1.309358</v>
      </c>
      <c r="G3976" s="54">
        <v>405.17869999999999</v>
      </c>
      <c r="H3976" s="53">
        <v>457</v>
      </c>
      <c r="I3976" s="53">
        <v>238</v>
      </c>
      <c r="J3976" s="53">
        <v>219</v>
      </c>
      <c r="K3976" s="52">
        <v>131</v>
      </c>
      <c r="L3976" s="52">
        <v>274.17869999999999</v>
      </c>
      <c r="M3976" s="55">
        <v>4</v>
      </c>
      <c r="N3976" s="61" t="s">
        <v>16</v>
      </c>
      <c r="P3976" s="66"/>
      <c r="Q3976" s="53"/>
      <c r="R3976" s="53"/>
      <c r="S3976" s="53"/>
      <c r="T3976" s="53"/>
      <c r="U3976" s="53"/>
      <c r="V3976" s="53"/>
      <c r="W3976" s="53"/>
      <c r="BY3976" s="53"/>
    </row>
    <row r="3977" spans="2:77" s="52" customFormat="1" ht="13" x14ac:dyDescent="0.3">
      <c r="B3977" s="53" t="s">
        <v>5085</v>
      </c>
      <c r="C3977" s="53" t="s">
        <v>167</v>
      </c>
      <c r="D3977" s="53" t="s">
        <v>5785</v>
      </c>
      <c r="E3977" s="53">
        <v>42.080509999999997</v>
      </c>
      <c r="F3977" s="53">
        <v>0.76360910000000004</v>
      </c>
      <c r="G3977" s="54">
        <v>906.11069999999995</v>
      </c>
      <c r="H3977" s="53">
        <v>143</v>
      </c>
      <c r="I3977" s="53">
        <v>89</v>
      </c>
      <c r="J3977" s="53">
        <v>54</v>
      </c>
      <c r="K3977" s="52">
        <v>131</v>
      </c>
      <c r="L3977" s="52">
        <v>775.11069999999995</v>
      </c>
      <c r="M3977" s="55">
        <v>6</v>
      </c>
      <c r="N3977" s="61" t="s">
        <v>17</v>
      </c>
      <c r="P3977" s="66"/>
      <c r="Q3977" s="53"/>
      <c r="R3977" s="53"/>
      <c r="S3977" s="53"/>
      <c r="T3977" s="53"/>
      <c r="U3977" s="53"/>
      <c r="V3977" s="53"/>
      <c r="W3977" s="53"/>
      <c r="BY3977" s="53"/>
    </row>
    <row r="3978" spans="2:77" s="52" customFormat="1" ht="13" x14ac:dyDescent="0.3">
      <c r="B3978" s="53" t="s">
        <v>5085</v>
      </c>
      <c r="C3978" s="53" t="s">
        <v>167</v>
      </c>
      <c r="D3978" s="53" t="s">
        <v>5786</v>
      </c>
      <c r="E3978" s="53">
        <v>41.655360000000002</v>
      </c>
      <c r="F3978" s="53">
        <v>1.4192039999999999</v>
      </c>
      <c r="G3978" s="54">
        <v>742.98299999999995</v>
      </c>
      <c r="H3978" s="53">
        <v>1126</v>
      </c>
      <c r="I3978" s="53">
        <v>563</v>
      </c>
      <c r="J3978" s="53">
        <v>563</v>
      </c>
      <c r="K3978" s="52">
        <v>131</v>
      </c>
      <c r="L3978" s="52">
        <v>611.98299999999995</v>
      </c>
      <c r="M3978" s="55">
        <v>6</v>
      </c>
      <c r="N3978" s="61" t="s">
        <v>17</v>
      </c>
      <c r="P3978" s="66"/>
      <c r="Q3978" s="53"/>
      <c r="R3978" s="53"/>
      <c r="S3978" s="53"/>
      <c r="T3978" s="53"/>
      <c r="U3978" s="53"/>
      <c r="V3978" s="53"/>
      <c r="W3978" s="53"/>
      <c r="BY3978" s="53"/>
    </row>
    <row r="3979" spans="2:77" s="52" customFormat="1" ht="13" x14ac:dyDescent="0.3">
      <c r="B3979" s="53" t="s">
        <v>5085</v>
      </c>
      <c r="C3979" s="53" t="s">
        <v>167</v>
      </c>
      <c r="D3979" s="53" t="s">
        <v>5787</v>
      </c>
      <c r="E3979" s="53">
        <v>41.762779999999999</v>
      </c>
      <c r="F3979" s="53">
        <v>1.323612</v>
      </c>
      <c r="G3979" s="54">
        <v>554.3297</v>
      </c>
      <c r="H3979" s="53">
        <v>191</v>
      </c>
      <c r="I3979" s="53">
        <v>103</v>
      </c>
      <c r="J3979" s="53">
        <v>88</v>
      </c>
      <c r="K3979" s="52">
        <v>131</v>
      </c>
      <c r="L3979" s="52">
        <v>423.3297</v>
      </c>
      <c r="M3979" s="55">
        <v>5</v>
      </c>
      <c r="N3979" s="61" t="s">
        <v>17</v>
      </c>
      <c r="P3979" s="66"/>
      <c r="Q3979" s="53"/>
      <c r="R3979" s="53"/>
      <c r="S3979" s="53"/>
      <c r="T3979" s="53"/>
      <c r="U3979" s="53"/>
      <c r="V3979" s="53"/>
      <c r="W3979" s="53"/>
      <c r="BY3979" s="53"/>
    </row>
    <row r="3980" spans="2:77" s="52" customFormat="1" ht="13" x14ac:dyDescent="0.3">
      <c r="B3980" s="53" t="s">
        <v>5085</v>
      </c>
      <c r="C3980" s="53" t="s">
        <v>167</v>
      </c>
      <c r="D3980" s="53" t="s">
        <v>5788</v>
      </c>
      <c r="E3980" s="53">
        <v>42.136830000000003</v>
      </c>
      <c r="F3980" s="53">
        <v>1.590986</v>
      </c>
      <c r="G3980" s="54">
        <v>931.33929999999998</v>
      </c>
      <c r="H3980" s="53">
        <v>1084</v>
      </c>
      <c r="I3980" s="53">
        <v>557</v>
      </c>
      <c r="J3980" s="53">
        <v>527</v>
      </c>
      <c r="K3980" s="52">
        <v>131</v>
      </c>
      <c r="L3980" s="52">
        <v>800.33929999999998</v>
      </c>
      <c r="M3980" s="55">
        <v>7</v>
      </c>
      <c r="N3980" s="61" t="s">
        <v>17</v>
      </c>
      <c r="P3980" s="66"/>
      <c r="Q3980" s="53"/>
      <c r="R3980" s="53"/>
      <c r="S3980" s="53"/>
      <c r="T3980" s="53"/>
      <c r="U3980" s="53"/>
      <c r="V3980" s="53"/>
      <c r="W3980" s="53"/>
      <c r="BY3980" s="53"/>
    </row>
    <row r="3981" spans="2:77" s="52" customFormat="1" ht="13" x14ac:dyDescent="0.3">
      <c r="B3981" s="53" t="s">
        <v>5085</v>
      </c>
      <c r="C3981" s="53" t="s">
        <v>167</v>
      </c>
      <c r="D3981" s="53" t="s">
        <v>5789</v>
      </c>
      <c r="E3981" s="53">
        <v>41.561669999999999</v>
      </c>
      <c r="F3981" s="53">
        <v>1.056111</v>
      </c>
      <c r="G3981" s="54">
        <v>407.31130000000002</v>
      </c>
      <c r="H3981" s="53">
        <v>697</v>
      </c>
      <c r="I3981" s="53">
        <v>360</v>
      </c>
      <c r="J3981" s="53">
        <v>337</v>
      </c>
      <c r="K3981" s="52">
        <v>131</v>
      </c>
      <c r="L3981" s="52">
        <v>276.31130000000002</v>
      </c>
      <c r="M3981" s="55">
        <v>4</v>
      </c>
      <c r="N3981" s="61" t="s">
        <v>16</v>
      </c>
      <c r="P3981" s="66"/>
      <c r="Q3981" s="53"/>
      <c r="R3981" s="53"/>
      <c r="S3981" s="53"/>
      <c r="T3981" s="53"/>
      <c r="U3981" s="53"/>
      <c r="V3981" s="53"/>
      <c r="W3981" s="53"/>
      <c r="BY3981" s="53"/>
    </row>
    <row r="3982" spans="2:77" s="52" customFormat="1" ht="13" x14ac:dyDescent="0.3">
      <c r="B3982" s="53" t="s">
        <v>5085</v>
      </c>
      <c r="C3982" s="53" t="s">
        <v>167</v>
      </c>
      <c r="D3982" s="53" t="s">
        <v>5790</v>
      </c>
      <c r="E3982" s="53">
        <v>41.726199999999999</v>
      </c>
      <c r="F3982" s="53">
        <v>1.3683380000000001</v>
      </c>
      <c r="G3982" s="54">
        <v>660.82569999999998</v>
      </c>
      <c r="H3982" s="53">
        <v>563</v>
      </c>
      <c r="I3982" s="53">
        <v>306</v>
      </c>
      <c r="J3982" s="53">
        <v>257</v>
      </c>
      <c r="K3982" s="52">
        <v>131</v>
      </c>
      <c r="L3982" s="52">
        <v>529.82569999999998</v>
      </c>
      <c r="M3982" s="55">
        <v>5</v>
      </c>
      <c r="N3982" s="61" t="s">
        <v>17</v>
      </c>
      <c r="P3982" s="66"/>
      <c r="Q3982" s="53"/>
      <c r="R3982" s="53"/>
      <c r="S3982" s="53"/>
      <c r="T3982" s="53"/>
      <c r="U3982" s="53"/>
      <c r="V3982" s="53"/>
      <c r="W3982" s="53"/>
      <c r="BY3982" s="53"/>
    </row>
    <row r="3983" spans="2:77" s="52" customFormat="1" ht="13" x14ac:dyDescent="0.3">
      <c r="B3983" s="53" t="s">
        <v>5085</v>
      </c>
      <c r="C3983" s="53" t="s">
        <v>167</v>
      </c>
      <c r="D3983" s="53" t="s">
        <v>5791</v>
      </c>
      <c r="E3983" s="53">
        <v>42.35971</v>
      </c>
      <c r="F3983" s="53">
        <v>0.88115880000000002</v>
      </c>
      <c r="G3983" s="54">
        <v>958.99279999999999</v>
      </c>
      <c r="H3983" s="53">
        <v>133</v>
      </c>
      <c r="I3983" s="53">
        <v>77</v>
      </c>
      <c r="J3983" s="53">
        <v>56</v>
      </c>
      <c r="K3983" s="52">
        <v>131</v>
      </c>
      <c r="L3983" s="52">
        <v>827.99279999999999</v>
      </c>
      <c r="M3983" s="55">
        <v>7</v>
      </c>
      <c r="N3983" s="61" t="s">
        <v>17</v>
      </c>
      <c r="P3983" s="66"/>
      <c r="Q3983" s="53"/>
      <c r="R3983" s="53"/>
      <c r="S3983" s="53"/>
      <c r="T3983" s="53"/>
      <c r="U3983" s="53"/>
      <c r="V3983" s="53"/>
      <c r="W3983" s="53"/>
      <c r="BY3983" s="53"/>
    </row>
    <row r="3984" spans="2:77" s="52" customFormat="1" ht="13" x14ac:dyDescent="0.3">
      <c r="B3984" s="53" t="s">
        <v>5085</v>
      </c>
      <c r="C3984" s="53" t="s">
        <v>167</v>
      </c>
      <c r="D3984" s="53" t="s">
        <v>5792</v>
      </c>
      <c r="E3984" s="53">
        <v>41.459859999999999</v>
      </c>
      <c r="F3984" s="53">
        <v>0.56112709999999999</v>
      </c>
      <c r="G3984" s="54">
        <v>194.34549999999999</v>
      </c>
      <c r="H3984" s="53">
        <v>432</v>
      </c>
      <c r="I3984" s="53">
        <v>229</v>
      </c>
      <c r="J3984" s="53">
        <v>203</v>
      </c>
      <c r="K3984" s="52">
        <v>131</v>
      </c>
      <c r="L3984" s="52">
        <v>63.345499999999987</v>
      </c>
      <c r="M3984" s="55">
        <v>2</v>
      </c>
      <c r="N3984" s="61" t="s">
        <v>16</v>
      </c>
      <c r="P3984" s="66"/>
      <c r="Q3984" s="53"/>
      <c r="R3984" s="53"/>
      <c r="S3984" s="53"/>
      <c r="T3984" s="53"/>
      <c r="U3984" s="53"/>
      <c r="V3984" s="53"/>
      <c r="W3984" s="53"/>
      <c r="BY3984" s="53"/>
    </row>
    <row r="3985" spans="2:77" s="52" customFormat="1" ht="13" x14ac:dyDescent="0.3">
      <c r="B3985" s="53" t="s">
        <v>5085</v>
      </c>
      <c r="C3985" s="53" t="s">
        <v>167</v>
      </c>
      <c r="D3985" s="53" t="s">
        <v>5793</v>
      </c>
      <c r="E3985" s="53">
        <v>42.324300000000001</v>
      </c>
      <c r="F3985" s="53">
        <v>0.93659000000000003</v>
      </c>
      <c r="G3985" s="54">
        <v>735.45640000000003</v>
      </c>
      <c r="H3985" s="53">
        <v>145</v>
      </c>
      <c r="I3985" s="53">
        <v>77</v>
      </c>
      <c r="J3985" s="53">
        <v>68</v>
      </c>
      <c r="K3985" s="52">
        <v>131</v>
      </c>
      <c r="L3985" s="52">
        <v>604.45640000000003</v>
      </c>
      <c r="M3985" s="55">
        <v>6</v>
      </c>
      <c r="N3985" s="61" t="s">
        <v>17</v>
      </c>
      <c r="P3985" s="66"/>
      <c r="Q3985" s="53"/>
      <c r="R3985" s="53"/>
      <c r="S3985" s="53"/>
      <c r="T3985" s="53"/>
      <c r="U3985" s="53"/>
      <c r="V3985" s="53"/>
      <c r="W3985" s="53"/>
      <c r="BY3985" s="53"/>
    </row>
    <row r="3986" spans="2:77" s="52" customFormat="1" ht="13" x14ac:dyDescent="0.3">
      <c r="B3986" s="53" t="s">
        <v>5085</v>
      </c>
      <c r="C3986" s="53" t="s">
        <v>167</v>
      </c>
      <c r="D3986" s="53" t="s">
        <v>5794</v>
      </c>
      <c r="E3986" s="53">
        <v>41.805300000000003</v>
      </c>
      <c r="F3986" s="53">
        <v>0.87818350000000001</v>
      </c>
      <c r="G3986" s="54">
        <v>253.8751</v>
      </c>
      <c r="H3986" s="53">
        <v>496</v>
      </c>
      <c r="I3986" s="53">
        <v>245</v>
      </c>
      <c r="J3986" s="53">
        <v>251</v>
      </c>
      <c r="K3986" s="52">
        <v>131</v>
      </c>
      <c r="L3986" s="52">
        <v>122.8751</v>
      </c>
      <c r="M3986" s="55">
        <v>2</v>
      </c>
      <c r="N3986" s="61" t="s">
        <v>16</v>
      </c>
      <c r="P3986" s="66"/>
      <c r="Q3986" s="53"/>
      <c r="R3986" s="53"/>
      <c r="S3986" s="53"/>
      <c r="T3986" s="53"/>
      <c r="U3986" s="53"/>
      <c r="V3986" s="53"/>
      <c r="W3986" s="53"/>
      <c r="BY3986" s="53"/>
    </row>
    <row r="3987" spans="2:77" s="52" customFormat="1" ht="13" x14ac:dyDescent="0.3">
      <c r="B3987" s="53" t="s">
        <v>5085</v>
      </c>
      <c r="C3987" s="53" t="s">
        <v>167</v>
      </c>
      <c r="D3987" s="53" t="s">
        <v>5795</v>
      </c>
      <c r="E3987" s="53">
        <v>41.462829999999997</v>
      </c>
      <c r="F3987" s="53">
        <v>0.4108175</v>
      </c>
      <c r="G3987" s="54">
        <v>105.21469999999999</v>
      </c>
      <c r="H3987" s="53">
        <v>1864</v>
      </c>
      <c r="I3987" s="53">
        <v>1042</v>
      </c>
      <c r="J3987" s="53">
        <v>822</v>
      </c>
      <c r="K3987" s="52">
        <v>131</v>
      </c>
      <c r="L3987" s="52">
        <v>-25.785300000000007</v>
      </c>
      <c r="M3987" s="55">
        <v>2</v>
      </c>
      <c r="N3987" s="61" t="s">
        <v>16</v>
      </c>
      <c r="P3987" s="66"/>
      <c r="Q3987" s="53"/>
      <c r="R3987" s="53"/>
      <c r="S3987" s="53"/>
      <c r="T3987" s="53"/>
      <c r="U3987" s="53"/>
      <c r="V3987" s="53"/>
      <c r="W3987" s="53"/>
      <c r="BY3987" s="53"/>
    </row>
    <row r="3988" spans="2:77" s="52" customFormat="1" ht="13" x14ac:dyDescent="0.3">
      <c r="B3988" s="53" t="s">
        <v>5085</v>
      </c>
      <c r="C3988" s="53" t="s">
        <v>167</v>
      </c>
      <c r="D3988" s="53" t="s">
        <v>5796</v>
      </c>
      <c r="E3988" s="53">
        <v>42.356699999999996</v>
      </c>
      <c r="F3988" s="53">
        <v>1.459659</v>
      </c>
      <c r="G3988" s="54">
        <v>687.3732</v>
      </c>
      <c r="H3988" s="53">
        <v>13063</v>
      </c>
      <c r="I3988" s="53">
        <v>6452</v>
      </c>
      <c r="J3988" s="53">
        <v>6611</v>
      </c>
      <c r="K3988" s="52">
        <v>131</v>
      </c>
      <c r="L3988" s="52">
        <v>556.3732</v>
      </c>
      <c r="M3988" s="55">
        <v>5</v>
      </c>
      <c r="N3988" s="61" t="s">
        <v>17</v>
      </c>
      <c r="P3988" s="66"/>
      <c r="Q3988" s="53"/>
      <c r="R3988" s="53"/>
      <c r="S3988" s="53"/>
      <c r="T3988" s="53"/>
      <c r="U3988" s="53"/>
      <c r="V3988" s="53"/>
      <c r="W3988" s="53"/>
      <c r="BY3988" s="53"/>
    </row>
    <row r="3989" spans="2:77" s="52" customFormat="1" ht="13" x14ac:dyDescent="0.3">
      <c r="B3989" s="53" t="s">
        <v>5085</v>
      </c>
      <c r="C3989" s="53" t="s">
        <v>167</v>
      </c>
      <c r="D3989" s="53" t="s">
        <v>5797</v>
      </c>
      <c r="E3989" s="53">
        <v>41.62838</v>
      </c>
      <c r="F3989" s="53">
        <v>0.83363609999999999</v>
      </c>
      <c r="G3989" s="54">
        <v>230.7424</v>
      </c>
      <c r="H3989" s="53">
        <v>756</v>
      </c>
      <c r="I3989" s="53">
        <v>376</v>
      </c>
      <c r="J3989" s="53">
        <v>380</v>
      </c>
      <c r="K3989" s="52">
        <v>131</v>
      </c>
      <c r="L3989" s="52">
        <v>99.742400000000004</v>
      </c>
      <c r="M3989" s="55">
        <v>2</v>
      </c>
      <c r="N3989" s="61" t="s">
        <v>16</v>
      </c>
      <c r="P3989" s="66"/>
      <c r="Q3989" s="53"/>
      <c r="R3989" s="53"/>
      <c r="S3989" s="53"/>
      <c r="T3989" s="53"/>
      <c r="U3989" s="53"/>
      <c r="V3989" s="53"/>
      <c r="W3989" s="53"/>
      <c r="BY3989" s="53"/>
    </row>
    <row r="3990" spans="2:77" s="52" customFormat="1" ht="13" x14ac:dyDescent="0.3">
      <c r="B3990" s="53" t="s">
        <v>5085</v>
      </c>
      <c r="C3990" s="53" t="s">
        <v>167</v>
      </c>
      <c r="D3990" s="53" t="s">
        <v>5798</v>
      </c>
      <c r="E3990" s="53">
        <v>41.412529999999997</v>
      </c>
      <c r="F3990" s="53">
        <v>0.68495300000000003</v>
      </c>
      <c r="G3990" s="54">
        <v>389.36759999999998</v>
      </c>
      <c r="H3990" s="53">
        <v>398</v>
      </c>
      <c r="I3990" s="53">
        <v>210</v>
      </c>
      <c r="J3990" s="53">
        <v>188</v>
      </c>
      <c r="K3990" s="52">
        <v>131</v>
      </c>
      <c r="L3990" s="52">
        <v>258.36759999999998</v>
      </c>
      <c r="M3990" s="55">
        <v>4</v>
      </c>
      <c r="N3990" s="61" t="s">
        <v>16</v>
      </c>
      <c r="P3990" s="66"/>
      <c r="Q3990" s="53"/>
      <c r="R3990" s="53"/>
      <c r="S3990" s="53"/>
      <c r="T3990" s="53"/>
      <c r="U3990" s="53"/>
      <c r="V3990" s="53"/>
      <c r="W3990" s="53"/>
      <c r="BY3990" s="53"/>
    </row>
    <row r="3991" spans="2:77" s="52" customFormat="1" ht="13" x14ac:dyDescent="0.3">
      <c r="B3991" s="53" t="s">
        <v>5085</v>
      </c>
      <c r="C3991" s="53" t="s">
        <v>167</v>
      </c>
      <c r="D3991" s="53" t="s">
        <v>5799</v>
      </c>
      <c r="E3991" s="53">
        <v>41.993630000000003</v>
      </c>
      <c r="F3991" s="53">
        <v>1.517701</v>
      </c>
      <c r="G3991" s="54">
        <v>679.2817</v>
      </c>
      <c r="H3991" s="53">
        <v>9233</v>
      </c>
      <c r="I3991" s="53">
        <v>4687</v>
      </c>
      <c r="J3991" s="53">
        <v>4546</v>
      </c>
      <c r="K3991" s="52">
        <v>131</v>
      </c>
      <c r="L3991" s="52">
        <v>548.2817</v>
      </c>
      <c r="M3991" s="55">
        <v>5</v>
      </c>
      <c r="N3991" s="61" t="s">
        <v>17</v>
      </c>
      <c r="P3991" s="66"/>
      <c r="Q3991" s="53"/>
      <c r="R3991" s="53"/>
      <c r="S3991" s="53"/>
      <c r="T3991" s="53"/>
      <c r="U3991" s="53"/>
      <c r="V3991" s="53"/>
      <c r="W3991" s="53"/>
      <c r="BY3991" s="53"/>
    </row>
    <row r="3992" spans="2:77" s="52" customFormat="1" ht="13" x14ac:dyDescent="0.3">
      <c r="B3992" s="53" t="s">
        <v>5085</v>
      </c>
      <c r="C3992" s="53" t="s">
        <v>167</v>
      </c>
      <c r="D3992" s="53" t="s">
        <v>5800</v>
      </c>
      <c r="E3992" s="53">
        <v>42.370690000000003</v>
      </c>
      <c r="F3992" s="53">
        <v>1.181662</v>
      </c>
      <c r="G3992" s="54">
        <v>1182.144</v>
      </c>
      <c r="H3992" s="53">
        <v>370</v>
      </c>
      <c r="I3992" s="53">
        <v>201</v>
      </c>
      <c r="J3992" s="53">
        <v>169</v>
      </c>
      <c r="K3992" s="52">
        <v>131</v>
      </c>
      <c r="L3992" s="52">
        <v>1051.144</v>
      </c>
      <c r="M3992" s="55">
        <v>8</v>
      </c>
      <c r="N3992" s="61" t="s">
        <v>17</v>
      </c>
      <c r="P3992" s="66"/>
      <c r="Q3992" s="53"/>
      <c r="R3992" s="53"/>
      <c r="S3992" s="53"/>
      <c r="T3992" s="53"/>
      <c r="U3992" s="53"/>
      <c r="V3992" s="53"/>
      <c r="W3992" s="53"/>
      <c r="BY3992" s="53"/>
    </row>
    <row r="3993" spans="2:77" s="52" customFormat="1" ht="13" x14ac:dyDescent="0.3">
      <c r="B3993" s="53" t="s">
        <v>5085</v>
      </c>
      <c r="C3993" s="53" t="s">
        <v>167</v>
      </c>
      <c r="D3993" s="53" t="s">
        <v>5801</v>
      </c>
      <c r="E3993" s="53">
        <v>42.410240000000002</v>
      </c>
      <c r="F3993" s="53">
        <v>1.128763</v>
      </c>
      <c r="G3993" s="54">
        <v>690.46860000000004</v>
      </c>
      <c r="H3993" s="53">
        <v>2382</v>
      </c>
      <c r="I3993" s="53">
        <v>1218</v>
      </c>
      <c r="J3993" s="53">
        <v>1164</v>
      </c>
      <c r="K3993" s="52">
        <v>131</v>
      </c>
      <c r="L3993" s="52">
        <v>559.46860000000004</v>
      </c>
      <c r="M3993" s="55">
        <v>5</v>
      </c>
      <c r="N3993" s="61" t="s">
        <v>17</v>
      </c>
      <c r="P3993" s="66"/>
      <c r="Q3993" s="53"/>
      <c r="R3993" s="53"/>
      <c r="S3993" s="53"/>
      <c r="T3993" s="53"/>
      <c r="U3993" s="53"/>
      <c r="V3993" s="53"/>
      <c r="W3993" s="53"/>
      <c r="BY3993" s="53"/>
    </row>
    <row r="3994" spans="2:77" s="52" customFormat="1" ht="13" x14ac:dyDescent="0.3">
      <c r="B3994" s="53" t="s">
        <v>5085</v>
      </c>
      <c r="C3994" s="53" t="s">
        <v>167</v>
      </c>
      <c r="D3994" s="53" t="s">
        <v>5802</v>
      </c>
      <c r="E3994" s="53">
        <v>41.533790000000003</v>
      </c>
      <c r="F3994" s="53">
        <v>0.48790919999999999</v>
      </c>
      <c r="G3994" s="54">
        <v>124.5909</v>
      </c>
      <c r="H3994" s="53">
        <v>1716</v>
      </c>
      <c r="I3994" s="53">
        <v>907</v>
      </c>
      <c r="J3994" s="53">
        <v>809</v>
      </c>
      <c r="K3994" s="52">
        <v>131</v>
      </c>
      <c r="L3994" s="52">
        <v>-6.4090999999999951</v>
      </c>
      <c r="M3994" s="55">
        <v>2</v>
      </c>
      <c r="N3994" s="61" t="s">
        <v>16</v>
      </c>
      <c r="P3994" s="66"/>
      <c r="Q3994" s="53"/>
      <c r="R3994" s="53"/>
      <c r="S3994" s="53"/>
      <c r="T3994" s="53"/>
      <c r="U3994" s="53"/>
      <c r="V3994" s="53"/>
      <c r="W3994" s="53"/>
      <c r="BY3994" s="53"/>
    </row>
    <row r="3995" spans="2:77" s="52" customFormat="1" ht="13" x14ac:dyDescent="0.3">
      <c r="B3995" s="53" t="s">
        <v>5085</v>
      </c>
      <c r="C3995" s="53" t="s">
        <v>167</v>
      </c>
      <c r="D3995" s="53" t="s">
        <v>5803</v>
      </c>
      <c r="E3995" s="53">
        <v>41.556159999999998</v>
      </c>
      <c r="F3995" s="53">
        <v>0.56637700000000002</v>
      </c>
      <c r="G3995" s="54">
        <v>156.6789</v>
      </c>
      <c r="H3995" s="53">
        <v>887</v>
      </c>
      <c r="I3995" s="53">
        <v>488</v>
      </c>
      <c r="J3995" s="53">
        <v>399</v>
      </c>
      <c r="K3995" s="52">
        <v>131</v>
      </c>
      <c r="L3995" s="52">
        <v>25.678899999999999</v>
      </c>
      <c r="M3995" s="55">
        <v>2</v>
      </c>
      <c r="N3995" s="61" t="s">
        <v>16</v>
      </c>
      <c r="P3995" s="66"/>
      <c r="Q3995" s="53"/>
      <c r="R3995" s="53"/>
      <c r="S3995" s="53"/>
      <c r="T3995" s="53"/>
      <c r="U3995" s="53"/>
      <c r="V3995" s="53"/>
      <c r="W3995" s="53"/>
      <c r="BY3995" s="53"/>
    </row>
    <row r="3996" spans="2:77" s="52" customFormat="1" ht="13" x14ac:dyDescent="0.3">
      <c r="B3996" s="53" t="s">
        <v>5085</v>
      </c>
      <c r="C3996" s="53" t="s">
        <v>167</v>
      </c>
      <c r="D3996" s="53" t="s">
        <v>5804</v>
      </c>
      <c r="E3996" s="53">
        <v>41.523679999999999</v>
      </c>
      <c r="F3996" s="53">
        <v>0.59078209999999998</v>
      </c>
      <c r="G3996" s="54">
        <v>213.26050000000001</v>
      </c>
      <c r="H3996" s="53">
        <v>296</v>
      </c>
      <c r="I3996" s="53">
        <v>153</v>
      </c>
      <c r="J3996" s="53">
        <v>143</v>
      </c>
      <c r="K3996" s="52">
        <v>131</v>
      </c>
      <c r="L3996" s="52">
        <v>82.260500000000008</v>
      </c>
      <c r="M3996" s="55">
        <v>2</v>
      </c>
      <c r="N3996" s="61" t="s">
        <v>16</v>
      </c>
      <c r="P3996" s="66"/>
      <c r="Q3996" s="53"/>
      <c r="R3996" s="53"/>
      <c r="S3996" s="53"/>
      <c r="T3996" s="53"/>
      <c r="U3996" s="53"/>
      <c r="V3996" s="53"/>
      <c r="W3996" s="53"/>
      <c r="BY3996" s="53"/>
    </row>
    <row r="3997" spans="2:77" s="52" customFormat="1" ht="13" x14ac:dyDescent="0.3">
      <c r="B3997" s="53" t="s">
        <v>5085</v>
      </c>
      <c r="C3997" s="53" t="s">
        <v>167</v>
      </c>
      <c r="D3997" s="53" t="s">
        <v>5805</v>
      </c>
      <c r="E3997" s="53">
        <v>42.18497</v>
      </c>
      <c r="F3997" s="53">
        <v>0.89924870000000001</v>
      </c>
      <c r="G3997" s="54">
        <v>543.7527</v>
      </c>
      <c r="H3997" s="53">
        <v>397</v>
      </c>
      <c r="I3997" s="53">
        <v>197</v>
      </c>
      <c r="J3997" s="53">
        <v>200</v>
      </c>
      <c r="K3997" s="52">
        <v>131</v>
      </c>
      <c r="L3997" s="52">
        <v>412.7527</v>
      </c>
      <c r="M3997" s="55">
        <v>5</v>
      </c>
      <c r="N3997" s="61" t="s">
        <v>17</v>
      </c>
      <c r="P3997" s="66"/>
      <c r="Q3997" s="53"/>
      <c r="R3997" s="53"/>
      <c r="S3997" s="53"/>
      <c r="T3997" s="53"/>
      <c r="U3997" s="53"/>
      <c r="V3997" s="53"/>
      <c r="W3997" s="53"/>
      <c r="BY3997" s="53"/>
    </row>
    <row r="3998" spans="2:77" s="52" customFormat="1" ht="13" x14ac:dyDescent="0.3">
      <c r="B3998" s="53" t="s">
        <v>5085</v>
      </c>
      <c r="C3998" s="53" t="s">
        <v>167</v>
      </c>
      <c r="D3998" s="53" t="s">
        <v>5806</v>
      </c>
      <c r="E3998" s="53">
        <v>41.581710000000001</v>
      </c>
      <c r="F3998" s="53">
        <v>1.3390839999999999</v>
      </c>
      <c r="G3998" s="54">
        <v>757.59699999999998</v>
      </c>
      <c r="H3998" s="53">
        <v>297</v>
      </c>
      <c r="I3998" s="53">
        <v>162</v>
      </c>
      <c r="J3998" s="53">
        <v>135</v>
      </c>
      <c r="K3998" s="52">
        <v>131</v>
      </c>
      <c r="L3998" s="52">
        <v>626.59699999999998</v>
      </c>
      <c r="M3998" s="55">
        <v>6</v>
      </c>
      <c r="N3998" s="61" t="s">
        <v>17</v>
      </c>
      <c r="P3998" s="66"/>
      <c r="Q3998" s="53"/>
      <c r="R3998" s="53"/>
      <c r="S3998" s="53"/>
      <c r="T3998" s="53"/>
      <c r="U3998" s="53"/>
      <c r="V3998" s="53"/>
      <c r="W3998" s="53"/>
      <c r="BY3998" s="53"/>
    </row>
    <row r="3999" spans="2:77" s="52" customFormat="1" ht="13" x14ac:dyDescent="0.3">
      <c r="B3999" s="53" t="s">
        <v>5085</v>
      </c>
      <c r="C3999" s="53" t="s">
        <v>167</v>
      </c>
      <c r="D3999" s="53" t="s">
        <v>5807</v>
      </c>
      <c r="E3999" s="53">
        <v>41.646859999999997</v>
      </c>
      <c r="F3999" s="53">
        <v>1.1392150000000001</v>
      </c>
      <c r="G3999" s="54">
        <v>382.55880000000002</v>
      </c>
      <c r="H3999" s="53">
        <v>16539</v>
      </c>
      <c r="I3999" s="53">
        <v>8335</v>
      </c>
      <c r="J3999" s="53">
        <v>8204</v>
      </c>
      <c r="K3999" s="52">
        <v>131</v>
      </c>
      <c r="L3999" s="52">
        <v>251.55880000000002</v>
      </c>
      <c r="M3999" s="55">
        <v>4</v>
      </c>
      <c r="N3999" s="61" t="s">
        <v>16</v>
      </c>
      <c r="P3999" s="66"/>
      <c r="Q3999" s="53"/>
      <c r="R3999" s="53"/>
      <c r="S3999" s="53"/>
      <c r="T3999" s="53"/>
      <c r="U3999" s="53"/>
      <c r="V3999" s="53"/>
      <c r="W3999" s="53"/>
      <c r="BY3999" s="53"/>
    </row>
    <row r="4000" spans="2:77" s="52" customFormat="1" ht="13" x14ac:dyDescent="0.3">
      <c r="B4000" s="53" t="s">
        <v>5085</v>
      </c>
      <c r="C4000" s="53" t="s">
        <v>167</v>
      </c>
      <c r="D4000" s="53" t="s">
        <v>5808</v>
      </c>
      <c r="E4000" s="53">
        <v>41.422969999999999</v>
      </c>
      <c r="F4000" s="53">
        <v>1.0219450000000001</v>
      </c>
      <c r="G4000" s="54">
        <v>585.18899999999996</v>
      </c>
      <c r="H4000" s="53">
        <v>108</v>
      </c>
      <c r="I4000" s="53">
        <v>54</v>
      </c>
      <c r="J4000" s="53">
        <v>54</v>
      </c>
      <c r="K4000" s="52">
        <v>131</v>
      </c>
      <c r="L4000" s="52">
        <v>454.18899999999996</v>
      </c>
      <c r="M4000" s="55">
        <v>5</v>
      </c>
      <c r="N4000" s="61" t="s">
        <v>17</v>
      </c>
      <c r="P4000" s="66"/>
      <c r="Q4000" s="53"/>
      <c r="R4000" s="53"/>
      <c r="S4000" s="53"/>
      <c r="T4000" s="53"/>
      <c r="U4000" s="53"/>
      <c r="V4000" s="53"/>
      <c r="W4000" s="53"/>
      <c r="BY4000" s="53"/>
    </row>
    <row r="4001" spans="2:77" s="52" customFormat="1" ht="13" x14ac:dyDescent="0.3">
      <c r="B4001" s="53" t="s">
        <v>5085</v>
      </c>
      <c r="C4001" s="53" t="s">
        <v>167</v>
      </c>
      <c r="D4001" s="53" t="s">
        <v>5809</v>
      </c>
      <c r="E4001" s="53">
        <v>41.731729999999999</v>
      </c>
      <c r="F4001" s="53">
        <v>1.2769159999999999</v>
      </c>
      <c r="G4001" s="54">
        <v>467.2543</v>
      </c>
      <c r="H4001" s="53">
        <v>178</v>
      </c>
      <c r="I4001" s="53">
        <v>91</v>
      </c>
      <c r="J4001" s="53">
        <v>87</v>
      </c>
      <c r="K4001" s="52">
        <v>131</v>
      </c>
      <c r="L4001" s="52">
        <v>336.2543</v>
      </c>
      <c r="M4001" s="55">
        <v>4</v>
      </c>
      <c r="N4001" s="61" t="s">
        <v>16</v>
      </c>
      <c r="P4001" s="66"/>
      <c r="Q4001" s="53"/>
      <c r="R4001" s="53"/>
      <c r="S4001" s="53"/>
      <c r="T4001" s="53"/>
      <c r="U4001" s="53"/>
      <c r="V4001" s="53"/>
      <c r="W4001" s="53"/>
      <c r="BY4001" s="53"/>
    </row>
    <row r="4002" spans="2:77" s="52" customFormat="1" ht="13" x14ac:dyDescent="0.3">
      <c r="B4002" s="53" t="s">
        <v>5085</v>
      </c>
      <c r="C4002" s="53" t="s">
        <v>167</v>
      </c>
      <c r="D4002" s="53" t="s">
        <v>5810</v>
      </c>
      <c r="E4002" s="53">
        <v>41.717590000000001</v>
      </c>
      <c r="F4002" s="53">
        <v>0.76510120000000004</v>
      </c>
      <c r="G4002" s="54">
        <v>208.61539999999999</v>
      </c>
      <c r="H4002" s="53">
        <v>1536</v>
      </c>
      <c r="I4002" s="53">
        <v>795</v>
      </c>
      <c r="J4002" s="53">
        <v>741</v>
      </c>
      <c r="K4002" s="52">
        <v>131</v>
      </c>
      <c r="L4002" s="52">
        <v>77.615399999999994</v>
      </c>
      <c r="M4002" s="55">
        <v>2</v>
      </c>
      <c r="N4002" s="61" t="s">
        <v>16</v>
      </c>
      <c r="P4002" s="66"/>
      <c r="Q4002" s="53"/>
      <c r="R4002" s="53"/>
      <c r="S4002" s="53"/>
      <c r="T4002" s="53"/>
      <c r="U4002" s="53"/>
      <c r="V4002" s="53"/>
      <c r="W4002" s="53"/>
      <c r="BY4002" s="53"/>
    </row>
    <row r="4003" spans="2:77" s="52" customFormat="1" ht="13" x14ac:dyDescent="0.3">
      <c r="B4003" s="53" t="s">
        <v>5085</v>
      </c>
      <c r="C4003" s="53" t="s">
        <v>167</v>
      </c>
      <c r="D4003" s="53" t="s">
        <v>5811</v>
      </c>
      <c r="E4003" s="53">
        <v>42.515250000000002</v>
      </c>
      <c r="F4003" s="53">
        <v>1.2446189999999999</v>
      </c>
      <c r="G4003" s="54">
        <v>1019.093</v>
      </c>
      <c r="H4003" s="53">
        <v>143</v>
      </c>
      <c r="I4003" s="53">
        <v>74</v>
      </c>
      <c r="J4003" s="53">
        <v>69</v>
      </c>
      <c r="K4003" s="52">
        <v>131</v>
      </c>
      <c r="L4003" s="52">
        <v>888.09299999999996</v>
      </c>
      <c r="M4003" s="55">
        <v>7</v>
      </c>
      <c r="N4003" s="61" t="s">
        <v>17</v>
      </c>
      <c r="P4003" s="66"/>
      <c r="Q4003" s="53"/>
      <c r="R4003" s="53"/>
      <c r="S4003" s="53"/>
      <c r="T4003" s="53"/>
      <c r="U4003" s="53"/>
      <c r="V4003" s="53"/>
      <c r="W4003" s="53"/>
      <c r="BY4003" s="53"/>
    </row>
    <row r="4004" spans="2:77" s="52" customFormat="1" ht="13" x14ac:dyDescent="0.3">
      <c r="B4004" s="53" t="s">
        <v>5085</v>
      </c>
      <c r="C4004" s="53" t="s">
        <v>167</v>
      </c>
      <c r="D4004" s="53" t="s">
        <v>5812</v>
      </c>
      <c r="E4004" s="53">
        <v>41.966949999999997</v>
      </c>
      <c r="F4004" s="53">
        <v>1.241125</v>
      </c>
      <c r="G4004" s="54">
        <v>395.54050000000001</v>
      </c>
      <c r="H4004" s="53">
        <v>85</v>
      </c>
      <c r="I4004" s="53">
        <v>40</v>
      </c>
      <c r="J4004" s="53">
        <v>45</v>
      </c>
      <c r="K4004" s="52">
        <v>131</v>
      </c>
      <c r="L4004" s="52">
        <v>264.54050000000001</v>
      </c>
      <c r="M4004" s="55">
        <v>4</v>
      </c>
      <c r="N4004" s="61" t="s">
        <v>16</v>
      </c>
      <c r="P4004" s="66"/>
      <c r="Q4004" s="53"/>
      <c r="R4004" s="53"/>
      <c r="S4004" s="53"/>
      <c r="T4004" s="53"/>
      <c r="U4004" s="53"/>
      <c r="V4004" s="53"/>
      <c r="W4004" s="53"/>
      <c r="BY4004" s="53"/>
    </row>
    <row r="4005" spans="2:77" s="52" customFormat="1" ht="13" x14ac:dyDescent="0.3">
      <c r="B4005" s="53" t="s">
        <v>5085</v>
      </c>
      <c r="C4005" s="53" t="s">
        <v>167</v>
      </c>
      <c r="D4005" s="53" t="s">
        <v>5813</v>
      </c>
      <c r="E4005" s="53">
        <v>41.81223</v>
      </c>
      <c r="F4005" s="53">
        <v>1.400911</v>
      </c>
      <c r="G4005" s="54">
        <v>436.72669999999999</v>
      </c>
      <c r="H4005" s="53">
        <v>1367</v>
      </c>
      <c r="I4005" s="53">
        <v>705</v>
      </c>
      <c r="J4005" s="53">
        <v>662</v>
      </c>
      <c r="K4005" s="52">
        <v>131</v>
      </c>
      <c r="L4005" s="52">
        <v>305.72669999999999</v>
      </c>
      <c r="M4005" s="55">
        <v>4</v>
      </c>
      <c r="N4005" s="61" t="s">
        <v>16</v>
      </c>
      <c r="P4005" s="66"/>
      <c r="Q4005" s="53"/>
      <c r="R4005" s="53"/>
      <c r="S4005" s="53"/>
      <c r="T4005" s="53"/>
      <c r="U4005" s="53"/>
      <c r="V4005" s="53"/>
      <c r="W4005" s="53"/>
      <c r="BY4005" s="53"/>
    </row>
    <row r="4006" spans="2:77" s="52" customFormat="1" ht="13" x14ac:dyDescent="0.3">
      <c r="B4006" s="53" t="s">
        <v>5085</v>
      </c>
      <c r="C4006" s="53" t="s">
        <v>167</v>
      </c>
      <c r="D4006" s="53" t="s">
        <v>5814</v>
      </c>
      <c r="E4006" s="53">
        <v>41.394530000000003</v>
      </c>
      <c r="F4006" s="53">
        <v>0.72216069999999999</v>
      </c>
      <c r="G4006" s="54">
        <v>465.94220000000001</v>
      </c>
      <c r="H4006" s="53">
        <v>174</v>
      </c>
      <c r="I4006" s="53">
        <v>93</v>
      </c>
      <c r="J4006" s="53">
        <v>81</v>
      </c>
      <c r="K4006" s="52">
        <v>131</v>
      </c>
      <c r="L4006" s="52">
        <v>334.94220000000001</v>
      </c>
      <c r="M4006" s="55">
        <v>4</v>
      </c>
      <c r="N4006" s="61" t="s">
        <v>16</v>
      </c>
      <c r="P4006" s="66"/>
      <c r="Q4006" s="53"/>
      <c r="R4006" s="53"/>
      <c r="S4006" s="53"/>
      <c r="T4006" s="53"/>
      <c r="U4006" s="53"/>
      <c r="V4006" s="53"/>
      <c r="W4006" s="53"/>
      <c r="BY4006" s="53"/>
    </row>
    <row r="4007" spans="2:77" s="52" customFormat="1" ht="13" x14ac:dyDescent="0.3">
      <c r="B4007" s="53" t="s">
        <v>5085</v>
      </c>
      <c r="C4007" s="53" t="s">
        <v>167</v>
      </c>
      <c r="D4007" s="53" t="s">
        <v>5815</v>
      </c>
      <c r="E4007" s="53">
        <v>41.701520000000002</v>
      </c>
      <c r="F4007" s="53">
        <v>1.052611</v>
      </c>
      <c r="G4007" s="54">
        <v>294.47109999999998</v>
      </c>
      <c r="H4007" s="53">
        <v>857</v>
      </c>
      <c r="I4007" s="53">
        <v>463</v>
      </c>
      <c r="J4007" s="53">
        <v>394</v>
      </c>
      <c r="K4007" s="52">
        <v>131</v>
      </c>
      <c r="L4007" s="52">
        <v>163.47109999999998</v>
      </c>
      <c r="M4007" s="55">
        <v>2</v>
      </c>
      <c r="N4007" s="61" t="s">
        <v>16</v>
      </c>
      <c r="P4007" s="66"/>
      <c r="Q4007" s="53"/>
      <c r="R4007" s="53"/>
      <c r="S4007" s="53"/>
      <c r="T4007" s="53"/>
      <c r="U4007" s="53"/>
      <c r="V4007" s="53"/>
      <c r="W4007" s="53"/>
      <c r="BY4007" s="53"/>
    </row>
    <row r="4008" spans="2:77" s="52" customFormat="1" ht="13" x14ac:dyDescent="0.3">
      <c r="B4008" s="53" t="s">
        <v>5085</v>
      </c>
      <c r="C4008" s="53" t="s">
        <v>167</v>
      </c>
      <c r="D4008" s="53" t="s">
        <v>5816</v>
      </c>
      <c r="E4008" s="53">
        <v>41.671300000000002</v>
      </c>
      <c r="F4008" s="53">
        <v>0.6292645</v>
      </c>
      <c r="G4008" s="54">
        <v>194.76140000000001</v>
      </c>
      <c r="H4008" s="53">
        <v>358</v>
      </c>
      <c r="I4008" s="53">
        <v>187</v>
      </c>
      <c r="J4008" s="53">
        <v>171</v>
      </c>
      <c r="K4008" s="52">
        <v>131</v>
      </c>
      <c r="L4008" s="52">
        <v>63.761400000000009</v>
      </c>
      <c r="M4008" s="55">
        <v>2</v>
      </c>
      <c r="N4008" s="61" t="s">
        <v>16</v>
      </c>
      <c r="P4008" s="66"/>
      <c r="Q4008" s="53"/>
      <c r="R4008" s="53"/>
      <c r="S4008" s="53"/>
      <c r="T4008" s="53"/>
      <c r="U4008" s="53"/>
      <c r="V4008" s="53"/>
      <c r="W4008" s="53"/>
      <c r="BY4008" s="53"/>
    </row>
    <row r="4009" spans="2:77" s="52" customFormat="1" ht="13" x14ac:dyDescent="0.3">
      <c r="B4009" s="53" t="s">
        <v>5085</v>
      </c>
      <c r="C4009" s="53" t="s">
        <v>167</v>
      </c>
      <c r="D4009" s="53" t="s">
        <v>5817</v>
      </c>
      <c r="E4009" s="53">
        <v>42.467790000000001</v>
      </c>
      <c r="F4009" s="53">
        <v>0.99190840000000002</v>
      </c>
      <c r="G4009" s="54">
        <v>1300</v>
      </c>
      <c r="H4009" s="53">
        <v>811</v>
      </c>
      <c r="I4009" s="53">
        <v>409</v>
      </c>
      <c r="J4009" s="53">
        <v>402</v>
      </c>
      <c r="K4009" s="52">
        <v>131</v>
      </c>
      <c r="L4009" s="52">
        <v>1169</v>
      </c>
      <c r="M4009" s="55">
        <v>8</v>
      </c>
      <c r="N4009" s="61" t="s">
        <v>17</v>
      </c>
      <c r="P4009" s="66"/>
      <c r="Q4009" s="53"/>
      <c r="R4009" s="53"/>
      <c r="S4009" s="53"/>
      <c r="T4009" s="53"/>
      <c r="U4009" s="53"/>
      <c r="V4009" s="53"/>
      <c r="W4009" s="53"/>
      <c r="BY4009" s="53"/>
    </row>
    <row r="4010" spans="2:77" s="52" customFormat="1" ht="13" x14ac:dyDescent="0.3">
      <c r="B4010" s="53" t="s">
        <v>5085</v>
      </c>
      <c r="C4010" s="53" t="s">
        <v>167</v>
      </c>
      <c r="D4010" s="53" t="s">
        <v>5818</v>
      </c>
      <c r="E4010" s="53">
        <v>41.424810000000001</v>
      </c>
      <c r="F4010" s="53">
        <v>0.59394080000000005</v>
      </c>
      <c r="G4010" s="54">
        <v>262.00639999999999</v>
      </c>
      <c r="H4010" s="53">
        <v>300</v>
      </c>
      <c r="I4010" s="53">
        <v>155</v>
      </c>
      <c r="J4010" s="53">
        <v>145</v>
      </c>
      <c r="K4010" s="52">
        <v>131</v>
      </c>
      <c r="L4010" s="52">
        <v>131.00639999999999</v>
      </c>
      <c r="M4010" s="55">
        <v>2</v>
      </c>
      <c r="N4010" s="61" t="s">
        <v>16</v>
      </c>
      <c r="P4010" s="66"/>
      <c r="Q4010" s="53"/>
      <c r="R4010" s="53"/>
      <c r="S4010" s="53"/>
      <c r="T4010" s="53"/>
      <c r="U4010" s="53"/>
      <c r="V4010" s="53"/>
      <c r="W4010" s="53"/>
      <c r="BY4010" s="53"/>
    </row>
    <row r="4011" spans="2:77" s="52" customFormat="1" ht="13" x14ac:dyDescent="0.3">
      <c r="B4011" s="53" t="s">
        <v>5085</v>
      </c>
      <c r="C4011" s="53" t="s">
        <v>167</v>
      </c>
      <c r="D4011" s="53" t="s">
        <v>5819</v>
      </c>
      <c r="E4011" s="53">
        <v>41.673389999999998</v>
      </c>
      <c r="F4011" s="53">
        <v>0.60679669999999997</v>
      </c>
      <c r="G4011" s="54">
        <v>218.273</v>
      </c>
      <c r="H4011" s="53">
        <v>3911</v>
      </c>
      <c r="I4011" s="53">
        <v>2004</v>
      </c>
      <c r="J4011" s="53">
        <v>1907</v>
      </c>
      <c r="K4011" s="52">
        <v>131</v>
      </c>
      <c r="L4011" s="52">
        <v>87.272999999999996</v>
      </c>
      <c r="M4011" s="55">
        <v>2</v>
      </c>
      <c r="N4011" s="61" t="s">
        <v>16</v>
      </c>
      <c r="P4011" s="66"/>
      <c r="Q4011" s="53"/>
      <c r="R4011" s="53"/>
      <c r="S4011" s="53"/>
      <c r="T4011" s="53"/>
      <c r="U4011" s="53"/>
      <c r="V4011" s="53"/>
      <c r="W4011" s="53"/>
      <c r="BY4011" s="53"/>
    </row>
    <row r="4012" spans="2:77" s="52" customFormat="1" ht="13" x14ac:dyDescent="0.3">
      <c r="B4012" s="53" t="s">
        <v>5085</v>
      </c>
      <c r="C4012" s="53" t="s">
        <v>167</v>
      </c>
      <c r="D4012" s="53" t="s">
        <v>5820</v>
      </c>
      <c r="E4012" s="53">
        <v>41.75432</v>
      </c>
      <c r="F4012" s="53">
        <v>1.274761</v>
      </c>
      <c r="G4012" s="54">
        <v>473.38010000000003</v>
      </c>
      <c r="H4012" s="53">
        <v>633</v>
      </c>
      <c r="I4012" s="53">
        <v>331</v>
      </c>
      <c r="J4012" s="53">
        <v>302</v>
      </c>
      <c r="K4012" s="52">
        <v>131</v>
      </c>
      <c r="L4012" s="52">
        <v>342.38010000000003</v>
      </c>
      <c r="M4012" s="55">
        <v>4</v>
      </c>
      <c r="N4012" s="61" t="s">
        <v>16</v>
      </c>
      <c r="P4012" s="66"/>
      <c r="Q4012" s="53"/>
      <c r="R4012" s="53"/>
      <c r="S4012" s="53"/>
      <c r="T4012" s="53"/>
      <c r="U4012" s="53"/>
      <c r="V4012" s="53"/>
      <c r="W4012" s="53"/>
      <c r="BY4012" s="53"/>
    </row>
    <row r="4013" spans="2:77" s="52" customFormat="1" ht="13" x14ac:dyDescent="0.3">
      <c r="B4013" s="53" t="s">
        <v>5085</v>
      </c>
      <c r="C4013" s="53" t="s">
        <v>167</v>
      </c>
      <c r="D4013" s="53" t="s">
        <v>5821</v>
      </c>
      <c r="E4013" s="53">
        <v>41.581150000000001</v>
      </c>
      <c r="F4013" s="53">
        <v>0.82523349999999995</v>
      </c>
      <c r="G4013" s="54">
        <v>238.20740000000001</v>
      </c>
      <c r="H4013" s="53">
        <v>2255</v>
      </c>
      <c r="I4013" s="53">
        <v>1148</v>
      </c>
      <c r="J4013" s="53">
        <v>1107</v>
      </c>
      <c r="K4013" s="52">
        <v>131</v>
      </c>
      <c r="L4013" s="52">
        <v>107.20740000000001</v>
      </c>
      <c r="M4013" s="55">
        <v>2</v>
      </c>
      <c r="N4013" s="61" t="s">
        <v>16</v>
      </c>
      <c r="P4013" s="66"/>
      <c r="Q4013" s="53"/>
      <c r="R4013" s="53"/>
      <c r="S4013" s="53"/>
      <c r="T4013" s="53"/>
      <c r="U4013" s="53"/>
      <c r="V4013" s="53"/>
      <c r="W4013" s="53"/>
      <c r="BY4013" s="53"/>
    </row>
    <row r="4014" spans="2:77" s="52" customFormat="1" ht="13" x14ac:dyDescent="0.3">
      <c r="B4014" s="53" t="s">
        <v>5085</v>
      </c>
      <c r="C4014" s="53" t="s">
        <v>167</v>
      </c>
      <c r="D4014" s="53" t="s">
        <v>5822</v>
      </c>
      <c r="E4014" s="53">
        <v>41.704560000000001</v>
      </c>
      <c r="F4014" s="53">
        <v>0.70475969999999999</v>
      </c>
      <c r="G4014" s="54">
        <v>202.66759999999999</v>
      </c>
      <c r="H4014" s="53">
        <v>685</v>
      </c>
      <c r="I4014" s="53">
        <v>386</v>
      </c>
      <c r="J4014" s="53">
        <v>299</v>
      </c>
      <c r="K4014" s="52">
        <v>131</v>
      </c>
      <c r="L4014" s="52">
        <v>71.667599999999993</v>
      </c>
      <c r="M4014" s="55">
        <v>2</v>
      </c>
      <c r="N4014" s="61" t="s">
        <v>16</v>
      </c>
      <c r="P4014" s="66"/>
      <c r="Q4014" s="53"/>
      <c r="R4014" s="53"/>
      <c r="S4014" s="53"/>
      <c r="T4014" s="53"/>
      <c r="U4014" s="53"/>
      <c r="V4014" s="53"/>
      <c r="W4014" s="53"/>
      <c r="BY4014" s="53"/>
    </row>
    <row r="4015" spans="2:77" s="52" customFormat="1" ht="13" x14ac:dyDescent="0.3">
      <c r="B4015" s="53" t="s">
        <v>5085</v>
      </c>
      <c r="C4015" s="53" t="s">
        <v>167</v>
      </c>
      <c r="D4015" s="53" t="s">
        <v>5823</v>
      </c>
      <c r="E4015" s="53">
        <v>41.534059999999997</v>
      </c>
      <c r="F4015" s="53">
        <v>0.51419320000000002</v>
      </c>
      <c r="G4015" s="54">
        <v>125.5436</v>
      </c>
      <c r="H4015" s="53">
        <v>2052</v>
      </c>
      <c r="I4015" s="53">
        <v>1062</v>
      </c>
      <c r="J4015" s="53">
        <v>990</v>
      </c>
      <c r="K4015" s="52">
        <v>131</v>
      </c>
      <c r="L4015" s="52">
        <v>-5.4564000000000021</v>
      </c>
      <c r="M4015" s="55">
        <v>2</v>
      </c>
      <c r="N4015" s="61" t="s">
        <v>16</v>
      </c>
      <c r="P4015" s="66"/>
      <c r="Q4015" s="53"/>
      <c r="R4015" s="53"/>
      <c r="S4015" s="53"/>
      <c r="T4015" s="53"/>
      <c r="U4015" s="53"/>
      <c r="V4015" s="53"/>
      <c r="W4015" s="53"/>
      <c r="BY4015" s="53"/>
    </row>
    <row r="4016" spans="2:77" s="52" customFormat="1" ht="13" x14ac:dyDescent="0.3">
      <c r="B4016" s="53" t="s">
        <v>5085</v>
      </c>
      <c r="C4016" s="53" t="s">
        <v>167</v>
      </c>
      <c r="D4016" s="53" t="s">
        <v>5824</v>
      </c>
      <c r="E4016" s="53">
        <v>42.168579999999999</v>
      </c>
      <c r="F4016" s="53">
        <v>0.89490259999999999</v>
      </c>
      <c r="G4016" s="54">
        <v>470.72089999999997</v>
      </c>
      <c r="H4016" s="53">
        <v>6228</v>
      </c>
      <c r="I4016" s="53">
        <v>3118</v>
      </c>
      <c r="J4016" s="53">
        <v>3110</v>
      </c>
      <c r="K4016" s="52">
        <v>131</v>
      </c>
      <c r="L4016" s="52">
        <v>339.72089999999997</v>
      </c>
      <c r="M4016" s="55">
        <v>4</v>
      </c>
      <c r="N4016" s="61" t="s">
        <v>16</v>
      </c>
      <c r="P4016" s="66"/>
      <c r="Q4016" s="53"/>
      <c r="R4016" s="53"/>
      <c r="S4016" s="53"/>
      <c r="T4016" s="53"/>
      <c r="U4016" s="53"/>
      <c r="V4016" s="53"/>
      <c r="W4016" s="53"/>
      <c r="BY4016" s="53"/>
    </row>
    <row r="4017" spans="2:77" s="52" customFormat="1" ht="13" x14ac:dyDescent="0.3">
      <c r="B4017" s="53" t="s">
        <v>5085</v>
      </c>
      <c r="C4017" s="53" t="s">
        <v>167</v>
      </c>
      <c r="D4017" s="53" t="s">
        <v>5825</v>
      </c>
      <c r="E4017" s="53">
        <v>42.5047</v>
      </c>
      <c r="F4017" s="53">
        <v>0.80359999999999998</v>
      </c>
      <c r="G4017" s="54">
        <v>1100</v>
      </c>
      <c r="H4017" s="53">
        <v>1090</v>
      </c>
      <c r="I4017" s="53">
        <v>586</v>
      </c>
      <c r="J4017" s="53">
        <v>504</v>
      </c>
      <c r="K4017" s="52">
        <v>131</v>
      </c>
      <c r="L4017" s="52">
        <v>969</v>
      </c>
      <c r="M4017" s="55">
        <v>7</v>
      </c>
      <c r="N4017" s="61" t="s">
        <v>17</v>
      </c>
      <c r="P4017" s="66"/>
      <c r="Q4017" s="53"/>
      <c r="R4017" s="53"/>
      <c r="S4017" s="53"/>
      <c r="T4017" s="53"/>
      <c r="U4017" s="53"/>
      <c r="V4017" s="53"/>
      <c r="W4017" s="53"/>
      <c r="BY4017" s="53"/>
    </row>
    <row r="4018" spans="2:77" s="52" customFormat="1" ht="13" x14ac:dyDescent="0.3">
      <c r="B4018" s="53" t="s">
        <v>5085</v>
      </c>
      <c r="C4018" s="53" t="s">
        <v>167</v>
      </c>
      <c r="D4018" s="53" t="s">
        <v>5826</v>
      </c>
      <c r="E4018" s="53">
        <v>42.583959999999998</v>
      </c>
      <c r="F4018" s="53">
        <v>1.2365409999999999</v>
      </c>
      <c r="G4018" s="54">
        <v>938.08669999999995</v>
      </c>
      <c r="H4018" s="53">
        <v>420</v>
      </c>
      <c r="I4018" s="53">
        <v>224</v>
      </c>
      <c r="J4018" s="53">
        <v>196</v>
      </c>
      <c r="K4018" s="52">
        <v>131</v>
      </c>
      <c r="L4018" s="52">
        <v>807.08669999999995</v>
      </c>
      <c r="M4018" s="55">
        <v>7</v>
      </c>
      <c r="N4018" s="61" t="s">
        <v>17</v>
      </c>
      <c r="P4018" s="66"/>
      <c r="Q4018" s="53"/>
      <c r="R4018" s="53"/>
      <c r="S4018" s="53"/>
      <c r="T4018" s="53"/>
      <c r="U4018" s="53"/>
      <c r="V4018" s="53"/>
      <c r="W4018" s="53"/>
      <c r="BY4018" s="53"/>
    </row>
    <row r="4019" spans="2:77" s="52" customFormat="1" ht="13" x14ac:dyDescent="0.3">
      <c r="B4019" s="53" t="s">
        <v>5085</v>
      </c>
      <c r="C4019" s="53" t="s">
        <v>167</v>
      </c>
      <c r="D4019" s="53" t="s">
        <v>5827</v>
      </c>
      <c r="E4019" s="53">
        <v>41.525559999999999</v>
      </c>
      <c r="F4019" s="53">
        <v>1.0894779999999999</v>
      </c>
      <c r="G4019" s="54">
        <v>494.54860000000002</v>
      </c>
      <c r="H4019" s="53">
        <v>251</v>
      </c>
      <c r="I4019" s="53">
        <v>129</v>
      </c>
      <c r="J4019" s="53">
        <v>122</v>
      </c>
      <c r="K4019" s="52">
        <v>131</v>
      </c>
      <c r="L4019" s="52">
        <v>363.54860000000002</v>
      </c>
      <c r="M4019" s="55">
        <v>4</v>
      </c>
      <c r="N4019" s="61" t="s">
        <v>16</v>
      </c>
      <c r="P4019" s="66"/>
      <c r="Q4019" s="53"/>
      <c r="R4019" s="53"/>
      <c r="S4019" s="53"/>
      <c r="T4019" s="53"/>
      <c r="U4019" s="53"/>
      <c r="V4019" s="53"/>
      <c r="W4019" s="53"/>
      <c r="BY4019" s="53"/>
    </row>
    <row r="4020" spans="2:77" s="52" customFormat="1" ht="13" x14ac:dyDescent="0.3">
      <c r="B4020" s="53" t="s">
        <v>5085</v>
      </c>
      <c r="C4020" s="53" t="s">
        <v>167</v>
      </c>
      <c r="D4020" s="53" t="s">
        <v>5828</v>
      </c>
      <c r="E4020" s="53">
        <v>41.752690000000001</v>
      </c>
      <c r="F4020" s="53">
        <v>0.81387799999999999</v>
      </c>
      <c r="G4020" s="54">
        <v>232.8295</v>
      </c>
      <c r="H4020" s="53">
        <v>1769</v>
      </c>
      <c r="I4020" s="53">
        <v>896</v>
      </c>
      <c r="J4020" s="53">
        <v>873</v>
      </c>
      <c r="K4020" s="52">
        <v>131</v>
      </c>
      <c r="L4020" s="52">
        <v>101.8295</v>
      </c>
      <c r="M4020" s="55">
        <v>2</v>
      </c>
      <c r="N4020" s="61" t="s">
        <v>16</v>
      </c>
      <c r="P4020" s="66"/>
      <c r="Q4020" s="53"/>
      <c r="R4020" s="53"/>
      <c r="S4020" s="53"/>
      <c r="T4020" s="53"/>
      <c r="U4020" s="53"/>
      <c r="V4020" s="53"/>
      <c r="W4020" s="53"/>
      <c r="BY4020" s="53"/>
    </row>
    <row r="4021" spans="2:77" s="52" customFormat="1" ht="13" x14ac:dyDescent="0.3">
      <c r="B4021" s="53" t="s">
        <v>5085</v>
      </c>
      <c r="C4021" s="53" t="s">
        <v>167</v>
      </c>
      <c r="D4021" s="53" t="s">
        <v>5829</v>
      </c>
      <c r="E4021" s="53">
        <v>42.295830000000002</v>
      </c>
      <c r="F4021" s="53">
        <v>1.343056</v>
      </c>
      <c r="G4021" s="54">
        <v>643.62289999999996</v>
      </c>
      <c r="H4021" s="53">
        <v>307</v>
      </c>
      <c r="I4021" s="53">
        <v>166</v>
      </c>
      <c r="J4021" s="53">
        <v>141</v>
      </c>
      <c r="K4021" s="52">
        <v>131</v>
      </c>
      <c r="L4021" s="52">
        <v>512.62289999999996</v>
      </c>
      <c r="M4021" s="55">
        <v>5</v>
      </c>
      <c r="N4021" s="61" t="s">
        <v>17</v>
      </c>
      <c r="P4021" s="66"/>
      <c r="Q4021" s="53"/>
      <c r="R4021" s="53"/>
      <c r="S4021" s="53"/>
      <c r="T4021" s="53"/>
      <c r="U4021" s="53"/>
      <c r="V4021" s="53"/>
      <c r="W4021" s="53"/>
      <c r="BY4021" s="53"/>
    </row>
    <row r="4022" spans="2:77" s="52" customFormat="1" ht="13" x14ac:dyDescent="0.3">
      <c r="B4022" s="53" t="s">
        <v>5085</v>
      </c>
      <c r="C4022" s="53" t="s">
        <v>167</v>
      </c>
      <c r="D4022" s="53" t="s">
        <v>5830</v>
      </c>
      <c r="E4022" s="53">
        <v>42.384450000000001</v>
      </c>
      <c r="F4022" s="53">
        <v>1.459444</v>
      </c>
      <c r="G4022" s="54">
        <v>756.84029999999996</v>
      </c>
      <c r="H4022" s="53">
        <v>832</v>
      </c>
      <c r="I4022" s="53">
        <v>456</v>
      </c>
      <c r="J4022" s="53">
        <v>376</v>
      </c>
      <c r="K4022" s="52">
        <v>131</v>
      </c>
      <c r="L4022" s="52">
        <v>625.84029999999996</v>
      </c>
      <c r="M4022" s="55">
        <v>6</v>
      </c>
      <c r="N4022" s="61" t="s">
        <v>17</v>
      </c>
      <c r="P4022" s="66"/>
      <c r="Q4022" s="53"/>
      <c r="R4022" s="53"/>
      <c r="S4022" s="53"/>
      <c r="T4022" s="53"/>
      <c r="U4022" s="53"/>
      <c r="V4022" s="53"/>
      <c r="W4022" s="53"/>
      <c r="BY4022" s="53"/>
    </row>
    <row r="4023" spans="2:77" s="52" customFormat="1" ht="13" x14ac:dyDescent="0.3">
      <c r="B4023" s="53" t="s">
        <v>5085</v>
      </c>
      <c r="C4023" s="53" t="s">
        <v>167</v>
      </c>
      <c r="D4023" s="53" t="s">
        <v>5831</v>
      </c>
      <c r="E4023" s="53">
        <v>42.244799999999998</v>
      </c>
      <c r="F4023" s="53">
        <v>1.4992000000000001</v>
      </c>
      <c r="G4023" s="54">
        <v>1115.894</v>
      </c>
      <c r="H4023" s="53">
        <v>213</v>
      </c>
      <c r="I4023" s="53">
        <v>116</v>
      </c>
      <c r="J4023" s="53">
        <v>97</v>
      </c>
      <c r="K4023" s="52">
        <v>131</v>
      </c>
      <c r="L4023" s="52">
        <v>984.89400000000001</v>
      </c>
      <c r="M4023" s="55">
        <v>7</v>
      </c>
      <c r="N4023" s="61" t="s">
        <v>17</v>
      </c>
      <c r="P4023" s="66"/>
      <c r="Q4023" s="53"/>
      <c r="R4023" s="53"/>
      <c r="S4023" s="53"/>
      <c r="T4023" s="53"/>
      <c r="U4023" s="53"/>
      <c r="V4023" s="53"/>
      <c r="W4023" s="53"/>
      <c r="BY4023" s="53"/>
    </row>
    <row r="4024" spans="2:77" s="52" customFormat="1" ht="13" x14ac:dyDescent="0.3">
      <c r="B4024" s="53" t="s">
        <v>5085</v>
      </c>
      <c r="C4024" s="53" t="s">
        <v>167</v>
      </c>
      <c r="D4024" s="53" t="s">
        <v>5832</v>
      </c>
      <c r="E4024" s="53">
        <v>41.610340000000001</v>
      </c>
      <c r="F4024" s="53">
        <v>1.14266</v>
      </c>
      <c r="G4024" s="54">
        <v>437.16899999999998</v>
      </c>
      <c r="H4024" s="53">
        <v>1025</v>
      </c>
      <c r="I4024" s="53">
        <v>492</v>
      </c>
      <c r="J4024" s="53">
        <v>533</v>
      </c>
      <c r="K4024" s="52">
        <v>131</v>
      </c>
      <c r="L4024" s="52">
        <v>306.16899999999998</v>
      </c>
      <c r="M4024" s="55">
        <v>4</v>
      </c>
      <c r="N4024" s="61" t="s">
        <v>16</v>
      </c>
      <c r="P4024" s="66"/>
      <c r="Q4024" s="53"/>
      <c r="R4024" s="53"/>
      <c r="S4024" s="53"/>
      <c r="T4024" s="53"/>
      <c r="U4024" s="53"/>
      <c r="V4024" s="53"/>
      <c r="W4024" s="53"/>
      <c r="BY4024" s="53"/>
    </row>
    <row r="4025" spans="2:77" s="52" customFormat="1" ht="13" x14ac:dyDescent="0.3">
      <c r="B4025" s="53" t="s">
        <v>5085</v>
      </c>
      <c r="C4025" s="53" t="s">
        <v>167</v>
      </c>
      <c r="D4025" s="53" t="s">
        <v>5833</v>
      </c>
      <c r="E4025" s="53">
        <v>42.701650000000001</v>
      </c>
      <c r="F4025" s="53">
        <v>0.79563830000000002</v>
      </c>
      <c r="G4025" s="54">
        <v>990.17989999999998</v>
      </c>
      <c r="H4025" s="53">
        <v>5710</v>
      </c>
      <c r="I4025" s="53">
        <v>3016</v>
      </c>
      <c r="J4025" s="53">
        <v>2694</v>
      </c>
      <c r="K4025" s="52">
        <v>131</v>
      </c>
      <c r="L4025" s="52">
        <v>859.17989999999998</v>
      </c>
      <c r="M4025" s="55">
        <v>7</v>
      </c>
      <c r="N4025" s="61" t="s">
        <v>17</v>
      </c>
      <c r="P4025" s="66"/>
      <c r="Q4025" s="53"/>
      <c r="R4025" s="53"/>
      <c r="S4025" s="53"/>
      <c r="T4025" s="53"/>
      <c r="U4025" s="53"/>
      <c r="V4025" s="53"/>
      <c r="W4025" s="53"/>
      <c r="BY4025" s="53"/>
    </row>
    <row r="4026" spans="2:77" s="52" customFormat="1" ht="13" x14ac:dyDescent="0.3">
      <c r="B4026" s="53" t="s">
        <v>5085</v>
      </c>
      <c r="C4026" s="53" t="s">
        <v>167</v>
      </c>
      <c r="D4026" s="53" t="s">
        <v>5834</v>
      </c>
      <c r="E4026" s="53">
        <v>41.663600000000002</v>
      </c>
      <c r="F4026" s="53">
        <v>0.92864429999999998</v>
      </c>
      <c r="G4026" s="54">
        <v>249.50909999999999</v>
      </c>
      <c r="H4026" s="53">
        <v>696</v>
      </c>
      <c r="I4026" s="53">
        <v>347</v>
      </c>
      <c r="J4026" s="53">
        <v>349</v>
      </c>
      <c r="K4026" s="52">
        <v>131</v>
      </c>
      <c r="L4026" s="52">
        <v>118.50909999999999</v>
      </c>
      <c r="M4026" s="55">
        <v>2</v>
      </c>
      <c r="N4026" s="61" t="s">
        <v>16</v>
      </c>
      <c r="P4026" s="66"/>
      <c r="Q4026" s="53"/>
      <c r="R4026" s="53"/>
      <c r="S4026" s="53"/>
      <c r="T4026" s="53"/>
      <c r="U4026" s="53"/>
      <c r="V4026" s="53"/>
      <c r="W4026" s="53"/>
      <c r="BY4026" s="53"/>
    </row>
    <row r="4027" spans="2:77" s="52" customFormat="1" ht="13" x14ac:dyDescent="0.3">
      <c r="B4027" s="53" t="s">
        <v>5085</v>
      </c>
      <c r="C4027" s="53" t="s">
        <v>167</v>
      </c>
      <c r="D4027" s="53" t="s">
        <v>5835</v>
      </c>
      <c r="E4027" s="53">
        <v>41.647109999999998</v>
      </c>
      <c r="F4027" s="53">
        <v>1.103577</v>
      </c>
      <c r="G4027" s="54">
        <v>355.20049999999998</v>
      </c>
      <c r="H4027" s="53">
        <v>455</v>
      </c>
      <c r="I4027" s="53">
        <v>233</v>
      </c>
      <c r="J4027" s="53">
        <v>222</v>
      </c>
      <c r="K4027" s="52">
        <v>131</v>
      </c>
      <c r="L4027" s="52">
        <v>224.20049999999998</v>
      </c>
      <c r="M4027" s="55">
        <v>4</v>
      </c>
      <c r="N4027" s="61" t="s">
        <v>16</v>
      </c>
      <c r="P4027" s="66"/>
      <c r="Q4027" s="53"/>
      <c r="R4027" s="53"/>
      <c r="S4027" s="53"/>
      <c r="T4027" s="53"/>
      <c r="U4027" s="53"/>
      <c r="V4027" s="53"/>
      <c r="W4027" s="53"/>
      <c r="BY4027" s="53"/>
    </row>
    <row r="4028" spans="2:77" s="52" customFormat="1" ht="13" x14ac:dyDescent="0.3">
      <c r="B4028" s="53" t="s">
        <v>5085</v>
      </c>
      <c r="C4028" s="53" t="s">
        <v>167</v>
      </c>
      <c r="D4028" s="53" t="s">
        <v>5836</v>
      </c>
      <c r="E4028" s="53">
        <v>42.476509999999998</v>
      </c>
      <c r="F4028" s="53">
        <v>0.7174102</v>
      </c>
      <c r="G4028" s="54">
        <v>980.92129999999997</v>
      </c>
      <c r="H4028" s="53">
        <v>715</v>
      </c>
      <c r="I4028" s="53">
        <v>412</v>
      </c>
      <c r="J4028" s="53">
        <v>303</v>
      </c>
      <c r="K4028" s="52">
        <v>131</v>
      </c>
      <c r="L4028" s="52">
        <v>849.92129999999997</v>
      </c>
      <c r="M4028" s="55">
        <v>7</v>
      </c>
      <c r="N4028" s="61" t="s">
        <v>17</v>
      </c>
      <c r="P4028" s="66"/>
      <c r="Q4028" s="53"/>
      <c r="R4028" s="53"/>
      <c r="S4028" s="53"/>
      <c r="T4028" s="53"/>
      <c r="U4028" s="53"/>
      <c r="V4028" s="53"/>
      <c r="W4028" s="53"/>
      <c r="BY4028" s="53"/>
    </row>
    <row r="4029" spans="2:77" s="52" customFormat="1" ht="13" x14ac:dyDescent="0.3">
      <c r="B4029" s="53" t="s">
        <v>5085</v>
      </c>
      <c r="C4029" s="53" t="s">
        <v>167</v>
      </c>
      <c r="D4029" s="53" t="s">
        <v>5837</v>
      </c>
      <c r="E4029" s="53">
        <v>42.748069999999998</v>
      </c>
      <c r="F4029" s="53">
        <v>0.72519699999999998</v>
      </c>
      <c r="G4029" s="54">
        <v>1260.6089999999999</v>
      </c>
      <c r="H4029" s="53">
        <v>174</v>
      </c>
      <c r="I4029" s="53">
        <v>95</v>
      </c>
      <c r="J4029" s="53">
        <v>79</v>
      </c>
      <c r="K4029" s="52">
        <v>131</v>
      </c>
      <c r="L4029" s="52">
        <v>1129.6089999999999</v>
      </c>
      <c r="M4029" s="55">
        <v>8</v>
      </c>
      <c r="N4029" s="61" t="s">
        <v>17</v>
      </c>
      <c r="P4029" s="66"/>
      <c r="Q4029" s="53"/>
      <c r="R4029" s="53"/>
      <c r="S4029" s="53"/>
      <c r="T4029" s="53"/>
      <c r="U4029" s="53"/>
      <c r="V4029" s="53"/>
      <c r="W4029" s="53"/>
      <c r="BY4029" s="53"/>
    </row>
    <row r="4030" spans="2:77" s="52" customFormat="1" ht="13" x14ac:dyDescent="0.3">
      <c r="B4030" s="53" t="s">
        <v>5085</v>
      </c>
      <c r="C4030" s="53" t="s">
        <v>167</v>
      </c>
      <c r="D4030" s="53" t="s">
        <v>5838</v>
      </c>
      <c r="E4030" s="53">
        <v>41.614809999999999</v>
      </c>
      <c r="F4030" s="53">
        <v>0.95962460000000005</v>
      </c>
      <c r="G4030" s="54">
        <v>293.51429999999999</v>
      </c>
      <c r="H4030" s="53">
        <v>1170</v>
      </c>
      <c r="I4030" s="53">
        <v>602</v>
      </c>
      <c r="J4030" s="53">
        <v>568</v>
      </c>
      <c r="K4030" s="52">
        <v>131</v>
      </c>
      <c r="L4030" s="52">
        <v>162.51429999999999</v>
      </c>
      <c r="M4030" s="55">
        <v>2</v>
      </c>
      <c r="N4030" s="61" t="s">
        <v>16</v>
      </c>
      <c r="P4030" s="66"/>
      <c r="Q4030" s="53"/>
      <c r="R4030" s="53"/>
      <c r="S4030" s="53"/>
      <c r="T4030" s="53"/>
      <c r="U4030" s="53"/>
      <c r="V4030" s="53"/>
      <c r="W4030" s="53"/>
      <c r="BY4030" s="53"/>
    </row>
    <row r="4031" spans="2:77" s="52" customFormat="1" ht="13" x14ac:dyDescent="0.3">
      <c r="B4031" s="53" t="s">
        <v>5085</v>
      </c>
      <c r="C4031" s="53" t="s">
        <v>167</v>
      </c>
      <c r="D4031" s="53" t="s">
        <v>5839</v>
      </c>
      <c r="E4031" s="53">
        <v>41.91066</v>
      </c>
      <c r="F4031" s="53">
        <v>1.251806</v>
      </c>
      <c r="G4031" s="54">
        <v>398.38459999999998</v>
      </c>
      <c r="H4031" s="53">
        <v>234</v>
      </c>
      <c r="I4031" s="53">
        <v>117</v>
      </c>
      <c r="J4031" s="53">
        <v>117</v>
      </c>
      <c r="K4031" s="52">
        <v>131</v>
      </c>
      <c r="L4031" s="52">
        <v>267.38459999999998</v>
      </c>
      <c r="M4031" s="55">
        <v>4</v>
      </c>
      <c r="N4031" s="61" t="s">
        <v>16</v>
      </c>
      <c r="P4031" s="66"/>
      <c r="Q4031" s="53"/>
      <c r="R4031" s="53"/>
      <c r="S4031" s="53"/>
      <c r="T4031" s="53"/>
      <c r="U4031" s="53"/>
      <c r="V4031" s="53"/>
      <c r="W4031" s="53"/>
      <c r="BY4031" s="53"/>
    </row>
    <row r="4032" spans="2:77" s="52" customFormat="1" ht="13" x14ac:dyDescent="0.3">
      <c r="B4032" s="53" t="s">
        <v>5085</v>
      </c>
      <c r="C4032" s="53" t="s">
        <v>167</v>
      </c>
      <c r="D4032" s="53" t="s">
        <v>5840</v>
      </c>
      <c r="E4032" s="53">
        <v>41.689349999999997</v>
      </c>
      <c r="F4032" s="53">
        <v>0.72913720000000004</v>
      </c>
      <c r="G4032" s="54">
        <v>197.93960000000001</v>
      </c>
      <c r="H4032" s="53">
        <v>1273</v>
      </c>
      <c r="I4032" s="53">
        <v>643</v>
      </c>
      <c r="J4032" s="53">
        <v>630</v>
      </c>
      <c r="K4032" s="52">
        <v>131</v>
      </c>
      <c r="L4032" s="52">
        <v>66.939600000000013</v>
      </c>
      <c r="M4032" s="55">
        <v>2</v>
      </c>
      <c r="N4032" s="61" t="s">
        <v>16</v>
      </c>
      <c r="P4032" s="66"/>
      <c r="Q4032" s="53"/>
      <c r="R4032" s="53"/>
      <c r="S4032" s="53"/>
      <c r="T4032" s="53"/>
      <c r="U4032" s="53"/>
      <c r="V4032" s="53"/>
      <c r="W4032" s="53"/>
      <c r="BY4032" s="53"/>
    </row>
    <row r="4033" spans="2:77" s="52" customFormat="1" ht="13" x14ac:dyDescent="0.3">
      <c r="B4033" s="53" t="s">
        <v>5085</v>
      </c>
      <c r="C4033" s="53" t="s">
        <v>167</v>
      </c>
      <c r="D4033" s="53" t="s">
        <v>5841</v>
      </c>
      <c r="E4033" s="53">
        <v>41.994289999999999</v>
      </c>
      <c r="F4033" s="53">
        <v>1.0220769999999999</v>
      </c>
      <c r="G4033" s="54">
        <v>608.98490000000004</v>
      </c>
      <c r="H4033" s="53">
        <v>418</v>
      </c>
      <c r="I4033" s="53">
        <v>219</v>
      </c>
      <c r="J4033" s="53">
        <v>199</v>
      </c>
      <c r="K4033" s="52">
        <v>131</v>
      </c>
      <c r="L4033" s="52">
        <v>477.98490000000004</v>
      </c>
      <c r="M4033" s="55">
        <v>5</v>
      </c>
      <c r="N4033" s="61" t="s">
        <v>17</v>
      </c>
      <c r="P4033" s="66"/>
      <c r="Q4033" s="53"/>
      <c r="R4033" s="53"/>
      <c r="S4033" s="53"/>
      <c r="T4033" s="53"/>
      <c r="U4033" s="53"/>
      <c r="V4033" s="53"/>
      <c r="W4033" s="53"/>
      <c r="BY4033" s="53"/>
    </row>
    <row r="4034" spans="2:77" s="52" customFormat="1" ht="13" x14ac:dyDescent="0.3">
      <c r="B4034" s="53" t="s">
        <v>5085</v>
      </c>
      <c r="C4034" s="53" t="s">
        <v>167</v>
      </c>
      <c r="D4034" s="53" t="s">
        <v>5842</v>
      </c>
      <c r="E4034" s="53">
        <v>41.711280000000002</v>
      </c>
      <c r="F4034" s="53">
        <v>0.62014400000000003</v>
      </c>
      <c r="G4034" s="54">
        <v>255.3218</v>
      </c>
      <c r="H4034" s="53">
        <v>845</v>
      </c>
      <c r="I4034" s="53">
        <v>446</v>
      </c>
      <c r="J4034" s="53">
        <v>399</v>
      </c>
      <c r="K4034" s="52">
        <v>131</v>
      </c>
      <c r="L4034" s="52">
        <v>124.3218</v>
      </c>
      <c r="M4034" s="55">
        <v>2</v>
      </c>
      <c r="N4034" s="61" t="s">
        <v>16</v>
      </c>
      <c r="P4034" s="66"/>
      <c r="Q4034" s="53"/>
      <c r="R4034" s="53"/>
      <c r="S4034" s="53"/>
      <c r="T4034" s="53"/>
      <c r="U4034" s="53"/>
      <c r="V4034" s="53"/>
      <c r="W4034" s="53"/>
      <c r="BY4034" s="53"/>
    </row>
    <row r="4035" spans="2:77" s="52" customFormat="1" ht="13" x14ac:dyDescent="0.3">
      <c r="B4035" s="53" t="s">
        <v>5085</v>
      </c>
      <c r="C4035" s="53" t="s">
        <v>167</v>
      </c>
      <c r="D4035" s="53" t="s">
        <v>5843</v>
      </c>
      <c r="E4035" s="53">
        <v>41.383049999999997</v>
      </c>
      <c r="F4035" s="53">
        <v>0.94662310000000005</v>
      </c>
      <c r="G4035" s="54">
        <v>655.36389999999994</v>
      </c>
      <c r="H4035" s="53">
        <v>200</v>
      </c>
      <c r="I4035" s="53">
        <v>98</v>
      </c>
      <c r="J4035" s="53">
        <v>102</v>
      </c>
      <c r="K4035" s="52">
        <v>131</v>
      </c>
      <c r="L4035" s="52">
        <v>524.36389999999994</v>
      </c>
      <c r="M4035" s="55">
        <v>5</v>
      </c>
      <c r="N4035" s="61" t="s">
        <v>17</v>
      </c>
      <c r="P4035" s="66"/>
      <c r="Q4035" s="53"/>
      <c r="R4035" s="53"/>
      <c r="S4035" s="53"/>
      <c r="T4035" s="53"/>
      <c r="U4035" s="53"/>
      <c r="V4035" s="53"/>
      <c r="W4035" s="53"/>
      <c r="BY4035" s="53"/>
    </row>
    <row r="4036" spans="2:77" s="52" customFormat="1" ht="13" x14ac:dyDescent="0.3">
      <c r="B4036" s="53" t="s">
        <v>5085</v>
      </c>
      <c r="C4036" s="53" t="s">
        <v>167</v>
      </c>
      <c r="D4036" s="53" t="s">
        <v>5844</v>
      </c>
      <c r="E4036" s="53">
        <v>41.42886</v>
      </c>
      <c r="F4036" s="53">
        <v>0.97364079999999997</v>
      </c>
      <c r="G4036" s="54">
        <v>483.30079999999998</v>
      </c>
      <c r="H4036" s="53">
        <v>607</v>
      </c>
      <c r="I4036" s="53">
        <v>313</v>
      </c>
      <c r="J4036" s="53">
        <v>294</v>
      </c>
      <c r="K4036" s="52">
        <v>131</v>
      </c>
      <c r="L4036" s="52">
        <v>352.30079999999998</v>
      </c>
      <c r="M4036" s="55">
        <v>4</v>
      </c>
      <c r="N4036" s="61" t="s">
        <v>16</v>
      </c>
      <c r="P4036" s="66"/>
      <c r="Q4036" s="53"/>
      <c r="R4036" s="53"/>
      <c r="S4036" s="53"/>
      <c r="T4036" s="53"/>
      <c r="U4036" s="53"/>
      <c r="V4036" s="53"/>
      <c r="W4036" s="53"/>
      <c r="BY4036" s="53"/>
    </row>
    <row r="4037" spans="2:77" s="52" customFormat="1" ht="13" x14ac:dyDescent="0.3">
      <c r="B4037" s="53" t="s">
        <v>6787</v>
      </c>
      <c r="C4037" s="53" t="s">
        <v>169</v>
      </c>
      <c r="D4037" s="53" t="s">
        <v>6788</v>
      </c>
      <c r="E4037" s="53">
        <v>42.572650000000003</v>
      </c>
      <c r="F4037" s="53">
        <v>-2.7109329999999998</v>
      </c>
      <c r="G4037" s="54">
        <v>590.33669999999995</v>
      </c>
      <c r="H4037" s="53">
        <v>387</v>
      </c>
      <c r="I4037" s="53">
        <v>239</v>
      </c>
      <c r="J4037" s="53">
        <v>148</v>
      </c>
      <c r="K4037" s="52">
        <v>379</v>
      </c>
      <c r="L4037" s="52">
        <v>211.33669999999995</v>
      </c>
      <c r="M4037" s="55">
        <v>4</v>
      </c>
      <c r="N4037" s="61" t="s">
        <v>16</v>
      </c>
      <c r="P4037" s="66"/>
      <c r="Q4037" s="53"/>
      <c r="R4037" s="53"/>
      <c r="S4037" s="53"/>
      <c r="T4037" s="53"/>
      <c r="U4037" s="53"/>
      <c r="V4037" s="53"/>
      <c r="W4037" s="53"/>
      <c r="BY4037" s="53"/>
    </row>
    <row r="4038" spans="2:77" s="52" customFormat="1" ht="13" x14ac:dyDescent="0.3">
      <c r="B4038" s="53" t="s">
        <v>6787</v>
      </c>
      <c r="C4038" s="53" t="s">
        <v>169</v>
      </c>
      <c r="D4038" s="53" t="s">
        <v>6789</v>
      </c>
      <c r="E4038" s="53">
        <v>42.446669999999997</v>
      </c>
      <c r="F4038" s="53">
        <v>-2.290619</v>
      </c>
      <c r="G4038" s="54">
        <v>346.0684</v>
      </c>
      <c r="H4038" s="53">
        <v>1191</v>
      </c>
      <c r="I4038" s="53">
        <v>684</v>
      </c>
      <c r="J4038" s="53">
        <v>507</v>
      </c>
      <c r="K4038" s="52">
        <v>379</v>
      </c>
      <c r="L4038" s="52">
        <v>-32.931600000000003</v>
      </c>
      <c r="M4038" s="55">
        <v>2</v>
      </c>
      <c r="N4038" s="61" t="s">
        <v>16</v>
      </c>
      <c r="P4038" s="66"/>
      <c r="Q4038" s="53"/>
      <c r="R4038" s="53"/>
      <c r="S4038" s="53"/>
      <c r="T4038" s="53"/>
      <c r="U4038" s="53"/>
      <c r="V4038" s="53"/>
      <c r="W4038" s="53"/>
      <c r="BY4038" s="53"/>
    </row>
    <row r="4039" spans="2:77" s="52" customFormat="1" ht="13" x14ac:dyDescent="0.3">
      <c r="B4039" s="53" t="s">
        <v>6787</v>
      </c>
      <c r="C4039" s="53" t="s">
        <v>169</v>
      </c>
      <c r="D4039" s="53" t="s">
        <v>6790</v>
      </c>
      <c r="E4039" s="53">
        <v>41.961799999999997</v>
      </c>
      <c r="F4039" s="53">
        <v>-1.9945170000000001</v>
      </c>
      <c r="G4039" s="54">
        <v>642.44929999999999</v>
      </c>
      <c r="H4039" s="53">
        <v>573</v>
      </c>
      <c r="I4039" s="53">
        <v>271</v>
      </c>
      <c r="J4039" s="53">
        <v>302</v>
      </c>
      <c r="K4039" s="52">
        <v>379</v>
      </c>
      <c r="L4039" s="52">
        <v>263.44929999999999</v>
      </c>
      <c r="M4039" s="55">
        <v>4</v>
      </c>
      <c r="N4039" s="61" t="s">
        <v>16</v>
      </c>
      <c r="P4039" s="66"/>
      <c r="Q4039" s="53"/>
      <c r="R4039" s="53"/>
      <c r="S4039" s="53"/>
      <c r="T4039" s="53"/>
      <c r="U4039" s="53"/>
      <c r="V4039" s="53"/>
      <c r="W4039" s="53"/>
      <c r="BY4039" s="53"/>
    </row>
    <row r="4040" spans="2:77" s="52" customFormat="1" ht="13" x14ac:dyDescent="0.3">
      <c r="B4040" s="53" t="s">
        <v>6787</v>
      </c>
      <c r="C4040" s="53" t="s">
        <v>169</v>
      </c>
      <c r="D4040" s="53" t="s">
        <v>6791</v>
      </c>
      <c r="E4040" s="53">
        <v>42.167639999999999</v>
      </c>
      <c r="F4040" s="53">
        <v>-2.4860929999999999</v>
      </c>
      <c r="G4040" s="54">
        <v>1013.896</v>
      </c>
      <c r="H4040" s="53">
        <v>62</v>
      </c>
      <c r="I4040" s="53">
        <v>48</v>
      </c>
      <c r="J4040" s="53">
        <v>14</v>
      </c>
      <c r="K4040" s="52">
        <v>379</v>
      </c>
      <c r="L4040" s="52">
        <v>634.89599999999996</v>
      </c>
      <c r="M4040" s="55">
        <v>6</v>
      </c>
      <c r="N4040" s="61" t="s">
        <v>17</v>
      </c>
      <c r="P4040" s="66"/>
      <c r="Q4040" s="53"/>
      <c r="R4040" s="53"/>
      <c r="S4040" s="53"/>
      <c r="T4040" s="53"/>
      <c r="U4040" s="53"/>
      <c r="V4040" s="53"/>
      <c r="W4040" s="53"/>
      <c r="BY4040" s="53"/>
    </row>
    <row r="4041" spans="2:77" s="52" customFormat="1" ht="13" x14ac:dyDescent="0.3">
      <c r="B4041" s="53" t="s">
        <v>6787</v>
      </c>
      <c r="C4041" s="53" t="s">
        <v>169</v>
      </c>
      <c r="D4041" s="53" t="s">
        <v>6792</v>
      </c>
      <c r="E4041" s="53">
        <v>42.358260000000001</v>
      </c>
      <c r="F4041" s="53">
        <v>-2.4734159999999998</v>
      </c>
      <c r="G4041" s="54">
        <v>527.89940000000001</v>
      </c>
      <c r="H4041" s="53">
        <v>3075</v>
      </c>
      <c r="I4041" s="53">
        <v>1601</v>
      </c>
      <c r="J4041" s="53">
        <v>1474</v>
      </c>
      <c r="K4041" s="52">
        <v>379</v>
      </c>
      <c r="L4041" s="52">
        <v>148.89940000000001</v>
      </c>
      <c r="M4041" s="55">
        <v>2</v>
      </c>
      <c r="N4041" s="61" t="s">
        <v>16</v>
      </c>
      <c r="P4041" s="66"/>
      <c r="Q4041" s="53"/>
      <c r="R4041" s="53"/>
      <c r="S4041" s="53"/>
      <c r="T4041" s="53"/>
      <c r="U4041" s="53"/>
      <c r="V4041" s="53"/>
      <c r="W4041" s="53"/>
      <c r="BY4041" s="53"/>
    </row>
    <row r="4042" spans="2:77" s="52" customFormat="1" ht="13" x14ac:dyDescent="0.3">
      <c r="B4042" s="53" t="s">
        <v>6787</v>
      </c>
      <c r="C4042" s="53" t="s">
        <v>169</v>
      </c>
      <c r="D4042" s="53" t="s">
        <v>6793</v>
      </c>
      <c r="E4042" s="53">
        <v>42.40607</v>
      </c>
      <c r="F4042" s="53">
        <v>-2.4405230000000002</v>
      </c>
      <c r="G4042" s="54">
        <v>451.65249999999997</v>
      </c>
      <c r="H4042" s="53">
        <v>2668</v>
      </c>
      <c r="I4042" s="53">
        <v>1334</v>
      </c>
      <c r="J4042" s="53">
        <v>1334</v>
      </c>
      <c r="K4042" s="52">
        <v>379</v>
      </c>
      <c r="L4042" s="52">
        <v>72.652499999999975</v>
      </c>
      <c r="M4042" s="55">
        <v>2</v>
      </c>
      <c r="N4042" s="61" t="s">
        <v>16</v>
      </c>
      <c r="P4042" s="66"/>
      <c r="Q4042" s="53"/>
      <c r="R4042" s="53"/>
      <c r="S4042" s="53"/>
      <c r="T4042" s="53"/>
      <c r="U4042" s="53"/>
      <c r="V4042" s="53"/>
      <c r="W4042" s="53"/>
      <c r="BY4042" s="53"/>
    </row>
    <row r="4043" spans="2:77" s="52" customFormat="1" ht="13" x14ac:dyDescent="0.3">
      <c r="B4043" s="53" t="s">
        <v>6787</v>
      </c>
      <c r="C4043" s="53" t="s">
        <v>169</v>
      </c>
      <c r="D4043" s="53" t="s">
        <v>6794</v>
      </c>
      <c r="E4043" s="53">
        <v>42.40578</v>
      </c>
      <c r="F4043" s="53">
        <v>-2.1184229999999999</v>
      </c>
      <c r="G4043" s="54">
        <v>346.88400000000001</v>
      </c>
      <c r="H4043" s="53">
        <v>754</v>
      </c>
      <c r="I4043" s="53">
        <v>394</v>
      </c>
      <c r="J4043" s="53">
        <v>360</v>
      </c>
      <c r="K4043" s="52">
        <v>379</v>
      </c>
      <c r="L4043" s="52">
        <v>-32.115999999999985</v>
      </c>
      <c r="M4043" s="55">
        <v>2</v>
      </c>
      <c r="N4043" s="61" t="s">
        <v>16</v>
      </c>
      <c r="P4043" s="66"/>
      <c r="Q4043" s="53"/>
      <c r="R4043" s="53"/>
      <c r="S4043" s="53"/>
      <c r="T4043" s="53"/>
      <c r="U4043" s="53"/>
      <c r="V4043" s="53"/>
      <c r="W4043" s="53"/>
      <c r="BY4043" s="53"/>
    </row>
    <row r="4044" spans="2:77" s="52" customFormat="1" ht="13" x14ac:dyDescent="0.3">
      <c r="B4044" s="53" t="s">
        <v>6787</v>
      </c>
      <c r="C4044" s="53" t="s">
        <v>169</v>
      </c>
      <c r="D4044" s="53" t="s">
        <v>6795</v>
      </c>
      <c r="E4044" s="53">
        <v>42.229199999999999</v>
      </c>
      <c r="F4044" s="53">
        <v>-1.8871119999999999</v>
      </c>
      <c r="G4044" s="54">
        <v>347</v>
      </c>
      <c r="H4044" s="53">
        <v>2812</v>
      </c>
      <c r="I4044" s="53">
        <v>1489</v>
      </c>
      <c r="J4044" s="53">
        <v>1323</v>
      </c>
      <c r="K4044" s="52">
        <v>379</v>
      </c>
      <c r="L4044" s="52">
        <v>-32</v>
      </c>
      <c r="M4044" s="55">
        <v>2</v>
      </c>
      <c r="N4044" s="61" t="s">
        <v>16</v>
      </c>
      <c r="P4044" s="66"/>
      <c r="Q4044" s="53"/>
      <c r="R4044" s="53"/>
      <c r="S4044" s="53"/>
      <c r="T4044" s="53"/>
      <c r="U4044" s="53"/>
      <c r="V4044" s="53"/>
      <c r="W4044" s="53"/>
      <c r="BY4044" s="53"/>
    </row>
    <row r="4045" spans="2:77" s="52" customFormat="1" ht="13" x14ac:dyDescent="0.3">
      <c r="B4045" s="53" t="s">
        <v>6787</v>
      </c>
      <c r="C4045" s="53" t="s">
        <v>169</v>
      </c>
      <c r="D4045" s="53" t="s">
        <v>6796</v>
      </c>
      <c r="E4045" s="53">
        <v>42.414209999999997</v>
      </c>
      <c r="F4045" s="53">
        <v>-2.8169</v>
      </c>
      <c r="G4045" s="54">
        <v>565.64559999999994</v>
      </c>
      <c r="H4045" s="53">
        <v>482</v>
      </c>
      <c r="I4045" s="53">
        <v>251</v>
      </c>
      <c r="J4045" s="53">
        <v>231</v>
      </c>
      <c r="K4045" s="52">
        <v>379</v>
      </c>
      <c r="L4045" s="52">
        <v>186.64559999999994</v>
      </c>
      <c r="M4045" s="55">
        <v>2</v>
      </c>
      <c r="N4045" s="61" t="s">
        <v>16</v>
      </c>
      <c r="P4045" s="66"/>
      <c r="Q4045" s="53"/>
      <c r="R4045" s="53"/>
      <c r="S4045" s="53"/>
      <c r="T4045" s="53"/>
      <c r="U4045" s="53"/>
      <c r="V4045" s="53"/>
      <c r="W4045" s="53"/>
      <c r="BY4045" s="53"/>
    </row>
    <row r="4046" spans="2:77" s="52" customFormat="1" ht="13" x14ac:dyDescent="0.3">
      <c r="B4046" s="53" t="s">
        <v>6787</v>
      </c>
      <c r="C4046" s="53" t="s">
        <v>169</v>
      </c>
      <c r="D4046" s="53" t="s">
        <v>6797</v>
      </c>
      <c r="E4046" s="53">
        <v>42.405110000000001</v>
      </c>
      <c r="F4046" s="53">
        <v>-2.6903760000000001</v>
      </c>
      <c r="G4046" s="54">
        <v>573.71190000000001</v>
      </c>
      <c r="H4046" s="53">
        <v>132</v>
      </c>
      <c r="I4046" s="53">
        <v>69</v>
      </c>
      <c r="J4046" s="53">
        <v>63</v>
      </c>
      <c r="K4046" s="52">
        <v>379</v>
      </c>
      <c r="L4046" s="52">
        <v>194.71190000000001</v>
      </c>
      <c r="M4046" s="55">
        <v>2</v>
      </c>
      <c r="N4046" s="61" t="s">
        <v>16</v>
      </c>
      <c r="P4046" s="66"/>
      <c r="Q4046" s="53"/>
      <c r="R4046" s="53"/>
      <c r="S4046" s="53"/>
      <c r="T4046" s="53"/>
      <c r="U4046" s="53"/>
      <c r="V4046" s="53"/>
      <c r="W4046" s="53"/>
      <c r="BY4046" s="53"/>
    </row>
    <row r="4047" spans="2:77" s="52" customFormat="1" ht="13" x14ac:dyDescent="0.3">
      <c r="B4047" s="53" t="s">
        <v>6787</v>
      </c>
      <c r="C4047" s="53" t="s">
        <v>169</v>
      </c>
      <c r="D4047" s="53" t="s">
        <v>6798</v>
      </c>
      <c r="E4047" s="53">
        <v>42.178579999999997</v>
      </c>
      <c r="F4047" s="53">
        <v>-1.7493259999999999</v>
      </c>
      <c r="G4047" s="54">
        <v>308.59739999999999</v>
      </c>
      <c r="H4047" s="53">
        <v>9883</v>
      </c>
      <c r="I4047" s="53">
        <v>5045</v>
      </c>
      <c r="J4047" s="53">
        <v>4838</v>
      </c>
      <c r="K4047" s="52">
        <v>379</v>
      </c>
      <c r="L4047" s="52">
        <v>-70.402600000000007</v>
      </c>
      <c r="M4047" s="55">
        <v>2</v>
      </c>
      <c r="N4047" s="61" t="s">
        <v>16</v>
      </c>
      <c r="P4047" s="66"/>
      <c r="Q4047" s="53"/>
      <c r="R4047" s="53"/>
      <c r="S4047" s="53"/>
      <c r="T4047" s="53"/>
      <c r="U4047" s="53"/>
      <c r="V4047" s="53"/>
      <c r="W4047" s="53"/>
      <c r="BY4047" s="53"/>
    </row>
    <row r="4048" spans="2:77" s="52" customFormat="1" ht="13" x14ac:dyDescent="0.3">
      <c r="B4048" s="53" t="s">
        <v>6787</v>
      </c>
      <c r="C4048" s="53" t="s">
        <v>169</v>
      </c>
      <c r="D4048" s="53" t="s">
        <v>6799</v>
      </c>
      <c r="E4048" s="53">
        <v>42.21799</v>
      </c>
      <c r="F4048" s="53">
        <v>-2.5981779999999999</v>
      </c>
      <c r="G4048" s="54">
        <v>1069.3510000000001</v>
      </c>
      <c r="H4048" s="53">
        <v>27</v>
      </c>
      <c r="I4048" s="53">
        <v>16</v>
      </c>
      <c r="J4048" s="53">
        <v>11</v>
      </c>
      <c r="K4048" s="52">
        <v>379</v>
      </c>
      <c r="L4048" s="52">
        <v>690.35100000000011</v>
      </c>
      <c r="M4048" s="55">
        <v>6</v>
      </c>
      <c r="N4048" s="61" t="s">
        <v>17</v>
      </c>
      <c r="P4048" s="66"/>
      <c r="Q4048" s="53"/>
      <c r="R4048" s="53"/>
      <c r="S4048" s="53"/>
      <c r="T4048" s="53"/>
      <c r="U4048" s="53"/>
      <c r="V4048" s="53"/>
      <c r="W4048" s="53"/>
      <c r="BY4048" s="53"/>
    </row>
    <row r="4049" spans="2:77" s="52" customFormat="1" ht="13" x14ac:dyDescent="0.3">
      <c r="B4049" s="53" t="s">
        <v>6787</v>
      </c>
      <c r="C4049" s="53" t="s">
        <v>169</v>
      </c>
      <c r="D4049" s="53" t="s">
        <v>6800</v>
      </c>
      <c r="E4049" s="53">
        <v>42.575670000000002</v>
      </c>
      <c r="F4049" s="53">
        <v>-2.908328</v>
      </c>
      <c r="G4049" s="54">
        <v>479.31349999999998</v>
      </c>
      <c r="H4049" s="53">
        <v>523</v>
      </c>
      <c r="I4049" s="53">
        <v>299</v>
      </c>
      <c r="J4049" s="53">
        <v>224</v>
      </c>
      <c r="K4049" s="52">
        <v>379</v>
      </c>
      <c r="L4049" s="52">
        <v>100.31349999999998</v>
      </c>
      <c r="M4049" s="55">
        <v>2</v>
      </c>
      <c r="N4049" s="61" t="s">
        <v>16</v>
      </c>
      <c r="P4049" s="66"/>
      <c r="Q4049" s="53"/>
      <c r="R4049" s="53"/>
      <c r="S4049" s="53"/>
      <c r="T4049" s="53"/>
      <c r="U4049" s="53"/>
      <c r="V4049" s="53"/>
      <c r="W4049" s="53"/>
      <c r="BY4049" s="53"/>
    </row>
    <row r="4050" spans="2:77" s="52" customFormat="1" ht="13" x14ac:dyDescent="0.3">
      <c r="B4050" s="53" t="s">
        <v>6787</v>
      </c>
      <c r="C4050" s="53" t="s">
        <v>169</v>
      </c>
      <c r="D4050" s="53" t="s">
        <v>6801</v>
      </c>
      <c r="E4050" s="53">
        <v>42.261339999999997</v>
      </c>
      <c r="F4050" s="53">
        <v>-2.7649170000000001</v>
      </c>
      <c r="G4050" s="54">
        <v>652.65120000000002</v>
      </c>
      <c r="H4050" s="53">
        <v>542</v>
      </c>
      <c r="I4050" s="53">
        <v>299</v>
      </c>
      <c r="J4050" s="53">
        <v>243</v>
      </c>
      <c r="K4050" s="52">
        <v>379</v>
      </c>
      <c r="L4050" s="52">
        <v>273.65120000000002</v>
      </c>
      <c r="M4050" s="55">
        <v>4</v>
      </c>
      <c r="N4050" s="61" t="s">
        <v>16</v>
      </c>
      <c r="P4050" s="66"/>
      <c r="Q4050" s="53"/>
      <c r="R4050" s="53"/>
      <c r="S4050" s="53"/>
      <c r="T4050" s="53"/>
      <c r="U4050" s="53"/>
      <c r="V4050" s="53"/>
      <c r="W4050" s="53"/>
      <c r="BY4050" s="53"/>
    </row>
    <row r="4051" spans="2:77" s="52" customFormat="1" ht="13" x14ac:dyDescent="0.3">
      <c r="B4051" s="53" t="s">
        <v>6787</v>
      </c>
      <c r="C4051" s="53" t="s">
        <v>169</v>
      </c>
      <c r="D4051" s="53" t="s">
        <v>6802</v>
      </c>
      <c r="E4051" s="53">
        <v>42.386600000000001</v>
      </c>
      <c r="F4051" s="53">
        <v>-2.7191000000000001</v>
      </c>
      <c r="G4051" s="54">
        <v>546.66809999999998</v>
      </c>
      <c r="H4051" s="53">
        <v>291</v>
      </c>
      <c r="I4051" s="53">
        <v>152</v>
      </c>
      <c r="J4051" s="53">
        <v>139</v>
      </c>
      <c r="K4051" s="52">
        <v>379</v>
      </c>
      <c r="L4051" s="52">
        <v>167.66809999999998</v>
      </c>
      <c r="M4051" s="55">
        <v>2</v>
      </c>
      <c r="N4051" s="61" t="s">
        <v>16</v>
      </c>
      <c r="P4051" s="66"/>
      <c r="Q4051" s="53"/>
      <c r="R4051" s="53"/>
      <c r="S4051" s="53"/>
      <c r="T4051" s="53"/>
      <c r="U4051" s="53"/>
      <c r="V4051" s="53"/>
      <c r="W4051" s="53"/>
      <c r="BY4051" s="53"/>
    </row>
    <row r="4052" spans="2:77" s="52" customFormat="1" ht="13" x14ac:dyDescent="0.3">
      <c r="B4052" s="53" t="s">
        <v>6787</v>
      </c>
      <c r="C4052" s="53" t="s">
        <v>169</v>
      </c>
      <c r="D4052" s="53" t="s">
        <v>6803</v>
      </c>
      <c r="E4052" s="53">
        <v>42.387599999999999</v>
      </c>
      <c r="F4052" s="53">
        <v>-2.69415</v>
      </c>
      <c r="G4052" s="54">
        <v>597.56669999999997</v>
      </c>
      <c r="H4052" s="53">
        <v>43</v>
      </c>
      <c r="I4052" s="53">
        <v>27</v>
      </c>
      <c r="J4052" s="53">
        <v>16</v>
      </c>
      <c r="K4052" s="52">
        <v>379</v>
      </c>
      <c r="L4052" s="52">
        <v>218.56669999999997</v>
      </c>
      <c r="M4052" s="55">
        <v>4</v>
      </c>
      <c r="N4052" s="61" t="s">
        <v>16</v>
      </c>
      <c r="P4052" s="66"/>
      <c r="Q4052" s="53"/>
      <c r="R4052" s="53"/>
      <c r="S4052" s="53"/>
      <c r="T4052" s="53"/>
      <c r="U4052" s="53"/>
      <c r="V4052" s="53"/>
      <c r="W4052" s="53"/>
      <c r="BY4052" s="53"/>
    </row>
    <row r="4053" spans="2:77" s="52" customFormat="1" ht="13" x14ac:dyDescent="0.3">
      <c r="B4053" s="53" t="s">
        <v>6787</v>
      </c>
      <c r="C4053" s="53" t="s">
        <v>169</v>
      </c>
      <c r="D4053" s="53" t="s">
        <v>6804</v>
      </c>
      <c r="E4053" s="53">
        <v>42.212200000000003</v>
      </c>
      <c r="F4053" s="53">
        <v>-2.235894</v>
      </c>
      <c r="G4053" s="54">
        <v>671.22500000000002</v>
      </c>
      <c r="H4053" s="53">
        <v>472</v>
      </c>
      <c r="I4053" s="53">
        <v>230</v>
      </c>
      <c r="J4053" s="53">
        <v>242</v>
      </c>
      <c r="K4053" s="52">
        <v>379</v>
      </c>
      <c r="L4053" s="52">
        <v>292.22500000000002</v>
      </c>
      <c r="M4053" s="55">
        <v>4</v>
      </c>
      <c r="N4053" s="61" t="s">
        <v>16</v>
      </c>
      <c r="P4053" s="66"/>
      <c r="Q4053" s="53"/>
      <c r="R4053" s="53"/>
      <c r="S4053" s="53"/>
      <c r="T4053" s="53"/>
      <c r="U4053" s="53"/>
      <c r="V4053" s="53"/>
      <c r="W4053" s="53"/>
      <c r="BY4053" s="53"/>
    </row>
    <row r="4054" spans="2:77" s="52" customFormat="1" ht="13" x14ac:dyDescent="0.3">
      <c r="B4054" s="53" t="s">
        <v>6787</v>
      </c>
      <c r="C4054" s="53" t="s">
        <v>169</v>
      </c>
      <c r="D4054" s="53" t="s">
        <v>6805</v>
      </c>
      <c r="E4054" s="53">
        <v>42.22784</v>
      </c>
      <c r="F4054" s="53">
        <v>-2.1000139999999998</v>
      </c>
      <c r="G4054" s="54">
        <v>529.84140000000002</v>
      </c>
      <c r="H4054" s="53">
        <v>14457</v>
      </c>
      <c r="I4054" s="53">
        <v>7256</v>
      </c>
      <c r="J4054" s="53">
        <v>7201</v>
      </c>
      <c r="K4054" s="52">
        <v>379</v>
      </c>
      <c r="L4054" s="52">
        <v>150.84140000000002</v>
      </c>
      <c r="M4054" s="55">
        <v>2</v>
      </c>
      <c r="N4054" s="61" t="s">
        <v>16</v>
      </c>
      <c r="P4054" s="66"/>
      <c r="Q4054" s="53"/>
      <c r="R4054" s="53"/>
      <c r="S4054" s="53"/>
      <c r="T4054" s="53"/>
      <c r="U4054" s="53"/>
      <c r="V4054" s="53"/>
      <c r="W4054" s="53"/>
      <c r="BY4054" s="53"/>
    </row>
    <row r="4055" spans="2:77" s="52" customFormat="1" ht="13" x14ac:dyDescent="0.3">
      <c r="B4055" s="53" t="s">
        <v>6787</v>
      </c>
      <c r="C4055" s="53" t="s">
        <v>169</v>
      </c>
      <c r="D4055" s="53" t="s">
        <v>6806</v>
      </c>
      <c r="E4055" s="53">
        <v>42.435360000000003</v>
      </c>
      <c r="F4055" s="53">
        <v>-2.2517299999999998</v>
      </c>
      <c r="G4055" s="54">
        <v>356.6617</v>
      </c>
      <c r="H4055" s="53">
        <v>475</v>
      </c>
      <c r="I4055" s="53">
        <v>253</v>
      </c>
      <c r="J4055" s="53">
        <v>222</v>
      </c>
      <c r="K4055" s="52">
        <v>379</v>
      </c>
      <c r="L4055" s="52">
        <v>-22.338300000000004</v>
      </c>
      <c r="M4055" s="55">
        <v>2</v>
      </c>
      <c r="N4055" s="61" t="s">
        <v>16</v>
      </c>
      <c r="P4055" s="66"/>
      <c r="Q4055" s="53"/>
      <c r="R4055" s="53"/>
      <c r="S4055" s="53"/>
      <c r="T4055" s="53"/>
      <c r="U4055" s="53"/>
      <c r="V4055" s="53"/>
      <c r="W4055" s="53"/>
      <c r="BY4055" s="53"/>
    </row>
    <row r="4056" spans="2:77" s="52" customFormat="1" ht="13" x14ac:dyDescent="0.3">
      <c r="B4056" s="53" t="s">
        <v>6787</v>
      </c>
      <c r="C4056" s="53" t="s">
        <v>169</v>
      </c>
      <c r="D4056" s="53" t="s">
        <v>6807</v>
      </c>
      <c r="E4056" s="53">
        <v>42.345460000000003</v>
      </c>
      <c r="F4056" s="53">
        <v>-2.1696059999999999</v>
      </c>
      <c r="G4056" s="54">
        <v>559.88969999999995</v>
      </c>
      <c r="H4056" s="53">
        <v>966</v>
      </c>
      <c r="I4056" s="53">
        <v>596</v>
      </c>
      <c r="J4056" s="53">
        <v>370</v>
      </c>
      <c r="K4056" s="52">
        <v>379</v>
      </c>
      <c r="L4056" s="52">
        <v>180.88969999999995</v>
      </c>
      <c r="M4056" s="55">
        <v>2</v>
      </c>
      <c r="N4056" s="61" t="s">
        <v>16</v>
      </c>
      <c r="P4056" s="66"/>
      <c r="Q4056" s="53"/>
      <c r="R4056" s="53"/>
      <c r="S4056" s="53"/>
      <c r="T4056" s="53"/>
      <c r="U4056" s="53"/>
      <c r="V4056" s="53"/>
      <c r="W4056" s="53"/>
      <c r="BY4056" s="53"/>
    </row>
    <row r="4057" spans="2:77" s="52" customFormat="1" ht="13" x14ac:dyDescent="0.3">
      <c r="B4057" s="53" t="s">
        <v>6787</v>
      </c>
      <c r="C4057" s="53" t="s">
        <v>169</v>
      </c>
      <c r="D4057" s="53" t="s">
        <v>6808</v>
      </c>
      <c r="E4057" s="53">
        <v>42.215530000000001</v>
      </c>
      <c r="F4057" s="53">
        <v>-2.0065650000000002</v>
      </c>
      <c r="G4057" s="54">
        <v>447.7715</v>
      </c>
      <c r="H4057" s="53">
        <v>4359</v>
      </c>
      <c r="I4057" s="53">
        <v>2259</v>
      </c>
      <c r="J4057" s="53">
        <v>2100</v>
      </c>
      <c r="K4057" s="52">
        <v>379</v>
      </c>
      <c r="L4057" s="52">
        <v>68.771500000000003</v>
      </c>
      <c r="M4057" s="55">
        <v>2</v>
      </c>
      <c r="N4057" s="61" t="s">
        <v>16</v>
      </c>
      <c r="P4057" s="66"/>
      <c r="Q4057" s="53"/>
      <c r="R4057" s="53"/>
      <c r="S4057" s="53"/>
      <c r="T4057" s="53"/>
      <c r="U4057" s="53"/>
      <c r="V4057" s="53"/>
      <c r="W4057" s="53"/>
      <c r="BY4057" s="53"/>
    </row>
    <row r="4058" spans="2:77" s="52" customFormat="1" ht="13" x14ac:dyDescent="0.3">
      <c r="B4058" s="53" t="s">
        <v>6787</v>
      </c>
      <c r="C4058" s="53" t="s">
        <v>169</v>
      </c>
      <c r="D4058" s="53" t="s">
        <v>6809</v>
      </c>
      <c r="E4058" s="53">
        <v>42.42418</v>
      </c>
      <c r="F4058" s="53">
        <v>-2.8008310000000001</v>
      </c>
      <c r="G4058" s="54">
        <v>549.53150000000005</v>
      </c>
      <c r="H4058" s="53">
        <v>266</v>
      </c>
      <c r="I4058" s="53">
        <v>146</v>
      </c>
      <c r="J4058" s="53">
        <v>120</v>
      </c>
      <c r="K4058" s="52">
        <v>379</v>
      </c>
      <c r="L4058" s="52">
        <v>170.53150000000005</v>
      </c>
      <c r="M4058" s="55">
        <v>2</v>
      </c>
      <c r="N4058" s="61" t="s">
        <v>16</v>
      </c>
      <c r="P4058" s="66"/>
      <c r="Q4058" s="53"/>
      <c r="R4058" s="53"/>
      <c r="S4058" s="53"/>
      <c r="T4058" s="53"/>
      <c r="U4058" s="53"/>
      <c r="V4058" s="53"/>
      <c r="W4058" s="53"/>
      <c r="BY4058" s="53"/>
    </row>
    <row r="4059" spans="2:77" s="52" customFormat="1" ht="13" x14ac:dyDescent="0.3">
      <c r="B4059" s="53" t="s">
        <v>6787</v>
      </c>
      <c r="C4059" s="53" t="s">
        <v>169</v>
      </c>
      <c r="D4059" s="53" t="s">
        <v>6810</v>
      </c>
      <c r="E4059" s="53">
        <v>42.3673</v>
      </c>
      <c r="F4059" s="53">
        <v>-2.8081809999999998</v>
      </c>
      <c r="G4059" s="54">
        <v>626.22550000000001</v>
      </c>
      <c r="H4059" s="53">
        <v>615</v>
      </c>
      <c r="I4059" s="53">
        <v>324</v>
      </c>
      <c r="J4059" s="53">
        <v>291</v>
      </c>
      <c r="K4059" s="52">
        <v>379</v>
      </c>
      <c r="L4059" s="52">
        <v>247.22550000000001</v>
      </c>
      <c r="M4059" s="55">
        <v>4</v>
      </c>
      <c r="N4059" s="61" t="s">
        <v>16</v>
      </c>
      <c r="P4059" s="66"/>
      <c r="Q4059" s="53"/>
      <c r="R4059" s="53"/>
      <c r="S4059" s="53"/>
      <c r="T4059" s="53"/>
      <c r="U4059" s="53"/>
      <c r="V4059" s="53"/>
      <c r="W4059" s="53"/>
      <c r="BY4059" s="53"/>
    </row>
    <row r="4060" spans="2:77" s="52" customFormat="1" ht="13" x14ac:dyDescent="0.3">
      <c r="B4060" s="53" t="s">
        <v>6787</v>
      </c>
      <c r="C4060" s="53" t="s">
        <v>169</v>
      </c>
      <c r="D4060" s="53" t="s">
        <v>6811</v>
      </c>
      <c r="E4060" s="53">
        <v>42.468640000000001</v>
      </c>
      <c r="F4060" s="53">
        <v>-2.9116590000000002</v>
      </c>
      <c r="G4060" s="54">
        <v>594.96879999999999</v>
      </c>
      <c r="H4060" s="53">
        <v>324</v>
      </c>
      <c r="I4060" s="53">
        <v>157</v>
      </c>
      <c r="J4060" s="53">
        <v>167</v>
      </c>
      <c r="K4060" s="52">
        <v>379</v>
      </c>
      <c r="L4060" s="52">
        <v>215.96879999999999</v>
      </c>
      <c r="M4060" s="55">
        <v>4</v>
      </c>
      <c r="N4060" s="61" t="s">
        <v>16</v>
      </c>
      <c r="P4060" s="66"/>
      <c r="Q4060" s="53"/>
      <c r="R4060" s="53"/>
      <c r="S4060" s="53"/>
      <c r="T4060" s="53"/>
      <c r="U4060" s="53"/>
      <c r="V4060" s="53"/>
      <c r="W4060" s="53"/>
      <c r="BY4060" s="53"/>
    </row>
    <row r="4061" spans="2:77" s="52" customFormat="1" ht="13" x14ac:dyDescent="0.3">
      <c r="B4061" s="53" t="s">
        <v>6787</v>
      </c>
      <c r="C4061" s="53" t="s">
        <v>169</v>
      </c>
      <c r="D4061" s="53" t="s">
        <v>6812</v>
      </c>
      <c r="E4061" s="53">
        <v>42.334890000000001</v>
      </c>
      <c r="F4061" s="53">
        <v>-2.7611479999999999</v>
      </c>
      <c r="G4061" s="54">
        <v>579.77419999999995</v>
      </c>
      <c r="H4061" s="53">
        <v>1728</v>
      </c>
      <c r="I4061" s="53">
        <v>868</v>
      </c>
      <c r="J4061" s="53">
        <v>860</v>
      </c>
      <c r="K4061" s="52">
        <v>379</v>
      </c>
      <c r="L4061" s="52">
        <v>200.77419999999995</v>
      </c>
      <c r="M4061" s="55">
        <v>4</v>
      </c>
      <c r="N4061" s="61" t="s">
        <v>16</v>
      </c>
      <c r="P4061" s="66"/>
      <c r="Q4061" s="53"/>
      <c r="R4061" s="53"/>
      <c r="S4061" s="53"/>
      <c r="T4061" s="53"/>
      <c r="U4061" s="53"/>
      <c r="V4061" s="53"/>
      <c r="W4061" s="53"/>
      <c r="BY4061" s="53"/>
    </row>
    <row r="4062" spans="2:77" s="52" customFormat="1" ht="13" x14ac:dyDescent="0.3">
      <c r="B4062" s="53" t="s">
        <v>6787</v>
      </c>
      <c r="C4062" s="53" t="s">
        <v>169</v>
      </c>
      <c r="D4062" s="53" t="s">
        <v>6813</v>
      </c>
      <c r="E4062" s="53">
        <v>42.512189999999997</v>
      </c>
      <c r="F4062" s="53">
        <v>-2.9452729999999998</v>
      </c>
      <c r="G4062" s="54">
        <v>549.63649999999996</v>
      </c>
      <c r="H4062" s="53">
        <v>93</v>
      </c>
      <c r="I4062" s="53">
        <v>57</v>
      </c>
      <c r="J4062" s="53">
        <v>36</v>
      </c>
      <c r="K4062" s="52">
        <v>379</v>
      </c>
      <c r="L4062" s="52">
        <v>170.63649999999996</v>
      </c>
      <c r="M4062" s="55">
        <v>2</v>
      </c>
      <c r="N4062" s="61" t="s">
        <v>16</v>
      </c>
      <c r="P4062" s="66"/>
      <c r="Q4062" s="53"/>
      <c r="R4062" s="53"/>
      <c r="S4062" s="53"/>
      <c r="T4062" s="53"/>
      <c r="U4062" s="53"/>
      <c r="V4062" s="53"/>
      <c r="W4062" s="53"/>
      <c r="BY4062" s="53"/>
    </row>
    <row r="4063" spans="2:77" s="52" customFormat="1" ht="13" x14ac:dyDescent="0.3">
      <c r="B4063" s="53" t="s">
        <v>6787</v>
      </c>
      <c r="C4063" s="53" t="s">
        <v>169</v>
      </c>
      <c r="D4063" s="53" t="s">
        <v>6814</v>
      </c>
      <c r="E4063" s="53">
        <v>42.338189999999997</v>
      </c>
      <c r="F4063" s="53">
        <v>-2.8524989999999999</v>
      </c>
      <c r="G4063" s="54">
        <v>725.86509999999998</v>
      </c>
      <c r="H4063" s="53">
        <v>190</v>
      </c>
      <c r="I4063" s="53">
        <v>113</v>
      </c>
      <c r="J4063" s="53">
        <v>77</v>
      </c>
      <c r="K4063" s="52">
        <v>379</v>
      </c>
      <c r="L4063" s="52">
        <v>346.86509999999998</v>
      </c>
      <c r="M4063" s="55">
        <v>4</v>
      </c>
      <c r="N4063" s="61" t="s">
        <v>16</v>
      </c>
      <c r="P4063" s="66"/>
      <c r="Q4063" s="53"/>
      <c r="R4063" s="53"/>
      <c r="S4063" s="53"/>
      <c r="T4063" s="53"/>
      <c r="U4063" s="53"/>
      <c r="V4063" s="53"/>
      <c r="W4063" s="53"/>
      <c r="BY4063" s="53"/>
    </row>
    <row r="4064" spans="2:77" s="52" customFormat="1" ht="13" x14ac:dyDescent="0.3">
      <c r="B4064" s="53" t="s">
        <v>6787</v>
      </c>
      <c r="C4064" s="53" t="s">
        <v>169</v>
      </c>
      <c r="D4064" s="53" t="s">
        <v>6815</v>
      </c>
      <c r="E4064" s="53">
        <v>42.252139999999997</v>
      </c>
      <c r="F4064" s="53">
        <v>-2.1329389999999999</v>
      </c>
      <c r="G4064" s="54">
        <v>659.44479999999999</v>
      </c>
      <c r="H4064" s="53">
        <v>164</v>
      </c>
      <c r="I4064" s="53">
        <v>94</v>
      </c>
      <c r="J4064" s="53">
        <v>70</v>
      </c>
      <c r="K4064" s="52">
        <v>379</v>
      </c>
      <c r="L4064" s="52">
        <v>280.44479999999999</v>
      </c>
      <c r="M4064" s="55">
        <v>4</v>
      </c>
      <c r="N4064" s="61" t="s">
        <v>16</v>
      </c>
      <c r="P4064" s="66"/>
      <c r="Q4064" s="53"/>
      <c r="R4064" s="53"/>
      <c r="S4064" s="53"/>
      <c r="T4064" s="53"/>
      <c r="U4064" s="53"/>
      <c r="V4064" s="53"/>
      <c r="W4064" s="53"/>
      <c r="BY4064" s="53"/>
    </row>
    <row r="4065" spans="2:77" s="52" customFormat="1" ht="13" x14ac:dyDescent="0.3">
      <c r="B4065" s="53" t="s">
        <v>6787</v>
      </c>
      <c r="C4065" s="53" t="s">
        <v>169</v>
      </c>
      <c r="D4065" s="53" t="s">
        <v>6816</v>
      </c>
      <c r="E4065" s="53">
        <v>42.244889999999998</v>
      </c>
      <c r="F4065" s="53">
        <v>-2.1588129999999999</v>
      </c>
      <c r="G4065" s="54">
        <v>835.31590000000006</v>
      </c>
      <c r="H4065" s="53">
        <v>34</v>
      </c>
      <c r="I4065" s="53">
        <v>15</v>
      </c>
      <c r="J4065" s="53">
        <v>19</v>
      </c>
      <c r="K4065" s="52">
        <v>379</v>
      </c>
      <c r="L4065" s="52">
        <v>456.31590000000006</v>
      </c>
      <c r="M4065" s="55">
        <v>5</v>
      </c>
      <c r="N4065" s="61" t="s">
        <v>17</v>
      </c>
      <c r="P4065" s="66"/>
      <c r="Q4065" s="53"/>
      <c r="R4065" s="53"/>
      <c r="S4065" s="53"/>
      <c r="T4065" s="53"/>
      <c r="U4065" s="53"/>
      <c r="V4065" s="53"/>
      <c r="W4065" s="53"/>
      <c r="BY4065" s="53"/>
    </row>
    <row r="4066" spans="2:77" s="52" customFormat="1" ht="13" x14ac:dyDescent="0.3">
      <c r="B4066" s="53" t="s">
        <v>6787</v>
      </c>
      <c r="C4066" s="53" t="s">
        <v>169</v>
      </c>
      <c r="D4066" s="53" t="s">
        <v>6817</v>
      </c>
      <c r="E4066" s="53">
        <v>42.370759999999997</v>
      </c>
      <c r="F4066" s="53">
        <v>-2.670013</v>
      </c>
      <c r="G4066" s="54">
        <v>691.60749999999996</v>
      </c>
      <c r="H4066" s="53">
        <v>20</v>
      </c>
      <c r="I4066" s="53">
        <v>8</v>
      </c>
      <c r="J4066" s="53">
        <v>12</v>
      </c>
      <c r="K4066" s="52">
        <v>379</v>
      </c>
      <c r="L4066" s="52">
        <v>312.60749999999996</v>
      </c>
      <c r="M4066" s="55">
        <v>4</v>
      </c>
      <c r="N4066" s="61" t="s">
        <v>16</v>
      </c>
      <c r="P4066" s="66"/>
      <c r="Q4066" s="53"/>
      <c r="R4066" s="53"/>
      <c r="S4066" s="53"/>
      <c r="T4066" s="53"/>
      <c r="U4066" s="53"/>
      <c r="V4066" s="53"/>
      <c r="W4066" s="53"/>
      <c r="BY4066" s="53"/>
    </row>
    <row r="4067" spans="2:77" s="52" customFormat="1" ht="13" x14ac:dyDescent="0.3">
      <c r="B4067" s="53" t="s">
        <v>6787</v>
      </c>
      <c r="C4067" s="53" t="s">
        <v>169</v>
      </c>
      <c r="D4067" s="53" t="s">
        <v>6818</v>
      </c>
      <c r="E4067" s="53">
        <v>42.31765</v>
      </c>
      <c r="F4067" s="53">
        <v>-2.759309</v>
      </c>
      <c r="G4067" s="54">
        <v>575.4393</v>
      </c>
      <c r="H4067" s="53">
        <v>140</v>
      </c>
      <c r="I4067" s="53">
        <v>77</v>
      </c>
      <c r="J4067" s="53">
        <v>63</v>
      </c>
      <c r="K4067" s="52">
        <v>379</v>
      </c>
      <c r="L4067" s="52">
        <v>196.4393</v>
      </c>
      <c r="M4067" s="55">
        <v>2</v>
      </c>
      <c r="N4067" s="61" t="s">
        <v>16</v>
      </c>
      <c r="P4067" s="66"/>
      <c r="Q4067" s="53"/>
      <c r="R4067" s="53"/>
      <c r="S4067" s="53"/>
      <c r="T4067" s="53"/>
      <c r="U4067" s="53"/>
      <c r="V4067" s="53"/>
      <c r="W4067" s="53"/>
      <c r="BY4067" s="53"/>
    </row>
    <row r="4068" spans="2:77" s="52" customFormat="1" ht="13" x14ac:dyDescent="0.3">
      <c r="B4068" s="53" t="s">
        <v>6787</v>
      </c>
      <c r="C4068" s="53" t="s">
        <v>169</v>
      </c>
      <c r="D4068" s="53" t="s">
        <v>6819</v>
      </c>
      <c r="E4068" s="53">
        <v>42.16628</v>
      </c>
      <c r="F4068" s="53">
        <v>-2.8003969999999998</v>
      </c>
      <c r="G4068" s="54">
        <v>962.11040000000003</v>
      </c>
      <c r="H4068" s="53">
        <v>59</v>
      </c>
      <c r="I4068" s="53">
        <v>38</v>
      </c>
      <c r="J4068" s="53">
        <v>21</v>
      </c>
      <c r="K4068" s="52">
        <v>379</v>
      </c>
      <c r="L4068" s="52">
        <v>583.11040000000003</v>
      </c>
      <c r="M4068" s="55">
        <v>5</v>
      </c>
      <c r="N4068" s="61" t="s">
        <v>17</v>
      </c>
      <c r="P4068" s="66"/>
      <c r="Q4068" s="53"/>
      <c r="R4068" s="53"/>
      <c r="S4068" s="53"/>
      <c r="T4068" s="53"/>
      <c r="U4068" s="53"/>
      <c r="V4068" s="53"/>
      <c r="W4068" s="53"/>
      <c r="BY4068" s="53"/>
    </row>
    <row r="4069" spans="2:77" s="52" customFormat="1" ht="13" x14ac:dyDescent="0.3">
      <c r="B4069" s="53" t="s">
        <v>6787</v>
      </c>
      <c r="C4069" s="53" t="s">
        <v>169</v>
      </c>
      <c r="D4069" s="53" t="s">
        <v>6820</v>
      </c>
      <c r="E4069" s="53">
        <v>42.601849999999999</v>
      </c>
      <c r="F4069" s="53">
        <v>-2.8303340000000001</v>
      </c>
      <c r="G4069" s="54">
        <v>451.1893</v>
      </c>
      <c r="H4069" s="53">
        <v>260</v>
      </c>
      <c r="I4069" s="53">
        <v>136</v>
      </c>
      <c r="J4069" s="53">
        <v>124</v>
      </c>
      <c r="K4069" s="52">
        <v>379</v>
      </c>
      <c r="L4069" s="52">
        <v>72.189300000000003</v>
      </c>
      <c r="M4069" s="55">
        <v>2</v>
      </c>
      <c r="N4069" s="61" t="s">
        <v>16</v>
      </c>
      <c r="P4069" s="66"/>
      <c r="Q4069" s="53"/>
      <c r="R4069" s="53"/>
      <c r="S4069" s="53"/>
      <c r="T4069" s="53"/>
      <c r="U4069" s="53"/>
      <c r="V4069" s="53"/>
      <c r="W4069" s="53"/>
      <c r="BY4069" s="53"/>
    </row>
    <row r="4070" spans="2:77" s="52" customFormat="1" ht="13" x14ac:dyDescent="0.3">
      <c r="B4070" s="53" t="s">
        <v>6787</v>
      </c>
      <c r="C4070" s="53" t="s">
        <v>169</v>
      </c>
      <c r="D4070" s="53" t="s">
        <v>6821</v>
      </c>
      <c r="E4070" s="53">
        <v>42.544240000000002</v>
      </c>
      <c r="F4070" s="53">
        <v>-2.785056</v>
      </c>
      <c r="G4070" s="54">
        <v>502.3963</v>
      </c>
      <c r="H4070" s="53">
        <v>911</v>
      </c>
      <c r="I4070" s="53">
        <v>499</v>
      </c>
      <c r="J4070" s="53">
        <v>412</v>
      </c>
      <c r="K4070" s="52">
        <v>379</v>
      </c>
      <c r="L4070" s="52">
        <v>123.3963</v>
      </c>
      <c r="M4070" s="55">
        <v>2</v>
      </c>
      <c r="N4070" s="61" t="s">
        <v>16</v>
      </c>
      <c r="P4070" s="66"/>
      <c r="Q4070" s="53"/>
      <c r="R4070" s="53"/>
      <c r="S4070" s="53"/>
      <c r="T4070" s="53"/>
      <c r="U4070" s="53"/>
      <c r="V4070" s="53"/>
      <c r="W4070" s="53"/>
      <c r="BY4070" s="53"/>
    </row>
    <row r="4071" spans="2:77" s="52" customFormat="1" ht="13" x14ac:dyDescent="0.3">
      <c r="B4071" s="53" t="s">
        <v>6787</v>
      </c>
      <c r="C4071" s="53" t="s">
        <v>169</v>
      </c>
      <c r="D4071" s="53" t="s">
        <v>6822</v>
      </c>
      <c r="E4071" s="53">
        <v>42.197620000000001</v>
      </c>
      <c r="F4071" s="53">
        <v>-2.5190600000000001</v>
      </c>
      <c r="G4071" s="54">
        <v>933.97559999999999</v>
      </c>
      <c r="H4071" s="53">
        <v>22</v>
      </c>
      <c r="I4071" s="53">
        <v>17</v>
      </c>
      <c r="J4071" s="53">
        <v>5</v>
      </c>
      <c r="K4071" s="52">
        <v>379</v>
      </c>
      <c r="L4071" s="52">
        <v>554.97559999999999</v>
      </c>
      <c r="M4071" s="55">
        <v>5</v>
      </c>
      <c r="N4071" s="61" t="s">
        <v>17</v>
      </c>
      <c r="P4071" s="66"/>
      <c r="Q4071" s="53"/>
      <c r="R4071" s="53"/>
      <c r="S4071" s="53"/>
      <c r="T4071" s="53"/>
      <c r="U4071" s="53"/>
      <c r="V4071" s="53"/>
      <c r="W4071" s="53"/>
      <c r="BY4071" s="53"/>
    </row>
    <row r="4072" spans="2:77" s="52" customFormat="1" ht="13" x14ac:dyDescent="0.3">
      <c r="B4072" s="53" t="s">
        <v>6787</v>
      </c>
      <c r="C4072" s="53" t="s">
        <v>169</v>
      </c>
      <c r="D4072" s="53" t="s">
        <v>6823</v>
      </c>
      <c r="E4072" s="53">
        <v>42.303719999999998</v>
      </c>
      <c r="F4072" s="53">
        <v>-1.9650339999999999</v>
      </c>
      <c r="G4072" s="54">
        <v>350.8057</v>
      </c>
      <c r="H4072" s="53">
        <v>24787</v>
      </c>
      <c r="I4072" s="53">
        <v>12329</v>
      </c>
      <c r="J4072" s="53">
        <v>12458</v>
      </c>
      <c r="K4072" s="52">
        <v>379</v>
      </c>
      <c r="L4072" s="52">
        <v>-28.194299999999998</v>
      </c>
      <c r="M4072" s="55">
        <v>2</v>
      </c>
      <c r="N4072" s="61" t="s">
        <v>16</v>
      </c>
      <c r="P4072" s="66"/>
      <c r="Q4072" s="53"/>
      <c r="R4072" s="53"/>
      <c r="S4072" s="53"/>
      <c r="T4072" s="53"/>
      <c r="U4072" s="53"/>
      <c r="V4072" s="53"/>
      <c r="W4072" s="53"/>
      <c r="BY4072" s="53"/>
    </row>
    <row r="4073" spans="2:77" s="52" customFormat="1" ht="13" x14ac:dyDescent="0.3">
      <c r="B4073" s="53" t="s">
        <v>6787</v>
      </c>
      <c r="C4073" s="53" t="s">
        <v>169</v>
      </c>
      <c r="D4073" s="53" t="s">
        <v>6824</v>
      </c>
      <c r="E4073" s="53">
        <v>42.354640000000003</v>
      </c>
      <c r="F4073" s="53">
        <v>-2.7221030000000002</v>
      </c>
      <c r="G4073" s="54">
        <v>655.00099999999998</v>
      </c>
      <c r="H4073" s="53">
        <v>189</v>
      </c>
      <c r="I4073" s="53">
        <v>101</v>
      </c>
      <c r="J4073" s="53">
        <v>88</v>
      </c>
      <c r="K4073" s="52">
        <v>379</v>
      </c>
      <c r="L4073" s="52">
        <v>276.00099999999998</v>
      </c>
      <c r="M4073" s="55">
        <v>4</v>
      </c>
      <c r="N4073" s="61" t="s">
        <v>16</v>
      </c>
      <c r="P4073" s="66"/>
      <c r="Q4073" s="53"/>
      <c r="R4073" s="53"/>
      <c r="S4073" s="53"/>
      <c r="T4073" s="53"/>
      <c r="U4073" s="53"/>
      <c r="V4073" s="53"/>
      <c r="W4073" s="53"/>
      <c r="BY4073" s="53"/>
    </row>
    <row r="4074" spans="2:77" s="52" customFormat="1" ht="13" x14ac:dyDescent="0.3">
      <c r="B4074" s="53" t="s">
        <v>6787</v>
      </c>
      <c r="C4074" s="53" t="s">
        <v>169</v>
      </c>
      <c r="D4074" s="53" t="s">
        <v>6825</v>
      </c>
      <c r="E4074" s="53">
        <v>42.14049</v>
      </c>
      <c r="F4074" s="53">
        <v>-3.0249929999999998</v>
      </c>
      <c r="G4074" s="54">
        <v>1034.365</v>
      </c>
      <c r="H4074" s="53">
        <v>80</v>
      </c>
      <c r="I4074" s="53">
        <v>49</v>
      </c>
      <c r="J4074" s="53">
        <v>31</v>
      </c>
      <c r="K4074" s="52">
        <v>379</v>
      </c>
      <c r="L4074" s="52">
        <v>655.36500000000001</v>
      </c>
      <c r="M4074" s="55">
        <v>6</v>
      </c>
      <c r="N4074" s="61" t="s">
        <v>17</v>
      </c>
      <c r="P4074" s="66"/>
      <c r="Q4074" s="53"/>
      <c r="R4074" s="53"/>
      <c r="S4074" s="53"/>
      <c r="T4074" s="53"/>
      <c r="U4074" s="53"/>
      <c r="V4074" s="53"/>
      <c r="W4074" s="53"/>
      <c r="BY4074" s="53"/>
    </row>
    <row r="4075" spans="2:77" s="52" customFormat="1" ht="13" x14ac:dyDescent="0.3">
      <c r="B4075" s="53" t="s">
        <v>6787</v>
      </c>
      <c r="C4075" s="53" t="s">
        <v>169</v>
      </c>
      <c r="D4075" s="53" t="s">
        <v>6826</v>
      </c>
      <c r="E4075" s="53">
        <v>42.391689999999997</v>
      </c>
      <c r="F4075" s="53">
        <v>-2.8464870000000002</v>
      </c>
      <c r="G4075" s="54">
        <v>644.07150000000001</v>
      </c>
      <c r="H4075" s="53">
        <v>95</v>
      </c>
      <c r="I4075" s="53">
        <v>44</v>
      </c>
      <c r="J4075" s="53">
        <v>51</v>
      </c>
      <c r="K4075" s="52">
        <v>379</v>
      </c>
      <c r="L4075" s="52">
        <v>265.07150000000001</v>
      </c>
      <c r="M4075" s="55">
        <v>4</v>
      </c>
      <c r="N4075" s="61" t="s">
        <v>16</v>
      </c>
      <c r="P4075" s="66"/>
      <c r="Q4075" s="53"/>
      <c r="R4075" s="53"/>
      <c r="S4075" s="53"/>
      <c r="T4075" s="53"/>
      <c r="U4075" s="53"/>
      <c r="V4075" s="53"/>
      <c r="W4075" s="53"/>
      <c r="BY4075" s="53"/>
    </row>
    <row r="4076" spans="2:77" s="52" customFormat="1" ht="13" x14ac:dyDescent="0.3">
      <c r="B4076" s="53" t="s">
        <v>6787</v>
      </c>
      <c r="C4076" s="53" t="s">
        <v>169</v>
      </c>
      <c r="D4076" s="53" t="s">
        <v>6827</v>
      </c>
      <c r="E4076" s="53">
        <v>42.399230000000003</v>
      </c>
      <c r="F4076" s="53">
        <v>-2.8415170000000001</v>
      </c>
      <c r="G4076" s="54">
        <v>622.86530000000005</v>
      </c>
      <c r="H4076" s="53">
        <v>46</v>
      </c>
      <c r="I4076" s="53">
        <v>22</v>
      </c>
      <c r="J4076" s="53">
        <v>24</v>
      </c>
      <c r="K4076" s="52">
        <v>379</v>
      </c>
      <c r="L4076" s="52">
        <v>243.86530000000005</v>
      </c>
      <c r="M4076" s="55">
        <v>4</v>
      </c>
      <c r="N4076" s="61" t="s">
        <v>16</v>
      </c>
      <c r="P4076" s="66"/>
      <c r="Q4076" s="53"/>
      <c r="R4076" s="53"/>
      <c r="S4076" s="53"/>
      <c r="T4076" s="53"/>
      <c r="U4076" s="53"/>
      <c r="V4076" s="53"/>
      <c r="W4076" s="53"/>
      <c r="BY4076" s="53"/>
    </row>
    <row r="4077" spans="2:77" s="52" customFormat="1" ht="13" x14ac:dyDescent="0.3">
      <c r="B4077" s="53" t="s">
        <v>6787</v>
      </c>
      <c r="C4077" s="53" t="s">
        <v>169</v>
      </c>
      <c r="D4077" s="53" t="s">
        <v>6828</v>
      </c>
      <c r="E4077" s="53">
        <v>42.37424</v>
      </c>
      <c r="F4077" s="53">
        <v>-2.767255</v>
      </c>
      <c r="G4077" s="54">
        <v>569.45569999999998</v>
      </c>
      <c r="H4077" s="53">
        <v>182</v>
      </c>
      <c r="I4077" s="53">
        <v>90</v>
      </c>
      <c r="J4077" s="53">
        <v>92</v>
      </c>
      <c r="K4077" s="52">
        <v>379</v>
      </c>
      <c r="L4077" s="52">
        <v>190.45569999999998</v>
      </c>
      <c r="M4077" s="55">
        <v>2</v>
      </c>
      <c r="N4077" s="61" t="s">
        <v>16</v>
      </c>
      <c r="P4077" s="66"/>
      <c r="Q4077" s="53"/>
      <c r="R4077" s="53"/>
      <c r="S4077" s="53"/>
      <c r="T4077" s="53"/>
      <c r="U4077" s="53"/>
      <c r="V4077" s="53"/>
      <c r="W4077" s="53"/>
      <c r="BY4077" s="53"/>
    </row>
    <row r="4078" spans="2:77" s="52" customFormat="1" ht="13" x14ac:dyDescent="0.3">
      <c r="B4078" s="53" t="s">
        <v>6787</v>
      </c>
      <c r="C4078" s="53" t="s">
        <v>169</v>
      </c>
      <c r="D4078" s="53" t="s">
        <v>6829</v>
      </c>
      <c r="E4078" s="53">
        <v>42.547919999999998</v>
      </c>
      <c r="F4078" s="53">
        <v>-2.9131990000000001</v>
      </c>
      <c r="G4078" s="54">
        <v>499.51240000000001</v>
      </c>
      <c r="H4078" s="53">
        <v>1366</v>
      </c>
      <c r="I4078" s="53">
        <v>755</v>
      </c>
      <c r="J4078" s="53">
        <v>611</v>
      </c>
      <c r="K4078" s="52">
        <v>379</v>
      </c>
      <c r="L4078" s="52">
        <v>120.51240000000001</v>
      </c>
      <c r="M4078" s="55">
        <v>2</v>
      </c>
      <c r="N4078" s="61" t="s">
        <v>16</v>
      </c>
      <c r="P4078" s="66"/>
      <c r="Q4078" s="53"/>
      <c r="R4078" s="53"/>
      <c r="S4078" s="53"/>
      <c r="T4078" s="53"/>
      <c r="U4078" s="53"/>
      <c r="V4078" s="53"/>
      <c r="W4078" s="53"/>
      <c r="BY4078" s="53"/>
    </row>
    <row r="4079" spans="2:77" s="52" customFormat="1" ht="13" x14ac:dyDescent="0.3">
      <c r="B4079" s="53" t="s">
        <v>6787</v>
      </c>
      <c r="C4079" s="53" t="s">
        <v>169</v>
      </c>
      <c r="D4079" s="53" t="s">
        <v>6830</v>
      </c>
      <c r="E4079" s="53">
        <v>42.511800000000001</v>
      </c>
      <c r="F4079" s="53">
        <v>-2.9317150000000001</v>
      </c>
      <c r="G4079" s="54">
        <v>544.84379999999999</v>
      </c>
      <c r="H4079" s="53">
        <v>392</v>
      </c>
      <c r="I4079" s="53">
        <v>174</v>
      </c>
      <c r="J4079" s="53">
        <v>218</v>
      </c>
      <c r="K4079" s="52">
        <v>379</v>
      </c>
      <c r="L4079" s="52">
        <v>165.84379999999999</v>
      </c>
      <c r="M4079" s="55">
        <v>2</v>
      </c>
      <c r="N4079" s="61" t="s">
        <v>16</v>
      </c>
      <c r="P4079" s="66"/>
      <c r="Q4079" s="53"/>
      <c r="R4079" s="53"/>
      <c r="S4079" s="53"/>
      <c r="T4079" s="53"/>
      <c r="U4079" s="53"/>
      <c r="V4079" s="53"/>
      <c r="W4079" s="53"/>
      <c r="BY4079" s="53"/>
    </row>
    <row r="4080" spans="2:77" s="52" customFormat="1" ht="13" x14ac:dyDescent="0.3">
      <c r="B4080" s="53" t="s">
        <v>6787</v>
      </c>
      <c r="C4080" s="53" t="s">
        <v>169</v>
      </c>
      <c r="D4080" s="53" t="s">
        <v>6831</v>
      </c>
      <c r="E4080" s="53">
        <v>42.330280000000002</v>
      </c>
      <c r="F4080" s="53">
        <v>-2.6611050000000001</v>
      </c>
      <c r="G4080" s="54">
        <v>957.09410000000003</v>
      </c>
      <c r="H4080" s="53">
        <v>64</v>
      </c>
      <c r="I4080" s="53">
        <v>38</v>
      </c>
      <c r="J4080" s="53">
        <v>26</v>
      </c>
      <c r="K4080" s="52">
        <v>379</v>
      </c>
      <c r="L4080" s="52">
        <v>578.09410000000003</v>
      </c>
      <c r="M4080" s="55">
        <v>5</v>
      </c>
      <c r="N4080" s="61" t="s">
        <v>17</v>
      </c>
      <c r="P4080" s="66"/>
      <c r="Q4080" s="53"/>
      <c r="R4080" s="53"/>
      <c r="S4080" s="53"/>
      <c r="T4080" s="53"/>
      <c r="U4080" s="53"/>
      <c r="V4080" s="53"/>
      <c r="W4080" s="53"/>
      <c r="BY4080" s="53"/>
    </row>
    <row r="4081" spans="2:77" s="52" customFormat="1" ht="13" x14ac:dyDescent="0.3">
      <c r="B4081" s="53" t="s">
        <v>6787</v>
      </c>
      <c r="C4081" s="53" t="s">
        <v>169</v>
      </c>
      <c r="D4081" s="53" t="s">
        <v>6832</v>
      </c>
      <c r="E4081" s="53">
        <v>42.627769999999998</v>
      </c>
      <c r="F4081" s="53">
        <v>-2.9987300000000001</v>
      </c>
      <c r="G4081" s="54">
        <v>779.07950000000005</v>
      </c>
      <c r="H4081" s="53">
        <v>15</v>
      </c>
      <c r="I4081" s="53">
        <v>7</v>
      </c>
      <c r="J4081" s="53">
        <v>8</v>
      </c>
      <c r="K4081" s="52">
        <v>379</v>
      </c>
      <c r="L4081" s="52">
        <v>400.07950000000005</v>
      </c>
      <c r="M4081" s="55">
        <v>5</v>
      </c>
      <c r="N4081" s="61" t="s">
        <v>17</v>
      </c>
      <c r="P4081" s="66"/>
      <c r="Q4081" s="53"/>
      <c r="R4081" s="53"/>
      <c r="S4081" s="53"/>
      <c r="T4081" s="53"/>
      <c r="U4081" s="53"/>
      <c r="V4081" s="53"/>
      <c r="W4081" s="53"/>
      <c r="BY4081" s="53"/>
    </row>
    <row r="4082" spans="2:77" s="52" customFormat="1" ht="13" x14ac:dyDescent="0.3">
      <c r="B4082" s="53" t="s">
        <v>6787</v>
      </c>
      <c r="C4082" s="53" t="s">
        <v>169</v>
      </c>
      <c r="D4082" s="53" t="s">
        <v>6833</v>
      </c>
      <c r="E4082" s="53">
        <v>42.481310000000001</v>
      </c>
      <c r="F4082" s="53">
        <v>-2.6418439999999999</v>
      </c>
      <c r="G4082" s="54">
        <v>433.92840000000001</v>
      </c>
      <c r="H4082" s="53">
        <v>2187</v>
      </c>
      <c r="I4082" s="53">
        <v>1130</v>
      </c>
      <c r="J4082" s="53">
        <v>1057</v>
      </c>
      <c r="K4082" s="52">
        <v>379</v>
      </c>
      <c r="L4082" s="52">
        <v>54.928400000000011</v>
      </c>
      <c r="M4082" s="55">
        <v>2</v>
      </c>
      <c r="N4082" s="61" t="s">
        <v>16</v>
      </c>
      <c r="P4082" s="66"/>
      <c r="Q4082" s="53"/>
      <c r="R4082" s="53"/>
      <c r="S4082" s="53"/>
      <c r="T4082" s="53"/>
      <c r="U4082" s="53"/>
      <c r="V4082" s="53"/>
      <c r="W4082" s="53"/>
      <c r="BY4082" s="53"/>
    </row>
    <row r="4083" spans="2:77" s="52" customFormat="1" ht="13" x14ac:dyDescent="0.3">
      <c r="B4083" s="53" t="s">
        <v>6787</v>
      </c>
      <c r="C4083" s="53" t="s">
        <v>169</v>
      </c>
      <c r="D4083" s="53" t="s">
        <v>6834</v>
      </c>
      <c r="E4083" s="53">
        <v>42.006990000000002</v>
      </c>
      <c r="F4083" s="53">
        <v>-1.95191</v>
      </c>
      <c r="G4083" s="54">
        <v>533.96040000000005</v>
      </c>
      <c r="H4083" s="53">
        <v>2923</v>
      </c>
      <c r="I4083" s="53">
        <v>1534</v>
      </c>
      <c r="J4083" s="53">
        <v>1389</v>
      </c>
      <c r="K4083" s="52">
        <v>379</v>
      </c>
      <c r="L4083" s="52">
        <v>154.96040000000005</v>
      </c>
      <c r="M4083" s="55">
        <v>2</v>
      </c>
      <c r="N4083" s="61" t="s">
        <v>16</v>
      </c>
      <c r="P4083" s="66"/>
      <c r="Q4083" s="53"/>
      <c r="R4083" s="53"/>
      <c r="S4083" s="53"/>
      <c r="T4083" s="53"/>
      <c r="U4083" s="53"/>
      <c r="V4083" s="53"/>
      <c r="W4083" s="53"/>
      <c r="BY4083" s="53"/>
    </row>
    <row r="4084" spans="2:77" s="52" customFormat="1" ht="13" x14ac:dyDescent="0.3">
      <c r="B4084" s="53" t="s">
        <v>6787</v>
      </c>
      <c r="C4084" s="53" t="s">
        <v>169</v>
      </c>
      <c r="D4084" s="53" t="s">
        <v>6835</v>
      </c>
      <c r="E4084" s="53">
        <v>42.495150000000002</v>
      </c>
      <c r="F4084" s="53">
        <v>-2.8798020000000002</v>
      </c>
      <c r="G4084" s="54">
        <v>584.68129999999996</v>
      </c>
      <c r="H4084" s="53">
        <v>36</v>
      </c>
      <c r="I4084" s="53">
        <v>19</v>
      </c>
      <c r="J4084" s="53">
        <v>17</v>
      </c>
      <c r="K4084" s="52">
        <v>379</v>
      </c>
      <c r="L4084" s="52">
        <v>205.68129999999996</v>
      </c>
      <c r="M4084" s="55">
        <v>4</v>
      </c>
      <c r="N4084" s="61" t="s">
        <v>16</v>
      </c>
      <c r="P4084" s="66"/>
      <c r="Q4084" s="53"/>
      <c r="R4084" s="53"/>
      <c r="S4084" s="53"/>
      <c r="T4084" s="53"/>
      <c r="U4084" s="53"/>
      <c r="V4084" s="53"/>
      <c r="W4084" s="53"/>
      <c r="BY4084" s="53"/>
    </row>
    <row r="4085" spans="2:77" s="52" customFormat="1" ht="13" x14ac:dyDescent="0.3">
      <c r="B4085" s="53" t="s">
        <v>6787</v>
      </c>
      <c r="C4085" s="53" t="s">
        <v>169</v>
      </c>
      <c r="D4085" s="53" t="s">
        <v>6836</v>
      </c>
      <c r="E4085" s="53">
        <v>42.564549999999997</v>
      </c>
      <c r="F4085" s="53">
        <v>-2.9222000000000001</v>
      </c>
      <c r="G4085" s="54">
        <v>487.67160000000001</v>
      </c>
      <c r="H4085" s="53">
        <v>218</v>
      </c>
      <c r="I4085" s="53">
        <v>123</v>
      </c>
      <c r="J4085" s="53">
        <v>95</v>
      </c>
      <c r="K4085" s="52">
        <v>379</v>
      </c>
      <c r="L4085" s="52">
        <v>108.67160000000001</v>
      </c>
      <c r="M4085" s="55">
        <v>2</v>
      </c>
      <c r="N4085" s="61" t="s">
        <v>16</v>
      </c>
      <c r="P4085" s="66"/>
      <c r="Q4085" s="53"/>
      <c r="R4085" s="53"/>
      <c r="S4085" s="53"/>
      <c r="T4085" s="53"/>
      <c r="U4085" s="53"/>
      <c r="V4085" s="53"/>
      <c r="W4085" s="53"/>
      <c r="BY4085" s="53"/>
    </row>
    <row r="4086" spans="2:77" s="52" customFormat="1" ht="13" x14ac:dyDescent="0.3">
      <c r="B4086" s="53" t="s">
        <v>6787</v>
      </c>
      <c r="C4086" s="53" t="s">
        <v>169</v>
      </c>
      <c r="D4086" s="53" t="s">
        <v>6837</v>
      </c>
      <c r="E4086" s="53">
        <v>42.410719999999998</v>
      </c>
      <c r="F4086" s="53">
        <v>-2.8959969999999999</v>
      </c>
      <c r="G4086" s="54">
        <v>753.5059</v>
      </c>
      <c r="H4086" s="53">
        <v>132</v>
      </c>
      <c r="I4086" s="53">
        <v>74</v>
      </c>
      <c r="J4086" s="53">
        <v>58</v>
      </c>
      <c r="K4086" s="52">
        <v>379</v>
      </c>
      <c r="L4086" s="52">
        <v>374.5059</v>
      </c>
      <c r="M4086" s="55">
        <v>4</v>
      </c>
      <c r="N4086" s="61" t="s">
        <v>16</v>
      </c>
      <c r="P4086" s="66"/>
      <c r="Q4086" s="53"/>
      <c r="R4086" s="53"/>
      <c r="S4086" s="53"/>
      <c r="T4086" s="53"/>
      <c r="U4086" s="53"/>
      <c r="V4086" s="53"/>
      <c r="W4086" s="53"/>
      <c r="BY4086" s="53"/>
    </row>
    <row r="4087" spans="2:77" s="52" customFormat="1" ht="13" x14ac:dyDescent="0.3">
      <c r="B4087" s="53" t="s">
        <v>6787</v>
      </c>
      <c r="C4087" s="53" t="s">
        <v>169</v>
      </c>
      <c r="D4087" s="53" t="s">
        <v>6838</v>
      </c>
      <c r="E4087" s="53">
        <v>42.34995</v>
      </c>
      <c r="F4087" s="53">
        <v>-2.4258709999999999</v>
      </c>
      <c r="G4087" s="54">
        <v>870.19680000000005</v>
      </c>
      <c r="H4087" s="53">
        <v>276</v>
      </c>
      <c r="I4087" s="53">
        <v>156</v>
      </c>
      <c r="J4087" s="53">
        <v>120</v>
      </c>
      <c r="K4087" s="52">
        <v>379</v>
      </c>
      <c r="L4087" s="52">
        <v>491.19680000000005</v>
      </c>
      <c r="M4087" s="55">
        <v>5</v>
      </c>
      <c r="N4087" s="61" t="s">
        <v>17</v>
      </c>
      <c r="P4087" s="66"/>
      <c r="Q4087" s="53"/>
      <c r="R4087" s="53"/>
      <c r="S4087" s="53"/>
      <c r="T4087" s="53"/>
      <c r="U4087" s="53"/>
      <c r="V4087" s="53"/>
      <c r="W4087" s="53"/>
      <c r="BY4087" s="53"/>
    </row>
    <row r="4088" spans="2:77" s="52" customFormat="1" ht="13" x14ac:dyDescent="0.3">
      <c r="B4088" s="53" t="s">
        <v>6787</v>
      </c>
      <c r="C4088" s="53" t="s">
        <v>169</v>
      </c>
      <c r="D4088" s="53" t="s">
        <v>6839</v>
      </c>
      <c r="E4088" s="53">
        <v>42.384819999999998</v>
      </c>
      <c r="F4088" s="53">
        <v>-2.814371</v>
      </c>
      <c r="G4088" s="54">
        <v>591.12390000000005</v>
      </c>
      <c r="H4088" s="53">
        <v>191</v>
      </c>
      <c r="I4088" s="53">
        <v>99</v>
      </c>
      <c r="J4088" s="53">
        <v>92</v>
      </c>
      <c r="K4088" s="52">
        <v>379</v>
      </c>
      <c r="L4088" s="52">
        <v>212.12390000000005</v>
      </c>
      <c r="M4088" s="55">
        <v>4</v>
      </c>
      <c r="N4088" s="61" t="s">
        <v>16</v>
      </c>
      <c r="P4088" s="66"/>
      <c r="Q4088" s="53"/>
      <c r="R4088" s="53"/>
      <c r="S4088" s="53"/>
      <c r="T4088" s="53"/>
      <c r="U4088" s="53"/>
      <c r="V4088" s="53"/>
      <c r="W4088" s="53"/>
      <c r="BY4088" s="53"/>
    </row>
    <row r="4089" spans="2:77" s="52" customFormat="1" ht="13" x14ac:dyDescent="0.3">
      <c r="B4089" s="53" t="s">
        <v>6787</v>
      </c>
      <c r="C4089" s="53" t="s">
        <v>169</v>
      </c>
      <c r="D4089" s="53" t="s">
        <v>6840</v>
      </c>
      <c r="E4089" s="53">
        <v>42.342849999999999</v>
      </c>
      <c r="F4089" s="53">
        <v>-2.2194250000000002</v>
      </c>
      <c r="G4089" s="54">
        <v>524.19970000000001</v>
      </c>
      <c r="H4089" s="53">
        <v>277</v>
      </c>
      <c r="I4089" s="53">
        <v>152</v>
      </c>
      <c r="J4089" s="53">
        <v>125</v>
      </c>
      <c r="K4089" s="52">
        <v>379</v>
      </c>
      <c r="L4089" s="52">
        <v>145.19970000000001</v>
      </c>
      <c r="M4089" s="55">
        <v>2</v>
      </c>
      <c r="N4089" s="61" t="s">
        <v>16</v>
      </c>
      <c r="P4089" s="66"/>
      <c r="Q4089" s="53"/>
      <c r="R4089" s="53"/>
      <c r="S4089" s="53"/>
      <c r="T4089" s="53"/>
      <c r="U4089" s="53"/>
      <c r="V4089" s="53"/>
      <c r="W4089" s="53"/>
      <c r="BY4089" s="53"/>
    </row>
    <row r="4090" spans="2:77" s="52" customFormat="1" ht="13" x14ac:dyDescent="0.3">
      <c r="B4090" s="53" t="s">
        <v>6787</v>
      </c>
      <c r="C4090" s="53" t="s">
        <v>169</v>
      </c>
      <c r="D4090" s="53" t="s">
        <v>6841</v>
      </c>
      <c r="E4090" s="53">
        <v>42.065510000000003</v>
      </c>
      <c r="F4090" s="53">
        <v>-2.0930879999999998</v>
      </c>
      <c r="G4090" s="54">
        <v>700.76099999999997</v>
      </c>
      <c r="H4090" s="53">
        <v>463</v>
      </c>
      <c r="I4090" s="53">
        <v>261</v>
      </c>
      <c r="J4090" s="53">
        <v>202</v>
      </c>
      <c r="K4090" s="52">
        <v>379</v>
      </c>
      <c r="L4090" s="52">
        <v>321.76099999999997</v>
      </c>
      <c r="M4090" s="55">
        <v>4</v>
      </c>
      <c r="N4090" s="61" t="s">
        <v>16</v>
      </c>
      <c r="P4090" s="66"/>
      <c r="Q4090" s="53"/>
      <c r="R4090" s="53"/>
      <c r="S4090" s="53"/>
      <c r="T4090" s="53"/>
      <c r="U4090" s="53"/>
      <c r="V4090" s="53"/>
      <c r="W4090" s="53"/>
      <c r="BY4090" s="53"/>
    </row>
    <row r="4091" spans="2:77" s="52" customFormat="1" ht="13" x14ac:dyDescent="0.3">
      <c r="B4091" s="53" t="s">
        <v>6787</v>
      </c>
      <c r="C4091" s="53" t="s">
        <v>169</v>
      </c>
      <c r="D4091" s="53" t="s">
        <v>6842</v>
      </c>
      <c r="E4091" s="53">
        <v>42.433610000000002</v>
      </c>
      <c r="F4091" s="53">
        <v>-2.9940020000000001</v>
      </c>
      <c r="G4091" s="54">
        <v>729.33240000000001</v>
      </c>
      <c r="H4091" s="53">
        <v>35</v>
      </c>
      <c r="I4091" s="53">
        <v>20</v>
      </c>
      <c r="J4091" s="53">
        <v>15</v>
      </c>
      <c r="K4091" s="52">
        <v>379</v>
      </c>
      <c r="L4091" s="52">
        <v>350.33240000000001</v>
      </c>
      <c r="M4091" s="55">
        <v>4</v>
      </c>
      <c r="N4091" s="61" t="s">
        <v>16</v>
      </c>
      <c r="P4091" s="66"/>
      <c r="Q4091" s="53"/>
      <c r="R4091" s="53"/>
      <c r="S4091" s="53"/>
      <c r="T4091" s="53"/>
      <c r="U4091" s="53"/>
      <c r="V4091" s="53"/>
      <c r="W4091" s="53"/>
      <c r="BY4091" s="53"/>
    </row>
    <row r="4092" spans="2:77" s="52" customFormat="1" ht="13" x14ac:dyDescent="0.3">
      <c r="B4092" s="53" t="s">
        <v>6787</v>
      </c>
      <c r="C4092" s="53" t="s">
        <v>169</v>
      </c>
      <c r="D4092" s="53" t="s">
        <v>6843</v>
      </c>
      <c r="E4092" s="53">
        <v>42.541510000000002</v>
      </c>
      <c r="F4092" s="53">
        <v>-2.9630239999999999</v>
      </c>
      <c r="G4092" s="54">
        <v>518.90309999999999</v>
      </c>
      <c r="H4092" s="53">
        <v>551</v>
      </c>
      <c r="I4092" s="53">
        <v>292</v>
      </c>
      <c r="J4092" s="53">
        <v>259</v>
      </c>
      <c r="K4092" s="52">
        <v>379</v>
      </c>
      <c r="L4092" s="52">
        <v>139.90309999999999</v>
      </c>
      <c r="M4092" s="55">
        <v>2</v>
      </c>
      <c r="N4092" s="61" t="s">
        <v>16</v>
      </c>
      <c r="P4092" s="66"/>
      <c r="Q4092" s="53"/>
      <c r="R4092" s="53"/>
      <c r="S4092" s="53"/>
      <c r="T4092" s="53"/>
      <c r="U4092" s="53"/>
      <c r="V4092" s="53"/>
      <c r="W4092" s="53"/>
      <c r="BY4092" s="53"/>
    </row>
    <row r="4093" spans="2:77" s="52" customFormat="1" ht="13" x14ac:dyDescent="0.3">
      <c r="B4093" s="53" t="s">
        <v>6787</v>
      </c>
      <c r="C4093" s="53" t="s">
        <v>169</v>
      </c>
      <c r="D4093" s="53" t="s">
        <v>6844</v>
      </c>
      <c r="E4093" s="53">
        <v>42.37144</v>
      </c>
      <c r="F4093" s="53">
        <v>-2.58142</v>
      </c>
      <c r="G4093" s="54">
        <v>718.09559999999999</v>
      </c>
      <c r="H4093" s="53">
        <v>44</v>
      </c>
      <c r="I4093" s="53">
        <v>25</v>
      </c>
      <c r="J4093" s="53">
        <v>19</v>
      </c>
      <c r="K4093" s="52">
        <v>379</v>
      </c>
      <c r="L4093" s="52">
        <v>339.09559999999999</v>
      </c>
      <c r="M4093" s="55">
        <v>4</v>
      </c>
      <c r="N4093" s="61" t="s">
        <v>16</v>
      </c>
      <c r="P4093" s="66"/>
      <c r="Q4093" s="53"/>
      <c r="R4093" s="53"/>
      <c r="S4093" s="53"/>
      <c r="T4093" s="53"/>
      <c r="U4093" s="53"/>
      <c r="V4093" s="53"/>
      <c r="W4093" s="53"/>
      <c r="BY4093" s="53"/>
    </row>
    <row r="4094" spans="2:77" s="52" customFormat="1" ht="13" x14ac:dyDescent="0.3">
      <c r="B4094" s="53" t="s">
        <v>6787</v>
      </c>
      <c r="C4094" s="53" t="s">
        <v>169</v>
      </c>
      <c r="D4094" s="53" t="s">
        <v>6845</v>
      </c>
      <c r="E4094" s="53">
        <v>42.14893</v>
      </c>
      <c r="F4094" s="53">
        <v>-2.2693989999999999</v>
      </c>
      <c r="G4094" s="54">
        <v>800.34939999999995</v>
      </c>
      <c r="H4094" s="53">
        <v>159</v>
      </c>
      <c r="I4094" s="53">
        <v>89</v>
      </c>
      <c r="J4094" s="53">
        <v>70</v>
      </c>
      <c r="K4094" s="52">
        <v>379</v>
      </c>
      <c r="L4094" s="52">
        <v>421.34939999999995</v>
      </c>
      <c r="M4094" s="55">
        <v>5</v>
      </c>
      <c r="N4094" s="61" t="s">
        <v>17</v>
      </c>
      <c r="P4094" s="66"/>
      <c r="Q4094" s="53"/>
      <c r="R4094" s="53"/>
      <c r="S4094" s="53"/>
      <c r="T4094" s="53"/>
      <c r="U4094" s="53"/>
      <c r="V4094" s="53"/>
      <c r="W4094" s="53"/>
      <c r="BY4094" s="53"/>
    </row>
    <row r="4095" spans="2:77" s="52" customFormat="1" ht="13" x14ac:dyDescent="0.3">
      <c r="B4095" s="53" t="s">
        <v>6787</v>
      </c>
      <c r="C4095" s="53" t="s">
        <v>169</v>
      </c>
      <c r="D4095" s="53" t="s">
        <v>6846</v>
      </c>
      <c r="E4095" s="53">
        <v>42.388339999999999</v>
      </c>
      <c r="F4095" s="53">
        <v>-2.530942</v>
      </c>
      <c r="G4095" s="54">
        <v>556.18020000000001</v>
      </c>
      <c r="H4095" s="53">
        <v>1487</v>
      </c>
      <c r="I4095" s="53">
        <v>783</v>
      </c>
      <c r="J4095" s="53">
        <v>704</v>
      </c>
      <c r="K4095" s="52">
        <v>379</v>
      </c>
      <c r="L4095" s="52">
        <v>177.18020000000001</v>
      </c>
      <c r="M4095" s="55">
        <v>2</v>
      </c>
      <c r="N4095" s="61" t="s">
        <v>16</v>
      </c>
      <c r="P4095" s="66"/>
      <c r="Q4095" s="53"/>
      <c r="R4095" s="53"/>
      <c r="S4095" s="53"/>
      <c r="T4095" s="53"/>
      <c r="U4095" s="53"/>
      <c r="V4095" s="53"/>
      <c r="W4095" s="53"/>
      <c r="BY4095" s="53"/>
    </row>
    <row r="4096" spans="2:77" s="52" customFormat="1" ht="13" x14ac:dyDescent="0.3">
      <c r="B4096" s="53" t="s">
        <v>6787</v>
      </c>
      <c r="C4096" s="53" t="s">
        <v>169</v>
      </c>
      <c r="D4096" s="53" t="s">
        <v>6847</v>
      </c>
      <c r="E4096" s="53">
        <v>42.329340000000002</v>
      </c>
      <c r="F4096" s="53">
        <v>-2.850387</v>
      </c>
      <c r="G4096" s="54">
        <v>748.58270000000005</v>
      </c>
      <c r="H4096" s="53">
        <v>102</v>
      </c>
      <c r="I4096" s="53">
        <v>61</v>
      </c>
      <c r="J4096" s="53">
        <v>41</v>
      </c>
      <c r="K4096" s="52">
        <v>379</v>
      </c>
      <c r="L4096" s="52">
        <v>369.58270000000005</v>
      </c>
      <c r="M4096" s="55">
        <v>4</v>
      </c>
      <c r="N4096" s="61" t="s">
        <v>16</v>
      </c>
      <c r="P4096" s="66"/>
      <c r="Q4096" s="53"/>
      <c r="R4096" s="53"/>
      <c r="S4096" s="53"/>
      <c r="T4096" s="53"/>
      <c r="U4096" s="53"/>
      <c r="V4096" s="53"/>
      <c r="W4096" s="53"/>
      <c r="BY4096" s="53"/>
    </row>
    <row r="4097" spans="2:77" s="52" customFormat="1" ht="13" x14ac:dyDescent="0.3">
      <c r="B4097" s="53" t="s">
        <v>6787</v>
      </c>
      <c r="C4097" s="53" t="s">
        <v>169</v>
      </c>
      <c r="D4097" s="53" t="s">
        <v>6848</v>
      </c>
      <c r="E4097" s="53">
        <v>42.326729999999998</v>
      </c>
      <c r="F4097" s="53">
        <v>-3.013395</v>
      </c>
      <c r="G4097" s="54">
        <v>813.03779999999995</v>
      </c>
      <c r="H4097" s="53">
        <v>2077</v>
      </c>
      <c r="I4097" s="53">
        <v>1097</v>
      </c>
      <c r="J4097" s="53">
        <v>980</v>
      </c>
      <c r="K4097" s="52">
        <v>379</v>
      </c>
      <c r="L4097" s="52">
        <v>434.03779999999995</v>
      </c>
      <c r="M4097" s="55">
        <v>5</v>
      </c>
      <c r="N4097" s="61" t="s">
        <v>17</v>
      </c>
      <c r="P4097" s="66"/>
      <c r="Q4097" s="53"/>
      <c r="R4097" s="53"/>
      <c r="S4097" s="53"/>
      <c r="T4097" s="53"/>
      <c r="U4097" s="53"/>
      <c r="V4097" s="53"/>
      <c r="W4097" s="53"/>
      <c r="BY4097" s="53"/>
    </row>
    <row r="4098" spans="2:77" s="52" customFormat="1" ht="13" x14ac:dyDescent="0.3">
      <c r="B4098" s="53" t="s">
        <v>6787</v>
      </c>
      <c r="C4098" s="53" t="s">
        <v>169</v>
      </c>
      <c r="D4098" s="53" t="s">
        <v>6849</v>
      </c>
      <c r="E4098" s="53">
        <v>42.61551</v>
      </c>
      <c r="F4098" s="53">
        <v>-3.0383629999999999</v>
      </c>
      <c r="G4098" s="54">
        <v>696.92409999999995</v>
      </c>
      <c r="H4098" s="53">
        <v>96</v>
      </c>
      <c r="I4098" s="53">
        <v>50</v>
      </c>
      <c r="J4098" s="53">
        <v>46</v>
      </c>
      <c r="K4098" s="52">
        <v>379</v>
      </c>
      <c r="L4098" s="52">
        <v>317.92409999999995</v>
      </c>
      <c r="M4098" s="55">
        <v>4</v>
      </c>
      <c r="N4098" s="61" t="s">
        <v>16</v>
      </c>
      <c r="P4098" s="66"/>
      <c r="Q4098" s="53"/>
      <c r="R4098" s="53"/>
      <c r="S4098" s="53"/>
      <c r="T4098" s="53"/>
      <c r="U4098" s="53"/>
      <c r="V4098" s="53"/>
      <c r="W4098" s="53"/>
      <c r="BY4098" s="53"/>
    </row>
    <row r="4099" spans="2:77" s="52" customFormat="1" ht="13" x14ac:dyDescent="0.3">
      <c r="B4099" s="53" t="s">
        <v>6787</v>
      </c>
      <c r="C4099" s="53" t="s">
        <v>169</v>
      </c>
      <c r="D4099" s="53" t="s">
        <v>6850</v>
      </c>
      <c r="E4099" s="53">
        <v>42.581220000000002</v>
      </c>
      <c r="F4099" s="53">
        <v>-3.011809</v>
      </c>
      <c r="G4099" s="54">
        <v>558.22910000000002</v>
      </c>
      <c r="H4099" s="53">
        <v>162</v>
      </c>
      <c r="I4099" s="53">
        <v>107</v>
      </c>
      <c r="J4099" s="53">
        <v>55</v>
      </c>
      <c r="K4099" s="52">
        <v>379</v>
      </c>
      <c r="L4099" s="52">
        <v>179.22910000000002</v>
      </c>
      <c r="M4099" s="55">
        <v>2</v>
      </c>
      <c r="N4099" s="61" t="s">
        <v>16</v>
      </c>
      <c r="P4099" s="66"/>
      <c r="Q4099" s="53"/>
      <c r="R4099" s="53"/>
      <c r="S4099" s="53"/>
      <c r="T4099" s="53"/>
      <c r="U4099" s="53"/>
      <c r="V4099" s="53"/>
      <c r="W4099" s="53"/>
      <c r="BY4099" s="53"/>
    </row>
    <row r="4100" spans="2:77" s="52" customFormat="1" ht="13" x14ac:dyDescent="0.3">
      <c r="B4100" s="53" t="s">
        <v>6787</v>
      </c>
      <c r="C4100" s="53" t="s">
        <v>169</v>
      </c>
      <c r="D4100" s="53" t="s">
        <v>6851</v>
      </c>
      <c r="E4100" s="53">
        <v>42.466999999999999</v>
      </c>
      <c r="F4100" s="53">
        <v>-2.5625779999999998</v>
      </c>
      <c r="G4100" s="54">
        <v>436.04689999999999</v>
      </c>
      <c r="H4100" s="53">
        <v>3238</v>
      </c>
      <c r="I4100" s="53">
        <v>1661</v>
      </c>
      <c r="J4100" s="53">
        <v>1577</v>
      </c>
      <c r="K4100" s="52">
        <v>379</v>
      </c>
      <c r="L4100" s="52">
        <v>57.046899999999994</v>
      </c>
      <c r="M4100" s="55">
        <v>2</v>
      </c>
      <c r="N4100" s="61" t="s">
        <v>16</v>
      </c>
      <c r="P4100" s="66"/>
      <c r="Q4100" s="53"/>
      <c r="R4100" s="53"/>
      <c r="S4100" s="53"/>
      <c r="T4100" s="53"/>
      <c r="U4100" s="53"/>
      <c r="V4100" s="53"/>
      <c r="W4100" s="53"/>
      <c r="BY4100" s="53"/>
    </row>
    <row r="4101" spans="2:77" s="52" customFormat="1" ht="13" x14ac:dyDescent="0.3">
      <c r="B4101" s="53" t="s">
        <v>6787</v>
      </c>
      <c r="C4101" s="53" t="s">
        <v>169</v>
      </c>
      <c r="D4101" s="53" t="s">
        <v>6852</v>
      </c>
      <c r="E4101" s="53">
        <v>42.622540000000001</v>
      </c>
      <c r="F4101" s="53">
        <v>-2.9611429999999999</v>
      </c>
      <c r="G4101" s="54">
        <v>656.64480000000003</v>
      </c>
      <c r="H4101" s="53">
        <v>64</v>
      </c>
      <c r="I4101" s="53">
        <v>39</v>
      </c>
      <c r="J4101" s="53">
        <v>25</v>
      </c>
      <c r="K4101" s="52">
        <v>379</v>
      </c>
      <c r="L4101" s="52">
        <v>277.64480000000003</v>
      </c>
      <c r="M4101" s="55">
        <v>4</v>
      </c>
      <c r="N4101" s="61" t="s">
        <v>16</v>
      </c>
      <c r="P4101" s="66"/>
      <c r="Q4101" s="53"/>
      <c r="R4101" s="53"/>
      <c r="S4101" s="53"/>
      <c r="T4101" s="53"/>
      <c r="U4101" s="53"/>
      <c r="V4101" s="53"/>
      <c r="W4101" s="53"/>
      <c r="BY4101" s="53"/>
    </row>
    <row r="4102" spans="2:77" s="52" customFormat="1" ht="13" x14ac:dyDescent="0.3">
      <c r="B4102" s="53" t="s">
        <v>6787</v>
      </c>
      <c r="C4102" s="53" t="s">
        <v>169</v>
      </c>
      <c r="D4102" s="53" t="s">
        <v>6853</v>
      </c>
      <c r="E4102" s="53">
        <v>42.348239999999997</v>
      </c>
      <c r="F4102" s="53">
        <v>-2.2358259999999999</v>
      </c>
      <c r="G4102" s="54">
        <v>558.08479999999997</v>
      </c>
      <c r="H4102" s="53">
        <v>389</v>
      </c>
      <c r="I4102" s="53">
        <v>199</v>
      </c>
      <c r="J4102" s="53">
        <v>190</v>
      </c>
      <c r="K4102" s="52">
        <v>379</v>
      </c>
      <c r="L4102" s="52">
        <v>179.08479999999997</v>
      </c>
      <c r="M4102" s="55">
        <v>2</v>
      </c>
      <c r="N4102" s="61" t="s">
        <v>16</v>
      </c>
      <c r="P4102" s="66"/>
      <c r="Q4102" s="53"/>
      <c r="R4102" s="53"/>
      <c r="S4102" s="53"/>
      <c r="T4102" s="53"/>
      <c r="U4102" s="53"/>
      <c r="V4102" s="53"/>
      <c r="W4102" s="53"/>
      <c r="BY4102" s="53"/>
    </row>
    <row r="4103" spans="2:77" s="52" customFormat="1" ht="13" x14ac:dyDescent="0.3">
      <c r="B4103" s="53" t="s">
        <v>6787</v>
      </c>
      <c r="C4103" s="53" t="s">
        <v>169</v>
      </c>
      <c r="D4103" s="53" t="s">
        <v>6854</v>
      </c>
      <c r="E4103" s="53">
        <v>42.171460000000003</v>
      </c>
      <c r="F4103" s="53">
        <v>-2.617937</v>
      </c>
      <c r="G4103" s="54">
        <v>1052.7719999999999</v>
      </c>
      <c r="H4103" s="53">
        <v>25</v>
      </c>
      <c r="I4103" s="53">
        <v>17</v>
      </c>
      <c r="J4103" s="53">
        <v>8</v>
      </c>
      <c r="K4103" s="52">
        <v>379</v>
      </c>
      <c r="L4103" s="52">
        <v>673.77199999999993</v>
      </c>
      <c r="M4103" s="55">
        <v>6</v>
      </c>
      <c r="N4103" s="61" t="s">
        <v>17</v>
      </c>
      <c r="P4103" s="66"/>
      <c r="Q4103" s="53"/>
      <c r="R4103" s="53"/>
      <c r="S4103" s="53"/>
      <c r="T4103" s="53"/>
      <c r="U4103" s="53"/>
      <c r="V4103" s="53"/>
      <c r="W4103" s="53"/>
      <c r="BY4103" s="53"/>
    </row>
    <row r="4104" spans="2:77" s="52" customFormat="1" ht="13" x14ac:dyDescent="0.3">
      <c r="B4104" s="53" t="s">
        <v>6787</v>
      </c>
      <c r="C4104" s="53" t="s">
        <v>169</v>
      </c>
      <c r="D4104" s="53" t="s">
        <v>6855</v>
      </c>
      <c r="E4104" s="53">
        <v>42.550400000000003</v>
      </c>
      <c r="F4104" s="53">
        <v>-2.8210600000000001</v>
      </c>
      <c r="G4104" s="54">
        <v>480.4563</v>
      </c>
      <c r="H4104" s="53">
        <v>167</v>
      </c>
      <c r="I4104" s="53">
        <v>104</v>
      </c>
      <c r="J4104" s="53">
        <v>63</v>
      </c>
      <c r="K4104" s="52">
        <v>379</v>
      </c>
      <c r="L4104" s="52">
        <v>101.4563</v>
      </c>
      <c r="M4104" s="55">
        <v>2</v>
      </c>
      <c r="N4104" s="61" t="s">
        <v>16</v>
      </c>
      <c r="P4104" s="66"/>
      <c r="Q4104" s="53"/>
      <c r="R4104" s="53"/>
      <c r="S4104" s="53"/>
      <c r="T4104" s="53"/>
      <c r="U4104" s="53"/>
      <c r="V4104" s="53"/>
      <c r="W4104" s="53"/>
      <c r="BY4104" s="53"/>
    </row>
    <row r="4105" spans="2:77" s="52" customFormat="1" ht="13" x14ac:dyDescent="0.3">
      <c r="B4105" s="53" t="s">
        <v>6787</v>
      </c>
      <c r="C4105" s="53" t="s">
        <v>169</v>
      </c>
      <c r="D4105" s="53" t="s">
        <v>6856</v>
      </c>
      <c r="E4105" s="53">
        <v>42.450449999999996</v>
      </c>
      <c r="F4105" s="53">
        <v>-3.0267870000000001</v>
      </c>
      <c r="G4105" s="54">
        <v>728.10260000000005</v>
      </c>
      <c r="H4105" s="53">
        <v>323</v>
      </c>
      <c r="I4105" s="53">
        <v>182</v>
      </c>
      <c r="J4105" s="53">
        <v>141</v>
      </c>
      <c r="K4105" s="52">
        <v>379</v>
      </c>
      <c r="L4105" s="52">
        <v>349.10260000000005</v>
      </c>
      <c r="M4105" s="55">
        <v>4</v>
      </c>
      <c r="N4105" s="61" t="s">
        <v>16</v>
      </c>
      <c r="P4105" s="66"/>
      <c r="Q4105" s="53"/>
      <c r="R4105" s="53"/>
      <c r="S4105" s="53"/>
      <c r="T4105" s="53"/>
      <c r="U4105" s="53"/>
      <c r="V4105" s="53"/>
      <c r="W4105" s="53"/>
      <c r="BY4105" s="53"/>
    </row>
    <row r="4106" spans="2:77" s="52" customFormat="1" ht="13" x14ac:dyDescent="0.3">
      <c r="B4106" s="53" t="s">
        <v>6787</v>
      </c>
      <c r="C4106" s="53" t="s">
        <v>169</v>
      </c>
      <c r="D4106" s="53" t="s">
        <v>6857</v>
      </c>
      <c r="E4106" s="53">
        <v>42.10866</v>
      </c>
      <c r="F4106" s="53">
        <v>-2.0012270000000001</v>
      </c>
      <c r="G4106" s="54">
        <v>757.12070000000006</v>
      </c>
      <c r="H4106" s="53">
        <v>248</v>
      </c>
      <c r="I4106" s="53">
        <v>131</v>
      </c>
      <c r="J4106" s="53">
        <v>117</v>
      </c>
      <c r="K4106" s="52">
        <v>379</v>
      </c>
      <c r="L4106" s="52">
        <v>378.12070000000006</v>
      </c>
      <c r="M4106" s="55">
        <v>4</v>
      </c>
      <c r="N4106" s="61" t="s">
        <v>16</v>
      </c>
      <c r="P4106" s="66"/>
      <c r="Q4106" s="53"/>
      <c r="R4106" s="53"/>
      <c r="S4106" s="53"/>
      <c r="T4106" s="53"/>
      <c r="U4106" s="53"/>
      <c r="V4106" s="53"/>
      <c r="W4106" s="53"/>
      <c r="BY4106" s="53"/>
    </row>
    <row r="4107" spans="2:77" s="52" customFormat="1" ht="13" x14ac:dyDescent="0.3">
      <c r="B4107" s="53" t="s">
        <v>6787</v>
      </c>
      <c r="C4107" s="53" t="s">
        <v>169</v>
      </c>
      <c r="D4107" s="53" t="s">
        <v>6858</v>
      </c>
      <c r="E4107" s="53">
        <v>42.577210000000001</v>
      </c>
      <c r="F4107" s="53">
        <v>-2.846298</v>
      </c>
      <c r="G4107" s="54">
        <v>478.98910000000001</v>
      </c>
      <c r="H4107" s="53">
        <v>12261</v>
      </c>
      <c r="I4107" s="53">
        <v>6498</v>
      </c>
      <c r="J4107" s="53">
        <v>5763</v>
      </c>
      <c r="K4107" s="52">
        <v>379</v>
      </c>
      <c r="L4107" s="52">
        <v>99.989100000000008</v>
      </c>
      <c r="M4107" s="55">
        <v>2</v>
      </c>
      <c r="N4107" s="61" t="s">
        <v>16</v>
      </c>
      <c r="P4107" s="66"/>
      <c r="Q4107" s="53"/>
      <c r="R4107" s="53"/>
      <c r="S4107" s="53"/>
      <c r="T4107" s="53"/>
      <c r="U4107" s="53"/>
      <c r="V4107" s="53"/>
      <c r="W4107" s="53"/>
      <c r="BY4107" s="53"/>
    </row>
    <row r="4108" spans="2:77" s="52" customFormat="1" ht="13" x14ac:dyDescent="0.3">
      <c r="B4108" s="53" t="s">
        <v>6787</v>
      </c>
      <c r="C4108" s="53" t="s">
        <v>169</v>
      </c>
      <c r="D4108" s="53" t="s">
        <v>6859</v>
      </c>
      <c r="E4108" s="53">
        <v>42.214359999999999</v>
      </c>
      <c r="F4108" s="53">
        <v>-2.1647829999999999</v>
      </c>
      <c r="G4108" s="54">
        <v>592.40819999999997</v>
      </c>
      <c r="H4108" s="53">
        <v>384</v>
      </c>
      <c r="I4108" s="53">
        <v>208</v>
      </c>
      <c r="J4108" s="53">
        <v>176</v>
      </c>
      <c r="K4108" s="52">
        <v>379</v>
      </c>
      <c r="L4108" s="52">
        <v>213.40819999999997</v>
      </c>
      <c r="M4108" s="55">
        <v>4</v>
      </c>
      <c r="N4108" s="61" t="s">
        <v>16</v>
      </c>
      <c r="P4108" s="66"/>
      <c r="Q4108" s="53"/>
      <c r="R4108" s="53"/>
      <c r="S4108" s="53"/>
      <c r="T4108" s="53"/>
      <c r="U4108" s="53"/>
      <c r="V4108" s="53"/>
      <c r="W4108" s="53"/>
      <c r="BY4108" s="53"/>
    </row>
    <row r="4109" spans="2:77" s="52" customFormat="1" ht="13" x14ac:dyDescent="0.3">
      <c r="B4109" s="53" t="s">
        <v>6787</v>
      </c>
      <c r="C4109" s="53" t="s">
        <v>169</v>
      </c>
      <c r="D4109" s="53" t="s">
        <v>6860</v>
      </c>
      <c r="E4109" s="53">
        <v>42.502090000000003</v>
      </c>
      <c r="F4109" s="53">
        <v>-3.0198010000000002</v>
      </c>
      <c r="G4109" s="54">
        <v>572.08119999999997</v>
      </c>
      <c r="H4109" s="53">
        <v>94</v>
      </c>
      <c r="I4109" s="53">
        <v>51</v>
      </c>
      <c r="J4109" s="53">
        <v>43</v>
      </c>
      <c r="K4109" s="52">
        <v>379</v>
      </c>
      <c r="L4109" s="52">
        <v>193.08119999999997</v>
      </c>
      <c r="M4109" s="55">
        <v>2</v>
      </c>
      <c r="N4109" s="61" t="s">
        <v>16</v>
      </c>
      <c r="P4109" s="66"/>
      <c r="Q4109" s="53"/>
      <c r="R4109" s="53"/>
      <c r="S4109" s="53"/>
      <c r="T4109" s="53"/>
      <c r="U4109" s="53"/>
      <c r="V4109" s="53"/>
      <c r="W4109" s="53"/>
      <c r="BY4109" s="53"/>
    </row>
    <row r="4110" spans="2:77" s="52" customFormat="1" ht="13" x14ac:dyDescent="0.3">
      <c r="B4110" s="53" t="s">
        <v>6787</v>
      </c>
      <c r="C4110" s="53" t="s">
        <v>169</v>
      </c>
      <c r="D4110" s="53" t="s">
        <v>6861</v>
      </c>
      <c r="E4110" s="53">
        <v>42.448099999999997</v>
      </c>
      <c r="F4110" s="53">
        <v>-2.885615</v>
      </c>
      <c r="G4110" s="54">
        <v>655.49549999999999</v>
      </c>
      <c r="H4110" s="53">
        <v>160</v>
      </c>
      <c r="I4110" s="53">
        <v>83</v>
      </c>
      <c r="J4110" s="53">
        <v>77</v>
      </c>
      <c r="K4110" s="52">
        <v>379</v>
      </c>
      <c r="L4110" s="52">
        <v>276.49549999999999</v>
      </c>
      <c r="M4110" s="55">
        <v>4</v>
      </c>
      <c r="N4110" s="61" t="s">
        <v>16</v>
      </c>
      <c r="P4110" s="66"/>
      <c r="Q4110" s="53"/>
      <c r="R4110" s="53"/>
      <c r="S4110" s="53"/>
      <c r="T4110" s="53"/>
      <c r="U4110" s="53"/>
      <c r="V4110" s="53"/>
      <c r="W4110" s="53"/>
      <c r="BY4110" s="53"/>
    </row>
    <row r="4111" spans="2:77" s="52" customFormat="1" ht="13" x14ac:dyDescent="0.3">
      <c r="B4111" s="53" t="s">
        <v>6787</v>
      </c>
      <c r="C4111" s="53" t="s">
        <v>169</v>
      </c>
      <c r="D4111" s="53" t="s">
        <v>6862</v>
      </c>
      <c r="E4111" s="53">
        <v>42.437860000000001</v>
      </c>
      <c r="F4111" s="53">
        <v>-2.774394</v>
      </c>
      <c r="G4111" s="54">
        <v>515.52359999999999</v>
      </c>
      <c r="H4111" s="53">
        <v>453</v>
      </c>
      <c r="I4111" s="53">
        <v>245</v>
      </c>
      <c r="J4111" s="53">
        <v>208</v>
      </c>
      <c r="K4111" s="52">
        <v>379</v>
      </c>
      <c r="L4111" s="52">
        <v>136.52359999999999</v>
      </c>
      <c r="M4111" s="55">
        <v>2</v>
      </c>
      <c r="N4111" s="61" t="s">
        <v>16</v>
      </c>
      <c r="P4111" s="66"/>
      <c r="Q4111" s="53"/>
      <c r="R4111" s="53"/>
      <c r="S4111" s="53"/>
      <c r="T4111" s="53"/>
      <c r="U4111" s="53"/>
      <c r="V4111" s="53"/>
      <c r="W4111" s="53"/>
      <c r="BY4111" s="53"/>
    </row>
    <row r="4112" spans="2:77" s="52" customFormat="1" ht="13" x14ac:dyDescent="0.3">
      <c r="B4112" s="53" t="s">
        <v>6787</v>
      </c>
      <c r="C4112" s="53" t="s">
        <v>169</v>
      </c>
      <c r="D4112" s="53" t="s">
        <v>6863</v>
      </c>
      <c r="E4112" s="53">
        <v>42.45579</v>
      </c>
      <c r="F4112" s="53">
        <v>-2.7309950000000001</v>
      </c>
      <c r="G4112" s="54">
        <v>492.38830000000002</v>
      </c>
      <c r="H4112" s="53">
        <v>173</v>
      </c>
      <c r="I4112" s="53">
        <v>94</v>
      </c>
      <c r="J4112" s="53">
        <v>79</v>
      </c>
      <c r="K4112" s="52">
        <v>379</v>
      </c>
      <c r="L4112" s="52">
        <v>113.38830000000002</v>
      </c>
      <c r="M4112" s="55">
        <v>2</v>
      </c>
      <c r="N4112" s="61" t="s">
        <v>16</v>
      </c>
      <c r="P4112" s="66"/>
      <c r="Q4112" s="53"/>
      <c r="R4112" s="53"/>
      <c r="S4112" s="53"/>
      <c r="T4112" s="53"/>
      <c r="U4112" s="53"/>
      <c r="V4112" s="53"/>
      <c r="W4112" s="53"/>
      <c r="BY4112" s="53"/>
    </row>
    <row r="4113" spans="2:77" s="52" customFormat="1" ht="13" x14ac:dyDescent="0.3">
      <c r="B4113" s="53" t="s">
        <v>6787</v>
      </c>
      <c r="C4113" s="53" t="s">
        <v>169</v>
      </c>
      <c r="D4113" s="53" t="s">
        <v>6864</v>
      </c>
      <c r="E4113" s="53">
        <v>42.210059999999999</v>
      </c>
      <c r="F4113" s="53">
        <v>-2.4194789999999999</v>
      </c>
      <c r="G4113" s="54">
        <v>1145.7260000000001</v>
      </c>
      <c r="H4113" s="53">
        <v>13</v>
      </c>
      <c r="I4113" s="53">
        <v>5</v>
      </c>
      <c r="J4113" s="53">
        <v>8</v>
      </c>
      <c r="K4113" s="52">
        <v>379</v>
      </c>
      <c r="L4113" s="52">
        <v>766.72600000000011</v>
      </c>
      <c r="M4113" s="55">
        <v>6</v>
      </c>
      <c r="N4113" s="61" t="s">
        <v>17</v>
      </c>
      <c r="P4113" s="66"/>
      <c r="Q4113" s="53"/>
      <c r="R4113" s="53"/>
      <c r="S4113" s="53"/>
      <c r="T4113" s="53"/>
      <c r="U4113" s="53"/>
      <c r="V4113" s="53"/>
      <c r="W4113" s="53"/>
      <c r="BY4113" s="53"/>
    </row>
    <row r="4114" spans="2:77" s="52" customFormat="1" ht="13" x14ac:dyDescent="0.3">
      <c r="B4114" s="53" t="s">
        <v>6787</v>
      </c>
      <c r="C4114" s="53" t="s">
        <v>169</v>
      </c>
      <c r="D4114" s="53" t="s">
        <v>6865</v>
      </c>
      <c r="E4114" s="53">
        <v>42.391759999999998</v>
      </c>
      <c r="F4114" s="53">
        <v>-2.5852740000000001</v>
      </c>
      <c r="G4114" s="54">
        <v>677.0172</v>
      </c>
      <c r="H4114" s="53">
        <v>95</v>
      </c>
      <c r="I4114" s="53">
        <v>52</v>
      </c>
      <c r="J4114" s="53">
        <v>43</v>
      </c>
      <c r="K4114" s="52">
        <v>379</v>
      </c>
      <c r="L4114" s="52">
        <v>298.0172</v>
      </c>
      <c r="M4114" s="55">
        <v>4</v>
      </c>
      <c r="N4114" s="61" t="s">
        <v>16</v>
      </c>
      <c r="P4114" s="66"/>
      <c r="Q4114" s="53"/>
      <c r="R4114" s="53"/>
      <c r="S4114" s="53"/>
      <c r="T4114" s="53"/>
      <c r="U4114" s="53"/>
      <c r="V4114" s="53"/>
      <c r="W4114" s="53"/>
      <c r="BY4114" s="53"/>
    </row>
    <row r="4115" spans="2:77" s="52" customFormat="1" ht="13" x14ac:dyDescent="0.3">
      <c r="B4115" s="53" t="s">
        <v>6787</v>
      </c>
      <c r="C4115" s="53" t="s">
        <v>169</v>
      </c>
      <c r="D4115" s="53" t="s">
        <v>6866</v>
      </c>
      <c r="E4115" s="53">
        <v>42.429099999999998</v>
      </c>
      <c r="F4115" s="53">
        <v>-2.6941380000000001</v>
      </c>
      <c r="G4115" s="54">
        <v>514.9982</v>
      </c>
      <c r="H4115" s="53">
        <v>903</v>
      </c>
      <c r="I4115" s="53">
        <v>481</v>
      </c>
      <c r="J4115" s="53">
        <v>422</v>
      </c>
      <c r="K4115" s="52">
        <v>379</v>
      </c>
      <c r="L4115" s="52">
        <v>135.9982</v>
      </c>
      <c r="M4115" s="55">
        <v>2</v>
      </c>
      <c r="N4115" s="61" t="s">
        <v>16</v>
      </c>
      <c r="P4115" s="66"/>
      <c r="Q4115" s="53"/>
      <c r="R4115" s="53"/>
      <c r="S4115" s="53"/>
      <c r="T4115" s="53"/>
      <c r="U4115" s="53"/>
      <c r="V4115" s="53"/>
      <c r="W4115" s="53"/>
      <c r="BY4115" s="53"/>
    </row>
    <row r="4116" spans="2:77" s="52" customFormat="1" ht="13" x14ac:dyDescent="0.3">
      <c r="B4116" s="53" t="s">
        <v>6787</v>
      </c>
      <c r="C4116" s="53" t="s">
        <v>169</v>
      </c>
      <c r="D4116" s="53" t="s">
        <v>6867</v>
      </c>
      <c r="E4116" s="53">
        <v>42.070709999999998</v>
      </c>
      <c r="F4116" s="53">
        <v>-2.0101710000000002</v>
      </c>
      <c r="G4116" s="54">
        <v>568.72580000000005</v>
      </c>
      <c r="H4116" s="53">
        <v>706</v>
      </c>
      <c r="I4116" s="53">
        <v>406</v>
      </c>
      <c r="J4116" s="53">
        <v>300</v>
      </c>
      <c r="K4116" s="52">
        <v>379</v>
      </c>
      <c r="L4116" s="52">
        <v>189.72580000000005</v>
      </c>
      <c r="M4116" s="55">
        <v>2</v>
      </c>
      <c r="N4116" s="61" t="s">
        <v>16</v>
      </c>
      <c r="P4116" s="66"/>
      <c r="Q4116" s="53"/>
      <c r="R4116" s="53"/>
      <c r="S4116" s="53"/>
      <c r="T4116" s="53"/>
      <c r="U4116" s="53"/>
      <c r="V4116" s="53"/>
      <c r="W4116" s="53"/>
      <c r="BY4116" s="53"/>
    </row>
    <row r="4117" spans="2:77" s="52" customFormat="1" ht="13" x14ac:dyDescent="0.3">
      <c r="B4117" s="53" t="s">
        <v>6787</v>
      </c>
      <c r="C4117" s="53" t="s">
        <v>169</v>
      </c>
      <c r="D4117" s="53" t="s">
        <v>6868</v>
      </c>
      <c r="E4117" s="53">
        <v>42.218240000000002</v>
      </c>
      <c r="F4117" s="53">
        <v>-2.488461</v>
      </c>
      <c r="G4117" s="54">
        <v>869.41589999999997</v>
      </c>
      <c r="H4117" s="53">
        <v>26</v>
      </c>
      <c r="I4117" s="53">
        <v>15</v>
      </c>
      <c r="J4117" s="53">
        <v>11</v>
      </c>
      <c r="K4117" s="52">
        <v>379</v>
      </c>
      <c r="L4117" s="52">
        <v>490.41589999999997</v>
      </c>
      <c r="M4117" s="55">
        <v>5</v>
      </c>
      <c r="N4117" s="61" t="s">
        <v>17</v>
      </c>
      <c r="P4117" s="66"/>
      <c r="Q4117" s="53"/>
      <c r="R4117" s="53"/>
      <c r="S4117" s="53"/>
      <c r="T4117" s="53"/>
      <c r="U4117" s="53"/>
      <c r="V4117" s="53"/>
      <c r="W4117" s="53"/>
      <c r="BY4117" s="53"/>
    </row>
    <row r="4118" spans="2:77" s="52" customFormat="1" ht="13" x14ac:dyDescent="0.3">
      <c r="B4118" s="53" t="s">
        <v>6787</v>
      </c>
      <c r="C4118" s="53" t="s">
        <v>169</v>
      </c>
      <c r="D4118" s="53" t="s">
        <v>6869</v>
      </c>
      <c r="E4118" s="53">
        <v>42.1751</v>
      </c>
      <c r="F4118" s="53">
        <v>-2.5424470000000001</v>
      </c>
      <c r="G4118" s="54">
        <v>1043.9670000000001</v>
      </c>
      <c r="H4118" s="53">
        <v>143</v>
      </c>
      <c r="I4118" s="53">
        <v>86</v>
      </c>
      <c r="J4118" s="53">
        <v>57</v>
      </c>
      <c r="K4118" s="52">
        <v>379</v>
      </c>
      <c r="L4118" s="52">
        <v>664.9670000000001</v>
      </c>
      <c r="M4118" s="55">
        <v>6</v>
      </c>
      <c r="N4118" s="61" t="s">
        <v>17</v>
      </c>
      <c r="P4118" s="66"/>
      <c r="Q4118" s="53"/>
      <c r="R4118" s="53"/>
      <c r="S4118" s="53"/>
      <c r="T4118" s="53"/>
      <c r="U4118" s="53"/>
      <c r="V4118" s="53"/>
      <c r="W4118" s="53"/>
      <c r="BY4118" s="53"/>
    </row>
    <row r="4119" spans="2:77" s="52" customFormat="1" ht="13" x14ac:dyDescent="0.3">
      <c r="B4119" s="53" t="s">
        <v>6787</v>
      </c>
      <c r="C4119" s="53" t="s">
        <v>169</v>
      </c>
      <c r="D4119" s="53" t="s">
        <v>6870</v>
      </c>
      <c r="E4119" s="53">
        <v>42.333689999999997</v>
      </c>
      <c r="F4119" s="53">
        <v>-2.3207089999999999</v>
      </c>
      <c r="G4119" s="54">
        <v>612.09249999999997</v>
      </c>
      <c r="H4119" s="53">
        <v>334</v>
      </c>
      <c r="I4119" s="53">
        <v>189</v>
      </c>
      <c r="J4119" s="53">
        <v>145</v>
      </c>
      <c r="K4119" s="52">
        <v>379</v>
      </c>
      <c r="L4119" s="52">
        <v>233.09249999999997</v>
      </c>
      <c r="M4119" s="55">
        <v>4</v>
      </c>
      <c r="N4119" s="61" t="s">
        <v>16</v>
      </c>
      <c r="P4119" s="66"/>
      <c r="Q4119" s="53"/>
      <c r="R4119" s="53"/>
      <c r="S4119" s="53"/>
      <c r="T4119" s="53"/>
      <c r="U4119" s="53"/>
      <c r="V4119" s="53"/>
      <c r="W4119" s="53"/>
      <c r="BY4119" s="53"/>
    </row>
    <row r="4120" spans="2:77" s="52" customFormat="1" ht="13" x14ac:dyDescent="0.3">
      <c r="B4120" s="53" t="s">
        <v>6787</v>
      </c>
      <c r="C4120" s="53" t="s">
        <v>169</v>
      </c>
      <c r="D4120" s="53" t="s">
        <v>6871</v>
      </c>
      <c r="E4120" s="53">
        <v>42.426450000000003</v>
      </c>
      <c r="F4120" s="53">
        <v>-2.4614319999999998</v>
      </c>
      <c r="G4120" s="54">
        <v>438.44799999999998</v>
      </c>
      <c r="H4120" s="53">
        <v>7968</v>
      </c>
      <c r="I4120" s="53">
        <v>4087</v>
      </c>
      <c r="J4120" s="53">
        <v>3881</v>
      </c>
      <c r="K4120" s="52">
        <v>379</v>
      </c>
      <c r="L4120" s="52">
        <v>59.447999999999979</v>
      </c>
      <c r="M4120" s="55">
        <v>2</v>
      </c>
      <c r="N4120" s="61" t="s">
        <v>16</v>
      </c>
      <c r="P4120" s="66"/>
      <c r="Q4120" s="53"/>
      <c r="R4120" s="53"/>
      <c r="S4120" s="53"/>
      <c r="T4120" s="53"/>
      <c r="U4120" s="53"/>
      <c r="V4120" s="53"/>
      <c r="W4120" s="53"/>
      <c r="BY4120" s="53"/>
    </row>
    <row r="4121" spans="2:77" s="52" customFormat="1" ht="13" x14ac:dyDescent="0.3">
      <c r="B4121" s="53" t="s">
        <v>6787</v>
      </c>
      <c r="C4121" s="53" t="s">
        <v>169</v>
      </c>
      <c r="D4121" s="53" t="s">
        <v>6872</v>
      </c>
      <c r="E4121" s="53">
        <v>42.320399999999999</v>
      </c>
      <c r="F4121" s="53">
        <v>-2.7200679999999999</v>
      </c>
      <c r="G4121" s="54">
        <v>748.39189999999996</v>
      </c>
      <c r="H4121" s="53">
        <v>25</v>
      </c>
      <c r="I4121" s="53">
        <v>15</v>
      </c>
      <c r="J4121" s="53">
        <v>10</v>
      </c>
      <c r="K4121" s="52">
        <v>379</v>
      </c>
      <c r="L4121" s="52">
        <v>369.39189999999996</v>
      </c>
      <c r="M4121" s="55">
        <v>4</v>
      </c>
      <c r="N4121" s="61" t="s">
        <v>16</v>
      </c>
      <c r="P4121" s="66"/>
      <c r="Q4121" s="53"/>
      <c r="R4121" s="53"/>
      <c r="S4121" s="53"/>
      <c r="T4121" s="53"/>
      <c r="U4121" s="53"/>
      <c r="V4121" s="53"/>
      <c r="W4121" s="53"/>
      <c r="BY4121" s="53"/>
    </row>
    <row r="4122" spans="2:77" s="52" customFormat="1" ht="13" x14ac:dyDescent="0.3">
      <c r="B4122" s="53" t="s">
        <v>6787</v>
      </c>
      <c r="C4122" s="53" t="s">
        <v>169</v>
      </c>
      <c r="D4122" s="53" t="s">
        <v>6873</v>
      </c>
      <c r="E4122" s="53">
        <v>42.50365</v>
      </c>
      <c r="F4122" s="53">
        <v>-3.0465140000000002</v>
      </c>
      <c r="G4122" s="54">
        <v>586.01229999999998</v>
      </c>
      <c r="H4122" s="53">
        <v>290</v>
      </c>
      <c r="I4122" s="53">
        <v>147</v>
      </c>
      <c r="J4122" s="53">
        <v>143</v>
      </c>
      <c r="K4122" s="52">
        <v>379</v>
      </c>
      <c r="L4122" s="52">
        <v>207.01229999999998</v>
      </c>
      <c r="M4122" s="55">
        <v>4</v>
      </c>
      <c r="N4122" s="61" t="s">
        <v>16</v>
      </c>
      <c r="P4122" s="66"/>
      <c r="Q4122" s="53"/>
      <c r="R4122" s="53"/>
      <c r="S4122" s="53"/>
      <c r="T4122" s="53"/>
      <c r="U4122" s="53"/>
      <c r="V4122" s="53"/>
      <c r="W4122" s="53"/>
      <c r="BY4122" s="53"/>
    </row>
    <row r="4123" spans="2:77" s="52" customFormat="1" ht="13" x14ac:dyDescent="0.3">
      <c r="B4123" s="53" t="s">
        <v>6787</v>
      </c>
      <c r="C4123" s="53" t="s">
        <v>169</v>
      </c>
      <c r="D4123" s="53" t="s">
        <v>6874</v>
      </c>
      <c r="E4123" s="53">
        <v>42.327950000000001</v>
      </c>
      <c r="F4123" s="53">
        <v>-2.405732</v>
      </c>
      <c r="G4123" s="54">
        <v>574.0675</v>
      </c>
      <c r="H4123" s="53">
        <v>52</v>
      </c>
      <c r="I4123" s="53">
        <v>31</v>
      </c>
      <c r="J4123" s="53">
        <v>21</v>
      </c>
      <c r="K4123" s="52">
        <v>379</v>
      </c>
      <c r="L4123" s="52">
        <v>195.0675</v>
      </c>
      <c r="M4123" s="55">
        <v>2</v>
      </c>
      <c r="N4123" s="61" t="s">
        <v>16</v>
      </c>
      <c r="P4123" s="66"/>
      <c r="Q4123" s="53"/>
      <c r="R4123" s="53"/>
      <c r="S4123" s="53"/>
      <c r="T4123" s="53"/>
      <c r="U4123" s="53"/>
      <c r="V4123" s="53"/>
      <c r="W4123" s="53"/>
      <c r="BY4123" s="53"/>
    </row>
    <row r="4124" spans="2:77" s="52" customFormat="1" ht="13" x14ac:dyDescent="0.3">
      <c r="B4124" s="53" t="s">
        <v>6787</v>
      </c>
      <c r="C4124" s="53" t="s">
        <v>169</v>
      </c>
      <c r="D4124" s="53" t="s">
        <v>169</v>
      </c>
      <c r="E4124" s="53">
        <v>42.465769999999999</v>
      </c>
      <c r="F4124" s="53">
        <v>-2.4499949999999999</v>
      </c>
      <c r="G4124" s="54">
        <v>396.47280000000001</v>
      </c>
      <c r="H4124" s="53">
        <v>152107</v>
      </c>
      <c r="I4124" s="53">
        <v>73813</v>
      </c>
      <c r="J4124" s="53">
        <v>78294</v>
      </c>
      <c r="K4124" s="52">
        <v>379</v>
      </c>
      <c r="L4124" s="52">
        <v>17.472800000000007</v>
      </c>
      <c r="M4124" s="55">
        <v>2</v>
      </c>
      <c r="N4124" s="61" t="s">
        <v>16</v>
      </c>
      <c r="P4124" s="66"/>
      <c r="Q4124" s="53"/>
      <c r="R4124" s="53"/>
      <c r="S4124" s="53"/>
      <c r="T4124" s="53"/>
      <c r="U4124" s="53"/>
      <c r="V4124" s="53"/>
      <c r="W4124" s="53"/>
      <c r="BY4124" s="53"/>
    </row>
    <row r="4125" spans="2:77" s="52" customFormat="1" ht="13" x14ac:dyDescent="0.3">
      <c r="B4125" s="53" t="s">
        <v>6787</v>
      </c>
      <c r="C4125" s="53" t="s">
        <v>169</v>
      </c>
      <c r="D4125" s="53" t="s">
        <v>6875</v>
      </c>
      <c r="E4125" s="53">
        <v>42.104999999999997</v>
      </c>
      <c r="F4125" s="53">
        <v>-2.62399</v>
      </c>
      <c r="G4125" s="54">
        <v>1182.519</v>
      </c>
      <c r="H4125" s="53">
        <v>164</v>
      </c>
      <c r="I4125" s="53">
        <v>108</v>
      </c>
      <c r="J4125" s="53">
        <v>56</v>
      </c>
      <c r="K4125" s="52">
        <v>379</v>
      </c>
      <c r="L4125" s="52">
        <v>803.51900000000001</v>
      </c>
      <c r="M4125" s="55">
        <v>7</v>
      </c>
      <c r="N4125" s="61" t="s">
        <v>17</v>
      </c>
      <c r="P4125" s="66"/>
      <c r="Q4125" s="53"/>
      <c r="R4125" s="53"/>
      <c r="S4125" s="53"/>
      <c r="T4125" s="53"/>
      <c r="U4125" s="53"/>
      <c r="V4125" s="53"/>
      <c r="W4125" s="53"/>
      <c r="BY4125" s="53"/>
    </row>
    <row r="4126" spans="2:77" s="52" customFormat="1" ht="13" x14ac:dyDescent="0.3">
      <c r="B4126" s="53" t="s">
        <v>6787</v>
      </c>
      <c r="C4126" s="53" t="s">
        <v>169</v>
      </c>
      <c r="D4126" s="53" t="s">
        <v>6876</v>
      </c>
      <c r="E4126" s="53">
        <v>42.392600000000002</v>
      </c>
      <c r="F4126" s="53">
        <v>-2.6752199999999999</v>
      </c>
      <c r="G4126" s="54">
        <v>630.46</v>
      </c>
      <c r="H4126" s="53">
        <v>148</v>
      </c>
      <c r="I4126" s="53">
        <v>84</v>
      </c>
      <c r="J4126" s="53">
        <v>64</v>
      </c>
      <c r="K4126" s="52">
        <v>379</v>
      </c>
      <c r="L4126" s="52">
        <v>251.46000000000004</v>
      </c>
      <c r="M4126" s="55">
        <v>4</v>
      </c>
      <c r="N4126" s="61" t="s">
        <v>16</v>
      </c>
      <c r="P4126" s="66"/>
      <c r="Q4126" s="53"/>
      <c r="R4126" s="53"/>
      <c r="S4126" s="53"/>
      <c r="T4126" s="53"/>
      <c r="U4126" s="53"/>
      <c r="V4126" s="53"/>
      <c r="W4126" s="53"/>
      <c r="BY4126" s="53"/>
    </row>
    <row r="4127" spans="2:77" s="52" customFormat="1" ht="13" x14ac:dyDescent="0.3">
      <c r="B4127" s="53" t="s">
        <v>6787</v>
      </c>
      <c r="C4127" s="53" t="s">
        <v>169</v>
      </c>
      <c r="D4127" s="53" t="s">
        <v>6877</v>
      </c>
      <c r="E4127" s="53">
        <v>42.153370000000002</v>
      </c>
      <c r="F4127" s="53">
        <v>-2.945217</v>
      </c>
      <c r="G4127" s="54">
        <v>959.01279999999997</v>
      </c>
      <c r="H4127" s="53">
        <v>69</v>
      </c>
      <c r="I4127" s="53">
        <v>47</v>
      </c>
      <c r="J4127" s="53">
        <v>22</v>
      </c>
      <c r="K4127" s="52">
        <v>379</v>
      </c>
      <c r="L4127" s="52">
        <v>580.01279999999997</v>
      </c>
      <c r="M4127" s="55">
        <v>5</v>
      </c>
      <c r="N4127" s="61" t="s">
        <v>17</v>
      </c>
      <c r="P4127" s="66"/>
      <c r="Q4127" s="53"/>
      <c r="R4127" s="53"/>
      <c r="S4127" s="53"/>
      <c r="T4127" s="53"/>
      <c r="U4127" s="53"/>
      <c r="V4127" s="53"/>
      <c r="W4127" s="53"/>
      <c r="BY4127" s="53"/>
    </row>
    <row r="4128" spans="2:77" s="52" customFormat="1" ht="13" x14ac:dyDescent="0.3">
      <c r="B4128" s="53" t="s">
        <v>6787</v>
      </c>
      <c r="C4128" s="53" t="s">
        <v>169</v>
      </c>
      <c r="D4128" s="53" t="s">
        <v>6878</v>
      </c>
      <c r="E4128" s="53">
        <v>42.396140000000003</v>
      </c>
      <c r="F4128" s="53">
        <v>-2.8952330000000002</v>
      </c>
      <c r="G4128" s="54">
        <v>800.94600000000003</v>
      </c>
      <c r="H4128" s="53">
        <v>100</v>
      </c>
      <c r="I4128" s="53">
        <v>57</v>
      </c>
      <c r="J4128" s="53">
        <v>43</v>
      </c>
      <c r="K4128" s="52">
        <v>379</v>
      </c>
      <c r="L4128" s="52">
        <v>421.94600000000003</v>
      </c>
      <c r="M4128" s="55">
        <v>5</v>
      </c>
      <c r="N4128" s="61" t="s">
        <v>17</v>
      </c>
      <c r="P4128" s="66"/>
      <c r="Q4128" s="53"/>
      <c r="R4128" s="53"/>
      <c r="S4128" s="53"/>
      <c r="T4128" s="53"/>
      <c r="U4128" s="53"/>
      <c r="V4128" s="53"/>
      <c r="W4128" s="53"/>
      <c r="BY4128" s="53"/>
    </row>
    <row r="4129" spans="2:77" s="52" customFormat="1" ht="13" x14ac:dyDescent="0.3">
      <c r="B4129" s="53" t="s">
        <v>6787</v>
      </c>
      <c r="C4129" s="53" t="s">
        <v>169</v>
      </c>
      <c r="D4129" s="53" t="s">
        <v>6879</v>
      </c>
      <c r="E4129" s="53">
        <v>42.298380000000002</v>
      </c>
      <c r="F4129" s="53">
        <v>-2.7954189999999999</v>
      </c>
      <c r="G4129" s="54">
        <v>685.07619999999997</v>
      </c>
      <c r="H4129" s="53">
        <v>151</v>
      </c>
      <c r="I4129" s="53">
        <v>75</v>
      </c>
      <c r="J4129" s="53">
        <v>76</v>
      </c>
      <c r="K4129" s="52">
        <v>379</v>
      </c>
      <c r="L4129" s="52">
        <v>306.07619999999997</v>
      </c>
      <c r="M4129" s="55">
        <v>4</v>
      </c>
      <c r="N4129" s="61" t="s">
        <v>16</v>
      </c>
      <c r="P4129" s="66"/>
      <c r="Q4129" s="53"/>
      <c r="R4129" s="53"/>
      <c r="S4129" s="53"/>
      <c r="T4129" s="53"/>
      <c r="U4129" s="53"/>
      <c r="V4129" s="53"/>
      <c r="W4129" s="53"/>
      <c r="BY4129" s="53"/>
    </row>
    <row r="4130" spans="2:77" s="52" customFormat="1" ht="13" x14ac:dyDescent="0.3">
      <c r="B4130" s="53" t="s">
        <v>6787</v>
      </c>
      <c r="C4130" s="53" t="s">
        <v>169</v>
      </c>
      <c r="D4130" s="53" t="s">
        <v>6880</v>
      </c>
      <c r="E4130" s="53">
        <v>42.382660000000001</v>
      </c>
      <c r="F4130" s="53">
        <v>-2.55403</v>
      </c>
      <c r="G4130" s="54">
        <v>599.93230000000005</v>
      </c>
      <c r="H4130" s="53">
        <v>283</v>
      </c>
      <c r="I4130" s="53">
        <v>151</v>
      </c>
      <c r="J4130" s="53">
        <v>132</v>
      </c>
      <c r="K4130" s="52">
        <v>379</v>
      </c>
      <c r="L4130" s="52">
        <v>220.93230000000005</v>
      </c>
      <c r="M4130" s="55">
        <v>4</v>
      </c>
      <c r="N4130" s="61" t="s">
        <v>16</v>
      </c>
      <c r="P4130" s="66"/>
      <c r="Q4130" s="53"/>
      <c r="R4130" s="53"/>
      <c r="S4130" s="53"/>
      <c r="T4130" s="53"/>
      <c r="U4130" s="53"/>
      <c r="V4130" s="53"/>
      <c r="W4130" s="53"/>
      <c r="BY4130" s="53"/>
    </row>
    <row r="4131" spans="2:77" s="52" customFormat="1" ht="13" x14ac:dyDescent="0.3">
      <c r="B4131" s="53" t="s">
        <v>6787</v>
      </c>
      <c r="C4131" s="53" t="s">
        <v>169</v>
      </c>
      <c r="D4131" s="53" t="s">
        <v>6881</v>
      </c>
      <c r="E4131" s="53">
        <v>42.188659999999999</v>
      </c>
      <c r="F4131" s="53">
        <v>-2.2953009999999998</v>
      </c>
      <c r="G4131" s="54">
        <v>801.2989</v>
      </c>
      <c r="H4131" s="53">
        <v>123</v>
      </c>
      <c r="I4131" s="53">
        <v>58</v>
      </c>
      <c r="J4131" s="53">
        <v>65</v>
      </c>
      <c r="K4131" s="52">
        <v>379</v>
      </c>
      <c r="L4131" s="52">
        <v>422.2989</v>
      </c>
      <c r="M4131" s="55">
        <v>5</v>
      </c>
      <c r="N4131" s="61" t="s">
        <v>17</v>
      </c>
      <c r="P4131" s="66"/>
      <c r="Q4131" s="53"/>
      <c r="R4131" s="53"/>
      <c r="S4131" s="53"/>
      <c r="T4131" s="53"/>
      <c r="U4131" s="53"/>
      <c r="V4131" s="53"/>
      <c r="W4131" s="53"/>
      <c r="BY4131" s="53"/>
    </row>
    <row r="4132" spans="2:77" s="52" customFormat="1" ht="13" x14ac:dyDescent="0.3">
      <c r="B4132" s="53" t="s">
        <v>6787</v>
      </c>
      <c r="C4132" s="53" t="s">
        <v>169</v>
      </c>
      <c r="D4132" s="53" t="s">
        <v>6882</v>
      </c>
      <c r="E4132" s="53">
        <v>42.403019999999998</v>
      </c>
      <c r="F4132" s="53">
        <v>-2.324659</v>
      </c>
      <c r="G4132" s="54">
        <v>409.37189999999998</v>
      </c>
      <c r="H4132" s="53">
        <v>1781</v>
      </c>
      <c r="I4132" s="53">
        <v>959</v>
      </c>
      <c r="J4132" s="53">
        <v>822</v>
      </c>
      <c r="K4132" s="52">
        <v>379</v>
      </c>
      <c r="L4132" s="52">
        <v>30.371899999999982</v>
      </c>
      <c r="M4132" s="55">
        <v>2</v>
      </c>
      <c r="N4132" s="61" t="s">
        <v>16</v>
      </c>
      <c r="P4132" s="66"/>
      <c r="Q4132" s="53"/>
      <c r="R4132" s="53"/>
      <c r="S4132" s="53"/>
      <c r="T4132" s="53"/>
      <c r="U4132" s="53"/>
      <c r="V4132" s="53"/>
      <c r="W4132" s="53"/>
      <c r="BY4132" s="53"/>
    </row>
    <row r="4133" spans="2:77" s="52" customFormat="1" ht="13" x14ac:dyDescent="0.3">
      <c r="B4133" s="53" t="s">
        <v>6787</v>
      </c>
      <c r="C4133" s="53" t="s">
        <v>169</v>
      </c>
      <c r="D4133" s="53" t="s">
        <v>6883</v>
      </c>
      <c r="E4133" s="53">
        <v>42.133380000000002</v>
      </c>
      <c r="F4133" s="53">
        <v>-2.1097350000000001</v>
      </c>
      <c r="G4133" s="54">
        <v>881.15300000000002</v>
      </c>
      <c r="H4133" s="53">
        <v>60</v>
      </c>
      <c r="I4133" s="53">
        <v>36</v>
      </c>
      <c r="J4133" s="53">
        <v>24</v>
      </c>
      <c r="K4133" s="52">
        <v>379</v>
      </c>
      <c r="L4133" s="52">
        <v>502.15300000000002</v>
      </c>
      <c r="M4133" s="55">
        <v>5</v>
      </c>
      <c r="N4133" s="61" t="s">
        <v>17</v>
      </c>
      <c r="P4133" s="66"/>
      <c r="Q4133" s="53"/>
      <c r="R4133" s="53"/>
      <c r="S4133" s="53"/>
      <c r="T4133" s="53"/>
      <c r="U4133" s="53"/>
      <c r="V4133" s="53"/>
      <c r="W4133" s="53"/>
      <c r="BY4133" s="53"/>
    </row>
    <row r="4134" spans="2:77" s="52" customFormat="1" ht="13" x14ac:dyDescent="0.3">
      <c r="B4134" s="53" t="s">
        <v>6787</v>
      </c>
      <c r="C4134" s="53" t="s">
        <v>169</v>
      </c>
      <c r="D4134" s="53" t="s">
        <v>6884</v>
      </c>
      <c r="E4134" s="53">
        <v>42.22531</v>
      </c>
      <c r="F4134" s="53">
        <v>-2.5288940000000002</v>
      </c>
      <c r="G4134" s="54">
        <v>1102.0830000000001</v>
      </c>
      <c r="H4134" s="53">
        <v>39</v>
      </c>
      <c r="I4134" s="53">
        <v>25</v>
      </c>
      <c r="J4134" s="53">
        <v>14</v>
      </c>
      <c r="K4134" s="52">
        <v>379</v>
      </c>
      <c r="L4134" s="52">
        <v>723.08300000000008</v>
      </c>
      <c r="M4134" s="55">
        <v>6</v>
      </c>
      <c r="N4134" s="61" t="s">
        <v>17</v>
      </c>
      <c r="P4134" s="66"/>
      <c r="Q4134" s="53"/>
      <c r="R4134" s="53"/>
      <c r="S4134" s="53"/>
      <c r="T4134" s="53"/>
      <c r="U4134" s="53"/>
      <c r="V4134" s="53"/>
      <c r="W4134" s="53"/>
      <c r="BY4134" s="53"/>
    </row>
    <row r="4135" spans="2:77" s="52" customFormat="1" ht="13" x14ac:dyDescent="0.3">
      <c r="B4135" s="53" t="s">
        <v>6787</v>
      </c>
      <c r="C4135" s="53" t="s">
        <v>169</v>
      </c>
      <c r="D4135" s="53" t="s">
        <v>6885</v>
      </c>
      <c r="E4135" s="53">
        <v>42.416040000000002</v>
      </c>
      <c r="F4135" s="53">
        <v>-2.734324</v>
      </c>
      <c r="G4135" s="54">
        <v>491.86759999999998</v>
      </c>
      <c r="H4135" s="53">
        <v>8474</v>
      </c>
      <c r="I4135" s="53">
        <v>4252</v>
      </c>
      <c r="J4135" s="53">
        <v>4222</v>
      </c>
      <c r="K4135" s="52">
        <v>379</v>
      </c>
      <c r="L4135" s="52">
        <v>112.86759999999998</v>
      </c>
      <c r="M4135" s="55">
        <v>2</v>
      </c>
      <c r="N4135" s="61" t="s">
        <v>16</v>
      </c>
      <c r="P4135" s="66"/>
      <c r="Q4135" s="53"/>
      <c r="R4135" s="53"/>
      <c r="S4135" s="53"/>
      <c r="T4135" s="53"/>
      <c r="U4135" s="53"/>
      <c r="V4135" s="53"/>
      <c r="W4135" s="53"/>
      <c r="BY4135" s="53"/>
    </row>
    <row r="4136" spans="2:77" s="52" customFormat="1" ht="13" x14ac:dyDescent="0.3">
      <c r="B4136" s="53" t="s">
        <v>6787</v>
      </c>
      <c r="C4136" s="53" t="s">
        <v>169</v>
      </c>
      <c r="D4136" s="53" t="s">
        <v>6886</v>
      </c>
      <c r="E4136" s="53">
        <v>42.334139999999998</v>
      </c>
      <c r="F4136" s="53">
        <v>-2.486961</v>
      </c>
      <c r="G4136" s="54">
        <v>621.63170000000002</v>
      </c>
      <c r="H4136" s="53">
        <v>1071</v>
      </c>
      <c r="I4136" s="53">
        <v>600</v>
      </c>
      <c r="J4136" s="53">
        <v>471</v>
      </c>
      <c r="K4136" s="52">
        <v>379</v>
      </c>
      <c r="L4136" s="52">
        <v>242.63170000000002</v>
      </c>
      <c r="M4136" s="55">
        <v>4</v>
      </c>
      <c r="N4136" s="61" t="s">
        <v>16</v>
      </c>
      <c r="P4136" s="66"/>
      <c r="Q4136" s="53"/>
      <c r="R4136" s="53"/>
      <c r="S4136" s="53"/>
      <c r="T4136" s="53"/>
      <c r="U4136" s="53"/>
      <c r="V4136" s="53"/>
      <c r="W4136" s="53"/>
      <c r="BY4136" s="53"/>
    </row>
    <row r="4137" spans="2:77" s="52" customFormat="1" ht="13" x14ac:dyDescent="0.3">
      <c r="B4137" s="53" t="s">
        <v>6787</v>
      </c>
      <c r="C4137" s="53" t="s">
        <v>169</v>
      </c>
      <c r="D4137" s="53" t="s">
        <v>6887</v>
      </c>
      <c r="E4137" s="53">
        <v>41.964080000000003</v>
      </c>
      <c r="F4137" s="53">
        <v>-2.098725</v>
      </c>
      <c r="G4137" s="54">
        <v>927.89329999999995</v>
      </c>
      <c r="H4137" s="53">
        <v>18</v>
      </c>
      <c r="I4137" s="53">
        <v>14</v>
      </c>
      <c r="J4137" s="53">
        <v>4</v>
      </c>
      <c r="K4137" s="52">
        <v>379</v>
      </c>
      <c r="L4137" s="52">
        <v>548.89329999999995</v>
      </c>
      <c r="M4137" s="55">
        <v>5</v>
      </c>
      <c r="N4137" s="61" t="s">
        <v>17</v>
      </c>
      <c r="P4137" s="66"/>
      <c r="Q4137" s="53"/>
      <c r="R4137" s="53"/>
      <c r="S4137" s="53"/>
      <c r="T4137" s="53"/>
      <c r="U4137" s="53"/>
      <c r="V4137" s="53"/>
      <c r="W4137" s="53"/>
      <c r="BY4137" s="53"/>
    </row>
    <row r="4138" spans="2:77" s="52" customFormat="1" ht="13" x14ac:dyDescent="0.3">
      <c r="B4138" s="53" t="s">
        <v>6787</v>
      </c>
      <c r="C4138" s="53" t="s">
        <v>169</v>
      </c>
      <c r="D4138" s="53" t="s">
        <v>6888</v>
      </c>
      <c r="E4138" s="53">
        <v>42.43074</v>
      </c>
      <c r="F4138" s="53">
        <v>-2.564667</v>
      </c>
      <c r="G4138" s="54">
        <v>505.48790000000002</v>
      </c>
      <c r="H4138" s="53">
        <v>2830</v>
      </c>
      <c r="I4138" s="53">
        <v>1466</v>
      </c>
      <c r="J4138" s="53">
        <v>1364</v>
      </c>
      <c r="K4138" s="52">
        <v>379</v>
      </c>
      <c r="L4138" s="52">
        <v>126.48790000000002</v>
      </c>
      <c r="M4138" s="55">
        <v>2</v>
      </c>
      <c r="N4138" s="61" t="s">
        <v>16</v>
      </c>
      <c r="P4138" s="66"/>
      <c r="Q4138" s="53"/>
      <c r="R4138" s="53"/>
      <c r="S4138" s="53"/>
      <c r="T4138" s="53"/>
      <c r="U4138" s="53"/>
      <c r="V4138" s="53"/>
      <c r="W4138" s="53"/>
      <c r="BY4138" s="53"/>
    </row>
    <row r="4139" spans="2:77" s="52" customFormat="1" ht="13" x14ac:dyDescent="0.3">
      <c r="B4139" s="53" t="s">
        <v>6787</v>
      </c>
      <c r="C4139" s="53" t="s">
        <v>169</v>
      </c>
      <c r="D4139" s="53" t="s">
        <v>6889</v>
      </c>
      <c r="E4139" s="53">
        <v>42.269640000000003</v>
      </c>
      <c r="F4139" s="53">
        <v>-2.6193900000000001</v>
      </c>
      <c r="G4139" s="54">
        <v>861.13850000000002</v>
      </c>
      <c r="H4139" s="53">
        <v>79</v>
      </c>
      <c r="I4139" s="53">
        <v>46</v>
      </c>
      <c r="J4139" s="53">
        <v>33</v>
      </c>
      <c r="K4139" s="52">
        <v>379</v>
      </c>
      <c r="L4139" s="52">
        <v>482.13850000000002</v>
      </c>
      <c r="M4139" s="55">
        <v>5</v>
      </c>
      <c r="N4139" s="61" t="s">
        <v>17</v>
      </c>
      <c r="P4139" s="66"/>
      <c r="Q4139" s="53"/>
      <c r="R4139" s="53"/>
      <c r="S4139" s="53"/>
      <c r="T4139" s="53"/>
      <c r="U4139" s="53"/>
      <c r="V4139" s="53"/>
      <c r="W4139" s="53"/>
      <c r="BY4139" s="53"/>
    </row>
    <row r="4140" spans="2:77" s="52" customFormat="1" ht="13" x14ac:dyDescent="0.3">
      <c r="B4140" s="53" t="s">
        <v>6787</v>
      </c>
      <c r="C4140" s="53" t="s">
        <v>169</v>
      </c>
      <c r="D4140" s="53" t="s">
        <v>6890</v>
      </c>
      <c r="E4140" s="53">
        <v>42.217770000000002</v>
      </c>
      <c r="F4140" s="53">
        <v>-2.6676280000000001</v>
      </c>
      <c r="G4140" s="54">
        <v>1008.789</v>
      </c>
      <c r="H4140" s="53">
        <v>104</v>
      </c>
      <c r="I4140" s="53">
        <v>62</v>
      </c>
      <c r="J4140" s="53">
        <v>42</v>
      </c>
      <c r="K4140" s="52">
        <v>379</v>
      </c>
      <c r="L4140" s="52">
        <v>629.78899999999999</v>
      </c>
      <c r="M4140" s="55">
        <v>6</v>
      </c>
      <c r="N4140" s="61" t="s">
        <v>17</v>
      </c>
      <c r="P4140" s="66"/>
      <c r="Q4140" s="53"/>
      <c r="R4140" s="53"/>
      <c r="S4140" s="53"/>
      <c r="T4140" s="53"/>
      <c r="U4140" s="53"/>
      <c r="V4140" s="53"/>
      <c r="W4140" s="53"/>
      <c r="BY4140" s="53"/>
    </row>
    <row r="4141" spans="2:77" s="52" customFormat="1" ht="13" x14ac:dyDescent="0.3">
      <c r="B4141" s="53" t="s">
        <v>6787</v>
      </c>
      <c r="C4141" s="53" t="s">
        <v>169</v>
      </c>
      <c r="D4141" s="53" t="s">
        <v>6891</v>
      </c>
      <c r="E4141" s="53">
        <v>42.524650000000001</v>
      </c>
      <c r="F4141" s="53">
        <v>-3.0036309999999999</v>
      </c>
      <c r="G4141" s="54">
        <v>550.35469999999998</v>
      </c>
      <c r="H4141" s="53">
        <v>76</v>
      </c>
      <c r="I4141" s="53">
        <v>43</v>
      </c>
      <c r="J4141" s="53">
        <v>33</v>
      </c>
      <c r="K4141" s="52">
        <v>379</v>
      </c>
      <c r="L4141" s="52">
        <v>171.35469999999998</v>
      </c>
      <c r="M4141" s="55">
        <v>2</v>
      </c>
      <c r="N4141" s="61" t="s">
        <v>16</v>
      </c>
      <c r="P4141" s="66"/>
      <c r="Q4141" s="53"/>
      <c r="R4141" s="53"/>
      <c r="S4141" s="53"/>
      <c r="T4141" s="53"/>
      <c r="U4141" s="53"/>
      <c r="V4141" s="53"/>
      <c r="W4141" s="53"/>
      <c r="BY4141" s="53"/>
    </row>
    <row r="4142" spans="2:77" s="52" customFormat="1" ht="13" x14ac:dyDescent="0.3">
      <c r="B4142" s="53" t="s">
        <v>6787</v>
      </c>
      <c r="C4142" s="53" t="s">
        <v>169</v>
      </c>
      <c r="D4142" s="53" t="s">
        <v>6892</v>
      </c>
      <c r="E4142" s="53">
        <v>42.29795</v>
      </c>
      <c r="F4142" s="53">
        <v>-2.2446630000000001</v>
      </c>
      <c r="G4142" s="54">
        <v>885.07560000000001</v>
      </c>
      <c r="H4142" s="53">
        <v>352</v>
      </c>
      <c r="I4142" s="53">
        <v>221</v>
      </c>
      <c r="J4142" s="53">
        <v>131</v>
      </c>
      <c r="K4142" s="52">
        <v>379</v>
      </c>
      <c r="L4142" s="52">
        <v>506.07560000000001</v>
      </c>
      <c r="M4142" s="55">
        <v>5</v>
      </c>
      <c r="N4142" s="61" t="s">
        <v>17</v>
      </c>
      <c r="P4142" s="66"/>
      <c r="Q4142" s="53"/>
      <c r="R4142" s="53"/>
      <c r="S4142" s="53"/>
      <c r="T4142" s="53"/>
      <c r="U4142" s="53"/>
      <c r="V4142" s="53"/>
      <c r="W4142" s="53"/>
      <c r="BY4142" s="53"/>
    </row>
    <row r="4143" spans="2:77" s="52" customFormat="1" ht="13" x14ac:dyDescent="0.3">
      <c r="B4143" s="53" t="s">
        <v>6787</v>
      </c>
      <c r="C4143" s="53" t="s">
        <v>169</v>
      </c>
      <c r="D4143" s="53" t="s">
        <v>6893</v>
      </c>
      <c r="E4143" s="53">
        <v>42.34657</v>
      </c>
      <c r="F4143" s="53">
        <v>-3.0051410000000001</v>
      </c>
      <c r="G4143" s="54">
        <v>792.99220000000003</v>
      </c>
      <c r="H4143" s="53">
        <v>214</v>
      </c>
      <c r="I4143" s="53">
        <v>126</v>
      </c>
      <c r="J4143" s="53">
        <v>88</v>
      </c>
      <c r="K4143" s="52">
        <v>379</v>
      </c>
      <c r="L4143" s="52">
        <v>413.99220000000003</v>
      </c>
      <c r="M4143" s="55">
        <v>5</v>
      </c>
      <c r="N4143" s="61" t="s">
        <v>17</v>
      </c>
      <c r="P4143" s="66"/>
      <c r="Q4143" s="53"/>
      <c r="R4143" s="53"/>
      <c r="S4143" s="53"/>
      <c r="T4143" s="53"/>
      <c r="U4143" s="53"/>
      <c r="V4143" s="53"/>
      <c r="W4143" s="53"/>
      <c r="BY4143" s="53"/>
    </row>
    <row r="4144" spans="2:77" s="52" customFormat="1" ht="13" x14ac:dyDescent="0.3">
      <c r="B4144" s="53" t="s">
        <v>6787</v>
      </c>
      <c r="C4144" s="53" t="s">
        <v>169</v>
      </c>
      <c r="D4144" s="53" t="s">
        <v>6894</v>
      </c>
      <c r="E4144" s="53">
        <v>42.542149999999999</v>
      </c>
      <c r="F4144" s="53">
        <v>-2.8332269999999999</v>
      </c>
      <c r="G4144" s="54">
        <v>499.60539999999997</v>
      </c>
      <c r="H4144" s="53">
        <v>332</v>
      </c>
      <c r="I4144" s="53">
        <v>178</v>
      </c>
      <c r="J4144" s="53">
        <v>154</v>
      </c>
      <c r="K4144" s="52">
        <v>379</v>
      </c>
      <c r="L4144" s="52">
        <v>120.60539999999997</v>
      </c>
      <c r="M4144" s="55">
        <v>2</v>
      </c>
      <c r="N4144" s="61" t="s">
        <v>16</v>
      </c>
      <c r="P4144" s="66"/>
      <c r="Q4144" s="53"/>
      <c r="R4144" s="53"/>
      <c r="S4144" s="53"/>
      <c r="T4144" s="53"/>
      <c r="U4144" s="53"/>
      <c r="V4144" s="53"/>
      <c r="W4144" s="53"/>
      <c r="BY4144" s="53"/>
    </row>
    <row r="4145" spans="2:77" s="52" customFormat="1" ht="13" x14ac:dyDescent="0.3">
      <c r="B4145" s="53" t="s">
        <v>6787</v>
      </c>
      <c r="C4145" s="53" t="s">
        <v>169</v>
      </c>
      <c r="D4145" s="53" t="s">
        <v>6895</v>
      </c>
      <c r="E4145" s="53">
        <v>42.175960000000003</v>
      </c>
      <c r="F4145" s="53">
        <v>-2.705041</v>
      </c>
      <c r="G4145" s="54">
        <v>1061.807</v>
      </c>
      <c r="H4145" s="53">
        <v>288</v>
      </c>
      <c r="I4145" s="53">
        <v>166</v>
      </c>
      <c r="J4145" s="53">
        <v>122</v>
      </c>
      <c r="K4145" s="52">
        <v>379</v>
      </c>
      <c r="L4145" s="52">
        <v>682.80700000000002</v>
      </c>
      <c r="M4145" s="55">
        <v>6</v>
      </c>
      <c r="N4145" s="61" t="s">
        <v>17</v>
      </c>
      <c r="P4145" s="66"/>
      <c r="Q4145" s="53"/>
      <c r="R4145" s="53"/>
      <c r="S4145" s="53"/>
      <c r="T4145" s="53"/>
      <c r="U4145" s="53"/>
      <c r="V4145" s="53"/>
      <c r="W4145" s="53"/>
      <c r="BY4145" s="53"/>
    </row>
    <row r="4146" spans="2:77" s="52" customFormat="1" ht="13" x14ac:dyDescent="0.3">
      <c r="B4146" s="53" t="s">
        <v>6787</v>
      </c>
      <c r="C4146" s="53" t="s">
        <v>169</v>
      </c>
      <c r="D4146" s="53" t="s">
        <v>6896</v>
      </c>
      <c r="E4146" s="53">
        <v>42.318390000000001</v>
      </c>
      <c r="F4146" s="53">
        <v>-2.9255840000000002</v>
      </c>
      <c r="G4146" s="54">
        <v>1160.0650000000001</v>
      </c>
      <c r="H4146" s="53">
        <v>38</v>
      </c>
      <c r="I4146" s="53">
        <v>25</v>
      </c>
      <c r="J4146" s="53">
        <v>13</v>
      </c>
      <c r="K4146" s="52">
        <v>379</v>
      </c>
      <c r="L4146" s="52">
        <v>781.06500000000005</v>
      </c>
      <c r="M4146" s="55">
        <v>6</v>
      </c>
      <c r="N4146" s="61" t="s">
        <v>17</v>
      </c>
      <c r="P4146" s="66"/>
      <c r="Q4146" s="53"/>
      <c r="R4146" s="53"/>
      <c r="S4146" s="53"/>
      <c r="T4146" s="53"/>
      <c r="U4146" s="53"/>
      <c r="V4146" s="53"/>
      <c r="W4146" s="53"/>
      <c r="BY4146" s="53"/>
    </row>
    <row r="4147" spans="2:77" s="52" customFormat="1" ht="13" x14ac:dyDescent="0.3">
      <c r="B4147" s="53" t="s">
        <v>6787</v>
      </c>
      <c r="C4147" s="53" t="s">
        <v>169</v>
      </c>
      <c r="D4147" s="53" t="s">
        <v>6897</v>
      </c>
      <c r="E4147" s="53">
        <v>42.033329999999999</v>
      </c>
      <c r="F4147" s="53">
        <v>-2.7166670000000002</v>
      </c>
      <c r="G4147" s="54">
        <v>1699.0630000000001</v>
      </c>
      <c r="H4147" s="53">
        <v>99</v>
      </c>
      <c r="I4147" s="53">
        <v>58</v>
      </c>
      <c r="J4147" s="53">
        <v>41</v>
      </c>
      <c r="K4147" s="52">
        <v>379</v>
      </c>
      <c r="L4147" s="52">
        <v>1320.0630000000001</v>
      </c>
      <c r="M4147" s="55">
        <v>8</v>
      </c>
      <c r="N4147" s="61" t="s">
        <v>17</v>
      </c>
      <c r="P4147" s="66"/>
      <c r="Q4147" s="53"/>
      <c r="R4147" s="53"/>
      <c r="S4147" s="53"/>
      <c r="T4147" s="53"/>
      <c r="U4147" s="53"/>
      <c r="V4147" s="53"/>
      <c r="W4147" s="53"/>
      <c r="BY4147" s="53"/>
    </row>
    <row r="4148" spans="2:77" s="52" customFormat="1" ht="13" x14ac:dyDescent="0.3">
      <c r="B4148" s="53" t="s">
        <v>6787</v>
      </c>
      <c r="C4148" s="53" t="s">
        <v>169</v>
      </c>
      <c r="D4148" s="53" t="s">
        <v>6898</v>
      </c>
      <c r="E4148" s="53">
        <v>42.199179999999998</v>
      </c>
      <c r="F4148" s="53">
        <v>-2.596651</v>
      </c>
      <c r="G4148" s="54">
        <v>1009.915</v>
      </c>
      <c r="H4148" s="53">
        <v>16</v>
      </c>
      <c r="I4148" s="53">
        <v>9</v>
      </c>
      <c r="J4148" s="53">
        <v>7</v>
      </c>
      <c r="K4148" s="52">
        <v>379</v>
      </c>
      <c r="L4148" s="52">
        <v>630.91499999999996</v>
      </c>
      <c r="M4148" s="55">
        <v>6</v>
      </c>
      <c r="N4148" s="61" t="s">
        <v>17</v>
      </c>
      <c r="P4148" s="66"/>
      <c r="Q4148" s="53"/>
      <c r="R4148" s="53"/>
      <c r="S4148" s="53"/>
      <c r="T4148" s="53"/>
      <c r="U4148" s="53"/>
      <c r="V4148" s="53"/>
      <c r="W4148" s="53"/>
      <c r="BY4148" s="53"/>
    </row>
    <row r="4149" spans="2:77" s="52" customFormat="1" ht="13" x14ac:dyDescent="0.3">
      <c r="B4149" s="53" t="s">
        <v>6787</v>
      </c>
      <c r="C4149" s="53" t="s">
        <v>169</v>
      </c>
      <c r="D4149" s="53" t="s">
        <v>6899</v>
      </c>
      <c r="E4149" s="53">
        <v>42.334479999999999</v>
      </c>
      <c r="F4149" s="53">
        <v>-2.068308</v>
      </c>
      <c r="G4149" s="54">
        <v>364.79230000000001</v>
      </c>
      <c r="H4149" s="53">
        <v>3982</v>
      </c>
      <c r="I4149" s="53">
        <v>2122</v>
      </c>
      <c r="J4149" s="53">
        <v>1860</v>
      </c>
      <c r="K4149" s="52">
        <v>379</v>
      </c>
      <c r="L4149" s="52">
        <v>-14.207699999999988</v>
      </c>
      <c r="M4149" s="55">
        <v>2</v>
      </c>
      <c r="N4149" s="61" t="s">
        <v>16</v>
      </c>
      <c r="P4149" s="66"/>
      <c r="Q4149" s="53"/>
      <c r="R4149" s="53"/>
      <c r="S4149" s="53"/>
      <c r="T4149" s="53"/>
      <c r="U4149" s="53"/>
      <c r="V4149" s="53"/>
      <c r="W4149" s="53"/>
      <c r="BY4149" s="53"/>
    </row>
    <row r="4150" spans="2:77" s="52" customFormat="1" ht="13" x14ac:dyDescent="0.3">
      <c r="B4150" s="53" t="s">
        <v>6787</v>
      </c>
      <c r="C4150" s="53" t="s">
        <v>169</v>
      </c>
      <c r="D4150" s="53" t="s">
        <v>6900</v>
      </c>
      <c r="E4150" s="53">
        <v>42.177480000000003</v>
      </c>
      <c r="F4150" s="53">
        <v>-2.6407479999999999</v>
      </c>
      <c r="G4150" s="54">
        <v>884.13649999999996</v>
      </c>
      <c r="H4150" s="53">
        <v>68</v>
      </c>
      <c r="I4150" s="53">
        <v>32</v>
      </c>
      <c r="J4150" s="53">
        <v>36</v>
      </c>
      <c r="K4150" s="52">
        <v>379</v>
      </c>
      <c r="L4150" s="52">
        <v>505.13649999999996</v>
      </c>
      <c r="M4150" s="55">
        <v>5</v>
      </c>
      <c r="N4150" s="61" t="s">
        <v>17</v>
      </c>
      <c r="P4150" s="66"/>
      <c r="Q4150" s="53"/>
      <c r="R4150" s="53"/>
      <c r="S4150" s="53"/>
      <c r="T4150" s="53"/>
      <c r="U4150" s="53"/>
      <c r="V4150" s="53"/>
      <c r="W4150" s="53"/>
      <c r="BY4150" s="53"/>
    </row>
    <row r="4151" spans="2:77" s="52" customFormat="1" ht="13" x14ac:dyDescent="0.3">
      <c r="B4151" s="53" t="s">
        <v>6787</v>
      </c>
      <c r="C4151" s="53" t="s">
        <v>169</v>
      </c>
      <c r="D4151" s="53" t="s">
        <v>6901</v>
      </c>
      <c r="E4151" s="53">
        <v>42.18618</v>
      </c>
      <c r="F4151" s="53">
        <v>-2.1797059999999999</v>
      </c>
      <c r="G4151" s="54">
        <v>705.92790000000002</v>
      </c>
      <c r="H4151" s="53">
        <v>228</v>
      </c>
      <c r="I4151" s="53">
        <v>117</v>
      </c>
      <c r="J4151" s="53">
        <v>111</v>
      </c>
      <c r="K4151" s="52">
        <v>379</v>
      </c>
      <c r="L4151" s="52">
        <v>326.92790000000002</v>
      </c>
      <c r="M4151" s="55">
        <v>4</v>
      </c>
      <c r="N4151" s="61" t="s">
        <v>16</v>
      </c>
      <c r="P4151" s="66"/>
      <c r="Q4151" s="53"/>
      <c r="R4151" s="53"/>
      <c r="S4151" s="53"/>
      <c r="T4151" s="53"/>
      <c r="U4151" s="53"/>
      <c r="V4151" s="53"/>
      <c r="W4151" s="53"/>
      <c r="BY4151" s="53"/>
    </row>
    <row r="4152" spans="2:77" s="52" customFormat="1" ht="13" x14ac:dyDescent="0.3">
      <c r="B4152" s="53" t="s">
        <v>6787</v>
      </c>
      <c r="C4152" s="53" t="s">
        <v>169</v>
      </c>
      <c r="D4152" s="53" t="s">
        <v>6902</v>
      </c>
      <c r="E4152" s="53">
        <v>42.228940000000001</v>
      </c>
      <c r="F4152" s="53">
        <v>-2.049811</v>
      </c>
      <c r="G4152" s="54">
        <v>477.99270000000001</v>
      </c>
      <c r="H4152" s="53">
        <v>2037</v>
      </c>
      <c r="I4152" s="53">
        <v>1071</v>
      </c>
      <c r="J4152" s="53">
        <v>966</v>
      </c>
      <c r="K4152" s="52">
        <v>379</v>
      </c>
      <c r="L4152" s="52">
        <v>98.992700000000013</v>
      </c>
      <c r="M4152" s="55">
        <v>2</v>
      </c>
      <c r="N4152" s="61" t="s">
        <v>16</v>
      </c>
      <c r="P4152" s="66"/>
      <c r="Q4152" s="53"/>
      <c r="R4152" s="53"/>
      <c r="S4152" s="53"/>
      <c r="T4152" s="53"/>
      <c r="U4152" s="53"/>
      <c r="V4152" s="53"/>
      <c r="W4152" s="53"/>
      <c r="BY4152" s="53"/>
    </row>
    <row r="4153" spans="2:77" s="52" customFormat="1" ht="13" x14ac:dyDescent="0.3">
      <c r="B4153" s="53" t="s">
        <v>6787</v>
      </c>
      <c r="C4153" s="53" t="s">
        <v>169</v>
      </c>
      <c r="D4153" s="53" t="s">
        <v>6903</v>
      </c>
      <c r="E4153" s="53">
        <v>42.189579999999999</v>
      </c>
      <c r="F4153" s="53">
        <v>-2.4867539999999999</v>
      </c>
      <c r="G4153" s="54">
        <v>973.86289999999997</v>
      </c>
      <c r="H4153" s="53">
        <v>38</v>
      </c>
      <c r="I4153" s="53">
        <v>28</v>
      </c>
      <c r="J4153" s="53">
        <v>10</v>
      </c>
      <c r="K4153" s="52">
        <v>379</v>
      </c>
      <c r="L4153" s="52">
        <v>594.86289999999997</v>
      </c>
      <c r="M4153" s="55">
        <v>5</v>
      </c>
      <c r="N4153" s="61" t="s">
        <v>17</v>
      </c>
      <c r="P4153" s="66"/>
      <c r="Q4153" s="53"/>
      <c r="R4153" s="53"/>
      <c r="S4153" s="53"/>
      <c r="T4153" s="53"/>
      <c r="U4153" s="53"/>
      <c r="V4153" s="53"/>
      <c r="W4153" s="53"/>
      <c r="BY4153" s="53"/>
    </row>
    <row r="4154" spans="2:77" s="52" customFormat="1" ht="13" x14ac:dyDescent="0.3">
      <c r="B4154" s="53" t="s">
        <v>6787</v>
      </c>
      <c r="C4154" s="53" t="s">
        <v>169</v>
      </c>
      <c r="D4154" s="53" t="s">
        <v>6904</v>
      </c>
      <c r="E4154" s="53">
        <v>42.19453</v>
      </c>
      <c r="F4154" s="53">
        <v>-2.69815</v>
      </c>
      <c r="G4154" s="54">
        <v>1098.5830000000001</v>
      </c>
      <c r="H4154" s="53">
        <v>141</v>
      </c>
      <c r="I4154" s="53">
        <v>73</v>
      </c>
      <c r="J4154" s="53">
        <v>68</v>
      </c>
      <c r="K4154" s="52">
        <v>379</v>
      </c>
      <c r="L4154" s="52">
        <v>719.58300000000008</v>
      </c>
      <c r="M4154" s="55">
        <v>6</v>
      </c>
      <c r="N4154" s="61" t="s">
        <v>17</v>
      </c>
      <c r="P4154" s="66"/>
      <c r="Q4154" s="53"/>
      <c r="R4154" s="53"/>
      <c r="S4154" s="53"/>
      <c r="T4154" s="53"/>
      <c r="U4154" s="53"/>
      <c r="V4154" s="53"/>
      <c r="W4154" s="53"/>
      <c r="BY4154" s="53"/>
    </row>
    <row r="4155" spans="2:77" s="52" customFormat="1" ht="13" x14ac:dyDescent="0.3">
      <c r="B4155" s="53" t="s">
        <v>6787</v>
      </c>
      <c r="C4155" s="53" t="s">
        <v>169</v>
      </c>
      <c r="D4155" s="53" t="s">
        <v>6905</v>
      </c>
      <c r="E4155" s="53">
        <v>42.337960000000002</v>
      </c>
      <c r="F4155" s="53">
        <v>-2.2014390000000001</v>
      </c>
      <c r="G4155" s="54">
        <v>530.19209999999998</v>
      </c>
      <c r="H4155" s="53">
        <v>169</v>
      </c>
      <c r="I4155" s="53">
        <v>90</v>
      </c>
      <c r="J4155" s="53">
        <v>79</v>
      </c>
      <c r="K4155" s="52">
        <v>379</v>
      </c>
      <c r="L4155" s="52">
        <v>151.19209999999998</v>
      </c>
      <c r="M4155" s="55">
        <v>2</v>
      </c>
      <c r="N4155" s="61" t="s">
        <v>16</v>
      </c>
      <c r="P4155" s="66"/>
      <c r="Q4155" s="53"/>
      <c r="R4155" s="53"/>
      <c r="S4155" s="53"/>
      <c r="T4155" s="53"/>
      <c r="U4155" s="53"/>
      <c r="V4155" s="53"/>
      <c r="W4155" s="53"/>
      <c r="BY4155" s="53"/>
    </row>
    <row r="4156" spans="2:77" s="52" customFormat="1" ht="13" x14ac:dyDescent="0.3">
      <c r="B4156" s="53" t="s">
        <v>6787</v>
      </c>
      <c r="C4156" s="53" t="s">
        <v>169</v>
      </c>
      <c r="D4156" s="53" t="s">
        <v>6906</v>
      </c>
      <c r="E4156" s="53">
        <v>42.354770000000002</v>
      </c>
      <c r="F4156" s="53">
        <v>-2.3875090000000001</v>
      </c>
      <c r="G4156" s="54">
        <v>499.88560000000001</v>
      </c>
      <c r="H4156" s="53">
        <v>993</v>
      </c>
      <c r="I4156" s="53">
        <v>528</v>
      </c>
      <c r="J4156" s="53">
        <v>465</v>
      </c>
      <c r="K4156" s="52">
        <v>379</v>
      </c>
      <c r="L4156" s="52">
        <v>120.88560000000001</v>
      </c>
      <c r="M4156" s="55">
        <v>2</v>
      </c>
      <c r="N4156" s="61" t="s">
        <v>16</v>
      </c>
      <c r="P4156" s="66"/>
      <c r="Q4156" s="53"/>
      <c r="R4156" s="53"/>
      <c r="S4156" s="53"/>
      <c r="T4156" s="53"/>
      <c r="U4156" s="53"/>
      <c r="V4156" s="53"/>
      <c r="W4156" s="53"/>
      <c r="BY4156" s="53"/>
    </row>
    <row r="4157" spans="2:77" s="52" customFormat="1" ht="13" x14ac:dyDescent="0.3">
      <c r="B4157" s="53" t="s">
        <v>6787</v>
      </c>
      <c r="C4157" s="53" t="s">
        <v>169</v>
      </c>
      <c r="D4157" s="53" t="s">
        <v>6907</v>
      </c>
      <c r="E4157" s="53">
        <v>42.234529999999999</v>
      </c>
      <c r="F4157" s="53">
        <v>-1.8508009999999999</v>
      </c>
      <c r="G4157" s="54">
        <v>291.50119999999998</v>
      </c>
      <c r="H4157" s="53">
        <v>3805</v>
      </c>
      <c r="I4157" s="53">
        <v>1951</v>
      </c>
      <c r="J4157" s="53">
        <v>1854</v>
      </c>
      <c r="K4157" s="52">
        <v>379</v>
      </c>
      <c r="L4157" s="52">
        <v>-87.498800000000017</v>
      </c>
      <c r="M4157" s="55">
        <v>2</v>
      </c>
      <c r="N4157" s="61" t="s">
        <v>16</v>
      </c>
      <c r="P4157" s="66"/>
      <c r="Q4157" s="53"/>
      <c r="R4157" s="53"/>
      <c r="S4157" s="53"/>
      <c r="T4157" s="53"/>
      <c r="U4157" s="53"/>
      <c r="V4157" s="53"/>
      <c r="W4157" s="53"/>
      <c r="BY4157" s="53"/>
    </row>
    <row r="4158" spans="2:77" s="52" customFormat="1" ht="13" x14ac:dyDescent="0.3">
      <c r="B4158" s="53" t="s">
        <v>6787</v>
      </c>
      <c r="C4158" s="53" t="s">
        <v>169</v>
      </c>
      <c r="D4158" s="53" t="s">
        <v>6908</v>
      </c>
      <c r="E4158" s="53">
        <v>42.274079999999998</v>
      </c>
      <c r="F4158" s="53">
        <v>-2.292233</v>
      </c>
      <c r="G4158" s="54">
        <v>732.13049999999998</v>
      </c>
      <c r="H4158" s="53">
        <v>31</v>
      </c>
      <c r="I4158" s="53">
        <v>19</v>
      </c>
      <c r="J4158" s="53">
        <v>12</v>
      </c>
      <c r="K4158" s="52">
        <v>379</v>
      </c>
      <c r="L4158" s="52">
        <v>353.13049999999998</v>
      </c>
      <c r="M4158" s="55">
        <v>4</v>
      </c>
      <c r="N4158" s="61" t="s">
        <v>16</v>
      </c>
      <c r="P4158" s="66"/>
      <c r="Q4158" s="53"/>
      <c r="R4158" s="53"/>
      <c r="S4158" s="53"/>
      <c r="T4158" s="53"/>
      <c r="U4158" s="53"/>
      <c r="V4158" s="53"/>
      <c r="W4158" s="53"/>
      <c r="BY4158" s="53"/>
    </row>
    <row r="4159" spans="2:77" s="52" customFormat="1" ht="13" x14ac:dyDescent="0.3">
      <c r="B4159" s="53" t="s">
        <v>6787</v>
      </c>
      <c r="C4159" s="53" t="s">
        <v>169</v>
      </c>
      <c r="D4159" s="53" t="s">
        <v>6909</v>
      </c>
      <c r="E4159" s="53">
        <v>42.525700000000001</v>
      </c>
      <c r="F4159" s="53">
        <v>-2.845027</v>
      </c>
      <c r="G4159" s="54">
        <v>546.42049999999995</v>
      </c>
      <c r="H4159" s="53">
        <v>323</v>
      </c>
      <c r="I4159" s="53">
        <v>188</v>
      </c>
      <c r="J4159" s="53">
        <v>135</v>
      </c>
      <c r="K4159" s="52">
        <v>379</v>
      </c>
      <c r="L4159" s="52">
        <v>167.42049999999995</v>
      </c>
      <c r="M4159" s="55">
        <v>2</v>
      </c>
      <c r="N4159" s="61" t="s">
        <v>16</v>
      </c>
      <c r="P4159" s="66"/>
      <c r="Q4159" s="53"/>
      <c r="R4159" s="53"/>
      <c r="S4159" s="53"/>
      <c r="T4159" s="53"/>
      <c r="U4159" s="53"/>
      <c r="V4159" s="53"/>
      <c r="W4159" s="53"/>
      <c r="BY4159" s="53"/>
    </row>
    <row r="4160" spans="2:77" s="52" customFormat="1" ht="13" x14ac:dyDescent="0.3">
      <c r="B4160" s="53" t="s">
        <v>6787</v>
      </c>
      <c r="C4160" s="53" t="s">
        <v>169</v>
      </c>
      <c r="D4160" s="53" t="s">
        <v>6910</v>
      </c>
      <c r="E4160" s="53">
        <v>42.5884</v>
      </c>
      <c r="F4160" s="53">
        <v>-2.9614859999999998</v>
      </c>
      <c r="G4160" s="54">
        <v>515.89290000000005</v>
      </c>
      <c r="H4160" s="53">
        <v>136</v>
      </c>
      <c r="I4160" s="53">
        <v>67</v>
      </c>
      <c r="J4160" s="53">
        <v>69</v>
      </c>
      <c r="K4160" s="52">
        <v>379</v>
      </c>
      <c r="L4160" s="52">
        <v>136.89290000000005</v>
      </c>
      <c r="M4160" s="55">
        <v>2</v>
      </c>
      <c r="N4160" s="61" t="s">
        <v>16</v>
      </c>
      <c r="P4160" s="66"/>
      <c r="Q4160" s="53"/>
      <c r="R4160" s="53"/>
      <c r="S4160" s="53"/>
      <c r="T4160" s="53"/>
      <c r="U4160" s="53"/>
      <c r="V4160" s="53"/>
      <c r="W4160" s="53"/>
      <c r="BY4160" s="53"/>
    </row>
    <row r="4161" spans="2:77" s="52" customFormat="1" ht="13" x14ac:dyDescent="0.3">
      <c r="B4161" s="53" t="s">
        <v>6787</v>
      </c>
      <c r="C4161" s="53" t="s">
        <v>169</v>
      </c>
      <c r="D4161" s="53" t="s">
        <v>6911</v>
      </c>
      <c r="E4161" s="53">
        <v>42.497549999999997</v>
      </c>
      <c r="F4161" s="53">
        <v>-2.7488969999999999</v>
      </c>
      <c r="G4161" s="54">
        <v>535.00130000000001</v>
      </c>
      <c r="H4161" s="53">
        <v>1274</v>
      </c>
      <c r="I4161" s="53">
        <v>683</v>
      </c>
      <c r="J4161" s="53">
        <v>591</v>
      </c>
      <c r="K4161" s="52">
        <v>379</v>
      </c>
      <c r="L4161" s="52">
        <v>156.00130000000001</v>
      </c>
      <c r="M4161" s="55">
        <v>2</v>
      </c>
      <c r="N4161" s="61" t="s">
        <v>16</v>
      </c>
      <c r="P4161" s="66"/>
      <c r="Q4161" s="53"/>
      <c r="R4161" s="53"/>
      <c r="S4161" s="53"/>
      <c r="T4161" s="53"/>
      <c r="U4161" s="53"/>
      <c r="V4161" s="53"/>
      <c r="W4161" s="53"/>
      <c r="BY4161" s="53"/>
    </row>
    <row r="4162" spans="2:77" s="52" customFormat="1" ht="13" x14ac:dyDescent="0.3">
      <c r="B4162" s="53" t="s">
        <v>6787</v>
      </c>
      <c r="C4162" s="53" t="s">
        <v>169</v>
      </c>
      <c r="D4162" s="53" t="s">
        <v>6912</v>
      </c>
      <c r="E4162" s="53">
        <v>42.329000000000001</v>
      </c>
      <c r="F4162" s="53">
        <v>-2.861402</v>
      </c>
      <c r="G4162" s="54">
        <v>725.52520000000004</v>
      </c>
      <c r="H4162" s="53">
        <v>293</v>
      </c>
      <c r="I4162" s="53">
        <v>191</v>
      </c>
      <c r="J4162" s="53">
        <v>102</v>
      </c>
      <c r="K4162" s="52">
        <v>379</v>
      </c>
      <c r="L4162" s="52">
        <v>346.52520000000004</v>
      </c>
      <c r="M4162" s="55">
        <v>4</v>
      </c>
      <c r="N4162" s="61" t="s">
        <v>16</v>
      </c>
      <c r="P4162" s="66"/>
      <c r="Q4162" s="53"/>
      <c r="R4162" s="53"/>
      <c r="S4162" s="53"/>
      <c r="T4162" s="53"/>
      <c r="U4162" s="53"/>
      <c r="V4162" s="53"/>
      <c r="W4162" s="53"/>
      <c r="BY4162" s="53"/>
    </row>
    <row r="4163" spans="2:77" s="52" customFormat="1" ht="13" x14ac:dyDescent="0.3">
      <c r="B4163" s="53" t="s">
        <v>6787</v>
      </c>
      <c r="C4163" s="53" t="s">
        <v>169</v>
      </c>
      <c r="D4163" s="53" t="s">
        <v>6913</v>
      </c>
      <c r="E4163" s="53">
        <v>42.54663</v>
      </c>
      <c r="F4163" s="53">
        <v>-3.096873</v>
      </c>
      <c r="G4163" s="54">
        <v>658</v>
      </c>
      <c r="H4163" s="53">
        <v>59</v>
      </c>
      <c r="I4163" s="53">
        <v>41</v>
      </c>
      <c r="J4163" s="53">
        <v>18</v>
      </c>
      <c r="K4163" s="52">
        <v>379</v>
      </c>
      <c r="L4163" s="52">
        <v>279</v>
      </c>
      <c r="M4163" s="55">
        <v>4</v>
      </c>
      <c r="N4163" s="61" t="s">
        <v>16</v>
      </c>
      <c r="P4163" s="66"/>
      <c r="Q4163" s="53"/>
      <c r="R4163" s="53"/>
      <c r="S4163" s="53"/>
      <c r="T4163" s="53"/>
      <c r="U4163" s="53"/>
      <c r="V4163" s="53"/>
      <c r="W4163" s="53"/>
      <c r="BY4163" s="53"/>
    </row>
    <row r="4164" spans="2:77" s="52" customFormat="1" ht="13" x14ac:dyDescent="0.3">
      <c r="B4164" s="53" t="s">
        <v>6787</v>
      </c>
      <c r="C4164" s="53" t="s">
        <v>169</v>
      </c>
      <c r="D4164" s="53" t="s">
        <v>6914</v>
      </c>
      <c r="E4164" s="53">
        <v>42.232280000000003</v>
      </c>
      <c r="F4164" s="53">
        <v>-2.4739080000000002</v>
      </c>
      <c r="G4164" s="54">
        <v>841.67909999999995</v>
      </c>
      <c r="H4164" s="53">
        <v>166</v>
      </c>
      <c r="I4164" s="53">
        <v>85</v>
      </c>
      <c r="J4164" s="53">
        <v>81</v>
      </c>
      <c r="K4164" s="52">
        <v>379</v>
      </c>
      <c r="L4164" s="52">
        <v>462.67909999999995</v>
      </c>
      <c r="M4164" s="55">
        <v>5</v>
      </c>
      <c r="N4164" s="61" t="s">
        <v>17</v>
      </c>
      <c r="P4164" s="66"/>
      <c r="Q4164" s="53"/>
      <c r="R4164" s="53"/>
      <c r="S4164" s="53"/>
      <c r="T4164" s="53"/>
      <c r="U4164" s="53"/>
      <c r="V4164" s="53"/>
      <c r="W4164" s="53"/>
      <c r="BY4164" s="53"/>
    </row>
    <row r="4165" spans="2:77" s="52" customFormat="1" ht="13" x14ac:dyDescent="0.3">
      <c r="B4165" s="53" t="s">
        <v>6787</v>
      </c>
      <c r="C4165" s="53" t="s">
        <v>169</v>
      </c>
      <c r="D4165" s="53" t="s">
        <v>6915</v>
      </c>
      <c r="E4165" s="53">
        <v>42.482489999999999</v>
      </c>
      <c r="F4165" s="53">
        <v>-2.8900320000000002</v>
      </c>
      <c r="G4165" s="54">
        <v>599.83169999999996</v>
      </c>
      <c r="H4165" s="53">
        <v>71</v>
      </c>
      <c r="I4165" s="53">
        <v>39</v>
      </c>
      <c r="J4165" s="53">
        <v>32</v>
      </c>
      <c r="K4165" s="52">
        <v>379</v>
      </c>
      <c r="L4165" s="52">
        <v>220.83169999999996</v>
      </c>
      <c r="M4165" s="55">
        <v>4</v>
      </c>
      <c r="N4165" s="61" t="s">
        <v>16</v>
      </c>
      <c r="P4165" s="66"/>
      <c r="Q4165" s="53"/>
      <c r="R4165" s="53"/>
      <c r="S4165" s="53"/>
      <c r="T4165" s="53"/>
      <c r="U4165" s="53"/>
      <c r="V4165" s="53"/>
      <c r="W4165" s="53"/>
      <c r="BY4165" s="53"/>
    </row>
    <row r="4166" spans="2:77" s="52" customFormat="1" ht="13" x14ac:dyDescent="0.3">
      <c r="B4166" s="53" t="s">
        <v>6787</v>
      </c>
      <c r="C4166" s="53" t="s">
        <v>169</v>
      </c>
      <c r="D4166" s="53" t="s">
        <v>6916</v>
      </c>
      <c r="E4166" s="53">
        <v>42.562420000000003</v>
      </c>
      <c r="F4166" s="53">
        <v>-2.7592729999999999</v>
      </c>
      <c r="G4166" s="54">
        <v>499.6028</v>
      </c>
      <c r="H4166" s="53">
        <v>1150</v>
      </c>
      <c r="I4166" s="53">
        <v>628</v>
      </c>
      <c r="J4166" s="53">
        <v>522</v>
      </c>
      <c r="K4166" s="52">
        <v>379</v>
      </c>
      <c r="L4166" s="52">
        <v>120.6028</v>
      </c>
      <c r="M4166" s="55">
        <v>2</v>
      </c>
      <c r="N4166" s="61" t="s">
        <v>16</v>
      </c>
      <c r="P4166" s="66"/>
      <c r="Q4166" s="53"/>
      <c r="R4166" s="53"/>
      <c r="S4166" s="53"/>
      <c r="T4166" s="53"/>
      <c r="U4166" s="53"/>
      <c r="V4166" s="53"/>
      <c r="W4166" s="53"/>
      <c r="BY4166" s="53"/>
    </row>
    <row r="4167" spans="2:77" s="52" customFormat="1" ht="13" x14ac:dyDescent="0.3">
      <c r="B4167" s="53" t="s">
        <v>6787</v>
      </c>
      <c r="C4167" s="53" t="s">
        <v>169</v>
      </c>
      <c r="D4167" s="53" t="s">
        <v>6917</v>
      </c>
      <c r="E4167" s="53">
        <v>42.366990000000001</v>
      </c>
      <c r="F4167" s="53">
        <v>-2.655694</v>
      </c>
      <c r="G4167" s="54">
        <v>763.78800000000001</v>
      </c>
      <c r="H4167" s="53">
        <v>143</v>
      </c>
      <c r="I4167" s="53">
        <v>86</v>
      </c>
      <c r="J4167" s="53">
        <v>57</v>
      </c>
      <c r="K4167" s="52">
        <v>379</v>
      </c>
      <c r="L4167" s="52">
        <v>384.78800000000001</v>
      </c>
      <c r="M4167" s="55">
        <v>4</v>
      </c>
      <c r="N4167" s="61" t="s">
        <v>16</v>
      </c>
      <c r="P4167" s="66"/>
      <c r="Q4167" s="53"/>
      <c r="R4167" s="53"/>
      <c r="S4167" s="53"/>
      <c r="T4167" s="53"/>
      <c r="U4167" s="53"/>
      <c r="V4167" s="53"/>
      <c r="W4167" s="53"/>
      <c r="BY4167" s="53"/>
    </row>
    <row r="4168" spans="2:77" s="52" customFormat="1" ht="13" x14ac:dyDescent="0.3">
      <c r="B4168" s="53" t="s">
        <v>6787</v>
      </c>
      <c r="C4168" s="53" t="s">
        <v>169</v>
      </c>
      <c r="D4168" s="53" t="s">
        <v>6918</v>
      </c>
      <c r="E4168" s="53">
        <v>42.300879999999999</v>
      </c>
      <c r="F4168" s="53">
        <v>-2.2921640000000001</v>
      </c>
      <c r="G4168" s="54">
        <v>651.63229999999999</v>
      </c>
      <c r="H4168" s="53">
        <v>176</v>
      </c>
      <c r="I4168" s="53">
        <v>102</v>
      </c>
      <c r="J4168" s="53">
        <v>74</v>
      </c>
      <c r="K4168" s="52">
        <v>379</v>
      </c>
      <c r="L4168" s="52">
        <v>272.63229999999999</v>
      </c>
      <c r="M4168" s="55">
        <v>4</v>
      </c>
      <c r="N4168" s="61" t="s">
        <v>16</v>
      </c>
      <c r="P4168" s="66"/>
      <c r="Q4168" s="53"/>
      <c r="R4168" s="53"/>
      <c r="S4168" s="53"/>
      <c r="T4168" s="53"/>
      <c r="U4168" s="53"/>
      <c r="V4168" s="53"/>
      <c r="W4168" s="53"/>
      <c r="BY4168" s="53"/>
    </row>
    <row r="4169" spans="2:77" s="52" customFormat="1" ht="13" x14ac:dyDescent="0.3">
      <c r="B4169" s="53" t="s">
        <v>6787</v>
      </c>
      <c r="C4169" s="53" t="s">
        <v>169</v>
      </c>
      <c r="D4169" s="53" t="s">
        <v>6919</v>
      </c>
      <c r="E4169" s="53">
        <v>42.210299999999997</v>
      </c>
      <c r="F4169" s="53">
        <v>-2.1912159999999998</v>
      </c>
      <c r="G4169" s="54">
        <v>633.98969999999997</v>
      </c>
      <c r="H4169" s="53">
        <v>131</v>
      </c>
      <c r="I4169" s="53">
        <v>71</v>
      </c>
      <c r="J4169" s="53">
        <v>60</v>
      </c>
      <c r="K4169" s="52">
        <v>379</v>
      </c>
      <c r="L4169" s="52">
        <v>254.98969999999997</v>
      </c>
      <c r="M4169" s="55">
        <v>4</v>
      </c>
      <c r="N4169" s="61" t="s">
        <v>16</v>
      </c>
      <c r="P4169" s="66"/>
      <c r="Q4169" s="53"/>
      <c r="R4169" s="53"/>
      <c r="S4169" s="53"/>
      <c r="T4169" s="53"/>
      <c r="U4169" s="53"/>
      <c r="V4169" s="53"/>
      <c r="W4169" s="53"/>
      <c r="BY4169" s="53"/>
    </row>
    <row r="4170" spans="2:77" s="52" customFormat="1" ht="13" x14ac:dyDescent="0.3">
      <c r="B4170" s="53" t="s">
        <v>6787</v>
      </c>
      <c r="C4170" s="53" t="s">
        <v>169</v>
      </c>
      <c r="D4170" s="53" t="s">
        <v>6920</v>
      </c>
      <c r="E4170" s="53">
        <v>42.441989999999997</v>
      </c>
      <c r="F4170" s="53">
        <v>-2.9525899999999998</v>
      </c>
      <c r="G4170" s="54">
        <v>641.37980000000005</v>
      </c>
      <c r="H4170" s="53">
        <v>6780</v>
      </c>
      <c r="I4170" s="53">
        <v>3540</v>
      </c>
      <c r="J4170" s="53">
        <v>3240</v>
      </c>
      <c r="K4170" s="52">
        <v>379</v>
      </c>
      <c r="L4170" s="52">
        <v>262.37980000000005</v>
      </c>
      <c r="M4170" s="55">
        <v>4</v>
      </c>
      <c r="N4170" s="61" t="s">
        <v>16</v>
      </c>
      <c r="P4170" s="66"/>
      <c r="Q4170" s="53"/>
      <c r="R4170" s="53"/>
      <c r="S4170" s="53"/>
      <c r="T4170" s="53"/>
      <c r="U4170" s="53"/>
      <c r="V4170" s="53"/>
      <c r="W4170" s="53"/>
      <c r="BY4170" s="53"/>
    </row>
    <row r="4171" spans="2:77" s="52" customFormat="1" ht="13" x14ac:dyDescent="0.3">
      <c r="B4171" s="53" t="s">
        <v>6787</v>
      </c>
      <c r="C4171" s="53" t="s">
        <v>169</v>
      </c>
      <c r="D4171" s="53" t="s">
        <v>6921</v>
      </c>
      <c r="E4171" s="53">
        <v>42.389589999999998</v>
      </c>
      <c r="F4171" s="53">
        <v>-2.9800239999999998</v>
      </c>
      <c r="G4171" s="54">
        <v>713.6771</v>
      </c>
      <c r="H4171" s="53">
        <v>361</v>
      </c>
      <c r="I4171" s="53">
        <v>192</v>
      </c>
      <c r="J4171" s="53">
        <v>169</v>
      </c>
      <c r="K4171" s="52">
        <v>379</v>
      </c>
      <c r="L4171" s="52">
        <v>334.6771</v>
      </c>
      <c r="M4171" s="55">
        <v>4</v>
      </c>
      <c r="N4171" s="61" t="s">
        <v>16</v>
      </c>
      <c r="P4171" s="66"/>
      <c r="Q4171" s="53"/>
      <c r="R4171" s="53"/>
      <c r="S4171" s="53"/>
      <c r="T4171" s="53"/>
      <c r="U4171" s="53"/>
      <c r="V4171" s="53"/>
      <c r="W4171" s="53"/>
      <c r="BY4171" s="53"/>
    </row>
    <row r="4172" spans="2:77" s="52" customFormat="1" ht="13" x14ac:dyDescent="0.3">
      <c r="B4172" s="53" t="s">
        <v>6787</v>
      </c>
      <c r="C4172" s="53" t="s">
        <v>169</v>
      </c>
      <c r="D4172" s="53" t="s">
        <v>6922</v>
      </c>
      <c r="E4172" s="53">
        <v>42.378239999999998</v>
      </c>
      <c r="F4172" s="53">
        <v>-2.9549720000000002</v>
      </c>
      <c r="G4172" s="54">
        <v>776.87480000000005</v>
      </c>
      <c r="H4172" s="53">
        <v>164</v>
      </c>
      <c r="I4172" s="53">
        <v>93</v>
      </c>
      <c r="J4172" s="53">
        <v>71</v>
      </c>
      <c r="K4172" s="52">
        <v>379</v>
      </c>
      <c r="L4172" s="52">
        <v>397.87480000000005</v>
      </c>
      <c r="M4172" s="55">
        <v>4</v>
      </c>
      <c r="N4172" s="61" t="s">
        <v>16</v>
      </c>
      <c r="P4172" s="66"/>
      <c r="Q4172" s="53"/>
      <c r="R4172" s="53"/>
      <c r="S4172" s="53"/>
      <c r="T4172" s="53"/>
      <c r="U4172" s="53"/>
      <c r="V4172" s="53"/>
      <c r="W4172" s="53"/>
      <c r="BY4172" s="53"/>
    </row>
    <row r="4173" spans="2:77" s="52" customFormat="1" ht="13" x14ac:dyDescent="0.3">
      <c r="B4173" s="53" t="s">
        <v>6787</v>
      </c>
      <c r="C4173" s="53" t="s">
        <v>169</v>
      </c>
      <c r="D4173" s="53" t="s">
        <v>6923</v>
      </c>
      <c r="E4173" s="53">
        <v>42.370010000000001</v>
      </c>
      <c r="F4173" s="53">
        <v>-2.5450469999999998</v>
      </c>
      <c r="G4173" s="54">
        <v>666.78070000000002</v>
      </c>
      <c r="H4173" s="53">
        <v>201</v>
      </c>
      <c r="I4173" s="53">
        <v>117</v>
      </c>
      <c r="J4173" s="53">
        <v>84</v>
      </c>
      <c r="K4173" s="52">
        <v>379</v>
      </c>
      <c r="L4173" s="52">
        <v>287.78070000000002</v>
      </c>
      <c r="M4173" s="55">
        <v>4</v>
      </c>
      <c r="N4173" s="61" t="s">
        <v>16</v>
      </c>
      <c r="P4173" s="66"/>
      <c r="Q4173" s="53"/>
      <c r="R4173" s="53"/>
      <c r="S4173" s="53"/>
      <c r="T4173" s="53"/>
      <c r="U4173" s="53"/>
      <c r="V4173" s="53"/>
      <c r="W4173" s="53"/>
      <c r="BY4173" s="53"/>
    </row>
    <row r="4174" spans="2:77" s="52" customFormat="1" ht="13" x14ac:dyDescent="0.3">
      <c r="B4174" s="53" t="s">
        <v>6787</v>
      </c>
      <c r="C4174" s="53" t="s">
        <v>169</v>
      </c>
      <c r="D4174" s="53" t="s">
        <v>6924</v>
      </c>
      <c r="E4174" s="53">
        <v>42.342529999999996</v>
      </c>
      <c r="F4174" s="53">
        <v>-2.5281359999999999</v>
      </c>
      <c r="G4174" s="54">
        <v>722.31460000000004</v>
      </c>
      <c r="H4174" s="53">
        <v>267</v>
      </c>
      <c r="I4174" s="53">
        <v>155</v>
      </c>
      <c r="J4174" s="53">
        <v>112</v>
      </c>
      <c r="K4174" s="52">
        <v>379</v>
      </c>
      <c r="L4174" s="52">
        <v>343.31460000000004</v>
      </c>
      <c r="M4174" s="55">
        <v>4</v>
      </c>
      <c r="N4174" s="61" t="s">
        <v>16</v>
      </c>
      <c r="P4174" s="66"/>
      <c r="Q4174" s="53"/>
      <c r="R4174" s="53"/>
      <c r="S4174" s="53"/>
      <c r="T4174" s="53"/>
      <c r="U4174" s="53"/>
      <c r="V4174" s="53"/>
      <c r="W4174" s="53"/>
      <c r="BY4174" s="53"/>
    </row>
    <row r="4175" spans="2:77" s="52" customFormat="1" ht="13" x14ac:dyDescent="0.3">
      <c r="B4175" s="53" t="s">
        <v>6787</v>
      </c>
      <c r="C4175" s="53" t="s">
        <v>169</v>
      </c>
      <c r="D4175" s="53" t="s">
        <v>6925</v>
      </c>
      <c r="E4175" s="53">
        <v>42.400120000000001</v>
      </c>
      <c r="F4175" s="53">
        <v>-2.6022249999999998</v>
      </c>
      <c r="G4175" s="54">
        <v>670.8347</v>
      </c>
      <c r="H4175" s="53">
        <v>287</v>
      </c>
      <c r="I4175" s="53">
        <v>167</v>
      </c>
      <c r="J4175" s="53">
        <v>120</v>
      </c>
      <c r="K4175" s="52">
        <v>379</v>
      </c>
      <c r="L4175" s="52">
        <v>291.8347</v>
      </c>
      <c r="M4175" s="55">
        <v>4</v>
      </c>
      <c r="N4175" s="61" t="s">
        <v>16</v>
      </c>
      <c r="P4175" s="66"/>
      <c r="Q4175" s="53"/>
      <c r="R4175" s="53"/>
      <c r="S4175" s="53"/>
      <c r="T4175" s="53"/>
      <c r="U4175" s="53"/>
      <c r="V4175" s="53"/>
      <c r="W4175" s="53"/>
      <c r="BY4175" s="53"/>
    </row>
    <row r="4176" spans="2:77" s="52" customFormat="1" ht="13" x14ac:dyDescent="0.3">
      <c r="B4176" s="53" t="s">
        <v>6787</v>
      </c>
      <c r="C4176" s="53" t="s">
        <v>169</v>
      </c>
      <c r="D4176" s="53" t="s">
        <v>6926</v>
      </c>
      <c r="E4176" s="53">
        <v>42.286619999999999</v>
      </c>
      <c r="F4176" s="53">
        <v>-2.4248889999999999</v>
      </c>
      <c r="G4176" s="54">
        <v>732.15060000000005</v>
      </c>
      <c r="H4176" s="53">
        <v>152</v>
      </c>
      <c r="I4176" s="53">
        <v>81</v>
      </c>
      <c r="J4176" s="53">
        <v>71</v>
      </c>
      <c r="K4176" s="52">
        <v>379</v>
      </c>
      <c r="L4176" s="52">
        <v>353.15060000000005</v>
      </c>
      <c r="M4176" s="55">
        <v>4</v>
      </c>
      <c r="N4176" s="61" t="s">
        <v>16</v>
      </c>
      <c r="P4176" s="66"/>
      <c r="Q4176" s="53"/>
      <c r="R4176" s="53"/>
      <c r="S4176" s="53"/>
      <c r="T4176" s="53"/>
      <c r="U4176" s="53"/>
      <c r="V4176" s="53"/>
      <c r="W4176" s="53"/>
      <c r="BY4176" s="53"/>
    </row>
    <row r="4177" spans="2:77" s="52" customFormat="1" ht="13" x14ac:dyDescent="0.3">
      <c r="B4177" s="53" t="s">
        <v>6787</v>
      </c>
      <c r="C4177" s="53" t="s">
        <v>169</v>
      </c>
      <c r="D4177" s="53" t="s">
        <v>6927</v>
      </c>
      <c r="E4177" s="53">
        <v>42.258429999999997</v>
      </c>
      <c r="F4177" s="53">
        <v>-2.443991</v>
      </c>
      <c r="G4177" s="54">
        <v>799.22500000000002</v>
      </c>
      <c r="H4177" s="53">
        <v>39</v>
      </c>
      <c r="I4177" s="53">
        <v>21</v>
      </c>
      <c r="J4177" s="53">
        <v>18</v>
      </c>
      <c r="K4177" s="52">
        <v>379</v>
      </c>
      <c r="L4177" s="52">
        <v>420.22500000000002</v>
      </c>
      <c r="M4177" s="55">
        <v>5</v>
      </c>
      <c r="N4177" s="61" t="s">
        <v>17</v>
      </c>
      <c r="P4177" s="66"/>
      <c r="Q4177" s="53"/>
      <c r="R4177" s="53"/>
      <c r="S4177" s="53"/>
      <c r="T4177" s="53"/>
      <c r="U4177" s="53"/>
      <c r="V4177" s="53"/>
      <c r="W4177" s="53"/>
      <c r="BY4177" s="53"/>
    </row>
    <row r="4178" spans="2:77" s="52" customFormat="1" ht="13" x14ac:dyDescent="0.3">
      <c r="B4178" s="53" t="s">
        <v>6787</v>
      </c>
      <c r="C4178" s="53" t="s">
        <v>169</v>
      </c>
      <c r="D4178" s="53" t="s">
        <v>6928</v>
      </c>
      <c r="E4178" s="53">
        <v>42.545670000000001</v>
      </c>
      <c r="F4178" s="53">
        <v>-2.9486460000000001</v>
      </c>
      <c r="G4178" s="54">
        <v>521.48080000000004</v>
      </c>
      <c r="H4178" s="53">
        <v>244</v>
      </c>
      <c r="I4178" s="53">
        <v>131</v>
      </c>
      <c r="J4178" s="53">
        <v>113</v>
      </c>
      <c r="K4178" s="52">
        <v>379</v>
      </c>
      <c r="L4178" s="52">
        <v>142.48080000000004</v>
      </c>
      <c r="M4178" s="55">
        <v>2</v>
      </c>
      <c r="N4178" s="61" t="s">
        <v>16</v>
      </c>
      <c r="P4178" s="66"/>
      <c r="Q4178" s="53"/>
      <c r="R4178" s="53"/>
      <c r="S4178" s="53"/>
      <c r="T4178" s="53"/>
      <c r="U4178" s="53"/>
      <c r="V4178" s="53"/>
      <c r="W4178" s="53"/>
      <c r="BY4178" s="53"/>
    </row>
    <row r="4179" spans="2:77" s="52" customFormat="1" ht="13" x14ac:dyDescent="0.3">
      <c r="B4179" s="53" t="s">
        <v>6787</v>
      </c>
      <c r="C4179" s="53" t="s">
        <v>169</v>
      </c>
      <c r="D4179" s="53" t="s">
        <v>6929</v>
      </c>
      <c r="E4179" s="53">
        <v>42.29815</v>
      </c>
      <c r="F4179" s="53">
        <v>-2.815388</v>
      </c>
      <c r="G4179" s="54">
        <v>689.81370000000004</v>
      </c>
      <c r="H4179" s="53">
        <v>79</v>
      </c>
      <c r="I4179" s="53">
        <v>45</v>
      </c>
      <c r="J4179" s="53">
        <v>34</v>
      </c>
      <c r="K4179" s="52">
        <v>379</v>
      </c>
      <c r="L4179" s="52">
        <v>310.81370000000004</v>
      </c>
      <c r="M4179" s="55">
        <v>4</v>
      </c>
      <c r="N4179" s="61" t="s">
        <v>16</v>
      </c>
      <c r="P4179" s="66"/>
      <c r="Q4179" s="53"/>
      <c r="R4179" s="53"/>
      <c r="S4179" s="53"/>
      <c r="T4179" s="53"/>
      <c r="U4179" s="53"/>
      <c r="V4179" s="53"/>
      <c r="W4179" s="53"/>
      <c r="BY4179" s="53"/>
    </row>
    <row r="4180" spans="2:77" s="52" customFormat="1" ht="13" x14ac:dyDescent="0.3">
      <c r="B4180" s="53" t="s">
        <v>6787</v>
      </c>
      <c r="C4180" s="53" t="s">
        <v>169</v>
      </c>
      <c r="D4180" s="53" t="s">
        <v>6930</v>
      </c>
      <c r="E4180" s="53">
        <v>42.494329999999998</v>
      </c>
      <c r="F4180" s="53">
        <v>-3.0740029999999998</v>
      </c>
      <c r="G4180" s="54">
        <v>608.69240000000002</v>
      </c>
      <c r="H4180" s="53">
        <v>161</v>
      </c>
      <c r="I4180" s="53">
        <v>94</v>
      </c>
      <c r="J4180" s="53">
        <v>67</v>
      </c>
      <c r="K4180" s="52">
        <v>379</v>
      </c>
      <c r="L4180" s="52">
        <v>229.69240000000002</v>
      </c>
      <c r="M4180" s="55">
        <v>4</v>
      </c>
      <c r="N4180" s="61" t="s">
        <v>16</v>
      </c>
      <c r="P4180" s="66"/>
      <c r="Q4180" s="53"/>
      <c r="R4180" s="53"/>
      <c r="S4180" s="53"/>
      <c r="T4180" s="53"/>
      <c r="U4180" s="53"/>
      <c r="V4180" s="53"/>
      <c r="W4180" s="53"/>
      <c r="BY4180" s="53"/>
    </row>
    <row r="4181" spans="2:77" s="52" customFormat="1" ht="13" x14ac:dyDescent="0.3">
      <c r="B4181" s="53" t="s">
        <v>6787</v>
      </c>
      <c r="C4181" s="53" t="s">
        <v>169</v>
      </c>
      <c r="D4181" s="53" t="s">
        <v>6931</v>
      </c>
      <c r="E4181" s="53">
        <v>42.240409999999997</v>
      </c>
      <c r="F4181" s="53">
        <v>-2.51884</v>
      </c>
      <c r="G4181" s="54">
        <v>1134.403</v>
      </c>
      <c r="H4181" s="53">
        <v>13</v>
      </c>
      <c r="I4181" s="53">
        <v>11</v>
      </c>
      <c r="J4181" s="53">
        <v>2</v>
      </c>
      <c r="K4181" s="52">
        <v>379</v>
      </c>
      <c r="L4181" s="52">
        <v>755.40300000000002</v>
      </c>
      <c r="M4181" s="55">
        <v>6</v>
      </c>
      <c r="N4181" s="61" t="s">
        <v>17</v>
      </c>
      <c r="P4181" s="66"/>
      <c r="Q4181" s="53"/>
      <c r="R4181" s="53"/>
      <c r="S4181" s="53"/>
      <c r="T4181" s="53"/>
      <c r="U4181" s="53"/>
      <c r="V4181" s="53"/>
      <c r="W4181" s="53"/>
      <c r="BY4181" s="53"/>
    </row>
    <row r="4182" spans="2:77" s="52" customFormat="1" ht="13" x14ac:dyDescent="0.3">
      <c r="B4182" s="53" t="s">
        <v>6787</v>
      </c>
      <c r="C4182" s="53" t="s">
        <v>169</v>
      </c>
      <c r="D4182" s="53" t="s">
        <v>6932</v>
      </c>
      <c r="E4182" s="53">
        <v>42.25526</v>
      </c>
      <c r="F4182" s="53">
        <v>-2.6305429999999999</v>
      </c>
      <c r="G4182" s="54">
        <v>751.19460000000004</v>
      </c>
      <c r="H4182" s="53">
        <v>534</v>
      </c>
      <c r="I4182" s="53">
        <v>299</v>
      </c>
      <c r="J4182" s="53">
        <v>235</v>
      </c>
      <c r="K4182" s="52">
        <v>379</v>
      </c>
      <c r="L4182" s="52">
        <v>372.19460000000004</v>
      </c>
      <c r="M4182" s="55">
        <v>4</v>
      </c>
      <c r="N4182" s="61" t="s">
        <v>16</v>
      </c>
      <c r="P4182" s="66"/>
      <c r="Q4182" s="53"/>
      <c r="R4182" s="53"/>
      <c r="S4182" s="53"/>
      <c r="T4182" s="53"/>
      <c r="U4182" s="53"/>
      <c r="V4182" s="53"/>
      <c r="W4182" s="53"/>
      <c r="BY4182" s="53"/>
    </row>
    <row r="4183" spans="2:77" s="52" customFormat="1" ht="13" x14ac:dyDescent="0.3">
      <c r="B4183" s="53" t="s">
        <v>6787</v>
      </c>
      <c r="C4183" s="53" t="s">
        <v>169</v>
      </c>
      <c r="D4183" s="53" t="s">
        <v>6933</v>
      </c>
      <c r="E4183" s="53">
        <v>42.408279999999998</v>
      </c>
      <c r="F4183" s="53">
        <v>-2.834565</v>
      </c>
      <c r="G4183" s="54">
        <v>613.07090000000005</v>
      </c>
      <c r="H4183" s="53">
        <v>48</v>
      </c>
      <c r="I4183" s="53">
        <v>22</v>
      </c>
      <c r="J4183" s="53">
        <v>26</v>
      </c>
      <c r="K4183" s="52">
        <v>379</v>
      </c>
      <c r="L4183" s="52">
        <v>234.07090000000005</v>
      </c>
      <c r="M4183" s="55">
        <v>4</v>
      </c>
      <c r="N4183" s="61" t="s">
        <v>16</v>
      </c>
      <c r="P4183" s="66"/>
      <c r="Q4183" s="53"/>
      <c r="R4183" s="53"/>
      <c r="S4183" s="53"/>
      <c r="T4183" s="53"/>
      <c r="U4183" s="53"/>
      <c r="V4183" s="53"/>
      <c r="W4183" s="53"/>
      <c r="BY4183" s="53"/>
    </row>
    <row r="4184" spans="2:77" s="52" customFormat="1" ht="13" x14ac:dyDescent="0.3">
      <c r="B4184" s="53" t="s">
        <v>6787</v>
      </c>
      <c r="C4184" s="53" t="s">
        <v>169</v>
      </c>
      <c r="D4184" s="53" t="s">
        <v>6934</v>
      </c>
      <c r="E4184" s="53">
        <v>42.500549999999997</v>
      </c>
      <c r="F4184" s="53">
        <v>-2.6850559999999999</v>
      </c>
      <c r="G4184" s="54">
        <v>424.98340000000002</v>
      </c>
      <c r="H4184" s="53">
        <v>17</v>
      </c>
      <c r="I4184" s="53">
        <v>7</v>
      </c>
      <c r="J4184" s="53">
        <v>10</v>
      </c>
      <c r="K4184" s="52">
        <v>379</v>
      </c>
      <c r="L4184" s="52">
        <v>45.983400000000017</v>
      </c>
      <c r="M4184" s="55">
        <v>2</v>
      </c>
      <c r="N4184" s="61" t="s">
        <v>16</v>
      </c>
      <c r="P4184" s="66"/>
      <c r="Q4184" s="53"/>
      <c r="R4184" s="53"/>
      <c r="S4184" s="53"/>
      <c r="T4184" s="53"/>
      <c r="U4184" s="53"/>
      <c r="V4184" s="53"/>
      <c r="W4184" s="53"/>
      <c r="BY4184" s="53"/>
    </row>
    <row r="4185" spans="2:77" s="52" customFormat="1" ht="13" x14ac:dyDescent="0.3">
      <c r="B4185" s="53" t="s">
        <v>6787</v>
      </c>
      <c r="C4185" s="53" t="s">
        <v>169</v>
      </c>
      <c r="D4185" s="53" t="s">
        <v>6935</v>
      </c>
      <c r="E4185" s="53">
        <v>42.558349999999997</v>
      </c>
      <c r="F4185" s="53">
        <v>-3.051075</v>
      </c>
      <c r="G4185" s="54">
        <v>586.38430000000005</v>
      </c>
      <c r="H4185" s="53">
        <v>201</v>
      </c>
      <c r="I4185" s="53">
        <v>110</v>
      </c>
      <c r="J4185" s="53">
        <v>91</v>
      </c>
      <c r="K4185" s="52">
        <v>379</v>
      </c>
      <c r="L4185" s="52">
        <v>207.38430000000005</v>
      </c>
      <c r="M4185" s="55">
        <v>4</v>
      </c>
      <c r="N4185" s="61" t="s">
        <v>16</v>
      </c>
      <c r="P4185" s="66"/>
      <c r="Q4185" s="53"/>
      <c r="R4185" s="53"/>
      <c r="S4185" s="53"/>
      <c r="T4185" s="53"/>
      <c r="U4185" s="53"/>
      <c r="V4185" s="53"/>
      <c r="W4185" s="53"/>
      <c r="BY4185" s="53"/>
    </row>
    <row r="4186" spans="2:77" s="52" customFormat="1" ht="13" x14ac:dyDescent="0.3">
      <c r="B4186" s="53" t="s">
        <v>6787</v>
      </c>
      <c r="C4186" s="53" t="s">
        <v>169</v>
      </c>
      <c r="D4186" s="53" t="s">
        <v>6936</v>
      </c>
      <c r="E4186" s="53">
        <v>42.401260000000001</v>
      </c>
      <c r="F4186" s="53">
        <v>-2.7189589999999999</v>
      </c>
      <c r="G4186" s="54">
        <v>563.76310000000001</v>
      </c>
      <c r="H4186" s="53">
        <v>424</v>
      </c>
      <c r="I4186" s="53">
        <v>212</v>
      </c>
      <c r="J4186" s="53">
        <v>212</v>
      </c>
      <c r="K4186" s="52">
        <v>379</v>
      </c>
      <c r="L4186" s="52">
        <v>184.76310000000001</v>
      </c>
      <c r="M4186" s="55">
        <v>2</v>
      </c>
      <c r="N4186" s="61" t="s">
        <v>16</v>
      </c>
      <c r="P4186" s="66"/>
      <c r="Q4186" s="53"/>
      <c r="R4186" s="53"/>
      <c r="S4186" s="53"/>
      <c r="T4186" s="53"/>
      <c r="U4186" s="53"/>
      <c r="V4186" s="53"/>
      <c r="W4186" s="53"/>
      <c r="BY4186" s="53"/>
    </row>
    <row r="4187" spans="2:77" s="52" customFormat="1" ht="13" x14ac:dyDescent="0.3">
      <c r="B4187" s="53" t="s">
        <v>6787</v>
      </c>
      <c r="C4187" s="53" t="s">
        <v>169</v>
      </c>
      <c r="D4187" s="53" t="s">
        <v>6937</v>
      </c>
      <c r="E4187" s="53">
        <v>42.299660000000003</v>
      </c>
      <c r="F4187" s="53">
        <v>-2.116139</v>
      </c>
      <c r="G4187" s="54">
        <v>541.89139999999998</v>
      </c>
      <c r="H4187" s="53">
        <v>419</v>
      </c>
      <c r="I4187" s="53">
        <v>237</v>
      </c>
      <c r="J4187" s="53">
        <v>182</v>
      </c>
      <c r="K4187" s="52">
        <v>379</v>
      </c>
      <c r="L4187" s="52">
        <v>162.89139999999998</v>
      </c>
      <c r="M4187" s="55">
        <v>2</v>
      </c>
      <c r="N4187" s="61" t="s">
        <v>16</v>
      </c>
      <c r="P4187" s="66"/>
      <c r="Q4187" s="53"/>
      <c r="R4187" s="53"/>
      <c r="S4187" s="53"/>
      <c r="T4187" s="53"/>
      <c r="U4187" s="53"/>
      <c r="V4187" s="53"/>
      <c r="W4187" s="53"/>
      <c r="BY4187" s="53"/>
    </row>
    <row r="4188" spans="2:77" s="52" customFormat="1" ht="13" x14ac:dyDescent="0.3">
      <c r="B4188" s="53" t="s">
        <v>6787</v>
      </c>
      <c r="C4188" s="53" t="s">
        <v>169</v>
      </c>
      <c r="D4188" s="53" t="s">
        <v>6938</v>
      </c>
      <c r="E4188" s="53">
        <v>42.442720000000001</v>
      </c>
      <c r="F4188" s="53">
        <v>-2.7079490000000002</v>
      </c>
      <c r="G4188" s="54">
        <v>498.37369999999999</v>
      </c>
      <c r="H4188" s="53">
        <v>924</v>
      </c>
      <c r="I4188" s="53">
        <v>473</v>
      </c>
      <c r="J4188" s="53">
        <v>451</v>
      </c>
      <c r="K4188" s="52">
        <v>379</v>
      </c>
      <c r="L4188" s="52">
        <v>119.37369999999999</v>
      </c>
      <c r="M4188" s="55">
        <v>2</v>
      </c>
      <c r="N4188" s="61" t="s">
        <v>16</v>
      </c>
      <c r="P4188" s="66"/>
      <c r="Q4188" s="53"/>
      <c r="R4188" s="53"/>
      <c r="S4188" s="53"/>
      <c r="T4188" s="53"/>
      <c r="U4188" s="53"/>
      <c r="V4188" s="53"/>
      <c r="W4188" s="53"/>
      <c r="BY4188" s="53"/>
    </row>
    <row r="4189" spans="2:77" s="52" customFormat="1" ht="13" x14ac:dyDescent="0.3">
      <c r="B4189" s="53" t="s">
        <v>6787</v>
      </c>
      <c r="C4189" s="53" t="s">
        <v>169</v>
      </c>
      <c r="D4189" s="53" t="s">
        <v>6939</v>
      </c>
      <c r="E4189" s="53">
        <v>41.98395</v>
      </c>
      <c r="F4189" s="53">
        <v>-2.0739839999999998</v>
      </c>
      <c r="G4189" s="54">
        <v>965.7645</v>
      </c>
      <c r="H4189" s="53">
        <v>9</v>
      </c>
      <c r="I4189" s="53">
        <v>6</v>
      </c>
      <c r="J4189" s="53">
        <v>3</v>
      </c>
      <c r="K4189" s="52">
        <v>379</v>
      </c>
      <c r="L4189" s="52">
        <v>586.7645</v>
      </c>
      <c r="M4189" s="55">
        <v>5</v>
      </c>
      <c r="N4189" s="61" t="s">
        <v>17</v>
      </c>
      <c r="P4189" s="66"/>
      <c r="Q4189" s="53"/>
      <c r="R4189" s="53"/>
      <c r="S4189" s="53"/>
      <c r="T4189" s="53"/>
      <c r="U4189" s="53"/>
      <c r="V4189" s="53"/>
      <c r="W4189" s="53"/>
      <c r="BY4189" s="53"/>
    </row>
    <row r="4190" spans="2:77" s="52" customFormat="1" ht="13" x14ac:dyDescent="0.3">
      <c r="B4190" s="53" t="s">
        <v>6787</v>
      </c>
      <c r="C4190" s="53" t="s">
        <v>169</v>
      </c>
      <c r="D4190" s="53" t="s">
        <v>6940</v>
      </c>
      <c r="E4190" s="53">
        <v>42.317639999999997</v>
      </c>
      <c r="F4190" s="53">
        <v>-3.0672899999999998</v>
      </c>
      <c r="G4190" s="54">
        <v>937.28459999999995</v>
      </c>
      <c r="H4190" s="53">
        <v>146</v>
      </c>
      <c r="I4190" s="53">
        <v>79</v>
      </c>
      <c r="J4190" s="53">
        <v>67</v>
      </c>
      <c r="K4190" s="52">
        <v>379</v>
      </c>
      <c r="L4190" s="52">
        <v>558.28459999999995</v>
      </c>
      <c r="M4190" s="55">
        <v>5</v>
      </c>
      <c r="N4190" s="61" t="s">
        <v>17</v>
      </c>
      <c r="P4190" s="66"/>
      <c r="Q4190" s="53"/>
      <c r="R4190" s="53"/>
      <c r="S4190" s="53"/>
      <c r="T4190" s="53"/>
      <c r="U4190" s="53"/>
      <c r="V4190" s="53"/>
      <c r="W4190" s="53"/>
      <c r="BY4190" s="53"/>
    </row>
    <row r="4191" spans="2:77" s="52" customFormat="1" ht="13" x14ac:dyDescent="0.3">
      <c r="B4191" s="53" t="s">
        <v>6787</v>
      </c>
      <c r="C4191" s="53" t="s">
        <v>169</v>
      </c>
      <c r="D4191" s="53" t="s">
        <v>6941</v>
      </c>
      <c r="E4191" s="53">
        <v>42.403910000000003</v>
      </c>
      <c r="F4191" s="53">
        <v>-2.6264750000000001</v>
      </c>
      <c r="G4191" s="54">
        <v>640.82169999999996</v>
      </c>
      <c r="H4191" s="53">
        <v>173</v>
      </c>
      <c r="I4191" s="53">
        <v>97</v>
      </c>
      <c r="J4191" s="53">
        <v>76</v>
      </c>
      <c r="K4191" s="52">
        <v>379</v>
      </c>
      <c r="L4191" s="52">
        <v>261.82169999999996</v>
      </c>
      <c r="M4191" s="55">
        <v>4</v>
      </c>
      <c r="N4191" s="61" t="s">
        <v>16</v>
      </c>
      <c r="P4191" s="66"/>
      <c r="Q4191" s="53"/>
      <c r="R4191" s="53"/>
      <c r="S4191" s="53"/>
      <c r="T4191" s="53"/>
      <c r="U4191" s="53"/>
      <c r="V4191" s="53"/>
      <c r="W4191" s="53"/>
      <c r="BY4191" s="53"/>
    </row>
    <row r="4192" spans="2:77" s="52" customFormat="1" ht="13" x14ac:dyDescent="0.3">
      <c r="B4192" s="53" t="s">
        <v>6787</v>
      </c>
      <c r="C4192" s="53" t="s">
        <v>169</v>
      </c>
      <c r="D4192" s="53" t="s">
        <v>6942</v>
      </c>
      <c r="E4192" s="53">
        <v>42.155549999999998</v>
      </c>
      <c r="F4192" s="53">
        <v>-2.8520240000000001</v>
      </c>
      <c r="G4192" s="54">
        <v>968.61850000000004</v>
      </c>
      <c r="H4192" s="53">
        <v>58</v>
      </c>
      <c r="I4192" s="53">
        <v>36</v>
      </c>
      <c r="J4192" s="53">
        <v>22</v>
      </c>
      <c r="K4192" s="52">
        <v>379</v>
      </c>
      <c r="L4192" s="52">
        <v>589.61850000000004</v>
      </c>
      <c r="M4192" s="55">
        <v>5</v>
      </c>
      <c r="N4192" s="61" t="s">
        <v>17</v>
      </c>
      <c r="P4192" s="66"/>
      <c r="Q4192" s="53"/>
      <c r="R4192" s="53"/>
      <c r="S4192" s="53"/>
      <c r="T4192" s="53"/>
      <c r="U4192" s="53"/>
      <c r="V4192" s="53"/>
      <c r="W4192" s="53"/>
      <c r="BY4192" s="53"/>
    </row>
    <row r="4193" spans="2:77" s="52" customFormat="1" ht="13" x14ac:dyDescent="0.3">
      <c r="B4193" s="53" t="s">
        <v>6787</v>
      </c>
      <c r="C4193" s="53" t="s">
        <v>169</v>
      </c>
      <c r="D4193" s="53" t="s">
        <v>6943</v>
      </c>
      <c r="E4193" s="53">
        <v>42.308160000000001</v>
      </c>
      <c r="F4193" s="53">
        <v>-2.533868</v>
      </c>
      <c r="G4193" s="54">
        <v>687.5367</v>
      </c>
      <c r="H4193" s="53">
        <v>444</v>
      </c>
      <c r="I4193" s="53">
        <v>244</v>
      </c>
      <c r="J4193" s="53">
        <v>200</v>
      </c>
      <c r="K4193" s="52">
        <v>379</v>
      </c>
      <c r="L4193" s="52">
        <v>308.5367</v>
      </c>
      <c r="M4193" s="55">
        <v>4</v>
      </c>
      <c r="N4193" s="61" t="s">
        <v>16</v>
      </c>
      <c r="P4193" s="66"/>
      <c r="Q4193" s="53"/>
      <c r="R4193" s="53"/>
      <c r="S4193" s="53"/>
      <c r="T4193" s="53"/>
      <c r="U4193" s="53"/>
      <c r="V4193" s="53"/>
      <c r="W4193" s="53"/>
      <c r="BY4193" s="53"/>
    </row>
    <row r="4194" spans="2:77" s="52" customFormat="1" ht="13" x14ac:dyDescent="0.3">
      <c r="B4194" s="53" t="s">
        <v>6787</v>
      </c>
      <c r="C4194" s="53" t="s">
        <v>169</v>
      </c>
      <c r="D4194" s="53" t="s">
        <v>6944</v>
      </c>
      <c r="E4194" s="53">
        <v>42.609160000000003</v>
      </c>
      <c r="F4194" s="53">
        <v>-2.88795</v>
      </c>
      <c r="G4194" s="54">
        <v>552.14610000000005</v>
      </c>
      <c r="H4194" s="53">
        <v>157</v>
      </c>
      <c r="I4194" s="53">
        <v>96</v>
      </c>
      <c r="J4194" s="53">
        <v>61</v>
      </c>
      <c r="K4194" s="52">
        <v>379</v>
      </c>
      <c r="L4194" s="52">
        <v>173.14610000000005</v>
      </c>
      <c r="M4194" s="55">
        <v>2</v>
      </c>
      <c r="N4194" s="61" t="s">
        <v>16</v>
      </c>
      <c r="P4194" s="66"/>
      <c r="Q4194" s="53"/>
      <c r="R4194" s="53"/>
      <c r="S4194" s="53"/>
      <c r="T4194" s="53"/>
      <c r="U4194" s="53"/>
      <c r="V4194" s="53"/>
      <c r="W4194" s="53"/>
      <c r="BY4194" s="53"/>
    </row>
    <row r="4195" spans="2:77" s="52" customFormat="1" ht="13" x14ac:dyDescent="0.3">
      <c r="B4195" s="53" t="s">
        <v>6787</v>
      </c>
      <c r="C4195" s="53" t="s">
        <v>169</v>
      </c>
      <c r="D4195" s="53" t="s">
        <v>6945</v>
      </c>
      <c r="E4195" s="53">
        <v>42.492130000000003</v>
      </c>
      <c r="F4195" s="53">
        <v>-2.9619559999999998</v>
      </c>
      <c r="G4195" s="54">
        <v>586.64319999999998</v>
      </c>
      <c r="H4195" s="53">
        <v>64</v>
      </c>
      <c r="I4195" s="53">
        <v>41</v>
      </c>
      <c r="J4195" s="53">
        <v>23</v>
      </c>
      <c r="K4195" s="52">
        <v>379</v>
      </c>
      <c r="L4195" s="52">
        <v>207.64319999999998</v>
      </c>
      <c r="M4195" s="55">
        <v>4</v>
      </c>
      <c r="N4195" s="61" t="s">
        <v>16</v>
      </c>
      <c r="P4195" s="66"/>
      <c r="Q4195" s="53"/>
      <c r="R4195" s="53"/>
      <c r="S4195" s="53"/>
      <c r="T4195" s="53"/>
      <c r="U4195" s="53"/>
      <c r="V4195" s="53"/>
      <c r="W4195" s="53"/>
      <c r="BY4195" s="53"/>
    </row>
    <row r="4196" spans="2:77" s="52" customFormat="1" ht="13" x14ac:dyDescent="0.3">
      <c r="B4196" s="53" t="s">
        <v>6787</v>
      </c>
      <c r="C4196" s="53" t="s">
        <v>169</v>
      </c>
      <c r="D4196" s="53" t="s">
        <v>6946</v>
      </c>
      <c r="E4196" s="53">
        <v>42.426299999999998</v>
      </c>
      <c r="F4196" s="53">
        <v>-2.4192140000000002</v>
      </c>
      <c r="G4196" s="54">
        <v>444.9522</v>
      </c>
      <c r="H4196" s="53">
        <v>6414</v>
      </c>
      <c r="I4196" s="53">
        <v>3313</v>
      </c>
      <c r="J4196" s="53">
        <v>3101</v>
      </c>
      <c r="K4196" s="52">
        <v>379</v>
      </c>
      <c r="L4196" s="52">
        <v>65.952200000000005</v>
      </c>
      <c r="M4196" s="55">
        <v>2</v>
      </c>
      <c r="N4196" s="61" t="s">
        <v>16</v>
      </c>
      <c r="P4196" s="66"/>
      <c r="Q4196" s="53"/>
      <c r="R4196" s="53"/>
      <c r="S4196" s="53"/>
      <c r="T4196" s="53"/>
      <c r="U4196" s="53"/>
      <c r="V4196" s="53"/>
      <c r="W4196" s="53"/>
      <c r="BY4196" s="53"/>
    </row>
    <row r="4197" spans="2:77" s="52" customFormat="1" ht="13" x14ac:dyDescent="0.3">
      <c r="B4197" s="53" t="s">
        <v>6787</v>
      </c>
      <c r="C4197" s="53" t="s">
        <v>169</v>
      </c>
      <c r="D4197" s="53" t="s">
        <v>6947</v>
      </c>
      <c r="E4197" s="53">
        <v>42.167630000000003</v>
      </c>
      <c r="F4197" s="53">
        <v>-2.6492300000000002</v>
      </c>
      <c r="G4197" s="54">
        <v>886.76639999999998</v>
      </c>
      <c r="H4197" s="53">
        <v>101</v>
      </c>
      <c r="I4197" s="53">
        <v>58</v>
      </c>
      <c r="J4197" s="53">
        <v>43</v>
      </c>
      <c r="K4197" s="52">
        <v>379</v>
      </c>
      <c r="L4197" s="52">
        <v>507.76639999999998</v>
      </c>
      <c r="M4197" s="55">
        <v>5</v>
      </c>
      <c r="N4197" s="61" t="s">
        <v>17</v>
      </c>
      <c r="P4197" s="66"/>
      <c r="Q4197" s="53"/>
      <c r="R4197" s="53"/>
      <c r="S4197" s="53"/>
      <c r="T4197" s="53"/>
      <c r="U4197" s="53"/>
      <c r="V4197" s="53"/>
      <c r="W4197" s="53"/>
      <c r="BY4197" s="53"/>
    </row>
    <row r="4198" spans="2:77" s="52" customFormat="1" ht="13" x14ac:dyDescent="0.3">
      <c r="B4198" s="53" t="s">
        <v>6787</v>
      </c>
      <c r="C4198" s="53" t="s">
        <v>169</v>
      </c>
      <c r="D4198" s="53" t="s">
        <v>6948</v>
      </c>
      <c r="E4198" s="53">
        <v>42.320700000000002</v>
      </c>
      <c r="F4198" s="53">
        <v>-2.0952959999999998</v>
      </c>
      <c r="G4198" s="54">
        <v>433.9665</v>
      </c>
      <c r="H4198" s="53">
        <v>661</v>
      </c>
      <c r="I4198" s="53">
        <v>338</v>
      </c>
      <c r="J4198" s="53">
        <v>323</v>
      </c>
      <c r="K4198" s="52">
        <v>379</v>
      </c>
      <c r="L4198" s="52">
        <v>54.966499999999996</v>
      </c>
      <c r="M4198" s="55">
        <v>2</v>
      </c>
      <c r="N4198" s="61" t="s">
        <v>16</v>
      </c>
      <c r="P4198" s="66"/>
      <c r="Q4198" s="53"/>
      <c r="R4198" s="53"/>
      <c r="S4198" s="53"/>
      <c r="T4198" s="53"/>
      <c r="U4198" s="53"/>
      <c r="V4198" s="53"/>
      <c r="W4198" s="53"/>
      <c r="BY4198" s="53"/>
    </row>
    <row r="4199" spans="2:77" s="52" customFormat="1" ht="13" x14ac:dyDescent="0.3">
      <c r="B4199" s="53" t="s">
        <v>6787</v>
      </c>
      <c r="C4199" s="53" t="s">
        <v>169</v>
      </c>
      <c r="D4199" s="53" t="s">
        <v>6949</v>
      </c>
      <c r="E4199" s="53">
        <v>42.370669999999997</v>
      </c>
      <c r="F4199" s="53">
        <v>-2.8658049999999999</v>
      </c>
      <c r="G4199" s="54">
        <v>766.69949999999994</v>
      </c>
      <c r="H4199" s="53">
        <v>277</v>
      </c>
      <c r="I4199" s="53">
        <v>152</v>
      </c>
      <c r="J4199" s="53">
        <v>125</v>
      </c>
      <c r="K4199" s="52">
        <v>379</v>
      </c>
      <c r="L4199" s="52">
        <v>387.69949999999994</v>
      </c>
      <c r="M4199" s="55">
        <v>4</v>
      </c>
      <c r="N4199" s="61" t="s">
        <v>16</v>
      </c>
      <c r="P4199" s="66"/>
      <c r="Q4199" s="53"/>
      <c r="R4199" s="53"/>
      <c r="S4199" s="53"/>
      <c r="T4199" s="53"/>
      <c r="U4199" s="53"/>
      <c r="V4199" s="53"/>
      <c r="W4199" s="53"/>
      <c r="BY4199" s="53"/>
    </row>
    <row r="4200" spans="2:77" s="52" customFormat="1" ht="13" x14ac:dyDescent="0.3">
      <c r="B4200" s="53" t="s">
        <v>6787</v>
      </c>
      <c r="C4200" s="53" t="s">
        <v>169</v>
      </c>
      <c r="D4200" s="53" t="s">
        <v>6950</v>
      </c>
      <c r="E4200" s="53">
        <v>42.372990000000001</v>
      </c>
      <c r="F4200" s="53">
        <v>-2.8876949999999999</v>
      </c>
      <c r="G4200" s="54">
        <v>833.60310000000004</v>
      </c>
      <c r="H4200" s="53">
        <v>38</v>
      </c>
      <c r="I4200" s="53">
        <v>28</v>
      </c>
      <c r="J4200" s="53">
        <v>10</v>
      </c>
      <c r="K4200" s="52">
        <v>379</v>
      </c>
      <c r="L4200" s="52">
        <v>454.60310000000004</v>
      </c>
      <c r="M4200" s="55">
        <v>5</v>
      </c>
      <c r="N4200" s="61" t="s">
        <v>17</v>
      </c>
      <c r="P4200" s="66"/>
      <c r="Q4200" s="53"/>
      <c r="R4200" s="53"/>
      <c r="S4200" s="53"/>
      <c r="T4200" s="53"/>
      <c r="U4200" s="53"/>
      <c r="V4200" s="53"/>
      <c r="W4200" s="53"/>
      <c r="BY4200" s="53"/>
    </row>
    <row r="4201" spans="2:77" s="52" customFormat="1" ht="13" x14ac:dyDescent="0.3">
      <c r="B4201" s="53" t="s">
        <v>6787</v>
      </c>
      <c r="C4201" s="53" t="s">
        <v>169</v>
      </c>
      <c r="D4201" s="53" t="s">
        <v>6951</v>
      </c>
      <c r="E4201" s="53">
        <v>42.132460000000002</v>
      </c>
      <c r="F4201" s="53">
        <v>-2.0667420000000001</v>
      </c>
      <c r="G4201" s="54">
        <v>920.01070000000004</v>
      </c>
      <c r="H4201" s="53">
        <v>10</v>
      </c>
      <c r="I4201" s="53">
        <v>5</v>
      </c>
      <c r="J4201" s="53">
        <v>5</v>
      </c>
      <c r="K4201" s="52">
        <v>379</v>
      </c>
      <c r="L4201" s="52">
        <v>541.01070000000004</v>
      </c>
      <c r="M4201" s="55">
        <v>5</v>
      </c>
      <c r="N4201" s="61" t="s">
        <v>17</v>
      </c>
      <c r="P4201" s="66"/>
      <c r="Q4201" s="53"/>
      <c r="R4201" s="53"/>
      <c r="S4201" s="53"/>
      <c r="T4201" s="53"/>
      <c r="U4201" s="53"/>
      <c r="V4201" s="53"/>
      <c r="W4201" s="53"/>
      <c r="BY4201" s="53"/>
    </row>
    <row r="4202" spans="2:77" s="52" customFormat="1" ht="13" x14ac:dyDescent="0.3">
      <c r="B4202" s="53" t="s">
        <v>6787</v>
      </c>
      <c r="C4202" s="53" t="s">
        <v>169</v>
      </c>
      <c r="D4202" s="53" t="s">
        <v>6952</v>
      </c>
      <c r="E4202" s="53">
        <v>42.429859999999998</v>
      </c>
      <c r="F4202" s="53">
        <v>-3.049242</v>
      </c>
      <c r="G4202" s="54">
        <v>754.03769999999997</v>
      </c>
      <c r="H4202" s="53">
        <v>148</v>
      </c>
      <c r="I4202" s="53">
        <v>75</v>
      </c>
      <c r="J4202" s="53">
        <v>73</v>
      </c>
      <c r="K4202" s="52">
        <v>379</v>
      </c>
      <c r="L4202" s="52">
        <v>375.03769999999997</v>
      </c>
      <c r="M4202" s="55">
        <v>4</v>
      </c>
      <c r="N4202" s="61" t="s">
        <v>16</v>
      </c>
      <c r="P4202" s="66"/>
      <c r="Q4202" s="53"/>
      <c r="R4202" s="53"/>
      <c r="S4202" s="53"/>
      <c r="T4202" s="53"/>
      <c r="U4202" s="53"/>
      <c r="V4202" s="53"/>
      <c r="W4202" s="53"/>
      <c r="BY4202" s="53"/>
    </row>
    <row r="4203" spans="2:77" s="52" customFormat="1" ht="13" x14ac:dyDescent="0.3">
      <c r="B4203" s="53" t="s">
        <v>6787</v>
      </c>
      <c r="C4203" s="53" t="s">
        <v>169</v>
      </c>
      <c r="D4203" s="53" t="s">
        <v>6953</v>
      </c>
      <c r="E4203" s="53">
        <v>42.131839999999997</v>
      </c>
      <c r="F4203" s="53">
        <v>-2.985576</v>
      </c>
      <c r="G4203" s="54">
        <v>952.28560000000004</v>
      </c>
      <c r="H4203" s="53">
        <v>71</v>
      </c>
      <c r="I4203" s="53">
        <v>43</v>
      </c>
      <c r="J4203" s="53">
        <v>28</v>
      </c>
      <c r="K4203" s="52">
        <v>379</v>
      </c>
      <c r="L4203" s="52">
        <v>573.28560000000004</v>
      </c>
      <c r="M4203" s="55">
        <v>5</v>
      </c>
      <c r="N4203" s="61" t="s">
        <v>17</v>
      </c>
      <c r="P4203" s="66"/>
      <c r="Q4203" s="53"/>
      <c r="R4203" s="53"/>
      <c r="S4203" s="53"/>
      <c r="T4203" s="53"/>
      <c r="U4203" s="53"/>
      <c r="V4203" s="53"/>
      <c r="W4203" s="53"/>
      <c r="BY4203" s="53"/>
    </row>
    <row r="4204" spans="2:77" s="52" customFormat="1" ht="13" x14ac:dyDescent="0.3">
      <c r="B4204" s="53" t="s">
        <v>6787</v>
      </c>
      <c r="C4204" s="53" t="s">
        <v>169</v>
      </c>
      <c r="D4204" s="53" t="s">
        <v>6954</v>
      </c>
      <c r="E4204" s="53">
        <v>42.320810000000002</v>
      </c>
      <c r="F4204" s="53">
        <v>-2.8138999999999998</v>
      </c>
      <c r="G4204" s="54">
        <v>798.53520000000003</v>
      </c>
      <c r="H4204" s="53">
        <v>78</v>
      </c>
      <c r="I4204" s="53">
        <v>43</v>
      </c>
      <c r="J4204" s="53">
        <v>35</v>
      </c>
      <c r="K4204" s="52">
        <v>379</v>
      </c>
      <c r="L4204" s="52">
        <v>419.53520000000003</v>
      </c>
      <c r="M4204" s="55">
        <v>5</v>
      </c>
      <c r="N4204" s="61" t="s">
        <v>17</v>
      </c>
      <c r="P4204" s="66"/>
      <c r="Q4204" s="53"/>
      <c r="R4204" s="53"/>
      <c r="S4204" s="53"/>
      <c r="T4204" s="53"/>
      <c r="U4204" s="53"/>
      <c r="V4204" s="53"/>
      <c r="W4204" s="53"/>
      <c r="BY4204" s="53"/>
    </row>
    <row r="4205" spans="2:77" s="52" customFormat="1" ht="13" x14ac:dyDescent="0.3">
      <c r="B4205" s="53" t="s">
        <v>6787</v>
      </c>
      <c r="C4205" s="53" t="s">
        <v>169</v>
      </c>
      <c r="D4205" s="53" t="s">
        <v>6955</v>
      </c>
      <c r="E4205" s="53">
        <v>42.11401</v>
      </c>
      <c r="F4205" s="53">
        <v>-2.6733850000000001</v>
      </c>
      <c r="G4205" s="54">
        <v>1072.2629999999999</v>
      </c>
      <c r="H4205" s="53">
        <v>367</v>
      </c>
      <c r="I4205" s="53">
        <v>219</v>
      </c>
      <c r="J4205" s="53">
        <v>148</v>
      </c>
      <c r="K4205" s="52">
        <v>379</v>
      </c>
      <c r="L4205" s="52">
        <v>693.26299999999992</v>
      </c>
      <c r="M4205" s="55">
        <v>6</v>
      </c>
      <c r="N4205" s="61" t="s">
        <v>17</v>
      </c>
      <c r="P4205" s="66"/>
      <c r="Q4205" s="53"/>
      <c r="R4205" s="53"/>
      <c r="S4205" s="53"/>
      <c r="T4205" s="53"/>
      <c r="U4205" s="53"/>
      <c r="V4205" s="53"/>
      <c r="W4205" s="53"/>
      <c r="BY4205" s="53"/>
    </row>
    <row r="4206" spans="2:77" s="52" customFormat="1" ht="13" x14ac:dyDescent="0.3">
      <c r="B4206" s="53" t="s">
        <v>6787</v>
      </c>
      <c r="C4206" s="53" t="s">
        <v>169</v>
      </c>
      <c r="D4206" s="53" t="s">
        <v>6956</v>
      </c>
      <c r="E4206" s="53">
        <v>42.151809999999998</v>
      </c>
      <c r="F4206" s="53">
        <v>-2.888074</v>
      </c>
      <c r="G4206" s="54">
        <v>887.53250000000003</v>
      </c>
      <c r="H4206" s="53">
        <v>104</v>
      </c>
      <c r="I4206" s="53">
        <v>61</v>
      </c>
      <c r="J4206" s="53">
        <v>43</v>
      </c>
      <c r="K4206" s="52">
        <v>379</v>
      </c>
      <c r="L4206" s="52">
        <v>508.53250000000003</v>
      </c>
      <c r="M4206" s="55">
        <v>5</v>
      </c>
      <c r="N4206" s="61" t="s">
        <v>17</v>
      </c>
      <c r="P4206" s="66"/>
      <c r="Q4206" s="53"/>
      <c r="R4206" s="53"/>
      <c r="S4206" s="53"/>
      <c r="T4206" s="53"/>
      <c r="U4206" s="53"/>
      <c r="V4206" s="53"/>
      <c r="W4206" s="53"/>
      <c r="BY4206" s="53"/>
    </row>
    <row r="4207" spans="2:77" s="52" customFormat="1" ht="13" x14ac:dyDescent="0.3">
      <c r="B4207" s="53" t="s">
        <v>6787</v>
      </c>
      <c r="C4207" s="53" t="s">
        <v>169</v>
      </c>
      <c r="D4207" s="53" t="s">
        <v>6957</v>
      </c>
      <c r="E4207" s="53">
        <v>42.095750000000002</v>
      </c>
      <c r="F4207" s="53">
        <v>-2.834686</v>
      </c>
      <c r="G4207" s="54">
        <v>1193.2439999999999</v>
      </c>
      <c r="H4207" s="53">
        <v>46</v>
      </c>
      <c r="I4207" s="53">
        <v>29</v>
      </c>
      <c r="J4207" s="53">
        <v>17</v>
      </c>
      <c r="K4207" s="52">
        <v>379</v>
      </c>
      <c r="L4207" s="52">
        <v>814.24399999999991</v>
      </c>
      <c r="M4207" s="55">
        <v>7</v>
      </c>
      <c r="N4207" s="61" t="s">
        <v>17</v>
      </c>
      <c r="P4207" s="66"/>
      <c r="Q4207" s="53"/>
      <c r="R4207" s="53"/>
      <c r="S4207" s="53"/>
      <c r="T4207" s="53"/>
      <c r="U4207" s="53"/>
      <c r="V4207" s="53"/>
      <c r="W4207" s="53"/>
      <c r="BY4207" s="53"/>
    </row>
    <row r="4208" spans="2:77" s="52" customFormat="1" ht="13" x14ac:dyDescent="0.3">
      <c r="B4208" s="53" t="s">
        <v>6787</v>
      </c>
      <c r="C4208" s="53" t="s">
        <v>169</v>
      </c>
      <c r="D4208" s="53" t="s">
        <v>6958</v>
      </c>
      <c r="E4208" s="53">
        <v>42.515790000000003</v>
      </c>
      <c r="F4208" s="53">
        <v>-2.8823059999999998</v>
      </c>
      <c r="G4208" s="54">
        <v>560.75779999999997</v>
      </c>
      <c r="H4208" s="53">
        <v>328</v>
      </c>
      <c r="I4208" s="53">
        <v>188</v>
      </c>
      <c r="J4208" s="53">
        <v>140</v>
      </c>
      <c r="K4208" s="52">
        <v>379</v>
      </c>
      <c r="L4208" s="52">
        <v>181.75779999999997</v>
      </c>
      <c r="M4208" s="55">
        <v>2</v>
      </c>
      <c r="N4208" s="61" t="s">
        <v>16</v>
      </c>
      <c r="P4208" s="66"/>
      <c r="Q4208" s="53"/>
      <c r="R4208" s="53"/>
      <c r="S4208" s="53"/>
      <c r="T4208" s="53"/>
      <c r="U4208" s="53"/>
      <c r="V4208" s="53"/>
      <c r="W4208" s="53"/>
      <c r="BY4208" s="53"/>
    </row>
    <row r="4209" spans="2:77" s="52" customFormat="1" ht="13" x14ac:dyDescent="0.3">
      <c r="B4209" s="53" t="s">
        <v>6787</v>
      </c>
      <c r="C4209" s="53" t="s">
        <v>169</v>
      </c>
      <c r="D4209" s="53" t="s">
        <v>6959</v>
      </c>
      <c r="E4209" s="53">
        <v>42.1813</v>
      </c>
      <c r="F4209" s="53">
        <v>-2.3415490000000001</v>
      </c>
      <c r="G4209" s="54">
        <v>937.87789999999995</v>
      </c>
      <c r="H4209" s="53">
        <v>14</v>
      </c>
      <c r="I4209" s="53">
        <v>11</v>
      </c>
      <c r="J4209" s="53">
        <v>3</v>
      </c>
      <c r="K4209" s="52">
        <v>379</v>
      </c>
      <c r="L4209" s="52">
        <v>558.87789999999995</v>
      </c>
      <c r="M4209" s="55">
        <v>5</v>
      </c>
      <c r="N4209" s="61" t="s">
        <v>17</v>
      </c>
      <c r="P4209" s="66"/>
      <c r="Q4209" s="53"/>
      <c r="R4209" s="53"/>
      <c r="S4209" s="53"/>
      <c r="T4209" s="53"/>
      <c r="U4209" s="53"/>
      <c r="V4209" s="53"/>
      <c r="W4209" s="53"/>
      <c r="BY4209" s="53"/>
    </row>
    <row r="4210" spans="2:77" s="52" customFormat="1" ht="13" x14ac:dyDescent="0.3">
      <c r="B4210" s="53" t="s">
        <v>6787</v>
      </c>
      <c r="C4210" s="53" t="s">
        <v>169</v>
      </c>
      <c r="D4210" s="53" t="s">
        <v>6960</v>
      </c>
      <c r="E4210" s="53">
        <v>42.325969999999998</v>
      </c>
      <c r="F4210" s="53">
        <v>-3.0393340000000002</v>
      </c>
      <c r="G4210" s="54">
        <v>872.14530000000002</v>
      </c>
      <c r="H4210" s="53">
        <v>83</v>
      </c>
      <c r="I4210" s="53">
        <v>45</v>
      </c>
      <c r="J4210" s="53">
        <v>38</v>
      </c>
      <c r="K4210" s="52">
        <v>379</v>
      </c>
      <c r="L4210" s="52">
        <v>493.14530000000002</v>
      </c>
      <c r="M4210" s="55">
        <v>5</v>
      </c>
      <c r="N4210" s="61" t="s">
        <v>17</v>
      </c>
      <c r="P4210" s="66"/>
      <c r="Q4210" s="53"/>
      <c r="R4210" s="53"/>
      <c r="S4210" s="53"/>
      <c r="T4210" s="53"/>
      <c r="U4210" s="53"/>
      <c r="V4210" s="53"/>
      <c r="W4210" s="53"/>
      <c r="BY4210" s="53"/>
    </row>
    <row r="4211" spans="2:77" s="52" customFormat="1" ht="13" x14ac:dyDescent="0.3">
      <c r="B4211" s="53" t="s">
        <v>6407</v>
      </c>
      <c r="C4211" s="53" t="s">
        <v>171</v>
      </c>
      <c r="D4211" s="53" t="s">
        <v>6501</v>
      </c>
      <c r="E4211" s="53">
        <v>43.366660000000003</v>
      </c>
      <c r="F4211" s="53">
        <v>-7.483333</v>
      </c>
      <c r="G4211" s="54">
        <v>475.15870000000001</v>
      </c>
      <c r="H4211" s="53">
        <v>2896</v>
      </c>
      <c r="I4211" s="53">
        <v>1405</v>
      </c>
      <c r="J4211" s="53">
        <v>1491</v>
      </c>
      <c r="K4211" s="52">
        <v>412</v>
      </c>
      <c r="L4211" s="52">
        <v>63.15870000000001</v>
      </c>
      <c r="M4211" s="55">
        <v>2</v>
      </c>
      <c r="N4211" s="61" t="s">
        <v>16</v>
      </c>
      <c r="P4211" s="66"/>
      <c r="Q4211" s="53"/>
      <c r="R4211" s="53"/>
      <c r="S4211" s="53"/>
      <c r="T4211" s="53"/>
      <c r="U4211" s="53"/>
      <c r="V4211" s="53"/>
      <c r="W4211" s="53"/>
      <c r="BY4211" s="53"/>
    </row>
    <row r="4212" spans="2:77" s="52" customFormat="1" ht="13" x14ac:dyDescent="0.3">
      <c r="B4212" s="53" t="s">
        <v>6407</v>
      </c>
      <c r="C4212" s="53" t="s">
        <v>171</v>
      </c>
      <c r="D4212" s="53" t="s">
        <v>6502</v>
      </c>
      <c r="E4212" s="53">
        <v>43.528170000000003</v>
      </c>
      <c r="F4212" s="53">
        <v>-7.4144350000000001</v>
      </c>
      <c r="G4212" s="54">
        <v>56.107210000000002</v>
      </c>
      <c r="H4212" s="53">
        <v>2107</v>
      </c>
      <c r="I4212" s="53">
        <v>1021</v>
      </c>
      <c r="J4212" s="53">
        <v>1086</v>
      </c>
      <c r="K4212" s="52">
        <v>412</v>
      </c>
      <c r="L4212" s="52">
        <v>-355.89278999999999</v>
      </c>
      <c r="M4212" s="55">
        <v>2</v>
      </c>
      <c r="N4212" s="61" t="s">
        <v>16</v>
      </c>
      <c r="P4212" s="66"/>
      <c r="Q4212" s="53"/>
      <c r="R4212" s="53"/>
      <c r="S4212" s="53"/>
      <c r="T4212" s="53"/>
      <c r="U4212" s="53"/>
      <c r="V4212" s="53"/>
      <c r="W4212" s="53"/>
      <c r="BY4212" s="53"/>
    </row>
    <row r="4213" spans="2:77" s="52" customFormat="1" ht="13" x14ac:dyDescent="0.3">
      <c r="B4213" s="53" t="s">
        <v>6407</v>
      </c>
      <c r="C4213" s="53" t="s">
        <v>171</v>
      </c>
      <c r="D4213" s="53" t="s">
        <v>6503</v>
      </c>
      <c r="E4213" s="53">
        <v>42.782249999999998</v>
      </c>
      <c r="F4213" s="53">
        <v>-7.8910780000000003</v>
      </c>
      <c r="G4213" s="54">
        <v>558.4615</v>
      </c>
      <c r="H4213" s="53">
        <v>2407</v>
      </c>
      <c r="I4213" s="53">
        <v>1175</v>
      </c>
      <c r="J4213" s="53">
        <v>1232</v>
      </c>
      <c r="K4213" s="52">
        <v>412</v>
      </c>
      <c r="L4213" s="52">
        <v>146.4615</v>
      </c>
      <c r="M4213" s="55">
        <v>2</v>
      </c>
      <c r="N4213" s="61" t="s">
        <v>16</v>
      </c>
      <c r="P4213" s="66"/>
      <c r="Q4213" s="53"/>
      <c r="R4213" s="53"/>
      <c r="S4213" s="53"/>
      <c r="T4213" s="53"/>
      <c r="U4213" s="53"/>
      <c r="V4213" s="53"/>
      <c r="W4213" s="53"/>
      <c r="BY4213" s="53"/>
    </row>
    <row r="4214" spans="2:77" s="52" customFormat="1" ht="13" x14ac:dyDescent="0.3">
      <c r="B4214" s="53" t="s">
        <v>6407</v>
      </c>
      <c r="C4214" s="53" t="s">
        <v>171</v>
      </c>
      <c r="D4214" s="53" t="s">
        <v>6504</v>
      </c>
      <c r="E4214" s="53">
        <v>43.001669999999997</v>
      </c>
      <c r="F4214" s="53">
        <v>-7.2391670000000001</v>
      </c>
      <c r="G4214" s="54">
        <v>661.82569999999998</v>
      </c>
      <c r="H4214" s="53">
        <v>1584</v>
      </c>
      <c r="I4214" s="53">
        <v>831</v>
      </c>
      <c r="J4214" s="53">
        <v>753</v>
      </c>
      <c r="K4214" s="52">
        <v>412</v>
      </c>
      <c r="L4214" s="52">
        <v>249.82569999999998</v>
      </c>
      <c r="M4214" s="55">
        <v>4</v>
      </c>
      <c r="N4214" s="61" t="s">
        <v>17</v>
      </c>
      <c r="P4214" s="66"/>
      <c r="Q4214" s="53"/>
      <c r="R4214" s="53"/>
      <c r="S4214" s="53"/>
      <c r="T4214" s="53"/>
      <c r="U4214" s="53"/>
      <c r="V4214" s="53"/>
      <c r="W4214" s="53"/>
      <c r="BY4214" s="53"/>
    </row>
    <row r="4215" spans="2:77" s="52" customFormat="1" ht="13" x14ac:dyDescent="0.3">
      <c r="B4215" s="53" t="s">
        <v>6407</v>
      </c>
      <c r="C4215" s="53" t="s">
        <v>171</v>
      </c>
      <c r="D4215" s="53" t="s">
        <v>6505</v>
      </c>
      <c r="E4215" s="53">
        <v>42.892859999999999</v>
      </c>
      <c r="F4215" s="53">
        <v>-7.2531270000000001</v>
      </c>
      <c r="G4215" s="54">
        <v>488.22649999999999</v>
      </c>
      <c r="H4215" s="53">
        <v>2955</v>
      </c>
      <c r="I4215" s="53">
        <v>1521</v>
      </c>
      <c r="J4215" s="53">
        <v>1434</v>
      </c>
      <c r="K4215" s="52">
        <v>412</v>
      </c>
      <c r="L4215" s="52">
        <v>76.226499999999987</v>
      </c>
      <c r="M4215" s="55">
        <v>2</v>
      </c>
      <c r="N4215" s="61" t="s">
        <v>16</v>
      </c>
      <c r="P4215" s="66"/>
      <c r="Q4215" s="53"/>
      <c r="R4215" s="53"/>
      <c r="S4215" s="53"/>
      <c r="T4215" s="53"/>
      <c r="U4215" s="53"/>
      <c r="V4215" s="53"/>
      <c r="W4215" s="53"/>
      <c r="BY4215" s="53"/>
    </row>
    <row r="4216" spans="2:77" s="52" customFormat="1" ht="13" x14ac:dyDescent="0.3">
      <c r="B4216" s="53" t="s">
        <v>6407</v>
      </c>
      <c r="C4216" s="53" t="s">
        <v>171</v>
      </c>
      <c r="D4216" s="53" t="s">
        <v>6506</v>
      </c>
      <c r="E4216" s="53">
        <v>43.533329999999999</v>
      </c>
      <c r="F4216" s="53">
        <v>-7.233333</v>
      </c>
      <c r="G4216" s="54">
        <v>193.27860000000001</v>
      </c>
      <c r="H4216" s="53">
        <v>3244</v>
      </c>
      <c r="I4216" s="53">
        <v>1553</v>
      </c>
      <c r="J4216" s="53">
        <v>1691</v>
      </c>
      <c r="K4216" s="52">
        <v>412</v>
      </c>
      <c r="L4216" s="52">
        <v>-218.72139999999999</v>
      </c>
      <c r="M4216" s="55">
        <v>2</v>
      </c>
      <c r="N4216" s="61" t="s">
        <v>16</v>
      </c>
      <c r="P4216" s="66"/>
      <c r="Q4216" s="53"/>
      <c r="R4216" s="53"/>
      <c r="S4216" s="53"/>
      <c r="T4216" s="53"/>
      <c r="U4216" s="53"/>
      <c r="V4216" s="53"/>
      <c r="W4216" s="53"/>
      <c r="BY4216" s="53"/>
    </row>
    <row r="4217" spans="2:77" s="52" customFormat="1" ht="13" x14ac:dyDescent="0.3">
      <c r="B4217" s="53" t="s">
        <v>6407</v>
      </c>
      <c r="C4217" s="53" t="s">
        <v>171</v>
      </c>
      <c r="D4217" s="53" t="s">
        <v>6507</v>
      </c>
      <c r="E4217" s="53">
        <v>42.853409999999997</v>
      </c>
      <c r="F4217" s="53">
        <v>-7.162147</v>
      </c>
      <c r="G4217" s="54">
        <v>641.69929999999999</v>
      </c>
      <c r="H4217" s="53">
        <v>3250</v>
      </c>
      <c r="I4217" s="53">
        <v>1650</v>
      </c>
      <c r="J4217" s="53">
        <v>1600</v>
      </c>
      <c r="K4217" s="52">
        <v>412</v>
      </c>
      <c r="L4217" s="52">
        <v>229.69929999999999</v>
      </c>
      <c r="M4217" s="55">
        <v>4</v>
      </c>
      <c r="N4217" s="61" t="s">
        <v>17</v>
      </c>
      <c r="P4217" s="66"/>
      <c r="Q4217" s="53"/>
      <c r="R4217" s="53"/>
      <c r="S4217" s="53"/>
      <c r="T4217" s="53"/>
      <c r="U4217" s="53"/>
      <c r="V4217" s="53"/>
      <c r="W4217" s="53"/>
      <c r="BY4217" s="53"/>
    </row>
    <row r="4218" spans="2:77" s="52" customFormat="1" ht="13" x14ac:dyDescent="0.3">
      <c r="B4218" s="53" t="s">
        <v>6407</v>
      </c>
      <c r="C4218" s="53" t="s">
        <v>171</v>
      </c>
      <c r="D4218" s="53" t="s">
        <v>6508</v>
      </c>
      <c r="E4218" s="53">
        <v>43.145339999999997</v>
      </c>
      <c r="F4218" s="53">
        <v>-7.6802039999999998</v>
      </c>
      <c r="G4218" s="54">
        <v>416.7638</v>
      </c>
      <c r="H4218" s="53">
        <v>3475</v>
      </c>
      <c r="I4218" s="53">
        <v>1726</v>
      </c>
      <c r="J4218" s="53">
        <v>1749</v>
      </c>
      <c r="K4218" s="52">
        <v>412</v>
      </c>
      <c r="L4218" s="52">
        <v>4.7638000000000034</v>
      </c>
      <c r="M4218" s="55">
        <v>2</v>
      </c>
      <c r="N4218" s="61" t="s">
        <v>16</v>
      </c>
      <c r="P4218" s="66"/>
      <c r="Q4218" s="53"/>
      <c r="R4218" s="53"/>
      <c r="S4218" s="53"/>
      <c r="T4218" s="53"/>
      <c r="U4218" s="53"/>
      <c r="V4218" s="53"/>
      <c r="W4218" s="53"/>
      <c r="BY4218" s="53"/>
    </row>
    <row r="4219" spans="2:77" s="52" customFormat="1" ht="13" x14ac:dyDescent="0.3">
      <c r="B4219" s="53" t="s">
        <v>6407</v>
      </c>
      <c r="C4219" s="53" t="s">
        <v>171</v>
      </c>
      <c r="D4219" s="53" t="s">
        <v>6509</v>
      </c>
      <c r="E4219" s="53">
        <v>42.626220000000004</v>
      </c>
      <c r="F4219" s="53">
        <v>-7.4793269999999996</v>
      </c>
      <c r="G4219" s="54">
        <v>358.41919999999999</v>
      </c>
      <c r="H4219" s="53">
        <v>1669</v>
      </c>
      <c r="I4219" s="53">
        <v>826</v>
      </c>
      <c r="J4219" s="53">
        <v>843</v>
      </c>
      <c r="K4219" s="52">
        <v>412</v>
      </c>
      <c r="L4219" s="52">
        <v>-53.580800000000011</v>
      </c>
      <c r="M4219" s="55">
        <v>2</v>
      </c>
      <c r="N4219" s="61" t="s">
        <v>16</v>
      </c>
      <c r="P4219" s="66"/>
      <c r="Q4219" s="53"/>
      <c r="R4219" s="53"/>
      <c r="S4219" s="53"/>
      <c r="T4219" s="53"/>
      <c r="U4219" s="53"/>
      <c r="V4219" s="53"/>
      <c r="W4219" s="53"/>
      <c r="BY4219" s="53"/>
    </row>
    <row r="4220" spans="2:77" s="52" customFormat="1" ht="13" x14ac:dyDescent="0.3">
      <c r="B4220" s="53" t="s">
        <v>6407</v>
      </c>
      <c r="C4220" s="53" t="s">
        <v>171</v>
      </c>
      <c r="D4220" s="53" t="s">
        <v>6510</v>
      </c>
      <c r="E4220" s="53">
        <v>43.655940000000001</v>
      </c>
      <c r="F4220" s="53">
        <v>-7.3635140000000003</v>
      </c>
      <c r="G4220" s="54">
        <v>62.66413</v>
      </c>
      <c r="H4220" s="53">
        <v>9381</v>
      </c>
      <c r="I4220" s="53">
        <v>4700</v>
      </c>
      <c r="J4220" s="53">
        <v>4681</v>
      </c>
      <c r="K4220" s="52">
        <v>412</v>
      </c>
      <c r="L4220" s="52">
        <v>-349.33587</v>
      </c>
      <c r="M4220" s="55">
        <v>2</v>
      </c>
      <c r="N4220" s="61" t="s">
        <v>16</v>
      </c>
      <c r="P4220" s="66"/>
      <c r="Q4220" s="53"/>
      <c r="R4220" s="53"/>
      <c r="S4220" s="53"/>
      <c r="T4220" s="53"/>
      <c r="U4220" s="53"/>
      <c r="V4220" s="53"/>
      <c r="W4220" s="53"/>
      <c r="BY4220" s="53"/>
    </row>
    <row r="4221" spans="2:77" s="52" customFormat="1" ht="13" x14ac:dyDescent="0.3">
      <c r="B4221" s="53" t="s">
        <v>6407</v>
      </c>
      <c r="C4221" s="53" t="s">
        <v>171</v>
      </c>
      <c r="D4221" s="53" t="s">
        <v>6511</v>
      </c>
      <c r="E4221" s="53">
        <v>42.516669999999998</v>
      </c>
      <c r="F4221" s="53">
        <v>-7.8333329999999997</v>
      </c>
      <c r="G4221" s="54">
        <v>556.96550000000002</v>
      </c>
      <c r="H4221" s="53">
        <v>2752</v>
      </c>
      <c r="I4221" s="53">
        <v>1366</v>
      </c>
      <c r="J4221" s="53">
        <v>1386</v>
      </c>
      <c r="K4221" s="52">
        <v>412</v>
      </c>
      <c r="L4221" s="52">
        <v>144.96550000000002</v>
      </c>
      <c r="M4221" s="55">
        <v>2</v>
      </c>
      <c r="N4221" s="61" t="s">
        <v>16</v>
      </c>
      <c r="P4221" s="66"/>
      <c r="Q4221" s="53"/>
      <c r="R4221" s="53"/>
      <c r="S4221" s="53"/>
      <c r="T4221" s="53"/>
      <c r="U4221" s="53"/>
      <c r="V4221" s="53"/>
      <c r="W4221" s="53"/>
      <c r="BY4221" s="53"/>
    </row>
    <row r="4222" spans="2:77" s="52" customFormat="1" ht="13" x14ac:dyDescent="0.3">
      <c r="B4222" s="53" t="s">
        <v>6407</v>
      </c>
      <c r="C4222" s="53" t="s">
        <v>171</v>
      </c>
      <c r="D4222" s="53" t="s">
        <v>6512</v>
      </c>
      <c r="E4222" s="53">
        <v>43.208590000000001</v>
      </c>
      <c r="F4222" s="53">
        <v>-7.4003690000000004</v>
      </c>
      <c r="G4222" s="54">
        <v>431.67180000000002</v>
      </c>
      <c r="H4222" s="53">
        <v>5685</v>
      </c>
      <c r="I4222" s="53">
        <v>2834</v>
      </c>
      <c r="J4222" s="53">
        <v>2851</v>
      </c>
      <c r="K4222" s="52">
        <v>412</v>
      </c>
      <c r="L4222" s="52">
        <v>19.671800000000019</v>
      </c>
      <c r="M4222" s="55">
        <v>2</v>
      </c>
      <c r="N4222" s="61" t="s">
        <v>16</v>
      </c>
      <c r="P4222" s="66"/>
      <c r="Q4222" s="53"/>
      <c r="R4222" s="53"/>
      <c r="S4222" s="53"/>
      <c r="T4222" s="53"/>
      <c r="U4222" s="53"/>
      <c r="V4222" s="53"/>
      <c r="W4222" s="53"/>
      <c r="BY4222" s="53"/>
    </row>
    <row r="4223" spans="2:77" s="52" customFormat="1" ht="13" x14ac:dyDescent="0.3">
      <c r="B4223" s="53" t="s">
        <v>6407</v>
      </c>
      <c r="C4223" s="53" t="s">
        <v>171</v>
      </c>
      <c r="D4223" s="53" t="s">
        <v>6513</v>
      </c>
      <c r="E4223" s="53">
        <v>43.030970000000003</v>
      </c>
      <c r="F4223" s="53">
        <v>-7.327102</v>
      </c>
      <c r="G4223" s="54">
        <v>589.1481</v>
      </c>
      <c r="H4223" s="53">
        <v>3061</v>
      </c>
      <c r="I4223" s="53">
        <v>1579</v>
      </c>
      <c r="J4223" s="53">
        <v>1482</v>
      </c>
      <c r="K4223" s="52">
        <v>412</v>
      </c>
      <c r="L4223" s="52">
        <v>177.1481</v>
      </c>
      <c r="M4223" s="55">
        <v>2</v>
      </c>
      <c r="N4223" s="61" t="s">
        <v>16</v>
      </c>
      <c r="P4223" s="66"/>
      <c r="Q4223" s="53"/>
      <c r="R4223" s="53"/>
      <c r="S4223" s="53"/>
      <c r="T4223" s="53"/>
      <c r="U4223" s="53"/>
      <c r="V4223" s="53"/>
      <c r="W4223" s="53"/>
      <c r="BY4223" s="53"/>
    </row>
    <row r="4224" spans="2:77" s="52" customFormat="1" ht="13" x14ac:dyDescent="0.3">
      <c r="B4224" s="53" t="s">
        <v>6407</v>
      </c>
      <c r="C4224" s="53" t="s">
        <v>171</v>
      </c>
      <c r="D4224" s="53" t="s">
        <v>6514</v>
      </c>
      <c r="E4224" s="53">
        <v>42.869840000000003</v>
      </c>
      <c r="F4224" s="53">
        <v>-7.060073</v>
      </c>
      <c r="G4224" s="54">
        <v>648.18460000000005</v>
      </c>
      <c r="H4224" s="53">
        <v>1731</v>
      </c>
      <c r="I4224" s="53">
        <v>971</v>
      </c>
      <c r="J4224" s="53">
        <v>760</v>
      </c>
      <c r="K4224" s="52">
        <v>412</v>
      </c>
      <c r="L4224" s="52">
        <v>236.18460000000005</v>
      </c>
      <c r="M4224" s="55">
        <v>4</v>
      </c>
      <c r="N4224" s="61" t="s">
        <v>17</v>
      </c>
      <c r="P4224" s="66"/>
      <c r="Q4224" s="53"/>
      <c r="R4224" s="53"/>
      <c r="S4224" s="53"/>
      <c r="T4224" s="53"/>
      <c r="U4224" s="53"/>
      <c r="V4224" s="53"/>
      <c r="W4224" s="53"/>
      <c r="BY4224" s="53"/>
    </row>
    <row r="4225" spans="2:77" s="52" customFormat="1" ht="13" x14ac:dyDescent="0.3">
      <c r="B4225" s="53" t="s">
        <v>6407</v>
      </c>
      <c r="C4225" s="53" t="s">
        <v>171</v>
      </c>
      <c r="D4225" s="53" t="s">
        <v>6515</v>
      </c>
      <c r="E4225" s="53">
        <v>43.682090000000002</v>
      </c>
      <c r="F4225" s="53">
        <v>-7.4476899999999997</v>
      </c>
      <c r="G4225" s="54">
        <v>59.010570000000001</v>
      </c>
      <c r="H4225" s="53">
        <v>4685</v>
      </c>
      <c r="I4225" s="53">
        <v>2344</v>
      </c>
      <c r="J4225" s="53">
        <v>2341</v>
      </c>
      <c r="K4225" s="52">
        <v>412</v>
      </c>
      <c r="L4225" s="52">
        <v>-352.98942999999997</v>
      </c>
      <c r="M4225" s="55">
        <v>2</v>
      </c>
      <c r="N4225" s="61" t="s">
        <v>16</v>
      </c>
      <c r="P4225" s="66"/>
      <c r="Q4225" s="53"/>
      <c r="R4225" s="53"/>
      <c r="S4225" s="53"/>
      <c r="T4225" s="53"/>
      <c r="U4225" s="53"/>
      <c r="V4225" s="53"/>
      <c r="W4225" s="53"/>
      <c r="BY4225" s="53"/>
    </row>
    <row r="4226" spans="2:77" s="52" customFormat="1" ht="13" x14ac:dyDescent="0.3">
      <c r="B4226" s="53" t="s">
        <v>6407</v>
      </c>
      <c r="C4226" s="53" t="s">
        <v>171</v>
      </c>
      <c r="D4226" s="53" t="s">
        <v>6516</v>
      </c>
      <c r="E4226" s="53">
        <v>42.608669999999996</v>
      </c>
      <c r="F4226" s="53">
        <v>-7.7734680000000003</v>
      </c>
      <c r="G4226" s="54">
        <v>491.9615</v>
      </c>
      <c r="H4226" s="53">
        <v>9014</v>
      </c>
      <c r="I4226" s="53">
        <v>4370</v>
      </c>
      <c r="J4226" s="53">
        <v>4644</v>
      </c>
      <c r="K4226" s="52">
        <v>412</v>
      </c>
      <c r="L4226" s="52">
        <v>79.961500000000001</v>
      </c>
      <c r="M4226" s="55">
        <v>2</v>
      </c>
      <c r="N4226" s="61" t="s">
        <v>16</v>
      </c>
      <c r="P4226" s="66"/>
      <c r="Q4226" s="53"/>
      <c r="R4226" s="53"/>
      <c r="S4226" s="53"/>
      <c r="T4226" s="53"/>
      <c r="U4226" s="53"/>
      <c r="V4226" s="53"/>
      <c r="W4226" s="53"/>
      <c r="BY4226" s="53"/>
    </row>
    <row r="4227" spans="2:77" s="52" customFormat="1" ht="13" x14ac:dyDescent="0.3">
      <c r="B4227" s="53" t="s">
        <v>6407</v>
      </c>
      <c r="C4227" s="53" t="s">
        <v>171</v>
      </c>
      <c r="D4227" s="53" t="s">
        <v>6517</v>
      </c>
      <c r="E4227" s="53">
        <v>42.938290000000002</v>
      </c>
      <c r="F4227" s="53">
        <v>-7.4155420000000003</v>
      </c>
      <c r="G4227" s="54">
        <v>423.9196</v>
      </c>
      <c r="H4227" s="53">
        <v>3993</v>
      </c>
      <c r="I4227" s="53">
        <v>2018</v>
      </c>
      <c r="J4227" s="53">
        <v>1975</v>
      </c>
      <c r="K4227" s="52">
        <v>412</v>
      </c>
      <c r="L4227" s="52">
        <v>11.919600000000003</v>
      </c>
      <c r="M4227" s="55">
        <v>2</v>
      </c>
      <c r="N4227" s="61" t="s">
        <v>16</v>
      </c>
      <c r="P4227" s="66"/>
      <c r="Q4227" s="53"/>
      <c r="R4227" s="53"/>
      <c r="S4227" s="53"/>
      <c r="T4227" s="53"/>
      <c r="U4227" s="53"/>
      <c r="V4227" s="53"/>
      <c r="W4227" s="53"/>
      <c r="BY4227" s="53"/>
    </row>
    <row r="4228" spans="2:77" s="52" customFormat="1" ht="13" x14ac:dyDescent="0.3">
      <c r="B4228" s="53" t="s">
        <v>6407</v>
      </c>
      <c r="C4228" s="53" t="s">
        <v>171</v>
      </c>
      <c r="D4228" s="53" t="s">
        <v>6518</v>
      </c>
      <c r="E4228" s="53">
        <v>43.235970000000002</v>
      </c>
      <c r="F4228" s="53">
        <v>-7.5588249999999997</v>
      </c>
      <c r="G4228" s="54">
        <v>426.11270000000002</v>
      </c>
      <c r="H4228" s="53">
        <v>5231</v>
      </c>
      <c r="I4228" s="53">
        <v>2556</v>
      </c>
      <c r="J4228" s="53">
        <v>2675</v>
      </c>
      <c r="K4228" s="52">
        <v>412</v>
      </c>
      <c r="L4228" s="52">
        <v>14.112700000000018</v>
      </c>
      <c r="M4228" s="55">
        <v>2</v>
      </c>
      <c r="N4228" s="61" t="s">
        <v>16</v>
      </c>
      <c r="P4228" s="66"/>
      <c r="Q4228" s="53"/>
      <c r="R4228" s="53"/>
      <c r="S4228" s="53"/>
      <c r="T4228" s="53"/>
      <c r="U4228" s="53"/>
      <c r="V4228" s="53"/>
      <c r="W4228" s="53"/>
      <c r="BY4228" s="53"/>
    </row>
    <row r="4229" spans="2:77" s="52" customFormat="1" ht="13" x14ac:dyDescent="0.3">
      <c r="B4229" s="53" t="s">
        <v>6407</v>
      </c>
      <c r="C4229" s="53" t="s">
        <v>171</v>
      </c>
      <c r="D4229" s="53" t="s">
        <v>6519</v>
      </c>
      <c r="E4229" s="53">
        <v>42.588819999999998</v>
      </c>
      <c r="F4229" s="53">
        <v>-7.195468</v>
      </c>
      <c r="G4229" s="54">
        <v>597.08810000000005</v>
      </c>
      <c r="H4229" s="53">
        <v>1233</v>
      </c>
      <c r="I4229" s="53">
        <v>642</v>
      </c>
      <c r="J4229" s="53">
        <v>591</v>
      </c>
      <c r="K4229" s="52">
        <v>412</v>
      </c>
      <c r="L4229" s="52">
        <v>185.08810000000005</v>
      </c>
      <c r="M4229" s="55">
        <v>2</v>
      </c>
      <c r="N4229" s="61" t="s">
        <v>16</v>
      </c>
      <c r="P4229" s="66"/>
      <c r="Q4229" s="53"/>
      <c r="R4229" s="53"/>
      <c r="S4229" s="53"/>
      <c r="T4229" s="53"/>
      <c r="U4229" s="53"/>
      <c r="V4229" s="53"/>
      <c r="W4229" s="53"/>
      <c r="BY4229" s="53"/>
    </row>
    <row r="4230" spans="2:77" s="52" customFormat="1" ht="13" x14ac:dyDescent="0.3">
      <c r="B4230" s="53" t="s">
        <v>6407</v>
      </c>
      <c r="C4230" s="53" t="s">
        <v>171</v>
      </c>
      <c r="D4230" s="53" t="s">
        <v>6520</v>
      </c>
      <c r="E4230" s="53">
        <v>43.123750000000001</v>
      </c>
      <c r="F4230" s="53">
        <v>-7.0679100000000004</v>
      </c>
      <c r="G4230" s="54">
        <v>957.59450000000004</v>
      </c>
      <c r="H4230" s="53">
        <v>4520</v>
      </c>
      <c r="I4230" s="53">
        <v>2369</v>
      </c>
      <c r="J4230" s="53">
        <v>2151</v>
      </c>
      <c r="K4230" s="52">
        <v>412</v>
      </c>
      <c r="L4230" s="52">
        <v>545.59450000000004</v>
      </c>
      <c r="M4230" s="55">
        <v>5</v>
      </c>
      <c r="N4230" s="61" t="s">
        <v>17</v>
      </c>
      <c r="P4230" s="66"/>
      <c r="Q4230" s="53"/>
      <c r="R4230" s="53"/>
      <c r="S4230" s="53"/>
      <c r="T4230" s="53"/>
      <c r="U4230" s="53"/>
      <c r="V4230" s="53"/>
      <c r="W4230" s="53"/>
      <c r="BY4230" s="53"/>
    </row>
    <row r="4231" spans="2:77" s="52" customFormat="1" ht="13" x14ac:dyDescent="0.3">
      <c r="B4231" s="53" t="s">
        <v>6407</v>
      </c>
      <c r="C4231" s="53" t="s">
        <v>171</v>
      </c>
      <c r="D4231" s="53" t="s">
        <v>6521</v>
      </c>
      <c r="E4231" s="53">
        <v>43.566389999999998</v>
      </c>
      <c r="F4231" s="53">
        <v>-7.2566699999999997</v>
      </c>
      <c r="G4231" s="54">
        <v>6.7831250000000001</v>
      </c>
      <c r="H4231" s="53">
        <v>9970</v>
      </c>
      <c r="I4231" s="53">
        <v>4862</v>
      </c>
      <c r="J4231" s="53">
        <v>5108</v>
      </c>
      <c r="K4231" s="52">
        <v>412</v>
      </c>
      <c r="L4231" s="52">
        <v>-405.21687500000002</v>
      </c>
      <c r="M4231" s="55">
        <v>2</v>
      </c>
      <c r="N4231" s="61" t="s">
        <v>16</v>
      </c>
      <c r="P4231" s="66"/>
      <c r="Q4231" s="53"/>
      <c r="R4231" s="53"/>
      <c r="S4231" s="53"/>
      <c r="T4231" s="53"/>
      <c r="U4231" s="53"/>
      <c r="V4231" s="53"/>
      <c r="W4231" s="53"/>
      <c r="BY4231" s="53"/>
    </row>
    <row r="4232" spans="2:77" s="52" customFormat="1" ht="13" x14ac:dyDescent="0.3">
      <c r="B4232" s="53" t="s">
        <v>6407</v>
      </c>
      <c r="C4232" s="53" t="s">
        <v>171</v>
      </c>
      <c r="D4232" s="53" t="s">
        <v>6522</v>
      </c>
      <c r="E4232" s="53">
        <v>43.028889999999997</v>
      </c>
      <c r="F4232" s="53">
        <v>-7.7935400000000001</v>
      </c>
      <c r="G4232" s="54">
        <v>483.822</v>
      </c>
      <c r="H4232" s="53">
        <v>4348</v>
      </c>
      <c r="I4232" s="53">
        <v>2155</v>
      </c>
      <c r="J4232" s="53">
        <v>2193</v>
      </c>
      <c r="K4232" s="52">
        <v>412</v>
      </c>
      <c r="L4232" s="52">
        <v>71.822000000000003</v>
      </c>
      <c r="M4232" s="55">
        <v>2</v>
      </c>
      <c r="N4232" s="61" t="s">
        <v>16</v>
      </c>
      <c r="P4232" s="66"/>
      <c r="Q4232" s="53"/>
      <c r="R4232" s="53"/>
      <c r="S4232" s="53"/>
      <c r="T4232" s="53"/>
      <c r="U4232" s="53"/>
      <c r="V4232" s="53"/>
      <c r="W4232" s="53"/>
      <c r="BY4232" s="53"/>
    </row>
    <row r="4233" spans="2:77" s="52" customFormat="1" ht="13" x14ac:dyDescent="0.3">
      <c r="B4233" s="53" t="s">
        <v>6407</v>
      </c>
      <c r="C4233" s="53" t="s">
        <v>171</v>
      </c>
      <c r="D4233" s="53" t="s">
        <v>6523</v>
      </c>
      <c r="E4233" s="53">
        <v>43.181739999999998</v>
      </c>
      <c r="F4233" s="53">
        <v>-7.9001849999999996</v>
      </c>
      <c r="G4233" s="54">
        <v>448.572</v>
      </c>
      <c r="H4233" s="53">
        <v>5896</v>
      </c>
      <c r="I4233" s="53">
        <v>2944</v>
      </c>
      <c r="J4233" s="53">
        <v>2952</v>
      </c>
      <c r="K4233" s="52">
        <v>412</v>
      </c>
      <c r="L4233" s="52">
        <v>36.572000000000003</v>
      </c>
      <c r="M4233" s="55">
        <v>2</v>
      </c>
      <c r="N4233" s="61" t="s">
        <v>16</v>
      </c>
      <c r="P4233" s="66"/>
      <c r="Q4233" s="53"/>
      <c r="R4233" s="53"/>
      <c r="S4233" s="53"/>
      <c r="T4233" s="53"/>
      <c r="U4233" s="53"/>
      <c r="V4233" s="53"/>
      <c r="W4233" s="53"/>
      <c r="BY4233" s="53"/>
    </row>
    <row r="4234" spans="2:77" s="52" customFormat="1" ht="13" x14ac:dyDescent="0.3">
      <c r="B4234" s="53" t="s">
        <v>6407</v>
      </c>
      <c r="C4234" s="53" t="s">
        <v>171</v>
      </c>
      <c r="D4234" s="53" t="s">
        <v>6524</v>
      </c>
      <c r="E4234" s="53">
        <v>42.887779999999999</v>
      </c>
      <c r="F4234" s="53">
        <v>-7.697222</v>
      </c>
      <c r="G4234" s="54">
        <v>465.05380000000002</v>
      </c>
      <c r="H4234" s="53">
        <v>3129</v>
      </c>
      <c r="I4234" s="53">
        <v>1579</v>
      </c>
      <c r="J4234" s="53">
        <v>1550</v>
      </c>
      <c r="K4234" s="52">
        <v>412</v>
      </c>
      <c r="L4234" s="52">
        <v>53.053800000000024</v>
      </c>
      <c r="M4234" s="55">
        <v>2</v>
      </c>
      <c r="N4234" s="61" t="s">
        <v>16</v>
      </c>
      <c r="P4234" s="66"/>
      <c r="Q4234" s="53"/>
      <c r="R4234" s="53"/>
      <c r="S4234" s="53"/>
      <c r="T4234" s="53"/>
      <c r="U4234" s="53"/>
      <c r="V4234" s="53"/>
      <c r="W4234" s="53"/>
      <c r="BY4234" s="53"/>
    </row>
    <row r="4235" spans="2:77" s="52" customFormat="1" ht="13" x14ac:dyDescent="0.3">
      <c r="B4235" s="53" t="s">
        <v>6407</v>
      </c>
      <c r="C4235" s="53" t="s">
        <v>171</v>
      </c>
      <c r="D4235" s="53" t="s">
        <v>6525</v>
      </c>
      <c r="E4235" s="53">
        <v>42.648609999999998</v>
      </c>
      <c r="F4235" s="53">
        <v>-7.33</v>
      </c>
      <c r="G4235" s="54">
        <v>733.64290000000005</v>
      </c>
      <c r="H4235" s="53">
        <v>2087</v>
      </c>
      <c r="I4235" s="53">
        <v>1009</v>
      </c>
      <c r="J4235" s="53">
        <v>1078</v>
      </c>
      <c r="K4235" s="52">
        <v>412</v>
      </c>
      <c r="L4235" s="52">
        <v>321.64290000000005</v>
      </c>
      <c r="M4235" s="55">
        <v>4</v>
      </c>
      <c r="N4235" s="61" t="s">
        <v>17</v>
      </c>
      <c r="P4235" s="66"/>
      <c r="Q4235" s="53"/>
      <c r="R4235" s="53"/>
      <c r="S4235" s="53"/>
      <c r="T4235" s="53"/>
      <c r="U4235" s="53"/>
      <c r="V4235" s="53"/>
      <c r="W4235" s="53"/>
      <c r="BY4235" s="53"/>
    </row>
    <row r="4236" spans="2:77" s="52" customFormat="1" ht="13" x14ac:dyDescent="0.3">
      <c r="B4236" s="53" t="s">
        <v>6407</v>
      </c>
      <c r="C4236" s="53" t="s">
        <v>171</v>
      </c>
      <c r="D4236" s="53" t="s">
        <v>6526</v>
      </c>
      <c r="E4236" s="53">
        <v>42.86206</v>
      </c>
      <c r="F4236" s="53">
        <v>-7.348236</v>
      </c>
      <c r="G4236" s="54">
        <v>409.21370000000002</v>
      </c>
      <c r="H4236" s="53">
        <v>2992</v>
      </c>
      <c r="I4236" s="53">
        <v>1504</v>
      </c>
      <c r="J4236" s="53">
        <v>1488</v>
      </c>
      <c r="K4236" s="52">
        <v>412</v>
      </c>
      <c r="L4236" s="52">
        <v>-2.7862999999999829</v>
      </c>
      <c r="M4236" s="55">
        <v>2</v>
      </c>
      <c r="N4236" s="61" t="s">
        <v>16</v>
      </c>
      <c r="P4236" s="66"/>
      <c r="Q4236" s="53"/>
      <c r="R4236" s="53"/>
      <c r="S4236" s="53"/>
      <c r="T4236" s="53"/>
      <c r="U4236" s="53"/>
      <c r="V4236" s="53"/>
      <c r="W4236" s="53"/>
      <c r="BY4236" s="53"/>
    </row>
    <row r="4237" spans="2:77" s="52" customFormat="1" ht="13" x14ac:dyDescent="0.3">
      <c r="B4237" s="53" t="s">
        <v>6407</v>
      </c>
      <c r="C4237" s="53" t="s">
        <v>171</v>
      </c>
      <c r="D4237" s="53" t="s">
        <v>6527</v>
      </c>
      <c r="E4237" s="53">
        <v>43.4711</v>
      </c>
      <c r="F4237" s="53">
        <v>-7.2978909999999999</v>
      </c>
      <c r="G4237" s="54">
        <v>56.244019999999999</v>
      </c>
      <c r="H4237" s="53">
        <v>2542</v>
      </c>
      <c r="I4237" s="53">
        <v>1253</v>
      </c>
      <c r="J4237" s="53">
        <v>1289</v>
      </c>
      <c r="K4237" s="52">
        <v>412</v>
      </c>
      <c r="L4237" s="52">
        <v>-355.75598000000002</v>
      </c>
      <c r="M4237" s="55">
        <v>2</v>
      </c>
      <c r="N4237" s="61" t="s">
        <v>16</v>
      </c>
      <c r="P4237" s="66"/>
      <c r="Q4237" s="53"/>
      <c r="R4237" s="53"/>
      <c r="S4237" s="53"/>
      <c r="T4237" s="53"/>
      <c r="U4237" s="53"/>
      <c r="V4237" s="53"/>
      <c r="W4237" s="53"/>
      <c r="BY4237" s="53"/>
    </row>
    <row r="4238" spans="2:77" s="52" customFormat="1" ht="13" x14ac:dyDescent="0.3">
      <c r="B4238" s="53" t="s">
        <v>6407</v>
      </c>
      <c r="C4238" s="53" t="s">
        <v>171</v>
      </c>
      <c r="D4238" s="53" t="s">
        <v>171</v>
      </c>
      <c r="E4238" s="53">
        <v>43.012079999999997</v>
      </c>
      <c r="F4238" s="53">
        <v>-7.5558509999999997</v>
      </c>
      <c r="G4238" s="54">
        <v>468.23469999999998</v>
      </c>
      <c r="H4238" s="53">
        <v>96678</v>
      </c>
      <c r="I4238" s="53">
        <v>45165</v>
      </c>
      <c r="J4238" s="53">
        <v>51513</v>
      </c>
      <c r="K4238" s="52">
        <v>412</v>
      </c>
      <c r="L4238" s="52">
        <v>56.234699999999975</v>
      </c>
      <c r="M4238" s="55">
        <v>2</v>
      </c>
      <c r="N4238" s="61" t="s">
        <v>16</v>
      </c>
      <c r="P4238" s="66"/>
      <c r="Q4238" s="53"/>
      <c r="R4238" s="53"/>
      <c r="S4238" s="53"/>
      <c r="T4238" s="53"/>
      <c r="U4238" s="53"/>
      <c r="V4238" s="53"/>
      <c r="W4238" s="53"/>
      <c r="BY4238" s="53"/>
    </row>
    <row r="4239" spans="2:77" s="52" customFormat="1" ht="13" x14ac:dyDescent="0.3">
      <c r="B4239" s="53" t="s">
        <v>6407</v>
      </c>
      <c r="C4239" s="53" t="s">
        <v>171</v>
      </c>
      <c r="D4239" s="53" t="s">
        <v>6528</v>
      </c>
      <c r="E4239" s="53">
        <v>43.213099999999997</v>
      </c>
      <c r="F4239" s="53">
        <v>-7.2949440000000001</v>
      </c>
      <c r="G4239" s="54">
        <v>488.53469999999999</v>
      </c>
      <c r="H4239" s="53">
        <v>1800</v>
      </c>
      <c r="I4239" s="53">
        <v>898</v>
      </c>
      <c r="J4239" s="53">
        <v>902</v>
      </c>
      <c r="K4239" s="52">
        <v>412</v>
      </c>
      <c r="L4239" s="52">
        <v>76.534699999999987</v>
      </c>
      <c r="M4239" s="55">
        <v>2</v>
      </c>
      <c r="N4239" s="61" t="s">
        <v>16</v>
      </c>
      <c r="P4239" s="66"/>
      <c r="Q4239" s="53"/>
      <c r="R4239" s="53"/>
      <c r="S4239" s="53"/>
      <c r="T4239" s="53"/>
      <c r="U4239" s="53"/>
      <c r="V4239" s="53"/>
      <c r="W4239" s="53"/>
      <c r="BY4239" s="53"/>
    </row>
    <row r="4240" spans="2:77" s="52" customFormat="1" ht="13" x14ac:dyDescent="0.3">
      <c r="B4240" s="53" t="s">
        <v>6407</v>
      </c>
      <c r="C4240" s="53" t="s">
        <v>171</v>
      </c>
      <c r="D4240" s="53" t="s">
        <v>6529</v>
      </c>
      <c r="E4240" s="53">
        <v>43.428100000000001</v>
      </c>
      <c r="F4240" s="53">
        <v>-7.362851</v>
      </c>
      <c r="G4240" s="54">
        <v>132.66220000000001</v>
      </c>
      <c r="H4240" s="53">
        <v>4508</v>
      </c>
      <c r="I4240" s="53">
        <v>2107</v>
      </c>
      <c r="J4240" s="53">
        <v>2401</v>
      </c>
      <c r="K4240" s="52">
        <v>412</v>
      </c>
      <c r="L4240" s="52">
        <v>-279.33780000000002</v>
      </c>
      <c r="M4240" s="55">
        <v>2</v>
      </c>
      <c r="N4240" s="61" t="s">
        <v>16</v>
      </c>
      <c r="P4240" s="66"/>
      <c r="Q4240" s="53"/>
      <c r="R4240" s="53"/>
      <c r="S4240" s="53"/>
      <c r="T4240" s="53"/>
      <c r="U4240" s="53"/>
      <c r="V4240" s="53"/>
      <c r="W4240" s="53"/>
      <c r="BY4240" s="53"/>
    </row>
    <row r="4241" spans="2:77" s="52" customFormat="1" ht="13" x14ac:dyDescent="0.3">
      <c r="B4241" s="53" t="s">
        <v>6407</v>
      </c>
      <c r="C4241" s="53" t="s">
        <v>171</v>
      </c>
      <c r="D4241" s="53" t="s">
        <v>6530</v>
      </c>
      <c r="E4241" s="53">
        <v>42.518500000000003</v>
      </c>
      <c r="F4241" s="53">
        <v>-7.510688</v>
      </c>
      <c r="G4241" s="54">
        <v>299.166</v>
      </c>
      <c r="H4241" s="53">
        <v>19546</v>
      </c>
      <c r="I4241" s="53">
        <v>9380</v>
      </c>
      <c r="J4241" s="53">
        <v>10166</v>
      </c>
      <c r="K4241" s="52">
        <v>412</v>
      </c>
      <c r="L4241" s="52">
        <v>-112.834</v>
      </c>
      <c r="M4241" s="55">
        <v>2</v>
      </c>
      <c r="N4241" s="61" t="s">
        <v>16</v>
      </c>
      <c r="P4241" s="66"/>
      <c r="Q4241" s="53"/>
      <c r="R4241" s="53"/>
      <c r="S4241" s="53"/>
      <c r="T4241" s="53"/>
      <c r="U4241" s="53"/>
      <c r="V4241" s="53"/>
      <c r="W4241" s="53"/>
      <c r="BY4241" s="53"/>
    </row>
    <row r="4242" spans="2:77" s="52" customFormat="1" ht="13" x14ac:dyDescent="0.3">
      <c r="B4242" s="53" t="s">
        <v>6407</v>
      </c>
      <c r="C4242" s="53" t="s">
        <v>171</v>
      </c>
      <c r="D4242" s="53" t="s">
        <v>6531</v>
      </c>
      <c r="E4242" s="53">
        <v>42.793190000000003</v>
      </c>
      <c r="F4242" s="53">
        <v>-7.8365260000000001</v>
      </c>
      <c r="G4242" s="54">
        <v>542.82730000000004</v>
      </c>
      <c r="H4242" s="53">
        <v>4241</v>
      </c>
      <c r="I4242" s="53">
        <v>2188</v>
      </c>
      <c r="J4242" s="53">
        <v>2053</v>
      </c>
      <c r="K4242" s="52">
        <v>412</v>
      </c>
      <c r="L4242" s="52">
        <v>130.82730000000004</v>
      </c>
      <c r="M4242" s="55">
        <v>2</v>
      </c>
      <c r="N4242" s="61" t="s">
        <v>16</v>
      </c>
      <c r="P4242" s="66"/>
      <c r="Q4242" s="53"/>
      <c r="R4242" s="53"/>
      <c r="S4242" s="53"/>
      <c r="T4242" s="53"/>
      <c r="U4242" s="53"/>
      <c r="V4242" s="53"/>
      <c r="W4242" s="53"/>
      <c r="BY4242" s="53"/>
    </row>
    <row r="4243" spans="2:77" s="52" customFormat="1" ht="13" x14ac:dyDescent="0.3">
      <c r="B4243" s="53" t="s">
        <v>6407</v>
      </c>
      <c r="C4243" s="53" t="s">
        <v>171</v>
      </c>
      <c r="D4243" s="53" t="s">
        <v>6532</v>
      </c>
      <c r="E4243" s="53">
        <v>43.467880000000001</v>
      </c>
      <c r="F4243" s="53">
        <v>-7.7230030000000003</v>
      </c>
      <c r="G4243" s="54">
        <v>486.45580000000001</v>
      </c>
      <c r="H4243" s="53">
        <v>830</v>
      </c>
      <c r="I4243" s="53">
        <v>419</v>
      </c>
      <c r="J4243" s="53">
        <v>411</v>
      </c>
      <c r="K4243" s="52">
        <v>412</v>
      </c>
      <c r="L4243" s="52">
        <v>74.455800000000011</v>
      </c>
      <c r="M4243" s="55">
        <v>2</v>
      </c>
      <c r="N4243" s="61" t="s">
        <v>16</v>
      </c>
      <c r="P4243" s="66"/>
      <c r="Q4243" s="53"/>
      <c r="R4243" s="53"/>
      <c r="S4243" s="53"/>
      <c r="T4243" s="53"/>
      <c r="U4243" s="53"/>
      <c r="V4243" s="53"/>
      <c r="W4243" s="53"/>
      <c r="BY4243" s="53"/>
    </row>
    <row r="4244" spans="2:77" s="52" customFormat="1" ht="13" x14ac:dyDescent="0.3">
      <c r="B4244" s="53" t="s">
        <v>6407</v>
      </c>
      <c r="C4244" s="53" t="s">
        <v>171</v>
      </c>
      <c r="D4244" s="53" t="s">
        <v>6533</v>
      </c>
      <c r="E4244" s="53">
        <v>42.964860000000002</v>
      </c>
      <c r="F4244" s="53">
        <v>-7.0038650000000002</v>
      </c>
      <c r="G4244" s="54">
        <v>324.85469999999998</v>
      </c>
      <c r="H4244" s="53">
        <v>1441</v>
      </c>
      <c r="I4244" s="53">
        <v>778</v>
      </c>
      <c r="J4244" s="53">
        <v>663</v>
      </c>
      <c r="K4244" s="52">
        <v>412</v>
      </c>
      <c r="L4244" s="52">
        <v>-87.14530000000002</v>
      </c>
      <c r="M4244" s="55">
        <v>2</v>
      </c>
      <c r="N4244" s="61" t="s">
        <v>16</v>
      </c>
      <c r="P4244" s="66"/>
      <c r="Q4244" s="53"/>
      <c r="R4244" s="53"/>
      <c r="S4244" s="53"/>
      <c r="T4244" s="53"/>
      <c r="U4244" s="53"/>
      <c r="V4244" s="53"/>
      <c r="W4244" s="53"/>
      <c r="BY4244" s="53"/>
    </row>
    <row r="4245" spans="2:77" s="52" customFormat="1" ht="13" x14ac:dyDescent="0.3">
      <c r="B4245" s="53" t="s">
        <v>6407</v>
      </c>
      <c r="C4245" s="53" t="s">
        <v>171</v>
      </c>
      <c r="D4245" s="53" t="s">
        <v>6534</v>
      </c>
      <c r="E4245" s="53">
        <v>43.13335</v>
      </c>
      <c r="F4245" s="53">
        <v>-6.8930230000000003</v>
      </c>
      <c r="G4245" s="54">
        <v>358.476</v>
      </c>
      <c r="H4245" s="53">
        <v>210</v>
      </c>
      <c r="I4245" s="53">
        <v>112</v>
      </c>
      <c r="J4245" s="53">
        <v>98</v>
      </c>
      <c r="K4245" s="52">
        <v>412</v>
      </c>
      <c r="L4245" s="52">
        <v>-53.524000000000001</v>
      </c>
      <c r="M4245" s="55">
        <v>2</v>
      </c>
      <c r="N4245" s="61" t="s">
        <v>16</v>
      </c>
      <c r="P4245" s="66"/>
      <c r="Q4245" s="53"/>
      <c r="R4245" s="53"/>
      <c r="S4245" s="53"/>
      <c r="T4245" s="53"/>
      <c r="U4245" s="53"/>
      <c r="V4245" s="53"/>
      <c r="W4245" s="53"/>
      <c r="BY4245" s="53"/>
    </row>
    <row r="4246" spans="2:77" s="52" customFormat="1" ht="13" x14ac:dyDescent="0.3">
      <c r="B4246" s="53" t="s">
        <v>6407</v>
      </c>
      <c r="C4246" s="53" t="s">
        <v>171</v>
      </c>
      <c r="D4246" s="53" t="s">
        <v>6535</v>
      </c>
      <c r="E4246" s="53">
        <v>42.809330000000003</v>
      </c>
      <c r="F4246" s="53">
        <v>-7.1092680000000001</v>
      </c>
      <c r="G4246" s="54">
        <v>512.50350000000003</v>
      </c>
      <c r="H4246" s="53">
        <v>1381</v>
      </c>
      <c r="I4246" s="53">
        <v>716</v>
      </c>
      <c r="J4246" s="53">
        <v>665</v>
      </c>
      <c r="K4246" s="52">
        <v>412</v>
      </c>
      <c r="L4246" s="52">
        <v>100.50350000000003</v>
      </c>
      <c r="M4246" s="55">
        <v>2</v>
      </c>
      <c r="N4246" s="61" t="s">
        <v>16</v>
      </c>
      <c r="P4246" s="66"/>
      <c r="Q4246" s="53"/>
      <c r="R4246" s="53"/>
      <c r="S4246" s="53"/>
      <c r="T4246" s="53"/>
      <c r="U4246" s="53"/>
      <c r="V4246" s="53"/>
      <c r="W4246" s="53"/>
      <c r="BY4246" s="53"/>
    </row>
    <row r="4247" spans="2:77" s="52" customFormat="1" ht="13" x14ac:dyDescent="0.3">
      <c r="B4247" s="53" t="s">
        <v>6407</v>
      </c>
      <c r="C4247" s="53" t="s">
        <v>171</v>
      </c>
      <c r="D4247" s="53" t="s">
        <v>6536</v>
      </c>
      <c r="E4247" s="53">
        <v>43.556780000000003</v>
      </c>
      <c r="F4247" s="53">
        <v>-7.6361090000000003</v>
      </c>
      <c r="G4247" s="54">
        <v>253.61250000000001</v>
      </c>
      <c r="H4247" s="53">
        <v>1216</v>
      </c>
      <c r="I4247" s="53">
        <v>603</v>
      </c>
      <c r="J4247" s="53">
        <v>613</v>
      </c>
      <c r="K4247" s="52">
        <v>412</v>
      </c>
      <c r="L4247" s="52">
        <v>-158.38749999999999</v>
      </c>
      <c r="M4247" s="55">
        <v>2</v>
      </c>
      <c r="N4247" s="61" t="s">
        <v>16</v>
      </c>
      <c r="P4247" s="66"/>
      <c r="Q4247" s="53"/>
      <c r="R4247" s="53"/>
      <c r="S4247" s="53"/>
      <c r="T4247" s="53"/>
      <c r="U4247" s="53"/>
      <c r="V4247" s="53"/>
      <c r="W4247" s="53"/>
      <c r="BY4247" s="53"/>
    </row>
    <row r="4248" spans="2:77" s="52" customFormat="1" ht="13" x14ac:dyDescent="0.3">
      <c r="B4248" s="53" t="s">
        <v>6407</v>
      </c>
      <c r="C4248" s="53" t="s">
        <v>171</v>
      </c>
      <c r="D4248" s="53" t="s">
        <v>6537</v>
      </c>
      <c r="E4248" s="53">
        <v>43.102130000000002</v>
      </c>
      <c r="F4248" s="53">
        <v>-7.6151679999999997</v>
      </c>
      <c r="G4248" s="54">
        <v>410.7439</v>
      </c>
      <c r="H4248" s="53">
        <v>4852</v>
      </c>
      <c r="I4248" s="53">
        <v>2513</v>
      </c>
      <c r="J4248" s="53">
        <v>2339</v>
      </c>
      <c r="K4248" s="52">
        <v>412</v>
      </c>
      <c r="L4248" s="52">
        <v>-1.2561000000000035</v>
      </c>
      <c r="M4248" s="55">
        <v>2</v>
      </c>
      <c r="N4248" s="61" t="s">
        <v>16</v>
      </c>
      <c r="P4248" s="66"/>
      <c r="Q4248" s="53"/>
      <c r="R4248" s="53"/>
      <c r="S4248" s="53"/>
      <c r="T4248" s="53"/>
      <c r="U4248" s="53"/>
      <c r="V4248" s="53"/>
      <c r="W4248" s="53"/>
      <c r="BY4248" s="53"/>
    </row>
    <row r="4249" spans="2:77" s="52" customFormat="1" ht="13" x14ac:dyDescent="0.3">
      <c r="B4249" s="53" t="s">
        <v>6407</v>
      </c>
      <c r="C4249" s="53" t="s">
        <v>171</v>
      </c>
      <c r="D4249" s="53" t="s">
        <v>6538</v>
      </c>
      <c r="E4249" s="53">
        <v>42.87424</v>
      </c>
      <c r="F4249" s="53">
        <v>-7.8689070000000001</v>
      </c>
      <c r="G4249" s="54">
        <v>558.8809</v>
      </c>
      <c r="H4249" s="53">
        <v>3678</v>
      </c>
      <c r="I4249" s="53">
        <v>1803</v>
      </c>
      <c r="J4249" s="53">
        <v>1875</v>
      </c>
      <c r="K4249" s="52">
        <v>412</v>
      </c>
      <c r="L4249" s="52">
        <v>146.8809</v>
      </c>
      <c r="M4249" s="55">
        <v>2</v>
      </c>
      <c r="N4249" s="61" t="s">
        <v>16</v>
      </c>
      <c r="P4249" s="66"/>
      <c r="Q4249" s="53"/>
      <c r="R4249" s="53"/>
      <c r="S4249" s="53"/>
      <c r="T4249" s="53"/>
      <c r="U4249" s="53"/>
      <c r="V4249" s="53"/>
      <c r="W4249" s="53"/>
      <c r="BY4249" s="53"/>
    </row>
    <row r="4250" spans="2:77" s="52" customFormat="1" ht="13" x14ac:dyDescent="0.3">
      <c r="B4250" s="53" t="s">
        <v>6407</v>
      </c>
      <c r="C4250" s="53" t="s">
        <v>171</v>
      </c>
      <c r="D4250" s="53" t="s">
        <v>6539</v>
      </c>
      <c r="E4250" s="53">
        <v>42.516669999999998</v>
      </c>
      <c r="F4250" s="53">
        <v>-7.6</v>
      </c>
      <c r="G4250" s="54">
        <v>304.50599999999997</v>
      </c>
      <c r="H4250" s="53">
        <v>2978</v>
      </c>
      <c r="I4250" s="53">
        <v>1425</v>
      </c>
      <c r="J4250" s="53">
        <v>1553</v>
      </c>
      <c r="K4250" s="52">
        <v>412</v>
      </c>
      <c r="L4250" s="52">
        <v>-107.49400000000003</v>
      </c>
      <c r="M4250" s="55">
        <v>2</v>
      </c>
      <c r="N4250" s="61" t="s">
        <v>16</v>
      </c>
      <c r="P4250" s="66"/>
      <c r="Q4250" s="53"/>
      <c r="R4250" s="53"/>
      <c r="S4250" s="53"/>
      <c r="T4250" s="53"/>
      <c r="U4250" s="53"/>
      <c r="V4250" s="53"/>
      <c r="W4250" s="53"/>
      <c r="BY4250" s="53"/>
    </row>
    <row r="4251" spans="2:77" s="52" customFormat="1" ht="13" x14ac:dyDescent="0.3">
      <c r="B4251" s="53" t="s">
        <v>6407</v>
      </c>
      <c r="C4251" s="53" t="s">
        <v>171</v>
      </c>
      <c r="D4251" s="53" t="s">
        <v>6540</v>
      </c>
      <c r="E4251" s="53">
        <v>42.766669999999998</v>
      </c>
      <c r="F4251" s="53">
        <v>-7.6</v>
      </c>
      <c r="G4251" s="54">
        <v>559.28639999999996</v>
      </c>
      <c r="H4251" s="53">
        <v>2143</v>
      </c>
      <c r="I4251" s="53">
        <v>1070</v>
      </c>
      <c r="J4251" s="53">
        <v>1073</v>
      </c>
      <c r="K4251" s="52">
        <v>412</v>
      </c>
      <c r="L4251" s="52">
        <v>147.28639999999996</v>
      </c>
      <c r="M4251" s="55">
        <v>2</v>
      </c>
      <c r="N4251" s="61" t="s">
        <v>16</v>
      </c>
      <c r="P4251" s="66"/>
      <c r="Q4251" s="53"/>
      <c r="R4251" s="53"/>
      <c r="S4251" s="53"/>
      <c r="T4251" s="53"/>
      <c r="U4251" s="53"/>
      <c r="V4251" s="53"/>
      <c r="W4251" s="53"/>
      <c r="BY4251" s="53"/>
    </row>
    <row r="4252" spans="2:77" s="52" customFormat="1" ht="13" x14ac:dyDescent="0.3">
      <c r="B4252" s="53" t="s">
        <v>6407</v>
      </c>
      <c r="C4252" s="53" t="s">
        <v>171</v>
      </c>
      <c r="D4252" s="53" t="s">
        <v>6541</v>
      </c>
      <c r="E4252" s="53">
        <v>42.839599999999997</v>
      </c>
      <c r="F4252" s="53">
        <v>-7.5355549999999996</v>
      </c>
      <c r="G4252" s="54">
        <v>376.20729999999998</v>
      </c>
      <c r="H4252" s="53">
        <v>1686</v>
      </c>
      <c r="I4252" s="53">
        <v>858</v>
      </c>
      <c r="J4252" s="53">
        <v>828</v>
      </c>
      <c r="K4252" s="52">
        <v>412</v>
      </c>
      <c r="L4252" s="52">
        <v>-35.792700000000025</v>
      </c>
      <c r="M4252" s="55">
        <v>2</v>
      </c>
      <c r="N4252" s="61" t="s">
        <v>16</v>
      </c>
      <c r="P4252" s="66"/>
      <c r="Q4252" s="53"/>
      <c r="R4252" s="53"/>
      <c r="S4252" s="53"/>
      <c r="T4252" s="53"/>
      <c r="U4252" s="53"/>
      <c r="V4252" s="53"/>
      <c r="W4252" s="53"/>
      <c r="BY4252" s="53"/>
    </row>
    <row r="4253" spans="2:77" s="52" customFormat="1" ht="13" x14ac:dyDescent="0.3">
      <c r="B4253" s="53" t="s">
        <v>6407</v>
      </c>
      <c r="C4253" s="53" t="s">
        <v>171</v>
      </c>
      <c r="D4253" s="53" t="s">
        <v>6542</v>
      </c>
      <c r="E4253" s="53">
        <v>43.300629999999998</v>
      </c>
      <c r="F4253" s="53">
        <v>-7.3513710000000003</v>
      </c>
      <c r="G4253" s="54">
        <v>545.88840000000005</v>
      </c>
      <c r="H4253" s="53">
        <v>3566</v>
      </c>
      <c r="I4253" s="53">
        <v>1760</v>
      </c>
      <c r="J4253" s="53">
        <v>1806</v>
      </c>
      <c r="K4253" s="52">
        <v>412</v>
      </c>
      <c r="L4253" s="52">
        <v>133.88840000000005</v>
      </c>
      <c r="M4253" s="55">
        <v>2</v>
      </c>
      <c r="N4253" s="61" t="s">
        <v>16</v>
      </c>
      <c r="P4253" s="66"/>
      <c r="Q4253" s="53"/>
      <c r="R4253" s="53"/>
      <c r="S4253" s="53"/>
      <c r="T4253" s="53"/>
      <c r="U4253" s="53"/>
      <c r="V4253" s="53"/>
      <c r="W4253" s="53"/>
      <c r="BY4253" s="53"/>
    </row>
    <row r="4254" spans="2:77" s="52" customFormat="1" ht="13" x14ac:dyDescent="0.3">
      <c r="B4254" s="53" t="s">
        <v>6407</v>
      </c>
      <c r="C4254" s="53" t="s">
        <v>171</v>
      </c>
      <c r="D4254" s="53" t="s">
        <v>6543</v>
      </c>
      <c r="E4254" s="53">
        <v>42.726239999999997</v>
      </c>
      <c r="F4254" s="53">
        <v>-7.0212260000000004</v>
      </c>
      <c r="G4254" s="54">
        <v>1110.924</v>
      </c>
      <c r="H4254" s="53">
        <v>1298</v>
      </c>
      <c r="I4254" s="53">
        <v>691</v>
      </c>
      <c r="J4254" s="53">
        <v>607</v>
      </c>
      <c r="K4254" s="52">
        <v>412</v>
      </c>
      <c r="L4254" s="52">
        <v>698.92399999999998</v>
      </c>
      <c r="M4254" s="55">
        <v>6</v>
      </c>
      <c r="N4254" s="61" t="s">
        <v>17</v>
      </c>
      <c r="P4254" s="66"/>
      <c r="Q4254" s="53"/>
      <c r="R4254" s="53"/>
      <c r="S4254" s="53"/>
      <c r="T4254" s="53"/>
      <c r="U4254" s="53"/>
      <c r="V4254" s="53"/>
      <c r="W4254" s="53"/>
      <c r="BY4254" s="53"/>
    </row>
    <row r="4255" spans="2:77" s="52" customFormat="1" ht="13" x14ac:dyDescent="0.3">
      <c r="B4255" s="53" t="s">
        <v>6407</v>
      </c>
      <c r="C4255" s="53" t="s">
        <v>171</v>
      </c>
      <c r="D4255" s="53" t="s">
        <v>6544</v>
      </c>
      <c r="E4255" s="53">
        <v>42.557040000000001</v>
      </c>
      <c r="F4255" s="53">
        <v>-7.3924180000000002</v>
      </c>
      <c r="G4255" s="54">
        <v>384.0419</v>
      </c>
      <c r="H4255" s="53">
        <v>2105</v>
      </c>
      <c r="I4255" s="53">
        <v>1034</v>
      </c>
      <c r="J4255" s="53">
        <v>1071</v>
      </c>
      <c r="K4255" s="52">
        <v>412</v>
      </c>
      <c r="L4255" s="52">
        <v>-27.958100000000002</v>
      </c>
      <c r="M4255" s="55">
        <v>2</v>
      </c>
      <c r="N4255" s="61" t="s">
        <v>16</v>
      </c>
      <c r="P4255" s="66"/>
      <c r="Q4255" s="53"/>
      <c r="R4255" s="53"/>
      <c r="S4255" s="53"/>
      <c r="T4255" s="53"/>
      <c r="U4255" s="53"/>
      <c r="V4255" s="53"/>
      <c r="W4255" s="53"/>
      <c r="BY4255" s="53"/>
    </row>
    <row r="4256" spans="2:77" s="52" customFormat="1" ht="13" x14ac:dyDescent="0.3">
      <c r="B4256" s="53" t="s">
        <v>6407</v>
      </c>
      <c r="C4256" s="53" t="s">
        <v>171</v>
      </c>
      <c r="D4256" s="53" t="s">
        <v>6545</v>
      </c>
      <c r="E4256" s="53">
        <v>43.152720000000002</v>
      </c>
      <c r="F4256" s="53">
        <v>-7.3300530000000004</v>
      </c>
      <c r="G4256" s="54">
        <v>530.1712</v>
      </c>
      <c r="H4256" s="53">
        <v>1865</v>
      </c>
      <c r="I4256" s="53">
        <v>933</v>
      </c>
      <c r="J4256" s="53">
        <v>932</v>
      </c>
      <c r="K4256" s="52">
        <v>412</v>
      </c>
      <c r="L4256" s="52">
        <v>118.1712</v>
      </c>
      <c r="M4256" s="55">
        <v>2</v>
      </c>
      <c r="N4256" s="61" t="s">
        <v>16</v>
      </c>
      <c r="P4256" s="66"/>
      <c r="Q4256" s="53"/>
      <c r="R4256" s="53"/>
      <c r="S4256" s="53"/>
      <c r="T4256" s="53"/>
      <c r="U4256" s="53"/>
      <c r="V4256" s="53"/>
      <c r="W4256" s="53"/>
      <c r="BY4256" s="53"/>
    </row>
    <row r="4257" spans="2:77" s="52" customFormat="1" ht="13" x14ac:dyDescent="0.3">
      <c r="B4257" s="53" t="s">
        <v>6407</v>
      </c>
      <c r="C4257" s="53" t="s">
        <v>171</v>
      </c>
      <c r="D4257" s="53" t="s">
        <v>6546</v>
      </c>
      <c r="E4257" s="53">
        <v>43.348030000000001</v>
      </c>
      <c r="F4257" s="53">
        <v>-7.1925359999999996</v>
      </c>
      <c r="G4257" s="54">
        <v>84.549949999999995</v>
      </c>
      <c r="H4257" s="53">
        <v>2892</v>
      </c>
      <c r="I4257" s="53">
        <v>1424</v>
      </c>
      <c r="J4257" s="53">
        <v>1468</v>
      </c>
      <c r="K4257" s="52">
        <v>412</v>
      </c>
      <c r="L4257" s="52">
        <v>-327.45005000000003</v>
      </c>
      <c r="M4257" s="55">
        <v>2</v>
      </c>
      <c r="N4257" s="61" t="s">
        <v>16</v>
      </c>
      <c r="P4257" s="66"/>
      <c r="Q4257" s="53"/>
      <c r="R4257" s="53"/>
      <c r="S4257" s="53"/>
      <c r="T4257" s="53"/>
      <c r="U4257" s="53"/>
      <c r="V4257" s="53"/>
      <c r="W4257" s="53"/>
      <c r="BY4257" s="53"/>
    </row>
    <row r="4258" spans="2:77" s="52" customFormat="1" ht="13" x14ac:dyDescent="0.3">
      <c r="B4258" s="53" t="s">
        <v>6407</v>
      </c>
      <c r="C4258" s="53" t="s">
        <v>171</v>
      </c>
      <c r="D4258" s="53" t="s">
        <v>6547</v>
      </c>
      <c r="E4258" s="53">
        <v>42.807749999999999</v>
      </c>
      <c r="F4258" s="53">
        <v>-7.6155179999999998</v>
      </c>
      <c r="G4258" s="54">
        <v>387.55970000000002</v>
      </c>
      <c r="H4258" s="53">
        <v>1796</v>
      </c>
      <c r="I4258" s="53">
        <v>920</v>
      </c>
      <c r="J4258" s="53">
        <v>876</v>
      </c>
      <c r="K4258" s="52">
        <v>412</v>
      </c>
      <c r="L4258" s="52">
        <v>-24.440299999999979</v>
      </c>
      <c r="M4258" s="55">
        <v>2</v>
      </c>
      <c r="N4258" s="61" t="s">
        <v>16</v>
      </c>
      <c r="P4258" s="66"/>
      <c r="Q4258" s="53"/>
      <c r="R4258" s="53"/>
      <c r="S4258" s="53"/>
      <c r="T4258" s="53"/>
      <c r="U4258" s="53"/>
      <c r="V4258" s="53"/>
      <c r="W4258" s="53"/>
      <c r="BY4258" s="53"/>
    </row>
    <row r="4259" spans="2:77" s="52" customFormat="1" ht="13" x14ac:dyDescent="0.3">
      <c r="B4259" s="53" t="s">
        <v>6407</v>
      </c>
      <c r="C4259" s="53" t="s">
        <v>171</v>
      </c>
      <c r="D4259" s="53" t="s">
        <v>6548</v>
      </c>
      <c r="E4259" s="53">
        <v>42.475969999999997</v>
      </c>
      <c r="F4259" s="53">
        <v>-7.271719</v>
      </c>
      <c r="G4259" s="54">
        <v>268.35750000000002</v>
      </c>
      <c r="H4259" s="53">
        <v>3829</v>
      </c>
      <c r="I4259" s="53">
        <v>1828</v>
      </c>
      <c r="J4259" s="53">
        <v>2001</v>
      </c>
      <c r="K4259" s="52">
        <v>412</v>
      </c>
      <c r="L4259" s="52">
        <v>-143.64249999999998</v>
      </c>
      <c r="M4259" s="55">
        <v>2</v>
      </c>
      <c r="N4259" s="61" t="s">
        <v>16</v>
      </c>
      <c r="P4259" s="66"/>
      <c r="Q4259" s="53"/>
      <c r="R4259" s="53"/>
      <c r="S4259" s="53"/>
      <c r="T4259" s="53"/>
      <c r="U4259" s="53"/>
      <c r="V4259" s="53"/>
      <c r="W4259" s="53"/>
      <c r="BY4259" s="53"/>
    </row>
    <row r="4260" spans="2:77" s="52" customFormat="1" ht="13" x14ac:dyDescent="0.3">
      <c r="B4260" s="53" t="s">
        <v>6407</v>
      </c>
      <c r="C4260" s="53" t="s">
        <v>171</v>
      </c>
      <c r="D4260" s="53" t="s">
        <v>6549</v>
      </c>
      <c r="E4260" s="53">
        <v>43.12088</v>
      </c>
      <c r="F4260" s="53">
        <v>-7.6218190000000003</v>
      </c>
      <c r="G4260" s="54">
        <v>404.15690000000001</v>
      </c>
      <c r="H4260" s="53">
        <v>1711</v>
      </c>
      <c r="I4260" s="53">
        <v>859</v>
      </c>
      <c r="J4260" s="53">
        <v>852</v>
      </c>
      <c r="K4260" s="52">
        <v>412</v>
      </c>
      <c r="L4260" s="52">
        <v>-7.8430999999999926</v>
      </c>
      <c r="M4260" s="55">
        <v>2</v>
      </c>
      <c r="N4260" s="61" t="s">
        <v>16</v>
      </c>
      <c r="P4260" s="66"/>
      <c r="Q4260" s="53"/>
      <c r="R4260" s="53"/>
      <c r="S4260" s="53"/>
      <c r="T4260" s="53"/>
      <c r="U4260" s="53"/>
      <c r="V4260" s="53"/>
      <c r="W4260" s="53"/>
      <c r="BY4260" s="53"/>
    </row>
    <row r="4261" spans="2:77" s="52" customFormat="1" ht="13" x14ac:dyDescent="0.3">
      <c r="B4261" s="53" t="s">
        <v>6407</v>
      </c>
      <c r="C4261" s="53" t="s">
        <v>171</v>
      </c>
      <c r="D4261" s="53" t="s">
        <v>6550</v>
      </c>
      <c r="E4261" s="53">
        <v>43.537350000000004</v>
      </c>
      <c r="F4261" s="53">
        <v>-7.0430289999999998</v>
      </c>
      <c r="G4261" s="54">
        <v>41.25553</v>
      </c>
      <c r="H4261" s="53">
        <v>9983</v>
      </c>
      <c r="I4261" s="53">
        <v>4745</v>
      </c>
      <c r="J4261" s="53">
        <v>5238</v>
      </c>
      <c r="K4261" s="52">
        <v>412</v>
      </c>
      <c r="L4261" s="52">
        <v>-370.74446999999998</v>
      </c>
      <c r="M4261" s="55">
        <v>2</v>
      </c>
      <c r="N4261" s="61" t="s">
        <v>16</v>
      </c>
      <c r="P4261" s="66"/>
      <c r="Q4261" s="53"/>
      <c r="R4261" s="53"/>
      <c r="S4261" s="53"/>
      <c r="T4261" s="53"/>
      <c r="U4261" s="53"/>
      <c r="V4261" s="53"/>
      <c r="W4261" s="53"/>
      <c r="BY4261" s="53"/>
    </row>
    <row r="4262" spans="2:77" s="52" customFormat="1" ht="13" x14ac:dyDescent="0.3">
      <c r="B4262" s="53" t="s">
        <v>6407</v>
      </c>
      <c r="C4262" s="53" t="s">
        <v>171</v>
      </c>
      <c r="D4262" s="53" t="s">
        <v>6551</v>
      </c>
      <c r="E4262" s="53">
        <v>42.446109999999997</v>
      </c>
      <c r="F4262" s="53">
        <v>-7.2976619999999999</v>
      </c>
      <c r="G4262" s="54">
        <v>532.94420000000002</v>
      </c>
      <c r="H4262" s="53">
        <v>1144</v>
      </c>
      <c r="I4262" s="53">
        <v>563</v>
      </c>
      <c r="J4262" s="53">
        <v>581</v>
      </c>
      <c r="K4262" s="52">
        <v>412</v>
      </c>
      <c r="L4262" s="52">
        <v>120.94420000000002</v>
      </c>
      <c r="M4262" s="55">
        <v>2</v>
      </c>
      <c r="N4262" s="61" t="s">
        <v>16</v>
      </c>
      <c r="P4262" s="66"/>
      <c r="Q4262" s="53"/>
      <c r="R4262" s="53"/>
      <c r="S4262" s="53"/>
      <c r="T4262" s="53"/>
      <c r="U4262" s="53"/>
      <c r="V4262" s="53"/>
      <c r="W4262" s="53"/>
      <c r="BY4262" s="53"/>
    </row>
    <row r="4263" spans="2:77" s="52" customFormat="1" ht="13" x14ac:dyDescent="0.3">
      <c r="B4263" s="53" t="s">
        <v>6407</v>
      </c>
      <c r="C4263" s="53" t="s">
        <v>171</v>
      </c>
      <c r="D4263" s="53" t="s">
        <v>6552</v>
      </c>
      <c r="E4263" s="53">
        <v>43.190550000000002</v>
      </c>
      <c r="F4263" s="53">
        <v>-7.1898030000000004</v>
      </c>
      <c r="G4263" s="54">
        <v>616.55089999999996</v>
      </c>
      <c r="H4263" s="53">
        <v>687</v>
      </c>
      <c r="I4263" s="53">
        <v>354</v>
      </c>
      <c r="J4263" s="53">
        <v>333</v>
      </c>
      <c r="K4263" s="52">
        <v>412</v>
      </c>
      <c r="L4263" s="52">
        <v>204.55089999999996</v>
      </c>
      <c r="M4263" s="55">
        <v>4</v>
      </c>
      <c r="N4263" s="61" t="s">
        <v>17</v>
      </c>
      <c r="P4263" s="66"/>
      <c r="Q4263" s="53"/>
      <c r="R4263" s="53"/>
      <c r="S4263" s="53"/>
      <c r="T4263" s="53"/>
      <c r="U4263" s="53"/>
      <c r="V4263" s="53"/>
      <c r="W4263" s="53"/>
      <c r="BY4263" s="53"/>
    </row>
    <row r="4264" spans="2:77" s="52" customFormat="1" ht="13" x14ac:dyDescent="0.3">
      <c r="B4264" s="53" t="s">
        <v>6407</v>
      </c>
      <c r="C4264" s="53" t="s">
        <v>171</v>
      </c>
      <c r="D4264" s="53" t="s">
        <v>6553</v>
      </c>
      <c r="E4264" s="53">
        <v>43.359720000000003</v>
      </c>
      <c r="F4264" s="53">
        <v>-7.2544449999999996</v>
      </c>
      <c r="G4264" s="54">
        <v>393.78809999999999</v>
      </c>
      <c r="H4264" s="53">
        <v>1522</v>
      </c>
      <c r="I4264" s="53">
        <v>747</v>
      </c>
      <c r="J4264" s="53">
        <v>775</v>
      </c>
      <c r="K4264" s="52">
        <v>412</v>
      </c>
      <c r="L4264" s="52">
        <v>-18.211900000000014</v>
      </c>
      <c r="M4264" s="55">
        <v>2</v>
      </c>
      <c r="N4264" s="61" t="s">
        <v>16</v>
      </c>
      <c r="P4264" s="66"/>
      <c r="Q4264" s="53"/>
      <c r="R4264" s="53"/>
      <c r="S4264" s="53"/>
      <c r="T4264" s="53"/>
      <c r="U4264" s="53"/>
      <c r="V4264" s="53"/>
      <c r="W4264" s="53"/>
      <c r="BY4264" s="53"/>
    </row>
    <row r="4265" spans="2:77" s="52" customFormat="1" ht="13" x14ac:dyDescent="0.3">
      <c r="B4265" s="53" t="s">
        <v>6407</v>
      </c>
      <c r="C4265" s="53" t="s">
        <v>171</v>
      </c>
      <c r="D4265" s="53" t="s">
        <v>6554</v>
      </c>
      <c r="E4265" s="53">
        <v>42.730539999999998</v>
      </c>
      <c r="F4265" s="53">
        <v>-7.3252930000000003</v>
      </c>
      <c r="G4265" s="54">
        <v>542.35199999999998</v>
      </c>
      <c r="H4265" s="53">
        <v>1707</v>
      </c>
      <c r="I4265" s="53">
        <v>885</v>
      </c>
      <c r="J4265" s="53">
        <v>822</v>
      </c>
      <c r="K4265" s="52">
        <v>412</v>
      </c>
      <c r="L4265" s="52">
        <v>130.35199999999998</v>
      </c>
      <c r="M4265" s="55">
        <v>2</v>
      </c>
      <c r="N4265" s="61" t="s">
        <v>16</v>
      </c>
      <c r="P4265" s="66"/>
      <c r="Q4265" s="53"/>
      <c r="R4265" s="53"/>
      <c r="S4265" s="53"/>
      <c r="T4265" s="53"/>
      <c r="U4265" s="53"/>
      <c r="V4265" s="53"/>
      <c r="W4265" s="53"/>
      <c r="BY4265" s="53"/>
    </row>
    <row r="4266" spans="2:77" s="52" customFormat="1" ht="13" x14ac:dyDescent="0.3">
      <c r="B4266" s="53" t="s">
        <v>6407</v>
      </c>
      <c r="C4266" s="53" t="s">
        <v>171</v>
      </c>
      <c r="D4266" s="53" t="s">
        <v>6555</v>
      </c>
      <c r="E4266" s="53">
        <v>42.777659999999997</v>
      </c>
      <c r="F4266" s="53">
        <v>-7.4144740000000002</v>
      </c>
      <c r="G4266" s="54">
        <v>447.65519999999998</v>
      </c>
      <c r="H4266" s="53">
        <v>13508</v>
      </c>
      <c r="I4266" s="53">
        <v>6605</v>
      </c>
      <c r="J4266" s="53">
        <v>6903</v>
      </c>
      <c r="K4266" s="52">
        <v>412</v>
      </c>
      <c r="L4266" s="52">
        <v>35.655199999999979</v>
      </c>
      <c r="M4266" s="55">
        <v>2</v>
      </c>
      <c r="N4266" s="61" t="s">
        <v>16</v>
      </c>
      <c r="P4266" s="66"/>
      <c r="Q4266" s="53"/>
      <c r="R4266" s="53"/>
      <c r="S4266" s="53"/>
      <c r="T4266" s="53"/>
      <c r="U4266" s="53"/>
      <c r="V4266" s="53"/>
      <c r="W4266" s="53"/>
      <c r="BY4266" s="53"/>
    </row>
    <row r="4267" spans="2:77" s="52" customFormat="1" ht="13" x14ac:dyDescent="0.3">
      <c r="B4267" s="53" t="s">
        <v>6407</v>
      </c>
      <c r="C4267" s="53" t="s">
        <v>171</v>
      </c>
      <c r="D4267" s="53" t="s">
        <v>6556</v>
      </c>
      <c r="E4267" s="53">
        <v>42.647089999999999</v>
      </c>
      <c r="F4267" s="53">
        <v>-7.6548109999999996</v>
      </c>
      <c r="G4267" s="54">
        <v>450.55259999999998</v>
      </c>
      <c r="H4267" s="53">
        <v>4570</v>
      </c>
      <c r="I4267" s="53">
        <v>2265</v>
      </c>
      <c r="J4267" s="53">
        <v>2305</v>
      </c>
      <c r="K4267" s="52">
        <v>412</v>
      </c>
      <c r="L4267" s="52">
        <v>38.552599999999984</v>
      </c>
      <c r="M4267" s="55">
        <v>2</v>
      </c>
      <c r="N4267" s="61" t="s">
        <v>16</v>
      </c>
      <c r="P4267" s="66"/>
      <c r="Q4267" s="53"/>
      <c r="R4267" s="53"/>
      <c r="S4267" s="53"/>
      <c r="T4267" s="53"/>
      <c r="U4267" s="53"/>
      <c r="V4267" s="53"/>
      <c r="W4267" s="53"/>
      <c r="BY4267" s="53"/>
    </row>
    <row r="4268" spans="2:77" s="52" customFormat="1" ht="13" x14ac:dyDescent="0.3">
      <c r="B4268" s="53" t="s">
        <v>6407</v>
      </c>
      <c r="C4268" s="53" t="s">
        <v>171</v>
      </c>
      <c r="D4268" s="53" t="s">
        <v>6557</v>
      </c>
      <c r="E4268" s="53">
        <v>42.461069999999999</v>
      </c>
      <c r="F4268" s="53">
        <v>-7.5863440000000004</v>
      </c>
      <c r="G4268" s="54">
        <v>398.1687</v>
      </c>
      <c r="H4268" s="53">
        <v>2681</v>
      </c>
      <c r="I4268" s="53">
        <v>1266</v>
      </c>
      <c r="J4268" s="53">
        <v>1415</v>
      </c>
      <c r="K4268" s="52">
        <v>412</v>
      </c>
      <c r="L4268" s="52">
        <v>-13.831299999999999</v>
      </c>
      <c r="M4268" s="55">
        <v>2</v>
      </c>
      <c r="N4268" s="61" t="s">
        <v>16</v>
      </c>
      <c r="P4268" s="66"/>
      <c r="Q4268" s="53"/>
      <c r="R4268" s="53"/>
      <c r="S4268" s="53"/>
      <c r="T4268" s="53"/>
      <c r="U4268" s="53"/>
      <c r="V4268" s="53"/>
      <c r="W4268" s="53"/>
      <c r="BY4268" s="53"/>
    </row>
    <row r="4269" spans="2:77" s="52" customFormat="1" ht="13" x14ac:dyDescent="0.3">
      <c r="B4269" s="53" t="s">
        <v>6407</v>
      </c>
      <c r="C4269" s="53" t="s">
        <v>171</v>
      </c>
      <c r="D4269" s="53" t="s">
        <v>6558</v>
      </c>
      <c r="E4269" s="53">
        <v>42.716149999999999</v>
      </c>
      <c r="F4269" s="53">
        <v>-7.7629039999999998</v>
      </c>
      <c r="G4269" s="54">
        <v>542.34450000000004</v>
      </c>
      <c r="H4269" s="53">
        <v>3464</v>
      </c>
      <c r="I4269" s="53">
        <v>1671</v>
      </c>
      <c r="J4269" s="53">
        <v>1793</v>
      </c>
      <c r="K4269" s="52">
        <v>412</v>
      </c>
      <c r="L4269" s="52">
        <v>130.34450000000004</v>
      </c>
      <c r="M4269" s="55">
        <v>2</v>
      </c>
      <c r="N4269" s="61" t="s">
        <v>16</v>
      </c>
      <c r="P4269" s="66"/>
      <c r="Q4269" s="53"/>
      <c r="R4269" s="53"/>
      <c r="S4269" s="53"/>
      <c r="T4269" s="53"/>
      <c r="U4269" s="53"/>
      <c r="V4269" s="53"/>
      <c r="W4269" s="53"/>
      <c r="BY4269" s="53"/>
    </row>
    <row r="4270" spans="2:77" s="52" customFormat="1" ht="13" x14ac:dyDescent="0.3">
      <c r="B4270" s="53" t="s">
        <v>6407</v>
      </c>
      <c r="C4270" s="53" t="s">
        <v>171</v>
      </c>
      <c r="D4270" s="53" t="s">
        <v>6559</v>
      </c>
      <c r="E4270" s="53">
        <v>43.448329999999999</v>
      </c>
      <c r="F4270" s="53">
        <v>-7.1945920000000001</v>
      </c>
      <c r="G4270" s="54">
        <v>214.7123</v>
      </c>
      <c r="H4270" s="53">
        <v>1392</v>
      </c>
      <c r="I4270" s="53">
        <v>692</v>
      </c>
      <c r="J4270" s="53">
        <v>700</v>
      </c>
      <c r="K4270" s="52">
        <v>412</v>
      </c>
      <c r="L4270" s="52">
        <v>-197.2877</v>
      </c>
      <c r="M4270" s="55">
        <v>2</v>
      </c>
      <c r="N4270" s="61" t="s">
        <v>16</v>
      </c>
      <c r="P4270" s="66"/>
      <c r="Q4270" s="53"/>
      <c r="R4270" s="53"/>
      <c r="S4270" s="53"/>
      <c r="T4270" s="53"/>
      <c r="U4270" s="53"/>
      <c r="V4270" s="53"/>
      <c r="W4270" s="53"/>
      <c r="BY4270" s="53"/>
    </row>
    <row r="4271" spans="2:77" s="52" customFormat="1" ht="13" x14ac:dyDescent="0.3">
      <c r="B4271" s="53" t="s">
        <v>6407</v>
      </c>
      <c r="C4271" s="53" t="s">
        <v>171</v>
      </c>
      <c r="D4271" s="53" t="s">
        <v>6560</v>
      </c>
      <c r="E4271" s="53">
        <v>42.75665</v>
      </c>
      <c r="F4271" s="53">
        <v>-7.240443</v>
      </c>
      <c r="G4271" s="54">
        <v>671.55830000000003</v>
      </c>
      <c r="H4271" s="53">
        <v>781</v>
      </c>
      <c r="I4271" s="53">
        <v>385</v>
      </c>
      <c r="J4271" s="53">
        <v>396</v>
      </c>
      <c r="K4271" s="52">
        <v>412</v>
      </c>
      <c r="L4271" s="52">
        <v>259.55830000000003</v>
      </c>
      <c r="M4271" s="55">
        <v>4</v>
      </c>
      <c r="N4271" s="61" t="s">
        <v>17</v>
      </c>
      <c r="P4271" s="66"/>
      <c r="Q4271" s="53"/>
      <c r="R4271" s="53"/>
      <c r="S4271" s="53"/>
      <c r="T4271" s="53"/>
      <c r="U4271" s="53"/>
      <c r="V4271" s="53"/>
      <c r="W4271" s="53"/>
      <c r="BY4271" s="53"/>
    </row>
    <row r="4272" spans="2:77" s="52" customFormat="1" ht="13" x14ac:dyDescent="0.3">
      <c r="B4272" s="53" t="s">
        <v>6407</v>
      </c>
      <c r="C4272" s="53" t="s">
        <v>171</v>
      </c>
      <c r="D4272" s="53" t="s">
        <v>6561</v>
      </c>
      <c r="E4272" s="53">
        <v>43.56673</v>
      </c>
      <c r="F4272" s="53">
        <v>-7.4597730000000002</v>
      </c>
      <c r="G4272" s="54">
        <v>262.75639999999999</v>
      </c>
      <c r="H4272" s="53">
        <v>2209</v>
      </c>
      <c r="I4272" s="53">
        <v>1098</v>
      </c>
      <c r="J4272" s="53">
        <v>1111</v>
      </c>
      <c r="K4272" s="52">
        <v>412</v>
      </c>
      <c r="L4272" s="52">
        <v>-149.24360000000001</v>
      </c>
      <c r="M4272" s="55">
        <v>2</v>
      </c>
      <c r="N4272" s="61" t="s">
        <v>16</v>
      </c>
      <c r="P4272" s="66"/>
      <c r="Q4272" s="53"/>
      <c r="R4272" s="53"/>
      <c r="S4272" s="53"/>
      <c r="T4272" s="53"/>
      <c r="U4272" s="53"/>
      <c r="V4272" s="53"/>
      <c r="W4272" s="53"/>
      <c r="BY4272" s="53"/>
    </row>
    <row r="4273" spans="2:77" s="52" customFormat="1" ht="13" x14ac:dyDescent="0.3">
      <c r="B4273" s="53" t="s">
        <v>6407</v>
      </c>
      <c r="C4273" s="53" t="s">
        <v>171</v>
      </c>
      <c r="D4273" s="53" t="s">
        <v>6562</v>
      </c>
      <c r="E4273" s="53">
        <v>43.733359999999998</v>
      </c>
      <c r="F4273" s="53">
        <v>-7.6720579999999998</v>
      </c>
      <c r="G4273" s="54">
        <v>13.503119999999999</v>
      </c>
      <c r="H4273" s="53">
        <v>2011</v>
      </c>
      <c r="I4273" s="53">
        <v>985</v>
      </c>
      <c r="J4273" s="53">
        <v>1026</v>
      </c>
      <c r="K4273" s="52">
        <v>412</v>
      </c>
      <c r="L4273" s="52">
        <v>-398.49687999999998</v>
      </c>
      <c r="M4273" s="55">
        <v>2</v>
      </c>
      <c r="N4273" s="61" t="s">
        <v>16</v>
      </c>
      <c r="P4273" s="66"/>
      <c r="Q4273" s="53"/>
      <c r="R4273" s="53"/>
      <c r="S4273" s="53"/>
      <c r="T4273" s="53"/>
      <c r="U4273" s="53"/>
      <c r="V4273" s="53"/>
      <c r="W4273" s="53"/>
      <c r="BY4273" s="53"/>
    </row>
    <row r="4274" spans="2:77" s="52" customFormat="1" ht="13" x14ac:dyDescent="0.3">
      <c r="B4274" s="53" t="s">
        <v>6407</v>
      </c>
      <c r="C4274" s="53" t="s">
        <v>171</v>
      </c>
      <c r="D4274" s="53" t="s">
        <v>6563</v>
      </c>
      <c r="E4274" s="53">
        <v>43.295409999999997</v>
      </c>
      <c r="F4274" s="53">
        <v>-7.684412</v>
      </c>
      <c r="G4274" s="54">
        <v>452.90679999999998</v>
      </c>
      <c r="H4274" s="53">
        <v>15437</v>
      </c>
      <c r="I4274" s="53">
        <v>7576</v>
      </c>
      <c r="J4274" s="53">
        <v>7861</v>
      </c>
      <c r="K4274" s="52">
        <v>412</v>
      </c>
      <c r="L4274" s="52">
        <v>40.906799999999976</v>
      </c>
      <c r="M4274" s="55">
        <v>2</v>
      </c>
      <c r="N4274" s="61" t="s">
        <v>16</v>
      </c>
      <c r="P4274" s="66"/>
      <c r="Q4274" s="53"/>
      <c r="R4274" s="53"/>
      <c r="S4274" s="53"/>
      <c r="T4274" s="53"/>
      <c r="U4274" s="53"/>
      <c r="V4274" s="53"/>
      <c r="W4274" s="53"/>
      <c r="BY4274" s="53"/>
    </row>
    <row r="4275" spans="2:77" s="52" customFormat="1" ht="13" x14ac:dyDescent="0.3">
      <c r="B4275" s="53" t="s">
        <v>6407</v>
      </c>
      <c r="C4275" s="53" t="s">
        <v>171</v>
      </c>
      <c r="D4275" s="53" t="s">
        <v>6564</v>
      </c>
      <c r="E4275" s="53">
        <v>43.661430000000003</v>
      </c>
      <c r="F4275" s="53">
        <v>-7.5945320000000001</v>
      </c>
      <c r="G4275" s="54">
        <v>21.87932</v>
      </c>
      <c r="H4275" s="53">
        <v>16238</v>
      </c>
      <c r="I4275" s="53">
        <v>7995</v>
      </c>
      <c r="J4275" s="53">
        <v>8243</v>
      </c>
      <c r="K4275" s="52">
        <v>412</v>
      </c>
      <c r="L4275" s="52">
        <v>-390.12067999999999</v>
      </c>
      <c r="M4275" s="55">
        <v>2</v>
      </c>
      <c r="N4275" s="61" t="s">
        <v>16</v>
      </c>
      <c r="P4275" s="66"/>
      <c r="Q4275" s="53"/>
      <c r="R4275" s="53"/>
      <c r="S4275" s="53"/>
      <c r="T4275" s="53"/>
      <c r="U4275" s="53"/>
      <c r="V4275" s="53"/>
      <c r="W4275" s="53"/>
      <c r="BY4275" s="53"/>
    </row>
    <row r="4276" spans="2:77" s="52" customFormat="1" ht="13" x14ac:dyDescent="0.3">
      <c r="B4276" s="53" t="s">
        <v>6407</v>
      </c>
      <c r="C4276" s="53" t="s">
        <v>171</v>
      </c>
      <c r="D4276" s="53" t="s">
        <v>6565</v>
      </c>
      <c r="E4276" s="53">
        <v>43.355519999999999</v>
      </c>
      <c r="F4276" s="53">
        <v>-7.8135539999999999</v>
      </c>
      <c r="G4276" s="54">
        <v>468.36520000000002</v>
      </c>
      <c r="H4276" s="53">
        <v>2256</v>
      </c>
      <c r="I4276" s="53">
        <v>1107</v>
      </c>
      <c r="J4276" s="53">
        <v>1149</v>
      </c>
      <c r="K4276" s="52">
        <v>412</v>
      </c>
      <c r="L4276" s="52">
        <v>56.365200000000016</v>
      </c>
      <c r="M4276" s="55">
        <v>2</v>
      </c>
      <c r="N4276" s="61" t="s">
        <v>16</v>
      </c>
      <c r="P4276" s="66"/>
      <c r="Q4276" s="53"/>
      <c r="R4276" s="53"/>
      <c r="S4276" s="53"/>
      <c r="T4276" s="53"/>
      <c r="U4276" s="53"/>
      <c r="V4276" s="53"/>
      <c r="W4276" s="53"/>
      <c r="BY4276" s="53"/>
    </row>
    <row r="4277" spans="2:77" s="52" customFormat="1" ht="13" x14ac:dyDescent="0.3">
      <c r="B4277" s="53" t="s">
        <v>6407</v>
      </c>
      <c r="C4277" s="53" t="s">
        <v>171</v>
      </c>
      <c r="D4277" s="53" t="s">
        <v>6566</v>
      </c>
      <c r="E4277" s="53">
        <v>43.685569999999998</v>
      </c>
      <c r="F4277" s="53">
        <v>-7.5124209999999998</v>
      </c>
      <c r="G4277" s="54">
        <v>61.076239999999999</v>
      </c>
      <c r="H4277" s="53">
        <v>3518</v>
      </c>
      <c r="I4277" s="53">
        <v>1757</v>
      </c>
      <c r="J4277" s="53">
        <v>1761</v>
      </c>
      <c r="K4277" s="52">
        <v>412</v>
      </c>
      <c r="L4277" s="52">
        <v>-350.92376000000002</v>
      </c>
      <c r="M4277" s="55">
        <v>2</v>
      </c>
      <c r="N4277" s="61" t="s">
        <v>16</v>
      </c>
      <c r="P4277" s="66"/>
      <c r="Q4277" s="53"/>
      <c r="R4277" s="53"/>
      <c r="S4277" s="53"/>
      <c r="T4277" s="53"/>
      <c r="U4277" s="53"/>
      <c r="V4277" s="53"/>
      <c r="W4277" s="53"/>
      <c r="BY4277" s="53"/>
    </row>
    <row r="4278" spans="2:77" s="52" customFormat="1" ht="13" x14ac:dyDescent="0.3">
      <c r="B4278" s="53" t="s">
        <v>173</v>
      </c>
      <c r="C4278" s="53" t="s">
        <v>173</v>
      </c>
      <c r="D4278" s="53" t="s">
        <v>6961</v>
      </c>
      <c r="E4278" s="53">
        <v>41.086970000000001</v>
      </c>
      <c r="F4278" s="53">
        <v>-3.6246339999999999</v>
      </c>
      <c r="G4278" s="54">
        <v>1266.5419999999999</v>
      </c>
      <c r="H4278" s="53">
        <v>61</v>
      </c>
      <c r="I4278" s="53">
        <v>33</v>
      </c>
      <c r="J4278" s="53">
        <v>28</v>
      </c>
      <c r="K4278" s="52">
        <v>589</v>
      </c>
      <c r="L4278" s="52">
        <v>677.54199999999992</v>
      </c>
      <c r="M4278" s="55">
        <v>6</v>
      </c>
      <c r="N4278" s="61" t="s">
        <v>17</v>
      </c>
      <c r="P4278" s="66"/>
      <c r="Q4278" s="53"/>
      <c r="R4278" s="53"/>
      <c r="S4278" s="53"/>
      <c r="T4278" s="53"/>
      <c r="U4278" s="53"/>
      <c r="V4278" s="53"/>
      <c r="W4278" s="53"/>
      <c r="BY4278" s="53"/>
    </row>
    <row r="4279" spans="2:77" s="52" customFormat="1" ht="13" x14ac:dyDescent="0.3">
      <c r="B4279" s="53" t="s">
        <v>173</v>
      </c>
      <c r="C4279" s="53" t="s">
        <v>173</v>
      </c>
      <c r="D4279" s="53" t="s">
        <v>6962</v>
      </c>
      <c r="E4279" s="53">
        <v>40.534370000000003</v>
      </c>
      <c r="F4279" s="53">
        <v>-3.4810020000000002</v>
      </c>
      <c r="G4279" s="54">
        <v>680.17219999999998</v>
      </c>
      <c r="H4279" s="53">
        <v>3780</v>
      </c>
      <c r="I4279" s="53">
        <v>1967</v>
      </c>
      <c r="J4279" s="53">
        <v>1813</v>
      </c>
      <c r="K4279" s="52">
        <v>589</v>
      </c>
      <c r="L4279" s="52">
        <v>91.172199999999975</v>
      </c>
      <c r="M4279" s="55">
        <v>2</v>
      </c>
      <c r="N4279" s="61" t="s">
        <v>16</v>
      </c>
      <c r="P4279" s="66"/>
      <c r="Q4279" s="53"/>
      <c r="R4279" s="53"/>
      <c r="S4279" s="53"/>
      <c r="T4279" s="53"/>
      <c r="U4279" s="53"/>
      <c r="V4279" s="53"/>
      <c r="W4279" s="53"/>
      <c r="BY4279" s="53"/>
    </row>
    <row r="4280" spans="2:77" s="52" customFormat="1" ht="13" x14ac:dyDescent="0.3">
      <c r="B4280" s="53" t="s">
        <v>173</v>
      </c>
      <c r="C4280" s="53" t="s">
        <v>173</v>
      </c>
      <c r="D4280" s="53" t="s">
        <v>6963</v>
      </c>
      <c r="E4280" s="53">
        <v>40.917900000000003</v>
      </c>
      <c r="F4280" s="53">
        <v>-3.843788</v>
      </c>
      <c r="G4280" s="54">
        <v>1109.934</v>
      </c>
      <c r="H4280" s="53">
        <v>237</v>
      </c>
      <c r="I4280" s="53">
        <v>136</v>
      </c>
      <c r="J4280" s="53">
        <v>101</v>
      </c>
      <c r="K4280" s="52">
        <v>589</v>
      </c>
      <c r="L4280" s="52">
        <v>520.93399999999997</v>
      </c>
      <c r="M4280" s="55">
        <v>5</v>
      </c>
      <c r="N4280" s="61" t="s">
        <v>17</v>
      </c>
      <c r="P4280" s="66"/>
      <c r="Q4280" s="53"/>
      <c r="R4280" s="53"/>
      <c r="S4280" s="53"/>
      <c r="T4280" s="53"/>
      <c r="U4280" s="53"/>
      <c r="V4280" s="53"/>
      <c r="W4280" s="53"/>
      <c r="BY4280" s="53"/>
    </row>
    <row r="4281" spans="2:77" s="52" customFormat="1" ht="13" x14ac:dyDescent="0.3">
      <c r="B4281" s="53" t="s">
        <v>173</v>
      </c>
      <c r="C4281" s="53" t="s">
        <v>173</v>
      </c>
      <c r="D4281" s="53" t="s">
        <v>6964</v>
      </c>
      <c r="E4281" s="53">
        <v>40.22972</v>
      </c>
      <c r="F4281" s="53">
        <v>-3.9926879999999998</v>
      </c>
      <c r="G4281" s="54">
        <v>606.22379999999998</v>
      </c>
      <c r="H4281" s="53">
        <v>7857</v>
      </c>
      <c r="I4281" s="53">
        <v>3922</v>
      </c>
      <c r="J4281" s="53">
        <v>3935</v>
      </c>
      <c r="K4281" s="52">
        <v>589</v>
      </c>
      <c r="L4281" s="52">
        <v>17.223799999999983</v>
      </c>
      <c r="M4281" s="55">
        <v>2</v>
      </c>
      <c r="N4281" s="61" t="s">
        <v>16</v>
      </c>
      <c r="P4281" s="66"/>
      <c r="Q4281" s="53"/>
      <c r="R4281" s="53"/>
      <c r="S4281" s="53"/>
      <c r="T4281" s="53"/>
      <c r="U4281" s="53"/>
      <c r="V4281" s="53"/>
      <c r="W4281" s="53"/>
      <c r="BY4281" s="53"/>
    </row>
    <row r="4282" spans="2:77" s="52" customFormat="1" ht="13" x14ac:dyDescent="0.3">
      <c r="B4282" s="53" t="s">
        <v>173</v>
      </c>
      <c r="C4282" s="53" t="s">
        <v>173</v>
      </c>
      <c r="D4282" s="53" t="s">
        <v>6965</v>
      </c>
      <c r="E4282" s="53">
        <v>40.481659999999998</v>
      </c>
      <c r="F4282" s="53">
        <v>-3.3641359999999998</v>
      </c>
      <c r="G4282" s="54">
        <v>593.74159999999995</v>
      </c>
      <c r="H4282" s="53">
        <v>204574</v>
      </c>
      <c r="I4282" s="53">
        <v>102436</v>
      </c>
      <c r="J4282" s="53">
        <v>102138</v>
      </c>
      <c r="K4282" s="52">
        <v>589</v>
      </c>
      <c r="L4282" s="52">
        <v>4.7415999999999485</v>
      </c>
      <c r="M4282" s="55">
        <v>2</v>
      </c>
      <c r="N4282" s="61" t="s">
        <v>16</v>
      </c>
      <c r="P4282" s="66"/>
      <c r="Q4282" s="53"/>
      <c r="R4282" s="53"/>
      <c r="S4282" s="53"/>
      <c r="T4282" s="53"/>
      <c r="U4282" s="53"/>
      <c r="V4282" s="53"/>
      <c r="W4282" s="53"/>
      <c r="BY4282" s="53"/>
    </row>
    <row r="4283" spans="2:77" s="52" customFormat="1" ht="13" x14ac:dyDescent="0.3">
      <c r="B4283" s="53" t="s">
        <v>173</v>
      </c>
      <c r="C4283" s="53" t="s">
        <v>173</v>
      </c>
      <c r="D4283" s="53" t="s">
        <v>6966</v>
      </c>
      <c r="E4283" s="53">
        <v>40.547539999999998</v>
      </c>
      <c r="F4283" s="53">
        <v>-3.6420910000000002</v>
      </c>
      <c r="G4283" s="54">
        <v>694.43039999999996</v>
      </c>
      <c r="H4283" s="53">
        <v>109104</v>
      </c>
      <c r="I4283" s="53">
        <v>53141</v>
      </c>
      <c r="J4283" s="53">
        <v>55963</v>
      </c>
      <c r="K4283" s="52">
        <v>589</v>
      </c>
      <c r="L4283" s="52">
        <v>105.43039999999996</v>
      </c>
      <c r="M4283" s="55">
        <v>2</v>
      </c>
      <c r="N4283" s="61" t="s">
        <v>16</v>
      </c>
      <c r="P4283" s="66"/>
      <c r="Q4283" s="53"/>
      <c r="R4283" s="53"/>
      <c r="S4283" s="53"/>
      <c r="T4283" s="53"/>
      <c r="U4283" s="53"/>
      <c r="V4283" s="53"/>
      <c r="W4283" s="53"/>
      <c r="BY4283" s="53"/>
    </row>
    <row r="4284" spans="2:77" s="52" customFormat="1" ht="13" x14ac:dyDescent="0.3">
      <c r="B4284" s="53" t="s">
        <v>173</v>
      </c>
      <c r="C4284" s="53" t="s">
        <v>173</v>
      </c>
      <c r="D4284" s="53" t="s">
        <v>6967</v>
      </c>
      <c r="E4284" s="53">
        <v>40.349119999999999</v>
      </c>
      <c r="F4284" s="53">
        <v>-3.828811</v>
      </c>
      <c r="G4284" s="54">
        <v>717.55489999999998</v>
      </c>
      <c r="H4284" s="53">
        <v>167967</v>
      </c>
      <c r="I4284" s="53">
        <v>82705</v>
      </c>
      <c r="J4284" s="53">
        <v>85262</v>
      </c>
      <c r="K4284" s="52">
        <v>589</v>
      </c>
      <c r="L4284" s="52">
        <v>128.55489999999998</v>
      </c>
      <c r="M4284" s="55">
        <v>2</v>
      </c>
      <c r="N4284" s="61" t="s">
        <v>16</v>
      </c>
      <c r="P4284" s="66"/>
      <c r="Q4284" s="53"/>
      <c r="R4284" s="53"/>
      <c r="S4284" s="53"/>
      <c r="T4284" s="53"/>
      <c r="U4284" s="53"/>
      <c r="V4284" s="53"/>
      <c r="W4284" s="53"/>
      <c r="BY4284" s="53"/>
    </row>
    <row r="4285" spans="2:77" s="52" customFormat="1" ht="13" x14ac:dyDescent="0.3">
      <c r="B4285" s="53" t="s">
        <v>173</v>
      </c>
      <c r="C4285" s="53" t="s">
        <v>173</v>
      </c>
      <c r="D4285" s="53" t="s">
        <v>6968</v>
      </c>
      <c r="E4285" s="53">
        <v>40.323990000000002</v>
      </c>
      <c r="F4285" s="53">
        <v>-4.2022170000000001</v>
      </c>
      <c r="G4285" s="54">
        <v>476.79939999999999</v>
      </c>
      <c r="H4285" s="53">
        <v>2457</v>
      </c>
      <c r="I4285" s="53">
        <v>1324</v>
      </c>
      <c r="J4285" s="53">
        <v>1133</v>
      </c>
      <c r="K4285" s="52">
        <v>589</v>
      </c>
      <c r="L4285" s="52">
        <v>-112.20060000000001</v>
      </c>
      <c r="M4285" s="55">
        <v>2</v>
      </c>
      <c r="N4285" s="61" t="s">
        <v>16</v>
      </c>
      <c r="P4285" s="66"/>
      <c r="Q4285" s="53"/>
      <c r="R4285" s="53"/>
      <c r="S4285" s="53"/>
      <c r="T4285" s="53"/>
      <c r="U4285" s="53"/>
      <c r="V4285" s="53"/>
      <c r="W4285" s="53"/>
      <c r="BY4285" s="53"/>
    </row>
    <row r="4286" spans="2:77" s="52" customFormat="1" ht="13" x14ac:dyDescent="0.3">
      <c r="B4286" s="53" t="s">
        <v>173</v>
      </c>
      <c r="C4286" s="53" t="s">
        <v>173</v>
      </c>
      <c r="D4286" s="53" t="s">
        <v>6969</v>
      </c>
      <c r="E4286" s="53">
        <v>40.596420000000002</v>
      </c>
      <c r="F4286" s="53">
        <v>-3.4979019999999998</v>
      </c>
      <c r="G4286" s="54">
        <v>712.8972</v>
      </c>
      <c r="H4286" s="53">
        <v>20204</v>
      </c>
      <c r="I4286" s="53">
        <v>10096</v>
      </c>
      <c r="J4286" s="53">
        <v>10108</v>
      </c>
      <c r="K4286" s="52">
        <v>589</v>
      </c>
      <c r="L4286" s="52">
        <v>123.8972</v>
      </c>
      <c r="M4286" s="55">
        <v>2</v>
      </c>
      <c r="N4286" s="61" t="s">
        <v>16</v>
      </c>
      <c r="P4286" s="66"/>
      <c r="Q4286" s="53"/>
      <c r="R4286" s="53"/>
      <c r="S4286" s="53"/>
      <c r="T4286" s="53"/>
      <c r="U4286" s="53"/>
      <c r="V4286" s="53"/>
      <c r="W4286" s="53"/>
      <c r="BY4286" s="53"/>
    </row>
    <row r="4287" spans="2:77" s="52" customFormat="1" ht="13" x14ac:dyDescent="0.3">
      <c r="B4287" s="53" t="s">
        <v>173</v>
      </c>
      <c r="C4287" s="53" t="s">
        <v>173</v>
      </c>
      <c r="D4287" s="53" t="s">
        <v>6970</v>
      </c>
      <c r="E4287" s="53">
        <v>40.658749999999998</v>
      </c>
      <c r="F4287" s="53">
        <v>-4.0237129999999999</v>
      </c>
      <c r="G4287" s="54">
        <v>916.7029</v>
      </c>
      <c r="H4287" s="53">
        <v>12797</v>
      </c>
      <c r="I4287" s="53">
        <v>6384</v>
      </c>
      <c r="J4287" s="53">
        <v>6413</v>
      </c>
      <c r="K4287" s="52">
        <v>589</v>
      </c>
      <c r="L4287" s="52">
        <v>327.7029</v>
      </c>
      <c r="M4287" s="55">
        <v>4</v>
      </c>
      <c r="N4287" s="61" t="s">
        <v>16</v>
      </c>
      <c r="P4287" s="66"/>
      <c r="Q4287" s="53"/>
      <c r="R4287" s="53"/>
      <c r="S4287" s="53"/>
      <c r="T4287" s="53"/>
      <c r="U4287" s="53"/>
      <c r="V4287" s="53"/>
      <c r="W4287" s="53"/>
      <c r="BY4287" s="53"/>
    </row>
    <row r="4288" spans="2:77" s="52" customFormat="1" ht="13" x14ac:dyDescent="0.3">
      <c r="B4288" s="53" t="s">
        <v>173</v>
      </c>
      <c r="C4288" s="53" t="s">
        <v>173</v>
      </c>
      <c r="D4288" s="53" t="s">
        <v>6971</v>
      </c>
      <c r="E4288" s="53">
        <v>40.3292</v>
      </c>
      <c r="F4288" s="53">
        <v>-3.1818949999999999</v>
      </c>
      <c r="G4288" s="54">
        <v>667.33799999999997</v>
      </c>
      <c r="H4288" s="53">
        <v>557</v>
      </c>
      <c r="I4288" s="53">
        <v>292</v>
      </c>
      <c r="J4288" s="53">
        <v>265</v>
      </c>
      <c r="K4288" s="52">
        <v>589</v>
      </c>
      <c r="L4288" s="52">
        <v>78.337999999999965</v>
      </c>
      <c r="M4288" s="55">
        <v>2</v>
      </c>
      <c r="N4288" s="61" t="s">
        <v>16</v>
      </c>
      <c r="P4288" s="66"/>
      <c r="Q4288" s="53"/>
      <c r="R4288" s="53"/>
      <c r="S4288" s="53"/>
      <c r="T4288" s="53"/>
      <c r="U4288" s="53"/>
      <c r="V4288" s="53"/>
      <c r="W4288" s="53"/>
      <c r="BY4288" s="53"/>
    </row>
    <row r="4289" spans="2:77" s="52" customFormat="1" ht="13" x14ac:dyDescent="0.3">
      <c r="B4289" s="53" t="s">
        <v>173</v>
      </c>
      <c r="C4289" s="53" t="s">
        <v>173</v>
      </c>
      <c r="D4289" s="53" t="s">
        <v>6972</v>
      </c>
      <c r="E4289" s="53">
        <v>40.465490000000003</v>
      </c>
      <c r="F4289" s="53">
        <v>-3.2685849999999999</v>
      </c>
      <c r="G4289" s="54">
        <v>761.70669999999996</v>
      </c>
      <c r="H4289" s="53">
        <v>1005</v>
      </c>
      <c r="I4289" s="53">
        <v>530</v>
      </c>
      <c r="J4289" s="53">
        <v>475</v>
      </c>
      <c r="K4289" s="52">
        <v>589</v>
      </c>
      <c r="L4289" s="52">
        <v>172.70669999999996</v>
      </c>
      <c r="M4289" s="55">
        <v>2</v>
      </c>
      <c r="N4289" s="61" t="s">
        <v>16</v>
      </c>
      <c r="P4289" s="66"/>
      <c r="Q4289" s="53"/>
      <c r="R4289" s="53"/>
      <c r="S4289" s="53"/>
      <c r="T4289" s="53"/>
      <c r="U4289" s="53"/>
      <c r="V4289" s="53"/>
      <c r="W4289" s="53"/>
      <c r="BY4289" s="53"/>
    </row>
    <row r="4290" spans="2:77" s="52" customFormat="1" ht="13" x14ac:dyDescent="0.3">
      <c r="B4290" s="53" t="s">
        <v>173</v>
      </c>
      <c r="C4290" s="53" t="s">
        <v>173</v>
      </c>
      <c r="D4290" s="53" t="s">
        <v>6973</v>
      </c>
      <c r="E4290" s="53">
        <v>40.032089999999997</v>
      </c>
      <c r="F4290" s="53">
        <v>-3.603288</v>
      </c>
      <c r="G4290" s="54">
        <v>502.38920000000002</v>
      </c>
      <c r="H4290" s="53">
        <v>54055</v>
      </c>
      <c r="I4290" s="53">
        <v>26606</v>
      </c>
      <c r="J4290" s="53">
        <v>27449</v>
      </c>
      <c r="K4290" s="52">
        <v>589</v>
      </c>
      <c r="L4290" s="52">
        <v>-86.610799999999983</v>
      </c>
      <c r="M4290" s="55">
        <v>2</v>
      </c>
      <c r="N4290" s="61" t="s">
        <v>16</v>
      </c>
      <c r="P4290" s="66"/>
      <c r="Q4290" s="53"/>
      <c r="R4290" s="53"/>
      <c r="S4290" s="53"/>
      <c r="T4290" s="53"/>
      <c r="U4290" s="53"/>
      <c r="V4290" s="53"/>
      <c r="W4290" s="53"/>
      <c r="BY4290" s="53"/>
    </row>
    <row r="4291" spans="2:77" s="52" customFormat="1" ht="13" x14ac:dyDescent="0.3">
      <c r="B4291" s="53" t="s">
        <v>173</v>
      </c>
      <c r="C4291" s="53" t="s">
        <v>173</v>
      </c>
      <c r="D4291" s="53" t="s">
        <v>6974</v>
      </c>
      <c r="E4291" s="53">
        <v>40.30095</v>
      </c>
      <c r="F4291" s="53">
        <v>-3.4380799999999998</v>
      </c>
      <c r="G4291" s="54">
        <v>626.92359999999996</v>
      </c>
      <c r="H4291" s="53">
        <v>51489</v>
      </c>
      <c r="I4291" s="53">
        <v>26585</v>
      </c>
      <c r="J4291" s="53">
        <v>24904</v>
      </c>
      <c r="K4291" s="52">
        <v>589</v>
      </c>
      <c r="L4291" s="52">
        <v>37.923599999999965</v>
      </c>
      <c r="M4291" s="55">
        <v>2</v>
      </c>
      <c r="N4291" s="61" t="s">
        <v>16</v>
      </c>
      <c r="P4291" s="66"/>
      <c r="Q4291" s="53"/>
      <c r="R4291" s="53"/>
      <c r="S4291" s="53"/>
      <c r="T4291" s="53"/>
      <c r="U4291" s="53"/>
      <c r="V4291" s="53"/>
      <c r="W4291" s="53"/>
      <c r="BY4291" s="53"/>
    </row>
    <row r="4292" spans="2:77" s="52" customFormat="1" ht="13" x14ac:dyDescent="0.3">
      <c r="B4292" s="53" t="s">
        <v>173</v>
      </c>
      <c r="C4292" s="53" t="s">
        <v>173</v>
      </c>
      <c r="D4292" s="53" t="s">
        <v>6211</v>
      </c>
      <c r="E4292" s="53">
        <v>40.268839999999997</v>
      </c>
      <c r="F4292" s="53">
        <v>-3.9202910000000002</v>
      </c>
      <c r="G4292" s="54">
        <v>597.41420000000005</v>
      </c>
      <c r="H4292" s="53">
        <v>13835</v>
      </c>
      <c r="I4292" s="53">
        <v>7074</v>
      </c>
      <c r="J4292" s="53">
        <v>6761</v>
      </c>
      <c r="K4292" s="52">
        <v>589</v>
      </c>
      <c r="L4292" s="52">
        <v>8.4142000000000507</v>
      </c>
      <c r="M4292" s="55">
        <v>2</v>
      </c>
      <c r="N4292" s="61" t="s">
        <v>16</v>
      </c>
      <c r="P4292" s="66"/>
      <c r="Q4292" s="53"/>
      <c r="R4292" s="53"/>
      <c r="S4292" s="53"/>
      <c r="T4292" s="53"/>
      <c r="U4292" s="53"/>
      <c r="V4292" s="53"/>
      <c r="W4292" s="53"/>
      <c r="BY4292" s="53"/>
    </row>
    <row r="4293" spans="2:77" s="52" customFormat="1" ht="13" x14ac:dyDescent="0.3">
      <c r="B4293" s="53" t="s">
        <v>173</v>
      </c>
      <c r="C4293" s="53" t="s">
        <v>173</v>
      </c>
      <c r="D4293" s="53" t="s">
        <v>6975</v>
      </c>
      <c r="E4293" s="53">
        <v>40.933329999999998</v>
      </c>
      <c r="F4293" s="53">
        <v>-3.4666670000000002</v>
      </c>
      <c r="G4293" s="54">
        <v>900.23519999999996</v>
      </c>
      <c r="H4293" s="53">
        <v>109</v>
      </c>
      <c r="I4293" s="53">
        <v>56</v>
      </c>
      <c r="J4293" s="53">
        <v>53</v>
      </c>
      <c r="K4293" s="52">
        <v>589</v>
      </c>
      <c r="L4293" s="52">
        <v>311.23519999999996</v>
      </c>
      <c r="M4293" s="55">
        <v>4</v>
      </c>
      <c r="N4293" s="61" t="s">
        <v>16</v>
      </c>
      <c r="P4293" s="66"/>
      <c r="Q4293" s="53"/>
      <c r="R4293" s="53"/>
      <c r="S4293" s="53"/>
      <c r="T4293" s="53"/>
      <c r="U4293" s="53"/>
      <c r="V4293" s="53"/>
      <c r="W4293" s="53"/>
      <c r="BY4293" s="53"/>
    </row>
    <row r="4294" spans="2:77" s="52" customFormat="1" ht="13" x14ac:dyDescent="0.3">
      <c r="B4294" s="53" t="s">
        <v>173</v>
      </c>
      <c r="C4294" s="53" t="s">
        <v>173</v>
      </c>
      <c r="D4294" s="53" t="s">
        <v>6976</v>
      </c>
      <c r="E4294" s="53">
        <v>40.210290000000001</v>
      </c>
      <c r="F4294" s="53">
        <v>-3.922307</v>
      </c>
      <c r="G4294" s="54">
        <v>603.68489999999997</v>
      </c>
      <c r="H4294" s="53">
        <v>1466</v>
      </c>
      <c r="I4294" s="53">
        <v>755</v>
      </c>
      <c r="J4294" s="53">
        <v>711</v>
      </c>
      <c r="K4294" s="52">
        <v>589</v>
      </c>
      <c r="L4294" s="52">
        <v>14.684899999999971</v>
      </c>
      <c r="M4294" s="55">
        <v>2</v>
      </c>
      <c r="N4294" s="61" t="s">
        <v>16</v>
      </c>
      <c r="P4294" s="66"/>
      <c r="Q4294" s="53"/>
      <c r="R4294" s="53"/>
      <c r="S4294" s="53"/>
      <c r="T4294" s="53"/>
      <c r="U4294" s="53"/>
      <c r="V4294" s="53"/>
      <c r="W4294" s="53"/>
      <c r="BY4294" s="53"/>
    </row>
    <row r="4295" spans="2:77" s="52" customFormat="1" ht="13" x14ac:dyDescent="0.3">
      <c r="B4295" s="53" t="s">
        <v>173</v>
      </c>
      <c r="C4295" s="53" t="s">
        <v>173</v>
      </c>
      <c r="D4295" s="53" t="s">
        <v>6977</v>
      </c>
      <c r="E4295" s="53">
        <v>40.716380000000001</v>
      </c>
      <c r="F4295" s="53">
        <v>-3.9894120000000002</v>
      </c>
      <c r="G4295" s="54">
        <v>1086.586</v>
      </c>
      <c r="H4295" s="53">
        <v>5083</v>
      </c>
      <c r="I4295" s="53">
        <v>2538</v>
      </c>
      <c r="J4295" s="53">
        <v>2545</v>
      </c>
      <c r="K4295" s="52">
        <v>589</v>
      </c>
      <c r="L4295" s="52">
        <v>497.58600000000001</v>
      </c>
      <c r="M4295" s="55">
        <v>5</v>
      </c>
      <c r="N4295" s="61" t="s">
        <v>17</v>
      </c>
      <c r="P4295" s="66"/>
      <c r="Q4295" s="53"/>
      <c r="R4295" s="53"/>
      <c r="S4295" s="53"/>
      <c r="T4295" s="53"/>
      <c r="U4295" s="53"/>
      <c r="V4295" s="53"/>
      <c r="W4295" s="53"/>
      <c r="BY4295" s="53"/>
    </row>
    <row r="4296" spans="2:77" s="52" customFormat="1" ht="13" x14ac:dyDescent="0.3">
      <c r="B4296" s="53" t="s">
        <v>173</v>
      </c>
      <c r="C4296" s="53" t="s">
        <v>173</v>
      </c>
      <c r="D4296" s="53" t="s">
        <v>6978</v>
      </c>
      <c r="E4296" s="53">
        <v>40.13364</v>
      </c>
      <c r="F4296" s="53">
        <v>-3.3396539999999999</v>
      </c>
      <c r="G4296" s="54">
        <v>732.01829999999995</v>
      </c>
      <c r="H4296" s="53">
        <v>1451</v>
      </c>
      <c r="I4296" s="53">
        <v>733</v>
      </c>
      <c r="J4296" s="53">
        <v>718</v>
      </c>
      <c r="K4296" s="52">
        <v>589</v>
      </c>
      <c r="L4296" s="52">
        <v>143.01829999999995</v>
      </c>
      <c r="M4296" s="55">
        <v>2</v>
      </c>
      <c r="N4296" s="61" t="s">
        <v>16</v>
      </c>
      <c r="P4296" s="66"/>
      <c r="Q4296" s="53"/>
      <c r="R4296" s="53"/>
      <c r="S4296" s="53"/>
      <c r="T4296" s="53"/>
      <c r="U4296" s="53"/>
      <c r="V4296" s="53"/>
      <c r="W4296" s="53"/>
      <c r="BY4296" s="53"/>
    </row>
    <row r="4297" spans="2:77" s="52" customFormat="1" ht="13" x14ac:dyDescent="0.3">
      <c r="B4297" s="53" t="s">
        <v>173</v>
      </c>
      <c r="C4297" s="53" t="s">
        <v>173</v>
      </c>
      <c r="D4297" s="53" t="s">
        <v>6979</v>
      </c>
      <c r="E4297" s="53">
        <v>40.88814</v>
      </c>
      <c r="F4297" s="53">
        <v>-3.5612550000000001</v>
      </c>
      <c r="G4297" s="54">
        <v>937.12339999999995</v>
      </c>
      <c r="H4297" s="53">
        <v>585</v>
      </c>
      <c r="I4297" s="53">
        <v>310</v>
      </c>
      <c r="J4297" s="53">
        <v>275</v>
      </c>
      <c r="K4297" s="52">
        <v>589</v>
      </c>
      <c r="L4297" s="52">
        <v>348.12339999999995</v>
      </c>
      <c r="M4297" s="55">
        <v>4</v>
      </c>
      <c r="N4297" s="61" t="s">
        <v>16</v>
      </c>
      <c r="P4297" s="66"/>
      <c r="Q4297" s="53"/>
      <c r="R4297" s="53"/>
      <c r="S4297" s="53"/>
      <c r="T4297" s="53"/>
      <c r="U4297" s="53"/>
      <c r="V4297" s="53"/>
      <c r="W4297" s="53"/>
      <c r="BY4297" s="53"/>
    </row>
    <row r="4298" spans="2:77" s="52" customFormat="1" ht="13" x14ac:dyDescent="0.3">
      <c r="B4298" s="53" t="s">
        <v>173</v>
      </c>
      <c r="C4298" s="53" t="s">
        <v>173</v>
      </c>
      <c r="D4298" s="53" t="s">
        <v>6980</v>
      </c>
      <c r="E4298" s="53">
        <v>40.975940000000001</v>
      </c>
      <c r="F4298" s="53">
        <v>-3.5250819999999998</v>
      </c>
      <c r="G4298" s="54">
        <v>1079.826</v>
      </c>
      <c r="H4298" s="53">
        <v>226</v>
      </c>
      <c r="I4298" s="53">
        <v>119</v>
      </c>
      <c r="J4298" s="53">
        <v>107</v>
      </c>
      <c r="K4298" s="52">
        <v>589</v>
      </c>
      <c r="L4298" s="52">
        <v>490.82600000000002</v>
      </c>
      <c r="M4298" s="55">
        <v>5</v>
      </c>
      <c r="N4298" s="61" t="s">
        <v>17</v>
      </c>
      <c r="P4298" s="66"/>
      <c r="Q4298" s="53"/>
      <c r="R4298" s="53"/>
      <c r="S4298" s="53"/>
      <c r="T4298" s="53"/>
      <c r="U4298" s="53"/>
      <c r="V4298" s="53"/>
      <c r="W4298" s="53"/>
      <c r="BY4298" s="53"/>
    </row>
    <row r="4299" spans="2:77" s="52" customFormat="1" ht="13" x14ac:dyDescent="0.3">
      <c r="B4299" s="53" t="s">
        <v>173</v>
      </c>
      <c r="C4299" s="53" t="s">
        <v>173</v>
      </c>
      <c r="D4299" s="53" t="s">
        <v>6981</v>
      </c>
      <c r="E4299" s="53">
        <v>40.405250000000002</v>
      </c>
      <c r="F4299" s="53">
        <v>-3.876992</v>
      </c>
      <c r="G4299" s="54">
        <v>673.77369999999996</v>
      </c>
      <c r="H4299" s="53">
        <v>43414</v>
      </c>
      <c r="I4299" s="53">
        <v>21305</v>
      </c>
      <c r="J4299" s="53">
        <v>22109</v>
      </c>
      <c r="K4299" s="52">
        <v>589</v>
      </c>
      <c r="L4299" s="52">
        <v>84.773699999999963</v>
      </c>
      <c r="M4299" s="55">
        <v>2</v>
      </c>
      <c r="N4299" s="61" t="s">
        <v>16</v>
      </c>
      <c r="P4299" s="66"/>
      <c r="Q4299" s="53"/>
      <c r="R4299" s="53"/>
      <c r="S4299" s="53"/>
      <c r="T4299" s="53"/>
      <c r="U4299" s="53"/>
      <c r="V4299" s="53"/>
      <c r="W4299" s="53"/>
      <c r="BY4299" s="53"/>
    </row>
    <row r="4300" spans="2:77" s="52" customFormat="1" ht="13" x14ac:dyDescent="0.3">
      <c r="B4300" s="53" t="s">
        <v>173</v>
      </c>
      <c r="C4300" s="53" t="s">
        <v>173</v>
      </c>
      <c r="D4300" s="53" t="s">
        <v>6982</v>
      </c>
      <c r="E4300" s="53">
        <v>40.717460000000003</v>
      </c>
      <c r="F4300" s="53">
        <v>-3.9200840000000001</v>
      </c>
      <c r="G4300" s="54">
        <v>953.04390000000001</v>
      </c>
      <c r="H4300" s="53">
        <v>6413</v>
      </c>
      <c r="I4300" s="53">
        <v>3348</v>
      </c>
      <c r="J4300" s="53">
        <v>3065</v>
      </c>
      <c r="K4300" s="52">
        <v>589</v>
      </c>
      <c r="L4300" s="52">
        <v>364.04390000000001</v>
      </c>
      <c r="M4300" s="55">
        <v>4</v>
      </c>
      <c r="N4300" s="61" t="s">
        <v>16</v>
      </c>
      <c r="P4300" s="66"/>
      <c r="Q4300" s="53"/>
      <c r="R4300" s="53"/>
      <c r="S4300" s="53"/>
      <c r="T4300" s="53"/>
      <c r="U4300" s="53"/>
      <c r="V4300" s="53"/>
      <c r="W4300" s="53"/>
      <c r="BY4300" s="53"/>
    </row>
    <row r="4301" spans="2:77" s="52" customFormat="1" ht="13" x14ac:dyDescent="0.3">
      <c r="B4301" s="53" t="s">
        <v>173</v>
      </c>
      <c r="C4301" s="53" t="s">
        <v>173</v>
      </c>
      <c r="D4301" s="53" t="s">
        <v>6983</v>
      </c>
      <c r="E4301" s="53">
        <v>41.040050000000001</v>
      </c>
      <c r="F4301" s="53">
        <v>-3.6431119999999999</v>
      </c>
      <c r="G4301" s="54">
        <v>1189.4770000000001</v>
      </c>
      <c r="H4301" s="53">
        <v>190</v>
      </c>
      <c r="I4301" s="53">
        <v>106</v>
      </c>
      <c r="J4301" s="53">
        <v>84</v>
      </c>
      <c r="K4301" s="52">
        <v>589</v>
      </c>
      <c r="L4301" s="52">
        <v>600.47700000000009</v>
      </c>
      <c r="M4301" s="55">
        <v>6</v>
      </c>
      <c r="N4301" s="61" t="s">
        <v>17</v>
      </c>
      <c r="P4301" s="66"/>
      <c r="Q4301" s="53"/>
      <c r="R4301" s="53"/>
      <c r="S4301" s="53"/>
      <c r="T4301" s="53"/>
      <c r="U4301" s="53"/>
      <c r="V4301" s="53"/>
      <c r="W4301" s="53"/>
      <c r="BY4301" s="53"/>
    </row>
    <row r="4302" spans="2:77" s="52" customFormat="1" ht="13" x14ac:dyDescent="0.3">
      <c r="B4302" s="53" t="s">
        <v>173</v>
      </c>
      <c r="C4302" s="53" t="s">
        <v>173</v>
      </c>
      <c r="D4302" s="53" t="s">
        <v>6984</v>
      </c>
      <c r="E4302" s="53">
        <v>40.230119999999999</v>
      </c>
      <c r="F4302" s="53">
        <v>-3.109499</v>
      </c>
      <c r="G4302" s="54">
        <v>722.84169999999995</v>
      </c>
      <c r="H4302" s="53">
        <v>515</v>
      </c>
      <c r="I4302" s="53">
        <v>273</v>
      </c>
      <c r="J4302" s="53">
        <v>242</v>
      </c>
      <c r="K4302" s="52">
        <v>589</v>
      </c>
      <c r="L4302" s="52">
        <v>133.84169999999995</v>
      </c>
      <c r="M4302" s="55">
        <v>2</v>
      </c>
      <c r="N4302" s="61" t="s">
        <v>16</v>
      </c>
      <c r="P4302" s="66"/>
      <c r="Q4302" s="53"/>
      <c r="R4302" s="53"/>
      <c r="S4302" s="53"/>
      <c r="T4302" s="53"/>
      <c r="U4302" s="53"/>
      <c r="V4302" s="53"/>
      <c r="W4302" s="53"/>
      <c r="BY4302" s="53"/>
    </row>
    <row r="4303" spans="2:77" s="52" customFormat="1" ht="13" x14ac:dyDescent="0.3">
      <c r="B4303" s="53" t="s">
        <v>173</v>
      </c>
      <c r="C4303" s="53" t="s">
        <v>173</v>
      </c>
      <c r="D4303" s="53" t="s">
        <v>6985</v>
      </c>
      <c r="E4303" s="53">
        <v>40.405540000000002</v>
      </c>
      <c r="F4303" s="53">
        <v>-3.9977360000000002</v>
      </c>
      <c r="G4303" s="54">
        <v>654.7903</v>
      </c>
      <c r="H4303" s="53">
        <v>9522</v>
      </c>
      <c r="I4303" s="53">
        <v>4773</v>
      </c>
      <c r="J4303" s="53">
        <v>4749</v>
      </c>
      <c r="K4303" s="52">
        <v>589</v>
      </c>
      <c r="L4303" s="52">
        <v>65.790300000000002</v>
      </c>
      <c r="M4303" s="55">
        <v>2</v>
      </c>
      <c r="N4303" s="61" t="s">
        <v>16</v>
      </c>
      <c r="P4303" s="66"/>
      <c r="Q4303" s="53"/>
      <c r="R4303" s="53"/>
      <c r="S4303" s="53"/>
      <c r="T4303" s="53"/>
      <c r="U4303" s="53"/>
      <c r="V4303" s="53"/>
      <c r="W4303" s="53"/>
      <c r="BY4303" s="53"/>
    </row>
    <row r="4304" spans="2:77" s="52" customFormat="1" ht="13" x14ac:dyDescent="0.3">
      <c r="B4304" s="53" t="s">
        <v>173</v>
      </c>
      <c r="C4304" s="53" t="s">
        <v>173</v>
      </c>
      <c r="D4304" s="53" t="s">
        <v>6986</v>
      </c>
      <c r="E4304" s="53">
        <v>40.993679999999998</v>
      </c>
      <c r="F4304" s="53">
        <v>-3.6367229999999999</v>
      </c>
      <c r="G4304" s="54">
        <v>977.83870000000002</v>
      </c>
      <c r="H4304" s="53">
        <v>2078</v>
      </c>
      <c r="I4304" s="53">
        <v>1058</v>
      </c>
      <c r="J4304" s="53">
        <v>1020</v>
      </c>
      <c r="K4304" s="52">
        <v>589</v>
      </c>
      <c r="L4304" s="52">
        <v>388.83870000000002</v>
      </c>
      <c r="M4304" s="55">
        <v>4</v>
      </c>
      <c r="N4304" s="61" t="s">
        <v>16</v>
      </c>
      <c r="P4304" s="66"/>
      <c r="Q4304" s="53"/>
      <c r="R4304" s="53"/>
      <c r="S4304" s="53"/>
      <c r="T4304" s="53"/>
      <c r="U4304" s="53"/>
      <c r="V4304" s="53"/>
      <c r="W4304" s="53"/>
      <c r="BY4304" s="53"/>
    </row>
    <row r="4305" spans="2:77" s="52" customFormat="1" ht="13" x14ac:dyDescent="0.3">
      <c r="B4305" s="53" t="s">
        <v>173</v>
      </c>
      <c r="C4305" s="53" t="s">
        <v>173</v>
      </c>
      <c r="D4305" s="53" t="s">
        <v>6987</v>
      </c>
      <c r="E4305" s="53">
        <v>40.858110000000003</v>
      </c>
      <c r="F4305" s="53">
        <v>-3.7096900000000002</v>
      </c>
      <c r="G4305" s="54">
        <v>1217.3589999999999</v>
      </c>
      <c r="H4305" s="53">
        <v>2062</v>
      </c>
      <c r="I4305" s="53">
        <v>1047</v>
      </c>
      <c r="J4305" s="53">
        <v>1015</v>
      </c>
      <c r="K4305" s="52">
        <v>589</v>
      </c>
      <c r="L4305" s="52">
        <v>628.35899999999992</v>
      </c>
      <c r="M4305" s="55">
        <v>6</v>
      </c>
      <c r="N4305" s="61" t="s">
        <v>17</v>
      </c>
      <c r="P4305" s="66"/>
      <c r="Q4305" s="53"/>
      <c r="R4305" s="53"/>
      <c r="S4305" s="53"/>
      <c r="T4305" s="53"/>
      <c r="U4305" s="53"/>
      <c r="V4305" s="53"/>
      <c r="W4305" s="53"/>
      <c r="BY4305" s="53"/>
    </row>
    <row r="4306" spans="2:77" s="52" customFormat="1" ht="13" x14ac:dyDescent="0.3">
      <c r="B4306" s="53" t="s">
        <v>173</v>
      </c>
      <c r="C4306" s="53" t="s">
        <v>173</v>
      </c>
      <c r="D4306" s="53" t="s">
        <v>6988</v>
      </c>
      <c r="E4306" s="53">
        <v>40.819679999999998</v>
      </c>
      <c r="F4306" s="53">
        <v>-3.6260659999999998</v>
      </c>
      <c r="G4306" s="54">
        <v>921.86760000000004</v>
      </c>
      <c r="H4306" s="53">
        <v>745</v>
      </c>
      <c r="I4306" s="53">
        <v>399</v>
      </c>
      <c r="J4306" s="53">
        <v>346</v>
      </c>
      <c r="K4306" s="52">
        <v>589</v>
      </c>
      <c r="L4306" s="52">
        <v>332.86760000000004</v>
      </c>
      <c r="M4306" s="55">
        <v>4</v>
      </c>
      <c r="N4306" s="61" t="s">
        <v>16</v>
      </c>
      <c r="P4306" s="66"/>
      <c r="Q4306" s="53"/>
      <c r="R4306" s="53"/>
      <c r="S4306" s="53"/>
      <c r="T4306" s="53"/>
      <c r="U4306" s="53"/>
      <c r="V4306" s="53"/>
      <c r="W4306" s="53"/>
      <c r="BY4306" s="53"/>
    </row>
    <row r="4307" spans="2:77" s="52" customFormat="1" ht="13" x14ac:dyDescent="0.3">
      <c r="B4307" s="53" t="s">
        <v>173</v>
      </c>
      <c r="C4307" s="53" t="s">
        <v>173</v>
      </c>
      <c r="D4307" s="53" t="s">
        <v>6989</v>
      </c>
      <c r="E4307" s="53">
        <v>40.863990000000001</v>
      </c>
      <c r="F4307" s="53">
        <v>-3.6155719999999998</v>
      </c>
      <c r="G4307" s="54">
        <v>1040.395</v>
      </c>
      <c r="H4307" s="53">
        <v>2493</v>
      </c>
      <c r="I4307" s="53">
        <v>1301</v>
      </c>
      <c r="J4307" s="53">
        <v>1192</v>
      </c>
      <c r="K4307" s="52">
        <v>589</v>
      </c>
      <c r="L4307" s="52">
        <v>451.39499999999998</v>
      </c>
      <c r="M4307" s="55">
        <v>5</v>
      </c>
      <c r="N4307" s="61" t="s">
        <v>17</v>
      </c>
      <c r="P4307" s="66"/>
      <c r="Q4307" s="53"/>
      <c r="R4307" s="53"/>
      <c r="S4307" s="53"/>
      <c r="T4307" s="53"/>
      <c r="U4307" s="53"/>
      <c r="V4307" s="53"/>
      <c r="W4307" s="53"/>
      <c r="BY4307" s="53"/>
    </row>
    <row r="4308" spans="2:77" s="52" customFormat="1" ht="13" x14ac:dyDescent="0.3">
      <c r="B4308" s="53" t="s">
        <v>173</v>
      </c>
      <c r="C4308" s="53" t="s">
        <v>173</v>
      </c>
      <c r="D4308" s="53" t="s">
        <v>6990</v>
      </c>
      <c r="E4308" s="53">
        <v>40.300939999999997</v>
      </c>
      <c r="F4308" s="53">
        <v>-4.4437369999999996</v>
      </c>
      <c r="G4308" s="54">
        <v>799.98860000000002</v>
      </c>
      <c r="H4308" s="53">
        <v>2903</v>
      </c>
      <c r="I4308" s="53">
        <v>1521</v>
      </c>
      <c r="J4308" s="53">
        <v>1382</v>
      </c>
      <c r="K4308" s="52">
        <v>589</v>
      </c>
      <c r="L4308" s="52">
        <v>210.98860000000002</v>
      </c>
      <c r="M4308" s="55">
        <v>4</v>
      </c>
      <c r="N4308" s="61" t="s">
        <v>16</v>
      </c>
      <c r="P4308" s="66"/>
      <c r="Q4308" s="53"/>
      <c r="R4308" s="53"/>
      <c r="S4308" s="53"/>
      <c r="T4308" s="53"/>
      <c r="U4308" s="53"/>
      <c r="V4308" s="53"/>
      <c r="W4308" s="53"/>
      <c r="BY4308" s="53"/>
    </row>
    <row r="4309" spans="2:77" s="52" customFormat="1" ht="13" x14ac:dyDescent="0.3">
      <c r="B4309" s="53" t="s">
        <v>173</v>
      </c>
      <c r="C4309" s="53" t="s">
        <v>173</v>
      </c>
      <c r="D4309" s="53" t="s">
        <v>6991</v>
      </c>
      <c r="E4309" s="53">
        <v>40.548609999999996</v>
      </c>
      <c r="F4309" s="53">
        <v>-3.3775970000000002</v>
      </c>
      <c r="G4309" s="54">
        <v>639.19000000000005</v>
      </c>
      <c r="H4309" s="53">
        <v>6445</v>
      </c>
      <c r="I4309" s="53">
        <v>3309</v>
      </c>
      <c r="J4309" s="53">
        <v>3136</v>
      </c>
      <c r="K4309" s="52">
        <v>589</v>
      </c>
      <c r="L4309" s="52">
        <v>50.190000000000055</v>
      </c>
      <c r="M4309" s="55">
        <v>2</v>
      </c>
      <c r="N4309" s="61" t="s">
        <v>16</v>
      </c>
      <c r="P4309" s="66"/>
      <c r="Q4309" s="53"/>
      <c r="R4309" s="53"/>
      <c r="S4309" s="53"/>
      <c r="T4309" s="53"/>
      <c r="U4309" s="53"/>
      <c r="V4309" s="53"/>
      <c r="W4309" s="53"/>
      <c r="BY4309" s="53"/>
    </row>
    <row r="4310" spans="2:77" s="52" customFormat="1" ht="13" x14ac:dyDescent="0.3">
      <c r="B4310" s="53" t="s">
        <v>173</v>
      </c>
      <c r="C4310" s="53" t="s">
        <v>173</v>
      </c>
      <c r="D4310" s="53" t="s">
        <v>6992</v>
      </c>
      <c r="E4310" s="53">
        <v>40.338149999999999</v>
      </c>
      <c r="F4310" s="53">
        <v>-3.3809819999999999</v>
      </c>
      <c r="G4310" s="54">
        <v>765.67909999999995</v>
      </c>
      <c r="H4310" s="53">
        <v>5087</v>
      </c>
      <c r="I4310" s="53">
        <v>2598</v>
      </c>
      <c r="J4310" s="53">
        <v>2489</v>
      </c>
      <c r="K4310" s="52">
        <v>589</v>
      </c>
      <c r="L4310" s="52">
        <v>176.67909999999995</v>
      </c>
      <c r="M4310" s="55">
        <v>2</v>
      </c>
      <c r="N4310" s="61" t="s">
        <v>16</v>
      </c>
      <c r="P4310" s="66"/>
      <c r="Q4310" s="53"/>
      <c r="R4310" s="53"/>
      <c r="S4310" s="53"/>
      <c r="T4310" s="53"/>
      <c r="U4310" s="53"/>
      <c r="V4310" s="53"/>
      <c r="W4310" s="53"/>
      <c r="BY4310" s="53"/>
    </row>
    <row r="4311" spans="2:77" s="52" customFormat="1" ht="13" x14ac:dyDescent="0.3">
      <c r="B4311" s="53" t="s">
        <v>173</v>
      </c>
      <c r="C4311" s="53" t="s">
        <v>173</v>
      </c>
      <c r="D4311" s="53" t="s">
        <v>6993</v>
      </c>
      <c r="E4311" s="53">
        <v>40.90981</v>
      </c>
      <c r="F4311" s="53">
        <v>-3.7377180000000001</v>
      </c>
      <c r="G4311" s="54">
        <v>1142.31</v>
      </c>
      <c r="H4311" s="53">
        <v>523</v>
      </c>
      <c r="I4311" s="53">
        <v>282</v>
      </c>
      <c r="J4311" s="53">
        <v>241</v>
      </c>
      <c r="K4311" s="52">
        <v>589</v>
      </c>
      <c r="L4311" s="52">
        <v>553.30999999999995</v>
      </c>
      <c r="M4311" s="55">
        <v>5</v>
      </c>
      <c r="N4311" s="61" t="s">
        <v>17</v>
      </c>
      <c r="P4311" s="66"/>
      <c r="Q4311" s="53"/>
      <c r="R4311" s="53"/>
      <c r="S4311" s="53"/>
      <c r="T4311" s="53"/>
      <c r="U4311" s="53"/>
      <c r="V4311" s="53"/>
      <c r="W4311" s="53"/>
      <c r="BY4311" s="53"/>
    </row>
    <row r="4312" spans="2:77" s="52" customFormat="1" ht="13" x14ac:dyDescent="0.3">
      <c r="B4312" s="53" t="s">
        <v>173</v>
      </c>
      <c r="C4312" s="53" t="s">
        <v>173</v>
      </c>
      <c r="D4312" s="53" t="s">
        <v>6994</v>
      </c>
      <c r="E4312" s="53">
        <v>40.256689999999999</v>
      </c>
      <c r="F4312" s="53">
        <v>-3.2346409999999999</v>
      </c>
      <c r="G4312" s="54">
        <v>612.95240000000001</v>
      </c>
      <c r="H4312" s="53">
        <v>1910</v>
      </c>
      <c r="I4312" s="53">
        <v>964</v>
      </c>
      <c r="J4312" s="53">
        <v>946</v>
      </c>
      <c r="K4312" s="52">
        <v>589</v>
      </c>
      <c r="L4312" s="52">
        <v>23.952400000000011</v>
      </c>
      <c r="M4312" s="55">
        <v>2</v>
      </c>
      <c r="N4312" s="61" t="s">
        <v>16</v>
      </c>
      <c r="P4312" s="66"/>
      <c r="Q4312" s="53"/>
      <c r="R4312" s="53"/>
      <c r="S4312" s="53"/>
      <c r="T4312" s="53"/>
      <c r="U4312" s="53"/>
      <c r="V4312" s="53"/>
      <c r="W4312" s="53"/>
      <c r="BY4312" s="53"/>
    </row>
    <row r="4313" spans="2:77" s="52" customFormat="1" ht="13" x14ac:dyDescent="0.3">
      <c r="B4313" s="53" t="s">
        <v>173</v>
      </c>
      <c r="C4313" s="53" t="s">
        <v>173</v>
      </c>
      <c r="D4313" s="53" t="s">
        <v>6995</v>
      </c>
      <c r="E4313" s="53">
        <v>40.171140000000001</v>
      </c>
      <c r="F4313" s="53">
        <v>-3.8330679999999999</v>
      </c>
      <c r="G4313" s="54">
        <v>624.76430000000005</v>
      </c>
      <c r="H4313" s="53">
        <v>3062</v>
      </c>
      <c r="I4313" s="53">
        <v>1596</v>
      </c>
      <c r="J4313" s="53">
        <v>1466</v>
      </c>
      <c r="K4313" s="52">
        <v>589</v>
      </c>
      <c r="L4313" s="52">
        <v>35.764300000000048</v>
      </c>
      <c r="M4313" s="55">
        <v>2</v>
      </c>
      <c r="N4313" s="61" t="s">
        <v>16</v>
      </c>
      <c r="P4313" s="66"/>
      <c r="Q4313" s="53"/>
      <c r="R4313" s="53"/>
      <c r="S4313" s="53"/>
      <c r="T4313" s="53"/>
      <c r="U4313" s="53"/>
      <c r="V4313" s="53"/>
      <c r="W4313" s="53"/>
      <c r="BY4313" s="53"/>
    </row>
    <row r="4314" spans="2:77" s="52" customFormat="1" ht="13" x14ac:dyDescent="0.3">
      <c r="B4314" s="53" t="s">
        <v>173</v>
      </c>
      <c r="C4314" s="53" t="s">
        <v>173</v>
      </c>
      <c r="D4314" s="53" t="s">
        <v>6996</v>
      </c>
      <c r="E4314" s="53">
        <v>40.264629999999997</v>
      </c>
      <c r="F4314" s="53">
        <v>-4.4649089999999996</v>
      </c>
      <c r="G4314" s="54">
        <v>778.78219999999999</v>
      </c>
      <c r="H4314" s="53">
        <v>2087</v>
      </c>
      <c r="I4314" s="53">
        <v>1043</v>
      </c>
      <c r="J4314" s="53">
        <v>1044</v>
      </c>
      <c r="K4314" s="52">
        <v>589</v>
      </c>
      <c r="L4314" s="52">
        <v>189.78219999999999</v>
      </c>
      <c r="M4314" s="55">
        <v>2</v>
      </c>
      <c r="N4314" s="61" t="s">
        <v>16</v>
      </c>
      <c r="P4314" s="66"/>
      <c r="Q4314" s="53"/>
      <c r="R4314" s="53"/>
      <c r="S4314" s="53"/>
      <c r="T4314" s="53"/>
      <c r="U4314" s="53"/>
      <c r="V4314" s="53"/>
      <c r="W4314" s="53"/>
      <c r="BY4314" s="53"/>
    </row>
    <row r="4315" spans="2:77" s="52" customFormat="1" ht="13" x14ac:dyDescent="0.3">
      <c r="B4315" s="53" t="s">
        <v>173</v>
      </c>
      <c r="C4315" s="53" t="s">
        <v>173</v>
      </c>
      <c r="D4315" s="53" t="s">
        <v>6997</v>
      </c>
      <c r="E4315" s="53">
        <v>40.74145</v>
      </c>
      <c r="F4315" s="53">
        <v>-4.0546670000000002</v>
      </c>
      <c r="G4315" s="54">
        <v>1191.3720000000001</v>
      </c>
      <c r="H4315" s="53">
        <v>7023</v>
      </c>
      <c r="I4315" s="53">
        <v>3461</v>
      </c>
      <c r="J4315" s="53">
        <v>3562</v>
      </c>
      <c r="K4315" s="52">
        <v>589</v>
      </c>
      <c r="L4315" s="52">
        <v>602.37200000000007</v>
      </c>
      <c r="M4315" s="55">
        <v>6</v>
      </c>
      <c r="N4315" s="61" t="s">
        <v>17</v>
      </c>
      <c r="P4315" s="66"/>
      <c r="Q4315" s="53"/>
      <c r="R4315" s="53"/>
      <c r="S4315" s="53"/>
      <c r="T4315" s="53"/>
      <c r="U4315" s="53"/>
      <c r="V4315" s="53"/>
      <c r="W4315" s="53"/>
      <c r="BY4315" s="53"/>
    </row>
    <row r="4316" spans="2:77" s="52" customFormat="1" ht="13" x14ac:dyDescent="0.3">
      <c r="B4316" s="53" t="s">
        <v>173</v>
      </c>
      <c r="C4316" s="53" t="s">
        <v>173</v>
      </c>
      <c r="D4316" s="53" t="s">
        <v>6998</v>
      </c>
      <c r="E4316" s="53">
        <v>40.921959999999999</v>
      </c>
      <c r="F4316" s="53">
        <v>-3.53016</v>
      </c>
      <c r="G4316" s="54">
        <v>916.33040000000005</v>
      </c>
      <c r="H4316" s="53">
        <v>156</v>
      </c>
      <c r="I4316" s="53">
        <v>94</v>
      </c>
      <c r="J4316" s="53">
        <v>62</v>
      </c>
      <c r="K4316" s="52">
        <v>589</v>
      </c>
      <c r="L4316" s="52">
        <v>327.33040000000005</v>
      </c>
      <c r="M4316" s="55">
        <v>4</v>
      </c>
      <c r="N4316" s="61" t="s">
        <v>16</v>
      </c>
      <c r="P4316" s="66"/>
      <c r="Q4316" s="53"/>
      <c r="R4316" s="53"/>
      <c r="S4316" s="53"/>
      <c r="T4316" s="53"/>
      <c r="U4316" s="53"/>
      <c r="V4316" s="53"/>
      <c r="W4316" s="53"/>
      <c r="BY4316" s="53"/>
    </row>
    <row r="4317" spans="2:77" s="52" customFormat="1" ht="13" x14ac:dyDescent="0.3">
      <c r="B4317" s="53" t="s">
        <v>173</v>
      </c>
      <c r="C4317" s="53" t="s">
        <v>173</v>
      </c>
      <c r="D4317" s="53" t="s">
        <v>6999</v>
      </c>
      <c r="E4317" s="53">
        <v>40.379179999999998</v>
      </c>
      <c r="F4317" s="53">
        <v>-4.2094300000000002</v>
      </c>
      <c r="G4317" s="54">
        <v>679.61590000000001</v>
      </c>
      <c r="H4317" s="53">
        <v>2061</v>
      </c>
      <c r="I4317" s="53">
        <v>1068</v>
      </c>
      <c r="J4317" s="53">
        <v>993</v>
      </c>
      <c r="K4317" s="52">
        <v>589</v>
      </c>
      <c r="L4317" s="52">
        <v>90.615900000000011</v>
      </c>
      <c r="M4317" s="55">
        <v>2</v>
      </c>
      <c r="N4317" s="61" t="s">
        <v>16</v>
      </c>
      <c r="P4317" s="66"/>
      <c r="Q4317" s="53"/>
      <c r="R4317" s="53"/>
      <c r="S4317" s="53"/>
      <c r="T4317" s="53"/>
      <c r="U4317" s="53"/>
      <c r="V4317" s="53"/>
      <c r="W4317" s="53"/>
      <c r="BY4317" s="53"/>
    </row>
    <row r="4318" spans="2:77" s="52" customFormat="1" ht="13" x14ac:dyDescent="0.3">
      <c r="B4318" s="53" t="s">
        <v>173</v>
      </c>
      <c r="C4318" s="53" t="s">
        <v>173</v>
      </c>
      <c r="D4318" s="53" t="s">
        <v>7000</v>
      </c>
      <c r="E4318" s="53">
        <v>40.140189999999997</v>
      </c>
      <c r="F4318" s="53">
        <v>-3.4156840000000002</v>
      </c>
      <c r="G4318" s="54">
        <v>777.16089999999997</v>
      </c>
      <c r="H4318" s="53">
        <v>5308</v>
      </c>
      <c r="I4318" s="53">
        <v>2711</v>
      </c>
      <c r="J4318" s="53">
        <v>2597</v>
      </c>
      <c r="K4318" s="52">
        <v>589</v>
      </c>
      <c r="L4318" s="52">
        <v>188.16089999999997</v>
      </c>
      <c r="M4318" s="55">
        <v>2</v>
      </c>
      <c r="N4318" s="61" t="s">
        <v>16</v>
      </c>
      <c r="P4318" s="66"/>
      <c r="Q4318" s="53"/>
      <c r="R4318" s="53"/>
      <c r="S4318" s="53"/>
      <c r="T4318" s="53"/>
      <c r="U4318" s="53"/>
      <c r="V4318" s="53"/>
      <c r="W4318" s="53"/>
      <c r="BY4318" s="53"/>
    </row>
    <row r="4319" spans="2:77" s="52" customFormat="1" ht="13" x14ac:dyDescent="0.3">
      <c r="B4319" s="53" t="s">
        <v>173</v>
      </c>
      <c r="C4319" s="53" t="s">
        <v>173</v>
      </c>
      <c r="D4319" s="53" t="s">
        <v>7001</v>
      </c>
      <c r="E4319" s="53">
        <v>40.15934</v>
      </c>
      <c r="F4319" s="53">
        <v>-3.6183999999999998</v>
      </c>
      <c r="G4319" s="54">
        <v>580.26409999999998</v>
      </c>
      <c r="H4319" s="53">
        <v>22132</v>
      </c>
      <c r="I4319" s="53">
        <v>11240</v>
      </c>
      <c r="J4319" s="53">
        <v>10892</v>
      </c>
      <c r="K4319" s="52">
        <v>589</v>
      </c>
      <c r="L4319" s="52">
        <v>-8.7359000000000151</v>
      </c>
      <c r="M4319" s="55">
        <v>2</v>
      </c>
      <c r="N4319" s="61" t="s">
        <v>16</v>
      </c>
      <c r="P4319" s="66"/>
      <c r="Q4319" s="53"/>
      <c r="R4319" s="53"/>
      <c r="S4319" s="53"/>
      <c r="T4319" s="53"/>
      <c r="U4319" s="53"/>
      <c r="V4319" s="53"/>
      <c r="W4319" s="53"/>
      <c r="BY4319" s="53"/>
    </row>
    <row r="4320" spans="2:77" s="52" customFormat="1" ht="13" x14ac:dyDescent="0.3">
      <c r="B4320" s="53" t="s">
        <v>173</v>
      </c>
      <c r="C4320" s="53" t="s">
        <v>173</v>
      </c>
      <c r="D4320" s="53" t="s">
        <v>7002</v>
      </c>
      <c r="E4320" s="53">
        <v>40.567329999999998</v>
      </c>
      <c r="F4320" s="53">
        <v>-3.504839</v>
      </c>
      <c r="G4320" s="54">
        <v>677.44680000000005</v>
      </c>
      <c r="H4320" s="53">
        <v>5818</v>
      </c>
      <c r="I4320" s="53">
        <v>2882</v>
      </c>
      <c r="J4320" s="53">
        <v>2936</v>
      </c>
      <c r="K4320" s="52">
        <v>589</v>
      </c>
      <c r="L4320" s="52">
        <v>88.446800000000053</v>
      </c>
      <c r="M4320" s="55">
        <v>2</v>
      </c>
      <c r="N4320" s="61" t="s">
        <v>16</v>
      </c>
      <c r="P4320" s="66"/>
      <c r="Q4320" s="53"/>
      <c r="R4320" s="53"/>
      <c r="S4320" s="53"/>
      <c r="T4320" s="53"/>
      <c r="U4320" s="53"/>
      <c r="V4320" s="53"/>
      <c r="W4320" s="53"/>
      <c r="BY4320" s="53"/>
    </row>
    <row r="4321" spans="2:77" s="52" customFormat="1" ht="13" x14ac:dyDescent="0.3">
      <c r="B4321" s="53" t="s">
        <v>173</v>
      </c>
      <c r="C4321" s="53" t="s">
        <v>173</v>
      </c>
      <c r="D4321" s="53" t="s">
        <v>7003</v>
      </c>
      <c r="E4321" s="53">
        <v>40.693890000000003</v>
      </c>
      <c r="F4321" s="53">
        <v>-4.023123</v>
      </c>
      <c r="G4321" s="54">
        <v>1029.7239999999999</v>
      </c>
      <c r="H4321" s="53">
        <v>6473</v>
      </c>
      <c r="I4321" s="53">
        <v>3285</v>
      </c>
      <c r="J4321" s="53">
        <v>3188</v>
      </c>
      <c r="K4321" s="52">
        <v>589</v>
      </c>
      <c r="L4321" s="52">
        <v>440.72399999999993</v>
      </c>
      <c r="M4321" s="55">
        <v>5</v>
      </c>
      <c r="N4321" s="61" t="s">
        <v>17</v>
      </c>
      <c r="P4321" s="66"/>
      <c r="Q4321" s="53"/>
      <c r="R4321" s="53"/>
      <c r="S4321" s="53"/>
      <c r="T4321" s="53"/>
      <c r="U4321" s="53"/>
      <c r="V4321" s="53"/>
      <c r="W4321" s="53"/>
      <c r="BY4321" s="53"/>
    </row>
    <row r="4322" spans="2:77" s="52" customFormat="1" ht="13" x14ac:dyDescent="0.3">
      <c r="B4322" s="53" t="s">
        <v>173</v>
      </c>
      <c r="C4322" s="53" t="s">
        <v>173</v>
      </c>
      <c r="D4322" s="53" t="s">
        <v>7004</v>
      </c>
      <c r="E4322" s="53">
        <v>40.627249999999997</v>
      </c>
      <c r="F4322" s="53">
        <v>-4.0085870000000003</v>
      </c>
      <c r="G4322" s="54">
        <v>875.72130000000004</v>
      </c>
      <c r="H4322" s="53">
        <v>55027</v>
      </c>
      <c r="I4322" s="53">
        <v>27233</v>
      </c>
      <c r="J4322" s="53">
        <v>27794</v>
      </c>
      <c r="K4322" s="52">
        <v>589</v>
      </c>
      <c r="L4322" s="52">
        <v>286.72130000000004</v>
      </c>
      <c r="M4322" s="55">
        <v>4</v>
      </c>
      <c r="N4322" s="61" t="s">
        <v>16</v>
      </c>
      <c r="P4322" s="66"/>
      <c r="Q4322" s="53"/>
      <c r="R4322" s="53"/>
      <c r="S4322" s="53"/>
      <c r="T4322" s="53"/>
      <c r="U4322" s="53"/>
      <c r="V4322" s="53"/>
      <c r="W4322" s="53"/>
      <c r="BY4322" s="53"/>
    </row>
    <row r="4323" spans="2:77" s="52" customFormat="1" ht="13" x14ac:dyDescent="0.3">
      <c r="B4323" s="53" t="s">
        <v>173</v>
      </c>
      <c r="C4323" s="53" t="s">
        <v>173</v>
      </c>
      <c r="D4323" s="53" t="s">
        <v>7005</v>
      </c>
      <c r="E4323" s="53">
        <v>40.107579999999999</v>
      </c>
      <c r="F4323" s="53">
        <v>-3.3876930000000001</v>
      </c>
      <c r="G4323" s="54">
        <v>756.92650000000003</v>
      </c>
      <c r="H4323" s="53">
        <v>8357</v>
      </c>
      <c r="I4323" s="53">
        <v>4249</v>
      </c>
      <c r="J4323" s="53">
        <v>4108</v>
      </c>
      <c r="K4323" s="52">
        <v>589</v>
      </c>
      <c r="L4323" s="52">
        <v>167.92650000000003</v>
      </c>
      <c r="M4323" s="55">
        <v>2</v>
      </c>
      <c r="N4323" s="61" t="s">
        <v>16</v>
      </c>
      <c r="P4323" s="66"/>
      <c r="Q4323" s="53"/>
      <c r="R4323" s="53"/>
      <c r="S4323" s="53"/>
      <c r="T4323" s="53"/>
      <c r="U4323" s="53"/>
      <c r="V4323" s="53"/>
      <c r="W4323" s="53"/>
      <c r="BY4323" s="53"/>
    </row>
    <row r="4324" spans="2:77" s="52" customFormat="1" ht="13" x14ac:dyDescent="0.3">
      <c r="B4324" s="53" t="s">
        <v>173</v>
      </c>
      <c r="C4324" s="53" t="s">
        <v>173</v>
      </c>
      <c r="D4324" s="53" t="s">
        <v>7006</v>
      </c>
      <c r="E4324" s="53">
        <v>40.418579999999999</v>
      </c>
      <c r="F4324" s="53">
        <v>-4.1985380000000001</v>
      </c>
      <c r="G4324" s="54">
        <v>679.1825</v>
      </c>
      <c r="H4324" s="53">
        <v>1376</v>
      </c>
      <c r="I4324" s="53">
        <v>691</v>
      </c>
      <c r="J4324" s="53">
        <v>685</v>
      </c>
      <c r="K4324" s="52">
        <v>589</v>
      </c>
      <c r="L4324" s="52">
        <v>90.182500000000005</v>
      </c>
      <c r="M4324" s="55">
        <v>2</v>
      </c>
      <c r="N4324" s="61" t="s">
        <v>16</v>
      </c>
      <c r="P4324" s="66"/>
      <c r="Q4324" s="53"/>
      <c r="R4324" s="53"/>
      <c r="S4324" s="53"/>
      <c r="T4324" s="53"/>
      <c r="U4324" s="53"/>
      <c r="V4324" s="53"/>
      <c r="W4324" s="53"/>
      <c r="BY4324" s="53"/>
    </row>
    <row r="4325" spans="2:77" s="52" customFormat="1" ht="13" x14ac:dyDescent="0.3">
      <c r="B4325" s="53" t="s">
        <v>173</v>
      </c>
      <c r="C4325" s="53" t="s">
        <v>173</v>
      </c>
      <c r="D4325" s="53" t="s">
        <v>7007</v>
      </c>
      <c r="E4325" s="53">
        <v>40.658949999999997</v>
      </c>
      <c r="F4325" s="53">
        <v>-3.7660429999999998</v>
      </c>
      <c r="G4325" s="54">
        <v>880.6345</v>
      </c>
      <c r="H4325" s="53">
        <v>43700</v>
      </c>
      <c r="I4325" s="53">
        <v>21769</v>
      </c>
      <c r="J4325" s="53">
        <v>21931</v>
      </c>
      <c r="K4325" s="52">
        <v>589</v>
      </c>
      <c r="L4325" s="52">
        <v>291.6345</v>
      </c>
      <c r="M4325" s="55">
        <v>4</v>
      </c>
      <c r="N4325" s="61" t="s">
        <v>16</v>
      </c>
      <c r="P4325" s="66"/>
      <c r="Q4325" s="53"/>
      <c r="R4325" s="53"/>
      <c r="S4325" s="53"/>
      <c r="T4325" s="53"/>
      <c r="U4325" s="53"/>
      <c r="V4325" s="53"/>
      <c r="W4325" s="53"/>
      <c r="BY4325" s="53"/>
    </row>
    <row r="4326" spans="2:77" s="52" customFormat="1" ht="13" x14ac:dyDescent="0.3">
      <c r="B4326" s="53" t="s">
        <v>173</v>
      </c>
      <c r="C4326" s="53" t="s">
        <v>173</v>
      </c>
      <c r="D4326" s="53" t="s">
        <v>7008</v>
      </c>
      <c r="E4326" s="53">
        <v>40.561010000000003</v>
      </c>
      <c r="F4326" s="53">
        <v>-4.0168419999999996</v>
      </c>
      <c r="G4326" s="54">
        <v>875.18679999999995</v>
      </c>
      <c r="H4326" s="53">
        <v>8232</v>
      </c>
      <c r="I4326" s="53">
        <v>4078</v>
      </c>
      <c r="J4326" s="53">
        <v>4154</v>
      </c>
      <c r="K4326" s="52">
        <v>589</v>
      </c>
      <c r="L4326" s="52">
        <v>286.18679999999995</v>
      </c>
      <c r="M4326" s="55">
        <v>4</v>
      </c>
      <c r="N4326" s="61" t="s">
        <v>16</v>
      </c>
      <c r="P4326" s="66"/>
      <c r="Q4326" s="53"/>
      <c r="R4326" s="53"/>
      <c r="S4326" s="53"/>
      <c r="T4326" s="53"/>
      <c r="U4326" s="53"/>
      <c r="V4326" s="53"/>
      <c r="W4326" s="53"/>
      <c r="BY4326" s="53"/>
    </row>
    <row r="4327" spans="2:77" s="52" customFormat="1" ht="13" x14ac:dyDescent="0.3">
      <c r="B4327" s="53" t="s">
        <v>173</v>
      </c>
      <c r="C4327" s="53" t="s">
        <v>173</v>
      </c>
      <c r="D4327" s="53" t="s">
        <v>7009</v>
      </c>
      <c r="E4327" s="53">
        <v>40.424889999999998</v>
      </c>
      <c r="F4327" s="53">
        <v>-3.2627229999999998</v>
      </c>
      <c r="G4327" s="54">
        <v>819.1653</v>
      </c>
      <c r="H4327" s="53">
        <v>559</v>
      </c>
      <c r="I4327" s="53">
        <v>296</v>
      </c>
      <c r="J4327" s="53">
        <v>263</v>
      </c>
      <c r="K4327" s="52">
        <v>589</v>
      </c>
      <c r="L4327" s="52">
        <v>230.1653</v>
      </c>
      <c r="M4327" s="55">
        <v>4</v>
      </c>
      <c r="N4327" s="61" t="s">
        <v>16</v>
      </c>
      <c r="P4327" s="66"/>
      <c r="Q4327" s="53"/>
      <c r="R4327" s="53"/>
      <c r="S4327" s="53"/>
      <c r="T4327" s="53"/>
      <c r="U4327" s="53"/>
      <c r="V4327" s="53"/>
      <c r="W4327" s="53"/>
      <c r="BY4327" s="53"/>
    </row>
    <row r="4328" spans="2:77" s="52" customFormat="1" ht="13" x14ac:dyDescent="0.3">
      <c r="B4328" s="53" t="s">
        <v>173</v>
      </c>
      <c r="C4328" s="53" t="s">
        <v>173</v>
      </c>
      <c r="D4328" s="53" t="s">
        <v>7010</v>
      </c>
      <c r="E4328" s="53">
        <v>40.425939999999997</v>
      </c>
      <c r="F4328" s="53">
        <v>-3.565464</v>
      </c>
      <c r="G4328" s="54">
        <v>628.72469999999998</v>
      </c>
      <c r="H4328" s="53">
        <v>90280</v>
      </c>
      <c r="I4328" s="53">
        <v>45394</v>
      </c>
      <c r="J4328" s="53">
        <v>44886</v>
      </c>
      <c r="K4328" s="52">
        <v>589</v>
      </c>
      <c r="L4328" s="52">
        <v>39.724699999999984</v>
      </c>
      <c r="M4328" s="55">
        <v>2</v>
      </c>
      <c r="N4328" s="61" t="s">
        <v>16</v>
      </c>
      <c r="P4328" s="66"/>
      <c r="Q4328" s="53"/>
      <c r="R4328" s="53"/>
      <c r="S4328" s="53"/>
      <c r="T4328" s="53"/>
      <c r="U4328" s="53"/>
      <c r="V4328" s="53"/>
      <c r="W4328" s="53"/>
      <c r="BY4328" s="53"/>
    </row>
    <row r="4329" spans="2:77" s="52" customFormat="1" ht="13" x14ac:dyDescent="0.3">
      <c r="B4329" s="53" t="s">
        <v>173</v>
      </c>
      <c r="C4329" s="53" t="s">
        <v>173</v>
      </c>
      <c r="D4329" s="53" t="s">
        <v>7011</v>
      </c>
      <c r="E4329" s="53">
        <v>40.191699999999997</v>
      </c>
      <c r="F4329" s="53">
        <v>-3.8373469999999998</v>
      </c>
      <c r="G4329" s="54">
        <v>648.72749999999996</v>
      </c>
      <c r="H4329" s="53">
        <v>4499</v>
      </c>
      <c r="I4329" s="53">
        <v>2246</v>
      </c>
      <c r="J4329" s="53">
        <v>2253</v>
      </c>
      <c r="K4329" s="52">
        <v>589</v>
      </c>
      <c r="L4329" s="52">
        <v>59.727499999999964</v>
      </c>
      <c r="M4329" s="55">
        <v>2</v>
      </c>
      <c r="N4329" s="61" t="s">
        <v>16</v>
      </c>
      <c r="P4329" s="66"/>
      <c r="Q4329" s="53"/>
      <c r="R4329" s="53"/>
      <c r="S4329" s="53"/>
      <c r="T4329" s="53"/>
      <c r="U4329" s="53"/>
      <c r="V4329" s="53"/>
      <c r="W4329" s="53"/>
      <c r="BY4329" s="53"/>
    </row>
    <row r="4330" spans="2:77" s="52" customFormat="1" ht="13" x14ac:dyDescent="0.3">
      <c r="B4330" s="53" t="s">
        <v>173</v>
      </c>
      <c r="C4330" s="53" t="s">
        <v>173</v>
      </c>
      <c r="D4330" s="53" t="s">
        <v>7012</v>
      </c>
      <c r="E4330" s="53">
        <v>40.544809999999998</v>
      </c>
      <c r="F4330" s="53">
        <v>-3.4579240000000002</v>
      </c>
      <c r="G4330" s="54">
        <v>665.5711</v>
      </c>
      <c r="H4330" s="53">
        <v>8792</v>
      </c>
      <c r="I4330" s="53">
        <v>4453</v>
      </c>
      <c r="J4330" s="53">
        <v>4339</v>
      </c>
      <c r="K4330" s="52">
        <v>589</v>
      </c>
      <c r="L4330" s="52">
        <v>76.571100000000001</v>
      </c>
      <c r="M4330" s="55">
        <v>2</v>
      </c>
      <c r="N4330" s="61" t="s">
        <v>16</v>
      </c>
      <c r="P4330" s="66"/>
      <c r="Q4330" s="53"/>
      <c r="R4330" s="53"/>
      <c r="S4330" s="53"/>
      <c r="T4330" s="53"/>
      <c r="U4330" s="53"/>
      <c r="V4330" s="53"/>
      <c r="W4330" s="53"/>
      <c r="BY4330" s="53"/>
    </row>
    <row r="4331" spans="2:77" s="52" customFormat="1" ht="13" x14ac:dyDescent="0.3">
      <c r="B4331" s="53" t="s">
        <v>173</v>
      </c>
      <c r="C4331" s="53" t="s">
        <v>173</v>
      </c>
      <c r="D4331" s="53" t="s">
        <v>7013</v>
      </c>
      <c r="E4331" s="53">
        <v>40.585079999999998</v>
      </c>
      <c r="F4331" s="53">
        <v>-4.1295200000000003</v>
      </c>
      <c r="G4331" s="54">
        <v>915.77290000000005</v>
      </c>
      <c r="H4331" s="53">
        <v>14979</v>
      </c>
      <c r="I4331" s="53">
        <v>7368</v>
      </c>
      <c r="J4331" s="53">
        <v>7611</v>
      </c>
      <c r="K4331" s="52">
        <v>589</v>
      </c>
      <c r="L4331" s="52">
        <v>326.77290000000005</v>
      </c>
      <c r="M4331" s="55">
        <v>4</v>
      </c>
      <c r="N4331" s="61" t="s">
        <v>16</v>
      </c>
      <c r="P4331" s="66"/>
      <c r="Q4331" s="53"/>
      <c r="R4331" s="53"/>
      <c r="S4331" s="53"/>
      <c r="T4331" s="53"/>
      <c r="U4331" s="53"/>
      <c r="V4331" s="53"/>
      <c r="W4331" s="53"/>
      <c r="BY4331" s="53"/>
    </row>
    <row r="4332" spans="2:77" s="52" customFormat="1" ht="13" x14ac:dyDescent="0.3">
      <c r="B4332" s="53" t="s">
        <v>173</v>
      </c>
      <c r="C4332" s="53" t="s">
        <v>173</v>
      </c>
      <c r="D4332" s="53" t="s">
        <v>7014</v>
      </c>
      <c r="E4332" s="53">
        <v>40.18403</v>
      </c>
      <c r="F4332" s="53">
        <v>-3.106115</v>
      </c>
      <c r="G4332" s="54">
        <v>643.01969999999994</v>
      </c>
      <c r="H4332" s="53">
        <v>1518</v>
      </c>
      <c r="I4332" s="53">
        <v>753</v>
      </c>
      <c r="J4332" s="53">
        <v>765</v>
      </c>
      <c r="K4332" s="52">
        <v>589</v>
      </c>
      <c r="L4332" s="52">
        <v>54.019699999999943</v>
      </c>
      <c r="M4332" s="55">
        <v>2</v>
      </c>
      <c r="N4332" s="61" t="s">
        <v>16</v>
      </c>
      <c r="P4332" s="66"/>
      <c r="Q4332" s="53"/>
      <c r="R4332" s="53"/>
      <c r="S4332" s="53"/>
      <c r="T4332" s="53"/>
      <c r="U4332" s="53"/>
      <c r="V4332" s="53"/>
      <c r="W4332" s="53"/>
      <c r="BY4332" s="53"/>
    </row>
    <row r="4333" spans="2:77" s="52" customFormat="1" ht="13" x14ac:dyDescent="0.3">
      <c r="B4333" s="53" t="s">
        <v>173</v>
      </c>
      <c r="C4333" s="53" t="s">
        <v>173</v>
      </c>
      <c r="D4333" s="53" t="s">
        <v>7015</v>
      </c>
      <c r="E4333" s="53">
        <v>40.486510000000003</v>
      </c>
      <c r="F4333" s="53">
        <v>-4.1720329999999999</v>
      </c>
      <c r="G4333" s="54">
        <v>895.73220000000003</v>
      </c>
      <c r="H4333" s="53">
        <v>1396</v>
      </c>
      <c r="I4333" s="53">
        <v>721</v>
      </c>
      <c r="J4333" s="53">
        <v>675</v>
      </c>
      <c r="K4333" s="52">
        <v>589</v>
      </c>
      <c r="L4333" s="52">
        <v>306.73220000000003</v>
      </c>
      <c r="M4333" s="55">
        <v>4</v>
      </c>
      <c r="N4333" s="61" t="s">
        <v>16</v>
      </c>
      <c r="P4333" s="66"/>
      <c r="Q4333" s="53"/>
      <c r="R4333" s="53"/>
      <c r="S4333" s="53"/>
      <c r="T4333" s="53"/>
      <c r="U4333" s="53"/>
      <c r="V4333" s="53"/>
      <c r="W4333" s="53"/>
      <c r="BY4333" s="53"/>
    </row>
    <row r="4334" spans="2:77" s="52" customFormat="1" ht="13" x14ac:dyDescent="0.3">
      <c r="B4334" s="53" t="s">
        <v>173</v>
      </c>
      <c r="C4334" s="53" t="s">
        <v>173</v>
      </c>
      <c r="D4334" s="53" t="s">
        <v>7016</v>
      </c>
      <c r="E4334" s="53">
        <v>40.592289999999998</v>
      </c>
      <c r="F4334" s="53">
        <v>-3.4120499999999998</v>
      </c>
      <c r="G4334" s="54">
        <v>657.28089999999997</v>
      </c>
      <c r="H4334" s="53">
        <v>2074</v>
      </c>
      <c r="I4334" s="53">
        <v>1107</v>
      </c>
      <c r="J4334" s="53">
        <v>967</v>
      </c>
      <c r="K4334" s="52">
        <v>589</v>
      </c>
      <c r="L4334" s="52">
        <v>68.280899999999974</v>
      </c>
      <c r="M4334" s="55">
        <v>2</v>
      </c>
      <c r="N4334" s="61" t="s">
        <v>16</v>
      </c>
      <c r="P4334" s="66"/>
      <c r="Q4334" s="53"/>
      <c r="R4334" s="53"/>
      <c r="S4334" s="53"/>
      <c r="T4334" s="53"/>
      <c r="U4334" s="53"/>
      <c r="V4334" s="53"/>
      <c r="W4334" s="53"/>
      <c r="BY4334" s="53"/>
    </row>
    <row r="4335" spans="2:77" s="52" customFormat="1" ht="13" x14ac:dyDescent="0.3">
      <c r="B4335" s="53" t="s">
        <v>173</v>
      </c>
      <c r="C4335" s="53" t="s">
        <v>173</v>
      </c>
      <c r="D4335" s="53" t="s">
        <v>7017</v>
      </c>
      <c r="E4335" s="53">
        <v>40.28387</v>
      </c>
      <c r="F4335" s="53">
        <v>-3.8003290000000001</v>
      </c>
      <c r="G4335" s="54">
        <v>679.00760000000002</v>
      </c>
      <c r="H4335" s="53">
        <v>197836</v>
      </c>
      <c r="I4335" s="53">
        <v>99797</v>
      </c>
      <c r="J4335" s="53">
        <v>98039</v>
      </c>
      <c r="K4335" s="52">
        <v>589</v>
      </c>
      <c r="L4335" s="52">
        <v>90.007600000000025</v>
      </c>
      <c r="M4335" s="55">
        <v>2</v>
      </c>
      <c r="N4335" s="61" t="s">
        <v>16</v>
      </c>
      <c r="P4335" s="66"/>
      <c r="Q4335" s="53"/>
      <c r="R4335" s="53"/>
      <c r="S4335" s="53"/>
      <c r="T4335" s="53"/>
      <c r="U4335" s="53"/>
      <c r="V4335" s="53"/>
      <c r="W4335" s="53"/>
      <c r="BY4335" s="53"/>
    </row>
    <row r="4336" spans="2:77" s="52" customFormat="1" ht="13" x14ac:dyDescent="0.3">
      <c r="B4336" s="53" t="s">
        <v>173</v>
      </c>
      <c r="C4336" s="53" t="s">
        <v>173</v>
      </c>
      <c r="D4336" s="53" t="s">
        <v>7018</v>
      </c>
      <c r="E4336" s="53">
        <v>40.638770000000001</v>
      </c>
      <c r="F4336" s="53">
        <v>-3.5112899999999998</v>
      </c>
      <c r="G4336" s="54">
        <v>642.12509999999997</v>
      </c>
      <c r="H4336" s="53">
        <v>6282</v>
      </c>
      <c r="I4336" s="53">
        <v>3216</v>
      </c>
      <c r="J4336" s="53">
        <v>3066</v>
      </c>
      <c r="K4336" s="52">
        <v>589</v>
      </c>
      <c r="L4336" s="52">
        <v>53.125099999999975</v>
      </c>
      <c r="M4336" s="55">
        <v>2</v>
      </c>
      <c r="N4336" s="61" t="s">
        <v>16</v>
      </c>
      <c r="P4336" s="66"/>
      <c r="Q4336" s="53"/>
      <c r="R4336" s="53"/>
      <c r="S4336" s="53"/>
      <c r="T4336" s="53"/>
      <c r="U4336" s="53"/>
      <c r="V4336" s="53"/>
      <c r="W4336" s="53"/>
      <c r="BY4336" s="53"/>
    </row>
    <row r="4337" spans="2:77" s="52" customFormat="1" ht="13" x14ac:dyDescent="0.3">
      <c r="B4337" s="53" t="s">
        <v>173</v>
      </c>
      <c r="C4337" s="53" t="s">
        <v>173</v>
      </c>
      <c r="D4337" s="53" t="s">
        <v>7019</v>
      </c>
      <c r="E4337" s="53">
        <v>40.118189999999998</v>
      </c>
      <c r="F4337" s="53">
        <v>-3.1595490000000002</v>
      </c>
      <c r="G4337" s="54">
        <v>565.69780000000003</v>
      </c>
      <c r="H4337" s="53">
        <v>2081</v>
      </c>
      <c r="I4337" s="53">
        <v>1070</v>
      </c>
      <c r="J4337" s="53">
        <v>1011</v>
      </c>
      <c r="K4337" s="52">
        <v>589</v>
      </c>
      <c r="L4337" s="52">
        <v>-23.302199999999971</v>
      </c>
      <c r="M4337" s="55">
        <v>2</v>
      </c>
      <c r="N4337" s="61" t="s">
        <v>16</v>
      </c>
      <c r="P4337" s="66"/>
      <c r="Q4337" s="53"/>
      <c r="R4337" s="53"/>
      <c r="S4337" s="53"/>
      <c r="T4337" s="53"/>
      <c r="U4337" s="53"/>
      <c r="V4337" s="53"/>
      <c r="W4337" s="53"/>
      <c r="BY4337" s="53"/>
    </row>
    <row r="4338" spans="2:77" s="52" customFormat="1" ht="13" x14ac:dyDescent="0.3">
      <c r="B4338" s="53" t="s">
        <v>173</v>
      </c>
      <c r="C4338" s="53" t="s">
        <v>173</v>
      </c>
      <c r="D4338" s="53" t="s">
        <v>7020</v>
      </c>
      <c r="E4338" s="53">
        <v>40.577359999999999</v>
      </c>
      <c r="F4338" s="53">
        <v>-4.0035699999999999</v>
      </c>
      <c r="G4338" s="54">
        <v>884.43039999999996</v>
      </c>
      <c r="H4338" s="53">
        <v>31820</v>
      </c>
      <c r="I4338" s="53">
        <v>15936</v>
      </c>
      <c r="J4338" s="53">
        <v>15884</v>
      </c>
      <c r="K4338" s="52">
        <v>589</v>
      </c>
      <c r="L4338" s="52">
        <v>295.43039999999996</v>
      </c>
      <c r="M4338" s="55">
        <v>4</v>
      </c>
      <c r="N4338" s="61" t="s">
        <v>16</v>
      </c>
      <c r="P4338" s="66"/>
      <c r="Q4338" s="53"/>
      <c r="R4338" s="53"/>
      <c r="S4338" s="53"/>
      <c r="T4338" s="53"/>
      <c r="U4338" s="53"/>
      <c r="V4338" s="53"/>
      <c r="W4338" s="53"/>
      <c r="BY4338" s="53"/>
    </row>
    <row r="4339" spans="2:77" s="52" customFormat="1" ht="13" x14ac:dyDescent="0.3">
      <c r="B4339" s="53" t="s">
        <v>173</v>
      </c>
      <c r="C4339" s="53" t="s">
        <v>173</v>
      </c>
      <c r="D4339" s="53" t="s">
        <v>7021</v>
      </c>
      <c r="E4339" s="53">
        <v>40.921430000000001</v>
      </c>
      <c r="F4339" s="53">
        <v>-3.6892049999999998</v>
      </c>
      <c r="G4339" s="54">
        <v>1125.8009999999999</v>
      </c>
      <c r="H4339" s="53">
        <v>397</v>
      </c>
      <c r="I4339" s="53">
        <v>204</v>
      </c>
      <c r="J4339" s="53">
        <v>193</v>
      </c>
      <c r="K4339" s="52">
        <v>589</v>
      </c>
      <c r="L4339" s="52">
        <v>536.80099999999993</v>
      </c>
      <c r="M4339" s="55">
        <v>5</v>
      </c>
      <c r="N4339" s="61" t="s">
        <v>17</v>
      </c>
      <c r="P4339" s="66"/>
      <c r="Q4339" s="53"/>
      <c r="R4339" s="53"/>
      <c r="S4339" s="53"/>
      <c r="T4339" s="53"/>
      <c r="U4339" s="53"/>
      <c r="V4339" s="53"/>
      <c r="W4339" s="53"/>
      <c r="BY4339" s="53"/>
    </row>
    <row r="4340" spans="2:77" s="52" customFormat="1" ht="13" x14ac:dyDescent="0.3">
      <c r="B4340" s="53" t="s">
        <v>173</v>
      </c>
      <c r="C4340" s="53" t="s">
        <v>173</v>
      </c>
      <c r="D4340" s="53" t="s">
        <v>7022</v>
      </c>
      <c r="E4340" s="53">
        <v>40.96463</v>
      </c>
      <c r="F4340" s="53">
        <v>-3.718601</v>
      </c>
      <c r="G4340" s="54">
        <v>1136.5909999999999</v>
      </c>
      <c r="H4340" s="53">
        <v>378</v>
      </c>
      <c r="I4340" s="53">
        <v>216</v>
      </c>
      <c r="J4340" s="53">
        <v>162</v>
      </c>
      <c r="K4340" s="52">
        <v>589</v>
      </c>
      <c r="L4340" s="52">
        <v>547.59099999999989</v>
      </c>
      <c r="M4340" s="55">
        <v>5</v>
      </c>
      <c r="N4340" s="61" t="s">
        <v>17</v>
      </c>
      <c r="P4340" s="66"/>
      <c r="Q4340" s="53"/>
      <c r="R4340" s="53"/>
      <c r="S4340" s="53"/>
      <c r="T4340" s="53"/>
      <c r="U4340" s="53"/>
      <c r="V4340" s="53"/>
      <c r="W4340" s="53"/>
      <c r="BY4340" s="53"/>
    </row>
    <row r="4341" spans="2:77" s="52" customFormat="1" ht="13" x14ac:dyDescent="0.3">
      <c r="B4341" s="53" t="s">
        <v>173</v>
      </c>
      <c r="C4341" s="53" t="s">
        <v>173</v>
      </c>
      <c r="D4341" s="53" t="s">
        <v>7023</v>
      </c>
      <c r="E4341" s="53">
        <v>41.018090000000001</v>
      </c>
      <c r="F4341" s="53">
        <v>-3.6418170000000001</v>
      </c>
      <c r="G4341" s="54">
        <v>1046.4839999999999</v>
      </c>
      <c r="H4341" s="53">
        <v>152</v>
      </c>
      <c r="I4341" s="53">
        <v>84</v>
      </c>
      <c r="J4341" s="53">
        <v>68</v>
      </c>
      <c r="K4341" s="52">
        <v>589</v>
      </c>
      <c r="L4341" s="52">
        <v>457.48399999999992</v>
      </c>
      <c r="M4341" s="55">
        <v>5</v>
      </c>
      <c r="N4341" s="61" t="s">
        <v>17</v>
      </c>
      <c r="P4341" s="66"/>
      <c r="Q4341" s="53"/>
      <c r="R4341" s="53"/>
      <c r="S4341" s="53"/>
      <c r="T4341" s="53"/>
      <c r="U4341" s="53"/>
      <c r="V4341" s="53"/>
      <c r="W4341" s="53"/>
      <c r="BY4341" s="53"/>
    </row>
    <row r="4342" spans="2:77" s="52" customFormat="1" ht="13" x14ac:dyDescent="0.3">
      <c r="B4342" s="53" t="s">
        <v>173</v>
      </c>
      <c r="C4342" s="53" t="s">
        <v>173</v>
      </c>
      <c r="D4342" s="53" t="s">
        <v>7024</v>
      </c>
      <c r="E4342" s="53">
        <v>40.30498</v>
      </c>
      <c r="F4342" s="53">
        <v>-3.7326769999999998</v>
      </c>
      <c r="G4342" s="54">
        <v>632.14490000000001</v>
      </c>
      <c r="H4342" s="53">
        <v>167164</v>
      </c>
      <c r="I4342" s="53">
        <v>82971</v>
      </c>
      <c r="J4342" s="53">
        <v>84193</v>
      </c>
      <c r="K4342" s="52">
        <v>589</v>
      </c>
      <c r="L4342" s="52">
        <v>43.144900000000007</v>
      </c>
      <c r="M4342" s="55">
        <v>2</v>
      </c>
      <c r="N4342" s="61" t="s">
        <v>16</v>
      </c>
      <c r="P4342" s="66"/>
      <c r="Q4342" s="53"/>
      <c r="R4342" s="53"/>
      <c r="S4342" s="53"/>
      <c r="T4342" s="53"/>
      <c r="U4342" s="53"/>
      <c r="V4342" s="53"/>
      <c r="W4342" s="53"/>
      <c r="BY4342" s="53"/>
    </row>
    <row r="4343" spans="2:77" s="52" customFormat="1" ht="13" x14ac:dyDescent="0.3">
      <c r="B4343" s="53" t="s">
        <v>173</v>
      </c>
      <c r="C4343" s="53" t="s">
        <v>173</v>
      </c>
      <c r="D4343" s="53" t="s">
        <v>7025</v>
      </c>
      <c r="E4343" s="53">
        <v>40.214239999999997</v>
      </c>
      <c r="F4343" s="53">
        <v>-3.8561920000000001</v>
      </c>
      <c r="G4343" s="54">
        <v>676.98659999999995</v>
      </c>
      <c r="H4343" s="53">
        <v>9387</v>
      </c>
      <c r="I4343" s="53">
        <v>4697</v>
      </c>
      <c r="J4343" s="53">
        <v>4690</v>
      </c>
      <c r="K4343" s="52">
        <v>589</v>
      </c>
      <c r="L4343" s="52">
        <v>87.986599999999953</v>
      </c>
      <c r="M4343" s="55">
        <v>2</v>
      </c>
      <c r="N4343" s="61" t="s">
        <v>16</v>
      </c>
      <c r="P4343" s="66"/>
      <c r="Q4343" s="53"/>
      <c r="R4343" s="53"/>
      <c r="S4343" s="53"/>
      <c r="T4343" s="53"/>
      <c r="U4343" s="53"/>
      <c r="V4343" s="53"/>
      <c r="W4343" s="53"/>
      <c r="BY4343" s="53"/>
    </row>
    <row r="4344" spans="2:77" s="52" customFormat="1" ht="13" x14ac:dyDescent="0.3">
      <c r="B4344" s="53" t="s">
        <v>173</v>
      </c>
      <c r="C4344" s="53" t="s">
        <v>173</v>
      </c>
      <c r="D4344" s="53" t="s">
        <v>7026</v>
      </c>
      <c r="E4344" s="53">
        <v>40.784829999999999</v>
      </c>
      <c r="F4344" s="53">
        <v>-3.6927189999999999</v>
      </c>
      <c r="G4344" s="54">
        <v>841</v>
      </c>
      <c r="H4344" s="53">
        <v>5759</v>
      </c>
      <c r="I4344" s="53">
        <v>2944</v>
      </c>
      <c r="J4344" s="53">
        <v>2815</v>
      </c>
      <c r="K4344" s="52">
        <v>589</v>
      </c>
      <c r="L4344" s="52">
        <v>252</v>
      </c>
      <c r="M4344" s="55">
        <v>4</v>
      </c>
      <c r="N4344" s="61" t="s">
        <v>16</v>
      </c>
      <c r="P4344" s="66"/>
      <c r="Q4344" s="53"/>
      <c r="R4344" s="53"/>
      <c r="S4344" s="53"/>
      <c r="T4344" s="53"/>
      <c r="U4344" s="53"/>
      <c r="V4344" s="53"/>
      <c r="W4344" s="53"/>
      <c r="BY4344" s="53"/>
    </row>
    <row r="4345" spans="2:77" s="52" customFormat="1" ht="13" x14ac:dyDescent="0.3">
      <c r="B4345" s="53" t="s">
        <v>173</v>
      </c>
      <c r="C4345" s="53" t="s">
        <v>173</v>
      </c>
      <c r="D4345" s="53" t="s">
        <v>7027</v>
      </c>
      <c r="E4345" s="53">
        <v>40.673479999999998</v>
      </c>
      <c r="F4345" s="53">
        <v>-4.090732</v>
      </c>
      <c r="G4345" s="54">
        <v>965.58749999999998</v>
      </c>
      <c r="H4345" s="53">
        <v>14800</v>
      </c>
      <c r="I4345" s="53">
        <v>7302</v>
      </c>
      <c r="J4345" s="53">
        <v>7498</v>
      </c>
      <c r="K4345" s="52">
        <v>589</v>
      </c>
      <c r="L4345" s="52">
        <v>376.58749999999998</v>
      </c>
      <c r="M4345" s="55">
        <v>4</v>
      </c>
      <c r="N4345" s="61" t="s">
        <v>16</v>
      </c>
      <c r="P4345" s="66"/>
      <c r="Q4345" s="53"/>
      <c r="R4345" s="53"/>
      <c r="S4345" s="53"/>
      <c r="T4345" s="53"/>
      <c r="U4345" s="53"/>
      <c r="V4345" s="53"/>
      <c r="W4345" s="53"/>
      <c r="BY4345" s="53"/>
    </row>
    <row r="4346" spans="2:77" s="52" customFormat="1" ht="13" x14ac:dyDescent="0.3">
      <c r="B4346" s="53" t="s">
        <v>173</v>
      </c>
      <c r="C4346" s="53" t="s">
        <v>173</v>
      </c>
      <c r="D4346" s="53" t="s">
        <v>7028</v>
      </c>
      <c r="E4346" s="53">
        <v>41.078499999999998</v>
      </c>
      <c r="F4346" s="53">
        <v>-3.4547310000000002</v>
      </c>
      <c r="G4346" s="54">
        <v>1255.356</v>
      </c>
      <c r="H4346" s="53">
        <v>74</v>
      </c>
      <c r="I4346" s="53">
        <v>42</v>
      </c>
      <c r="J4346" s="53">
        <v>32</v>
      </c>
      <c r="K4346" s="52">
        <v>589</v>
      </c>
      <c r="L4346" s="52">
        <v>666.35599999999999</v>
      </c>
      <c r="M4346" s="55">
        <v>6</v>
      </c>
      <c r="N4346" s="61" t="s">
        <v>17</v>
      </c>
      <c r="P4346" s="66"/>
      <c r="Q4346" s="53"/>
      <c r="R4346" s="53"/>
      <c r="S4346" s="53"/>
      <c r="T4346" s="53"/>
      <c r="U4346" s="53"/>
      <c r="V4346" s="53"/>
      <c r="W4346" s="53"/>
      <c r="BY4346" s="53"/>
    </row>
    <row r="4347" spans="2:77" s="52" customFormat="1" ht="13" x14ac:dyDescent="0.3">
      <c r="B4347" s="53" t="s">
        <v>173</v>
      </c>
      <c r="C4347" s="53" t="s">
        <v>173</v>
      </c>
      <c r="D4347" s="53" t="s">
        <v>7029</v>
      </c>
      <c r="E4347" s="53">
        <v>41.06738</v>
      </c>
      <c r="F4347" s="53">
        <v>-3.585321</v>
      </c>
      <c r="G4347" s="54">
        <v>1080.6120000000001</v>
      </c>
      <c r="H4347" s="53">
        <v>173</v>
      </c>
      <c r="I4347" s="53">
        <v>99</v>
      </c>
      <c r="J4347" s="53">
        <v>74</v>
      </c>
      <c r="K4347" s="52">
        <v>589</v>
      </c>
      <c r="L4347" s="52">
        <v>491.61200000000008</v>
      </c>
      <c r="M4347" s="55">
        <v>5</v>
      </c>
      <c r="N4347" s="61" t="s">
        <v>17</v>
      </c>
      <c r="P4347" s="66"/>
      <c r="Q4347" s="53"/>
      <c r="R4347" s="53"/>
      <c r="S4347" s="53"/>
      <c r="T4347" s="53"/>
      <c r="U4347" s="53"/>
      <c r="V4347" s="53"/>
      <c r="W4347" s="53"/>
      <c r="BY4347" s="53"/>
    </row>
    <row r="4348" spans="2:77" s="52" customFormat="1" ht="13" x14ac:dyDescent="0.3">
      <c r="B4348" s="53" t="s">
        <v>173</v>
      </c>
      <c r="C4348" s="53" t="s">
        <v>173</v>
      </c>
      <c r="D4348" s="53" t="s">
        <v>7030</v>
      </c>
      <c r="E4348" s="53">
        <v>41.060090000000002</v>
      </c>
      <c r="F4348" s="53">
        <v>-3.5455199999999998</v>
      </c>
      <c r="G4348" s="54">
        <v>1138.1759999999999</v>
      </c>
      <c r="H4348" s="53">
        <v>91</v>
      </c>
      <c r="I4348" s="53">
        <v>42</v>
      </c>
      <c r="J4348" s="53">
        <v>49</v>
      </c>
      <c r="K4348" s="52">
        <v>589</v>
      </c>
      <c r="L4348" s="52">
        <v>549.17599999999993</v>
      </c>
      <c r="M4348" s="55">
        <v>5</v>
      </c>
      <c r="N4348" s="61" t="s">
        <v>17</v>
      </c>
      <c r="P4348" s="66"/>
      <c r="Q4348" s="53"/>
      <c r="R4348" s="53"/>
      <c r="S4348" s="53"/>
      <c r="T4348" s="53"/>
      <c r="U4348" s="53"/>
      <c r="V4348" s="53"/>
      <c r="W4348" s="53"/>
      <c r="BY4348" s="53"/>
    </row>
    <row r="4349" spans="2:77" s="52" customFormat="1" ht="13" x14ac:dyDescent="0.3">
      <c r="B4349" s="53" t="s">
        <v>173</v>
      </c>
      <c r="C4349" s="53" t="s">
        <v>173</v>
      </c>
      <c r="D4349" s="53" t="s">
        <v>7031</v>
      </c>
      <c r="E4349" s="53">
        <v>40.622729999999997</v>
      </c>
      <c r="F4349" s="53">
        <v>-3.9071199999999999</v>
      </c>
      <c r="G4349" s="54">
        <v>1005.688</v>
      </c>
      <c r="H4349" s="53">
        <v>7580</v>
      </c>
      <c r="I4349" s="53">
        <v>3756</v>
      </c>
      <c r="J4349" s="53">
        <v>3824</v>
      </c>
      <c r="K4349" s="52">
        <v>589</v>
      </c>
      <c r="L4349" s="52">
        <v>416.68799999999999</v>
      </c>
      <c r="M4349" s="55">
        <v>5</v>
      </c>
      <c r="N4349" s="61" t="s">
        <v>17</v>
      </c>
      <c r="P4349" s="66"/>
      <c r="Q4349" s="53"/>
      <c r="R4349" s="53"/>
      <c r="S4349" s="53"/>
      <c r="T4349" s="53"/>
      <c r="U4349" s="53"/>
      <c r="V4349" s="53"/>
      <c r="W4349" s="53"/>
      <c r="BY4349" s="53"/>
    </row>
    <row r="4350" spans="2:77" s="52" customFormat="1" ht="13" x14ac:dyDescent="0.3">
      <c r="B4350" s="53" t="s">
        <v>173</v>
      </c>
      <c r="C4350" s="53" t="s">
        <v>173</v>
      </c>
      <c r="D4350" s="53" t="s">
        <v>7032</v>
      </c>
      <c r="E4350" s="53">
        <v>40.249540000000003</v>
      </c>
      <c r="F4350" s="53">
        <v>-3.8272059999999999</v>
      </c>
      <c r="G4350" s="54">
        <v>675.69119999999998</v>
      </c>
      <c r="H4350" s="53">
        <v>18098</v>
      </c>
      <c r="I4350" s="53">
        <v>9296</v>
      </c>
      <c r="J4350" s="53">
        <v>8802</v>
      </c>
      <c r="K4350" s="52">
        <v>589</v>
      </c>
      <c r="L4350" s="52">
        <v>86.691199999999981</v>
      </c>
      <c r="M4350" s="55">
        <v>2</v>
      </c>
      <c r="N4350" s="61" t="s">
        <v>16</v>
      </c>
      <c r="P4350" s="66"/>
      <c r="Q4350" s="53"/>
      <c r="R4350" s="53"/>
      <c r="S4350" s="53"/>
      <c r="T4350" s="53"/>
      <c r="U4350" s="53"/>
      <c r="V4350" s="53"/>
      <c r="W4350" s="53"/>
      <c r="BY4350" s="53"/>
    </row>
    <row r="4351" spans="2:77" s="52" customFormat="1" ht="13" x14ac:dyDescent="0.3">
      <c r="B4351" s="53" t="s">
        <v>173</v>
      </c>
      <c r="C4351" s="53" t="s">
        <v>173</v>
      </c>
      <c r="D4351" s="53" t="s">
        <v>7033</v>
      </c>
      <c r="E4351" s="53">
        <v>40.326419999999999</v>
      </c>
      <c r="F4351" s="53">
        <v>-3.758988</v>
      </c>
      <c r="G4351" s="54">
        <v>658.15</v>
      </c>
      <c r="H4351" s="53">
        <v>186066</v>
      </c>
      <c r="I4351" s="53">
        <v>92158</v>
      </c>
      <c r="J4351" s="53">
        <v>93908</v>
      </c>
      <c r="K4351" s="52">
        <v>589</v>
      </c>
      <c r="L4351" s="52">
        <v>69.149999999999977</v>
      </c>
      <c r="M4351" s="55">
        <v>2</v>
      </c>
      <c r="N4351" s="61" t="s">
        <v>16</v>
      </c>
      <c r="P4351" s="66"/>
      <c r="Q4351" s="53"/>
      <c r="R4351" s="53"/>
      <c r="S4351" s="53"/>
      <c r="T4351" s="53"/>
      <c r="U4351" s="53"/>
      <c r="V4351" s="53"/>
      <c r="W4351" s="53"/>
      <c r="BY4351" s="53"/>
    </row>
    <row r="4352" spans="2:77" s="52" customFormat="1" ht="13" x14ac:dyDescent="0.3">
      <c r="B4352" s="53" t="s">
        <v>173</v>
      </c>
      <c r="C4352" s="53" t="s">
        <v>173</v>
      </c>
      <c r="D4352" s="53" t="s">
        <v>7034</v>
      </c>
      <c r="E4352" s="53">
        <v>40.383929999999999</v>
      </c>
      <c r="F4352" s="53">
        <v>-3.4093930000000001</v>
      </c>
      <c r="G4352" s="54">
        <v>639.88909999999998</v>
      </c>
      <c r="H4352" s="53">
        <v>6781</v>
      </c>
      <c r="I4352" s="53">
        <v>3419</v>
      </c>
      <c r="J4352" s="53">
        <v>3362</v>
      </c>
      <c r="K4352" s="52">
        <v>589</v>
      </c>
      <c r="L4352" s="52">
        <v>50.889099999999985</v>
      </c>
      <c r="M4352" s="55">
        <v>2</v>
      </c>
      <c r="N4352" s="61" t="s">
        <v>16</v>
      </c>
      <c r="P4352" s="66"/>
      <c r="Q4352" s="53"/>
      <c r="R4352" s="53"/>
      <c r="S4352" s="53"/>
      <c r="T4352" s="53"/>
      <c r="U4352" s="53"/>
      <c r="V4352" s="53"/>
      <c r="W4352" s="53"/>
      <c r="BY4352" s="53"/>
    </row>
    <row r="4353" spans="2:77" s="52" customFormat="1" ht="13" x14ac:dyDescent="0.3">
      <c r="B4353" s="53" t="s">
        <v>173</v>
      </c>
      <c r="C4353" s="53" t="s">
        <v>173</v>
      </c>
      <c r="D4353" s="53" t="s">
        <v>7035</v>
      </c>
      <c r="E4353" s="53">
        <v>40.951500000000003</v>
      </c>
      <c r="F4353" s="53">
        <v>-3.7918970000000001</v>
      </c>
      <c r="G4353" s="54">
        <v>1111.0509999999999</v>
      </c>
      <c r="H4353" s="53">
        <v>652</v>
      </c>
      <c r="I4353" s="53">
        <v>351</v>
      </c>
      <c r="J4353" s="53">
        <v>301</v>
      </c>
      <c r="K4353" s="52">
        <v>589</v>
      </c>
      <c r="L4353" s="52">
        <v>522.05099999999993</v>
      </c>
      <c r="M4353" s="55">
        <v>5</v>
      </c>
      <c r="N4353" s="61" t="s">
        <v>17</v>
      </c>
      <c r="P4353" s="66"/>
      <c r="Q4353" s="53"/>
      <c r="R4353" s="53"/>
      <c r="S4353" s="53"/>
      <c r="T4353" s="53"/>
      <c r="U4353" s="53"/>
      <c r="V4353" s="53"/>
      <c r="W4353" s="53"/>
      <c r="BY4353" s="53"/>
    </row>
    <row r="4354" spans="2:77" s="52" customFormat="1" ht="13" x14ac:dyDescent="0.3">
      <c r="B4354" s="53" t="s">
        <v>173</v>
      </c>
      <c r="C4354" s="53" t="s">
        <v>173</v>
      </c>
      <c r="D4354" s="53" t="s">
        <v>7036</v>
      </c>
      <c r="E4354" s="53">
        <v>40.926430000000003</v>
      </c>
      <c r="F4354" s="53">
        <v>-3.6177229999999998</v>
      </c>
      <c r="G4354" s="54">
        <v>1022.991</v>
      </c>
      <c r="H4354" s="53">
        <v>1093</v>
      </c>
      <c r="I4354" s="53">
        <v>584</v>
      </c>
      <c r="J4354" s="53">
        <v>509</v>
      </c>
      <c r="K4354" s="52">
        <v>589</v>
      </c>
      <c r="L4354" s="52">
        <v>433.99099999999999</v>
      </c>
      <c r="M4354" s="55">
        <v>5</v>
      </c>
      <c r="N4354" s="61" t="s">
        <v>17</v>
      </c>
      <c r="P4354" s="66"/>
      <c r="Q4354" s="53"/>
      <c r="R4354" s="53"/>
      <c r="S4354" s="53"/>
      <c r="T4354" s="53"/>
      <c r="U4354" s="53"/>
      <c r="V4354" s="53"/>
      <c r="W4354" s="53"/>
      <c r="BY4354" s="53"/>
    </row>
    <row r="4355" spans="2:77" s="52" customFormat="1" ht="13" x14ac:dyDescent="0.3">
      <c r="B4355" s="53" t="s">
        <v>173</v>
      </c>
      <c r="C4355" s="53" t="s">
        <v>173</v>
      </c>
      <c r="D4355" s="53" t="s">
        <v>7037</v>
      </c>
      <c r="E4355" s="53">
        <v>41.047310000000003</v>
      </c>
      <c r="F4355" s="53">
        <v>-3.5826630000000002</v>
      </c>
      <c r="G4355" s="54">
        <v>1057.624</v>
      </c>
      <c r="H4355" s="53">
        <v>49</v>
      </c>
      <c r="I4355" s="53">
        <v>29</v>
      </c>
      <c r="J4355" s="53">
        <v>20</v>
      </c>
      <c r="K4355" s="52">
        <v>589</v>
      </c>
      <c r="L4355" s="52">
        <v>468.62400000000002</v>
      </c>
      <c r="M4355" s="55">
        <v>5</v>
      </c>
      <c r="N4355" s="61" t="s">
        <v>17</v>
      </c>
      <c r="P4355" s="66"/>
      <c r="Q4355" s="53"/>
      <c r="R4355" s="53"/>
      <c r="S4355" s="53"/>
      <c r="T4355" s="53"/>
      <c r="U4355" s="53"/>
      <c r="V4355" s="53"/>
      <c r="W4355" s="53"/>
      <c r="BY4355" s="53"/>
    </row>
    <row r="4356" spans="2:77" s="52" customFormat="1" ht="13" x14ac:dyDescent="0.3">
      <c r="B4356" s="53" t="s">
        <v>173</v>
      </c>
      <c r="C4356" s="53" t="s">
        <v>173</v>
      </c>
      <c r="D4356" s="53" t="s">
        <v>173</v>
      </c>
      <c r="E4356" s="53">
        <v>40.416690000000003</v>
      </c>
      <c r="F4356" s="53">
        <v>-3.7003460000000001</v>
      </c>
      <c r="G4356" s="54">
        <v>653.00469999999996</v>
      </c>
      <c r="H4356" s="53">
        <v>3255944</v>
      </c>
      <c r="I4356" s="53">
        <v>1532079</v>
      </c>
      <c r="J4356" s="53">
        <v>1723865</v>
      </c>
      <c r="K4356" s="52">
        <v>589</v>
      </c>
      <c r="L4356" s="52">
        <v>64.004699999999957</v>
      </c>
      <c r="M4356" s="55">
        <v>2</v>
      </c>
      <c r="N4356" s="61" t="s">
        <v>16</v>
      </c>
      <c r="P4356" s="66"/>
      <c r="Q4356" s="53"/>
      <c r="R4356" s="53"/>
      <c r="S4356" s="53"/>
      <c r="T4356" s="53"/>
      <c r="U4356" s="53"/>
      <c r="V4356" s="53"/>
      <c r="W4356" s="53"/>
      <c r="BY4356" s="53"/>
    </row>
    <row r="4357" spans="2:77" s="52" customFormat="1" ht="13" x14ac:dyDescent="0.3">
      <c r="B4357" s="53" t="s">
        <v>173</v>
      </c>
      <c r="C4357" s="53" t="s">
        <v>173</v>
      </c>
      <c r="D4357" s="53" t="s">
        <v>7038</v>
      </c>
      <c r="E4357" s="53">
        <v>40.472830000000002</v>
      </c>
      <c r="F4357" s="53">
        <v>-3.8723040000000002</v>
      </c>
      <c r="G4357" s="54">
        <v>743.45140000000004</v>
      </c>
      <c r="H4357" s="53">
        <v>68110</v>
      </c>
      <c r="I4357" s="53">
        <v>32520</v>
      </c>
      <c r="J4357" s="53">
        <v>35590</v>
      </c>
      <c r="K4357" s="52">
        <v>589</v>
      </c>
      <c r="L4357" s="52">
        <v>154.45140000000004</v>
      </c>
      <c r="M4357" s="55">
        <v>2</v>
      </c>
      <c r="N4357" s="61" t="s">
        <v>16</v>
      </c>
      <c r="P4357" s="66"/>
      <c r="Q4357" s="53"/>
      <c r="R4357" s="53"/>
      <c r="S4357" s="53"/>
      <c r="T4357" s="53"/>
      <c r="U4357" s="53"/>
      <c r="V4357" s="53"/>
      <c r="W4357" s="53"/>
      <c r="BY4357" s="53"/>
    </row>
    <row r="4358" spans="2:77" s="52" customFormat="1" ht="13" x14ac:dyDescent="0.3">
      <c r="B4358" s="53" t="s">
        <v>173</v>
      </c>
      <c r="C4358" s="53" t="s">
        <v>173</v>
      </c>
      <c r="D4358" s="53" t="s">
        <v>7039</v>
      </c>
      <c r="E4358" s="53">
        <v>40.727049999999998</v>
      </c>
      <c r="F4358" s="53">
        <v>-3.8649140000000002</v>
      </c>
      <c r="G4358" s="54">
        <v>917.52800000000002</v>
      </c>
      <c r="H4358" s="53">
        <v>7244</v>
      </c>
      <c r="I4358" s="53">
        <v>3760</v>
      </c>
      <c r="J4358" s="53">
        <v>3484</v>
      </c>
      <c r="K4358" s="52">
        <v>589</v>
      </c>
      <c r="L4358" s="52">
        <v>328.52800000000002</v>
      </c>
      <c r="M4358" s="55">
        <v>4</v>
      </c>
      <c r="N4358" s="61" t="s">
        <v>16</v>
      </c>
      <c r="P4358" s="66"/>
      <c r="Q4358" s="53"/>
      <c r="R4358" s="53"/>
      <c r="S4358" s="53"/>
      <c r="T4358" s="53"/>
      <c r="U4358" s="53"/>
      <c r="V4358" s="53"/>
      <c r="W4358" s="53"/>
      <c r="BY4358" s="53"/>
    </row>
    <row r="4359" spans="2:77" s="52" customFormat="1" ht="13" x14ac:dyDescent="0.3">
      <c r="B4359" s="53" t="s">
        <v>173</v>
      </c>
      <c r="C4359" s="53" t="s">
        <v>173</v>
      </c>
      <c r="D4359" s="53" t="s">
        <v>7040</v>
      </c>
      <c r="E4359" s="53">
        <v>40.554200000000002</v>
      </c>
      <c r="F4359" s="53">
        <v>-3.3284389999999999</v>
      </c>
      <c r="G4359" s="54">
        <v>670.2038</v>
      </c>
      <c r="H4359" s="53">
        <v>12419</v>
      </c>
      <c r="I4359" s="53">
        <v>6370</v>
      </c>
      <c r="J4359" s="53">
        <v>6049</v>
      </c>
      <c r="K4359" s="52">
        <v>589</v>
      </c>
      <c r="L4359" s="52">
        <v>81.203800000000001</v>
      </c>
      <c r="M4359" s="55">
        <v>2</v>
      </c>
      <c r="N4359" s="61" t="s">
        <v>16</v>
      </c>
      <c r="P4359" s="66"/>
      <c r="Q4359" s="53"/>
      <c r="R4359" s="53"/>
      <c r="S4359" s="53"/>
      <c r="T4359" s="53"/>
      <c r="U4359" s="53"/>
      <c r="V4359" s="53"/>
      <c r="W4359" s="53"/>
      <c r="BY4359" s="53"/>
    </row>
    <row r="4360" spans="2:77" s="52" customFormat="1" ht="13" x14ac:dyDescent="0.3">
      <c r="B4360" s="53" t="s">
        <v>173</v>
      </c>
      <c r="C4360" s="53" t="s">
        <v>173</v>
      </c>
      <c r="D4360" s="53" t="s">
        <v>7041</v>
      </c>
      <c r="E4360" s="53">
        <v>40.397010000000002</v>
      </c>
      <c r="F4360" s="53">
        <v>-3.4878640000000001</v>
      </c>
      <c r="G4360" s="54">
        <v>580.19619999999998</v>
      </c>
      <c r="H4360" s="53">
        <v>22488</v>
      </c>
      <c r="I4360" s="53">
        <v>11303</v>
      </c>
      <c r="J4360" s="53">
        <v>11185</v>
      </c>
      <c r="K4360" s="52">
        <v>589</v>
      </c>
      <c r="L4360" s="52">
        <v>-8.8038000000000238</v>
      </c>
      <c r="M4360" s="55">
        <v>2</v>
      </c>
      <c r="N4360" s="61" t="s">
        <v>16</v>
      </c>
      <c r="P4360" s="66"/>
      <c r="Q4360" s="53"/>
      <c r="R4360" s="53"/>
      <c r="S4360" s="53"/>
      <c r="T4360" s="53"/>
      <c r="U4360" s="53"/>
      <c r="V4360" s="53"/>
      <c r="W4360" s="53"/>
      <c r="BY4360" s="53"/>
    </row>
    <row r="4361" spans="2:77" s="52" customFormat="1" ht="13" x14ac:dyDescent="0.3">
      <c r="B4361" s="53" t="s">
        <v>173</v>
      </c>
      <c r="C4361" s="53" t="s">
        <v>173</v>
      </c>
      <c r="D4361" s="53" t="s">
        <v>7042</v>
      </c>
      <c r="E4361" s="53">
        <v>40.813809999999997</v>
      </c>
      <c r="F4361" s="53">
        <v>-3.766699</v>
      </c>
      <c r="G4361" s="54">
        <v>1149.5530000000001</v>
      </c>
      <c r="H4361" s="53">
        <v>5947</v>
      </c>
      <c r="I4361" s="53">
        <v>3009</v>
      </c>
      <c r="J4361" s="53">
        <v>2938</v>
      </c>
      <c r="K4361" s="52">
        <v>589</v>
      </c>
      <c r="L4361" s="52">
        <v>560.55300000000011</v>
      </c>
      <c r="M4361" s="55">
        <v>5</v>
      </c>
      <c r="N4361" s="61" t="s">
        <v>17</v>
      </c>
      <c r="P4361" s="66"/>
      <c r="Q4361" s="53"/>
      <c r="R4361" s="53"/>
      <c r="S4361" s="53"/>
      <c r="T4361" s="53"/>
      <c r="U4361" s="53"/>
      <c r="V4361" s="53"/>
      <c r="W4361" s="53"/>
      <c r="BY4361" s="53"/>
    </row>
    <row r="4362" spans="2:77" s="52" customFormat="1" ht="13" x14ac:dyDescent="0.3">
      <c r="B4362" s="53" t="s">
        <v>173</v>
      </c>
      <c r="C4362" s="53" t="s">
        <v>173</v>
      </c>
      <c r="D4362" s="53" t="s">
        <v>5931</v>
      </c>
      <c r="E4362" s="53">
        <v>40.732909999999997</v>
      </c>
      <c r="F4362" s="53">
        <v>-3.5822579999999999</v>
      </c>
      <c r="G4362" s="54">
        <v>819.3329</v>
      </c>
      <c r="H4362" s="53">
        <v>7392</v>
      </c>
      <c r="I4362" s="53">
        <v>3834</v>
      </c>
      <c r="J4362" s="53">
        <v>3558</v>
      </c>
      <c r="K4362" s="52">
        <v>589</v>
      </c>
      <c r="L4362" s="52">
        <v>230.3329</v>
      </c>
      <c r="M4362" s="55">
        <v>4</v>
      </c>
      <c r="N4362" s="61" t="s">
        <v>16</v>
      </c>
      <c r="P4362" s="66"/>
      <c r="Q4362" s="53"/>
      <c r="R4362" s="53"/>
      <c r="S4362" s="53"/>
      <c r="T4362" s="53"/>
      <c r="U4362" s="53"/>
      <c r="V4362" s="53"/>
      <c r="W4362" s="53"/>
      <c r="BY4362" s="53"/>
    </row>
    <row r="4363" spans="2:77" s="52" customFormat="1" ht="13" x14ac:dyDescent="0.3">
      <c r="B4363" s="53" t="s">
        <v>173</v>
      </c>
      <c r="C4363" s="53" t="s">
        <v>173</v>
      </c>
      <c r="D4363" s="53" t="s">
        <v>7043</v>
      </c>
      <c r="E4363" s="53">
        <v>40.714559999999999</v>
      </c>
      <c r="F4363" s="53">
        <v>-4.0727060000000002</v>
      </c>
      <c r="G4363" s="54">
        <v>1046.8869999999999</v>
      </c>
      <c r="H4363" s="53">
        <v>4537</v>
      </c>
      <c r="I4363" s="53">
        <v>2297</v>
      </c>
      <c r="J4363" s="53">
        <v>2240</v>
      </c>
      <c r="K4363" s="52">
        <v>589</v>
      </c>
      <c r="L4363" s="52">
        <v>457.88699999999994</v>
      </c>
      <c r="M4363" s="55">
        <v>5</v>
      </c>
      <c r="N4363" s="61" t="s">
        <v>17</v>
      </c>
      <c r="P4363" s="66"/>
      <c r="Q4363" s="53"/>
      <c r="R4363" s="53"/>
      <c r="S4363" s="53"/>
      <c r="T4363" s="53"/>
      <c r="U4363" s="53"/>
      <c r="V4363" s="53"/>
      <c r="W4363" s="53"/>
      <c r="BY4363" s="53"/>
    </row>
    <row r="4364" spans="2:77" s="52" customFormat="1" ht="13" x14ac:dyDescent="0.3">
      <c r="B4364" s="53" t="s">
        <v>173</v>
      </c>
      <c r="C4364" s="53" t="s">
        <v>173</v>
      </c>
      <c r="D4364" s="53" t="s">
        <v>7044</v>
      </c>
      <c r="E4364" s="53">
        <v>41.059280000000001</v>
      </c>
      <c r="F4364" s="53">
        <v>-3.5303010000000001</v>
      </c>
      <c r="G4364" s="54">
        <v>1151.855</v>
      </c>
      <c r="H4364" s="53">
        <v>354</v>
      </c>
      <c r="I4364" s="53">
        <v>188</v>
      </c>
      <c r="J4364" s="53">
        <v>166</v>
      </c>
      <c r="K4364" s="52">
        <v>589</v>
      </c>
      <c r="L4364" s="52">
        <v>562.85500000000002</v>
      </c>
      <c r="M4364" s="55">
        <v>5</v>
      </c>
      <c r="N4364" s="61" t="s">
        <v>17</v>
      </c>
      <c r="P4364" s="66"/>
      <c r="Q4364" s="53"/>
      <c r="R4364" s="53"/>
      <c r="S4364" s="53"/>
      <c r="T4364" s="53"/>
      <c r="U4364" s="53"/>
      <c r="V4364" s="53"/>
      <c r="W4364" s="53"/>
      <c r="BY4364" s="53"/>
    </row>
    <row r="4365" spans="2:77" s="52" customFormat="1" ht="13" x14ac:dyDescent="0.3">
      <c r="B4365" s="53" t="s">
        <v>173</v>
      </c>
      <c r="C4365" s="53" t="s">
        <v>173</v>
      </c>
      <c r="D4365" s="53" t="s">
        <v>7045</v>
      </c>
      <c r="E4365" s="53">
        <v>40.260330000000003</v>
      </c>
      <c r="F4365" s="53">
        <v>-3.8614120000000001</v>
      </c>
      <c r="G4365" s="54">
        <v>682.42110000000002</v>
      </c>
      <c r="H4365" s="53">
        <v>4712</v>
      </c>
      <c r="I4365" s="53">
        <v>2376</v>
      </c>
      <c r="J4365" s="53">
        <v>2336</v>
      </c>
      <c r="K4365" s="52">
        <v>589</v>
      </c>
      <c r="L4365" s="52">
        <v>93.421100000000024</v>
      </c>
      <c r="M4365" s="55">
        <v>2</v>
      </c>
      <c r="N4365" s="61" t="s">
        <v>16</v>
      </c>
      <c r="P4365" s="66"/>
      <c r="Q4365" s="53"/>
      <c r="R4365" s="53"/>
      <c r="S4365" s="53"/>
      <c r="T4365" s="53"/>
      <c r="U4365" s="53"/>
      <c r="V4365" s="53"/>
      <c r="W4365" s="53"/>
      <c r="BY4365" s="53"/>
    </row>
    <row r="4366" spans="2:77" s="52" customFormat="1" ht="13" x14ac:dyDescent="0.3">
      <c r="B4366" s="53" t="s">
        <v>173</v>
      </c>
      <c r="C4366" s="53" t="s">
        <v>173</v>
      </c>
      <c r="D4366" s="53" t="s">
        <v>7046</v>
      </c>
      <c r="E4366" s="53">
        <v>40.681170000000002</v>
      </c>
      <c r="F4366" s="53">
        <v>-3.9733499999999999</v>
      </c>
      <c r="G4366" s="54">
        <v>982.05470000000003</v>
      </c>
      <c r="H4366" s="53">
        <v>11582</v>
      </c>
      <c r="I4366" s="53">
        <v>5815</v>
      </c>
      <c r="J4366" s="53">
        <v>5767</v>
      </c>
      <c r="K4366" s="52">
        <v>589</v>
      </c>
      <c r="L4366" s="52">
        <v>393.05470000000003</v>
      </c>
      <c r="M4366" s="55">
        <v>4</v>
      </c>
      <c r="N4366" s="61" t="s">
        <v>16</v>
      </c>
      <c r="P4366" s="66"/>
      <c r="Q4366" s="53"/>
      <c r="R4366" s="53"/>
      <c r="S4366" s="53"/>
      <c r="T4366" s="53"/>
      <c r="U4366" s="53"/>
      <c r="V4366" s="53"/>
      <c r="W4366" s="53"/>
      <c r="BY4366" s="53"/>
    </row>
    <row r="4367" spans="2:77" s="52" customFormat="1" ht="13" x14ac:dyDescent="0.3">
      <c r="B4367" s="53" t="s">
        <v>173</v>
      </c>
      <c r="C4367" s="53" t="s">
        <v>173</v>
      </c>
      <c r="D4367" s="53" t="s">
        <v>7047</v>
      </c>
      <c r="E4367" s="53">
        <v>40.227510000000002</v>
      </c>
      <c r="F4367" s="53">
        <v>-3.436966</v>
      </c>
      <c r="G4367" s="54">
        <v>559.42510000000004</v>
      </c>
      <c r="H4367" s="53">
        <v>7262</v>
      </c>
      <c r="I4367" s="53">
        <v>3694</v>
      </c>
      <c r="J4367" s="53">
        <v>3568</v>
      </c>
      <c r="K4367" s="52">
        <v>589</v>
      </c>
      <c r="L4367" s="52">
        <v>-29.574899999999957</v>
      </c>
      <c r="M4367" s="55">
        <v>2</v>
      </c>
      <c r="N4367" s="61" t="s">
        <v>16</v>
      </c>
      <c r="P4367" s="66"/>
      <c r="Q4367" s="53"/>
      <c r="R4367" s="53"/>
      <c r="S4367" s="53"/>
      <c r="T4367" s="53"/>
      <c r="U4367" s="53"/>
      <c r="V4367" s="53"/>
      <c r="W4367" s="53"/>
      <c r="BY4367" s="53"/>
    </row>
    <row r="4368" spans="2:77" s="52" customFormat="1" ht="13" x14ac:dyDescent="0.3">
      <c r="B4368" s="53" t="s">
        <v>173</v>
      </c>
      <c r="C4368" s="53" t="s">
        <v>173</v>
      </c>
      <c r="D4368" s="53" t="s">
        <v>7048</v>
      </c>
      <c r="E4368" s="53">
        <v>40.322769999999998</v>
      </c>
      <c r="F4368" s="53">
        <v>-3.8657409999999999</v>
      </c>
      <c r="G4368" s="54">
        <v>665.2133</v>
      </c>
      <c r="H4368" s="53">
        <v>206478</v>
      </c>
      <c r="I4368" s="53">
        <v>102781</v>
      </c>
      <c r="J4368" s="53">
        <v>103697</v>
      </c>
      <c r="K4368" s="52">
        <v>589</v>
      </c>
      <c r="L4368" s="52">
        <v>76.213300000000004</v>
      </c>
      <c r="M4368" s="55">
        <v>2</v>
      </c>
      <c r="N4368" s="61" t="s">
        <v>16</v>
      </c>
      <c r="P4368" s="66"/>
      <c r="Q4368" s="53"/>
      <c r="R4368" s="53"/>
      <c r="S4368" s="53"/>
      <c r="T4368" s="53"/>
      <c r="U4368" s="53"/>
      <c r="V4368" s="53"/>
      <c r="W4368" s="53"/>
      <c r="BY4368" s="53"/>
    </row>
    <row r="4369" spans="2:78" s="52" customFormat="1" ht="13" x14ac:dyDescent="0.3">
      <c r="B4369" s="53" t="s">
        <v>173</v>
      </c>
      <c r="C4369" s="53" t="s">
        <v>173</v>
      </c>
      <c r="D4369" s="53" t="s">
        <v>7049</v>
      </c>
      <c r="E4369" s="53">
        <v>40.728929999999998</v>
      </c>
      <c r="F4369" s="53">
        <v>-4.0151000000000003</v>
      </c>
      <c r="G4369" s="54">
        <v>1193.742</v>
      </c>
      <c r="H4369" s="53">
        <v>2710</v>
      </c>
      <c r="I4369" s="53">
        <v>1320</v>
      </c>
      <c r="J4369" s="53">
        <v>1390</v>
      </c>
      <c r="K4369" s="52">
        <v>589</v>
      </c>
      <c r="L4369" s="52">
        <v>604.74199999999996</v>
      </c>
      <c r="M4369" s="55">
        <v>6</v>
      </c>
      <c r="N4369" s="61" t="s">
        <v>17</v>
      </c>
      <c r="P4369" s="66"/>
      <c r="Q4369" s="53"/>
      <c r="R4369" s="53"/>
      <c r="S4369" s="53"/>
      <c r="T4369" s="53"/>
      <c r="U4369" s="53"/>
      <c r="V4369" s="53"/>
      <c r="W4369" s="53"/>
      <c r="BY4369" s="53"/>
      <c r="BZ4369" s="53"/>
    </row>
    <row r="4370" spans="2:78" s="52" customFormat="1" ht="13" x14ac:dyDescent="0.3">
      <c r="B4370" s="53" t="s">
        <v>173</v>
      </c>
      <c r="C4370" s="53" t="s">
        <v>173</v>
      </c>
      <c r="D4370" s="53" t="s">
        <v>7050</v>
      </c>
      <c r="E4370" s="53">
        <v>40.824509999999997</v>
      </c>
      <c r="F4370" s="53">
        <v>-3.6735730000000002</v>
      </c>
      <c r="G4370" s="54">
        <v>906.05700000000002</v>
      </c>
      <c r="H4370" s="53">
        <v>1140</v>
      </c>
      <c r="I4370" s="53">
        <v>605</v>
      </c>
      <c r="J4370" s="53">
        <v>535</v>
      </c>
      <c r="K4370" s="52">
        <v>589</v>
      </c>
      <c r="L4370" s="52">
        <v>317.05700000000002</v>
      </c>
      <c r="M4370" s="55">
        <v>4</v>
      </c>
      <c r="N4370" s="61" t="s">
        <v>16</v>
      </c>
      <c r="P4370" s="66"/>
      <c r="Q4370" s="53"/>
      <c r="R4370" s="53"/>
      <c r="S4370" s="53"/>
      <c r="T4370" s="53"/>
      <c r="U4370" s="53"/>
      <c r="V4370" s="53"/>
      <c r="W4370" s="53"/>
      <c r="BY4370" s="53"/>
      <c r="BZ4370" s="53"/>
    </row>
    <row r="4371" spans="2:78" s="52" customFormat="1" ht="13" x14ac:dyDescent="0.3">
      <c r="B4371" s="53" t="s">
        <v>173</v>
      </c>
      <c r="C4371" s="53" t="s">
        <v>173</v>
      </c>
      <c r="D4371" s="53" t="s">
        <v>7051</v>
      </c>
      <c r="E4371" s="53">
        <v>40.469160000000002</v>
      </c>
      <c r="F4371" s="53">
        <v>-4.12338</v>
      </c>
      <c r="G4371" s="54">
        <v>759.70069999999998</v>
      </c>
      <c r="H4371" s="53">
        <v>2306</v>
      </c>
      <c r="I4371" s="53">
        <v>1230</v>
      </c>
      <c r="J4371" s="53">
        <v>1076</v>
      </c>
      <c r="K4371" s="52">
        <v>589</v>
      </c>
      <c r="L4371" s="52">
        <v>170.70069999999998</v>
      </c>
      <c r="M4371" s="55">
        <v>2</v>
      </c>
      <c r="N4371" s="61" t="s">
        <v>16</v>
      </c>
      <c r="P4371" s="66"/>
      <c r="Q4371" s="53"/>
      <c r="R4371" s="53"/>
      <c r="S4371" s="53"/>
      <c r="T4371" s="53"/>
      <c r="U4371" s="53"/>
      <c r="V4371" s="53"/>
      <c r="W4371" s="53"/>
      <c r="BY4371" s="53"/>
      <c r="BZ4371" s="53"/>
    </row>
    <row r="4372" spans="2:78" s="52" customFormat="1" ht="13" x14ac:dyDescent="0.3">
      <c r="B4372" s="53" t="s">
        <v>173</v>
      </c>
      <c r="C4372" s="53" t="s">
        <v>173</v>
      </c>
      <c r="D4372" s="53" t="s">
        <v>7052</v>
      </c>
      <c r="E4372" s="53">
        <v>40.28781</v>
      </c>
      <c r="F4372" s="53">
        <v>-4.0137660000000004</v>
      </c>
      <c r="G4372" s="54">
        <v>672.82410000000004</v>
      </c>
      <c r="H4372" s="53">
        <v>21584</v>
      </c>
      <c r="I4372" s="53">
        <v>10832</v>
      </c>
      <c r="J4372" s="53">
        <v>10752</v>
      </c>
      <c r="K4372" s="52">
        <v>589</v>
      </c>
      <c r="L4372" s="52">
        <v>83.824100000000044</v>
      </c>
      <c r="M4372" s="55">
        <v>2</v>
      </c>
      <c r="N4372" s="61" t="s">
        <v>16</v>
      </c>
      <c r="P4372" s="66"/>
      <c r="Q4372" s="53"/>
      <c r="R4372" s="53"/>
      <c r="S4372" s="53"/>
      <c r="T4372" s="53"/>
      <c r="U4372" s="53"/>
      <c r="V4372" s="53"/>
      <c r="W4372" s="53"/>
      <c r="BY4372" s="53"/>
      <c r="BZ4372" s="53"/>
    </row>
    <row r="4373" spans="2:78" s="52" customFormat="1" ht="13" x14ac:dyDescent="0.3">
      <c r="B4373" s="53" t="s">
        <v>173</v>
      </c>
      <c r="C4373" s="53" t="s">
        <v>173</v>
      </c>
      <c r="D4373" s="53" t="s">
        <v>7053</v>
      </c>
      <c r="E4373" s="53">
        <v>40.990780000000001</v>
      </c>
      <c r="F4373" s="53">
        <v>-3.7260469999999999</v>
      </c>
      <c r="G4373" s="54">
        <v>1219.3140000000001</v>
      </c>
      <c r="H4373" s="53">
        <v>142</v>
      </c>
      <c r="I4373" s="53">
        <v>80</v>
      </c>
      <c r="J4373" s="53">
        <v>62</v>
      </c>
      <c r="K4373" s="52">
        <v>589</v>
      </c>
      <c r="L4373" s="52">
        <v>630.31400000000008</v>
      </c>
      <c r="M4373" s="55">
        <v>6</v>
      </c>
      <c r="N4373" s="61" t="s">
        <v>17</v>
      </c>
      <c r="P4373" s="66"/>
      <c r="Q4373" s="53"/>
      <c r="R4373" s="53"/>
      <c r="S4373" s="53"/>
      <c r="T4373" s="53"/>
      <c r="U4373" s="53"/>
      <c r="V4373" s="53"/>
      <c r="W4373" s="53"/>
      <c r="BY4373" s="53"/>
      <c r="BZ4373" s="53"/>
    </row>
    <row r="4374" spans="2:78" s="52" customFormat="1" ht="13" x14ac:dyDescent="0.3">
      <c r="B4374" s="53" t="s">
        <v>173</v>
      </c>
      <c r="C4374" s="53" t="s">
        <v>173</v>
      </c>
      <c r="D4374" s="53" t="s">
        <v>7054</v>
      </c>
      <c r="E4374" s="53">
        <v>40.385010000000001</v>
      </c>
      <c r="F4374" s="53">
        <v>-4.2506519999999997</v>
      </c>
      <c r="G4374" s="54">
        <v>717.22590000000002</v>
      </c>
      <c r="H4374" s="53">
        <v>2529</v>
      </c>
      <c r="I4374" s="53">
        <v>1325</v>
      </c>
      <c r="J4374" s="53">
        <v>1204</v>
      </c>
      <c r="K4374" s="52">
        <v>589</v>
      </c>
      <c r="L4374" s="52">
        <v>128.22590000000002</v>
      </c>
      <c r="M4374" s="55">
        <v>2</v>
      </c>
      <c r="N4374" s="61" t="s">
        <v>16</v>
      </c>
      <c r="P4374" s="66"/>
      <c r="Q4374" s="53"/>
      <c r="R4374" s="53"/>
      <c r="S4374" s="53"/>
      <c r="T4374" s="53"/>
      <c r="U4374" s="53"/>
      <c r="V4374" s="53"/>
      <c r="W4374" s="53"/>
      <c r="BY4374" s="53"/>
      <c r="BZ4374" s="53"/>
    </row>
    <row r="4375" spans="2:78" s="52" customFormat="1" ht="13" x14ac:dyDescent="0.3">
      <c r="B4375" s="53" t="s">
        <v>173</v>
      </c>
      <c r="C4375" s="53" t="s">
        <v>173</v>
      </c>
      <c r="D4375" s="53" t="s">
        <v>7055</v>
      </c>
      <c r="E4375" s="53">
        <v>40.365519999999997</v>
      </c>
      <c r="F4375" s="53">
        <v>-3.2431830000000001</v>
      </c>
      <c r="G4375" s="54">
        <v>834.97360000000003</v>
      </c>
      <c r="H4375" s="53">
        <v>6168</v>
      </c>
      <c r="I4375" s="53">
        <v>3157</v>
      </c>
      <c r="J4375" s="53">
        <v>3011</v>
      </c>
      <c r="K4375" s="52">
        <v>589</v>
      </c>
      <c r="L4375" s="52">
        <v>245.97360000000003</v>
      </c>
      <c r="M4375" s="55">
        <v>4</v>
      </c>
      <c r="N4375" s="61" t="s">
        <v>16</v>
      </c>
      <c r="P4375" s="66"/>
      <c r="Q4375" s="53"/>
      <c r="R4375" s="53"/>
      <c r="S4375" s="53"/>
      <c r="T4375" s="53"/>
      <c r="U4375" s="53"/>
      <c r="V4375" s="53"/>
      <c r="W4375" s="53"/>
      <c r="BY4375" s="53"/>
      <c r="BZ4375" s="53"/>
    </row>
    <row r="4376" spans="2:78" s="52" customFormat="1" ht="13" x14ac:dyDescent="0.3">
      <c r="B4376" s="53" t="s">
        <v>173</v>
      </c>
      <c r="C4376" s="53" t="s">
        <v>173</v>
      </c>
      <c r="D4376" s="53" t="s">
        <v>7056</v>
      </c>
      <c r="E4376" s="53">
        <v>40.369430000000001</v>
      </c>
      <c r="F4376" s="53">
        <v>-3.2217039999999999</v>
      </c>
      <c r="G4376" s="54">
        <v>785.26419999999996</v>
      </c>
      <c r="H4376" s="53">
        <v>297</v>
      </c>
      <c r="I4376" s="53">
        <v>159</v>
      </c>
      <c r="J4376" s="53">
        <v>138</v>
      </c>
      <c r="K4376" s="52">
        <v>589</v>
      </c>
      <c r="L4376" s="52">
        <v>196.26419999999996</v>
      </c>
      <c r="M4376" s="55">
        <v>2</v>
      </c>
      <c r="N4376" s="61" t="s">
        <v>16</v>
      </c>
      <c r="P4376" s="66"/>
      <c r="Q4376" s="53"/>
      <c r="R4376" s="53"/>
      <c r="S4376" s="53"/>
      <c r="T4376" s="53"/>
      <c r="U4376" s="53"/>
      <c r="V4376" s="53"/>
      <c r="W4376" s="53"/>
      <c r="BY4376" s="53"/>
      <c r="BZ4376" s="53"/>
    </row>
    <row r="4377" spans="2:78" s="52" customFormat="1" ht="13" x14ac:dyDescent="0.3">
      <c r="B4377" s="53" t="s">
        <v>173</v>
      </c>
      <c r="C4377" s="53" t="s">
        <v>173</v>
      </c>
      <c r="D4377" s="53" t="s">
        <v>7057</v>
      </c>
      <c r="E4377" s="53">
        <v>40.285150000000002</v>
      </c>
      <c r="F4377" s="53">
        <v>-3.2085569999999999</v>
      </c>
      <c r="G4377" s="54">
        <v>662.31389999999999</v>
      </c>
      <c r="H4377" s="53">
        <v>1197</v>
      </c>
      <c r="I4377" s="53">
        <v>603</v>
      </c>
      <c r="J4377" s="53">
        <v>594</v>
      </c>
      <c r="K4377" s="52">
        <v>589</v>
      </c>
      <c r="L4377" s="52">
        <v>73.31389999999999</v>
      </c>
      <c r="M4377" s="55">
        <v>2</v>
      </c>
      <c r="N4377" s="61" t="s">
        <v>16</v>
      </c>
      <c r="P4377" s="66"/>
      <c r="Q4377" s="53"/>
      <c r="R4377" s="53"/>
      <c r="S4377" s="53"/>
      <c r="T4377" s="53"/>
      <c r="U4377" s="53"/>
      <c r="V4377" s="53"/>
      <c r="W4377" s="53"/>
      <c r="BY4377" s="53"/>
      <c r="BZ4377" s="53"/>
    </row>
    <row r="4378" spans="2:78" s="52" customFormat="1" ht="13" x14ac:dyDescent="0.3">
      <c r="B4378" s="53" t="s">
        <v>173</v>
      </c>
      <c r="C4378" s="53" t="s">
        <v>173</v>
      </c>
      <c r="D4378" s="53" t="s">
        <v>7058</v>
      </c>
      <c r="E4378" s="53">
        <v>40.504809999999999</v>
      </c>
      <c r="F4378" s="53">
        <v>-3.53227</v>
      </c>
      <c r="G4378" s="54">
        <v>692.04129999999998</v>
      </c>
      <c r="H4378" s="53">
        <v>14329</v>
      </c>
      <c r="I4378" s="53">
        <v>7340</v>
      </c>
      <c r="J4378" s="53">
        <v>6989</v>
      </c>
      <c r="K4378" s="52">
        <v>589</v>
      </c>
      <c r="L4378" s="52">
        <v>103.04129999999998</v>
      </c>
      <c r="M4378" s="55">
        <v>2</v>
      </c>
      <c r="N4378" s="61" t="s">
        <v>16</v>
      </c>
      <c r="P4378" s="66"/>
      <c r="Q4378" s="53"/>
      <c r="R4378" s="53"/>
      <c r="S4378" s="53"/>
      <c r="T4378" s="53"/>
      <c r="U4378" s="53"/>
      <c r="V4378" s="53"/>
      <c r="W4378" s="53"/>
      <c r="BY4378" s="53"/>
      <c r="BZ4378" s="53"/>
    </row>
    <row r="4379" spans="2:78" s="52" customFormat="1" ht="13" x14ac:dyDescent="0.3">
      <c r="B4379" s="53" t="s">
        <v>173</v>
      </c>
      <c r="C4379" s="53" t="s">
        <v>173</v>
      </c>
      <c r="D4379" s="53" t="s">
        <v>7059</v>
      </c>
      <c r="E4379" s="53">
        <v>40.237540000000003</v>
      </c>
      <c r="F4379" s="53">
        <v>-3.7727409999999999</v>
      </c>
      <c r="G4379" s="54">
        <v>651.09029999999996</v>
      </c>
      <c r="H4379" s="53">
        <v>115611</v>
      </c>
      <c r="I4379" s="53">
        <v>59359</v>
      </c>
      <c r="J4379" s="53">
        <v>56252</v>
      </c>
      <c r="K4379" s="52">
        <v>589</v>
      </c>
      <c r="L4379" s="52">
        <v>62.090299999999957</v>
      </c>
      <c r="M4379" s="55">
        <v>2</v>
      </c>
      <c r="N4379" s="61" t="s">
        <v>16</v>
      </c>
      <c r="P4379" s="66"/>
      <c r="Q4379" s="53"/>
      <c r="R4379" s="53"/>
      <c r="S4379" s="53"/>
      <c r="T4379" s="53"/>
      <c r="U4379" s="53"/>
      <c r="V4379" s="53"/>
      <c r="W4379" s="53"/>
      <c r="BY4379" s="53"/>
      <c r="BZ4379" s="53"/>
    </row>
    <row r="4380" spans="2:78" s="52" customFormat="1" ht="13" x14ac:dyDescent="0.3">
      <c r="B4380" s="53" t="s">
        <v>173</v>
      </c>
      <c r="C4380" s="53" t="s">
        <v>173</v>
      </c>
      <c r="D4380" s="53" t="s">
        <v>7060</v>
      </c>
      <c r="E4380" s="53">
        <v>40.855730000000001</v>
      </c>
      <c r="F4380" s="53">
        <v>-3.4851100000000002</v>
      </c>
      <c r="G4380" s="54">
        <v>713.02869999999996</v>
      </c>
      <c r="H4380" s="53">
        <v>507</v>
      </c>
      <c r="I4380" s="53">
        <v>241</v>
      </c>
      <c r="J4380" s="53">
        <v>266</v>
      </c>
      <c r="K4380" s="52">
        <v>589</v>
      </c>
      <c r="L4380" s="52">
        <v>124.02869999999996</v>
      </c>
      <c r="M4380" s="55">
        <v>2</v>
      </c>
      <c r="N4380" s="61" t="s">
        <v>16</v>
      </c>
      <c r="P4380" s="66"/>
      <c r="Q4380" s="53"/>
      <c r="R4380" s="53"/>
      <c r="S4380" s="53"/>
      <c r="T4380" s="53"/>
      <c r="U4380" s="53"/>
      <c r="V4380" s="53"/>
      <c r="W4380" s="53"/>
      <c r="BY4380" s="53"/>
      <c r="BZ4380" s="53"/>
    </row>
    <row r="4381" spans="2:78" s="52" customFormat="1" ht="13" x14ac:dyDescent="0.3">
      <c r="B4381" s="53" t="s">
        <v>173</v>
      </c>
      <c r="C4381" s="53" t="s">
        <v>173</v>
      </c>
      <c r="D4381" s="53" t="s">
        <v>7061</v>
      </c>
      <c r="E4381" s="53">
        <v>40.743690000000001</v>
      </c>
      <c r="F4381" s="53">
        <v>-3.6037979999999998</v>
      </c>
      <c r="G4381" s="54">
        <v>869.56920000000002</v>
      </c>
      <c r="H4381" s="53">
        <v>4224</v>
      </c>
      <c r="I4381" s="53">
        <v>2207</v>
      </c>
      <c r="J4381" s="53">
        <v>2017</v>
      </c>
      <c r="K4381" s="52">
        <v>589</v>
      </c>
      <c r="L4381" s="52">
        <v>280.56920000000002</v>
      </c>
      <c r="M4381" s="55">
        <v>4</v>
      </c>
      <c r="N4381" s="61" t="s">
        <v>16</v>
      </c>
      <c r="P4381" s="66"/>
      <c r="Q4381" s="53"/>
      <c r="R4381" s="53"/>
      <c r="S4381" s="53"/>
      <c r="T4381" s="53"/>
      <c r="U4381" s="53"/>
      <c r="V4381" s="53"/>
      <c r="W4381" s="53"/>
      <c r="BY4381" s="53"/>
      <c r="BZ4381" s="53"/>
    </row>
    <row r="4382" spans="2:78" s="52" customFormat="1" ht="13" x14ac:dyDescent="0.3">
      <c r="B4382" s="53" t="s">
        <v>173</v>
      </c>
      <c r="C4382" s="53" t="s">
        <v>173</v>
      </c>
      <c r="D4382" s="53" t="s">
        <v>7062</v>
      </c>
      <c r="E4382" s="53">
        <v>40.359540000000003</v>
      </c>
      <c r="F4382" s="53">
        <v>-4.3341380000000003</v>
      </c>
      <c r="G4382" s="54">
        <v>561.47910000000002</v>
      </c>
      <c r="H4382" s="53">
        <v>2537</v>
      </c>
      <c r="I4382" s="53">
        <v>1277</v>
      </c>
      <c r="J4382" s="53">
        <v>1260</v>
      </c>
      <c r="K4382" s="52">
        <v>589</v>
      </c>
      <c r="L4382" s="52">
        <v>-27.520899999999983</v>
      </c>
      <c r="M4382" s="55">
        <v>2</v>
      </c>
      <c r="N4382" s="61" t="s">
        <v>16</v>
      </c>
      <c r="P4382" s="66"/>
      <c r="Q4382" s="53"/>
      <c r="R4382" s="53"/>
      <c r="S4382" s="53"/>
      <c r="T4382" s="53"/>
      <c r="U4382" s="53"/>
      <c r="V4382" s="53"/>
      <c r="W4382" s="53"/>
      <c r="BY4382" s="53"/>
      <c r="BZ4382" s="53"/>
    </row>
    <row r="4383" spans="2:78" s="52" customFormat="1" ht="13" x14ac:dyDescent="0.3">
      <c r="B4383" s="53" t="s">
        <v>173</v>
      </c>
      <c r="C4383" s="53" t="s">
        <v>173</v>
      </c>
      <c r="D4383" s="53" t="s">
        <v>7063</v>
      </c>
      <c r="E4383" s="53">
        <v>40.234529999999999</v>
      </c>
      <c r="F4383" s="53">
        <v>-3.352198</v>
      </c>
      <c r="G4383" s="54">
        <v>577.9905</v>
      </c>
      <c r="H4383" s="53">
        <v>2858</v>
      </c>
      <c r="I4383" s="53">
        <v>1443</v>
      </c>
      <c r="J4383" s="53">
        <v>1415</v>
      </c>
      <c r="K4383" s="52">
        <v>589</v>
      </c>
      <c r="L4383" s="52">
        <v>-11.009500000000003</v>
      </c>
      <c r="M4383" s="55">
        <v>2</v>
      </c>
      <c r="N4383" s="61" t="s">
        <v>16</v>
      </c>
      <c r="P4383" s="66"/>
      <c r="Q4383" s="53"/>
      <c r="R4383" s="53"/>
      <c r="S4383" s="53"/>
      <c r="T4383" s="53"/>
      <c r="U4383" s="53"/>
      <c r="V4383" s="53"/>
      <c r="W4383" s="53"/>
      <c r="BY4383" s="53"/>
      <c r="BZ4383" s="53"/>
    </row>
    <row r="4384" spans="2:78" s="52" customFormat="1" ht="13" x14ac:dyDescent="0.3">
      <c r="B4384" s="53" t="s">
        <v>173</v>
      </c>
      <c r="C4384" s="53" t="s">
        <v>173</v>
      </c>
      <c r="D4384" s="53" t="s">
        <v>7064</v>
      </c>
      <c r="E4384" s="53">
        <v>40.418689999999998</v>
      </c>
      <c r="F4384" s="53">
        <v>-3.1776049999999998</v>
      </c>
      <c r="G4384" s="54">
        <v>855.15629999999999</v>
      </c>
      <c r="H4384" s="53">
        <v>826</v>
      </c>
      <c r="I4384" s="53">
        <v>425</v>
      </c>
      <c r="J4384" s="53">
        <v>401</v>
      </c>
      <c r="K4384" s="52">
        <v>589</v>
      </c>
      <c r="L4384" s="52">
        <v>266.15629999999999</v>
      </c>
      <c r="M4384" s="55">
        <v>4</v>
      </c>
      <c r="N4384" s="61" t="s">
        <v>16</v>
      </c>
      <c r="P4384" s="66"/>
      <c r="Q4384" s="53"/>
      <c r="R4384" s="53"/>
      <c r="S4384" s="53"/>
      <c r="T4384" s="53"/>
      <c r="U4384" s="53"/>
      <c r="V4384" s="53"/>
      <c r="W4384" s="53"/>
      <c r="BY4384" s="53"/>
      <c r="BZ4384" s="53"/>
    </row>
    <row r="4385" spans="2:78" s="52" customFormat="1" ht="13" x14ac:dyDescent="0.3">
      <c r="B4385" s="53" t="s">
        <v>173</v>
      </c>
      <c r="C4385" s="53" t="s">
        <v>173</v>
      </c>
      <c r="D4385" s="53" t="s">
        <v>7065</v>
      </c>
      <c r="E4385" s="53">
        <v>40.926200000000001</v>
      </c>
      <c r="F4385" s="53">
        <v>-3.8193920000000001</v>
      </c>
      <c r="G4385" s="54">
        <v>1097.1379999999999</v>
      </c>
      <c r="H4385" s="53">
        <v>196</v>
      </c>
      <c r="I4385" s="53">
        <v>107</v>
      </c>
      <c r="J4385" s="53">
        <v>89</v>
      </c>
      <c r="K4385" s="52">
        <v>589</v>
      </c>
      <c r="L4385" s="52">
        <v>508.13799999999992</v>
      </c>
      <c r="M4385" s="55">
        <v>5</v>
      </c>
      <c r="N4385" s="61" t="s">
        <v>17</v>
      </c>
      <c r="P4385" s="66"/>
      <c r="Q4385" s="53"/>
      <c r="R4385" s="53"/>
      <c r="S4385" s="53"/>
      <c r="T4385" s="53"/>
      <c r="U4385" s="53"/>
      <c r="V4385" s="53"/>
      <c r="W4385" s="53"/>
      <c r="BY4385" s="53"/>
      <c r="BZ4385" s="53"/>
    </row>
    <row r="4386" spans="2:78" s="52" customFormat="1" ht="13" x14ac:dyDescent="0.3">
      <c r="B4386" s="53" t="s">
        <v>173</v>
      </c>
      <c r="C4386" s="53" t="s">
        <v>173</v>
      </c>
      <c r="D4386" s="53" t="s">
        <v>7066</v>
      </c>
      <c r="E4386" s="53">
        <v>40.244540000000001</v>
      </c>
      <c r="F4386" s="53">
        <v>-3.6960130000000002</v>
      </c>
      <c r="G4386" s="54">
        <v>609.35940000000005</v>
      </c>
      <c r="H4386" s="53">
        <v>43501</v>
      </c>
      <c r="I4386" s="53">
        <v>21865</v>
      </c>
      <c r="J4386" s="53">
        <v>21636</v>
      </c>
      <c r="K4386" s="52">
        <v>589</v>
      </c>
      <c r="L4386" s="52">
        <v>20.359400000000051</v>
      </c>
      <c r="M4386" s="55">
        <v>2</v>
      </c>
      <c r="N4386" s="61" t="s">
        <v>16</v>
      </c>
      <c r="P4386" s="66"/>
      <c r="Q4386" s="53"/>
      <c r="R4386" s="53"/>
      <c r="S4386" s="53"/>
      <c r="T4386" s="53"/>
      <c r="U4386" s="53"/>
      <c r="V4386" s="53"/>
      <c r="W4386" s="53"/>
      <c r="BY4386" s="53"/>
      <c r="BZ4386" s="53"/>
    </row>
    <row r="4387" spans="2:78" s="52" customFormat="1" ht="13" x14ac:dyDescent="0.3">
      <c r="B4387" s="53" t="s">
        <v>173</v>
      </c>
      <c r="C4387" s="53" t="s">
        <v>173</v>
      </c>
      <c r="D4387" s="53" t="s">
        <v>7067</v>
      </c>
      <c r="E4387" s="53">
        <v>41.032649999999997</v>
      </c>
      <c r="F4387" s="53">
        <v>-3.5994679999999999</v>
      </c>
      <c r="G4387" s="54">
        <v>1063.421</v>
      </c>
      <c r="H4387" s="53">
        <v>202</v>
      </c>
      <c r="I4387" s="53">
        <v>109</v>
      </c>
      <c r="J4387" s="53">
        <v>93</v>
      </c>
      <c r="K4387" s="52">
        <v>589</v>
      </c>
      <c r="L4387" s="52">
        <v>474.42100000000005</v>
      </c>
      <c r="M4387" s="55">
        <v>5</v>
      </c>
      <c r="N4387" s="61" t="s">
        <v>17</v>
      </c>
      <c r="P4387" s="66"/>
      <c r="Q4387" s="53"/>
      <c r="R4387" s="53"/>
      <c r="S4387" s="53"/>
      <c r="T4387" s="53"/>
      <c r="U4387" s="53"/>
      <c r="V4387" s="53"/>
      <c r="W4387" s="53"/>
      <c r="BY4387" s="53"/>
      <c r="BZ4387" s="53"/>
    </row>
    <row r="4388" spans="2:78" s="52" customFormat="1" ht="13" x14ac:dyDescent="0.3">
      <c r="B4388" s="53" t="s">
        <v>173</v>
      </c>
      <c r="C4388" s="53" t="s">
        <v>173</v>
      </c>
      <c r="D4388" s="53" t="s">
        <v>7068</v>
      </c>
      <c r="E4388" s="53">
        <v>40.435200000000002</v>
      </c>
      <c r="F4388" s="53">
        <v>-3.813062</v>
      </c>
      <c r="G4388" s="54">
        <v>697.11770000000001</v>
      </c>
      <c r="H4388" s="53">
        <v>82428</v>
      </c>
      <c r="I4388" s="53">
        <v>39587</v>
      </c>
      <c r="J4388" s="53">
        <v>42841</v>
      </c>
      <c r="K4388" s="52">
        <v>589</v>
      </c>
      <c r="L4388" s="52">
        <v>108.11770000000001</v>
      </c>
      <c r="M4388" s="55">
        <v>2</v>
      </c>
      <c r="N4388" s="61" t="s">
        <v>16</v>
      </c>
      <c r="P4388" s="66"/>
      <c r="Q4388" s="53"/>
      <c r="R4388" s="53"/>
      <c r="S4388" s="53"/>
      <c r="T4388" s="53"/>
      <c r="U4388" s="53"/>
      <c r="V4388" s="53"/>
      <c r="W4388" s="53"/>
      <c r="BY4388" s="53"/>
      <c r="BZ4388" s="53"/>
    </row>
    <row r="4389" spans="2:78" s="52" customFormat="1" ht="13" x14ac:dyDescent="0.3">
      <c r="B4389" s="53" t="s">
        <v>173</v>
      </c>
      <c r="C4389" s="53" t="s">
        <v>173</v>
      </c>
      <c r="D4389" s="53" t="s">
        <v>7069</v>
      </c>
      <c r="E4389" s="53">
        <v>40.366219999999998</v>
      </c>
      <c r="F4389" s="53">
        <v>-3.3219940000000001</v>
      </c>
      <c r="G4389" s="54">
        <v>807.12369999999999</v>
      </c>
      <c r="H4389" s="53">
        <v>801</v>
      </c>
      <c r="I4389" s="53">
        <v>432</v>
      </c>
      <c r="J4389" s="53">
        <v>369</v>
      </c>
      <c r="K4389" s="52">
        <v>589</v>
      </c>
      <c r="L4389" s="52">
        <v>218.12369999999999</v>
      </c>
      <c r="M4389" s="55">
        <v>4</v>
      </c>
      <c r="N4389" s="61" t="s">
        <v>16</v>
      </c>
      <c r="P4389" s="66"/>
      <c r="Q4389" s="53"/>
      <c r="R4389" s="53"/>
      <c r="S4389" s="53"/>
      <c r="T4389" s="53"/>
      <c r="U4389" s="53"/>
      <c r="V4389" s="53"/>
      <c r="W4389" s="53"/>
      <c r="BY4389" s="53"/>
      <c r="BZ4389" s="53"/>
    </row>
    <row r="4390" spans="2:78" s="52" customFormat="1" ht="13" x14ac:dyDescent="0.3">
      <c r="B4390" s="53" t="s">
        <v>173</v>
      </c>
      <c r="C4390" s="53" t="s">
        <v>173</v>
      </c>
      <c r="D4390" s="53" t="s">
        <v>7070</v>
      </c>
      <c r="E4390" s="53">
        <v>41.044110000000003</v>
      </c>
      <c r="F4390" s="53">
        <v>-3.540921</v>
      </c>
      <c r="G4390" s="54">
        <v>1114.9760000000001</v>
      </c>
      <c r="H4390" s="53">
        <v>122</v>
      </c>
      <c r="I4390" s="53">
        <v>68</v>
      </c>
      <c r="J4390" s="53">
        <v>54</v>
      </c>
      <c r="K4390" s="52">
        <v>589</v>
      </c>
      <c r="L4390" s="52">
        <v>525.97600000000011</v>
      </c>
      <c r="M4390" s="55">
        <v>5</v>
      </c>
      <c r="N4390" s="61" t="s">
        <v>17</v>
      </c>
      <c r="P4390" s="66"/>
      <c r="Q4390" s="53"/>
      <c r="R4390" s="53"/>
      <c r="S4390" s="53"/>
      <c r="T4390" s="53"/>
      <c r="U4390" s="53"/>
      <c r="V4390" s="53"/>
      <c r="W4390" s="53"/>
      <c r="BY4390" s="53"/>
      <c r="BZ4390" s="53"/>
    </row>
    <row r="4391" spans="2:78" s="52" customFormat="1" ht="13" x14ac:dyDescent="0.3">
      <c r="B4391" s="53" t="s">
        <v>173</v>
      </c>
      <c r="C4391" s="53" t="s">
        <v>173</v>
      </c>
      <c r="D4391" s="53" t="s">
        <v>7071</v>
      </c>
      <c r="E4391" s="53">
        <v>41.012079999999997</v>
      </c>
      <c r="F4391" s="53">
        <v>-3.4448470000000002</v>
      </c>
      <c r="G4391" s="54">
        <v>1160.5070000000001</v>
      </c>
      <c r="H4391" s="53">
        <v>110</v>
      </c>
      <c r="I4391" s="53">
        <v>61</v>
      </c>
      <c r="J4391" s="53">
        <v>49</v>
      </c>
      <c r="K4391" s="52">
        <v>589</v>
      </c>
      <c r="L4391" s="52">
        <v>571.50700000000006</v>
      </c>
      <c r="M4391" s="55">
        <v>5</v>
      </c>
      <c r="N4391" s="61" t="s">
        <v>17</v>
      </c>
      <c r="P4391" s="66"/>
      <c r="Q4391" s="53"/>
      <c r="R4391" s="53"/>
      <c r="S4391" s="53"/>
      <c r="T4391" s="53"/>
      <c r="U4391" s="53"/>
      <c r="V4391" s="53"/>
      <c r="W4391" s="53"/>
      <c r="BY4391" s="53"/>
      <c r="BZ4391" s="53"/>
    </row>
    <row r="4392" spans="2:78" s="52" customFormat="1" ht="13" x14ac:dyDescent="0.3">
      <c r="B4392" s="53" t="s">
        <v>173</v>
      </c>
      <c r="C4392" s="53" t="s">
        <v>173</v>
      </c>
      <c r="D4392" s="53" t="s">
        <v>7072</v>
      </c>
      <c r="E4392" s="53">
        <v>40.994959999999999</v>
      </c>
      <c r="F4392" s="53">
        <v>-3.550907</v>
      </c>
      <c r="G4392" s="54">
        <v>1065.9580000000001</v>
      </c>
      <c r="H4392" s="53">
        <v>623</v>
      </c>
      <c r="I4392" s="53">
        <v>363</v>
      </c>
      <c r="J4392" s="53">
        <v>260</v>
      </c>
      <c r="K4392" s="52">
        <v>589</v>
      </c>
      <c r="L4392" s="52">
        <v>476.95800000000008</v>
      </c>
      <c r="M4392" s="55">
        <v>5</v>
      </c>
      <c r="N4392" s="61" t="s">
        <v>17</v>
      </c>
      <c r="P4392" s="66"/>
      <c r="Q4392" s="53"/>
      <c r="R4392" s="53"/>
      <c r="S4392" s="53"/>
      <c r="T4392" s="53"/>
      <c r="U4392" s="53"/>
      <c r="V4392" s="53"/>
      <c r="W4392" s="53"/>
      <c r="BY4392" s="53"/>
      <c r="BZ4392" s="53"/>
    </row>
    <row r="4393" spans="2:78" s="52" customFormat="1" ht="13" x14ac:dyDescent="0.3">
      <c r="B4393" s="53" t="s">
        <v>173</v>
      </c>
      <c r="C4393" s="53" t="s">
        <v>173</v>
      </c>
      <c r="D4393" s="53" t="s">
        <v>7073</v>
      </c>
      <c r="E4393" s="53">
        <v>40.426560000000002</v>
      </c>
      <c r="F4393" s="53">
        <v>-4.057429</v>
      </c>
      <c r="G4393" s="54">
        <v>574.57860000000005</v>
      </c>
      <c r="H4393" s="53">
        <v>2810</v>
      </c>
      <c r="I4393" s="53">
        <v>1439</v>
      </c>
      <c r="J4393" s="53">
        <v>1371</v>
      </c>
      <c r="K4393" s="52">
        <v>589</v>
      </c>
      <c r="L4393" s="52">
        <v>-14.421399999999949</v>
      </c>
      <c r="M4393" s="55">
        <v>2</v>
      </c>
      <c r="N4393" s="61" t="s">
        <v>16</v>
      </c>
      <c r="P4393" s="66"/>
      <c r="Q4393" s="53"/>
      <c r="R4393" s="53"/>
      <c r="S4393" s="53"/>
      <c r="T4393" s="53"/>
      <c r="U4393" s="53"/>
      <c r="V4393" s="53"/>
      <c r="W4393" s="53"/>
      <c r="BY4393" s="53"/>
      <c r="BZ4393" s="53"/>
    </row>
    <row r="4394" spans="2:78" s="52" customFormat="1" ht="13" x14ac:dyDescent="0.3">
      <c r="B4394" s="53" t="s">
        <v>173</v>
      </c>
      <c r="C4394" s="53" t="s">
        <v>173</v>
      </c>
      <c r="D4394" s="53" t="s">
        <v>7074</v>
      </c>
      <c r="E4394" s="53">
        <v>40.90381</v>
      </c>
      <c r="F4394" s="53">
        <v>-3.8793980000000001</v>
      </c>
      <c r="G4394" s="54">
        <v>1157.038</v>
      </c>
      <c r="H4394" s="53">
        <v>1998</v>
      </c>
      <c r="I4394" s="53">
        <v>1068</v>
      </c>
      <c r="J4394" s="53">
        <v>930</v>
      </c>
      <c r="K4394" s="52">
        <v>589</v>
      </c>
      <c r="L4394" s="52">
        <v>568.03800000000001</v>
      </c>
      <c r="M4394" s="55">
        <v>5</v>
      </c>
      <c r="N4394" s="61" t="s">
        <v>17</v>
      </c>
      <c r="P4394" s="66"/>
      <c r="Q4394" s="53"/>
      <c r="R4394" s="53"/>
      <c r="S4394" s="53"/>
      <c r="T4394" s="53"/>
      <c r="U4394" s="53"/>
      <c r="V4394" s="53"/>
      <c r="W4394" s="53"/>
      <c r="BY4394" s="53"/>
      <c r="BZ4394" s="53"/>
    </row>
    <row r="4395" spans="2:78" s="52" customFormat="1" ht="13" x14ac:dyDescent="0.3">
      <c r="B4395" s="53" t="s">
        <v>173</v>
      </c>
      <c r="C4395" s="53" t="s">
        <v>173</v>
      </c>
      <c r="D4395" s="53" t="s">
        <v>7075</v>
      </c>
      <c r="E4395" s="53">
        <v>40.816299999999998</v>
      </c>
      <c r="F4395" s="53">
        <v>-3.6036839999999999</v>
      </c>
      <c r="G4395" s="54">
        <v>823.95780000000002</v>
      </c>
      <c r="H4395" s="53">
        <v>279</v>
      </c>
      <c r="I4395" s="53">
        <v>152</v>
      </c>
      <c r="J4395" s="53">
        <v>127</v>
      </c>
      <c r="K4395" s="52">
        <v>589</v>
      </c>
      <c r="L4395" s="52">
        <v>234.95780000000002</v>
      </c>
      <c r="M4395" s="55">
        <v>4</v>
      </c>
      <c r="N4395" s="61" t="s">
        <v>16</v>
      </c>
      <c r="P4395" s="66"/>
      <c r="Q4395" s="53"/>
      <c r="R4395" s="53"/>
      <c r="S4395" s="53"/>
      <c r="T4395" s="53"/>
      <c r="U4395" s="53"/>
      <c r="V4395" s="53"/>
      <c r="W4395" s="53"/>
      <c r="BY4395" s="53"/>
      <c r="BZ4395" s="53"/>
    </row>
    <row r="4396" spans="2:78" s="52" customFormat="1" ht="13" x14ac:dyDescent="0.3">
      <c r="B4396" s="53" t="s">
        <v>173</v>
      </c>
      <c r="C4396" s="53" t="s">
        <v>173</v>
      </c>
      <c r="D4396" s="53" t="s">
        <v>7076</v>
      </c>
      <c r="E4396" s="53">
        <v>40.666499999999999</v>
      </c>
      <c r="F4396" s="53">
        <v>-3.392131</v>
      </c>
      <c r="G4396" s="54">
        <v>761.63220000000001</v>
      </c>
      <c r="H4396" s="53">
        <v>625</v>
      </c>
      <c r="I4396" s="53">
        <v>331</v>
      </c>
      <c r="J4396" s="53">
        <v>294</v>
      </c>
      <c r="K4396" s="52">
        <v>589</v>
      </c>
      <c r="L4396" s="52">
        <v>172.63220000000001</v>
      </c>
      <c r="M4396" s="55">
        <v>2</v>
      </c>
      <c r="N4396" s="61" t="s">
        <v>16</v>
      </c>
      <c r="P4396" s="66"/>
      <c r="Q4396" s="53"/>
      <c r="R4396" s="53"/>
      <c r="S4396" s="53"/>
      <c r="T4396" s="53"/>
      <c r="U4396" s="53"/>
      <c r="V4396" s="53"/>
      <c r="W4396" s="53"/>
      <c r="BY4396" s="53"/>
      <c r="BZ4396" s="53"/>
    </row>
    <row r="4397" spans="2:78" s="52" customFormat="1" ht="13" x14ac:dyDescent="0.3">
      <c r="B4397" s="53" t="s">
        <v>173</v>
      </c>
      <c r="C4397" s="53" t="s">
        <v>173</v>
      </c>
      <c r="D4397" s="53" t="s">
        <v>7077</v>
      </c>
      <c r="E4397" s="53">
        <v>40.329700000000003</v>
      </c>
      <c r="F4397" s="53">
        <v>-3.5169410000000001</v>
      </c>
      <c r="G4397" s="54">
        <v>560.54949999999997</v>
      </c>
      <c r="H4397" s="53">
        <v>68405</v>
      </c>
      <c r="I4397" s="53">
        <v>34291</v>
      </c>
      <c r="J4397" s="53">
        <v>34114</v>
      </c>
      <c r="K4397" s="52">
        <v>589</v>
      </c>
      <c r="L4397" s="52">
        <v>-28.450500000000034</v>
      </c>
      <c r="M4397" s="55">
        <v>2</v>
      </c>
      <c r="N4397" s="61" t="s">
        <v>16</v>
      </c>
      <c r="P4397" s="66"/>
      <c r="Q4397" s="53"/>
      <c r="R4397" s="53"/>
      <c r="S4397" s="53"/>
      <c r="T4397" s="53"/>
      <c r="U4397" s="53"/>
      <c r="V4397" s="53"/>
      <c r="W4397" s="53"/>
      <c r="BY4397" s="53"/>
      <c r="BZ4397" s="53"/>
    </row>
    <row r="4398" spans="2:78" s="52" customFormat="1" ht="13" x14ac:dyDescent="0.3">
      <c r="B4398" s="53" t="s">
        <v>173</v>
      </c>
      <c r="C4398" s="53" t="s">
        <v>173</v>
      </c>
      <c r="D4398" s="53" t="s">
        <v>7078</v>
      </c>
      <c r="E4398" s="53">
        <v>40.95299</v>
      </c>
      <c r="F4398" s="53">
        <v>-3.5257489999999998</v>
      </c>
      <c r="G4398" s="54">
        <v>1017.706</v>
      </c>
      <c r="H4398" s="53">
        <v>136</v>
      </c>
      <c r="I4398" s="53">
        <v>73</v>
      </c>
      <c r="J4398" s="53">
        <v>63</v>
      </c>
      <c r="K4398" s="52">
        <v>589</v>
      </c>
      <c r="L4398" s="52">
        <v>428.70600000000002</v>
      </c>
      <c r="M4398" s="55">
        <v>5</v>
      </c>
      <c r="N4398" s="61" t="s">
        <v>17</v>
      </c>
      <c r="P4398" s="66"/>
      <c r="Q4398" s="53"/>
      <c r="R4398" s="53"/>
      <c r="S4398" s="53"/>
      <c r="T4398" s="53"/>
      <c r="U4398" s="53"/>
      <c r="V4398" s="53"/>
      <c r="W4398" s="53"/>
      <c r="BY4398" s="53"/>
      <c r="BZ4398" s="53"/>
    </row>
    <row r="4399" spans="2:78" s="52" customFormat="1" ht="13" x14ac:dyDescent="0.3">
      <c r="B4399" s="53" t="s">
        <v>173</v>
      </c>
      <c r="C4399" s="53" t="s">
        <v>173</v>
      </c>
      <c r="D4399" s="53" t="s">
        <v>7079</v>
      </c>
      <c r="E4399" s="53">
        <v>40.500889999999998</v>
      </c>
      <c r="F4399" s="53">
        <v>-4.2380430000000002</v>
      </c>
      <c r="G4399" s="54">
        <v>893.46010000000001</v>
      </c>
      <c r="H4399" s="53">
        <v>3812</v>
      </c>
      <c r="I4399" s="53">
        <v>1944</v>
      </c>
      <c r="J4399" s="53">
        <v>1868</v>
      </c>
      <c r="K4399" s="52">
        <v>589</v>
      </c>
      <c r="L4399" s="52">
        <v>304.46010000000001</v>
      </c>
      <c r="M4399" s="55">
        <v>4</v>
      </c>
      <c r="N4399" s="61" t="s">
        <v>16</v>
      </c>
      <c r="P4399" s="66"/>
      <c r="Q4399" s="53"/>
      <c r="R4399" s="53"/>
      <c r="S4399" s="53"/>
      <c r="T4399" s="53"/>
      <c r="U4399" s="53"/>
      <c r="V4399" s="53"/>
      <c r="W4399" s="53"/>
      <c r="BY4399" s="53"/>
      <c r="BZ4399" s="53"/>
    </row>
    <row r="4400" spans="2:78" s="52" customFormat="1" ht="13" x14ac:dyDescent="0.3">
      <c r="B4400" s="53" t="s">
        <v>173</v>
      </c>
      <c r="C4400" s="53" t="s">
        <v>173</v>
      </c>
      <c r="D4400" s="53" t="s">
        <v>7080</v>
      </c>
      <c r="E4400" s="53">
        <v>41.106580000000001</v>
      </c>
      <c r="F4400" s="53">
        <v>-3.5932919999999999</v>
      </c>
      <c r="G4400" s="54">
        <v>1297.6079999999999</v>
      </c>
      <c r="H4400" s="53">
        <v>61</v>
      </c>
      <c r="I4400" s="53">
        <v>32</v>
      </c>
      <c r="J4400" s="53">
        <v>29</v>
      </c>
      <c r="K4400" s="52">
        <v>589</v>
      </c>
      <c r="L4400" s="52">
        <v>708.60799999999995</v>
      </c>
      <c r="M4400" s="55">
        <v>6</v>
      </c>
      <c r="N4400" s="61" t="s">
        <v>17</v>
      </c>
      <c r="P4400" s="66"/>
      <c r="Q4400" s="53"/>
      <c r="R4400" s="53"/>
      <c r="S4400" s="53"/>
      <c r="T4400" s="53"/>
      <c r="U4400" s="53"/>
      <c r="V4400" s="53"/>
      <c r="W4400" s="53"/>
      <c r="BY4400" s="53"/>
      <c r="BZ4400" s="53"/>
    </row>
    <row r="4401" spans="2:78" s="52" customFormat="1" ht="13" x14ac:dyDescent="0.3">
      <c r="B4401" s="53" t="s">
        <v>173</v>
      </c>
      <c r="C4401" s="53" t="s">
        <v>173</v>
      </c>
      <c r="D4401" s="53" t="s">
        <v>7081</v>
      </c>
      <c r="E4401" s="53">
        <v>40.310070000000003</v>
      </c>
      <c r="F4401" s="53">
        <v>-4.4907649999999997</v>
      </c>
      <c r="G4401" s="54">
        <v>876.10350000000005</v>
      </c>
      <c r="H4401" s="53">
        <v>86340</v>
      </c>
      <c r="I4401" s="53">
        <v>41917</v>
      </c>
      <c r="J4401" s="53">
        <v>44423</v>
      </c>
      <c r="K4401" s="52">
        <v>589</v>
      </c>
      <c r="L4401" s="52">
        <v>287.10350000000005</v>
      </c>
      <c r="M4401" s="55">
        <v>4</v>
      </c>
      <c r="N4401" s="61" t="s">
        <v>16</v>
      </c>
      <c r="P4401" s="66"/>
      <c r="Q4401" s="53"/>
      <c r="R4401" s="53"/>
      <c r="S4401" s="53"/>
      <c r="T4401" s="53"/>
      <c r="U4401" s="53"/>
      <c r="V4401" s="53"/>
      <c r="W4401" s="53"/>
      <c r="BY4401" s="53"/>
      <c r="BZ4401" s="53"/>
    </row>
    <row r="4402" spans="2:78" s="52" customFormat="1" ht="13" x14ac:dyDescent="0.3">
      <c r="B4402" s="53" t="s">
        <v>173</v>
      </c>
      <c r="C4402" s="53" t="s">
        <v>173</v>
      </c>
      <c r="D4402" s="53" t="s">
        <v>7082</v>
      </c>
      <c r="E4402" s="53">
        <v>40.310070000000003</v>
      </c>
      <c r="F4402" s="53">
        <v>-4.4907649999999997</v>
      </c>
      <c r="G4402" s="54">
        <v>876.10350000000005</v>
      </c>
      <c r="H4402" s="53">
        <v>426</v>
      </c>
      <c r="I4402" s="53">
        <v>242</v>
      </c>
      <c r="J4402" s="53">
        <v>184</v>
      </c>
      <c r="K4402" s="52">
        <v>589</v>
      </c>
      <c r="L4402" s="52">
        <v>287.10350000000005</v>
      </c>
      <c r="M4402" s="55">
        <v>4</v>
      </c>
      <c r="N4402" s="61" t="s">
        <v>16</v>
      </c>
      <c r="P4402" s="66"/>
      <c r="Q4402" s="53"/>
      <c r="R4402" s="53"/>
      <c r="S4402" s="53"/>
      <c r="T4402" s="53"/>
      <c r="U4402" s="53"/>
      <c r="V4402" s="53"/>
      <c r="W4402" s="53"/>
      <c r="BY4402" s="53"/>
      <c r="BZ4402" s="53"/>
    </row>
    <row r="4403" spans="2:78" s="52" customFormat="1" ht="13" x14ac:dyDescent="0.3">
      <c r="B4403" s="53" t="s">
        <v>173</v>
      </c>
      <c r="C4403" s="53" t="s">
        <v>173</v>
      </c>
      <c r="D4403" s="53" t="s">
        <v>7083</v>
      </c>
      <c r="E4403" s="53">
        <v>40.678669999999997</v>
      </c>
      <c r="F4403" s="53">
        <v>-3.6158610000000002</v>
      </c>
      <c r="G4403" s="54">
        <v>667.71550000000002</v>
      </c>
      <c r="H4403" s="53">
        <v>11133</v>
      </c>
      <c r="I4403" s="53">
        <v>5562</v>
      </c>
      <c r="J4403" s="53">
        <v>5571</v>
      </c>
      <c r="K4403" s="52">
        <v>589</v>
      </c>
      <c r="L4403" s="52">
        <v>78.71550000000002</v>
      </c>
      <c r="M4403" s="55">
        <v>2</v>
      </c>
      <c r="N4403" s="61" t="s">
        <v>16</v>
      </c>
      <c r="P4403" s="66"/>
      <c r="Q4403" s="53"/>
      <c r="R4403" s="53"/>
      <c r="S4403" s="53"/>
      <c r="T4403" s="53"/>
      <c r="U4403" s="53"/>
      <c r="V4403" s="53"/>
      <c r="W4403" s="53"/>
      <c r="BY4403" s="53"/>
      <c r="BZ4403" s="53"/>
    </row>
    <row r="4404" spans="2:78" s="52" customFormat="1" ht="13" x14ac:dyDescent="0.3">
      <c r="B4404" s="53" t="s">
        <v>173</v>
      </c>
      <c r="C4404" s="53" t="s">
        <v>173</v>
      </c>
      <c r="D4404" s="53" t="s">
        <v>7084</v>
      </c>
      <c r="E4404" s="53">
        <v>40.425530000000002</v>
      </c>
      <c r="F4404" s="53">
        <v>-3.5366939999999998</v>
      </c>
      <c r="G4404" s="54">
        <v>591.38530000000003</v>
      </c>
      <c r="H4404" s="53">
        <v>40981</v>
      </c>
      <c r="I4404" s="53">
        <v>20484</v>
      </c>
      <c r="J4404" s="53">
        <v>20497</v>
      </c>
      <c r="K4404" s="52">
        <v>589</v>
      </c>
      <c r="L4404" s="52">
        <v>2.3853000000000293</v>
      </c>
      <c r="M4404" s="55">
        <v>2</v>
      </c>
      <c r="N4404" s="61" t="s">
        <v>16</v>
      </c>
      <c r="P4404" s="66"/>
      <c r="Q4404" s="53"/>
      <c r="R4404" s="53"/>
      <c r="S4404" s="53"/>
      <c r="T4404" s="53"/>
      <c r="U4404" s="53"/>
      <c r="V4404" s="53"/>
      <c r="W4404" s="53"/>
      <c r="BY4404" s="53"/>
      <c r="BZ4404" s="53"/>
    </row>
    <row r="4405" spans="2:78" s="52" customFormat="1" ht="13" x14ac:dyDescent="0.3">
      <c r="B4405" s="53" t="s">
        <v>173</v>
      </c>
      <c r="C4405" s="53" t="s">
        <v>173</v>
      </c>
      <c r="D4405" s="53" t="s">
        <v>7085</v>
      </c>
      <c r="E4405" s="53">
        <v>40.591670000000001</v>
      </c>
      <c r="F4405" s="53">
        <v>-4.1491230000000003</v>
      </c>
      <c r="G4405" s="54">
        <v>1052.4680000000001</v>
      </c>
      <c r="H4405" s="53">
        <v>17889</v>
      </c>
      <c r="I4405" s="53">
        <v>8568</v>
      </c>
      <c r="J4405" s="53">
        <v>9321</v>
      </c>
      <c r="K4405" s="52">
        <v>589</v>
      </c>
      <c r="L4405" s="52">
        <v>463.46800000000007</v>
      </c>
      <c r="M4405" s="55">
        <v>5</v>
      </c>
      <c r="N4405" s="61" t="s">
        <v>17</v>
      </c>
      <c r="P4405" s="66"/>
      <c r="Q4405" s="53"/>
      <c r="R4405" s="53"/>
      <c r="S4405" s="53"/>
      <c r="T4405" s="53"/>
      <c r="U4405" s="53"/>
      <c r="V4405" s="53"/>
      <c r="W4405" s="53"/>
      <c r="BY4405" s="53"/>
      <c r="BZ4405" s="53"/>
    </row>
    <row r="4406" spans="2:78" s="52" customFormat="1" ht="13" x14ac:dyDescent="0.3">
      <c r="B4406" s="53" t="s">
        <v>173</v>
      </c>
      <c r="C4406" s="53" t="s">
        <v>173</v>
      </c>
      <c r="D4406" s="53" t="s">
        <v>7086</v>
      </c>
      <c r="E4406" s="53">
        <v>40.207799999999999</v>
      </c>
      <c r="F4406" s="53">
        <v>-3.5685440000000002</v>
      </c>
      <c r="G4406" s="54">
        <v>517.06889999999999</v>
      </c>
      <c r="H4406" s="53">
        <v>18256</v>
      </c>
      <c r="I4406" s="53">
        <v>9526</v>
      </c>
      <c r="J4406" s="53">
        <v>8730</v>
      </c>
      <c r="K4406" s="52">
        <v>589</v>
      </c>
      <c r="L4406" s="52">
        <v>-71.931100000000015</v>
      </c>
      <c r="M4406" s="55">
        <v>2</v>
      </c>
      <c r="N4406" s="61" t="s">
        <v>16</v>
      </c>
      <c r="P4406" s="66"/>
      <c r="Q4406" s="53"/>
      <c r="R4406" s="53"/>
      <c r="S4406" s="53"/>
      <c r="T4406" s="53"/>
      <c r="U4406" s="53"/>
      <c r="V4406" s="53"/>
      <c r="W4406" s="53"/>
      <c r="BY4406" s="53"/>
      <c r="BZ4406" s="53"/>
    </row>
    <row r="4407" spans="2:78" s="52" customFormat="1" ht="13" x14ac:dyDescent="0.3">
      <c r="B4407" s="53" t="s">
        <v>173</v>
      </c>
      <c r="C4407" s="53" t="s">
        <v>173</v>
      </c>
      <c r="D4407" s="53" t="s">
        <v>7087</v>
      </c>
      <c r="E4407" s="53">
        <v>40.361739999999998</v>
      </c>
      <c r="F4407" s="53">
        <v>-4.3975210000000002</v>
      </c>
      <c r="G4407" s="54">
        <v>677.85159999999996</v>
      </c>
      <c r="H4407" s="53">
        <v>8048</v>
      </c>
      <c r="I4407" s="53">
        <v>4054</v>
      </c>
      <c r="J4407" s="53">
        <v>3994</v>
      </c>
      <c r="K4407" s="52">
        <v>589</v>
      </c>
      <c r="L4407" s="52">
        <v>88.851599999999962</v>
      </c>
      <c r="M4407" s="55">
        <v>2</v>
      </c>
      <c r="N4407" s="61" t="s">
        <v>16</v>
      </c>
      <c r="P4407" s="66"/>
      <c r="Q4407" s="53"/>
      <c r="R4407" s="53"/>
      <c r="S4407" s="53"/>
      <c r="T4407" s="53"/>
      <c r="U4407" s="53"/>
      <c r="V4407" s="53"/>
      <c r="W4407" s="53"/>
      <c r="BY4407" s="53"/>
      <c r="BZ4407" s="53"/>
    </row>
    <row r="4408" spans="2:78" s="52" customFormat="1" ht="13" x14ac:dyDescent="0.3">
      <c r="B4408" s="53" t="s">
        <v>173</v>
      </c>
      <c r="C4408" s="53" t="s">
        <v>173</v>
      </c>
      <c r="D4408" s="53" t="s">
        <v>7088</v>
      </c>
      <c r="E4408" s="53">
        <v>40.547510000000003</v>
      </c>
      <c r="F4408" s="53">
        <v>-3.6263939999999999</v>
      </c>
      <c r="G4408" s="54">
        <v>681.64400000000001</v>
      </c>
      <c r="H4408" s="53">
        <v>75912</v>
      </c>
      <c r="I4408" s="53">
        <v>37284</v>
      </c>
      <c r="J4408" s="53">
        <v>38628</v>
      </c>
      <c r="K4408" s="52">
        <v>589</v>
      </c>
      <c r="L4408" s="52">
        <v>92.644000000000005</v>
      </c>
      <c r="M4408" s="55">
        <v>2</v>
      </c>
      <c r="N4408" s="61" t="s">
        <v>16</v>
      </c>
      <c r="P4408" s="66"/>
      <c r="Q4408" s="53"/>
      <c r="R4408" s="53"/>
      <c r="S4408" s="53"/>
      <c r="T4408" s="53"/>
      <c r="U4408" s="53"/>
      <c r="V4408" s="53"/>
      <c r="W4408" s="53"/>
      <c r="BY4408" s="53"/>
      <c r="BZ4408" s="53"/>
    </row>
    <row r="4409" spans="2:78" s="52" customFormat="1" ht="13" x14ac:dyDescent="0.3">
      <c r="B4409" s="53" t="s">
        <v>173</v>
      </c>
      <c r="C4409" s="53" t="s">
        <v>173</v>
      </c>
      <c r="D4409" s="53" t="s">
        <v>7089</v>
      </c>
      <c r="E4409" s="53">
        <v>40.595700000000001</v>
      </c>
      <c r="F4409" s="53">
        <v>-4.2579370000000001</v>
      </c>
      <c r="G4409" s="54">
        <v>1411.0150000000001</v>
      </c>
      <c r="H4409" s="53">
        <v>1184</v>
      </c>
      <c r="I4409" s="53">
        <v>649</v>
      </c>
      <c r="J4409" s="53">
        <v>535</v>
      </c>
      <c r="K4409" s="52">
        <v>589</v>
      </c>
      <c r="L4409" s="52">
        <v>822.0150000000001</v>
      </c>
      <c r="M4409" s="55">
        <v>7</v>
      </c>
      <c r="N4409" s="61" t="s">
        <v>17</v>
      </c>
      <c r="P4409" s="66"/>
      <c r="Q4409" s="53"/>
      <c r="R4409" s="53"/>
      <c r="S4409" s="53"/>
      <c r="T4409" s="53"/>
      <c r="U4409" s="53"/>
      <c r="V4409" s="53"/>
      <c r="W4409" s="53"/>
      <c r="BY4409" s="53"/>
      <c r="BZ4409" s="53"/>
    </row>
    <row r="4410" spans="2:78" s="52" customFormat="1" ht="13" x14ac:dyDescent="0.3">
      <c r="B4410" s="53" t="s">
        <v>173</v>
      </c>
      <c r="C4410" s="53" t="s">
        <v>173</v>
      </c>
      <c r="D4410" s="53" t="s">
        <v>7090</v>
      </c>
      <c r="E4410" s="53">
        <v>40.472160000000002</v>
      </c>
      <c r="F4410" s="53">
        <v>-3.233114</v>
      </c>
      <c r="G4410" s="54">
        <v>864.01679999999999</v>
      </c>
      <c r="H4410" s="53">
        <v>825</v>
      </c>
      <c r="I4410" s="53">
        <v>428</v>
      </c>
      <c r="J4410" s="53">
        <v>397</v>
      </c>
      <c r="K4410" s="52">
        <v>589</v>
      </c>
      <c r="L4410" s="52">
        <v>275.01679999999999</v>
      </c>
      <c r="M4410" s="55">
        <v>4</v>
      </c>
      <c r="N4410" s="61" t="s">
        <v>16</v>
      </c>
      <c r="P4410" s="66"/>
      <c r="Q4410" s="53"/>
      <c r="R4410" s="53"/>
      <c r="S4410" s="53"/>
      <c r="T4410" s="53"/>
      <c r="U4410" s="53"/>
      <c r="V4410" s="53"/>
      <c r="W4410" s="53"/>
      <c r="BY4410" s="53"/>
      <c r="BZ4410" s="53"/>
    </row>
    <row r="4411" spans="2:78" s="52" customFormat="1" ht="13" x14ac:dyDescent="0.3">
      <c r="B4411" s="53" t="s">
        <v>173</v>
      </c>
      <c r="C4411" s="53" t="s">
        <v>173</v>
      </c>
      <c r="D4411" s="53" t="s">
        <v>7091</v>
      </c>
      <c r="E4411" s="53">
        <v>40.501910000000002</v>
      </c>
      <c r="F4411" s="53">
        <v>-3.2547990000000002</v>
      </c>
      <c r="G4411" s="54">
        <v>875.05600000000004</v>
      </c>
      <c r="H4411" s="53">
        <v>2139</v>
      </c>
      <c r="I4411" s="53">
        <v>1112</v>
      </c>
      <c r="J4411" s="53">
        <v>1027</v>
      </c>
      <c r="K4411" s="52">
        <v>589</v>
      </c>
      <c r="L4411" s="52">
        <v>286.05600000000004</v>
      </c>
      <c r="M4411" s="55">
        <v>4</v>
      </c>
      <c r="N4411" s="61" t="s">
        <v>16</v>
      </c>
      <c r="P4411" s="66"/>
      <c r="Q4411" s="53"/>
      <c r="R4411" s="53"/>
      <c r="S4411" s="53"/>
      <c r="T4411" s="53"/>
      <c r="U4411" s="53"/>
      <c r="V4411" s="53"/>
      <c r="W4411" s="53"/>
      <c r="BY4411" s="53"/>
      <c r="BZ4411" s="53"/>
    </row>
    <row r="4412" spans="2:78" s="52" customFormat="1" ht="13" x14ac:dyDescent="0.3">
      <c r="B4412" s="53" t="s">
        <v>173</v>
      </c>
      <c r="C4412" s="53" t="s">
        <v>173</v>
      </c>
      <c r="D4412" s="53" t="s">
        <v>7092</v>
      </c>
      <c r="E4412" s="53">
        <v>41.029789999999998</v>
      </c>
      <c r="F4412" s="53">
        <v>-3.6250260000000001</v>
      </c>
      <c r="G4412" s="54">
        <v>1072.925</v>
      </c>
      <c r="H4412" s="53">
        <v>103</v>
      </c>
      <c r="I4412" s="53">
        <v>54</v>
      </c>
      <c r="J4412" s="53">
        <v>49</v>
      </c>
      <c r="K4412" s="52">
        <v>589</v>
      </c>
      <c r="L4412" s="52">
        <v>483.92499999999995</v>
      </c>
      <c r="M4412" s="55">
        <v>5</v>
      </c>
      <c r="N4412" s="61" t="s">
        <v>17</v>
      </c>
      <c r="P4412" s="66"/>
      <c r="Q4412" s="53"/>
      <c r="R4412" s="53"/>
      <c r="S4412" s="53"/>
      <c r="T4412" s="53"/>
      <c r="U4412" s="53"/>
      <c r="V4412" s="53"/>
      <c r="W4412" s="53"/>
      <c r="BY4412" s="53"/>
      <c r="BZ4412" s="53"/>
    </row>
    <row r="4413" spans="2:78" s="52" customFormat="1" ht="13" x14ac:dyDescent="0.3">
      <c r="B4413" s="53" t="s">
        <v>173</v>
      </c>
      <c r="C4413" s="53" t="s">
        <v>173</v>
      </c>
      <c r="D4413" s="53" t="s">
        <v>7093</v>
      </c>
      <c r="E4413" s="53">
        <v>40.204650000000001</v>
      </c>
      <c r="F4413" s="53">
        <v>-3.8858190000000001</v>
      </c>
      <c r="G4413" s="54">
        <v>650.8673</v>
      </c>
      <c r="H4413" s="53">
        <v>3417</v>
      </c>
      <c r="I4413" s="53">
        <v>1713</v>
      </c>
      <c r="J4413" s="53">
        <v>1704</v>
      </c>
      <c r="K4413" s="52">
        <v>589</v>
      </c>
      <c r="L4413" s="52">
        <v>61.8673</v>
      </c>
      <c r="M4413" s="55">
        <v>2</v>
      </c>
      <c r="N4413" s="61" t="s">
        <v>16</v>
      </c>
      <c r="P4413" s="66"/>
      <c r="Q4413" s="53"/>
      <c r="R4413" s="53"/>
      <c r="S4413" s="53"/>
      <c r="T4413" s="53"/>
      <c r="U4413" s="53"/>
      <c r="V4413" s="53"/>
      <c r="W4413" s="53"/>
      <c r="BY4413" s="53"/>
      <c r="BZ4413" s="53"/>
    </row>
    <row r="4414" spans="2:78" s="52" customFormat="1" ht="13" x14ac:dyDescent="0.3">
      <c r="B4414" s="53" t="s">
        <v>173</v>
      </c>
      <c r="C4414" s="53" t="s">
        <v>173</v>
      </c>
      <c r="D4414" s="53" t="s">
        <v>7094</v>
      </c>
      <c r="E4414" s="53">
        <v>40.347810000000003</v>
      </c>
      <c r="F4414" s="53">
        <v>-4.027501</v>
      </c>
      <c r="G4414" s="54">
        <v>674.3175</v>
      </c>
      <c r="H4414" s="53">
        <v>8234</v>
      </c>
      <c r="I4414" s="53">
        <v>4130</v>
      </c>
      <c r="J4414" s="53">
        <v>4104</v>
      </c>
      <c r="K4414" s="52">
        <v>589</v>
      </c>
      <c r="L4414" s="52">
        <v>85.317499999999995</v>
      </c>
      <c r="M4414" s="55">
        <v>2</v>
      </c>
      <c r="N4414" s="61" t="s">
        <v>16</v>
      </c>
      <c r="P4414" s="66"/>
      <c r="Q4414" s="53"/>
      <c r="R4414" s="53"/>
      <c r="S4414" s="53"/>
      <c r="T4414" s="53"/>
      <c r="U4414" s="53"/>
      <c r="V4414" s="53"/>
      <c r="W4414" s="53"/>
      <c r="BY4414" s="53"/>
      <c r="BZ4414" s="53"/>
    </row>
    <row r="4415" spans="2:78" s="52" customFormat="1" ht="13" x14ac:dyDescent="0.3">
      <c r="B4415" s="53" t="s">
        <v>173</v>
      </c>
      <c r="C4415" s="53" t="s">
        <v>173</v>
      </c>
      <c r="D4415" s="53" t="s">
        <v>7095</v>
      </c>
      <c r="E4415" s="53">
        <v>41.133119999999998</v>
      </c>
      <c r="F4415" s="53">
        <v>-3.5818370000000002</v>
      </c>
      <c r="G4415" s="54">
        <v>1436.4190000000001</v>
      </c>
      <c r="H4415" s="53">
        <v>111</v>
      </c>
      <c r="I4415" s="53">
        <v>63</v>
      </c>
      <c r="J4415" s="53">
        <v>48</v>
      </c>
      <c r="K4415" s="52">
        <v>589</v>
      </c>
      <c r="L4415" s="52">
        <v>847.4190000000001</v>
      </c>
      <c r="M4415" s="55">
        <v>7</v>
      </c>
      <c r="N4415" s="61" t="s">
        <v>17</v>
      </c>
      <c r="P4415" s="66"/>
      <c r="Q4415" s="53"/>
      <c r="R4415" s="53"/>
      <c r="S4415" s="53"/>
      <c r="T4415" s="53"/>
      <c r="U4415" s="53"/>
      <c r="V4415" s="53"/>
      <c r="W4415" s="53"/>
      <c r="BY4415" s="53"/>
      <c r="BZ4415" s="53"/>
    </row>
    <row r="4416" spans="2:78" s="52" customFormat="1" ht="13" x14ac:dyDescent="0.3">
      <c r="B4416" s="53" t="s">
        <v>173</v>
      </c>
      <c r="C4416" s="53" t="s">
        <v>173</v>
      </c>
      <c r="D4416" s="53" t="s">
        <v>7096</v>
      </c>
      <c r="E4416" s="53">
        <v>40.754280000000001</v>
      </c>
      <c r="F4416" s="53">
        <v>-3.7833559999999999</v>
      </c>
      <c r="G4416" s="54">
        <v>922.44420000000002</v>
      </c>
      <c r="H4416" s="53">
        <v>8294</v>
      </c>
      <c r="I4416" s="53">
        <v>4103</v>
      </c>
      <c r="J4416" s="53">
        <v>4191</v>
      </c>
      <c r="K4416" s="52">
        <v>589</v>
      </c>
      <c r="L4416" s="52">
        <v>333.44420000000002</v>
      </c>
      <c r="M4416" s="55">
        <v>4</v>
      </c>
      <c r="N4416" s="61" t="s">
        <v>16</v>
      </c>
      <c r="P4416" s="66"/>
      <c r="Q4416" s="53"/>
      <c r="R4416" s="53"/>
      <c r="S4416" s="53"/>
      <c r="T4416" s="53"/>
      <c r="U4416" s="53"/>
      <c r="V4416" s="53"/>
      <c r="W4416" s="53"/>
      <c r="BY4416" s="53"/>
      <c r="BZ4416" s="53"/>
    </row>
    <row r="4417" spans="2:78" s="52" customFormat="1" ht="13" x14ac:dyDescent="0.3">
      <c r="B4417" s="53" t="s">
        <v>173</v>
      </c>
      <c r="C4417" s="53" t="s">
        <v>173</v>
      </c>
      <c r="D4417" s="53" t="s">
        <v>7097</v>
      </c>
      <c r="E4417" s="53">
        <v>40.746879999999997</v>
      </c>
      <c r="F4417" s="53">
        <v>-3.5132439999999998</v>
      </c>
      <c r="G4417" s="54">
        <v>655.09050000000002</v>
      </c>
      <c r="H4417" s="53">
        <v>2689</v>
      </c>
      <c r="I4417" s="53">
        <v>1381</v>
      </c>
      <c r="J4417" s="53">
        <v>1308</v>
      </c>
      <c r="K4417" s="52">
        <v>589</v>
      </c>
      <c r="L4417" s="52">
        <v>66.09050000000002</v>
      </c>
      <c r="M4417" s="55">
        <v>2</v>
      </c>
      <c r="N4417" s="61" t="s">
        <v>16</v>
      </c>
      <c r="P4417" s="66"/>
      <c r="Q4417" s="53"/>
      <c r="R4417" s="53"/>
      <c r="S4417" s="53"/>
      <c r="T4417" s="53"/>
      <c r="U4417" s="53"/>
      <c r="V4417" s="53"/>
      <c r="W4417" s="53"/>
      <c r="BY4417" s="53"/>
      <c r="BZ4417" s="53"/>
    </row>
    <row r="4418" spans="2:78" s="52" customFormat="1" ht="13" x14ac:dyDescent="0.3">
      <c r="B4418" s="53" t="s">
        <v>173</v>
      </c>
      <c r="C4418" s="53" t="s">
        <v>173</v>
      </c>
      <c r="D4418" s="53" t="s">
        <v>7098</v>
      </c>
      <c r="E4418" s="53">
        <v>40.244570000000003</v>
      </c>
      <c r="F4418" s="53">
        <v>-3.3144659999999999</v>
      </c>
      <c r="G4418" s="54">
        <v>580.79830000000004</v>
      </c>
      <c r="H4418" s="53">
        <v>2545</v>
      </c>
      <c r="I4418" s="53">
        <v>1317</v>
      </c>
      <c r="J4418" s="53">
        <v>1228</v>
      </c>
      <c r="K4418" s="52">
        <v>589</v>
      </c>
      <c r="L4418" s="52">
        <v>-8.2016999999999598</v>
      </c>
      <c r="M4418" s="55">
        <v>2</v>
      </c>
      <c r="N4418" s="61" t="s">
        <v>16</v>
      </c>
      <c r="P4418" s="66"/>
      <c r="Q4418" s="53"/>
      <c r="R4418" s="53"/>
      <c r="S4418" s="53"/>
      <c r="T4418" s="53"/>
      <c r="U4418" s="53"/>
      <c r="V4418" s="53"/>
      <c r="W4418" s="53"/>
      <c r="BY4418" s="53"/>
      <c r="BZ4418" s="53"/>
    </row>
    <row r="4419" spans="2:78" s="52" customFormat="1" ht="13" x14ac:dyDescent="0.3">
      <c r="B4419" s="53" t="s">
        <v>173</v>
      </c>
      <c r="C4419" s="53" t="s">
        <v>173</v>
      </c>
      <c r="D4419" s="53" t="s">
        <v>7099</v>
      </c>
      <c r="E4419" s="53">
        <v>40.13673</v>
      </c>
      <c r="F4419" s="53">
        <v>-3.5705010000000001</v>
      </c>
      <c r="G4419" s="54">
        <v>514.1019</v>
      </c>
      <c r="H4419" s="53">
        <v>1162</v>
      </c>
      <c r="I4419" s="53">
        <v>607</v>
      </c>
      <c r="J4419" s="53">
        <v>555</v>
      </c>
      <c r="K4419" s="52">
        <v>589</v>
      </c>
      <c r="L4419" s="52">
        <v>-74.898099999999999</v>
      </c>
      <c r="M4419" s="55">
        <v>2</v>
      </c>
      <c r="N4419" s="61" t="s">
        <v>16</v>
      </c>
      <c r="P4419" s="66"/>
      <c r="Q4419" s="53"/>
      <c r="R4419" s="53"/>
      <c r="S4419" s="53"/>
      <c r="T4419" s="53"/>
      <c r="U4419" s="53"/>
      <c r="V4419" s="53"/>
      <c r="W4419" s="53"/>
      <c r="BY4419" s="53"/>
      <c r="BZ4419" s="53"/>
    </row>
    <row r="4420" spans="2:78" s="52" customFormat="1" ht="13" x14ac:dyDescent="0.3">
      <c r="B4420" s="53" t="s">
        <v>173</v>
      </c>
      <c r="C4420" s="53" t="s">
        <v>173</v>
      </c>
      <c r="D4420" s="53" t="s">
        <v>7100</v>
      </c>
      <c r="E4420" s="53">
        <v>40.4589</v>
      </c>
      <c r="F4420" s="53">
        <v>-3.4797709999999999</v>
      </c>
      <c r="G4420" s="54">
        <v>591.08759999999995</v>
      </c>
      <c r="H4420" s="53">
        <v>118162</v>
      </c>
      <c r="I4420" s="53">
        <v>59640</v>
      </c>
      <c r="J4420" s="53">
        <v>58522</v>
      </c>
      <c r="K4420" s="52">
        <v>589</v>
      </c>
      <c r="L4420" s="52">
        <v>2.0875999999999522</v>
      </c>
      <c r="M4420" s="55">
        <v>2</v>
      </c>
      <c r="N4420" s="61" t="s">
        <v>16</v>
      </c>
      <c r="P4420" s="66"/>
      <c r="Q4420" s="53"/>
      <c r="R4420" s="53"/>
      <c r="S4420" s="53"/>
      <c r="T4420" s="53"/>
      <c r="U4420" s="53"/>
      <c r="V4420" s="53"/>
      <c r="W4420" s="53"/>
      <c r="BY4420" s="53"/>
      <c r="BZ4420" s="53"/>
    </row>
    <row r="4421" spans="2:78" s="52" customFormat="1" ht="13" x14ac:dyDescent="0.3">
      <c r="B4421" s="53" t="s">
        <v>173</v>
      </c>
      <c r="C4421" s="53" t="s">
        <v>173</v>
      </c>
      <c r="D4421" s="53" t="s">
        <v>7101</v>
      </c>
      <c r="E4421" s="53">
        <v>40.201540000000001</v>
      </c>
      <c r="F4421" s="53">
        <v>-3.7989289999999998</v>
      </c>
      <c r="G4421" s="54">
        <v>632.92909999999995</v>
      </c>
      <c r="H4421" s="53">
        <v>6701</v>
      </c>
      <c r="I4421" s="53">
        <v>3337</v>
      </c>
      <c r="J4421" s="53">
        <v>3364</v>
      </c>
      <c r="K4421" s="52">
        <v>589</v>
      </c>
      <c r="L4421" s="52">
        <v>43.929099999999949</v>
      </c>
      <c r="M4421" s="55">
        <v>2</v>
      </c>
      <c r="N4421" s="61" t="s">
        <v>16</v>
      </c>
      <c r="P4421" s="66"/>
      <c r="Q4421" s="53"/>
      <c r="R4421" s="53"/>
      <c r="S4421" s="53"/>
      <c r="T4421" s="53"/>
      <c r="U4421" s="53"/>
      <c r="V4421" s="53"/>
      <c r="W4421" s="53"/>
      <c r="BY4421" s="53"/>
      <c r="BZ4421" s="53"/>
    </row>
    <row r="4422" spans="2:78" s="52" customFormat="1" ht="13" x14ac:dyDescent="0.3">
      <c r="B4422" s="53" t="s">
        <v>173</v>
      </c>
      <c r="C4422" s="53" t="s">
        <v>173</v>
      </c>
      <c r="D4422" s="53" t="s">
        <v>7102</v>
      </c>
      <c r="E4422" s="53">
        <v>40.187130000000003</v>
      </c>
      <c r="F4422" s="53">
        <v>-3.7787510000000002</v>
      </c>
      <c r="G4422" s="54">
        <v>609.14760000000001</v>
      </c>
      <c r="H4422" s="53">
        <v>4049</v>
      </c>
      <c r="I4422" s="53">
        <v>2074</v>
      </c>
      <c r="J4422" s="53">
        <v>1975</v>
      </c>
      <c r="K4422" s="52">
        <v>589</v>
      </c>
      <c r="L4422" s="52">
        <v>20.147600000000011</v>
      </c>
      <c r="M4422" s="55">
        <v>2</v>
      </c>
      <c r="N4422" s="61" t="s">
        <v>16</v>
      </c>
      <c r="P4422" s="66"/>
      <c r="Q4422" s="53"/>
      <c r="R4422" s="53"/>
      <c r="S4422" s="53"/>
      <c r="T4422" s="53"/>
      <c r="U4422" s="53"/>
      <c r="V4422" s="53"/>
      <c r="W4422" s="53"/>
      <c r="BY4422" s="53"/>
      <c r="BZ4422" s="53"/>
    </row>
    <row r="4423" spans="2:78" s="52" customFormat="1" ht="13" x14ac:dyDescent="0.3">
      <c r="B4423" s="53" t="s">
        <v>173</v>
      </c>
      <c r="C4423" s="53" t="s">
        <v>173</v>
      </c>
      <c r="D4423" s="53" t="s">
        <v>7103</v>
      </c>
      <c r="E4423" s="53">
        <v>40.827849999999998</v>
      </c>
      <c r="F4423" s="53">
        <v>-3.5384880000000001</v>
      </c>
      <c r="G4423" s="54">
        <v>742.32560000000001</v>
      </c>
      <c r="H4423" s="53">
        <v>4853</v>
      </c>
      <c r="I4423" s="53">
        <v>2530</v>
      </c>
      <c r="J4423" s="53">
        <v>2323</v>
      </c>
      <c r="K4423" s="52">
        <v>589</v>
      </c>
      <c r="L4423" s="52">
        <v>153.32560000000001</v>
      </c>
      <c r="M4423" s="55">
        <v>2</v>
      </c>
      <c r="N4423" s="61" t="s">
        <v>16</v>
      </c>
      <c r="P4423" s="66"/>
      <c r="Q4423" s="53"/>
      <c r="R4423" s="53"/>
      <c r="S4423" s="53"/>
      <c r="T4423" s="53"/>
      <c r="U4423" s="53"/>
      <c r="V4423" s="53"/>
      <c r="W4423" s="53"/>
      <c r="BY4423" s="53"/>
      <c r="BZ4423" s="53"/>
    </row>
    <row r="4424" spans="2:78" s="52" customFormat="1" ht="13" x14ac:dyDescent="0.3">
      <c r="B4424" s="53" t="s">
        <v>173</v>
      </c>
      <c r="C4424" s="53" t="s">
        <v>173</v>
      </c>
      <c r="D4424" s="53" t="s">
        <v>7104</v>
      </c>
      <c r="E4424" s="53">
        <v>40.576279999999997</v>
      </c>
      <c r="F4424" s="53">
        <v>-3.9294519999999999</v>
      </c>
      <c r="G4424" s="54">
        <v>847.14499999999998</v>
      </c>
      <c r="H4424" s="53">
        <v>21781</v>
      </c>
      <c r="I4424" s="53">
        <v>10603</v>
      </c>
      <c r="J4424" s="53">
        <v>11178</v>
      </c>
      <c r="K4424" s="52">
        <v>589</v>
      </c>
      <c r="L4424" s="52">
        <v>258.14499999999998</v>
      </c>
      <c r="M4424" s="55">
        <v>4</v>
      </c>
      <c r="N4424" s="61" t="s">
        <v>16</v>
      </c>
      <c r="P4424" s="66"/>
      <c r="Q4424" s="53"/>
      <c r="R4424" s="53"/>
      <c r="S4424" s="53"/>
      <c r="T4424" s="53"/>
      <c r="U4424" s="53"/>
      <c r="V4424" s="53"/>
      <c r="W4424" s="53"/>
      <c r="BY4424" s="53"/>
      <c r="BZ4424" s="53"/>
    </row>
    <row r="4425" spans="2:78" s="52" customFormat="1" ht="13" x14ac:dyDescent="0.3">
      <c r="B4425" s="53" t="s">
        <v>173</v>
      </c>
      <c r="C4425" s="53" t="s">
        <v>173</v>
      </c>
      <c r="D4425" s="53" t="s">
        <v>7105</v>
      </c>
      <c r="E4425" s="53">
        <v>40.837049999999998</v>
      </c>
      <c r="F4425" s="53">
        <v>-3.4944069999999998</v>
      </c>
      <c r="G4425" s="54">
        <v>705.33749999999998</v>
      </c>
      <c r="H4425" s="53">
        <v>769</v>
      </c>
      <c r="I4425" s="53">
        <v>391</v>
      </c>
      <c r="J4425" s="53">
        <v>378</v>
      </c>
      <c r="K4425" s="52">
        <v>589</v>
      </c>
      <c r="L4425" s="52">
        <v>116.33749999999998</v>
      </c>
      <c r="M4425" s="55">
        <v>2</v>
      </c>
      <c r="N4425" s="61" t="s">
        <v>16</v>
      </c>
      <c r="P4425" s="66"/>
      <c r="Q4425" s="53"/>
      <c r="R4425" s="53"/>
      <c r="S4425" s="53"/>
      <c r="T4425" s="53"/>
      <c r="U4425" s="53"/>
      <c r="V4425" s="53"/>
      <c r="W4425" s="53"/>
      <c r="BY4425" s="53"/>
      <c r="BZ4425" s="53"/>
    </row>
    <row r="4426" spans="2:78" s="52" customFormat="1" ht="13" x14ac:dyDescent="0.3">
      <c r="B4426" s="53" t="s">
        <v>173</v>
      </c>
      <c r="C4426" s="53" t="s">
        <v>173</v>
      </c>
      <c r="D4426" s="53" t="s">
        <v>7106</v>
      </c>
      <c r="E4426" s="53">
        <v>40.404730000000001</v>
      </c>
      <c r="F4426" s="53">
        <v>-3.3601320000000001</v>
      </c>
      <c r="G4426" s="54">
        <v>668.04489999999998</v>
      </c>
      <c r="H4426" s="53">
        <v>7776</v>
      </c>
      <c r="I4426" s="53">
        <v>4019</v>
      </c>
      <c r="J4426" s="53">
        <v>3757</v>
      </c>
      <c r="K4426" s="52">
        <v>589</v>
      </c>
      <c r="L4426" s="52">
        <v>79.044899999999984</v>
      </c>
      <c r="M4426" s="55">
        <v>2</v>
      </c>
      <c r="N4426" s="61" t="s">
        <v>16</v>
      </c>
      <c r="P4426" s="66"/>
      <c r="Q4426" s="53"/>
      <c r="R4426" s="53"/>
      <c r="S4426" s="53"/>
      <c r="T4426" s="53"/>
      <c r="U4426" s="53"/>
      <c r="V4426" s="53"/>
      <c r="W4426" s="53"/>
      <c r="BY4426" s="53"/>
      <c r="BZ4426" s="53"/>
    </row>
    <row r="4427" spans="2:78" s="52" customFormat="1" ht="13" x14ac:dyDescent="0.3">
      <c r="B4427" s="53" t="s">
        <v>173</v>
      </c>
      <c r="C4427" s="53" t="s">
        <v>173</v>
      </c>
      <c r="D4427" s="53" t="s">
        <v>7107</v>
      </c>
      <c r="E4427" s="53">
        <v>40.599069999999998</v>
      </c>
      <c r="F4427" s="53">
        <v>-3.7122579999999998</v>
      </c>
      <c r="G4427" s="54">
        <v>744.37289999999996</v>
      </c>
      <c r="H4427" s="53">
        <v>41064</v>
      </c>
      <c r="I4427" s="53">
        <v>20018</v>
      </c>
      <c r="J4427" s="53">
        <v>21046</v>
      </c>
      <c r="K4427" s="52">
        <v>589</v>
      </c>
      <c r="L4427" s="52">
        <v>155.37289999999996</v>
      </c>
      <c r="M4427" s="55">
        <v>2</v>
      </c>
      <c r="N4427" s="61" t="s">
        <v>16</v>
      </c>
      <c r="P4427" s="66"/>
      <c r="Q4427" s="53"/>
      <c r="R4427" s="53"/>
      <c r="S4427" s="53"/>
      <c r="T4427" s="53"/>
      <c r="U4427" s="53"/>
      <c r="V4427" s="53"/>
      <c r="W4427" s="53"/>
      <c r="BY4427" s="53"/>
      <c r="BZ4427" s="53"/>
    </row>
    <row r="4428" spans="2:78" s="52" customFormat="1" ht="13" x14ac:dyDescent="0.3">
      <c r="B4428" s="53" t="s">
        <v>173</v>
      </c>
      <c r="C4428" s="53" t="s">
        <v>173</v>
      </c>
      <c r="D4428" s="53" t="s">
        <v>7108</v>
      </c>
      <c r="E4428" s="53">
        <v>40.211150000000004</v>
      </c>
      <c r="F4428" s="53">
        <v>-3.194556</v>
      </c>
      <c r="G4428" s="54">
        <v>737.99289999999996</v>
      </c>
      <c r="H4428" s="53">
        <v>692</v>
      </c>
      <c r="I4428" s="53">
        <v>345</v>
      </c>
      <c r="J4428" s="53">
        <v>347</v>
      </c>
      <c r="K4428" s="52">
        <v>589</v>
      </c>
      <c r="L4428" s="52">
        <v>148.99289999999996</v>
      </c>
      <c r="M4428" s="55">
        <v>2</v>
      </c>
      <c r="N4428" s="61" t="s">
        <v>16</v>
      </c>
      <c r="P4428" s="66"/>
      <c r="Q4428" s="53"/>
      <c r="R4428" s="53"/>
      <c r="S4428" s="53"/>
      <c r="T4428" s="53"/>
      <c r="U4428" s="53"/>
      <c r="V4428" s="53"/>
      <c r="W4428" s="53"/>
      <c r="BY4428" s="53"/>
      <c r="BZ4428" s="53"/>
    </row>
    <row r="4429" spans="2:78" s="52" customFormat="1" ht="13" x14ac:dyDescent="0.3">
      <c r="B4429" s="53" t="s">
        <v>173</v>
      </c>
      <c r="C4429" s="53" t="s">
        <v>173</v>
      </c>
      <c r="D4429" s="53" t="s">
        <v>7109</v>
      </c>
      <c r="E4429" s="53">
        <v>40.630989999999997</v>
      </c>
      <c r="F4429" s="53">
        <v>-3.332983</v>
      </c>
      <c r="G4429" s="54">
        <v>713.67899999999997</v>
      </c>
      <c r="H4429" s="53">
        <v>1255</v>
      </c>
      <c r="I4429" s="53">
        <v>663</v>
      </c>
      <c r="J4429" s="53">
        <v>592</v>
      </c>
      <c r="K4429" s="52">
        <v>589</v>
      </c>
      <c r="L4429" s="52">
        <v>124.67899999999997</v>
      </c>
      <c r="M4429" s="55">
        <v>2</v>
      </c>
      <c r="N4429" s="61" t="s">
        <v>16</v>
      </c>
      <c r="P4429" s="66"/>
      <c r="Q4429" s="53"/>
      <c r="R4429" s="53"/>
      <c r="S4429" s="53"/>
      <c r="T4429" s="53"/>
      <c r="U4429" s="53"/>
      <c r="V4429" s="53"/>
      <c r="W4429" s="53"/>
      <c r="BY4429" s="53"/>
      <c r="BZ4429" s="53"/>
    </row>
    <row r="4430" spans="2:78" s="52" customFormat="1" ht="13" x14ac:dyDescent="0.3">
      <c r="B4430" s="53" t="s">
        <v>173</v>
      </c>
      <c r="C4430" s="53" t="s">
        <v>173</v>
      </c>
      <c r="D4430" s="53" t="s">
        <v>7110</v>
      </c>
      <c r="E4430" s="53">
        <v>40.161920000000002</v>
      </c>
      <c r="F4430" s="53">
        <v>-3.3672490000000002</v>
      </c>
      <c r="G4430" s="54">
        <v>710.8623</v>
      </c>
      <c r="H4430" s="53">
        <v>872</v>
      </c>
      <c r="I4430" s="53">
        <v>451</v>
      </c>
      <c r="J4430" s="53">
        <v>421</v>
      </c>
      <c r="K4430" s="52">
        <v>589</v>
      </c>
      <c r="L4430" s="52">
        <v>121.8623</v>
      </c>
      <c r="M4430" s="55">
        <v>2</v>
      </c>
      <c r="N4430" s="61" t="s">
        <v>16</v>
      </c>
      <c r="P4430" s="66"/>
      <c r="Q4430" s="53"/>
      <c r="R4430" s="53"/>
      <c r="S4430" s="53"/>
      <c r="T4430" s="53"/>
      <c r="U4430" s="53"/>
      <c r="V4430" s="53"/>
      <c r="W4430" s="53"/>
      <c r="BY4430" s="53"/>
      <c r="BZ4430" s="53"/>
    </row>
    <row r="4431" spans="2:78" s="52" customFormat="1" ht="13" x14ac:dyDescent="0.3">
      <c r="B4431" s="53" t="s">
        <v>173</v>
      </c>
      <c r="C4431" s="53" t="s">
        <v>173</v>
      </c>
      <c r="D4431" s="53" t="s">
        <v>7111</v>
      </c>
      <c r="E4431" s="53">
        <v>40.872520000000002</v>
      </c>
      <c r="F4431" s="53">
        <v>-3.6629559999999999</v>
      </c>
      <c r="G4431" s="54">
        <v>1133.3630000000001</v>
      </c>
      <c r="H4431" s="53">
        <v>975</v>
      </c>
      <c r="I4431" s="53">
        <v>528</v>
      </c>
      <c r="J4431" s="53">
        <v>447</v>
      </c>
      <c r="K4431" s="52">
        <v>589</v>
      </c>
      <c r="L4431" s="52">
        <v>544.36300000000006</v>
      </c>
      <c r="M4431" s="55">
        <v>5</v>
      </c>
      <c r="N4431" s="61" t="s">
        <v>17</v>
      </c>
      <c r="P4431" s="66"/>
      <c r="Q4431" s="53"/>
      <c r="R4431" s="53"/>
      <c r="S4431" s="53"/>
      <c r="T4431" s="53"/>
      <c r="U4431" s="53"/>
      <c r="V4431" s="53"/>
      <c r="W4431" s="53"/>
      <c r="BY4431" s="53"/>
      <c r="BZ4431" s="53"/>
    </row>
    <row r="4432" spans="2:78" s="52" customFormat="1" ht="13" x14ac:dyDescent="0.3">
      <c r="B4432" s="53" t="s">
        <v>173</v>
      </c>
      <c r="C4432" s="53" t="s">
        <v>173</v>
      </c>
      <c r="D4432" s="53" t="s">
        <v>7112</v>
      </c>
      <c r="E4432" s="53">
        <v>40.511470000000003</v>
      </c>
      <c r="F4432" s="53">
        <v>-4.2959259999999997</v>
      </c>
      <c r="G4432" s="54">
        <v>864.91759999999999</v>
      </c>
      <c r="H4432" s="53">
        <v>858</v>
      </c>
      <c r="I4432" s="53">
        <v>425</v>
      </c>
      <c r="J4432" s="53">
        <v>433</v>
      </c>
      <c r="K4432" s="52">
        <v>589</v>
      </c>
      <c r="L4432" s="52">
        <v>275.91759999999999</v>
      </c>
      <c r="M4432" s="55">
        <v>4</v>
      </c>
      <c r="N4432" s="61" t="s">
        <v>16</v>
      </c>
      <c r="P4432" s="66"/>
      <c r="Q4432" s="53"/>
      <c r="R4432" s="53"/>
      <c r="S4432" s="53"/>
      <c r="T4432" s="53"/>
      <c r="U4432" s="53"/>
      <c r="V4432" s="53"/>
      <c r="W4432" s="53"/>
      <c r="BY4432" s="53"/>
      <c r="BZ4432" s="53"/>
    </row>
    <row r="4433" spans="2:78" s="52" customFormat="1" ht="13" x14ac:dyDescent="0.3">
      <c r="B4433" s="53" t="s">
        <v>173</v>
      </c>
      <c r="C4433" s="53" t="s">
        <v>173</v>
      </c>
      <c r="D4433" s="53" t="s">
        <v>7113</v>
      </c>
      <c r="E4433" s="53">
        <v>40.502079999999999</v>
      </c>
      <c r="F4433" s="53">
        <v>-4.0658409999999998</v>
      </c>
      <c r="G4433" s="54">
        <v>820.93370000000004</v>
      </c>
      <c r="H4433" s="53">
        <v>11045</v>
      </c>
      <c r="I4433" s="53">
        <v>5713</v>
      </c>
      <c r="J4433" s="53">
        <v>5332</v>
      </c>
      <c r="K4433" s="52">
        <v>589</v>
      </c>
      <c r="L4433" s="52">
        <v>231.93370000000004</v>
      </c>
      <c r="M4433" s="55">
        <v>4</v>
      </c>
      <c r="N4433" s="61" t="s">
        <v>16</v>
      </c>
      <c r="P4433" s="66"/>
      <c r="Q4433" s="53"/>
      <c r="R4433" s="53"/>
      <c r="S4433" s="53"/>
      <c r="T4433" s="53"/>
      <c r="U4433" s="53"/>
      <c r="V4433" s="53"/>
      <c r="W4433" s="53"/>
      <c r="BY4433" s="53"/>
      <c r="BZ4433" s="53"/>
    </row>
    <row r="4434" spans="2:78" s="52" customFormat="1" ht="13" x14ac:dyDescent="0.3">
      <c r="B4434" s="53" t="s">
        <v>173</v>
      </c>
      <c r="C4434" s="53" t="s">
        <v>173</v>
      </c>
      <c r="D4434" s="53" t="s">
        <v>7114</v>
      </c>
      <c r="E4434" s="53">
        <v>40.192689999999999</v>
      </c>
      <c r="F4434" s="53">
        <v>-3.6798739999999999</v>
      </c>
      <c r="G4434" s="54">
        <v>612.726</v>
      </c>
      <c r="H4434" s="53">
        <v>62750</v>
      </c>
      <c r="I4434" s="53">
        <v>31546</v>
      </c>
      <c r="J4434" s="53">
        <v>31204</v>
      </c>
      <c r="K4434" s="52">
        <v>589</v>
      </c>
      <c r="L4434" s="52">
        <v>23.725999999999999</v>
      </c>
      <c r="M4434" s="55">
        <v>2</v>
      </c>
      <c r="N4434" s="61" t="s">
        <v>16</v>
      </c>
      <c r="P4434" s="66"/>
      <c r="Q4434" s="53"/>
      <c r="R4434" s="53"/>
      <c r="S4434" s="53"/>
      <c r="T4434" s="53"/>
      <c r="U4434" s="53"/>
      <c r="V4434" s="53"/>
      <c r="W4434" s="53"/>
      <c r="BY4434" s="53"/>
      <c r="BZ4434" s="53"/>
    </row>
    <row r="4435" spans="2:78" s="52" customFormat="1" ht="13" x14ac:dyDescent="0.3">
      <c r="B4435" s="53" t="s">
        <v>173</v>
      </c>
      <c r="C4435" s="53" t="s">
        <v>173</v>
      </c>
      <c r="D4435" s="53" t="s">
        <v>7115</v>
      </c>
      <c r="E4435" s="53">
        <v>40.629489999999997</v>
      </c>
      <c r="F4435" s="53">
        <v>-3.4750169999999998</v>
      </c>
      <c r="G4435" s="54">
        <v>680.20870000000002</v>
      </c>
      <c r="H4435" s="53">
        <v>3035</v>
      </c>
      <c r="I4435" s="53">
        <v>1562</v>
      </c>
      <c r="J4435" s="53">
        <v>1473</v>
      </c>
      <c r="K4435" s="52">
        <v>589</v>
      </c>
      <c r="L4435" s="52">
        <v>91.208700000000022</v>
      </c>
      <c r="M4435" s="55">
        <v>2</v>
      </c>
      <c r="N4435" s="61" t="s">
        <v>16</v>
      </c>
      <c r="P4435" s="66"/>
      <c r="Q4435" s="53"/>
      <c r="R4435" s="53"/>
      <c r="S4435" s="53"/>
      <c r="T4435" s="53"/>
      <c r="U4435" s="53"/>
      <c r="V4435" s="53"/>
      <c r="W4435" s="53"/>
      <c r="BY4435" s="53"/>
      <c r="BZ4435" s="53"/>
    </row>
    <row r="4436" spans="2:78" s="52" customFormat="1" ht="13" x14ac:dyDescent="0.3">
      <c r="B4436" s="53" t="s">
        <v>173</v>
      </c>
      <c r="C4436" s="53" t="s">
        <v>173</v>
      </c>
      <c r="D4436" s="53" t="s">
        <v>7116</v>
      </c>
      <c r="E4436" s="53">
        <v>40.760590000000001</v>
      </c>
      <c r="F4436" s="53">
        <v>-3.4659140000000002</v>
      </c>
      <c r="G4436" s="54">
        <v>744.89070000000004</v>
      </c>
      <c r="H4436" s="53">
        <v>449</v>
      </c>
      <c r="I4436" s="53">
        <v>232</v>
      </c>
      <c r="J4436" s="53">
        <v>217</v>
      </c>
      <c r="K4436" s="52">
        <v>589</v>
      </c>
      <c r="L4436" s="52">
        <v>155.89070000000004</v>
      </c>
      <c r="M4436" s="55">
        <v>2</v>
      </c>
      <c r="N4436" s="61" t="s">
        <v>16</v>
      </c>
      <c r="P4436" s="66"/>
      <c r="Q4436" s="53"/>
      <c r="R4436" s="53"/>
      <c r="S4436" s="53"/>
      <c r="T4436" s="53"/>
      <c r="U4436" s="53"/>
      <c r="V4436" s="53"/>
      <c r="W4436" s="53"/>
      <c r="BY4436" s="53"/>
      <c r="BZ4436" s="53"/>
    </row>
    <row r="4437" spans="2:78" s="52" customFormat="1" ht="13" x14ac:dyDescent="0.3">
      <c r="B4437" s="53" t="s">
        <v>173</v>
      </c>
      <c r="C4437" s="53" t="s">
        <v>173</v>
      </c>
      <c r="D4437" s="53" t="s">
        <v>7117</v>
      </c>
      <c r="E4437" s="53">
        <v>40.695590000000003</v>
      </c>
      <c r="F4437" s="53">
        <v>-3.5142509999999998</v>
      </c>
      <c r="G4437" s="54">
        <v>651.75300000000004</v>
      </c>
      <c r="H4437" s="53">
        <v>3847</v>
      </c>
      <c r="I4437" s="53">
        <v>2021</v>
      </c>
      <c r="J4437" s="53">
        <v>1826</v>
      </c>
      <c r="K4437" s="52">
        <v>589</v>
      </c>
      <c r="L4437" s="52">
        <v>62.753000000000043</v>
      </c>
      <c r="M4437" s="55">
        <v>2</v>
      </c>
      <c r="N4437" s="61" t="s">
        <v>16</v>
      </c>
      <c r="P4437" s="66"/>
      <c r="Q4437" s="53"/>
      <c r="R4437" s="53"/>
      <c r="S4437" s="53"/>
      <c r="T4437" s="53"/>
      <c r="U4437" s="53"/>
      <c r="V4437" s="53"/>
      <c r="W4437" s="53"/>
      <c r="BY4437" s="53"/>
      <c r="BZ4437" s="53"/>
    </row>
    <row r="4438" spans="2:78" s="52" customFormat="1" ht="13" x14ac:dyDescent="0.3">
      <c r="B4438" s="53" t="s">
        <v>173</v>
      </c>
      <c r="C4438" s="53" t="s">
        <v>173</v>
      </c>
      <c r="D4438" s="53" t="s">
        <v>7118</v>
      </c>
      <c r="E4438" s="53">
        <v>40.295479999999998</v>
      </c>
      <c r="F4438" s="53">
        <v>-3.303884</v>
      </c>
      <c r="G4438" s="54">
        <v>724.28060000000005</v>
      </c>
      <c r="H4438" s="53">
        <v>2794</v>
      </c>
      <c r="I4438" s="53">
        <v>1437</v>
      </c>
      <c r="J4438" s="53">
        <v>1357</v>
      </c>
      <c r="K4438" s="52">
        <v>589</v>
      </c>
      <c r="L4438" s="52">
        <v>135.28060000000005</v>
      </c>
      <c r="M4438" s="55">
        <v>2</v>
      </c>
      <c r="N4438" s="61" t="s">
        <v>16</v>
      </c>
      <c r="P4438" s="66"/>
      <c r="Q4438" s="53"/>
      <c r="R4438" s="53"/>
      <c r="S4438" s="53"/>
      <c r="T4438" s="53"/>
      <c r="U4438" s="53"/>
      <c r="V4438" s="53"/>
      <c r="W4438" s="53"/>
      <c r="BY4438" s="53"/>
      <c r="BZ4438" s="53"/>
    </row>
    <row r="4439" spans="2:78" s="52" customFormat="1" ht="13" x14ac:dyDescent="0.3">
      <c r="B4439" s="53" t="s">
        <v>173</v>
      </c>
      <c r="C4439" s="53" t="s">
        <v>173</v>
      </c>
      <c r="D4439" s="53" t="s">
        <v>7119</v>
      </c>
      <c r="E4439" s="53">
        <v>40.419719999999998</v>
      </c>
      <c r="F4439" s="53">
        <v>-3.298921</v>
      </c>
      <c r="G4439" s="54">
        <v>733.93730000000005</v>
      </c>
      <c r="H4439" s="53">
        <v>465</v>
      </c>
      <c r="I4439" s="53">
        <v>249</v>
      </c>
      <c r="J4439" s="53">
        <v>216</v>
      </c>
      <c r="K4439" s="52">
        <v>589</v>
      </c>
      <c r="L4439" s="52">
        <v>144.93730000000005</v>
      </c>
      <c r="M4439" s="55">
        <v>2</v>
      </c>
      <c r="N4439" s="61" t="s">
        <v>16</v>
      </c>
      <c r="P4439" s="66"/>
      <c r="Q4439" s="53"/>
      <c r="R4439" s="53"/>
      <c r="S4439" s="53"/>
      <c r="T4439" s="53"/>
      <c r="U4439" s="53"/>
      <c r="V4439" s="53"/>
      <c r="W4439" s="53"/>
      <c r="BY4439" s="53"/>
      <c r="BZ4439" s="53"/>
    </row>
    <row r="4440" spans="2:78" s="52" customFormat="1" ht="13" x14ac:dyDescent="0.3">
      <c r="B4440" s="53" t="s">
        <v>173</v>
      </c>
      <c r="C4440" s="53" t="s">
        <v>173</v>
      </c>
      <c r="D4440" s="53" t="s">
        <v>7120</v>
      </c>
      <c r="E4440" s="53">
        <v>40.36703</v>
      </c>
      <c r="F4440" s="53">
        <v>-3.488029</v>
      </c>
      <c r="G4440" s="54">
        <v>555.89030000000002</v>
      </c>
      <c r="H4440" s="53">
        <v>11553</v>
      </c>
      <c r="I4440" s="53">
        <v>5901</v>
      </c>
      <c r="J4440" s="53">
        <v>5652</v>
      </c>
      <c r="K4440" s="52">
        <v>589</v>
      </c>
      <c r="L4440" s="52">
        <v>-33.109699999999975</v>
      </c>
      <c r="M4440" s="55">
        <v>2</v>
      </c>
      <c r="N4440" s="61" t="s">
        <v>16</v>
      </c>
      <c r="P4440" s="66"/>
      <c r="Q4440" s="53"/>
      <c r="R4440" s="53"/>
      <c r="S4440" s="53"/>
      <c r="T4440" s="53"/>
      <c r="U4440" s="53"/>
      <c r="V4440" s="53"/>
      <c r="W4440" s="53"/>
      <c r="BY4440" s="53"/>
      <c r="BZ4440" s="53"/>
    </row>
    <row r="4441" spans="2:78" s="52" customFormat="1" ht="13" x14ac:dyDescent="0.3">
      <c r="B4441" s="53" t="s">
        <v>173</v>
      </c>
      <c r="C4441" s="53" t="s">
        <v>173</v>
      </c>
      <c r="D4441" s="53" t="s">
        <v>7121</v>
      </c>
      <c r="E4441" s="53">
        <v>40.766030000000001</v>
      </c>
      <c r="F4441" s="53">
        <v>-3.5820340000000002</v>
      </c>
      <c r="G4441" s="54">
        <v>894.38800000000003</v>
      </c>
      <c r="H4441" s="53">
        <v>1680</v>
      </c>
      <c r="I4441" s="53">
        <v>876</v>
      </c>
      <c r="J4441" s="53">
        <v>804</v>
      </c>
      <c r="K4441" s="52">
        <v>589</v>
      </c>
      <c r="L4441" s="52">
        <v>305.38800000000003</v>
      </c>
      <c r="M4441" s="55">
        <v>4</v>
      </c>
      <c r="N4441" s="61" t="s">
        <v>16</v>
      </c>
      <c r="P4441" s="66"/>
      <c r="Q4441" s="53"/>
      <c r="R4441" s="53"/>
      <c r="S4441" s="53"/>
      <c r="T4441" s="53"/>
      <c r="U4441" s="53"/>
      <c r="V4441" s="53"/>
      <c r="W4441" s="53"/>
      <c r="BY4441" s="53"/>
      <c r="BZ4441" s="53"/>
    </row>
    <row r="4442" spans="2:78" s="52" customFormat="1" ht="13" x14ac:dyDescent="0.3">
      <c r="B4442" s="53" t="s">
        <v>173</v>
      </c>
      <c r="C4442" s="53" t="s">
        <v>173</v>
      </c>
      <c r="D4442" s="53" t="s">
        <v>7122</v>
      </c>
      <c r="E4442" s="53">
        <v>40.798690000000001</v>
      </c>
      <c r="F4442" s="53">
        <v>-3.6221390000000002</v>
      </c>
      <c r="G4442" s="54">
        <v>883.18849999999998</v>
      </c>
      <c r="H4442" s="53">
        <v>1682</v>
      </c>
      <c r="I4442" s="53">
        <v>867</v>
      </c>
      <c r="J4442" s="53">
        <v>815</v>
      </c>
      <c r="K4442" s="52">
        <v>589</v>
      </c>
      <c r="L4442" s="52">
        <v>294.18849999999998</v>
      </c>
      <c r="M4442" s="55">
        <v>4</v>
      </c>
      <c r="N4442" s="61" t="s">
        <v>16</v>
      </c>
      <c r="P4442" s="66"/>
      <c r="Q4442" s="53"/>
      <c r="R4442" s="53"/>
      <c r="S4442" s="53"/>
      <c r="T4442" s="53"/>
      <c r="U4442" s="53"/>
      <c r="V4442" s="53"/>
      <c r="W4442" s="53"/>
      <c r="BY4442" s="53"/>
      <c r="BZ4442" s="53"/>
    </row>
    <row r="4443" spans="2:78" s="52" customFormat="1" ht="13" x14ac:dyDescent="0.3">
      <c r="B4443" s="53" t="s">
        <v>173</v>
      </c>
      <c r="C4443" s="53" t="s">
        <v>173</v>
      </c>
      <c r="D4443" s="53" t="s">
        <v>7123</v>
      </c>
      <c r="E4443" s="53">
        <v>40.276780000000002</v>
      </c>
      <c r="F4443" s="53">
        <v>-4.3056419999999997</v>
      </c>
      <c r="G4443" s="54">
        <v>512.45429999999999</v>
      </c>
      <c r="H4443" s="53">
        <v>6368</v>
      </c>
      <c r="I4443" s="53">
        <v>3350</v>
      </c>
      <c r="J4443" s="53">
        <v>3018</v>
      </c>
      <c r="K4443" s="52">
        <v>589</v>
      </c>
      <c r="L4443" s="52">
        <v>-76.545700000000011</v>
      </c>
      <c r="M4443" s="55">
        <v>2</v>
      </c>
      <c r="N4443" s="61" t="s">
        <v>16</v>
      </c>
      <c r="P4443" s="66"/>
      <c r="Q4443" s="53"/>
      <c r="R4443" s="53"/>
      <c r="S4443" s="53"/>
      <c r="T4443" s="53"/>
      <c r="U4443" s="53"/>
      <c r="V4443" s="53"/>
      <c r="W4443" s="53"/>
      <c r="BY4443" s="53"/>
      <c r="BZ4443" s="53"/>
    </row>
    <row r="4444" spans="2:78" s="52" customFormat="1" ht="13" x14ac:dyDescent="0.3">
      <c r="B4444" s="53" t="s">
        <v>173</v>
      </c>
      <c r="C4444" s="53" t="s">
        <v>173</v>
      </c>
      <c r="D4444" s="53" t="s">
        <v>7124</v>
      </c>
      <c r="E4444" s="53">
        <v>40.104239999999997</v>
      </c>
      <c r="F4444" s="53">
        <v>-3.4849030000000001</v>
      </c>
      <c r="G4444" s="54">
        <v>635.76639999999998</v>
      </c>
      <c r="H4444" s="53">
        <v>3389</v>
      </c>
      <c r="I4444" s="53">
        <v>1748</v>
      </c>
      <c r="J4444" s="53">
        <v>1641</v>
      </c>
      <c r="K4444" s="52">
        <v>589</v>
      </c>
      <c r="L4444" s="52">
        <v>46.766399999999976</v>
      </c>
      <c r="M4444" s="55">
        <v>2</v>
      </c>
      <c r="N4444" s="61" t="s">
        <v>16</v>
      </c>
      <c r="P4444" s="66"/>
      <c r="Q4444" s="53"/>
      <c r="R4444" s="53"/>
      <c r="S4444" s="53"/>
      <c r="T4444" s="53"/>
      <c r="U4444" s="53"/>
      <c r="V4444" s="53"/>
      <c r="W4444" s="53"/>
      <c r="BY4444" s="53"/>
      <c r="BZ4444" s="53"/>
    </row>
    <row r="4445" spans="2:78" s="52" customFormat="1" ht="13" x14ac:dyDescent="0.3">
      <c r="B4445" s="53" t="s">
        <v>173</v>
      </c>
      <c r="C4445" s="53" t="s">
        <v>173</v>
      </c>
      <c r="D4445" s="53" t="s">
        <v>7125</v>
      </c>
      <c r="E4445" s="53">
        <v>40.432279999999999</v>
      </c>
      <c r="F4445" s="53">
        <v>-3.2988689999999998</v>
      </c>
      <c r="G4445" s="54">
        <v>744.67020000000002</v>
      </c>
      <c r="H4445" s="53">
        <v>8923</v>
      </c>
      <c r="I4445" s="53">
        <v>4566</v>
      </c>
      <c r="J4445" s="53">
        <v>4357</v>
      </c>
      <c r="K4445" s="52">
        <v>589</v>
      </c>
      <c r="L4445" s="52">
        <v>155.67020000000002</v>
      </c>
      <c r="M4445" s="55">
        <v>2</v>
      </c>
      <c r="N4445" s="61" t="s">
        <v>16</v>
      </c>
      <c r="P4445" s="66"/>
      <c r="Q4445" s="53"/>
      <c r="R4445" s="53"/>
      <c r="S4445" s="53"/>
      <c r="T4445" s="53"/>
      <c r="U4445" s="53"/>
      <c r="V4445" s="53"/>
      <c r="W4445" s="53"/>
      <c r="BY4445" s="53"/>
      <c r="BZ4445" s="53"/>
    </row>
    <row r="4446" spans="2:78" s="52" customFormat="1" ht="13" x14ac:dyDescent="0.3">
      <c r="B4446" s="53" t="s">
        <v>173</v>
      </c>
      <c r="C4446" s="53" t="s">
        <v>173</v>
      </c>
      <c r="D4446" s="53" t="s">
        <v>7126</v>
      </c>
      <c r="E4446" s="53">
        <v>40.06812</v>
      </c>
      <c r="F4446" s="53">
        <v>-3.2404280000000001</v>
      </c>
      <c r="G4446" s="54">
        <v>549.42909999999995</v>
      </c>
      <c r="H4446" s="53">
        <v>786</v>
      </c>
      <c r="I4446" s="53">
        <v>407</v>
      </c>
      <c r="J4446" s="53">
        <v>379</v>
      </c>
      <c r="K4446" s="52">
        <v>589</v>
      </c>
      <c r="L4446" s="52">
        <v>-39.570900000000051</v>
      </c>
      <c r="M4446" s="55">
        <v>2</v>
      </c>
      <c r="N4446" s="61" t="s">
        <v>16</v>
      </c>
      <c r="P4446" s="66"/>
      <c r="Q4446" s="53"/>
      <c r="R4446" s="53"/>
      <c r="S4446" s="53"/>
      <c r="T4446" s="53"/>
      <c r="U4446" s="53"/>
      <c r="V4446" s="53"/>
      <c r="W4446" s="53"/>
      <c r="BY4446" s="53"/>
      <c r="BZ4446" s="53"/>
    </row>
    <row r="4447" spans="2:78" s="52" customFormat="1" ht="13" x14ac:dyDescent="0.3">
      <c r="B4447" s="53" t="s">
        <v>173</v>
      </c>
      <c r="C4447" s="53" t="s">
        <v>173</v>
      </c>
      <c r="D4447" s="53" t="s">
        <v>7127</v>
      </c>
      <c r="E4447" s="53">
        <v>40.299610000000001</v>
      </c>
      <c r="F4447" s="53">
        <v>-4.1100510000000003</v>
      </c>
      <c r="G4447" s="54">
        <v>550.47519999999997</v>
      </c>
      <c r="H4447" s="53">
        <v>2441</v>
      </c>
      <c r="I4447" s="53">
        <v>1223</v>
      </c>
      <c r="J4447" s="53">
        <v>1218</v>
      </c>
      <c r="K4447" s="52">
        <v>589</v>
      </c>
      <c r="L4447" s="52">
        <v>-38.524800000000027</v>
      </c>
      <c r="M4447" s="55">
        <v>2</v>
      </c>
      <c r="N4447" s="61" t="s">
        <v>16</v>
      </c>
      <c r="P4447" s="66"/>
      <c r="Q4447" s="53"/>
      <c r="R4447" s="53"/>
      <c r="S4447" s="53"/>
      <c r="T4447" s="53"/>
      <c r="U4447" s="53"/>
      <c r="V4447" s="53"/>
      <c r="W4447" s="53"/>
      <c r="BY4447" s="53"/>
      <c r="BZ4447" s="53"/>
    </row>
    <row r="4448" spans="2:78" s="52" customFormat="1" ht="13" x14ac:dyDescent="0.3">
      <c r="B4448" s="53" t="s">
        <v>173</v>
      </c>
      <c r="C4448" s="53" t="s">
        <v>173</v>
      </c>
      <c r="D4448" s="53" t="s">
        <v>7128</v>
      </c>
      <c r="E4448" s="53">
        <v>40.338050000000003</v>
      </c>
      <c r="F4448" s="53">
        <v>-4.13056</v>
      </c>
      <c r="G4448" s="54">
        <v>550.09199999999998</v>
      </c>
      <c r="H4448" s="53">
        <v>858</v>
      </c>
      <c r="I4448" s="53">
        <v>419</v>
      </c>
      <c r="J4448" s="53">
        <v>439</v>
      </c>
      <c r="K4448" s="52">
        <v>589</v>
      </c>
      <c r="L4448" s="52">
        <v>-38.908000000000015</v>
      </c>
      <c r="M4448" s="55">
        <v>2</v>
      </c>
      <c r="N4448" s="61" t="s">
        <v>16</v>
      </c>
      <c r="P4448" s="66"/>
      <c r="Q4448" s="53"/>
      <c r="R4448" s="53"/>
      <c r="S4448" s="53"/>
      <c r="T4448" s="53"/>
      <c r="U4448" s="53"/>
      <c r="V4448" s="53"/>
      <c r="W4448" s="53"/>
      <c r="BY4448" s="53"/>
      <c r="BZ4448" s="53"/>
    </row>
    <row r="4449" spans="2:78" s="52" customFormat="1" ht="13" x14ac:dyDescent="0.3">
      <c r="B4449" s="53" t="s">
        <v>173</v>
      </c>
      <c r="C4449" s="53" t="s">
        <v>173</v>
      </c>
      <c r="D4449" s="53" t="s">
        <v>7129</v>
      </c>
      <c r="E4449" s="53">
        <v>40.446809999999999</v>
      </c>
      <c r="F4449" s="53">
        <v>-4.0053549999999998</v>
      </c>
      <c r="G4449" s="54">
        <v>655.84249999999997</v>
      </c>
      <c r="H4449" s="53">
        <v>16804</v>
      </c>
      <c r="I4449" s="53">
        <v>8152</v>
      </c>
      <c r="J4449" s="53">
        <v>8652</v>
      </c>
      <c r="K4449" s="52">
        <v>589</v>
      </c>
      <c r="L4449" s="52">
        <v>66.842499999999973</v>
      </c>
      <c r="M4449" s="55">
        <v>2</v>
      </c>
      <c r="N4449" s="61" t="s">
        <v>16</v>
      </c>
      <c r="P4449" s="66"/>
      <c r="Q4449" s="53"/>
      <c r="R4449" s="53"/>
      <c r="S4449" s="53"/>
      <c r="T4449" s="53"/>
      <c r="U4449" s="53"/>
      <c r="V4449" s="53"/>
      <c r="W4449" s="53"/>
      <c r="BY4449" s="53"/>
      <c r="BZ4449" s="53"/>
    </row>
    <row r="4450" spans="2:78" s="52" customFormat="1" ht="13" x14ac:dyDescent="0.3">
      <c r="B4450" s="53" t="s">
        <v>173</v>
      </c>
      <c r="C4450" s="53" t="s">
        <v>173</v>
      </c>
      <c r="D4450" s="53" t="s">
        <v>7130</v>
      </c>
      <c r="E4450" s="53">
        <v>40.347050000000003</v>
      </c>
      <c r="F4450" s="53">
        <v>-4.1010309999999999</v>
      </c>
      <c r="G4450" s="54">
        <v>594.75570000000005</v>
      </c>
      <c r="H4450" s="53">
        <v>1326</v>
      </c>
      <c r="I4450" s="53">
        <v>697</v>
      </c>
      <c r="J4450" s="53">
        <v>629</v>
      </c>
      <c r="K4450" s="52">
        <v>589</v>
      </c>
      <c r="L4450" s="52">
        <v>5.7557000000000471</v>
      </c>
      <c r="M4450" s="55">
        <v>2</v>
      </c>
      <c r="N4450" s="61" t="s">
        <v>16</v>
      </c>
      <c r="P4450" s="66"/>
      <c r="Q4450" s="53"/>
      <c r="R4450" s="53"/>
      <c r="S4450" s="53"/>
      <c r="T4450" s="53"/>
      <c r="U4450" s="53"/>
      <c r="V4450" s="53"/>
      <c r="W4450" s="53"/>
      <c r="BY4450" s="53"/>
      <c r="BZ4450" s="53"/>
    </row>
    <row r="4451" spans="2:78" s="52" customFormat="1" ht="13" x14ac:dyDescent="0.3">
      <c r="B4451" s="53" t="s">
        <v>173</v>
      </c>
      <c r="C4451" s="53" t="s">
        <v>173</v>
      </c>
      <c r="D4451" s="53" t="s">
        <v>7131</v>
      </c>
      <c r="E4451" s="53">
        <v>40.490630000000003</v>
      </c>
      <c r="F4451" s="53">
        <v>-3.9643220000000001</v>
      </c>
      <c r="G4451" s="54">
        <v>653.13229999999999</v>
      </c>
      <c r="H4451" s="53">
        <v>15087</v>
      </c>
      <c r="I4451" s="53">
        <v>7403</v>
      </c>
      <c r="J4451" s="53">
        <v>7684</v>
      </c>
      <c r="K4451" s="52">
        <v>589</v>
      </c>
      <c r="L4451" s="52">
        <v>64.132299999999987</v>
      </c>
      <c r="M4451" s="55">
        <v>2</v>
      </c>
      <c r="N4451" s="61" t="s">
        <v>16</v>
      </c>
      <c r="P4451" s="66"/>
      <c r="Q4451" s="53"/>
      <c r="R4451" s="53"/>
      <c r="S4451" s="53"/>
      <c r="T4451" s="53"/>
      <c r="U4451" s="53"/>
      <c r="V4451" s="53"/>
      <c r="W4451" s="53"/>
      <c r="BY4451" s="53"/>
      <c r="BZ4451" s="53"/>
    </row>
    <row r="4452" spans="2:78" s="52" customFormat="1" ht="13" x14ac:dyDescent="0.3">
      <c r="B4452" s="53" t="s">
        <v>173</v>
      </c>
      <c r="C4452" s="53" t="s">
        <v>173</v>
      </c>
      <c r="D4452" s="53" t="s">
        <v>7132</v>
      </c>
      <c r="E4452" s="53">
        <v>40.336689999999997</v>
      </c>
      <c r="F4452" s="53">
        <v>-3.2355510000000001</v>
      </c>
      <c r="G4452" s="54">
        <v>680.37480000000005</v>
      </c>
      <c r="H4452" s="53">
        <v>2119</v>
      </c>
      <c r="I4452" s="53">
        <v>1116</v>
      </c>
      <c r="J4452" s="53">
        <v>1003</v>
      </c>
      <c r="K4452" s="52">
        <v>589</v>
      </c>
      <c r="L4452" s="52">
        <v>91.37480000000005</v>
      </c>
      <c r="M4452" s="55">
        <v>2</v>
      </c>
      <c r="N4452" s="61" t="s">
        <v>16</v>
      </c>
      <c r="P4452" s="66"/>
      <c r="Q4452" s="53"/>
      <c r="R4452" s="53"/>
      <c r="S4452" s="53"/>
      <c r="T4452" s="53"/>
      <c r="U4452" s="53"/>
      <c r="V4452" s="53"/>
      <c r="W4452" s="53"/>
      <c r="BY4452" s="53"/>
      <c r="BZ4452" s="53"/>
    </row>
    <row r="4453" spans="2:78" s="52" customFormat="1" ht="13" x14ac:dyDescent="0.3">
      <c r="B4453" s="53" t="s">
        <v>173</v>
      </c>
      <c r="C4453" s="53" t="s">
        <v>173</v>
      </c>
      <c r="D4453" s="53" t="s">
        <v>7133</v>
      </c>
      <c r="E4453" s="53">
        <v>40.168729999999996</v>
      </c>
      <c r="F4453" s="53">
        <v>-3.2759749999999999</v>
      </c>
      <c r="G4453" s="54">
        <v>759.07820000000004</v>
      </c>
      <c r="H4453" s="53">
        <v>7451</v>
      </c>
      <c r="I4453" s="53">
        <v>3805</v>
      </c>
      <c r="J4453" s="53">
        <v>3646</v>
      </c>
      <c r="K4453" s="52">
        <v>589</v>
      </c>
      <c r="L4453" s="52">
        <v>170.07820000000004</v>
      </c>
      <c r="M4453" s="55">
        <v>2</v>
      </c>
      <c r="N4453" s="61" t="s">
        <v>16</v>
      </c>
      <c r="P4453" s="66"/>
      <c r="Q4453" s="53"/>
      <c r="R4453" s="53"/>
      <c r="S4453" s="53"/>
      <c r="T4453" s="53"/>
      <c r="U4453" s="53"/>
      <c r="V4453" s="53"/>
      <c r="W4453" s="53"/>
      <c r="BY4453" s="53"/>
      <c r="BZ4453" s="53"/>
    </row>
    <row r="4454" spans="2:78" s="52" customFormat="1" ht="13" x14ac:dyDescent="0.3">
      <c r="B4454" s="53" t="s">
        <v>173</v>
      </c>
      <c r="C4454" s="53" t="s">
        <v>173</v>
      </c>
      <c r="D4454" s="53" t="s">
        <v>7134</v>
      </c>
      <c r="E4454" s="53">
        <v>40.357100000000003</v>
      </c>
      <c r="F4454" s="53">
        <v>-3.9005899999999998</v>
      </c>
      <c r="G4454" s="54">
        <v>647.73109999999997</v>
      </c>
      <c r="H4454" s="53">
        <v>26475</v>
      </c>
      <c r="I4454" s="53">
        <v>12917</v>
      </c>
      <c r="J4454" s="53">
        <v>13558</v>
      </c>
      <c r="K4454" s="52">
        <v>589</v>
      </c>
      <c r="L4454" s="52">
        <v>58.731099999999969</v>
      </c>
      <c r="M4454" s="55">
        <v>2</v>
      </c>
      <c r="N4454" s="61" t="s">
        <v>16</v>
      </c>
      <c r="P4454" s="66"/>
      <c r="Q4454" s="53"/>
      <c r="R4454" s="53"/>
      <c r="S4454" s="53"/>
      <c r="T4454" s="53"/>
      <c r="U4454" s="53"/>
      <c r="V4454" s="53"/>
      <c r="W4454" s="53"/>
      <c r="BY4454" s="53"/>
      <c r="BZ4454" s="53"/>
    </row>
    <row r="4455" spans="2:78" s="52" customFormat="1" ht="13" x14ac:dyDescent="0.3">
      <c r="B4455" s="53" t="s">
        <v>173</v>
      </c>
      <c r="C4455" s="53" t="s">
        <v>173</v>
      </c>
      <c r="D4455" s="53" t="s">
        <v>7135</v>
      </c>
      <c r="E4455" s="53">
        <v>41.005920000000003</v>
      </c>
      <c r="F4455" s="53">
        <v>-3.6711179999999999</v>
      </c>
      <c r="G4455" s="54">
        <v>1062.4739999999999</v>
      </c>
      <c r="H4455" s="53">
        <v>258</v>
      </c>
      <c r="I4455" s="53">
        <v>136</v>
      </c>
      <c r="J4455" s="53">
        <v>122</v>
      </c>
      <c r="K4455" s="52">
        <v>589</v>
      </c>
      <c r="L4455" s="52">
        <v>473.47399999999993</v>
      </c>
      <c r="M4455" s="55">
        <v>5</v>
      </c>
      <c r="N4455" s="61" t="s">
        <v>17</v>
      </c>
      <c r="P4455" s="66"/>
      <c r="Q4455" s="53"/>
      <c r="R4455" s="53"/>
      <c r="S4455" s="53"/>
      <c r="T4455" s="53"/>
      <c r="U4455" s="53"/>
      <c r="V4455" s="53"/>
      <c r="W4455" s="53"/>
      <c r="BY4455" s="53"/>
      <c r="BZ4455" s="53"/>
    </row>
    <row r="4456" spans="2:78" s="52" customFormat="1" ht="13" x14ac:dyDescent="0.3">
      <c r="B4456" s="53" t="s">
        <v>173</v>
      </c>
      <c r="C4456" s="53" t="s">
        <v>173</v>
      </c>
      <c r="D4456" s="53" t="s">
        <v>7136</v>
      </c>
      <c r="E4456" s="53">
        <v>40.547490000000003</v>
      </c>
      <c r="F4456" s="53">
        <v>-4.1816040000000001</v>
      </c>
      <c r="G4456" s="54">
        <v>1105.808</v>
      </c>
      <c r="H4456" s="53">
        <v>1488</v>
      </c>
      <c r="I4456" s="53">
        <v>785</v>
      </c>
      <c r="J4456" s="53">
        <v>703</v>
      </c>
      <c r="K4456" s="52">
        <v>589</v>
      </c>
      <c r="L4456" s="52">
        <v>516.80799999999999</v>
      </c>
      <c r="M4456" s="55">
        <v>5</v>
      </c>
      <c r="N4456" s="61" t="s">
        <v>17</v>
      </c>
      <c r="P4456" s="66"/>
      <c r="Q4456" s="53"/>
      <c r="R4456" s="53"/>
      <c r="S4456" s="53"/>
      <c r="T4456" s="53"/>
      <c r="U4456" s="53"/>
      <c r="V4456" s="53"/>
      <c r="W4456" s="53"/>
      <c r="BY4456" s="53"/>
      <c r="BZ4456" s="53"/>
    </row>
    <row r="4457" spans="2:78" s="52" customFormat="1" ht="13" x14ac:dyDescent="0.3">
      <c r="B4457" s="53" t="s">
        <v>116</v>
      </c>
      <c r="C4457" s="53" t="s">
        <v>175</v>
      </c>
      <c r="D4457" s="53" t="s">
        <v>733</v>
      </c>
      <c r="E4457" s="53">
        <v>37.207830000000001</v>
      </c>
      <c r="F4457" s="53">
        <v>-4.6580729999999999</v>
      </c>
      <c r="G4457" s="54">
        <v>431.06009999999998</v>
      </c>
      <c r="H4457" s="53">
        <v>5481</v>
      </c>
      <c r="I4457" s="53">
        <v>2732</v>
      </c>
      <c r="J4457" s="53">
        <v>2749</v>
      </c>
      <c r="K4457" s="52">
        <v>0</v>
      </c>
      <c r="L4457" s="52">
        <v>431.06009999999998</v>
      </c>
      <c r="M4457" s="55">
        <v>5</v>
      </c>
      <c r="N4457" s="61" t="s">
        <v>15</v>
      </c>
      <c r="P4457" s="66"/>
      <c r="Q4457" s="53"/>
      <c r="R4457" s="53"/>
      <c r="S4457" s="53"/>
      <c r="T4457" s="53"/>
      <c r="U4457" s="53"/>
      <c r="V4457" s="53"/>
      <c r="W4457" s="53"/>
      <c r="BY4457" s="53"/>
      <c r="BZ4457" s="53"/>
    </row>
    <row r="4458" spans="2:78" s="52" customFormat="1" ht="13" x14ac:dyDescent="0.3">
      <c r="B4458" s="53" t="s">
        <v>116</v>
      </c>
      <c r="C4458" s="53" t="s">
        <v>175</v>
      </c>
      <c r="D4458" s="53" t="s">
        <v>734</v>
      </c>
      <c r="E4458" s="53">
        <v>36.902630000000002</v>
      </c>
      <c r="F4458" s="53">
        <v>-4.114147</v>
      </c>
      <c r="G4458" s="54">
        <v>506.84309999999999</v>
      </c>
      <c r="H4458" s="53">
        <v>2576</v>
      </c>
      <c r="I4458" s="53">
        <v>1305</v>
      </c>
      <c r="J4458" s="53">
        <v>1271</v>
      </c>
      <c r="K4458" s="52">
        <v>0</v>
      </c>
      <c r="L4458" s="52">
        <v>506.84309999999999</v>
      </c>
      <c r="M4458" s="55">
        <v>5</v>
      </c>
      <c r="N4458" s="61" t="s">
        <v>15</v>
      </c>
      <c r="P4458" s="66"/>
      <c r="Q4458" s="53"/>
      <c r="R4458" s="53"/>
      <c r="S4458" s="53"/>
      <c r="T4458" s="53"/>
      <c r="U4458" s="53"/>
      <c r="V4458" s="53"/>
      <c r="W4458" s="53"/>
      <c r="BY4458" s="53"/>
      <c r="BZ4458" s="53"/>
    </row>
    <row r="4459" spans="2:78" s="52" customFormat="1" ht="13" x14ac:dyDescent="0.3">
      <c r="B4459" s="53" t="s">
        <v>116</v>
      </c>
      <c r="C4459" s="53" t="s">
        <v>175</v>
      </c>
      <c r="D4459" s="53" t="s">
        <v>735</v>
      </c>
      <c r="E4459" s="53">
        <v>36.995109999999997</v>
      </c>
      <c r="F4459" s="53">
        <v>-4.260656</v>
      </c>
      <c r="G4459" s="54">
        <v>890.33389999999997</v>
      </c>
      <c r="H4459" s="53">
        <v>1348</v>
      </c>
      <c r="I4459" s="53">
        <v>698</v>
      </c>
      <c r="J4459" s="53">
        <v>650</v>
      </c>
      <c r="K4459" s="52">
        <v>0</v>
      </c>
      <c r="L4459" s="52">
        <v>890.33389999999997</v>
      </c>
      <c r="M4459" s="55">
        <v>7</v>
      </c>
      <c r="N4459" s="61" t="s">
        <v>16</v>
      </c>
      <c r="P4459" s="66"/>
      <c r="Q4459" s="53"/>
      <c r="R4459" s="53"/>
      <c r="S4459" s="53"/>
      <c r="T4459" s="53"/>
      <c r="U4459" s="53"/>
      <c r="V4459" s="53"/>
      <c r="W4459" s="53"/>
      <c r="BY4459" s="53"/>
      <c r="BZ4459" s="53"/>
    </row>
    <row r="4460" spans="2:78" s="52" customFormat="1" ht="13" x14ac:dyDescent="0.3">
      <c r="B4460" s="53" t="s">
        <v>116</v>
      </c>
      <c r="C4460" s="53" t="s">
        <v>175</v>
      </c>
      <c r="D4460" s="53" t="s">
        <v>736</v>
      </c>
      <c r="E4460" s="53">
        <v>36.979349999999997</v>
      </c>
      <c r="F4460" s="53">
        <v>-4.2725280000000003</v>
      </c>
      <c r="G4460" s="54">
        <v>853.52599999999995</v>
      </c>
      <c r="H4460" s="53">
        <v>538</v>
      </c>
      <c r="I4460" s="53">
        <v>273</v>
      </c>
      <c r="J4460" s="53">
        <v>265</v>
      </c>
      <c r="K4460" s="52">
        <v>0</v>
      </c>
      <c r="L4460" s="52">
        <v>853.52599999999995</v>
      </c>
      <c r="M4460" s="55">
        <v>7</v>
      </c>
      <c r="N4460" s="61" t="s">
        <v>16</v>
      </c>
      <c r="P4460" s="66"/>
      <c r="Q4460" s="53"/>
      <c r="R4460" s="53"/>
      <c r="S4460" s="53"/>
      <c r="T4460" s="53"/>
      <c r="U4460" s="53"/>
      <c r="V4460" s="53"/>
      <c r="W4460" s="53"/>
      <c r="BY4460" s="53"/>
      <c r="BZ4460" s="53"/>
    </row>
    <row r="4461" spans="2:78" s="52" customFormat="1" ht="13" x14ac:dyDescent="0.3">
      <c r="B4461" s="53" t="s">
        <v>116</v>
      </c>
      <c r="C4461" s="53" t="s">
        <v>175</v>
      </c>
      <c r="D4461" s="53" t="s">
        <v>737</v>
      </c>
      <c r="E4461" s="53">
        <v>36.77216</v>
      </c>
      <c r="F4461" s="53">
        <v>-4.0393140000000001</v>
      </c>
      <c r="G4461" s="54">
        <v>76.225040000000007</v>
      </c>
      <c r="H4461" s="53">
        <v>6219</v>
      </c>
      <c r="I4461" s="53">
        <v>3128</v>
      </c>
      <c r="J4461" s="53">
        <v>3091</v>
      </c>
      <c r="K4461" s="52">
        <v>0</v>
      </c>
      <c r="L4461" s="52">
        <v>76.225040000000007</v>
      </c>
      <c r="M4461" s="55">
        <v>2</v>
      </c>
      <c r="N4461" s="61" t="s">
        <v>10</v>
      </c>
      <c r="P4461" s="66"/>
      <c r="Q4461" s="53"/>
      <c r="R4461" s="53"/>
      <c r="S4461" s="53"/>
      <c r="T4461" s="53"/>
      <c r="U4461" s="53"/>
      <c r="V4461" s="53"/>
      <c r="W4461" s="53"/>
      <c r="BY4461" s="53"/>
      <c r="BZ4461" s="53"/>
    </row>
    <row r="4462" spans="2:78" s="52" customFormat="1" ht="13" x14ac:dyDescent="0.3">
      <c r="B4462" s="53" t="s">
        <v>116</v>
      </c>
      <c r="C4462" s="53" t="s">
        <v>175</v>
      </c>
      <c r="D4462" s="53" t="s">
        <v>738</v>
      </c>
      <c r="E4462" s="53">
        <v>36.572890000000001</v>
      </c>
      <c r="F4462" s="53">
        <v>-5.2765589999999998</v>
      </c>
      <c r="G4462" s="54">
        <v>711.45029999999997</v>
      </c>
      <c r="H4462" s="53">
        <v>909</v>
      </c>
      <c r="I4462" s="53">
        <v>463</v>
      </c>
      <c r="J4462" s="53">
        <v>446</v>
      </c>
      <c r="K4462" s="52">
        <v>0</v>
      </c>
      <c r="L4462" s="52">
        <v>711.45029999999997</v>
      </c>
      <c r="M4462" s="55">
        <v>6</v>
      </c>
      <c r="N4462" s="61" t="s">
        <v>15</v>
      </c>
      <c r="P4462" s="66"/>
      <c r="Q4462" s="53"/>
      <c r="R4462" s="53"/>
      <c r="S4462" s="53"/>
      <c r="T4462" s="53"/>
      <c r="U4462" s="53"/>
      <c r="V4462" s="53"/>
      <c r="W4462" s="53"/>
      <c r="BY4462" s="53"/>
      <c r="BZ4462" s="53"/>
    </row>
    <row r="4463" spans="2:78" s="52" customFormat="1" ht="13" x14ac:dyDescent="0.3">
      <c r="B4463" s="53" t="s">
        <v>116</v>
      </c>
      <c r="C4463" s="53" t="s">
        <v>175</v>
      </c>
      <c r="D4463" s="53" t="s">
        <v>739</v>
      </c>
      <c r="E4463" s="53">
        <v>36.66836</v>
      </c>
      <c r="F4463" s="53">
        <v>-4.5529669999999998</v>
      </c>
      <c r="G4463" s="54">
        <v>55.9206</v>
      </c>
      <c r="H4463" s="53">
        <v>35114</v>
      </c>
      <c r="I4463" s="53">
        <v>17562</v>
      </c>
      <c r="J4463" s="53">
        <v>17552</v>
      </c>
      <c r="K4463" s="52">
        <v>0</v>
      </c>
      <c r="L4463" s="52">
        <v>55.9206</v>
      </c>
      <c r="M4463" s="55">
        <v>2</v>
      </c>
      <c r="N4463" s="61" t="s">
        <v>10</v>
      </c>
      <c r="P4463" s="66"/>
      <c r="Q4463" s="53"/>
      <c r="R4463" s="53"/>
      <c r="S4463" s="53"/>
      <c r="T4463" s="53"/>
      <c r="U4463" s="53"/>
      <c r="V4463" s="53"/>
      <c r="W4463" s="53"/>
      <c r="BY4463" s="53"/>
      <c r="BZ4463" s="53"/>
    </row>
    <row r="4464" spans="2:78" s="52" customFormat="1" ht="13" x14ac:dyDescent="0.3">
      <c r="B4464" s="53" t="s">
        <v>116</v>
      </c>
      <c r="C4464" s="53" t="s">
        <v>175</v>
      </c>
      <c r="D4464" s="53" t="s">
        <v>740</v>
      </c>
      <c r="E4464" s="53">
        <v>36.641860000000001</v>
      </c>
      <c r="F4464" s="53">
        <v>-4.6914470000000001</v>
      </c>
      <c r="G4464" s="54">
        <v>262.00319999999999</v>
      </c>
      <c r="H4464" s="53">
        <v>23319</v>
      </c>
      <c r="I4464" s="53">
        <v>11730</v>
      </c>
      <c r="J4464" s="53">
        <v>11589</v>
      </c>
      <c r="K4464" s="52">
        <v>0</v>
      </c>
      <c r="L4464" s="52">
        <v>262.00319999999999</v>
      </c>
      <c r="M4464" s="55">
        <v>4</v>
      </c>
      <c r="N4464" s="61" t="s">
        <v>14</v>
      </c>
      <c r="P4464" s="66"/>
      <c r="Q4464" s="53"/>
      <c r="R4464" s="53"/>
      <c r="S4464" s="53"/>
      <c r="T4464" s="53"/>
      <c r="U4464" s="53"/>
      <c r="V4464" s="53"/>
      <c r="W4464" s="53"/>
      <c r="BY4464" s="53"/>
      <c r="BZ4464" s="53"/>
    </row>
    <row r="4465" spans="2:78" s="52" customFormat="1" ht="13" x14ac:dyDescent="0.3">
      <c r="B4465" s="53" t="s">
        <v>116</v>
      </c>
      <c r="C4465" s="53" t="s">
        <v>175</v>
      </c>
      <c r="D4465" s="53" t="s">
        <v>741</v>
      </c>
      <c r="E4465" s="53">
        <v>36.808590000000002</v>
      </c>
      <c r="F4465" s="53">
        <v>-4.217409</v>
      </c>
      <c r="G4465" s="54">
        <v>251.38380000000001</v>
      </c>
      <c r="H4465" s="53">
        <v>1888</v>
      </c>
      <c r="I4465" s="53">
        <v>963</v>
      </c>
      <c r="J4465" s="53">
        <v>925</v>
      </c>
      <c r="K4465" s="52">
        <v>0</v>
      </c>
      <c r="L4465" s="52">
        <v>251.38380000000001</v>
      </c>
      <c r="M4465" s="55">
        <v>4</v>
      </c>
      <c r="N4465" s="61" t="s">
        <v>14</v>
      </c>
      <c r="P4465" s="66"/>
      <c r="Q4465" s="53"/>
      <c r="R4465" s="53"/>
      <c r="S4465" s="53"/>
      <c r="T4465" s="53"/>
      <c r="U4465" s="53"/>
      <c r="V4465" s="53"/>
      <c r="W4465" s="53"/>
      <c r="BY4465" s="53"/>
      <c r="BZ4465" s="53"/>
    </row>
    <row r="4466" spans="2:78" s="52" customFormat="1" ht="13" x14ac:dyDescent="0.3">
      <c r="B4466" s="53" t="s">
        <v>116</v>
      </c>
      <c r="C4466" s="53" t="s">
        <v>175</v>
      </c>
      <c r="D4466" s="53" t="s">
        <v>742</v>
      </c>
      <c r="E4466" s="53">
        <v>37.003920000000001</v>
      </c>
      <c r="F4466" s="53">
        <v>-5.0211930000000002</v>
      </c>
      <c r="G4466" s="54">
        <v>511.26069999999999</v>
      </c>
      <c r="H4466" s="53">
        <v>2154</v>
      </c>
      <c r="I4466" s="53">
        <v>1074</v>
      </c>
      <c r="J4466" s="53">
        <v>1080</v>
      </c>
      <c r="K4466" s="52">
        <v>0</v>
      </c>
      <c r="L4466" s="52">
        <v>511.26069999999999</v>
      </c>
      <c r="M4466" s="55">
        <v>5</v>
      </c>
      <c r="N4466" s="61" t="s">
        <v>15</v>
      </c>
      <c r="P4466" s="66"/>
      <c r="Q4466" s="53"/>
      <c r="R4466" s="53"/>
      <c r="S4466" s="53"/>
      <c r="T4466" s="53"/>
      <c r="U4466" s="53"/>
      <c r="V4466" s="53"/>
      <c r="W4466" s="53"/>
      <c r="BY4466" s="53"/>
      <c r="BZ4466" s="53"/>
    </row>
    <row r="4467" spans="2:78" s="52" customFormat="1" ht="13" x14ac:dyDescent="0.3">
      <c r="B4467" s="53" t="s">
        <v>116</v>
      </c>
      <c r="C4467" s="53" t="s">
        <v>175</v>
      </c>
      <c r="D4467" s="53" t="s">
        <v>743</v>
      </c>
      <c r="E4467" s="53">
        <v>36.825279999999999</v>
      </c>
      <c r="F4467" s="53">
        <v>-4.5407190000000002</v>
      </c>
      <c r="G4467" s="54">
        <v>369.31610000000001</v>
      </c>
      <c r="H4467" s="53">
        <v>4298</v>
      </c>
      <c r="I4467" s="53">
        <v>2204</v>
      </c>
      <c r="J4467" s="53">
        <v>2094</v>
      </c>
      <c r="K4467" s="52">
        <v>0</v>
      </c>
      <c r="L4467" s="52">
        <v>369.31610000000001</v>
      </c>
      <c r="M4467" s="55">
        <v>4</v>
      </c>
      <c r="N4467" s="61" t="s">
        <v>14</v>
      </c>
      <c r="P4467" s="66"/>
      <c r="Q4467" s="53"/>
      <c r="R4467" s="53"/>
      <c r="S4467" s="53"/>
      <c r="T4467" s="53"/>
      <c r="U4467" s="53"/>
      <c r="V4467" s="53"/>
      <c r="W4467" s="53"/>
      <c r="BY4467" s="53"/>
      <c r="BZ4467" s="53"/>
    </row>
    <row r="4468" spans="2:78" s="52" customFormat="1" ht="13" x14ac:dyDescent="0.3">
      <c r="B4468" s="53" t="s">
        <v>116</v>
      </c>
      <c r="C4468" s="53" t="s">
        <v>175</v>
      </c>
      <c r="D4468" s="53" t="s">
        <v>744</v>
      </c>
      <c r="E4468" s="53">
        <v>36.82264</v>
      </c>
      <c r="F4468" s="53">
        <v>-4.706715</v>
      </c>
      <c r="G4468" s="54">
        <v>217.73830000000001</v>
      </c>
      <c r="H4468" s="53">
        <v>13395</v>
      </c>
      <c r="I4468" s="53">
        <v>6763</v>
      </c>
      <c r="J4468" s="53">
        <v>6632</v>
      </c>
      <c r="K4468" s="52">
        <v>0</v>
      </c>
      <c r="L4468" s="52">
        <v>217.73830000000001</v>
      </c>
      <c r="M4468" s="55">
        <v>4</v>
      </c>
      <c r="N4468" s="61" t="s">
        <v>14</v>
      </c>
      <c r="P4468" s="66"/>
      <c r="Q4468" s="53"/>
      <c r="R4468" s="53"/>
      <c r="S4468" s="53"/>
      <c r="T4468" s="53"/>
      <c r="U4468" s="53"/>
      <c r="V4468" s="53"/>
      <c r="W4468" s="53"/>
      <c r="BY4468" s="53"/>
      <c r="BZ4468" s="53"/>
    </row>
    <row r="4469" spans="2:78" s="52" customFormat="1" ht="13" x14ac:dyDescent="0.3">
      <c r="B4469" s="53" t="s">
        <v>116</v>
      </c>
      <c r="C4469" s="53" t="s">
        <v>175</v>
      </c>
      <c r="D4469" s="53" t="s">
        <v>745</v>
      </c>
      <c r="E4469" s="53">
        <v>36.727679999999999</v>
      </c>
      <c r="F4469" s="53">
        <v>-4.8564600000000002</v>
      </c>
      <c r="G4469" s="54">
        <v>367.51249999999999</v>
      </c>
      <c r="H4469" s="53">
        <v>2242</v>
      </c>
      <c r="I4469" s="53">
        <v>1149</v>
      </c>
      <c r="J4469" s="53">
        <v>1093</v>
      </c>
      <c r="K4469" s="52">
        <v>0</v>
      </c>
      <c r="L4469" s="52">
        <v>367.51249999999999</v>
      </c>
      <c r="M4469" s="55">
        <v>4</v>
      </c>
      <c r="N4469" s="61" t="s">
        <v>14</v>
      </c>
      <c r="P4469" s="66"/>
      <c r="Q4469" s="53"/>
      <c r="R4469" s="53"/>
      <c r="S4469" s="53"/>
      <c r="T4469" s="53"/>
      <c r="U4469" s="53"/>
      <c r="V4469" s="53"/>
      <c r="W4469" s="53"/>
      <c r="BY4469" s="53"/>
      <c r="BZ4469" s="53"/>
    </row>
    <row r="4470" spans="2:78" s="52" customFormat="1" ht="13" x14ac:dyDescent="0.3">
      <c r="B4470" s="53" t="s">
        <v>116</v>
      </c>
      <c r="C4470" s="53" t="s">
        <v>175</v>
      </c>
      <c r="D4470" s="53" t="s">
        <v>746</v>
      </c>
      <c r="E4470" s="53">
        <v>36.63317</v>
      </c>
      <c r="F4470" s="53">
        <v>-5.2022440000000003</v>
      </c>
      <c r="G4470" s="54">
        <v>691.16269999999997</v>
      </c>
      <c r="H4470" s="53">
        <v>271</v>
      </c>
      <c r="I4470" s="53">
        <v>131</v>
      </c>
      <c r="J4470" s="53">
        <v>140</v>
      </c>
      <c r="K4470" s="52">
        <v>0</v>
      </c>
      <c r="L4470" s="52">
        <v>691.16269999999997</v>
      </c>
      <c r="M4470" s="55">
        <v>6</v>
      </c>
      <c r="N4470" s="61" t="s">
        <v>15</v>
      </c>
      <c r="P4470" s="66"/>
      <c r="Q4470" s="53"/>
      <c r="R4470" s="53"/>
      <c r="S4470" s="53"/>
      <c r="T4470" s="53"/>
      <c r="U4470" s="53"/>
      <c r="V4470" s="53"/>
      <c r="W4470" s="53"/>
      <c r="BY4470" s="53"/>
      <c r="BZ4470" s="53"/>
    </row>
    <row r="4471" spans="2:78" s="52" customFormat="1" ht="13" x14ac:dyDescent="0.3">
      <c r="B4471" s="53" t="s">
        <v>116</v>
      </c>
      <c r="C4471" s="53" t="s">
        <v>175</v>
      </c>
      <c r="D4471" s="53" t="s">
        <v>747</v>
      </c>
      <c r="E4471" s="53">
        <v>37.019379999999998</v>
      </c>
      <c r="F4471" s="53">
        <v>-4.5628849999999996</v>
      </c>
      <c r="G4471" s="54">
        <v>519.30999999999995</v>
      </c>
      <c r="H4471" s="53">
        <v>45168</v>
      </c>
      <c r="I4471" s="53">
        <v>22257</v>
      </c>
      <c r="J4471" s="53">
        <v>22911</v>
      </c>
      <c r="K4471" s="52">
        <v>0</v>
      </c>
      <c r="L4471" s="52">
        <v>519.30999999999995</v>
      </c>
      <c r="M4471" s="55">
        <v>5</v>
      </c>
      <c r="N4471" s="61" t="s">
        <v>15</v>
      </c>
      <c r="P4471" s="66"/>
      <c r="Q4471" s="53"/>
      <c r="R4471" s="53"/>
      <c r="S4471" s="53"/>
      <c r="T4471" s="53"/>
      <c r="U4471" s="53"/>
      <c r="V4471" s="53"/>
      <c r="W4471" s="53"/>
      <c r="BY4471" s="53"/>
      <c r="BZ4471" s="53"/>
    </row>
    <row r="4472" spans="2:78" s="52" customFormat="1" ht="13" x14ac:dyDescent="0.3">
      <c r="B4472" s="53" t="s">
        <v>116</v>
      </c>
      <c r="C4472" s="53" t="s">
        <v>175</v>
      </c>
      <c r="D4472" s="53" t="s">
        <v>748</v>
      </c>
      <c r="E4472" s="53">
        <v>36.837389999999999</v>
      </c>
      <c r="F4472" s="53">
        <v>-3.990186</v>
      </c>
      <c r="G4472" s="54">
        <v>434.62240000000003</v>
      </c>
      <c r="H4472" s="53">
        <v>440</v>
      </c>
      <c r="I4472" s="53">
        <v>226</v>
      </c>
      <c r="J4472" s="53">
        <v>214</v>
      </c>
      <c r="K4472" s="52">
        <v>0</v>
      </c>
      <c r="L4472" s="52">
        <v>434.62240000000003</v>
      </c>
      <c r="M4472" s="55">
        <v>5</v>
      </c>
      <c r="N4472" s="61" t="s">
        <v>15</v>
      </c>
      <c r="P4472" s="66"/>
      <c r="Q4472" s="53"/>
      <c r="R4472" s="53"/>
      <c r="S4472" s="53"/>
      <c r="T4472" s="53"/>
      <c r="U4472" s="53"/>
      <c r="V4472" s="53"/>
      <c r="W4472" s="53"/>
      <c r="BY4472" s="53"/>
      <c r="BZ4472" s="53"/>
    </row>
    <row r="4473" spans="2:78" s="52" customFormat="1" ht="13" x14ac:dyDescent="0.3">
      <c r="B4473" s="53" t="s">
        <v>116</v>
      </c>
      <c r="C4473" s="53" t="s">
        <v>175</v>
      </c>
      <c r="D4473" s="53" t="s">
        <v>749</v>
      </c>
      <c r="E4473" s="53">
        <v>37.094810000000003</v>
      </c>
      <c r="F4473" s="53">
        <v>-4.3875450000000003</v>
      </c>
      <c r="G4473" s="54">
        <v>711.64589999999998</v>
      </c>
      <c r="H4473" s="53">
        <v>8858</v>
      </c>
      <c r="I4473" s="53">
        <v>4415</v>
      </c>
      <c r="J4473" s="53">
        <v>4443</v>
      </c>
      <c r="K4473" s="52">
        <v>0</v>
      </c>
      <c r="L4473" s="52">
        <v>711.64589999999998</v>
      </c>
      <c r="M4473" s="55">
        <v>6</v>
      </c>
      <c r="N4473" s="61" t="s">
        <v>15</v>
      </c>
      <c r="P4473" s="66"/>
      <c r="Q4473" s="53"/>
      <c r="R4473" s="53"/>
      <c r="S4473" s="53"/>
      <c r="T4473" s="53"/>
      <c r="U4473" s="53"/>
      <c r="V4473" s="53"/>
      <c r="W4473" s="53"/>
      <c r="BY4473" s="53"/>
      <c r="BZ4473" s="53"/>
    </row>
    <row r="4474" spans="2:78" s="52" customFormat="1" ht="13" x14ac:dyDescent="0.3">
      <c r="B4474" s="53" t="s">
        <v>116</v>
      </c>
      <c r="C4474" s="53" t="s">
        <v>175</v>
      </c>
      <c r="D4474" s="53" t="s">
        <v>750</v>
      </c>
      <c r="E4474" s="53">
        <v>36.877980000000001</v>
      </c>
      <c r="F4474" s="53">
        <v>-4.8466420000000001</v>
      </c>
      <c r="G4474" s="54">
        <v>408.74930000000001</v>
      </c>
      <c r="H4474" s="53">
        <v>2641</v>
      </c>
      <c r="I4474" s="53">
        <v>1327</v>
      </c>
      <c r="J4474" s="53">
        <v>1314</v>
      </c>
      <c r="K4474" s="52">
        <v>0</v>
      </c>
      <c r="L4474" s="52">
        <v>408.74930000000001</v>
      </c>
      <c r="M4474" s="55">
        <v>5</v>
      </c>
      <c r="N4474" s="61" t="s">
        <v>15</v>
      </c>
      <c r="P4474" s="66"/>
      <c r="Q4474" s="53"/>
      <c r="R4474" s="53"/>
      <c r="S4474" s="53"/>
      <c r="T4474" s="53"/>
      <c r="U4474" s="53"/>
      <c r="V4474" s="53"/>
      <c r="W4474" s="53"/>
      <c r="BY4474" s="53"/>
      <c r="BZ4474" s="53"/>
    </row>
    <row r="4475" spans="2:78" s="52" customFormat="1" ht="13" x14ac:dyDescent="0.3">
      <c r="B4475" s="53" t="s">
        <v>116</v>
      </c>
      <c r="C4475" s="53" t="s">
        <v>175</v>
      </c>
      <c r="D4475" s="53" t="s">
        <v>751</v>
      </c>
      <c r="E4475" s="53">
        <v>36.814689999999999</v>
      </c>
      <c r="F4475" s="53">
        <v>-4.0437159999999999</v>
      </c>
      <c r="G4475" s="54">
        <v>395.6026</v>
      </c>
      <c r="H4475" s="53">
        <v>1391</v>
      </c>
      <c r="I4475" s="53">
        <v>742</v>
      </c>
      <c r="J4475" s="53">
        <v>649</v>
      </c>
      <c r="K4475" s="52">
        <v>0</v>
      </c>
      <c r="L4475" s="52">
        <v>395.6026</v>
      </c>
      <c r="M4475" s="55">
        <v>4</v>
      </c>
      <c r="N4475" s="61" t="s">
        <v>14</v>
      </c>
      <c r="P4475" s="66"/>
      <c r="Q4475" s="53"/>
      <c r="R4475" s="53"/>
      <c r="S4475" s="53"/>
      <c r="T4475" s="53"/>
      <c r="U4475" s="53"/>
      <c r="V4475" s="53"/>
      <c r="W4475" s="53"/>
      <c r="BY4475" s="53"/>
      <c r="BZ4475" s="53"/>
    </row>
    <row r="4476" spans="2:78" s="52" customFormat="1" ht="13" x14ac:dyDescent="0.3">
      <c r="B4476" s="53" t="s">
        <v>116</v>
      </c>
      <c r="C4476" s="53" t="s">
        <v>175</v>
      </c>
      <c r="D4476" s="53" t="s">
        <v>752</v>
      </c>
      <c r="E4476" s="53">
        <v>36.79936</v>
      </c>
      <c r="F4476" s="53">
        <v>-5.1400639999999997</v>
      </c>
      <c r="G4476" s="54">
        <v>596.14750000000004</v>
      </c>
      <c r="H4476" s="53">
        <v>4136</v>
      </c>
      <c r="I4476" s="53">
        <v>2031</v>
      </c>
      <c r="J4476" s="53">
        <v>2105</v>
      </c>
      <c r="K4476" s="52">
        <v>0</v>
      </c>
      <c r="L4476" s="52">
        <v>596.14750000000004</v>
      </c>
      <c r="M4476" s="55">
        <v>5</v>
      </c>
      <c r="N4476" s="61" t="s">
        <v>15</v>
      </c>
      <c r="P4476" s="66"/>
      <c r="Q4476" s="53"/>
      <c r="R4476" s="53"/>
      <c r="S4476" s="53"/>
      <c r="T4476" s="53"/>
      <c r="U4476" s="53"/>
      <c r="V4476" s="53"/>
      <c r="W4476" s="53"/>
      <c r="BY4476" s="53"/>
      <c r="BZ4476" s="53"/>
    </row>
    <row r="4477" spans="2:78" s="52" customFormat="1" ht="13" x14ac:dyDescent="0.3">
      <c r="B4477" s="53" t="s">
        <v>116</v>
      </c>
      <c r="C4477" s="53" t="s">
        <v>175</v>
      </c>
      <c r="D4477" s="53" t="s">
        <v>753</v>
      </c>
      <c r="E4477" s="53">
        <v>36.639989999999997</v>
      </c>
      <c r="F4477" s="53">
        <v>-5.245177</v>
      </c>
      <c r="G4477" s="54">
        <v>743.50220000000002</v>
      </c>
      <c r="H4477" s="53">
        <v>130</v>
      </c>
      <c r="I4477" s="53">
        <v>71</v>
      </c>
      <c r="J4477" s="53">
        <v>59</v>
      </c>
      <c r="K4477" s="52">
        <v>0</v>
      </c>
      <c r="L4477" s="52">
        <v>743.50220000000002</v>
      </c>
      <c r="M4477" s="55">
        <v>6</v>
      </c>
      <c r="N4477" s="61" t="s">
        <v>15</v>
      </c>
      <c r="P4477" s="66"/>
      <c r="Q4477" s="53"/>
      <c r="R4477" s="53"/>
      <c r="S4477" s="53"/>
      <c r="T4477" s="53"/>
      <c r="U4477" s="53"/>
      <c r="V4477" s="53"/>
      <c r="W4477" s="53"/>
      <c r="BY4477" s="53"/>
      <c r="BZ4477" s="53"/>
    </row>
    <row r="4478" spans="2:78" s="52" customFormat="1" ht="13" x14ac:dyDescent="0.3">
      <c r="B4478" s="53" t="s">
        <v>116</v>
      </c>
      <c r="C4478" s="53" t="s">
        <v>175</v>
      </c>
      <c r="D4478" s="53" t="s">
        <v>754</v>
      </c>
      <c r="E4478" s="53">
        <v>36.60577</v>
      </c>
      <c r="F4478" s="53">
        <v>-5.2689389999999996</v>
      </c>
      <c r="G4478" s="54">
        <v>694.83730000000003</v>
      </c>
      <c r="H4478" s="53">
        <v>257</v>
      </c>
      <c r="I4478" s="53">
        <v>122</v>
      </c>
      <c r="J4478" s="53">
        <v>135</v>
      </c>
      <c r="K4478" s="52">
        <v>0</v>
      </c>
      <c r="L4478" s="52">
        <v>694.83730000000003</v>
      </c>
      <c r="M4478" s="55">
        <v>6</v>
      </c>
      <c r="N4478" s="61" t="s">
        <v>15</v>
      </c>
      <c r="P4478" s="66"/>
      <c r="Q4478" s="53"/>
      <c r="R4478" s="53"/>
      <c r="S4478" s="53"/>
      <c r="T4478" s="53"/>
      <c r="U4478" s="53"/>
      <c r="V4478" s="53"/>
      <c r="W4478" s="53"/>
      <c r="BY4478" s="53"/>
      <c r="BZ4478" s="53"/>
    </row>
    <row r="4479" spans="2:78" s="52" customFormat="1" ht="13" x14ac:dyDescent="0.3">
      <c r="B4479" s="53" t="s">
        <v>116</v>
      </c>
      <c r="C4479" s="53" t="s">
        <v>175</v>
      </c>
      <c r="D4479" s="53" t="s">
        <v>755</v>
      </c>
      <c r="E4479" s="53">
        <v>36.524459999999998</v>
      </c>
      <c r="F4479" s="53">
        <v>-5.0463050000000003</v>
      </c>
      <c r="G4479" s="54">
        <v>169.0831</v>
      </c>
      <c r="H4479" s="53">
        <v>4373</v>
      </c>
      <c r="I4479" s="53">
        <v>2257</v>
      </c>
      <c r="J4479" s="53">
        <v>2116</v>
      </c>
      <c r="K4479" s="52">
        <v>0</v>
      </c>
      <c r="L4479" s="52">
        <v>169.0831</v>
      </c>
      <c r="M4479" s="55">
        <v>2</v>
      </c>
      <c r="N4479" s="61" t="s">
        <v>10</v>
      </c>
      <c r="P4479" s="66"/>
      <c r="Q4479" s="53"/>
      <c r="R4479" s="53"/>
      <c r="S4479" s="53"/>
      <c r="T4479" s="53"/>
      <c r="U4479" s="53"/>
      <c r="V4479" s="53"/>
      <c r="W4479" s="53"/>
      <c r="BY4479" s="53"/>
      <c r="BZ4479" s="53"/>
    </row>
    <row r="4480" spans="2:78" s="52" customFormat="1" ht="13" x14ac:dyDescent="0.3">
      <c r="B4480" s="53" t="s">
        <v>116</v>
      </c>
      <c r="C4480" s="53" t="s">
        <v>175</v>
      </c>
      <c r="D4480" s="53" t="s">
        <v>756</v>
      </c>
      <c r="E4480" s="53">
        <v>36.59402</v>
      </c>
      <c r="F4480" s="53">
        <v>-5.2611629999999998</v>
      </c>
      <c r="G4480" s="54">
        <v>680.53250000000003</v>
      </c>
      <c r="H4480" s="53">
        <v>503</v>
      </c>
      <c r="I4480" s="53">
        <v>268</v>
      </c>
      <c r="J4480" s="53">
        <v>235</v>
      </c>
      <c r="K4480" s="52">
        <v>0</v>
      </c>
      <c r="L4480" s="52">
        <v>680.53250000000003</v>
      </c>
      <c r="M4480" s="55">
        <v>6</v>
      </c>
      <c r="N4480" s="61" t="s">
        <v>15</v>
      </c>
      <c r="P4480" s="66"/>
      <c r="Q4480" s="53"/>
      <c r="R4480" s="53"/>
      <c r="S4480" s="53"/>
      <c r="T4480" s="53"/>
      <c r="U4480" s="53"/>
      <c r="V4480" s="53"/>
      <c r="W4480" s="53"/>
      <c r="BY4480" s="53"/>
      <c r="BZ4480" s="53"/>
    </row>
    <row r="4481" spans="2:78" s="52" customFormat="1" ht="13" x14ac:dyDescent="0.3">
      <c r="B4481" s="53" t="s">
        <v>116</v>
      </c>
      <c r="C4481" s="53" t="s">
        <v>175</v>
      </c>
      <c r="D4481" s="53" t="s">
        <v>757</v>
      </c>
      <c r="E4481" s="53">
        <v>36.595230000000001</v>
      </c>
      <c r="F4481" s="53">
        <v>-4.5733680000000003</v>
      </c>
      <c r="G4481" s="54">
        <v>246.06540000000001</v>
      </c>
      <c r="H4481" s="53">
        <v>58854</v>
      </c>
      <c r="I4481" s="53">
        <v>29111</v>
      </c>
      <c r="J4481" s="53">
        <v>29743</v>
      </c>
      <c r="K4481" s="52">
        <v>0</v>
      </c>
      <c r="L4481" s="52">
        <v>246.06540000000001</v>
      </c>
      <c r="M4481" s="55">
        <v>4</v>
      </c>
      <c r="N4481" s="61" t="s">
        <v>14</v>
      </c>
      <c r="P4481" s="66"/>
      <c r="Q4481" s="53"/>
      <c r="R4481" s="53"/>
      <c r="S4481" s="53"/>
      <c r="T4481" s="53"/>
      <c r="U4481" s="53"/>
      <c r="V4481" s="53"/>
      <c r="W4481" s="53"/>
      <c r="BY4481" s="53"/>
      <c r="BZ4481" s="53"/>
    </row>
    <row r="4482" spans="2:78" s="52" customFormat="1" ht="13" x14ac:dyDescent="0.3">
      <c r="B4482" s="53" t="s">
        <v>116</v>
      </c>
      <c r="C4482" s="53" t="s">
        <v>175</v>
      </c>
      <c r="D4482" s="53" t="s">
        <v>758</v>
      </c>
      <c r="E4482" s="53">
        <v>36.832079999999998</v>
      </c>
      <c r="F4482" s="53">
        <v>-4.1923899999999996</v>
      </c>
      <c r="G4482" s="54">
        <v>107.37</v>
      </c>
      <c r="H4482" s="53">
        <v>1631</v>
      </c>
      <c r="I4482" s="53">
        <v>832</v>
      </c>
      <c r="J4482" s="53">
        <v>799</v>
      </c>
      <c r="K4482" s="52">
        <v>0</v>
      </c>
      <c r="L4482" s="52">
        <v>107.37</v>
      </c>
      <c r="M4482" s="55">
        <v>2</v>
      </c>
      <c r="N4482" s="61" t="s">
        <v>10</v>
      </c>
      <c r="P4482" s="66"/>
      <c r="Q4482" s="53"/>
      <c r="R4482" s="53"/>
      <c r="S4482" s="53"/>
      <c r="T4482" s="53"/>
      <c r="U4482" s="53"/>
      <c r="V4482" s="53"/>
      <c r="W4482" s="53"/>
      <c r="BY4482" s="53"/>
      <c r="BZ4482" s="53"/>
    </row>
    <row r="4483" spans="2:78" s="52" customFormat="1" ht="13" x14ac:dyDescent="0.3">
      <c r="B4483" s="53" t="s">
        <v>116</v>
      </c>
      <c r="C4483" s="53" t="s">
        <v>175</v>
      </c>
      <c r="D4483" s="53" t="s">
        <v>759</v>
      </c>
      <c r="E4483" s="53">
        <v>36.791200000000003</v>
      </c>
      <c r="F4483" s="53">
        <v>-4.1599680000000001</v>
      </c>
      <c r="G4483" s="54">
        <v>129.8485</v>
      </c>
      <c r="H4483" s="53">
        <v>3061</v>
      </c>
      <c r="I4483" s="53">
        <v>1563</v>
      </c>
      <c r="J4483" s="53">
        <v>1498</v>
      </c>
      <c r="K4483" s="52">
        <v>0</v>
      </c>
      <c r="L4483" s="52">
        <v>129.8485</v>
      </c>
      <c r="M4483" s="55">
        <v>2</v>
      </c>
      <c r="N4483" s="61" t="s">
        <v>10</v>
      </c>
      <c r="P4483" s="66"/>
      <c r="Q4483" s="53"/>
      <c r="R4483" s="53"/>
      <c r="S4483" s="53"/>
      <c r="T4483" s="53"/>
      <c r="U4483" s="53"/>
      <c r="V4483" s="53"/>
      <c r="W4483" s="53"/>
      <c r="BY4483" s="53"/>
      <c r="BZ4483" s="53"/>
    </row>
    <row r="4484" spans="2:78" s="52" customFormat="1" ht="13" x14ac:dyDescent="0.3">
      <c r="B4484" s="53" t="s">
        <v>116</v>
      </c>
      <c r="C4484" s="53" t="s">
        <v>175</v>
      </c>
      <c r="D4484" s="53" t="s">
        <v>760</v>
      </c>
      <c r="E4484" s="53">
        <v>36.718739999999997</v>
      </c>
      <c r="F4484" s="53">
        <v>-5.2531499999999998</v>
      </c>
      <c r="G4484" s="54">
        <v>565.65409999999997</v>
      </c>
      <c r="H4484" s="53">
        <v>1604</v>
      </c>
      <c r="I4484" s="53">
        <v>819</v>
      </c>
      <c r="J4484" s="53">
        <v>785</v>
      </c>
      <c r="K4484" s="52">
        <v>0</v>
      </c>
      <c r="L4484" s="52">
        <v>565.65409999999997</v>
      </c>
      <c r="M4484" s="55">
        <v>5</v>
      </c>
      <c r="N4484" s="61" t="s">
        <v>15</v>
      </c>
      <c r="P4484" s="66"/>
      <c r="Q4484" s="53"/>
      <c r="R4484" s="53"/>
      <c r="S4484" s="53"/>
      <c r="T4484" s="53"/>
      <c r="U4484" s="53"/>
      <c r="V4484" s="53"/>
      <c r="W4484" s="53"/>
      <c r="BY4484" s="53"/>
      <c r="BZ4484" s="53"/>
    </row>
    <row r="4485" spans="2:78" s="52" customFormat="1" ht="13" x14ac:dyDescent="0.3">
      <c r="B4485" s="53" t="s">
        <v>116</v>
      </c>
      <c r="C4485" s="53" t="s">
        <v>175</v>
      </c>
      <c r="D4485" s="53" t="s">
        <v>761</v>
      </c>
      <c r="E4485" s="53">
        <v>36.551690000000001</v>
      </c>
      <c r="F4485" s="53">
        <v>-5.2768319999999997</v>
      </c>
      <c r="G4485" s="54">
        <v>536.67160000000001</v>
      </c>
      <c r="H4485" s="53">
        <v>570</v>
      </c>
      <c r="I4485" s="53">
        <v>296</v>
      </c>
      <c r="J4485" s="53">
        <v>274</v>
      </c>
      <c r="K4485" s="52">
        <v>0</v>
      </c>
      <c r="L4485" s="52">
        <v>536.67160000000001</v>
      </c>
      <c r="M4485" s="55">
        <v>5</v>
      </c>
      <c r="N4485" s="61" t="s">
        <v>15</v>
      </c>
      <c r="P4485" s="66"/>
      <c r="Q4485" s="53"/>
      <c r="R4485" s="53"/>
      <c r="S4485" s="53"/>
      <c r="T4485" s="53"/>
      <c r="U4485" s="53"/>
      <c r="V4485" s="53"/>
      <c r="W4485" s="53"/>
      <c r="BY4485" s="53"/>
      <c r="BZ4485" s="53"/>
    </row>
    <row r="4486" spans="2:78" s="52" customFormat="1" ht="13" x14ac:dyDescent="0.3">
      <c r="B4486" s="53" t="s">
        <v>116</v>
      </c>
      <c r="C4486" s="53" t="s">
        <v>175</v>
      </c>
      <c r="D4486" s="53" t="s">
        <v>762</v>
      </c>
      <c r="E4486" s="53">
        <v>36.814459999999997</v>
      </c>
      <c r="F4486" s="53">
        <v>-4.23489</v>
      </c>
      <c r="G4486" s="54">
        <v>253.297</v>
      </c>
      <c r="H4486" s="53">
        <v>1026</v>
      </c>
      <c r="I4486" s="53">
        <v>532</v>
      </c>
      <c r="J4486" s="53">
        <v>494</v>
      </c>
      <c r="K4486" s="52">
        <v>0</v>
      </c>
      <c r="L4486" s="52">
        <v>253.297</v>
      </c>
      <c r="M4486" s="55">
        <v>4</v>
      </c>
      <c r="N4486" s="61" t="s">
        <v>14</v>
      </c>
      <c r="P4486" s="66"/>
      <c r="Q4486" s="53"/>
      <c r="R4486" s="53"/>
      <c r="S4486" s="53"/>
      <c r="T4486" s="53"/>
      <c r="U4486" s="53"/>
      <c r="V4486" s="53"/>
      <c r="W4486" s="53"/>
      <c r="BY4486" s="53"/>
      <c r="BZ4486" s="53"/>
    </row>
    <row r="4487" spans="2:78" s="52" customFormat="1" ht="13" x14ac:dyDescent="0.3">
      <c r="B4487" s="53" t="s">
        <v>116</v>
      </c>
      <c r="C4487" s="53" t="s">
        <v>175</v>
      </c>
      <c r="D4487" s="53" t="s">
        <v>763</v>
      </c>
      <c r="E4487" s="53">
        <v>36.789929999999998</v>
      </c>
      <c r="F4487" s="53">
        <v>-4.9464069999999998</v>
      </c>
      <c r="G4487" s="54">
        <v>578.50440000000003</v>
      </c>
      <c r="H4487" s="53">
        <v>2004</v>
      </c>
      <c r="I4487" s="53">
        <v>1009</v>
      </c>
      <c r="J4487" s="53">
        <v>995</v>
      </c>
      <c r="K4487" s="52">
        <v>0</v>
      </c>
      <c r="L4487" s="52">
        <v>578.50440000000003</v>
      </c>
      <c r="M4487" s="55">
        <v>5</v>
      </c>
      <c r="N4487" s="61" t="s">
        <v>15</v>
      </c>
      <c r="P4487" s="66"/>
      <c r="Q4487" s="53"/>
      <c r="R4487" s="53"/>
      <c r="S4487" s="53"/>
      <c r="T4487" s="53"/>
      <c r="U4487" s="53"/>
      <c r="V4487" s="53"/>
      <c r="W4487" s="53"/>
      <c r="BY4487" s="53"/>
      <c r="BZ4487" s="53"/>
    </row>
    <row r="4488" spans="2:78" s="52" customFormat="1" ht="13" x14ac:dyDescent="0.3">
      <c r="B4488" s="53" t="s">
        <v>116</v>
      </c>
      <c r="C4488" s="53" t="s">
        <v>175</v>
      </c>
      <c r="D4488" s="53" t="s">
        <v>764</v>
      </c>
      <c r="E4488" s="53">
        <v>37.045409999999997</v>
      </c>
      <c r="F4488" s="53">
        <v>-4.8615250000000003</v>
      </c>
      <c r="G4488" s="54">
        <v>458.54590000000002</v>
      </c>
      <c r="H4488" s="53">
        <v>8658</v>
      </c>
      <c r="I4488" s="53">
        <v>4336</v>
      </c>
      <c r="J4488" s="53">
        <v>4322</v>
      </c>
      <c r="K4488" s="52">
        <v>0</v>
      </c>
      <c r="L4488" s="52">
        <v>458.54590000000002</v>
      </c>
      <c r="M4488" s="55">
        <v>5</v>
      </c>
      <c r="N4488" s="61" t="s">
        <v>15</v>
      </c>
      <c r="P4488" s="66"/>
      <c r="Q4488" s="53"/>
      <c r="R4488" s="53"/>
      <c r="S4488" s="53"/>
      <c r="T4488" s="53"/>
      <c r="U4488" s="53"/>
      <c r="V4488" s="53"/>
      <c r="W4488" s="53"/>
      <c r="BY4488" s="53"/>
      <c r="BZ4488" s="53"/>
    </row>
    <row r="4489" spans="2:78" s="52" customFormat="1" ht="13" x14ac:dyDescent="0.3">
      <c r="B4489" s="53" t="s">
        <v>116</v>
      </c>
      <c r="C4489" s="53" t="s">
        <v>175</v>
      </c>
      <c r="D4489" s="53" t="s">
        <v>765</v>
      </c>
      <c r="E4489" s="53">
        <v>36.951459999999997</v>
      </c>
      <c r="F4489" s="53">
        <v>-5.0243080000000004</v>
      </c>
      <c r="G4489" s="54">
        <v>750.48059999999998</v>
      </c>
      <c r="H4489" s="53">
        <v>2014</v>
      </c>
      <c r="I4489" s="53">
        <v>1013</v>
      </c>
      <c r="J4489" s="53">
        <v>1001</v>
      </c>
      <c r="K4489" s="52">
        <v>0</v>
      </c>
      <c r="L4489" s="52">
        <v>750.48059999999998</v>
      </c>
      <c r="M4489" s="55">
        <v>6</v>
      </c>
      <c r="N4489" s="61" t="s">
        <v>15</v>
      </c>
      <c r="P4489" s="66"/>
      <c r="Q4489" s="53"/>
      <c r="R4489" s="53"/>
      <c r="S4489" s="53"/>
      <c r="T4489" s="53"/>
      <c r="U4489" s="53"/>
      <c r="V4489" s="53"/>
      <c r="W4489" s="53"/>
      <c r="BY4489" s="53"/>
      <c r="BZ4489" s="53"/>
    </row>
    <row r="4490" spans="2:78" s="52" customFormat="1" ht="13" x14ac:dyDescent="0.3">
      <c r="B4490" s="53" t="s">
        <v>116</v>
      </c>
      <c r="C4490" s="53" t="s">
        <v>175</v>
      </c>
      <c r="D4490" s="53" t="s">
        <v>766</v>
      </c>
      <c r="E4490" s="53">
        <v>36.873449999999998</v>
      </c>
      <c r="F4490" s="53">
        <v>-4.0820420000000004</v>
      </c>
      <c r="G4490" s="54">
        <v>653.66409999999996</v>
      </c>
      <c r="H4490" s="53">
        <v>2323</v>
      </c>
      <c r="I4490" s="53">
        <v>1191</v>
      </c>
      <c r="J4490" s="53">
        <v>1132</v>
      </c>
      <c r="K4490" s="52">
        <v>0</v>
      </c>
      <c r="L4490" s="52">
        <v>653.66409999999996</v>
      </c>
      <c r="M4490" s="55">
        <v>6</v>
      </c>
      <c r="N4490" s="61" t="s">
        <v>15</v>
      </c>
      <c r="P4490" s="66"/>
      <c r="Q4490" s="53"/>
      <c r="R4490" s="53"/>
      <c r="S4490" s="53"/>
      <c r="T4490" s="53"/>
      <c r="U4490" s="53"/>
      <c r="V4490" s="53"/>
      <c r="W4490" s="53"/>
      <c r="BY4490" s="53"/>
      <c r="BZ4490" s="53"/>
    </row>
    <row r="4491" spans="2:78" s="52" customFormat="1" ht="13" x14ac:dyDescent="0.3">
      <c r="B4491" s="53" t="s">
        <v>116</v>
      </c>
      <c r="C4491" s="53" t="s">
        <v>175</v>
      </c>
      <c r="D4491" s="53" t="s">
        <v>767</v>
      </c>
      <c r="E4491" s="53">
        <v>36.846069999999997</v>
      </c>
      <c r="F4491" s="53">
        <v>-3.9875850000000002</v>
      </c>
      <c r="G4491" s="54">
        <v>579.26170000000002</v>
      </c>
      <c r="H4491" s="53">
        <v>918</v>
      </c>
      <c r="I4491" s="53">
        <v>471</v>
      </c>
      <c r="J4491" s="53">
        <v>447</v>
      </c>
      <c r="K4491" s="52">
        <v>0</v>
      </c>
      <c r="L4491" s="52">
        <v>579.26170000000002</v>
      </c>
      <c r="M4491" s="55">
        <v>5</v>
      </c>
      <c r="N4491" s="61" t="s">
        <v>15</v>
      </c>
      <c r="P4491" s="66"/>
      <c r="Q4491" s="53"/>
      <c r="R4491" s="53"/>
      <c r="S4491" s="53"/>
      <c r="T4491" s="53"/>
      <c r="U4491" s="53"/>
      <c r="V4491" s="53"/>
      <c r="W4491" s="53"/>
      <c r="BY4491" s="53"/>
      <c r="BZ4491" s="53"/>
    </row>
    <row r="4492" spans="2:78" s="52" customFormat="1" ht="13" x14ac:dyDescent="0.3">
      <c r="B4492" s="53" t="s">
        <v>116</v>
      </c>
      <c r="C4492" s="53" t="s">
        <v>175</v>
      </c>
      <c r="D4492" s="53" t="s">
        <v>768</v>
      </c>
      <c r="E4492" s="53">
        <v>36.851579999999998</v>
      </c>
      <c r="F4492" s="53">
        <v>-4.8182390000000002</v>
      </c>
      <c r="G4492" s="54">
        <v>527.61239999999998</v>
      </c>
      <c r="H4492" s="53">
        <v>896</v>
      </c>
      <c r="I4492" s="53">
        <v>450</v>
      </c>
      <c r="J4492" s="53">
        <v>446</v>
      </c>
      <c r="K4492" s="52">
        <v>0</v>
      </c>
      <c r="L4492" s="52">
        <v>527.61239999999998</v>
      </c>
      <c r="M4492" s="55">
        <v>5</v>
      </c>
      <c r="N4492" s="61" t="s">
        <v>15</v>
      </c>
      <c r="P4492" s="66"/>
      <c r="Q4492" s="53"/>
      <c r="R4492" s="53"/>
      <c r="S4492" s="53"/>
      <c r="T4492" s="53"/>
      <c r="U4492" s="53"/>
      <c r="V4492" s="53"/>
      <c r="W4492" s="53"/>
      <c r="BY4492" s="53"/>
      <c r="BZ4492" s="53"/>
    </row>
    <row r="4493" spans="2:78" s="52" customFormat="1" ht="13" x14ac:dyDescent="0.3">
      <c r="B4493" s="53" t="s">
        <v>116</v>
      </c>
      <c r="C4493" s="53" t="s">
        <v>175</v>
      </c>
      <c r="D4493" s="53" t="s">
        <v>769</v>
      </c>
      <c r="E4493" s="53">
        <v>36.645400000000002</v>
      </c>
      <c r="F4493" s="53">
        <v>-5.153931</v>
      </c>
      <c r="G4493" s="54">
        <v>835.13369999999998</v>
      </c>
      <c r="H4493" s="53">
        <v>246</v>
      </c>
      <c r="I4493" s="53">
        <v>124</v>
      </c>
      <c r="J4493" s="53">
        <v>122</v>
      </c>
      <c r="K4493" s="52">
        <v>0</v>
      </c>
      <c r="L4493" s="52">
        <v>835.13369999999998</v>
      </c>
      <c r="M4493" s="55">
        <v>7</v>
      </c>
      <c r="N4493" s="61" t="s">
        <v>16</v>
      </c>
      <c r="P4493" s="66"/>
      <c r="Q4493" s="53"/>
      <c r="R4493" s="53"/>
      <c r="S4493" s="53"/>
      <c r="T4493" s="53"/>
      <c r="U4493" s="53"/>
      <c r="V4493" s="53"/>
      <c r="W4493" s="53"/>
      <c r="BY4493" s="53"/>
      <c r="BZ4493" s="53"/>
    </row>
    <row r="4494" spans="2:78" s="52" customFormat="1" ht="13" x14ac:dyDescent="0.3">
      <c r="B4494" s="53" t="s">
        <v>116</v>
      </c>
      <c r="C4494" s="53" t="s">
        <v>175</v>
      </c>
      <c r="D4494" s="53" t="s">
        <v>770</v>
      </c>
      <c r="E4494" s="53">
        <v>36.711309999999997</v>
      </c>
      <c r="F4494" s="53">
        <v>-4.6307410000000004</v>
      </c>
      <c r="G4494" s="54">
        <v>103.49299999999999</v>
      </c>
      <c r="H4494" s="53">
        <v>21313</v>
      </c>
      <c r="I4494" s="53">
        <v>10895</v>
      </c>
      <c r="J4494" s="53">
        <v>10418</v>
      </c>
      <c r="K4494" s="52">
        <v>0</v>
      </c>
      <c r="L4494" s="52">
        <v>103.49299999999999</v>
      </c>
      <c r="M4494" s="55">
        <v>2</v>
      </c>
      <c r="N4494" s="61" t="s">
        <v>10</v>
      </c>
      <c r="P4494" s="66"/>
      <c r="Q4494" s="53"/>
      <c r="R4494" s="53"/>
      <c r="S4494" s="53"/>
      <c r="T4494" s="53"/>
      <c r="U4494" s="53"/>
      <c r="V4494" s="53"/>
      <c r="W4494" s="53"/>
      <c r="BY4494" s="53"/>
      <c r="BZ4494" s="53"/>
    </row>
    <row r="4495" spans="2:78" s="52" customFormat="1" ht="13" x14ac:dyDescent="0.3">
      <c r="B4495" s="53" t="s">
        <v>116</v>
      </c>
      <c r="C4495" s="53" t="s">
        <v>175</v>
      </c>
      <c r="D4495" s="53" t="s">
        <v>771</v>
      </c>
      <c r="E4495" s="53">
        <v>36.894039999999997</v>
      </c>
      <c r="F4495" s="53">
        <v>-4.4289769999999997</v>
      </c>
      <c r="G4495" s="54">
        <v>543.28390000000002</v>
      </c>
      <c r="H4495" s="53">
        <v>3520</v>
      </c>
      <c r="I4495" s="53">
        <v>1860</v>
      </c>
      <c r="J4495" s="53">
        <v>1660</v>
      </c>
      <c r="K4495" s="52">
        <v>0</v>
      </c>
      <c r="L4495" s="52">
        <v>543.28390000000002</v>
      </c>
      <c r="M4495" s="55">
        <v>5</v>
      </c>
      <c r="N4495" s="61" t="s">
        <v>15</v>
      </c>
      <c r="P4495" s="66"/>
      <c r="Q4495" s="53"/>
      <c r="R4495" s="53"/>
      <c r="S4495" s="53"/>
      <c r="T4495" s="53"/>
      <c r="U4495" s="53"/>
      <c r="V4495" s="53"/>
      <c r="W4495" s="53"/>
      <c r="BY4495" s="53"/>
      <c r="BZ4495" s="53"/>
    </row>
    <row r="4496" spans="2:78" s="52" customFormat="1" ht="13" x14ac:dyDescent="0.3">
      <c r="B4496" s="53" t="s">
        <v>116</v>
      </c>
      <c r="C4496" s="53" t="s">
        <v>175</v>
      </c>
      <c r="D4496" s="53" t="s">
        <v>772</v>
      </c>
      <c r="E4496" s="53">
        <v>36.785240000000002</v>
      </c>
      <c r="F4496" s="53">
        <v>-4.8421669999999999</v>
      </c>
      <c r="G4496" s="54">
        <v>469.90980000000002</v>
      </c>
      <c r="H4496" s="53">
        <v>2748</v>
      </c>
      <c r="I4496" s="53">
        <v>1446</v>
      </c>
      <c r="J4496" s="53">
        <v>1302</v>
      </c>
      <c r="K4496" s="52">
        <v>0</v>
      </c>
      <c r="L4496" s="52">
        <v>469.90980000000002</v>
      </c>
      <c r="M4496" s="55">
        <v>5</v>
      </c>
      <c r="N4496" s="61" t="s">
        <v>15</v>
      </c>
      <c r="P4496" s="66"/>
      <c r="Q4496" s="53"/>
      <c r="R4496" s="53"/>
      <c r="S4496" s="53"/>
      <c r="T4496" s="53"/>
      <c r="U4496" s="53"/>
      <c r="V4496" s="53"/>
      <c r="W4496" s="53"/>
      <c r="BY4496" s="53"/>
      <c r="BZ4496" s="53"/>
    </row>
    <row r="4497" spans="2:78" s="52" customFormat="1" ht="13" x14ac:dyDescent="0.3">
      <c r="B4497" s="53" t="s">
        <v>116</v>
      </c>
      <c r="C4497" s="53" t="s">
        <v>175</v>
      </c>
      <c r="D4497" s="53" t="s">
        <v>773</v>
      </c>
      <c r="E4497" s="53">
        <v>36.443330000000003</v>
      </c>
      <c r="F4497" s="53">
        <v>-5.2735190000000003</v>
      </c>
      <c r="G4497" s="54">
        <v>395.24250000000001</v>
      </c>
      <c r="H4497" s="53">
        <v>4993</v>
      </c>
      <c r="I4497" s="53">
        <v>2594</v>
      </c>
      <c r="J4497" s="53">
        <v>2399</v>
      </c>
      <c r="K4497" s="52">
        <v>0</v>
      </c>
      <c r="L4497" s="52">
        <v>395.24250000000001</v>
      </c>
      <c r="M4497" s="55">
        <v>4</v>
      </c>
      <c r="N4497" s="61" t="s">
        <v>14</v>
      </c>
      <c r="P4497" s="66"/>
      <c r="Q4497" s="53"/>
      <c r="R4497" s="53"/>
      <c r="S4497" s="53"/>
      <c r="T4497" s="53"/>
      <c r="U4497" s="53"/>
      <c r="V4497" s="53"/>
      <c r="W4497" s="53"/>
      <c r="BY4497" s="53"/>
      <c r="BZ4497" s="53"/>
    </row>
    <row r="4498" spans="2:78" s="52" customFormat="1" ht="13" x14ac:dyDescent="0.3">
      <c r="B4498" s="53" t="s">
        <v>116</v>
      </c>
      <c r="C4498" s="53" t="s">
        <v>175</v>
      </c>
      <c r="D4498" s="53" t="s">
        <v>774</v>
      </c>
      <c r="E4498" s="53">
        <v>36.658709999999999</v>
      </c>
      <c r="F4498" s="53">
        <v>-4.7603439999999999</v>
      </c>
      <c r="G4498" s="54">
        <v>212.39179999999999</v>
      </c>
      <c r="H4498" s="53">
        <v>21866</v>
      </c>
      <c r="I4498" s="53">
        <v>11231</v>
      </c>
      <c r="J4498" s="53">
        <v>10635</v>
      </c>
      <c r="K4498" s="52">
        <v>0</v>
      </c>
      <c r="L4498" s="52">
        <v>212.39179999999999</v>
      </c>
      <c r="M4498" s="55">
        <v>4</v>
      </c>
      <c r="N4498" s="61" t="s">
        <v>14</v>
      </c>
      <c r="P4498" s="66"/>
      <c r="Q4498" s="53"/>
      <c r="R4498" s="53"/>
      <c r="S4498" s="53"/>
      <c r="T4498" s="53"/>
      <c r="U4498" s="53"/>
      <c r="V4498" s="53"/>
      <c r="W4498" s="53"/>
      <c r="BY4498" s="53"/>
      <c r="BZ4498" s="53"/>
    </row>
    <row r="4499" spans="2:78" s="52" customFormat="1" ht="13" x14ac:dyDescent="0.3">
      <c r="B4499" s="53" t="s">
        <v>116</v>
      </c>
      <c r="C4499" s="53" t="s">
        <v>175</v>
      </c>
      <c r="D4499" s="53" t="s">
        <v>775</v>
      </c>
      <c r="E4499" s="53">
        <v>36.90502</v>
      </c>
      <c r="F4499" s="53">
        <v>-4.3352120000000003</v>
      </c>
      <c r="G4499" s="54">
        <v>674.26409999999998</v>
      </c>
      <c r="H4499" s="53">
        <v>3621</v>
      </c>
      <c r="I4499" s="53">
        <v>1841</v>
      </c>
      <c r="J4499" s="53">
        <v>1780</v>
      </c>
      <c r="K4499" s="52">
        <v>0</v>
      </c>
      <c r="L4499" s="52">
        <v>674.26409999999998</v>
      </c>
      <c r="M4499" s="55">
        <v>6</v>
      </c>
      <c r="N4499" s="61" t="s">
        <v>15</v>
      </c>
      <c r="P4499" s="66"/>
      <c r="Q4499" s="53"/>
      <c r="R4499" s="53"/>
      <c r="S4499" s="53"/>
      <c r="T4499" s="53"/>
      <c r="U4499" s="53"/>
      <c r="V4499" s="53"/>
      <c r="W4499" s="53"/>
      <c r="BY4499" s="53"/>
      <c r="BZ4499" s="53"/>
    </row>
    <row r="4500" spans="2:78" s="52" customFormat="1" ht="13" x14ac:dyDescent="0.3">
      <c r="B4500" s="53" t="s">
        <v>116</v>
      </c>
      <c r="C4500" s="53" t="s">
        <v>175</v>
      </c>
      <c r="D4500" s="53" t="s">
        <v>776</v>
      </c>
      <c r="E4500" s="53">
        <v>36.84872</v>
      </c>
      <c r="F4500" s="53">
        <v>-4.2470610000000004</v>
      </c>
      <c r="G4500" s="54">
        <v>691.99019999999996</v>
      </c>
      <c r="H4500" s="53">
        <v>1591</v>
      </c>
      <c r="I4500" s="53">
        <v>837</v>
      </c>
      <c r="J4500" s="53">
        <v>754</v>
      </c>
      <c r="K4500" s="52">
        <v>0</v>
      </c>
      <c r="L4500" s="52">
        <v>691.99019999999996</v>
      </c>
      <c r="M4500" s="55">
        <v>6</v>
      </c>
      <c r="N4500" s="61" t="s">
        <v>15</v>
      </c>
      <c r="P4500" s="66"/>
      <c r="Q4500" s="53"/>
      <c r="R4500" s="53"/>
      <c r="S4500" s="53"/>
      <c r="T4500" s="53"/>
      <c r="U4500" s="53"/>
      <c r="V4500" s="53"/>
      <c r="W4500" s="53"/>
      <c r="BY4500" s="53"/>
      <c r="BZ4500" s="53"/>
    </row>
    <row r="4501" spans="2:78" s="52" customFormat="1" ht="13" x14ac:dyDescent="0.3">
      <c r="B4501" s="53" t="s">
        <v>116</v>
      </c>
      <c r="C4501" s="53" t="s">
        <v>175</v>
      </c>
      <c r="D4501" s="53" t="s">
        <v>777</v>
      </c>
      <c r="E4501" s="53">
        <v>36.832999999999998</v>
      </c>
      <c r="F4501" s="53">
        <v>-3.974872</v>
      </c>
      <c r="G4501" s="54">
        <v>631.62030000000004</v>
      </c>
      <c r="H4501" s="53">
        <v>3854</v>
      </c>
      <c r="I4501" s="53">
        <v>1985</v>
      </c>
      <c r="J4501" s="53">
        <v>1869</v>
      </c>
      <c r="K4501" s="52">
        <v>0</v>
      </c>
      <c r="L4501" s="52">
        <v>631.62030000000004</v>
      </c>
      <c r="M4501" s="55">
        <v>6</v>
      </c>
      <c r="N4501" s="61" t="s">
        <v>15</v>
      </c>
      <c r="P4501" s="66"/>
      <c r="Q4501" s="53"/>
      <c r="R4501" s="53"/>
      <c r="S4501" s="53"/>
      <c r="T4501" s="53"/>
      <c r="U4501" s="53"/>
      <c r="V4501" s="53"/>
      <c r="W4501" s="53"/>
      <c r="BY4501" s="53"/>
      <c r="BZ4501" s="53"/>
    </row>
    <row r="4502" spans="2:78" s="52" customFormat="1" ht="13" x14ac:dyDescent="0.3">
      <c r="B4502" s="53" t="s">
        <v>116</v>
      </c>
      <c r="C4502" s="53" t="s">
        <v>175</v>
      </c>
      <c r="D4502" s="53" t="s">
        <v>778</v>
      </c>
      <c r="E4502" s="53">
        <v>36.616909999999997</v>
      </c>
      <c r="F4502" s="53">
        <v>-5.3426809999999998</v>
      </c>
      <c r="G4502" s="54">
        <v>623.01310000000001</v>
      </c>
      <c r="H4502" s="53">
        <v>3714</v>
      </c>
      <c r="I4502" s="53">
        <v>1883</v>
      </c>
      <c r="J4502" s="53">
        <v>1831</v>
      </c>
      <c r="K4502" s="52">
        <v>0</v>
      </c>
      <c r="L4502" s="52">
        <v>623.01310000000001</v>
      </c>
      <c r="M4502" s="55">
        <v>6</v>
      </c>
      <c r="N4502" s="61" t="s">
        <v>15</v>
      </c>
      <c r="P4502" s="66"/>
      <c r="Q4502" s="53"/>
      <c r="R4502" s="53"/>
      <c r="S4502" s="53"/>
      <c r="T4502" s="53"/>
      <c r="U4502" s="53"/>
      <c r="V4502" s="53"/>
      <c r="W4502" s="53"/>
      <c r="BY4502" s="53"/>
      <c r="BZ4502" s="53"/>
    </row>
    <row r="4503" spans="2:78" s="52" customFormat="1" ht="13" x14ac:dyDescent="0.3">
      <c r="B4503" s="53" t="s">
        <v>116</v>
      </c>
      <c r="C4503" s="53" t="s">
        <v>175</v>
      </c>
      <c r="D4503" s="53" t="s">
        <v>779</v>
      </c>
      <c r="E4503" s="53">
        <v>37.235869999999998</v>
      </c>
      <c r="F4503" s="53">
        <v>-4.4896409999999998</v>
      </c>
      <c r="G4503" s="54">
        <v>316.25299999999999</v>
      </c>
      <c r="H4503" s="53">
        <v>1454</v>
      </c>
      <c r="I4503" s="53">
        <v>725</v>
      </c>
      <c r="J4503" s="53">
        <v>729</v>
      </c>
      <c r="K4503" s="52">
        <v>0</v>
      </c>
      <c r="L4503" s="52">
        <v>316.25299999999999</v>
      </c>
      <c r="M4503" s="55">
        <v>4</v>
      </c>
      <c r="N4503" s="61" t="s">
        <v>14</v>
      </c>
      <c r="P4503" s="66"/>
      <c r="Q4503" s="53"/>
      <c r="R4503" s="53"/>
      <c r="S4503" s="53"/>
      <c r="T4503" s="53"/>
      <c r="U4503" s="53"/>
      <c r="V4503" s="53"/>
      <c r="W4503" s="53"/>
      <c r="BY4503" s="53"/>
      <c r="BZ4503" s="53"/>
    </row>
    <row r="4504" spans="2:78" s="52" customFormat="1" ht="13" x14ac:dyDescent="0.3">
      <c r="B4504" s="53" t="s">
        <v>116</v>
      </c>
      <c r="C4504" s="53" t="s">
        <v>175</v>
      </c>
      <c r="D4504" s="53" t="s">
        <v>780</v>
      </c>
      <c r="E4504" s="53">
        <v>37.269629999999999</v>
      </c>
      <c r="F4504" s="53">
        <v>-4.4140790000000001</v>
      </c>
      <c r="G4504" s="54">
        <v>407.23410000000001</v>
      </c>
      <c r="H4504" s="53">
        <v>4131</v>
      </c>
      <c r="I4504" s="53">
        <v>2076</v>
      </c>
      <c r="J4504" s="53">
        <v>2055</v>
      </c>
      <c r="K4504" s="52">
        <v>0</v>
      </c>
      <c r="L4504" s="52">
        <v>407.23410000000001</v>
      </c>
      <c r="M4504" s="55">
        <v>5</v>
      </c>
      <c r="N4504" s="61" t="s">
        <v>15</v>
      </c>
      <c r="P4504" s="66"/>
      <c r="Q4504" s="53"/>
      <c r="R4504" s="53"/>
      <c r="S4504" s="53"/>
      <c r="T4504" s="53"/>
      <c r="U4504" s="53"/>
      <c r="V4504" s="53"/>
      <c r="W4504" s="53"/>
      <c r="BY4504" s="53"/>
      <c r="BZ4504" s="53"/>
    </row>
    <row r="4505" spans="2:78" s="52" customFormat="1" ht="13" x14ac:dyDescent="0.3">
      <c r="B4505" s="53" t="s">
        <v>116</v>
      </c>
      <c r="C4505" s="53" t="s">
        <v>175</v>
      </c>
      <c r="D4505" s="53" t="s">
        <v>781</v>
      </c>
      <c r="E4505" s="53">
        <v>36.876370000000001</v>
      </c>
      <c r="F4505" s="53">
        <v>-5.0457289999999997</v>
      </c>
      <c r="G4505" s="54">
        <v>727.99310000000003</v>
      </c>
      <c r="H4505" s="53">
        <v>1801</v>
      </c>
      <c r="I4505" s="53">
        <v>886</v>
      </c>
      <c r="J4505" s="53">
        <v>915</v>
      </c>
      <c r="K4505" s="52">
        <v>0</v>
      </c>
      <c r="L4505" s="52">
        <v>727.99310000000003</v>
      </c>
      <c r="M4505" s="55">
        <v>6</v>
      </c>
      <c r="N4505" s="61" t="s">
        <v>15</v>
      </c>
      <c r="P4505" s="66"/>
      <c r="Q4505" s="53"/>
      <c r="R4505" s="53"/>
      <c r="S4505" s="53"/>
      <c r="T4505" s="53"/>
      <c r="U4505" s="53"/>
      <c r="V4505" s="53"/>
      <c r="W4505" s="53"/>
      <c r="BY4505" s="53"/>
      <c r="BZ4505" s="53"/>
    </row>
    <row r="4506" spans="2:78" s="52" customFormat="1" ht="13" x14ac:dyDescent="0.3">
      <c r="B4506" s="53" t="s">
        <v>116</v>
      </c>
      <c r="C4506" s="53" t="s">
        <v>175</v>
      </c>
      <c r="D4506" s="53" t="s">
        <v>782</v>
      </c>
      <c r="E4506" s="53">
        <v>36.830689999999997</v>
      </c>
      <c r="F4506" s="53">
        <v>-4.2280069999999998</v>
      </c>
      <c r="G4506" s="54">
        <v>297.52809999999999</v>
      </c>
      <c r="H4506" s="53">
        <v>682</v>
      </c>
      <c r="I4506" s="53">
        <v>343</v>
      </c>
      <c r="J4506" s="53">
        <v>339</v>
      </c>
      <c r="K4506" s="52">
        <v>0</v>
      </c>
      <c r="L4506" s="52">
        <v>297.52809999999999</v>
      </c>
      <c r="M4506" s="55">
        <v>4</v>
      </c>
      <c r="N4506" s="61" t="s">
        <v>14</v>
      </c>
      <c r="P4506" s="66"/>
      <c r="Q4506" s="53"/>
      <c r="R4506" s="53"/>
      <c r="S4506" s="53"/>
      <c r="T4506" s="53"/>
      <c r="U4506" s="53"/>
      <c r="V4506" s="53"/>
      <c r="W4506" s="53"/>
      <c r="BY4506" s="53"/>
      <c r="BZ4506" s="53"/>
    </row>
    <row r="4507" spans="2:78" s="52" customFormat="1" ht="13" x14ac:dyDescent="0.3">
      <c r="B4507" s="53" t="s">
        <v>116</v>
      </c>
      <c r="C4507" s="53" t="s">
        <v>175</v>
      </c>
      <c r="D4507" s="53" t="s">
        <v>783</v>
      </c>
      <c r="E4507" s="53">
        <v>36.424770000000002</v>
      </c>
      <c r="F4507" s="53">
        <v>-5.1449030000000002</v>
      </c>
      <c r="G4507" s="54">
        <v>9.6558639999999993</v>
      </c>
      <c r="H4507" s="53">
        <v>65592</v>
      </c>
      <c r="I4507" s="53">
        <v>32976</v>
      </c>
      <c r="J4507" s="53">
        <v>32616</v>
      </c>
      <c r="K4507" s="52">
        <v>0</v>
      </c>
      <c r="L4507" s="52">
        <v>9.6558639999999993</v>
      </c>
      <c r="M4507" s="55">
        <v>2</v>
      </c>
      <c r="N4507" s="61" t="s">
        <v>10</v>
      </c>
      <c r="P4507" s="66"/>
      <c r="Q4507" s="53"/>
      <c r="R4507" s="53"/>
      <c r="S4507" s="53"/>
      <c r="T4507" s="53"/>
      <c r="U4507" s="53"/>
      <c r="V4507" s="53"/>
      <c r="W4507" s="53"/>
      <c r="BY4507" s="53"/>
      <c r="BZ4507" s="53"/>
    </row>
    <row r="4508" spans="2:78" s="52" customFormat="1" ht="13" x14ac:dyDescent="0.3">
      <c r="B4508" s="53" t="s">
        <v>116</v>
      </c>
      <c r="C4508" s="53" t="s">
        <v>175</v>
      </c>
      <c r="D4508" s="53" t="s">
        <v>784</v>
      </c>
      <c r="E4508" s="53">
        <v>36.616199999999999</v>
      </c>
      <c r="F4508" s="53">
        <v>-5.189152</v>
      </c>
      <c r="G4508" s="54">
        <v>632.20320000000004</v>
      </c>
      <c r="H4508" s="53">
        <v>275</v>
      </c>
      <c r="I4508" s="53">
        <v>124</v>
      </c>
      <c r="J4508" s="53">
        <v>151</v>
      </c>
      <c r="K4508" s="52">
        <v>0</v>
      </c>
      <c r="L4508" s="52">
        <v>632.20320000000004</v>
      </c>
      <c r="M4508" s="55">
        <v>6</v>
      </c>
      <c r="N4508" s="61" t="s">
        <v>15</v>
      </c>
      <c r="P4508" s="66"/>
      <c r="Q4508" s="53"/>
      <c r="R4508" s="53"/>
      <c r="S4508" s="53"/>
      <c r="T4508" s="53"/>
      <c r="U4508" s="53"/>
      <c r="V4508" s="53"/>
      <c r="W4508" s="53"/>
      <c r="BY4508" s="53"/>
      <c r="BZ4508" s="53"/>
    </row>
    <row r="4509" spans="2:78" s="52" customFormat="1" ht="13" x14ac:dyDescent="0.3">
      <c r="B4509" s="53" t="s">
        <v>116</v>
      </c>
      <c r="C4509" s="53" t="s">
        <v>175</v>
      </c>
      <c r="D4509" s="53" t="s">
        <v>785</v>
      </c>
      <c r="E4509" s="53">
        <v>36.792520000000003</v>
      </c>
      <c r="F4509" s="53">
        <v>-3.8980760000000001</v>
      </c>
      <c r="G4509" s="54">
        <v>326.02659999999997</v>
      </c>
      <c r="H4509" s="53">
        <v>3071</v>
      </c>
      <c r="I4509" s="53">
        <v>1520</v>
      </c>
      <c r="J4509" s="53">
        <v>1551</v>
      </c>
      <c r="K4509" s="52">
        <v>0</v>
      </c>
      <c r="L4509" s="52">
        <v>326.02659999999997</v>
      </c>
      <c r="M4509" s="55">
        <v>4</v>
      </c>
      <c r="N4509" s="61" t="s">
        <v>14</v>
      </c>
      <c r="P4509" s="66"/>
      <c r="Q4509" s="53"/>
      <c r="R4509" s="53"/>
      <c r="S4509" s="53"/>
      <c r="T4509" s="53"/>
      <c r="U4509" s="53"/>
      <c r="V4509" s="53"/>
      <c r="W4509" s="53"/>
      <c r="BY4509" s="53"/>
      <c r="BZ4509" s="53"/>
    </row>
    <row r="4510" spans="2:78" s="52" customFormat="1" ht="13" x14ac:dyDescent="0.3">
      <c r="B4510" s="53" t="s">
        <v>116</v>
      </c>
      <c r="C4510" s="53" t="s">
        <v>175</v>
      </c>
      <c r="D4510" s="53" t="s">
        <v>786</v>
      </c>
      <c r="E4510" s="53">
        <v>36.539009999999998</v>
      </c>
      <c r="F4510" s="53">
        <v>-4.6243530000000002</v>
      </c>
      <c r="G4510" s="54">
        <v>9.7021829999999998</v>
      </c>
      <c r="H4510" s="53">
        <v>71482</v>
      </c>
      <c r="I4510" s="53">
        <v>35339</v>
      </c>
      <c r="J4510" s="53">
        <v>36143</v>
      </c>
      <c r="K4510" s="52">
        <v>0</v>
      </c>
      <c r="L4510" s="52">
        <v>9.7021829999999998</v>
      </c>
      <c r="M4510" s="55">
        <v>2</v>
      </c>
      <c r="N4510" s="61" t="s">
        <v>10</v>
      </c>
      <c r="P4510" s="66"/>
      <c r="Q4510" s="53"/>
      <c r="R4510" s="53"/>
      <c r="S4510" s="53"/>
      <c r="T4510" s="53"/>
      <c r="U4510" s="53"/>
      <c r="V4510" s="53"/>
      <c r="W4510" s="53"/>
      <c r="BY4510" s="53"/>
      <c r="BZ4510" s="53"/>
    </row>
    <row r="4511" spans="2:78" s="52" customFormat="1" ht="13" x14ac:dyDescent="0.3">
      <c r="B4511" s="53" t="s">
        <v>116</v>
      </c>
      <c r="C4511" s="53" t="s">
        <v>175</v>
      </c>
      <c r="D4511" s="53" t="s">
        <v>787</v>
      </c>
      <c r="E4511" s="53">
        <v>37.134630000000001</v>
      </c>
      <c r="F4511" s="53">
        <v>-4.7296560000000003</v>
      </c>
      <c r="G4511" s="54">
        <v>444.60660000000001</v>
      </c>
      <c r="H4511" s="53">
        <v>2783</v>
      </c>
      <c r="I4511" s="53">
        <v>1418</v>
      </c>
      <c r="J4511" s="53">
        <v>1365</v>
      </c>
      <c r="K4511" s="52">
        <v>0</v>
      </c>
      <c r="L4511" s="52">
        <v>444.60660000000001</v>
      </c>
      <c r="M4511" s="55">
        <v>5</v>
      </c>
      <c r="N4511" s="61" t="s">
        <v>15</v>
      </c>
      <c r="P4511" s="66"/>
      <c r="Q4511" s="53"/>
      <c r="R4511" s="53"/>
      <c r="S4511" s="53"/>
      <c r="T4511" s="53"/>
      <c r="U4511" s="53"/>
      <c r="V4511" s="53"/>
      <c r="W4511" s="53"/>
      <c r="BY4511" s="53"/>
      <c r="BZ4511" s="53"/>
    </row>
    <row r="4512" spans="2:78" s="52" customFormat="1" ht="13" x14ac:dyDescent="0.3">
      <c r="B4512" s="53" t="s">
        <v>116</v>
      </c>
      <c r="C4512" s="53" t="s">
        <v>175</v>
      </c>
      <c r="D4512" s="53" t="s">
        <v>788</v>
      </c>
      <c r="E4512" s="53">
        <v>36.518300000000004</v>
      </c>
      <c r="F4512" s="53">
        <v>-5.3175239999999997</v>
      </c>
      <c r="G4512" s="54">
        <v>609.39610000000005</v>
      </c>
      <c r="H4512" s="53">
        <v>1929</v>
      </c>
      <c r="I4512" s="53">
        <v>1007</v>
      </c>
      <c r="J4512" s="53">
        <v>922</v>
      </c>
      <c r="K4512" s="52">
        <v>0</v>
      </c>
      <c r="L4512" s="52">
        <v>609.39610000000005</v>
      </c>
      <c r="M4512" s="55">
        <v>6</v>
      </c>
      <c r="N4512" s="61" t="s">
        <v>15</v>
      </c>
      <c r="P4512" s="66"/>
      <c r="Q4512" s="53"/>
      <c r="R4512" s="53"/>
      <c r="S4512" s="53"/>
      <c r="T4512" s="53"/>
      <c r="U4512" s="53"/>
      <c r="V4512" s="53"/>
      <c r="W4512" s="53"/>
      <c r="BY4512" s="53"/>
      <c r="BZ4512" s="53"/>
    </row>
    <row r="4513" spans="2:78" s="52" customFormat="1" ht="13" x14ac:dyDescent="0.3">
      <c r="B4513" s="53" t="s">
        <v>116</v>
      </c>
      <c r="C4513" s="53" t="s">
        <v>175</v>
      </c>
      <c r="D4513" s="53" t="s">
        <v>789</v>
      </c>
      <c r="E4513" s="53">
        <v>36.544269999999997</v>
      </c>
      <c r="F4513" s="53">
        <v>-5.2358789999999997</v>
      </c>
      <c r="G4513" s="54">
        <v>508.32510000000002</v>
      </c>
      <c r="H4513" s="53">
        <v>501</v>
      </c>
      <c r="I4513" s="53">
        <v>260</v>
      </c>
      <c r="J4513" s="53">
        <v>241</v>
      </c>
      <c r="K4513" s="52">
        <v>0</v>
      </c>
      <c r="L4513" s="52">
        <v>508.32510000000002</v>
      </c>
      <c r="M4513" s="55">
        <v>5</v>
      </c>
      <c r="N4513" s="61" t="s">
        <v>15</v>
      </c>
      <c r="P4513" s="66"/>
      <c r="Q4513" s="53"/>
      <c r="R4513" s="53"/>
      <c r="S4513" s="53"/>
      <c r="T4513" s="53"/>
      <c r="U4513" s="53"/>
      <c r="V4513" s="53"/>
      <c r="W4513" s="53"/>
      <c r="BY4513" s="53"/>
      <c r="BZ4513" s="53"/>
    </row>
    <row r="4514" spans="2:78" s="52" customFormat="1" ht="13" x14ac:dyDescent="0.3">
      <c r="B4514" s="53" t="s">
        <v>116</v>
      </c>
      <c r="C4514" s="53" t="s">
        <v>175</v>
      </c>
      <c r="D4514" s="53" t="s">
        <v>790</v>
      </c>
      <c r="E4514" s="53">
        <v>36.65645</v>
      </c>
      <c r="F4514" s="53">
        <v>-4.8333550000000001</v>
      </c>
      <c r="G4514" s="54">
        <v>347.66019999999997</v>
      </c>
      <c r="H4514" s="53">
        <v>2272</v>
      </c>
      <c r="I4514" s="53">
        <v>1134</v>
      </c>
      <c r="J4514" s="53">
        <v>1138</v>
      </c>
      <c r="K4514" s="52">
        <v>0</v>
      </c>
      <c r="L4514" s="52">
        <v>347.66019999999997</v>
      </c>
      <c r="M4514" s="55">
        <v>4</v>
      </c>
      <c r="N4514" s="61" t="s">
        <v>14</v>
      </c>
      <c r="P4514" s="66"/>
      <c r="Q4514" s="53"/>
      <c r="R4514" s="53"/>
      <c r="S4514" s="53"/>
      <c r="T4514" s="53"/>
      <c r="U4514" s="53"/>
      <c r="V4514" s="53"/>
      <c r="W4514" s="53"/>
      <c r="BY4514" s="53"/>
      <c r="BZ4514" s="53"/>
    </row>
    <row r="4515" spans="2:78" s="52" customFormat="1" ht="13" x14ac:dyDescent="0.3">
      <c r="B4515" s="53" t="s">
        <v>116</v>
      </c>
      <c r="C4515" s="53" t="s">
        <v>175</v>
      </c>
      <c r="D4515" s="53" t="s">
        <v>791</v>
      </c>
      <c r="E4515" s="53">
        <v>37.114690000000003</v>
      </c>
      <c r="F4515" s="53">
        <v>-4.7034570000000002</v>
      </c>
      <c r="G4515" s="54">
        <v>447</v>
      </c>
      <c r="H4515" s="53">
        <v>3291</v>
      </c>
      <c r="I4515" s="53">
        <v>1631</v>
      </c>
      <c r="J4515" s="53">
        <v>1660</v>
      </c>
      <c r="K4515" s="52">
        <v>0</v>
      </c>
      <c r="L4515" s="52">
        <v>447</v>
      </c>
      <c r="M4515" s="55">
        <v>5</v>
      </c>
      <c r="N4515" s="61" t="s">
        <v>15</v>
      </c>
      <c r="P4515" s="66"/>
      <c r="Q4515" s="53"/>
      <c r="R4515" s="53"/>
      <c r="S4515" s="53"/>
      <c r="T4515" s="53"/>
      <c r="U4515" s="53"/>
      <c r="V4515" s="53"/>
      <c r="W4515" s="53"/>
      <c r="BY4515" s="53"/>
      <c r="BZ4515" s="53"/>
    </row>
    <row r="4516" spans="2:78" s="52" customFormat="1" ht="13" x14ac:dyDescent="0.3">
      <c r="B4516" s="53" t="s">
        <v>116</v>
      </c>
      <c r="C4516" s="53" t="s">
        <v>175</v>
      </c>
      <c r="D4516" s="53" t="s">
        <v>792</v>
      </c>
      <c r="E4516" s="53">
        <v>36.630330000000001</v>
      </c>
      <c r="F4516" s="53">
        <v>-5.1224610000000004</v>
      </c>
      <c r="G4516" s="54">
        <v>692.64729999999997</v>
      </c>
      <c r="H4516" s="53">
        <v>958</v>
      </c>
      <c r="I4516" s="53">
        <v>474</v>
      </c>
      <c r="J4516" s="53">
        <v>484</v>
      </c>
      <c r="K4516" s="52">
        <v>0</v>
      </c>
      <c r="L4516" s="52">
        <v>692.64729999999997</v>
      </c>
      <c r="M4516" s="55">
        <v>6</v>
      </c>
      <c r="N4516" s="61" t="s">
        <v>15</v>
      </c>
      <c r="P4516" s="66"/>
      <c r="Q4516" s="53"/>
      <c r="R4516" s="53"/>
      <c r="S4516" s="53"/>
      <c r="T4516" s="53"/>
      <c r="U4516" s="53"/>
      <c r="V4516" s="53"/>
      <c r="W4516" s="53"/>
      <c r="BY4516" s="53"/>
      <c r="BZ4516" s="53"/>
    </row>
    <row r="4517" spans="2:78" s="52" customFormat="1" ht="13" x14ac:dyDescent="0.3">
      <c r="B4517" s="53" t="s">
        <v>116</v>
      </c>
      <c r="C4517" s="53" t="s">
        <v>175</v>
      </c>
      <c r="D4517" s="53" t="s">
        <v>793</v>
      </c>
      <c r="E4517" s="53">
        <v>36.582160000000002</v>
      </c>
      <c r="F4517" s="53">
        <v>-4.9494009999999999</v>
      </c>
      <c r="G4517" s="54">
        <v>295.78820000000002</v>
      </c>
      <c r="H4517" s="53">
        <v>1496</v>
      </c>
      <c r="I4517" s="53">
        <v>767</v>
      </c>
      <c r="J4517" s="53">
        <v>729</v>
      </c>
      <c r="K4517" s="52">
        <v>0</v>
      </c>
      <c r="L4517" s="52">
        <v>295.78820000000002</v>
      </c>
      <c r="M4517" s="55">
        <v>4</v>
      </c>
      <c r="N4517" s="61" t="s">
        <v>14</v>
      </c>
      <c r="P4517" s="66"/>
      <c r="Q4517" s="53"/>
      <c r="R4517" s="53"/>
      <c r="S4517" s="53"/>
      <c r="T4517" s="53"/>
      <c r="U4517" s="53"/>
      <c r="V4517" s="53"/>
      <c r="W4517" s="53"/>
      <c r="BY4517" s="53"/>
      <c r="BZ4517" s="53"/>
    </row>
    <row r="4518" spans="2:78" s="52" customFormat="1" ht="13" x14ac:dyDescent="0.3">
      <c r="B4518" s="53" t="s">
        <v>116</v>
      </c>
      <c r="C4518" s="53" t="s">
        <v>175</v>
      </c>
      <c r="D4518" s="53" t="s">
        <v>794</v>
      </c>
      <c r="E4518" s="53">
        <v>36.776119999999999</v>
      </c>
      <c r="F4518" s="53">
        <v>-4.1835599999999999</v>
      </c>
      <c r="G4518" s="54">
        <v>305.81299999999999</v>
      </c>
      <c r="H4518" s="53">
        <v>927</v>
      </c>
      <c r="I4518" s="53">
        <v>482</v>
      </c>
      <c r="J4518" s="53">
        <v>445</v>
      </c>
      <c r="K4518" s="52">
        <v>0</v>
      </c>
      <c r="L4518" s="52">
        <v>305.81299999999999</v>
      </c>
      <c r="M4518" s="55">
        <v>4</v>
      </c>
      <c r="N4518" s="61" t="s">
        <v>14</v>
      </c>
      <c r="P4518" s="66"/>
      <c r="Q4518" s="53"/>
      <c r="R4518" s="53"/>
      <c r="S4518" s="53"/>
      <c r="T4518" s="53"/>
      <c r="U4518" s="53"/>
      <c r="V4518" s="53"/>
      <c r="W4518" s="53"/>
      <c r="BY4518" s="53"/>
      <c r="BZ4518" s="53"/>
    </row>
    <row r="4519" spans="2:78" s="52" customFormat="1" ht="13" x14ac:dyDescent="0.3">
      <c r="B4519" s="53" t="s">
        <v>116</v>
      </c>
      <c r="C4519" s="53" t="s">
        <v>175</v>
      </c>
      <c r="D4519" s="53" t="s">
        <v>795</v>
      </c>
      <c r="E4519" s="53">
        <v>36.65202</v>
      </c>
      <c r="F4519" s="53">
        <v>-5.2734550000000002</v>
      </c>
      <c r="G4519" s="54">
        <v>548.84190000000001</v>
      </c>
      <c r="H4519" s="53">
        <v>457</v>
      </c>
      <c r="I4519" s="53">
        <v>235</v>
      </c>
      <c r="J4519" s="53">
        <v>222</v>
      </c>
      <c r="K4519" s="52">
        <v>0</v>
      </c>
      <c r="L4519" s="52">
        <v>548.84190000000001</v>
      </c>
      <c r="M4519" s="55">
        <v>5</v>
      </c>
      <c r="N4519" s="61" t="s">
        <v>15</v>
      </c>
      <c r="P4519" s="66"/>
      <c r="Q4519" s="53"/>
      <c r="R4519" s="53"/>
      <c r="S4519" s="53"/>
      <c r="T4519" s="53"/>
      <c r="U4519" s="53"/>
      <c r="V4519" s="53"/>
      <c r="W4519" s="53"/>
      <c r="BY4519" s="53"/>
      <c r="BZ4519" s="53"/>
    </row>
    <row r="4520" spans="2:78" s="52" customFormat="1" ht="13" x14ac:dyDescent="0.3">
      <c r="B4520" s="53" t="s">
        <v>116</v>
      </c>
      <c r="C4520" s="53" t="s">
        <v>175</v>
      </c>
      <c r="D4520" s="53" t="s">
        <v>796</v>
      </c>
      <c r="E4520" s="53">
        <v>36.564320000000002</v>
      </c>
      <c r="F4520" s="53">
        <v>-5.2152469999999997</v>
      </c>
      <c r="G4520" s="54">
        <v>556.01030000000003</v>
      </c>
      <c r="H4520" s="53">
        <v>756</v>
      </c>
      <c r="I4520" s="53">
        <v>381</v>
      </c>
      <c r="J4520" s="53">
        <v>375</v>
      </c>
      <c r="K4520" s="52">
        <v>0</v>
      </c>
      <c r="L4520" s="52">
        <v>556.01030000000003</v>
      </c>
      <c r="M4520" s="55">
        <v>5</v>
      </c>
      <c r="N4520" s="61" t="s">
        <v>15</v>
      </c>
      <c r="P4520" s="66"/>
      <c r="Q4520" s="53"/>
      <c r="R4520" s="53"/>
      <c r="S4520" s="53"/>
      <c r="T4520" s="53"/>
      <c r="U4520" s="53"/>
      <c r="V4520" s="53"/>
      <c r="W4520" s="53"/>
      <c r="BY4520" s="53"/>
      <c r="BZ4520" s="53"/>
    </row>
    <row r="4521" spans="2:78" s="52" customFormat="1" ht="13" x14ac:dyDescent="0.3">
      <c r="B4521" s="53" t="s">
        <v>116</v>
      </c>
      <c r="C4521" s="53" t="s">
        <v>175</v>
      </c>
      <c r="D4521" s="53" t="s">
        <v>797</v>
      </c>
      <c r="E4521" s="53">
        <v>36.625059999999998</v>
      </c>
      <c r="F4521" s="53">
        <v>-5.1708150000000002</v>
      </c>
      <c r="G4521" s="54">
        <v>622.42060000000004</v>
      </c>
      <c r="H4521" s="53">
        <v>218</v>
      </c>
      <c r="I4521" s="53">
        <v>125</v>
      </c>
      <c r="J4521" s="53">
        <v>93</v>
      </c>
      <c r="K4521" s="52">
        <v>0</v>
      </c>
      <c r="L4521" s="52">
        <v>622.42060000000004</v>
      </c>
      <c r="M4521" s="55">
        <v>6</v>
      </c>
      <c r="N4521" s="61" t="s">
        <v>15</v>
      </c>
      <c r="P4521" s="66"/>
      <c r="Q4521" s="53"/>
      <c r="R4521" s="53"/>
      <c r="S4521" s="53"/>
      <c r="T4521" s="53"/>
      <c r="U4521" s="53"/>
      <c r="V4521" s="53"/>
      <c r="W4521" s="53"/>
      <c r="BY4521" s="53"/>
      <c r="BZ4521" s="53"/>
    </row>
    <row r="4522" spans="2:78" s="52" customFormat="1" ht="13" x14ac:dyDescent="0.3">
      <c r="B4522" s="53" t="s">
        <v>116</v>
      </c>
      <c r="C4522" s="53" t="s">
        <v>175</v>
      </c>
      <c r="D4522" s="53" t="s">
        <v>798</v>
      </c>
      <c r="E4522" s="53">
        <v>36.762390000000003</v>
      </c>
      <c r="F4522" s="53">
        <v>-4.2139790000000001</v>
      </c>
      <c r="G4522" s="54">
        <v>232.85300000000001</v>
      </c>
      <c r="H4522" s="53">
        <v>501</v>
      </c>
      <c r="I4522" s="53">
        <v>258</v>
      </c>
      <c r="J4522" s="53">
        <v>243</v>
      </c>
      <c r="K4522" s="52">
        <v>0</v>
      </c>
      <c r="L4522" s="52">
        <v>232.85300000000001</v>
      </c>
      <c r="M4522" s="55">
        <v>4</v>
      </c>
      <c r="N4522" s="61" t="s">
        <v>14</v>
      </c>
      <c r="P4522" s="66"/>
      <c r="Q4522" s="53"/>
      <c r="R4522" s="53"/>
      <c r="S4522" s="53"/>
      <c r="T4522" s="53"/>
      <c r="U4522" s="53"/>
      <c r="V4522" s="53"/>
      <c r="W4522" s="53"/>
      <c r="BY4522" s="53"/>
      <c r="BZ4522" s="53"/>
    </row>
    <row r="4523" spans="2:78" s="52" customFormat="1" ht="13" x14ac:dyDescent="0.3">
      <c r="B4523" s="53" t="s">
        <v>116</v>
      </c>
      <c r="C4523" s="53" t="s">
        <v>175</v>
      </c>
      <c r="D4523" s="53" t="s">
        <v>175</v>
      </c>
      <c r="E4523" s="53">
        <v>36.719650000000001</v>
      </c>
      <c r="F4523" s="53">
        <v>-4.4200189999999999</v>
      </c>
      <c r="G4523" s="54">
        <v>20.765879999999999</v>
      </c>
      <c r="H4523" s="53">
        <v>568305</v>
      </c>
      <c r="I4523" s="53">
        <v>274209</v>
      </c>
      <c r="J4523" s="53">
        <v>294096</v>
      </c>
      <c r="K4523" s="52">
        <v>0</v>
      </c>
      <c r="L4523" s="52">
        <v>20.765879999999999</v>
      </c>
      <c r="M4523" s="55">
        <v>2</v>
      </c>
      <c r="N4523" s="61" t="s">
        <v>10</v>
      </c>
      <c r="P4523" s="66"/>
      <c r="Q4523" s="53"/>
      <c r="R4523" s="53"/>
      <c r="S4523" s="53"/>
      <c r="T4523" s="53"/>
      <c r="U4523" s="53"/>
      <c r="V4523" s="53"/>
      <c r="W4523" s="53"/>
      <c r="BY4523" s="53"/>
      <c r="BZ4523" s="53"/>
    </row>
    <row r="4524" spans="2:78" s="52" customFormat="1" ht="13" x14ac:dyDescent="0.3">
      <c r="B4524" s="53" t="s">
        <v>116</v>
      </c>
      <c r="C4524" s="53" t="s">
        <v>175</v>
      </c>
      <c r="D4524" s="53" t="s">
        <v>799</v>
      </c>
      <c r="E4524" s="53">
        <v>36.37706</v>
      </c>
      <c r="F4524" s="53">
        <v>-5.2492710000000002</v>
      </c>
      <c r="G4524" s="54">
        <v>135.0445</v>
      </c>
      <c r="H4524" s="53">
        <v>13813</v>
      </c>
      <c r="I4524" s="53">
        <v>7249</v>
      </c>
      <c r="J4524" s="53">
        <v>6564</v>
      </c>
      <c r="K4524" s="52">
        <v>0</v>
      </c>
      <c r="L4524" s="52">
        <v>135.0445</v>
      </c>
      <c r="M4524" s="55">
        <v>2</v>
      </c>
      <c r="N4524" s="61" t="s">
        <v>10</v>
      </c>
      <c r="P4524" s="66"/>
      <c r="Q4524" s="53"/>
      <c r="R4524" s="53"/>
      <c r="S4524" s="53"/>
      <c r="T4524" s="53"/>
      <c r="U4524" s="53"/>
      <c r="V4524" s="53"/>
      <c r="W4524" s="53"/>
      <c r="BY4524" s="53"/>
      <c r="BZ4524" s="53"/>
    </row>
    <row r="4525" spans="2:78" s="52" customFormat="1" ht="13" x14ac:dyDescent="0.3">
      <c r="B4525" s="53" t="s">
        <v>116</v>
      </c>
      <c r="C4525" s="53" t="s">
        <v>175</v>
      </c>
      <c r="D4525" s="53" t="s">
        <v>800</v>
      </c>
      <c r="E4525" s="53">
        <v>36.50994</v>
      </c>
      <c r="F4525" s="53">
        <v>-4.8863519999999996</v>
      </c>
      <c r="G4525" s="54">
        <v>23.815809999999999</v>
      </c>
      <c r="H4525" s="53">
        <v>134623</v>
      </c>
      <c r="I4525" s="53">
        <v>65808</v>
      </c>
      <c r="J4525" s="53">
        <v>68815</v>
      </c>
      <c r="K4525" s="52">
        <v>0</v>
      </c>
      <c r="L4525" s="52">
        <v>23.815809999999999</v>
      </c>
      <c r="M4525" s="55">
        <v>2</v>
      </c>
      <c r="N4525" s="61" t="s">
        <v>10</v>
      </c>
      <c r="P4525" s="66"/>
      <c r="Q4525" s="53"/>
      <c r="R4525" s="53"/>
      <c r="S4525" s="53"/>
      <c r="T4525" s="53"/>
      <c r="U4525" s="53"/>
      <c r="V4525" s="53"/>
      <c r="W4525" s="53"/>
      <c r="BY4525" s="53"/>
      <c r="BZ4525" s="53"/>
    </row>
    <row r="4526" spans="2:78" s="52" customFormat="1" ht="13" x14ac:dyDescent="0.3">
      <c r="B4526" s="53" t="s">
        <v>116</v>
      </c>
      <c r="C4526" s="53" t="s">
        <v>175</v>
      </c>
      <c r="D4526" s="53" t="s">
        <v>801</v>
      </c>
      <c r="E4526" s="53">
        <v>36.595700000000001</v>
      </c>
      <c r="F4526" s="53">
        <v>-4.6376189999999999</v>
      </c>
      <c r="G4526" s="54">
        <v>421.16430000000003</v>
      </c>
      <c r="H4526" s="53">
        <v>73787</v>
      </c>
      <c r="I4526" s="53">
        <v>37063</v>
      </c>
      <c r="J4526" s="53">
        <v>36724</v>
      </c>
      <c r="K4526" s="52">
        <v>0</v>
      </c>
      <c r="L4526" s="52">
        <v>421.16430000000003</v>
      </c>
      <c r="M4526" s="55">
        <v>5</v>
      </c>
      <c r="N4526" s="61" t="s">
        <v>15</v>
      </c>
      <c r="P4526" s="66"/>
      <c r="Q4526" s="53"/>
      <c r="R4526" s="53"/>
      <c r="S4526" s="53"/>
      <c r="T4526" s="53"/>
      <c r="U4526" s="53"/>
      <c r="V4526" s="53"/>
      <c r="W4526" s="53"/>
      <c r="BY4526" s="53"/>
      <c r="BZ4526" s="53"/>
    </row>
    <row r="4527" spans="2:78" s="52" customFormat="1" ht="13" x14ac:dyDescent="0.3">
      <c r="B4527" s="53" t="s">
        <v>116</v>
      </c>
      <c r="C4527" s="53" t="s">
        <v>175</v>
      </c>
      <c r="D4527" s="53" t="s">
        <v>802</v>
      </c>
      <c r="E4527" s="53">
        <v>36.7712</v>
      </c>
      <c r="F4527" s="53">
        <v>-4.2540009999999997</v>
      </c>
      <c r="G4527" s="54">
        <v>443.12130000000002</v>
      </c>
      <c r="H4527" s="53">
        <v>1256</v>
      </c>
      <c r="I4527" s="53">
        <v>651</v>
      </c>
      <c r="J4527" s="53">
        <v>605</v>
      </c>
      <c r="K4527" s="52">
        <v>0</v>
      </c>
      <c r="L4527" s="52">
        <v>443.12130000000002</v>
      </c>
      <c r="M4527" s="55">
        <v>5</v>
      </c>
      <c r="N4527" s="61" t="s">
        <v>15</v>
      </c>
      <c r="P4527" s="66"/>
      <c r="Q4527" s="53"/>
      <c r="R4527" s="53"/>
      <c r="S4527" s="53"/>
      <c r="T4527" s="53"/>
      <c r="U4527" s="53"/>
      <c r="V4527" s="53"/>
      <c r="W4527" s="53"/>
      <c r="BY4527" s="53"/>
      <c r="BZ4527" s="53"/>
    </row>
    <row r="4528" spans="2:78" s="52" customFormat="1" ht="13" x14ac:dyDescent="0.3">
      <c r="B4528" s="53" t="s">
        <v>116</v>
      </c>
      <c r="C4528" s="53" t="s">
        <v>175</v>
      </c>
      <c r="D4528" s="53" t="s">
        <v>803</v>
      </c>
      <c r="E4528" s="53">
        <v>37.125639999999997</v>
      </c>
      <c r="F4528" s="53">
        <v>-4.6571059999999997</v>
      </c>
      <c r="G4528" s="54">
        <v>476.19119999999998</v>
      </c>
      <c r="H4528" s="53">
        <v>5152</v>
      </c>
      <c r="I4528" s="53">
        <v>2624</v>
      </c>
      <c r="J4528" s="53">
        <v>2528</v>
      </c>
      <c r="K4528" s="52">
        <v>0</v>
      </c>
      <c r="L4528" s="52">
        <v>476.19119999999998</v>
      </c>
      <c r="M4528" s="55">
        <v>5</v>
      </c>
      <c r="N4528" s="61" t="s">
        <v>15</v>
      </c>
      <c r="P4528" s="66"/>
      <c r="Q4528" s="53"/>
      <c r="R4528" s="53"/>
      <c r="S4528" s="53"/>
      <c r="T4528" s="53"/>
      <c r="U4528" s="53"/>
      <c r="V4528" s="53"/>
      <c r="W4528" s="53"/>
      <c r="BY4528" s="53"/>
      <c r="BZ4528" s="53"/>
    </row>
    <row r="4529" spans="2:78" s="52" customFormat="1" ht="13" x14ac:dyDescent="0.3">
      <c r="B4529" s="53" t="s">
        <v>116</v>
      </c>
      <c r="C4529" s="53" t="s">
        <v>175</v>
      </c>
      <c r="D4529" s="53" t="s">
        <v>804</v>
      </c>
      <c r="E4529" s="53">
        <v>36.630180000000003</v>
      </c>
      <c r="F4529" s="53">
        <v>-4.831124</v>
      </c>
      <c r="G4529" s="54">
        <v>359.94819999999999</v>
      </c>
      <c r="H4529" s="53">
        <v>2410</v>
      </c>
      <c r="I4529" s="53">
        <v>1230</v>
      </c>
      <c r="J4529" s="53">
        <v>1180</v>
      </c>
      <c r="K4529" s="52">
        <v>0</v>
      </c>
      <c r="L4529" s="52">
        <v>359.94819999999999</v>
      </c>
      <c r="M4529" s="55">
        <v>4</v>
      </c>
      <c r="N4529" s="61" t="s">
        <v>14</v>
      </c>
      <c r="P4529" s="66"/>
      <c r="Q4529" s="53"/>
      <c r="R4529" s="53"/>
      <c r="S4529" s="53"/>
      <c r="T4529" s="53"/>
      <c r="U4529" s="53"/>
      <c r="V4529" s="53"/>
      <c r="W4529" s="53"/>
      <c r="BY4529" s="53"/>
      <c r="BZ4529" s="53"/>
    </row>
    <row r="4530" spans="2:78" s="52" customFormat="1" ht="13" x14ac:dyDescent="0.3">
      <c r="B4530" s="53" t="s">
        <v>116</v>
      </c>
      <c r="C4530" s="53" t="s">
        <v>175</v>
      </c>
      <c r="D4530" s="53" t="s">
        <v>805</v>
      </c>
      <c r="E4530" s="53">
        <v>36.733649999999997</v>
      </c>
      <c r="F4530" s="53">
        <v>-5.2513820000000004</v>
      </c>
      <c r="G4530" s="54">
        <v>696.32429999999999</v>
      </c>
      <c r="H4530" s="53">
        <v>1009</v>
      </c>
      <c r="I4530" s="53">
        <v>493</v>
      </c>
      <c r="J4530" s="53">
        <v>516</v>
      </c>
      <c r="K4530" s="52">
        <v>0</v>
      </c>
      <c r="L4530" s="52">
        <v>696.32429999999999</v>
      </c>
      <c r="M4530" s="55">
        <v>6</v>
      </c>
      <c r="N4530" s="61" t="s">
        <v>15</v>
      </c>
      <c r="P4530" s="66"/>
      <c r="Q4530" s="53"/>
      <c r="R4530" s="53"/>
      <c r="S4530" s="53"/>
      <c r="T4530" s="53"/>
      <c r="U4530" s="53"/>
      <c r="V4530" s="53"/>
      <c r="W4530" s="53"/>
      <c r="BY4530" s="53"/>
      <c r="BZ4530" s="53"/>
    </row>
    <row r="4531" spans="2:78" s="52" customFormat="1" ht="13" x14ac:dyDescent="0.3">
      <c r="B4531" s="53" t="s">
        <v>116</v>
      </c>
      <c r="C4531" s="53" t="s">
        <v>175</v>
      </c>
      <c r="D4531" s="53" t="s">
        <v>806</v>
      </c>
      <c r="E4531" s="53">
        <v>36.74503</v>
      </c>
      <c r="F4531" s="53">
        <v>-3.876649</v>
      </c>
      <c r="G4531" s="54">
        <v>25.004390000000001</v>
      </c>
      <c r="H4531" s="53">
        <v>21811</v>
      </c>
      <c r="I4531" s="53">
        <v>10824</v>
      </c>
      <c r="J4531" s="53">
        <v>10987</v>
      </c>
      <c r="K4531" s="52">
        <v>0</v>
      </c>
      <c r="L4531" s="52">
        <v>25.004390000000001</v>
      </c>
      <c r="M4531" s="55">
        <v>2</v>
      </c>
      <c r="N4531" s="61" t="s">
        <v>10</v>
      </c>
      <c r="P4531" s="66"/>
      <c r="Q4531" s="53"/>
      <c r="R4531" s="53"/>
      <c r="S4531" s="53"/>
      <c r="T4531" s="53"/>
      <c r="U4531" s="53"/>
      <c r="V4531" s="53"/>
      <c r="W4531" s="53"/>
      <c r="BY4531" s="53"/>
      <c r="BZ4531" s="53"/>
    </row>
    <row r="4532" spans="2:78" s="52" customFormat="1" ht="13" x14ac:dyDescent="0.3">
      <c r="B4532" s="53" t="s">
        <v>116</v>
      </c>
      <c r="C4532" s="53" t="s">
        <v>175</v>
      </c>
      <c r="D4532" s="53" t="s">
        <v>807</v>
      </c>
      <c r="E4532" s="53">
        <v>36.564239999999998</v>
      </c>
      <c r="F4532" s="53">
        <v>-4.8564920000000003</v>
      </c>
      <c r="G4532" s="54">
        <v>314.17430000000002</v>
      </c>
      <c r="H4532" s="53">
        <v>2805</v>
      </c>
      <c r="I4532" s="53">
        <v>1446</v>
      </c>
      <c r="J4532" s="53">
        <v>1359</v>
      </c>
      <c r="K4532" s="52">
        <v>0</v>
      </c>
      <c r="L4532" s="52">
        <v>314.17430000000002</v>
      </c>
      <c r="M4532" s="55">
        <v>4</v>
      </c>
      <c r="N4532" s="61" t="s">
        <v>14</v>
      </c>
      <c r="P4532" s="66"/>
      <c r="Q4532" s="53"/>
      <c r="R4532" s="53"/>
      <c r="S4532" s="53"/>
      <c r="T4532" s="53"/>
      <c r="U4532" s="53"/>
      <c r="V4532" s="53"/>
      <c r="W4532" s="53"/>
      <c r="BY4532" s="53"/>
      <c r="BZ4532" s="53"/>
    </row>
    <row r="4533" spans="2:78" s="52" customFormat="1" ht="13" x14ac:dyDescent="0.3">
      <c r="B4533" s="53" t="s">
        <v>116</v>
      </c>
      <c r="C4533" s="53" t="s">
        <v>175</v>
      </c>
      <c r="D4533" s="53" t="s">
        <v>808</v>
      </c>
      <c r="E4533" s="53">
        <v>36.655329999999999</v>
      </c>
      <c r="F4533" s="53">
        <v>-5.1296270000000002</v>
      </c>
      <c r="G4533" s="54">
        <v>819.96310000000005</v>
      </c>
      <c r="H4533" s="53">
        <v>231</v>
      </c>
      <c r="I4533" s="53">
        <v>112</v>
      </c>
      <c r="J4533" s="53">
        <v>119</v>
      </c>
      <c r="K4533" s="52">
        <v>0</v>
      </c>
      <c r="L4533" s="52">
        <v>819.96310000000005</v>
      </c>
      <c r="M4533" s="55">
        <v>7</v>
      </c>
      <c r="N4533" s="61" t="s">
        <v>16</v>
      </c>
      <c r="P4533" s="66"/>
      <c r="Q4533" s="53"/>
      <c r="R4533" s="53"/>
      <c r="S4533" s="53"/>
      <c r="T4533" s="53"/>
      <c r="U4533" s="53"/>
      <c r="V4533" s="53"/>
      <c r="W4533" s="53"/>
      <c r="BY4533" s="53"/>
      <c r="BZ4533" s="53"/>
    </row>
    <row r="4534" spans="2:78" s="52" customFormat="1" ht="13" x14ac:dyDescent="0.3">
      <c r="B4534" s="53" t="s">
        <v>116</v>
      </c>
      <c r="C4534" s="53" t="s">
        <v>175</v>
      </c>
      <c r="D4534" s="53" t="s">
        <v>809</v>
      </c>
      <c r="E4534" s="53">
        <v>36.926940000000002</v>
      </c>
      <c r="F4534" s="53">
        <v>-4.1873040000000001</v>
      </c>
      <c r="G4534" s="54">
        <v>570.68610000000001</v>
      </c>
      <c r="H4534" s="53">
        <v>3611</v>
      </c>
      <c r="I4534" s="53">
        <v>1859</v>
      </c>
      <c r="J4534" s="53">
        <v>1752</v>
      </c>
      <c r="K4534" s="52">
        <v>0</v>
      </c>
      <c r="L4534" s="52">
        <v>570.68610000000001</v>
      </c>
      <c r="M4534" s="55">
        <v>5</v>
      </c>
      <c r="N4534" s="61" t="s">
        <v>15</v>
      </c>
      <c r="P4534" s="66"/>
      <c r="Q4534" s="53"/>
      <c r="R4534" s="53"/>
      <c r="S4534" s="53"/>
      <c r="T4534" s="53"/>
      <c r="U4534" s="53"/>
      <c r="V4534" s="53"/>
      <c r="W4534" s="53"/>
      <c r="BY4534" s="53"/>
      <c r="BZ4534" s="53"/>
    </row>
    <row r="4535" spans="2:78" s="52" customFormat="1" ht="13" x14ac:dyDescent="0.3">
      <c r="B4535" s="53" t="s">
        <v>116</v>
      </c>
      <c r="C4535" s="53" t="s">
        <v>175</v>
      </c>
      <c r="D4535" s="53" t="s">
        <v>810</v>
      </c>
      <c r="E4535" s="53">
        <v>36.76717</v>
      </c>
      <c r="F4535" s="53">
        <v>-4.7074559999999996</v>
      </c>
      <c r="G4535" s="54">
        <v>88.955489999999998</v>
      </c>
      <c r="H4535" s="53">
        <v>8785</v>
      </c>
      <c r="I4535" s="53">
        <v>4484</v>
      </c>
      <c r="J4535" s="53">
        <v>4301</v>
      </c>
      <c r="K4535" s="52">
        <v>0</v>
      </c>
      <c r="L4535" s="52">
        <v>88.955489999999998</v>
      </c>
      <c r="M4535" s="55">
        <v>2</v>
      </c>
      <c r="N4535" s="61" t="s">
        <v>10</v>
      </c>
      <c r="P4535" s="66"/>
      <c r="Q4535" s="53"/>
      <c r="R4535" s="53"/>
      <c r="S4535" s="53"/>
      <c r="T4535" s="53"/>
      <c r="U4535" s="53"/>
      <c r="V4535" s="53"/>
      <c r="W4535" s="53"/>
      <c r="BY4535" s="53"/>
      <c r="BZ4535" s="53"/>
    </row>
    <row r="4536" spans="2:78" s="52" customFormat="1" ht="13" x14ac:dyDescent="0.3">
      <c r="B4536" s="53" t="s">
        <v>116</v>
      </c>
      <c r="C4536" s="53" t="s">
        <v>175</v>
      </c>
      <c r="D4536" s="53" t="s">
        <v>811</v>
      </c>
      <c r="E4536" s="53">
        <v>36.612699999999997</v>
      </c>
      <c r="F4536" s="53">
        <v>-5.1494210000000002</v>
      </c>
      <c r="G4536" s="54">
        <v>781.42510000000004</v>
      </c>
      <c r="H4536" s="53">
        <v>337</v>
      </c>
      <c r="I4536" s="53">
        <v>182</v>
      </c>
      <c r="J4536" s="53">
        <v>155</v>
      </c>
      <c r="K4536" s="52">
        <v>0</v>
      </c>
      <c r="L4536" s="52">
        <v>781.42510000000004</v>
      </c>
      <c r="M4536" s="55">
        <v>6</v>
      </c>
      <c r="N4536" s="61" t="s">
        <v>15</v>
      </c>
      <c r="P4536" s="66"/>
      <c r="Q4536" s="53"/>
      <c r="R4536" s="53"/>
      <c r="S4536" s="53"/>
      <c r="T4536" s="53"/>
      <c r="U4536" s="53"/>
      <c r="V4536" s="53"/>
      <c r="W4536" s="53"/>
      <c r="BY4536" s="53"/>
      <c r="BZ4536" s="53"/>
    </row>
    <row r="4537" spans="2:78" s="52" customFormat="1" ht="13" x14ac:dyDescent="0.3">
      <c r="B4537" s="53" t="s">
        <v>116</v>
      </c>
      <c r="C4537" s="53" t="s">
        <v>175</v>
      </c>
      <c r="D4537" s="53" t="s">
        <v>812</v>
      </c>
      <c r="E4537" s="53">
        <v>36.71566</v>
      </c>
      <c r="F4537" s="53">
        <v>-4.2755039999999997</v>
      </c>
      <c r="G4537" s="54">
        <v>3.764837</v>
      </c>
      <c r="H4537" s="53">
        <v>38666</v>
      </c>
      <c r="I4537" s="53">
        <v>19178</v>
      </c>
      <c r="J4537" s="53">
        <v>19488</v>
      </c>
      <c r="K4537" s="52">
        <v>0</v>
      </c>
      <c r="L4537" s="52">
        <v>3.764837</v>
      </c>
      <c r="M4537" s="55">
        <v>2</v>
      </c>
      <c r="N4537" s="61" t="s">
        <v>10</v>
      </c>
      <c r="P4537" s="66"/>
      <c r="Q4537" s="53"/>
      <c r="R4537" s="53"/>
      <c r="S4537" s="53"/>
      <c r="T4537" s="53"/>
      <c r="U4537" s="53"/>
      <c r="V4537" s="53"/>
      <c r="W4537" s="53"/>
      <c r="BY4537" s="53"/>
      <c r="BZ4537" s="53"/>
    </row>
    <row r="4538" spans="2:78" s="52" customFormat="1" ht="13" x14ac:dyDescent="0.3">
      <c r="B4538" s="53" t="s">
        <v>116</v>
      </c>
      <c r="C4538" s="53" t="s">
        <v>175</v>
      </c>
      <c r="D4538" s="53" t="s">
        <v>813</v>
      </c>
      <c r="E4538" s="53">
        <v>36.914909999999999</v>
      </c>
      <c r="F4538" s="53">
        <v>-4.293622</v>
      </c>
      <c r="G4538" s="54">
        <v>390.23259999999999</v>
      </c>
      <c r="H4538" s="53">
        <v>3102</v>
      </c>
      <c r="I4538" s="53">
        <v>1597</v>
      </c>
      <c r="J4538" s="53">
        <v>1505</v>
      </c>
      <c r="K4538" s="52">
        <v>0</v>
      </c>
      <c r="L4538" s="52">
        <v>390.23259999999999</v>
      </c>
      <c r="M4538" s="55">
        <v>4</v>
      </c>
      <c r="N4538" s="61" t="s">
        <v>14</v>
      </c>
      <c r="P4538" s="66"/>
      <c r="Q4538" s="53"/>
      <c r="R4538" s="53"/>
      <c r="S4538" s="53"/>
      <c r="T4538" s="53"/>
      <c r="U4538" s="53"/>
      <c r="V4538" s="53"/>
      <c r="W4538" s="53"/>
      <c r="BY4538" s="53"/>
      <c r="BZ4538" s="53"/>
    </row>
    <row r="4539" spans="2:78" s="52" customFormat="1" ht="13" x14ac:dyDescent="0.3">
      <c r="B4539" s="53" t="s">
        <v>116</v>
      </c>
      <c r="C4539" s="53" t="s">
        <v>175</v>
      </c>
      <c r="D4539" s="53" t="s">
        <v>814</v>
      </c>
      <c r="E4539" s="53">
        <v>36.741959999999999</v>
      </c>
      <c r="F4539" s="53">
        <v>-5.1664120000000002</v>
      </c>
      <c r="G4539" s="54">
        <v>721.03179999999998</v>
      </c>
      <c r="H4539" s="53">
        <v>36827</v>
      </c>
      <c r="I4539" s="53">
        <v>18124</v>
      </c>
      <c r="J4539" s="53">
        <v>18703</v>
      </c>
      <c r="K4539" s="52">
        <v>0</v>
      </c>
      <c r="L4539" s="52">
        <v>721.03179999999998</v>
      </c>
      <c r="M4539" s="55">
        <v>6</v>
      </c>
      <c r="N4539" s="61" t="s">
        <v>15</v>
      </c>
      <c r="P4539" s="66"/>
      <c r="Q4539" s="53"/>
      <c r="R4539" s="53"/>
      <c r="S4539" s="53"/>
      <c r="T4539" s="53"/>
      <c r="U4539" s="53"/>
      <c r="V4539" s="53"/>
      <c r="W4539" s="53"/>
      <c r="BY4539" s="53"/>
      <c r="BZ4539" s="53"/>
    </row>
    <row r="4540" spans="2:78" s="52" customFormat="1" ht="13" x14ac:dyDescent="0.3">
      <c r="B4540" s="53" t="s">
        <v>116</v>
      </c>
      <c r="C4540" s="53" t="s">
        <v>175</v>
      </c>
      <c r="D4540" s="53" t="s">
        <v>815</v>
      </c>
      <c r="E4540" s="53">
        <v>36.854959999999998</v>
      </c>
      <c r="F4540" s="53">
        <v>-4.0243929999999999</v>
      </c>
      <c r="G4540" s="54">
        <v>585.0521</v>
      </c>
      <c r="H4540" s="53">
        <v>214</v>
      </c>
      <c r="I4540" s="53">
        <v>116</v>
      </c>
      <c r="J4540" s="53">
        <v>98</v>
      </c>
      <c r="K4540" s="52">
        <v>0</v>
      </c>
      <c r="L4540" s="52">
        <v>585.0521</v>
      </c>
      <c r="M4540" s="55">
        <v>5</v>
      </c>
      <c r="N4540" s="61" t="s">
        <v>15</v>
      </c>
      <c r="P4540" s="66"/>
      <c r="Q4540" s="53"/>
      <c r="R4540" s="53"/>
      <c r="S4540" s="53"/>
      <c r="T4540" s="53"/>
      <c r="U4540" s="53"/>
      <c r="V4540" s="53"/>
      <c r="W4540" s="53"/>
      <c r="BY4540" s="53"/>
      <c r="BZ4540" s="53"/>
    </row>
    <row r="4541" spans="2:78" s="52" customFormat="1" ht="13" x14ac:dyDescent="0.3">
      <c r="B4541" s="53" t="s">
        <v>116</v>
      </c>
      <c r="C4541" s="53" t="s">
        <v>175</v>
      </c>
      <c r="D4541" s="53" t="s">
        <v>816</v>
      </c>
      <c r="E4541" s="53">
        <v>36.797989999999999</v>
      </c>
      <c r="F4541" s="53">
        <v>-4.0118989999999997</v>
      </c>
      <c r="G4541" s="54">
        <v>364.62310000000002</v>
      </c>
      <c r="H4541" s="53">
        <v>1564</v>
      </c>
      <c r="I4541" s="53">
        <v>783</v>
      </c>
      <c r="J4541" s="53">
        <v>781</v>
      </c>
      <c r="K4541" s="52">
        <v>0</v>
      </c>
      <c r="L4541" s="52">
        <v>364.62310000000002</v>
      </c>
      <c r="M4541" s="55">
        <v>4</v>
      </c>
      <c r="N4541" s="61" t="s">
        <v>14</v>
      </c>
      <c r="P4541" s="66"/>
      <c r="Q4541" s="53"/>
      <c r="R4541" s="53"/>
      <c r="S4541" s="53"/>
      <c r="T4541" s="53"/>
      <c r="U4541" s="53"/>
      <c r="V4541" s="53"/>
      <c r="W4541" s="53"/>
      <c r="BY4541" s="53"/>
      <c r="BZ4541" s="53"/>
    </row>
    <row r="4542" spans="2:78" s="52" customFormat="1" ht="13" x14ac:dyDescent="0.3">
      <c r="B4542" s="53" t="s">
        <v>116</v>
      </c>
      <c r="C4542" s="53" t="s">
        <v>175</v>
      </c>
      <c r="D4542" s="53" t="s">
        <v>817</v>
      </c>
      <c r="E4542" s="53">
        <v>36.86289</v>
      </c>
      <c r="F4542" s="53">
        <v>-4.0330700000000004</v>
      </c>
      <c r="G4542" s="54">
        <v>697.33749999999998</v>
      </c>
      <c r="H4542" s="53">
        <v>699</v>
      </c>
      <c r="I4542" s="53">
        <v>374</v>
      </c>
      <c r="J4542" s="53">
        <v>325</v>
      </c>
      <c r="K4542" s="52">
        <v>0</v>
      </c>
      <c r="L4542" s="52">
        <v>697.33749999999998</v>
      </c>
      <c r="M4542" s="55">
        <v>6</v>
      </c>
      <c r="N4542" s="61" t="s">
        <v>15</v>
      </c>
      <c r="P4542" s="66"/>
      <c r="Q4542" s="53"/>
      <c r="R4542" s="53"/>
      <c r="S4542" s="53"/>
      <c r="T4542" s="53"/>
      <c r="U4542" s="53"/>
      <c r="V4542" s="53"/>
      <c r="W4542" s="53"/>
      <c r="BY4542" s="53"/>
      <c r="BZ4542" s="53"/>
    </row>
    <row r="4543" spans="2:78" s="52" customFormat="1" ht="13" x14ac:dyDescent="0.3">
      <c r="B4543" s="53" t="s">
        <v>116</v>
      </c>
      <c r="C4543" s="53" t="s">
        <v>175</v>
      </c>
      <c r="D4543" s="53" t="s">
        <v>818</v>
      </c>
      <c r="E4543" s="53">
        <v>37.124609999999997</v>
      </c>
      <c r="F4543" s="53">
        <v>-4.8687389999999997</v>
      </c>
      <c r="G4543" s="54">
        <v>451.50959999999998</v>
      </c>
      <c r="H4543" s="53">
        <v>3566</v>
      </c>
      <c r="I4543" s="53">
        <v>1778</v>
      </c>
      <c r="J4543" s="53">
        <v>1788</v>
      </c>
      <c r="K4543" s="52">
        <v>0</v>
      </c>
      <c r="L4543" s="52">
        <v>451.50959999999998</v>
      </c>
      <c r="M4543" s="55">
        <v>5</v>
      </c>
      <c r="N4543" s="61" t="s">
        <v>15</v>
      </c>
      <c r="P4543" s="66"/>
      <c r="Q4543" s="53"/>
      <c r="R4543" s="53"/>
      <c r="S4543" s="53"/>
      <c r="T4543" s="53"/>
      <c r="U4543" s="53"/>
      <c r="V4543" s="53"/>
      <c r="W4543" s="53"/>
      <c r="BY4543" s="53"/>
      <c r="BZ4543" s="53"/>
    </row>
    <row r="4544" spans="2:78" s="52" customFormat="1" ht="13" x14ac:dyDescent="0.3">
      <c r="B4544" s="53" t="s">
        <v>116</v>
      </c>
      <c r="C4544" s="53" t="s">
        <v>175</v>
      </c>
      <c r="D4544" s="53" t="s">
        <v>819</v>
      </c>
      <c r="E4544" s="53">
        <v>36.98348</v>
      </c>
      <c r="F4544" s="53">
        <v>-4.920274</v>
      </c>
      <c r="G4544" s="54">
        <v>541.60720000000003</v>
      </c>
      <c r="H4544" s="53">
        <v>4201</v>
      </c>
      <c r="I4544" s="53">
        <v>2116</v>
      </c>
      <c r="J4544" s="53">
        <v>2085</v>
      </c>
      <c r="K4544" s="52">
        <v>0</v>
      </c>
      <c r="L4544" s="52">
        <v>541.60720000000003</v>
      </c>
      <c r="M4544" s="55">
        <v>5</v>
      </c>
      <c r="N4544" s="61" t="s">
        <v>15</v>
      </c>
      <c r="P4544" s="66"/>
      <c r="Q4544" s="53"/>
      <c r="R4544" s="53"/>
      <c r="S4544" s="53"/>
      <c r="T4544" s="53"/>
      <c r="U4544" s="53"/>
      <c r="V4544" s="53"/>
      <c r="W4544" s="53"/>
      <c r="BY4544" s="53"/>
      <c r="BZ4544" s="53"/>
    </row>
    <row r="4545" spans="2:78" s="52" customFormat="1" ht="13" x14ac:dyDescent="0.3">
      <c r="B4545" s="53" t="s">
        <v>116</v>
      </c>
      <c r="C4545" s="53" t="s">
        <v>175</v>
      </c>
      <c r="D4545" s="53" t="s">
        <v>820</v>
      </c>
      <c r="E4545" s="53">
        <v>36.68674</v>
      </c>
      <c r="F4545" s="53">
        <v>-4.9046760000000003</v>
      </c>
      <c r="G4545" s="54">
        <v>305.95310000000001</v>
      </c>
      <c r="H4545" s="53">
        <v>2373</v>
      </c>
      <c r="I4545" s="53">
        <v>1206</v>
      </c>
      <c r="J4545" s="53">
        <v>1167</v>
      </c>
      <c r="K4545" s="52">
        <v>0</v>
      </c>
      <c r="L4545" s="52">
        <v>305.95310000000001</v>
      </c>
      <c r="M4545" s="55">
        <v>4</v>
      </c>
      <c r="N4545" s="61" t="s">
        <v>14</v>
      </c>
      <c r="P4545" s="66"/>
      <c r="Q4545" s="53"/>
      <c r="R4545" s="53"/>
      <c r="S4545" s="53"/>
      <c r="T4545" s="53"/>
      <c r="U4545" s="53"/>
      <c r="V4545" s="53"/>
      <c r="W4545" s="53"/>
      <c r="BY4545" s="53"/>
      <c r="BZ4545" s="53"/>
    </row>
    <row r="4546" spans="2:78" s="52" customFormat="1" ht="13" x14ac:dyDescent="0.3">
      <c r="B4546" s="53" t="s">
        <v>116</v>
      </c>
      <c r="C4546" s="53" t="s">
        <v>175</v>
      </c>
      <c r="D4546" s="53" t="s">
        <v>821</v>
      </c>
      <c r="E4546" s="53">
        <v>36.621789999999997</v>
      </c>
      <c r="F4546" s="53">
        <v>-4.500273</v>
      </c>
      <c r="G4546" s="54">
        <v>52.33766</v>
      </c>
      <c r="H4546" s="53">
        <v>65448</v>
      </c>
      <c r="I4546" s="53">
        <v>32845</v>
      </c>
      <c r="J4546" s="53">
        <v>32603</v>
      </c>
      <c r="K4546" s="52">
        <v>0</v>
      </c>
      <c r="L4546" s="52">
        <v>52.33766</v>
      </c>
      <c r="M4546" s="55">
        <v>2</v>
      </c>
      <c r="N4546" s="61" t="s">
        <v>10</v>
      </c>
      <c r="P4546" s="66"/>
      <c r="Q4546" s="53"/>
      <c r="R4546" s="53"/>
      <c r="S4546" s="53"/>
      <c r="T4546" s="53"/>
      <c r="U4546" s="53"/>
      <c r="V4546" s="53"/>
      <c r="W4546" s="53"/>
      <c r="BY4546" s="53"/>
      <c r="BZ4546" s="53"/>
    </row>
    <row r="4547" spans="2:78" s="52" customFormat="1" ht="13" x14ac:dyDescent="0.3">
      <c r="B4547" s="53" t="s">
        <v>116</v>
      </c>
      <c r="C4547" s="53" t="s">
        <v>175</v>
      </c>
      <c r="D4547" s="53" t="s">
        <v>822</v>
      </c>
      <c r="E4547" s="53">
        <v>36.758450000000003</v>
      </c>
      <c r="F4547" s="53">
        <v>-3.952617</v>
      </c>
      <c r="G4547" s="54">
        <v>146.87729999999999</v>
      </c>
      <c r="H4547" s="53">
        <v>16890</v>
      </c>
      <c r="I4547" s="53">
        <v>8466</v>
      </c>
      <c r="J4547" s="53">
        <v>8424</v>
      </c>
      <c r="K4547" s="52">
        <v>0</v>
      </c>
      <c r="L4547" s="52">
        <v>146.87729999999999</v>
      </c>
      <c r="M4547" s="55">
        <v>2</v>
      </c>
      <c r="N4547" s="61" t="s">
        <v>10</v>
      </c>
      <c r="P4547" s="66"/>
      <c r="Q4547" s="53"/>
      <c r="R4547" s="53"/>
      <c r="S4547" s="53"/>
      <c r="T4547" s="53"/>
      <c r="U4547" s="53"/>
      <c r="V4547" s="53"/>
      <c r="W4547" s="53"/>
      <c r="BY4547" s="53"/>
      <c r="BZ4547" s="53"/>
    </row>
    <row r="4548" spans="2:78" s="52" customFormat="1" ht="13" x14ac:dyDescent="0.3">
      <c r="B4548" s="53" t="s">
        <v>116</v>
      </c>
      <c r="C4548" s="53" t="s">
        <v>175</v>
      </c>
      <c r="D4548" s="53" t="s">
        <v>823</v>
      </c>
      <c r="E4548" s="53">
        <v>36.76529</v>
      </c>
      <c r="F4548" s="53">
        <v>-4.2970439999999996</v>
      </c>
      <c r="G4548" s="54">
        <v>285.32249999999999</v>
      </c>
      <c r="H4548" s="53">
        <v>722</v>
      </c>
      <c r="I4548" s="53">
        <v>372</v>
      </c>
      <c r="J4548" s="53">
        <v>350</v>
      </c>
      <c r="K4548" s="52">
        <v>0</v>
      </c>
      <c r="L4548" s="52">
        <v>285.32249999999999</v>
      </c>
      <c r="M4548" s="55">
        <v>4</v>
      </c>
      <c r="N4548" s="61" t="s">
        <v>14</v>
      </c>
      <c r="P4548" s="66"/>
      <c r="Q4548" s="53"/>
      <c r="R4548" s="53"/>
      <c r="S4548" s="53"/>
      <c r="T4548" s="53"/>
      <c r="U4548" s="53"/>
      <c r="V4548" s="53"/>
      <c r="W4548" s="53"/>
      <c r="BY4548" s="53"/>
      <c r="BZ4548" s="53"/>
    </row>
    <row r="4549" spans="2:78" s="52" customFormat="1" ht="13" x14ac:dyDescent="0.3">
      <c r="B4549" s="53" t="s">
        <v>116</v>
      </c>
      <c r="C4549" s="53" t="s">
        <v>175</v>
      </c>
      <c r="D4549" s="53" t="s">
        <v>824</v>
      </c>
      <c r="E4549" s="53">
        <v>36.931330000000003</v>
      </c>
      <c r="F4549" s="53">
        <v>-4.682709</v>
      </c>
      <c r="G4549" s="54">
        <v>345.64920000000001</v>
      </c>
      <c r="H4549" s="53">
        <v>2842</v>
      </c>
      <c r="I4549" s="53">
        <v>1396</v>
      </c>
      <c r="J4549" s="53">
        <v>1446</v>
      </c>
      <c r="K4549" s="52">
        <v>0</v>
      </c>
      <c r="L4549" s="52">
        <v>345.64920000000001</v>
      </c>
      <c r="M4549" s="55">
        <v>4</v>
      </c>
      <c r="N4549" s="61" t="s">
        <v>14</v>
      </c>
      <c r="P4549" s="66"/>
      <c r="Q4549" s="53"/>
      <c r="R4549" s="53"/>
      <c r="S4549" s="53"/>
      <c r="T4549" s="53"/>
      <c r="U4549" s="53"/>
      <c r="V4549" s="53"/>
      <c r="W4549" s="53"/>
      <c r="BY4549" s="53"/>
      <c r="BZ4549" s="53"/>
    </row>
    <row r="4550" spans="2:78" s="52" customFormat="1" ht="13" x14ac:dyDescent="0.3">
      <c r="B4550" s="53" t="s">
        <v>116</v>
      </c>
      <c r="C4550" s="53" t="s">
        <v>175</v>
      </c>
      <c r="D4550" s="53" t="s">
        <v>825</v>
      </c>
      <c r="E4550" s="53">
        <v>36.778640000000003</v>
      </c>
      <c r="F4550" s="53">
        <v>-4.1006749999999998</v>
      </c>
      <c r="G4550" s="54">
        <v>55.927480000000003</v>
      </c>
      <c r="H4550" s="53">
        <v>74190</v>
      </c>
      <c r="I4550" s="53">
        <v>37038</v>
      </c>
      <c r="J4550" s="53">
        <v>37152</v>
      </c>
      <c r="K4550" s="52">
        <v>0</v>
      </c>
      <c r="L4550" s="52">
        <v>55.927480000000003</v>
      </c>
      <c r="M4550" s="55">
        <v>2</v>
      </c>
      <c r="N4550" s="61" t="s">
        <v>10</v>
      </c>
      <c r="P4550" s="66"/>
      <c r="Q4550" s="53"/>
      <c r="R4550" s="53"/>
      <c r="S4550" s="53"/>
      <c r="T4550" s="53"/>
      <c r="U4550" s="53"/>
      <c r="V4550" s="53"/>
      <c r="W4550" s="53"/>
      <c r="BY4550" s="53"/>
      <c r="BZ4550" s="53"/>
    </row>
    <row r="4551" spans="2:78" s="52" customFormat="1" ht="13" x14ac:dyDescent="0.3">
      <c r="B4551" s="53" t="s">
        <v>116</v>
      </c>
      <c r="C4551" s="53" t="s">
        <v>175</v>
      </c>
      <c r="D4551" s="53" t="s">
        <v>826</v>
      </c>
      <c r="E4551" s="53">
        <v>37.186279999999996</v>
      </c>
      <c r="F4551" s="53">
        <v>-4.4508369999999999</v>
      </c>
      <c r="G4551" s="54">
        <v>542.54740000000004</v>
      </c>
      <c r="H4551" s="53">
        <v>4560</v>
      </c>
      <c r="I4551" s="53">
        <v>2332</v>
      </c>
      <c r="J4551" s="53">
        <v>2228</v>
      </c>
      <c r="K4551" s="52">
        <v>0</v>
      </c>
      <c r="L4551" s="52">
        <v>542.54740000000004</v>
      </c>
      <c r="M4551" s="55">
        <v>5</v>
      </c>
      <c r="N4551" s="61" t="s">
        <v>15</v>
      </c>
      <c r="P4551" s="66"/>
      <c r="Q4551" s="53"/>
      <c r="R4551" s="53"/>
      <c r="S4551" s="53"/>
      <c r="T4551" s="53"/>
      <c r="U4551" s="53"/>
      <c r="V4551" s="53"/>
      <c r="W4551" s="53"/>
      <c r="BY4551" s="53"/>
      <c r="BZ4551" s="53"/>
    </row>
    <row r="4552" spans="2:78" s="52" customFormat="1" ht="13" x14ac:dyDescent="0.3">
      <c r="B4552" s="53" t="s">
        <v>116</v>
      </c>
      <c r="C4552" s="53" t="s">
        <v>175</v>
      </c>
      <c r="D4552" s="53" t="s">
        <v>827</v>
      </c>
      <c r="E4552" s="53">
        <v>37.180349999999997</v>
      </c>
      <c r="F4552" s="53">
        <v>-4.3359779999999999</v>
      </c>
      <c r="G4552" s="54">
        <v>659.88099999999997</v>
      </c>
      <c r="H4552" s="53">
        <v>1667</v>
      </c>
      <c r="I4552" s="53">
        <v>847</v>
      </c>
      <c r="J4552" s="53">
        <v>820</v>
      </c>
      <c r="K4552" s="52">
        <v>0</v>
      </c>
      <c r="L4552" s="52">
        <v>659.88099999999997</v>
      </c>
      <c r="M4552" s="55">
        <v>6</v>
      </c>
      <c r="N4552" s="61" t="s">
        <v>15</v>
      </c>
      <c r="P4552" s="66"/>
      <c r="Q4552" s="53"/>
      <c r="R4552" s="53"/>
      <c r="S4552" s="53"/>
      <c r="T4552" s="53"/>
      <c r="U4552" s="53"/>
      <c r="V4552" s="53"/>
      <c r="W4552" s="53"/>
      <c r="BY4552" s="53"/>
      <c r="BZ4552" s="53"/>
    </row>
    <row r="4553" spans="2:78" s="52" customFormat="1" ht="13" x14ac:dyDescent="0.3">
      <c r="B4553" s="53" t="s">
        <v>116</v>
      </c>
      <c r="C4553" s="53" t="s">
        <v>175</v>
      </c>
      <c r="D4553" s="53" t="s">
        <v>828</v>
      </c>
      <c r="E4553" s="53">
        <v>36.996220000000001</v>
      </c>
      <c r="F4553" s="53">
        <v>-4.3643090000000004</v>
      </c>
      <c r="G4553" s="54">
        <v>694.95119999999997</v>
      </c>
      <c r="H4553" s="53">
        <v>3712</v>
      </c>
      <c r="I4553" s="53">
        <v>1848</v>
      </c>
      <c r="J4553" s="53">
        <v>1864</v>
      </c>
      <c r="K4553" s="52">
        <v>0</v>
      </c>
      <c r="L4553" s="52">
        <v>694.95119999999997</v>
      </c>
      <c r="M4553" s="55">
        <v>6</v>
      </c>
      <c r="N4553" s="61" t="s">
        <v>15</v>
      </c>
      <c r="P4553" s="66"/>
      <c r="Q4553" s="53"/>
      <c r="R4553" s="53"/>
      <c r="S4553" s="53"/>
      <c r="T4553" s="53"/>
      <c r="U4553" s="53"/>
      <c r="V4553" s="53"/>
      <c r="W4553" s="53"/>
      <c r="BY4553" s="53"/>
      <c r="BZ4553" s="53"/>
    </row>
    <row r="4554" spans="2:78" s="52" customFormat="1" ht="13" x14ac:dyDescent="0.3">
      <c r="B4554" s="53" t="s">
        <v>116</v>
      </c>
      <c r="C4554" s="53" t="s">
        <v>175</v>
      </c>
      <c r="D4554" s="53" t="s">
        <v>829</v>
      </c>
      <c r="E4554" s="53">
        <v>37.02825</v>
      </c>
      <c r="F4554" s="53">
        <v>-4.3383880000000001</v>
      </c>
      <c r="G4554" s="54">
        <v>685.79349999999999</v>
      </c>
      <c r="H4554" s="53">
        <v>5408</v>
      </c>
      <c r="I4554" s="53">
        <v>2711</v>
      </c>
      <c r="J4554" s="53">
        <v>2697</v>
      </c>
      <c r="K4554" s="52">
        <v>0</v>
      </c>
      <c r="L4554" s="52">
        <v>685.79349999999999</v>
      </c>
      <c r="M4554" s="55">
        <v>6</v>
      </c>
      <c r="N4554" s="61" t="s">
        <v>15</v>
      </c>
      <c r="P4554" s="66"/>
      <c r="Q4554" s="53"/>
      <c r="R4554" s="53"/>
      <c r="S4554" s="53"/>
      <c r="T4554" s="53"/>
      <c r="U4554" s="53"/>
      <c r="V4554" s="53"/>
      <c r="W4554" s="53"/>
      <c r="BY4554" s="53"/>
      <c r="BZ4554" s="53"/>
    </row>
    <row r="4555" spans="2:78" s="52" customFormat="1" ht="13" x14ac:dyDescent="0.3">
      <c r="B4555" s="53" t="s">
        <v>116</v>
      </c>
      <c r="C4555" s="53" t="s">
        <v>175</v>
      </c>
      <c r="D4555" s="53" t="s">
        <v>830</v>
      </c>
      <c r="E4555" s="53">
        <v>36.8628</v>
      </c>
      <c r="F4555" s="53">
        <v>-4.1413310000000001</v>
      </c>
      <c r="G4555" s="54">
        <v>166.8159</v>
      </c>
      <c r="H4555" s="53">
        <v>1994</v>
      </c>
      <c r="I4555" s="53">
        <v>1010</v>
      </c>
      <c r="J4555" s="53">
        <v>984</v>
      </c>
      <c r="K4555" s="52">
        <v>0</v>
      </c>
      <c r="L4555" s="52">
        <v>166.8159</v>
      </c>
      <c r="M4555" s="55">
        <v>2</v>
      </c>
      <c r="N4555" s="61" t="s">
        <v>10</v>
      </c>
      <c r="P4555" s="66"/>
      <c r="Q4555" s="53"/>
      <c r="R4555" s="53"/>
      <c r="S4555" s="53"/>
      <c r="T4555" s="53"/>
      <c r="U4555" s="53"/>
      <c r="V4555" s="53"/>
      <c r="W4555" s="53"/>
      <c r="BY4555" s="53"/>
      <c r="BZ4555" s="53"/>
    </row>
    <row r="4556" spans="2:78" s="52" customFormat="1" ht="13" x14ac:dyDescent="0.3">
      <c r="B4556" s="53" t="s">
        <v>116</v>
      </c>
      <c r="C4556" s="53" t="s">
        <v>175</v>
      </c>
      <c r="D4556" s="53" t="s">
        <v>831</v>
      </c>
      <c r="E4556" s="53">
        <v>36.731679999999997</v>
      </c>
      <c r="F4556" s="53">
        <v>-4.9208689999999997</v>
      </c>
      <c r="G4556" s="54">
        <v>675.08979999999997</v>
      </c>
      <c r="H4556" s="53">
        <v>3237</v>
      </c>
      <c r="I4556" s="53">
        <v>1651</v>
      </c>
      <c r="J4556" s="53">
        <v>1586</v>
      </c>
      <c r="K4556" s="52">
        <v>0</v>
      </c>
      <c r="L4556" s="52">
        <v>675.08979999999997</v>
      </c>
      <c r="M4556" s="55">
        <v>6</v>
      </c>
      <c r="N4556" s="61" t="s">
        <v>15</v>
      </c>
      <c r="P4556" s="66"/>
      <c r="Q4556" s="53"/>
      <c r="R4556" s="53"/>
      <c r="S4556" s="53"/>
      <c r="T4556" s="53"/>
      <c r="U4556" s="53"/>
      <c r="V4556" s="53"/>
      <c r="W4556" s="53"/>
      <c r="BY4556" s="53"/>
      <c r="BZ4556" s="53"/>
    </row>
    <row r="4557" spans="2:78" s="52" customFormat="1" ht="13" x14ac:dyDescent="0.3">
      <c r="B4557" s="53" t="s">
        <v>6027</v>
      </c>
      <c r="C4557" s="53" t="s">
        <v>178</v>
      </c>
      <c r="D4557" s="53" t="s">
        <v>178</v>
      </c>
      <c r="E4557" s="53">
        <v>35.292340000000003</v>
      </c>
      <c r="F4557" s="53">
        <v>-2.9387940000000001</v>
      </c>
      <c r="G4557" s="54">
        <v>10.3337</v>
      </c>
      <c r="H4557" s="53">
        <v>73460</v>
      </c>
      <c r="I4557" s="53">
        <v>37244</v>
      </c>
      <c r="J4557" s="53">
        <v>36216</v>
      </c>
      <c r="K4557" s="52">
        <v>130</v>
      </c>
      <c r="L4557" s="52">
        <v>-119.66630000000001</v>
      </c>
      <c r="M4557" s="55">
        <v>2</v>
      </c>
      <c r="N4557" s="61" t="s">
        <v>10</v>
      </c>
      <c r="P4557" s="66"/>
      <c r="Q4557" s="53"/>
      <c r="R4557" s="53"/>
      <c r="S4557" s="53"/>
      <c r="T4557" s="53"/>
      <c r="U4557" s="53"/>
      <c r="V4557" s="53"/>
      <c r="W4557" s="53"/>
      <c r="BY4557" s="53"/>
      <c r="BZ4557" s="53"/>
    </row>
    <row r="4558" spans="2:78" s="52" customFormat="1" ht="13" x14ac:dyDescent="0.3">
      <c r="B4558" s="53" t="s">
        <v>180</v>
      </c>
      <c r="C4558" s="53" t="s">
        <v>180</v>
      </c>
      <c r="D4558" s="53" t="s">
        <v>7137</v>
      </c>
      <c r="E4558" s="53">
        <v>38.20628</v>
      </c>
      <c r="F4558" s="53">
        <v>-1.043499</v>
      </c>
      <c r="G4558" s="54">
        <v>215.40280000000001</v>
      </c>
      <c r="H4558" s="53">
        <v>6589</v>
      </c>
      <c r="I4558" s="53">
        <v>3315</v>
      </c>
      <c r="J4558" s="53">
        <v>3274</v>
      </c>
      <c r="K4558" s="52">
        <v>25</v>
      </c>
      <c r="L4558" s="52">
        <v>190.40280000000001</v>
      </c>
      <c r="M4558" s="55">
        <v>2</v>
      </c>
      <c r="N4558" s="61" t="s">
        <v>14</v>
      </c>
      <c r="P4558" s="66"/>
      <c r="Q4558" s="53"/>
      <c r="R4558" s="53"/>
      <c r="S4558" s="53"/>
      <c r="T4558" s="53"/>
      <c r="U4558" s="53"/>
      <c r="V4558" s="53"/>
      <c r="W4558" s="53"/>
      <c r="BY4558" s="53"/>
      <c r="BZ4558" s="53"/>
    </row>
    <row r="4559" spans="2:78" s="52" customFormat="1" ht="13" x14ac:dyDescent="0.3">
      <c r="B4559" s="53" t="s">
        <v>180</v>
      </c>
      <c r="C4559" s="53" t="s">
        <v>180</v>
      </c>
      <c r="D4559" s="53" t="s">
        <v>7138</v>
      </c>
      <c r="E4559" s="53">
        <v>38.20514</v>
      </c>
      <c r="F4559" s="53">
        <v>-1.397181</v>
      </c>
      <c r="G4559" s="54">
        <v>200.72749999999999</v>
      </c>
      <c r="H4559" s="53">
        <v>12991</v>
      </c>
      <c r="I4559" s="53">
        <v>6536</v>
      </c>
      <c r="J4559" s="53">
        <v>6455</v>
      </c>
      <c r="K4559" s="52">
        <v>25</v>
      </c>
      <c r="L4559" s="52">
        <v>175.72749999999999</v>
      </c>
      <c r="M4559" s="55">
        <v>2</v>
      </c>
      <c r="N4559" s="61" t="s">
        <v>14</v>
      </c>
      <c r="P4559" s="66"/>
      <c r="Q4559" s="53"/>
      <c r="R4559" s="53"/>
      <c r="S4559" s="53"/>
      <c r="T4559" s="53"/>
      <c r="U4559" s="53"/>
      <c r="V4559" s="53"/>
      <c r="W4559" s="53"/>
      <c r="BY4559" s="53"/>
      <c r="BZ4559" s="53"/>
    </row>
    <row r="4560" spans="2:78" s="52" customFormat="1" ht="13" x14ac:dyDescent="0.3">
      <c r="B4560" s="53" t="s">
        <v>180</v>
      </c>
      <c r="C4560" s="53" t="s">
        <v>180</v>
      </c>
      <c r="D4560" s="53" t="s">
        <v>7139</v>
      </c>
      <c r="E4560" s="53">
        <v>37.403799999999997</v>
      </c>
      <c r="F4560" s="53">
        <v>-1.581161</v>
      </c>
      <c r="G4560" s="54">
        <v>8.2319289999999992</v>
      </c>
      <c r="H4560" s="53">
        <v>34533</v>
      </c>
      <c r="I4560" s="53">
        <v>17426</v>
      </c>
      <c r="J4560" s="53">
        <v>17107</v>
      </c>
      <c r="K4560" s="52">
        <v>25</v>
      </c>
      <c r="L4560" s="52">
        <v>-16.768070999999999</v>
      </c>
      <c r="M4560" s="55">
        <v>2</v>
      </c>
      <c r="N4560" s="61" t="s">
        <v>14</v>
      </c>
      <c r="P4560" s="66"/>
      <c r="Q4560" s="53"/>
      <c r="R4560" s="53"/>
      <c r="S4560" s="53"/>
      <c r="T4560" s="53"/>
      <c r="U4560" s="53"/>
      <c r="V4560" s="53"/>
      <c r="W4560" s="53"/>
      <c r="BY4560" s="53"/>
      <c r="BZ4560" s="53"/>
    </row>
    <row r="4561" spans="2:78" s="52" customFormat="1" ht="13" x14ac:dyDescent="0.3">
      <c r="B4561" s="53" t="s">
        <v>180</v>
      </c>
      <c r="C4561" s="53" t="s">
        <v>180</v>
      </c>
      <c r="D4561" s="53" t="s">
        <v>7140</v>
      </c>
      <c r="E4561" s="53">
        <v>38.027189999999997</v>
      </c>
      <c r="F4561" s="53">
        <v>-1.3847659999999999</v>
      </c>
      <c r="G4561" s="54">
        <v>180.3854</v>
      </c>
      <c r="H4561" s="53">
        <v>1369</v>
      </c>
      <c r="I4561" s="53">
        <v>691</v>
      </c>
      <c r="J4561" s="53">
        <v>678</v>
      </c>
      <c r="K4561" s="52">
        <v>25</v>
      </c>
      <c r="L4561" s="52">
        <v>155.3854</v>
      </c>
      <c r="M4561" s="55">
        <v>2</v>
      </c>
      <c r="N4561" s="61" t="s">
        <v>14</v>
      </c>
      <c r="P4561" s="66"/>
      <c r="Q4561" s="53"/>
      <c r="R4561" s="53"/>
      <c r="S4561" s="53"/>
      <c r="T4561" s="53"/>
      <c r="U4561" s="53"/>
      <c r="V4561" s="53"/>
      <c r="W4561" s="53"/>
      <c r="BY4561" s="53"/>
      <c r="BZ4561" s="53"/>
    </row>
    <row r="4562" spans="2:78" s="52" customFormat="1" ht="13" x14ac:dyDescent="0.3">
      <c r="B4562" s="53" t="s">
        <v>180</v>
      </c>
      <c r="C4562" s="53" t="s">
        <v>180</v>
      </c>
      <c r="D4562" s="53" t="s">
        <v>7141</v>
      </c>
      <c r="E4562" s="53">
        <v>37.970680000000002</v>
      </c>
      <c r="F4562" s="53">
        <v>-1.2182090000000001</v>
      </c>
      <c r="G4562" s="54">
        <v>73.480130000000003</v>
      </c>
      <c r="H4562" s="53">
        <v>41084</v>
      </c>
      <c r="I4562" s="53">
        <v>20484</v>
      </c>
      <c r="J4562" s="53">
        <v>20600</v>
      </c>
      <c r="K4562" s="52">
        <v>25</v>
      </c>
      <c r="L4562" s="52">
        <v>48.480130000000003</v>
      </c>
      <c r="M4562" s="55">
        <v>2</v>
      </c>
      <c r="N4562" s="61" t="s">
        <v>14</v>
      </c>
      <c r="P4562" s="66"/>
      <c r="Q4562" s="53"/>
      <c r="R4562" s="53"/>
      <c r="S4562" s="53"/>
      <c r="T4562" s="53"/>
      <c r="U4562" s="53"/>
      <c r="V4562" s="53"/>
      <c r="W4562" s="53"/>
      <c r="BY4562" s="53"/>
      <c r="BZ4562" s="53"/>
    </row>
    <row r="4563" spans="2:78" s="52" customFormat="1" ht="13" x14ac:dyDescent="0.3">
      <c r="B4563" s="53" t="s">
        <v>180</v>
      </c>
      <c r="C4563" s="53" t="s">
        <v>180</v>
      </c>
      <c r="D4563" s="53" t="s">
        <v>7142</v>
      </c>
      <c r="E4563" s="53">
        <v>37.74362</v>
      </c>
      <c r="F4563" s="53">
        <v>-0.8498135</v>
      </c>
      <c r="G4563" s="54">
        <v>2.7612860000000001</v>
      </c>
      <c r="H4563" s="53">
        <v>15619</v>
      </c>
      <c r="I4563" s="53">
        <v>8094</v>
      </c>
      <c r="J4563" s="53">
        <v>7525</v>
      </c>
      <c r="K4563" s="52">
        <v>25</v>
      </c>
      <c r="L4563" s="52">
        <v>-22.238714000000002</v>
      </c>
      <c r="M4563" s="55">
        <v>2</v>
      </c>
      <c r="N4563" s="61" t="s">
        <v>14</v>
      </c>
      <c r="P4563" s="66"/>
      <c r="Q4563" s="53"/>
      <c r="R4563" s="53"/>
      <c r="S4563" s="53"/>
      <c r="T4563" s="53"/>
      <c r="U4563" s="53"/>
      <c r="V4563" s="53"/>
      <c r="W4563" s="53"/>
      <c r="BY4563" s="53"/>
      <c r="BZ4563" s="53"/>
    </row>
    <row r="4564" spans="2:78" s="52" customFormat="1" ht="13" x14ac:dyDescent="0.3">
      <c r="B4564" s="53" t="s">
        <v>180</v>
      </c>
      <c r="C4564" s="53" t="s">
        <v>180</v>
      </c>
      <c r="D4564" s="53" t="s">
        <v>7143</v>
      </c>
      <c r="E4564" s="53">
        <v>37.797440000000002</v>
      </c>
      <c r="F4564" s="53">
        <v>-1.5736829999999999</v>
      </c>
      <c r="G4564" s="54">
        <v>604.45799999999997</v>
      </c>
      <c r="H4564" s="53">
        <v>1066</v>
      </c>
      <c r="I4564" s="53">
        <v>544</v>
      </c>
      <c r="J4564" s="53">
        <v>522</v>
      </c>
      <c r="K4564" s="52">
        <v>25</v>
      </c>
      <c r="L4564" s="52">
        <v>579.45799999999997</v>
      </c>
      <c r="M4564" s="55">
        <v>5</v>
      </c>
      <c r="N4564" s="61" t="s">
        <v>15</v>
      </c>
      <c r="P4564" s="66"/>
      <c r="Q4564" s="53"/>
      <c r="R4564" s="53"/>
      <c r="S4564" s="53"/>
      <c r="T4564" s="53"/>
      <c r="U4564" s="53"/>
      <c r="V4564" s="53"/>
      <c r="W4564" s="53"/>
      <c r="BY4564" s="53"/>
      <c r="BZ4564" s="53"/>
    </row>
    <row r="4565" spans="2:78" s="52" customFormat="1" ht="13" x14ac:dyDescent="0.3">
      <c r="B4565" s="53" t="s">
        <v>180</v>
      </c>
      <c r="C4565" s="53" t="s">
        <v>180</v>
      </c>
      <c r="D4565" s="53" t="s">
        <v>7144</v>
      </c>
      <c r="E4565" s="53">
        <v>38.04954</v>
      </c>
      <c r="F4565" s="53">
        <v>-1.2420199999999999</v>
      </c>
      <c r="G4565" s="54">
        <v>84.257480000000001</v>
      </c>
      <c r="H4565" s="53">
        <v>8978</v>
      </c>
      <c r="I4565" s="53">
        <v>4685</v>
      </c>
      <c r="J4565" s="53">
        <v>4293</v>
      </c>
      <c r="K4565" s="52">
        <v>25</v>
      </c>
      <c r="L4565" s="52">
        <v>59.257480000000001</v>
      </c>
      <c r="M4565" s="55">
        <v>2</v>
      </c>
      <c r="N4565" s="61" t="s">
        <v>14</v>
      </c>
      <c r="P4565" s="66"/>
      <c r="Q4565" s="53"/>
      <c r="R4565" s="53"/>
      <c r="S4565" s="53"/>
      <c r="T4565" s="53"/>
      <c r="U4565" s="53"/>
      <c r="V4565" s="53"/>
      <c r="W4565" s="53"/>
      <c r="BY4565" s="53"/>
      <c r="BZ4565" s="53"/>
    </row>
    <row r="4566" spans="2:78" s="52" customFormat="1" ht="13" x14ac:dyDescent="0.3">
      <c r="B4566" s="53" t="s">
        <v>180</v>
      </c>
      <c r="C4566" s="53" t="s">
        <v>180</v>
      </c>
      <c r="D4566" s="53" t="s">
        <v>7145</v>
      </c>
      <c r="E4566" s="53">
        <v>37.851010000000002</v>
      </c>
      <c r="F4566" s="53">
        <v>-1.424666</v>
      </c>
      <c r="G4566" s="54">
        <v>201.40629999999999</v>
      </c>
      <c r="H4566" s="53">
        <v>19860</v>
      </c>
      <c r="I4566" s="53">
        <v>10152</v>
      </c>
      <c r="J4566" s="53">
        <v>9708</v>
      </c>
      <c r="K4566" s="52">
        <v>25</v>
      </c>
      <c r="L4566" s="52">
        <v>176.40629999999999</v>
      </c>
      <c r="M4566" s="55">
        <v>2</v>
      </c>
      <c r="N4566" s="61" t="s">
        <v>14</v>
      </c>
      <c r="P4566" s="66"/>
      <c r="Q4566" s="53"/>
      <c r="R4566" s="53"/>
      <c r="S4566" s="53"/>
      <c r="T4566" s="53"/>
      <c r="U4566" s="53"/>
      <c r="V4566" s="53"/>
      <c r="W4566" s="53"/>
      <c r="BY4566" s="53"/>
      <c r="BZ4566" s="53"/>
    </row>
    <row r="4567" spans="2:78" s="52" customFormat="1" ht="13" x14ac:dyDescent="0.3">
      <c r="B4567" s="53" t="s">
        <v>180</v>
      </c>
      <c r="C4567" s="53" t="s">
        <v>180</v>
      </c>
      <c r="D4567" s="53" t="s">
        <v>7146</v>
      </c>
      <c r="E4567" s="53">
        <v>38.114350000000002</v>
      </c>
      <c r="F4567" s="53">
        <v>-1.297061</v>
      </c>
      <c r="G4567" s="54">
        <v>105.1455</v>
      </c>
      <c r="H4567" s="53">
        <v>18202</v>
      </c>
      <c r="I4567" s="53">
        <v>9438</v>
      </c>
      <c r="J4567" s="53">
        <v>8764</v>
      </c>
      <c r="K4567" s="52">
        <v>25</v>
      </c>
      <c r="L4567" s="52">
        <v>80.145499999999998</v>
      </c>
      <c r="M4567" s="55">
        <v>2</v>
      </c>
      <c r="N4567" s="61" t="s">
        <v>14</v>
      </c>
      <c r="P4567" s="66"/>
      <c r="Q4567" s="53"/>
      <c r="R4567" s="53"/>
      <c r="S4567" s="53"/>
      <c r="T4567" s="53"/>
      <c r="U4567" s="53"/>
      <c r="V4567" s="53"/>
      <c r="W4567" s="53"/>
      <c r="BY4567" s="53"/>
      <c r="BZ4567" s="53"/>
    </row>
    <row r="4568" spans="2:78" s="52" customFormat="1" ht="13" x14ac:dyDescent="0.3">
      <c r="B4568" s="53" t="s">
        <v>180</v>
      </c>
      <c r="C4568" s="53" t="s">
        <v>180</v>
      </c>
      <c r="D4568" s="53" t="s">
        <v>7147</v>
      </c>
      <c r="E4568" s="53">
        <v>38.045909999999999</v>
      </c>
      <c r="F4568" s="53">
        <v>-1.0018940000000001</v>
      </c>
      <c r="G4568" s="54">
        <v>31.741499999999998</v>
      </c>
      <c r="H4568" s="53">
        <v>10933</v>
      </c>
      <c r="I4568" s="53">
        <v>5662</v>
      </c>
      <c r="J4568" s="53">
        <v>5271</v>
      </c>
      <c r="K4568" s="52">
        <v>25</v>
      </c>
      <c r="L4568" s="52">
        <v>6.7414999999999985</v>
      </c>
      <c r="M4568" s="55">
        <v>2</v>
      </c>
      <c r="N4568" s="61" t="s">
        <v>14</v>
      </c>
      <c r="P4568" s="66"/>
      <c r="Q4568" s="53"/>
      <c r="R4568" s="53"/>
      <c r="S4568" s="53"/>
      <c r="T4568" s="53"/>
      <c r="U4568" s="53"/>
      <c r="V4568" s="53"/>
      <c r="W4568" s="53"/>
      <c r="BY4568" s="53"/>
      <c r="BZ4568" s="53"/>
    </row>
    <row r="4569" spans="2:78" s="52" customFormat="1" ht="13" x14ac:dyDescent="0.3">
      <c r="B4569" s="53" t="s">
        <v>180</v>
      </c>
      <c r="C4569" s="53" t="s">
        <v>180</v>
      </c>
      <c r="D4569" s="53" t="s">
        <v>7148</v>
      </c>
      <c r="E4569" s="53">
        <v>38.179200000000002</v>
      </c>
      <c r="F4569" s="53">
        <v>-1.376201</v>
      </c>
      <c r="G4569" s="54">
        <v>149.6207</v>
      </c>
      <c r="H4569" s="53">
        <v>6370</v>
      </c>
      <c r="I4569" s="53">
        <v>3216</v>
      </c>
      <c r="J4569" s="53">
        <v>3154</v>
      </c>
      <c r="K4569" s="52">
        <v>25</v>
      </c>
      <c r="L4569" s="52">
        <v>124.6207</v>
      </c>
      <c r="M4569" s="55">
        <v>2</v>
      </c>
      <c r="N4569" s="61" t="s">
        <v>14</v>
      </c>
      <c r="P4569" s="66"/>
      <c r="Q4569" s="53"/>
      <c r="R4569" s="53"/>
      <c r="S4569" s="53"/>
      <c r="T4569" s="53"/>
      <c r="U4569" s="53"/>
      <c r="V4569" s="53"/>
      <c r="W4569" s="53"/>
      <c r="BY4569" s="53"/>
      <c r="BZ4569" s="53"/>
    </row>
    <row r="4570" spans="2:78" s="52" customFormat="1" ht="13" x14ac:dyDescent="0.3">
      <c r="B4570" s="53" t="s">
        <v>180</v>
      </c>
      <c r="C4570" s="53" t="s">
        <v>180</v>
      </c>
      <c r="D4570" s="53" t="s">
        <v>7149</v>
      </c>
      <c r="E4570" s="53">
        <v>38.048079999999999</v>
      </c>
      <c r="F4570" s="53">
        <v>-1.6709560000000001</v>
      </c>
      <c r="G4570" s="54">
        <v>647.62630000000001</v>
      </c>
      <c r="H4570" s="53">
        <v>12493</v>
      </c>
      <c r="I4570" s="53">
        <v>6361</v>
      </c>
      <c r="J4570" s="53">
        <v>6132</v>
      </c>
      <c r="K4570" s="52">
        <v>25</v>
      </c>
      <c r="L4570" s="52">
        <v>622.62630000000001</v>
      </c>
      <c r="M4570" s="55">
        <v>6</v>
      </c>
      <c r="N4570" s="61" t="s">
        <v>16</v>
      </c>
      <c r="P4570" s="66"/>
      <c r="Q4570" s="53"/>
      <c r="R4570" s="53"/>
      <c r="S4570" s="53"/>
      <c r="T4570" s="53"/>
      <c r="U4570" s="53"/>
      <c r="V4570" s="53"/>
      <c r="W4570" s="53"/>
      <c r="BY4570" s="53"/>
      <c r="BZ4570" s="53"/>
    </row>
    <row r="4571" spans="2:78" s="52" customFormat="1" ht="13" x14ac:dyDescent="0.3">
      <c r="B4571" s="53" t="s">
        <v>180</v>
      </c>
      <c r="C4571" s="53" t="s">
        <v>180</v>
      </c>
      <c r="D4571" s="53" t="s">
        <v>7150</v>
      </c>
      <c r="E4571" s="53">
        <v>38.229230000000001</v>
      </c>
      <c r="F4571" s="53">
        <v>-1.7018329999999999</v>
      </c>
      <c r="G4571" s="54">
        <v>356.52839999999998</v>
      </c>
      <c r="H4571" s="53">
        <v>10759</v>
      </c>
      <c r="I4571" s="53">
        <v>5456</v>
      </c>
      <c r="J4571" s="53">
        <v>5303</v>
      </c>
      <c r="K4571" s="52">
        <v>25</v>
      </c>
      <c r="L4571" s="52">
        <v>331.52839999999998</v>
      </c>
      <c r="M4571" s="55">
        <v>4</v>
      </c>
      <c r="N4571" s="61" t="s">
        <v>15</v>
      </c>
      <c r="P4571" s="66"/>
      <c r="Q4571" s="53"/>
      <c r="R4571" s="53"/>
      <c r="S4571" s="53"/>
      <c r="T4571" s="53"/>
      <c r="U4571" s="53"/>
      <c r="V4571" s="53"/>
      <c r="W4571" s="53"/>
      <c r="BY4571" s="53"/>
      <c r="BZ4571" s="53"/>
    </row>
    <row r="4572" spans="2:78" s="52" customFormat="1" ht="13" x14ac:dyDescent="0.3">
      <c r="B4572" s="53" t="s">
        <v>180</v>
      </c>
      <c r="C4572" s="53" t="s">
        <v>180</v>
      </c>
      <c r="D4572" s="53" t="s">
        <v>7151</v>
      </c>
      <c r="E4572" s="53">
        <v>38.040430000000001</v>
      </c>
      <c r="F4572" s="53">
        <v>-1.351669</v>
      </c>
      <c r="G4572" s="54">
        <v>181.1191</v>
      </c>
      <c r="H4572" s="53">
        <v>2210</v>
      </c>
      <c r="I4572" s="53">
        <v>1069</v>
      </c>
      <c r="J4572" s="53">
        <v>1141</v>
      </c>
      <c r="K4572" s="52">
        <v>25</v>
      </c>
      <c r="L4572" s="52">
        <v>156.1191</v>
      </c>
      <c r="M4572" s="55">
        <v>2</v>
      </c>
      <c r="N4572" s="61" t="s">
        <v>14</v>
      </c>
      <c r="P4572" s="66"/>
      <c r="Q4572" s="53"/>
      <c r="R4572" s="53"/>
      <c r="S4572" s="53"/>
      <c r="T4572" s="53"/>
      <c r="U4572" s="53"/>
      <c r="V4572" s="53"/>
      <c r="W4572" s="53"/>
      <c r="BY4572" s="53"/>
      <c r="BZ4572" s="53"/>
    </row>
    <row r="4573" spans="2:78" s="52" customFormat="1" ht="13" x14ac:dyDescent="0.3">
      <c r="B4573" s="53" t="s">
        <v>180</v>
      </c>
      <c r="C4573" s="53" t="s">
        <v>180</v>
      </c>
      <c r="D4573" s="53" t="s">
        <v>7152</v>
      </c>
      <c r="E4573" s="53">
        <v>38.108989999999999</v>
      </c>
      <c r="F4573" s="53">
        <v>-1.8660330000000001</v>
      </c>
      <c r="G4573" s="54">
        <v>636.13760000000002</v>
      </c>
      <c r="H4573" s="53">
        <v>26415</v>
      </c>
      <c r="I4573" s="53">
        <v>13280</v>
      </c>
      <c r="J4573" s="53">
        <v>13135</v>
      </c>
      <c r="K4573" s="52">
        <v>25</v>
      </c>
      <c r="L4573" s="52">
        <v>611.13760000000002</v>
      </c>
      <c r="M4573" s="55">
        <v>6</v>
      </c>
      <c r="N4573" s="61" t="s">
        <v>16</v>
      </c>
      <c r="P4573" s="66"/>
      <c r="Q4573" s="53"/>
      <c r="R4573" s="53"/>
      <c r="S4573" s="53"/>
      <c r="T4573" s="53"/>
      <c r="U4573" s="53"/>
      <c r="V4573" s="53"/>
      <c r="W4573" s="53"/>
      <c r="BY4573" s="53"/>
      <c r="BZ4573" s="53"/>
    </row>
    <row r="4574" spans="2:78" s="52" customFormat="1" ht="13" x14ac:dyDescent="0.3">
      <c r="B4574" s="53" t="s">
        <v>180</v>
      </c>
      <c r="C4574" s="53" t="s">
        <v>180</v>
      </c>
      <c r="D4574" s="53" t="s">
        <v>7153</v>
      </c>
      <c r="E4574" s="53">
        <v>37.605649999999997</v>
      </c>
      <c r="F4574" s="53">
        <v>-0.99129440000000002</v>
      </c>
      <c r="G4574" s="54">
        <v>11.15692</v>
      </c>
      <c r="H4574" s="53">
        <v>211996</v>
      </c>
      <c r="I4574" s="53">
        <v>106755</v>
      </c>
      <c r="J4574" s="53">
        <v>105241</v>
      </c>
      <c r="K4574" s="52">
        <v>25</v>
      </c>
      <c r="L4574" s="52">
        <v>-13.84308</v>
      </c>
      <c r="M4574" s="55">
        <v>2</v>
      </c>
      <c r="N4574" s="61" t="s">
        <v>14</v>
      </c>
      <c r="P4574" s="66"/>
      <c r="Q4574" s="53"/>
      <c r="R4574" s="53"/>
      <c r="S4574" s="53"/>
      <c r="T4574" s="53"/>
      <c r="U4574" s="53"/>
      <c r="V4574" s="53"/>
      <c r="W4574" s="53"/>
      <c r="BY4574" s="53"/>
      <c r="BZ4574" s="53"/>
    </row>
    <row r="4575" spans="2:78" s="52" customFormat="1" ht="13" x14ac:dyDescent="0.3">
      <c r="B4575" s="53" t="s">
        <v>180</v>
      </c>
      <c r="C4575" s="53" t="s">
        <v>180</v>
      </c>
      <c r="D4575" s="53" t="s">
        <v>7154</v>
      </c>
      <c r="E4575" s="53">
        <v>38.092689999999997</v>
      </c>
      <c r="F4575" s="53">
        <v>-1.798522</v>
      </c>
      <c r="G4575" s="54">
        <v>540.06870000000004</v>
      </c>
      <c r="H4575" s="53">
        <v>16235</v>
      </c>
      <c r="I4575" s="53">
        <v>8216</v>
      </c>
      <c r="J4575" s="53">
        <v>8019</v>
      </c>
      <c r="K4575" s="52">
        <v>25</v>
      </c>
      <c r="L4575" s="52">
        <v>515.06870000000004</v>
      </c>
      <c r="M4575" s="55">
        <v>5</v>
      </c>
      <c r="N4575" s="61" t="s">
        <v>15</v>
      </c>
      <c r="P4575" s="66"/>
      <c r="Q4575" s="53"/>
      <c r="R4575" s="53"/>
      <c r="S4575" s="53"/>
      <c r="T4575" s="53"/>
      <c r="U4575" s="53"/>
      <c r="V4575" s="53"/>
      <c r="W4575" s="53"/>
      <c r="BY4575" s="53"/>
      <c r="BZ4575" s="53"/>
    </row>
    <row r="4576" spans="2:78" s="52" customFormat="1" ht="13" x14ac:dyDescent="0.3">
      <c r="B4576" s="53" t="s">
        <v>180</v>
      </c>
      <c r="C4576" s="53" t="s">
        <v>180</v>
      </c>
      <c r="D4576" s="53" t="s">
        <v>7155</v>
      </c>
      <c r="E4576" s="53">
        <v>38.079169999999998</v>
      </c>
      <c r="F4576" s="53">
        <v>-1.2720990000000001</v>
      </c>
      <c r="G4576" s="54">
        <v>93.698750000000004</v>
      </c>
      <c r="H4576" s="53">
        <v>10174</v>
      </c>
      <c r="I4576" s="53">
        <v>5179</v>
      </c>
      <c r="J4576" s="53">
        <v>4995</v>
      </c>
      <c r="K4576" s="52">
        <v>25</v>
      </c>
      <c r="L4576" s="52">
        <v>68.698750000000004</v>
      </c>
      <c r="M4576" s="55">
        <v>2</v>
      </c>
      <c r="N4576" s="61" t="s">
        <v>14</v>
      </c>
      <c r="P4576" s="66"/>
      <c r="Q4576" s="53"/>
      <c r="R4576" s="53"/>
      <c r="S4576" s="53"/>
      <c r="T4576" s="53"/>
      <c r="U4576" s="53"/>
      <c r="V4576" s="53"/>
      <c r="W4576" s="53"/>
      <c r="BY4576" s="53"/>
      <c r="BZ4576" s="53"/>
    </row>
    <row r="4577" spans="2:78" s="52" customFormat="1" ht="13" x14ac:dyDescent="0.3">
      <c r="B4577" s="53" t="s">
        <v>180</v>
      </c>
      <c r="C4577" s="53" t="s">
        <v>180</v>
      </c>
      <c r="D4577" s="53" t="s">
        <v>1853</v>
      </c>
      <c r="E4577" s="53">
        <v>38.239069999999998</v>
      </c>
      <c r="F4577" s="53">
        <v>-1.4187669999999999</v>
      </c>
      <c r="G4577" s="54">
        <v>189.87389999999999</v>
      </c>
      <c r="H4577" s="53">
        <v>35200</v>
      </c>
      <c r="I4577" s="53">
        <v>17666</v>
      </c>
      <c r="J4577" s="53">
        <v>17534</v>
      </c>
      <c r="K4577" s="52">
        <v>25</v>
      </c>
      <c r="L4577" s="52">
        <v>164.87389999999999</v>
      </c>
      <c r="M4577" s="55">
        <v>2</v>
      </c>
      <c r="N4577" s="61" t="s">
        <v>14</v>
      </c>
      <c r="P4577" s="66"/>
      <c r="Q4577" s="53"/>
      <c r="R4577" s="53"/>
      <c r="S4577" s="53"/>
      <c r="T4577" s="53"/>
      <c r="U4577" s="53"/>
      <c r="V4577" s="53"/>
      <c r="W4577" s="53"/>
      <c r="BY4577" s="53"/>
      <c r="BZ4577" s="53"/>
    </row>
    <row r="4578" spans="2:78" s="52" customFormat="1" ht="13" x14ac:dyDescent="0.3">
      <c r="B4578" s="53" t="s">
        <v>180</v>
      </c>
      <c r="C4578" s="53" t="s">
        <v>180</v>
      </c>
      <c r="D4578" s="53" t="s">
        <v>7156</v>
      </c>
      <c r="E4578" s="53">
        <v>38.181109999999997</v>
      </c>
      <c r="F4578" s="53">
        <v>-1.1282099999999999</v>
      </c>
      <c r="G4578" s="54">
        <v>204.3466</v>
      </c>
      <c r="H4578" s="53">
        <v>9583</v>
      </c>
      <c r="I4578" s="53">
        <v>5078</v>
      </c>
      <c r="J4578" s="53">
        <v>4505</v>
      </c>
      <c r="K4578" s="52">
        <v>25</v>
      </c>
      <c r="L4578" s="52">
        <v>179.3466</v>
      </c>
      <c r="M4578" s="55">
        <v>2</v>
      </c>
      <c r="N4578" s="61" t="s">
        <v>14</v>
      </c>
      <c r="P4578" s="66"/>
      <c r="Q4578" s="53"/>
      <c r="R4578" s="53"/>
      <c r="S4578" s="53"/>
      <c r="T4578" s="53"/>
      <c r="U4578" s="53"/>
      <c r="V4578" s="53"/>
      <c r="W4578" s="53"/>
      <c r="BY4578" s="53"/>
      <c r="BZ4578" s="53"/>
    </row>
    <row r="4579" spans="2:78" s="52" customFormat="1" ht="13" x14ac:dyDescent="0.3">
      <c r="B4579" s="53" t="s">
        <v>180</v>
      </c>
      <c r="C4579" s="53" t="s">
        <v>180</v>
      </c>
      <c r="D4579" s="53" t="s">
        <v>7157</v>
      </c>
      <c r="E4579" s="53">
        <v>37.72334</v>
      </c>
      <c r="F4579" s="53">
        <v>-1.166995</v>
      </c>
      <c r="G4579" s="54">
        <v>131.1901</v>
      </c>
      <c r="H4579" s="53">
        <v>14876</v>
      </c>
      <c r="I4579" s="53">
        <v>7861</v>
      </c>
      <c r="J4579" s="53">
        <v>7015</v>
      </c>
      <c r="K4579" s="52">
        <v>25</v>
      </c>
      <c r="L4579" s="52">
        <v>106.1901</v>
      </c>
      <c r="M4579" s="55">
        <v>2</v>
      </c>
      <c r="N4579" s="61" t="s">
        <v>14</v>
      </c>
      <c r="P4579" s="66"/>
      <c r="Q4579" s="53"/>
      <c r="R4579" s="53"/>
      <c r="S4579" s="53"/>
      <c r="T4579" s="53"/>
      <c r="U4579" s="53"/>
      <c r="V4579" s="53"/>
      <c r="W4579" s="53"/>
      <c r="BY4579" s="53"/>
      <c r="BZ4579" s="53"/>
    </row>
    <row r="4580" spans="2:78" s="52" customFormat="1" ht="13" x14ac:dyDescent="0.3">
      <c r="B4580" s="53" t="s">
        <v>180</v>
      </c>
      <c r="C4580" s="53" t="s">
        <v>180</v>
      </c>
      <c r="D4580" s="53" t="s">
        <v>7158</v>
      </c>
      <c r="E4580" s="53">
        <v>38.475949999999997</v>
      </c>
      <c r="F4580" s="53">
        <v>-1.3220320000000001</v>
      </c>
      <c r="G4580" s="54">
        <v>502.642</v>
      </c>
      <c r="H4580" s="53">
        <v>25685</v>
      </c>
      <c r="I4580" s="53">
        <v>13367</v>
      </c>
      <c r="J4580" s="53">
        <v>12318</v>
      </c>
      <c r="K4580" s="52">
        <v>25</v>
      </c>
      <c r="L4580" s="52">
        <v>477.642</v>
      </c>
      <c r="M4580" s="55">
        <v>5</v>
      </c>
      <c r="N4580" s="61" t="s">
        <v>15</v>
      </c>
      <c r="P4580" s="66"/>
      <c r="Q4580" s="53"/>
      <c r="R4580" s="53"/>
      <c r="S4580" s="53"/>
      <c r="T4580" s="53"/>
      <c r="U4580" s="53"/>
      <c r="V4580" s="53"/>
      <c r="W4580" s="53"/>
      <c r="BY4580" s="53"/>
      <c r="BZ4580" s="53"/>
    </row>
    <row r="4581" spans="2:78" s="52" customFormat="1" ht="13" x14ac:dyDescent="0.3">
      <c r="B4581" s="53" t="s">
        <v>180</v>
      </c>
      <c r="C4581" s="53" t="s">
        <v>180</v>
      </c>
      <c r="D4581" s="53" t="s">
        <v>7159</v>
      </c>
      <c r="E4581" s="53">
        <v>37.887949999999996</v>
      </c>
      <c r="F4581" s="53">
        <v>-1.353289</v>
      </c>
      <c r="G4581" s="54">
        <v>174.8965</v>
      </c>
      <c r="H4581" s="53">
        <v>4534</v>
      </c>
      <c r="I4581" s="53">
        <v>2276</v>
      </c>
      <c r="J4581" s="53">
        <v>2258</v>
      </c>
      <c r="K4581" s="52">
        <v>25</v>
      </c>
      <c r="L4581" s="52">
        <v>149.8965</v>
      </c>
      <c r="M4581" s="55">
        <v>2</v>
      </c>
      <c r="N4581" s="61" t="s">
        <v>14</v>
      </c>
      <c r="P4581" s="66"/>
      <c r="Q4581" s="53"/>
      <c r="R4581" s="53"/>
      <c r="S4581" s="53"/>
      <c r="T4581" s="53"/>
      <c r="U4581" s="53"/>
      <c r="V4581" s="53"/>
      <c r="W4581" s="53"/>
      <c r="BY4581" s="53"/>
      <c r="BZ4581" s="53"/>
    </row>
    <row r="4582" spans="2:78" s="52" customFormat="1" ht="13" x14ac:dyDescent="0.3">
      <c r="B4582" s="53" t="s">
        <v>180</v>
      </c>
      <c r="C4582" s="53" t="s">
        <v>180</v>
      </c>
      <c r="D4582" s="53" t="s">
        <v>7160</v>
      </c>
      <c r="E4582" s="53">
        <v>37.671309999999998</v>
      </c>
      <c r="F4582" s="53">
        <v>-1.6987920000000001</v>
      </c>
      <c r="G4582" s="54">
        <v>336.26870000000002</v>
      </c>
      <c r="H4582" s="53">
        <v>91906</v>
      </c>
      <c r="I4582" s="53">
        <v>47784</v>
      </c>
      <c r="J4582" s="53">
        <v>44122</v>
      </c>
      <c r="K4582" s="52">
        <v>25</v>
      </c>
      <c r="L4582" s="52">
        <v>311.26870000000002</v>
      </c>
      <c r="M4582" s="55">
        <v>4</v>
      </c>
      <c r="N4582" s="61" t="s">
        <v>15</v>
      </c>
      <c r="P4582" s="66"/>
      <c r="Q4582" s="53"/>
      <c r="R4582" s="53"/>
      <c r="S4582" s="53"/>
      <c r="T4582" s="53"/>
      <c r="U4582" s="53"/>
      <c r="V4582" s="53"/>
      <c r="W4582" s="53"/>
      <c r="BY4582" s="53"/>
      <c r="BZ4582" s="53"/>
    </row>
    <row r="4583" spans="2:78" s="52" customFormat="1" ht="13" x14ac:dyDescent="0.3">
      <c r="B4583" s="53" t="s">
        <v>180</v>
      </c>
      <c r="C4583" s="53" t="s">
        <v>180</v>
      </c>
      <c r="D4583" s="53" t="s">
        <v>7161</v>
      </c>
      <c r="E4583" s="53">
        <v>38.081829999999997</v>
      </c>
      <c r="F4583" s="53">
        <v>-1.2549429999999999</v>
      </c>
      <c r="G4583" s="54">
        <v>92.613659999999996</v>
      </c>
      <c r="H4583" s="53">
        <v>6996</v>
      </c>
      <c r="I4583" s="53">
        <v>3616</v>
      </c>
      <c r="J4583" s="53">
        <v>3380</v>
      </c>
      <c r="K4583" s="52">
        <v>25</v>
      </c>
      <c r="L4583" s="52">
        <v>67.613659999999996</v>
      </c>
      <c r="M4583" s="55">
        <v>2</v>
      </c>
      <c r="N4583" s="61" t="s">
        <v>14</v>
      </c>
      <c r="P4583" s="66"/>
      <c r="Q4583" s="53"/>
      <c r="R4583" s="53"/>
      <c r="S4583" s="53"/>
      <c r="T4583" s="53"/>
      <c r="U4583" s="53"/>
      <c r="V4583" s="53"/>
      <c r="W4583" s="53"/>
      <c r="BY4583" s="53"/>
      <c r="BZ4583" s="53"/>
    </row>
    <row r="4584" spans="2:78" s="52" customFormat="1" ht="13" x14ac:dyDescent="0.3">
      <c r="B4584" s="53" t="s">
        <v>180</v>
      </c>
      <c r="C4584" s="53" t="s">
        <v>180</v>
      </c>
      <c r="D4584" s="53" t="s">
        <v>7162</v>
      </c>
      <c r="E4584" s="53">
        <v>37.599069999999998</v>
      </c>
      <c r="F4584" s="53">
        <v>-1.313669</v>
      </c>
      <c r="G4584" s="54">
        <v>65.575749999999999</v>
      </c>
      <c r="H4584" s="53">
        <v>35221</v>
      </c>
      <c r="I4584" s="53">
        <v>18579</v>
      </c>
      <c r="J4584" s="53">
        <v>16642</v>
      </c>
      <c r="K4584" s="52">
        <v>25</v>
      </c>
      <c r="L4584" s="52">
        <v>40.575749999999999</v>
      </c>
      <c r="M4584" s="55">
        <v>2</v>
      </c>
      <c r="N4584" s="61" t="s">
        <v>14</v>
      </c>
      <c r="P4584" s="66"/>
      <c r="Q4584" s="53"/>
      <c r="R4584" s="53"/>
      <c r="S4584" s="53"/>
      <c r="T4584" s="53"/>
      <c r="U4584" s="53"/>
      <c r="V4584" s="53"/>
      <c r="W4584" s="53"/>
      <c r="BY4584" s="53"/>
      <c r="BZ4584" s="53"/>
    </row>
    <row r="4585" spans="2:78" s="52" customFormat="1" ht="13" x14ac:dyDescent="0.3">
      <c r="B4585" s="53" t="s">
        <v>180</v>
      </c>
      <c r="C4585" s="53" t="s">
        <v>180</v>
      </c>
      <c r="D4585" s="53" t="s">
        <v>7163</v>
      </c>
      <c r="E4585" s="53">
        <v>38.050919999999998</v>
      </c>
      <c r="F4585" s="53">
        <v>-1.2109920000000001</v>
      </c>
      <c r="G4585" s="54">
        <v>94.526020000000003</v>
      </c>
      <c r="H4585" s="53">
        <v>64065</v>
      </c>
      <c r="I4585" s="53">
        <v>32194</v>
      </c>
      <c r="J4585" s="53">
        <v>31871</v>
      </c>
      <c r="K4585" s="52">
        <v>25</v>
      </c>
      <c r="L4585" s="52">
        <v>69.526020000000003</v>
      </c>
      <c r="M4585" s="55">
        <v>2</v>
      </c>
      <c r="N4585" s="61" t="s">
        <v>14</v>
      </c>
      <c r="P4585" s="66"/>
      <c r="Q4585" s="53"/>
      <c r="R4585" s="53"/>
      <c r="S4585" s="53"/>
      <c r="T4585" s="53"/>
      <c r="U4585" s="53"/>
      <c r="V4585" s="53"/>
      <c r="W4585" s="53"/>
      <c r="BY4585" s="53"/>
      <c r="BZ4585" s="53"/>
    </row>
    <row r="4586" spans="2:78" s="52" customFormat="1" ht="13" x14ac:dyDescent="0.3">
      <c r="B4586" s="53" t="s">
        <v>180</v>
      </c>
      <c r="C4586" s="53" t="s">
        <v>180</v>
      </c>
      <c r="D4586" s="53" t="s">
        <v>7164</v>
      </c>
      <c r="E4586" s="53">
        <v>38.186450000000001</v>
      </c>
      <c r="F4586" s="53">
        <v>-1.890504</v>
      </c>
      <c r="G4586" s="54">
        <v>630.56129999999996</v>
      </c>
      <c r="H4586" s="53">
        <v>8455</v>
      </c>
      <c r="I4586" s="53">
        <v>4312</v>
      </c>
      <c r="J4586" s="53">
        <v>4143</v>
      </c>
      <c r="K4586" s="52">
        <v>25</v>
      </c>
      <c r="L4586" s="52">
        <v>605.56129999999996</v>
      </c>
      <c r="M4586" s="55">
        <v>6</v>
      </c>
      <c r="N4586" s="61" t="s">
        <v>16</v>
      </c>
      <c r="P4586" s="66"/>
      <c r="Q4586" s="53"/>
      <c r="R4586" s="53"/>
      <c r="S4586" s="53"/>
      <c r="T4586" s="53"/>
      <c r="U4586" s="53"/>
      <c r="V4586" s="53"/>
      <c r="W4586" s="53"/>
      <c r="BY4586" s="53"/>
      <c r="BZ4586" s="53"/>
    </row>
    <row r="4587" spans="2:78" s="52" customFormat="1" ht="13" x14ac:dyDescent="0.3">
      <c r="B4587" s="53" t="s">
        <v>180</v>
      </c>
      <c r="C4587" s="53" t="s">
        <v>180</v>
      </c>
      <c r="D4587" s="53" t="s">
        <v>7165</v>
      </c>
      <c r="E4587" s="53">
        <v>38.040559999999999</v>
      </c>
      <c r="F4587" s="53">
        <v>-1.486329</v>
      </c>
      <c r="G4587" s="54">
        <v>295.3519</v>
      </c>
      <c r="H4587" s="53">
        <v>16941</v>
      </c>
      <c r="I4587" s="53">
        <v>8726</v>
      </c>
      <c r="J4587" s="53">
        <v>8215</v>
      </c>
      <c r="K4587" s="52">
        <v>25</v>
      </c>
      <c r="L4587" s="52">
        <v>270.3519</v>
      </c>
      <c r="M4587" s="55">
        <v>4</v>
      </c>
      <c r="N4587" s="61" t="s">
        <v>15</v>
      </c>
      <c r="P4587" s="66"/>
      <c r="Q4587" s="53"/>
      <c r="R4587" s="53"/>
      <c r="S4587" s="53"/>
      <c r="T4587" s="53"/>
      <c r="U4587" s="53"/>
      <c r="V4587" s="53"/>
      <c r="W4587" s="53"/>
      <c r="BY4587" s="53"/>
      <c r="BZ4587" s="53"/>
    </row>
    <row r="4588" spans="2:78" s="52" customFormat="1" ht="13" x14ac:dyDescent="0.3">
      <c r="B4588" s="53" t="s">
        <v>180</v>
      </c>
      <c r="C4588" s="53" t="s">
        <v>180</v>
      </c>
      <c r="D4588" s="53" t="s">
        <v>180</v>
      </c>
      <c r="E4588" s="53">
        <v>37.983440000000002</v>
      </c>
      <c r="F4588" s="53">
        <v>-1.1298900000000001</v>
      </c>
      <c r="G4588" s="54">
        <v>51.070869999999999</v>
      </c>
      <c r="H4588" s="53">
        <v>436870</v>
      </c>
      <c r="I4588" s="53">
        <v>216744</v>
      </c>
      <c r="J4588" s="53">
        <v>220126</v>
      </c>
      <c r="K4588" s="52">
        <v>25</v>
      </c>
      <c r="L4588" s="52">
        <v>26.070869999999999</v>
      </c>
      <c r="M4588" s="55">
        <v>2</v>
      </c>
      <c r="N4588" s="61" t="s">
        <v>14</v>
      </c>
      <c r="P4588" s="66"/>
      <c r="Q4588" s="53"/>
      <c r="R4588" s="53"/>
      <c r="S4588" s="53"/>
      <c r="T4588" s="53"/>
      <c r="U4588" s="53"/>
      <c r="V4588" s="53"/>
      <c r="W4588" s="53"/>
      <c r="BY4588" s="53"/>
      <c r="BZ4588" s="53"/>
    </row>
    <row r="4589" spans="2:78" s="52" customFormat="1" ht="13" x14ac:dyDescent="0.3">
      <c r="B4589" s="53" t="s">
        <v>180</v>
      </c>
      <c r="C4589" s="53" t="s">
        <v>180</v>
      </c>
      <c r="D4589" s="53" t="s">
        <v>7166</v>
      </c>
      <c r="E4589" s="53">
        <v>38.145249999999997</v>
      </c>
      <c r="F4589" s="53">
        <v>-1.3430789999999999</v>
      </c>
      <c r="G4589" s="54">
        <v>128.2413</v>
      </c>
      <c r="H4589" s="53">
        <v>584</v>
      </c>
      <c r="I4589" s="53">
        <v>305</v>
      </c>
      <c r="J4589" s="53">
        <v>279</v>
      </c>
      <c r="K4589" s="52">
        <v>25</v>
      </c>
      <c r="L4589" s="52">
        <v>103.2413</v>
      </c>
      <c r="M4589" s="55">
        <v>2</v>
      </c>
      <c r="N4589" s="61" t="s">
        <v>14</v>
      </c>
      <c r="P4589" s="66"/>
      <c r="Q4589" s="53"/>
      <c r="R4589" s="53"/>
      <c r="S4589" s="53"/>
      <c r="T4589" s="53"/>
      <c r="U4589" s="53"/>
      <c r="V4589" s="53"/>
      <c r="W4589" s="53"/>
      <c r="BY4589" s="53"/>
      <c r="BZ4589" s="53"/>
    </row>
    <row r="4590" spans="2:78" s="52" customFormat="1" ht="13" x14ac:dyDescent="0.3">
      <c r="B4590" s="53" t="s">
        <v>180</v>
      </c>
      <c r="C4590" s="53" t="s">
        <v>180</v>
      </c>
      <c r="D4590" s="53" t="s">
        <v>7167</v>
      </c>
      <c r="E4590" s="53">
        <v>37.990009999999998</v>
      </c>
      <c r="F4590" s="53">
        <v>-1.5061850000000001</v>
      </c>
      <c r="G4590" s="54">
        <v>386.31439999999998</v>
      </c>
      <c r="H4590" s="53">
        <v>4034</v>
      </c>
      <c r="I4590" s="53">
        <v>2088</v>
      </c>
      <c r="J4590" s="53">
        <v>1946</v>
      </c>
      <c r="K4590" s="52">
        <v>25</v>
      </c>
      <c r="L4590" s="52">
        <v>361.31439999999998</v>
      </c>
      <c r="M4590" s="55">
        <v>4</v>
      </c>
      <c r="N4590" s="61" t="s">
        <v>15</v>
      </c>
      <c r="P4590" s="66"/>
      <c r="Q4590" s="53"/>
      <c r="R4590" s="53"/>
      <c r="S4590" s="53"/>
      <c r="T4590" s="53"/>
      <c r="U4590" s="53"/>
      <c r="V4590" s="53"/>
      <c r="W4590" s="53"/>
      <c r="BY4590" s="53"/>
      <c r="BZ4590" s="53"/>
    </row>
    <row r="4591" spans="2:78" s="52" customFormat="1" ht="13" x14ac:dyDescent="0.3">
      <c r="B4591" s="53" t="s">
        <v>180</v>
      </c>
      <c r="C4591" s="53" t="s">
        <v>180</v>
      </c>
      <c r="D4591" s="53" t="s">
        <v>7168</v>
      </c>
      <c r="E4591" s="53">
        <v>37.56221</v>
      </c>
      <c r="F4591" s="53">
        <v>-1.8102149999999999</v>
      </c>
      <c r="G4591" s="54">
        <v>470.18740000000003</v>
      </c>
      <c r="H4591" s="53">
        <v>13947</v>
      </c>
      <c r="I4591" s="53">
        <v>7008</v>
      </c>
      <c r="J4591" s="53">
        <v>6939</v>
      </c>
      <c r="K4591" s="52">
        <v>25</v>
      </c>
      <c r="L4591" s="52">
        <v>445.18740000000003</v>
      </c>
      <c r="M4591" s="55">
        <v>5</v>
      </c>
      <c r="N4591" s="61" t="s">
        <v>15</v>
      </c>
      <c r="P4591" s="66"/>
      <c r="Q4591" s="53"/>
      <c r="R4591" s="53"/>
      <c r="S4591" s="53"/>
      <c r="T4591" s="53"/>
      <c r="U4591" s="53"/>
      <c r="V4591" s="53"/>
      <c r="W4591" s="53"/>
      <c r="BY4591" s="53"/>
      <c r="BZ4591" s="53"/>
    </row>
    <row r="4592" spans="2:78" s="52" customFormat="1" ht="13" x14ac:dyDescent="0.3">
      <c r="B4592" s="53" t="s">
        <v>180</v>
      </c>
      <c r="C4592" s="53" t="s">
        <v>180</v>
      </c>
      <c r="D4592" s="53" t="s">
        <v>7169</v>
      </c>
      <c r="E4592" s="53">
        <v>38.152380000000001</v>
      </c>
      <c r="F4592" s="53">
        <v>-1.3671120000000001</v>
      </c>
      <c r="G4592" s="54">
        <v>293.43239999999997</v>
      </c>
      <c r="H4592" s="53">
        <v>1519</v>
      </c>
      <c r="I4592" s="53">
        <v>771</v>
      </c>
      <c r="J4592" s="53">
        <v>748</v>
      </c>
      <c r="K4592" s="52">
        <v>25</v>
      </c>
      <c r="L4592" s="52">
        <v>268.43239999999997</v>
      </c>
      <c r="M4592" s="55">
        <v>4</v>
      </c>
      <c r="N4592" s="61" t="s">
        <v>15</v>
      </c>
      <c r="P4592" s="66"/>
      <c r="Q4592" s="53"/>
      <c r="R4592" s="53"/>
      <c r="S4592" s="53"/>
      <c r="T4592" s="53"/>
      <c r="U4592" s="53"/>
      <c r="V4592" s="53"/>
      <c r="W4592" s="53"/>
      <c r="BY4592" s="53"/>
      <c r="BZ4592" s="53"/>
    </row>
    <row r="4593" spans="2:78" s="52" customFormat="1" ht="13" x14ac:dyDescent="0.3">
      <c r="B4593" s="53" t="s">
        <v>180</v>
      </c>
      <c r="C4593" s="53" t="s">
        <v>180</v>
      </c>
      <c r="D4593" s="53" t="s">
        <v>7170</v>
      </c>
      <c r="E4593" s="53">
        <v>37.805689999999998</v>
      </c>
      <c r="F4593" s="53">
        <v>-0.83454910000000004</v>
      </c>
      <c r="G4593" s="54">
        <v>26.810559999999999</v>
      </c>
      <c r="H4593" s="53">
        <v>31432</v>
      </c>
      <c r="I4593" s="53">
        <v>16114</v>
      </c>
      <c r="J4593" s="53">
        <v>15318</v>
      </c>
      <c r="K4593" s="52">
        <v>25</v>
      </c>
      <c r="L4593" s="52">
        <v>1.8105599999999988</v>
      </c>
      <c r="M4593" s="55">
        <v>2</v>
      </c>
      <c r="N4593" s="61" t="s">
        <v>14</v>
      </c>
      <c r="P4593" s="66"/>
      <c r="Q4593" s="53"/>
      <c r="R4593" s="53"/>
      <c r="S4593" s="53"/>
      <c r="T4593" s="53"/>
      <c r="U4593" s="53"/>
      <c r="V4593" s="53"/>
      <c r="W4593" s="53"/>
      <c r="BY4593" s="53"/>
      <c r="BZ4593" s="53"/>
    </row>
    <row r="4594" spans="2:78" s="52" customFormat="1" ht="13" x14ac:dyDescent="0.3">
      <c r="B4594" s="53" t="s">
        <v>180</v>
      </c>
      <c r="C4594" s="53" t="s">
        <v>180</v>
      </c>
      <c r="D4594" s="53" t="s">
        <v>7171</v>
      </c>
      <c r="E4594" s="53">
        <v>37.835039999999999</v>
      </c>
      <c r="F4594" s="53">
        <v>-0.79158589999999995</v>
      </c>
      <c r="G4594" s="54">
        <v>16.436219999999999</v>
      </c>
      <c r="H4594" s="53">
        <v>23738</v>
      </c>
      <c r="I4594" s="53">
        <v>12053</v>
      </c>
      <c r="J4594" s="53">
        <v>11685</v>
      </c>
      <c r="K4594" s="52">
        <v>25</v>
      </c>
      <c r="L4594" s="52">
        <v>-8.5637800000000013</v>
      </c>
      <c r="M4594" s="55">
        <v>2</v>
      </c>
      <c r="N4594" s="61" t="s">
        <v>14</v>
      </c>
      <c r="P4594" s="66"/>
      <c r="Q4594" s="53"/>
      <c r="R4594" s="53"/>
      <c r="S4594" s="53"/>
      <c r="T4594" s="53"/>
      <c r="U4594" s="53"/>
      <c r="V4594" s="53"/>
      <c r="W4594" s="53"/>
      <c r="BY4594" s="53"/>
      <c r="BZ4594" s="53"/>
    </row>
    <row r="4595" spans="2:78" s="52" customFormat="1" ht="13" x14ac:dyDescent="0.3">
      <c r="B4595" s="53" t="s">
        <v>180</v>
      </c>
      <c r="C4595" s="53" t="s">
        <v>180</v>
      </c>
      <c r="D4595" s="53" t="s">
        <v>7172</v>
      </c>
      <c r="E4595" s="53">
        <v>38.05997</v>
      </c>
      <c r="F4595" s="53">
        <v>-1.047485</v>
      </c>
      <c r="G4595" s="54">
        <v>39.869950000000003</v>
      </c>
      <c r="H4595" s="53">
        <v>15319</v>
      </c>
      <c r="I4595" s="53">
        <v>7778</v>
      </c>
      <c r="J4595" s="53">
        <v>7541</v>
      </c>
      <c r="K4595" s="52">
        <v>25</v>
      </c>
      <c r="L4595" s="52">
        <v>14.869950000000003</v>
      </c>
      <c r="M4595" s="55">
        <v>2</v>
      </c>
      <c r="N4595" s="61" t="s">
        <v>14</v>
      </c>
      <c r="P4595" s="66"/>
      <c r="Q4595" s="53"/>
      <c r="R4595" s="53"/>
      <c r="S4595" s="53"/>
      <c r="T4595" s="53"/>
      <c r="U4595" s="53"/>
      <c r="V4595" s="53"/>
      <c r="W4595" s="53"/>
      <c r="BY4595" s="53"/>
      <c r="BZ4595" s="53"/>
    </row>
    <row r="4596" spans="2:78" s="52" customFormat="1" ht="13" x14ac:dyDescent="0.3">
      <c r="B4596" s="53" t="s">
        <v>180</v>
      </c>
      <c r="C4596" s="53" t="s">
        <v>180</v>
      </c>
      <c r="D4596" s="53" t="s">
        <v>7173</v>
      </c>
      <c r="E4596" s="53">
        <v>37.744280000000003</v>
      </c>
      <c r="F4596" s="53">
        <v>-0.95361949999999995</v>
      </c>
      <c r="G4596" s="54">
        <v>41.09187</v>
      </c>
      <c r="H4596" s="53">
        <v>31495</v>
      </c>
      <c r="I4596" s="53">
        <v>16592</v>
      </c>
      <c r="J4596" s="53">
        <v>14903</v>
      </c>
      <c r="K4596" s="52">
        <v>25</v>
      </c>
      <c r="L4596" s="52">
        <v>16.09187</v>
      </c>
      <c r="M4596" s="55">
        <v>2</v>
      </c>
      <c r="N4596" s="61" t="s">
        <v>14</v>
      </c>
      <c r="P4596" s="66"/>
      <c r="Q4596" s="53"/>
      <c r="R4596" s="53"/>
      <c r="S4596" s="53"/>
      <c r="T4596" s="53"/>
      <c r="U4596" s="53"/>
      <c r="V4596" s="53"/>
      <c r="W4596" s="53"/>
      <c r="BY4596" s="53"/>
      <c r="BZ4596" s="53"/>
    </row>
    <row r="4597" spans="2:78" s="52" customFormat="1" ht="13" x14ac:dyDescent="0.3">
      <c r="B4597" s="53" t="s">
        <v>180</v>
      </c>
      <c r="C4597" s="53" t="s">
        <v>180</v>
      </c>
      <c r="D4597" s="53" t="s">
        <v>7174</v>
      </c>
      <c r="E4597" s="53">
        <v>38.027859999999997</v>
      </c>
      <c r="F4597" s="53">
        <v>-1.2403120000000001</v>
      </c>
      <c r="G4597" s="54">
        <v>86.278660000000002</v>
      </c>
      <c r="H4597" s="53">
        <v>21062</v>
      </c>
      <c r="I4597" s="53">
        <v>10892</v>
      </c>
      <c r="J4597" s="53">
        <v>10170</v>
      </c>
      <c r="K4597" s="52">
        <v>25</v>
      </c>
      <c r="L4597" s="52">
        <v>61.278660000000002</v>
      </c>
      <c r="M4597" s="55">
        <v>2</v>
      </c>
      <c r="N4597" s="61" t="s">
        <v>14</v>
      </c>
      <c r="P4597" s="66"/>
      <c r="Q4597" s="53"/>
      <c r="R4597" s="53"/>
      <c r="S4597" s="53"/>
      <c r="T4597" s="53"/>
      <c r="U4597" s="53"/>
      <c r="V4597" s="53"/>
      <c r="W4597" s="53"/>
      <c r="BY4597" s="53"/>
      <c r="BZ4597" s="53"/>
    </row>
    <row r="4598" spans="2:78" s="52" customFormat="1" ht="13" x14ac:dyDescent="0.3">
      <c r="B4598" s="53" t="s">
        <v>180</v>
      </c>
      <c r="C4598" s="53" t="s">
        <v>180</v>
      </c>
      <c r="D4598" s="53" t="s">
        <v>7175</v>
      </c>
      <c r="E4598" s="53">
        <v>37.771239999999999</v>
      </c>
      <c r="F4598" s="53">
        <v>-1.501004</v>
      </c>
      <c r="G4598" s="54">
        <v>259.06720000000001</v>
      </c>
      <c r="H4598" s="53">
        <v>29211</v>
      </c>
      <c r="I4598" s="53">
        <v>15059</v>
      </c>
      <c r="J4598" s="53">
        <v>14152</v>
      </c>
      <c r="K4598" s="52">
        <v>25</v>
      </c>
      <c r="L4598" s="52">
        <v>234.06720000000001</v>
      </c>
      <c r="M4598" s="55">
        <v>4</v>
      </c>
      <c r="N4598" s="61" t="s">
        <v>15</v>
      </c>
      <c r="P4598" s="66"/>
      <c r="Q4598" s="53"/>
      <c r="R4598" s="53"/>
      <c r="S4598" s="53"/>
      <c r="T4598" s="53"/>
      <c r="U4598" s="53"/>
      <c r="V4598" s="53"/>
      <c r="W4598" s="53"/>
      <c r="BY4598" s="53"/>
      <c r="BZ4598" s="53"/>
    </row>
    <row r="4599" spans="2:78" s="52" customFormat="1" ht="13" x14ac:dyDescent="0.3">
      <c r="B4599" s="53" t="s">
        <v>180</v>
      </c>
      <c r="C4599" s="53" t="s">
        <v>180</v>
      </c>
      <c r="D4599" s="53" t="s">
        <v>7176</v>
      </c>
      <c r="E4599" s="53">
        <v>38.139879999999998</v>
      </c>
      <c r="F4599" s="53">
        <v>-1.329861</v>
      </c>
      <c r="G4599" s="54">
        <v>126.4072</v>
      </c>
      <c r="H4599" s="53">
        <v>939</v>
      </c>
      <c r="I4599" s="53">
        <v>489</v>
      </c>
      <c r="J4599" s="53">
        <v>450</v>
      </c>
      <c r="K4599" s="52">
        <v>25</v>
      </c>
      <c r="L4599" s="52">
        <v>101.4072</v>
      </c>
      <c r="M4599" s="55">
        <v>2</v>
      </c>
      <c r="N4599" s="61" t="s">
        <v>14</v>
      </c>
      <c r="P4599" s="66"/>
      <c r="Q4599" s="53"/>
      <c r="R4599" s="53"/>
      <c r="S4599" s="53"/>
      <c r="T4599" s="53"/>
      <c r="U4599" s="53"/>
      <c r="V4599" s="53"/>
      <c r="W4599" s="53"/>
      <c r="BY4599" s="53"/>
      <c r="BZ4599" s="53"/>
    </row>
    <row r="4600" spans="2:78" s="52" customFormat="1" ht="13" x14ac:dyDescent="0.3">
      <c r="B4600" s="53" t="s">
        <v>180</v>
      </c>
      <c r="C4600" s="53" t="s">
        <v>180</v>
      </c>
      <c r="D4600" s="53" t="s">
        <v>7177</v>
      </c>
      <c r="E4600" s="53">
        <v>37.616750000000003</v>
      </c>
      <c r="F4600" s="53">
        <v>-0.88008240000000004</v>
      </c>
      <c r="G4600" s="54">
        <v>112.227</v>
      </c>
      <c r="H4600" s="53">
        <v>17737</v>
      </c>
      <c r="I4600" s="53">
        <v>8906</v>
      </c>
      <c r="J4600" s="53">
        <v>8831</v>
      </c>
      <c r="K4600" s="52">
        <v>25</v>
      </c>
      <c r="L4600" s="52">
        <v>87.227000000000004</v>
      </c>
      <c r="M4600" s="55">
        <v>2</v>
      </c>
      <c r="N4600" s="61" t="s">
        <v>14</v>
      </c>
      <c r="P4600" s="66"/>
      <c r="Q4600" s="53"/>
      <c r="R4600" s="53"/>
      <c r="S4600" s="53"/>
      <c r="T4600" s="53"/>
      <c r="U4600" s="53"/>
      <c r="V4600" s="53"/>
      <c r="W4600" s="53"/>
      <c r="BY4600" s="53"/>
      <c r="BZ4600" s="53"/>
    </row>
    <row r="4601" spans="2:78" s="52" customFormat="1" ht="13" x14ac:dyDescent="0.3">
      <c r="B4601" s="53" t="s">
        <v>180</v>
      </c>
      <c r="C4601" s="53" t="s">
        <v>180</v>
      </c>
      <c r="D4601" s="53" t="s">
        <v>7178</v>
      </c>
      <c r="E4601" s="53">
        <v>38.135689999999997</v>
      </c>
      <c r="F4601" s="53">
        <v>-1.3243069999999999</v>
      </c>
      <c r="G4601" s="54">
        <v>138.7037</v>
      </c>
      <c r="H4601" s="53">
        <v>2270</v>
      </c>
      <c r="I4601" s="53">
        <v>1124</v>
      </c>
      <c r="J4601" s="53">
        <v>1146</v>
      </c>
      <c r="K4601" s="52">
        <v>25</v>
      </c>
      <c r="L4601" s="52">
        <v>113.7037</v>
      </c>
      <c r="M4601" s="55">
        <v>2</v>
      </c>
      <c r="N4601" s="61" t="s">
        <v>14</v>
      </c>
      <c r="P4601" s="66"/>
      <c r="Q4601" s="53"/>
      <c r="R4601" s="53"/>
      <c r="S4601" s="53"/>
      <c r="T4601" s="53"/>
      <c r="U4601" s="53"/>
      <c r="V4601" s="53"/>
      <c r="W4601" s="53"/>
      <c r="BY4601" s="53"/>
      <c r="BZ4601" s="53"/>
    </row>
    <row r="4602" spans="2:78" s="52" customFormat="1" ht="13" x14ac:dyDescent="0.3">
      <c r="B4602" s="53" t="s">
        <v>180</v>
      </c>
      <c r="C4602" s="53" t="s">
        <v>180</v>
      </c>
      <c r="D4602" s="53" t="s">
        <v>7179</v>
      </c>
      <c r="E4602" s="53">
        <v>38.61524</v>
      </c>
      <c r="F4602" s="53">
        <v>-1.118017</v>
      </c>
      <c r="G4602" s="54">
        <v>604.77350000000001</v>
      </c>
      <c r="H4602" s="53">
        <v>35025</v>
      </c>
      <c r="I4602" s="53">
        <v>17668</v>
      </c>
      <c r="J4602" s="53">
        <v>17357</v>
      </c>
      <c r="K4602" s="52">
        <v>25</v>
      </c>
      <c r="L4602" s="52">
        <v>579.77350000000001</v>
      </c>
      <c r="M4602" s="55">
        <v>5</v>
      </c>
      <c r="N4602" s="61" t="s">
        <v>15</v>
      </c>
      <c r="P4602" s="66"/>
      <c r="Q4602" s="53"/>
      <c r="R4602" s="53"/>
      <c r="S4602" s="53"/>
      <c r="T4602" s="53"/>
      <c r="U4602" s="53"/>
      <c r="V4602" s="53"/>
      <c r="W4602" s="53"/>
      <c r="BY4602" s="53"/>
      <c r="BZ4602" s="53"/>
    </row>
    <row r="4603" spans="2:78" s="52" customFormat="1" ht="13" x14ac:dyDescent="0.3">
      <c r="B4603" s="53" t="s">
        <v>6407</v>
      </c>
      <c r="C4603" s="53" t="s">
        <v>182</v>
      </c>
      <c r="D4603" s="53" t="s">
        <v>6567</v>
      </c>
      <c r="E4603" s="53">
        <v>42.19012</v>
      </c>
      <c r="F4603" s="53">
        <v>-7.8015970000000001</v>
      </c>
      <c r="G4603" s="54">
        <v>460.7867</v>
      </c>
      <c r="H4603" s="53">
        <v>5821</v>
      </c>
      <c r="I4603" s="53">
        <v>2886</v>
      </c>
      <c r="J4603" s="53">
        <v>2935</v>
      </c>
      <c r="K4603" s="52">
        <v>327</v>
      </c>
      <c r="L4603" s="52">
        <v>133.7867</v>
      </c>
      <c r="M4603" s="55">
        <v>2</v>
      </c>
      <c r="N4603" s="61" t="s">
        <v>15</v>
      </c>
      <c r="P4603" s="66"/>
      <c r="Q4603" s="53"/>
      <c r="R4603" s="53"/>
      <c r="S4603" s="53"/>
      <c r="T4603" s="53"/>
      <c r="U4603" s="53"/>
      <c r="V4603" s="53"/>
      <c r="W4603" s="53"/>
      <c r="BY4603" s="53"/>
      <c r="BZ4603" s="53"/>
    </row>
    <row r="4604" spans="2:78" s="52" customFormat="1" ht="13" x14ac:dyDescent="0.3">
      <c r="B4604" s="53" t="s">
        <v>6407</v>
      </c>
      <c r="C4604" s="53" t="s">
        <v>182</v>
      </c>
      <c r="D4604" s="53" t="s">
        <v>6568</v>
      </c>
      <c r="E4604" s="53">
        <v>42.40992</v>
      </c>
      <c r="F4604" s="53">
        <v>-7.9543210000000002</v>
      </c>
      <c r="G4604" s="54">
        <v>442.1121</v>
      </c>
      <c r="H4604" s="53">
        <v>2327</v>
      </c>
      <c r="I4604" s="53">
        <v>1130</v>
      </c>
      <c r="J4604" s="53">
        <v>1197</v>
      </c>
      <c r="K4604" s="52">
        <v>327</v>
      </c>
      <c r="L4604" s="52">
        <v>115.1121</v>
      </c>
      <c r="M4604" s="55">
        <v>2</v>
      </c>
      <c r="N4604" s="61" t="s">
        <v>15</v>
      </c>
      <c r="P4604" s="66"/>
      <c r="Q4604" s="53"/>
      <c r="R4604" s="53"/>
      <c r="S4604" s="53"/>
      <c r="T4604" s="53"/>
      <c r="U4604" s="53"/>
      <c r="V4604" s="53"/>
      <c r="W4604" s="53"/>
      <c r="BY4604" s="53"/>
      <c r="BZ4604" s="53"/>
    </row>
    <row r="4605" spans="2:78" s="52" customFormat="1" ht="13" x14ac:dyDescent="0.3">
      <c r="B4605" s="53" t="s">
        <v>6407</v>
      </c>
      <c r="C4605" s="53" t="s">
        <v>182</v>
      </c>
      <c r="D4605" s="53" t="s">
        <v>6569</v>
      </c>
      <c r="E4605" s="53">
        <v>42.250279999999997</v>
      </c>
      <c r="F4605" s="53">
        <v>-8.1330559999999998</v>
      </c>
      <c r="G4605" s="54">
        <v>159.5033</v>
      </c>
      <c r="H4605" s="53">
        <v>1103</v>
      </c>
      <c r="I4605" s="53">
        <v>544</v>
      </c>
      <c r="J4605" s="53">
        <v>559</v>
      </c>
      <c r="K4605" s="52">
        <v>327</v>
      </c>
      <c r="L4605" s="52">
        <v>-167.4967</v>
      </c>
      <c r="M4605" s="55">
        <v>2</v>
      </c>
      <c r="N4605" s="61" t="s">
        <v>15</v>
      </c>
      <c r="P4605" s="66"/>
      <c r="Q4605" s="53"/>
      <c r="R4605" s="53"/>
      <c r="S4605" s="53"/>
      <c r="T4605" s="53"/>
      <c r="U4605" s="53"/>
      <c r="V4605" s="53"/>
      <c r="W4605" s="53"/>
      <c r="BY4605" s="53"/>
      <c r="BZ4605" s="53"/>
    </row>
    <row r="4606" spans="2:78" s="52" customFormat="1" ht="13" x14ac:dyDescent="0.3">
      <c r="B4606" s="53" t="s">
        <v>6407</v>
      </c>
      <c r="C4606" s="53" t="s">
        <v>182</v>
      </c>
      <c r="D4606" s="53" t="s">
        <v>6570</v>
      </c>
      <c r="E4606" s="53">
        <v>42.37632</v>
      </c>
      <c r="F4606" s="53">
        <v>-8.2508660000000003</v>
      </c>
      <c r="G4606" s="54">
        <v>446.55160000000001</v>
      </c>
      <c r="H4606" s="53">
        <v>2610</v>
      </c>
      <c r="I4606" s="53">
        <v>1209</v>
      </c>
      <c r="J4606" s="53">
        <v>1401</v>
      </c>
      <c r="K4606" s="52">
        <v>327</v>
      </c>
      <c r="L4606" s="52">
        <v>119.55160000000001</v>
      </c>
      <c r="M4606" s="55">
        <v>2</v>
      </c>
      <c r="N4606" s="61" t="s">
        <v>15</v>
      </c>
      <c r="P4606" s="66"/>
      <c r="Q4606" s="53"/>
      <c r="R4606" s="53"/>
      <c r="S4606" s="53"/>
      <c r="T4606" s="53"/>
      <c r="U4606" s="53"/>
      <c r="V4606" s="53"/>
      <c r="W4606" s="53"/>
      <c r="BY4606" s="53"/>
      <c r="BZ4606" s="53"/>
    </row>
    <row r="4607" spans="2:78" s="52" customFormat="1" ht="13" x14ac:dyDescent="0.3">
      <c r="B4607" s="53" t="s">
        <v>6407</v>
      </c>
      <c r="C4607" s="53" t="s">
        <v>182</v>
      </c>
      <c r="D4607" s="53" t="s">
        <v>6571</v>
      </c>
      <c r="E4607" s="53">
        <v>41.949750000000002</v>
      </c>
      <c r="F4607" s="53">
        <v>-7.7168060000000001</v>
      </c>
      <c r="G4607" s="54">
        <v>823.10270000000003</v>
      </c>
      <c r="H4607" s="53">
        <v>1144</v>
      </c>
      <c r="I4607" s="53">
        <v>568</v>
      </c>
      <c r="J4607" s="53">
        <v>576</v>
      </c>
      <c r="K4607" s="52">
        <v>327</v>
      </c>
      <c r="L4607" s="52">
        <v>496.10270000000003</v>
      </c>
      <c r="M4607" s="55">
        <v>5</v>
      </c>
      <c r="N4607" s="61" t="s">
        <v>17</v>
      </c>
      <c r="P4607" s="66"/>
      <c r="Q4607" s="53"/>
      <c r="R4607" s="53"/>
      <c r="S4607" s="53"/>
      <c r="T4607" s="53"/>
      <c r="U4607" s="53"/>
      <c r="V4607" s="53"/>
      <c r="W4607" s="53"/>
      <c r="BY4607" s="53"/>
      <c r="BZ4607" s="53"/>
    </row>
    <row r="4608" spans="2:78" s="52" customFormat="1" ht="13" x14ac:dyDescent="0.3">
      <c r="B4608" s="53" t="s">
        <v>6407</v>
      </c>
      <c r="C4608" s="53" t="s">
        <v>182</v>
      </c>
      <c r="D4608" s="53" t="s">
        <v>6572</v>
      </c>
      <c r="E4608" s="53">
        <v>42.030189999999997</v>
      </c>
      <c r="F4608" s="53">
        <v>-7.9763349999999997</v>
      </c>
      <c r="G4608" s="54">
        <v>723.67589999999996</v>
      </c>
      <c r="H4608" s="53">
        <v>2116</v>
      </c>
      <c r="I4608" s="53">
        <v>995</v>
      </c>
      <c r="J4608" s="53">
        <v>1121</v>
      </c>
      <c r="K4608" s="52">
        <v>327</v>
      </c>
      <c r="L4608" s="52">
        <v>396.67589999999996</v>
      </c>
      <c r="M4608" s="55">
        <v>4</v>
      </c>
      <c r="N4608" s="61" t="s">
        <v>16</v>
      </c>
      <c r="P4608" s="66"/>
      <c r="Q4608" s="53"/>
      <c r="R4608" s="53"/>
      <c r="S4608" s="53"/>
      <c r="T4608" s="53"/>
      <c r="U4608" s="53"/>
      <c r="V4608" s="53"/>
      <c r="W4608" s="53"/>
      <c r="BY4608" s="53"/>
      <c r="BZ4608" s="53"/>
    </row>
    <row r="4609" spans="2:78" s="52" customFormat="1" ht="13" x14ac:dyDescent="0.3">
      <c r="B4609" s="53" t="s">
        <v>6407</v>
      </c>
      <c r="C4609" s="53" t="s">
        <v>182</v>
      </c>
      <c r="D4609" s="53" t="s">
        <v>6573</v>
      </c>
      <c r="E4609" s="53">
        <v>42.241610000000001</v>
      </c>
      <c r="F4609" s="53">
        <v>-7.672231</v>
      </c>
      <c r="G4609" s="54">
        <v>513.49080000000004</v>
      </c>
      <c r="H4609" s="53">
        <v>1846</v>
      </c>
      <c r="I4609" s="53">
        <v>911</v>
      </c>
      <c r="J4609" s="53">
        <v>935</v>
      </c>
      <c r="K4609" s="52">
        <v>327</v>
      </c>
      <c r="L4609" s="52">
        <v>186.49080000000004</v>
      </c>
      <c r="M4609" s="55">
        <v>2</v>
      </c>
      <c r="N4609" s="61" t="s">
        <v>15</v>
      </c>
      <c r="P4609" s="66"/>
      <c r="Q4609" s="53"/>
      <c r="R4609" s="53"/>
      <c r="S4609" s="53"/>
      <c r="T4609" s="53"/>
      <c r="U4609" s="53"/>
      <c r="V4609" s="53"/>
      <c r="W4609" s="53"/>
      <c r="BY4609" s="53"/>
      <c r="BZ4609" s="53"/>
    </row>
    <row r="4610" spans="2:78" s="52" customFormat="1" ht="13" x14ac:dyDescent="0.3">
      <c r="B4610" s="53" t="s">
        <v>6407</v>
      </c>
      <c r="C4610" s="53" t="s">
        <v>182</v>
      </c>
      <c r="D4610" s="53" t="s">
        <v>6574</v>
      </c>
      <c r="E4610" s="53">
        <v>42.299160000000001</v>
      </c>
      <c r="F4610" s="53">
        <v>-7.8875849999999996</v>
      </c>
      <c r="G4610" s="54">
        <v>241.39009999999999</v>
      </c>
      <c r="H4610" s="53">
        <v>9177</v>
      </c>
      <c r="I4610" s="53">
        <v>4495</v>
      </c>
      <c r="J4610" s="53">
        <v>4682</v>
      </c>
      <c r="K4610" s="52">
        <v>327</v>
      </c>
      <c r="L4610" s="52">
        <v>-85.60990000000001</v>
      </c>
      <c r="M4610" s="55">
        <v>2</v>
      </c>
      <c r="N4610" s="61" t="s">
        <v>15</v>
      </c>
      <c r="P4610" s="66"/>
      <c r="Q4610" s="53"/>
      <c r="R4610" s="53"/>
      <c r="S4610" s="53"/>
      <c r="T4610" s="53"/>
      <c r="U4610" s="53"/>
      <c r="V4610" s="53"/>
      <c r="W4610" s="53"/>
      <c r="BY4610" s="53"/>
      <c r="BZ4610" s="53"/>
    </row>
    <row r="4611" spans="2:78" s="52" customFormat="1" ht="13" x14ac:dyDescent="0.3">
      <c r="B4611" s="53" t="s">
        <v>6407</v>
      </c>
      <c r="C4611" s="53" t="s">
        <v>182</v>
      </c>
      <c r="D4611" s="53" t="s">
        <v>6575</v>
      </c>
      <c r="E4611" s="53">
        <v>42.415419999999997</v>
      </c>
      <c r="F4611" s="53">
        <v>-6.9819599999999999</v>
      </c>
      <c r="G4611" s="54">
        <v>324.86509999999998</v>
      </c>
      <c r="H4611" s="53">
        <v>14213</v>
      </c>
      <c r="I4611" s="53">
        <v>7029</v>
      </c>
      <c r="J4611" s="53">
        <v>7184</v>
      </c>
      <c r="K4611" s="52">
        <v>327</v>
      </c>
      <c r="L4611" s="52">
        <v>-2.134900000000016</v>
      </c>
      <c r="M4611" s="55">
        <v>2</v>
      </c>
      <c r="N4611" s="61" t="s">
        <v>15</v>
      </c>
      <c r="P4611" s="66"/>
      <c r="Q4611" s="53"/>
      <c r="R4611" s="53"/>
      <c r="S4611" s="53"/>
      <c r="T4611" s="53"/>
      <c r="U4611" s="53"/>
      <c r="V4611" s="53"/>
      <c r="W4611" s="53"/>
      <c r="BY4611" s="53"/>
      <c r="BZ4611" s="53"/>
    </row>
    <row r="4612" spans="2:78" s="52" customFormat="1" ht="13" x14ac:dyDescent="0.3">
      <c r="B4612" s="53" t="s">
        <v>6407</v>
      </c>
      <c r="C4612" s="53" t="s">
        <v>182</v>
      </c>
      <c r="D4612" s="53" t="s">
        <v>6576</v>
      </c>
      <c r="E4612" s="53">
        <v>42.334769999999999</v>
      </c>
      <c r="F4612" s="53">
        <v>-8.1456730000000004</v>
      </c>
      <c r="G4612" s="54">
        <v>202.27359999999999</v>
      </c>
      <c r="H4612" s="53">
        <v>521</v>
      </c>
      <c r="I4612" s="53">
        <v>272</v>
      </c>
      <c r="J4612" s="53">
        <v>249</v>
      </c>
      <c r="K4612" s="52">
        <v>327</v>
      </c>
      <c r="L4612" s="52">
        <v>-124.72640000000001</v>
      </c>
      <c r="M4612" s="55">
        <v>2</v>
      </c>
      <c r="N4612" s="61" t="s">
        <v>15</v>
      </c>
      <c r="P4612" s="66"/>
      <c r="Q4612" s="53"/>
      <c r="R4612" s="53"/>
      <c r="S4612" s="53"/>
      <c r="T4612" s="53"/>
      <c r="U4612" s="53"/>
      <c r="V4612" s="53"/>
      <c r="W4612" s="53"/>
      <c r="BY4612" s="53"/>
      <c r="BZ4612" s="53"/>
    </row>
    <row r="4613" spans="2:78" s="52" customFormat="1" ht="13" x14ac:dyDescent="0.3">
      <c r="B4613" s="53" t="s">
        <v>6407</v>
      </c>
      <c r="C4613" s="53" t="s">
        <v>182</v>
      </c>
      <c r="D4613" s="53" t="s">
        <v>6577</v>
      </c>
      <c r="E4613" s="53">
        <v>42.467799999999997</v>
      </c>
      <c r="F4613" s="53">
        <v>-8.2731060000000003</v>
      </c>
      <c r="G4613" s="54">
        <v>641.14760000000001</v>
      </c>
      <c r="H4613" s="53">
        <v>1319</v>
      </c>
      <c r="I4613" s="53">
        <v>606</v>
      </c>
      <c r="J4613" s="53">
        <v>713</v>
      </c>
      <c r="K4613" s="52">
        <v>327</v>
      </c>
      <c r="L4613" s="52">
        <v>314.14760000000001</v>
      </c>
      <c r="M4613" s="55">
        <v>4</v>
      </c>
      <c r="N4613" s="61" t="s">
        <v>16</v>
      </c>
      <c r="P4613" s="66"/>
      <c r="Q4613" s="53"/>
      <c r="R4613" s="53"/>
      <c r="S4613" s="53"/>
      <c r="T4613" s="53"/>
      <c r="U4613" s="53"/>
      <c r="V4613" s="53"/>
      <c r="W4613" s="53"/>
      <c r="BY4613" s="53"/>
      <c r="BZ4613" s="53"/>
    </row>
    <row r="4614" spans="2:78" s="52" customFormat="1" ht="13" x14ac:dyDescent="0.3">
      <c r="B4614" s="53" t="s">
        <v>6407</v>
      </c>
      <c r="C4614" s="53" t="s">
        <v>182</v>
      </c>
      <c r="D4614" s="53" t="s">
        <v>6578</v>
      </c>
      <c r="E4614" s="53">
        <v>41.997340000000001</v>
      </c>
      <c r="F4614" s="53">
        <v>-7.7523970000000002</v>
      </c>
      <c r="G4614" s="54">
        <v>801.80709999999999</v>
      </c>
      <c r="H4614" s="53">
        <v>1030</v>
      </c>
      <c r="I4614" s="53">
        <v>531</v>
      </c>
      <c r="J4614" s="53">
        <v>499</v>
      </c>
      <c r="K4614" s="52">
        <v>327</v>
      </c>
      <c r="L4614" s="52">
        <v>474.80709999999999</v>
      </c>
      <c r="M4614" s="55">
        <v>5</v>
      </c>
      <c r="N4614" s="61" t="s">
        <v>17</v>
      </c>
      <c r="P4614" s="66"/>
      <c r="Q4614" s="53"/>
      <c r="R4614" s="53"/>
      <c r="S4614" s="53"/>
      <c r="T4614" s="53"/>
      <c r="U4614" s="53"/>
      <c r="V4614" s="53"/>
      <c r="W4614" s="53"/>
      <c r="BY4614" s="53"/>
      <c r="BZ4614" s="53"/>
    </row>
    <row r="4615" spans="2:78" s="52" customFormat="1" ht="13" x14ac:dyDescent="0.3">
      <c r="B4615" s="53" t="s">
        <v>6407</v>
      </c>
      <c r="C4615" s="53" t="s">
        <v>182</v>
      </c>
      <c r="D4615" s="53" t="s">
        <v>6579</v>
      </c>
      <c r="E4615" s="53">
        <v>42.43336</v>
      </c>
      <c r="F4615" s="53">
        <v>-8.1429650000000002</v>
      </c>
      <c r="G4615" s="54">
        <v>432.12639999999999</v>
      </c>
      <c r="H4615" s="53">
        <v>3001</v>
      </c>
      <c r="I4615" s="53">
        <v>1387</v>
      </c>
      <c r="J4615" s="53">
        <v>1614</v>
      </c>
      <c r="K4615" s="52">
        <v>327</v>
      </c>
      <c r="L4615" s="52">
        <v>105.12639999999999</v>
      </c>
      <c r="M4615" s="55">
        <v>2</v>
      </c>
      <c r="N4615" s="61" t="s">
        <v>15</v>
      </c>
      <c r="P4615" s="66"/>
      <c r="Q4615" s="53"/>
      <c r="R4615" s="53"/>
      <c r="S4615" s="53"/>
      <c r="T4615" s="53"/>
      <c r="U4615" s="53"/>
      <c r="V4615" s="53"/>
      <c r="W4615" s="53"/>
      <c r="BY4615" s="53"/>
      <c r="BZ4615" s="53"/>
    </row>
    <row r="4616" spans="2:78" s="52" customFormat="1" ht="13" x14ac:dyDescent="0.3">
      <c r="B4616" s="53" t="s">
        <v>6407</v>
      </c>
      <c r="C4616" s="53" t="s">
        <v>182</v>
      </c>
      <c r="D4616" s="53" t="s">
        <v>6580</v>
      </c>
      <c r="E4616" s="53">
        <v>42.152000000000001</v>
      </c>
      <c r="F4616" s="53">
        <v>-7.9154479999999996</v>
      </c>
      <c r="G4616" s="54">
        <v>479.8777</v>
      </c>
      <c r="H4616" s="53">
        <v>1486</v>
      </c>
      <c r="I4616" s="53">
        <v>694</v>
      </c>
      <c r="J4616" s="53">
        <v>792</v>
      </c>
      <c r="K4616" s="52">
        <v>327</v>
      </c>
      <c r="L4616" s="52">
        <v>152.8777</v>
      </c>
      <c r="M4616" s="55">
        <v>2</v>
      </c>
      <c r="N4616" s="61" t="s">
        <v>15</v>
      </c>
      <c r="P4616" s="66"/>
      <c r="Q4616" s="53"/>
      <c r="R4616" s="53"/>
      <c r="S4616" s="53"/>
      <c r="T4616" s="53"/>
      <c r="U4616" s="53"/>
      <c r="V4616" s="53"/>
      <c r="W4616" s="53"/>
      <c r="BY4616" s="53"/>
      <c r="BZ4616" s="53"/>
    </row>
    <row r="4617" spans="2:78" s="52" customFormat="1" ht="13" x14ac:dyDescent="0.3">
      <c r="B4617" s="53" t="s">
        <v>6407</v>
      </c>
      <c r="C4617" s="53" t="s">
        <v>182</v>
      </c>
      <c r="D4617" s="53" t="s">
        <v>6581</v>
      </c>
      <c r="E4617" s="53">
        <v>42.440600000000003</v>
      </c>
      <c r="F4617" s="53">
        <v>-8.0061110000000006</v>
      </c>
      <c r="G4617" s="54">
        <v>501.67009999999999</v>
      </c>
      <c r="H4617" s="53">
        <v>1139</v>
      </c>
      <c r="I4617" s="53">
        <v>561</v>
      </c>
      <c r="J4617" s="53">
        <v>578</v>
      </c>
      <c r="K4617" s="52">
        <v>327</v>
      </c>
      <c r="L4617" s="52">
        <v>174.67009999999999</v>
      </c>
      <c r="M4617" s="55">
        <v>2</v>
      </c>
      <c r="N4617" s="61" t="s">
        <v>15</v>
      </c>
      <c r="P4617" s="66"/>
      <c r="Q4617" s="53"/>
      <c r="R4617" s="53"/>
      <c r="S4617" s="53"/>
      <c r="T4617" s="53"/>
      <c r="U4617" s="53"/>
      <c r="V4617" s="53"/>
      <c r="W4617" s="53"/>
      <c r="BY4617" s="53"/>
      <c r="BZ4617" s="53"/>
    </row>
    <row r="4618" spans="2:78" s="52" customFormat="1" ht="13" x14ac:dyDescent="0.3">
      <c r="B4618" s="53" t="s">
        <v>6407</v>
      </c>
      <c r="C4618" s="53" t="s">
        <v>182</v>
      </c>
      <c r="D4618" s="53" t="s">
        <v>6582</v>
      </c>
      <c r="E4618" s="53">
        <v>41.944229999999997</v>
      </c>
      <c r="F4618" s="53">
        <v>-7.8976439999999997</v>
      </c>
      <c r="G4618" s="54">
        <v>910.75959999999998</v>
      </c>
      <c r="H4618" s="53">
        <v>1093</v>
      </c>
      <c r="I4618" s="53">
        <v>549</v>
      </c>
      <c r="J4618" s="53">
        <v>544</v>
      </c>
      <c r="K4618" s="52">
        <v>327</v>
      </c>
      <c r="L4618" s="52">
        <v>583.75959999999998</v>
      </c>
      <c r="M4618" s="55">
        <v>5</v>
      </c>
      <c r="N4618" s="61" t="s">
        <v>17</v>
      </c>
      <c r="P4618" s="66"/>
      <c r="Q4618" s="53"/>
      <c r="R4618" s="53"/>
      <c r="S4618" s="53"/>
      <c r="T4618" s="53"/>
      <c r="U4618" s="53"/>
      <c r="V4618" s="53"/>
      <c r="W4618" s="53"/>
      <c r="BY4618" s="53"/>
      <c r="BZ4618" s="53"/>
    </row>
    <row r="4619" spans="2:78" s="52" customFormat="1" ht="13" x14ac:dyDescent="0.3">
      <c r="B4619" s="53" t="s">
        <v>6407</v>
      </c>
      <c r="C4619" s="53" t="s">
        <v>182</v>
      </c>
      <c r="D4619" s="53" t="s">
        <v>6583</v>
      </c>
      <c r="E4619" s="53">
        <v>42.320869999999999</v>
      </c>
      <c r="F4619" s="53">
        <v>-8.1644179999999995</v>
      </c>
      <c r="G4619" s="54">
        <v>250.00530000000001</v>
      </c>
      <c r="H4619" s="53">
        <v>1546</v>
      </c>
      <c r="I4619" s="53">
        <v>741</v>
      </c>
      <c r="J4619" s="53">
        <v>805</v>
      </c>
      <c r="K4619" s="52">
        <v>327</v>
      </c>
      <c r="L4619" s="52">
        <v>-76.994699999999995</v>
      </c>
      <c r="M4619" s="55">
        <v>2</v>
      </c>
      <c r="N4619" s="61" t="s">
        <v>15</v>
      </c>
      <c r="P4619" s="66"/>
      <c r="Q4619" s="53"/>
      <c r="R4619" s="53"/>
      <c r="S4619" s="53"/>
      <c r="T4619" s="53"/>
      <c r="U4619" s="53"/>
      <c r="V4619" s="53"/>
      <c r="W4619" s="53"/>
      <c r="BY4619" s="53"/>
      <c r="BZ4619" s="53"/>
    </row>
    <row r="4620" spans="2:78" s="52" customFormat="1" ht="13" x14ac:dyDescent="0.3">
      <c r="B4620" s="53" t="s">
        <v>6407</v>
      </c>
      <c r="C4620" s="53" t="s">
        <v>182</v>
      </c>
      <c r="D4620" s="53" t="s">
        <v>6584</v>
      </c>
      <c r="E4620" s="53">
        <v>42.378570000000003</v>
      </c>
      <c r="F4620" s="53">
        <v>-6.8804740000000004</v>
      </c>
      <c r="G4620" s="54">
        <v>587.84990000000005</v>
      </c>
      <c r="H4620" s="53">
        <v>1870</v>
      </c>
      <c r="I4620" s="53">
        <v>924</v>
      </c>
      <c r="J4620" s="53">
        <v>946</v>
      </c>
      <c r="K4620" s="52">
        <v>327</v>
      </c>
      <c r="L4620" s="52">
        <v>260.84990000000005</v>
      </c>
      <c r="M4620" s="55">
        <v>4</v>
      </c>
      <c r="N4620" s="61" t="s">
        <v>16</v>
      </c>
      <c r="P4620" s="66"/>
      <c r="Q4620" s="53"/>
      <c r="R4620" s="53"/>
      <c r="S4620" s="53"/>
      <c r="T4620" s="53"/>
      <c r="U4620" s="53"/>
      <c r="V4620" s="53"/>
      <c r="W4620" s="53"/>
      <c r="BY4620" s="53"/>
      <c r="BZ4620" s="53"/>
    </row>
    <row r="4621" spans="2:78" s="52" customFormat="1" ht="13" x14ac:dyDescent="0.3">
      <c r="B4621" s="53" t="s">
        <v>6407</v>
      </c>
      <c r="C4621" s="53" t="s">
        <v>182</v>
      </c>
      <c r="D4621" s="53" t="s">
        <v>6585</v>
      </c>
      <c r="E4621" s="53">
        <v>42.429810000000003</v>
      </c>
      <c r="F4621" s="53">
        <v>-8.0775590000000008</v>
      </c>
      <c r="G4621" s="54">
        <v>401.19740000000002</v>
      </c>
      <c r="H4621" s="53">
        <v>14114</v>
      </c>
      <c r="I4621" s="53">
        <v>6631</v>
      </c>
      <c r="J4621" s="53">
        <v>7483</v>
      </c>
      <c r="K4621" s="52">
        <v>327</v>
      </c>
      <c r="L4621" s="52">
        <v>74.197400000000016</v>
      </c>
      <c r="M4621" s="55">
        <v>2</v>
      </c>
      <c r="N4621" s="61" t="s">
        <v>15</v>
      </c>
      <c r="P4621" s="66"/>
      <c r="Q4621" s="53"/>
      <c r="R4621" s="53"/>
      <c r="S4621" s="53"/>
      <c r="T4621" s="53"/>
      <c r="U4621" s="53"/>
      <c r="V4621" s="53"/>
      <c r="W4621" s="53"/>
      <c r="BY4621" s="53"/>
      <c r="BZ4621" s="53"/>
    </row>
    <row r="4622" spans="2:78" s="52" customFormat="1" ht="13" x14ac:dyDescent="0.3">
      <c r="B4622" s="53" t="s">
        <v>6407</v>
      </c>
      <c r="C4622" s="53" t="s">
        <v>182</v>
      </c>
      <c r="D4622" s="53" t="s">
        <v>6586</v>
      </c>
      <c r="E4622" s="53">
        <v>42.248829999999998</v>
      </c>
      <c r="F4622" s="53">
        <v>-8.0702920000000002</v>
      </c>
      <c r="G4622" s="54">
        <v>366.11810000000003</v>
      </c>
      <c r="H4622" s="53">
        <v>3387</v>
      </c>
      <c r="I4622" s="53">
        <v>1646</v>
      </c>
      <c r="J4622" s="53">
        <v>1741</v>
      </c>
      <c r="K4622" s="52">
        <v>327</v>
      </c>
      <c r="L4622" s="52">
        <v>39.118100000000027</v>
      </c>
      <c r="M4622" s="55">
        <v>2</v>
      </c>
      <c r="N4622" s="61" t="s">
        <v>15</v>
      </c>
      <c r="P4622" s="66"/>
      <c r="Q4622" s="53"/>
      <c r="R4622" s="53"/>
      <c r="S4622" s="53"/>
      <c r="T4622" s="53"/>
      <c r="U4622" s="53"/>
      <c r="V4622" s="53"/>
      <c r="W4622" s="53"/>
      <c r="BY4622" s="53"/>
      <c r="BZ4622" s="53"/>
    </row>
    <row r="4623" spans="2:78" s="52" customFormat="1" ht="13" x14ac:dyDescent="0.3">
      <c r="B4623" s="53" t="s">
        <v>6407</v>
      </c>
      <c r="C4623" s="53" t="s">
        <v>182</v>
      </c>
      <c r="D4623" s="53" t="s">
        <v>6587</v>
      </c>
      <c r="E4623" s="53">
        <v>42.283329999999999</v>
      </c>
      <c r="F4623" s="53">
        <v>-8.1166669999999996</v>
      </c>
      <c r="G4623" s="54">
        <v>198.87110000000001</v>
      </c>
      <c r="H4623" s="53">
        <v>1928</v>
      </c>
      <c r="I4623" s="53">
        <v>955</v>
      </c>
      <c r="J4623" s="53">
        <v>973</v>
      </c>
      <c r="K4623" s="52">
        <v>327</v>
      </c>
      <c r="L4623" s="52">
        <v>-128.12889999999999</v>
      </c>
      <c r="M4623" s="55">
        <v>2</v>
      </c>
      <c r="N4623" s="61" t="s">
        <v>15</v>
      </c>
      <c r="P4623" s="66"/>
      <c r="Q4623" s="53"/>
      <c r="R4623" s="53"/>
      <c r="S4623" s="53"/>
      <c r="T4623" s="53"/>
      <c r="U4623" s="53"/>
      <c r="V4623" s="53"/>
      <c r="W4623" s="53"/>
      <c r="BY4623" s="53"/>
      <c r="BZ4623" s="53"/>
    </row>
    <row r="4624" spans="2:78" s="52" customFormat="1" ht="13" x14ac:dyDescent="0.3">
      <c r="B4624" s="53" t="s">
        <v>6407</v>
      </c>
      <c r="C4624" s="53" t="s">
        <v>182</v>
      </c>
      <c r="D4624" s="53" t="s">
        <v>6588</v>
      </c>
      <c r="E4624" s="53">
        <v>41.992899999999999</v>
      </c>
      <c r="F4624" s="53">
        <v>-7.42577</v>
      </c>
      <c r="G4624" s="54">
        <v>433.73770000000002</v>
      </c>
      <c r="H4624" s="53">
        <v>1241</v>
      </c>
      <c r="I4624" s="53">
        <v>632</v>
      </c>
      <c r="J4624" s="53">
        <v>609</v>
      </c>
      <c r="K4624" s="52">
        <v>327</v>
      </c>
      <c r="L4624" s="52">
        <v>106.73770000000002</v>
      </c>
      <c r="M4624" s="55">
        <v>2</v>
      </c>
      <c r="N4624" s="61" t="s">
        <v>15</v>
      </c>
      <c r="P4624" s="66"/>
      <c r="Q4624" s="53"/>
      <c r="R4624" s="53"/>
      <c r="S4624" s="53"/>
      <c r="T4624" s="53"/>
      <c r="U4624" s="53"/>
      <c r="V4624" s="53"/>
      <c r="W4624" s="53"/>
      <c r="BY4624" s="53"/>
      <c r="BZ4624" s="53"/>
    </row>
    <row r="4625" spans="2:78" s="52" customFormat="1" ht="13" x14ac:dyDescent="0.3">
      <c r="B4625" s="53" t="s">
        <v>6407</v>
      </c>
      <c r="C4625" s="53" t="s">
        <v>182</v>
      </c>
      <c r="D4625" s="53" t="s">
        <v>6589</v>
      </c>
      <c r="E4625" s="53">
        <v>42.376370000000001</v>
      </c>
      <c r="F4625" s="53">
        <v>-7.4119070000000002</v>
      </c>
      <c r="G4625" s="54">
        <v>625.17020000000002</v>
      </c>
      <c r="H4625" s="53">
        <v>1594</v>
      </c>
      <c r="I4625" s="53">
        <v>797</v>
      </c>
      <c r="J4625" s="53">
        <v>797</v>
      </c>
      <c r="K4625" s="52">
        <v>327</v>
      </c>
      <c r="L4625" s="52">
        <v>298.17020000000002</v>
      </c>
      <c r="M4625" s="55">
        <v>4</v>
      </c>
      <c r="N4625" s="61" t="s">
        <v>16</v>
      </c>
      <c r="P4625" s="66"/>
      <c r="Q4625" s="53"/>
      <c r="R4625" s="53"/>
      <c r="S4625" s="53"/>
      <c r="T4625" s="53"/>
      <c r="U4625" s="53"/>
      <c r="V4625" s="53"/>
      <c r="W4625" s="53"/>
      <c r="BY4625" s="53"/>
      <c r="BZ4625" s="53"/>
    </row>
    <row r="4626" spans="2:78" s="52" customFormat="1" ht="13" x14ac:dyDescent="0.3">
      <c r="B4626" s="53" t="s">
        <v>6407</v>
      </c>
      <c r="C4626" s="53" t="s">
        <v>182</v>
      </c>
      <c r="D4626" s="53" t="s">
        <v>6590</v>
      </c>
      <c r="E4626" s="53">
        <v>42.152230000000003</v>
      </c>
      <c r="F4626" s="53">
        <v>-7.9581910000000002</v>
      </c>
      <c r="G4626" s="54">
        <v>525.28489999999999</v>
      </c>
      <c r="H4626" s="53">
        <v>6020</v>
      </c>
      <c r="I4626" s="53">
        <v>2866</v>
      </c>
      <c r="J4626" s="53">
        <v>3154</v>
      </c>
      <c r="K4626" s="52">
        <v>327</v>
      </c>
      <c r="L4626" s="52">
        <v>198.28489999999999</v>
      </c>
      <c r="M4626" s="55">
        <v>2</v>
      </c>
      <c r="N4626" s="61" t="s">
        <v>15</v>
      </c>
      <c r="P4626" s="66"/>
      <c r="Q4626" s="53"/>
      <c r="R4626" s="53"/>
      <c r="S4626" s="53"/>
      <c r="T4626" s="53"/>
      <c r="U4626" s="53"/>
      <c r="V4626" s="53"/>
      <c r="W4626" s="53"/>
      <c r="BY4626" s="53"/>
      <c r="BZ4626" s="53"/>
    </row>
    <row r="4627" spans="2:78" s="52" customFormat="1" ht="13" x14ac:dyDescent="0.3">
      <c r="B4627" s="53" t="s">
        <v>6407</v>
      </c>
      <c r="C4627" s="53" t="s">
        <v>182</v>
      </c>
      <c r="D4627" s="53" t="s">
        <v>6591</v>
      </c>
      <c r="E4627" s="53">
        <v>42.343119999999999</v>
      </c>
      <c r="F4627" s="53">
        <v>-8.0879949999999994</v>
      </c>
      <c r="G4627" s="54">
        <v>406.64710000000002</v>
      </c>
      <c r="H4627" s="53">
        <v>1431</v>
      </c>
      <c r="I4627" s="53">
        <v>690</v>
      </c>
      <c r="J4627" s="53">
        <v>741</v>
      </c>
      <c r="K4627" s="52">
        <v>327</v>
      </c>
      <c r="L4627" s="52">
        <v>79.647100000000023</v>
      </c>
      <c r="M4627" s="55">
        <v>2</v>
      </c>
      <c r="N4627" s="61" t="s">
        <v>15</v>
      </c>
      <c r="P4627" s="66"/>
      <c r="Q4627" s="53"/>
      <c r="R4627" s="53"/>
      <c r="S4627" s="53"/>
      <c r="T4627" s="53"/>
      <c r="U4627" s="53"/>
      <c r="V4627" s="53"/>
      <c r="W4627" s="53"/>
      <c r="BY4627" s="53"/>
      <c r="BZ4627" s="53"/>
    </row>
    <row r="4628" spans="2:78" s="52" customFormat="1" ht="13" x14ac:dyDescent="0.3">
      <c r="B4628" s="53" t="s">
        <v>6407</v>
      </c>
      <c r="C4628" s="53" t="s">
        <v>182</v>
      </c>
      <c r="D4628" s="53" t="s">
        <v>6592</v>
      </c>
      <c r="E4628" s="53">
        <v>42.260289999999998</v>
      </c>
      <c r="F4628" s="53">
        <v>-7.3797709999999999</v>
      </c>
      <c r="G4628" s="54">
        <v>990.67269999999996</v>
      </c>
      <c r="H4628" s="53">
        <v>679</v>
      </c>
      <c r="I4628" s="53">
        <v>380</v>
      </c>
      <c r="J4628" s="53">
        <v>299</v>
      </c>
      <c r="K4628" s="52">
        <v>327</v>
      </c>
      <c r="L4628" s="52">
        <v>663.67269999999996</v>
      </c>
      <c r="M4628" s="55">
        <v>6</v>
      </c>
      <c r="N4628" s="61" t="s">
        <v>17</v>
      </c>
      <c r="P4628" s="66"/>
      <c r="Q4628" s="53"/>
      <c r="R4628" s="53"/>
      <c r="S4628" s="53"/>
      <c r="T4628" s="53"/>
      <c r="U4628" s="53"/>
      <c r="V4628" s="53"/>
      <c r="W4628" s="53"/>
      <c r="BY4628" s="53"/>
      <c r="BZ4628" s="53"/>
    </row>
    <row r="4629" spans="2:78" s="52" customFormat="1" ht="13" x14ac:dyDescent="0.3">
      <c r="B4629" s="53" t="s">
        <v>6407</v>
      </c>
      <c r="C4629" s="53" t="s">
        <v>182</v>
      </c>
      <c r="D4629" s="53" t="s">
        <v>6593</v>
      </c>
      <c r="E4629" s="53">
        <v>42.401429999999998</v>
      </c>
      <c r="F4629" s="53">
        <v>-7.8368919999999997</v>
      </c>
      <c r="G4629" s="54">
        <v>356.08879999999999</v>
      </c>
      <c r="H4629" s="53">
        <v>3214</v>
      </c>
      <c r="I4629" s="53">
        <v>1612</v>
      </c>
      <c r="J4629" s="53">
        <v>1602</v>
      </c>
      <c r="K4629" s="52">
        <v>327</v>
      </c>
      <c r="L4629" s="52">
        <v>29.088799999999992</v>
      </c>
      <c r="M4629" s="55">
        <v>2</v>
      </c>
      <c r="N4629" s="61" t="s">
        <v>15</v>
      </c>
      <c r="P4629" s="66"/>
      <c r="Q4629" s="53"/>
      <c r="R4629" s="53"/>
      <c r="S4629" s="53"/>
      <c r="T4629" s="53"/>
      <c r="U4629" s="53"/>
      <c r="V4629" s="53"/>
      <c r="W4629" s="53"/>
      <c r="BY4629" s="53"/>
      <c r="BZ4629" s="53"/>
    </row>
    <row r="4630" spans="2:78" s="52" customFormat="1" ht="13" x14ac:dyDescent="0.3">
      <c r="B4630" s="53" t="s">
        <v>6407</v>
      </c>
      <c r="C4630" s="53" t="s">
        <v>182</v>
      </c>
      <c r="D4630" s="53" t="s">
        <v>6594</v>
      </c>
      <c r="E4630" s="53">
        <v>42.207709999999999</v>
      </c>
      <c r="F4630" s="53">
        <v>-8.1690450000000006</v>
      </c>
      <c r="G4630" s="54">
        <v>144.2422</v>
      </c>
      <c r="H4630" s="53">
        <v>1344</v>
      </c>
      <c r="I4630" s="53">
        <v>663</v>
      </c>
      <c r="J4630" s="53">
        <v>681</v>
      </c>
      <c r="K4630" s="52">
        <v>327</v>
      </c>
      <c r="L4630" s="52">
        <v>-182.7578</v>
      </c>
      <c r="M4630" s="55">
        <v>2</v>
      </c>
      <c r="N4630" s="61" t="s">
        <v>15</v>
      </c>
      <c r="P4630" s="66"/>
      <c r="Q4630" s="53"/>
      <c r="R4630" s="53"/>
      <c r="S4630" s="53"/>
      <c r="T4630" s="53"/>
      <c r="U4630" s="53"/>
      <c r="V4630" s="53"/>
      <c r="W4630" s="53"/>
      <c r="BY4630" s="53"/>
      <c r="BZ4630" s="53"/>
    </row>
    <row r="4631" spans="2:78" s="52" customFormat="1" ht="13" x14ac:dyDescent="0.3">
      <c r="B4631" s="53" t="s">
        <v>6407</v>
      </c>
      <c r="C4631" s="53" t="s">
        <v>182</v>
      </c>
      <c r="D4631" s="53" t="s">
        <v>6595</v>
      </c>
      <c r="E4631" s="53">
        <v>41.99015</v>
      </c>
      <c r="F4631" s="53">
        <v>-7.5950240000000004</v>
      </c>
      <c r="G4631" s="54">
        <v>842.0068</v>
      </c>
      <c r="H4631" s="53">
        <v>2049</v>
      </c>
      <c r="I4631" s="53">
        <v>1026</v>
      </c>
      <c r="J4631" s="53">
        <v>1023</v>
      </c>
      <c r="K4631" s="52">
        <v>327</v>
      </c>
      <c r="L4631" s="52">
        <v>515.0068</v>
      </c>
      <c r="M4631" s="55">
        <v>5</v>
      </c>
      <c r="N4631" s="61" t="s">
        <v>17</v>
      </c>
      <c r="P4631" s="66"/>
      <c r="Q4631" s="53"/>
      <c r="R4631" s="53"/>
      <c r="S4631" s="53"/>
      <c r="T4631" s="53"/>
      <c r="U4631" s="53"/>
      <c r="V4631" s="53"/>
      <c r="W4631" s="53"/>
      <c r="BY4631" s="53"/>
      <c r="BZ4631" s="53"/>
    </row>
    <row r="4632" spans="2:78" s="52" customFormat="1" ht="13" x14ac:dyDescent="0.3">
      <c r="B4632" s="53" t="s">
        <v>6407</v>
      </c>
      <c r="C4632" s="53" t="s">
        <v>182</v>
      </c>
      <c r="D4632" s="53" t="s">
        <v>6596</v>
      </c>
      <c r="E4632" s="53">
        <v>41.933329999999998</v>
      </c>
      <c r="F4632" s="53">
        <v>-8.1166669999999996</v>
      </c>
      <c r="G4632" s="54">
        <v>501.8381</v>
      </c>
      <c r="H4632" s="53">
        <v>1367</v>
      </c>
      <c r="I4632" s="53">
        <v>636</v>
      </c>
      <c r="J4632" s="53">
        <v>731</v>
      </c>
      <c r="K4632" s="52">
        <v>327</v>
      </c>
      <c r="L4632" s="52">
        <v>174.8381</v>
      </c>
      <c r="M4632" s="55">
        <v>2</v>
      </c>
      <c r="N4632" s="61" t="s">
        <v>15</v>
      </c>
      <c r="P4632" s="66"/>
      <c r="Q4632" s="53"/>
      <c r="R4632" s="53"/>
      <c r="S4632" s="53"/>
      <c r="T4632" s="53"/>
      <c r="U4632" s="53"/>
      <c r="V4632" s="53"/>
      <c r="W4632" s="53"/>
      <c r="BY4632" s="53"/>
      <c r="BZ4632" s="53"/>
    </row>
    <row r="4633" spans="2:78" s="52" customFormat="1" ht="13" x14ac:dyDescent="0.3">
      <c r="B4633" s="53" t="s">
        <v>6407</v>
      </c>
      <c r="C4633" s="53" t="s">
        <v>182</v>
      </c>
      <c r="D4633" s="53" t="s">
        <v>6597</v>
      </c>
      <c r="E4633" s="53">
        <v>42.324570000000001</v>
      </c>
      <c r="F4633" s="53">
        <v>-7.6956850000000001</v>
      </c>
      <c r="G4633" s="54">
        <v>579.32899999999995</v>
      </c>
      <c r="H4633" s="53">
        <v>1234</v>
      </c>
      <c r="I4633" s="53">
        <v>624</v>
      </c>
      <c r="J4633" s="53">
        <v>610</v>
      </c>
      <c r="K4633" s="52">
        <v>327</v>
      </c>
      <c r="L4633" s="52">
        <v>252.32899999999995</v>
      </c>
      <c r="M4633" s="55">
        <v>4</v>
      </c>
      <c r="N4633" s="61" t="s">
        <v>16</v>
      </c>
      <c r="P4633" s="66"/>
      <c r="Q4633" s="53"/>
      <c r="R4633" s="53"/>
      <c r="S4633" s="53"/>
      <c r="T4633" s="53"/>
      <c r="U4633" s="53"/>
      <c r="V4633" s="53"/>
      <c r="W4633" s="53"/>
      <c r="BY4633" s="53"/>
      <c r="BZ4633" s="53"/>
    </row>
    <row r="4634" spans="2:78" s="52" customFormat="1" ht="13" x14ac:dyDescent="0.3">
      <c r="B4634" s="53" t="s">
        <v>6407</v>
      </c>
      <c r="C4634" s="53" t="s">
        <v>182</v>
      </c>
      <c r="D4634" s="53" t="s">
        <v>6598</v>
      </c>
      <c r="E4634" s="53">
        <v>42.165860000000002</v>
      </c>
      <c r="F4634" s="53">
        <v>-8.1037750000000006</v>
      </c>
      <c r="G4634" s="54">
        <v>403.78070000000002</v>
      </c>
      <c r="H4634" s="53">
        <v>1018</v>
      </c>
      <c r="I4634" s="53">
        <v>474</v>
      </c>
      <c r="J4634" s="53">
        <v>544</v>
      </c>
      <c r="K4634" s="52">
        <v>327</v>
      </c>
      <c r="L4634" s="52">
        <v>76.780700000000024</v>
      </c>
      <c r="M4634" s="55">
        <v>2</v>
      </c>
      <c r="N4634" s="61" t="s">
        <v>15</v>
      </c>
      <c r="P4634" s="66"/>
      <c r="Q4634" s="53"/>
      <c r="R4634" s="53"/>
      <c r="S4634" s="53"/>
      <c r="T4634" s="53"/>
      <c r="U4634" s="53"/>
      <c r="V4634" s="53"/>
      <c r="W4634" s="53"/>
      <c r="BY4634" s="53"/>
      <c r="BZ4634" s="53"/>
    </row>
    <row r="4635" spans="2:78" s="52" customFormat="1" ht="13" x14ac:dyDescent="0.3">
      <c r="B4635" s="53" t="s">
        <v>6407</v>
      </c>
      <c r="C4635" s="53" t="s">
        <v>182</v>
      </c>
      <c r="D4635" s="53" t="s">
        <v>6599</v>
      </c>
      <c r="E4635" s="53">
        <v>42.061169999999997</v>
      </c>
      <c r="F4635" s="53">
        <v>-7.1382630000000002</v>
      </c>
      <c r="G4635" s="54">
        <v>980.45389999999998</v>
      </c>
      <c r="H4635" s="53">
        <v>1584</v>
      </c>
      <c r="I4635" s="53">
        <v>807</v>
      </c>
      <c r="J4635" s="53">
        <v>777</v>
      </c>
      <c r="K4635" s="52">
        <v>327</v>
      </c>
      <c r="L4635" s="52">
        <v>653.45389999999998</v>
      </c>
      <c r="M4635" s="55">
        <v>6</v>
      </c>
      <c r="N4635" s="61" t="s">
        <v>17</v>
      </c>
      <c r="P4635" s="66"/>
      <c r="Q4635" s="53"/>
      <c r="R4635" s="53"/>
      <c r="S4635" s="53"/>
      <c r="T4635" s="53"/>
      <c r="U4635" s="53"/>
      <c r="V4635" s="53"/>
      <c r="W4635" s="53"/>
      <c r="BY4635" s="53"/>
      <c r="BZ4635" s="53"/>
    </row>
    <row r="4636" spans="2:78" s="52" customFormat="1" ht="13" x14ac:dyDescent="0.3">
      <c r="B4636" s="53" t="s">
        <v>6407</v>
      </c>
      <c r="C4636" s="53" t="s">
        <v>182</v>
      </c>
      <c r="D4636" s="53" t="s">
        <v>6600</v>
      </c>
      <c r="E4636" s="53">
        <v>42.52346</v>
      </c>
      <c r="F4636" s="53">
        <v>-8.1072059999999997</v>
      </c>
      <c r="G4636" s="54">
        <v>561.93050000000005</v>
      </c>
      <c r="H4636" s="53">
        <v>1828</v>
      </c>
      <c r="I4636" s="53">
        <v>863</v>
      </c>
      <c r="J4636" s="53">
        <v>965</v>
      </c>
      <c r="K4636" s="52">
        <v>327</v>
      </c>
      <c r="L4636" s="52">
        <v>234.93050000000005</v>
      </c>
      <c r="M4636" s="55">
        <v>4</v>
      </c>
      <c r="N4636" s="61" t="s">
        <v>16</v>
      </c>
      <c r="P4636" s="66"/>
      <c r="Q4636" s="53"/>
      <c r="R4636" s="53"/>
      <c r="S4636" s="53"/>
      <c r="T4636" s="53"/>
      <c r="U4636" s="53"/>
      <c r="V4636" s="53"/>
      <c r="W4636" s="53"/>
      <c r="BY4636" s="53"/>
      <c r="BZ4636" s="53"/>
    </row>
    <row r="4637" spans="2:78" s="52" customFormat="1" ht="13" x14ac:dyDescent="0.3">
      <c r="B4637" s="53" t="s">
        <v>6407</v>
      </c>
      <c r="C4637" s="53" t="s">
        <v>182</v>
      </c>
      <c r="D4637" s="53" t="s">
        <v>6601</v>
      </c>
      <c r="E4637" s="53">
        <v>42.347450000000002</v>
      </c>
      <c r="F4637" s="53">
        <v>-7.1593479999999996</v>
      </c>
      <c r="G4637" s="54">
        <v>533.14419999999996</v>
      </c>
      <c r="H4637" s="53">
        <v>581</v>
      </c>
      <c r="I4637" s="53">
        <v>278</v>
      </c>
      <c r="J4637" s="53">
        <v>303</v>
      </c>
      <c r="K4637" s="52">
        <v>327</v>
      </c>
      <c r="L4637" s="52">
        <v>206.14419999999996</v>
      </c>
      <c r="M4637" s="55">
        <v>4</v>
      </c>
      <c r="N4637" s="61" t="s">
        <v>16</v>
      </c>
      <c r="P4637" s="66"/>
      <c r="Q4637" s="53"/>
      <c r="R4637" s="53"/>
      <c r="S4637" s="53"/>
      <c r="T4637" s="53"/>
      <c r="U4637" s="53"/>
      <c r="V4637" s="53"/>
      <c r="W4637" s="53"/>
      <c r="BY4637" s="53"/>
      <c r="BZ4637" s="53"/>
    </row>
    <row r="4638" spans="2:78" s="52" customFormat="1" ht="13" x14ac:dyDescent="0.3">
      <c r="B4638" s="53" t="s">
        <v>6407</v>
      </c>
      <c r="C4638" s="53" t="s">
        <v>182</v>
      </c>
      <c r="D4638" s="53" t="s">
        <v>6602</v>
      </c>
      <c r="E4638" s="53">
        <v>42.061619999999998</v>
      </c>
      <c r="F4638" s="53">
        <v>-7.4616470000000001</v>
      </c>
      <c r="G4638" s="54">
        <v>479.05349999999999</v>
      </c>
      <c r="H4638" s="53">
        <v>1597</v>
      </c>
      <c r="I4638" s="53">
        <v>795</v>
      </c>
      <c r="J4638" s="53">
        <v>802</v>
      </c>
      <c r="K4638" s="52">
        <v>327</v>
      </c>
      <c r="L4638" s="52">
        <v>152.05349999999999</v>
      </c>
      <c r="M4638" s="55">
        <v>2</v>
      </c>
      <c r="N4638" s="61" t="s">
        <v>15</v>
      </c>
      <c r="P4638" s="66"/>
      <c r="Q4638" s="53"/>
      <c r="R4638" s="53"/>
      <c r="S4638" s="53"/>
      <c r="T4638" s="53"/>
      <c r="U4638" s="53"/>
      <c r="V4638" s="53"/>
      <c r="W4638" s="53"/>
      <c r="BY4638" s="53"/>
      <c r="BZ4638" s="53"/>
    </row>
    <row r="4639" spans="2:78" s="52" customFormat="1" ht="13" x14ac:dyDescent="0.3">
      <c r="B4639" s="53" t="s">
        <v>6407</v>
      </c>
      <c r="C4639" s="53" t="s">
        <v>182</v>
      </c>
      <c r="D4639" s="53" t="s">
        <v>6603</v>
      </c>
      <c r="E4639" s="53">
        <v>42.369280000000003</v>
      </c>
      <c r="F4639" s="53">
        <v>-8.1237069999999996</v>
      </c>
      <c r="G4639" s="54">
        <v>88.742130000000003</v>
      </c>
      <c r="H4639" s="53">
        <v>1793</v>
      </c>
      <c r="I4639" s="53">
        <v>877</v>
      </c>
      <c r="J4639" s="53">
        <v>916</v>
      </c>
      <c r="K4639" s="52">
        <v>327</v>
      </c>
      <c r="L4639" s="52">
        <v>-238.25787</v>
      </c>
      <c r="M4639" s="55">
        <v>2</v>
      </c>
      <c r="N4639" s="61" t="s">
        <v>15</v>
      </c>
      <c r="P4639" s="66"/>
      <c r="Q4639" s="53"/>
      <c r="R4639" s="53"/>
      <c r="S4639" s="53"/>
      <c r="T4639" s="53"/>
      <c r="U4639" s="53"/>
      <c r="V4639" s="53"/>
      <c r="W4639" s="53"/>
      <c r="BY4639" s="53"/>
      <c r="BZ4639" s="53"/>
    </row>
    <row r="4640" spans="2:78" s="52" customFormat="1" ht="13" x14ac:dyDescent="0.3">
      <c r="B4640" s="53" t="s">
        <v>6407</v>
      </c>
      <c r="C4640" s="53" t="s">
        <v>182</v>
      </c>
      <c r="D4640" s="53" t="s">
        <v>6604</v>
      </c>
      <c r="E4640" s="53">
        <v>41.998890000000003</v>
      </c>
      <c r="F4640" s="53">
        <v>-8.043056</v>
      </c>
      <c r="G4640" s="54">
        <v>605.13710000000003</v>
      </c>
      <c r="H4640" s="53">
        <v>1016</v>
      </c>
      <c r="I4640" s="53">
        <v>500</v>
      </c>
      <c r="J4640" s="53">
        <v>516</v>
      </c>
      <c r="K4640" s="52">
        <v>327</v>
      </c>
      <c r="L4640" s="52">
        <v>278.13710000000003</v>
      </c>
      <c r="M4640" s="55">
        <v>4</v>
      </c>
      <c r="N4640" s="61" t="s">
        <v>16</v>
      </c>
      <c r="P4640" s="66"/>
      <c r="Q4640" s="53"/>
      <c r="R4640" s="53"/>
      <c r="S4640" s="53"/>
      <c r="T4640" s="53"/>
      <c r="U4640" s="53"/>
      <c r="V4640" s="53"/>
      <c r="W4640" s="53"/>
      <c r="BY4640" s="53"/>
      <c r="BZ4640" s="53"/>
    </row>
    <row r="4641" spans="2:78" s="52" customFormat="1" ht="13" x14ac:dyDescent="0.3">
      <c r="B4641" s="53" t="s">
        <v>6407</v>
      </c>
      <c r="C4641" s="53" t="s">
        <v>182</v>
      </c>
      <c r="D4641" s="53" t="s">
        <v>6605</v>
      </c>
      <c r="E4641" s="53">
        <v>41.893560000000001</v>
      </c>
      <c r="F4641" s="53">
        <v>-8.0683430000000005</v>
      </c>
      <c r="G4641" s="54">
        <v>477.3125</v>
      </c>
      <c r="H4641" s="53">
        <v>2259</v>
      </c>
      <c r="I4641" s="53">
        <v>1123</v>
      </c>
      <c r="J4641" s="53">
        <v>1136</v>
      </c>
      <c r="K4641" s="52">
        <v>327</v>
      </c>
      <c r="L4641" s="52">
        <v>150.3125</v>
      </c>
      <c r="M4641" s="55">
        <v>2</v>
      </c>
      <c r="N4641" s="61" t="s">
        <v>15</v>
      </c>
      <c r="P4641" s="66"/>
      <c r="Q4641" s="53"/>
      <c r="R4641" s="53"/>
      <c r="S4641" s="53"/>
      <c r="T4641" s="53"/>
      <c r="U4641" s="53"/>
      <c r="V4641" s="53"/>
      <c r="W4641" s="53"/>
      <c r="BY4641" s="53"/>
      <c r="BZ4641" s="53"/>
    </row>
    <row r="4642" spans="2:78" s="52" customFormat="1" ht="13" x14ac:dyDescent="0.3">
      <c r="B4642" s="53" t="s">
        <v>6407</v>
      </c>
      <c r="C4642" s="53" t="s">
        <v>182</v>
      </c>
      <c r="D4642" s="53" t="s">
        <v>6606</v>
      </c>
      <c r="E4642" s="53">
        <v>42.272170000000003</v>
      </c>
      <c r="F4642" s="53">
        <v>-7.650074</v>
      </c>
      <c r="G4642" s="54">
        <v>582.29489999999998</v>
      </c>
      <c r="H4642" s="53">
        <v>3139</v>
      </c>
      <c r="I4642" s="53">
        <v>1527</v>
      </c>
      <c r="J4642" s="53">
        <v>1612</v>
      </c>
      <c r="K4642" s="52">
        <v>327</v>
      </c>
      <c r="L4642" s="52">
        <v>255.29489999999998</v>
      </c>
      <c r="M4642" s="55">
        <v>4</v>
      </c>
      <c r="N4642" s="61" t="s">
        <v>16</v>
      </c>
      <c r="P4642" s="66"/>
      <c r="Q4642" s="53"/>
      <c r="R4642" s="53"/>
      <c r="S4642" s="53"/>
      <c r="T4642" s="53"/>
      <c r="U4642" s="53"/>
      <c r="V4642" s="53"/>
      <c r="W4642" s="53"/>
      <c r="BY4642" s="53"/>
      <c r="BZ4642" s="53"/>
    </row>
    <row r="4643" spans="2:78" s="52" customFormat="1" ht="13" x14ac:dyDescent="0.3">
      <c r="B4643" s="53" t="s">
        <v>6407</v>
      </c>
      <c r="C4643" s="53" t="s">
        <v>182</v>
      </c>
      <c r="D4643" s="53" t="s">
        <v>6607</v>
      </c>
      <c r="E4643" s="53">
        <v>42.310549999999999</v>
      </c>
      <c r="F4643" s="53">
        <v>-7.2354250000000002</v>
      </c>
      <c r="G4643" s="54">
        <v>642.83000000000004</v>
      </c>
      <c r="H4643" s="53">
        <v>1028</v>
      </c>
      <c r="I4643" s="53">
        <v>510</v>
      </c>
      <c r="J4643" s="53">
        <v>518</v>
      </c>
      <c r="K4643" s="52">
        <v>327</v>
      </c>
      <c r="L4643" s="52">
        <v>315.83000000000004</v>
      </c>
      <c r="M4643" s="55">
        <v>4</v>
      </c>
      <c r="N4643" s="61" t="s">
        <v>16</v>
      </c>
      <c r="P4643" s="66"/>
      <c r="Q4643" s="53"/>
      <c r="R4643" s="53"/>
      <c r="S4643" s="53"/>
      <c r="T4643" s="53"/>
      <c r="U4643" s="53"/>
      <c r="V4643" s="53"/>
      <c r="W4643" s="53"/>
      <c r="BY4643" s="53"/>
      <c r="BZ4643" s="53"/>
    </row>
    <row r="4644" spans="2:78" s="52" customFormat="1" ht="13" x14ac:dyDescent="0.3">
      <c r="B4644" s="53" t="s">
        <v>6407</v>
      </c>
      <c r="C4644" s="53" t="s">
        <v>182</v>
      </c>
      <c r="D4644" s="53" t="s">
        <v>6608</v>
      </c>
      <c r="E4644" s="53">
        <v>42.411430000000003</v>
      </c>
      <c r="F4644" s="53">
        <v>-8.0256220000000003</v>
      </c>
      <c r="G4644" s="54">
        <v>379.72089999999997</v>
      </c>
      <c r="H4644" s="53">
        <v>3096</v>
      </c>
      <c r="I4644" s="53">
        <v>1474</v>
      </c>
      <c r="J4644" s="53">
        <v>1622</v>
      </c>
      <c r="K4644" s="52">
        <v>327</v>
      </c>
      <c r="L4644" s="52">
        <v>52.720899999999972</v>
      </c>
      <c r="M4644" s="55">
        <v>2</v>
      </c>
      <c r="N4644" s="61" t="s">
        <v>15</v>
      </c>
      <c r="P4644" s="66"/>
      <c r="Q4644" s="53"/>
      <c r="R4644" s="53"/>
      <c r="S4644" s="53"/>
      <c r="T4644" s="53"/>
      <c r="U4644" s="53"/>
      <c r="V4644" s="53"/>
      <c r="W4644" s="53"/>
      <c r="BY4644" s="53"/>
      <c r="BZ4644" s="53"/>
    </row>
    <row r="4645" spans="2:78" s="52" customFormat="1" ht="13" x14ac:dyDescent="0.3">
      <c r="B4645" s="53" t="s">
        <v>6407</v>
      </c>
      <c r="C4645" s="53" t="s">
        <v>182</v>
      </c>
      <c r="D4645" s="53" t="s">
        <v>6609</v>
      </c>
      <c r="E4645" s="53">
        <v>42.25759</v>
      </c>
      <c r="F4645" s="53">
        <v>-8.2177620000000005</v>
      </c>
      <c r="G4645" s="54">
        <v>482.19909999999999</v>
      </c>
      <c r="H4645" s="53">
        <v>1498</v>
      </c>
      <c r="I4645" s="53">
        <v>681</v>
      </c>
      <c r="J4645" s="53">
        <v>817</v>
      </c>
      <c r="K4645" s="52">
        <v>327</v>
      </c>
      <c r="L4645" s="52">
        <v>155.19909999999999</v>
      </c>
      <c r="M4645" s="55">
        <v>2</v>
      </c>
      <c r="N4645" s="61" t="s">
        <v>15</v>
      </c>
      <c r="P4645" s="66"/>
      <c r="Q4645" s="53"/>
      <c r="R4645" s="53"/>
      <c r="S4645" s="53"/>
      <c r="T4645" s="53"/>
      <c r="U4645" s="53"/>
      <c r="V4645" s="53"/>
      <c r="W4645" s="53"/>
      <c r="BY4645" s="53"/>
      <c r="BZ4645" s="53"/>
    </row>
    <row r="4646" spans="2:78" s="52" customFormat="1" ht="13" x14ac:dyDescent="0.3">
      <c r="B4646" s="53" t="s">
        <v>6407</v>
      </c>
      <c r="C4646" s="53" t="s">
        <v>182</v>
      </c>
      <c r="D4646" s="53" t="s">
        <v>6610</v>
      </c>
      <c r="E4646" s="53">
        <v>42.222760000000001</v>
      </c>
      <c r="F4646" s="53">
        <v>-7.9047090000000004</v>
      </c>
      <c r="G4646" s="54">
        <v>488.34530000000001</v>
      </c>
      <c r="H4646" s="53">
        <v>2254</v>
      </c>
      <c r="I4646" s="53">
        <v>1082</v>
      </c>
      <c r="J4646" s="53">
        <v>1172</v>
      </c>
      <c r="K4646" s="52">
        <v>327</v>
      </c>
      <c r="L4646" s="52">
        <v>161.34530000000001</v>
      </c>
      <c r="M4646" s="55">
        <v>2</v>
      </c>
      <c r="N4646" s="61" t="s">
        <v>15</v>
      </c>
      <c r="P4646" s="66"/>
      <c r="Q4646" s="53"/>
      <c r="R4646" s="53"/>
      <c r="S4646" s="53"/>
      <c r="T4646" s="53"/>
      <c r="U4646" s="53"/>
      <c r="V4646" s="53"/>
      <c r="W4646" s="53"/>
      <c r="BY4646" s="53"/>
      <c r="BZ4646" s="53"/>
    </row>
    <row r="4647" spans="2:78" s="52" customFormat="1" ht="13" x14ac:dyDescent="0.3">
      <c r="B4647" s="53" t="s">
        <v>6407</v>
      </c>
      <c r="C4647" s="53" t="s">
        <v>182</v>
      </c>
      <c r="D4647" s="53" t="s">
        <v>6611</v>
      </c>
      <c r="E4647" s="53">
        <v>42.009639999999997</v>
      </c>
      <c r="F4647" s="53">
        <v>-7.0460500000000001</v>
      </c>
      <c r="G4647" s="54">
        <v>991.71550000000002</v>
      </c>
      <c r="H4647" s="53">
        <v>1365</v>
      </c>
      <c r="I4647" s="53">
        <v>714</v>
      </c>
      <c r="J4647" s="53">
        <v>651</v>
      </c>
      <c r="K4647" s="52">
        <v>327</v>
      </c>
      <c r="L4647" s="52">
        <v>664.71550000000002</v>
      </c>
      <c r="M4647" s="55">
        <v>6</v>
      </c>
      <c r="N4647" s="61" t="s">
        <v>17</v>
      </c>
      <c r="P4647" s="66"/>
      <c r="Q4647" s="53"/>
      <c r="R4647" s="53"/>
      <c r="S4647" s="53"/>
      <c r="T4647" s="53"/>
      <c r="U4647" s="53"/>
      <c r="V4647" s="53"/>
      <c r="W4647" s="53"/>
      <c r="BY4647" s="53"/>
      <c r="BZ4647" s="53"/>
    </row>
    <row r="4648" spans="2:78" s="52" customFormat="1" ht="13" x14ac:dyDescent="0.3">
      <c r="B4648" s="53" t="s">
        <v>6407</v>
      </c>
      <c r="C4648" s="53" t="s">
        <v>182</v>
      </c>
      <c r="D4648" s="53" t="s">
        <v>6612</v>
      </c>
      <c r="E4648" s="53">
        <v>42.276940000000003</v>
      </c>
      <c r="F4648" s="53">
        <v>-7.502669</v>
      </c>
      <c r="G4648" s="54">
        <v>906.46579999999994</v>
      </c>
      <c r="H4648" s="53">
        <v>990</v>
      </c>
      <c r="I4648" s="53">
        <v>504</v>
      </c>
      <c r="J4648" s="53">
        <v>486</v>
      </c>
      <c r="K4648" s="52">
        <v>327</v>
      </c>
      <c r="L4648" s="52">
        <v>579.46579999999994</v>
      </c>
      <c r="M4648" s="55">
        <v>5</v>
      </c>
      <c r="N4648" s="61" t="s">
        <v>17</v>
      </c>
      <c r="P4648" s="66"/>
      <c r="Q4648" s="53"/>
      <c r="R4648" s="53"/>
      <c r="S4648" s="53"/>
      <c r="T4648" s="53"/>
      <c r="U4648" s="53"/>
      <c r="V4648" s="53"/>
      <c r="W4648" s="53"/>
      <c r="BY4648" s="53"/>
      <c r="BZ4648" s="53"/>
    </row>
    <row r="4649" spans="2:78" s="52" customFormat="1" ht="13" x14ac:dyDescent="0.3">
      <c r="B4649" s="53" t="s">
        <v>6407</v>
      </c>
      <c r="C4649" s="53" t="s">
        <v>182</v>
      </c>
      <c r="D4649" s="53" t="s">
        <v>6613</v>
      </c>
      <c r="E4649" s="53">
        <v>41.947150000000001</v>
      </c>
      <c r="F4649" s="53">
        <v>-7.4494870000000004</v>
      </c>
      <c r="G4649" s="54">
        <v>511.1087</v>
      </c>
      <c r="H4649" s="53">
        <v>3036</v>
      </c>
      <c r="I4649" s="53">
        <v>1500</v>
      </c>
      <c r="J4649" s="53">
        <v>1536</v>
      </c>
      <c r="K4649" s="52">
        <v>327</v>
      </c>
      <c r="L4649" s="52">
        <v>184.1087</v>
      </c>
      <c r="M4649" s="55">
        <v>2</v>
      </c>
      <c r="N4649" s="61" t="s">
        <v>15</v>
      </c>
      <c r="P4649" s="66"/>
      <c r="Q4649" s="53"/>
      <c r="R4649" s="53"/>
      <c r="S4649" s="53"/>
      <c r="T4649" s="53"/>
      <c r="U4649" s="53"/>
      <c r="V4649" s="53"/>
      <c r="W4649" s="53"/>
      <c r="BY4649" s="53"/>
      <c r="BZ4649" s="53"/>
    </row>
    <row r="4650" spans="2:78" s="52" customFormat="1" ht="13" x14ac:dyDescent="0.3">
      <c r="B4650" s="53" t="s">
        <v>6407</v>
      </c>
      <c r="C4650" s="53" t="s">
        <v>182</v>
      </c>
      <c r="D4650" s="53" t="s">
        <v>6614</v>
      </c>
      <c r="E4650" s="53">
        <v>41.954259999999998</v>
      </c>
      <c r="F4650" s="53">
        <v>-7.9856049999999996</v>
      </c>
      <c r="G4650" s="54">
        <v>585.7645</v>
      </c>
      <c r="H4650" s="53">
        <v>1821</v>
      </c>
      <c r="I4650" s="53">
        <v>913</v>
      </c>
      <c r="J4650" s="53">
        <v>908</v>
      </c>
      <c r="K4650" s="52">
        <v>327</v>
      </c>
      <c r="L4650" s="52">
        <v>258.7645</v>
      </c>
      <c r="M4650" s="55">
        <v>4</v>
      </c>
      <c r="N4650" s="61" t="s">
        <v>16</v>
      </c>
      <c r="P4650" s="66"/>
      <c r="Q4650" s="53"/>
      <c r="R4650" s="53"/>
      <c r="S4650" s="53"/>
      <c r="T4650" s="53"/>
      <c r="U4650" s="53"/>
      <c r="V4650" s="53"/>
      <c r="W4650" s="53"/>
      <c r="BY4650" s="53"/>
      <c r="BZ4650" s="53"/>
    </row>
    <row r="4651" spans="2:78" s="52" customFormat="1" ht="13" x14ac:dyDescent="0.3">
      <c r="B4651" s="53" t="s">
        <v>6407</v>
      </c>
      <c r="C4651" s="53" t="s">
        <v>182</v>
      </c>
      <c r="D4651" s="53" t="s">
        <v>6615</v>
      </c>
      <c r="E4651" s="53">
        <v>42.413080000000001</v>
      </c>
      <c r="F4651" s="53">
        <v>-7.7261150000000001</v>
      </c>
      <c r="G4651" s="54">
        <v>613.3605</v>
      </c>
      <c r="H4651" s="53">
        <v>2435</v>
      </c>
      <c r="I4651" s="53">
        <v>1189</v>
      </c>
      <c r="J4651" s="53">
        <v>1246</v>
      </c>
      <c r="K4651" s="52">
        <v>327</v>
      </c>
      <c r="L4651" s="52">
        <v>286.3605</v>
      </c>
      <c r="M4651" s="55">
        <v>4</v>
      </c>
      <c r="N4651" s="61" t="s">
        <v>16</v>
      </c>
      <c r="P4651" s="66"/>
      <c r="Q4651" s="53"/>
      <c r="R4651" s="53"/>
      <c r="S4651" s="53"/>
      <c r="T4651" s="53"/>
      <c r="U4651" s="53"/>
      <c r="V4651" s="53"/>
      <c r="W4651" s="53"/>
      <c r="BY4651" s="53"/>
      <c r="BZ4651" s="53"/>
    </row>
    <row r="4652" spans="2:78" s="52" customFormat="1" ht="13" x14ac:dyDescent="0.3">
      <c r="B4652" s="53" t="s">
        <v>6407</v>
      </c>
      <c r="C4652" s="53" t="s">
        <v>182</v>
      </c>
      <c r="D4652" s="53" t="s">
        <v>6616</v>
      </c>
      <c r="E4652" s="53">
        <v>41.885429999999999</v>
      </c>
      <c r="F4652" s="53">
        <v>-7.4720399999999998</v>
      </c>
      <c r="G4652" s="54">
        <v>389.43459999999999</v>
      </c>
      <c r="H4652" s="53">
        <v>1916</v>
      </c>
      <c r="I4652" s="53">
        <v>978</v>
      </c>
      <c r="J4652" s="53">
        <v>938</v>
      </c>
      <c r="K4652" s="52">
        <v>327</v>
      </c>
      <c r="L4652" s="52">
        <v>62.434599999999989</v>
      </c>
      <c r="M4652" s="55">
        <v>2</v>
      </c>
      <c r="N4652" s="61" t="s">
        <v>15</v>
      </c>
      <c r="P4652" s="66"/>
      <c r="Q4652" s="53"/>
      <c r="R4652" s="53"/>
      <c r="S4652" s="53"/>
      <c r="T4652" s="53"/>
      <c r="U4652" s="53"/>
      <c r="V4652" s="53"/>
      <c r="W4652" s="53"/>
      <c r="BY4652" s="53"/>
      <c r="BZ4652" s="53"/>
    </row>
    <row r="4653" spans="2:78" s="52" customFormat="1" ht="13" x14ac:dyDescent="0.3">
      <c r="B4653" s="53" t="s">
        <v>6407</v>
      </c>
      <c r="C4653" s="53" t="s">
        <v>182</v>
      </c>
      <c r="D4653" s="53" t="s">
        <v>182</v>
      </c>
      <c r="E4653" s="53">
        <v>42.340009999999999</v>
      </c>
      <c r="F4653" s="53">
        <v>-7.8646409999999998</v>
      </c>
      <c r="G4653" s="54">
        <v>144.5574</v>
      </c>
      <c r="H4653" s="53">
        <v>107742</v>
      </c>
      <c r="I4653" s="53">
        <v>49824</v>
      </c>
      <c r="J4653" s="53">
        <v>57918</v>
      </c>
      <c r="K4653" s="52">
        <v>327</v>
      </c>
      <c r="L4653" s="52">
        <v>-182.4426</v>
      </c>
      <c r="M4653" s="55">
        <v>2</v>
      </c>
      <c r="N4653" s="61" t="s">
        <v>15</v>
      </c>
      <c r="P4653" s="66"/>
      <c r="Q4653" s="53"/>
      <c r="R4653" s="53"/>
      <c r="S4653" s="53"/>
      <c r="T4653" s="53"/>
      <c r="U4653" s="53"/>
      <c r="V4653" s="53"/>
      <c r="W4653" s="53"/>
      <c r="BY4653" s="53"/>
      <c r="BZ4653" s="53"/>
    </row>
    <row r="4654" spans="2:78" s="52" customFormat="1" ht="13" x14ac:dyDescent="0.3">
      <c r="B4654" s="53" t="s">
        <v>6407</v>
      </c>
      <c r="C4654" s="53" t="s">
        <v>182</v>
      </c>
      <c r="D4654" s="53" t="s">
        <v>6617</v>
      </c>
      <c r="E4654" s="53">
        <v>42.277500000000003</v>
      </c>
      <c r="F4654" s="53">
        <v>-7.7458330000000002</v>
      </c>
      <c r="G4654" s="54">
        <v>440.98689999999999</v>
      </c>
      <c r="H4654" s="53">
        <v>1597</v>
      </c>
      <c r="I4654" s="53">
        <v>778</v>
      </c>
      <c r="J4654" s="53">
        <v>819</v>
      </c>
      <c r="K4654" s="52">
        <v>327</v>
      </c>
      <c r="L4654" s="52">
        <v>113.98689999999999</v>
      </c>
      <c r="M4654" s="55">
        <v>2</v>
      </c>
      <c r="N4654" s="61" t="s">
        <v>15</v>
      </c>
      <c r="P4654" s="66"/>
      <c r="Q4654" s="53"/>
      <c r="R4654" s="53"/>
      <c r="S4654" s="53"/>
      <c r="T4654" s="53"/>
      <c r="U4654" s="53"/>
      <c r="V4654" s="53"/>
      <c r="W4654" s="53"/>
      <c r="BY4654" s="53"/>
      <c r="BZ4654" s="53"/>
    </row>
    <row r="4655" spans="2:78" s="52" customFormat="1" ht="13" x14ac:dyDescent="0.3">
      <c r="B4655" s="53" t="s">
        <v>6407</v>
      </c>
      <c r="C4655" s="53" t="s">
        <v>182</v>
      </c>
      <c r="D4655" s="53" t="s">
        <v>6618</v>
      </c>
      <c r="E4655" s="53">
        <v>42.133339999999997</v>
      </c>
      <c r="F4655" s="53">
        <v>-8.15</v>
      </c>
      <c r="G4655" s="54">
        <v>273.54300000000001</v>
      </c>
      <c r="H4655" s="53">
        <v>2367</v>
      </c>
      <c r="I4655" s="53">
        <v>1158</v>
      </c>
      <c r="J4655" s="53">
        <v>1209</v>
      </c>
      <c r="K4655" s="52">
        <v>327</v>
      </c>
      <c r="L4655" s="52">
        <v>-53.456999999999994</v>
      </c>
      <c r="M4655" s="55">
        <v>2</v>
      </c>
      <c r="N4655" s="61" t="s">
        <v>15</v>
      </c>
      <c r="P4655" s="66"/>
      <c r="Q4655" s="53"/>
      <c r="R4655" s="53"/>
      <c r="S4655" s="53"/>
      <c r="T4655" s="53"/>
      <c r="U4655" s="53"/>
      <c r="V4655" s="53"/>
      <c r="W4655" s="53"/>
      <c r="BY4655" s="53"/>
      <c r="BZ4655" s="53"/>
    </row>
    <row r="4656" spans="2:78" s="52" customFormat="1" ht="13" x14ac:dyDescent="0.3">
      <c r="B4656" s="53" t="s">
        <v>6407</v>
      </c>
      <c r="C4656" s="53" t="s">
        <v>182</v>
      </c>
      <c r="D4656" s="53" t="s">
        <v>6619</v>
      </c>
      <c r="E4656" s="53">
        <v>42.382809999999999</v>
      </c>
      <c r="F4656" s="53">
        <v>-7.5685250000000002</v>
      </c>
      <c r="G4656" s="54">
        <v>662.73559999999998</v>
      </c>
      <c r="H4656" s="53">
        <v>683</v>
      </c>
      <c r="I4656" s="53">
        <v>336</v>
      </c>
      <c r="J4656" s="53">
        <v>347</v>
      </c>
      <c r="K4656" s="52">
        <v>327</v>
      </c>
      <c r="L4656" s="52">
        <v>335.73559999999998</v>
      </c>
      <c r="M4656" s="55">
        <v>4</v>
      </c>
      <c r="N4656" s="61" t="s">
        <v>16</v>
      </c>
      <c r="P4656" s="66"/>
      <c r="Q4656" s="53"/>
      <c r="R4656" s="53"/>
      <c r="S4656" s="53"/>
      <c r="T4656" s="53"/>
      <c r="U4656" s="53"/>
      <c r="V4656" s="53"/>
      <c r="W4656" s="53"/>
      <c r="BY4656" s="53"/>
      <c r="BZ4656" s="53"/>
    </row>
    <row r="4657" spans="2:78" s="52" customFormat="1" ht="13" x14ac:dyDescent="0.3">
      <c r="B4657" s="53" t="s">
        <v>6407</v>
      </c>
      <c r="C4657" s="53" t="s">
        <v>182</v>
      </c>
      <c r="D4657" s="53" t="s">
        <v>6620</v>
      </c>
      <c r="E4657" s="53">
        <v>42.346429999999998</v>
      </c>
      <c r="F4657" s="53">
        <v>-7.8010859999999997</v>
      </c>
      <c r="G4657" s="54">
        <v>321.22640000000001</v>
      </c>
      <c r="H4657" s="53">
        <v>6135</v>
      </c>
      <c r="I4657" s="53">
        <v>3131</v>
      </c>
      <c r="J4657" s="53">
        <v>3004</v>
      </c>
      <c r="K4657" s="52">
        <v>327</v>
      </c>
      <c r="L4657" s="52">
        <v>-5.7735999999999876</v>
      </c>
      <c r="M4657" s="55">
        <v>2</v>
      </c>
      <c r="N4657" s="61" t="s">
        <v>15</v>
      </c>
      <c r="P4657" s="66"/>
      <c r="Q4657" s="53"/>
      <c r="R4657" s="53"/>
      <c r="S4657" s="53"/>
      <c r="T4657" s="53"/>
      <c r="U4657" s="53"/>
      <c r="V4657" s="53"/>
      <c r="W4657" s="53"/>
      <c r="BY4657" s="53"/>
      <c r="BZ4657" s="53"/>
    </row>
    <row r="4658" spans="2:78" s="52" customFormat="1" ht="13" x14ac:dyDescent="0.3">
      <c r="B4658" s="53" t="s">
        <v>6407</v>
      </c>
      <c r="C4658" s="53" t="s">
        <v>182</v>
      </c>
      <c r="D4658" s="53" t="s">
        <v>6621</v>
      </c>
      <c r="E4658" s="53">
        <v>42.439819999999997</v>
      </c>
      <c r="F4658" s="53">
        <v>-7.7954590000000001</v>
      </c>
      <c r="G4658" s="54">
        <v>498.08909999999997</v>
      </c>
      <c r="H4658" s="53">
        <v>2303</v>
      </c>
      <c r="I4658" s="53">
        <v>1110</v>
      </c>
      <c r="J4658" s="53">
        <v>1193</v>
      </c>
      <c r="K4658" s="52">
        <v>327</v>
      </c>
      <c r="L4658" s="52">
        <v>171.08909999999997</v>
      </c>
      <c r="M4658" s="55">
        <v>2</v>
      </c>
      <c r="N4658" s="61" t="s">
        <v>15</v>
      </c>
      <c r="P4658" s="66"/>
      <c r="Q4658" s="53"/>
      <c r="R4658" s="53"/>
      <c r="S4658" s="53"/>
      <c r="T4658" s="53"/>
      <c r="U4658" s="53"/>
      <c r="V4658" s="53"/>
      <c r="W4658" s="53"/>
      <c r="BY4658" s="53"/>
      <c r="BZ4658" s="53"/>
    </row>
    <row r="4659" spans="2:78" s="52" customFormat="1" ht="13" x14ac:dyDescent="0.3">
      <c r="B4659" s="53" t="s">
        <v>6407</v>
      </c>
      <c r="C4659" s="53" t="s">
        <v>182</v>
      </c>
      <c r="D4659" s="53" t="s">
        <v>6622</v>
      </c>
      <c r="E4659" s="53">
        <v>42.382570000000001</v>
      </c>
      <c r="F4659" s="53">
        <v>-7.125877</v>
      </c>
      <c r="G4659" s="54">
        <v>300.702</v>
      </c>
      <c r="H4659" s="53">
        <v>1030</v>
      </c>
      <c r="I4659" s="53">
        <v>507</v>
      </c>
      <c r="J4659" s="53">
        <v>523</v>
      </c>
      <c r="K4659" s="52">
        <v>327</v>
      </c>
      <c r="L4659" s="52">
        <v>-26.298000000000002</v>
      </c>
      <c r="M4659" s="55">
        <v>2</v>
      </c>
      <c r="N4659" s="61" t="s">
        <v>15</v>
      </c>
      <c r="P4659" s="66"/>
      <c r="Q4659" s="53"/>
      <c r="R4659" s="53"/>
      <c r="S4659" s="53"/>
      <c r="T4659" s="53"/>
      <c r="U4659" s="53"/>
      <c r="V4659" s="53"/>
      <c r="W4659" s="53"/>
      <c r="BY4659" s="53"/>
      <c r="BZ4659" s="53"/>
    </row>
    <row r="4660" spans="2:78" s="52" customFormat="1" ht="13" x14ac:dyDescent="0.3">
      <c r="B4660" s="53" t="s">
        <v>6407</v>
      </c>
      <c r="C4660" s="53" t="s">
        <v>182</v>
      </c>
      <c r="D4660" s="53" t="s">
        <v>6623</v>
      </c>
      <c r="E4660" s="53">
        <v>42.498159999999999</v>
      </c>
      <c r="F4660" s="53">
        <v>-8.0047519999999999</v>
      </c>
      <c r="G4660" s="54">
        <v>553.88720000000001</v>
      </c>
      <c r="H4660" s="53">
        <v>1401</v>
      </c>
      <c r="I4660" s="53">
        <v>703</v>
      </c>
      <c r="J4660" s="53">
        <v>698</v>
      </c>
      <c r="K4660" s="52">
        <v>327</v>
      </c>
      <c r="L4660" s="52">
        <v>226.88720000000001</v>
      </c>
      <c r="M4660" s="55">
        <v>4</v>
      </c>
      <c r="N4660" s="61" t="s">
        <v>16</v>
      </c>
      <c r="P4660" s="66"/>
      <c r="Q4660" s="53"/>
      <c r="R4660" s="53"/>
      <c r="S4660" s="53"/>
      <c r="T4660" s="53"/>
      <c r="U4660" s="53"/>
      <c r="V4660" s="53"/>
      <c r="W4660" s="53"/>
      <c r="BY4660" s="53"/>
      <c r="BZ4660" s="53"/>
    </row>
    <row r="4661" spans="2:78" s="52" customFormat="1" ht="13" x14ac:dyDescent="0.3">
      <c r="B4661" s="53" t="s">
        <v>6407</v>
      </c>
      <c r="C4661" s="53" t="s">
        <v>182</v>
      </c>
      <c r="D4661" s="53" t="s">
        <v>6624</v>
      </c>
      <c r="E4661" s="53">
        <v>42.339309999999998</v>
      </c>
      <c r="F4661" s="53">
        <v>-7.2538999999999998</v>
      </c>
      <c r="G4661" s="54">
        <v>745.83180000000004</v>
      </c>
      <c r="H4661" s="53">
        <v>2549</v>
      </c>
      <c r="I4661" s="53">
        <v>1281</v>
      </c>
      <c r="J4661" s="53">
        <v>1268</v>
      </c>
      <c r="K4661" s="52">
        <v>327</v>
      </c>
      <c r="L4661" s="52">
        <v>418.83180000000004</v>
      </c>
      <c r="M4661" s="55">
        <v>5</v>
      </c>
      <c r="N4661" s="61" t="s">
        <v>17</v>
      </c>
      <c r="P4661" s="66"/>
      <c r="Q4661" s="53"/>
      <c r="R4661" s="53"/>
      <c r="S4661" s="53"/>
      <c r="T4661" s="53"/>
      <c r="U4661" s="53"/>
      <c r="V4661" s="53"/>
      <c r="W4661" s="53"/>
      <c r="BY4661" s="53"/>
      <c r="BZ4661" s="53"/>
    </row>
    <row r="4662" spans="2:78" s="52" customFormat="1" ht="13" x14ac:dyDescent="0.3">
      <c r="B4662" s="53" t="s">
        <v>6407</v>
      </c>
      <c r="C4662" s="53" t="s">
        <v>182</v>
      </c>
      <c r="D4662" s="53" t="s">
        <v>6625</v>
      </c>
      <c r="E4662" s="53">
        <v>42.168610000000001</v>
      </c>
      <c r="F4662" s="53">
        <v>-8.1391670000000005</v>
      </c>
      <c r="G4662" s="54">
        <v>144.92529999999999</v>
      </c>
      <c r="H4662" s="53">
        <v>680</v>
      </c>
      <c r="I4662" s="53">
        <v>325</v>
      </c>
      <c r="J4662" s="53">
        <v>355</v>
      </c>
      <c r="K4662" s="52">
        <v>327</v>
      </c>
      <c r="L4662" s="52">
        <v>-182.07470000000001</v>
      </c>
      <c r="M4662" s="55">
        <v>2</v>
      </c>
      <c r="N4662" s="61" t="s">
        <v>15</v>
      </c>
      <c r="P4662" s="66"/>
      <c r="Q4662" s="53"/>
      <c r="R4662" s="53"/>
      <c r="S4662" s="53"/>
      <c r="T4662" s="53"/>
      <c r="U4662" s="53"/>
      <c r="V4662" s="53"/>
      <c r="W4662" s="53"/>
      <c r="BY4662" s="53"/>
      <c r="BZ4662" s="53"/>
    </row>
    <row r="4663" spans="2:78" s="52" customFormat="1" ht="13" x14ac:dyDescent="0.3">
      <c r="B4663" s="53" t="s">
        <v>6407</v>
      </c>
      <c r="C4663" s="53" t="s">
        <v>182</v>
      </c>
      <c r="D4663" s="53" t="s">
        <v>6626</v>
      </c>
      <c r="E4663" s="53">
        <v>42.017870000000002</v>
      </c>
      <c r="F4663" s="53">
        <v>-7.8395149999999996</v>
      </c>
      <c r="G4663" s="54">
        <v>640.79259999999999</v>
      </c>
      <c r="H4663" s="53">
        <v>1103</v>
      </c>
      <c r="I4663" s="53">
        <v>520</v>
      </c>
      <c r="J4663" s="53">
        <v>583</v>
      </c>
      <c r="K4663" s="52">
        <v>327</v>
      </c>
      <c r="L4663" s="52">
        <v>313.79259999999999</v>
      </c>
      <c r="M4663" s="55">
        <v>4</v>
      </c>
      <c r="N4663" s="61" t="s">
        <v>16</v>
      </c>
      <c r="P4663" s="66"/>
      <c r="Q4663" s="53"/>
      <c r="R4663" s="53"/>
      <c r="S4663" s="53"/>
      <c r="T4663" s="53"/>
      <c r="U4663" s="53"/>
      <c r="V4663" s="53"/>
      <c r="W4663" s="53"/>
      <c r="BY4663" s="53"/>
      <c r="BZ4663" s="53"/>
    </row>
    <row r="4664" spans="2:78" s="52" customFormat="1" ht="13" x14ac:dyDescent="0.3">
      <c r="B4664" s="53" t="s">
        <v>6407</v>
      </c>
      <c r="C4664" s="53" t="s">
        <v>182</v>
      </c>
      <c r="D4664" s="53" t="s">
        <v>6627</v>
      </c>
      <c r="E4664" s="53">
        <v>42.370280000000001</v>
      </c>
      <c r="F4664" s="53">
        <v>-8.0119450000000008</v>
      </c>
      <c r="G4664" s="54">
        <v>320.79759999999999</v>
      </c>
      <c r="H4664" s="53">
        <v>861</v>
      </c>
      <c r="I4664" s="53">
        <v>409</v>
      </c>
      <c r="J4664" s="53">
        <v>452</v>
      </c>
      <c r="K4664" s="52">
        <v>327</v>
      </c>
      <c r="L4664" s="52">
        <v>-6.2024000000000115</v>
      </c>
      <c r="M4664" s="55">
        <v>2</v>
      </c>
      <c r="N4664" s="61" t="s">
        <v>15</v>
      </c>
      <c r="P4664" s="66"/>
      <c r="Q4664" s="53"/>
      <c r="R4664" s="53"/>
      <c r="S4664" s="53"/>
      <c r="T4664" s="53"/>
      <c r="U4664" s="53"/>
      <c r="V4664" s="53"/>
      <c r="W4664" s="53"/>
      <c r="BY4664" s="53"/>
      <c r="BZ4664" s="53"/>
    </row>
    <row r="4665" spans="2:78" s="52" customFormat="1" ht="13" x14ac:dyDescent="0.3">
      <c r="B4665" s="53" t="s">
        <v>6407</v>
      </c>
      <c r="C4665" s="53" t="s">
        <v>182</v>
      </c>
      <c r="D4665" s="53" t="s">
        <v>6628</v>
      </c>
      <c r="E4665" s="53">
        <v>42.138959999999997</v>
      </c>
      <c r="F4665" s="53">
        <v>-8.1021529999999995</v>
      </c>
      <c r="G4665" s="54">
        <v>365.57560000000001</v>
      </c>
      <c r="H4665" s="53">
        <v>754</v>
      </c>
      <c r="I4665" s="53">
        <v>341</v>
      </c>
      <c r="J4665" s="53">
        <v>413</v>
      </c>
      <c r="K4665" s="52">
        <v>327</v>
      </c>
      <c r="L4665" s="52">
        <v>38.575600000000009</v>
      </c>
      <c r="M4665" s="55">
        <v>2</v>
      </c>
      <c r="N4665" s="61" t="s">
        <v>15</v>
      </c>
      <c r="P4665" s="66"/>
      <c r="Q4665" s="53"/>
      <c r="R4665" s="53"/>
      <c r="S4665" s="53"/>
      <c r="T4665" s="53"/>
      <c r="U4665" s="53"/>
      <c r="V4665" s="53"/>
      <c r="W4665" s="53"/>
      <c r="BY4665" s="53"/>
      <c r="BZ4665" s="53"/>
    </row>
    <row r="4666" spans="2:78" s="52" customFormat="1" ht="13" x14ac:dyDescent="0.3">
      <c r="B4666" s="53" t="s">
        <v>6407</v>
      </c>
      <c r="C4666" s="53" t="s">
        <v>182</v>
      </c>
      <c r="D4666" s="53" t="s">
        <v>6629</v>
      </c>
      <c r="E4666" s="53">
        <v>42.082720000000002</v>
      </c>
      <c r="F4666" s="53">
        <v>-7.8332680000000003</v>
      </c>
      <c r="G4666" s="54">
        <v>620</v>
      </c>
      <c r="H4666" s="53">
        <v>1697</v>
      </c>
      <c r="I4666" s="53">
        <v>833</v>
      </c>
      <c r="J4666" s="53">
        <v>864</v>
      </c>
      <c r="K4666" s="52">
        <v>327</v>
      </c>
      <c r="L4666" s="52">
        <v>293</v>
      </c>
      <c r="M4666" s="55">
        <v>4</v>
      </c>
      <c r="N4666" s="61" t="s">
        <v>16</v>
      </c>
      <c r="P4666" s="66"/>
      <c r="Q4666" s="53"/>
      <c r="R4666" s="53"/>
      <c r="S4666" s="53"/>
      <c r="T4666" s="53"/>
      <c r="U4666" s="53"/>
      <c r="V4666" s="53"/>
      <c r="W4666" s="53"/>
      <c r="BY4666" s="53"/>
      <c r="BZ4666" s="53"/>
    </row>
    <row r="4667" spans="2:78" s="52" customFormat="1" ht="13" x14ac:dyDescent="0.3">
      <c r="B4667" s="53" t="s">
        <v>6407</v>
      </c>
      <c r="C4667" s="53" t="s">
        <v>182</v>
      </c>
      <c r="D4667" s="53" t="s">
        <v>6630</v>
      </c>
      <c r="E4667" s="53">
        <v>42.18779</v>
      </c>
      <c r="F4667" s="53">
        <v>-8.0223549999999992</v>
      </c>
      <c r="G4667" s="54">
        <v>364.65649999999999</v>
      </c>
      <c r="H4667" s="53">
        <v>1938</v>
      </c>
      <c r="I4667" s="53">
        <v>905</v>
      </c>
      <c r="J4667" s="53">
        <v>1033</v>
      </c>
      <c r="K4667" s="52">
        <v>327</v>
      </c>
      <c r="L4667" s="52">
        <v>37.656499999999994</v>
      </c>
      <c r="M4667" s="55">
        <v>2</v>
      </c>
      <c r="N4667" s="61" t="s">
        <v>15</v>
      </c>
      <c r="P4667" s="66"/>
      <c r="Q4667" s="53"/>
      <c r="R4667" s="53"/>
      <c r="S4667" s="53"/>
      <c r="T4667" s="53"/>
      <c r="U4667" s="53"/>
      <c r="V4667" s="53"/>
      <c r="W4667" s="53"/>
      <c r="BY4667" s="53"/>
      <c r="BZ4667" s="53"/>
    </row>
    <row r="4668" spans="2:78" s="52" customFormat="1" ht="13" x14ac:dyDescent="0.3">
      <c r="B4668" s="53" t="s">
        <v>6407</v>
      </c>
      <c r="C4668" s="53" t="s">
        <v>182</v>
      </c>
      <c r="D4668" s="53" t="s">
        <v>6631</v>
      </c>
      <c r="E4668" s="53">
        <v>42.287550000000003</v>
      </c>
      <c r="F4668" s="53">
        <v>-8.143497</v>
      </c>
      <c r="G4668" s="54">
        <v>103.03579999999999</v>
      </c>
      <c r="H4668" s="53">
        <v>5519</v>
      </c>
      <c r="I4668" s="53">
        <v>2656</v>
      </c>
      <c r="J4668" s="53">
        <v>2863</v>
      </c>
      <c r="K4668" s="52">
        <v>327</v>
      </c>
      <c r="L4668" s="52">
        <v>-223.96420000000001</v>
      </c>
      <c r="M4668" s="55">
        <v>2</v>
      </c>
      <c r="N4668" s="61" t="s">
        <v>15</v>
      </c>
      <c r="P4668" s="66"/>
      <c r="Q4668" s="53"/>
      <c r="R4668" s="53"/>
      <c r="S4668" s="53"/>
      <c r="T4668" s="53"/>
      <c r="U4668" s="53"/>
      <c r="V4668" s="53"/>
      <c r="W4668" s="53"/>
      <c r="BY4668" s="53"/>
      <c r="BZ4668" s="53"/>
    </row>
    <row r="4669" spans="2:78" s="52" customFormat="1" ht="13" x14ac:dyDescent="0.3">
      <c r="B4669" s="53" t="s">
        <v>6407</v>
      </c>
      <c r="C4669" s="53" t="s">
        <v>182</v>
      </c>
      <c r="D4669" s="53" t="s">
        <v>6632</v>
      </c>
      <c r="E4669" s="53">
        <v>41.974260000000001</v>
      </c>
      <c r="F4669" s="53">
        <v>-7.2826339999999998</v>
      </c>
      <c r="G4669" s="54">
        <v>805.39099999999996</v>
      </c>
      <c r="H4669" s="53">
        <v>1907</v>
      </c>
      <c r="I4669" s="53">
        <v>934</v>
      </c>
      <c r="J4669" s="53">
        <v>973</v>
      </c>
      <c r="K4669" s="52">
        <v>327</v>
      </c>
      <c r="L4669" s="52">
        <v>478.39099999999996</v>
      </c>
      <c r="M4669" s="55">
        <v>5</v>
      </c>
      <c r="N4669" s="61" t="s">
        <v>17</v>
      </c>
      <c r="P4669" s="66"/>
      <c r="Q4669" s="53"/>
      <c r="R4669" s="53"/>
      <c r="S4669" s="53"/>
      <c r="T4669" s="53"/>
      <c r="U4669" s="53"/>
      <c r="V4669" s="53"/>
      <c r="W4669" s="53"/>
      <c r="BY4669" s="53"/>
      <c r="BZ4669" s="53"/>
    </row>
    <row r="4670" spans="2:78" s="52" customFormat="1" ht="13" x14ac:dyDescent="0.3">
      <c r="B4670" s="53" t="s">
        <v>6407</v>
      </c>
      <c r="C4670" s="53" t="s">
        <v>182</v>
      </c>
      <c r="D4670" s="53" t="s">
        <v>6633</v>
      </c>
      <c r="E4670" s="53">
        <v>42.392490000000002</v>
      </c>
      <c r="F4670" s="53">
        <v>-7.120533</v>
      </c>
      <c r="G4670" s="54">
        <v>297.65769999999998</v>
      </c>
      <c r="H4670" s="53">
        <v>4816</v>
      </c>
      <c r="I4670" s="53">
        <v>2362</v>
      </c>
      <c r="J4670" s="53">
        <v>2454</v>
      </c>
      <c r="K4670" s="52">
        <v>327</v>
      </c>
      <c r="L4670" s="52">
        <v>-29.342300000000023</v>
      </c>
      <c r="M4670" s="55">
        <v>2</v>
      </c>
      <c r="N4670" s="61" t="s">
        <v>15</v>
      </c>
      <c r="P4670" s="66"/>
      <c r="Q4670" s="53"/>
      <c r="R4670" s="53"/>
      <c r="S4670" s="53"/>
      <c r="T4670" s="53"/>
      <c r="U4670" s="53"/>
      <c r="V4670" s="53"/>
      <c r="W4670" s="53"/>
      <c r="BY4670" s="53"/>
      <c r="BZ4670" s="53"/>
    </row>
    <row r="4671" spans="2:78" s="52" customFormat="1" ht="13" x14ac:dyDescent="0.3">
      <c r="B4671" s="53" t="s">
        <v>6407</v>
      </c>
      <c r="C4671" s="53" t="s">
        <v>182</v>
      </c>
      <c r="D4671" s="53" t="s">
        <v>6634</v>
      </c>
      <c r="E4671" s="53">
        <v>42.449629999999999</v>
      </c>
      <c r="F4671" s="53">
        <v>-6.9481919999999997</v>
      </c>
      <c r="G4671" s="54">
        <v>548.24530000000004</v>
      </c>
      <c r="H4671" s="53">
        <v>1585</v>
      </c>
      <c r="I4671" s="53">
        <v>784</v>
      </c>
      <c r="J4671" s="53">
        <v>801</v>
      </c>
      <c r="K4671" s="52">
        <v>327</v>
      </c>
      <c r="L4671" s="52">
        <v>221.24530000000004</v>
      </c>
      <c r="M4671" s="55">
        <v>4</v>
      </c>
      <c r="N4671" s="61" t="s">
        <v>16</v>
      </c>
      <c r="P4671" s="66"/>
      <c r="Q4671" s="53"/>
      <c r="R4671" s="53"/>
      <c r="S4671" s="53"/>
      <c r="T4671" s="53"/>
      <c r="U4671" s="53"/>
      <c r="V4671" s="53"/>
      <c r="W4671" s="53"/>
      <c r="BY4671" s="53"/>
      <c r="BZ4671" s="53"/>
    </row>
    <row r="4672" spans="2:78" s="52" customFormat="1" ht="13" x14ac:dyDescent="0.3">
      <c r="B4672" s="53" t="s">
        <v>6407</v>
      </c>
      <c r="C4672" s="53" t="s">
        <v>182</v>
      </c>
      <c r="D4672" s="53" t="s">
        <v>6635</v>
      </c>
      <c r="E4672" s="53">
        <v>42.373139999999999</v>
      </c>
      <c r="F4672" s="53">
        <v>-8.0716920000000005</v>
      </c>
      <c r="G4672" s="54">
        <v>482.80990000000003</v>
      </c>
      <c r="H4672" s="53">
        <v>1289</v>
      </c>
      <c r="I4672" s="53">
        <v>635</v>
      </c>
      <c r="J4672" s="53">
        <v>654</v>
      </c>
      <c r="K4672" s="52">
        <v>327</v>
      </c>
      <c r="L4672" s="52">
        <v>155.80990000000003</v>
      </c>
      <c r="M4672" s="55">
        <v>2</v>
      </c>
      <c r="N4672" s="61" t="s">
        <v>15</v>
      </c>
      <c r="P4672" s="66"/>
      <c r="Q4672" s="53"/>
      <c r="R4672" s="53"/>
      <c r="S4672" s="53"/>
      <c r="T4672" s="53"/>
      <c r="U4672" s="53"/>
      <c r="V4672" s="53"/>
      <c r="W4672" s="53"/>
      <c r="BY4672" s="53"/>
      <c r="BZ4672" s="53"/>
    </row>
    <row r="4673" spans="2:78" s="52" customFormat="1" ht="13" x14ac:dyDescent="0.3">
      <c r="B4673" s="53" t="s">
        <v>6407</v>
      </c>
      <c r="C4673" s="53" t="s">
        <v>182</v>
      </c>
      <c r="D4673" s="53" t="s">
        <v>6636</v>
      </c>
      <c r="E4673" s="53">
        <v>42.297269999999997</v>
      </c>
      <c r="F4673" s="53">
        <v>-7.8733430000000002</v>
      </c>
      <c r="G4673" s="54">
        <v>271.68950000000001</v>
      </c>
      <c r="H4673" s="53">
        <v>4310</v>
      </c>
      <c r="I4673" s="53">
        <v>2166</v>
      </c>
      <c r="J4673" s="53">
        <v>2144</v>
      </c>
      <c r="K4673" s="52">
        <v>327</v>
      </c>
      <c r="L4673" s="52">
        <v>-55.31049999999999</v>
      </c>
      <c r="M4673" s="55">
        <v>2</v>
      </c>
      <c r="N4673" s="61" t="s">
        <v>15</v>
      </c>
      <c r="P4673" s="66"/>
      <c r="Q4673" s="53"/>
      <c r="R4673" s="53"/>
      <c r="S4673" s="53"/>
      <c r="T4673" s="53"/>
      <c r="U4673" s="53"/>
      <c r="V4673" s="53"/>
      <c r="W4673" s="53"/>
      <c r="BY4673" s="53"/>
      <c r="BZ4673" s="53"/>
    </row>
    <row r="4674" spans="2:78" s="52" customFormat="1" ht="13" x14ac:dyDescent="0.3">
      <c r="B4674" s="53" t="s">
        <v>6407</v>
      </c>
      <c r="C4674" s="53" t="s">
        <v>182</v>
      </c>
      <c r="D4674" s="53" t="s">
        <v>6637</v>
      </c>
      <c r="E4674" s="53">
        <v>42.472799999999999</v>
      </c>
      <c r="F4674" s="53">
        <v>-7.985322</v>
      </c>
      <c r="G4674" s="54">
        <v>510.05869999999999</v>
      </c>
      <c r="H4674" s="53">
        <v>2739</v>
      </c>
      <c r="I4674" s="53">
        <v>1367</v>
      </c>
      <c r="J4674" s="53">
        <v>1372</v>
      </c>
      <c r="K4674" s="52">
        <v>327</v>
      </c>
      <c r="L4674" s="52">
        <v>183.05869999999999</v>
      </c>
      <c r="M4674" s="55">
        <v>2</v>
      </c>
      <c r="N4674" s="61" t="s">
        <v>15</v>
      </c>
      <c r="P4674" s="66"/>
      <c r="Q4674" s="53"/>
      <c r="R4674" s="53"/>
      <c r="S4674" s="53"/>
      <c r="T4674" s="53"/>
      <c r="U4674" s="53"/>
      <c r="V4674" s="53"/>
      <c r="W4674" s="53"/>
      <c r="BY4674" s="53"/>
      <c r="BZ4674" s="53"/>
    </row>
    <row r="4675" spans="2:78" s="52" customFormat="1" ht="13" x14ac:dyDescent="0.3">
      <c r="B4675" s="53" t="s">
        <v>6407</v>
      </c>
      <c r="C4675" s="53" t="s">
        <v>182</v>
      </c>
      <c r="D4675" s="53" t="s">
        <v>6638</v>
      </c>
      <c r="E4675" s="53">
        <v>42.370600000000003</v>
      </c>
      <c r="F4675" s="53">
        <v>-7.2988799999999996</v>
      </c>
      <c r="G4675" s="54">
        <v>879.64329999999995</v>
      </c>
      <c r="H4675" s="53">
        <v>759</v>
      </c>
      <c r="I4675" s="53">
        <v>373</v>
      </c>
      <c r="J4675" s="53">
        <v>386</v>
      </c>
      <c r="K4675" s="52">
        <v>327</v>
      </c>
      <c r="L4675" s="52">
        <v>552.64329999999995</v>
      </c>
      <c r="M4675" s="55">
        <v>5</v>
      </c>
      <c r="N4675" s="61" t="s">
        <v>17</v>
      </c>
      <c r="P4675" s="66"/>
      <c r="Q4675" s="53"/>
      <c r="R4675" s="53"/>
      <c r="S4675" s="53"/>
      <c r="T4675" s="53"/>
      <c r="U4675" s="53"/>
      <c r="V4675" s="53"/>
      <c r="W4675" s="53"/>
      <c r="BY4675" s="53"/>
      <c r="BZ4675" s="53"/>
    </row>
    <row r="4676" spans="2:78" s="52" customFormat="1" ht="13" x14ac:dyDescent="0.3">
      <c r="B4676" s="53" t="s">
        <v>6407</v>
      </c>
      <c r="C4676" s="53" t="s">
        <v>182</v>
      </c>
      <c r="D4676" s="53" t="s">
        <v>6639</v>
      </c>
      <c r="E4676" s="53">
        <v>42.113050000000001</v>
      </c>
      <c r="F4676" s="53">
        <v>-7.7569910000000002</v>
      </c>
      <c r="G4676" s="54">
        <v>639.22280000000001</v>
      </c>
      <c r="H4676" s="53">
        <v>1466</v>
      </c>
      <c r="I4676" s="53">
        <v>667</v>
      </c>
      <c r="J4676" s="53">
        <v>799</v>
      </c>
      <c r="K4676" s="52">
        <v>327</v>
      </c>
      <c r="L4676" s="52">
        <v>312.22280000000001</v>
      </c>
      <c r="M4676" s="55">
        <v>4</v>
      </c>
      <c r="N4676" s="61" t="s">
        <v>16</v>
      </c>
      <c r="P4676" s="66"/>
      <c r="Q4676" s="53"/>
      <c r="R4676" s="53"/>
      <c r="S4676" s="53"/>
      <c r="T4676" s="53"/>
      <c r="U4676" s="53"/>
      <c r="V4676" s="53"/>
      <c r="W4676" s="53"/>
      <c r="BY4676" s="53"/>
      <c r="BZ4676" s="53"/>
    </row>
    <row r="4677" spans="2:78" s="52" customFormat="1" ht="13" x14ac:dyDescent="0.3">
      <c r="B4677" s="53" t="s">
        <v>6407</v>
      </c>
      <c r="C4677" s="53" t="s">
        <v>182</v>
      </c>
      <c r="D4677" s="53" t="s">
        <v>6640</v>
      </c>
      <c r="E4677" s="53">
        <v>42.086289999999998</v>
      </c>
      <c r="F4677" s="53">
        <v>-7.6033249999999999</v>
      </c>
      <c r="G4677" s="54">
        <v>650.49040000000002</v>
      </c>
      <c r="H4677" s="53">
        <v>1587</v>
      </c>
      <c r="I4677" s="53">
        <v>790</v>
      </c>
      <c r="J4677" s="53">
        <v>797</v>
      </c>
      <c r="K4677" s="52">
        <v>327</v>
      </c>
      <c r="L4677" s="52">
        <v>323.49040000000002</v>
      </c>
      <c r="M4677" s="55">
        <v>4</v>
      </c>
      <c r="N4677" s="61" t="s">
        <v>16</v>
      </c>
      <c r="P4677" s="66"/>
      <c r="Q4677" s="53"/>
      <c r="R4677" s="53"/>
      <c r="S4677" s="53"/>
      <c r="T4677" s="53"/>
      <c r="U4677" s="53"/>
      <c r="V4677" s="53"/>
      <c r="W4677" s="53"/>
      <c r="BY4677" s="53"/>
      <c r="BZ4677" s="53"/>
    </row>
    <row r="4678" spans="2:78" s="52" customFormat="1" ht="13" x14ac:dyDescent="0.3">
      <c r="B4678" s="53" t="s">
        <v>6407</v>
      </c>
      <c r="C4678" s="53" t="s">
        <v>182</v>
      </c>
      <c r="D4678" s="53" t="s">
        <v>6641</v>
      </c>
      <c r="E4678" s="53">
        <v>42.240900000000003</v>
      </c>
      <c r="F4678" s="53">
        <v>-7.8253250000000003</v>
      </c>
      <c r="G4678" s="54">
        <v>387.03320000000002</v>
      </c>
      <c r="H4678" s="53">
        <v>1697</v>
      </c>
      <c r="I4678" s="53">
        <v>852</v>
      </c>
      <c r="J4678" s="53">
        <v>845</v>
      </c>
      <c r="K4678" s="52">
        <v>327</v>
      </c>
      <c r="L4678" s="52">
        <v>60.033200000000022</v>
      </c>
      <c r="M4678" s="55">
        <v>2</v>
      </c>
      <c r="N4678" s="61" t="s">
        <v>15</v>
      </c>
      <c r="P4678" s="66"/>
      <c r="Q4678" s="53"/>
      <c r="R4678" s="53"/>
      <c r="S4678" s="53"/>
      <c r="T4678" s="53"/>
      <c r="U4678" s="53"/>
      <c r="V4678" s="53"/>
      <c r="W4678" s="53"/>
      <c r="BY4678" s="53"/>
      <c r="BZ4678" s="53"/>
    </row>
    <row r="4679" spans="2:78" s="52" customFormat="1" ht="13" x14ac:dyDescent="0.3">
      <c r="B4679" s="53" t="s">
        <v>6407</v>
      </c>
      <c r="C4679" s="53" t="s">
        <v>182</v>
      </c>
      <c r="D4679" s="53" t="s">
        <v>6642</v>
      </c>
      <c r="E4679" s="53">
        <v>42.388739999999999</v>
      </c>
      <c r="F4679" s="53">
        <v>-7.266197</v>
      </c>
      <c r="G4679" s="54">
        <v>846.84739999999999</v>
      </c>
      <c r="H4679" s="53">
        <v>479</v>
      </c>
      <c r="I4679" s="53">
        <v>235</v>
      </c>
      <c r="J4679" s="53">
        <v>244</v>
      </c>
      <c r="K4679" s="52">
        <v>327</v>
      </c>
      <c r="L4679" s="52">
        <v>519.84739999999999</v>
      </c>
      <c r="M4679" s="55">
        <v>5</v>
      </c>
      <c r="N4679" s="61" t="s">
        <v>17</v>
      </c>
      <c r="P4679" s="66"/>
      <c r="Q4679" s="53"/>
      <c r="R4679" s="53"/>
      <c r="S4679" s="53"/>
      <c r="T4679" s="53"/>
      <c r="U4679" s="53"/>
      <c r="V4679" s="53"/>
      <c r="W4679" s="53"/>
      <c r="BY4679" s="53"/>
      <c r="BZ4679" s="53"/>
    </row>
    <row r="4680" spans="2:78" s="52" customFormat="1" ht="13" x14ac:dyDescent="0.3">
      <c r="B4680" s="53" t="s">
        <v>6407</v>
      </c>
      <c r="C4680" s="53" t="s">
        <v>182</v>
      </c>
      <c r="D4680" s="53" t="s">
        <v>6643</v>
      </c>
      <c r="E4680" s="53">
        <v>42.316519999999997</v>
      </c>
      <c r="F4680" s="53">
        <v>-7.9548540000000001</v>
      </c>
      <c r="G4680" s="54">
        <v>375.32690000000002</v>
      </c>
      <c r="H4680" s="53">
        <v>2635</v>
      </c>
      <c r="I4680" s="53">
        <v>1333</v>
      </c>
      <c r="J4680" s="53">
        <v>1302</v>
      </c>
      <c r="K4680" s="52">
        <v>327</v>
      </c>
      <c r="L4680" s="52">
        <v>48.326900000000023</v>
      </c>
      <c r="M4680" s="55">
        <v>2</v>
      </c>
      <c r="N4680" s="61" t="s">
        <v>15</v>
      </c>
      <c r="P4680" s="66"/>
      <c r="Q4680" s="53"/>
      <c r="R4680" s="53"/>
      <c r="S4680" s="53"/>
      <c r="T4680" s="53"/>
      <c r="U4680" s="53"/>
      <c r="V4680" s="53"/>
      <c r="W4680" s="53"/>
      <c r="BY4680" s="53"/>
      <c r="BZ4680" s="53"/>
    </row>
    <row r="4681" spans="2:78" s="52" customFormat="1" ht="13" x14ac:dyDescent="0.3">
      <c r="B4681" s="53" t="s">
        <v>6407</v>
      </c>
      <c r="C4681" s="53" t="s">
        <v>182</v>
      </c>
      <c r="D4681" s="53" t="s">
        <v>6644</v>
      </c>
      <c r="E4681" s="53">
        <v>42.024630000000002</v>
      </c>
      <c r="F4681" s="53">
        <v>-7.616568</v>
      </c>
      <c r="G4681" s="54">
        <v>644.98320000000001</v>
      </c>
      <c r="H4681" s="53">
        <v>1656</v>
      </c>
      <c r="I4681" s="53">
        <v>807</v>
      </c>
      <c r="J4681" s="53">
        <v>849</v>
      </c>
      <c r="K4681" s="52">
        <v>327</v>
      </c>
      <c r="L4681" s="52">
        <v>317.98320000000001</v>
      </c>
      <c r="M4681" s="55">
        <v>4</v>
      </c>
      <c r="N4681" s="61" t="s">
        <v>16</v>
      </c>
      <c r="P4681" s="66"/>
      <c r="Q4681" s="53"/>
      <c r="R4681" s="53"/>
      <c r="S4681" s="53"/>
      <c r="T4681" s="53"/>
      <c r="U4681" s="53"/>
      <c r="V4681" s="53"/>
      <c r="W4681" s="53"/>
      <c r="BY4681" s="53"/>
      <c r="BZ4681" s="53"/>
    </row>
    <row r="4682" spans="2:78" s="52" customFormat="1" ht="13" x14ac:dyDescent="0.3">
      <c r="B4682" s="53" t="s">
        <v>6407</v>
      </c>
      <c r="C4682" s="53" t="s">
        <v>182</v>
      </c>
      <c r="D4682" s="53" t="s">
        <v>6645</v>
      </c>
      <c r="E4682" s="53">
        <v>42.250599999999999</v>
      </c>
      <c r="F4682" s="53">
        <v>-7.0259900000000002</v>
      </c>
      <c r="G4682" s="54">
        <v>882.01229999999998</v>
      </c>
      <c r="H4682" s="53">
        <v>1106</v>
      </c>
      <c r="I4682" s="53">
        <v>558</v>
      </c>
      <c r="J4682" s="53">
        <v>548</v>
      </c>
      <c r="K4682" s="52">
        <v>327</v>
      </c>
      <c r="L4682" s="52">
        <v>555.01229999999998</v>
      </c>
      <c r="M4682" s="55">
        <v>5</v>
      </c>
      <c r="N4682" s="61" t="s">
        <v>17</v>
      </c>
      <c r="P4682" s="66"/>
      <c r="Q4682" s="53"/>
      <c r="R4682" s="53"/>
      <c r="S4682" s="53"/>
      <c r="T4682" s="53"/>
      <c r="U4682" s="53"/>
      <c r="V4682" s="53"/>
      <c r="W4682" s="53"/>
      <c r="BY4682" s="53"/>
      <c r="BZ4682" s="53"/>
    </row>
    <row r="4683" spans="2:78" s="52" customFormat="1" ht="13" x14ac:dyDescent="0.3">
      <c r="B4683" s="53" t="s">
        <v>6407</v>
      </c>
      <c r="C4683" s="53" t="s">
        <v>182</v>
      </c>
      <c r="D4683" s="53" t="s">
        <v>6646</v>
      </c>
      <c r="E4683" s="53">
        <v>42.1</v>
      </c>
      <c r="F4683" s="53">
        <v>-7.95</v>
      </c>
      <c r="G4683" s="54">
        <v>727.37339999999995</v>
      </c>
      <c r="H4683" s="53">
        <v>1269</v>
      </c>
      <c r="I4683" s="53">
        <v>606</v>
      </c>
      <c r="J4683" s="53">
        <v>663</v>
      </c>
      <c r="K4683" s="52">
        <v>327</v>
      </c>
      <c r="L4683" s="52">
        <v>400.37339999999995</v>
      </c>
      <c r="M4683" s="55">
        <v>5</v>
      </c>
      <c r="N4683" s="61" t="s">
        <v>17</v>
      </c>
      <c r="P4683" s="66"/>
      <c r="Q4683" s="53"/>
      <c r="R4683" s="53"/>
      <c r="S4683" s="53"/>
      <c r="T4683" s="53"/>
      <c r="U4683" s="53"/>
      <c r="V4683" s="53"/>
      <c r="W4683" s="53"/>
      <c r="BY4683" s="53"/>
      <c r="BZ4683" s="53"/>
    </row>
    <row r="4684" spans="2:78" s="52" customFormat="1" ht="13" x14ac:dyDescent="0.3">
      <c r="B4684" s="53" t="s">
        <v>6407</v>
      </c>
      <c r="C4684" s="53" t="s">
        <v>182</v>
      </c>
      <c r="D4684" s="53" t="s">
        <v>6647</v>
      </c>
      <c r="E4684" s="53">
        <v>41.940449999999998</v>
      </c>
      <c r="F4684" s="53">
        <v>-7.4391220000000002</v>
      </c>
      <c r="G4684" s="54">
        <v>387.786</v>
      </c>
      <c r="H4684" s="53">
        <v>14391</v>
      </c>
      <c r="I4684" s="53">
        <v>7105</v>
      </c>
      <c r="J4684" s="53">
        <v>7286</v>
      </c>
      <c r="K4684" s="52">
        <v>327</v>
      </c>
      <c r="L4684" s="52">
        <v>60.786000000000001</v>
      </c>
      <c r="M4684" s="55">
        <v>2</v>
      </c>
      <c r="N4684" s="61" t="s">
        <v>15</v>
      </c>
      <c r="P4684" s="66"/>
      <c r="Q4684" s="53"/>
      <c r="R4684" s="53"/>
      <c r="S4684" s="53"/>
      <c r="T4684" s="53"/>
      <c r="U4684" s="53"/>
      <c r="V4684" s="53"/>
      <c r="W4684" s="53"/>
      <c r="BY4684" s="53"/>
      <c r="BZ4684" s="53"/>
    </row>
    <row r="4685" spans="2:78" s="52" customFormat="1" ht="13" x14ac:dyDescent="0.3">
      <c r="B4685" s="53" t="s">
        <v>6407</v>
      </c>
      <c r="C4685" s="53" t="s">
        <v>182</v>
      </c>
      <c r="D4685" s="53" t="s">
        <v>6648</v>
      </c>
      <c r="E4685" s="53">
        <v>42.179189999999998</v>
      </c>
      <c r="F4685" s="53">
        <v>-7.1127539999999998</v>
      </c>
      <c r="G4685" s="54">
        <v>703.6934</v>
      </c>
      <c r="H4685" s="53">
        <v>3382</v>
      </c>
      <c r="I4685" s="53">
        <v>1670</v>
      </c>
      <c r="J4685" s="53">
        <v>1712</v>
      </c>
      <c r="K4685" s="52">
        <v>327</v>
      </c>
      <c r="L4685" s="52">
        <v>376.6934</v>
      </c>
      <c r="M4685" s="55">
        <v>4</v>
      </c>
      <c r="N4685" s="61" t="s">
        <v>16</v>
      </c>
      <c r="P4685" s="66"/>
      <c r="Q4685" s="53"/>
      <c r="R4685" s="53"/>
      <c r="S4685" s="53"/>
      <c r="T4685" s="53"/>
      <c r="U4685" s="53"/>
      <c r="V4685" s="53"/>
      <c r="W4685" s="53"/>
      <c r="BY4685" s="53"/>
      <c r="BZ4685" s="53"/>
    </row>
    <row r="4686" spans="2:78" s="52" customFormat="1" ht="13" x14ac:dyDescent="0.3">
      <c r="B4686" s="53" t="s">
        <v>6407</v>
      </c>
      <c r="C4686" s="53" t="s">
        <v>182</v>
      </c>
      <c r="D4686" s="53" t="s">
        <v>6649</v>
      </c>
      <c r="E4686" s="53">
        <v>42.464509999999997</v>
      </c>
      <c r="F4686" s="53">
        <v>-7.8928070000000004</v>
      </c>
      <c r="G4686" s="54">
        <v>504.06670000000003</v>
      </c>
      <c r="H4686" s="53">
        <v>2215</v>
      </c>
      <c r="I4686" s="53">
        <v>1091</v>
      </c>
      <c r="J4686" s="53">
        <v>1124</v>
      </c>
      <c r="K4686" s="52">
        <v>327</v>
      </c>
      <c r="L4686" s="52">
        <v>177.06670000000003</v>
      </c>
      <c r="M4686" s="55">
        <v>2</v>
      </c>
      <c r="N4686" s="61" t="s">
        <v>15</v>
      </c>
      <c r="P4686" s="66"/>
      <c r="Q4686" s="53"/>
      <c r="R4686" s="53"/>
      <c r="S4686" s="53"/>
      <c r="T4686" s="53"/>
      <c r="U4686" s="53"/>
      <c r="V4686" s="53"/>
      <c r="W4686" s="53"/>
      <c r="BY4686" s="53"/>
      <c r="BZ4686" s="53"/>
    </row>
    <row r="4687" spans="2:78" s="52" customFormat="1" ht="13" x14ac:dyDescent="0.3">
      <c r="B4687" s="53" t="s">
        <v>6407</v>
      </c>
      <c r="C4687" s="53" t="s">
        <v>182</v>
      </c>
      <c r="D4687" s="53" t="s">
        <v>6650</v>
      </c>
      <c r="E4687" s="53">
        <v>42.415210000000002</v>
      </c>
      <c r="F4687" s="53">
        <v>-7.059831</v>
      </c>
      <c r="G4687" s="54">
        <v>319.5154</v>
      </c>
      <c r="H4687" s="53">
        <v>2164</v>
      </c>
      <c r="I4687" s="53">
        <v>1084</v>
      </c>
      <c r="J4687" s="53">
        <v>1080</v>
      </c>
      <c r="K4687" s="52">
        <v>327</v>
      </c>
      <c r="L4687" s="52">
        <v>-7.4846000000000004</v>
      </c>
      <c r="M4687" s="55">
        <v>2</v>
      </c>
      <c r="N4687" s="61" t="s">
        <v>15</v>
      </c>
      <c r="P4687" s="66"/>
      <c r="Q4687" s="53"/>
      <c r="R4687" s="53"/>
      <c r="S4687" s="53"/>
      <c r="T4687" s="53"/>
      <c r="U4687" s="53"/>
      <c r="V4687" s="53"/>
      <c r="W4687" s="53"/>
      <c r="BY4687" s="53"/>
      <c r="BZ4687" s="53"/>
    </row>
    <row r="4688" spans="2:78" s="52" customFormat="1" ht="13" x14ac:dyDescent="0.3">
      <c r="B4688" s="53" t="s">
        <v>6407</v>
      </c>
      <c r="C4688" s="53" t="s">
        <v>182</v>
      </c>
      <c r="D4688" s="53" t="s">
        <v>6651</v>
      </c>
      <c r="E4688" s="53">
        <v>42.160559999999997</v>
      </c>
      <c r="F4688" s="53">
        <v>-7.6123349999999999</v>
      </c>
      <c r="G4688" s="54">
        <v>665.17139999999995</v>
      </c>
      <c r="H4688" s="53">
        <v>1686</v>
      </c>
      <c r="I4688" s="53">
        <v>834</v>
      </c>
      <c r="J4688" s="53">
        <v>852</v>
      </c>
      <c r="K4688" s="52">
        <v>327</v>
      </c>
      <c r="L4688" s="52">
        <v>338.17139999999995</v>
      </c>
      <c r="M4688" s="55">
        <v>4</v>
      </c>
      <c r="N4688" s="61" t="s">
        <v>16</v>
      </c>
      <c r="P4688" s="66"/>
      <c r="Q4688" s="53"/>
      <c r="R4688" s="53"/>
      <c r="S4688" s="53"/>
      <c r="T4688" s="53"/>
      <c r="U4688" s="53"/>
      <c r="V4688" s="53"/>
      <c r="W4688" s="53"/>
      <c r="BY4688" s="53"/>
      <c r="BZ4688" s="53"/>
    </row>
    <row r="4689" spans="2:78" s="52" customFormat="1" ht="13" x14ac:dyDescent="0.3">
      <c r="B4689" s="53" t="s">
        <v>6407</v>
      </c>
      <c r="C4689" s="53" t="s">
        <v>182</v>
      </c>
      <c r="D4689" s="53" t="s">
        <v>6652</v>
      </c>
      <c r="E4689" s="53">
        <v>42.0871</v>
      </c>
      <c r="F4689" s="53">
        <v>-7.7946949999999999</v>
      </c>
      <c r="G4689" s="54">
        <v>638.74350000000004</v>
      </c>
      <c r="H4689" s="53">
        <v>991</v>
      </c>
      <c r="I4689" s="53">
        <v>479</v>
      </c>
      <c r="J4689" s="53">
        <v>512</v>
      </c>
      <c r="K4689" s="52">
        <v>327</v>
      </c>
      <c r="L4689" s="52">
        <v>311.74350000000004</v>
      </c>
      <c r="M4689" s="55">
        <v>4</v>
      </c>
      <c r="N4689" s="61" t="s">
        <v>16</v>
      </c>
      <c r="P4689" s="66"/>
      <c r="Q4689" s="53"/>
      <c r="R4689" s="53"/>
      <c r="S4689" s="53"/>
      <c r="T4689" s="53"/>
      <c r="U4689" s="53"/>
      <c r="V4689" s="53"/>
      <c r="W4689" s="53"/>
      <c r="BY4689" s="53"/>
      <c r="BZ4689" s="53"/>
    </row>
    <row r="4690" spans="2:78" s="52" customFormat="1" ht="13" x14ac:dyDescent="0.3">
      <c r="B4690" s="53" t="s">
        <v>6407</v>
      </c>
      <c r="C4690" s="53" t="s">
        <v>182</v>
      </c>
      <c r="D4690" s="53" t="s">
        <v>6653</v>
      </c>
      <c r="E4690" s="53">
        <v>41.90748</v>
      </c>
      <c r="F4690" s="53">
        <v>-7.3140340000000004</v>
      </c>
      <c r="G4690" s="54">
        <v>741.30650000000003</v>
      </c>
      <c r="H4690" s="53">
        <v>2324</v>
      </c>
      <c r="I4690" s="53">
        <v>1164</v>
      </c>
      <c r="J4690" s="53">
        <v>1160</v>
      </c>
      <c r="K4690" s="52">
        <v>327</v>
      </c>
      <c r="L4690" s="52">
        <v>414.30650000000003</v>
      </c>
      <c r="M4690" s="55">
        <v>5</v>
      </c>
      <c r="N4690" s="61" t="s">
        <v>17</v>
      </c>
      <c r="P4690" s="66"/>
      <c r="Q4690" s="53"/>
      <c r="R4690" s="53"/>
      <c r="S4690" s="53"/>
      <c r="T4690" s="53"/>
      <c r="U4690" s="53"/>
      <c r="V4690" s="53"/>
      <c r="W4690" s="53"/>
      <c r="BY4690" s="53"/>
      <c r="BZ4690" s="53"/>
    </row>
    <row r="4691" spans="2:78" s="52" customFormat="1" ht="13" x14ac:dyDescent="0.3">
      <c r="B4691" s="53" t="s">
        <v>6407</v>
      </c>
      <c r="C4691" s="53" t="s">
        <v>182</v>
      </c>
      <c r="D4691" s="53" t="s">
        <v>6654</v>
      </c>
      <c r="E4691" s="53">
        <v>42.178249999999998</v>
      </c>
      <c r="F4691" s="53">
        <v>-7.1716379999999997</v>
      </c>
      <c r="G4691" s="54">
        <v>796.09360000000004</v>
      </c>
      <c r="H4691" s="53">
        <v>700</v>
      </c>
      <c r="I4691" s="53">
        <v>387</v>
      </c>
      <c r="J4691" s="53">
        <v>313</v>
      </c>
      <c r="K4691" s="52">
        <v>327</v>
      </c>
      <c r="L4691" s="52">
        <v>469.09360000000004</v>
      </c>
      <c r="M4691" s="55">
        <v>5</v>
      </c>
      <c r="N4691" s="61" t="s">
        <v>17</v>
      </c>
      <c r="P4691" s="66"/>
      <c r="Q4691" s="53"/>
      <c r="R4691" s="53"/>
      <c r="S4691" s="53"/>
      <c r="T4691" s="53"/>
      <c r="U4691" s="53"/>
      <c r="V4691" s="53"/>
      <c r="W4691" s="53"/>
      <c r="BY4691" s="53"/>
      <c r="BZ4691" s="53"/>
    </row>
    <row r="4692" spans="2:78" s="52" customFormat="1" ht="13" x14ac:dyDescent="0.3">
      <c r="B4692" s="53" t="s">
        <v>6407</v>
      </c>
      <c r="C4692" s="53" t="s">
        <v>182</v>
      </c>
      <c r="D4692" s="53" t="s">
        <v>6655</v>
      </c>
      <c r="E4692" s="53">
        <v>42.063659999999999</v>
      </c>
      <c r="F4692" s="53">
        <v>-7.7244120000000001</v>
      </c>
      <c r="G4692" s="54">
        <v>624.35500000000002</v>
      </c>
      <c r="H4692" s="53">
        <v>10161</v>
      </c>
      <c r="I4692" s="53">
        <v>5005</v>
      </c>
      <c r="J4692" s="53">
        <v>5156</v>
      </c>
      <c r="K4692" s="52">
        <v>327</v>
      </c>
      <c r="L4692" s="52">
        <v>297.35500000000002</v>
      </c>
      <c r="M4692" s="55">
        <v>4</v>
      </c>
      <c r="N4692" s="61" t="s">
        <v>16</v>
      </c>
      <c r="P4692" s="66"/>
      <c r="Q4692" s="53"/>
      <c r="R4692" s="53"/>
      <c r="S4692" s="53"/>
      <c r="T4692" s="53"/>
      <c r="U4692" s="53"/>
      <c r="V4692" s="53"/>
      <c r="W4692" s="53"/>
      <c r="BY4692" s="53"/>
      <c r="BZ4692" s="53"/>
    </row>
    <row r="4693" spans="2:78" s="52" customFormat="1" ht="13" x14ac:dyDescent="0.3">
      <c r="B4693" s="53" t="s">
        <v>6407</v>
      </c>
      <c r="C4693" s="53" t="s">
        <v>182</v>
      </c>
      <c r="D4693" s="53" t="s">
        <v>6656</v>
      </c>
      <c r="E4693" s="53">
        <v>42.204219999999999</v>
      </c>
      <c r="F4693" s="53">
        <v>-7.7349620000000003</v>
      </c>
      <c r="G4693" s="54">
        <v>541.01649999999995</v>
      </c>
      <c r="H4693" s="53">
        <v>1789</v>
      </c>
      <c r="I4693" s="53">
        <v>898</v>
      </c>
      <c r="J4693" s="53">
        <v>891</v>
      </c>
      <c r="K4693" s="52">
        <v>327</v>
      </c>
      <c r="L4693" s="52">
        <v>214.01649999999995</v>
      </c>
      <c r="M4693" s="55">
        <v>4</v>
      </c>
      <c r="N4693" s="61" t="s">
        <v>16</v>
      </c>
      <c r="P4693" s="66"/>
      <c r="Q4693" s="53"/>
      <c r="R4693" s="53"/>
      <c r="S4693" s="53"/>
      <c r="T4693" s="53"/>
      <c r="U4693" s="53"/>
      <c r="V4693" s="53"/>
      <c r="W4693" s="53"/>
      <c r="BY4693" s="53"/>
      <c r="BZ4693" s="53"/>
    </row>
    <row r="4694" spans="2:78" s="52" customFormat="1" ht="13" x14ac:dyDescent="0.3">
      <c r="B4694" s="53" t="s">
        <v>6407</v>
      </c>
      <c r="C4694" s="53" t="s">
        <v>182</v>
      </c>
      <c r="D4694" s="53" t="s">
        <v>6657</v>
      </c>
      <c r="E4694" s="53">
        <v>42.319569999999999</v>
      </c>
      <c r="F4694" s="53">
        <v>-7.6293230000000003</v>
      </c>
      <c r="G4694" s="54">
        <v>688.63559999999995</v>
      </c>
      <c r="H4694" s="53">
        <v>962</v>
      </c>
      <c r="I4694" s="53">
        <v>472</v>
      </c>
      <c r="J4694" s="53">
        <v>490</v>
      </c>
      <c r="K4694" s="52">
        <v>327</v>
      </c>
      <c r="L4694" s="52">
        <v>361.63559999999995</v>
      </c>
      <c r="M4694" s="55">
        <v>4</v>
      </c>
      <c r="N4694" s="61" t="s">
        <v>16</v>
      </c>
      <c r="P4694" s="66"/>
      <c r="Q4694" s="53"/>
      <c r="R4694" s="53"/>
      <c r="S4694" s="53"/>
      <c r="T4694" s="53"/>
      <c r="U4694" s="53"/>
      <c r="V4694" s="53"/>
      <c r="W4694" s="53"/>
      <c r="BY4694" s="53"/>
      <c r="BZ4694" s="53"/>
    </row>
    <row r="4695" spans="2:78" s="52" customFormat="1" ht="13" x14ac:dyDescent="0.3">
      <c r="B4695" s="53" t="s">
        <v>1664</v>
      </c>
      <c r="C4695" s="53" t="s">
        <v>184</v>
      </c>
      <c r="D4695" s="53" t="s">
        <v>1665</v>
      </c>
      <c r="E4695" s="53">
        <v>43.266669999999998</v>
      </c>
      <c r="F4695" s="53">
        <v>-6.6166669999999996</v>
      </c>
      <c r="G4695" s="54">
        <v>580.72879999999998</v>
      </c>
      <c r="H4695" s="53">
        <v>2068</v>
      </c>
      <c r="I4695" s="53">
        <v>1056</v>
      </c>
      <c r="J4695" s="53">
        <v>1012</v>
      </c>
      <c r="K4695" s="52">
        <v>214</v>
      </c>
      <c r="L4695" s="52">
        <v>366.72879999999998</v>
      </c>
      <c r="M4695" s="55">
        <v>4</v>
      </c>
      <c r="N4695" s="61" t="s">
        <v>16</v>
      </c>
      <c r="P4695" s="66"/>
      <c r="Q4695" s="53"/>
      <c r="R4695" s="53"/>
      <c r="S4695" s="53"/>
      <c r="T4695" s="53"/>
      <c r="U4695" s="53"/>
      <c r="V4695" s="53"/>
      <c r="W4695" s="53"/>
      <c r="BY4695" s="53"/>
      <c r="BZ4695" s="53"/>
    </row>
    <row r="4696" spans="2:78" s="52" customFormat="1" ht="13" x14ac:dyDescent="0.3">
      <c r="B4696" s="53" t="s">
        <v>1664</v>
      </c>
      <c r="C4696" s="53" t="s">
        <v>184</v>
      </c>
      <c r="D4696" s="53" t="s">
        <v>1666</v>
      </c>
      <c r="E4696" s="53">
        <v>43.149700000000003</v>
      </c>
      <c r="F4696" s="53">
        <v>-5.6878729999999997</v>
      </c>
      <c r="G4696" s="54">
        <v>870.39919999999995</v>
      </c>
      <c r="H4696" s="53">
        <v>12766</v>
      </c>
      <c r="I4696" s="53">
        <v>6260</v>
      </c>
      <c r="J4696" s="53">
        <v>6506</v>
      </c>
      <c r="K4696" s="52">
        <v>214</v>
      </c>
      <c r="L4696" s="52">
        <v>656.39919999999995</v>
      </c>
      <c r="M4696" s="55">
        <v>6</v>
      </c>
      <c r="N4696" s="61" t="s">
        <v>17</v>
      </c>
      <c r="P4696" s="66"/>
      <c r="Q4696" s="53"/>
      <c r="R4696" s="53"/>
      <c r="S4696" s="53"/>
      <c r="T4696" s="53"/>
      <c r="U4696" s="53"/>
      <c r="V4696" s="53"/>
      <c r="W4696" s="53"/>
      <c r="BY4696" s="53"/>
      <c r="BZ4696" s="53"/>
    </row>
    <row r="4697" spans="2:78" s="52" customFormat="1" ht="13" x14ac:dyDescent="0.3">
      <c r="B4697" s="53" t="s">
        <v>1664</v>
      </c>
      <c r="C4697" s="53" t="s">
        <v>184</v>
      </c>
      <c r="D4697" s="53" t="s">
        <v>1667</v>
      </c>
      <c r="E4697" s="53">
        <v>43.244289999999999</v>
      </c>
      <c r="F4697" s="53">
        <v>-5.0741909999999999</v>
      </c>
      <c r="G4697" s="54">
        <v>595.18299999999999</v>
      </c>
      <c r="H4697" s="53">
        <v>815</v>
      </c>
      <c r="I4697" s="53">
        <v>437</v>
      </c>
      <c r="J4697" s="53">
        <v>378</v>
      </c>
      <c r="K4697" s="52">
        <v>214</v>
      </c>
      <c r="L4697" s="52">
        <v>381.18299999999999</v>
      </c>
      <c r="M4697" s="55">
        <v>4</v>
      </c>
      <c r="N4697" s="61" t="s">
        <v>16</v>
      </c>
      <c r="P4697" s="66"/>
      <c r="Q4697" s="53"/>
      <c r="R4697" s="53"/>
      <c r="S4697" s="53"/>
      <c r="T4697" s="53"/>
      <c r="U4697" s="53"/>
      <c r="V4697" s="53"/>
      <c r="W4697" s="53"/>
      <c r="BY4697" s="53"/>
      <c r="BZ4697" s="53"/>
    </row>
    <row r="4698" spans="2:78" s="52" customFormat="1" ht="13" x14ac:dyDescent="0.3">
      <c r="B4698" s="53" t="s">
        <v>1664</v>
      </c>
      <c r="C4698" s="53" t="s">
        <v>184</v>
      </c>
      <c r="D4698" s="53" t="s">
        <v>1668</v>
      </c>
      <c r="E4698" s="53">
        <v>43.555770000000003</v>
      </c>
      <c r="F4698" s="53">
        <v>-5.9276169999999997</v>
      </c>
      <c r="G4698" s="54">
        <v>8.8966729999999998</v>
      </c>
      <c r="H4698" s="53">
        <v>84242</v>
      </c>
      <c r="I4698" s="53">
        <v>40419</v>
      </c>
      <c r="J4698" s="53">
        <v>43823</v>
      </c>
      <c r="K4698" s="52">
        <v>214</v>
      </c>
      <c r="L4698" s="52">
        <v>-205.10332700000001</v>
      </c>
      <c r="M4698" s="55">
        <v>2</v>
      </c>
      <c r="N4698" s="61" t="s">
        <v>15</v>
      </c>
      <c r="P4698" s="66"/>
      <c r="Q4698" s="53"/>
      <c r="R4698" s="53"/>
      <c r="S4698" s="53"/>
      <c r="T4698" s="53"/>
      <c r="U4698" s="53"/>
      <c r="V4698" s="53"/>
      <c r="W4698" s="53"/>
      <c r="BY4698" s="53"/>
      <c r="BZ4698" s="53"/>
    </row>
    <row r="4699" spans="2:78" s="52" customFormat="1" ht="13" x14ac:dyDescent="0.3">
      <c r="B4699" s="53" t="s">
        <v>1664</v>
      </c>
      <c r="C4699" s="53" t="s">
        <v>184</v>
      </c>
      <c r="D4699" s="53" t="s">
        <v>1669</v>
      </c>
      <c r="E4699" s="53">
        <v>43.282530000000001</v>
      </c>
      <c r="F4699" s="53">
        <v>-6.2189050000000003</v>
      </c>
      <c r="G4699" s="54">
        <v>220.39189999999999</v>
      </c>
      <c r="H4699" s="53">
        <v>1807</v>
      </c>
      <c r="I4699" s="53">
        <v>927</v>
      </c>
      <c r="J4699" s="53">
        <v>880</v>
      </c>
      <c r="K4699" s="52">
        <v>214</v>
      </c>
      <c r="L4699" s="52">
        <v>6.3918999999999926</v>
      </c>
      <c r="M4699" s="55">
        <v>2</v>
      </c>
      <c r="N4699" s="61" t="s">
        <v>15</v>
      </c>
      <c r="P4699" s="66"/>
      <c r="Q4699" s="53"/>
      <c r="R4699" s="53"/>
      <c r="S4699" s="53"/>
      <c r="T4699" s="53"/>
      <c r="U4699" s="53"/>
      <c r="V4699" s="53"/>
      <c r="W4699" s="53"/>
      <c r="BY4699" s="53"/>
      <c r="BZ4699" s="53"/>
    </row>
    <row r="4700" spans="2:78" s="52" customFormat="1" ht="13" x14ac:dyDescent="0.3">
      <c r="B4700" s="53" t="s">
        <v>1664</v>
      </c>
      <c r="C4700" s="53" t="s">
        <v>184</v>
      </c>
      <c r="D4700" s="53" t="s">
        <v>1670</v>
      </c>
      <c r="E4700" s="53">
        <v>43.3307</v>
      </c>
      <c r="F4700" s="53">
        <v>-5.5648850000000003</v>
      </c>
      <c r="G4700" s="54">
        <v>320.12939999999998</v>
      </c>
      <c r="H4700" s="53">
        <v>1880</v>
      </c>
      <c r="I4700" s="53">
        <v>893</v>
      </c>
      <c r="J4700" s="53">
        <v>987</v>
      </c>
      <c r="K4700" s="52">
        <v>214</v>
      </c>
      <c r="L4700" s="52">
        <v>106.12939999999998</v>
      </c>
      <c r="M4700" s="55">
        <v>2</v>
      </c>
      <c r="N4700" s="61" t="s">
        <v>15</v>
      </c>
      <c r="P4700" s="66"/>
      <c r="Q4700" s="53"/>
      <c r="R4700" s="53"/>
      <c r="S4700" s="53"/>
      <c r="T4700" s="53"/>
      <c r="U4700" s="53"/>
      <c r="V4700" s="53"/>
      <c r="W4700" s="53"/>
      <c r="BY4700" s="53"/>
      <c r="BZ4700" s="53"/>
    </row>
    <row r="4701" spans="2:78" s="52" customFormat="1" ht="13" x14ac:dyDescent="0.3">
      <c r="B4701" s="53" t="s">
        <v>1664</v>
      </c>
      <c r="C4701" s="53" t="s">
        <v>184</v>
      </c>
      <c r="D4701" s="53" t="s">
        <v>1671</v>
      </c>
      <c r="E4701" s="53">
        <v>43.429600000000001</v>
      </c>
      <c r="F4701" s="53">
        <v>-6.8178780000000003</v>
      </c>
      <c r="G4701" s="54">
        <v>461.58229999999998</v>
      </c>
      <c r="H4701" s="53">
        <v>1979</v>
      </c>
      <c r="I4701" s="53">
        <v>976</v>
      </c>
      <c r="J4701" s="53">
        <v>1003</v>
      </c>
      <c r="K4701" s="52">
        <v>214</v>
      </c>
      <c r="L4701" s="52">
        <v>247.58229999999998</v>
      </c>
      <c r="M4701" s="55">
        <v>4</v>
      </c>
      <c r="N4701" s="61" t="s">
        <v>16</v>
      </c>
      <c r="P4701" s="66"/>
      <c r="Q4701" s="53"/>
      <c r="R4701" s="53"/>
      <c r="S4701" s="53"/>
      <c r="T4701" s="53"/>
      <c r="U4701" s="53"/>
      <c r="V4701" s="53"/>
      <c r="W4701" s="53"/>
      <c r="BY4701" s="53"/>
      <c r="BZ4701" s="53"/>
    </row>
    <row r="4702" spans="2:78" s="52" customFormat="1" ht="13" x14ac:dyDescent="0.3">
      <c r="B4702" s="53" t="s">
        <v>1664</v>
      </c>
      <c r="C4702" s="53" t="s">
        <v>184</v>
      </c>
      <c r="D4702" s="53" t="s">
        <v>1672</v>
      </c>
      <c r="E4702" s="53">
        <v>43.3</v>
      </c>
      <c r="F4702" s="53">
        <v>-4.8</v>
      </c>
      <c r="G4702" s="54">
        <v>135.45230000000001</v>
      </c>
      <c r="H4702" s="53">
        <v>2237</v>
      </c>
      <c r="I4702" s="53">
        <v>1149</v>
      </c>
      <c r="J4702" s="53">
        <v>1088</v>
      </c>
      <c r="K4702" s="52">
        <v>214</v>
      </c>
      <c r="L4702" s="52">
        <v>-78.547699999999992</v>
      </c>
      <c r="M4702" s="55">
        <v>2</v>
      </c>
      <c r="N4702" s="61" t="s">
        <v>15</v>
      </c>
      <c r="P4702" s="66"/>
      <c r="Q4702" s="53"/>
      <c r="R4702" s="53"/>
      <c r="S4702" s="53"/>
      <c r="T4702" s="53"/>
      <c r="U4702" s="53"/>
      <c r="V4702" s="53"/>
      <c r="W4702" s="53"/>
      <c r="BY4702" s="53"/>
      <c r="BZ4702" s="53"/>
    </row>
    <row r="4703" spans="2:78" s="52" customFormat="1" ht="13" x14ac:dyDescent="0.3">
      <c r="B4703" s="53" t="s">
        <v>1664</v>
      </c>
      <c r="C4703" s="53" t="s">
        <v>184</v>
      </c>
      <c r="D4703" s="53" t="s">
        <v>1673</v>
      </c>
      <c r="E4703" s="53">
        <v>43.418039999999998</v>
      </c>
      <c r="F4703" s="53">
        <v>-5.407559</v>
      </c>
      <c r="G4703" s="54">
        <v>290.58749999999998</v>
      </c>
      <c r="H4703" s="53">
        <v>1101</v>
      </c>
      <c r="I4703" s="53">
        <v>561</v>
      </c>
      <c r="J4703" s="53">
        <v>540</v>
      </c>
      <c r="K4703" s="52">
        <v>214</v>
      </c>
      <c r="L4703" s="52">
        <v>76.587499999999977</v>
      </c>
      <c r="M4703" s="55">
        <v>2</v>
      </c>
      <c r="N4703" s="61" t="s">
        <v>15</v>
      </c>
      <c r="P4703" s="66"/>
      <c r="Q4703" s="53"/>
      <c r="R4703" s="53"/>
      <c r="S4703" s="53"/>
      <c r="T4703" s="53"/>
      <c r="U4703" s="53"/>
      <c r="V4703" s="53"/>
      <c r="W4703" s="53"/>
      <c r="BY4703" s="53"/>
      <c r="BZ4703" s="53"/>
    </row>
    <row r="4704" spans="2:78" s="52" customFormat="1" ht="13" x14ac:dyDescent="0.3">
      <c r="B4704" s="53" t="s">
        <v>1664</v>
      </c>
      <c r="C4704" s="53" t="s">
        <v>184</v>
      </c>
      <c r="D4704" s="53" t="s">
        <v>1674</v>
      </c>
      <c r="E4704" s="53">
        <v>43.44661</v>
      </c>
      <c r="F4704" s="53">
        <v>-6.0581670000000001</v>
      </c>
      <c r="G4704" s="54">
        <v>40.716259999999998</v>
      </c>
      <c r="H4704" s="53">
        <v>2180</v>
      </c>
      <c r="I4704" s="53">
        <v>1068</v>
      </c>
      <c r="J4704" s="53">
        <v>1112</v>
      </c>
      <c r="K4704" s="52">
        <v>214</v>
      </c>
      <c r="L4704" s="52">
        <v>-173.28373999999999</v>
      </c>
      <c r="M4704" s="55">
        <v>2</v>
      </c>
      <c r="N4704" s="61" t="s">
        <v>15</v>
      </c>
      <c r="P4704" s="66"/>
      <c r="Q4704" s="53"/>
      <c r="R4704" s="53"/>
      <c r="S4704" s="53"/>
      <c r="T4704" s="53"/>
      <c r="U4704" s="53"/>
      <c r="V4704" s="53"/>
      <c r="W4704" s="53"/>
      <c r="BY4704" s="53"/>
      <c r="BZ4704" s="53"/>
    </row>
    <row r="4705" spans="2:78" s="52" customFormat="1" ht="13" x14ac:dyDescent="0.3">
      <c r="B4705" s="53" t="s">
        <v>1664</v>
      </c>
      <c r="C4705" s="53" t="s">
        <v>184</v>
      </c>
      <c r="D4705" s="53" t="s">
        <v>1675</v>
      </c>
      <c r="E4705" s="53">
        <v>43.348500000000001</v>
      </c>
      <c r="F4705" s="53">
        <v>-5.1269669999999996</v>
      </c>
      <c r="G4705" s="54">
        <v>83.883700000000005</v>
      </c>
      <c r="H4705" s="53">
        <v>6761</v>
      </c>
      <c r="I4705" s="53">
        <v>3325</v>
      </c>
      <c r="J4705" s="53">
        <v>3436</v>
      </c>
      <c r="K4705" s="52">
        <v>214</v>
      </c>
      <c r="L4705" s="52">
        <v>-130.1163</v>
      </c>
      <c r="M4705" s="55">
        <v>2</v>
      </c>
      <c r="N4705" s="61" t="s">
        <v>15</v>
      </c>
      <c r="P4705" s="66"/>
      <c r="Q4705" s="53"/>
      <c r="R4705" s="53"/>
      <c r="S4705" s="53"/>
      <c r="T4705" s="53"/>
      <c r="U4705" s="53"/>
      <c r="V4705" s="53"/>
      <c r="W4705" s="53"/>
      <c r="BY4705" s="53"/>
      <c r="BZ4705" s="53"/>
    </row>
    <row r="4706" spans="2:78" s="52" customFormat="1" ht="13" x14ac:dyDescent="0.3">
      <c r="B4706" s="53" t="s">
        <v>1664</v>
      </c>
      <c r="C4706" s="53" t="s">
        <v>184</v>
      </c>
      <c r="D4706" s="53" t="s">
        <v>1676</v>
      </c>
      <c r="E4706" s="53">
        <v>43.177059999999997</v>
      </c>
      <c r="F4706" s="53">
        <v>-6.5491289999999998</v>
      </c>
      <c r="G4706" s="54">
        <v>395.78699999999998</v>
      </c>
      <c r="H4706" s="53">
        <v>14589</v>
      </c>
      <c r="I4706" s="53">
        <v>7294</v>
      </c>
      <c r="J4706" s="53">
        <v>7295</v>
      </c>
      <c r="K4706" s="52">
        <v>214</v>
      </c>
      <c r="L4706" s="52">
        <v>181.78699999999998</v>
      </c>
      <c r="M4706" s="55">
        <v>2</v>
      </c>
      <c r="N4706" s="61" t="s">
        <v>15</v>
      </c>
      <c r="P4706" s="66"/>
      <c r="Q4706" s="53"/>
      <c r="R4706" s="53"/>
      <c r="S4706" s="53"/>
      <c r="T4706" s="53"/>
      <c r="U4706" s="53"/>
      <c r="V4706" s="53"/>
      <c r="W4706" s="53"/>
      <c r="BY4706" s="53"/>
      <c r="BZ4706" s="53"/>
    </row>
    <row r="4707" spans="2:78" s="52" customFormat="1" ht="13" x14ac:dyDescent="0.3">
      <c r="B4707" s="53" t="s">
        <v>1664</v>
      </c>
      <c r="C4707" s="53" t="s">
        <v>184</v>
      </c>
      <c r="D4707" s="53" t="s">
        <v>1677</v>
      </c>
      <c r="E4707" s="53">
        <v>43.44997</v>
      </c>
      <c r="F4707" s="53">
        <v>-5.183306</v>
      </c>
      <c r="G4707" s="54">
        <v>362.62369999999999</v>
      </c>
      <c r="H4707" s="53">
        <v>536</v>
      </c>
      <c r="I4707" s="53">
        <v>269</v>
      </c>
      <c r="J4707" s="53">
        <v>267</v>
      </c>
      <c r="K4707" s="52">
        <v>214</v>
      </c>
      <c r="L4707" s="52">
        <v>148.62369999999999</v>
      </c>
      <c r="M4707" s="55">
        <v>2</v>
      </c>
      <c r="N4707" s="61" t="s">
        <v>15</v>
      </c>
      <c r="P4707" s="66"/>
      <c r="Q4707" s="53"/>
      <c r="R4707" s="53"/>
      <c r="S4707" s="53"/>
      <c r="T4707" s="53"/>
      <c r="U4707" s="53"/>
      <c r="V4707" s="53"/>
      <c r="W4707" s="53"/>
      <c r="BY4707" s="53"/>
      <c r="BZ4707" s="53"/>
    </row>
    <row r="4708" spans="2:78" s="52" customFormat="1" ht="13" x14ac:dyDescent="0.3">
      <c r="B4708" s="53" t="s">
        <v>1664</v>
      </c>
      <c r="C4708" s="53" t="s">
        <v>184</v>
      </c>
      <c r="D4708" s="53" t="s">
        <v>1678</v>
      </c>
      <c r="E4708" s="53">
        <v>43.548549999999999</v>
      </c>
      <c r="F4708" s="53">
        <v>-5.7897949999999998</v>
      </c>
      <c r="G4708" s="54">
        <v>84.345759999999999</v>
      </c>
      <c r="H4708" s="53">
        <v>10936</v>
      </c>
      <c r="I4708" s="53">
        <v>5327</v>
      </c>
      <c r="J4708" s="53">
        <v>5609</v>
      </c>
      <c r="K4708" s="52">
        <v>214</v>
      </c>
      <c r="L4708" s="52">
        <v>-129.65424000000002</v>
      </c>
      <c r="M4708" s="55">
        <v>2</v>
      </c>
      <c r="N4708" s="61" t="s">
        <v>15</v>
      </c>
      <c r="P4708" s="66"/>
      <c r="Q4708" s="53"/>
      <c r="R4708" s="53"/>
      <c r="S4708" s="53"/>
      <c r="T4708" s="53"/>
      <c r="U4708" s="53"/>
      <c r="V4708" s="53"/>
      <c r="W4708" s="53"/>
      <c r="BY4708" s="53"/>
      <c r="BZ4708" s="53"/>
    </row>
    <row r="4709" spans="2:78" s="52" customFormat="1" ht="13" x14ac:dyDescent="0.3">
      <c r="B4709" s="53" t="s">
        <v>1664</v>
      </c>
      <c r="C4709" s="53" t="s">
        <v>184</v>
      </c>
      <c r="D4709" s="53" t="s">
        <v>1679</v>
      </c>
      <c r="E4709" s="53">
        <v>43.183329999999998</v>
      </c>
      <c r="F4709" s="53">
        <v>-5.35</v>
      </c>
      <c r="G4709" s="54">
        <v>623.08950000000004</v>
      </c>
      <c r="H4709" s="53">
        <v>1869</v>
      </c>
      <c r="I4709" s="53">
        <v>1016</v>
      </c>
      <c r="J4709" s="53">
        <v>853</v>
      </c>
      <c r="K4709" s="52">
        <v>214</v>
      </c>
      <c r="L4709" s="52">
        <v>409.08950000000004</v>
      </c>
      <c r="M4709" s="55">
        <v>5</v>
      </c>
      <c r="N4709" s="61" t="s">
        <v>16</v>
      </c>
      <c r="P4709" s="66"/>
      <c r="Q4709" s="53"/>
      <c r="R4709" s="53"/>
      <c r="S4709" s="53"/>
      <c r="T4709" s="53"/>
      <c r="U4709" s="53"/>
      <c r="V4709" s="53"/>
      <c r="W4709" s="53"/>
      <c r="BY4709" s="53"/>
      <c r="BZ4709" s="53"/>
    </row>
    <row r="4710" spans="2:78" s="52" customFormat="1" ht="13" x14ac:dyDescent="0.3">
      <c r="B4710" s="53" t="s">
        <v>1664</v>
      </c>
      <c r="C4710" s="53" t="s">
        <v>184</v>
      </c>
      <c r="D4710" s="53" t="s">
        <v>1680</v>
      </c>
      <c r="E4710" s="53">
        <v>43.55</v>
      </c>
      <c r="F4710" s="53">
        <v>-5.9669999999999996</v>
      </c>
      <c r="G4710" s="54">
        <v>86.870800000000003</v>
      </c>
      <c r="H4710" s="53">
        <v>22894</v>
      </c>
      <c r="I4710" s="53">
        <v>11195</v>
      </c>
      <c r="J4710" s="53">
        <v>11699</v>
      </c>
      <c r="K4710" s="52">
        <v>214</v>
      </c>
      <c r="L4710" s="52">
        <v>-127.1292</v>
      </c>
      <c r="M4710" s="55">
        <v>2</v>
      </c>
      <c r="N4710" s="61" t="s">
        <v>15</v>
      </c>
      <c r="P4710" s="66"/>
      <c r="Q4710" s="53"/>
      <c r="R4710" s="53"/>
      <c r="S4710" s="53"/>
      <c r="T4710" s="53"/>
      <c r="U4710" s="53"/>
      <c r="V4710" s="53"/>
      <c r="W4710" s="53"/>
      <c r="BY4710" s="53"/>
      <c r="BZ4710" s="53"/>
    </row>
    <row r="4711" spans="2:78" s="52" customFormat="1" ht="13" x14ac:dyDescent="0.3">
      <c r="B4711" s="53" t="s">
        <v>1664</v>
      </c>
      <c r="C4711" s="53" t="s">
        <v>184</v>
      </c>
      <c r="D4711" s="53" t="s">
        <v>1681</v>
      </c>
      <c r="E4711" s="53">
        <v>43.528120000000001</v>
      </c>
      <c r="F4711" s="53">
        <v>-7.0301179999999999</v>
      </c>
      <c r="G4711" s="54">
        <v>22.083279999999998</v>
      </c>
      <c r="H4711" s="53">
        <v>3845</v>
      </c>
      <c r="I4711" s="53">
        <v>1842</v>
      </c>
      <c r="J4711" s="53">
        <v>2003</v>
      </c>
      <c r="K4711" s="52">
        <v>214</v>
      </c>
      <c r="L4711" s="52">
        <v>-191.91672</v>
      </c>
      <c r="M4711" s="55">
        <v>2</v>
      </c>
      <c r="N4711" s="61" t="s">
        <v>15</v>
      </c>
      <c r="P4711" s="66"/>
      <c r="Q4711" s="53"/>
      <c r="R4711" s="53"/>
      <c r="S4711" s="53"/>
      <c r="T4711" s="53"/>
      <c r="U4711" s="53"/>
      <c r="V4711" s="53"/>
      <c r="W4711" s="53"/>
      <c r="BY4711" s="53"/>
      <c r="BZ4711" s="53"/>
    </row>
    <row r="4712" spans="2:78" s="52" customFormat="1" ht="13" x14ac:dyDescent="0.3">
      <c r="B4712" s="53" t="s">
        <v>1664</v>
      </c>
      <c r="C4712" s="53" t="s">
        <v>184</v>
      </c>
      <c r="D4712" s="53" t="s">
        <v>1682</v>
      </c>
      <c r="E4712" s="53">
        <v>43.515270000000001</v>
      </c>
      <c r="F4712" s="53">
        <v>-6.7501850000000001</v>
      </c>
      <c r="G4712" s="54">
        <v>80.897930000000002</v>
      </c>
      <c r="H4712" s="53">
        <v>3442</v>
      </c>
      <c r="I4712" s="53">
        <v>1677</v>
      </c>
      <c r="J4712" s="53">
        <v>1765</v>
      </c>
      <c r="K4712" s="52">
        <v>214</v>
      </c>
      <c r="L4712" s="52">
        <v>-133.10207</v>
      </c>
      <c r="M4712" s="55">
        <v>2</v>
      </c>
      <c r="N4712" s="61" t="s">
        <v>15</v>
      </c>
      <c r="P4712" s="66"/>
      <c r="Q4712" s="53"/>
      <c r="R4712" s="53"/>
      <c r="S4712" s="53"/>
      <c r="T4712" s="53"/>
      <c r="U4712" s="53"/>
      <c r="V4712" s="53"/>
      <c r="W4712" s="53"/>
      <c r="BY4712" s="53"/>
      <c r="BZ4712" s="53"/>
    </row>
    <row r="4713" spans="2:78" s="52" customFormat="1" ht="13" x14ac:dyDescent="0.3">
      <c r="B4713" s="53" t="s">
        <v>1664</v>
      </c>
      <c r="C4713" s="53" t="s">
        <v>184</v>
      </c>
      <c r="D4713" s="53" t="s">
        <v>1683</v>
      </c>
      <c r="E4713" s="53">
        <v>43.485289999999999</v>
      </c>
      <c r="F4713" s="53">
        <v>-5.2706109999999997</v>
      </c>
      <c r="G4713" s="54">
        <v>17.922809999999998</v>
      </c>
      <c r="H4713" s="53">
        <v>3878</v>
      </c>
      <c r="I4713" s="53">
        <v>1913</v>
      </c>
      <c r="J4713" s="53">
        <v>1965</v>
      </c>
      <c r="K4713" s="52">
        <v>214</v>
      </c>
      <c r="L4713" s="52">
        <v>-196.07719</v>
      </c>
      <c r="M4713" s="55">
        <v>2</v>
      </c>
      <c r="N4713" s="61" t="s">
        <v>15</v>
      </c>
      <c r="P4713" s="66"/>
      <c r="Q4713" s="53"/>
      <c r="R4713" s="53"/>
      <c r="S4713" s="53"/>
      <c r="T4713" s="53"/>
      <c r="U4713" s="53"/>
      <c r="V4713" s="53"/>
      <c r="W4713" s="53"/>
      <c r="BY4713" s="53"/>
      <c r="BZ4713" s="53"/>
    </row>
    <row r="4714" spans="2:78" s="52" customFormat="1" ht="13" x14ac:dyDescent="0.3">
      <c r="B4714" s="53" t="s">
        <v>1664</v>
      </c>
      <c r="C4714" s="53" t="s">
        <v>184</v>
      </c>
      <c r="D4714" s="53" t="s">
        <v>1684</v>
      </c>
      <c r="E4714" s="53">
        <v>43.510120000000001</v>
      </c>
      <c r="F4714" s="53">
        <v>-5.8692270000000004</v>
      </c>
      <c r="G4714" s="54">
        <v>56.716369999999998</v>
      </c>
      <c r="H4714" s="53">
        <v>15955</v>
      </c>
      <c r="I4714" s="53">
        <v>7857</v>
      </c>
      <c r="J4714" s="53">
        <v>8098</v>
      </c>
      <c r="K4714" s="52">
        <v>214</v>
      </c>
      <c r="L4714" s="52">
        <v>-157.28363000000002</v>
      </c>
      <c r="M4714" s="55">
        <v>2</v>
      </c>
      <c r="N4714" s="61" t="s">
        <v>15</v>
      </c>
      <c r="P4714" s="66"/>
      <c r="Q4714" s="53"/>
      <c r="R4714" s="53"/>
      <c r="S4714" s="53"/>
      <c r="T4714" s="53"/>
      <c r="U4714" s="53"/>
      <c r="V4714" s="53"/>
      <c r="W4714" s="53"/>
      <c r="BY4714" s="53"/>
      <c r="BZ4714" s="53"/>
    </row>
    <row r="4715" spans="2:78" s="52" customFormat="1" ht="13" x14ac:dyDescent="0.3">
      <c r="B4715" s="53" t="s">
        <v>1664</v>
      </c>
      <c r="C4715" s="53" t="s">
        <v>184</v>
      </c>
      <c r="D4715" s="53" t="s">
        <v>1685</v>
      </c>
      <c r="E4715" s="53">
        <v>43.560960000000001</v>
      </c>
      <c r="F4715" s="53">
        <v>-6.144997</v>
      </c>
      <c r="G4715" s="54">
        <v>69.320030000000003</v>
      </c>
      <c r="H4715" s="53">
        <v>5797</v>
      </c>
      <c r="I4715" s="53">
        <v>2848</v>
      </c>
      <c r="J4715" s="53">
        <v>2949</v>
      </c>
      <c r="K4715" s="52">
        <v>214</v>
      </c>
      <c r="L4715" s="52">
        <v>-144.67997</v>
      </c>
      <c r="M4715" s="55">
        <v>2</v>
      </c>
      <c r="N4715" s="61" t="s">
        <v>15</v>
      </c>
      <c r="P4715" s="66"/>
      <c r="Q4715" s="53"/>
      <c r="R4715" s="53"/>
      <c r="S4715" s="53"/>
      <c r="T4715" s="53"/>
      <c r="U4715" s="53"/>
      <c r="V4715" s="53"/>
      <c r="W4715" s="53"/>
      <c r="BY4715" s="53"/>
      <c r="BZ4715" s="53"/>
    </row>
    <row r="4716" spans="2:78" s="52" customFormat="1" ht="13" x14ac:dyDescent="0.3">
      <c r="B4716" s="53" t="s">
        <v>1664</v>
      </c>
      <c r="C4716" s="53" t="s">
        <v>184</v>
      </c>
      <c r="D4716" s="53" t="s">
        <v>1686</v>
      </c>
      <c r="E4716" s="53">
        <v>42.940080000000002</v>
      </c>
      <c r="F4716" s="53">
        <v>-6.5705410000000004</v>
      </c>
      <c r="G4716" s="54">
        <v>847.17160000000001</v>
      </c>
      <c r="H4716" s="53">
        <v>1233</v>
      </c>
      <c r="I4716" s="53">
        <v>658</v>
      </c>
      <c r="J4716" s="53">
        <v>575</v>
      </c>
      <c r="K4716" s="52">
        <v>214</v>
      </c>
      <c r="L4716" s="52">
        <v>633.17160000000001</v>
      </c>
      <c r="M4716" s="55">
        <v>6</v>
      </c>
      <c r="N4716" s="61" t="s">
        <v>17</v>
      </c>
      <c r="P4716" s="66"/>
      <c r="Q4716" s="53"/>
      <c r="R4716" s="53"/>
      <c r="S4716" s="53"/>
      <c r="T4716" s="53"/>
      <c r="U4716" s="53"/>
      <c r="V4716" s="53"/>
      <c r="W4716" s="53"/>
      <c r="BY4716" s="53"/>
      <c r="BZ4716" s="53"/>
    </row>
    <row r="4717" spans="2:78" s="52" customFormat="1" ht="13" x14ac:dyDescent="0.3">
      <c r="B4717" s="53" t="s">
        <v>1664</v>
      </c>
      <c r="C4717" s="53" t="s">
        <v>184</v>
      </c>
      <c r="D4717" s="53" t="s">
        <v>1687</v>
      </c>
      <c r="E4717" s="53">
        <v>43.557029999999997</v>
      </c>
      <c r="F4717" s="53">
        <v>-6.8738700000000001</v>
      </c>
      <c r="G4717" s="54">
        <v>54.687719999999999</v>
      </c>
      <c r="H4717" s="53">
        <v>4073</v>
      </c>
      <c r="I4717" s="53">
        <v>2031</v>
      </c>
      <c r="J4717" s="53">
        <v>2042</v>
      </c>
      <c r="K4717" s="52">
        <v>214</v>
      </c>
      <c r="L4717" s="52">
        <v>-159.31227999999999</v>
      </c>
      <c r="M4717" s="55">
        <v>2</v>
      </c>
      <c r="N4717" s="61" t="s">
        <v>15</v>
      </c>
      <c r="P4717" s="66"/>
      <c r="Q4717" s="53"/>
      <c r="R4717" s="53"/>
      <c r="S4717" s="53"/>
      <c r="T4717" s="53"/>
      <c r="U4717" s="53"/>
      <c r="V4717" s="53"/>
      <c r="W4717" s="53"/>
      <c r="BY4717" s="53"/>
      <c r="BZ4717" s="53"/>
    </row>
    <row r="4718" spans="2:78" s="52" customFormat="1" ht="13" x14ac:dyDescent="0.3">
      <c r="B4718" s="53" t="s">
        <v>1664</v>
      </c>
      <c r="C4718" s="53" t="s">
        <v>184</v>
      </c>
      <c r="D4718" s="53" t="s">
        <v>1688</v>
      </c>
      <c r="E4718" s="53">
        <v>43.545259999999999</v>
      </c>
      <c r="F4718" s="53">
        <v>-5.6619260000000002</v>
      </c>
      <c r="G4718" s="54">
        <v>10.46988</v>
      </c>
      <c r="H4718" s="53">
        <v>277554</v>
      </c>
      <c r="I4718" s="53">
        <v>131594</v>
      </c>
      <c r="J4718" s="53">
        <v>145960</v>
      </c>
      <c r="K4718" s="52">
        <v>214</v>
      </c>
      <c r="L4718" s="52">
        <v>-203.53012000000001</v>
      </c>
      <c r="M4718" s="55">
        <v>2</v>
      </c>
      <c r="N4718" s="61" t="s">
        <v>15</v>
      </c>
      <c r="P4718" s="66"/>
      <c r="Q4718" s="53"/>
      <c r="R4718" s="53"/>
      <c r="S4718" s="53"/>
      <c r="T4718" s="53"/>
      <c r="U4718" s="53"/>
      <c r="V4718" s="53"/>
      <c r="W4718" s="53"/>
      <c r="BY4718" s="53"/>
      <c r="BZ4718" s="53"/>
    </row>
    <row r="4719" spans="2:78" s="52" customFormat="1" ht="13" x14ac:dyDescent="0.3">
      <c r="B4719" s="53" t="s">
        <v>1664</v>
      </c>
      <c r="C4719" s="53" t="s">
        <v>184</v>
      </c>
      <c r="D4719" s="53" t="s">
        <v>1689</v>
      </c>
      <c r="E4719" s="53">
        <v>43.609969999999997</v>
      </c>
      <c r="F4719" s="53">
        <v>-5.7899719999999997</v>
      </c>
      <c r="G4719" s="54">
        <v>23.33944</v>
      </c>
      <c r="H4719" s="53">
        <v>10738</v>
      </c>
      <c r="I4719" s="53">
        <v>5233</v>
      </c>
      <c r="J4719" s="53">
        <v>5505</v>
      </c>
      <c r="K4719" s="52">
        <v>214</v>
      </c>
      <c r="L4719" s="52">
        <v>-190.66056</v>
      </c>
      <c r="M4719" s="55">
        <v>2</v>
      </c>
      <c r="N4719" s="61" t="s">
        <v>15</v>
      </c>
      <c r="P4719" s="66"/>
      <c r="Q4719" s="53"/>
      <c r="R4719" s="53"/>
      <c r="S4719" s="53"/>
      <c r="T4719" s="53"/>
      <c r="U4719" s="53"/>
      <c r="V4719" s="53"/>
      <c r="W4719" s="53"/>
      <c r="BY4719" s="53"/>
      <c r="BZ4719" s="53"/>
    </row>
    <row r="4720" spans="2:78" s="52" customFormat="1" ht="13" x14ac:dyDescent="0.3">
      <c r="B4720" s="53" t="s">
        <v>1664</v>
      </c>
      <c r="C4720" s="53" t="s">
        <v>184</v>
      </c>
      <c r="D4720" s="53" t="s">
        <v>1690</v>
      </c>
      <c r="E4720" s="53">
        <v>43.388550000000002</v>
      </c>
      <c r="F4720" s="53">
        <v>-6.0697299999999998</v>
      </c>
      <c r="G4720" s="54">
        <v>70.001949999999994</v>
      </c>
      <c r="H4720" s="53">
        <v>11033</v>
      </c>
      <c r="I4720" s="53">
        <v>5368</v>
      </c>
      <c r="J4720" s="53">
        <v>5665</v>
      </c>
      <c r="K4720" s="52">
        <v>214</v>
      </c>
      <c r="L4720" s="52">
        <v>-143.99805000000001</v>
      </c>
      <c r="M4720" s="55">
        <v>2</v>
      </c>
      <c r="N4720" s="61" t="s">
        <v>15</v>
      </c>
      <c r="P4720" s="66"/>
      <c r="Q4720" s="53"/>
      <c r="R4720" s="53"/>
      <c r="S4720" s="53"/>
      <c r="T4720" s="53"/>
      <c r="U4720" s="53"/>
      <c r="V4720" s="53"/>
      <c r="W4720" s="53"/>
      <c r="BY4720" s="53"/>
      <c r="BZ4720" s="53"/>
    </row>
    <row r="4721" spans="2:78" s="52" customFormat="1" ht="13" x14ac:dyDescent="0.3">
      <c r="B4721" s="53" t="s">
        <v>1664</v>
      </c>
      <c r="C4721" s="53" t="s">
        <v>184</v>
      </c>
      <c r="D4721" s="53" t="s">
        <v>1691</v>
      </c>
      <c r="E4721" s="53">
        <v>43.218530000000001</v>
      </c>
      <c r="F4721" s="53">
        <v>-6.8762759999999998</v>
      </c>
      <c r="G4721" s="54">
        <v>567.93320000000006</v>
      </c>
      <c r="H4721" s="53">
        <v>1075</v>
      </c>
      <c r="I4721" s="53">
        <v>553</v>
      </c>
      <c r="J4721" s="53">
        <v>522</v>
      </c>
      <c r="K4721" s="52">
        <v>214</v>
      </c>
      <c r="L4721" s="52">
        <v>353.93320000000006</v>
      </c>
      <c r="M4721" s="55">
        <v>4</v>
      </c>
      <c r="N4721" s="61" t="s">
        <v>16</v>
      </c>
      <c r="P4721" s="66"/>
      <c r="Q4721" s="53"/>
      <c r="R4721" s="53"/>
      <c r="S4721" s="53"/>
      <c r="T4721" s="53"/>
      <c r="U4721" s="53"/>
      <c r="V4721" s="53"/>
      <c r="W4721" s="53"/>
      <c r="BY4721" s="53"/>
      <c r="BZ4721" s="53"/>
    </row>
    <row r="4722" spans="2:78" s="52" customFormat="1" ht="13" x14ac:dyDescent="0.3">
      <c r="B4722" s="53" t="s">
        <v>1664</v>
      </c>
      <c r="C4722" s="53" t="s">
        <v>184</v>
      </c>
      <c r="D4722" s="53" t="s">
        <v>1692</v>
      </c>
      <c r="E4722" s="53">
        <v>43.033329999999999</v>
      </c>
      <c r="F4722" s="53">
        <v>-6.8666669999999996</v>
      </c>
      <c r="G4722" s="54">
        <v>363.60680000000002</v>
      </c>
      <c r="H4722" s="53">
        <v>1711</v>
      </c>
      <c r="I4722" s="53">
        <v>914</v>
      </c>
      <c r="J4722" s="53">
        <v>797</v>
      </c>
      <c r="K4722" s="52">
        <v>214</v>
      </c>
      <c r="L4722" s="52">
        <v>149.60680000000002</v>
      </c>
      <c r="M4722" s="55">
        <v>2</v>
      </c>
      <c r="N4722" s="61" t="s">
        <v>15</v>
      </c>
      <c r="P4722" s="66"/>
      <c r="Q4722" s="53"/>
      <c r="R4722" s="53"/>
      <c r="S4722" s="53"/>
      <c r="T4722" s="53"/>
      <c r="U4722" s="53"/>
      <c r="V4722" s="53"/>
      <c r="W4722" s="53"/>
      <c r="BY4722" s="53"/>
      <c r="BZ4722" s="53"/>
    </row>
    <row r="4723" spans="2:78" s="52" customFormat="1" ht="13" x14ac:dyDescent="0.3">
      <c r="B4723" s="53" t="s">
        <v>1664</v>
      </c>
      <c r="C4723" s="53" t="s">
        <v>184</v>
      </c>
      <c r="D4723" s="53" t="s">
        <v>1693</v>
      </c>
      <c r="E4723" s="53">
        <v>43.331400000000002</v>
      </c>
      <c r="F4723" s="53">
        <v>-6.8648239999999996</v>
      </c>
      <c r="G4723" s="54">
        <v>336.29660000000001</v>
      </c>
      <c r="H4723" s="53">
        <v>480</v>
      </c>
      <c r="I4723" s="53">
        <v>251</v>
      </c>
      <c r="J4723" s="53">
        <v>229</v>
      </c>
      <c r="K4723" s="52">
        <v>214</v>
      </c>
      <c r="L4723" s="52">
        <v>122.29660000000001</v>
      </c>
      <c r="M4723" s="55">
        <v>2</v>
      </c>
      <c r="N4723" s="61" t="s">
        <v>15</v>
      </c>
      <c r="P4723" s="66"/>
      <c r="Q4723" s="53"/>
      <c r="R4723" s="53"/>
      <c r="S4723" s="53"/>
      <c r="T4723" s="53"/>
      <c r="U4723" s="53"/>
      <c r="V4723" s="53"/>
      <c r="W4723" s="53"/>
      <c r="BY4723" s="53"/>
      <c r="BZ4723" s="53"/>
    </row>
    <row r="4724" spans="2:78" s="52" customFormat="1" ht="13" x14ac:dyDescent="0.3">
      <c r="B4724" s="53" t="s">
        <v>1664</v>
      </c>
      <c r="C4724" s="53" t="s">
        <v>184</v>
      </c>
      <c r="D4724" s="53" t="s">
        <v>1694</v>
      </c>
      <c r="E4724" s="53">
        <v>43.5</v>
      </c>
      <c r="F4724" s="53">
        <v>-5.9666670000000002</v>
      </c>
      <c r="G4724" s="54">
        <v>156.5609</v>
      </c>
      <c r="H4724" s="53">
        <v>1009</v>
      </c>
      <c r="I4724" s="53">
        <v>523</v>
      </c>
      <c r="J4724" s="53">
        <v>486</v>
      </c>
      <c r="K4724" s="52">
        <v>214</v>
      </c>
      <c r="L4724" s="52">
        <v>-57.439099999999996</v>
      </c>
      <c r="M4724" s="55">
        <v>2</v>
      </c>
      <c r="N4724" s="61" t="s">
        <v>15</v>
      </c>
      <c r="P4724" s="66"/>
      <c r="Q4724" s="53"/>
      <c r="R4724" s="53"/>
      <c r="S4724" s="53"/>
      <c r="T4724" s="53"/>
      <c r="U4724" s="53"/>
      <c r="V4724" s="53"/>
      <c r="W4724" s="53"/>
      <c r="BY4724" s="53"/>
      <c r="BZ4724" s="53"/>
    </row>
    <row r="4725" spans="2:78" s="52" customFormat="1" ht="13" x14ac:dyDescent="0.3">
      <c r="B4725" s="53" t="s">
        <v>1664</v>
      </c>
      <c r="C4725" s="53" t="s">
        <v>184</v>
      </c>
      <c r="D4725" s="53" t="s">
        <v>1695</v>
      </c>
      <c r="E4725" s="53">
        <v>43.29636</v>
      </c>
      <c r="F4725" s="53">
        <v>-5.6825409999999996</v>
      </c>
      <c r="G4725" s="54">
        <v>216.07470000000001</v>
      </c>
      <c r="H4725" s="53">
        <v>45565</v>
      </c>
      <c r="I4725" s="53">
        <v>21697</v>
      </c>
      <c r="J4725" s="53">
        <v>23868</v>
      </c>
      <c r="K4725" s="52">
        <v>214</v>
      </c>
      <c r="L4725" s="52">
        <v>2.0747000000000071</v>
      </c>
      <c r="M4725" s="55">
        <v>2</v>
      </c>
      <c r="N4725" s="61" t="s">
        <v>15</v>
      </c>
      <c r="P4725" s="66"/>
      <c r="Q4725" s="53"/>
      <c r="R4725" s="53"/>
      <c r="S4725" s="53"/>
      <c r="T4725" s="53"/>
      <c r="U4725" s="53"/>
      <c r="V4725" s="53"/>
      <c r="W4725" s="53"/>
      <c r="BY4725" s="53"/>
      <c r="BZ4725" s="53"/>
    </row>
    <row r="4726" spans="2:78" s="52" customFormat="1" ht="13" x14ac:dyDescent="0.3">
      <c r="B4726" s="53" t="s">
        <v>1664</v>
      </c>
      <c r="C4726" s="53" t="s">
        <v>184</v>
      </c>
      <c r="D4726" s="53" t="s">
        <v>1696</v>
      </c>
      <c r="E4726" s="53">
        <v>43.235759999999999</v>
      </c>
      <c r="F4726" s="53">
        <v>-5.5562500000000004</v>
      </c>
      <c r="G4726" s="54">
        <v>297.84589999999997</v>
      </c>
      <c r="H4726" s="53">
        <v>14210</v>
      </c>
      <c r="I4726" s="53">
        <v>6880</v>
      </c>
      <c r="J4726" s="53">
        <v>7330</v>
      </c>
      <c r="K4726" s="52">
        <v>214</v>
      </c>
      <c r="L4726" s="52">
        <v>83.845899999999972</v>
      </c>
      <c r="M4726" s="55">
        <v>2</v>
      </c>
      <c r="N4726" s="61" t="s">
        <v>15</v>
      </c>
      <c r="P4726" s="66"/>
      <c r="Q4726" s="53"/>
      <c r="R4726" s="53"/>
      <c r="S4726" s="53"/>
      <c r="T4726" s="53"/>
      <c r="U4726" s="53"/>
      <c r="V4726" s="53"/>
      <c r="W4726" s="53"/>
      <c r="BY4726" s="53"/>
      <c r="BZ4726" s="53"/>
    </row>
    <row r="4727" spans="2:78" s="52" customFormat="1" ht="13" x14ac:dyDescent="0.3">
      <c r="B4727" s="53" t="s">
        <v>1664</v>
      </c>
      <c r="C4727" s="53" t="s">
        <v>184</v>
      </c>
      <c r="D4727" s="53" t="s">
        <v>1697</v>
      </c>
      <c r="E4727" s="53">
        <v>43.158329999999999</v>
      </c>
      <c r="F4727" s="53">
        <v>-5.829167</v>
      </c>
      <c r="G4727" s="54">
        <v>316.1207</v>
      </c>
      <c r="H4727" s="53">
        <v>12766</v>
      </c>
      <c r="I4727" s="53">
        <v>6199</v>
      </c>
      <c r="J4727" s="53">
        <v>6567</v>
      </c>
      <c r="K4727" s="52">
        <v>214</v>
      </c>
      <c r="L4727" s="52">
        <v>102.1207</v>
      </c>
      <c r="M4727" s="55">
        <v>2</v>
      </c>
      <c r="N4727" s="61" t="s">
        <v>15</v>
      </c>
      <c r="P4727" s="66"/>
      <c r="Q4727" s="53"/>
      <c r="R4727" s="53"/>
      <c r="S4727" s="53"/>
      <c r="T4727" s="53"/>
      <c r="U4727" s="53"/>
      <c r="V4727" s="53"/>
      <c r="W4727" s="53"/>
      <c r="BY4727" s="53"/>
      <c r="BZ4727" s="53"/>
    </row>
    <row r="4728" spans="2:78" s="52" customFormat="1" ht="13" x14ac:dyDescent="0.3">
      <c r="B4728" s="53" t="s">
        <v>1664</v>
      </c>
      <c r="C4728" s="53" t="s">
        <v>184</v>
      </c>
      <c r="D4728" s="53" t="s">
        <v>1698</v>
      </c>
      <c r="E4728" s="53">
        <v>43.466670000000001</v>
      </c>
      <c r="F4728" s="53">
        <v>-5.9333330000000002</v>
      </c>
      <c r="G4728" s="54">
        <v>234.88319999999999</v>
      </c>
      <c r="H4728" s="53">
        <v>13776</v>
      </c>
      <c r="I4728" s="53">
        <v>6822</v>
      </c>
      <c r="J4728" s="53">
        <v>6954</v>
      </c>
      <c r="K4728" s="52">
        <v>214</v>
      </c>
      <c r="L4728" s="52">
        <v>20.883199999999988</v>
      </c>
      <c r="M4728" s="55">
        <v>2</v>
      </c>
      <c r="N4728" s="61" t="s">
        <v>15</v>
      </c>
      <c r="P4728" s="66"/>
      <c r="Q4728" s="53"/>
      <c r="R4728" s="53"/>
      <c r="S4728" s="53"/>
      <c r="T4728" s="53"/>
      <c r="U4728" s="53"/>
      <c r="V4728" s="53"/>
      <c r="W4728" s="53"/>
      <c r="BY4728" s="53"/>
      <c r="BZ4728" s="53"/>
    </row>
    <row r="4729" spans="2:78" s="52" customFormat="1" ht="13" x14ac:dyDescent="0.3">
      <c r="B4729" s="53" t="s">
        <v>1664</v>
      </c>
      <c r="C4729" s="53" t="s">
        <v>184</v>
      </c>
      <c r="D4729" s="53" t="s">
        <v>1699</v>
      </c>
      <c r="E4729" s="53">
        <v>43.419530000000002</v>
      </c>
      <c r="F4729" s="53">
        <v>-4.7509139999999999</v>
      </c>
      <c r="G4729" s="54">
        <v>19.376110000000001</v>
      </c>
      <c r="H4729" s="53">
        <v>14013</v>
      </c>
      <c r="I4729" s="53">
        <v>6838</v>
      </c>
      <c r="J4729" s="53">
        <v>7175</v>
      </c>
      <c r="K4729" s="52">
        <v>214</v>
      </c>
      <c r="L4729" s="52">
        <v>-194.62388999999999</v>
      </c>
      <c r="M4729" s="55">
        <v>2</v>
      </c>
      <c r="N4729" s="61" t="s">
        <v>15</v>
      </c>
      <c r="P4729" s="66"/>
      <c r="Q4729" s="53"/>
      <c r="R4729" s="53"/>
      <c r="S4729" s="53"/>
      <c r="T4729" s="53"/>
      <c r="U4729" s="53"/>
      <c r="V4729" s="53"/>
      <c r="W4729" s="53"/>
      <c r="BY4729" s="53"/>
      <c r="BZ4729" s="53"/>
    </row>
    <row r="4730" spans="2:78" s="52" customFormat="1" ht="13" x14ac:dyDescent="0.3">
      <c r="B4730" s="53" t="s">
        <v>1664</v>
      </c>
      <c r="C4730" s="53" t="s">
        <v>184</v>
      </c>
      <c r="D4730" s="53" t="s">
        <v>1700</v>
      </c>
      <c r="E4730" s="53">
        <v>43.25179</v>
      </c>
      <c r="F4730" s="53">
        <v>-5.7761979999999999</v>
      </c>
      <c r="G4730" s="54">
        <v>210.18270000000001</v>
      </c>
      <c r="H4730" s="53">
        <v>44070</v>
      </c>
      <c r="I4730" s="53">
        <v>20969</v>
      </c>
      <c r="J4730" s="53">
        <v>23101</v>
      </c>
      <c r="K4730" s="52">
        <v>214</v>
      </c>
      <c r="L4730" s="52">
        <v>-3.8172999999999888</v>
      </c>
      <c r="M4730" s="55">
        <v>2</v>
      </c>
      <c r="N4730" s="61" t="s">
        <v>15</v>
      </c>
      <c r="P4730" s="66"/>
      <c r="Q4730" s="53"/>
      <c r="R4730" s="53"/>
      <c r="S4730" s="53"/>
      <c r="T4730" s="53"/>
      <c r="U4730" s="53"/>
      <c r="V4730" s="53"/>
      <c r="W4730" s="53"/>
      <c r="BY4730" s="53"/>
      <c r="BZ4730" s="53"/>
    </row>
    <row r="4731" spans="2:78" s="52" customFormat="1" ht="13" x14ac:dyDescent="0.3">
      <c r="B4731" s="53" t="s">
        <v>1664</v>
      </c>
      <c r="C4731" s="53" t="s">
        <v>184</v>
      </c>
      <c r="D4731" s="53" t="s">
        <v>1701</v>
      </c>
      <c r="E4731" s="53">
        <v>43.283329999999999</v>
      </c>
      <c r="F4731" s="53">
        <v>-5.8833330000000004</v>
      </c>
      <c r="G4731" s="54">
        <v>236.84729999999999</v>
      </c>
      <c r="H4731" s="53">
        <v>2964</v>
      </c>
      <c r="I4731" s="53">
        <v>1481</v>
      </c>
      <c r="J4731" s="53">
        <v>1483</v>
      </c>
      <c r="K4731" s="52">
        <v>214</v>
      </c>
      <c r="L4731" s="52">
        <v>22.84729999999999</v>
      </c>
      <c r="M4731" s="55">
        <v>2</v>
      </c>
      <c r="N4731" s="61" t="s">
        <v>15</v>
      </c>
      <c r="P4731" s="66"/>
      <c r="Q4731" s="53"/>
      <c r="R4731" s="53"/>
      <c r="S4731" s="53"/>
      <c r="T4731" s="53"/>
      <c r="U4731" s="53"/>
      <c r="V4731" s="53"/>
      <c r="W4731" s="53"/>
      <c r="BY4731" s="53"/>
      <c r="BZ4731" s="53"/>
    </row>
    <row r="4732" spans="2:78" s="52" customFormat="1" ht="13" x14ac:dyDescent="0.3">
      <c r="B4732" s="53" t="s">
        <v>1664</v>
      </c>
      <c r="C4732" s="53" t="s">
        <v>184</v>
      </c>
      <c r="D4732" s="53" t="s">
        <v>1702</v>
      </c>
      <c r="E4732" s="53">
        <v>43.543700000000001</v>
      </c>
      <c r="F4732" s="53">
        <v>-6.0997849999999998</v>
      </c>
      <c r="G4732" s="54">
        <v>114.3644</v>
      </c>
      <c r="H4732" s="53">
        <v>1970</v>
      </c>
      <c r="I4732" s="53">
        <v>914</v>
      </c>
      <c r="J4732" s="53">
        <v>1056</v>
      </c>
      <c r="K4732" s="52">
        <v>214</v>
      </c>
      <c r="L4732" s="52">
        <v>-99.635599999999997</v>
      </c>
      <c r="M4732" s="55">
        <v>2</v>
      </c>
      <c r="N4732" s="61" t="s">
        <v>15</v>
      </c>
      <c r="P4732" s="66"/>
      <c r="Q4732" s="53"/>
      <c r="R4732" s="53"/>
      <c r="S4732" s="53"/>
      <c r="T4732" s="53"/>
      <c r="U4732" s="53"/>
      <c r="V4732" s="53"/>
      <c r="W4732" s="53"/>
      <c r="BY4732" s="53"/>
      <c r="BZ4732" s="53"/>
    </row>
    <row r="4733" spans="2:78" s="52" customFormat="1" ht="13" x14ac:dyDescent="0.3">
      <c r="B4733" s="53" t="s">
        <v>1664</v>
      </c>
      <c r="C4733" s="53" t="s">
        <v>184</v>
      </c>
      <c r="D4733" s="53" t="s">
        <v>1703</v>
      </c>
      <c r="E4733" s="53">
        <v>43.358159999999998</v>
      </c>
      <c r="F4733" s="53">
        <v>-5.5059769999999997</v>
      </c>
      <c r="G4733" s="54">
        <v>244.37629999999999</v>
      </c>
      <c r="H4733" s="53">
        <v>5594</v>
      </c>
      <c r="I4733" s="53">
        <v>2760</v>
      </c>
      <c r="J4733" s="53">
        <v>2834</v>
      </c>
      <c r="K4733" s="52">
        <v>214</v>
      </c>
      <c r="L4733" s="52">
        <v>30.376299999999986</v>
      </c>
      <c r="M4733" s="55">
        <v>2</v>
      </c>
      <c r="N4733" s="61" t="s">
        <v>15</v>
      </c>
      <c r="P4733" s="66"/>
      <c r="Q4733" s="53"/>
      <c r="R4733" s="53"/>
      <c r="S4733" s="53"/>
      <c r="T4733" s="53"/>
      <c r="U4733" s="53"/>
      <c r="V4733" s="53"/>
      <c r="W4733" s="53"/>
      <c r="BY4733" s="53"/>
      <c r="BZ4733" s="53"/>
    </row>
    <row r="4734" spans="2:78" s="52" customFormat="1" ht="13" x14ac:dyDescent="0.3">
      <c r="B4734" s="53" t="s">
        <v>1664</v>
      </c>
      <c r="C4734" s="53" t="s">
        <v>184</v>
      </c>
      <c r="D4734" s="53" t="s">
        <v>1704</v>
      </c>
      <c r="E4734" s="53">
        <v>43.540100000000002</v>
      </c>
      <c r="F4734" s="53">
        <v>-6.7231920000000001</v>
      </c>
      <c r="G4734" s="54">
        <v>8.6195909999999998</v>
      </c>
      <c r="H4734" s="53">
        <v>9190</v>
      </c>
      <c r="I4734" s="53">
        <v>4490</v>
      </c>
      <c r="J4734" s="53">
        <v>4700</v>
      </c>
      <c r="K4734" s="52">
        <v>214</v>
      </c>
      <c r="L4734" s="52">
        <v>-205.38040899999999</v>
      </c>
      <c r="M4734" s="55">
        <v>2</v>
      </c>
      <c r="N4734" s="61" t="s">
        <v>15</v>
      </c>
      <c r="P4734" s="66"/>
      <c r="Q4734" s="53"/>
      <c r="R4734" s="53"/>
      <c r="S4734" s="53"/>
      <c r="T4734" s="53"/>
      <c r="U4734" s="53"/>
      <c r="V4734" s="53"/>
      <c r="W4734" s="53"/>
      <c r="BY4734" s="53"/>
      <c r="BZ4734" s="53"/>
    </row>
    <row r="4735" spans="2:78" s="52" customFormat="1" ht="13" x14ac:dyDescent="0.3">
      <c r="B4735" s="53" t="s">
        <v>1664</v>
      </c>
      <c r="C4735" s="53" t="s">
        <v>184</v>
      </c>
      <c r="D4735" s="53" t="s">
        <v>1705</v>
      </c>
      <c r="E4735" s="53">
        <v>43.395470000000003</v>
      </c>
      <c r="F4735" s="53">
        <v>-5.7064709999999996</v>
      </c>
      <c r="G4735" s="54">
        <v>207.60579999999999</v>
      </c>
      <c r="H4735" s="53">
        <v>5415</v>
      </c>
      <c r="I4735" s="53">
        <v>2641</v>
      </c>
      <c r="J4735" s="53">
        <v>2774</v>
      </c>
      <c r="K4735" s="52">
        <v>214</v>
      </c>
      <c r="L4735" s="52">
        <v>-6.3942000000000121</v>
      </c>
      <c r="M4735" s="55">
        <v>2</v>
      </c>
      <c r="N4735" s="61" t="s">
        <v>15</v>
      </c>
      <c r="P4735" s="66"/>
      <c r="Q4735" s="53"/>
      <c r="R4735" s="53"/>
      <c r="S4735" s="53"/>
      <c r="T4735" s="53"/>
      <c r="U4735" s="53"/>
      <c r="V4735" s="53"/>
      <c r="W4735" s="53"/>
      <c r="BY4735" s="53"/>
      <c r="BZ4735" s="53"/>
    </row>
    <row r="4736" spans="2:78" s="52" customFormat="1" ht="13" x14ac:dyDescent="0.3">
      <c r="B4736" s="53" t="s">
        <v>1664</v>
      </c>
      <c r="C4736" s="53" t="s">
        <v>184</v>
      </c>
      <c r="D4736" s="53" t="s">
        <v>1706</v>
      </c>
      <c r="E4736" s="53">
        <v>43.335279999999997</v>
      </c>
      <c r="F4736" s="53">
        <v>-4.9675000000000002</v>
      </c>
      <c r="G4736" s="54">
        <v>198.12960000000001</v>
      </c>
      <c r="H4736" s="53">
        <v>803</v>
      </c>
      <c r="I4736" s="53">
        <v>418</v>
      </c>
      <c r="J4736" s="53">
        <v>385</v>
      </c>
      <c r="K4736" s="52">
        <v>214</v>
      </c>
      <c r="L4736" s="52">
        <v>-15.870399999999989</v>
      </c>
      <c r="M4736" s="55">
        <v>2</v>
      </c>
      <c r="N4736" s="61" t="s">
        <v>15</v>
      </c>
      <c r="P4736" s="66"/>
      <c r="Q4736" s="53"/>
      <c r="R4736" s="53"/>
      <c r="S4736" s="53"/>
      <c r="T4736" s="53"/>
      <c r="U4736" s="53"/>
      <c r="V4736" s="53"/>
      <c r="W4736" s="53"/>
      <c r="BY4736" s="53"/>
      <c r="BZ4736" s="53"/>
    </row>
    <row r="4737" spans="2:78" s="52" customFormat="1" ht="13" x14ac:dyDescent="0.3">
      <c r="B4737" s="53" t="s">
        <v>1664</v>
      </c>
      <c r="C4737" s="53" t="s">
        <v>184</v>
      </c>
      <c r="D4737" s="53" t="s">
        <v>184</v>
      </c>
      <c r="E4737" s="53">
        <v>43.360259999999997</v>
      </c>
      <c r="F4737" s="53">
        <v>-5.8447589999999998</v>
      </c>
      <c r="G4737" s="54">
        <v>238.86590000000001</v>
      </c>
      <c r="H4737" s="53">
        <v>224005</v>
      </c>
      <c r="I4737" s="53">
        <v>104605</v>
      </c>
      <c r="J4737" s="53">
        <v>119400</v>
      </c>
      <c r="K4737" s="52">
        <v>214</v>
      </c>
      <c r="L4737" s="52">
        <v>24.865900000000011</v>
      </c>
      <c r="M4737" s="55">
        <v>2</v>
      </c>
      <c r="N4737" s="61" t="s">
        <v>15</v>
      </c>
      <c r="P4737" s="66"/>
      <c r="Q4737" s="53"/>
      <c r="R4737" s="53"/>
      <c r="S4737" s="53"/>
      <c r="T4737" s="53"/>
      <c r="U4737" s="53"/>
      <c r="V4737" s="53"/>
      <c r="W4737" s="53"/>
      <c r="BY4737" s="53"/>
      <c r="BZ4737" s="53"/>
    </row>
    <row r="4738" spans="2:78" s="52" customFormat="1" ht="13" x14ac:dyDescent="0.3">
      <c r="B4738" s="53" t="s">
        <v>1664</v>
      </c>
      <c r="C4738" s="53" t="s">
        <v>184</v>
      </c>
      <c r="D4738" s="53" t="s">
        <v>1707</v>
      </c>
      <c r="E4738" s="53">
        <v>43.37</v>
      </c>
      <c r="F4738" s="53">
        <v>-5.19</v>
      </c>
      <c r="G4738" s="54">
        <v>139.59520000000001</v>
      </c>
      <c r="H4738" s="53">
        <v>5842</v>
      </c>
      <c r="I4738" s="53">
        <v>2874</v>
      </c>
      <c r="J4738" s="53">
        <v>2968</v>
      </c>
      <c r="K4738" s="52">
        <v>214</v>
      </c>
      <c r="L4738" s="52">
        <v>-74.404799999999994</v>
      </c>
      <c r="M4738" s="55">
        <v>2</v>
      </c>
      <c r="N4738" s="61" t="s">
        <v>15</v>
      </c>
      <c r="P4738" s="66"/>
      <c r="Q4738" s="53"/>
      <c r="R4738" s="53"/>
      <c r="S4738" s="53"/>
      <c r="T4738" s="53"/>
      <c r="U4738" s="53"/>
      <c r="V4738" s="53"/>
      <c r="W4738" s="53"/>
      <c r="BY4738" s="53"/>
      <c r="BZ4738" s="53"/>
    </row>
    <row r="4739" spans="2:78" s="52" customFormat="1" ht="13" x14ac:dyDescent="0.3">
      <c r="B4739" s="53" t="s">
        <v>1664</v>
      </c>
      <c r="C4739" s="53" t="s">
        <v>184</v>
      </c>
      <c r="D4739" s="53" t="s">
        <v>1708</v>
      </c>
      <c r="E4739" s="53">
        <v>43.32</v>
      </c>
      <c r="F4739" s="53">
        <v>-4.71</v>
      </c>
      <c r="G4739" s="54">
        <v>185.30779999999999</v>
      </c>
      <c r="H4739" s="53">
        <v>600</v>
      </c>
      <c r="I4739" s="53">
        <v>304</v>
      </c>
      <c r="J4739" s="53">
        <v>296</v>
      </c>
      <c r="K4739" s="52">
        <v>214</v>
      </c>
      <c r="L4739" s="52">
        <v>-28.692200000000014</v>
      </c>
      <c r="M4739" s="55">
        <v>2</v>
      </c>
      <c r="N4739" s="61" t="s">
        <v>15</v>
      </c>
      <c r="P4739" s="66"/>
      <c r="Q4739" s="53"/>
      <c r="R4739" s="53"/>
      <c r="S4739" s="53"/>
      <c r="T4739" s="53"/>
      <c r="U4739" s="53"/>
      <c r="V4739" s="53"/>
      <c r="W4739" s="53"/>
      <c r="BY4739" s="53"/>
      <c r="BZ4739" s="53"/>
    </row>
    <row r="4740" spans="2:78" s="52" customFormat="1" ht="13" x14ac:dyDescent="0.3">
      <c r="B4740" s="53" t="s">
        <v>1664</v>
      </c>
      <c r="C4740" s="53" t="s">
        <v>184</v>
      </c>
      <c r="D4740" s="53" t="s">
        <v>1709</v>
      </c>
      <c r="E4740" s="53">
        <v>43.31</v>
      </c>
      <c r="F4740" s="53">
        <v>-4.59</v>
      </c>
      <c r="G4740" s="54">
        <v>260.10660000000001</v>
      </c>
      <c r="H4740" s="53">
        <v>1391</v>
      </c>
      <c r="I4740" s="53">
        <v>701</v>
      </c>
      <c r="J4740" s="53">
        <v>690</v>
      </c>
      <c r="K4740" s="52">
        <v>214</v>
      </c>
      <c r="L4740" s="52">
        <v>46.106600000000014</v>
      </c>
      <c r="M4740" s="55">
        <v>2</v>
      </c>
      <c r="N4740" s="61" t="s">
        <v>15</v>
      </c>
      <c r="P4740" s="66"/>
      <c r="Q4740" s="53"/>
      <c r="R4740" s="53"/>
      <c r="S4740" s="53"/>
      <c r="T4740" s="53"/>
      <c r="U4740" s="53"/>
      <c r="V4740" s="53"/>
      <c r="W4740" s="53"/>
      <c r="BY4740" s="53"/>
      <c r="BZ4740" s="53"/>
    </row>
    <row r="4741" spans="2:78" s="52" customFormat="1" ht="13" x14ac:dyDescent="0.3">
      <c r="B4741" s="53" t="s">
        <v>1664</v>
      </c>
      <c r="C4741" s="53" t="s">
        <v>184</v>
      </c>
      <c r="D4741" s="53" t="s">
        <v>1710</v>
      </c>
      <c r="E4741" s="53">
        <v>43.25797</v>
      </c>
      <c r="F4741" s="53">
        <v>-6.8766170000000004</v>
      </c>
      <c r="G4741" s="54">
        <v>317.0693</v>
      </c>
      <c r="H4741" s="53">
        <v>193</v>
      </c>
      <c r="I4741" s="53">
        <v>94</v>
      </c>
      <c r="J4741" s="53">
        <v>99</v>
      </c>
      <c r="K4741" s="52">
        <v>214</v>
      </c>
      <c r="L4741" s="52">
        <v>103.0693</v>
      </c>
      <c r="M4741" s="55">
        <v>2</v>
      </c>
      <c r="N4741" s="61" t="s">
        <v>15</v>
      </c>
      <c r="P4741" s="66"/>
      <c r="Q4741" s="53"/>
      <c r="R4741" s="53"/>
      <c r="S4741" s="53"/>
      <c r="T4741" s="53"/>
      <c r="U4741" s="53"/>
      <c r="V4741" s="53"/>
      <c r="W4741" s="53"/>
      <c r="BY4741" s="53"/>
      <c r="BZ4741" s="53"/>
    </row>
    <row r="4742" spans="2:78" s="52" customFormat="1" ht="13" x14ac:dyDescent="0.3">
      <c r="B4742" s="53" t="s">
        <v>1664</v>
      </c>
      <c r="C4742" s="53" t="s">
        <v>184</v>
      </c>
      <c r="D4742" s="53" t="s">
        <v>1711</v>
      </c>
      <c r="E4742" s="53">
        <v>43.350999999999999</v>
      </c>
      <c r="F4742" s="53">
        <v>-5.3630000000000004</v>
      </c>
      <c r="G4742" s="54">
        <v>180.94730000000001</v>
      </c>
      <c r="H4742" s="53">
        <v>8060</v>
      </c>
      <c r="I4742" s="53">
        <v>3942</v>
      </c>
      <c r="J4742" s="53">
        <v>4118</v>
      </c>
      <c r="K4742" s="52">
        <v>214</v>
      </c>
      <c r="L4742" s="52">
        <v>-33.052699999999987</v>
      </c>
      <c r="M4742" s="55">
        <v>2</v>
      </c>
      <c r="N4742" s="61" t="s">
        <v>15</v>
      </c>
      <c r="P4742" s="66"/>
      <c r="Q4742" s="53"/>
      <c r="R4742" s="53"/>
      <c r="S4742" s="53"/>
      <c r="T4742" s="53"/>
      <c r="U4742" s="53"/>
      <c r="V4742" s="53"/>
      <c r="W4742" s="53"/>
      <c r="BY4742" s="53"/>
      <c r="BZ4742" s="53"/>
    </row>
    <row r="4743" spans="2:78" s="52" customFormat="1" ht="13" x14ac:dyDescent="0.3">
      <c r="B4743" s="53" t="s">
        <v>1664</v>
      </c>
      <c r="C4743" s="53" t="s">
        <v>184</v>
      </c>
      <c r="D4743" s="53" t="s">
        <v>1712</v>
      </c>
      <c r="E4743" s="53">
        <v>43.19</v>
      </c>
      <c r="F4743" s="53">
        <v>-5.16</v>
      </c>
      <c r="G4743" s="54">
        <v>706.37369999999999</v>
      </c>
      <c r="H4743" s="53">
        <v>684</v>
      </c>
      <c r="I4743" s="53">
        <v>406</v>
      </c>
      <c r="J4743" s="53">
        <v>278</v>
      </c>
      <c r="K4743" s="52">
        <v>214</v>
      </c>
      <c r="L4743" s="52">
        <v>492.37369999999999</v>
      </c>
      <c r="M4743" s="55">
        <v>5</v>
      </c>
      <c r="N4743" s="61" t="s">
        <v>16</v>
      </c>
      <c r="P4743" s="66"/>
      <c r="Q4743" s="53"/>
      <c r="R4743" s="53"/>
      <c r="S4743" s="53"/>
      <c r="T4743" s="53"/>
      <c r="U4743" s="53"/>
      <c r="V4743" s="53"/>
      <c r="W4743" s="53"/>
      <c r="BY4743" s="53"/>
      <c r="BZ4743" s="53"/>
    </row>
    <row r="4744" spans="2:78" s="52" customFormat="1" ht="13" x14ac:dyDescent="0.3">
      <c r="B4744" s="53" t="s">
        <v>1664</v>
      </c>
      <c r="C4744" s="53" t="s">
        <v>184</v>
      </c>
      <c r="D4744" s="53" t="s">
        <v>1713</v>
      </c>
      <c r="E4744" s="53">
        <v>43.49004</v>
      </c>
      <c r="F4744" s="53">
        <v>-6.1120169999999998</v>
      </c>
      <c r="G4744" s="54">
        <v>41.193170000000002</v>
      </c>
      <c r="H4744" s="53">
        <v>9131</v>
      </c>
      <c r="I4744" s="53">
        <v>4431</v>
      </c>
      <c r="J4744" s="53">
        <v>4700</v>
      </c>
      <c r="K4744" s="52">
        <v>214</v>
      </c>
      <c r="L4744" s="52">
        <v>-172.80682999999999</v>
      </c>
      <c r="M4744" s="55">
        <v>2</v>
      </c>
      <c r="N4744" s="61" t="s">
        <v>15</v>
      </c>
      <c r="P4744" s="66"/>
      <c r="Q4744" s="53"/>
      <c r="R4744" s="53"/>
      <c r="S4744" s="53"/>
      <c r="T4744" s="53"/>
      <c r="U4744" s="53"/>
      <c r="V4744" s="53"/>
      <c r="W4744" s="53"/>
      <c r="BY4744" s="53"/>
      <c r="BZ4744" s="53"/>
    </row>
    <row r="4745" spans="2:78" s="52" customFormat="1" ht="13" x14ac:dyDescent="0.3">
      <c r="B4745" s="53" t="s">
        <v>1664</v>
      </c>
      <c r="C4745" s="53" t="s">
        <v>184</v>
      </c>
      <c r="D4745" s="53" t="s">
        <v>1714</v>
      </c>
      <c r="E4745" s="53">
        <v>43.251170000000002</v>
      </c>
      <c r="F4745" s="53">
        <v>-6.0156720000000004</v>
      </c>
      <c r="G4745" s="54">
        <v>201.11369999999999</v>
      </c>
      <c r="H4745" s="53">
        <v>797</v>
      </c>
      <c r="I4745" s="53">
        <v>432</v>
      </c>
      <c r="J4745" s="53">
        <v>365</v>
      </c>
      <c r="K4745" s="52">
        <v>214</v>
      </c>
      <c r="L4745" s="52">
        <v>-12.886300000000006</v>
      </c>
      <c r="M4745" s="55">
        <v>2</v>
      </c>
      <c r="N4745" s="61" t="s">
        <v>15</v>
      </c>
      <c r="P4745" s="66"/>
      <c r="Q4745" s="53"/>
      <c r="R4745" s="53"/>
      <c r="S4745" s="53"/>
      <c r="T4745" s="53"/>
      <c r="U4745" s="53"/>
      <c r="V4745" s="53"/>
      <c r="W4745" s="53"/>
      <c r="BY4745" s="53"/>
      <c r="BZ4745" s="53"/>
    </row>
    <row r="4746" spans="2:78" s="52" customFormat="1" ht="13" x14ac:dyDescent="0.3">
      <c r="B4746" s="53" t="s">
        <v>1664</v>
      </c>
      <c r="C4746" s="53" t="s">
        <v>184</v>
      </c>
      <c r="D4746" s="53" t="s">
        <v>1715</v>
      </c>
      <c r="E4746" s="53">
        <v>43.15</v>
      </c>
      <c r="F4746" s="53">
        <v>-5.9666670000000002</v>
      </c>
      <c r="G4746" s="54">
        <v>596.62540000000001</v>
      </c>
      <c r="H4746" s="53">
        <v>1389</v>
      </c>
      <c r="I4746" s="53">
        <v>766</v>
      </c>
      <c r="J4746" s="53">
        <v>623</v>
      </c>
      <c r="K4746" s="52">
        <v>214</v>
      </c>
      <c r="L4746" s="52">
        <v>382.62540000000001</v>
      </c>
      <c r="M4746" s="55">
        <v>4</v>
      </c>
      <c r="N4746" s="61" t="s">
        <v>16</v>
      </c>
      <c r="P4746" s="66"/>
      <c r="Q4746" s="53"/>
      <c r="R4746" s="53"/>
      <c r="S4746" s="53"/>
      <c r="T4746" s="53"/>
      <c r="U4746" s="53"/>
      <c r="V4746" s="53"/>
      <c r="W4746" s="53"/>
      <c r="BY4746" s="53"/>
      <c r="BZ4746" s="53"/>
    </row>
    <row r="4747" spans="2:78" s="52" customFormat="1" ht="13" x14ac:dyDescent="0.3">
      <c r="B4747" s="53" t="s">
        <v>1664</v>
      </c>
      <c r="C4747" s="53" t="s">
        <v>184</v>
      </c>
      <c r="D4747" s="53" t="s">
        <v>1716</v>
      </c>
      <c r="E4747" s="53">
        <v>43.413739999999997</v>
      </c>
      <c r="F4747" s="53">
        <v>-5.9704889999999997</v>
      </c>
      <c r="G4747" s="54">
        <v>183.5744</v>
      </c>
      <c r="H4747" s="53">
        <v>2025</v>
      </c>
      <c r="I4747" s="53">
        <v>1010</v>
      </c>
      <c r="J4747" s="53">
        <v>1015</v>
      </c>
      <c r="K4747" s="52">
        <v>214</v>
      </c>
      <c r="L4747" s="52">
        <v>-30.425600000000003</v>
      </c>
      <c r="M4747" s="55">
        <v>2</v>
      </c>
      <c r="N4747" s="61" t="s">
        <v>15</v>
      </c>
      <c r="P4747" s="66"/>
      <c r="Q4747" s="53"/>
      <c r="R4747" s="53"/>
      <c r="S4747" s="53"/>
      <c r="T4747" s="53"/>
      <c r="U4747" s="53"/>
      <c r="V4747" s="53"/>
      <c r="W4747" s="53"/>
      <c r="BY4747" s="53"/>
      <c r="BZ4747" s="53"/>
    </row>
    <row r="4748" spans="2:78" s="52" customFormat="1" ht="13" x14ac:dyDescent="0.3">
      <c r="B4748" s="53" t="s">
        <v>1664</v>
      </c>
      <c r="C4748" s="53" t="s">
        <v>184</v>
      </c>
      <c r="D4748" s="53" t="s">
        <v>1717</v>
      </c>
      <c r="E4748" s="53">
        <v>43.37</v>
      </c>
      <c r="F4748" s="53">
        <v>-4.57</v>
      </c>
      <c r="G4748" s="54">
        <v>73.004279999999994</v>
      </c>
      <c r="H4748" s="53">
        <v>1852</v>
      </c>
      <c r="I4748" s="53">
        <v>911</v>
      </c>
      <c r="J4748" s="53">
        <v>941</v>
      </c>
      <c r="K4748" s="52">
        <v>214</v>
      </c>
      <c r="L4748" s="52">
        <v>-140.99572000000001</v>
      </c>
      <c r="M4748" s="55">
        <v>2</v>
      </c>
      <c r="N4748" s="61" t="s">
        <v>15</v>
      </c>
      <c r="P4748" s="66"/>
      <c r="Q4748" s="53"/>
      <c r="R4748" s="53"/>
      <c r="S4748" s="53"/>
      <c r="T4748" s="53"/>
      <c r="U4748" s="53"/>
      <c r="V4748" s="53"/>
      <c r="W4748" s="53"/>
      <c r="BY4748" s="53"/>
      <c r="BZ4748" s="53"/>
    </row>
    <row r="4749" spans="2:78" s="52" customFormat="1" ht="13" x14ac:dyDescent="0.3">
      <c r="B4749" s="53" t="s">
        <v>1664</v>
      </c>
      <c r="C4749" s="53" t="s">
        <v>184</v>
      </c>
      <c r="D4749" s="53" t="s">
        <v>1718</v>
      </c>
      <c r="E4749" s="53">
        <v>43.461449999999999</v>
      </c>
      <c r="F4749" s="53">
        <v>-5.0591710000000001</v>
      </c>
      <c r="G4749" s="54">
        <v>23.781739999999999</v>
      </c>
      <c r="H4749" s="53">
        <v>6296</v>
      </c>
      <c r="I4749" s="53">
        <v>2991</v>
      </c>
      <c r="J4749" s="53">
        <v>3305</v>
      </c>
      <c r="K4749" s="52">
        <v>214</v>
      </c>
      <c r="L4749" s="52">
        <v>-190.21825999999999</v>
      </c>
      <c r="M4749" s="55">
        <v>2</v>
      </c>
      <c r="N4749" s="61" t="s">
        <v>15</v>
      </c>
      <c r="P4749" s="66"/>
      <c r="Q4749" s="53"/>
      <c r="R4749" s="53"/>
      <c r="S4749" s="53"/>
      <c r="T4749" s="53"/>
      <c r="U4749" s="53"/>
      <c r="V4749" s="53"/>
      <c r="W4749" s="53"/>
      <c r="BY4749" s="53"/>
      <c r="BZ4749" s="53"/>
    </row>
    <row r="4750" spans="2:78" s="52" customFormat="1" ht="13" x14ac:dyDescent="0.3">
      <c r="B4750" s="53" t="s">
        <v>1664</v>
      </c>
      <c r="C4750" s="53" t="s">
        <v>184</v>
      </c>
      <c r="D4750" s="53" t="s">
        <v>1719</v>
      </c>
      <c r="E4750" s="53">
        <v>43.30809</v>
      </c>
      <c r="F4750" s="53">
        <v>-5.8934340000000001</v>
      </c>
      <c r="G4750" s="54">
        <v>201.45349999999999</v>
      </c>
      <c r="H4750" s="53">
        <v>1973</v>
      </c>
      <c r="I4750" s="53">
        <v>1014</v>
      </c>
      <c r="J4750" s="53">
        <v>959</v>
      </c>
      <c r="K4750" s="52">
        <v>214</v>
      </c>
      <c r="L4750" s="52">
        <v>-12.546500000000009</v>
      </c>
      <c r="M4750" s="55">
        <v>2</v>
      </c>
      <c r="N4750" s="61" t="s">
        <v>15</v>
      </c>
      <c r="P4750" s="66"/>
      <c r="Q4750" s="53"/>
      <c r="R4750" s="53"/>
      <c r="S4750" s="53"/>
      <c r="T4750" s="53"/>
      <c r="U4750" s="53"/>
      <c r="V4750" s="53"/>
      <c r="W4750" s="53"/>
      <c r="BY4750" s="53"/>
      <c r="BZ4750" s="53"/>
    </row>
    <row r="4751" spans="2:78" s="52" customFormat="1" ht="13" x14ac:dyDescent="0.3">
      <c r="B4751" s="53" t="s">
        <v>1664</v>
      </c>
      <c r="C4751" s="53" t="s">
        <v>184</v>
      </c>
      <c r="D4751" s="53" t="s">
        <v>1720</v>
      </c>
      <c r="E4751" s="53">
        <v>43.2</v>
      </c>
      <c r="F4751" s="53">
        <v>-5.9</v>
      </c>
      <c r="G4751" s="54">
        <v>1073.6790000000001</v>
      </c>
      <c r="H4751" s="53">
        <v>2200</v>
      </c>
      <c r="I4751" s="53">
        <v>1119</v>
      </c>
      <c r="J4751" s="53">
        <v>1081</v>
      </c>
      <c r="K4751" s="52">
        <v>214</v>
      </c>
      <c r="L4751" s="52">
        <v>859.67900000000009</v>
      </c>
      <c r="M4751" s="55">
        <v>7</v>
      </c>
      <c r="N4751" s="61" t="s">
        <v>17</v>
      </c>
      <c r="P4751" s="66"/>
      <c r="Q4751" s="53"/>
      <c r="R4751" s="53"/>
      <c r="S4751" s="53"/>
      <c r="T4751" s="53"/>
      <c r="U4751" s="53"/>
      <c r="V4751" s="53"/>
      <c r="W4751" s="53"/>
      <c r="BY4751" s="53"/>
      <c r="BZ4751" s="53"/>
    </row>
    <row r="4752" spans="2:78" s="52" customFormat="1" ht="13" x14ac:dyDescent="0.3">
      <c r="B4752" s="53" t="s">
        <v>1664</v>
      </c>
      <c r="C4752" s="53" t="s">
        <v>184</v>
      </c>
      <c r="D4752" s="53" t="s">
        <v>1721</v>
      </c>
      <c r="E4752" s="53">
        <v>43.409759999999999</v>
      </c>
      <c r="F4752" s="53">
        <v>-6.2604480000000002</v>
      </c>
      <c r="G4752" s="54">
        <v>243.83029999999999</v>
      </c>
      <c r="H4752" s="53">
        <v>5962</v>
      </c>
      <c r="I4752" s="53">
        <v>2946</v>
      </c>
      <c r="J4752" s="53">
        <v>3016</v>
      </c>
      <c r="K4752" s="52">
        <v>214</v>
      </c>
      <c r="L4752" s="52">
        <v>29.830299999999994</v>
      </c>
      <c r="M4752" s="55">
        <v>2</v>
      </c>
      <c r="N4752" s="61" t="s">
        <v>15</v>
      </c>
      <c r="P4752" s="66"/>
      <c r="Q4752" s="53"/>
      <c r="R4752" s="53"/>
      <c r="S4752" s="53"/>
      <c r="T4752" s="53"/>
      <c r="U4752" s="53"/>
      <c r="V4752" s="53"/>
      <c r="W4752" s="53"/>
      <c r="BY4752" s="53"/>
      <c r="BZ4752" s="53"/>
    </row>
    <row r="4753" spans="2:78" s="52" customFormat="1" ht="13" x14ac:dyDescent="0.3">
      <c r="B4753" s="53" t="s">
        <v>1664</v>
      </c>
      <c r="C4753" s="53" t="s">
        <v>184</v>
      </c>
      <c r="D4753" s="53" t="s">
        <v>1722</v>
      </c>
      <c r="E4753" s="53">
        <v>43.26435</v>
      </c>
      <c r="F4753" s="53">
        <v>-6.9616939999999996</v>
      </c>
      <c r="G4753" s="54">
        <v>701.40340000000003</v>
      </c>
      <c r="H4753" s="53">
        <v>448</v>
      </c>
      <c r="I4753" s="53">
        <v>225</v>
      </c>
      <c r="J4753" s="53">
        <v>223</v>
      </c>
      <c r="K4753" s="52">
        <v>214</v>
      </c>
      <c r="L4753" s="52">
        <v>487.40340000000003</v>
      </c>
      <c r="M4753" s="55">
        <v>5</v>
      </c>
      <c r="N4753" s="61" t="s">
        <v>16</v>
      </c>
      <c r="P4753" s="66"/>
      <c r="Q4753" s="53"/>
      <c r="R4753" s="53"/>
      <c r="S4753" s="53"/>
      <c r="T4753" s="53"/>
      <c r="U4753" s="53"/>
      <c r="V4753" s="53"/>
      <c r="W4753" s="53"/>
      <c r="BY4753" s="53"/>
      <c r="BZ4753" s="53"/>
    </row>
    <row r="4754" spans="2:78" s="52" customFormat="1" ht="13" x14ac:dyDescent="0.3">
      <c r="B4754" s="53" t="s">
        <v>1664</v>
      </c>
      <c r="C4754" s="53" t="s">
        <v>184</v>
      </c>
      <c r="D4754" s="53" t="s">
        <v>1723</v>
      </c>
      <c r="E4754" s="53">
        <v>43.276710000000001</v>
      </c>
      <c r="F4754" s="53">
        <v>-5.607564</v>
      </c>
      <c r="G4754" s="54">
        <v>266.86160000000001</v>
      </c>
      <c r="H4754" s="53">
        <v>18729</v>
      </c>
      <c r="I4754" s="53">
        <v>9062</v>
      </c>
      <c r="J4754" s="53">
        <v>9667</v>
      </c>
      <c r="K4754" s="52">
        <v>214</v>
      </c>
      <c r="L4754" s="52">
        <v>52.86160000000001</v>
      </c>
      <c r="M4754" s="55">
        <v>2</v>
      </c>
      <c r="N4754" s="61" t="s">
        <v>15</v>
      </c>
      <c r="P4754" s="66"/>
      <c r="Q4754" s="53"/>
      <c r="R4754" s="53"/>
      <c r="S4754" s="53"/>
      <c r="T4754" s="53"/>
      <c r="U4754" s="53"/>
      <c r="V4754" s="53"/>
      <c r="W4754" s="53"/>
      <c r="BY4754" s="53"/>
      <c r="BZ4754" s="53"/>
    </row>
    <row r="4755" spans="2:78" s="52" customFormat="1" ht="13" x14ac:dyDescent="0.3">
      <c r="B4755" s="53" t="s">
        <v>1664</v>
      </c>
      <c r="C4755" s="53" t="s">
        <v>184</v>
      </c>
      <c r="D4755" s="53" t="s">
        <v>1724</v>
      </c>
      <c r="E4755" s="53">
        <v>43.408999999999999</v>
      </c>
      <c r="F4755" s="53">
        <v>-7.1429999999999998</v>
      </c>
      <c r="G4755" s="54">
        <v>40.880180000000003</v>
      </c>
      <c r="H4755" s="53">
        <v>556</v>
      </c>
      <c r="I4755" s="53">
        <v>272</v>
      </c>
      <c r="J4755" s="53">
        <v>284</v>
      </c>
      <c r="K4755" s="52">
        <v>214</v>
      </c>
      <c r="L4755" s="52">
        <v>-173.11982</v>
      </c>
      <c r="M4755" s="55">
        <v>2</v>
      </c>
      <c r="N4755" s="61" t="s">
        <v>15</v>
      </c>
      <c r="P4755" s="66"/>
      <c r="Q4755" s="53"/>
      <c r="R4755" s="53"/>
      <c r="S4755" s="53"/>
      <c r="T4755" s="53"/>
      <c r="U4755" s="53"/>
      <c r="V4755" s="53"/>
      <c r="W4755" s="53"/>
      <c r="BY4755" s="53"/>
      <c r="BZ4755" s="53"/>
    </row>
    <row r="4756" spans="2:78" s="52" customFormat="1" ht="13" x14ac:dyDescent="0.3">
      <c r="B4756" s="53" t="s">
        <v>1664</v>
      </c>
      <c r="C4756" s="53" t="s">
        <v>184</v>
      </c>
      <c r="D4756" s="53" t="s">
        <v>1725</v>
      </c>
      <c r="E4756" s="53">
        <v>43.259169999999997</v>
      </c>
      <c r="F4756" s="53">
        <v>-7.0202910000000003</v>
      </c>
      <c r="G4756" s="54">
        <v>547.09810000000004</v>
      </c>
      <c r="H4756" s="53">
        <v>515</v>
      </c>
      <c r="I4756" s="53">
        <v>265</v>
      </c>
      <c r="J4756" s="53">
        <v>250</v>
      </c>
      <c r="K4756" s="52">
        <v>214</v>
      </c>
      <c r="L4756" s="52">
        <v>333.09810000000004</v>
      </c>
      <c r="M4756" s="55">
        <v>4</v>
      </c>
      <c r="N4756" s="61" t="s">
        <v>16</v>
      </c>
      <c r="P4756" s="66"/>
      <c r="Q4756" s="53"/>
      <c r="R4756" s="53"/>
      <c r="S4756" s="53"/>
      <c r="T4756" s="53"/>
      <c r="U4756" s="53"/>
      <c r="V4756" s="53"/>
      <c r="W4756" s="53"/>
      <c r="BY4756" s="53"/>
      <c r="BZ4756" s="53"/>
    </row>
    <row r="4757" spans="2:78" s="52" customFormat="1" ht="13" x14ac:dyDescent="0.3">
      <c r="B4757" s="53" t="s">
        <v>1664</v>
      </c>
      <c r="C4757" s="53" t="s">
        <v>184</v>
      </c>
      <c r="D4757" s="53" t="s">
        <v>1726</v>
      </c>
      <c r="E4757" s="53">
        <v>43.299160000000001</v>
      </c>
      <c r="F4757" s="53">
        <v>-5.972683</v>
      </c>
      <c r="G4757" s="54">
        <v>475.43419999999998</v>
      </c>
      <c r="H4757" s="53">
        <v>253</v>
      </c>
      <c r="I4757" s="53">
        <v>130</v>
      </c>
      <c r="J4757" s="53">
        <v>123</v>
      </c>
      <c r="K4757" s="52">
        <v>214</v>
      </c>
      <c r="L4757" s="52">
        <v>261.43419999999998</v>
      </c>
      <c r="M4757" s="55">
        <v>4</v>
      </c>
      <c r="N4757" s="61" t="s">
        <v>16</v>
      </c>
      <c r="P4757" s="66"/>
      <c r="Q4757" s="53"/>
      <c r="R4757" s="53"/>
      <c r="S4757" s="53"/>
      <c r="T4757" s="53"/>
      <c r="U4757" s="53"/>
      <c r="V4757" s="53"/>
      <c r="W4757" s="53"/>
      <c r="BY4757" s="53"/>
      <c r="BZ4757" s="53"/>
    </row>
    <row r="4758" spans="2:78" s="52" customFormat="1" ht="13" x14ac:dyDescent="0.3">
      <c r="B4758" s="53" t="s">
        <v>1664</v>
      </c>
      <c r="C4758" s="53" t="s">
        <v>184</v>
      </c>
      <c r="D4758" s="53" t="s">
        <v>1727</v>
      </c>
      <c r="E4758" s="53">
        <v>43.409970000000001</v>
      </c>
      <c r="F4758" s="53">
        <v>-5.5604189999999996</v>
      </c>
      <c r="G4758" s="54">
        <v>283.05290000000002</v>
      </c>
      <c r="H4758" s="53">
        <v>1331</v>
      </c>
      <c r="I4758" s="53">
        <v>635</v>
      </c>
      <c r="J4758" s="53">
        <v>696</v>
      </c>
      <c r="K4758" s="52">
        <v>214</v>
      </c>
      <c r="L4758" s="52">
        <v>69.052900000000022</v>
      </c>
      <c r="M4758" s="55">
        <v>2</v>
      </c>
      <c r="N4758" s="61" t="s">
        <v>15</v>
      </c>
      <c r="P4758" s="66"/>
      <c r="Q4758" s="53"/>
      <c r="R4758" s="53"/>
      <c r="S4758" s="53"/>
      <c r="T4758" s="53"/>
      <c r="U4758" s="53"/>
      <c r="V4758" s="53"/>
      <c r="W4758" s="53"/>
      <c r="BY4758" s="53"/>
      <c r="BZ4758" s="53"/>
    </row>
    <row r="4759" spans="2:78" s="52" customFormat="1" ht="13" x14ac:dyDescent="0.3">
      <c r="B4759" s="53" t="s">
        <v>1664</v>
      </c>
      <c r="C4759" s="53" t="s">
        <v>184</v>
      </c>
      <c r="D4759" s="53" t="s">
        <v>1728</v>
      </c>
      <c r="E4759" s="53">
        <v>43.383000000000003</v>
      </c>
      <c r="F4759" s="53">
        <v>-5.65</v>
      </c>
      <c r="G4759" s="54">
        <v>266.48840000000001</v>
      </c>
      <c r="H4759" s="53">
        <v>51181</v>
      </c>
      <c r="I4759" s="53">
        <v>24987</v>
      </c>
      <c r="J4759" s="53">
        <v>26194</v>
      </c>
      <c r="K4759" s="52">
        <v>214</v>
      </c>
      <c r="L4759" s="52">
        <v>52.488400000000013</v>
      </c>
      <c r="M4759" s="55">
        <v>2</v>
      </c>
      <c r="N4759" s="61" t="s">
        <v>15</v>
      </c>
      <c r="P4759" s="66"/>
      <c r="Q4759" s="53"/>
      <c r="R4759" s="53"/>
      <c r="S4759" s="53"/>
      <c r="T4759" s="53"/>
      <c r="U4759" s="53"/>
      <c r="V4759" s="53"/>
      <c r="W4759" s="53"/>
      <c r="BY4759" s="53"/>
      <c r="BZ4759" s="53"/>
    </row>
    <row r="4760" spans="2:78" s="52" customFormat="1" ht="13" x14ac:dyDescent="0.3">
      <c r="B4760" s="53" t="s">
        <v>1664</v>
      </c>
      <c r="C4760" s="53" t="s">
        <v>184</v>
      </c>
      <c r="D4760" s="53" t="s">
        <v>1729</v>
      </c>
      <c r="E4760" s="53">
        <v>43.19417</v>
      </c>
      <c r="F4760" s="53">
        <v>-5.4669429999999997</v>
      </c>
      <c r="G4760" s="54">
        <v>579.3365</v>
      </c>
      <c r="H4760" s="53">
        <v>873</v>
      </c>
      <c r="I4760" s="53">
        <v>448</v>
      </c>
      <c r="J4760" s="53">
        <v>425</v>
      </c>
      <c r="K4760" s="52">
        <v>214</v>
      </c>
      <c r="L4760" s="52">
        <v>365.3365</v>
      </c>
      <c r="M4760" s="55">
        <v>4</v>
      </c>
      <c r="N4760" s="61" t="s">
        <v>16</v>
      </c>
      <c r="P4760" s="66"/>
      <c r="Q4760" s="53"/>
      <c r="R4760" s="53"/>
      <c r="S4760" s="53"/>
      <c r="T4760" s="53"/>
      <c r="U4760" s="53"/>
      <c r="V4760" s="53"/>
      <c r="W4760" s="53"/>
      <c r="BY4760" s="53"/>
      <c r="BZ4760" s="53"/>
    </row>
    <row r="4761" spans="2:78" s="52" customFormat="1" ht="13" x14ac:dyDescent="0.3">
      <c r="B4761" s="53" t="s">
        <v>1664</v>
      </c>
      <c r="C4761" s="53" t="s">
        <v>184</v>
      </c>
      <c r="D4761" s="53" t="s">
        <v>1730</v>
      </c>
      <c r="E4761" s="53">
        <v>43.1</v>
      </c>
      <c r="F4761" s="53">
        <v>-6.25</v>
      </c>
      <c r="G4761" s="54">
        <v>1017.7</v>
      </c>
      <c r="H4761" s="53">
        <v>1435</v>
      </c>
      <c r="I4761" s="53">
        <v>788</v>
      </c>
      <c r="J4761" s="53">
        <v>647</v>
      </c>
      <c r="K4761" s="52">
        <v>214</v>
      </c>
      <c r="L4761" s="52">
        <v>803.7</v>
      </c>
      <c r="M4761" s="55">
        <v>7</v>
      </c>
      <c r="N4761" s="61" t="s">
        <v>17</v>
      </c>
      <c r="P4761" s="66"/>
      <c r="Q4761" s="53"/>
      <c r="R4761" s="53"/>
      <c r="S4761" s="53"/>
      <c r="T4761" s="53"/>
      <c r="U4761" s="53"/>
      <c r="V4761" s="53"/>
      <c r="W4761" s="53"/>
      <c r="BY4761" s="53"/>
      <c r="BZ4761" s="53"/>
    </row>
    <row r="4762" spans="2:78" s="52" customFormat="1" ht="13" x14ac:dyDescent="0.3">
      <c r="B4762" s="53" t="s">
        <v>1664</v>
      </c>
      <c r="C4762" s="53" t="s">
        <v>184</v>
      </c>
      <c r="D4762" s="53" t="s">
        <v>1731</v>
      </c>
      <c r="E4762" s="53">
        <v>43.533189999999998</v>
      </c>
      <c r="F4762" s="53">
        <v>-6.0691660000000001</v>
      </c>
      <c r="G4762" s="54">
        <v>68.429370000000006</v>
      </c>
      <c r="H4762" s="53">
        <v>4052</v>
      </c>
      <c r="I4762" s="53">
        <v>1982</v>
      </c>
      <c r="J4762" s="53">
        <v>2070</v>
      </c>
      <c r="K4762" s="52">
        <v>214</v>
      </c>
      <c r="L4762" s="52">
        <v>-145.57062999999999</v>
      </c>
      <c r="M4762" s="55">
        <v>2</v>
      </c>
      <c r="N4762" s="61" t="s">
        <v>15</v>
      </c>
      <c r="P4762" s="66"/>
      <c r="Q4762" s="53"/>
      <c r="R4762" s="53"/>
      <c r="S4762" s="53"/>
      <c r="T4762" s="53"/>
      <c r="U4762" s="53"/>
      <c r="V4762" s="53"/>
      <c r="W4762" s="53"/>
      <c r="BY4762" s="53"/>
      <c r="BZ4762" s="53"/>
    </row>
    <row r="4763" spans="2:78" s="52" customFormat="1" ht="13" x14ac:dyDescent="0.3">
      <c r="B4763" s="53" t="s">
        <v>1664</v>
      </c>
      <c r="C4763" s="53" t="s">
        <v>184</v>
      </c>
      <c r="D4763" s="53" t="s">
        <v>1732</v>
      </c>
      <c r="E4763" s="53">
        <v>43.569749999999999</v>
      </c>
      <c r="F4763" s="53">
        <v>-6.9436039999999997</v>
      </c>
      <c r="G4763" s="54">
        <v>25.453869999999998</v>
      </c>
      <c r="H4763" s="53">
        <v>4186</v>
      </c>
      <c r="I4763" s="53">
        <v>2021</v>
      </c>
      <c r="J4763" s="53">
        <v>2165</v>
      </c>
      <c r="K4763" s="52">
        <v>214</v>
      </c>
      <c r="L4763" s="52">
        <v>-188.54613000000001</v>
      </c>
      <c r="M4763" s="55">
        <v>2</v>
      </c>
      <c r="N4763" s="61" t="s">
        <v>15</v>
      </c>
      <c r="P4763" s="66"/>
      <c r="Q4763" s="53"/>
      <c r="R4763" s="53"/>
      <c r="S4763" s="53"/>
      <c r="T4763" s="53"/>
      <c r="U4763" s="53"/>
      <c r="V4763" s="53"/>
      <c r="W4763" s="53"/>
      <c r="BY4763" s="53"/>
      <c r="BZ4763" s="53"/>
    </row>
    <row r="4764" spans="2:78" s="52" customFormat="1" ht="13" x14ac:dyDescent="0.3">
      <c r="B4764" s="53" t="s">
        <v>1664</v>
      </c>
      <c r="C4764" s="53" t="s">
        <v>184</v>
      </c>
      <c r="D4764" s="53" t="s">
        <v>1733</v>
      </c>
      <c r="E4764" s="53">
        <v>43.36177</v>
      </c>
      <c r="F4764" s="53">
        <v>-7.111224</v>
      </c>
      <c r="G4764" s="54">
        <v>279.66050000000001</v>
      </c>
      <c r="H4764" s="53">
        <v>739</v>
      </c>
      <c r="I4764" s="53">
        <v>361</v>
      </c>
      <c r="J4764" s="53">
        <v>378</v>
      </c>
      <c r="K4764" s="52">
        <v>214</v>
      </c>
      <c r="L4764" s="52">
        <v>65.660500000000013</v>
      </c>
      <c r="M4764" s="55">
        <v>2</v>
      </c>
      <c r="N4764" s="61" t="s">
        <v>15</v>
      </c>
      <c r="P4764" s="66"/>
      <c r="Q4764" s="53"/>
      <c r="R4764" s="53"/>
      <c r="S4764" s="53"/>
      <c r="T4764" s="53"/>
      <c r="U4764" s="53"/>
      <c r="V4764" s="53"/>
      <c r="W4764" s="53"/>
      <c r="BY4764" s="53"/>
      <c r="BZ4764" s="53"/>
    </row>
    <row r="4765" spans="2:78" s="52" customFormat="1" ht="13" x14ac:dyDescent="0.3">
      <c r="B4765" s="53" t="s">
        <v>1664</v>
      </c>
      <c r="C4765" s="53" t="s">
        <v>184</v>
      </c>
      <c r="D4765" s="53" t="s">
        <v>1734</v>
      </c>
      <c r="E4765" s="53">
        <v>43.15</v>
      </c>
      <c r="F4765" s="53">
        <v>-6.1</v>
      </c>
      <c r="G4765" s="54">
        <v>693.91470000000004</v>
      </c>
      <c r="H4765" s="53">
        <v>1933</v>
      </c>
      <c r="I4765" s="53">
        <v>1020</v>
      </c>
      <c r="J4765" s="53">
        <v>913</v>
      </c>
      <c r="K4765" s="52">
        <v>214</v>
      </c>
      <c r="L4765" s="52">
        <v>479.91470000000004</v>
      </c>
      <c r="M4765" s="55">
        <v>5</v>
      </c>
      <c r="N4765" s="61" t="s">
        <v>16</v>
      </c>
      <c r="P4765" s="66"/>
      <c r="Q4765" s="53"/>
      <c r="R4765" s="53"/>
      <c r="S4765" s="53"/>
      <c r="T4765" s="53"/>
      <c r="U4765" s="53"/>
      <c r="V4765" s="53"/>
      <c r="W4765" s="53"/>
      <c r="BY4765" s="53"/>
      <c r="BZ4765" s="53"/>
    </row>
    <row r="4766" spans="2:78" s="52" customFormat="1" ht="13" x14ac:dyDescent="0.3">
      <c r="B4766" s="53" t="s">
        <v>1664</v>
      </c>
      <c r="C4766" s="53" t="s">
        <v>184</v>
      </c>
      <c r="D4766" s="53" t="s">
        <v>1735</v>
      </c>
      <c r="E4766" s="53">
        <v>43.335090000000001</v>
      </c>
      <c r="F4766" s="53">
        <v>-6.4148160000000001</v>
      </c>
      <c r="G4766" s="54">
        <v>671.4896</v>
      </c>
      <c r="H4766" s="53">
        <v>11146</v>
      </c>
      <c r="I4766" s="53">
        <v>5630</v>
      </c>
      <c r="J4766" s="53">
        <v>5516</v>
      </c>
      <c r="K4766" s="52">
        <v>214</v>
      </c>
      <c r="L4766" s="52">
        <v>457.4896</v>
      </c>
      <c r="M4766" s="55">
        <v>5</v>
      </c>
      <c r="N4766" s="61" t="s">
        <v>16</v>
      </c>
      <c r="P4766" s="66"/>
      <c r="Q4766" s="53"/>
      <c r="R4766" s="53"/>
      <c r="S4766" s="53"/>
      <c r="T4766" s="53"/>
      <c r="U4766" s="53"/>
      <c r="V4766" s="53"/>
      <c r="W4766" s="53"/>
      <c r="BY4766" s="53"/>
      <c r="BZ4766" s="53"/>
    </row>
    <row r="4767" spans="2:78" s="52" customFormat="1" ht="13" x14ac:dyDescent="0.3">
      <c r="B4767" s="53" t="s">
        <v>1664</v>
      </c>
      <c r="C4767" s="53" t="s">
        <v>184</v>
      </c>
      <c r="D4767" s="53" t="s">
        <v>1736</v>
      </c>
      <c r="E4767" s="53">
        <v>43.543889999999998</v>
      </c>
      <c r="F4767" s="53">
        <v>-6.5358330000000002</v>
      </c>
      <c r="G4767" s="54">
        <v>18.183019999999999</v>
      </c>
      <c r="H4767" s="53">
        <v>13529</v>
      </c>
      <c r="I4767" s="53">
        <v>6604</v>
      </c>
      <c r="J4767" s="53">
        <v>6925</v>
      </c>
      <c r="K4767" s="52">
        <v>214</v>
      </c>
      <c r="L4767" s="52">
        <v>-195.81698</v>
      </c>
      <c r="M4767" s="55">
        <v>2</v>
      </c>
      <c r="N4767" s="61" t="s">
        <v>15</v>
      </c>
      <c r="P4767" s="66"/>
      <c r="Q4767" s="53"/>
      <c r="R4767" s="53"/>
      <c r="S4767" s="53"/>
      <c r="T4767" s="53"/>
      <c r="U4767" s="53"/>
      <c r="V4767" s="53"/>
      <c r="W4767" s="53"/>
      <c r="BY4767" s="53"/>
      <c r="BZ4767" s="53"/>
    </row>
    <row r="4768" spans="2:78" s="52" customFormat="1" ht="13" x14ac:dyDescent="0.3">
      <c r="B4768" s="53" t="s">
        <v>1664</v>
      </c>
      <c r="C4768" s="53" t="s">
        <v>184</v>
      </c>
      <c r="D4768" s="53" t="s">
        <v>1737</v>
      </c>
      <c r="E4768" s="53">
        <v>43.464759999999998</v>
      </c>
      <c r="F4768" s="53">
        <v>-7.0510599999999997</v>
      </c>
      <c r="G4768" s="54">
        <v>5.8336569999999996</v>
      </c>
      <c r="H4768" s="53">
        <v>4240</v>
      </c>
      <c r="I4768" s="53">
        <v>2068</v>
      </c>
      <c r="J4768" s="53">
        <v>2172</v>
      </c>
      <c r="K4768" s="52">
        <v>214</v>
      </c>
      <c r="L4768" s="52">
        <v>-208.16634300000001</v>
      </c>
      <c r="M4768" s="55">
        <v>2</v>
      </c>
      <c r="N4768" s="61" t="s">
        <v>15</v>
      </c>
      <c r="P4768" s="66"/>
      <c r="Q4768" s="53"/>
      <c r="R4768" s="53"/>
      <c r="S4768" s="53"/>
      <c r="T4768" s="53"/>
      <c r="U4768" s="53"/>
      <c r="V4768" s="53"/>
      <c r="W4768" s="53"/>
      <c r="BY4768" s="53"/>
      <c r="BZ4768" s="53"/>
    </row>
    <row r="4769" spans="2:78" s="52" customFormat="1" ht="13" x14ac:dyDescent="0.3">
      <c r="B4769" s="53" t="s">
        <v>1664</v>
      </c>
      <c r="C4769" s="53" t="s">
        <v>184</v>
      </c>
      <c r="D4769" s="53" t="s">
        <v>1738</v>
      </c>
      <c r="E4769" s="53">
        <v>43.311549999999997</v>
      </c>
      <c r="F4769" s="53">
        <v>-6.9859689999999999</v>
      </c>
      <c r="G4769" s="54">
        <v>645.12239999999997</v>
      </c>
      <c r="H4769" s="53">
        <v>382</v>
      </c>
      <c r="I4769" s="53">
        <v>190</v>
      </c>
      <c r="J4769" s="53">
        <v>192</v>
      </c>
      <c r="K4769" s="52">
        <v>214</v>
      </c>
      <c r="L4769" s="52">
        <v>431.12239999999997</v>
      </c>
      <c r="M4769" s="55">
        <v>5</v>
      </c>
      <c r="N4769" s="61" t="s">
        <v>16</v>
      </c>
      <c r="P4769" s="66"/>
      <c r="Q4769" s="53"/>
      <c r="R4769" s="53"/>
      <c r="S4769" s="53"/>
      <c r="T4769" s="53"/>
      <c r="U4769" s="53"/>
      <c r="V4769" s="53"/>
      <c r="W4769" s="53"/>
      <c r="BY4769" s="53"/>
      <c r="BZ4769" s="53"/>
    </row>
    <row r="4770" spans="2:78" s="52" customFormat="1" ht="13" x14ac:dyDescent="0.3">
      <c r="B4770" s="53" t="s">
        <v>1664</v>
      </c>
      <c r="C4770" s="53" t="s">
        <v>184</v>
      </c>
      <c r="D4770" s="53" t="s">
        <v>1739</v>
      </c>
      <c r="E4770" s="53">
        <v>43.481369999999998</v>
      </c>
      <c r="F4770" s="53">
        <v>-5.435346</v>
      </c>
      <c r="G4770" s="54">
        <v>8.2675450000000001</v>
      </c>
      <c r="H4770" s="53">
        <v>14775</v>
      </c>
      <c r="I4770" s="53">
        <v>7247</v>
      </c>
      <c r="J4770" s="53">
        <v>7528</v>
      </c>
      <c r="K4770" s="52">
        <v>214</v>
      </c>
      <c r="L4770" s="52">
        <v>-205.73245499999999</v>
      </c>
      <c r="M4770" s="55">
        <v>2</v>
      </c>
      <c r="N4770" s="61" t="s">
        <v>15</v>
      </c>
      <c r="P4770" s="66"/>
      <c r="Q4770" s="53"/>
      <c r="R4770" s="53"/>
      <c r="S4770" s="53"/>
      <c r="T4770" s="53"/>
      <c r="U4770" s="53"/>
      <c r="V4770" s="53"/>
      <c r="W4770" s="53"/>
      <c r="BY4770" s="53"/>
      <c r="BZ4770" s="53"/>
    </row>
    <row r="4771" spans="2:78" s="52" customFormat="1" ht="13" x14ac:dyDescent="0.3">
      <c r="B4771" s="53" t="s">
        <v>1664</v>
      </c>
      <c r="C4771" s="53" t="s">
        <v>184</v>
      </c>
      <c r="D4771" s="53" t="s">
        <v>1740</v>
      </c>
      <c r="E4771" s="53">
        <v>43.448039999999999</v>
      </c>
      <c r="F4771" s="53">
        <v>-6.705317</v>
      </c>
      <c r="G4771" s="54">
        <v>372.21030000000002</v>
      </c>
      <c r="H4771" s="53">
        <v>1582</v>
      </c>
      <c r="I4771" s="53">
        <v>797</v>
      </c>
      <c r="J4771" s="53">
        <v>785</v>
      </c>
      <c r="K4771" s="52">
        <v>214</v>
      </c>
      <c r="L4771" s="52">
        <v>158.21030000000002</v>
      </c>
      <c r="M4771" s="55">
        <v>2</v>
      </c>
      <c r="N4771" s="61" t="s">
        <v>15</v>
      </c>
      <c r="P4771" s="66"/>
      <c r="Q4771" s="53"/>
      <c r="R4771" s="53"/>
      <c r="S4771" s="53"/>
      <c r="T4771" s="53"/>
      <c r="U4771" s="53"/>
      <c r="V4771" s="53"/>
      <c r="W4771" s="53"/>
      <c r="BY4771" s="53"/>
      <c r="BZ4771" s="53"/>
    </row>
    <row r="4772" spans="2:78" s="52" customFormat="1" ht="13" x14ac:dyDescent="0.3">
      <c r="B4772" s="53" t="s">
        <v>1664</v>
      </c>
      <c r="C4772" s="53" t="s">
        <v>184</v>
      </c>
      <c r="D4772" s="53" t="s">
        <v>1741</v>
      </c>
      <c r="E4772" s="53">
        <v>43.279589999999999</v>
      </c>
      <c r="F4772" s="53">
        <v>-6.1097640000000002</v>
      </c>
      <c r="G4772" s="54">
        <v>687.02480000000003</v>
      </c>
      <c r="H4772" s="53">
        <v>185</v>
      </c>
      <c r="I4772" s="53">
        <v>95</v>
      </c>
      <c r="J4772" s="53">
        <v>90</v>
      </c>
      <c r="K4772" s="52">
        <v>214</v>
      </c>
      <c r="L4772" s="52">
        <v>473.02480000000003</v>
      </c>
      <c r="M4772" s="55">
        <v>5</v>
      </c>
      <c r="N4772" s="61" t="s">
        <v>16</v>
      </c>
      <c r="P4772" s="66"/>
      <c r="Q4772" s="53"/>
      <c r="R4772" s="53"/>
      <c r="S4772" s="53"/>
      <c r="T4772" s="53"/>
      <c r="U4772" s="53"/>
      <c r="V4772" s="53"/>
      <c r="W4772" s="53"/>
      <c r="BY4772" s="53"/>
      <c r="BZ4772" s="53"/>
    </row>
    <row r="4773" spans="2:78" s="52" customFormat="1" ht="13" x14ac:dyDescent="0.3">
      <c r="B4773" s="53" t="s">
        <v>2848</v>
      </c>
      <c r="C4773" s="53" t="s">
        <v>186</v>
      </c>
      <c r="D4773" s="53" t="s">
        <v>3677</v>
      </c>
      <c r="E4773" s="53">
        <v>42.062399999999997</v>
      </c>
      <c r="F4773" s="53">
        <v>-4.840821</v>
      </c>
      <c r="G4773" s="54">
        <v>758.19010000000003</v>
      </c>
      <c r="H4773" s="53">
        <v>41</v>
      </c>
      <c r="I4773" s="53">
        <v>24</v>
      </c>
      <c r="J4773" s="53">
        <v>17</v>
      </c>
      <c r="K4773" s="52">
        <v>722</v>
      </c>
      <c r="L4773" s="52">
        <v>36.190100000000029</v>
      </c>
      <c r="M4773" s="55">
        <v>2</v>
      </c>
      <c r="N4773" s="56" t="s">
        <v>16</v>
      </c>
      <c r="P4773" s="66"/>
      <c r="Q4773" s="53"/>
      <c r="R4773" s="53"/>
      <c r="S4773" s="53"/>
      <c r="T4773" s="53"/>
      <c r="U4773" s="53"/>
      <c r="V4773" s="53"/>
      <c r="W4773" s="53"/>
      <c r="BY4773" s="53"/>
      <c r="BZ4773" s="53"/>
    </row>
    <row r="4774" spans="2:78" s="52" customFormat="1" ht="13" x14ac:dyDescent="0.3">
      <c r="B4774" s="53" t="s">
        <v>2848</v>
      </c>
      <c r="C4774" s="53" t="s">
        <v>186</v>
      </c>
      <c r="D4774" s="53" t="s">
        <v>3678</v>
      </c>
      <c r="E4774" s="53">
        <v>42.419719999999998</v>
      </c>
      <c r="F4774" s="53">
        <v>-4.421913</v>
      </c>
      <c r="G4774" s="54">
        <v>836.16959999999995</v>
      </c>
      <c r="H4774" s="53">
        <v>176</v>
      </c>
      <c r="I4774" s="53">
        <v>96</v>
      </c>
      <c r="J4774" s="53">
        <v>80</v>
      </c>
      <c r="K4774" s="52">
        <v>722</v>
      </c>
      <c r="L4774" s="52">
        <v>114.16959999999995</v>
      </c>
      <c r="M4774" s="55">
        <v>2</v>
      </c>
      <c r="N4774" s="56" t="s">
        <v>16</v>
      </c>
      <c r="P4774" s="66"/>
      <c r="Q4774" s="53"/>
      <c r="R4774" s="53"/>
      <c r="S4774" s="53"/>
      <c r="T4774" s="53"/>
      <c r="U4774" s="53"/>
      <c r="V4774" s="53"/>
      <c r="W4774" s="53"/>
      <c r="BY4774" s="53"/>
      <c r="BZ4774" s="53"/>
    </row>
    <row r="4775" spans="2:78" s="52" customFormat="1" ht="13" x14ac:dyDescent="0.3">
      <c r="B4775" s="53" t="s">
        <v>2848</v>
      </c>
      <c r="C4775" s="53" t="s">
        <v>186</v>
      </c>
      <c r="D4775" s="53" t="s">
        <v>3679</v>
      </c>
      <c r="E4775" s="53">
        <v>42.792450000000002</v>
      </c>
      <c r="F4775" s="53">
        <v>-4.2602209999999996</v>
      </c>
      <c r="G4775" s="54">
        <v>897.08100000000002</v>
      </c>
      <c r="H4775" s="53">
        <v>7242</v>
      </c>
      <c r="I4775" s="53">
        <v>3515</v>
      </c>
      <c r="J4775" s="53">
        <v>3727</v>
      </c>
      <c r="K4775" s="52">
        <v>722</v>
      </c>
      <c r="L4775" s="52">
        <v>175.08100000000002</v>
      </c>
      <c r="M4775" s="55">
        <v>2</v>
      </c>
      <c r="N4775" s="56" t="s">
        <v>16</v>
      </c>
      <c r="P4775" s="66"/>
      <c r="Q4775" s="53"/>
      <c r="R4775" s="53"/>
      <c r="S4775" s="53"/>
      <c r="T4775" s="53"/>
      <c r="U4775" s="53"/>
      <c r="V4775" s="53"/>
      <c r="W4775" s="53"/>
      <c r="BY4775" s="53"/>
      <c r="BZ4775" s="53"/>
    </row>
    <row r="4776" spans="2:78" s="52" customFormat="1" ht="13" x14ac:dyDescent="0.3">
      <c r="B4776" s="53" t="s">
        <v>2848</v>
      </c>
      <c r="C4776" s="53" t="s">
        <v>186</v>
      </c>
      <c r="D4776" s="53" t="s">
        <v>3680</v>
      </c>
      <c r="E4776" s="53">
        <v>42.659889999999997</v>
      </c>
      <c r="F4776" s="53">
        <v>-4.3118249999999998</v>
      </c>
      <c r="G4776" s="54">
        <v>853.88490000000002</v>
      </c>
      <c r="H4776" s="53">
        <v>1045</v>
      </c>
      <c r="I4776" s="53">
        <v>501</v>
      </c>
      <c r="J4776" s="53">
        <v>544</v>
      </c>
      <c r="K4776" s="52">
        <v>722</v>
      </c>
      <c r="L4776" s="52">
        <v>131.88490000000002</v>
      </c>
      <c r="M4776" s="55">
        <v>2</v>
      </c>
      <c r="N4776" s="56" t="s">
        <v>16</v>
      </c>
      <c r="P4776" s="66"/>
      <c r="Q4776" s="53"/>
      <c r="R4776" s="53"/>
      <c r="S4776" s="53"/>
      <c r="T4776" s="53"/>
      <c r="U4776" s="53"/>
      <c r="V4776" s="53"/>
      <c r="W4776" s="53"/>
      <c r="BY4776" s="53"/>
      <c r="BZ4776" s="53"/>
    </row>
    <row r="4777" spans="2:78" s="52" customFormat="1" ht="13" x14ac:dyDescent="0.3">
      <c r="B4777" s="53" t="s">
        <v>2848</v>
      </c>
      <c r="C4777" s="53" t="s">
        <v>186</v>
      </c>
      <c r="D4777" s="53" t="s">
        <v>3681</v>
      </c>
      <c r="E4777" s="53">
        <v>41.812519999999999</v>
      </c>
      <c r="F4777" s="53">
        <v>-4.3662229999999997</v>
      </c>
      <c r="G4777" s="54">
        <v>780.37990000000002</v>
      </c>
      <c r="H4777" s="53">
        <v>92</v>
      </c>
      <c r="I4777" s="53">
        <v>49</v>
      </c>
      <c r="J4777" s="53">
        <v>43</v>
      </c>
      <c r="K4777" s="52">
        <v>722</v>
      </c>
      <c r="L4777" s="52">
        <v>58.379900000000021</v>
      </c>
      <c r="M4777" s="55">
        <v>2</v>
      </c>
      <c r="N4777" s="56" t="s">
        <v>16</v>
      </c>
      <c r="P4777" s="66"/>
      <c r="Q4777" s="53"/>
      <c r="R4777" s="53"/>
      <c r="S4777" s="53"/>
      <c r="T4777" s="53"/>
      <c r="U4777" s="53"/>
      <c r="V4777" s="53"/>
      <c r="W4777" s="53"/>
      <c r="BY4777" s="53"/>
      <c r="BZ4777" s="53"/>
    </row>
    <row r="4778" spans="2:78" s="52" customFormat="1" ht="13" x14ac:dyDescent="0.3">
      <c r="B4778" s="53" t="s">
        <v>2848</v>
      </c>
      <c r="C4778" s="53" t="s">
        <v>186</v>
      </c>
      <c r="D4778" s="53" t="s">
        <v>3682</v>
      </c>
      <c r="E4778" s="53">
        <v>42.210929999999998</v>
      </c>
      <c r="F4778" s="53">
        <v>-4.4897359999999997</v>
      </c>
      <c r="G4778" s="54">
        <v>787.30269999999996</v>
      </c>
      <c r="H4778" s="53">
        <v>37</v>
      </c>
      <c r="I4778" s="53">
        <v>22</v>
      </c>
      <c r="J4778" s="53">
        <v>15</v>
      </c>
      <c r="K4778" s="52">
        <v>722</v>
      </c>
      <c r="L4778" s="52">
        <v>65.302699999999959</v>
      </c>
      <c r="M4778" s="55">
        <v>2</v>
      </c>
      <c r="N4778" s="56" t="s">
        <v>16</v>
      </c>
      <c r="P4778" s="66"/>
      <c r="Q4778" s="53"/>
      <c r="R4778" s="53"/>
      <c r="S4778" s="53"/>
      <c r="T4778" s="53"/>
      <c r="U4778" s="53"/>
      <c r="V4778" s="53"/>
      <c r="W4778" s="53"/>
      <c r="BY4778" s="53"/>
      <c r="BZ4778" s="53"/>
    </row>
    <row r="4779" spans="2:78" s="52" customFormat="1" ht="13" x14ac:dyDescent="0.3">
      <c r="B4779" s="53" t="s">
        <v>2848</v>
      </c>
      <c r="C4779" s="53" t="s">
        <v>186</v>
      </c>
      <c r="D4779" s="53" t="s">
        <v>3683</v>
      </c>
      <c r="E4779" s="53">
        <v>41.913969999999999</v>
      </c>
      <c r="F4779" s="53">
        <v>-4.7801289999999996</v>
      </c>
      <c r="G4779" s="54">
        <v>794.27020000000005</v>
      </c>
      <c r="H4779" s="53">
        <v>590</v>
      </c>
      <c r="I4779" s="53">
        <v>317</v>
      </c>
      <c r="J4779" s="53">
        <v>273</v>
      </c>
      <c r="K4779" s="52">
        <v>722</v>
      </c>
      <c r="L4779" s="52">
        <v>72.270200000000045</v>
      </c>
      <c r="M4779" s="55">
        <v>2</v>
      </c>
      <c r="N4779" s="56" t="s">
        <v>16</v>
      </c>
      <c r="P4779" s="66"/>
      <c r="Q4779" s="53"/>
      <c r="R4779" s="53"/>
      <c r="S4779" s="53"/>
      <c r="T4779" s="53"/>
      <c r="U4779" s="53"/>
      <c r="V4779" s="53"/>
      <c r="W4779" s="53"/>
      <c r="BY4779" s="53"/>
      <c r="BZ4779" s="53"/>
    </row>
    <row r="4780" spans="2:78" s="52" customFormat="1" ht="13" x14ac:dyDescent="0.3">
      <c r="B4780" s="53" t="s">
        <v>2848</v>
      </c>
      <c r="C4780" s="53" t="s">
        <v>186</v>
      </c>
      <c r="D4780" s="53" t="s">
        <v>3684</v>
      </c>
      <c r="E4780" s="53">
        <v>42.173110000000001</v>
      </c>
      <c r="F4780" s="53">
        <v>-4.4701399999999998</v>
      </c>
      <c r="G4780" s="54">
        <v>773.69230000000005</v>
      </c>
      <c r="H4780" s="53">
        <v>456</v>
      </c>
      <c r="I4780" s="53">
        <v>246</v>
      </c>
      <c r="J4780" s="53">
        <v>210</v>
      </c>
      <c r="K4780" s="52">
        <v>722</v>
      </c>
      <c r="L4780" s="52">
        <v>51.692300000000046</v>
      </c>
      <c r="M4780" s="55">
        <v>2</v>
      </c>
      <c r="N4780" s="56" t="s">
        <v>16</v>
      </c>
      <c r="P4780" s="66"/>
      <c r="Q4780" s="53"/>
      <c r="R4780" s="53"/>
      <c r="S4780" s="53"/>
      <c r="T4780" s="53"/>
      <c r="U4780" s="53"/>
      <c r="V4780" s="53"/>
      <c r="W4780" s="53"/>
      <c r="BY4780" s="53"/>
      <c r="BZ4780" s="53"/>
    </row>
    <row r="4781" spans="2:78" s="52" customFormat="1" ht="13" x14ac:dyDescent="0.3">
      <c r="B4781" s="53" t="s">
        <v>2848</v>
      </c>
      <c r="C4781" s="53" t="s">
        <v>186</v>
      </c>
      <c r="D4781" s="53" t="s">
        <v>3685</v>
      </c>
      <c r="E4781" s="53">
        <v>41.945869999999999</v>
      </c>
      <c r="F4781" s="53">
        <v>-4.118328</v>
      </c>
      <c r="G4781" s="54">
        <v>833.62620000000004</v>
      </c>
      <c r="H4781" s="53">
        <v>407</v>
      </c>
      <c r="I4781" s="53">
        <v>220</v>
      </c>
      <c r="J4781" s="53">
        <v>187</v>
      </c>
      <c r="K4781" s="52">
        <v>722</v>
      </c>
      <c r="L4781" s="52">
        <v>111.62620000000004</v>
      </c>
      <c r="M4781" s="55">
        <v>2</v>
      </c>
      <c r="N4781" s="56" t="s">
        <v>16</v>
      </c>
      <c r="P4781" s="66"/>
      <c r="Q4781" s="53"/>
      <c r="R4781" s="53"/>
      <c r="S4781" s="53"/>
      <c r="T4781" s="53"/>
      <c r="U4781" s="53"/>
      <c r="V4781" s="53"/>
      <c r="W4781" s="53"/>
      <c r="BY4781" s="53"/>
      <c r="BZ4781" s="53"/>
    </row>
    <row r="4782" spans="2:78" s="52" customFormat="1" ht="13" x14ac:dyDescent="0.3">
      <c r="B4782" s="53" t="s">
        <v>2848</v>
      </c>
      <c r="C4782" s="53" t="s">
        <v>186</v>
      </c>
      <c r="D4782" s="53" t="s">
        <v>3686</v>
      </c>
      <c r="E4782" s="53">
        <v>42.328110000000002</v>
      </c>
      <c r="F4782" s="53">
        <v>-4.4954559999999999</v>
      </c>
      <c r="G4782" s="54">
        <v>804.96469999999999</v>
      </c>
      <c r="H4782" s="53">
        <v>49</v>
      </c>
      <c r="I4782" s="53">
        <v>27</v>
      </c>
      <c r="J4782" s="53">
        <v>22</v>
      </c>
      <c r="K4782" s="52">
        <v>722</v>
      </c>
      <c r="L4782" s="52">
        <v>82.964699999999993</v>
      </c>
      <c r="M4782" s="55">
        <v>2</v>
      </c>
      <c r="N4782" s="56" t="s">
        <v>16</v>
      </c>
      <c r="P4782" s="66"/>
      <c r="Q4782" s="53"/>
      <c r="R4782" s="53"/>
      <c r="S4782" s="53"/>
      <c r="T4782" s="53"/>
      <c r="U4782" s="53"/>
      <c r="V4782" s="53"/>
      <c r="W4782" s="53"/>
      <c r="BY4782" s="53"/>
      <c r="BZ4782" s="53"/>
    </row>
    <row r="4783" spans="2:78" s="52" customFormat="1" ht="13" x14ac:dyDescent="0.3">
      <c r="B4783" s="53" t="s">
        <v>2848</v>
      </c>
      <c r="C4783" s="53" t="s">
        <v>186</v>
      </c>
      <c r="D4783" s="53" t="s">
        <v>3687</v>
      </c>
      <c r="E4783" s="53">
        <v>42.192410000000002</v>
      </c>
      <c r="F4783" s="53">
        <v>-4.2946910000000003</v>
      </c>
      <c r="G4783" s="54">
        <v>788.44640000000004</v>
      </c>
      <c r="H4783" s="53">
        <v>1134</v>
      </c>
      <c r="I4783" s="53">
        <v>578</v>
      </c>
      <c r="J4783" s="53">
        <v>556</v>
      </c>
      <c r="K4783" s="52">
        <v>722</v>
      </c>
      <c r="L4783" s="52">
        <v>66.44640000000004</v>
      </c>
      <c r="M4783" s="55">
        <v>2</v>
      </c>
      <c r="N4783" s="56" t="s">
        <v>16</v>
      </c>
      <c r="P4783" s="66"/>
      <c r="Q4783" s="53"/>
      <c r="R4783" s="53"/>
      <c r="S4783" s="53"/>
      <c r="T4783" s="53"/>
      <c r="U4783" s="53"/>
      <c r="V4783" s="53"/>
      <c r="W4783" s="53"/>
      <c r="BY4783" s="53"/>
      <c r="BZ4783" s="53"/>
    </row>
    <row r="4784" spans="2:78" s="52" customFormat="1" ht="13" x14ac:dyDescent="0.3">
      <c r="B4784" s="53" t="s">
        <v>2848</v>
      </c>
      <c r="C4784" s="53" t="s">
        <v>186</v>
      </c>
      <c r="D4784" s="53" t="s">
        <v>3688</v>
      </c>
      <c r="E4784" s="53">
        <v>41.991720000000001</v>
      </c>
      <c r="F4784" s="53">
        <v>-4.6335559999999996</v>
      </c>
      <c r="G4784" s="54">
        <v>870.67780000000005</v>
      </c>
      <c r="H4784" s="53">
        <v>240</v>
      </c>
      <c r="I4784" s="53">
        <v>136</v>
      </c>
      <c r="J4784" s="53">
        <v>104</v>
      </c>
      <c r="K4784" s="52">
        <v>722</v>
      </c>
      <c r="L4784" s="52">
        <v>148.67780000000005</v>
      </c>
      <c r="M4784" s="55">
        <v>2</v>
      </c>
      <c r="N4784" s="56" t="s">
        <v>16</v>
      </c>
      <c r="P4784" s="66"/>
      <c r="Q4784" s="53"/>
      <c r="R4784" s="53"/>
      <c r="S4784" s="53"/>
      <c r="T4784" s="53"/>
      <c r="U4784" s="53"/>
      <c r="V4784" s="53"/>
      <c r="W4784" s="53"/>
      <c r="BY4784" s="53"/>
      <c r="BZ4784" s="53"/>
    </row>
    <row r="4785" spans="2:78" s="52" customFormat="1" ht="13" x14ac:dyDescent="0.3">
      <c r="B4785" s="53" t="s">
        <v>2848</v>
      </c>
      <c r="C4785" s="53" t="s">
        <v>186</v>
      </c>
      <c r="D4785" s="53" t="s">
        <v>3689</v>
      </c>
      <c r="E4785" s="53">
        <v>42.087150000000001</v>
      </c>
      <c r="F4785" s="53">
        <v>-4.833488</v>
      </c>
      <c r="G4785" s="54">
        <v>762.9597</v>
      </c>
      <c r="H4785" s="53">
        <v>168</v>
      </c>
      <c r="I4785" s="53">
        <v>84</v>
      </c>
      <c r="J4785" s="53">
        <v>84</v>
      </c>
      <c r="K4785" s="52">
        <v>722</v>
      </c>
      <c r="L4785" s="52">
        <v>40.959699999999998</v>
      </c>
      <c r="M4785" s="55">
        <v>2</v>
      </c>
      <c r="N4785" s="56" t="s">
        <v>16</v>
      </c>
      <c r="P4785" s="66"/>
      <c r="Q4785" s="53"/>
      <c r="R4785" s="53"/>
      <c r="S4785" s="53"/>
      <c r="T4785" s="53"/>
      <c r="U4785" s="53"/>
      <c r="V4785" s="53"/>
      <c r="W4785" s="53"/>
      <c r="BY4785" s="53"/>
      <c r="BZ4785" s="53"/>
    </row>
    <row r="4786" spans="2:78" s="52" customFormat="1" ht="13" x14ac:dyDescent="0.3">
      <c r="B4786" s="53" t="s">
        <v>2848</v>
      </c>
      <c r="C4786" s="53" t="s">
        <v>186</v>
      </c>
      <c r="D4786" s="53" t="s">
        <v>3690</v>
      </c>
      <c r="E4786" s="53">
        <v>42.626060000000003</v>
      </c>
      <c r="F4786" s="53">
        <v>-4.6604770000000002</v>
      </c>
      <c r="G4786" s="54">
        <v>952.07619999999997</v>
      </c>
      <c r="H4786" s="53">
        <v>65</v>
      </c>
      <c r="I4786" s="53">
        <v>38</v>
      </c>
      <c r="J4786" s="53">
        <v>27</v>
      </c>
      <c r="K4786" s="52">
        <v>722</v>
      </c>
      <c r="L4786" s="52">
        <v>230.07619999999997</v>
      </c>
      <c r="M4786" s="55">
        <v>4</v>
      </c>
      <c r="N4786" s="56" t="s">
        <v>17</v>
      </c>
      <c r="P4786" s="66"/>
      <c r="Q4786" s="53"/>
      <c r="R4786" s="53"/>
      <c r="S4786" s="53"/>
      <c r="T4786" s="53"/>
      <c r="U4786" s="53"/>
      <c r="V4786" s="53"/>
      <c r="W4786" s="53"/>
      <c r="BY4786" s="53"/>
      <c r="BZ4786" s="53"/>
    </row>
    <row r="4787" spans="2:78" s="52" customFormat="1" ht="13" x14ac:dyDescent="0.3">
      <c r="B4787" s="53" t="s">
        <v>2848</v>
      </c>
      <c r="C4787" s="53" t="s">
        <v>186</v>
      </c>
      <c r="D4787" s="53" t="s">
        <v>3691</v>
      </c>
      <c r="E4787" s="53">
        <v>41.937159999999999</v>
      </c>
      <c r="F4787" s="53">
        <v>-4.2458309999999999</v>
      </c>
      <c r="G4787" s="54">
        <v>784.04139999999995</v>
      </c>
      <c r="H4787" s="53">
        <v>1353</v>
      </c>
      <c r="I4787" s="53">
        <v>713</v>
      </c>
      <c r="J4787" s="53">
        <v>640</v>
      </c>
      <c r="K4787" s="52">
        <v>722</v>
      </c>
      <c r="L4787" s="52">
        <v>62.041399999999953</v>
      </c>
      <c r="M4787" s="55">
        <v>2</v>
      </c>
      <c r="N4787" s="56" t="s">
        <v>16</v>
      </c>
      <c r="P4787" s="66"/>
      <c r="Q4787" s="53"/>
      <c r="R4787" s="53"/>
      <c r="S4787" s="53"/>
      <c r="T4787" s="53"/>
      <c r="U4787" s="53"/>
      <c r="V4787" s="53"/>
      <c r="W4787" s="53"/>
      <c r="BY4787" s="53"/>
      <c r="BZ4787" s="53"/>
    </row>
    <row r="4788" spans="2:78" s="52" customFormat="1" ht="13" x14ac:dyDescent="0.3">
      <c r="B4788" s="53" t="s">
        <v>2848</v>
      </c>
      <c r="C4788" s="53" t="s">
        <v>186</v>
      </c>
      <c r="D4788" s="53" t="s">
        <v>3692</v>
      </c>
      <c r="E4788" s="53">
        <v>42.016019999999997</v>
      </c>
      <c r="F4788" s="53">
        <v>-4.7817800000000004</v>
      </c>
      <c r="G4788" s="54">
        <v>749.97190000000001</v>
      </c>
      <c r="H4788" s="53">
        <v>37</v>
      </c>
      <c r="I4788" s="53">
        <v>21</v>
      </c>
      <c r="J4788" s="53">
        <v>16</v>
      </c>
      <c r="K4788" s="52">
        <v>722</v>
      </c>
      <c r="L4788" s="52">
        <v>27.971900000000005</v>
      </c>
      <c r="M4788" s="55">
        <v>2</v>
      </c>
      <c r="N4788" s="56" t="s">
        <v>16</v>
      </c>
      <c r="P4788" s="66"/>
      <c r="Q4788" s="53"/>
      <c r="R4788" s="53"/>
      <c r="S4788" s="53"/>
      <c r="T4788" s="53"/>
      <c r="U4788" s="53"/>
      <c r="V4788" s="53"/>
      <c r="W4788" s="53"/>
      <c r="BY4788" s="53"/>
      <c r="BZ4788" s="53"/>
    </row>
    <row r="4789" spans="2:78" s="52" customFormat="1" ht="13" x14ac:dyDescent="0.3">
      <c r="B4789" s="53" t="s">
        <v>2848</v>
      </c>
      <c r="C4789" s="53" t="s">
        <v>186</v>
      </c>
      <c r="D4789" s="53" t="s">
        <v>3693</v>
      </c>
      <c r="E4789" s="53">
        <v>42.483699999999999</v>
      </c>
      <c r="F4789" s="53">
        <v>-4.4986709999999999</v>
      </c>
      <c r="G4789" s="54">
        <v>845.17349999999999</v>
      </c>
      <c r="H4789" s="53">
        <v>54</v>
      </c>
      <c r="I4789" s="53">
        <v>25</v>
      </c>
      <c r="J4789" s="53">
        <v>29</v>
      </c>
      <c r="K4789" s="52">
        <v>722</v>
      </c>
      <c r="L4789" s="52">
        <v>123.17349999999999</v>
      </c>
      <c r="M4789" s="55">
        <v>2</v>
      </c>
      <c r="N4789" s="56" t="s">
        <v>16</v>
      </c>
      <c r="P4789" s="66"/>
      <c r="Q4789" s="53"/>
      <c r="R4789" s="53"/>
      <c r="S4789" s="53"/>
      <c r="T4789" s="53"/>
      <c r="U4789" s="53"/>
      <c r="V4789" s="53"/>
      <c r="W4789" s="53"/>
      <c r="BY4789" s="53"/>
      <c r="BZ4789" s="53"/>
    </row>
    <row r="4790" spans="2:78" s="52" customFormat="1" ht="13" x14ac:dyDescent="0.3">
      <c r="B4790" s="53" t="s">
        <v>2848</v>
      </c>
      <c r="C4790" s="53" t="s">
        <v>186</v>
      </c>
      <c r="D4790" s="53" t="s">
        <v>3694</v>
      </c>
      <c r="E4790" s="53">
        <v>42.907679999999999</v>
      </c>
      <c r="F4790" s="53">
        <v>-4.2872300000000001</v>
      </c>
      <c r="G4790" s="54">
        <v>1051.277</v>
      </c>
      <c r="H4790" s="53">
        <v>1488</v>
      </c>
      <c r="I4790" s="53">
        <v>714</v>
      </c>
      <c r="J4790" s="53">
        <v>774</v>
      </c>
      <c r="K4790" s="52">
        <v>722</v>
      </c>
      <c r="L4790" s="52">
        <v>329.27700000000004</v>
      </c>
      <c r="M4790" s="55">
        <v>4</v>
      </c>
      <c r="N4790" s="56" t="s">
        <v>17</v>
      </c>
      <c r="P4790" s="66"/>
      <c r="Q4790" s="53"/>
      <c r="R4790" s="53"/>
      <c r="S4790" s="53"/>
      <c r="T4790" s="53"/>
      <c r="U4790" s="53"/>
      <c r="V4790" s="53"/>
      <c r="W4790" s="53"/>
      <c r="BY4790" s="53"/>
      <c r="BZ4790" s="53"/>
    </row>
    <row r="4791" spans="2:78" s="52" customFormat="1" ht="13" x14ac:dyDescent="0.3">
      <c r="B4791" s="53" t="s">
        <v>2848</v>
      </c>
      <c r="C4791" s="53" t="s">
        <v>186</v>
      </c>
      <c r="D4791" s="53" t="s">
        <v>3695</v>
      </c>
      <c r="E4791" s="53">
        <v>42.670769999999997</v>
      </c>
      <c r="F4791" s="53">
        <v>-4.5270609999999998</v>
      </c>
      <c r="G4791" s="54">
        <v>962.81290000000001</v>
      </c>
      <c r="H4791" s="53">
        <v>174</v>
      </c>
      <c r="I4791" s="53">
        <v>95</v>
      </c>
      <c r="J4791" s="53">
        <v>79</v>
      </c>
      <c r="K4791" s="52">
        <v>722</v>
      </c>
      <c r="L4791" s="52">
        <v>240.81290000000001</v>
      </c>
      <c r="M4791" s="55">
        <v>4</v>
      </c>
      <c r="N4791" s="56" t="s">
        <v>17</v>
      </c>
      <c r="P4791" s="66"/>
      <c r="Q4791" s="53"/>
      <c r="R4791" s="53"/>
      <c r="S4791" s="53"/>
      <c r="T4791" s="53"/>
      <c r="U4791" s="53"/>
      <c r="V4791" s="53"/>
      <c r="W4791" s="53"/>
      <c r="BY4791" s="53"/>
      <c r="BZ4791" s="53"/>
    </row>
    <row r="4792" spans="2:78" s="52" customFormat="1" ht="13" x14ac:dyDescent="0.3">
      <c r="B4792" s="53" t="s">
        <v>2848</v>
      </c>
      <c r="C4792" s="53" t="s">
        <v>186</v>
      </c>
      <c r="D4792" s="53" t="s">
        <v>3696</v>
      </c>
      <c r="E4792" s="53">
        <v>42.10857</v>
      </c>
      <c r="F4792" s="53">
        <v>-4.6398760000000001</v>
      </c>
      <c r="G4792" s="54">
        <v>769.5222</v>
      </c>
      <c r="H4792" s="53">
        <v>962</v>
      </c>
      <c r="I4792" s="53">
        <v>488</v>
      </c>
      <c r="J4792" s="53">
        <v>474</v>
      </c>
      <c r="K4792" s="52">
        <v>722</v>
      </c>
      <c r="L4792" s="52">
        <v>47.522199999999998</v>
      </c>
      <c r="M4792" s="55">
        <v>2</v>
      </c>
      <c r="N4792" s="56" t="s">
        <v>16</v>
      </c>
      <c r="P4792" s="66"/>
      <c r="Q4792" s="53"/>
      <c r="R4792" s="53"/>
      <c r="S4792" s="53"/>
      <c r="T4792" s="53"/>
      <c r="U4792" s="53"/>
      <c r="V4792" s="53"/>
      <c r="W4792" s="53"/>
      <c r="BY4792" s="53"/>
      <c r="BZ4792" s="53"/>
    </row>
    <row r="4793" spans="2:78" s="52" customFormat="1" ht="13" x14ac:dyDescent="0.3">
      <c r="B4793" s="53" t="s">
        <v>2848</v>
      </c>
      <c r="C4793" s="53" t="s">
        <v>186</v>
      </c>
      <c r="D4793" s="53" t="s">
        <v>3697</v>
      </c>
      <c r="E4793" s="53">
        <v>41.943080000000002</v>
      </c>
      <c r="F4793" s="53">
        <v>-4.987806</v>
      </c>
      <c r="G4793" s="54">
        <v>743.84929999999997</v>
      </c>
      <c r="H4793" s="53">
        <v>35</v>
      </c>
      <c r="I4793" s="53">
        <v>17</v>
      </c>
      <c r="J4793" s="53">
        <v>18</v>
      </c>
      <c r="K4793" s="52">
        <v>722</v>
      </c>
      <c r="L4793" s="52">
        <v>21.849299999999971</v>
      </c>
      <c r="M4793" s="55">
        <v>2</v>
      </c>
      <c r="N4793" s="56" t="s">
        <v>16</v>
      </c>
      <c r="P4793" s="66"/>
      <c r="Q4793" s="53"/>
      <c r="R4793" s="53"/>
      <c r="S4793" s="53"/>
      <c r="T4793" s="53"/>
      <c r="U4793" s="53"/>
      <c r="V4793" s="53"/>
      <c r="W4793" s="53"/>
      <c r="BY4793" s="53"/>
      <c r="BZ4793" s="53"/>
    </row>
    <row r="4794" spans="2:78" s="52" customFormat="1" ht="13" x14ac:dyDescent="0.3">
      <c r="B4794" s="53" t="s">
        <v>2848</v>
      </c>
      <c r="C4794" s="53" t="s">
        <v>186</v>
      </c>
      <c r="D4794" s="53" t="s">
        <v>3698</v>
      </c>
      <c r="E4794" s="53">
        <v>42.780239999999999</v>
      </c>
      <c r="F4794" s="53">
        <v>-4.0389140000000001</v>
      </c>
      <c r="G4794" s="54">
        <v>826.70420000000001</v>
      </c>
      <c r="H4794" s="53">
        <v>49</v>
      </c>
      <c r="I4794" s="53">
        <v>22</v>
      </c>
      <c r="J4794" s="53">
        <v>27</v>
      </c>
      <c r="K4794" s="52">
        <v>722</v>
      </c>
      <c r="L4794" s="52">
        <v>104.70420000000001</v>
      </c>
      <c r="M4794" s="55">
        <v>2</v>
      </c>
      <c r="N4794" s="56" t="s">
        <v>16</v>
      </c>
      <c r="P4794" s="66"/>
      <c r="Q4794" s="53"/>
      <c r="R4794" s="53"/>
      <c r="S4794" s="53"/>
      <c r="T4794" s="53"/>
      <c r="U4794" s="53"/>
      <c r="V4794" s="53"/>
      <c r="W4794" s="53"/>
      <c r="BY4794" s="53"/>
      <c r="BZ4794" s="53"/>
    </row>
    <row r="4795" spans="2:78" s="52" customFormat="1" ht="13" x14ac:dyDescent="0.3">
      <c r="B4795" s="53" t="s">
        <v>2848</v>
      </c>
      <c r="C4795" s="53" t="s">
        <v>186</v>
      </c>
      <c r="D4795" s="53" t="s">
        <v>3699</v>
      </c>
      <c r="E4795" s="53">
        <v>41.989539999999998</v>
      </c>
      <c r="F4795" s="53">
        <v>-4.8774230000000003</v>
      </c>
      <c r="G4795" s="54">
        <v>748</v>
      </c>
      <c r="H4795" s="53">
        <v>20</v>
      </c>
      <c r="I4795" s="53">
        <v>12</v>
      </c>
      <c r="J4795" s="53">
        <v>8</v>
      </c>
      <c r="K4795" s="52">
        <v>722</v>
      </c>
      <c r="L4795" s="52">
        <v>26</v>
      </c>
      <c r="M4795" s="55">
        <v>2</v>
      </c>
      <c r="N4795" s="56" t="s">
        <v>16</v>
      </c>
      <c r="P4795" s="66"/>
      <c r="Q4795" s="53"/>
      <c r="R4795" s="53"/>
      <c r="S4795" s="53"/>
      <c r="T4795" s="53"/>
      <c r="U4795" s="53"/>
      <c r="V4795" s="53"/>
      <c r="W4795" s="53"/>
      <c r="BY4795" s="53"/>
      <c r="BZ4795" s="53"/>
    </row>
    <row r="4796" spans="2:78" s="52" customFormat="1" ht="13" x14ac:dyDescent="0.3">
      <c r="B4796" s="53" t="s">
        <v>2848</v>
      </c>
      <c r="C4796" s="53" t="s">
        <v>186</v>
      </c>
      <c r="D4796" s="53" t="s">
        <v>3700</v>
      </c>
      <c r="E4796" s="53">
        <v>42.179160000000003</v>
      </c>
      <c r="F4796" s="53">
        <v>-4.9688319999999999</v>
      </c>
      <c r="G4796" s="54">
        <v>783.1019</v>
      </c>
      <c r="H4796" s="53">
        <v>133</v>
      </c>
      <c r="I4796" s="53">
        <v>73</v>
      </c>
      <c r="J4796" s="53">
        <v>60</v>
      </c>
      <c r="K4796" s="52">
        <v>722</v>
      </c>
      <c r="L4796" s="52">
        <v>61.101900000000001</v>
      </c>
      <c r="M4796" s="55">
        <v>2</v>
      </c>
      <c r="N4796" s="56" t="s">
        <v>16</v>
      </c>
      <c r="P4796" s="66"/>
      <c r="Q4796" s="53"/>
      <c r="R4796" s="53"/>
      <c r="S4796" s="53"/>
      <c r="T4796" s="53"/>
      <c r="U4796" s="53"/>
      <c r="V4796" s="53"/>
      <c r="W4796" s="53"/>
      <c r="BY4796" s="53"/>
      <c r="BZ4796" s="53"/>
    </row>
    <row r="4797" spans="2:78" s="52" customFormat="1" ht="13" x14ac:dyDescent="0.3">
      <c r="B4797" s="53" t="s">
        <v>2848</v>
      </c>
      <c r="C4797" s="53" t="s">
        <v>186</v>
      </c>
      <c r="D4797" s="53" t="s">
        <v>3701</v>
      </c>
      <c r="E4797" s="53">
        <v>42.258459999999999</v>
      </c>
      <c r="F4797" s="53">
        <v>-4.3471849999999996</v>
      </c>
      <c r="G4797" s="54">
        <v>782.65700000000004</v>
      </c>
      <c r="H4797" s="53">
        <v>130</v>
      </c>
      <c r="I4797" s="53">
        <v>71</v>
      </c>
      <c r="J4797" s="53">
        <v>59</v>
      </c>
      <c r="K4797" s="52">
        <v>722</v>
      </c>
      <c r="L4797" s="52">
        <v>60.657000000000039</v>
      </c>
      <c r="M4797" s="55">
        <v>2</v>
      </c>
      <c r="N4797" s="56" t="s">
        <v>16</v>
      </c>
      <c r="P4797" s="66"/>
      <c r="Q4797" s="53"/>
      <c r="R4797" s="53"/>
      <c r="S4797" s="53"/>
      <c r="T4797" s="53"/>
      <c r="U4797" s="53"/>
      <c r="V4797" s="53"/>
      <c r="W4797" s="53"/>
      <c r="BY4797" s="53"/>
      <c r="BZ4797" s="53"/>
    </row>
    <row r="4798" spans="2:78" s="52" customFormat="1" ht="13" x14ac:dyDescent="0.3">
      <c r="B4798" s="53" t="s">
        <v>2848</v>
      </c>
      <c r="C4798" s="53" t="s">
        <v>186</v>
      </c>
      <c r="D4798" s="53" t="s">
        <v>3702</v>
      </c>
      <c r="E4798" s="53">
        <v>42.93497</v>
      </c>
      <c r="F4798" s="53">
        <v>-4.3081740000000002</v>
      </c>
      <c r="G4798" s="54">
        <v>1200.068</v>
      </c>
      <c r="H4798" s="53">
        <v>259</v>
      </c>
      <c r="I4798" s="53">
        <v>143</v>
      </c>
      <c r="J4798" s="53">
        <v>116</v>
      </c>
      <c r="K4798" s="52">
        <v>722</v>
      </c>
      <c r="L4798" s="52">
        <v>478.06799999999998</v>
      </c>
      <c r="M4798" s="55">
        <v>5</v>
      </c>
      <c r="N4798" s="56" t="s">
        <v>17</v>
      </c>
      <c r="P4798" s="66"/>
      <c r="Q4798" s="53"/>
      <c r="R4798" s="53"/>
      <c r="S4798" s="53"/>
      <c r="T4798" s="53"/>
      <c r="U4798" s="53"/>
      <c r="V4798" s="53"/>
      <c r="W4798" s="53"/>
      <c r="BY4798" s="53"/>
      <c r="BZ4798" s="53"/>
    </row>
    <row r="4799" spans="2:78" s="52" customFormat="1" ht="13" x14ac:dyDescent="0.3">
      <c r="B4799" s="53" t="s">
        <v>2848</v>
      </c>
      <c r="C4799" s="53" t="s">
        <v>186</v>
      </c>
      <c r="D4799" s="53" t="s">
        <v>3703</v>
      </c>
      <c r="E4799" s="53">
        <v>42.637520000000002</v>
      </c>
      <c r="F4799" s="53">
        <v>-4.6142539999999999</v>
      </c>
      <c r="G4799" s="54">
        <v>926.9855</v>
      </c>
      <c r="H4799" s="53">
        <v>386</v>
      </c>
      <c r="I4799" s="53">
        <v>199</v>
      </c>
      <c r="J4799" s="53">
        <v>187</v>
      </c>
      <c r="K4799" s="52">
        <v>722</v>
      </c>
      <c r="L4799" s="52">
        <v>204.9855</v>
      </c>
      <c r="M4799" s="55">
        <v>4</v>
      </c>
      <c r="N4799" s="56" t="s">
        <v>17</v>
      </c>
      <c r="P4799" s="66"/>
      <c r="Q4799" s="53"/>
      <c r="R4799" s="53"/>
      <c r="S4799" s="53"/>
      <c r="T4799" s="53"/>
      <c r="U4799" s="53"/>
      <c r="V4799" s="53"/>
      <c r="W4799" s="53"/>
      <c r="BY4799" s="53"/>
      <c r="BZ4799" s="53"/>
    </row>
    <row r="4800" spans="2:78" s="52" customFormat="1" ht="13" x14ac:dyDescent="0.3">
      <c r="B4800" s="53" t="s">
        <v>2848</v>
      </c>
      <c r="C4800" s="53" t="s">
        <v>186</v>
      </c>
      <c r="D4800" s="53" t="s">
        <v>3704</v>
      </c>
      <c r="E4800" s="53">
        <v>42.456009999999999</v>
      </c>
      <c r="F4800" s="53">
        <v>-4.7407250000000003</v>
      </c>
      <c r="G4800" s="54">
        <v>885</v>
      </c>
      <c r="H4800" s="53">
        <v>322</v>
      </c>
      <c r="I4800" s="53">
        <v>168</v>
      </c>
      <c r="J4800" s="53">
        <v>154</v>
      </c>
      <c r="K4800" s="52">
        <v>722</v>
      </c>
      <c r="L4800" s="52">
        <v>163</v>
      </c>
      <c r="M4800" s="55">
        <v>2</v>
      </c>
      <c r="N4800" s="56" t="s">
        <v>16</v>
      </c>
      <c r="P4800" s="66"/>
      <c r="Q4800" s="53"/>
      <c r="R4800" s="53"/>
      <c r="S4800" s="53"/>
      <c r="T4800" s="53"/>
      <c r="U4800" s="53"/>
      <c r="V4800" s="53"/>
      <c r="W4800" s="53"/>
      <c r="BY4800" s="53"/>
      <c r="BZ4800" s="53"/>
    </row>
    <row r="4801" spans="2:78" s="52" customFormat="1" ht="13" x14ac:dyDescent="0.3">
      <c r="B4801" s="53" t="s">
        <v>2848</v>
      </c>
      <c r="C4801" s="53" t="s">
        <v>186</v>
      </c>
      <c r="D4801" s="53" t="s">
        <v>3705</v>
      </c>
      <c r="E4801" s="53">
        <v>42.355879999999999</v>
      </c>
      <c r="F4801" s="53">
        <v>-4.738232</v>
      </c>
      <c r="G4801" s="54">
        <v>854.38570000000004</v>
      </c>
      <c r="H4801" s="53">
        <v>72</v>
      </c>
      <c r="I4801" s="53">
        <v>42</v>
      </c>
      <c r="J4801" s="53">
        <v>30</v>
      </c>
      <c r="K4801" s="52">
        <v>722</v>
      </c>
      <c r="L4801" s="52">
        <v>132.38570000000004</v>
      </c>
      <c r="M4801" s="55">
        <v>2</v>
      </c>
      <c r="N4801" s="56" t="s">
        <v>16</v>
      </c>
      <c r="P4801" s="66"/>
      <c r="Q4801" s="53"/>
      <c r="R4801" s="53"/>
      <c r="S4801" s="53"/>
      <c r="T4801" s="53"/>
      <c r="U4801" s="53"/>
      <c r="V4801" s="53"/>
      <c r="W4801" s="53"/>
      <c r="BY4801" s="53"/>
      <c r="BZ4801" s="53"/>
    </row>
    <row r="4802" spans="2:78" s="52" customFormat="1" ht="13" x14ac:dyDescent="0.3">
      <c r="B4802" s="53" t="s">
        <v>2848</v>
      </c>
      <c r="C4802" s="53" t="s">
        <v>186</v>
      </c>
      <c r="D4802" s="53" t="s">
        <v>3706</v>
      </c>
      <c r="E4802" s="53">
        <v>42.575200000000002</v>
      </c>
      <c r="F4802" s="53">
        <v>-4.3861650000000001</v>
      </c>
      <c r="G4802" s="54">
        <v>868.88409999999999</v>
      </c>
      <c r="H4802" s="53">
        <v>109</v>
      </c>
      <c r="I4802" s="53">
        <v>59</v>
      </c>
      <c r="J4802" s="53">
        <v>50</v>
      </c>
      <c r="K4802" s="52">
        <v>722</v>
      </c>
      <c r="L4802" s="52">
        <v>146.88409999999999</v>
      </c>
      <c r="M4802" s="55">
        <v>2</v>
      </c>
      <c r="N4802" s="56" t="s">
        <v>16</v>
      </c>
      <c r="P4802" s="66"/>
      <c r="Q4802" s="53"/>
      <c r="R4802" s="53"/>
      <c r="S4802" s="53"/>
      <c r="T4802" s="53"/>
      <c r="U4802" s="53"/>
      <c r="V4802" s="53"/>
      <c r="W4802" s="53"/>
      <c r="BY4802" s="53"/>
      <c r="BZ4802" s="53"/>
    </row>
    <row r="4803" spans="2:78" s="52" customFormat="1" ht="13" x14ac:dyDescent="0.3">
      <c r="B4803" s="53" t="s">
        <v>2848</v>
      </c>
      <c r="C4803" s="53" t="s">
        <v>186</v>
      </c>
      <c r="D4803" s="53" t="s">
        <v>3707</v>
      </c>
      <c r="E4803" s="53">
        <v>42.326929999999997</v>
      </c>
      <c r="F4803" s="53">
        <v>-4.6520520000000003</v>
      </c>
      <c r="G4803" s="54">
        <v>827.05960000000005</v>
      </c>
      <c r="H4803" s="53">
        <v>357</v>
      </c>
      <c r="I4803" s="53">
        <v>203</v>
      </c>
      <c r="J4803" s="53">
        <v>154</v>
      </c>
      <c r="K4803" s="52">
        <v>722</v>
      </c>
      <c r="L4803" s="52">
        <v>105.05960000000005</v>
      </c>
      <c r="M4803" s="55">
        <v>2</v>
      </c>
      <c r="N4803" s="56" t="s">
        <v>16</v>
      </c>
      <c r="P4803" s="66"/>
      <c r="Q4803" s="53"/>
      <c r="R4803" s="53"/>
      <c r="S4803" s="53"/>
      <c r="T4803" s="53"/>
      <c r="U4803" s="53"/>
      <c r="V4803" s="53"/>
      <c r="W4803" s="53"/>
      <c r="BY4803" s="53"/>
      <c r="BZ4803" s="53"/>
    </row>
    <row r="4804" spans="2:78" s="52" customFormat="1" ht="13" x14ac:dyDescent="0.3">
      <c r="B4804" s="53" t="s">
        <v>2848</v>
      </c>
      <c r="C4804" s="53" t="s">
        <v>186</v>
      </c>
      <c r="D4804" s="53" t="s">
        <v>3708</v>
      </c>
      <c r="E4804" s="53">
        <v>42.013530000000003</v>
      </c>
      <c r="F4804" s="53">
        <v>-4.890835</v>
      </c>
      <c r="G4804" s="54">
        <v>760.71220000000005</v>
      </c>
      <c r="H4804" s="53">
        <v>99</v>
      </c>
      <c r="I4804" s="53">
        <v>49</v>
      </c>
      <c r="J4804" s="53">
        <v>50</v>
      </c>
      <c r="K4804" s="52">
        <v>722</v>
      </c>
      <c r="L4804" s="52">
        <v>38.712200000000053</v>
      </c>
      <c r="M4804" s="55">
        <v>2</v>
      </c>
      <c r="N4804" s="56" t="s">
        <v>16</v>
      </c>
      <c r="P4804" s="66"/>
      <c r="Q4804" s="53"/>
      <c r="R4804" s="53"/>
      <c r="S4804" s="53"/>
      <c r="T4804" s="53"/>
      <c r="U4804" s="53"/>
      <c r="V4804" s="53"/>
      <c r="W4804" s="53"/>
      <c r="BY4804" s="53"/>
      <c r="BZ4804" s="53"/>
    </row>
    <row r="4805" spans="2:78" s="52" customFormat="1" ht="13" x14ac:dyDescent="0.3">
      <c r="B4805" s="53" t="s">
        <v>2848</v>
      </c>
      <c r="C4805" s="53" t="s">
        <v>186</v>
      </c>
      <c r="D4805" s="53" t="s">
        <v>3709</v>
      </c>
      <c r="E4805" s="53">
        <v>42.232120000000002</v>
      </c>
      <c r="F4805" s="53">
        <v>-4.7019250000000001</v>
      </c>
      <c r="G4805" s="54">
        <v>827.39509999999996</v>
      </c>
      <c r="H4805" s="53">
        <v>39</v>
      </c>
      <c r="I4805" s="53">
        <v>21</v>
      </c>
      <c r="J4805" s="53">
        <v>18</v>
      </c>
      <c r="K4805" s="52">
        <v>722</v>
      </c>
      <c r="L4805" s="52">
        <v>105.39509999999996</v>
      </c>
      <c r="M4805" s="55">
        <v>2</v>
      </c>
      <c r="N4805" s="56" t="s">
        <v>16</v>
      </c>
      <c r="P4805" s="66"/>
      <c r="Q4805" s="53"/>
      <c r="R4805" s="53"/>
      <c r="S4805" s="53"/>
      <c r="T4805" s="53"/>
      <c r="U4805" s="53"/>
      <c r="V4805" s="53"/>
      <c r="W4805" s="53"/>
      <c r="BY4805" s="53"/>
      <c r="BZ4805" s="53"/>
    </row>
    <row r="4806" spans="2:78" s="52" customFormat="1" ht="13" x14ac:dyDescent="0.3">
      <c r="B4806" s="53" t="s">
        <v>2848</v>
      </c>
      <c r="C4806" s="53" t="s">
        <v>186</v>
      </c>
      <c r="D4806" s="53" t="s">
        <v>3710</v>
      </c>
      <c r="E4806" s="53">
        <v>42.338949999999997</v>
      </c>
      <c r="F4806" s="53">
        <v>-4.6017650000000003</v>
      </c>
      <c r="G4806" s="54">
        <v>837.2867</v>
      </c>
      <c r="H4806" s="53">
        <v>2302</v>
      </c>
      <c r="I4806" s="53">
        <v>1125</v>
      </c>
      <c r="J4806" s="53">
        <v>1177</v>
      </c>
      <c r="K4806" s="52">
        <v>722</v>
      </c>
      <c r="L4806" s="52">
        <v>115.2867</v>
      </c>
      <c r="M4806" s="55">
        <v>2</v>
      </c>
      <c r="N4806" s="56" t="s">
        <v>16</v>
      </c>
      <c r="P4806" s="66"/>
      <c r="Q4806" s="53"/>
      <c r="R4806" s="53"/>
      <c r="S4806" s="53"/>
      <c r="T4806" s="53"/>
      <c r="U4806" s="53"/>
      <c r="V4806" s="53"/>
      <c r="W4806" s="53"/>
      <c r="BY4806" s="53"/>
      <c r="BZ4806" s="53"/>
    </row>
    <row r="4807" spans="2:78" s="52" customFormat="1" ht="13" x14ac:dyDescent="0.3">
      <c r="B4807" s="53" t="s">
        <v>2848</v>
      </c>
      <c r="C4807" s="53" t="s">
        <v>186</v>
      </c>
      <c r="D4807" s="53" t="s">
        <v>3711</v>
      </c>
      <c r="E4807" s="53">
        <v>41.98415</v>
      </c>
      <c r="F4807" s="53">
        <v>-4.9588089999999996</v>
      </c>
      <c r="G4807" s="54">
        <v>759.60969999999998</v>
      </c>
      <c r="H4807" s="53">
        <v>79</v>
      </c>
      <c r="I4807" s="53">
        <v>37</v>
      </c>
      <c r="J4807" s="53">
        <v>42</v>
      </c>
      <c r="K4807" s="52">
        <v>722</v>
      </c>
      <c r="L4807" s="52">
        <v>37.609699999999975</v>
      </c>
      <c r="M4807" s="55">
        <v>2</v>
      </c>
      <c r="N4807" s="56" t="s">
        <v>16</v>
      </c>
      <c r="P4807" s="66"/>
      <c r="Q4807" s="53"/>
      <c r="R4807" s="53"/>
      <c r="S4807" s="53"/>
      <c r="T4807" s="53"/>
      <c r="U4807" s="53"/>
      <c r="V4807" s="53"/>
      <c r="W4807" s="53"/>
      <c r="BY4807" s="53"/>
      <c r="BZ4807" s="53"/>
    </row>
    <row r="4808" spans="2:78" s="52" customFormat="1" ht="13" x14ac:dyDescent="0.3">
      <c r="B4808" s="53" t="s">
        <v>2848</v>
      </c>
      <c r="C4808" s="53" t="s">
        <v>186</v>
      </c>
      <c r="D4808" s="53" t="s">
        <v>3712</v>
      </c>
      <c r="E4808" s="53">
        <v>42.807899999999997</v>
      </c>
      <c r="F4808" s="53">
        <v>-4.5999020000000002</v>
      </c>
      <c r="G4808" s="54">
        <v>1121.0029999999999</v>
      </c>
      <c r="H4808" s="53">
        <v>486</v>
      </c>
      <c r="I4808" s="53">
        <v>256</v>
      </c>
      <c r="J4808" s="53">
        <v>230</v>
      </c>
      <c r="K4808" s="52">
        <v>722</v>
      </c>
      <c r="L4808" s="52">
        <v>399.00299999999993</v>
      </c>
      <c r="M4808" s="55">
        <v>4</v>
      </c>
      <c r="N4808" s="56" t="s">
        <v>17</v>
      </c>
      <c r="P4808" s="66"/>
      <c r="Q4808" s="53"/>
      <c r="R4808" s="53"/>
      <c r="S4808" s="53"/>
      <c r="T4808" s="53"/>
      <c r="U4808" s="53"/>
      <c r="V4808" s="53"/>
      <c r="W4808" s="53"/>
      <c r="BY4808" s="53"/>
      <c r="BZ4808" s="53"/>
    </row>
    <row r="4809" spans="2:78" s="52" customFormat="1" ht="13" x14ac:dyDescent="0.3">
      <c r="B4809" s="53" t="s">
        <v>2848</v>
      </c>
      <c r="C4809" s="53" t="s">
        <v>186</v>
      </c>
      <c r="D4809" s="53" t="s">
        <v>3713</v>
      </c>
      <c r="E4809" s="53">
        <v>41.792000000000002</v>
      </c>
      <c r="F4809" s="53">
        <v>-4.0695730000000001</v>
      </c>
      <c r="G4809" s="54">
        <v>830.54449999999997</v>
      </c>
      <c r="H4809" s="53">
        <v>271</v>
      </c>
      <c r="I4809" s="53">
        <v>141</v>
      </c>
      <c r="J4809" s="53">
        <v>130</v>
      </c>
      <c r="K4809" s="52">
        <v>722</v>
      </c>
      <c r="L4809" s="52">
        <v>108.54449999999997</v>
      </c>
      <c r="M4809" s="55">
        <v>2</v>
      </c>
      <c r="N4809" s="56" t="s">
        <v>16</v>
      </c>
      <c r="P4809" s="66"/>
      <c r="Q4809" s="53"/>
      <c r="R4809" s="53"/>
      <c r="S4809" s="53"/>
      <c r="T4809" s="53"/>
      <c r="U4809" s="53"/>
      <c r="V4809" s="53"/>
      <c r="W4809" s="53"/>
      <c r="BY4809" s="53"/>
      <c r="BZ4809" s="53"/>
    </row>
    <row r="4810" spans="2:78" s="52" customFormat="1" ht="13" x14ac:dyDescent="0.3">
      <c r="B4810" s="53" t="s">
        <v>2848</v>
      </c>
      <c r="C4810" s="53" t="s">
        <v>186</v>
      </c>
      <c r="D4810" s="53" t="s">
        <v>3714</v>
      </c>
      <c r="E4810" s="53">
        <v>41.857709999999997</v>
      </c>
      <c r="F4810" s="53">
        <v>-4.3018239999999999</v>
      </c>
      <c r="G4810" s="54">
        <v>821.93190000000004</v>
      </c>
      <c r="H4810" s="53">
        <v>122</v>
      </c>
      <c r="I4810" s="53">
        <v>63</v>
      </c>
      <c r="J4810" s="53">
        <v>59</v>
      </c>
      <c r="K4810" s="52">
        <v>722</v>
      </c>
      <c r="L4810" s="52">
        <v>99.931900000000041</v>
      </c>
      <c r="M4810" s="55">
        <v>2</v>
      </c>
      <c r="N4810" s="56" t="s">
        <v>16</v>
      </c>
      <c r="P4810" s="66"/>
      <c r="Q4810" s="53"/>
      <c r="R4810" s="53"/>
      <c r="S4810" s="53"/>
      <c r="T4810" s="53"/>
      <c r="U4810" s="53"/>
      <c r="V4810" s="53"/>
      <c r="W4810" s="53"/>
      <c r="BY4810" s="53"/>
      <c r="BZ4810" s="53"/>
    </row>
    <row r="4811" spans="2:78" s="52" customFormat="1" ht="13" x14ac:dyDescent="0.3">
      <c r="B4811" s="53" t="s">
        <v>2848</v>
      </c>
      <c r="C4811" s="53" t="s">
        <v>186</v>
      </c>
      <c r="D4811" s="53" t="s">
        <v>3715</v>
      </c>
      <c r="E4811" s="53">
        <v>42.454279999999997</v>
      </c>
      <c r="F4811" s="53">
        <v>-4.4802280000000003</v>
      </c>
      <c r="G4811" s="54">
        <v>851.37070000000006</v>
      </c>
      <c r="H4811" s="53">
        <v>202</v>
      </c>
      <c r="I4811" s="53">
        <v>108</v>
      </c>
      <c r="J4811" s="53">
        <v>94</v>
      </c>
      <c r="K4811" s="52">
        <v>722</v>
      </c>
      <c r="L4811" s="52">
        <v>129.37070000000006</v>
      </c>
      <c r="M4811" s="55">
        <v>2</v>
      </c>
      <c r="N4811" s="56" t="s">
        <v>16</v>
      </c>
      <c r="P4811" s="66"/>
      <c r="Q4811" s="53"/>
      <c r="R4811" s="53"/>
      <c r="S4811" s="53"/>
      <c r="T4811" s="53"/>
      <c r="U4811" s="53"/>
      <c r="V4811" s="53"/>
      <c r="W4811" s="53"/>
      <c r="BY4811" s="53"/>
      <c r="BZ4811" s="53"/>
    </row>
    <row r="4812" spans="2:78" s="52" customFormat="1" ht="13" x14ac:dyDescent="0.3">
      <c r="B4812" s="53" t="s">
        <v>2848</v>
      </c>
      <c r="C4812" s="53" t="s">
        <v>186</v>
      </c>
      <c r="D4812" s="53" t="s">
        <v>3716</v>
      </c>
      <c r="E4812" s="53">
        <v>42.030729999999998</v>
      </c>
      <c r="F4812" s="53">
        <v>-4.823366</v>
      </c>
      <c r="G4812" s="54">
        <v>758.29639999999995</v>
      </c>
      <c r="H4812" s="53">
        <v>242</v>
      </c>
      <c r="I4812" s="53">
        <v>126</v>
      </c>
      <c r="J4812" s="53">
        <v>116</v>
      </c>
      <c r="K4812" s="52">
        <v>722</v>
      </c>
      <c r="L4812" s="52">
        <v>36.296399999999949</v>
      </c>
      <c r="M4812" s="55">
        <v>2</v>
      </c>
      <c r="N4812" s="56" t="s">
        <v>16</v>
      </c>
      <c r="P4812" s="66"/>
      <c r="Q4812" s="53"/>
      <c r="R4812" s="53"/>
      <c r="S4812" s="53"/>
      <c r="T4812" s="53"/>
      <c r="U4812" s="53"/>
      <c r="V4812" s="53"/>
      <c r="W4812" s="53"/>
      <c r="BY4812" s="53"/>
      <c r="BZ4812" s="53"/>
    </row>
    <row r="4813" spans="2:78" s="52" customFormat="1" ht="13" x14ac:dyDescent="0.3">
      <c r="B4813" s="53" t="s">
        <v>2848</v>
      </c>
      <c r="C4813" s="53" t="s">
        <v>186</v>
      </c>
      <c r="D4813" s="53" t="s">
        <v>3717</v>
      </c>
      <c r="E4813" s="53">
        <v>42.29036</v>
      </c>
      <c r="F4813" s="53">
        <v>-4.7693180000000002</v>
      </c>
      <c r="G4813" s="54">
        <v>853.05740000000003</v>
      </c>
      <c r="H4813" s="53">
        <v>311</v>
      </c>
      <c r="I4813" s="53">
        <v>174</v>
      </c>
      <c r="J4813" s="53">
        <v>137</v>
      </c>
      <c r="K4813" s="52">
        <v>722</v>
      </c>
      <c r="L4813" s="52">
        <v>131.05740000000003</v>
      </c>
      <c r="M4813" s="55">
        <v>2</v>
      </c>
      <c r="N4813" s="56" t="s">
        <v>16</v>
      </c>
      <c r="P4813" s="66"/>
      <c r="Q4813" s="53"/>
      <c r="R4813" s="53"/>
      <c r="S4813" s="53"/>
      <c r="T4813" s="53"/>
      <c r="U4813" s="53"/>
      <c r="V4813" s="53"/>
      <c r="W4813" s="53"/>
      <c r="BY4813" s="53"/>
      <c r="BZ4813" s="53"/>
    </row>
    <row r="4814" spans="2:78" s="52" customFormat="1" ht="13" x14ac:dyDescent="0.3">
      <c r="B4814" s="53" t="s">
        <v>2848</v>
      </c>
      <c r="C4814" s="53" t="s">
        <v>186</v>
      </c>
      <c r="D4814" s="53" t="s">
        <v>3718</v>
      </c>
      <c r="E4814" s="53">
        <v>42.865760000000002</v>
      </c>
      <c r="F4814" s="53">
        <v>-4.4991349999999999</v>
      </c>
      <c r="G4814" s="54">
        <v>1007.8579999999999</v>
      </c>
      <c r="H4814" s="53">
        <v>2566</v>
      </c>
      <c r="I4814" s="53">
        <v>1294</v>
      </c>
      <c r="J4814" s="53">
        <v>1272</v>
      </c>
      <c r="K4814" s="52">
        <v>722</v>
      </c>
      <c r="L4814" s="52">
        <v>285.85799999999995</v>
      </c>
      <c r="M4814" s="55">
        <v>4</v>
      </c>
      <c r="N4814" s="56" t="s">
        <v>17</v>
      </c>
      <c r="P4814" s="66"/>
      <c r="Q4814" s="53"/>
      <c r="R4814" s="53"/>
      <c r="S4814" s="53"/>
      <c r="T4814" s="53"/>
      <c r="U4814" s="53"/>
      <c r="V4814" s="53"/>
      <c r="W4814" s="53"/>
      <c r="BY4814" s="53"/>
      <c r="BZ4814" s="53"/>
    </row>
    <row r="4815" spans="2:78" s="52" customFormat="1" ht="13" x14ac:dyDescent="0.3">
      <c r="B4815" s="53" t="s">
        <v>2848</v>
      </c>
      <c r="C4815" s="53" t="s">
        <v>186</v>
      </c>
      <c r="D4815" s="53" t="s">
        <v>3719</v>
      </c>
      <c r="E4815" s="53">
        <v>41.852400000000003</v>
      </c>
      <c r="F4815" s="53">
        <v>-4.4107019999999997</v>
      </c>
      <c r="G4815" s="54">
        <v>754.60130000000004</v>
      </c>
      <c r="H4815" s="53">
        <v>523</v>
      </c>
      <c r="I4815" s="53">
        <v>265</v>
      </c>
      <c r="J4815" s="53">
        <v>258</v>
      </c>
      <c r="K4815" s="52">
        <v>722</v>
      </c>
      <c r="L4815" s="52">
        <v>32.601300000000037</v>
      </c>
      <c r="M4815" s="55">
        <v>2</v>
      </c>
      <c r="N4815" s="56" t="s">
        <v>16</v>
      </c>
      <c r="P4815" s="66"/>
      <c r="Q4815" s="53"/>
      <c r="R4815" s="53"/>
      <c r="S4815" s="53"/>
      <c r="T4815" s="53"/>
      <c r="U4815" s="53"/>
      <c r="V4815" s="53"/>
      <c r="W4815" s="53"/>
      <c r="BY4815" s="53"/>
      <c r="BZ4815" s="53"/>
    </row>
    <row r="4816" spans="2:78" s="52" customFormat="1" ht="13" x14ac:dyDescent="0.3">
      <c r="B4816" s="53" t="s">
        <v>2848</v>
      </c>
      <c r="C4816" s="53" t="s">
        <v>186</v>
      </c>
      <c r="D4816" s="53" t="s">
        <v>3720</v>
      </c>
      <c r="E4816" s="53">
        <v>41.861049999999999</v>
      </c>
      <c r="F4816" s="53">
        <v>-4.1839829999999996</v>
      </c>
      <c r="G4816" s="54">
        <v>829.43859999999995</v>
      </c>
      <c r="H4816" s="53">
        <v>234</v>
      </c>
      <c r="I4816" s="53">
        <v>123</v>
      </c>
      <c r="J4816" s="53">
        <v>111</v>
      </c>
      <c r="K4816" s="52">
        <v>722</v>
      </c>
      <c r="L4816" s="52">
        <v>107.43859999999995</v>
      </c>
      <c r="M4816" s="55">
        <v>2</v>
      </c>
      <c r="N4816" s="56" t="s">
        <v>16</v>
      </c>
      <c r="P4816" s="66"/>
      <c r="Q4816" s="53"/>
      <c r="R4816" s="53"/>
      <c r="S4816" s="53"/>
      <c r="T4816" s="53"/>
      <c r="U4816" s="53"/>
      <c r="V4816" s="53"/>
      <c r="W4816" s="53"/>
      <c r="BY4816" s="53"/>
      <c r="BZ4816" s="53"/>
    </row>
    <row r="4817" spans="2:78" s="52" customFormat="1" ht="13" x14ac:dyDescent="0.3">
      <c r="B4817" s="53" t="s">
        <v>2848</v>
      </c>
      <c r="C4817" s="53" t="s">
        <v>186</v>
      </c>
      <c r="D4817" s="53" t="s">
        <v>3721</v>
      </c>
      <c r="E4817" s="53">
        <v>42.22045</v>
      </c>
      <c r="F4817" s="53">
        <v>-4.8571629999999999</v>
      </c>
      <c r="G4817" s="54">
        <v>804.72029999999995</v>
      </c>
      <c r="H4817" s="53">
        <v>502</v>
      </c>
      <c r="I4817" s="53">
        <v>263</v>
      </c>
      <c r="J4817" s="53">
        <v>239</v>
      </c>
      <c r="K4817" s="52">
        <v>722</v>
      </c>
      <c r="L4817" s="52">
        <v>82.720299999999952</v>
      </c>
      <c r="M4817" s="55">
        <v>2</v>
      </c>
      <c r="N4817" s="56" t="s">
        <v>16</v>
      </c>
      <c r="P4817" s="66"/>
      <c r="Q4817" s="53"/>
      <c r="R4817" s="53"/>
      <c r="S4817" s="53"/>
      <c r="T4817" s="53"/>
      <c r="U4817" s="53"/>
      <c r="V4817" s="53"/>
      <c r="W4817" s="53"/>
      <c r="BY4817" s="53"/>
      <c r="BZ4817" s="53"/>
    </row>
    <row r="4818" spans="2:78" s="52" customFormat="1" ht="13" x14ac:dyDescent="0.3">
      <c r="B4818" s="53" t="s">
        <v>2848</v>
      </c>
      <c r="C4818" s="53" t="s">
        <v>186</v>
      </c>
      <c r="D4818" s="53" t="s">
        <v>3722</v>
      </c>
      <c r="E4818" s="53">
        <v>42.027740000000001</v>
      </c>
      <c r="F4818" s="53">
        <v>-4.0022000000000002</v>
      </c>
      <c r="G4818" s="54">
        <v>819.49639999999999</v>
      </c>
      <c r="H4818" s="53">
        <v>182</v>
      </c>
      <c r="I4818" s="53">
        <v>94</v>
      </c>
      <c r="J4818" s="53">
        <v>88</v>
      </c>
      <c r="K4818" s="52">
        <v>722</v>
      </c>
      <c r="L4818" s="52">
        <v>97.496399999999994</v>
      </c>
      <c r="M4818" s="55">
        <v>2</v>
      </c>
      <c r="N4818" s="56" t="s">
        <v>16</v>
      </c>
      <c r="P4818" s="66"/>
      <c r="Q4818" s="53"/>
      <c r="R4818" s="53"/>
      <c r="S4818" s="53"/>
      <c r="T4818" s="53"/>
      <c r="U4818" s="53"/>
      <c r="V4818" s="53"/>
      <c r="W4818" s="53"/>
      <c r="BY4818" s="53"/>
      <c r="BZ4818" s="53"/>
    </row>
    <row r="4819" spans="2:78" s="52" customFormat="1" ht="13" x14ac:dyDescent="0.3">
      <c r="B4819" s="53" t="s">
        <v>2848</v>
      </c>
      <c r="C4819" s="53" t="s">
        <v>186</v>
      </c>
      <c r="D4819" s="53" t="s">
        <v>3723</v>
      </c>
      <c r="E4819" s="53">
        <v>42.618899999999996</v>
      </c>
      <c r="F4819" s="53">
        <v>-4.4836039999999997</v>
      </c>
      <c r="G4819" s="54">
        <v>916.81539999999995</v>
      </c>
      <c r="H4819" s="53">
        <v>130</v>
      </c>
      <c r="I4819" s="53">
        <v>72</v>
      </c>
      <c r="J4819" s="53">
        <v>58</v>
      </c>
      <c r="K4819" s="52">
        <v>722</v>
      </c>
      <c r="L4819" s="52">
        <v>194.81539999999995</v>
      </c>
      <c r="M4819" s="55">
        <v>2</v>
      </c>
      <c r="N4819" s="56" t="s">
        <v>16</v>
      </c>
      <c r="P4819" s="66"/>
      <c r="Q4819" s="53"/>
      <c r="R4819" s="53"/>
      <c r="S4819" s="53"/>
      <c r="T4819" s="53"/>
      <c r="U4819" s="53"/>
      <c r="V4819" s="53"/>
      <c r="W4819" s="53"/>
      <c r="BY4819" s="53"/>
      <c r="BZ4819" s="53"/>
    </row>
    <row r="4820" spans="2:78" s="52" customFormat="1" ht="13" x14ac:dyDescent="0.3">
      <c r="B4820" s="53" t="s">
        <v>2848</v>
      </c>
      <c r="C4820" s="53" t="s">
        <v>186</v>
      </c>
      <c r="D4820" s="53" t="s">
        <v>3724</v>
      </c>
      <c r="E4820" s="53">
        <v>42.715690000000002</v>
      </c>
      <c r="F4820" s="53">
        <v>-4.6336909999999998</v>
      </c>
      <c r="G4820" s="54">
        <v>973.56</v>
      </c>
      <c r="H4820" s="53">
        <v>201</v>
      </c>
      <c r="I4820" s="53">
        <v>111</v>
      </c>
      <c r="J4820" s="53">
        <v>90</v>
      </c>
      <c r="K4820" s="52">
        <v>722</v>
      </c>
      <c r="L4820" s="52">
        <v>251.55999999999995</v>
      </c>
      <c r="M4820" s="55">
        <v>4</v>
      </c>
      <c r="N4820" s="56" t="s">
        <v>17</v>
      </c>
      <c r="P4820" s="66"/>
      <c r="Q4820" s="53"/>
      <c r="R4820" s="53"/>
      <c r="S4820" s="53"/>
      <c r="T4820" s="53"/>
      <c r="U4820" s="53"/>
      <c r="V4820" s="53"/>
      <c r="W4820" s="53"/>
      <c r="BY4820" s="53"/>
      <c r="BZ4820" s="53"/>
    </row>
    <row r="4821" spans="2:78" s="52" customFormat="1" ht="13" x14ac:dyDescent="0.3">
      <c r="B4821" s="53" t="s">
        <v>2848</v>
      </c>
      <c r="C4821" s="53" t="s">
        <v>186</v>
      </c>
      <c r="D4821" s="53" t="s">
        <v>3725</v>
      </c>
      <c r="E4821" s="53">
        <v>42.079459999999997</v>
      </c>
      <c r="F4821" s="53">
        <v>-4.2592999999999996</v>
      </c>
      <c r="G4821" s="54">
        <v>745.94479999999999</v>
      </c>
      <c r="H4821" s="53">
        <v>110</v>
      </c>
      <c r="I4821" s="53">
        <v>62</v>
      </c>
      <c r="J4821" s="53">
        <v>48</v>
      </c>
      <c r="K4821" s="52">
        <v>722</v>
      </c>
      <c r="L4821" s="52">
        <v>23.944799999999987</v>
      </c>
      <c r="M4821" s="55">
        <v>2</v>
      </c>
      <c r="N4821" s="56" t="s">
        <v>16</v>
      </c>
      <c r="P4821" s="66"/>
      <c r="Q4821" s="53"/>
      <c r="R4821" s="53"/>
      <c r="S4821" s="53"/>
      <c r="T4821" s="53"/>
      <c r="U4821" s="53"/>
      <c r="V4821" s="53"/>
      <c r="W4821" s="53"/>
      <c r="BY4821" s="53"/>
      <c r="BZ4821" s="53"/>
    </row>
    <row r="4822" spans="2:78" s="52" customFormat="1" ht="13" x14ac:dyDescent="0.3">
      <c r="B4822" s="53" t="s">
        <v>2848</v>
      </c>
      <c r="C4822" s="53" t="s">
        <v>186</v>
      </c>
      <c r="D4822" s="53" t="s">
        <v>3726</v>
      </c>
      <c r="E4822" s="53">
        <v>41.798589999999997</v>
      </c>
      <c r="F4822" s="53">
        <v>-4.4663440000000003</v>
      </c>
      <c r="G4822" s="54">
        <v>743.37599999999998</v>
      </c>
      <c r="H4822" s="53">
        <v>80</v>
      </c>
      <c r="I4822" s="53">
        <v>40</v>
      </c>
      <c r="J4822" s="53">
        <v>40</v>
      </c>
      <c r="K4822" s="52">
        <v>722</v>
      </c>
      <c r="L4822" s="52">
        <v>21.375999999999976</v>
      </c>
      <c r="M4822" s="55">
        <v>2</v>
      </c>
      <c r="N4822" s="56" t="s">
        <v>16</v>
      </c>
      <c r="P4822" s="66"/>
      <c r="Q4822" s="53"/>
      <c r="R4822" s="53"/>
      <c r="S4822" s="53"/>
      <c r="T4822" s="53"/>
      <c r="U4822" s="53"/>
      <c r="V4822" s="53"/>
      <c r="W4822" s="53"/>
      <c r="BY4822" s="53"/>
      <c r="BZ4822" s="53"/>
    </row>
    <row r="4823" spans="2:78" s="52" customFormat="1" ht="13" x14ac:dyDescent="0.3">
      <c r="B4823" s="53" t="s">
        <v>2848</v>
      </c>
      <c r="C4823" s="53" t="s">
        <v>186</v>
      </c>
      <c r="D4823" s="53" t="s">
        <v>3727</v>
      </c>
      <c r="E4823" s="53">
        <v>42.818980000000003</v>
      </c>
      <c r="F4823" s="53">
        <v>-4.5094320000000003</v>
      </c>
      <c r="G4823" s="54">
        <v>1091.7260000000001</v>
      </c>
      <c r="H4823" s="53">
        <v>154</v>
      </c>
      <c r="I4823" s="53">
        <v>86</v>
      </c>
      <c r="J4823" s="53">
        <v>68</v>
      </c>
      <c r="K4823" s="52">
        <v>722</v>
      </c>
      <c r="L4823" s="52">
        <v>369.72600000000011</v>
      </c>
      <c r="M4823" s="55">
        <v>4</v>
      </c>
      <c r="N4823" s="56" t="s">
        <v>17</v>
      </c>
      <c r="P4823" s="66"/>
      <c r="Q4823" s="53"/>
      <c r="R4823" s="53"/>
      <c r="S4823" s="53"/>
      <c r="T4823" s="53"/>
      <c r="U4823" s="53"/>
      <c r="V4823" s="53"/>
      <c r="W4823" s="53"/>
      <c r="BY4823" s="53"/>
      <c r="BZ4823" s="53"/>
    </row>
    <row r="4824" spans="2:78" s="52" customFormat="1" ht="13" x14ac:dyDescent="0.3">
      <c r="B4824" s="53" t="s">
        <v>2848</v>
      </c>
      <c r="C4824" s="53" t="s">
        <v>186</v>
      </c>
      <c r="D4824" s="53" t="s">
        <v>3728</v>
      </c>
      <c r="E4824" s="53">
        <v>42.63984</v>
      </c>
      <c r="F4824" s="53">
        <v>-4.4352359999999997</v>
      </c>
      <c r="G4824" s="54">
        <v>943.81870000000004</v>
      </c>
      <c r="H4824" s="53">
        <v>37</v>
      </c>
      <c r="I4824" s="53">
        <v>25</v>
      </c>
      <c r="J4824" s="53">
        <v>12</v>
      </c>
      <c r="K4824" s="52">
        <v>722</v>
      </c>
      <c r="L4824" s="52">
        <v>221.81870000000004</v>
      </c>
      <c r="M4824" s="55">
        <v>4</v>
      </c>
      <c r="N4824" s="56" t="s">
        <v>17</v>
      </c>
      <c r="P4824" s="66"/>
      <c r="Q4824" s="53"/>
      <c r="R4824" s="53"/>
      <c r="S4824" s="53"/>
      <c r="T4824" s="53"/>
      <c r="U4824" s="53"/>
      <c r="V4824" s="53"/>
      <c r="W4824" s="53"/>
      <c r="BY4824" s="53"/>
      <c r="BZ4824" s="53"/>
    </row>
    <row r="4825" spans="2:78" s="52" customFormat="1" ht="13" x14ac:dyDescent="0.3">
      <c r="B4825" s="53" t="s">
        <v>2848</v>
      </c>
      <c r="C4825" s="53" t="s">
        <v>186</v>
      </c>
      <c r="D4825" s="53" t="s">
        <v>3729</v>
      </c>
      <c r="E4825" s="53">
        <v>41.876199999999997</v>
      </c>
      <c r="F4825" s="53">
        <v>-4.5458150000000002</v>
      </c>
      <c r="G4825" s="54">
        <v>723.90949999999998</v>
      </c>
      <c r="H4825" s="53">
        <v>2994</v>
      </c>
      <c r="I4825" s="53">
        <v>1578</v>
      </c>
      <c r="J4825" s="53">
        <v>1416</v>
      </c>
      <c r="K4825" s="52">
        <v>722</v>
      </c>
      <c r="L4825" s="52">
        <v>1.90949999999998</v>
      </c>
      <c r="M4825" s="55">
        <v>2</v>
      </c>
      <c r="N4825" s="56" t="s">
        <v>16</v>
      </c>
      <c r="P4825" s="66"/>
      <c r="Q4825" s="53"/>
      <c r="R4825" s="53"/>
      <c r="S4825" s="53"/>
      <c r="T4825" s="53"/>
      <c r="U4825" s="53"/>
      <c r="V4825" s="53"/>
      <c r="W4825" s="53"/>
      <c r="BY4825" s="53"/>
      <c r="BZ4825" s="53"/>
    </row>
    <row r="4826" spans="2:78" s="52" customFormat="1" ht="13" x14ac:dyDescent="0.3">
      <c r="B4826" s="53" t="s">
        <v>2848</v>
      </c>
      <c r="C4826" s="53" t="s">
        <v>186</v>
      </c>
      <c r="D4826" s="53" t="s">
        <v>3730</v>
      </c>
      <c r="E4826" s="53">
        <v>41.968260000000001</v>
      </c>
      <c r="F4826" s="53">
        <v>-3.9517630000000001</v>
      </c>
      <c r="G4826" s="54">
        <v>864.72670000000005</v>
      </c>
      <c r="H4826" s="53">
        <v>193</v>
      </c>
      <c r="I4826" s="53">
        <v>99</v>
      </c>
      <c r="J4826" s="53">
        <v>94</v>
      </c>
      <c r="K4826" s="52">
        <v>722</v>
      </c>
      <c r="L4826" s="52">
        <v>142.72670000000005</v>
      </c>
      <c r="M4826" s="55">
        <v>2</v>
      </c>
      <c r="N4826" s="56" t="s">
        <v>16</v>
      </c>
      <c r="P4826" s="66"/>
      <c r="Q4826" s="53"/>
      <c r="R4826" s="53"/>
      <c r="S4826" s="53"/>
      <c r="T4826" s="53"/>
      <c r="U4826" s="53"/>
      <c r="V4826" s="53"/>
      <c r="W4826" s="53"/>
      <c r="BY4826" s="53"/>
      <c r="BZ4826" s="53"/>
    </row>
    <row r="4827" spans="2:78" s="52" customFormat="1" ht="13" x14ac:dyDescent="0.3">
      <c r="B4827" s="53" t="s">
        <v>2848</v>
      </c>
      <c r="C4827" s="53" t="s">
        <v>186</v>
      </c>
      <c r="D4827" s="53" t="s">
        <v>3731</v>
      </c>
      <c r="E4827" s="53">
        <v>42.479990000000001</v>
      </c>
      <c r="F4827" s="53">
        <v>-4.3712179999999998</v>
      </c>
      <c r="G4827" s="54">
        <v>831.90329999999994</v>
      </c>
      <c r="H4827" s="53">
        <v>211</v>
      </c>
      <c r="I4827" s="53">
        <v>109</v>
      </c>
      <c r="J4827" s="53">
        <v>102</v>
      </c>
      <c r="K4827" s="52">
        <v>722</v>
      </c>
      <c r="L4827" s="52">
        <v>109.90329999999994</v>
      </c>
      <c r="M4827" s="55">
        <v>2</v>
      </c>
      <c r="N4827" s="56" t="s">
        <v>16</v>
      </c>
      <c r="P4827" s="66"/>
      <c r="Q4827" s="53"/>
      <c r="R4827" s="53"/>
      <c r="S4827" s="53"/>
      <c r="T4827" s="53"/>
      <c r="U4827" s="53"/>
      <c r="V4827" s="53"/>
      <c r="W4827" s="53"/>
      <c r="BY4827" s="53"/>
      <c r="BZ4827" s="53"/>
    </row>
    <row r="4828" spans="2:78" s="52" customFormat="1" ht="13" x14ac:dyDescent="0.3">
      <c r="B4828" s="53" t="s">
        <v>2848</v>
      </c>
      <c r="C4828" s="53" t="s">
        <v>186</v>
      </c>
      <c r="D4828" s="53" t="s">
        <v>3732</v>
      </c>
      <c r="E4828" s="53">
        <v>42.138010000000001</v>
      </c>
      <c r="F4828" s="53">
        <v>-4.8405329999999998</v>
      </c>
      <c r="G4828" s="54">
        <v>775.03470000000004</v>
      </c>
      <c r="H4828" s="53">
        <v>208</v>
      </c>
      <c r="I4828" s="53">
        <v>105</v>
      </c>
      <c r="J4828" s="53">
        <v>103</v>
      </c>
      <c r="K4828" s="52">
        <v>722</v>
      </c>
      <c r="L4828" s="52">
        <v>53.034700000000043</v>
      </c>
      <c r="M4828" s="55">
        <v>2</v>
      </c>
      <c r="N4828" s="56" t="s">
        <v>16</v>
      </c>
      <c r="P4828" s="66"/>
      <c r="Q4828" s="53"/>
      <c r="R4828" s="53"/>
      <c r="S4828" s="53"/>
      <c r="T4828" s="53"/>
      <c r="U4828" s="53"/>
      <c r="V4828" s="53"/>
      <c r="W4828" s="53"/>
      <c r="BY4828" s="53"/>
      <c r="BZ4828" s="53"/>
    </row>
    <row r="4829" spans="2:78" s="52" customFormat="1" ht="13" x14ac:dyDescent="0.3">
      <c r="B4829" s="53" t="s">
        <v>2848</v>
      </c>
      <c r="C4829" s="53" t="s">
        <v>186</v>
      </c>
      <c r="D4829" s="53" t="s">
        <v>3733</v>
      </c>
      <c r="E4829" s="53">
        <v>42.681240000000003</v>
      </c>
      <c r="F4829" s="53">
        <v>-4.8179780000000001</v>
      </c>
      <c r="G4829" s="54">
        <v>1015.25</v>
      </c>
      <c r="H4829" s="53">
        <v>197</v>
      </c>
      <c r="I4829" s="53">
        <v>106</v>
      </c>
      <c r="J4829" s="53">
        <v>91</v>
      </c>
      <c r="K4829" s="52">
        <v>722</v>
      </c>
      <c r="L4829" s="52">
        <v>293.25</v>
      </c>
      <c r="M4829" s="55">
        <v>4</v>
      </c>
      <c r="N4829" s="56" t="s">
        <v>17</v>
      </c>
      <c r="P4829" s="66"/>
      <c r="Q4829" s="53"/>
      <c r="R4829" s="53"/>
      <c r="S4829" s="53"/>
      <c r="T4829" s="53"/>
      <c r="U4829" s="53"/>
      <c r="V4829" s="53"/>
      <c r="W4829" s="53"/>
      <c r="BY4829" s="53"/>
      <c r="BZ4829" s="53"/>
    </row>
    <row r="4830" spans="2:78" s="52" customFormat="1" ht="13" x14ac:dyDescent="0.3">
      <c r="B4830" s="53" t="s">
        <v>2848</v>
      </c>
      <c r="C4830" s="53" t="s">
        <v>186</v>
      </c>
      <c r="D4830" s="53" t="s">
        <v>3734</v>
      </c>
      <c r="E4830" s="53">
        <v>42.267449999999997</v>
      </c>
      <c r="F4830" s="53">
        <v>-4.4068189999999996</v>
      </c>
      <c r="G4830" s="54">
        <v>783.33090000000004</v>
      </c>
      <c r="H4830" s="53">
        <v>822</v>
      </c>
      <c r="I4830" s="53">
        <v>424</v>
      </c>
      <c r="J4830" s="53">
        <v>398</v>
      </c>
      <c r="K4830" s="52">
        <v>722</v>
      </c>
      <c r="L4830" s="52">
        <v>61.330900000000042</v>
      </c>
      <c r="M4830" s="55">
        <v>2</v>
      </c>
      <c r="N4830" s="56" t="s">
        <v>16</v>
      </c>
      <c r="P4830" s="66"/>
      <c r="Q4830" s="53"/>
      <c r="R4830" s="53"/>
      <c r="S4830" s="53"/>
      <c r="T4830" s="53"/>
      <c r="U4830" s="53"/>
      <c r="V4830" s="53"/>
      <c r="W4830" s="53"/>
      <c r="BY4830" s="53"/>
      <c r="BZ4830" s="53"/>
    </row>
    <row r="4831" spans="2:78" s="52" customFormat="1" ht="13" x14ac:dyDescent="0.3">
      <c r="B4831" s="53" t="s">
        <v>2848</v>
      </c>
      <c r="C4831" s="53" t="s">
        <v>186</v>
      </c>
      <c r="D4831" s="53" t="s">
        <v>3735</v>
      </c>
      <c r="E4831" s="53">
        <v>42.08343</v>
      </c>
      <c r="F4831" s="53">
        <v>-4.7818300000000002</v>
      </c>
      <c r="G4831" s="54">
        <v>756.56849999999997</v>
      </c>
      <c r="H4831" s="53">
        <v>729</v>
      </c>
      <c r="I4831" s="53">
        <v>378</v>
      </c>
      <c r="J4831" s="53">
        <v>351</v>
      </c>
      <c r="K4831" s="52">
        <v>722</v>
      </c>
      <c r="L4831" s="52">
        <v>34.568499999999972</v>
      </c>
      <c r="M4831" s="55">
        <v>2</v>
      </c>
      <c r="N4831" s="56" t="s">
        <v>16</v>
      </c>
      <c r="P4831" s="66"/>
      <c r="Q4831" s="53"/>
      <c r="R4831" s="53"/>
      <c r="S4831" s="53"/>
      <c r="T4831" s="53"/>
      <c r="U4831" s="53"/>
      <c r="V4831" s="53"/>
      <c r="W4831" s="53"/>
      <c r="BY4831" s="53"/>
      <c r="BZ4831" s="53"/>
    </row>
    <row r="4832" spans="2:78" s="52" customFormat="1" ht="13" x14ac:dyDescent="0.3">
      <c r="B4832" s="53" t="s">
        <v>2848</v>
      </c>
      <c r="C4832" s="53" t="s">
        <v>186</v>
      </c>
      <c r="D4832" s="53" t="s">
        <v>3736</v>
      </c>
      <c r="E4832" s="53">
        <v>42.074669999999998</v>
      </c>
      <c r="F4832" s="53">
        <v>-4.500794</v>
      </c>
      <c r="G4832" s="54">
        <v>796.79459999999995</v>
      </c>
      <c r="H4832" s="53">
        <v>261</v>
      </c>
      <c r="I4832" s="53">
        <v>140</v>
      </c>
      <c r="J4832" s="53">
        <v>121</v>
      </c>
      <c r="K4832" s="52">
        <v>722</v>
      </c>
      <c r="L4832" s="52">
        <v>74.794599999999946</v>
      </c>
      <c r="M4832" s="55">
        <v>2</v>
      </c>
      <c r="N4832" s="56" t="s">
        <v>16</v>
      </c>
      <c r="P4832" s="66"/>
      <c r="Q4832" s="53"/>
      <c r="R4832" s="53"/>
      <c r="S4832" s="53"/>
      <c r="T4832" s="53"/>
      <c r="U4832" s="53"/>
      <c r="V4832" s="53"/>
      <c r="W4832" s="53"/>
      <c r="BY4832" s="53"/>
      <c r="BZ4832" s="53"/>
    </row>
    <row r="4833" spans="2:78" s="52" customFormat="1" ht="13" x14ac:dyDescent="0.3">
      <c r="B4833" s="53" t="s">
        <v>2848</v>
      </c>
      <c r="C4833" s="53" t="s">
        <v>186</v>
      </c>
      <c r="D4833" s="53" t="s">
        <v>3737</v>
      </c>
      <c r="E4833" s="53">
        <v>42.052770000000002</v>
      </c>
      <c r="F4833" s="53">
        <v>-4.5831369999999998</v>
      </c>
      <c r="G4833" s="54">
        <v>746.93679999999995</v>
      </c>
      <c r="H4833" s="53">
        <v>1579</v>
      </c>
      <c r="I4833" s="53">
        <v>821</v>
      </c>
      <c r="J4833" s="53">
        <v>758</v>
      </c>
      <c r="K4833" s="52">
        <v>722</v>
      </c>
      <c r="L4833" s="52">
        <v>24.936799999999948</v>
      </c>
      <c r="M4833" s="55">
        <v>2</v>
      </c>
      <c r="N4833" s="56" t="s">
        <v>16</v>
      </c>
      <c r="P4833" s="66"/>
      <c r="Q4833" s="53"/>
      <c r="R4833" s="53"/>
      <c r="S4833" s="53"/>
      <c r="T4833" s="53"/>
      <c r="U4833" s="53"/>
      <c r="V4833" s="53"/>
      <c r="W4833" s="53"/>
      <c r="BY4833" s="53"/>
      <c r="BZ4833" s="53"/>
    </row>
    <row r="4834" spans="2:78" s="52" customFormat="1" ht="13" x14ac:dyDescent="0.3">
      <c r="B4834" s="53" t="s">
        <v>2848</v>
      </c>
      <c r="C4834" s="53" t="s">
        <v>186</v>
      </c>
      <c r="D4834" s="53" t="s">
        <v>3738</v>
      </c>
      <c r="E4834" s="53">
        <v>42.788899999999998</v>
      </c>
      <c r="F4834" s="53">
        <v>-4.8466149999999999</v>
      </c>
      <c r="G4834" s="54">
        <v>1095.6320000000001</v>
      </c>
      <c r="H4834" s="53">
        <v>7400</v>
      </c>
      <c r="I4834" s="53">
        <v>3691</v>
      </c>
      <c r="J4834" s="53">
        <v>3709</v>
      </c>
      <c r="K4834" s="52">
        <v>722</v>
      </c>
      <c r="L4834" s="52">
        <v>373.63200000000006</v>
      </c>
      <c r="M4834" s="55">
        <v>4</v>
      </c>
      <c r="N4834" s="56" t="s">
        <v>17</v>
      </c>
      <c r="P4834" s="66"/>
      <c r="Q4834" s="53"/>
      <c r="R4834" s="53"/>
      <c r="S4834" s="53"/>
      <c r="T4834" s="53"/>
      <c r="U4834" s="53"/>
      <c r="V4834" s="53"/>
      <c r="W4834" s="53"/>
      <c r="BY4834" s="53"/>
      <c r="BZ4834" s="53"/>
    </row>
    <row r="4835" spans="2:78" s="52" customFormat="1" ht="13" x14ac:dyDescent="0.3">
      <c r="B4835" s="53" t="s">
        <v>2848</v>
      </c>
      <c r="C4835" s="53" t="s">
        <v>186</v>
      </c>
      <c r="D4835" s="53" t="s">
        <v>3739</v>
      </c>
      <c r="E4835" s="53">
        <v>42.13317</v>
      </c>
      <c r="F4835" s="53">
        <v>-4.9099599999999999</v>
      </c>
      <c r="G4835" s="54">
        <v>794.09109999999998</v>
      </c>
      <c r="H4835" s="53">
        <v>62</v>
      </c>
      <c r="I4835" s="53">
        <v>31</v>
      </c>
      <c r="J4835" s="53">
        <v>31</v>
      </c>
      <c r="K4835" s="52">
        <v>722</v>
      </c>
      <c r="L4835" s="52">
        <v>72.091099999999983</v>
      </c>
      <c r="M4835" s="55">
        <v>2</v>
      </c>
      <c r="N4835" s="56" t="s">
        <v>16</v>
      </c>
      <c r="P4835" s="66"/>
      <c r="Q4835" s="53"/>
      <c r="R4835" s="53"/>
      <c r="S4835" s="53"/>
      <c r="T4835" s="53"/>
      <c r="U4835" s="53"/>
      <c r="V4835" s="53"/>
      <c r="W4835" s="53"/>
      <c r="BY4835" s="53"/>
      <c r="BZ4835" s="53"/>
    </row>
    <row r="4836" spans="2:78" s="52" customFormat="1" ht="13" x14ac:dyDescent="0.3">
      <c r="B4836" s="53" t="s">
        <v>2848</v>
      </c>
      <c r="C4836" s="53" t="s">
        <v>186</v>
      </c>
      <c r="D4836" s="53" t="s">
        <v>3740</v>
      </c>
      <c r="E4836" s="53">
        <v>41.819189999999999</v>
      </c>
      <c r="F4836" s="53">
        <v>-4.1748849999999997</v>
      </c>
      <c r="G4836" s="54">
        <v>900.4366</v>
      </c>
      <c r="H4836" s="53">
        <v>100</v>
      </c>
      <c r="I4836" s="53">
        <v>53</v>
      </c>
      <c r="J4836" s="53">
        <v>47</v>
      </c>
      <c r="K4836" s="52">
        <v>722</v>
      </c>
      <c r="L4836" s="52">
        <v>178.4366</v>
      </c>
      <c r="M4836" s="55">
        <v>2</v>
      </c>
      <c r="N4836" s="56" t="s">
        <v>16</v>
      </c>
      <c r="P4836" s="66"/>
      <c r="Q4836" s="53"/>
      <c r="R4836" s="53"/>
      <c r="S4836" s="53"/>
      <c r="T4836" s="53"/>
      <c r="U4836" s="53"/>
      <c r="V4836" s="53"/>
      <c r="W4836" s="53"/>
      <c r="BY4836" s="53"/>
      <c r="BZ4836" s="53"/>
    </row>
    <row r="4837" spans="2:78" s="52" customFormat="1" ht="13" x14ac:dyDescent="0.3">
      <c r="B4837" s="53" t="s">
        <v>2848</v>
      </c>
      <c r="C4837" s="53" t="s">
        <v>186</v>
      </c>
      <c r="D4837" s="53" t="s">
        <v>3741</v>
      </c>
      <c r="E4837" s="53">
        <v>42.594540000000002</v>
      </c>
      <c r="F4837" s="53">
        <v>-4.3307599999999997</v>
      </c>
      <c r="G4837" s="54">
        <v>847.23260000000005</v>
      </c>
      <c r="H4837" s="53">
        <v>2379</v>
      </c>
      <c r="I4837" s="53">
        <v>1187</v>
      </c>
      <c r="J4837" s="53">
        <v>1192</v>
      </c>
      <c r="K4837" s="52">
        <v>722</v>
      </c>
      <c r="L4837" s="52">
        <v>125.23260000000005</v>
      </c>
      <c r="M4837" s="55">
        <v>2</v>
      </c>
      <c r="N4837" s="56" t="s">
        <v>16</v>
      </c>
      <c r="P4837" s="66"/>
      <c r="Q4837" s="53"/>
      <c r="R4837" s="53"/>
      <c r="S4837" s="53"/>
      <c r="T4837" s="53"/>
      <c r="U4837" s="53"/>
      <c r="V4837" s="53"/>
      <c r="W4837" s="53"/>
      <c r="BY4837" s="53"/>
      <c r="BZ4837" s="53"/>
    </row>
    <row r="4838" spans="2:78" s="52" customFormat="1" ht="13" x14ac:dyDescent="0.3">
      <c r="B4838" s="53" t="s">
        <v>2848</v>
      </c>
      <c r="C4838" s="53" t="s">
        <v>186</v>
      </c>
      <c r="D4838" s="53" t="s">
        <v>3742</v>
      </c>
      <c r="E4838" s="53">
        <v>42.048180000000002</v>
      </c>
      <c r="F4838" s="53">
        <v>-4.2000339999999996</v>
      </c>
      <c r="G4838" s="54">
        <v>778.03570000000002</v>
      </c>
      <c r="H4838" s="53">
        <v>158</v>
      </c>
      <c r="I4838" s="53">
        <v>83</v>
      </c>
      <c r="J4838" s="53">
        <v>75</v>
      </c>
      <c r="K4838" s="52">
        <v>722</v>
      </c>
      <c r="L4838" s="52">
        <v>56.03570000000002</v>
      </c>
      <c r="M4838" s="55">
        <v>2</v>
      </c>
      <c r="N4838" s="56" t="s">
        <v>16</v>
      </c>
      <c r="P4838" s="66"/>
      <c r="Q4838" s="53"/>
      <c r="R4838" s="53"/>
      <c r="S4838" s="53"/>
      <c r="T4838" s="53"/>
      <c r="U4838" s="53"/>
      <c r="V4838" s="53"/>
      <c r="W4838" s="53"/>
      <c r="BY4838" s="53"/>
      <c r="BZ4838" s="53"/>
    </row>
    <row r="4839" spans="2:78" s="52" customFormat="1" ht="13" x14ac:dyDescent="0.3">
      <c r="B4839" s="53" t="s">
        <v>2848</v>
      </c>
      <c r="C4839" s="53" t="s">
        <v>186</v>
      </c>
      <c r="D4839" s="53" t="s">
        <v>3743</v>
      </c>
      <c r="E4839" s="53">
        <v>41.910719999999998</v>
      </c>
      <c r="F4839" s="53">
        <v>-4.4411110000000003</v>
      </c>
      <c r="G4839" s="54">
        <v>744.58109999999999</v>
      </c>
      <c r="H4839" s="53">
        <v>105</v>
      </c>
      <c r="I4839" s="53">
        <v>55</v>
      </c>
      <c r="J4839" s="53">
        <v>50</v>
      </c>
      <c r="K4839" s="52">
        <v>722</v>
      </c>
      <c r="L4839" s="52">
        <v>22.581099999999992</v>
      </c>
      <c r="M4839" s="55">
        <v>2</v>
      </c>
      <c r="N4839" s="56" t="s">
        <v>16</v>
      </c>
      <c r="P4839" s="66"/>
      <c r="Q4839" s="53"/>
      <c r="R4839" s="53"/>
      <c r="S4839" s="53"/>
      <c r="T4839" s="53"/>
      <c r="U4839" s="53"/>
      <c r="V4839" s="53"/>
      <c r="W4839" s="53"/>
      <c r="BY4839" s="53"/>
      <c r="BZ4839" s="53"/>
    </row>
    <row r="4840" spans="2:78" s="52" customFormat="1" ht="13" x14ac:dyDescent="0.3">
      <c r="B4840" s="53" t="s">
        <v>2848</v>
      </c>
      <c r="C4840" s="53" t="s">
        <v>186</v>
      </c>
      <c r="D4840" s="53" t="s">
        <v>3744</v>
      </c>
      <c r="E4840" s="53">
        <v>41.988500000000002</v>
      </c>
      <c r="F4840" s="53">
        <v>-4.2725150000000003</v>
      </c>
      <c r="G4840" s="54">
        <v>794.43939999999998</v>
      </c>
      <c r="H4840" s="53">
        <v>116</v>
      </c>
      <c r="I4840" s="53">
        <v>59</v>
      </c>
      <c r="J4840" s="53">
        <v>57</v>
      </c>
      <c r="K4840" s="52">
        <v>722</v>
      </c>
      <c r="L4840" s="52">
        <v>72.439399999999978</v>
      </c>
      <c r="M4840" s="55">
        <v>2</v>
      </c>
      <c r="N4840" s="56" t="s">
        <v>16</v>
      </c>
      <c r="P4840" s="66"/>
      <c r="Q4840" s="53"/>
      <c r="R4840" s="53"/>
      <c r="S4840" s="53"/>
      <c r="T4840" s="53"/>
      <c r="U4840" s="53"/>
      <c r="V4840" s="53"/>
      <c r="W4840" s="53"/>
      <c r="BY4840" s="53"/>
      <c r="BZ4840" s="53"/>
    </row>
    <row r="4841" spans="2:78" s="52" customFormat="1" ht="13" x14ac:dyDescent="0.3">
      <c r="B4841" s="53" t="s">
        <v>2848</v>
      </c>
      <c r="C4841" s="53" t="s">
        <v>186</v>
      </c>
      <c r="D4841" s="53" t="s">
        <v>3745</v>
      </c>
      <c r="E4841" s="53">
        <v>42.090220000000002</v>
      </c>
      <c r="F4841" s="53">
        <v>-4.5274720000000004</v>
      </c>
      <c r="G4841" s="54">
        <v>744.51840000000004</v>
      </c>
      <c r="H4841" s="53">
        <v>233</v>
      </c>
      <c r="I4841" s="53">
        <v>125</v>
      </c>
      <c r="J4841" s="53">
        <v>108</v>
      </c>
      <c r="K4841" s="52">
        <v>722</v>
      </c>
      <c r="L4841" s="52">
        <v>22.518400000000042</v>
      </c>
      <c r="M4841" s="55">
        <v>2</v>
      </c>
      <c r="N4841" s="56" t="s">
        <v>16</v>
      </c>
      <c r="P4841" s="66"/>
      <c r="Q4841" s="53"/>
      <c r="R4841" s="53"/>
      <c r="S4841" s="53"/>
      <c r="T4841" s="53"/>
      <c r="U4841" s="53"/>
      <c r="V4841" s="53"/>
      <c r="W4841" s="53"/>
      <c r="BY4841" s="53"/>
      <c r="BZ4841" s="53"/>
    </row>
    <row r="4842" spans="2:78" s="52" customFormat="1" ht="13" x14ac:dyDescent="0.3">
      <c r="B4842" s="53" t="s">
        <v>2848</v>
      </c>
      <c r="C4842" s="53" t="s">
        <v>186</v>
      </c>
      <c r="D4842" s="53" t="s">
        <v>3746</v>
      </c>
      <c r="E4842" s="53">
        <v>42.28725</v>
      </c>
      <c r="F4842" s="53">
        <v>-4.2598599999999998</v>
      </c>
      <c r="G4842" s="54">
        <v>770.6241</v>
      </c>
      <c r="H4842" s="53">
        <v>179</v>
      </c>
      <c r="I4842" s="53">
        <v>93</v>
      </c>
      <c r="J4842" s="53">
        <v>86</v>
      </c>
      <c r="K4842" s="52">
        <v>722</v>
      </c>
      <c r="L4842" s="52">
        <v>48.624099999999999</v>
      </c>
      <c r="M4842" s="55">
        <v>2</v>
      </c>
      <c r="N4842" s="56" t="s">
        <v>16</v>
      </c>
      <c r="P4842" s="66"/>
      <c r="Q4842" s="53"/>
      <c r="R4842" s="53"/>
      <c r="S4842" s="53"/>
      <c r="T4842" s="53"/>
      <c r="U4842" s="53"/>
      <c r="V4842" s="53"/>
      <c r="W4842" s="53"/>
      <c r="BY4842" s="53"/>
      <c r="BZ4842" s="53"/>
    </row>
    <row r="4843" spans="2:78" s="52" customFormat="1" ht="13" x14ac:dyDescent="0.3">
      <c r="B4843" s="53" t="s">
        <v>2848</v>
      </c>
      <c r="C4843" s="53" t="s">
        <v>186</v>
      </c>
      <c r="D4843" s="53" t="s">
        <v>3747</v>
      </c>
      <c r="E4843" s="53">
        <v>42.405799999999999</v>
      </c>
      <c r="F4843" s="53">
        <v>-4.9045319999999997</v>
      </c>
      <c r="G4843" s="54">
        <v>914.81209999999999</v>
      </c>
      <c r="H4843" s="53">
        <v>145</v>
      </c>
      <c r="I4843" s="53">
        <v>80</v>
      </c>
      <c r="J4843" s="53">
        <v>65</v>
      </c>
      <c r="K4843" s="52">
        <v>722</v>
      </c>
      <c r="L4843" s="52">
        <v>192.81209999999999</v>
      </c>
      <c r="M4843" s="55">
        <v>2</v>
      </c>
      <c r="N4843" s="56" t="s">
        <v>16</v>
      </c>
      <c r="P4843" s="66"/>
      <c r="Q4843" s="53"/>
      <c r="R4843" s="53"/>
      <c r="S4843" s="53"/>
      <c r="T4843" s="53"/>
      <c r="U4843" s="53"/>
      <c r="V4843" s="53"/>
      <c r="W4843" s="53"/>
      <c r="BY4843" s="53"/>
      <c r="BZ4843" s="53"/>
    </row>
    <row r="4844" spans="2:78" s="52" customFormat="1" ht="13" x14ac:dyDescent="0.3">
      <c r="B4844" s="53" t="s">
        <v>2848</v>
      </c>
      <c r="C4844" s="53" t="s">
        <v>186</v>
      </c>
      <c r="D4844" s="53" t="s">
        <v>3748</v>
      </c>
      <c r="E4844" s="53">
        <v>42.34066</v>
      </c>
      <c r="F4844" s="53">
        <v>-4.2768769999999998</v>
      </c>
      <c r="G4844" s="54">
        <v>788.40189999999996</v>
      </c>
      <c r="H4844" s="53">
        <v>371</v>
      </c>
      <c r="I4844" s="53">
        <v>179</v>
      </c>
      <c r="J4844" s="53">
        <v>192</v>
      </c>
      <c r="K4844" s="52">
        <v>722</v>
      </c>
      <c r="L4844" s="52">
        <v>66.401899999999955</v>
      </c>
      <c r="M4844" s="55">
        <v>2</v>
      </c>
      <c r="N4844" s="56" t="s">
        <v>16</v>
      </c>
      <c r="P4844" s="66"/>
      <c r="Q4844" s="53"/>
      <c r="R4844" s="53"/>
      <c r="S4844" s="53"/>
      <c r="T4844" s="53"/>
      <c r="U4844" s="53"/>
      <c r="V4844" s="53"/>
      <c r="W4844" s="53"/>
      <c r="BY4844" s="53"/>
      <c r="BZ4844" s="53"/>
    </row>
    <row r="4845" spans="2:78" s="52" customFormat="1" ht="13" x14ac:dyDescent="0.3">
      <c r="B4845" s="53" t="s">
        <v>2848</v>
      </c>
      <c r="C4845" s="53" t="s">
        <v>186</v>
      </c>
      <c r="D4845" s="53" t="s">
        <v>3749</v>
      </c>
      <c r="E4845" s="53">
        <v>42.354550000000003</v>
      </c>
      <c r="F4845" s="53">
        <v>-4.8648379999999998</v>
      </c>
      <c r="G4845" s="54">
        <v>876.88040000000001</v>
      </c>
      <c r="H4845" s="53">
        <v>81</v>
      </c>
      <c r="I4845" s="53">
        <v>46</v>
      </c>
      <c r="J4845" s="53">
        <v>35</v>
      </c>
      <c r="K4845" s="52">
        <v>722</v>
      </c>
      <c r="L4845" s="52">
        <v>154.88040000000001</v>
      </c>
      <c r="M4845" s="55">
        <v>2</v>
      </c>
      <c r="N4845" s="56" t="s">
        <v>16</v>
      </c>
      <c r="P4845" s="66"/>
      <c r="Q4845" s="53"/>
      <c r="R4845" s="53"/>
      <c r="S4845" s="53"/>
      <c r="T4845" s="53"/>
      <c r="U4845" s="53"/>
      <c r="V4845" s="53"/>
      <c r="W4845" s="53"/>
      <c r="BY4845" s="53"/>
      <c r="BZ4845" s="53"/>
    </row>
    <row r="4846" spans="2:78" s="52" customFormat="1" ht="13" x14ac:dyDescent="0.3">
      <c r="B4846" s="53" t="s">
        <v>2848</v>
      </c>
      <c r="C4846" s="53" t="s">
        <v>186</v>
      </c>
      <c r="D4846" s="53" t="s">
        <v>3750</v>
      </c>
      <c r="E4846" s="53">
        <v>42.441420000000001</v>
      </c>
      <c r="F4846" s="53">
        <v>-4.5791110000000002</v>
      </c>
      <c r="G4846" s="54">
        <v>841.55790000000002</v>
      </c>
      <c r="H4846" s="53">
        <v>272</v>
      </c>
      <c r="I4846" s="53">
        <v>152</v>
      </c>
      <c r="J4846" s="53">
        <v>120</v>
      </c>
      <c r="K4846" s="52">
        <v>722</v>
      </c>
      <c r="L4846" s="52">
        <v>119.55790000000002</v>
      </c>
      <c r="M4846" s="55">
        <v>2</v>
      </c>
      <c r="N4846" s="56" t="s">
        <v>16</v>
      </c>
      <c r="P4846" s="66"/>
      <c r="Q4846" s="53"/>
      <c r="R4846" s="53"/>
      <c r="S4846" s="53"/>
      <c r="T4846" s="53"/>
      <c r="U4846" s="53"/>
      <c r="V4846" s="53"/>
      <c r="W4846" s="53"/>
      <c r="BY4846" s="53"/>
      <c r="BZ4846" s="53"/>
    </row>
    <row r="4847" spans="2:78" s="52" customFormat="1" ht="13" x14ac:dyDescent="0.3">
      <c r="B4847" s="53" t="s">
        <v>2848</v>
      </c>
      <c r="C4847" s="53" t="s">
        <v>186</v>
      </c>
      <c r="D4847" s="53" t="s">
        <v>3751</v>
      </c>
      <c r="E4847" s="53">
        <v>42.273890000000002</v>
      </c>
      <c r="F4847" s="53">
        <v>-4.5507099999999996</v>
      </c>
      <c r="G4847" s="54">
        <v>825.279</v>
      </c>
      <c r="H4847" s="53">
        <v>54</v>
      </c>
      <c r="I4847" s="53">
        <v>32</v>
      </c>
      <c r="J4847" s="53">
        <v>22</v>
      </c>
      <c r="K4847" s="52">
        <v>722</v>
      </c>
      <c r="L4847" s="52">
        <v>103.279</v>
      </c>
      <c r="M4847" s="55">
        <v>2</v>
      </c>
      <c r="N4847" s="56" t="s">
        <v>16</v>
      </c>
      <c r="P4847" s="66"/>
      <c r="Q4847" s="53"/>
      <c r="R4847" s="53"/>
      <c r="S4847" s="53"/>
      <c r="T4847" s="53"/>
      <c r="U4847" s="53"/>
      <c r="V4847" s="53"/>
      <c r="W4847" s="53"/>
      <c r="BY4847" s="53"/>
      <c r="BZ4847" s="53"/>
    </row>
    <row r="4848" spans="2:78" s="52" customFormat="1" ht="13" x14ac:dyDescent="0.3">
      <c r="B4848" s="53" t="s">
        <v>2848</v>
      </c>
      <c r="C4848" s="53" t="s">
        <v>186</v>
      </c>
      <c r="D4848" s="53" t="s">
        <v>3752</v>
      </c>
      <c r="E4848" s="53">
        <v>41.98265</v>
      </c>
      <c r="F4848" s="53">
        <v>-4.42814</v>
      </c>
      <c r="G4848" s="54">
        <v>731.03579999999999</v>
      </c>
      <c r="H4848" s="53">
        <v>1021</v>
      </c>
      <c r="I4848" s="53">
        <v>584</v>
      </c>
      <c r="J4848" s="53">
        <v>437</v>
      </c>
      <c r="K4848" s="52">
        <v>722</v>
      </c>
      <c r="L4848" s="52">
        <v>9.0357999999999947</v>
      </c>
      <c r="M4848" s="55">
        <v>2</v>
      </c>
      <c r="N4848" s="56" t="s">
        <v>16</v>
      </c>
      <c r="P4848" s="66"/>
      <c r="Q4848" s="53"/>
      <c r="R4848" s="53"/>
      <c r="S4848" s="53"/>
      <c r="T4848" s="53"/>
      <c r="U4848" s="53"/>
      <c r="V4848" s="53"/>
      <c r="W4848" s="53"/>
      <c r="BY4848" s="53"/>
      <c r="BZ4848" s="53"/>
    </row>
    <row r="4849" spans="2:78" s="52" customFormat="1" ht="13" x14ac:dyDescent="0.3">
      <c r="B4849" s="53" t="s">
        <v>2848</v>
      </c>
      <c r="C4849" s="53" t="s">
        <v>186</v>
      </c>
      <c r="D4849" s="53" t="s">
        <v>3753</v>
      </c>
      <c r="E4849" s="53">
        <v>42.204909999999998</v>
      </c>
      <c r="F4849" s="53">
        <v>-4.5678460000000003</v>
      </c>
      <c r="G4849" s="54">
        <v>776.02670000000001</v>
      </c>
      <c r="H4849" s="53">
        <v>68</v>
      </c>
      <c r="I4849" s="53">
        <v>39</v>
      </c>
      <c r="J4849" s="53">
        <v>29</v>
      </c>
      <c r="K4849" s="52">
        <v>722</v>
      </c>
      <c r="L4849" s="52">
        <v>54.026700000000005</v>
      </c>
      <c r="M4849" s="55">
        <v>2</v>
      </c>
      <c r="N4849" s="56" t="s">
        <v>16</v>
      </c>
      <c r="P4849" s="66"/>
      <c r="Q4849" s="53"/>
      <c r="R4849" s="53"/>
      <c r="S4849" s="53"/>
      <c r="T4849" s="53"/>
      <c r="U4849" s="53"/>
      <c r="V4849" s="53"/>
      <c r="W4849" s="53"/>
      <c r="BY4849" s="53"/>
      <c r="BZ4849" s="53"/>
    </row>
    <row r="4850" spans="2:78" s="52" customFormat="1" ht="13" x14ac:dyDescent="0.3">
      <c r="B4850" s="53" t="s">
        <v>2848</v>
      </c>
      <c r="C4850" s="53" t="s">
        <v>186</v>
      </c>
      <c r="D4850" s="53" t="s">
        <v>3754</v>
      </c>
      <c r="E4850" s="53">
        <v>42.75367</v>
      </c>
      <c r="F4850" s="53">
        <v>-4.8425659999999997</v>
      </c>
      <c r="G4850" s="54">
        <v>1068.4590000000001</v>
      </c>
      <c r="H4850" s="53">
        <v>149</v>
      </c>
      <c r="I4850" s="53">
        <v>76</v>
      </c>
      <c r="J4850" s="53">
        <v>73</v>
      </c>
      <c r="K4850" s="52">
        <v>722</v>
      </c>
      <c r="L4850" s="52">
        <v>346.45900000000006</v>
      </c>
      <c r="M4850" s="55">
        <v>4</v>
      </c>
      <c r="N4850" s="56" t="s">
        <v>17</v>
      </c>
      <c r="P4850" s="66"/>
      <c r="Q4850" s="53"/>
      <c r="R4850" s="53"/>
      <c r="S4850" s="53"/>
      <c r="T4850" s="53"/>
      <c r="U4850" s="53"/>
      <c r="V4850" s="53"/>
      <c r="W4850" s="53"/>
      <c r="BY4850" s="53"/>
      <c r="BZ4850" s="53"/>
    </row>
    <row r="4851" spans="2:78" s="52" customFormat="1" ht="13" x14ac:dyDescent="0.3">
      <c r="B4851" s="53" t="s">
        <v>2848</v>
      </c>
      <c r="C4851" s="53" t="s">
        <v>186</v>
      </c>
      <c r="D4851" s="53" t="s">
        <v>3755</v>
      </c>
      <c r="E4851" s="53">
        <v>42.317039999999999</v>
      </c>
      <c r="F4851" s="53">
        <v>-4.3961639999999997</v>
      </c>
      <c r="G4851" s="54">
        <v>816.34670000000006</v>
      </c>
      <c r="H4851" s="53">
        <v>48</v>
      </c>
      <c r="I4851" s="53">
        <v>21</v>
      </c>
      <c r="J4851" s="53">
        <v>27</v>
      </c>
      <c r="K4851" s="52">
        <v>722</v>
      </c>
      <c r="L4851" s="52">
        <v>94.346700000000055</v>
      </c>
      <c r="M4851" s="55">
        <v>2</v>
      </c>
      <c r="N4851" s="56" t="s">
        <v>16</v>
      </c>
      <c r="P4851" s="66"/>
      <c r="Q4851" s="53"/>
      <c r="R4851" s="53"/>
      <c r="S4851" s="53"/>
      <c r="T4851" s="53"/>
      <c r="U4851" s="53"/>
      <c r="V4851" s="53"/>
      <c r="W4851" s="53"/>
      <c r="BY4851" s="53"/>
      <c r="BZ4851" s="53"/>
    </row>
    <row r="4852" spans="2:78" s="52" customFormat="1" ht="13" x14ac:dyDescent="0.3">
      <c r="B4852" s="53" t="s">
        <v>2848</v>
      </c>
      <c r="C4852" s="53" t="s">
        <v>186</v>
      </c>
      <c r="D4852" s="53" t="s">
        <v>3756</v>
      </c>
      <c r="E4852" s="53">
        <v>42.02702</v>
      </c>
      <c r="F4852" s="53">
        <v>-4.7156640000000003</v>
      </c>
      <c r="G4852" s="54">
        <v>739.48929999999996</v>
      </c>
      <c r="H4852" s="53">
        <v>254</v>
      </c>
      <c r="I4852" s="53">
        <v>144</v>
      </c>
      <c r="J4852" s="53">
        <v>110</v>
      </c>
      <c r="K4852" s="52">
        <v>722</v>
      </c>
      <c r="L4852" s="52">
        <v>17.489299999999957</v>
      </c>
      <c r="M4852" s="55">
        <v>2</v>
      </c>
      <c r="N4852" s="56" t="s">
        <v>16</v>
      </c>
      <c r="P4852" s="66"/>
      <c r="Q4852" s="53"/>
      <c r="R4852" s="53"/>
      <c r="S4852" s="53"/>
      <c r="T4852" s="53"/>
      <c r="U4852" s="53"/>
      <c r="V4852" s="53"/>
      <c r="W4852" s="53"/>
      <c r="BY4852" s="53"/>
      <c r="BZ4852" s="53"/>
    </row>
    <row r="4853" spans="2:78" s="52" customFormat="1" ht="13" x14ac:dyDescent="0.3">
      <c r="B4853" s="53" t="s">
        <v>2848</v>
      </c>
      <c r="C4853" s="53" t="s">
        <v>186</v>
      </c>
      <c r="D4853" s="53" t="s">
        <v>3757</v>
      </c>
      <c r="E4853" s="53">
        <v>42.16836</v>
      </c>
      <c r="F4853" s="53">
        <v>-4.8400119999999998</v>
      </c>
      <c r="G4853" s="54">
        <v>781.77840000000003</v>
      </c>
      <c r="H4853" s="53">
        <v>113</v>
      </c>
      <c r="I4853" s="53">
        <v>62</v>
      </c>
      <c r="J4853" s="53">
        <v>51</v>
      </c>
      <c r="K4853" s="52">
        <v>722</v>
      </c>
      <c r="L4853" s="52">
        <v>59.778400000000033</v>
      </c>
      <c r="M4853" s="55">
        <v>2</v>
      </c>
      <c r="N4853" s="56" t="s">
        <v>16</v>
      </c>
      <c r="P4853" s="66"/>
      <c r="Q4853" s="53"/>
      <c r="R4853" s="53"/>
      <c r="S4853" s="53"/>
      <c r="T4853" s="53"/>
      <c r="U4853" s="53"/>
      <c r="V4853" s="53"/>
      <c r="W4853" s="53"/>
      <c r="BY4853" s="53"/>
      <c r="BZ4853" s="53"/>
    </row>
    <row r="4854" spans="2:78" s="52" customFormat="1" ht="13" x14ac:dyDescent="0.3">
      <c r="B4854" s="53" t="s">
        <v>2848</v>
      </c>
      <c r="C4854" s="53" t="s">
        <v>186</v>
      </c>
      <c r="D4854" s="53" t="s">
        <v>3758</v>
      </c>
      <c r="E4854" s="53">
        <v>42.253529999999998</v>
      </c>
      <c r="F4854" s="53">
        <v>-4.2545039999999998</v>
      </c>
      <c r="G4854" s="54">
        <v>771.81380000000001</v>
      </c>
      <c r="H4854" s="53">
        <v>312</v>
      </c>
      <c r="I4854" s="53">
        <v>176</v>
      </c>
      <c r="J4854" s="53">
        <v>136</v>
      </c>
      <c r="K4854" s="52">
        <v>722</v>
      </c>
      <c r="L4854" s="52">
        <v>49.813800000000015</v>
      </c>
      <c r="M4854" s="55">
        <v>2</v>
      </c>
      <c r="N4854" s="56" t="s">
        <v>16</v>
      </c>
      <c r="P4854" s="66"/>
      <c r="Q4854" s="53"/>
      <c r="R4854" s="53"/>
      <c r="S4854" s="53"/>
      <c r="T4854" s="53"/>
      <c r="U4854" s="53"/>
      <c r="V4854" s="53"/>
      <c r="W4854" s="53"/>
      <c r="BY4854" s="53"/>
      <c r="BZ4854" s="53"/>
    </row>
    <row r="4855" spans="2:78" s="52" customFormat="1" ht="13" x14ac:dyDescent="0.3">
      <c r="B4855" s="53" t="s">
        <v>2848</v>
      </c>
      <c r="C4855" s="53" t="s">
        <v>186</v>
      </c>
      <c r="D4855" s="53" t="s">
        <v>3759</v>
      </c>
      <c r="E4855" s="53">
        <v>41.941850000000002</v>
      </c>
      <c r="F4855" s="53">
        <v>-4.9200369999999998</v>
      </c>
      <c r="G4855" s="54">
        <v>749.43050000000005</v>
      </c>
      <c r="H4855" s="53">
        <v>136</v>
      </c>
      <c r="I4855" s="53">
        <v>68</v>
      </c>
      <c r="J4855" s="53">
        <v>68</v>
      </c>
      <c r="K4855" s="52">
        <v>722</v>
      </c>
      <c r="L4855" s="52">
        <v>27.430500000000052</v>
      </c>
      <c r="M4855" s="55">
        <v>2</v>
      </c>
      <c r="N4855" s="56" t="s">
        <v>16</v>
      </c>
      <c r="P4855" s="66"/>
      <c r="Q4855" s="53"/>
      <c r="R4855" s="53"/>
      <c r="S4855" s="53"/>
      <c r="T4855" s="53"/>
      <c r="U4855" s="53"/>
      <c r="V4855" s="53"/>
      <c r="W4855" s="53"/>
      <c r="BY4855" s="53"/>
      <c r="BZ4855" s="53"/>
    </row>
    <row r="4856" spans="2:78" s="52" customFormat="1" ht="13" x14ac:dyDescent="0.3">
      <c r="B4856" s="53" t="s">
        <v>2848</v>
      </c>
      <c r="C4856" s="53" t="s">
        <v>186</v>
      </c>
      <c r="D4856" s="53" t="s">
        <v>3760</v>
      </c>
      <c r="E4856" s="53">
        <v>42.6907</v>
      </c>
      <c r="F4856" s="53">
        <v>-4.462027</v>
      </c>
      <c r="G4856" s="54">
        <v>935.59559999999999</v>
      </c>
      <c r="H4856" s="53">
        <v>90</v>
      </c>
      <c r="I4856" s="53">
        <v>50</v>
      </c>
      <c r="J4856" s="53">
        <v>40</v>
      </c>
      <c r="K4856" s="52">
        <v>722</v>
      </c>
      <c r="L4856" s="52">
        <v>213.59559999999999</v>
      </c>
      <c r="M4856" s="55">
        <v>4</v>
      </c>
      <c r="N4856" s="56" t="s">
        <v>17</v>
      </c>
      <c r="P4856" s="66"/>
      <c r="Q4856" s="53"/>
      <c r="R4856" s="53"/>
      <c r="S4856" s="53"/>
      <c r="T4856" s="53"/>
      <c r="U4856" s="53"/>
      <c r="V4856" s="53"/>
      <c r="W4856" s="53"/>
      <c r="BY4856" s="53"/>
      <c r="BZ4856" s="53"/>
    </row>
    <row r="4857" spans="2:78" s="52" customFormat="1" ht="13" x14ac:dyDescent="0.3">
      <c r="B4857" s="53" t="s">
        <v>2848</v>
      </c>
      <c r="C4857" s="53" t="s">
        <v>186</v>
      </c>
      <c r="D4857" s="53" t="s">
        <v>3761</v>
      </c>
      <c r="E4857" s="53">
        <v>42.114939999999997</v>
      </c>
      <c r="F4857" s="53">
        <v>-4.4943739999999996</v>
      </c>
      <c r="G4857" s="54">
        <v>751.66610000000003</v>
      </c>
      <c r="H4857" s="53">
        <v>665</v>
      </c>
      <c r="I4857" s="53">
        <v>346</v>
      </c>
      <c r="J4857" s="53">
        <v>319</v>
      </c>
      <c r="K4857" s="52">
        <v>722</v>
      </c>
      <c r="L4857" s="52">
        <v>29.666100000000029</v>
      </c>
      <c r="M4857" s="55">
        <v>2</v>
      </c>
      <c r="N4857" s="56" t="s">
        <v>16</v>
      </c>
      <c r="P4857" s="66"/>
      <c r="Q4857" s="53"/>
      <c r="R4857" s="53"/>
      <c r="S4857" s="53"/>
      <c r="T4857" s="53"/>
      <c r="U4857" s="53"/>
      <c r="V4857" s="53"/>
      <c r="W4857" s="53"/>
      <c r="BY4857" s="53"/>
      <c r="BZ4857" s="53"/>
    </row>
    <row r="4858" spans="2:78" s="52" customFormat="1" ht="13" x14ac:dyDescent="0.3">
      <c r="B4858" s="53" t="s">
        <v>2848</v>
      </c>
      <c r="C4858" s="53" t="s">
        <v>186</v>
      </c>
      <c r="D4858" s="53" t="s">
        <v>3762</v>
      </c>
      <c r="E4858" s="53">
        <v>42.360520000000001</v>
      </c>
      <c r="F4858" s="53">
        <v>-4.926806</v>
      </c>
      <c r="G4858" s="54">
        <v>858.98249999999996</v>
      </c>
      <c r="H4858" s="53">
        <v>72</v>
      </c>
      <c r="I4858" s="53">
        <v>40</v>
      </c>
      <c r="J4858" s="53">
        <v>32</v>
      </c>
      <c r="K4858" s="52">
        <v>722</v>
      </c>
      <c r="L4858" s="52">
        <v>136.98249999999996</v>
      </c>
      <c r="M4858" s="55">
        <v>2</v>
      </c>
      <c r="N4858" s="56" t="s">
        <v>16</v>
      </c>
      <c r="P4858" s="66"/>
      <c r="Q4858" s="53"/>
      <c r="R4858" s="53"/>
      <c r="S4858" s="53"/>
      <c r="T4858" s="53"/>
      <c r="U4858" s="53"/>
      <c r="V4858" s="53"/>
      <c r="W4858" s="53"/>
      <c r="BY4858" s="53"/>
      <c r="BZ4858" s="53"/>
    </row>
    <row r="4859" spans="2:78" s="52" customFormat="1" ht="13" x14ac:dyDescent="0.3">
      <c r="B4859" s="53" t="s">
        <v>2848</v>
      </c>
      <c r="C4859" s="53" t="s">
        <v>186</v>
      </c>
      <c r="D4859" s="53" t="s">
        <v>3763</v>
      </c>
      <c r="E4859" s="53">
        <v>42.87574</v>
      </c>
      <c r="F4859" s="53">
        <v>-4.3939969999999997</v>
      </c>
      <c r="G4859" s="54">
        <v>997.71839999999997</v>
      </c>
      <c r="H4859" s="53">
        <v>105</v>
      </c>
      <c r="I4859" s="53">
        <v>55</v>
      </c>
      <c r="J4859" s="53">
        <v>50</v>
      </c>
      <c r="K4859" s="52">
        <v>722</v>
      </c>
      <c r="L4859" s="52">
        <v>275.71839999999997</v>
      </c>
      <c r="M4859" s="55">
        <v>4</v>
      </c>
      <c r="N4859" s="56" t="s">
        <v>17</v>
      </c>
      <c r="P4859" s="66"/>
      <c r="Q4859" s="53"/>
      <c r="R4859" s="53"/>
      <c r="S4859" s="53"/>
      <c r="T4859" s="53"/>
      <c r="U4859" s="53"/>
      <c r="V4859" s="53"/>
      <c r="W4859" s="53"/>
      <c r="BY4859" s="53"/>
      <c r="BZ4859" s="53"/>
    </row>
    <row r="4860" spans="2:78" s="52" customFormat="1" ht="13" x14ac:dyDescent="0.3">
      <c r="B4860" s="53" t="s">
        <v>2848</v>
      </c>
      <c r="C4860" s="53" t="s">
        <v>186</v>
      </c>
      <c r="D4860" s="53" t="s">
        <v>3764</v>
      </c>
      <c r="E4860" s="53">
        <v>42.392229999999998</v>
      </c>
      <c r="F4860" s="53">
        <v>-4.6415100000000002</v>
      </c>
      <c r="G4860" s="54">
        <v>846.83979999999997</v>
      </c>
      <c r="H4860" s="53">
        <v>47</v>
      </c>
      <c r="I4860" s="53">
        <v>28</v>
      </c>
      <c r="J4860" s="53">
        <v>19</v>
      </c>
      <c r="K4860" s="52">
        <v>722</v>
      </c>
      <c r="L4860" s="52">
        <v>124.83979999999997</v>
      </c>
      <c r="M4860" s="55">
        <v>2</v>
      </c>
      <c r="N4860" s="56" t="s">
        <v>16</v>
      </c>
      <c r="P4860" s="66"/>
      <c r="Q4860" s="53"/>
      <c r="R4860" s="53"/>
      <c r="S4860" s="53"/>
      <c r="T4860" s="53"/>
      <c r="U4860" s="53"/>
      <c r="V4860" s="53"/>
      <c r="W4860" s="53"/>
      <c r="BY4860" s="53"/>
      <c r="BZ4860" s="53"/>
    </row>
    <row r="4861" spans="2:78" s="52" customFormat="1" ht="13" x14ac:dyDescent="0.3">
      <c r="B4861" s="53" t="s">
        <v>2848</v>
      </c>
      <c r="C4861" s="53" t="s">
        <v>186</v>
      </c>
      <c r="D4861" s="53" t="s">
        <v>3765</v>
      </c>
      <c r="E4861" s="53">
        <v>42.60915</v>
      </c>
      <c r="F4861" s="53">
        <v>-4.44998</v>
      </c>
      <c r="G4861" s="54">
        <v>929.45240000000001</v>
      </c>
      <c r="H4861" s="53">
        <v>39</v>
      </c>
      <c r="I4861" s="53">
        <v>18</v>
      </c>
      <c r="J4861" s="53">
        <v>21</v>
      </c>
      <c r="K4861" s="52">
        <v>722</v>
      </c>
      <c r="L4861" s="52">
        <v>207.45240000000001</v>
      </c>
      <c r="M4861" s="55">
        <v>4</v>
      </c>
      <c r="N4861" s="56" t="s">
        <v>17</v>
      </c>
      <c r="P4861" s="66"/>
      <c r="Q4861" s="53"/>
      <c r="R4861" s="53"/>
      <c r="S4861" s="53"/>
      <c r="T4861" s="53"/>
      <c r="U4861" s="53"/>
      <c r="V4861" s="53"/>
      <c r="W4861" s="53"/>
      <c r="BY4861" s="53"/>
      <c r="BZ4861" s="53"/>
    </row>
    <row r="4862" spans="2:78" s="52" customFormat="1" ht="13" x14ac:dyDescent="0.3">
      <c r="B4862" s="53" t="s">
        <v>2848</v>
      </c>
      <c r="C4862" s="53" t="s">
        <v>186</v>
      </c>
      <c r="D4862" s="53" t="s">
        <v>3766</v>
      </c>
      <c r="E4862" s="53">
        <v>42.722110000000001</v>
      </c>
      <c r="F4862" s="53">
        <v>-4.4250600000000002</v>
      </c>
      <c r="G4862" s="54">
        <v>926.68849999999998</v>
      </c>
      <c r="H4862" s="53">
        <v>265</v>
      </c>
      <c r="I4862" s="53">
        <v>156</v>
      </c>
      <c r="J4862" s="53">
        <v>109</v>
      </c>
      <c r="K4862" s="52">
        <v>722</v>
      </c>
      <c r="L4862" s="52">
        <v>204.68849999999998</v>
      </c>
      <c r="M4862" s="55">
        <v>4</v>
      </c>
      <c r="N4862" s="56" t="s">
        <v>17</v>
      </c>
      <c r="P4862" s="66"/>
      <c r="Q4862" s="53"/>
      <c r="R4862" s="53"/>
      <c r="S4862" s="53"/>
      <c r="T4862" s="53"/>
      <c r="U4862" s="53"/>
      <c r="V4862" s="53"/>
      <c r="W4862" s="53"/>
      <c r="BY4862" s="53"/>
      <c r="BZ4862" s="53"/>
    </row>
    <row r="4863" spans="2:78" s="52" customFormat="1" ht="13" x14ac:dyDescent="0.3">
      <c r="B4863" s="53" t="s">
        <v>2848</v>
      </c>
      <c r="C4863" s="53" t="s">
        <v>186</v>
      </c>
      <c r="D4863" s="53" t="s">
        <v>3767</v>
      </c>
      <c r="E4863" s="53">
        <v>42.37003</v>
      </c>
      <c r="F4863" s="53">
        <v>-4.2911840000000003</v>
      </c>
      <c r="G4863" s="54">
        <v>812.6404</v>
      </c>
      <c r="H4863" s="53">
        <v>80</v>
      </c>
      <c r="I4863" s="53">
        <v>40</v>
      </c>
      <c r="J4863" s="53">
        <v>40</v>
      </c>
      <c r="K4863" s="52">
        <v>722</v>
      </c>
      <c r="L4863" s="52">
        <v>90.6404</v>
      </c>
      <c r="M4863" s="55">
        <v>2</v>
      </c>
      <c r="N4863" s="56" t="s">
        <v>16</v>
      </c>
      <c r="P4863" s="66"/>
      <c r="Q4863" s="53"/>
      <c r="R4863" s="53"/>
      <c r="S4863" s="53"/>
      <c r="T4863" s="53"/>
      <c r="U4863" s="53"/>
      <c r="V4863" s="53"/>
      <c r="W4863" s="53"/>
      <c r="BY4863" s="53"/>
      <c r="BZ4863" s="53"/>
    </row>
    <row r="4864" spans="2:78" s="52" customFormat="1" ht="13" x14ac:dyDescent="0.3">
      <c r="B4864" s="53" t="s">
        <v>2848</v>
      </c>
      <c r="C4864" s="53" t="s">
        <v>186</v>
      </c>
      <c r="D4864" s="53" t="s">
        <v>3768</v>
      </c>
      <c r="E4864" s="53">
        <v>42.410159999999998</v>
      </c>
      <c r="F4864" s="53">
        <v>-4.3615009999999996</v>
      </c>
      <c r="G4864" s="54">
        <v>808.45569999999998</v>
      </c>
      <c r="H4864" s="53">
        <v>1482</v>
      </c>
      <c r="I4864" s="53">
        <v>771</v>
      </c>
      <c r="J4864" s="53">
        <v>711</v>
      </c>
      <c r="K4864" s="52">
        <v>722</v>
      </c>
      <c r="L4864" s="52">
        <v>86.455699999999979</v>
      </c>
      <c r="M4864" s="55">
        <v>2</v>
      </c>
      <c r="N4864" s="56" t="s">
        <v>16</v>
      </c>
      <c r="P4864" s="66"/>
      <c r="Q4864" s="53"/>
      <c r="R4864" s="53"/>
      <c r="S4864" s="53"/>
      <c r="T4864" s="53"/>
      <c r="U4864" s="53"/>
      <c r="V4864" s="53"/>
      <c r="W4864" s="53"/>
      <c r="BY4864" s="53"/>
      <c r="BZ4864" s="53"/>
    </row>
    <row r="4865" spans="2:78" s="52" customFormat="1" ht="13" x14ac:dyDescent="0.3">
      <c r="B4865" s="53" t="s">
        <v>2848</v>
      </c>
      <c r="C4865" s="53" t="s">
        <v>186</v>
      </c>
      <c r="D4865" s="53" t="s">
        <v>186</v>
      </c>
      <c r="E4865" s="53">
        <v>42.012459999999997</v>
      </c>
      <c r="F4865" s="53">
        <v>-4.5311750000000002</v>
      </c>
      <c r="G4865" s="54">
        <v>745.83749999999998</v>
      </c>
      <c r="H4865" s="53">
        <v>82651</v>
      </c>
      <c r="I4865" s="53">
        <v>39218</v>
      </c>
      <c r="J4865" s="53">
        <v>43433</v>
      </c>
      <c r="K4865" s="52">
        <v>722</v>
      </c>
      <c r="L4865" s="52">
        <v>23.837499999999977</v>
      </c>
      <c r="M4865" s="55">
        <v>2</v>
      </c>
      <c r="N4865" s="56" t="s">
        <v>16</v>
      </c>
      <c r="P4865" s="66"/>
      <c r="Q4865" s="53"/>
      <c r="R4865" s="53"/>
      <c r="S4865" s="53"/>
      <c r="T4865" s="53"/>
      <c r="U4865" s="53"/>
      <c r="V4865" s="53"/>
      <c r="W4865" s="53"/>
      <c r="BY4865" s="53"/>
      <c r="BZ4865" s="53"/>
    </row>
    <row r="4866" spans="2:78" s="52" customFormat="1" ht="13" x14ac:dyDescent="0.3">
      <c r="B4866" s="53" t="s">
        <v>2848</v>
      </c>
      <c r="C4866" s="53" t="s">
        <v>186</v>
      </c>
      <c r="D4866" s="53" t="s">
        <v>3769</v>
      </c>
      <c r="E4866" s="53">
        <v>42.095280000000002</v>
      </c>
      <c r="F4866" s="53">
        <v>-4.1292470000000003</v>
      </c>
      <c r="G4866" s="54">
        <v>797.952</v>
      </c>
      <c r="H4866" s="53">
        <v>254</v>
      </c>
      <c r="I4866" s="53">
        <v>137</v>
      </c>
      <c r="J4866" s="53">
        <v>117</v>
      </c>
      <c r="K4866" s="52">
        <v>722</v>
      </c>
      <c r="L4866" s="52">
        <v>75.951999999999998</v>
      </c>
      <c r="M4866" s="55">
        <v>2</v>
      </c>
      <c r="N4866" s="56" t="s">
        <v>16</v>
      </c>
      <c r="P4866" s="66"/>
      <c r="Q4866" s="53"/>
      <c r="R4866" s="53"/>
      <c r="S4866" s="53"/>
      <c r="T4866" s="53"/>
      <c r="U4866" s="53"/>
      <c r="V4866" s="53"/>
      <c r="W4866" s="53"/>
      <c r="BY4866" s="53"/>
      <c r="BZ4866" s="53"/>
    </row>
    <row r="4867" spans="2:78" s="52" customFormat="1" ht="13" x14ac:dyDescent="0.3">
      <c r="B4867" s="53" t="s">
        <v>2848</v>
      </c>
      <c r="C4867" s="53" t="s">
        <v>186</v>
      </c>
      <c r="D4867" s="53" t="s">
        <v>3770</v>
      </c>
      <c r="E4867" s="53">
        <v>42.57817</v>
      </c>
      <c r="F4867" s="53">
        <v>-4.4011750000000003</v>
      </c>
      <c r="G4867" s="54">
        <v>877.69039999999995</v>
      </c>
      <c r="H4867" s="53">
        <v>97</v>
      </c>
      <c r="I4867" s="53">
        <v>50</v>
      </c>
      <c r="J4867" s="53">
        <v>47</v>
      </c>
      <c r="K4867" s="52">
        <v>722</v>
      </c>
      <c r="L4867" s="52">
        <v>155.69039999999995</v>
      </c>
      <c r="M4867" s="55">
        <v>2</v>
      </c>
      <c r="N4867" s="56" t="s">
        <v>16</v>
      </c>
      <c r="P4867" s="66"/>
      <c r="Q4867" s="53"/>
      <c r="R4867" s="53"/>
      <c r="S4867" s="53"/>
      <c r="T4867" s="53"/>
      <c r="U4867" s="53"/>
      <c r="V4867" s="53"/>
      <c r="W4867" s="53"/>
      <c r="BY4867" s="53"/>
      <c r="BZ4867" s="53"/>
    </row>
    <row r="4868" spans="2:78" s="52" customFormat="1" ht="13" x14ac:dyDescent="0.3">
      <c r="B4868" s="53" t="s">
        <v>2848</v>
      </c>
      <c r="C4868" s="53" t="s">
        <v>186</v>
      </c>
      <c r="D4868" s="53" t="s">
        <v>3771</v>
      </c>
      <c r="E4868" s="53">
        <v>42.152970000000003</v>
      </c>
      <c r="F4868" s="53">
        <v>-4.6943489999999999</v>
      </c>
      <c r="G4868" s="54">
        <v>784.71749999999997</v>
      </c>
      <c r="H4868" s="53">
        <v>2131</v>
      </c>
      <c r="I4868" s="53">
        <v>1074</v>
      </c>
      <c r="J4868" s="53">
        <v>1057</v>
      </c>
      <c r="K4868" s="52">
        <v>722</v>
      </c>
      <c r="L4868" s="52">
        <v>62.717499999999973</v>
      </c>
      <c r="M4868" s="55">
        <v>2</v>
      </c>
      <c r="N4868" s="56" t="s">
        <v>16</v>
      </c>
      <c r="P4868" s="66"/>
      <c r="Q4868" s="53"/>
      <c r="R4868" s="53"/>
      <c r="S4868" s="53"/>
      <c r="T4868" s="53"/>
      <c r="U4868" s="53"/>
      <c r="V4868" s="53"/>
      <c r="W4868" s="53"/>
      <c r="BY4868" s="53"/>
      <c r="BZ4868" s="53"/>
    </row>
    <row r="4869" spans="2:78" s="52" customFormat="1" ht="13" x14ac:dyDescent="0.3">
      <c r="B4869" s="53" t="s">
        <v>2848</v>
      </c>
      <c r="C4869" s="53" t="s">
        <v>186</v>
      </c>
      <c r="D4869" s="53" t="s">
        <v>3772</v>
      </c>
      <c r="E4869" s="53">
        <v>42.720709999999997</v>
      </c>
      <c r="F4869" s="53">
        <v>-4.4800360000000001</v>
      </c>
      <c r="G4869" s="54">
        <v>1001.883</v>
      </c>
      <c r="H4869" s="53">
        <v>75</v>
      </c>
      <c r="I4869" s="53">
        <v>42</v>
      </c>
      <c r="J4869" s="53">
        <v>33</v>
      </c>
      <c r="K4869" s="52">
        <v>722</v>
      </c>
      <c r="L4869" s="52">
        <v>279.88300000000004</v>
      </c>
      <c r="M4869" s="55">
        <v>4</v>
      </c>
      <c r="N4869" s="56" t="s">
        <v>17</v>
      </c>
      <c r="P4869" s="66"/>
      <c r="Q4869" s="53"/>
      <c r="R4869" s="53"/>
      <c r="S4869" s="53"/>
      <c r="T4869" s="53"/>
      <c r="U4869" s="53"/>
      <c r="V4869" s="53"/>
      <c r="W4869" s="53"/>
      <c r="BY4869" s="53"/>
      <c r="BZ4869" s="53"/>
    </row>
    <row r="4870" spans="2:78" s="52" customFormat="1" ht="13" x14ac:dyDescent="0.3">
      <c r="B4870" s="53" t="s">
        <v>2848</v>
      </c>
      <c r="C4870" s="53" t="s">
        <v>186</v>
      </c>
      <c r="D4870" s="53" t="s">
        <v>3773</v>
      </c>
      <c r="E4870" s="53">
        <v>41.98404</v>
      </c>
      <c r="F4870" s="53">
        <v>-4.734877</v>
      </c>
      <c r="G4870" s="54">
        <v>755.10410000000002</v>
      </c>
      <c r="H4870" s="53">
        <v>95</v>
      </c>
      <c r="I4870" s="53">
        <v>47</v>
      </c>
      <c r="J4870" s="53">
        <v>48</v>
      </c>
      <c r="K4870" s="52">
        <v>722</v>
      </c>
      <c r="L4870" s="52">
        <v>33.104100000000017</v>
      </c>
      <c r="M4870" s="55">
        <v>2</v>
      </c>
      <c r="N4870" s="56" t="s">
        <v>16</v>
      </c>
      <c r="P4870" s="66"/>
      <c r="Q4870" s="53"/>
      <c r="R4870" s="53"/>
      <c r="S4870" s="53"/>
      <c r="T4870" s="53"/>
      <c r="U4870" s="53"/>
      <c r="V4870" s="53"/>
      <c r="W4870" s="53"/>
      <c r="BY4870" s="53"/>
      <c r="BZ4870" s="53"/>
    </row>
    <row r="4871" spans="2:78" s="52" customFormat="1" ht="13" x14ac:dyDescent="0.3">
      <c r="B4871" s="53" t="s">
        <v>2848</v>
      </c>
      <c r="C4871" s="53" t="s">
        <v>186</v>
      </c>
      <c r="D4871" s="53" t="s">
        <v>3774</v>
      </c>
      <c r="E4871" s="53">
        <v>42.482480000000002</v>
      </c>
      <c r="F4871" s="53">
        <v>-4.7459249999999997</v>
      </c>
      <c r="G4871" s="54">
        <v>892.6549</v>
      </c>
      <c r="H4871" s="53">
        <v>355</v>
      </c>
      <c r="I4871" s="53">
        <v>187</v>
      </c>
      <c r="J4871" s="53">
        <v>168</v>
      </c>
      <c r="K4871" s="52">
        <v>722</v>
      </c>
      <c r="L4871" s="52">
        <v>170.6549</v>
      </c>
      <c r="M4871" s="55">
        <v>2</v>
      </c>
      <c r="N4871" s="56" t="s">
        <v>16</v>
      </c>
      <c r="P4871" s="66"/>
      <c r="Q4871" s="53"/>
      <c r="R4871" s="53"/>
      <c r="S4871" s="53"/>
      <c r="T4871" s="53"/>
      <c r="U4871" s="53"/>
      <c r="V4871" s="53"/>
      <c r="W4871" s="53"/>
      <c r="BY4871" s="53"/>
      <c r="BZ4871" s="53"/>
    </row>
    <row r="4872" spans="2:78" s="52" customFormat="1" ht="13" x14ac:dyDescent="0.3">
      <c r="B4872" s="53" t="s">
        <v>2848</v>
      </c>
      <c r="C4872" s="53" t="s">
        <v>186</v>
      </c>
      <c r="D4872" s="53" t="s">
        <v>3775</v>
      </c>
      <c r="E4872" s="53">
        <v>42.194130000000001</v>
      </c>
      <c r="F4872" s="53">
        <v>-4.5804090000000004</v>
      </c>
      <c r="G4872" s="54">
        <v>777.65560000000005</v>
      </c>
      <c r="H4872" s="53">
        <v>153</v>
      </c>
      <c r="I4872" s="53">
        <v>78</v>
      </c>
      <c r="J4872" s="53">
        <v>75</v>
      </c>
      <c r="K4872" s="52">
        <v>722</v>
      </c>
      <c r="L4872" s="52">
        <v>55.655600000000049</v>
      </c>
      <c r="M4872" s="55">
        <v>2</v>
      </c>
      <c r="N4872" s="56" t="s">
        <v>16</v>
      </c>
      <c r="P4872" s="66"/>
      <c r="Q4872" s="53"/>
      <c r="R4872" s="53"/>
      <c r="S4872" s="53"/>
      <c r="T4872" s="53"/>
      <c r="U4872" s="53"/>
      <c r="V4872" s="53"/>
      <c r="W4872" s="53"/>
      <c r="BY4872" s="53"/>
      <c r="BZ4872" s="53"/>
    </row>
    <row r="4873" spans="2:78" s="52" customFormat="1" ht="13" x14ac:dyDescent="0.3">
      <c r="B4873" s="53" t="s">
        <v>2848</v>
      </c>
      <c r="C4873" s="53" t="s">
        <v>186</v>
      </c>
      <c r="D4873" s="53" t="s">
        <v>3776</v>
      </c>
      <c r="E4873" s="53">
        <v>42.988329999999998</v>
      </c>
      <c r="F4873" s="53">
        <v>-4.5</v>
      </c>
      <c r="G4873" s="54">
        <v>1229.6590000000001</v>
      </c>
      <c r="H4873" s="53">
        <v>400</v>
      </c>
      <c r="I4873" s="53">
        <v>227</v>
      </c>
      <c r="J4873" s="53">
        <v>173</v>
      </c>
      <c r="K4873" s="52">
        <v>722</v>
      </c>
      <c r="L4873" s="52">
        <v>507.65900000000011</v>
      </c>
      <c r="M4873" s="55">
        <v>5</v>
      </c>
      <c r="N4873" s="56" t="s">
        <v>17</v>
      </c>
      <c r="P4873" s="66"/>
      <c r="Q4873" s="53"/>
      <c r="R4873" s="53"/>
      <c r="S4873" s="53"/>
      <c r="T4873" s="53"/>
      <c r="U4873" s="53"/>
      <c r="V4873" s="53"/>
      <c r="W4873" s="53"/>
      <c r="BY4873" s="53"/>
      <c r="BZ4873" s="53"/>
    </row>
    <row r="4874" spans="2:78" s="52" customFormat="1" ht="13" x14ac:dyDescent="0.3">
      <c r="B4874" s="53" t="s">
        <v>2848</v>
      </c>
      <c r="C4874" s="53" t="s">
        <v>186</v>
      </c>
      <c r="D4874" s="53" t="s">
        <v>3777</v>
      </c>
      <c r="E4874" s="53">
        <v>42.213830000000002</v>
      </c>
      <c r="F4874" s="53">
        <v>-4.4371229999999997</v>
      </c>
      <c r="G4874" s="54">
        <v>764</v>
      </c>
      <c r="H4874" s="53">
        <v>259</v>
      </c>
      <c r="I4874" s="53">
        <v>135</v>
      </c>
      <c r="J4874" s="53">
        <v>124</v>
      </c>
      <c r="K4874" s="52">
        <v>722</v>
      </c>
      <c r="L4874" s="52">
        <v>42</v>
      </c>
      <c r="M4874" s="55">
        <v>2</v>
      </c>
      <c r="N4874" s="56" t="s">
        <v>16</v>
      </c>
      <c r="P4874" s="66"/>
      <c r="Q4874" s="53"/>
      <c r="R4874" s="53"/>
      <c r="S4874" s="53"/>
      <c r="T4874" s="53"/>
      <c r="U4874" s="53"/>
      <c r="V4874" s="53"/>
      <c r="W4874" s="53"/>
      <c r="BY4874" s="53"/>
      <c r="BZ4874" s="53"/>
    </row>
    <row r="4875" spans="2:78" s="52" customFormat="1" ht="13" x14ac:dyDescent="0.3">
      <c r="B4875" s="53" t="s">
        <v>2848</v>
      </c>
      <c r="C4875" s="53" t="s">
        <v>186</v>
      </c>
      <c r="D4875" s="53" t="s">
        <v>3778</v>
      </c>
      <c r="E4875" s="53">
        <v>42.644390000000001</v>
      </c>
      <c r="F4875" s="53">
        <v>-4.8078329999999996</v>
      </c>
      <c r="G4875" s="54">
        <v>997.07950000000005</v>
      </c>
      <c r="H4875" s="53">
        <v>233</v>
      </c>
      <c r="I4875" s="53">
        <v>138</v>
      </c>
      <c r="J4875" s="53">
        <v>95</v>
      </c>
      <c r="K4875" s="52">
        <v>722</v>
      </c>
      <c r="L4875" s="52">
        <v>275.07950000000005</v>
      </c>
      <c r="M4875" s="55">
        <v>4</v>
      </c>
      <c r="N4875" s="56" t="s">
        <v>17</v>
      </c>
      <c r="P4875" s="66"/>
      <c r="Q4875" s="53"/>
      <c r="R4875" s="53"/>
      <c r="S4875" s="53"/>
      <c r="T4875" s="53"/>
      <c r="U4875" s="53"/>
      <c r="V4875" s="53"/>
      <c r="W4875" s="53"/>
      <c r="BY4875" s="53"/>
      <c r="BZ4875" s="53"/>
    </row>
    <row r="4876" spans="2:78" s="52" customFormat="1" ht="13" x14ac:dyDescent="0.3">
      <c r="B4876" s="53" t="s">
        <v>2848</v>
      </c>
      <c r="C4876" s="53" t="s">
        <v>186</v>
      </c>
      <c r="D4876" s="53" t="s">
        <v>3779</v>
      </c>
      <c r="E4876" s="53">
        <v>42.33661</v>
      </c>
      <c r="F4876" s="53">
        <v>-4.874161</v>
      </c>
      <c r="G4876" s="54">
        <v>856.02290000000005</v>
      </c>
      <c r="H4876" s="53">
        <v>77</v>
      </c>
      <c r="I4876" s="53">
        <v>41</v>
      </c>
      <c r="J4876" s="53">
        <v>36</v>
      </c>
      <c r="K4876" s="52">
        <v>722</v>
      </c>
      <c r="L4876" s="52">
        <v>134.02290000000005</v>
      </c>
      <c r="M4876" s="55">
        <v>2</v>
      </c>
      <c r="N4876" s="56" t="s">
        <v>16</v>
      </c>
      <c r="P4876" s="66"/>
      <c r="Q4876" s="53"/>
      <c r="R4876" s="53"/>
      <c r="S4876" s="53"/>
      <c r="T4876" s="53"/>
      <c r="U4876" s="53"/>
      <c r="V4876" s="53"/>
      <c r="W4876" s="53"/>
      <c r="BY4876" s="53"/>
      <c r="BZ4876" s="53"/>
    </row>
    <row r="4877" spans="2:78" s="52" customFormat="1" ht="13" x14ac:dyDescent="0.3">
      <c r="B4877" s="53" t="s">
        <v>2848</v>
      </c>
      <c r="C4877" s="53" t="s">
        <v>186</v>
      </c>
      <c r="D4877" s="53" t="s">
        <v>3780</v>
      </c>
      <c r="E4877" s="53">
        <v>42.269869999999997</v>
      </c>
      <c r="F4877" s="53">
        <v>-4.4471040000000004</v>
      </c>
      <c r="G4877" s="54">
        <v>783.48929999999996</v>
      </c>
      <c r="H4877" s="53">
        <v>147</v>
      </c>
      <c r="I4877" s="53">
        <v>81</v>
      </c>
      <c r="J4877" s="53">
        <v>66</v>
      </c>
      <c r="K4877" s="52">
        <v>722</v>
      </c>
      <c r="L4877" s="52">
        <v>61.489299999999957</v>
      </c>
      <c r="M4877" s="55">
        <v>2</v>
      </c>
      <c r="N4877" s="56" t="s">
        <v>16</v>
      </c>
      <c r="P4877" s="66"/>
      <c r="Q4877" s="53"/>
      <c r="R4877" s="53"/>
      <c r="S4877" s="53"/>
      <c r="T4877" s="53"/>
      <c r="U4877" s="53"/>
      <c r="V4877" s="53"/>
      <c r="W4877" s="53"/>
      <c r="BY4877" s="53"/>
      <c r="BZ4877" s="53"/>
    </row>
    <row r="4878" spans="2:78" s="52" customFormat="1" ht="13" x14ac:dyDescent="0.3">
      <c r="B4878" s="53" t="s">
        <v>2848</v>
      </c>
      <c r="C4878" s="53" t="s">
        <v>186</v>
      </c>
      <c r="D4878" s="53" t="s">
        <v>3781</v>
      </c>
      <c r="E4878" s="53">
        <v>41.792850000000001</v>
      </c>
      <c r="F4878" s="53">
        <v>-4.4283609999999998</v>
      </c>
      <c r="G4878" s="54">
        <v>757.93320000000006</v>
      </c>
      <c r="H4878" s="53">
        <v>121</v>
      </c>
      <c r="I4878" s="53">
        <v>67</v>
      </c>
      <c r="J4878" s="53">
        <v>54</v>
      </c>
      <c r="K4878" s="52">
        <v>722</v>
      </c>
      <c r="L4878" s="52">
        <v>35.933200000000056</v>
      </c>
      <c r="M4878" s="55">
        <v>2</v>
      </c>
      <c r="N4878" s="56" t="s">
        <v>16</v>
      </c>
      <c r="P4878" s="66"/>
      <c r="Q4878" s="53"/>
      <c r="R4878" s="53"/>
      <c r="S4878" s="53"/>
      <c r="T4878" s="53"/>
      <c r="U4878" s="53"/>
      <c r="V4878" s="53"/>
      <c r="W4878" s="53"/>
      <c r="BY4878" s="53"/>
      <c r="BZ4878" s="53"/>
    </row>
    <row r="4879" spans="2:78" s="52" customFormat="1" ht="13" x14ac:dyDescent="0.3">
      <c r="B4879" s="53" t="s">
        <v>2848</v>
      </c>
      <c r="C4879" s="53" t="s">
        <v>186</v>
      </c>
      <c r="D4879" s="53" t="s">
        <v>3782</v>
      </c>
      <c r="E4879" s="53">
        <v>42.939129999999999</v>
      </c>
      <c r="F4879" s="53">
        <v>-4.527209</v>
      </c>
      <c r="G4879" s="54">
        <v>1274.941</v>
      </c>
      <c r="H4879" s="53">
        <v>74</v>
      </c>
      <c r="I4879" s="53">
        <v>37</v>
      </c>
      <c r="J4879" s="53">
        <v>37</v>
      </c>
      <c r="K4879" s="52">
        <v>722</v>
      </c>
      <c r="L4879" s="52">
        <v>552.94100000000003</v>
      </c>
      <c r="M4879" s="55">
        <v>5</v>
      </c>
      <c r="N4879" s="56" t="s">
        <v>17</v>
      </c>
      <c r="P4879" s="66"/>
      <c r="Q4879" s="53"/>
      <c r="R4879" s="53"/>
      <c r="S4879" s="53"/>
      <c r="T4879" s="53"/>
      <c r="U4879" s="53"/>
      <c r="V4879" s="53"/>
      <c r="W4879" s="53"/>
      <c r="BY4879" s="53"/>
      <c r="BZ4879" s="53"/>
    </row>
    <row r="4880" spans="2:78" s="52" customFormat="1" ht="13" x14ac:dyDescent="0.3">
      <c r="B4880" s="53" t="s">
        <v>2848</v>
      </c>
      <c r="C4880" s="53" t="s">
        <v>186</v>
      </c>
      <c r="D4880" s="53" t="s">
        <v>3783</v>
      </c>
      <c r="E4880" s="53">
        <v>42.773919999999997</v>
      </c>
      <c r="F4880" s="53">
        <v>-4.1696249999999999</v>
      </c>
      <c r="G4880" s="54">
        <v>933.12300000000005</v>
      </c>
      <c r="H4880" s="53">
        <v>504</v>
      </c>
      <c r="I4880" s="53">
        <v>263</v>
      </c>
      <c r="J4880" s="53">
        <v>241</v>
      </c>
      <c r="K4880" s="52">
        <v>722</v>
      </c>
      <c r="L4880" s="52">
        <v>211.12300000000005</v>
      </c>
      <c r="M4880" s="55">
        <v>4</v>
      </c>
      <c r="N4880" s="56" t="s">
        <v>17</v>
      </c>
      <c r="P4880" s="66"/>
      <c r="Q4880" s="53"/>
      <c r="R4880" s="53"/>
      <c r="S4880" s="53"/>
      <c r="T4880" s="53"/>
      <c r="U4880" s="53"/>
      <c r="V4880" s="53"/>
      <c r="W4880" s="53"/>
      <c r="BY4880" s="53"/>
      <c r="BZ4880" s="53"/>
    </row>
    <row r="4881" spans="2:78" s="52" customFormat="1" ht="13" x14ac:dyDescent="0.3">
      <c r="B4881" s="53" t="s">
        <v>2848</v>
      </c>
      <c r="C4881" s="53" t="s">
        <v>186</v>
      </c>
      <c r="D4881" s="53" t="s">
        <v>3784</v>
      </c>
      <c r="E4881" s="53">
        <v>42.57837</v>
      </c>
      <c r="F4881" s="53">
        <v>-4.7967870000000001</v>
      </c>
      <c r="G4881" s="54">
        <v>948.24570000000006</v>
      </c>
      <c r="H4881" s="53">
        <v>240</v>
      </c>
      <c r="I4881" s="53">
        <v>129</v>
      </c>
      <c r="J4881" s="53">
        <v>111</v>
      </c>
      <c r="K4881" s="52">
        <v>722</v>
      </c>
      <c r="L4881" s="52">
        <v>226.24570000000006</v>
      </c>
      <c r="M4881" s="55">
        <v>4</v>
      </c>
      <c r="N4881" s="56" t="s">
        <v>17</v>
      </c>
      <c r="P4881" s="66"/>
      <c r="Q4881" s="53"/>
      <c r="R4881" s="53"/>
      <c r="S4881" s="53"/>
      <c r="T4881" s="53"/>
      <c r="U4881" s="53"/>
      <c r="V4881" s="53"/>
      <c r="W4881" s="53"/>
      <c r="BY4881" s="53"/>
      <c r="BZ4881" s="53"/>
    </row>
    <row r="4882" spans="2:78" s="52" customFormat="1" ht="13" x14ac:dyDescent="0.3">
      <c r="B4882" s="53" t="s">
        <v>2848</v>
      </c>
      <c r="C4882" s="53" t="s">
        <v>186</v>
      </c>
      <c r="D4882" s="53" t="s">
        <v>3785</v>
      </c>
      <c r="E4882" s="53">
        <v>42.253680000000003</v>
      </c>
      <c r="F4882" s="53">
        <v>-4.8940830000000002</v>
      </c>
      <c r="G4882" s="54">
        <v>822.16240000000005</v>
      </c>
      <c r="H4882" s="53">
        <v>35</v>
      </c>
      <c r="I4882" s="53">
        <v>20</v>
      </c>
      <c r="J4882" s="53">
        <v>15</v>
      </c>
      <c r="K4882" s="52">
        <v>722</v>
      </c>
      <c r="L4882" s="52">
        <v>100.16240000000005</v>
      </c>
      <c r="M4882" s="55">
        <v>2</v>
      </c>
      <c r="N4882" s="56" t="s">
        <v>16</v>
      </c>
      <c r="P4882" s="66"/>
      <c r="Q4882" s="53"/>
      <c r="R4882" s="53"/>
      <c r="S4882" s="53"/>
      <c r="T4882" s="53"/>
      <c r="U4882" s="53"/>
      <c r="V4882" s="53"/>
      <c r="W4882" s="53"/>
      <c r="BY4882" s="53"/>
      <c r="BZ4882" s="53"/>
    </row>
    <row r="4883" spans="2:78" s="52" customFormat="1" ht="13" x14ac:dyDescent="0.3">
      <c r="B4883" s="53" t="s">
        <v>2848</v>
      </c>
      <c r="C4883" s="53" t="s">
        <v>186</v>
      </c>
      <c r="D4883" s="53" t="s">
        <v>3786</v>
      </c>
      <c r="E4883" s="53">
        <v>42.682450000000003</v>
      </c>
      <c r="F4883" s="53">
        <v>-4.347817</v>
      </c>
      <c r="G4883" s="54">
        <v>940.28700000000003</v>
      </c>
      <c r="H4883" s="53">
        <v>211</v>
      </c>
      <c r="I4883" s="53">
        <v>116</v>
      </c>
      <c r="J4883" s="53">
        <v>95</v>
      </c>
      <c r="K4883" s="52">
        <v>722</v>
      </c>
      <c r="L4883" s="52">
        <v>218.28700000000003</v>
      </c>
      <c r="M4883" s="55">
        <v>4</v>
      </c>
      <c r="N4883" s="56" t="s">
        <v>17</v>
      </c>
      <c r="P4883" s="66"/>
      <c r="Q4883" s="53"/>
      <c r="R4883" s="53"/>
      <c r="S4883" s="53"/>
      <c r="T4883" s="53"/>
      <c r="U4883" s="53"/>
      <c r="V4883" s="53"/>
      <c r="W4883" s="53"/>
      <c r="BY4883" s="53"/>
      <c r="BZ4883" s="53"/>
    </row>
    <row r="4884" spans="2:78" s="52" customFormat="1" ht="13" x14ac:dyDescent="0.3">
      <c r="B4884" s="53" t="s">
        <v>2848</v>
      </c>
      <c r="C4884" s="53" t="s">
        <v>186</v>
      </c>
      <c r="D4884" s="53" t="s">
        <v>3787</v>
      </c>
      <c r="E4884" s="53">
        <v>42.673520000000003</v>
      </c>
      <c r="F4884" s="53">
        <v>-4.609769</v>
      </c>
      <c r="G4884" s="54">
        <v>941.08420000000001</v>
      </c>
      <c r="H4884" s="53">
        <v>117</v>
      </c>
      <c r="I4884" s="53">
        <v>58</v>
      </c>
      <c r="J4884" s="53">
        <v>59</v>
      </c>
      <c r="K4884" s="52">
        <v>722</v>
      </c>
      <c r="L4884" s="52">
        <v>219.08420000000001</v>
      </c>
      <c r="M4884" s="55">
        <v>4</v>
      </c>
      <c r="N4884" s="56" t="s">
        <v>17</v>
      </c>
      <c r="P4884" s="66"/>
      <c r="Q4884" s="53"/>
      <c r="R4884" s="53"/>
      <c r="S4884" s="53"/>
      <c r="T4884" s="53"/>
      <c r="U4884" s="53"/>
      <c r="V4884" s="53"/>
      <c r="W4884" s="53"/>
      <c r="BY4884" s="53"/>
      <c r="BZ4884" s="53"/>
    </row>
    <row r="4885" spans="2:78" s="52" customFormat="1" ht="13" x14ac:dyDescent="0.3">
      <c r="B4885" s="53" t="s">
        <v>2848</v>
      </c>
      <c r="C4885" s="53" t="s">
        <v>186</v>
      </c>
      <c r="D4885" s="53" t="s">
        <v>3788</v>
      </c>
      <c r="E4885" s="53">
        <v>42.083889999999997</v>
      </c>
      <c r="F4885" s="53">
        <v>-4.2066280000000003</v>
      </c>
      <c r="G4885" s="54">
        <v>749.798</v>
      </c>
      <c r="H4885" s="53">
        <v>237</v>
      </c>
      <c r="I4885" s="53">
        <v>126</v>
      </c>
      <c r="J4885" s="53">
        <v>111</v>
      </c>
      <c r="K4885" s="52">
        <v>722</v>
      </c>
      <c r="L4885" s="52">
        <v>27.798000000000002</v>
      </c>
      <c r="M4885" s="55">
        <v>2</v>
      </c>
      <c r="N4885" s="56" t="s">
        <v>16</v>
      </c>
      <c r="P4885" s="66"/>
      <c r="Q4885" s="53"/>
      <c r="R4885" s="53"/>
      <c r="S4885" s="53"/>
      <c r="T4885" s="53"/>
      <c r="U4885" s="53"/>
      <c r="V4885" s="53"/>
      <c r="W4885" s="53"/>
      <c r="BY4885" s="53"/>
      <c r="BZ4885" s="53"/>
    </row>
    <row r="4886" spans="2:78" s="52" customFormat="1" ht="13" x14ac:dyDescent="0.3">
      <c r="B4886" s="53" t="s">
        <v>2848</v>
      </c>
      <c r="C4886" s="53" t="s">
        <v>186</v>
      </c>
      <c r="D4886" s="53" t="s">
        <v>3789</v>
      </c>
      <c r="E4886" s="53">
        <v>42.469299999999997</v>
      </c>
      <c r="F4886" s="53">
        <v>-4.6637709999999997</v>
      </c>
      <c r="G4886" s="54">
        <v>887</v>
      </c>
      <c r="H4886" s="53">
        <v>208</v>
      </c>
      <c r="I4886" s="53">
        <v>117</v>
      </c>
      <c r="J4886" s="53">
        <v>91</v>
      </c>
      <c r="K4886" s="52">
        <v>722</v>
      </c>
      <c r="L4886" s="52">
        <v>165</v>
      </c>
      <c r="M4886" s="55">
        <v>2</v>
      </c>
      <c r="N4886" s="56" t="s">
        <v>16</v>
      </c>
      <c r="P4886" s="66"/>
      <c r="Q4886" s="53"/>
      <c r="R4886" s="53"/>
      <c r="S4886" s="53"/>
      <c r="T4886" s="53"/>
      <c r="U4886" s="53"/>
      <c r="V4886" s="53"/>
      <c r="W4886" s="53"/>
      <c r="BY4886" s="53"/>
      <c r="BZ4886" s="53"/>
    </row>
    <row r="4887" spans="2:78" s="52" customFormat="1" ht="13" x14ac:dyDescent="0.3">
      <c r="B4887" s="53" t="s">
        <v>2848</v>
      </c>
      <c r="C4887" s="53" t="s">
        <v>186</v>
      </c>
      <c r="D4887" s="53" t="s">
        <v>3790</v>
      </c>
      <c r="E4887" s="53">
        <v>41.97587</v>
      </c>
      <c r="F4887" s="53">
        <v>-4.383108</v>
      </c>
      <c r="G4887" s="54">
        <v>743.17079999999999</v>
      </c>
      <c r="H4887" s="53">
        <v>59</v>
      </c>
      <c r="I4887" s="53">
        <v>33</v>
      </c>
      <c r="J4887" s="53">
        <v>26</v>
      </c>
      <c r="K4887" s="52">
        <v>722</v>
      </c>
      <c r="L4887" s="52">
        <v>21.170799999999986</v>
      </c>
      <c r="M4887" s="55">
        <v>2</v>
      </c>
      <c r="N4887" s="56" t="s">
        <v>16</v>
      </c>
      <c r="P4887" s="66"/>
      <c r="Q4887" s="53"/>
      <c r="R4887" s="53"/>
      <c r="S4887" s="53"/>
      <c r="T4887" s="53"/>
      <c r="U4887" s="53"/>
      <c r="V4887" s="53"/>
      <c r="W4887" s="53"/>
      <c r="BY4887" s="53"/>
      <c r="BZ4887" s="53"/>
    </row>
    <row r="4888" spans="2:78" s="52" customFormat="1" ht="13" x14ac:dyDescent="0.3">
      <c r="B4888" s="53" t="s">
        <v>2848</v>
      </c>
      <c r="C4888" s="53" t="s">
        <v>186</v>
      </c>
      <c r="D4888" s="53" t="s">
        <v>3791</v>
      </c>
      <c r="E4888" s="53">
        <v>42.453780000000002</v>
      </c>
      <c r="F4888" s="53">
        <v>-4.7029110000000003</v>
      </c>
      <c r="G4888" s="54">
        <v>874.28989999999999</v>
      </c>
      <c r="H4888" s="53">
        <v>231</v>
      </c>
      <c r="I4888" s="53">
        <v>132</v>
      </c>
      <c r="J4888" s="53">
        <v>99</v>
      </c>
      <c r="K4888" s="52">
        <v>722</v>
      </c>
      <c r="L4888" s="52">
        <v>152.28989999999999</v>
      </c>
      <c r="M4888" s="55">
        <v>2</v>
      </c>
      <c r="N4888" s="56" t="s">
        <v>16</v>
      </c>
      <c r="P4888" s="66"/>
      <c r="Q4888" s="53"/>
      <c r="R4888" s="53"/>
      <c r="S4888" s="53"/>
      <c r="T4888" s="53"/>
      <c r="U4888" s="53"/>
      <c r="V4888" s="53"/>
      <c r="W4888" s="53"/>
      <c r="BY4888" s="53"/>
      <c r="BZ4888" s="53"/>
    </row>
    <row r="4889" spans="2:78" s="52" customFormat="1" ht="13" x14ac:dyDescent="0.3">
      <c r="B4889" s="53" t="s">
        <v>2848</v>
      </c>
      <c r="C4889" s="53" t="s">
        <v>186</v>
      </c>
      <c r="D4889" s="53" t="s">
        <v>3792</v>
      </c>
      <c r="E4889" s="53">
        <v>42.308019999999999</v>
      </c>
      <c r="F4889" s="53">
        <v>-4.3437270000000003</v>
      </c>
      <c r="G4889" s="54">
        <v>797.97770000000003</v>
      </c>
      <c r="H4889" s="53">
        <v>28</v>
      </c>
      <c r="I4889" s="53">
        <v>11</v>
      </c>
      <c r="J4889" s="53">
        <v>17</v>
      </c>
      <c r="K4889" s="52">
        <v>722</v>
      </c>
      <c r="L4889" s="52">
        <v>75.977700000000027</v>
      </c>
      <c r="M4889" s="55">
        <v>2</v>
      </c>
      <c r="N4889" s="56" t="s">
        <v>16</v>
      </c>
      <c r="P4889" s="66"/>
      <c r="Q4889" s="53"/>
      <c r="R4889" s="53"/>
      <c r="S4889" s="53"/>
      <c r="T4889" s="53"/>
      <c r="U4889" s="53"/>
      <c r="V4889" s="53"/>
      <c r="W4889" s="53"/>
      <c r="BY4889" s="53"/>
      <c r="BZ4889" s="53"/>
    </row>
    <row r="4890" spans="2:78" s="52" customFormat="1" ht="13" x14ac:dyDescent="0.3">
      <c r="B4890" s="53" t="s">
        <v>2848</v>
      </c>
      <c r="C4890" s="53" t="s">
        <v>186</v>
      </c>
      <c r="D4890" s="53" t="s">
        <v>3793</v>
      </c>
      <c r="E4890" s="53">
        <v>42.764339999999997</v>
      </c>
      <c r="F4890" s="53">
        <v>-4.6867809999999999</v>
      </c>
      <c r="G4890" s="54">
        <v>1013.032</v>
      </c>
      <c r="H4890" s="53">
        <v>201</v>
      </c>
      <c r="I4890" s="53">
        <v>110</v>
      </c>
      <c r="J4890" s="53">
        <v>91</v>
      </c>
      <c r="K4890" s="52">
        <v>722</v>
      </c>
      <c r="L4890" s="52">
        <v>291.03200000000004</v>
      </c>
      <c r="M4890" s="55">
        <v>4</v>
      </c>
      <c r="N4890" s="56" t="s">
        <v>17</v>
      </c>
      <c r="P4890" s="66"/>
      <c r="Q4890" s="53"/>
      <c r="R4890" s="53"/>
      <c r="S4890" s="53"/>
      <c r="T4890" s="53"/>
      <c r="U4890" s="53"/>
      <c r="V4890" s="53"/>
      <c r="W4890" s="53"/>
      <c r="BY4890" s="53"/>
      <c r="BZ4890" s="53"/>
    </row>
    <row r="4891" spans="2:78" s="52" customFormat="1" ht="13" x14ac:dyDescent="0.3">
      <c r="B4891" s="53" t="s">
        <v>2848</v>
      </c>
      <c r="C4891" s="53" t="s">
        <v>186</v>
      </c>
      <c r="D4891" s="53" t="s">
        <v>3794</v>
      </c>
      <c r="E4891" s="53">
        <v>42.284050000000001</v>
      </c>
      <c r="F4891" s="53">
        <v>-4.4825090000000003</v>
      </c>
      <c r="G4891" s="54">
        <v>787.46640000000002</v>
      </c>
      <c r="H4891" s="53">
        <v>156</v>
      </c>
      <c r="I4891" s="53">
        <v>79</v>
      </c>
      <c r="J4891" s="53">
        <v>77</v>
      </c>
      <c r="K4891" s="52">
        <v>722</v>
      </c>
      <c r="L4891" s="52">
        <v>65.466400000000021</v>
      </c>
      <c r="M4891" s="55">
        <v>2</v>
      </c>
      <c r="N4891" s="56" t="s">
        <v>16</v>
      </c>
      <c r="P4891" s="66"/>
      <c r="Q4891" s="53"/>
      <c r="R4891" s="53"/>
      <c r="S4891" s="53"/>
      <c r="T4891" s="53"/>
      <c r="U4891" s="53"/>
      <c r="V4891" s="53"/>
      <c r="W4891" s="53"/>
      <c r="BY4891" s="53"/>
      <c r="BZ4891" s="53"/>
    </row>
    <row r="4892" spans="2:78" s="52" customFormat="1" ht="13" x14ac:dyDescent="0.3">
      <c r="B4892" s="53" t="s">
        <v>2848</v>
      </c>
      <c r="C4892" s="53" t="s">
        <v>186</v>
      </c>
      <c r="D4892" s="53" t="s">
        <v>3795</v>
      </c>
      <c r="E4892" s="53">
        <v>42.629919999999998</v>
      </c>
      <c r="F4892" s="53">
        <v>-4.5044120000000003</v>
      </c>
      <c r="G4892" s="54">
        <v>932.05089999999996</v>
      </c>
      <c r="H4892" s="53">
        <v>79</v>
      </c>
      <c r="I4892" s="53">
        <v>43</v>
      </c>
      <c r="J4892" s="53">
        <v>36</v>
      </c>
      <c r="K4892" s="52">
        <v>722</v>
      </c>
      <c r="L4892" s="52">
        <v>210.05089999999996</v>
      </c>
      <c r="M4892" s="55">
        <v>4</v>
      </c>
      <c r="N4892" s="56" t="s">
        <v>17</v>
      </c>
      <c r="P4892" s="66"/>
      <c r="Q4892" s="53"/>
      <c r="R4892" s="53"/>
      <c r="S4892" s="53"/>
      <c r="T4892" s="53"/>
      <c r="U4892" s="53"/>
      <c r="V4892" s="53"/>
      <c r="W4892" s="53"/>
      <c r="BY4892" s="53"/>
      <c r="BZ4892" s="53"/>
    </row>
    <row r="4893" spans="2:78" s="52" customFormat="1" ht="13" x14ac:dyDescent="0.3">
      <c r="B4893" s="53" t="s">
        <v>2848</v>
      </c>
      <c r="C4893" s="53" t="s">
        <v>186</v>
      </c>
      <c r="D4893" s="53" t="s">
        <v>3796</v>
      </c>
      <c r="E4893" s="53">
        <v>42.154089999999997</v>
      </c>
      <c r="F4893" s="53">
        <v>-4.5168030000000003</v>
      </c>
      <c r="G4893" s="54">
        <v>774.97559999999999</v>
      </c>
      <c r="H4893" s="53">
        <v>175</v>
      </c>
      <c r="I4893" s="53">
        <v>93</v>
      </c>
      <c r="J4893" s="53">
        <v>82</v>
      </c>
      <c r="K4893" s="52">
        <v>722</v>
      </c>
      <c r="L4893" s="52">
        <v>52.975599999999986</v>
      </c>
      <c r="M4893" s="55">
        <v>2</v>
      </c>
      <c r="N4893" s="56" t="s">
        <v>16</v>
      </c>
      <c r="P4893" s="66"/>
      <c r="Q4893" s="53"/>
      <c r="R4893" s="53"/>
      <c r="S4893" s="53"/>
      <c r="T4893" s="53"/>
      <c r="U4893" s="53"/>
      <c r="V4893" s="53"/>
      <c r="W4893" s="53"/>
      <c r="BY4893" s="53"/>
      <c r="BZ4893" s="53"/>
    </row>
    <row r="4894" spans="2:78" s="52" customFormat="1" ht="13" x14ac:dyDescent="0.3">
      <c r="B4894" s="53" t="s">
        <v>2848</v>
      </c>
      <c r="C4894" s="53" t="s">
        <v>186</v>
      </c>
      <c r="D4894" s="53" t="s">
        <v>3797</v>
      </c>
      <c r="E4894" s="53">
        <v>42.27843</v>
      </c>
      <c r="F4894" s="53">
        <v>-4.7253730000000003</v>
      </c>
      <c r="G4894" s="54">
        <v>832.83939999999996</v>
      </c>
      <c r="H4894" s="53">
        <v>68</v>
      </c>
      <c r="I4894" s="53">
        <v>43</v>
      </c>
      <c r="J4894" s="53">
        <v>25</v>
      </c>
      <c r="K4894" s="52">
        <v>722</v>
      </c>
      <c r="L4894" s="52">
        <v>110.83939999999996</v>
      </c>
      <c r="M4894" s="55">
        <v>2</v>
      </c>
      <c r="N4894" s="56" t="s">
        <v>16</v>
      </c>
      <c r="P4894" s="66"/>
      <c r="Q4894" s="53"/>
      <c r="R4894" s="53"/>
      <c r="S4894" s="53"/>
      <c r="T4894" s="53"/>
      <c r="U4894" s="53"/>
      <c r="V4894" s="53"/>
      <c r="W4894" s="53"/>
      <c r="BY4894" s="53"/>
      <c r="BZ4894" s="53"/>
    </row>
    <row r="4895" spans="2:78" s="52" customFormat="1" ht="13" x14ac:dyDescent="0.3">
      <c r="B4895" s="53" t="s">
        <v>2848</v>
      </c>
      <c r="C4895" s="53" t="s">
        <v>186</v>
      </c>
      <c r="D4895" s="53" t="s">
        <v>3798</v>
      </c>
      <c r="E4895" s="53">
        <v>42.522239999999996</v>
      </c>
      <c r="F4895" s="53">
        <v>-4.7361950000000004</v>
      </c>
      <c r="G4895" s="54">
        <v>916.62450000000001</v>
      </c>
      <c r="H4895" s="53">
        <v>3097</v>
      </c>
      <c r="I4895" s="53">
        <v>1587</v>
      </c>
      <c r="J4895" s="53">
        <v>1510</v>
      </c>
      <c r="K4895" s="52">
        <v>722</v>
      </c>
      <c r="L4895" s="52">
        <v>194.62450000000001</v>
      </c>
      <c r="M4895" s="55">
        <v>2</v>
      </c>
      <c r="N4895" s="56" t="s">
        <v>16</v>
      </c>
      <c r="P4895" s="66"/>
      <c r="Q4895" s="53"/>
      <c r="R4895" s="53"/>
      <c r="S4895" s="53"/>
      <c r="T4895" s="53"/>
      <c r="U4895" s="53"/>
      <c r="V4895" s="53"/>
      <c r="W4895" s="53"/>
      <c r="BY4895" s="53"/>
      <c r="BZ4895" s="53"/>
    </row>
    <row r="4896" spans="2:78" s="52" customFormat="1" ht="13" x14ac:dyDescent="0.3">
      <c r="B4896" s="53" t="s">
        <v>2848</v>
      </c>
      <c r="C4896" s="53" t="s">
        <v>186</v>
      </c>
      <c r="D4896" s="53" t="s">
        <v>3799</v>
      </c>
      <c r="E4896" s="53">
        <v>42.848790000000001</v>
      </c>
      <c r="F4896" s="53">
        <v>-4.3781629999999998</v>
      </c>
      <c r="G4896" s="54">
        <v>944.02369999999996</v>
      </c>
      <c r="H4896" s="53">
        <v>363</v>
      </c>
      <c r="I4896" s="53">
        <v>178</v>
      </c>
      <c r="J4896" s="53">
        <v>185</v>
      </c>
      <c r="K4896" s="52">
        <v>722</v>
      </c>
      <c r="L4896" s="52">
        <v>222.02369999999996</v>
      </c>
      <c r="M4896" s="55">
        <v>4</v>
      </c>
      <c r="N4896" s="56" t="s">
        <v>17</v>
      </c>
      <c r="P4896" s="66"/>
      <c r="Q4896" s="53"/>
      <c r="R4896" s="53"/>
      <c r="S4896" s="53"/>
      <c r="T4896" s="53"/>
      <c r="U4896" s="53"/>
      <c r="V4896" s="53"/>
      <c r="W4896" s="53"/>
      <c r="BY4896" s="53"/>
      <c r="BZ4896" s="53"/>
    </row>
    <row r="4897" spans="2:78" s="52" customFormat="1" ht="13" x14ac:dyDescent="0.3">
      <c r="B4897" s="53" t="s">
        <v>2848</v>
      </c>
      <c r="C4897" s="53" t="s">
        <v>186</v>
      </c>
      <c r="D4897" s="53" t="s">
        <v>3800</v>
      </c>
      <c r="E4897" s="53">
        <v>42.201560000000001</v>
      </c>
      <c r="F4897" s="53">
        <v>-4.531021</v>
      </c>
      <c r="G4897" s="54">
        <v>790.22239999999999</v>
      </c>
      <c r="H4897" s="53">
        <v>475</v>
      </c>
      <c r="I4897" s="53">
        <v>256</v>
      </c>
      <c r="J4897" s="53">
        <v>219</v>
      </c>
      <c r="K4897" s="52">
        <v>722</v>
      </c>
      <c r="L4897" s="52">
        <v>68.222399999999993</v>
      </c>
      <c r="M4897" s="55">
        <v>2</v>
      </c>
      <c r="N4897" s="56" t="s">
        <v>16</v>
      </c>
      <c r="P4897" s="66"/>
      <c r="Q4897" s="53"/>
      <c r="R4897" s="53"/>
      <c r="S4897" s="53"/>
      <c r="T4897" s="53"/>
      <c r="U4897" s="53"/>
      <c r="V4897" s="53"/>
      <c r="W4897" s="53"/>
      <c r="BY4897" s="53"/>
      <c r="BZ4897" s="53"/>
    </row>
    <row r="4898" spans="2:78" s="52" customFormat="1" ht="13" x14ac:dyDescent="0.3">
      <c r="B4898" s="53" t="s">
        <v>2848</v>
      </c>
      <c r="C4898" s="53" t="s">
        <v>186</v>
      </c>
      <c r="D4898" s="53" t="s">
        <v>3801</v>
      </c>
      <c r="E4898" s="53">
        <v>42.891710000000003</v>
      </c>
      <c r="F4898" s="53">
        <v>-4.3862759999999996</v>
      </c>
      <c r="G4898" s="54">
        <v>1037.153</v>
      </c>
      <c r="H4898" s="53">
        <v>173</v>
      </c>
      <c r="I4898" s="53">
        <v>82</v>
      </c>
      <c r="J4898" s="53">
        <v>91</v>
      </c>
      <c r="K4898" s="52">
        <v>722</v>
      </c>
      <c r="L4898" s="52">
        <v>315.15300000000002</v>
      </c>
      <c r="M4898" s="55">
        <v>4</v>
      </c>
      <c r="N4898" s="56" t="s">
        <v>17</v>
      </c>
      <c r="P4898" s="66"/>
      <c r="Q4898" s="53"/>
      <c r="R4898" s="53"/>
      <c r="S4898" s="53"/>
      <c r="T4898" s="53"/>
      <c r="U4898" s="53"/>
      <c r="V4898" s="53"/>
      <c r="W4898" s="53"/>
      <c r="BY4898" s="53"/>
      <c r="BZ4898" s="53"/>
    </row>
    <row r="4899" spans="2:78" s="52" customFormat="1" ht="13" x14ac:dyDescent="0.3">
      <c r="B4899" s="53" t="s">
        <v>2848</v>
      </c>
      <c r="C4899" s="53" t="s">
        <v>186</v>
      </c>
      <c r="D4899" s="53" t="s">
        <v>3802</v>
      </c>
      <c r="E4899" s="53">
        <v>42.541829999999997</v>
      </c>
      <c r="F4899" s="53">
        <v>-4.3532039999999999</v>
      </c>
      <c r="G4899" s="54">
        <v>869.12180000000001</v>
      </c>
      <c r="H4899" s="53">
        <v>27</v>
      </c>
      <c r="I4899" s="53">
        <v>16</v>
      </c>
      <c r="J4899" s="53">
        <v>11</v>
      </c>
      <c r="K4899" s="52">
        <v>722</v>
      </c>
      <c r="L4899" s="52">
        <v>147.12180000000001</v>
      </c>
      <c r="M4899" s="55">
        <v>2</v>
      </c>
      <c r="N4899" s="56" t="s">
        <v>16</v>
      </c>
      <c r="P4899" s="66"/>
      <c r="Q4899" s="53"/>
      <c r="R4899" s="53"/>
      <c r="S4899" s="53"/>
      <c r="T4899" s="53"/>
      <c r="U4899" s="53"/>
      <c r="V4899" s="53"/>
      <c r="W4899" s="53"/>
      <c r="BY4899" s="53"/>
      <c r="BZ4899" s="53"/>
    </row>
    <row r="4900" spans="2:78" s="52" customFormat="1" ht="13" x14ac:dyDescent="0.3">
      <c r="B4900" s="53" t="s">
        <v>2848</v>
      </c>
      <c r="C4900" s="53" t="s">
        <v>186</v>
      </c>
      <c r="D4900" s="53" t="s">
        <v>3803</v>
      </c>
      <c r="E4900" s="53">
        <v>42.354849999999999</v>
      </c>
      <c r="F4900" s="53">
        <v>-4.5660109999999996</v>
      </c>
      <c r="G4900" s="54">
        <v>820.27890000000002</v>
      </c>
      <c r="H4900" s="53">
        <v>69</v>
      </c>
      <c r="I4900" s="53">
        <v>29</v>
      </c>
      <c r="J4900" s="53">
        <v>40</v>
      </c>
      <c r="K4900" s="52">
        <v>722</v>
      </c>
      <c r="L4900" s="52">
        <v>98.278900000000021</v>
      </c>
      <c r="M4900" s="55">
        <v>2</v>
      </c>
      <c r="N4900" s="56" t="s">
        <v>16</v>
      </c>
      <c r="P4900" s="66"/>
      <c r="Q4900" s="53"/>
      <c r="R4900" s="53"/>
      <c r="S4900" s="53"/>
      <c r="T4900" s="53"/>
      <c r="U4900" s="53"/>
      <c r="V4900" s="53"/>
      <c r="W4900" s="53"/>
      <c r="BY4900" s="53"/>
      <c r="BZ4900" s="53"/>
    </row>
    <row r="4901" spans="2:78" s="52" customFormat="1" ht="13" x14ac:dyDescent="0.3">
      <c r="B4901" s="53" t="s">
        <v>2848</v>
      </c>
      <c r="C4901" s="53" t="s">
        <v>186</v>
      </c>
      <c r="D4901" s="53" t="s">
        <v>3804</v>
      </c>
      <c r="E4901" s="53">
        <v>42.26285</v>
      </c>
      <c r="F4901" s="53">
        <v>-4.8579819999999998</v>
      </c>
      <c r="G4901" s="54">
        <v>807.94910000000004</v>
      </c>
      <c r="H4901" s="53">
        <v>91</v>
      </c>
      <c r="I4901" s="53">
        <v>48</v>
      </c>
      <c r="J4901" s="53">
        <v>43</v>
      </c>
      <c r="K4901" s="52">
        <v>722</v>
      </c>
      <c r="L4901" s="52">
        <v>85.949100000000044</v>
      </c>
      <c r="M4901" s="55">
        <v>2</v>
      </c>
      <c r="N4901" s="56" t="s">
        <v>16</v>
      </c>
      <c r="P4901" s="66"/>
      <c r="Q4901" s="53"/>
      <c r="R4901" s="53"/>
      <c r="S4901" s="53"/>
      <c r="T4901" s="53"/>
      <c r="U4901" s="53"/>
      <c r="V4901" s="53"/>
      <c r="W4901" s="53"/>
      <c r="BY4901" s="53"/>
      <c r="BZ4901" s="53"/>
    </row>
    <row r="4902" spans="2:78" s="52" customFormat="1" ht="13" x14ac:dyDescent="0.3">
      <c r="B4902" s="53" t="s">
        <v>2848</v>
      </c>
      <c r="C4902" s="53" t="s">
        <v>186</v>
      </c>
      <c r="D4902" s="53" t="s">
        <v>3805</v>
      </c>
      <c r="E4902" s="53">
        <v>41.934010000000001</v>
      </c>
      <c r="F4902" s="53">
        <v>-4.6589010000000002</v>
      </c>
      <c r="G4902" s="54">
        <v>842.39269999999999</v>
      </c>
      <c r="H4902" s="53">
        <v>142</v>
      </c>
      <c r="I4902" s="53">
        <v>81</v>
      </c>
      <c r="J4902" s="53">
        <v>61</v>
      </c>
      <c r="K4902" s="52">
        <v>722</v>
      </c>
      <c r="L4902" s="52">
        <v>120.39269999999999</v>
      </c>
      <c r="M4902" s="55">
        <v>2</v>
      </c>
      <c r="N4902" s="56" t="s">
        <v>16</v>
      </c>
      <c r="P4902" s="66"/>
      <c r="Q4902" s="53"/>
      <c r="R4902" s="53"/>
      <c r="S4902" s="53"/>
      <c r="T4902" s="53"/>
      <c r="U4902" s="53"/>
      <c r="V4902" s="53"/>
      <c r="W4902" s="53"/>
      <c r="BY4902" s="53"/>
      <c r="BZ4902" s="53"/>
    </row>
    <row r="4903" spans="2:78" s="52" customFormat="1" ht="13" x14ac:dyDescent="0.3">
      <c r="B4903" s="53" t="s">
        <v>2848</v>
      </c>
      <c r="C4903" s="53" t="s">
        <v>186</v>
      </c>
      <c r="D4903" s="53" t="s">
        <v>3806</v>
      </c>
      <c r="E4903" s="53">
        <v>42.524459999999998</v>
      </c>
      <c r="F4903" s="53">
        <v>-4.3737789999999999</v>
      </c>
      <c r="G4903" s="54">
        <v>846.97799999999995</v>
      </c>
      <c r="H4903" s="53">
        <v>71</v>
      </c>
      <c r="I4903" s="53">
        <v>38</v>
      </c>
      <c r="J4903" s="53">
        <v>33</v>
      </c>
      <c r="K4903" s="52">
        <v>722</v>
      </c>
      <c r="L4903" s="52">
        <v>124.97799999999995</v>
      </c>
      <c r="M4903" s="55">
        <v>2</v>
      </c>
      <c r="N4903" s="56" t="s">
        <v>16</v>
      </c>
      <c r="P4903" s="66"/>
      <c r="Q4903" s="53"/>
      <c r="R4903" s="53"/>
      <c r="S4903" s="53"/>
      <c r="T4903" s="53"/>
      <c r="U4903" s="53"/>
      <c r="V4903" s="53"/>
      <c r="W4903" s="53"/>
      <c r="BY4903" s="53"/>
      <c r="BZ4903" s="53"/>
    </row>
    <row r="4904" spans="2:78" s="52" customFormat="1" ht="13" x14ac:dyDescent="0.3">
      <c r="B4904" s="53" t="s">
        <v>2848</v>
      </c>
      <c r="C4904" s="53" t="s">
        <v>186</v>
      </c>
      <c r="D4904" s="53" t="s">
        <v>3807</v>
      </c>
      <c r="E4904" s="53">
        <v>42.506399999999999</v>
      </c>
      <c r="F4904" s="53">
        <v>-4.7992119999999998</v>
      </c>
      <c r="G4904" s="54">
        <v>923.43179999999995</v>
      </c>
      <c r="H4904" s="53">
        <v>522</v>
      </c>
      <c r="I4904" s="53">
        <v>292</v>
      </c>
      <c r="J4904" s="53">
        <v>230</v>
      </c>
      <c r="K4904" s="52">
        <v>722</v>
      </c>
      <c r="L4904" s="52">
        <v>201.43179999999995</v>
      </c>
      <c r="M4904" s="55">
        <v>4</v>
      </c>
      <c r="N4904" s="56" t="s">
        <v>17</v>
      </c>
      <c r="P4904" s="66"/>
      <c r="Q4904" s="53"/>
      <c r="R4904" s="53"/>
      <c r="S4904" s="53"/>
      <c r="T4904" s="53"/>
      <c r="U4904" s="53"/>
      <c r="V4904" s="53"/>
      <c r="W4904" s="53"/>
      <c r="BY4904" s="53"/>
      <c r="BZ4904" s="53"/>
    </row>
    <row r="4905" spans="2:78" s="52" customFormat="1" ht="13" x14ac:dyDescent="0.3">
      <c r="B4905" s="53" t="s">
        <v>2848</v>
      </c>
      <c r="C4905" s="53" t="s">
        <v>186</v>
      </c>
      <c r="D4905" s="53" t="s">
        <v>3808</v>
      </c>
      <c r="E4905" s="53">
        <v>42.706850000000003</v>
      </c>
      <c r="F4905" s="53">
        <v>-4.3751680000000004</v>
      </c>
      <c r="G4905" s="54">
        <v>948.80269999999996</v>
      </c>
      <c r="H4905" s="53">
        <v>79</v>
      </c>
      <c r="I4905" s="53">
        <v>34</v>
      </c>
      <c r="J4905" s="53">
        <v>45</v>
      </c>
      <c r="K4905" s="52">
        <v>722</v>
      </c>
      <c r="L4905" s="52">
        <v>226.80269999999996</v>
      </c>
      <c r="M4905" s="55">
        <v>4</v>
      </c>
      <c r="N4905" s="56" t="s">
        <v>17</v>
      </c>
      <c r="P4905" s="66"/>
      <c r="Q4905" s="53"/>
      <c r="R4905" s="53"/>
      <c r="S4905" s="53"/>
      <c r="T4905" s="53"/>
      <c r="U4905" s="53"/>
      <c r="V4905" s="53"/>
      <c r="W4905" s="53"/>
      <c r="BY4905" s="53"/>
      <c r="BZ4905" s="53"/>
    </row>
    <row r="4906" spans="2:78" s="52" customFormat="1" ht="13" x14ac:dyDescent="0.3">
      <c r="B4906" s="53" t="s">
        <v>2848</v>
      </c>
      <c r="C4906" s="53" t="s">
        <v>186</v>
      </c>
      <c r="D4906" s="53" t="s">
        <v>3809</v>
      </c>
      <c r="E4906" s="53">
        <v>42.808509999999998</v>
      </c>
      <c r="F4906" s="53">
        <v>-4.7304349999999999</v>
      </c>
      <c r="G4906" s="54">
        <v>1111.0719999999999</v>
      </c>
      <c r="H4906" s="53">
        <v>1266</v>
      </c>
      <c r="I4906" s="53">
        <v>623</v>
      </c>
      <c r="J4906" s="53">
        <v>643</v>
      </c>
      <c r="K4906" s="52">
        <v>722</v>
      </c>
      <c r="L4906" s="52">
        <v>389.07199999999989</v>
      </c>
      <c r="M4906" s="55">
        <v>4</v>
      </c>
      <c r="N4906" s="56" t="s">
        <v>17</v>
      </c>
      <c r="P4906" s="66"/>
      <c r="Q4906" s="53"/>
      <c r="R4906" s="53"/>
      <c r="S4906" s="53"/>
      <c r="T4906" s="53"/>
      <c r="U4906" s="53"/>
      <c r="V4906" s="53"/>
      <c r="W4906" s="53"/>
      <c r="BY4906" s="53"/>
      <c r="BZ4906" s="53"/>
    </row>
    <row r="4907" spans="2:78" s="52" customFormat="1" ht="13" x14ac:dyDescent="0.3">
      <c r="B4907" s="53" t="s">
        <v>2848</v>
      </c>
      <c r="C4907" s="53" t="s">
        <v>186</v>
      </c>
      <c r="D4907" s="53" t="s">
        <v>3810</v>
      </c>
      <c r="E4907" s="53">
        <v>42.214750000000002</v>
      </c>
      <c r="F4907" s="53">
        <v>-4.3433400000000004</v>
      </c>
      <c r="G4907" s="54">
        <v>795.43979999999999</v>
      </c>
      <c r="H4907" s="53">
        <v>250</v>
      </c>
      <c r="I4907" s="53">
        <v>127</v>
      </c>
      <c r="J4907" s="53">
        <v>123</v>
      </c>
      <c r="K4907" s="52">
        <v>722</v>
      </c>
      <c r="L4907" s="52">
        <v>73.439799999999991</v>
      </c>
      <c r="M4907" s="55">
        <v>2</v>
      </c>
      <c r="N4907" s="56" t="s">
        <v>16</v>
      </c>
      <c r="P4907" s="66"/>
      <c r="Q4907" s="53"/>
      <c r="R4907" s="53"/>
      <c r="S4907" s="53"/>
      <c r="T4907" s="53"/>
      <c r="U4907" s="53"/>
      <c r="V4907" s="53"/>
      <c r="W4907" s="53"/>
      <c r="BY4907" s="53"/>
      <c r="BZ4907" s="53"/>
    </row>
    <row r="4908" spans="2:78" s="52" customFormat="1" ht="13" x14ac:dyDescent="0.3">
      <c r="B4908" s="53" t="s">
        <v>2848</v>
      </c>
      <c r="C4908" s="53" t="s">
        <v>186</v>
      </c>
      <c r="D4908" s="53" t="s">
        <v>3811</v>
      </c>
      <c r="E4908" s="53">
        <v>42.415979999999998</v>
      </c>
      <c r="F4908" s="53">
        <v>-4.6646809999999999</v>
      </c>
      <c r="G4908" s="54">
        <v>868.77059999999994</v>
      </c>
      <c r="H4908" s="53">
        <v>119</v>
      </c>
      <c r="I4908" s="53">
        <v>72</v>
      </c>
      <c r="J4908" s="53">
        <v>47</v>
      </c>
      <c r="K4908" s="52">
        <v>722</v>
      </c>
      <c r="L4908" s="52">
        <v>146.77059999999994</v>
      </c>
      <c r="M4908" s="55">
        <v>2</v>
      </c>
      <c r="N4908" s="56" t="s">
        <v>16</v>
      </c>
      <c r="P4908" s="66"/>
      <c r="Q4908" s="53"/>
      <c r="R4908" s="53"/>
      <c r="S4908" s="53"/>
      <c r="T4908" s="53"/>
      <c r="U4908" s="53"/>
      <c r="V4908" s="53"/>
      <c r="W4908" s="53"/>
      <c r="BY4908" s="53"/>
      <c r="BZ4908" s="53"/>
    </row>
    <row r="4909" spans="2:78" s="52" customFormat="1" ht="13" x14ac:dyDescent="0.3">
      <c r="B4909" s="53" t="s">
        <v>2848</v>
      </c>
      <c r="C4909" s="53" t="s">
        <v>186</v>
      </c>
      <c r="D4909" s="53" t="s">
        <v>3812</v>
      </c>
      <c r="E4909" s="53">
        <v>41.953400000000002</v>
      </c>
      <c r="F4909" s="53">
        <v>-4.4299970000000002</v>
      </c>
      <c r="G4909" s="54">
        <v>727</v>
      </c>
      <c r="H4909" s="53">
        <v>191</v>
      </c>
      <c r="I4909" s="53">
        <v>109</v>
      </c>
      <c r="J4909" s="53">
        <v>82</v>
      </c>
      <c r="K4909" s="52">
        <v>722</v>
      </c>
      <c r="L4909" s="52">
        <v>5</v>
      </c>
      <c r="M4909" s="55">
        <v>2</v>
      </c>
      <c r="N4909" s="56" t="s">
        <v>16</v>
      </c>
      <c r="P4909" s="66"/>
      <c r="Q4909" s="53"/>
      <c r="R4909" s="53"/>
      <c r="S4909" s="53"/>
      <c r="T4909" s="53"/>
      <c r="U4909" s="53"/>
      <c r="V4909" s="53"/>
      <c r="W4909" s="53"/>
      <c r="BY4909" s="53"/>
      <c r="BZ4909" s="53"/>
    </row>
    <row r="4910" spans="2:78" s="52" customFormat="1" ht="13" x14ac:dyDescent="0.3">
      <c r="B4910" s="53" t="s">
        <v>2848</v>
      </c>
      <c r="C4910" s="53" t="s">
        <v>186</v>
      </c>
      <c r="D4910" s="53" t="s">
        <v>3813</v>
      </c>
      <c r="E4910" s="53">
        <v>42.591349999999998</v>
      </c>
      <c r="F4910" s="53">
        <v>-4.4417920000000004</v>
      </c>
      <c r="G4910" s="54">
        <v>893.87639999999999</v>
      </c>
      <c r="H4910" s="53">
        <v>172</v>
      </c>
      <c r="I4910" s="53">
        <v>97</v>
      </c>
      <c r="J4910" s="53">
        <v>75</v>
      </c>
      <c r="K4910" s="52">
        <v>722</v>
      </c>
      <c r="L4910" s="52">
        <v>171.87639999999999</v>
      </c>
      <c r="M4910" s="55">
        <v>2</v>
      </c>
      <c r="N4910" s="56" t="s">
        <v>16</v>
      </c>
      <c r="P4910" s="66"/>
      <c r="Q4910" s="53"/>
      <c r="R4910" s="53"/>
      <c r="S4910" s="53"/>
      <c r="T4910" s="53"/>
      <c r="U4910" s="53"/>
      <c r="V4910" s="53"/>
      <c r="W4910" s="53"/>
      <c r="BY4910" s="53"/>
    </row>
    <row r="4911" spans="2:78" s="52" customFormat="1" ht="13" x14ac:dyDescent="0.3">
      <c r="B4911" s="53" t="s">
        <v>2848</v>
      </c>
      <c r="C4911" s="53" t="s">
        <v>186</v>
      </c>
      <c r="D4911" s="53" t="s">
        <v>3814</v>
      </c>
      <c r="E4911" s="53">
        <v>42.025489999999998</v>
      </c>
      <c r="F4911" s="53">
        <v>-4.1231879999999999</v>
      </c>
      <c r="G4911" s="54">
        <v>839.36670000000004</v>
      </c>
      <c r="H4911" s="53">
        <v>124</v>
      </c>
      <c r="I4911" s="53">
        <v>72</v>
      </c>
      <c r="J4911" s="53">
        <v>52</v>
      </c>
      <c r="K4911" s="52">
        <v>722</v>
      </c>
      <c r="L4911" s="52">
        <v>117.36670000000004</v>
      </c>
      <c r="M4911" s="55">
        <v>2</v>
      </c>
      <c r="N4911" s="56" t="s">
        <v>16</v>
      </c>
      <c r="P4911" s="66"/>
      <c r="Q4911" s="53"/>
      <c r="R4911" s="53"/>
      <c r="S4911" s="53"/>
      <c r="T4911" s="53"/>
      <c r="U4911" s="53"/>
      <c r="V4911" s="53"/>
      <c r="W4911" s="53"/>
      <c r="BY4911" s="53"/>
    </row>
    <row r="4912" spans="2:78" s="52" customFormat="1" ht="13" x14ac:dyDescent="0.3">
      <c r="B4912" s="53" t="s">
        <v>2848</v>
      </c>
      <c r="C4912" s="53" t="s">
        <v>186</v>
      </c>
      <c r="D4912" s="53" t="s">
        <v>3815</v>
      </c>
      <c r="E4912" s="53">
        <v>42.646639999999998</v>
      </c>
      <c r="F4912" s="53">
        <v>-4.6921179999999998</v>
      </c>
      <c r="G4912" s="54">
        <v>976.2473</v>
      </c>
      <c r="H4912" s="53">
        <v>39</v>
      </c>
      <c r="I4912" s="53">
        <v>17</v>
      </c>
      <c r="J4912" s="53">
        <v>22</v>
      </c>
      <c r="K4912" s="52">
        <v>722</v>
      </c>
      <c r="L4912" s="52">
        <v>254.2473</v>
      </c>
      <c r="M4912" s="55">
        <v>4</v>
      </c>
      <c r="N4912" s="56" t="s">
        <v>17</v>
      </c>
      <c r="P4912" s="66"/>
      <c r="Q4912" s="53"/>
      <c r="R4912" s="53"/>
      <c r="S4912" s="53"/>
      <c r="T4912" s="53"/>
      <c r="U4912" s="53"/>
      <c r="V4912" s="53"/>
      <c r="W4912" s="53"/>
      <c r="BY4912" s="53"/>
    </row>
    <row r="4913" spans="2:77" s="52" customFormat="1" ht="13" x14ac:dyDescent="0.3">
      <c r="B4913" s="53" t="s">
        <v>2848</v>
      </c>
      <c r="C4913" s="53" t="s">
        <v>186</v>
      </c>
      <c r="D4913" s="53" t="s">
        <v>3816</v>
      </c>
      <c r="E4913" s="53">
        <v>42.203409999999998</v>
      </c>
      <c r="F4913" s="53">
        <v>-4.3936120000000001</v>
      </c>
      <c r="G4913" s="54">
        <v>792.70640000000003</v>
      </c>
      <c r="H4913" s="53">
        <v>93</v>
      </c>
      <c r="I4913" s="53">
        <v>50</v>
      </c>
      <c r="J4913" s="53">
        <v>43</v>
      </c>
      <c r="K4913" s="52">
        <v>722</v>
      </c>
      <c r="L4913" s="52">
        <v>70.706400000000031</v>
      </c>
      <c r="M4913" s="55">
        <v>2</v>
      </c>
      <c r="N4913" s="56" t="s">
        <v>16</v>
      </c>
      <c r="P4913" s="66"/>
      <c r="Q4913" s="53"/>
      <c r="R4913" s="53"/>
      <c r="S4913" s="53"/>
      <c r="T4913" s="53"/>
      <c r="U4913" s="53"/>
      <c r="V4913" s="53"/>
      <c r="W4913" s="53"/>
      <c r="BY4913" s="53"/>
    </row>
    <row r="4914" spans="2:77" s="52" customFormat="1" ht="13" x14ac:dyDescent="0.3">
      <c r="B4914" s="53" t="s">
        <v>2848</v>
      </c>
      <c r="C4914" s="53" t="s">
        <v>186</v>
      </c>
      <c r="D4914" s="53" t="s">
        <v>3817</v>
      </c>
      <c r="E4914" s="53">
        <v>41.904499999999999</v>
      </c>
      <c r="F4914" s="53">
        <v>-4.47994</v>
      </c>
      <c r="G4914" s="54">
        <v>736.26739999999995</v>
      </c>
      <c r="H4914" s="53">
        <v>524</v>
      </c>
      <c r="I4914" s="53">
        <v>274</v>
      </c>
      <c r="J4914" s="53">
        <v>250</v>
      </c>
      <c r="K4914" s="52">
        <v>722</v>
      </c>
      <c r="L4914" s="52">
        <v>14.267399999999952</v>
      </c>
      <c r="M4914" s="55">
        <v>2</v>
      </c>
      <c r="N4914" s="56" t="s">
        <v>16</v>
      </c>
      <c r="P4914" s="66"/>
      <c r="Q4914" s="53"/>
      <c r="R4914" s="53"/>
      <c r="S4914" s="53"/>
      <c r="T4914" s="53"/>
      <c r="U4914" s="53"/>
      <c r="V4914" s="53"/>
      <c r="W4914" s="53"/>
      <c r="BY4914" s="53"/>
    </row>
    <row r="4915" spans="2:77" s="52" customFormat="1" ht="13" x14ac:dyDescent="0.3">
      <c r="B4915" s="53" t="s">
        <v>2848</v>
      </c>
      <c r="C4915" s="53" t="s">
        <v>186</v>
      </c>
      <c r="D4915" s="53" t="s">
        <v>3818</v>
      </c>
      <c r="E4915" s="53">
        <v>42.03398</v>
      </c>
      <c r="F4915" s="53">
        <v>-4.3195969999999999</v>
      </c>
      <c r="G4915" s="54">
        <v>746.92409999999995</v>
      </c>
      <c r="H4915" s="53">
        <v>1049</v>
      </c>
      <c r="I4915" s="53">
        <v>550</v>
      </c>
      <c r="J4915" s="53">
        <v>499</v>
      </c>
      <c r="K4915" s="52">
        <v>722</v>
      </c>
      <c r="L4915" s="52">
        <v>24.924099999999953</v>
      </c>
      <c r="M4915" s="55">
        <v>2</v>
      </c>
      <c r="N4915" s="56" t="s">
        <v>16</v>
      </c>
      <c r="P4915" s="66"/>
      <c r="Q4915" s="53"/>
      <c r="R4915" s="53"/>
      <c r="S4915" s="53"/>
      <c r="T4915" s="53"/>
      <c r="U4915" s="53"/>
      <c r="V4915" s="53"/>
      <c r="W4915" s="53"/>
      <c r="BY4915" s="53"/>
    </row>
    <row r="4916" spans="2:77" s="52" customFormat="1" ht="13" x14ac:dyDescent="0.3">
      <c r="B4916" s="53" t="s">
        <v>2848</v>
      </c>
      <c r="C4916" s="53" t="s">
        <v>186</v>
      </c>
      <c r="D4916" s="53" t="s">
        <v>3819</v>
      </c>
      <c r="E4916" s="53">
        <v>41.961350000000003</v>
      </c>
      <c r="F4916" s="53">
        <v>-4.7775999999999996</v>
      </c>
      <c r="G4916" s="54">
        <v>773.31380000000001</v>
      </c>
      <c r="H4916" s="53">
        <v>57</v>
      </c>
      <c r="I4916" s="53">
        <v>33</v>
      </c>
      <c r="J4916" s="53">
        <v>24</v>
      </c>
      <c r="K4916" s="52">
        <v>722</v>
      </c>
      <c r="L4916" s="52">
        <v>51.313800000000015</v>
      </c>
      <c r="M4916" s="55">
        <v>2</v>
      </c>
      <c r="N4916" s="56" t="s">
        <v>16</v>
      </c>
      <c r="P4916" s="66"/>
      <c r="Q4916" s="53"/>
      <c r="R4916" s="53"/>
      <c r="S4916" s="53"/>
      <c r="T4916" s="53"/>
      <c r="U4916" s="53"/>
      <c r="V4916" s="53"/>
      <c r="W4916" s="53"/>
      <c r="BY4916" s="53"/>
    </row>
    <row r="4917" spans="2:77" s="52" customFormat="1" ht="13" x14ac:dyDescent="0.3">
      <c r="B4917" s="53" t="s">
        <v>2848</v>
      </c>
      <c r="C4917" s="53" t="s">
        <v>186</v>
      </c>
      <c r="D4917" s="53" t="s">
        <v>3820</v>
      </c>
      <c r="E4917" s="53">
        <v>42.924320000000002</v>
      </c>
      <c r="F4917" s="53">
        <v>-4.680885</v>
      </c>
      <c r="G4917" s="54">
        <v>1301.146</v>
      </c>
      <c r="H4917" s="53">
        <v>71</v>
      </c>
      <c r="I4917" s="53">
        <v>41</v>
      </c>
      <c r="J4917" s="53">
        <v>30</v>
      </c>
      <c r="K4917" s="52">
        <v>722</v>
      </c>
      <c r="L4917" s="52">
        <v>579.14599999999996</v>
      </c>
      <c r="M4917" s="55">
        <v>5</v>
      </c>
      <c r="N4917" s="56" t="s">
        <v>17</v>
      </c>
      <c r="P4917" s="66"/>
      <c r="Q4917" s="53"/>
      <c r="R4917" s="53"/>
      <c r="S4917" s="53"/>
      <c r="T4917" s="53"/>
      <c r="U4917" s="53"/>
      <c r="V4917" s="53"/>
      <c r="W4917" s="53"/>
      <c r="BY4917" s="53"/>
    </row>
    <row r="4918" spans="2:77" s="52" customFormat="1" ht="13" x14ac:dyDescent="0.3">
      <c r="B4918" s="53" t="s">
        <v>2848</v>
      </c>
      <c r="C4918" s="53" t="s">
        <v>186</v>
      </c>
      <c r="D4918" s="53" t="s">
        <v>3821</v>
      </c>
      <c r="E4918" s="53">
        <v>42.145519999999998</v>
      </c>
      <c r="F4918" s="53">
        <v>-4.239007</v>
      </c>
      <c r="G4918" s="54">
        <v>775.91480000000001</v>
      </c>
      <c r="H4918" s="53">
        <v>60</v>
      </c>
      <c r="I4918" s="53">
        <v>34</v>
      </c>
      <c r="J4918" s="53">
        <v>26</v>
      </c>
      <c r="K4918" s="52">
        <v>722</v>
      </c>
      <c r="L4918" s="52">
        <v>53.914800000000014</v>
      </c>
      <c r="M4918" s="55">
        <v>2</v>
      </c>
      <c r="N4918" s="56" t="s">
        <v>16</v>
      </c>
      <c r="P4918" s="66"/>
      <c r="Q4918" s="53"/>
      <c r="R4918" s="53"/>
      <c r="S4918" s="53"/>
      <c r="T4918" s="53"/>
      <c r="U4918" s="53"/>
      <c r="V4918" s="53"/>
      <c r="W4918" s="53"/>
      <c r="BY4918" s="53"/>
    </row>
    <row r="4919" spans="2:77" s="52" customFormat="1" ht="13" x14ac:dyDescent="0.3">
      <c r="B4919" s="53" t="s">
        <v>2848</v>
      </c>
      <c r="C4919" s="53" t="s">
        <v>186</v>
      </c>
      <c r="D4919" s="53" t="s">
        <v>3822</v>
      </c>
      <c r="E4919" s="53">
        <v>42.4</v>
      </c>
      <c r="F4919" s="53">
        <v>-4.5666669999999998</v>
      </c>
      <c r="G4919" s="54">
        <v>819.11320000000001</v>
      </c>
      <c r="H4919" s="53">
        <v>110</v>
      </c>
      <c r="I4919" s="53">
        <v>61</v>
      </c>
      <c r="J4919" s="53">
        <v>49</v>
      </c>
      <c r="K4919" s="52">
        <v>722</v>
      </c>
      <c r="L4919" s="52">
        <v>97.113200000000006</v>
      </c>
      <c r="M4919" s="55">
        <v>2</v>
      </c>
      <c r="N4919" s="56" t="s">
        <v>16</v>
      </c>
      <c r="P4919" s="66"/>
      <c r="Q4919" s="53"/>
      <c r="R4919" s="53"/>
      <c r="S4919" s="53"/>
      <c r="T4919" s="53"/>
      <c r="U4919" s="53"/>
      <c r="V4919" s="53"/>
      <c r="W4919" s="53"/>
      <c r="BY4919" s="53"/>
    </row>
    <row r="4920" spans="2:77" s="52" customFormat="1" ht="13" x14ac:dyDescent="0.3">
      <c r="B4920" s="53" t="s">
        <v>2848</v>
      </c>
      <c r="C4920" s="53" t="s">
        <v>186</v>
      </c>
      <c r="D4920" s="53" t="s">
        <v>3823</v>
      </c>
      <c r="E4920" s="53">
        <v>42.041229999999999</v>
      </c>
      <c r="F4920" s="53">
        <v>-4.400366</v>
      </c>
      <c r="G4920" s="54">
        <v>786.38630000000001</v>
      </c>
      <c r="H4920" s="53">
        <v>70</v>
      </c>
      <c r="I4920" s="53">
        <v>38</v>
      </c>
      <c r="J4920" s="53">
        <v>32</v>
      </c>
      <c r="K4920" s="52">
        <v>722</v>
      </c>
      <c r="L4920" s="52">
        <v>64.386300000000006</v>
      </c>
      <c r="M4920" s="55">
        <v>2</v>
      </c>
      <c r="N4920" s="56" t="s">
        <v>16</v>
      </c>
      <c r="P4920" s="66"/>
      <c r="Q4920" s="53"/>
      <c r="R4920" s="53"/>
      <c r="S4920" s="53"/>
      <c r="T4920" s="53"/>
      <c r="U4920" s="53"/>
      <c r="V4920" s="53"/>
      <c r="W4920" s="53"/>
      <c r="BY4920" s="53"/>
    </row>
    <row r="4921" spans="2:77" s="52" customFormat="1" ht="13" x14ac:dyDescent="0.3">
      <c r="B4921" s="53" t="s">
        <v>2848</v>
      </c>
      <c r="C4921" s="53" t="s">
        <v>186</v>
      </c>
      <c r="D4921" s="53" t="s">
        <v>3824</v>
      </c>
      <c r="E4921" s="53">
        <v>42.606029999999997</v>
      </c>
      <c r="F4921" s="53">
        <v>-4.6549950000000004</v>
      </c>
      <c r="G4921" s="54">
        <v>955.5308</v>
      </c>
      <c r="H4921" s="53">
        <v>59</v>
      </c>
      <c r="I4921" s="53">
        <v>33</v>
      </c>
      <c r="J4921" s="53">
        <v>26</v>
      </c>
      <c r="K4921" s="52">
        <v>722</v>
      </c>
      <c r="L4921" s="52">
        <v>233.5308</v>
      </c>
      <c r="M4921" s="55">
        <v>4</v>
      </c>
      <c r="N4921" s="56" t="s">
        <v>17</v>
      </c>
      <c r="P4921" s="66"/>
      <c r="Q4921" s="53"/>
      <c r="R4921" s="53"/>
      <c r="S4921" s="53"/>
      <c r="T4921" s="53"/>
      <c r="U4921" s="53"/>
      <c r="V4921" s="53"/>
      <c r="W4921" s="53"/>
      <c r="BY4921" s="53"/>
    </row>
    <row r="4922" spans="2:77" s="52" customFormat="1" ht="13" x14ac:dyDescent="0.3">
      <c r="B4922" s="53" t="s">
        <v>2848</v>
      </c>
      <c r="C4922" s="53" t="s">
        <v>186</v>
      </c>
      <c r="D4922" s="53" t="s">
        <v>3825</v>
      </c>
      <c r="E4922" s="53">
        <v>41.879959999999997</v>
      </c>
      <c r="F4922" s="53">
        <v>-4.3621460000000001</v>
      </c>
      <c r="G4922" s="54">
        <v>816.13589999999999</v>
      </c>
      <c r="H4922" s="53">
        <v>99</v>
      </c>
      <c r="I4922" s="53">
        <v>53</v>
      </c>
      <c r="J4922" s="53">
        <v>46</v>
      </c>
      <c r="K4922" s="52">
        <v>722</v>
      </c>
      <c r="L4922" s="52">
        <v>94.135899999999992</v>
      </c>
      <c r="M4922" s="55">
        <v>2</v>
      </c>
      <c r="N4922" s="56" t="s">
        <v>16</v>
      </c>
      <c r="P4922" s="66"/>
      <c r="Q4922" s="53"/>
      <c r="R4922" s="53"/>
      <c r="S4922" s="53"/>
      <c r="T4922" s="53"/>
      <c r="U4922" s="53"/>
      <c r="V4922" s="53"/>
      <c r="W4922" s="53"/>
      <c r="BY4922" s="53"/>
    </row>
    <row r="4923" spans="2:77" s="52" customFormat="1" ht="13" x14ac:dyDescent="0.3">
      <c r="B4923" s="53" t="s">
        <v>2848</v>
      </c>
      <c r="C4923" s="53" t="s">
        <v>186</v>
      </c>
      <c r="D4923" s="53" t="s">
        <v>3826</v>
      </c>
      <c r="E4923" s="53">
        <v>42.235280000000003</v>
      </c>
      <c r="F4923" s="53">
        <v>-4.79</v>
      </c>
      <c r="G4923" s="54">
        <v>800.44860000000006</v>
      </c>
      <c r="H4923" s="53">
        <v>174</v>
      </c>
      <c r="I4923" s="53">
        <v>94</v>
      </c>
      <c r="J4923" s="53">
        <v>80</v>
      </c>
      <c r="K4923" s="52">
        <v>722</v>
      </c>
      <c r="L4923" s="52">
        <v>78.448600000000056</v>
      </c>
      <c r="M4923" s="55">
        <v>2</v>
      </c>
      <c r="N4923" s="56" t="s">
        <v>16</v>
      </c>
      <c r="P4923" s="66"/>
      <c r="Q4923" s="53"/>
      <c r="R4923" s="53"/>
      <c r="S4923" s="53"/>
      <c r="T4923" s="53"/>
      <c r="U4923" s="53"/>
      <c r="V4923" s="53"/>
      <c r="W4923" s="53"/>
      <c r="BY4923" s="53"/>
    </row>
    <row r="4924" spans="2:77" s="52" customFormat="1" ht="13" x14ac:dyDescent="0.3">
      <c r="B4924" s="53" t="s">
        <v>2848</v>
      </c>
      <c r="C4924" s="53" t="s">
        <v>186</v>
      </c>
      <c r="D4924" s="53" t="s">
        <v>3827</v>
      </c>
      <c r="E4924" s="53">
        <v>42.826259999999998</v>
      </c>
      <c r="F4924" s="53">
        <v>-4.84626</v>
      </c>
      <c r="G4924" s="54">
        <v>1121.0640000000001</v>
      </c>
      <c r="H4924" s="53">
        <v>1521</v>
      </c>
      <c r="I4924" s="53">
        <v>783</v>
      </c>
      <c r="J4924" s="53">
        <v>738</v>
      </c>
      <c r="K4924" s="52">
        <v>722</v>
      </c>
      <c r="L4924" s="52">
        <v>399.06400000000008</v>
      </c>
      <c r="M4924" s="55">
        <v>4</v>
      </c>
      <c r="N4924" s="56" t="s">
        <v>17</v>
      </c>
      <c r="P4924" s="66"/>
      <c r="Q4924" s="53"/>
      <c r="R4924" s="53"/>
      <c r="S4924" s="53"/>
      <c r="T4924" s="53"/>
      <c r="U4924" s="53"/>
      <c r="V4924" s="53"/>
      <c r="W4924" s="53"/>
      <c r="BY4924" s="53"/>
    </row>
    <row r="4925" spans="2:77" s="52" customFormat="1" ht="13" x14ac:dyDescent="0.3">
      <c r="B4925" s="53" t="s">
        <v>2848</v>
      </c>
      <c r="C4925" s="53" t="s">
        <v>186</v>
      </c>
      <c r="D4925" s="53" t="s">
        <v>3828</v>
      </c>
      <c r="E4925" s="53">
        <v>41.921210000000002</v>
      </c>
      <c r="F4925" s="53">
        <v>-4.4940530000000001</v>
      </c>
      <c r="G4925" s="54">
        <v>722.19849999999997</v>
      </c>
      <c r="H4925" s="53">
        <v>6437</v>
      </c>
      <c r="I4925" s="53">
        <v>3240</v>
      </c>
      <c r="J4925" s="53">
        <v>3197</v>
      </c>
      <c r="K4925" s="52">
        <v>722</v>
      </c>
      <c r="L4925" s="52">
        <v>0.19849999999996726</v>
      </c>
      <c r="M4925" s="55">
        <v>2</v>
      </c>
      <c r="N4925" s="56" t="s">
        <v>16</v>
      </c>
      <c r="P4925" s="66"/>
      <c r="Q4925" s="53"/>
      <c r="R4925" s="53"/>
      <c r="S4925" s="53"/>
      <c r="T4925" s="53"/>
      <c r="U4925" s="53"/>
      <c r="V4925" s="53"/>
      <c r="W4925" s="53"/>
      <c r="BY4925" s="53"/>
    </row>
    <row r="4926" spans="2:77" s="52" customFormat="1" ht="13" x14ac:dyDescent="0.3">
      <c r="B4926" s="53" t="s">
        <v>2848</v>
      </c>
      <c r="C4926" s="53" t="s">
        <v>186</v>
      </c>
      <c r="D4926" s="53" t="s">
        <v>3829</v>
      </c>
      <c r="E4926" s="53">
        <v>41.8322</v>
      </c>
      <c r="F4926" s="53">
        <v>-4.3273070000000002</v>
      </c>
      <c r="G4926" s="54">
        <v>813.35580000000004</v>
      </c>
      <c r="H4926" s="53">
        <v>204</v>
      </c>
      <c r="I4926" s="53">
        <v>107</v>
      </c>
      <c r="J4926" s="53">
        <v>97</v>
      </c>
      <c r="K4926" s="52">
        <v>722</v>
      </c>
      <c r="L4926" s="52">
        <v>91.355800000000045</v>
      </c>
      <c r="M4926" s="55">
        <v>2</v>
      </c>
      <c r="N4926" s="56" t="s">
        <v>16</v>
      </c>
      <c r="P4926" s="66"/>
      <c r="Q4926" s="53"/>
      <c r="R4926" s="53"/>
      <c r="S4926" s="53"/>
      <c r="T4926" s="53"/>
      <c r="U4926" s="53"/>
      <c r="V4926" s="53"/>
      <c r="W4926" s="53"/>
      <c r="BY4926" s="53"/>
    </row>
    <row r="4927" spans="2:77" s="52" customFormat="1" ht="13" x14ac:dyDescent="0.3">
      <c r="B4927" s="53" t="s">
        <v>2848</v>
      </c>
      <c r="C4927" s="53" t="s">
        <v>186</v>
      </c>
      <c r="D4927" s="53" t="s">
        <v>3830</v>
      </c>
      <c r="E4927" s="53">
        <v>42.659219999999998</v>
      </c>
      <c r="F4927" s="53">
        <v>-4.385033</v>
      </c>
      <c r="G4927" s="54">
        <v>875.67399999999998</v>
      </c>
      <c r="H4927" s="53">
        <v>120</v>
      </c>
      <c r="I4927" s="53">
        <v>70</v>
      </c>
      <c r="J4927" s="53">
        <v>50</v>
      </c>
      <c r="K4927" s="52">
        <v>722</v>
      </c>
      <c r="L4927" s="52">
        <v>153.67399999999998</v>
      </c>
      <c r="M4927" s="55">
        <v>2</v>
      </c>
      <c r="N4927" s="56" t="s">
        <v>16</v>
      </c>
      <c r="P4927" s="66"/>
      <c r="Q4927" s="53"/>
      <c r="R4927" s="53"/>
      <c r="S4927" s="53"/>
      <c r="T4927" s="53"/>
      <c r="U4927" s="53"/>
      <c r="V4927" s="53"/>
      <c r="W4927" s="53"/>
      <c r="BY4927" s="53"/>
    </row>
    <row r="4928" spans="2:77" s="52" customFormat="1" ht="13" x14ac:dyDescent="0.3">
      <c r="B4928" s="53" t="s">
        <v>2848</v>
      </c>
      <c r="C4928" s="53" t="s">
        <v>186</v>
      </c>
      <c r="D4928" s="53" t="s">
        <v>3831</v>
      </c>
      <c r="E4928" s="53">
        <v>42.560839999999999</v>
      </c>
      <c r="F4928" s="53">
        <v>-4.6025650000000002</v>
      </c>
      <c r="G4928" s="54">
        <v>923.16859999999997</v>
      </c>
      <c r="H4928" s="53">
        <v>34</v>
      </c>
      <c r="I4928" s="53">
        <v>18</v>
      </c>
      <c r="J4928" s="53">
        <v>16</v>
      </c>
      <c r="K4928" s="52">
        <v>722</v>
      </c>
      <c r="L4928" s="52">
        <v>201.16859999999997</v>
      </c>
      <c r="M4928" s="55">
        <v>4</v>
      </c>
      <c r="N4928" s="56" t="s">
        <v>17</v>
      </c>
      <c r="P4928" s="66"/>
      <c r="Q4928" s="53"/>
      <c r="R4928" s="53"/>
      <c r="S4928" s="53"/>
      <c r="T4928" s="53"/>
      <c r="U4928" s="53"/>
      <c r="V4928" s="53"/>
      <c r="W4928" s="53"/>
      <c r="BY4928" s="53"/>
    </row>
    <row r="4929" spans="2:77" s="52" customFormat="1" ht="13" x14ac:dyDescent="0.3">
      <c r="B4929" s="53" t="s">
        <v>2848</v>
      </c>
      <c r="C4929" s="53" t="s">
        <v>186</v>
      </c>
      <c r="D4929" s="53" t="s">
        <v>3832</v>
      </c>
      <c r="E4929" s="53">
        <v>42.221710000000002</v>
      </c>
      <c r="F4929" s="53">
        <v>-4.9743740000000001</v>
      </c>
      <c r="G4929" s="54">
        <v>793.09690000000001</v>
      </c>
      <c r="H4929" s="53">
        <v>56</v>
      </c>
      <c r="I4929" s="53">
        <v>30</v>
      </c>
      <c r="J4929" s="53">
        <v>26</v>
      </c>
      <c r="K4929" s="52">
        <v>722</v>
      </c>
      <c r="L4929" s="52">
        <v>71.096900000000005</v>
      </c>
      <c r="M4929" s="55">
        <v>2</v>
      </c>
      <c r="N4929" s="56" t="s">
        <v>16</v>
      </c>
      <c r="P4929" s="66"/>
      <c r="Q4929" s="53"/>
      <c r="R4929" s="53"/>
      <c r="S4929" s="53"/>
      <c r="T4929" s="53"/>
      <c r="U4929" s="53"/>
      <c r="V4929" s="53"/>
      <c r="W4929" s="53"/>
      <c r="BY4929" s="53"/>
    </row>
    <row r="4930" spans="2:77" s="52" customFormat="1" ht="13" x14ac:dyDescent="0.3">
      <c r="B4930" s="53" t="s">
        <v>2848</v>
      </c>
      <c r="C4930" s="53" t="s">
        <v>186</v>
      </c>
      <c r="D4930" s="53" t="s">
        <v>3833</v>
      </c>
      <c r="E4930" s="53">
        <v>41.871969999999997</v>
      </c>
      <c r="F4930" s="53">
        <v>-4.2239279999999999</v>
      </c>
      <c r="G4930" s="54">
        <v>815.37220000000002</v>
      </c>
      <c r="H4930" s="53">
        <v>71</v>
      </c>
      <c r="I4930" s="53">
        <v>44</v>
      </c>
      <c r="J4930" s="53">
        <v>27</v>
      </c>
      <c r="K4930" s="52">
        <v>722</v>
      </c>
      <c r="L4930" s="52">
        <v>93.372200000000021</v>
      </c>
      <c r="M4930" s="55">
        <v>2</v>
      </c>
      <c r="N4930" s="56" t="s">
        <v>16</v>
      </c>
      <c r="P4930" s="66"/>
      <c r="Q4930" s="53"/>
      <c r="R4930" s="53"/>
      <c r="S4930" s="53"/>
      <c r="T4930" s="53"/>
      <c r="U4930" s="53"/>
      <c r="V4930" s="53"/>
      <c r="W4930" s="53"/>
      <c r="BY4930" s="53"/>
    </row>
    <row r="4931" spans="2:77" s="52" customFormat="1" ht="13" x14ac:dyDescent="0.3">
      <c r="B4931" s="53" t="s">
        <v>2848</v>
      </c>
      <c r="C4931" s="53" t="s">
        <v>186</v>
      </c>
      <c r="D4931" s="53" t="s">
        <v>3834</v>
      </c>
      <c r="E4931" s="53">
        <v>42.250810000000001</v>
      </c>
      <c r="F4931" s="53">
        <v>-4.9669449999999999</v>
      </c>
      <c r="G4931" s="54">
        <v>798.71199999999999</v>
      </c>
      <c r="H4931" s="53">
        <v>1090</v>
      </c>
      <c r="I4931" s="53">
        <v>553</v>
      </c>
      <c r="J4931" s="53">
        <v>537</v>
      </c>
      <c r="K4931" s="52">
        <v>722</v>
      </c>
      <c r="L4931" s="52">
        <v>76.711999999999989</v>
      </c>
      <c r="M4931" s="55">
        <v>2</v>
      </c>
      <c r="N4931" s="56" t="s">
        <v>16</v>
      </c>
      <c r="P4931" s="66"/>
      <c r="Q4931" s="53"/>
      <c r="R4931" s="53"/>
      <c r="S4931" s="53"/>
      <c r="T4931" s="53"/>
      <c r="U4931" s="53"/>
      <c r="V4931" s="53"/>
      <c r="W4931" s="53"/>
      <c r="BY4931" s="53"/>
    </row>
    <row r="4932" spans="2:77" s="52" customFormat="1" ht="13" x14ac:dyDescent="0.3">
      <c r="B4932" s="53" t="s">
        <v>2848</v>
      </c>
      <c r="C4932" s="53" t="s">
        <v>186</v>
      </c>
      <c r="D4932" s="53" t="s">
        <v>3835</v>
      </c>
      <c r="E4932" s="53">
        <v>42.565440000000002</v>
      </c>
      <c r="F4932" s="53">
        <v>-4.5844889999999996</v>
      </c>
      <c r="G4932" s="54">
        <v>885.7921</v>
      </c>
      <c r="H4932" s="53">
        <v>71</v>
      </c>
      <c r="I4932" s="53">
        <v>38</v>
      </c>
      <c r="J4932" s="53">
        <v>33</v>
      </c>
      <c r="K4932" s="52">
        <v>722</v>
      </c>
      <c r="L4932" s="52">
        <v>163.7921</v>
      </c>
      <c r="M4932" s="55">
        <v>2</v>
      </c>
      <c r="N4932" s="56" t="s">
        <v>16</v>
      </c>
      <c r="P4932" s="66"/>
      <c r="Q4932" s="53"/>
      <c r="R4932" s="53"/>
      <c r="S4932" s="53"/>
      <c r="T4932" s="53"/>
      <c r="U4932" s="53"/>
      <c r="V4932" s="53"/>
      <c r="W4932" s="53"/>
      <c r="BY4932" s="53"/>
    </row>
    <row r="4933" spans="2:77" s="52" customFormat="1" ht="13" x14ac:dyDescent="0.3">
      <c r="B4933" s="53" t="s">
        <v>2848</v>
      </c>
      <c r="C4933" s="53" t="s">
        <v>186</v>
      </c>
      <c r="D4933" s="53" t="s">
        <v>3836</v>
      </c>
      <c r="E4933" s="53">
        <v>42.051070000000003</v>
      </c>
      <c r="F4933" s="53">
        <v>-4.1311479999999996</v>
      </c>
      <c r="G4933" s="54">
        <v>805.98239999999998</v>
      </c>
      <c r="H4933" s="53">
        <v>116</v>
      </c>
      <c r="I4933" s="53">
        <v>61</v>
      </c>
      <c r="J4933" s="53">
        <v>55</v>
      </c>
      <c r="K4933" s="52">
        <v>722</v>
      </c>
      <c r="L4933" s="52">
        <v>83.982399999999984</v>
      </c>
      <c r="M4933" s="55">
        <v>2</v>
      </c>
      <c r="N4933" s="56" t="s">
        <v>16</v>
      </c>
      <c r="P4933" s="66"/>
      <c r="Q4933" s="53"/>
      <c r="R4933" s="53"/>
      <c r="S4933" s="53"/>
      <c r="T4933" s="53"/>
      <c r="U4933" s="53"/>
      <c r="V4933" s="53"/>
      <c r="W4933" s="53"/>
      <c r="BY4933" s="53"/>
    </row>
    <row r="4934" spans="2:77" s="52" customFormat="1" ht="13" x14ac:dyDescent="0.3">
      <c r="B4934" s="53" t="s">
        <v>2848</v>
      </c>
      <c r="C4934" s="53" t="s">
        <v>186</v>
      </c>
      <c r="D4934" s="53" t="s">
        <v>3837</v>
      </c>
      <c r="E4934" s="53">
        <v>42.389330000000001</v>
      </c>
      <c r="F4934" s="53">
        <v>-4.4613069999999997</v>
      </c>
      <c r="G4934" s="54">
        <v>826</v>
      </c>
      <c r="H4934" s="53">
        <v>239</v>
      </c>
      <c r="I4934" s="53">
        <v>115</v>
      </c>
      <c r="J4934" s="53">
        <v>124</v>
      </c>
      <c r="K4934" s="52">
        <v>722</v>
      </c>
      <c r="L4934" s="52">
        <v>104</v>
      </c>
      <c r="M4934" s="55">
        <v>2</v>
      </c>
      <c r="N4934" s="56" t="s">
        <v>16</v>
      </c>
      <c r="P4934" s="66"/>
      <c r="Q4934" s="53"/>
      <c r="R4934" s="53"/>
      <c r="S4934" s="53"/>
      <c r="T4934" s="53"/>
      <c r="U4934" s="53"/>
      <c r="V4934" s="53"/>
      <c r="W4934" s="53"/>
      <c r="BY4934" s="53"/>
    </row>
    <row r="4935" spans="2:77" s="52" customFormat="1" ht="13" x14ac:dyDescent="0.3">
      <c r="B4935" s="53" t="s">
        <v>2848</v>
      </c>
      <c r="C4935" s="53" t="s">
        <v>186</v>
      </c>
      <c r="D4935" s="53" t="s">
        <v>3838</v>
      </c>
      <c r="E4935" s="53">
        <v>42.155250000000002</v>
      </c>
      <c r="F4935" s="53">
        <v>-4.2596720000000001</v>
      </c>
      <c r="G4935" s="54">
        <v>760.32479999999998</v>
      </c>
      <c r="H4935" s="53">
        <v>70</v>
      </c>
      <c r="I4935" s="53">
        <v>32</v>
      </c>
      <c r="J4935" s="53">
        <v>38</v>
      </c>
      <c r="K4935" s="52">
        <v>722</v>
      </c>
      <c r="L4935" s="52">
        <v>38.324799999999982</v>
      </c>
      <c r="M4935" s="55">
        <v>2</v>
      </c>
      <c r="N4935" s="56" t="s">
        <v>16</v>
      </c>
      <c r="P4935" s="66"/>
      <c r="Q4935" s="53"/>
      <c r="R4935" s="53"/>
      <c r="S4935" s="53"/>
      <c r="T4935" s="53"/>
      <c r="U4935" s="53"/>
      <c r="V4935" s="53"/>
      <c r="W4935" s="53"/>
      <c r="BY4935" s="53"/>
    </row>
    <row r="4936" spans="2:77" s="52" customFormat="1" ht="13" x14ac:dyDescent="0.3">
      <c r="B4936" s="53" t="s">
        <v>2848</v>
      </c>
      <c r="C4936" s="53" t="s">
        <v>186</v>
      </c>
      <c r="D4936" s="53" t="s">
        <v>3839</v>
      </c>
      <c r="E4936" s="53">
        <v>42.722270000000002</v>
      </c>
      <c r="F4936" s="53">
        <v>-4.8238209999999997</v>
      </c>
      <c r="G4936" s="54">
        <v>1052.94</v>
      </c>
      <c r="H4936" s="53">
        <v>209</v>
      </c>
      <c r="I4936" s="53">
        <v>111</v>
      </c>
      <c r="J4936" s="53">
        <v>98</v>
      </c>
      <c r="K4936" s="52">
        <v>722</v>
      </c>
      <c r="L4936" s="52">
        <v>330.94000000000005</v>
      </c>
      <c r="M4936" s="55">
        <v>4</v>
      </c>
      <c r="N4936" s="56" t="s">
        <v>17</v>
      </c>
      <c r="P4936" s="66"/>
      <c r="Q4936" s="53"/>
      <c r="R4936" s="53"/>
      <c r="S4936" s="53"/>
      <c r="T4936" s="53"/>
      <c r="U4936" s="53"/>
      <c r="V4936" s="53"/>
      <c r="W4936" s="53"/>
      <c r="BY4936" s="53"/>
    </row>
    <row r="4937" spans="2:77" s="52" customFormat="1" ht="13" x14ac:dyDescent="0.3">
      <c r="B4937" s="53" t="s">
        <v>2848</v>
      </c>
      <c r="C4937" s="53" t="s">
        <v>186</v>
      </c>
      <c r="D4937" s="53" t="s">
        <v>3840</v>
      </c>
      <c r="E4937" s="53">
        <v>42.316879999999998</v>
      </c>
      <c r="F4937" s="53">
        <v>-4.5432769999999998</v>
      </c>
      <c r="G4937" s="54">
        <v>807.42790000000002</v>
      </c>
      <c r="H4937" s="53">
        <v>195</v>
      </c>
      <c r="I4937" s="53">
        <v>94</v>
      </c>
      <c r="J4937" s="53">
        <v>101</v>
      </c>
      <c r="K4937" s="52">
        <v>722</v>
      </c>
      <c r="L4937" s="52">
        <v>85.427900000000022</v>
      </c>
      <c r="M4937" s="55">
        <v>2</v>
      </c>
      <c r="N4937" s="56" t="s">
        <v>16</v>
      </c>
      <c r="P4937" s="66"/>
      <c r="Q4937" s="53"/>
      <c r="R4937" s="53"/>
      <c r="S4937" s="53"/>
      <c r="T4937" s="53"/>
      <c r="U4937" s="53"/>
      <c r="V4937" s="53"/>
      <c r="W4937" s="53"/>
      <c r="BY4937" s="53"/>
    </row>
    <row r="4938" spans="2:77" s="52" customFormat="1" ht="13" x14ac:dyDescent="0.3">
      <c r="B4938" s="53" t="s">
        <v>2848</v>
      </c>
      <c r="C4938" s="53" t="s">
        <v>186</v>
      </c>
      <c r="D4938" s="53" t="s">
        <v>3841</v>
      </c>
      <c r="E4938" s="53">
        <v>42.293109999999999</v>
      </c>
      <c r="F4938" s="53">
        <v>-4.8551320000000002</v>
      </c>
      <c r="G4938" s="54">
        <v>826.24749999999995</v>
      </c>
      <c r="H4938" s="53">
        <v>71</v>
      </c>
      <c r="I4938" s="53">
        <v>36</v>
      </c>
      <c r="J4938" s="53">
        <v>35</v>
      </c>
      <c r="K4938" s="52">
        <v>722</v>
      </c>
      <c r="L4938" s="52">
        <v>104.24749999999995</v>
      </c>
      <c r="M4938" s="55">
        <v>2</v>
      </c>
      <c r="N4938" s="56" t="s">
        <v>16</v>
      </c>
      <c r="P4938" s="66"/>
      <c r="Q4938" s="53"/>
      <c r="R4938" s="53"/>
      <c r="S4938" s="53"/>
      <c r="T4938" s="53"/>
      <c r="U4938" s="53"/>
      <c r="V4938" s="53"/>
      <c r="W4938" s="53"/>
      <c r="BY4938" s="53"/>
    </row>
    <row r="4939" spans="2:77" s="52" customFormat="1" ht="13" x14ac:dyDescent="0.3">
      <c r="B4939" s="53" t="s">
        <v>2848</v>
      </c>
      <c r="C4939" s="53" t="s">
        <v>186</v>
      </c>
      <c r="D4939" s="53" t="s">
        <v>3842</v>
      </c>
      <c r="E4939" s="53">
        <v>42.029640000000001</v>
      </c>
      <c r="F4939" s="53">
        <v>-4.5039369999999996</v>
      </c>
      <c r="G4939" s="54">
        <v>756.46759999999995</v>
      </c>
      <c r="H4939" s="53">
        <v>1227</v>
      </c>
      <c r="I4939" s="53">
        <v>634</v>
      </c>
      <c r="J4939" s="53">
        <v>593</v>
      </c>
      <c r="K4939" s="52">
        <v>722</v>
      </c>
      <c r="L4939" s="52">
        <v>34.467599999999948</v>
      </c>
      <c r="M4939" s="55">
        <v>2</v>
      </c>
      <c r="N4939" s="56" t="s">
        <v>16</v>
      </c>
      <c r="P4939" s="66"/>
      <c r="Q4939" s="53"/>
      <c r="R4939" s="53"/>
      <c r="S4939" s="53"/>
      <c r="T4939" s="53"/>
      <c r="U4939" s="53"/>
      <c r="V4939" s="53"/>
      <c r="W4939" s="53"/>
      <c r="BY4939" s="53"/>
    </row>
    <row r="4940" spans="2:77" s="52" customFormat="1" ht="13" x14ac:dyDescent="0.3">
      <c r="B4940" s="53" t="s">
        <v>2848</v>
      </c>
      <c r="C4940" s="53" t="s">
        <v>186</v>
      </c>
      <c r="D4940" s="53" t="s">
        <v>3843</v>
      </c>
      <c r="E4940" s="53">
        <v>42.523989999999998</v>
      </c>
      <c r="F4940" s="53">
        <v>-4.7654120000000004</v>
      </c>
      <c r="G4940" s="54">
        <v>916</v>
      </c>
      <c r="H4940" s="53">
        <v>607</v>
      </c>
      <c r="I4940" s="53">
        <v>348</v>
      </c>
      <c r="J4940" s="53">
        <v>259</v>
      </c>
      <c r="K4940" s="52">
        <v>722</v>
      </c>
      <c r="L4940" s="52">
        <v>194</v>
      </c>
      <c r="M4940" s="55">
        <v>2</v>
      </c>
      <c r="N4940" s="56" t="s">
        <v>16</v>
      </c>
      <c r="P4940" s="66"/>
      <c r="Q4940" s="53"/>
      <c r="R4940" s="53"/>
      <c r="S4940" s="53"/>
      <c r="T4940" s="53"/>
      <c r="U4940" s="53"/>
      <c r="V4940" s="53"/>
      <c r="W4940" s="53"/>
      <c r="BY4940" s="53"/>
    </row>
    <row r="4941" spans="2:77" s="52" customFormat="1" ht="13" x14ac:dyDescent="0.3">
      <c r="B4941" s="53" t="s">
        <v>2848</v>
      </c>
      <c r="C4941" s="53" t="s">
        <v>186</v>
      </c>
      <c r="D4941" s="53" t="s">
        <v>3844</v>
      </c>
      <c r="E4941" s="53">
        <v>42.015079999999998</v>
      </c>
      <c r="F4941" s="53">
        <v>-4.6637230000000001</v>
      </c>
      <c r="G4941" s="54">
        <v>750.00409999999999</v>
      </c>
      <c r="H4941" s="53">
        <v>168</v>
      </c>
      <c r="I4941" s="53">
        <v>92</v>
      </c>
      <c r="J4941" s="53">
        <v>76</v>
      </c>
      <c r="K4941" s="52">
        <v>722</v>
      </c>
      <c r="L4941" s="52">
        <v>28.004099999999994</v>
      </c>
      <c r="M4941" s="55">
        <v>2</v>
      </c>
      <c r="N4941" s="56" t="s">
        <v>16</v>
      </c>
      <c r="P4941" s="66"/>
      <c r="Q4941" s="53"/>
      <c r="R4941" s="53"/>
      <c r="S4941" s="53"/>
      <c r="T4941" s="53"/>
      <c r="U4941" s="53"/>
      <c r="V4941" s="53"/>
      <c r="W4941" s="53"/>
      <c r="BY4941" s="53"/>
    </row>
    <row r="4942" spans="2:77" s="52" customFormat="1" ht="13" x14ac:dyDescent="0.3">
      <c r="B4942" s="53" t="s">
        <v>2848</v>
      </c>
      <c r="C4942" s="53" t="s">
        <v>186</v>
      </c>
      <c r="D4942" s="53" t="s">
        <v>3845</v>
      </c>
      <c r="E4942" s="53">
        <v>42.049869999999999</v>
      </c>
      <c r="F4942" s="53">
        <v>-4.361402</v>
      </c>
      <c r="G4942" s="54">
        <v>785.6046</v>
      </c>
      <c r="H4942" s="53">
        <v>196</v>
      </c>
      <c r="I4942" s="53">
        <v>104</v>
      </c>
      <c r="J4942" s="53">
        <v>92</v>
      </c>
      <c r="K4942" s="52">
        <v>722</v>
      </c>
      <c r="L4942" s="52">
        <v>63.604600000000005</v>
      </c>
      <c r="M4942" s="55">
        <v>2</v>
      </c>
      <c r="N4942" s="56" t="s">
        <v>16</v>
      </c>
      <c r="P4942" s="66"/>
      <c r="Q4942" s="53"/>
      <c r="R4942" s="53"/>
      <c r="S4942" s="53"/>
      <c r="T4942" s="53"/>
      <c r="U4942" s="53"/>
      <c r="V4942" s="53"/>
      <c r="W4942" s="53"/>
      <c r="BY4942" s="53"/>
    </row>
    <row r="4943" spans="2:77" s="52" customFormat="1" ht="13" x14ac:dyDescent="0.3">
      <c r="B4943" s="53" t="s">
        <v>2848</v>
      </c>
      <c r="C4943" s="53" t="s">
        <v>186</v>
      </c>
      <c r="D4943" s="53" t="s">
        <v>3846</v>
      </c>
      <c r="E4943" s="53">
        <v>42.527610000000003</v>
      </c>
      <c r="F4943" s="53">
        <v>-4.4763489999999999</v>
      </c>
      <c r="G4943" s="54">
        <v>904.63279999999997</v>
      </c>
      <c r="H4943" s="53">
        <v>132</v>
      </c>
      <c r="I4943" s="53">
        <v>74</v>
      </c>
      <c r="J4943" s="53">
        <v>58</v>
      </c>
      <c r="K4943" s="52">
        <v>722</v>
      </c>
      <c r="L4943" s="52">
        <v>182.63279999999997</v>
      </c>
      <c r="M4943" s="55">
        <v>2</v>
      </c>
      <c r="N4943" s="56" t="s">
        <v>16</v>
      </c>
      <c r="P4943" s="66"/>
      <c r="Q4943" s="53"/>
      <c r="R4943" s="53"/>
      <c r="S4943" s="53"/>
      <c r="T4943" s="53"/>
      <c r="U4943" s="53"/>
      <c r="V4943" s="53"/>
      <c r="W4943" s="53"/>
      <c r="BY4943" s="53"/>
    </row>
    <row r="4944" spans="2:77" s="52" customFormat="1" ht="13" x14ac:dyDescent="0.3">
      <c r="B4944" s="53" t="s">
        <v>2848</v>
      </c>
      <c r="C4944" s="53" t="s">
        <v>186</v>
      </c>
      <c r="D4944" s="53" t="s">
        <v>3847</v>
      </c>
      <c r="E4944" s="53">
        <v>42.402740000000001</v>
      </c>
      <c r="F4944" s="53">
        <v>-4.6987329999999998</v>
      </c>
      <c r="G4944" s="54">
        <v>857.47979999999995</v>
      </c>
      <c r="H4944" s="53">
        <v>291</v>
      </c>
      <c r="I4944" s="53">
        <v>167</v>
      </c>
      <c r="J4944" s="53">
        <v>124</v>
      </c>
      <c r="K4944" s="52">
        <v>722</v>
      </c>
      <c r="L4944" s="52">
        <v>135.47979999999995</v>
      </c>
      <c r="M4944" s="55">
        <v>2</v>
      </c>
      <c r="N4944" s="56" t="s">
        <v>16</v>
      </c>
      <c r="P4944" s="66"/>
      <c r="Q4944" s="53"/>
      <c r="R4944" s="53"/>
      <c r="S4944" s="53"/>
      <c r="T4944" s="53"/>
      <c r="U4944" s="53"/>
      <c r="V4944" s="53"/>
      <c r="W4944" s="53"/>
      <c r="BY4944" s="53"/>
    </row>
    <row r="4945" spans="2:77" s="52" customFormat="1" ht="13" x14ac:dyDescent="0.3">
      <c r="B4945" s="53" t="s">
        <v>2848</v>
      </c>
      <c r="C4945" s="53" t="s">
        <v>186</v>
      </c>
      <c r="D4945" s="53" t="s">
        <v>3848</v>
      </c>
      <c r="E4945" s="53">
        <v>42.258879999999998</v>
      </c>
      <c r="F4945" s="53">
        <v>-4.6880439999999997</v>
      </c>
      <c r="G4945" s="54">
        <v>835.52880000000005</v>
      </c>
      <c r="H4945" s="53">
        <v>60</v>
      </c>
      <c r="I4945" s="53">
        <v>35</v>
      </c>
      <c r="J4945" s="53">
        <v>25</v>
      </c>
      <c r="K4945" s="52">
        <v>722</v>
      </c>
      <c r="L4945" s="52">
        <v>113.52880000000005</v>
      </c>
      <c r="M4945" s="55">
        <v>2</v>
      </c>
      <c r="N4945" s="56" t="s">
        <v>16</v>
      </c>
      <c r="P4945" s="66"/>
      <c r="Q4945" s="53"/>
      <c r="R4945" s="53"/>
      <c r="S4945" s="53"/>
      <c r="T4945" s="53"/>
      <c r="U4945" s="53"/>
      <c r="V4945" s="53"/>
      <c r="W4945" s="53"/>
      <c r="BY4945" s="53"/>
    </row>
    <row r="4946" spans="2:77" s="52" customFormat="1" ht="13" x14ac:dyDescent="0.3">
      <c r="B4946" s="53" t="s">
        <v>2848</v>
      </c>
      <c r="C4946" s="53" t="s">
        <v>186</v>
      </c>
      <c r="D4946" s="53" t="s">
        <v>3849</v>
      </c>
      <c r="E4946" s="53">
        <v>41.948259999999998</v>
      </c>
      <c r="F4946" s="53">
        <v>-4.5155380000000003</v>
      </c>
      <c r="G4946" s="54">
        <v>727.29470000000003</v>
      </c>
      <c r="H4946" s="53">
        <v>6177</v>
      </c>
      <c r="I4946" s="53">
        <v>3190</v>
      </c>
      <c r="J4946" s="53">
        <v>2987</v>
      </c>
      <c r="K4946" s="52">
        <v>722</v>
      </c>
      <c r="L4946" s="52">
        <v>5.2947000000000344</v>
      </c>
      <c r="M4946" s="55">
        <v>2</v>
      </c>
      <c r="N4946" s="56" t="s">
        <v>16</v>
      </c>
      <c r="P4946" s="66"/>
      <c r="Q4946" s="53"/>
      <c r="R4946" s="53"/>
      <c r="S4946" s="53"/>
      <c r="T4946" s="53"/>
      <c r="U4946" s="53"/>
      <c r="V4946" s="53"/>
      <c r="W4946" s="53"/>
      <c r="BY4946" s="53"/>
    </row>
    <row r="4947" spans="2:77" s="52" customFormat="1" ht="13" x14ac:dyDescent="0.3">
      <c r="B4947" s="53" t="s">
        <v>2848</v>
      </c>
      <c r="C4947" s="53" t="s">
        <v>186</v>
      </c>
      <c r="D4947" s="53" t="s">
        <v>3850</v>
      </c>
      <c r="E4947" s="53">
        <v>42.241050000000001</v>
      </c>
      <c r="F4947" s="53">
        <v>-4.7424160000000004</v>
      </c>
      <c r="G4947" s="54">
        <v>840</v>
      </c>
      <c r="H4947" s="53">
        <v>101</v>
      </c>
      <c r="I4947" s="53">
        <v>54</v>
      </c>
      <c r="J4947" s="53">
        <v>47</v>
      </c>
      <c r="K4947" s="52">
        <v>722</v>
      </c>
      <c r="L4947" s="52">
        <v>118</v>
      </c>
      <c r="M4947" s="55">
        <v>2</v>
      </c>
      <c r="N4947" s="56" t="s">
        <v>16</v>
      </c>
      <c r="P4947" s="66"/>
      <c r="Q4947" s="53"/>
      <c r="R4947" s="53"/>
      <c r="S4947" s="53"/>
      <c r="T4947" s="53"/>
      <c r="U4947" s="53"/>
      <c r="V4947" s="53"/>
      <c r="W4947" s="53"/>
      <c r="BY4947" s="53"/>
    </row>
    <row r="4948" spans="2:77" s="52" customFormat="1" ht="13" x14ac:dyDescent="0.3">
      <c r="B4948" s="53" t="s">
        <v>2848</v>
      </c>
      <c r="C4948" s="53" t="s">
        <v>186</v>
      </c>
      <c r="D4948" s="53" t="s">
        <v>3851</v>
      </c>
      <c r="E4948" s="53">
        <v>42.508899999999997</v>
      </c>
      <c r="F4948" s="53">
        <v>-4.5176569999999998</v>
      </c>
      <c r="G4948" s="54">
        <v>872.76210000000003</v>
      </c>
      <c r="H4948" s="53">
        <v>106</v>
      </c>
      <c r="I4948" s="53">
        <v>61</v>
      </c>
      <c r="J4948" s="53">
        <v>45</v>
      </c>
      <c r="K4948" s="52">
        <v>722</v>
      </c>
      <c r="L4948" s="52">
        <v>150.76210000000003</v>
      </c>
      <c r="M4948" s="55">
        <v>2</v>
      </c>
      <c r="N4948" s="56" t="s">
        <v>16</v>
      </c>
      <c r="P4948" s="66"/>
      <c r="Q4948" s="53"/>
      <c r="R4948" s="53"/>
      <c r="S4948" s="53"/>
      <c r="T4948" s="53"/>
      <c r="U4948" s="53"/>
      <c r="V4948" s="53"/>
      <c r="W4948" s="53"/>
      <c r="BY4948" s="53"/>
    </row>
    <row r="4949" spans="2:77" s="52" customFormat="1" ht="13" x14ac:dyDescent="0.3">
      <c r="B4949" s="53" t="s">
        <v>2848</v>
      </c>
      <c r="C4949" s="53" t="s">
        <v>186</v>
      </c>
      <c r="D4949" s="53" t="s">
        <v>3852</v>
      </c>
      <c r="E4949" s="53">
        <v>42.515689999999999</v>
      </c>
      <c r="F4949" s="53">
        <v>-4.3957410000000001</v>
      </c>
      <c r="G4949" s="54">
        <v>871.59849999999994</v>
      </c>
      <c r="H4949" s="53">
        <v>76</v>
      </c>
      <c r="I4949" s="53">
        <v>47</v>
      </c>
      <c r="J4949" s="53">
        <v>29</v>
      </c>
      <c r="K4949" s="52">
        <v>722</v>
      </c>
      <c r="L4949" s="52">
        <v>149.59849999999994</v>
      </c>
      <c r="M4949" s="55">
        <v>2</v>
      </c>
      <c r="N4949" s="56" t="s">
        <v>16</v>
      </c>
      <c r="P4949" s="66"/>
      <c r="Q4949" s="53"/>
      <c r="R4949" s="53"/>
      <c r="S4949" s="53"/>
      <c r="T4949" s="53"/>
      <c r="U4949" s="53"/>
      <c r="V4949" s="53"/>
      <c r="W4949" s="53"/>
      <c r="BY4949" s="53"/>
    </row>
    <row r="4950" spans="2:77" s="52" customFormat="1" ht="13" x14ac:dyDescent="0.3">
      <c r="B4950" s="53" t="s">
        <v>2848</v>
      </c>
      <c r="C4950" s="53" t="s">
        <v>186</v>
      </c>
      <c r="D4950" s="53" t="s">
        <v>3853</v>
      </c>
      <c r="E4950" s="53">
        <v>42.297449999999998</v>
      </c>
      <c r="F4950" s="53">
        <v>-4.5000020000000003</v>
      </c>
      <c r="G4950" s="54">
        <v>789.47659999999996</v>
      </c>
      <c r="H4950" s="53">
        <v>13</v>
      </c>
      <c r="I4950" s="53">
        <v>10</v>
      </c>
      <c r="J4950" s="53">
        <v>3</v>
      </c>
      <c r="K4950" s="52">
        <v>722</v>
      </c>
      <c r="L4950" s="52">
        <v>67.476599999999962</v>
      </c>
      <c r="M4950" s="55">
        <v>2</v>
      </c>
      <c r="N4950" s="56" t="s">
        <v>16</v>
      </c>
      <c r="P4950" s="66"/>
      <c r="Q4950" s="53"/>
      <c r="R4950" s="53"/>
      <c r="S4950" s="53"/>
      <c r="T4950" s="53"/>
      <c r="U4950" s="53"/>
      <c r="V4950" s="53"/>
      <c r="W4950" s="53"/>
      <c r="BY4950" s="53"/>
    </row>
    <row r="4951" spans="2:77" s="52" customFormat="1" ht="13" x14ac:dyDescent="0.3">
      <c r="B4951" s="53" t="s">
        <v>2848</v>
      </c>
      <c r="C4951" s="53" t="s">
        <v>186</v>
      </c>
      <c r="D4951" s="53" t="s">
        <v>3854</v>
      </c>
      <c r="E4951" s="53">
        <v>42.42107</v>
      </c>
      <c r="F4951" s="53">
        <v>-4.7843359999999997</v>
      </c>
      <c r="G4951" s="54">
        <v>902.78989999999999</v>
      </c>
      <c r="H4951" s="53">
        <v>260</v>
      </c>
      <c r="I4951" s="53">
        <v>125</v>
      </c>
      <c r="J4951" s="53">
        <v>135</v>
      </c>
      <c r="K4951" s="52">
        <v>722</v>
      </c>
      <c r="L4951" s="52">
        <v>180.78989999999999</v>
      </c>
      <c r="M4951" s="55">
        <v>2</v>
      </c>
      <c r="N4951" s="56" t="s">
        <v>16</v>
      </c>
      <c r="P4951" s="66"/>
      <c r="Q4951" s="53"/>
      <c r="R4951" s="53"/>
      <c r="S4951" s="53"/>
      <c r="T4951" s="53"/>
      <c r="U4951" s="53"/>
      <c r="V4951" s="53"/>
      <c r="W4951" s="53"/>
      <c r="BY4951" s="53"/>
    </row>
    <row r="4952" spans="2:77" s="52" customFormat="1" ht="13" x14ac:dyDescent="0.3">
      <c r="B4952" s="53" t="s">
        <v>2848</v>
      </c>
      <c r="C4952" s="53" t="s">
        <v>186</v>
      </c>
      <c r="D4952" s="53" t="s">
        <v>3855</v>
      </c>
      <c r="E4952" s="53">
        <v>42.042580000000001</v>
      </c>
      <c r="F4952" s="53">
        <v>-4.9131689999999999</v>
      </c>
      <c r="G4952" s="54">
        <v>767.28330000000005</v>
      </c>
      <c r="H4952" s="53">
        <v>961</v>
      </c>
      <c r="I4952" s="53">
        <v>508</v>
      </c>
      <c r="J4952" s="53">
        <v>453</v>
      </c>
      <c r="K4952" s="52">
        <v>722</v>
      </c>
      <c r="L4952" s="52">
        <v>45.283300000000054</v>
      </c>
      <c r="M4952" s="55">
        <v>2</v>
      </c>
      <c r="N4952" s="56" t="s">
        <v>16</v>
      </c>
      <c r="P4952" s="66"/>
      <c r="Q4952" s="53"/>
      <c r="R4952" s="53"/>
      <c r="S4952" s="53"/>
      <c r="T4952" s="53"/>
      <c r="U4952" s="53"/>
      <c r="V4952" s="53"/>
      <c r="W4952" s="53"/>
      <c r="BY4952" s="53"/>
    </row>
    <row r="4953" spans="2:77" s="52" customFormat="1" ht="13" x14ac:dyDescent="0.3">
      <c r="B4953" s="53" t="s">
        <v>2848</v>
      </c>
      <c r="C4953" s="53" t="s">
        <v>186</v>
      </c>
      <c r="D4953" s="53" t="s">
        <v>3856</v>
      </c>
      <c r="E4953" s="53">
        <v>42.412199999999999</v>
      </c>
      <c r="F4953" s="53">
        <v>-4.4966200000000001</v>
      </c>
      <c r="G4953" s="54">
        <v>841.26969999999994</v>
      </c>
      <c r="H4953" s="53">
        <v>184</v>
      </c>
      <c r="I4953" s="53">
        <v>98</v>
      </c>
      <c r="J4953" s="53">
        <v>86</v>
      </c>
      <c r="K4953" s="52">
        <v>722</v>
      </c>
      <c r="L4953" s="52">
        <v>119.26969999999994</v>
      </c>
      <c r="M4953" s="55">
        <v>2</v>
      </c>
      <c r="N4953" s="56" t="s">
        <v>16</v>
      </c>
      <c r="P4953" s="66"/>
      <c r="Q4953" s="53"/>
      <c r="R4953" s="53"/>
      <c r="S4953" s="53"/>
      <c r="T4953" s="53"/>
      <c r="U4953" s="53"/>
      <c r="V4953" s="53"/>
      <c r="W4953" s="53"/>
      <c r="BY4953" s="53"/>
    </row>
    <row r="4954" spans="2:77" s="52" customFormat="1" ht="13" x14ac:dyDescent="0.3">
      <c r="B4954" s="53" t="s">
        <v>2848</v>
      </c>
      <c r="C4954" s="53" t="s">
        <v>186</v>
      </c>
      <c r="D4954" s="53" t="s">
        <v>3857</v>
      </c>
      <c r="E4954" s="53">
        <v>42.532389999999999</v>
      </c>
      <c r="F4954" s="53">
        <v>-4.5573740000000003</v>
      </c>
      <c r="G4954" s="54">
        <v>867.39509999999996</v>
      </c>
      <c r="H4954" s="53">
        <v>72</v>
      </c>
      <c r="I4954" s="53">
        <v>51</v>
      </c>
      <c r="J4954" s="53">
        <v>21</v>
      </c>
      <c r="K4954" s="52">
        <v>722</v>
      </c>
      <c r="L4954" s="52">
        <v>145.39509999999996</v>
      </c>
      <c r="M4954" s="55">
        <v>2</v>
      </c>
      <c r="N4954" s="56" t="s">
        <v>16</v>
      </c>
      <c r="P4954" s="66"/>
      <c r="Q4954" s="53"/>
      <c r="R4954" s="53"/>
      <c r="S4954" s="53"/>
      <c r="T4954" s="53"/>
      <c r="U4954" s="53"/>
      <c r="V4954" s="53"/>
      <c r="W4954" s="53"/>
      <c r="BY4954" s="53"/>
    </row>
    <row r="4955" spans="2:77" s="52" customFormat="1" ht="13" x14ac:dyDescent="0.3">
      <c r="B4955" s="53" t="s">
        <v>2848</v>
      </c>
      <c r="C4955" s="53" t="s">
        <v>186</v>
      </c>
      <c r="D4955" s="53" t="s">
        <v>3858</v>
      </c>
      <c r="E4955" s="53">
        <v>42.3765</v>
      </c>
      <c r="F4955" s="53">
        <v>-4.6713040000000001</v>
      </c>
      <c r="G4955" s="54">
        <v>843.3107</v>
      </c>
      <c r="H4955" s="53">
        <v>201</v>
      </c>
      <c r="I4955" s="53">
        <v>99</v>
      </c>
      <c r="J4955" s="53">
        <v>102</v>
      </c>
      <c r="K4955" s="52">
        <v>722</v>
      </c>
      <c r="L4955" s="52">
        <v>121.3107</v>
      </c>
      <c r="M4955" s="55">
        <v>2</v>
      </c>
      <c r="N4955" s="56" t="s">
        <v>16</v>
      </c>
      <c r="P4955" s="66"/>
      <c r="Q4955" s="53"/>
      <c r="R4955" s="53"/>
      <c r="S4955" s="53"/>
      <c r="T4955" s="53"/>
      <c r="U4955" s="53"/>
      <c r="V4955" s="53"/>
      <c r="W4955" s="53"/>
      <c r="BY4955" s="53"/>
    </row>
    <row r="4956" spans="2:77" s="52" customFormat="1" ht="13" x14ac:dyDescent="0.3">
      <c r="B4956" s="53" t="s">
        <v>2848</v>
      </c>
      <c r="C4956" s="53" t="s">
        <v>186</v>
      </c>
      <c r="D4956" s="53" t="s">
        <v>3859</v>
      </c>
      <c r="E4956" s="53">
        <v>42.089170000000003</v>
      </c>
      <c r="F4956" s="53">
        <v>-4.6130969999999998</v>
      </c>
      <c r="G4956" s="54">
        <v>760.16309999999999</v>
      </c>
      <c r="H4956" s="53">
        <v>777</v>
      </c>
      <c r="I4956" s="53">
        <v>395</v>
      </c>
      <c r="J4956" s="53">
        <v>382</v>
      </c>
      <c r="K4956" s="52">
        <v>722</v>
      </c>
      <c r="L4956" s="52">
        <v>38.163099999999986</v>
      </c>
      <c r="M4956" s="55">
        <v>2</v>
      </c>
      <c r="N4956" s="56" t="s">
        <v>16</v>
      </c>
      <c r="P4956" s="66"/>
      <c r="Q4956" s="53"/>
      <c r="R4956" s="53"/>
      <c r="S4956" s="53"/>
      <c r="T4956" s="53"/>
      <c r="U4956" s="53"/>
      <c r="V4956" s="53"/>
      <c r="W4956" s="53"/>
      <c r="BY4956" s="53"/>
    </row>
    <row r="4957" spans="2:77" s="52" customFormat="1" ht="13" x14ac:dyDescent="0.3">
      <c r="B4957" s="53" t="s">
        <v>2848</v>
      </c>
      <c r="C4957" s="53" t="s">
        <v>186</v>
      </c>
      <c r="D4957" s="53" t="s">
        <v>3860</v>
      </c>
      <c r="E4957" s="53">
        <v>41.961660000000002</v>
      </c>
      <c r="F4957" s="53">
        <v>-4.3424990000000001</v>
      </c>
      <c r="G4957" s="54">
        <v>764.90329999999994</v>
      </c>
      <c r="H4957" s="53">
        <v>383</v>
      </c>
      <c r="I4957" s="53">
        <v>179</v>
      </c>
      <c r="J4957" s="53">
        <v>204</v>
      </c>
      <c r="K4957" s="52">
        <v>722</v>
      </c>
      <c r="L4957" s="52">
        <v>42.903299999999945</v>
      </c>
      <c r="M4957" s="55">
        <v>2</v>
      </c>
      <c r="N4957" s="56" t="s">
        <v>16</v>
      </c>
      <c r="P4957" s="66"/>
      <c r="Q4957" s="53"/>
      <c r="R4957" s="53"/>
      <c r="S4957" s="53"/>
      <c r="T4957" s="53"/>
      <c r="U4957" s="53"/>
      <c r="V4957" s="53"/>
      <c r="W4957" s="53"/>
      <c r="BY4957" s="53"/>
    </row>
    <row r="4958" spans="2:77" s="52" customFormat="1" ht="13" x14ac:dyDescent="0.3">
      <c r="B4958" s="53" t="s">
        <v>2848</v>
      </c>
      <c r="C4958" s="53" t="s">
        <v>186</v>
      </c>
      <c r="D4958" s="53" t="s">
        <v>3861</v>
      </c>
      <c r="E4958" s="53">
        <v>41.944519999999997</v>
      </c>
      <c r="F4958" s="53">
        <v>-4.8557370000000004</v>
      </c>
      <c r="G4958" s="54">
        <v>755.41200000000003</v>
      </c>
      <c r="H4958" s="53">
        <v>112</v>
      </c>
      <c r="I4958" s="53">
        <v>62</v>
      </c>
      <c r="J4958" s="53">
        <v>50</v>
      </c>
      <c r="K4958" s="52">
        <v>722</v>
      </c>
      <c r="L4958" s="52">
        <v>33.412000000000035</v>
      </c>
      <c r="M4958" s="55">
        <v>2</v>
      </c>
      <c r="N4958" s="56" t="s">
        <v>16</v>
      </c>
      <c r="P4958" s="66"/>
      <c r="Q4958" s="53"/>
      <c r="R4958" s="53"/>
      <c r="S4958" s="53"/>
      <c r="T4958" s="53"/>
      <c r="U4958" s="53"/>
      <c r="V4958" s="53"/>
      <c r="W4958" s="53"/>
      <c r="BY4958" s="53"/>
    </row>
    <row r="4959" spans="2:77" s="52" customFormat="1" ht="13" x14ac:dyDescent="0.3">
      <c r="B4959" s="53" t="s">
        <v>2848</v>
      </c>
      <c r="C4959" s="53" t="s">
        <v>186</v>
      </c>
      <c r="D4959" s="53" t="s">
        <v>3862</v>
      </c>
      <c r="E4959" s="53">
        <v>42.211739999999999</v>
      </c>
      <c r="F4959" s="53">
        <v>-4.2453700000000003</v>
      </c>
      <c r="G4959" s="54">
        <v>766.67660000000001</v>
      </c>
      <c r="H4959" s="53">
        <v>24</v>
      </c>
      <c r="I4959" s="53">
        <v>16</v>
      </c>
      <c r="J4959" s="53">
        <v>8</v>
      </c>
      <c r="K4959" s="52">
        <v>722</v>
      </c>
      <c r="L4959" s="52">
        <v>44.676600000000008</v>
      </c>
      <c r="M4959" s="55">
        <v>2</v>
      </c>
      <c r="N4959" s="56" t="s">
        <v>16</v>
      </c>
      <c r="P4959" s="66"/>
      <c r="Q4959" s="53"/>
      <c r="R4959" s="53"/>
      <c r="S4959" s="53"/>
      <c r="T4959" s="53"/>
      <c r="U4959" s="53"/>
      <c r="V4959" s="53"/>
      <c r="W4959" s="53"/>
      <c r="BY4959" s="53"/>
    </row>
    <row r="4960" spans="2:77" s="52" customFormat="1" ht="13" x14ac:dyDescent="0.3">
      <c r="B4960" s="53" t="s">
        <v>2848</v>
      </c>
      <c r="C4960" s="53" t="s">
        <v>186</v>
      </c>
      <c r="D4960" s="53" t="s">
        <v>3863</v>
      </c>
      <c r="E4960" s="53">
        <v>42.144530000000003</v>
      </c>
      <c r="F4960" s="53">
        <v>-4.0947789999999999</v>
      </c>
      <c r="G4960" s="54">
        <v>764.42039999999997</v>
      </c>
      <c r="H4960" s="53">
        <v>141</v>
      </c>
      <c r="I4960" s="53">
        <v>73</v>
      </c>
      <c r="J4960" s="53">
        <v>68</v>
      </c>
      <c r="K4960" s="52">
        <v>722</v>
      </c>
      <c r="L4960" s="52">
        <v>42.420399999999972</v>
      </c>
      <c r="M4960" s="55">
        <v>2</v>
      </c>
      <c r="N4960" s="56" t="s">
        <v>16</v>
      </c>
      <c r="P4960" s="66"/>
      <c r="Q4960" s="53"/>
      <c r="R4960" s="53"/>
      <c r="S4960" s="53"/>
      <c r="T4960" s="53"/>
      <c r="U4960" s="53"/>
      <c r="V4960" s="53"/>
      <c r="W4960" s="53"/>
      <c r="BY4960" s="53"/>
    </row>
    <row r="4961" spans="2:77" s="52" customFormat="1" ht="13" x14ac:dyDescent="0.3">
      <c r="B4961" s="53" t="s">
        <v>2848</v>
      </c>
      <c r="C4961" s="53" t="s">
        <v>186</v>
      </c>
      <c r="D4961" s="53" t="s">
        <v>3864</v>
      </c>
      <c r="E4961" s="53">
        <v>42.245010000000001</v>
      </c>
      <c r="F4961" s="53">
        <v>-4.5958610000000002</v>
      </c>
      <c r="G4961" s="54">
        <v>790.94910000000004</v>
      </c>
      <c r="H4961" s="53">
        <v>417</v>
      </c>
      <c r="I4961" s="53">
        <v>226</v>
      </c>
      <c r="J4961" s="53">
        <v>191</v>
      </c>
      <c r="K4961" s="52">
        <v>722</v>
      </c>
      <c r="L4961" s="52">
        <v>68.949100000000044</v>
      </c>
      <c r="M4961" s="55">
        <v>2</v>
      </c>
      <c r="N4961" s="56" t="s">
        <v>16</v>
      </c>
      <c r="P4961" s="66"/>
      <c r="Q4961" s="53"/>
      <c r="R4961" s="53"/>
      <c r="S4961" s="53"/>
      <c r="T4961" s="53"/>
      <c r="U4961" s="53"/>
      <c r="V4961" s="53"/>
      <c r="W4961" s="53"/>
      <c r="BY4961" s="53"/>
    </row>
    <row r="4962" spans="2:77" s="52" customFormat="1" ht="13" x14ac:dyDescent="0.3">
      <c r="B4962" s="53" t="s">
        <v>2848</v>
      </c>
      <c r="C4962" s="53" t="s">
        <v>186</v>
      </c>
      <c r="D4962" s="53" t="s">
        <v>3865</v>
      </c>
      <c r="E4962" s="53">
        <v>42.551929999999999</v>
      </c>
      <c r="F4962" s="53">
        <v>-4.8481310000000004</v>
      </c>
      <c r="G4962" s="54">
        <v>1001.102</v>
      </c>
      <c r="H4962" s="53">
        <v>368</v>
      </c>
      <c r="I4962" s="53">
        <v>218</v>
      </c>
      <c r="J4962" s="53">
        <v>150</v>
      </c>
      <c r="K4962" s="52">
        <v>722</v>
      </c>
      <c r="L4962" s="52">
        <v>279.10199999999998</v>
      </c>
      <c r="M4962" s="55">
        <v>4</v>
      </c>
      <c r="N4962" s="56" t="s">
        <v>17</v>
      </c>
      <c r="P4962" s="66"/>
      <c r="Q4962" s="53"/>
      <c r="R4962" s="53"/>
      <c r="S4962" s="53"/>
      <c r="T4962" s="53"/>
      <c r="U4962" s="53"/>
      <c r="V4962" s="53"/>
      <c r="W4962" s="53"/>
      <c r="BY4962" s="53"/>
    </row>
    <row r="4963" spans="2:77" s="52" customFormat="1" ht="13" x14ac:dyDescent="0.3">
      <c r="B4963" s="53" t="s">
        <v>2848</v>
      </c>
      <c r="C4963" s="53" t="s">
        <v>186</v>
      </c>
      <c r="D4963" s="53" t="s">
        <v>3866</v>
      </c>
      <c r="E4963" s="53">
        <v>42.295119999999997</v>
      </c>
      <c r="F4963" s="53">
        <v>-4.4820549999999999</v>
      </c>
      <c r="G4963" s="54">
        <v>787.00019999999995</v>
      </c>
      <c r="H4963" s="53">
        <v>92</v>
      </c>
      <c r="I4963" s="53">
        <v>48</v>
      </c>
      <c r="J4963" s="53">
        <v>44</v>
      </c>
      <c r="K4963" s="52">
        <v>722</v>
      </c>
      <c r="L4963" s="52">
        <v>65.00019999999995</v>
      </c>
      <c r="M4963" s="55">
        <v>2</v>
      </c>
      <c r="N4963" s="56" t="s">
        <v>16</v>
      </c>
      <c r="P4963" s="66"/>
      <c r="Q4963" s="53"/>
      <c r="R4963" s="53"/>
      <c r="S4963" s="53"/>
      <c r="T4963" s="53"/>
      <c r="U4963" s="53"/>
      <c r="V4963" s="53"/>
      <c r="W4963" s="53"/>
      <c r="BY4963" s="53"/>
    </row>
    <row r="4964" spans="2:77" s="52" customFormat="1" ht="13" x14ac:dyDescent="0.3">
      <c r="B4964" s="53" t="s">
        <v>6719</v>
      </c>
      <c r="C4964" s="53" t="s">
        <v>188</v>
      </c>
      <c r="D4964" s="53" t="s">
        <v>6720</v>
      </c>
      <c r="E4964" s="53">
        <v>39.930639999999997</v>
      </c>
      <c r="F4964" s="53">
        <v>4.1399869999999996</v>
      </c>
      <c r="G4964" s="54">
        <v>114</v>
      </c>
      <c r="H4964" s="53">
        <v>9257</v>
      </c>
      <c r="I4964" s="53">
        <v>4643</v>
      </c>
      <c r="J4964" s="53">
        <v>4614</v>
      </c>
      <c r="K4964" s="52">
        <v>1</v>
      </c>
      <c r="L4964" s="52">
        <v>113</v>
      </c>
      <c r="M4964" s="55">
        <v>2</v>
      </c>
      <c r="N4964" s="61" t="s">
        <v>14</v>
      </c>
      <c r="P4964" s="66"/>
      <c r="Q4964" s="53"/>
      <c r="R4964" s="53"/>
      <c r="S4964" s="53"/>
      <c r="T4964" s="53"/>
      <c r="U4964" s="53"/>
      <c r="V4964" s="53"/>
      <c r="W4964" s="53"/>
      <c r="BY4964" s="53"/>
    </row>
    <row r="4965" spans="2:77" s="52" customFormat="1" ht="13" x14ac:dyDescent="0.3">
      <c r="B4965" s="53" t="s">
        <v>6719</v>
      </c>
      <c r="C4965" s="53" t="s">
        <v>188</v>
      </c>
      <c r="D4965" s="53" t="s">
        <v>6721</v>
      </c>
      <c r="E4965" s="53">
        <v>39.706850000000003</v>
      </c>
      <c r="F4965" s="53">
        <v>2.7905479999999998</v>
      </c>
      <c r="G4965" s="54">
        <v>224.2227</v>
      </c>
      <c r="H4965" s="53">
        <v>5327</v>
      </c>
      <c r="I4965" s="53">
        <v>2629</v>
      </c>
      <c r="J4965" s="53">
        <v>2698</v>
      </c>
      <c r="K4965" s="52">
        <v>1</v>
      </c>
      <c r="L4965" s="52">
        <v>223.2227</v>
      </c>
      <c r="M4965" s="55">
        <v>4</v>
      </c>
      <c r="N4965" s="61" t="s">
        <v>14</v>
      </c>
      <c r="P4965" s="66"/>
      <c r="Q4965" s="53"/>
      <c r="R4965" s="53"/>
      <c r="S4965" s="53"/>
      <c r="T4965" s="53"/>
      <c r="U4965" s="53"/>
      <c r="V4965" s="53"/>
      <c r="W4965" s="53"/>
      <c r="BY4965" s="53"/>
    </row>
    <row r="4966" spans="2:77" s="52" customFormat="1" ht="13" x14ac:dyDescent="0.3">
      <c r="B4966" s="53" t="s">
        <v>6719</v>
      </c>
      <c r="C4966" s="53" t="s">
        <v>188</v>
      </c>
      <c r="D4966" s="53" t="s">
        <v>6722</v>
      </c>
      <c r="E4966" s="53">
        <v>39.852310000000003</v>
      </c>
      <c r="F4966" s="53">
        <v>3.1220270000000001</v>
      </c>
      <c r="G4966" s="54">
        <v>15.67431</v>
      </c>
      <c r="H4966" s="53">
        <v>19071</v>
      </c>
      <c r="I4966" s="53">
        <v>9704</v>
      </c>
      <c r="J4966" s="53">
        <v>9367</v>
      </c>
      <c r="K4966" s="52">
        <v>1</v>
      </c>
      <c r="L4966" s="52">
        <v>14.67431</v>
      </c>
      <c r="M4966" s="55">
        <v>2</v>
      </c>
      <c r="N4966" s="61" t="s">
        <v>14</v>
      </c>
      <c r="P4966" s="66"/>
      <c r="Q4966" s="53"/>
      <c r="R4966" s="53"/>
      <c r="S4966" s="53"/>
      <c r="T4966" s="53"/>
      <c r="U4966" s="53"/>
      <c r="V4966" s="53"/>
      <c r="W4966" s="53"/>
      <c r="BY4966" s="53"/>
    </row>
    <row r="4967" spans="2:77" s="52" customFormat="1" ht="13" x14ac:dyDescent="0.3">
      <c r="B4967" s="53" t="s">
        <v>6719</v>
      </c>
      <c r="C4967" s="53" t="s">
        <v>188</v>
      </c>
      <c r="D4967" s="53" t="s">
        <v>6723</v>
      </c>
      <c r="E4967" s="53">
        <v>39.559690000000003</v>
      </c>
      <c r="F4967" s="53">
        <v>2.8925730000000001</v>
      </c>
      <c r="G4967" s="54">
        <v>193.2809</v>
      </c>
      <c r="H4967" s="53">
        <v>5050</v>
      </c>
      <c r="I4967" s="53">
        <v>2632</v>
      </c>
      <c r="J4967" s="53">
        <v>2418</v>
      </c>
      <c r="K4967" s="52">
        <v>1</v>
      </c>
      <c r="L4967" s="52">
        <v>192.2809</v>
      </c>
      <c r="M4967" s="55">
        <v>2</v>
      </c>
      <c r="N4967" s="61" t="s">
        <v>14</v>
      </c>
      <c r="P4967" s="66"/>
      <c r="Q4967" s="53"/>
      <c r="R4967" s="53"/>
      <c r="S4967" s="53"/>
      <c r="T4967" s="53"/>
      <c r="U4967" s="53"/>
      <c r="V4967" s="53"/>
      <c r="W4967" s="53"/>
      <c r="BY4967" s="53"/>
    </row>
    <row r="4968" spans="2:77" s="52" customFormat="1" ht="13" x14ac:dyDescent="0.3">
      <c r="B4968" s="53" t="s">
        <v>6719</v>
      </c>
      <c r="C4968" s="53" t="s">
        <v>188</v>
      </c>
      <c r="D4968" s="53" t="s">
        <v>6724</v>
      </c>
      <c r="E4968" s="53">
        <v>39.570799999999998</v>
      </c>
      <c r="F4968" s="53">
        <v>2.4213650000000002</v>
      </c>
      <c r="G4968" s="54">
        <v>60.202640000000002</v>
      </c>
      <c r="H4968" s="53">
        <v>11685</v>
      </c>
      <c r="I4968" s="53">
        <v>5898</v>
      </c>
      <c r="J4968" s="53">
        <v>5787</v>
      </c>
      <c r="K4968" s="52">
        <v>1</v>
      </c>
      <c r="L4968" s="52">
        <v>59.202640000000002</v>
      </c>
      <c r="M4968" s="55">
        <v>2</v>
      </c>
      <c r="N4968" s="61" t="s">
        <v>14</v>
      </c>
      <c r="P4968" s="66"/>
      <c r="Q4968" s="53"/>
      <c r="R4968" s="53"/>
      <c r="S4968" s="53"/>
      <c r="T4968" s="53"/>
      <c r="U4968" s="53"/>
      <c r="V4968" s="53"/>
      <c r="W4968" s="53"/>
      <c r="BY4968" s="53"/>
    </row>
    <row r="4969" spans="2:77" s="52" customFormat="1" ht="13" x14ac:dyDescent="0.3">
      <c r="B4969" s="53" t="s">
        <v>6719</v>
      </c>
      <c r="C4969" s="53" t="s">
        <v>188</v>
      </c>
      <c r="D4969" s="53" t="s">
        <v>6725</v>
      </c>
      <c r="E4969" s="53">
        <v>39.649430000000002</v>
      </c>
      <c r="F4969" s="53">
        <v>3.1108600000000002</v>
      </c>
      <c r="G4969" s="54">
        <v>122.64190000000001</v>
      </c>
      <c r="H4969" s="53">
        <v>872</v>
      </c>
      <c r="I4969" s="53">
        <v>461</v>
      </c>
      <c r="J4969" s="53">
        <v>411</v>
      </c>
      <c r="K4969" s="52">
        <v>1</v>
      </c>
      <c r="L4969" s="52">
        <v>121.64190000000001</v>
      </c>
      <c r="M4969" s="55">
        <v>2</v>
      </c>
      <c r="N4969" s="61" t="s">
        <v>14</v>
      </c>
      <c r="P4969" s="66"/>
      <c r="Q4969" s="53"/>
      <c r="R4969" s="53"/>
      <c r="S4969" s="53"/>
      <c r="T4969" s="53"/>
      <c r="U4969" s="53"/>
      <c r="V4969" s="53"/>
      <c r="W4969" s="53"/>
      <c r="BY4969" s="53"/>
    </row>
    <row r="4970" spans="2:77" s="52" customFormat="1" ht="13" x14ac:dyDescent="0.3">
      <c r="B4970" s="53" t="s">
        <v>6719</v>
      </c>
      <c r="C4970" s="53" t="s">
        <v>188</v>
      </c>
      <c r="D4970" s="53" t="s">
        <v>6726</v>
      </c>
      <c r="E4970" s="53">
        <v>39.692149999999998</v>
      </c>
      <c r="F4970" s="53">
        <v>3.3490730000000002</v>
      </c>
      <c r="G4970" s="54">
        <v>130.6105</v>
      </c>
      <c r="H4970" s="53">
        <v>7411</v>
      </c>
      <c r="I4970" s="53">
        <v>3727</v>
      </c>
      <c r="J4970" s="53">
        <v>3684</v>
      </c>
      <c r="K4970" s="52">
        <v>1</v>
      </c>
      <c r="L4970" s="52">
        <v>129.6105</v>
      </c>
      <c r="M4970" s="55">
        <v>2</v>
      </c>
      <c r="N4970" s="61" t="s">
        <v>14</v>
      </c>
      <c r="P4970" s="66"/>
      <c r="Q4970" s="53"/>
      <c r="R4970" s="53"/>
      <c r="S4970" s="53"/>
      <c r="T4970" s="53"/>
      <c r="U4970" s="53"/>
      <c r="V4970" s="53"/>
      <c r="W4970" s="53"/>
      <c r="BY4970" s="53"/>
    </row>
    <row r="4971" spans="2:77" s="52" customFormat="1" ht="13" x14ac:dyDescent="0.3">
      <c r="B4971" s="53" t="s">
        <v>6719</v>
      </c>
      <c r="C4971" s="53" t="s">
        <v>188</v>
      </c>
      <c r="D4971" s="53" t="s">
        <v>6727</v>
      </c>
      <c r="E4971" s="53">
        <v>39.687179999999998</v>
      </c>
      <c r="F4971" s="53">
        <v>2.5134569999999998</v>
      </c>
      <c r="G4971" s="54">
        <v>109.7573</v>
      </c>
      <c r="H4971" s="53">
        <v>605</v>
      </c>
      <c r="I4971" s="53">
        <v>337</v>
      </c>
      <c r="J4971" s="53">
        <v>268</v>
      </c>
      <c r="K4971" s="52">
        <v>1</v>
      </c>
      <c r="L4971" s="52">
        <v>108.7573</v>
      </c>
      <c r="M4971" s="55">
        <v>2</v>
      </c>
      <c r="N4971" s="61" t="s">
        <v>14</v>
      </c>
      <c r="P4971" s="66"/>
      <c r="Q4971" s="53"/>
      <c r="R4971" s="53"/>
      <c r="S4971" s="53"/>
      <c r="T4971" s="53"/>
      <c r="U4971" s="53"/>
      <c r="V4971" s="53"/>
      <c r="W4971" s="53"/>
      <c r="BY4971" s="53"/>
    </row>
    <row r="4972" spans="2:77" s="52" customFormat="1" ht="13" x14ac:dyDescent="0.3">
      <c r="B4972" s="53" t="s">
        <v>6719</v>
      </c>
      <c r="C4972" s="53" t="s">
        <v>188</v>
      </c>
      <c r="D4972" s="53" t="s">
        <v>6728</v>
      </c>
      <c r="E4972" s="53">
        <v>39.684460000000001</v>
      </c>
      <c r="F4972" s="53">
        <v>2.8475109999999999</v>
      </c>
      <c r="G4972" s="54">
        <v>129.6953</v>
      </c>
      <c r="H4972" s="53">
        <v>7251</v>
      </c>
      <c r="I4972" s="53">
        <v>3625</v>
      </c>
      <c r="J4972" s="53">
        <v>3626</v>
      </c>
      <c r="K4972" s="52">
        <v>1</v>
      </c>
      <c r="L4972" s="52">
        <v>128.6953</v>
      </c>
      <c r="M4972" s="55">
        <v>2</v>
      </c>
      <c r="N4972" s="61" t="s">
        <v>14</v>
      </c>
      <c r="P4972" s="66"/>
      <c r="Q4972" s="53"/>
      <c r="R4972" s="53"/>
      <c r="S4972" s="53"/>
      <c r="T4972" s="53"/>
      <c r="U4972" s="53"/>
      <c r="V4972" s="53"/>
      <c r="W4972" s="53"/>
      <c r="BY4972" s="53"/>
    </row>
    <row r="4973" spans="2:77" s="52" customFormat="1" ht="13" x14ac:dyDescent="0.3">
      <c r="B4973" s="53" t="s">
        <v>6719</v>
      </c>
      <c r="C4973" s="53" t="s">
        <v>188</v>
      </c>
      <c r="D4973" s="53" t="s">
        <v>6729</v>
      </c>
      <c r="E4973" s="53">
        <v>39.759270000000001</v>
      </c>
      <c r="F4973" s="53">
        <v>2.985579</v>
      </c>
      <c r="G4973" s="54">
        <v>93.895809999999997</v>
      </c>
      <c r="H4973" s="53">
        <v>1060</v>
      </c>
      <c r="I4973" s="53">
        <v>543</v>
      </c>
      <c r="J4973" s="53">
        <v>517</v>
      </c>
      <c r="K4973" s="52">
        <v>1</v>
      </c>
      <c r="L4973" s="52">
        <v>92.895809999999997</v>
      </c>
      <c r="M4973" s="55">
        <v>2</v>
      </c>
      <c r="N4973" s="61" t="s">
        <v>14</v>
      </c>
      <c r="P4973" s="66"/>
      <c r="Q4973" s="53"/>
      <c r="R4973" s="53"/>
      <c r="S4973" s="53"/>
      <c r="T4973" s="53"/>
      <c r="U4973" s="53"/>
      <c r="V4973" s="53"/>
      <c r="W4973" s="53"/>
      <c r="BY4973" s="53"/>
    </row>
    <row r="4974" spans="2:77" s="52" customFormat="1" ht="13" x14ac:dyDescent="0.3">
      <c r="B4974" s="53" t="s">
        <v>6719</v>
      </c>
      <c r="C4974" s="53" t="s">
        <v>188</v>
      </c>
      <c r="D4974" s="53" t="s">
        <v>6730</v>
      </c>
      <c r="E4974" s="53">
        <v>39.696629999999999</v>
      </c>
      <c r="F4974" s="53">
        <v>2.6993860000000001</v>
      </c>
      <c r="G4974" s="54">
        <v>216.3141</v>
      </c>
      <c r="H4974" s="53">
        <v>6026</v>
      </c>
      <c r="I4974" s="53">
        <v>2996</v>
      </c>
      <c r="J4974" s="53">
        <v>3030</v>
      </c>
      <c r="K4974" s="52">
        <v>1</v>
      </c>
      <c r="L4974" s="52">
        <v>215.3141</v>
      </c>
      <c r="M4974" s="55">
        <v>4</v>
      </c>
      <c r="N4974" s="61" t="s">
        <v>14</v>
      </c>
      <c r="P4974" s="66"/>
      <c r="Q4974" s="53"/>
      <c r="R4974" s="53"/>
      <c r="S4974" s="53"/>
      <c r="T4974" s="53"/>
      <c r="U4974" s="53"/>
      <c r="V4974" s="53"/>
      <c r="W4974" s="53"/>
      <c r="BY4974" s="53"/>
    </row>
    <row r="4975" spans="2:77" s="52" customFormat="1" ht="13" x14ac:dyDescent="0.3">
      <c r="B4975" s="53" t="s">
        <v>6719</v>
      </c>
      <c r="C4975" s="53" t="s">
        <v>188</v>
      </c>
      <c r="D4975" s="53" t="s">
        <v>6731</v>
      </c>
      <c r="E4975" s="53">
        <v>39.565240000000003</v>
      </c>
      <c r="F4975" s="53">
        <v>2.504216</v>
      </c>
      <c r="G4975" s="54">
        <v>114.08669999999999</v>
      </c>
      <c r="H4975" s="53">
        <v>51774</v>
      </c>
      <c r="I4975" s="53">
        <v>26096</v>
      </c>
      <c r="J4975" s="53">
        <v>25678</v>
      </c>
      <c r="K4975" s="52">
        <v>1</v>
      </c>
      <c r="L4975" s="52">
        <v>113.08669999999999</v>
      </c>
      <c r="M4975" s="55">
        <v>2</v>
      </c>
      <c r="N4975" s="61" t="s">
        <v>14</v>
      </c>
      <c r="P4975" s="66"/>
      <c r="Q4975" s="53"/>
      <c r="R4975" s="53"/>
      <c r="S4975" s="53"/>
      <c r="T4975" s="53"/>
      <c r="U4975" s="53"/>
      <c r="V4975" s="53"/>
      <c r="W4975" s="53"/>
      <c r="BY4975" s="53"/>
    </row>
    <row r="4976" spans="2:77" s="52" customFormat="1" ht="13" x14ac:dyDescent="0.3">
      <c r="B4976" s="53" t="s">
        <v>6719</v>
      </c>
      <c r="C4976" s="53" t="s">
        <v>188</v>
      </c>
      <c r="D4976" s="53" t="s">
        <v>6732</v>
      </c>
      <c r="E4976" s="53">
        <v>39.774749999999997</v>
      </c>
      <c r="F4976" s="53">
        <v>2.9658449999999998</v>
      </c>
      <c r="G4976" s="54">
        <v>127.26560000000001</v>
      </c>
      <c r="H4976" s="53">
        <v>2602</v>
      </c>
      <c r="I4976" s="53">
        <v>1290</v>
      </c>
      <c r="J4976" s="53">
        <v>1312</v>
      </c>
      <c r="K4976" s="52">
        <v>1</v>
      </c>
      <c r="L4976" s="52">
        <v>126.26560000000001</v>
      </c>
      <c r="M4976" s="55">
        <v>2</v>
      </c>
      <c r="N4976" s="61" t="s">
        <v>14</v>
      </c>
      <c r="P4976" s="66"/>
      <c r="Q4976" s="53"/>
      <c r="R4976" s="53"/>
      <c r="S4976" s="53"/>
      <c r="T4976" s="53"/>
      <c r="U4976" s="53"/>
      <c r="V4976" s="53"/>
      <c r="W4976" s="53"/>
      <c r="BY4976" s="53"/>
    </row>
    <row r="4977" spans="2:77" s="52" customFormat="1" ht="13" x14ac:dyDescent="0.3">
      <c r="B4977" s="53" t="s">
        <v>6719</v>
      </c>
      <c r="C4977" s="53" t="s">
        <v>188</v>
      </c>
      <c r="D4977" s="53" t="s">
        <v>6733</v>
      </c>
      <c r="E4977" s="53">
        <v>39.42727</v>
      </c>
      <c r="F4977" s="53">
        <v>3.0218430000000001</v>
      </c>
      <c r="G4977" s="54">
        <v>22.76925</v>
      </c>
      <c r="H4977" s="53">
        <v>9601</v>
      </c>
      <c r="I4977" s="53">
        <v>4883</v>
      </c>
      <c r="J4977" s="53">
        <v>4718</v>
      </c>
      <c r="K4977" s="52">
        <v>1</v>
      </c>
      <c r="L4977" s="52">
        <v>21.76925</v>
      </c>
      <c r="M4977" s="55">
        <v>2</v>
      </c>
      <c r="N4977" s="61" t="s">
        <v>14</v>
      </c>
      <c r="P4977" s="66"/>
      <c r="Q4977" s="53"/>
      <c r="R4977" s="53"/>
      <c r="S4977" s="53"/>
      <c r="T4977" s="53"/>
      <c r="U4977" s="53"/>
      <c r="V4977" s="53"/>
      <c r="W4977" s="53"/>
      <c r="BY4977" s="53"/>
    </row>
    <row r="4978" spans="2:77" s="52" customFormat="1" ht="13" x14ac:dyDescent="0.3">
      <c r="B4978" s="53" t="s">
        <v>6719</v>
      </c>
      <c r="C4978" s="53" t="s">
        <v>188</v>
      </c>
      <c r="D4978" s="53" t="s">
        <v>6734</v>
      </c>
      <c r="E4978" s="53">
        <v>39.701329999999999</v>
      </c>
      <c r="F4978" s="53">
        <v>3.4355609999999999</v>
      </c>
      <c r="G4978" s="54">
        <v>117.9911</v>
      </c>
      <c r="H4978" s="53">
        <v>11911</v>
      </c>
      <c r="I4978" s="53">
        <v>6059</v>
      </c>
      <c r="J4978" s="53">
        <v>5852</v>
      </c>
      <c r="K4978" s="52">
        <v>1</v>
      </c>
      <c r="L4978" s="52">
        <v>116.9911</v>
      </c>
      <c r="M4978" s="55">
        <v>2</v>
      </c>
      <c r="N4978" s="61" t="s">
        <v>14</v>
      </c>
      <c r="P4978" s="66"/>
      <c r="Q4978" s="53"/>
      <c r="R4978" s="53"/>
      <c r="S4978" s="53"/>
      <c r="T4978" s="53"/>
      <c r="U4978" s="53"/>
      <c r="V4978" s="53"/>
      <c r="W4978" s="53"/>
      <c r="BY4978" s="53"/>
    </row>
    <row r="4979" spans="2:77" s="52" customFormat="1" ht="13" x14ac:dyDescent="0.3">
      <c r="B4979" s="53" t="s">
        <v>6719</v>
      </c>
      <c r="C4979" s="53" t="s">
        <v>188</v>
      </c>
      <c r="D4979" s="53" t="s">
        <v>6735</v>
      </c>
      <c r="E4979" s="53">
        <v>39.877600000000001</v>
      </c>
      <c r="F4979" s="53">
        <v>4.2896029999999996</v>
      </c>
      <c r="G4979" s="54">
        <v>19.783819999999999</v>
      </c>
      <c r="H4979" s="53">
        <v>7892</v>
      </c>
      <c r="I4979" s="53">
        <v>4070</v>
      </c>
      <c r="J4979" s="53">
        <v>3822</v>
      </c>
      <c r="K4979" s="52">
        <v>1</v>
      </c>
      <c r="L4979" s="52">
        <v>18.783819999999999</v>
      </c>
      <c r="M4979" s="55">
        <v>2</v>
      </c>
      <c r="N4979" s="61" t="s">
        <v>14</v>
      </c>
      <c r="P4979" s="66"/>
      <c r="Q4979" s="53"/>
      <c r="R4979" s="53"/>
      <c r="S4979" s="53"/>
      <c r="T4979" s="53"/>
      <c r="U4979" s="53"/>
      <c r="V4979" s="53"/>
      <c r="W4979" s="53"/>
      <c r="BY4979" s="53"/>
    </row>
    <row r="4980" spans="2:77" s="52" customFormat="1" ht="13" x14ac:dyDescent="0.3">
      <c r="B4980" s="53" t="s">
        <v>6719</v>
      </c>
      <c r="C4980" s="53" t="s">
        <v>188</v>
      </c>
      <c r="D4980" s="53" t="s">
        <v>6736</v>
      </c>
      <c r="E4980" s="53">
        <v>40.002319999999997</v>
      </c>
      <c r="F4980" s="53">
        <v>3.8392620000000002</v>
      </c>
      <c r="G4980" s="54">
        <v>26.669460000000001</v>
      </c>
      <c r="H4980" s="53">
        <v>29160</v>
      </c>
      <c r="I4980" s="53">
        <v>14591</v>
      </c>
      <c r="J4980" s="53">
        <v>14569</v>
      </c>
      <c r="K4980" s="52">
        <v>1</v>
      </c>
      <c r="L4980" s="52">
        <v>25.669460000000001</v>
      </c>
      <c r="M4980" s="55">
        <v>2</v>
      </c>
      <c r="N4980" s="61" t="s">
        <v>14</v>
      </c>
      <c r="P4980" s="66"/>
      <c r="Q4980" s="53"/>
      <c r="R4980" s="53"/>
      <c r="S4980" s="53"/>
      <c r="T4980" s="53"/>
      <c r="U4980" s="53"/>
      <c r="V4980" s="53"/>
      <c r="W4980" s="53"/>
      <c r="BY4980" s="53"/>
    </row>
    <row r="4981" spans="2:77" s="52" customFormat="1" ht="13" x14ac:dyDescent="0.3">
      <c r="B4981" s="53" t="s">
        <v>6719</v>
      </c>
      <c r="C4981" s="53" t="s">
        <v>188</v>
      </c>
      <c r="D4981" s="53" t="s">
        <v>6737</v>
      </c>
      <c r="E4981" s="53">
        <v>39.670119999999997</v>
      </c>
      <c r="F4981" s="53">
        <v>2.8161879999999999</v>
      </c>
      <c r="G4981" s="54">
        <v>148.85720000000001</v>
      </c>
      <c r="H4981" s="53">
        <v>3515</v>
      </c>
      <c r="I4981" s="53">
        <v>1780</v>
      </c>
      <c r="J4981" s="53">
        <v>1735</v>
      </c>
      <c r="K4981" s="52">
        <v>1</v>
      </c>
      <c r="L4981" s="52">
        <v>147.85720000000001</v>
      </c>
      <c r="M4981" s="55">
        <v>2</v>
      </c>
      <c r="N4981" s="61" t="s">
        <v>14</v>
      </c>
      <c r="P4981" s="66"/>
      <c r="Q4981" s="53"/>
      <c r="R4981" s="53"/>
      <c r="S4981" s="53"/>
      <c r="T4981" s="53"/>
      <c r="U4981" s="53"/>
      <c r="V4981" s="53"/>
      <c r="W4981" s="53"/>
      <c r="BY4981" s="53"/>
    </row>
    <row r="4982" spans="2:77" s="52" customFormat="1" ht="13" x14ac:dyDescent="0.3">
      <c r="B4982" s="53" t="s">
        <v>6719</v>
      </c>
      <c r="C4982" s="53" t="s">
        <v>188</v>
      </c>
      <c r="D4982" s="53" t="s">
        <v>6738</v>
      </c>
      <c r="E4982" s="53">
        <v>39.656219999999998</v>
      </c>
      <c r="F4982" s="53">
        <v>2.949179</v>
      </c>
      <c r="G4982" s="54">
        <v>135.50309999999999</v>
      </c>
      <c r="H4982" s="53">
        <v>1078</v>
      </c>
      <c r="I4982" s="53">
        <v>540</v>
      </c>
      <c r="J4982" s="53">
        <v>538</v>
      </c>
      <c r="K4982" s="52">
        <v>1</v>
      </c>
      <c r="L4982" s="52">
        <v>134.50309999999999</v>
      </c>
      <c r="M4982" s="55">
        <v>2</v>
      </c>
      <c r="N4982" s="61" t="s">
        <v>14</v>
      </c>
      <c r="P4982" s="66"/>
      <c r="Q4982" s="53"/>
      <c r="R4982" s="53"/>
      <c r="S4982" s="53"/>
      <c r="T4982" s="53"/>
      <c r="U4982" s="53"/>
      <c r="V4982" s="53"/>
      <c r="W4982" s="53"/>
      <c r="BY4982" s="53"/>
    </row>
    <row r="4983" spans="2:77" s="52" customFormat="1" ht="13" x14ac:dyDescent="0.3">
      <c r="B4983" s="53" t="s">
        <v>6719</v>
      </c>
      <c r="C4983" s="53" t="s">
        <v>188</v>
      </c>
      <c r="D4983" s="53" t="s">
        <v>6739</v>
      </c>
      <c r="E4983" s="53">
        <v>39.748440000000002</v>
      </c>
      <c r="F4983" s="53">
        <v>2.6491769999999999</v>
      </c>
      <c r="G4983" s="54">
        <v>185.44649999999999</v>
      </c>
      <c r="H4983" s="53">
        <v>755</v>
      </c>
      <c r="I4983" s="53">
        <v>393</v>
      </c>
      <c r="J4983" s="53">
        <v>362</v>
      </c>
      <c r="K4983" s="52">
        <v>1</v>
      </c>
      <c r="L4983" s="52">
        <v>184.44649999999999</v>
      </c>
      <c r="M4983" s="55">
        <v>2</v>
      </c>
      <c r="N4983" s="61" t="s">
        <v>14</v>
      </c>
      <c r="P4983" s="66"/>
      <c r="Q4983" s="53"/>
      <c r="R4983" s="53"/>
      <c r="S4983" s="53"/>
      <c r="T4983" s="53"/>
      <c r="U4983" s="53"/>
      <c r="V4983" s="53"/>
      <c r="W4983" s="53"/>
      <c r="BY4983" s="53"/>
    </row>
    <row r="4984" spans="2:77" s="52" customFormat="1" ht="13" x14ac:dyDescent="0.3">
      <c r="B4984" s="53" t="s">
        <v>6719</v>
      </c>
      <c r="C4984" s="53" t="s">
        <v>188</v>
      </c>
      <c r="D4984" s="53" t="s">
        <v>6740</v>
      </c>
      <c r="E4984" s="53">
        <v>38.908859999999997</v>
      </c>
      <c r="F4984" s="53">
        <v>1.4323779999999999</v>
      </c>
      <c r="G4984" s="54">
        <v>9.8139210000000006</v>
      </c>
      <c r="H4984" s="53">
        <v>48684</v>
      </c>
      <c r="I4984" s="53">
        <v>25131</v>
      </c>
      <c r="J4984" s="53">
        <v>23553</v>
      </c>
      <c r="K4984" s="52">
        <v>1</v>
      </c>
      <c r="L4984" s="52">
        <v>8.8139210000000006</v>
      </c>
      <c r="M4984" s="55">
        <v>2</v>
      </c>
      <c r="N4984" s="61" t="s">
        <v>14</v>
      </c>
      <c r="P4984" s="66"/>
      <c r="Q4984" s="53"/>
      <c r="R4984" s="53"/>
      <c r="S4984" s="53"/>
      <c r="T4984" s="53"/>
      <c r="U4984" s="53"/>
      <c r="V4984" s="53"/>
      <c r="W4984" s="53"/>
      <c r="BY4984" s="53"/>
    </row>
    <row r="4985" spans="2:77" s="52" customFormat="1" ht="13" x14ac:dyDescent="0.3">
      <c r="B4985" s="53" t="s">
        <v>6719</v>
      </c>
      <c r="C4985" s="53" t="s">
        <v>188</v>
      </c>
      <c r="D4985" s="53" t="s">
        <v>6741</v>
      </c>
      <c r="E4985" s="53">
        <v>39.821100000000001</v>
      </c>
      <c r="F4985" s="53">
        <v>2.869478</v>
      </c>
      <c r="G4985" s="54">
        <v>690.53030000000001</v>
      </c>
      <c r="H4985" s="53">
        <v>280</v>
      </c>
      <c r="I4985" s="53">
        <v>156</v>
      </c>
      <c r="J4985" s="53">
        <v>124</v>
      </c>
      <c r="K4985" s="52">
        <v>1</v>
      </c>
      <c r="L4985" s="52">
        <v>689.53030000000001</v>
      </c>
      <c r="M4985" s="55">
        <v>6</v>
      </c>
      <c r="N4985" s="61" t="s">
        <v>15</v>
      </c>
      <c r="P4985" s="66"/>
      <c r="Q4985" s="53"/>
      <c r="R4985" s="53"/>
      <c r="S4985" s="53"/>
      <c r="T4985" s="53"/>
      <c r="U4985" s="53"/>
      <c r="V4985" s="53"/>
      <c r="W4985" s="53"/>
      <c r="BY4985" s="53"/>
    </row>
    <row r="4986" spans="2:77" s="52" customFormat="1" ht="13" x14ac:dyDescent="0.3">
      <c r="B4986" s="53" t="s">
        <v>6719</v>
      </c>
      <c r="C4986" s="53" t="s">
        <v>188</v>
      </c>
      <c r="D4986" s="53" t="s">
        <v>6742</v>
      </c>
      <c r="E4986" s="53">
        <v>39.669460000000001</v>
      </c>
      <c r="F4986" s="53">
        <v>2.5791499999999998</v>
      </c>
      <c r="G4986" s="54">
        <v>187.83629999999999</v>
      </c>
      <c r="H4986" s="53">
        <v>4808</v>
      </c>
      <c r="I4986" s="53">
        <v>2372</v>
      </c>
      <c r="J4986" s="53">
        <v>2436</v>
      </c>
      <c r="K4986" s="52">
        <v>1</v>
      </c>
      <c r="L4986" s="52">
        <v>186.83629999999999</v>
      </c>
      <c r="M4986" s="55">
        <v>2</v>
      </c>
      <c r="N4986" s="61" t="s">
        <v>14</v>
      </c>
      <c r="P4986" s="66"/>
      <c r="Q4986" s="53"/>
      <c r="R4986" s="53"/>
      <c r="S4986" s="53"/>
      <c r="T4986" s="53"/>
      <c r="U4986" s="53"/>
      <c r="V4986" s="53"/>
      <c r="W4986" s="53"/>
      <c r="BY4986" s="53"/>
    </row>
    <row r="4987" spans="2:77" s="52" customFormat="1" ht="13" x14ac:dyDescent="0.3">
      <c r="B4987" s="53" t="s">
        <v>6719</v>
      </c>
      <c r="C4987" s="53" t="s">
        <v>188</v>
      </c>
      <c r="D4987" s="53" t="s">
        <v>6743</v>
      </c>
      <c r="E4987" s="53">
        <v>39.653329999999997</v>
      </c>
      <c r="F4987" s="53">
        <v>2.4816780000000001</v>
      </c>
      <c r="G4987" s="54">
        <v>151.0275</v>
      </c>
      <c r="H4987" s="53">
        <v>389</v>
      </c>
      <c r="I4987" s="53">
        <v>202</v>
      </c>
      <c r="J4987" s="53">
        <v>187</v>
      </c>
      <c r="K4987" s="52">
        <v>1</v>
      </c>
      <c r="L4987" s="52">
        <v>150.0275</v>
      </c>
      <c r="M4987" s="55">
        <v>2</v>
      </c>
      <c r="N4987" s="61" t="s">
        <v>14</v>
      </c>
      <c r="P4987" s="66"/>
      <c r="Q4987" s="53"/>
      <c r="R4987" s="53"/>
      <c r="S4987" s="53"/>
      <c r="T4987" s="53"/>
      <c r="U4987" s="53"/>
      <c r="V4987" s="53"/>
      <c r="W4987" s="53"/>
      <c r="BY4987" s="53"/>
    </row>
    <row r="4988" spans="2:77" s="52" customFormat="1" ht="13" x14ac:dyDescent="0.3">
      <c r="B4988" s="53" t="s">
        <v>6719</v>
      </c>
      <c r="C4988" s="53" t="s">
        <v>188</v>
      </c>
      <c r="D4988" s="53" t="s">
        <v>6744</v>
      </c>
      <c r="E4988" s="53">
        <v>39.468760000000003</v>
      </c>
      <c r="F4988" s="53">
        <v>3.148028</v>
      </c>
      <c r="G4988" s="54">
        <v>116.2949</v>
      </c>
      <c r="H4988" s="53">
        <v>18270</v>
      </c>
      <c r="I4988" s="53">
        <v>9489</v>
      </c>
      <c r="J4988" s="53">
        <v>8781</v>
      </c>
      <c r="K4988" s="52">
        <v>1</v>
      </c>
      <c r="L4988" s="52">
        <v>115.2949</v>
      </c>
      <c r="M4988" s="55">
        <v>2</v>
      </c>
      <c r="N4988" s="61" t="s">
        <v>14</v>
      </c>
      <c r="P4988" s="66"/>
      <c r="Q4988" s="53"/>
      <c r="R4988" s="53"/>
      <c r="S4988" s="53"/>
      <c r="T4988" s="53"/>
      <c r="U4988" s="53"/>
      <c r="V4988" s="53"/>
      <c r="W4988" s="53"/>
      <c r="BY4988" s="53"/>
    </row>
    <row r="4989" spans="2:77" s="52" customFormat="1" ht="13" x14ac:dyDescent="0.3">
      <c r="B4989" s="53" t="s">
        <v>6719</v>
      </c>
      <c r="C4989" s="53" t="s">
        <v>188</v>
      </c>
      <c r="D4989" s="53" t="s">
        <v>6745</v>
      </c>
      <c r="E4989" s="53">
        <v>39.983280000000001</v>
      </c>
      <c r="F4989" s="53">
        <v>4.0109680000000001</v>
      </c>
      <c r="G4989" s="54">
        <v>74.944950000000006</v>
      </c>
      <c r="H4989" s="53">
        <v>4669</v>
      </c>
      <c r="I4989" s="53">
        <v>2388</v>
      </c>
      <c r="J4989" s="53">
        <v>2281</v>
      </c>
      <c r="K4989" s="52">
        <v>1</v>
      </c>
      <c r="L4989" s="52">
        <v>73.944950000000006</v>
      </c>
      <c r="M4989" s="55">
        <v>2</v>
      </c>
      <c r="N4989" s="61" t="s">
        <v>14</v>
      </c>
      <c r="P4989" s="66"/>
      <c r="Q4989" s="53"/>
      <c r="R4989" s="53"/>
      <c r="S4989" s="53"/>
      <c r="T4989" s="53"/>
      <c r="U4989" s="53"/>
      <c r="V4989" s="53"/>
      <c r="W4989" s="53"/>
      <c r="BY4989" s="53"/>
    </row>
    <row r="4990" spans="2:77" s="52" customFormat="1" ht="13" x14ac:dyDescent="0.3">
      <c r="B4990" s="53" t="s">
        <v>6719</v>
      </c>
      <c r="C4990" s="53" t="s">
        <v>188</v>
      </c>
      <c r="D4990" s="53" t="s">
        <v>6746</v>
      </c>
      <c r="E4990" s="53">
        <v>38.696399999999997</v>
      </c>
      <c r="F4990" s="53">
        <v>1.4531350000000001</v>
      </c>
      <c r="G4990" s="54">
        <v>21.562460000000002</v>
      </c>
      <c r="H4990" s="53">
        <v>9552</v>
      </c>
      <c r="I4990" s="53">
        <v>5018</v>
      </c>
      <c r="J4990" s="53">
        <v>4534</v>
      </c>
      <c r="K4990" s="52">
        <v>1</v>
      </c>
      <c r="L4990" s="52">
        <v>20.562460000000002</v>
      </c>
      <c r="M4990" s="55">
        <v>2</v>
      </c>
      <c r="N4990" s="61" t="s">
        <v>14</v>
      </c>
      <c r="P4990" s="66"/>
      <c r="Q4990" s="53"/>
      <c r="R4990" s="53"/>
      <c r="S4990" s="53"/>
      <c r="T4990" s="53"/>
      <c r="U4990" s="53"/>
      <c r="V4990" s="53"/>
      <c r="W4990" s="53"/>
      <c r="BY4990" s="53"/>
    </row>
    <row r="4991" spans="2:77" s="52" customFormat="1" ht="13" x14ac:dyDescent="0.3">
      <c r="B4991" s="53" t="s">
        <v>6719</v>
      </c>
      <c r="C4991" s="53" t="s">
        <v>188</v>
      </c>
      <c r="D4991" s="53" t="s">
        <v>6747</v>
      </c>
      <c r="E4991" s="53">
        <v>39.782600000000002</v>
      </c>
      <c r="F4991" s="53">
        <v>2.7415590000000001</v>
      </c>
      <c r="G4991" s="54">
        <v>148.4023</v>
      </c>
      <c r="H4991" s="53">
        <v>758</v>
      </c>
      <c r="I4991" s="53">
        <v>381</v>
      </c>
      <c r="J4991" s="53">
        <v>377</v>
      </c>
      <c r="K4991" s="52">
        <v>1</v>
      </c>
      <c r="L4991" s="52">
        <v>147.4023</v>
      </c>
      <c r="M4991" s="55">
        <v>2</v>
      </c>
      <c r="N4991" s="61" t="s">
        <v>14</v>
      </c>
      <c r="P4991" s="66"/>
      <c r="Q4991" s="53"/>
      <c r="R4991" s="53"/>
      <c r="S4991" s="53"/>
      <c r="T4991" s="53"/>
      <c r="U4991" s="53"/>
      <c r="V4991" s="53"/>
      <c r="W4991" s="53"/>
      <c r="BY4991" s="53"/>
    </row>
    <row r="4992" spans="2:77" s="52" customFormat="1" ht="13" x14ac:dyDescent="0.3">
      <c r="B4992" s="53" t="s">
        <v>6719</v>
      </c>
      <c r="C4992" s="53" t="s">
        <v>188</v>
      </c>
      <c r="D4992" s="53" t="s">
        <v>6748</v>
      </c>
      <c r="E4992" s="53">
        <v>39.71875</v>
      </c>
      <c r="F4992" s="53">
        <v>2.9155440000000001</v>
      </c>
      <c r="G4992" s="54">
        <v>116.5367</v>
      </c>
      <c r="H4992" s="53">
        <v>29308</v>
      </c>
      <c r="I4992" s="53">
        <v>14965</v>
      </c>
      <c r="J4992" s="53">
        <v>14343</v>
      </c>
      <c r="K4992" s="52">
        <v>1</v>
      </c>
      <c r="L4992" s="52">
        <v>115.5367</v>
      </c>
      <c r="M4992" s="55">
        <v>2</v>
      </c>
      <c r="N4992" s="61" t="s">
        <v>14</v>
      </c>
      <c r="P4992" s="66"/>
      <c r="Q4992" s="53"/>
      <c r="R4992" s="53"/>
      <c r="S4992" s="53"/>
      <c r="T4992" s="53"/>
      <c r="U4992" s="53"/>
      <c r="V4992" s="53"/>
      <c r="W4992" s="53"/>
      <c r="BY4992" s="53"/>
    </row>
    <row r="4993" spans="2:77" s="52" customFormat="1" ht="13" x14ac:dyDescent="0.3">
      <c r="B4993" s="53" t="s">
        <v>6719</v>
      </c>
      <c r="C4993" s="53" t="s">
        <v>188</v>
      </c>
      <c r="D4993" s="53" t="s">
        <v>6749</v>
      </c>
      <c r="E4993" s="53">
        <v>39.616889999999998</v>
      </c>
      <c r="F4993" s="53">
        <v>2.974723</v>
      </c>
      <c r="G4993" s="54">
        <v>159.5069</v>
      </c>
      <c r="H4993" s="53">
        <v>1275</v>
      </c>
      <c r="I4993" s="53">
        <v>659</v>
      </c>
      <c r="J4993" s="53">
        <v>616</v>
      </c>
      <c r="K4993" s="52">
        <v>1</v>
      </c>
      <c r="L4993" s="52">
        <v>158.5069</v>
      </c>
      <c r="M4993" s="55">
        <v>2</v>
      </c>
      <c r="N4993" s="61" t="s">
        <v>14</v>
      </c>
      <c r="P4993" s="66"/>
      <c r="Q4993" s="53"/>
      <c r="R4993" s="53"/>
      <c r="S4993" s="53"/>
      <c r="T4993" s="53"/>
      <c r="U4993" s="53"/>
      <c r="V4993" s="53"/>
      <c r="W4993" s="53"/>
      <c r="BY4993" s="53"/>
    </row>
    <row r="4994" spans="2:77" s="52" customFormat="1" ht="13" x14ac:dyDescent="0.3">
      <c r="B4994" s="53" t="s">
        <v>6719</v>
      </c>
      <c r="C4994" s="53" t="s">
        <v>188</v>
      </c>
      <c r="D4994" s="53" t="s">
        <v>6750</v>
      </c>
      <c r="E4994" s="53">
        <v>39.71799</v>
      </c>
      <c r="F4994" s="53">
        <v>2.8645770000000002</v>
      </c>
      <c r="G4994" s="54">
        <v>166.5043</v>
      </c>
      <c r="H4994" s="53">
        <v>5704</v>
      </c>
      <c r="I4994" s="53">
        <v>2934</v>
      </c>
      <c r="J4994" s="53">
        <v>2770</v>
      </c>
      <c r="K4994" s="52">
        <v>1</v>
      </c>
      <c r="L4994" s="52">
        <v>165.5043</v>
      </c>
      <c r="M4994" s="55">
        <v>2</v>
      </c>
      <c r="N4994" s="61" t="s">
        <v>14</v>
      </c>
      <c r="P4994" s="66"/>
      <c r="Q4994" s="53"/>
      <c r="R4994" s="53"/>
      <c r="S4994" s="53"/>
      <c r="T4994" s="53"/>
      <c r="U4994" s="53"/>
      <c r="V4994" s="53"/>
      <c r="W4994" s="53"/>
      <c r="BY4994" s="53"/>
    </row>
    <row r="4995" spans="2:77" s="52" customFormat="1" ht="13" x14ac:dyDescent="0.3">
      <c r="B4995" s="53" t="s">
        <v>6719</v>
      </c>
      <c r="C4995" s="53" t="s">
        <v>188</v>
      </c>
      <c r="D4995" s="53" t="s">
        <v>6751</v>
      </c>
      <c r="E4995" s="53">
        <v>39.700449999999996</v>
      </c>
      <c r="F4995" s="53">
        <v>3.0046569999999999</v>
      </c>
      <c r="G4995" s="54">
        <v>69.921530000000004</v>
      </c>
      <c r="H4995" s="53">
        <v>2265</v>
      </c>
      <c r="I4995" s="53">
        <v>1134</v>
      </c>
      <c r="J4995" s="53">
        <v>1131</v>
      </c>
      <c r="K4995" s="52">
        <v>1</v>
      </c>
      <c r="L4995" s="52">
        <v>68.921530000000004</v>
      </c>
      <c r="M4995" s="55">
        <v>2</v>
      </c>
      <c r="N4995" s="61" t="s">
        <v>14</v>
      </c>
      <c r="P4995" s="66"/>
      <c r="Q4995" s="53"/>
      <c r="R4995" s="53"/>
      <c r="S4995" s="53"/>
      <c r="T4995" s="53"/>
      <c r="U4995" s="53"/>
      <c r="V4995" s="53"/>
      <c r="W4995" s="53"/>
      <c r="BY4995" s="53"/>
    </row>
    <row r="4996" spans="2:77" s="52" customFormat="1" ht="13" x14ac:dyDescent="0.3">
      <c r="B4996" s="53" t="s">
        <v>6719</v>
      </c>
      <c r="C4996" s="53" t="s">
        <v>188</v>
      </c>
      <c r="D4996" s="53" t="s">
        <v>6752</v>
      </c>
      <c r="E4996" s="53">
        <v>39.485909999999997</v>
      </c>
      <c r="F4996" s="53">
        <v>2.8948499999999999</v>
      </c>
      <c r="G4996" s="54">
        <v>138.08170000000001</v>
      </c>
      <c r="H4996" s="53">
        <v>36078</v>
      </c>
      <c r="I4996" s="53">
        <v>18343</v>
      </c>
      <c r="J4996" s="53">
        <v>17735</v>
      </c>
      <c r="K4996" s="52">
        <v>1</v>
      </c>
      <c r="L4996" s="52">
        <v>137.08170000000001</v>
      </c>
      <c r="M4996" s="55">
        <v>2</v>
      </c>
      <c r="N4996" s="61" t="s">
        <v>14</v>
      </c>
      <c r="P4996" s="66"/>
      <c r="Q4996" s="53"/>
      <c r="R4996" s="53"/>
      <c r="S4996" s="53"/>
      <c r="T4996" s="53"/>
      <c r="U4996" s="53"/>
      <c r="V4996" s="53"/>
      <c r="W4996" s="53"/>
      <c r="BY4996" s="53"/>
    </row>
    <row r="4997" spans="2:77" s="52" customFormat="1" ht="13" x14ac:dyDescent="0.3">
      <c r="B4997" s="53" t="s">
        <v>6719</v>
      </c>
      <c r="C4997" s="53" t="s">
        <v>188</v>
      </c>
      <c r="D4997" s="53" t="s">
        <v>6753</v>
      </c>
      <c r="E4997" s="53">
        <v>39.574339999999999</v>
      </c>
      <c r="F4997" s="53">
        <v>3.2014200000000002</v>
      </c>
      <c r="G4997" s="54">
        <v>75.375919999999994</v>
      </c>
      <c r="H4997" s="53">
        <v>40548</v>
      </c>
      <c r="I4997" s="53">
        <v>20494</v>
      </c>
      <c r="J4997" s="53">
        <v>20054</v>
      </c>
      <c r="K4997" s="52">
        <v>1</v>
      </c>
      <c r="L4997" s="52">
        <v>74.375919999999994</v>
      </c>
      <c r="M4997" s="55">
        <v>2</v>
      </c>
      <c r="N4997" s="61" t="s">
        <v>14</v>
      </c>
      <c r="P4997" s="66"/>
      <c r="Q4997" s="53"/>
      <c r="R4997" s="53"/>
      <c r="S4997" s="53"/>
      <c r="T4997" s="53"/>
      <c r="U4997" s="53"/>
      <c r="V4997" s="53"/>
      <c r="W4997" s="53"/>
      <c r="BY4997" s="53"/>
    </row>
    <row r="4998" spans="2:77" s="52" customFormat="1" ht="13" x14ac:dyDescent="0.3">
      <c r="B4998" s="53" t="s">
        <v>6719</v>
      </c>
      <c r="C4998" s="53" t="s">
        <v>188</v>
      </c>
      <c r="D4998" s="53" t="s">
        <v>6754</v>
      </c>
      <c r="E4998" s="53">
        <v>39.750630000000001</v>
      </c>
      <c r="F4998" s="53">
        <v>2.8733949999999999</v>
      </c>
      <c r="G4998" s="54">
        <v>205.7321</v>
      </c>
      <c r="H4998" s="53">
        <v>1199</v>
      </c>
      <c r="I4998" s="53">
        <v>618</v>
      </c>
      <c r="J4998" s="53">
        <v>581</v>
      </c>
      <c r="K4998" s="52">
        <v>1</v>
      </c>
      <c r="L4998" s="52">
        <v>204.7321</v>
      </c>
      <c r="M4998" s="55">
        <v>4</v>
      </c>
      <c r="N4998" s="61" t="s">
        <v>14</v>
      </c>
      <c r="P4998" s="66"/>
      <c r="Q4998" s="53"/>
      <c r="R4998" s="53"/>
      <c r="S4998" s="53"/>
      <c r="T4998" s="53"/>
      <c r="U4998" s="53"/>
      <c r="V4998" s="53"/>
      <c r="W4998" s="53"/>
      <c r="BY4998" s="53"/>
    </row>
    <row r="4999" spans="2:77" s="52" customFormat="1" ht="13" x14ac:dyDescent="0.3">
      <c r="B4999" s="53" t="s">
        <v>6719</v>
      </c>
      <c r="C4999" s="53" t="s">
        <v>188</v>
      </c>
      <c r="D4999" s="53" t="s">
        <v>6755</v>
      </c>
      <c r="E4999" s="53">
        <v>39.889609999999998</v>
      </c>
      <c r="F4999" s="53">
        <v>4.2642110000000004</v>
      </c>
      <c r="G4999" s="54">
        <v>39.574440000000003</v>
      </c>
      <c r="H4999" s="53">
        <v>29125</v>
      </c>
      <c r="I4999" s="53">
        <v>14453</v>
      </c>
      <c r="J4999" s="53">
        <v>14672</v>
      </c>
      <c r="K4999" s="52">
        <v>1</v>
      </c>
      <c r="L4999" s="52">
        <v>38.574440000000003</v>
      </c>
      <c r="M4999" s="55">
        <v>2</v>
      </c>
      <c r="N4999" s="61" t="s">
        <v>14</v>
      </c>
      <c r="P4999" s="66"/>
      <c r="Q4999" s="53"/>
      <c r="R4999" s="53"/>
      <c r="S4999" s="53"/>
      <c r="T4999" s="53"/>
      <c r="U4999" s="53"/>
      <c r="V4999" s="53"/>
      <c r="W4999" s="53"/>
      <c r="BY4999" s="53"/>
    </row>
    <row r="5000" spans="2:77" s="52" customFormat="1" ht="13" x14ac:dyDescent="0.3">
      <c r="B5000" s="53" t="s">
        <v>6719</v>
      </c>
      <c r="C5000" s="53" t="s">
        <v>188</v>
      </c>
      <c r="D5000" s="53" t="s">
        <v>6756</v>
      </c>
      <c r="E5000" s="53">
        <v>39.670490000000001</v>
      </c>
      <c r="F5000" s="53">
        <v>3.0762070000000001</v>
      </c>
      <c r="G5000" s="54">
        <v>86.950649999999996</v>
      </c>
      <c r="H5000" s="53">
        <v>2150</v>
      </c>
      <c r="I5000" s="53">
        <v>1118</v>
      </c>
      <c r="J5000" s="53">
        <v>1032</v>
      </c>
      <c r="K5000" s="52">
        <v>1</v>
      </c>
      <c r="L5000" s="52">
        <v>85.950649999999996</v>
      </c>
      <c r="M5000" s="55">
        <v>2</v>
      </c>
      <c r="N5000" s="61" t="s">
        <v>14</v>
      </c>
      <c r="P5000" s="66"/>
      <c r="Q5000" s="53"/>
      <c r="R5000" s="53"/>
      <c r="S5000" s="53"/>
      <c r="T5000" s="53"/>
      <c r="U5000" s="53"/>
      <c r="V5000" s="53"/>
      <c r="W5000" s="53"/>
      <c r="BY5000" s="53"/>
    </row>
    <row r="5001" spans="2:77" s="52" customFormat="1" ht="13" x14ac:dyDescent="0.3">
      <c r="B5001" s="53" t="s">
        <v>6719</v>
      </c>
      <c r="C5001" s="53" t="s">
        <v>188</v>
      </c>
      <c r="D5001" s="53" t="s">
        <v>6757</v>
      </c>
      <c r="E5001" s="53">
        <v>39.642130000000002</v>
      </c>
      <c r="F5001" s="53">
        <v>2.7521930000000001</v>
      </c>
      <c r="G5001" s="54">
        <v>125.666</v>
      </c>
      <c r="H5001" s="53">
        <v>33348</v>
      </c>
      <c r="I5001" s="53">
        <v>16855</v>
      </c>
      <c r="J5001" s="53">
        <v>16493</v>
      </c>
      <c r="K5001" s="52">
        <v>1</v>
      </c>
      <c r="L5001" s="52">
        <v>124.666</v>
      </c>
      <c r="M5001" s="55">
        <v>2</v>
      </c>
      <c r="N5001" s="61" t="s">
        <v>14</v>
      </c>
      <c r="P5001" s="66"/>
      <c r="Q5001" s="53"/>
      <c r="R5001" s="53"/>
      <c r="S5001" s="53"/>
      <c r="T5001" s="53"/>
      <c r="U5001" s="53"/>
      <c r="V5001" s="53"/>
      <c r="W5001" s="53"/>
      <c r="BY5001" s="53"/>
    </row>
    <row r="5002" spans="2:77" s="52" customFormat="1" ht="13" x14ac:dyDescent="0.3">
      <c r="B5002" s="53" t="s">
        <v>6719</v>
      </c>
      <c r="C5002" s="53" t="s">
        <v>188</v>
      </c>
      <c r="D5002" s="53" t="s">
        <v>6758</v>
      </c>
      <c r="E5002" s="53">
        <v>39.99089</v>
      </c>
      <c r="F5002" s="53">
        <v>4.0938080000000001</v>
      </c>
      <c r="G5002" s="54">
        <v>58.132190000000001</v>
      </c>
      <c r="H5002" s="53">
        <v>5292</v>
      </c>
      <c r="I5002" s="53">
        <v>2747</v>
      </c>
      <c r="J5002" s="53">
        <v>2545</v>
      </c>
      <c r="K5002" s="52">
        <v>1</v>
      </c>
      <c r="L5002" s="52">
        <v>57.132190000000001</v>
      </c>
      <c r="M5002" s="55">
        <v>2</v>
      </c>
      <c r="N5002" s="61" t="s">
        <v>14</v>
      </c>
      <c r="P5002" s="66"/>
      <c r="Q5002" s="53"/>
      <c r="R5002" s="53"/>
      <c r="S5002" s="53"/>
      <c r="T5002" s="53"/>
      <c r="U5002" s="53"/>
      <c r="V5002" s="53"/>
      <c r="W5002" s="53"/>
      <c r="BY5002" s="53"/>
    </row>
    <row r="5003" spans="2:77" s="52" customFormat="1" ht="13" x14ac:dyDescent="0.3">
      <c r="B5003" s="53" t="s">
        <v>6719</v>
      </c>
      <c r="C5003" s="53" t="s">
        <v>188</v>
      </c>
      <c r="D5003" s="53" t="s">
        <v>6759</v>
      </c>
      <c r="E5003" s="53">
        <v>39.946330000000003</v>
      </c>
      <c r="F5003" s="53">
        <v>4.049105</v>
      </c>
      <c r="G5003" s="54">
        <v>114.67910000000001</v>
      </c>
      <c r="H5003" s="53">
        <v>1523</v>
      </c>
      <c r="I5003" s="53">
        <v>759</v>
      </c>
      <c r="J5003" s="53">
        <v>764</v>
      </c>
      <c r="K5003" s="52">
        <v>1</v>
      </c>
      <c r="L5003" s="52">
        <v>113.67910000000001</v>
      </c>
      <c r="M5003" s="55">
        <v>2</v>
      </c>
      <c r="N5003" s="61" t="s">
        <v>14</v>
      </c>
      <c r="P5003" s="66"/>
      <c r="Q5003" s="53"/>
      <c r="R5003" s="53"/>
      <c r="S5003" s="53"/>
      <c r="T5003" s="53"/>
      <c r="U5003" s="53"/>
      <c r="V5003" s="53"/>
      <c r="W5003" s="53"/>
      <c r="BY5003" s="53"/>
    </row>
    <row r="5004" spans="2:77" s="52" customFormat="1" ht="13" x14ac:dyDescent="0.3">
      <c r="B5004" s="53" t="s">
        <v>6719</v>
      </c>
      <c r="C5004" s="53" t="s">
        <v>188</v>
      </c>
      <c r="D5004" s="53" t="s">
        <v>6760</v>
      </c>
      <c r="E5004" s="53">
        <v>39.57029</v>
      </c>
      <c r="F5004" s="53">
        <v>2.9846170000000001</v>
      </c>
      <c r="G5004" s="54">
        <v>152.92089999999999</v>
      </c>
      <c r="H5004" s="53">
        <v>2827</v>
      </c>
      <c r="I5004" s="53">
        <v>1445</v>
      </c>
      <c r="J5004" s="53">
        <v>1382</v>
      </c>
      <c r="K5004" s="52">
        <v>1</v>
      </c>
      <c r="L5004" s="52">
        <v>151.92089999999999</v>
      </c>
      <c r="M5004" s="55">
        <v>2</v>
      </c>
      <c r="N5004" s="61" t="s">
        <v>14</v>
      </c>
      <c r="P5004" s="66"/>
      <c r="Q5004" s="53"/>
      <c r="R5004" s="53"/>
      <c r="S5004" s="53"/>
      <c r="T5004" s="53"/>
      <c r="U5004" s="53"/>
      <c r="V5004" s="53"/>
      <c r="W5004" s="53"/>
      <c r="BY5004" s="53"/>
    </row>
    <row r="5005" spans="2:77" s="52" customFormat="1" ht="13" x14ac:dyDescent="0.3">
      <c r="B5005" s="53" t="s">
        <v>6719</v>
      </c>
      <c r="C5005" s="53" t="s">
        <v>188</v>
      </c>
      <c r="D5005" s="53" t="s">
        <v>6761</v>
      </c>
      <c r="E5005" s="53">
        <v>39.734079999999999</v>
      </c>
      <c r="F5005" s="53">
        <v>3.0536059999999998</v>
      </c>
      <c r="G5005" s="54">
        <v>62.194969999999998</v>
      </c>
      <c r="H5005" s="53">
        <v>7144</v>
      </c>
      <c r="I5005" s="53">
        <v>3658</v>
      </c>
      <c r="J5005" s="53">
        <v>3486</v>
      </c>
      <c r="K5005" s="52">
        <v>1</v>
      </c>
      <c r="L5005" s="52">
        <v>61.194969999999998</v>
      </c>
      <c r="M5005" s="55">
        <v>2</v>
      </c>
      <c r="N5005" s="61" t="s">
        <v>14</v>
      </c>
      <c r="P5005" s="66"/>
      <c r="Q5005" s="53"/>
      <c r="R5005" s="53"/>
      <c r="S5005" s="53"/>
      <c r="T5005" s="53"/>
      <c r="U5005" s="53"/>
      <c r="V5005" s="53"/>
      <c r="W5005" s="53"/>
      <c r="BY5005" s="53"/>
    </row>
    <row r="5006" spans="2:77" s="52" customFormat="1" ht="13" x14ac:dyDescent="0.3">
      <c r="B5006" s="53" t="s">
        <v>6719</v>
      </c>
      <c r="C5006" s="53" t="s">
        <v>188</v>
      </c>
      <c r="D5006" s="53" t="s">
        <v>6762</v>
      </c>
      <c r="E5006" s="53">
        <v>39.569510000000001</v>
      </c>
      <c r="F5006" s="53">
        <v>2.649966</v>
      </c>
      <c r="G5006" s="54">
        <v>31.927240000000001</v>
      </c>
      <c r="H5006" s="53">
        <v>401270</v>
      </c>
      <c r="I5006" s="53">
        <v>197436</v>
      </c>
      <c r="J5006" s="53">
        <v>203834</v>
      </c>
      <c r="K5006" s="52">
        <v>1</v>
      </c>
      <c r="L5006" s="52">
        <v>30.927240000000001</v>
      </c>
      <c r="M5006" s="55">
        <v>2</v>
      </c>
      <c r="N5006" s="61" t="s">
        <v>14</v>
      </c>
      <c r="P5006" s="66"/>
      <c r="Q5006" s="53"/>
      <c r="R5006" s="53"/>
      <c r="S5006" s="53"/>
      <c r="T5006" s="53"/>
      <c r="U5006" s="53"/>
      <c r="V5006" s="53"/>
      <c r="W5006" s="53"/>
      <c r="BY5006" s="53"/>
    </row>
    <row r="5007" spans="2:77" s="52" customFormat="1" ht="13" x14ac:dyDescent="0.3">
      <c r="B5007" s="53" t="s">
        <v>6719</v>
      </c>
      <c r="C5007" s="53" t="s">
        <v>188</v>
      </c>
      <c r="D5007" s="53" t="s">
        <v>6763</v>
      </c>
      <c r="E5007" s="53">
        <v>39.609099999999998</v>
      </c>
      <c r="F5007" s="53">
        <v>3.1121620000000001</v>
      </c>
      <c r="G5007" s="54">
        <v>112.8493</v>
      </c>
      <c r="H5007" s="53">
        <v>2886</v>
      </c>
      <c r="I5007" s="53">
        <v>1431</v>
      </c>
      <c r="J5007" s="53">
        <v>1455</v>
      </c>
      <c r="K5007" s="52">
        <v>1</v>
      </c>
      <c r="L5007" s="52">
        <v>111.8493</v>
      </c>
      <c r="M5007" s="55">
        <v>2</v>
      </c>
      <c r="N5007" s="61" t="s">
        <v>14</v>
      </c>
      <c r="P5007" s="66"/>
      <c r="Q5007" s="53"/>
      <c r="R5007" s="53"/>
      <c r="S5007" s="53"/>
      <c r="T5007" s="53"/>
      <c r="U5007" s="53"/>
      <c r="V5007" s="53"/>
      <c r="W5007" s="53"/>
      <c r="BY5007" s="53"/>
    </row>
    <row r="5008" spans="2:77" s="52" customFormat="1" ht="13" x14ac:dyDescent="0.3">
      <c r="B5008" s="53" t="s">
        <v>6719</v>
      </c>
      <c r="C5008" s="53" t="s">
        <v>188</v>
      </c>
      <c r="D5008" s="53" t="s">
        <v>6764</v>
      </c>
      <c r="E5008" s="53">
        <v>39.770519999999998</v>
      </c>
      <c r="F5008" s="53">
        <v>3.0168879999999998</v>
      </c>
      <c r="G5008" s="54">
        <v>24.64385</v>
      </c>
      <c r="H5008" s="53">
        <v>12766</v>
      </c>
      <c r="I5008" s="53">
        <v>6578</v>
      </c>
      <c r="J5008" s="53">
        <v>6188</v>
      </c>
      <c r="K5008" s="52">
        <v>1</v>
      </c>
      <c r="L5008" s="52">
        <v>23.64385</v>
      </c>
      <c r="M5008" s="55">
        <v>2</v>
      </c>
      <c r="N5008" s="61" t="s">
        <v>14</v>
      </c>
      <c r="P5008" s="66"/>
      <c r="Q5008" s="53"/>
      <c r="R5008" s="53"/>
      <c r="S5008" s="53"/>
      <c r="T5008" s="53"/>
      <c r="U5008" s="53"/>
      <c r="V5008" s="53"/>
      <c r="W5008" s="53"/>
      <c r="BY5008" s="53"/>
    </row>
    <row r="5009" spans="2:77" s="52" customFormat="1" ht="13" x14ac:dyDescent="0.3">
      <c r="B5009" s="53" t="s">
        <v>6719</v>
      </c>
      <c r="C5009" s="53" t="s">
        <v>188</v>
      </c>
      <c r="D5009" s="53" t="s">
        <v>6765</v>
      </c>
      <c r="E5009" s="53">
        <v>39.877749999999999</v>
      </c>
      <c r="F5009" s="53">
        <v>3.0171929999999998</v>
      </c>
      <c r="G5009" s="54">
        <v>49.42315</v>
      </c>
      <c r="H5009" s="53">
        <v>17260</v>
      </c>
      <c r="I5009" s="53">
        <v>8720</v>
      </c>
      <c r="J5009" s="53">
        <v>8540</v>
      </c>
      <c r="K5009" s="52">
        <v>1</v>
      </c>
      <c r="L5009" s="52">
        <v>48.42315</v>
      </c>
      <c r="M5009" s="55">
        <v>2</v>
      </c>
      <c r="N5009" s="61" t="s">
        <v>14</v>
      </c>
      <c r="P5009" s="66"/>
      <c r="Q5009" s="53"/>
      <c r="R5009" s="53"/>
      <c r="S5009" s="53"/>
      <c r="T5009" s="53"/>
      <c r="U5009" s="53"/>
      <c r="V5009" s="53"/>
      <c r="W5009" s="53"/>
      <c r="BY5009" s="53"/>
    </row>
    <row r="5010" spans="2:77" s="52" customFormat="1" ht="13" x14ac:dyDescent="0.3">
      <c r="B5010" s="53" t="s">
        <v>6719</v>
      </c>
      <c r="C5010" s="53" t="s">
        <v>188</v>
      </c>
      <c r="D5010" s="53" t="s">
        <v>6766</v>
      </c>
      <c r="E5010" s="53">
        <v>39.517330000000001</v>
      </c>
      <c r="F5010" s="53">
        <v>3.0238309999999999</v>
      </c>
      <c r="G5010" s="54">
        <v>130.0504</v>
      </c>
      <c r="H5010" s="53">
        <v>5428</v>
      </c>
      <c r="I5010" s="53">
        <v>2865</v>
      </c>
      <c r="J5010" s="53">
        <v>2563</v>
      </c>
      <c r="K5010" s="52">
        <v>1</v>
      </c>
      <c r="L5010" s="52">
        <v>129.0504</v>
      </c>
      <c r="M5010" s="55">
        <v>2</v>
      </c>
      <c r="N5010" s="61" t="s">
        <v>14</v>
      </c>
      <c r="P5010" s="66"/>
      <c r="Q5010" s="53"/>
      <c r="R5010" s="53"/>
      <c r="S5010" s="53"/>
      <c r="T5010" s="53"/>
      <c r="U5010" s="53"/>
      <c r="V5010" s="53"/>
      <c r="W5010" s="53"/>
      <c r="BY5010" s="53"/>
    </row>
    <row r="5011" spans="2:77" s="52" customFormat="1" ht="13" x14ac:dyDescent="0.3">
      <c r="B5011" s="53" t="s">
        <v>6719</v>
      </c>
      <c r="C5011" s="53" t="s">
        <v>188</v>
      </c>
      <c r="D5011" s="53" t="s">
        <v>6767</v>
      </c>
      <c r="E5011" s="53">
        <v>39.624049999999997</v>
      </c>
      <c r="F5011" s="53">
        <v>2.5276139999999998</v>
      </c>
      <c r="G5011" s="54">
        <v>221.9999</v>
      </c>
      <c r="H5011" s="53">
        <v>1867</v>
      </c>
      <c r="I5011" s="53">
        <v>942</v>
      </c>
      <c r="J5011" s="53">
        <v>925</v>
      </c>
      <c r="K5011" s="52">
        <v>1</v>
      </c>
      <c r="L5011" s="52">
        <v>220.9999</v>
      </c>
      <c r="M5011" s="55">
        <v>4</v>
      </c>
      <c r="N5011" s="61" t="s">
        <v>14</v>
      </c>
      <c r="P5011" s="66"/>
      <c r="Q5011" s="53"/>
      <c r="R5011" s="53"/>
      <c r="S5011" s="53"/>
      <c r="T5011" s="53"/>
      <c r="U5011" s="53"/>
      <c r="V5011" s="53"/>
      <c r="W5011" s="53"/>
      <c r="BY5011" s="53"/>
    </row>
    <row r="5012" spans="2:77" s="52" customFormat="1" ht="13" x14ac:dyDescent="0.3">
      <c r="B5012" s="53" t="s">
        <v>6719</v>
      </c>
      <c r="C5012" s="53" t="s">
        <v>188</v>
      </c>
      <c r="D5012" s="53" t="s">
        <v>6768</v>
      </c>
      <c r="E5012" s="53">
        <v>39.338999999999999</v>
      </c>
      <c r="F5012" s="53">
        <v>3.0510139999999999</v>
      </c>
      <c r="G5012" s="54">
        <v>42.571199999999997</v>
      </c>
      <c r="H5012" s="53">
        <v>5270</v>
      </c>
      <c r="I5012" s="53">
        <v>2715</v>
      </c>
      <c r="J5012" s="53">
        <v>2555</v>
      </c>
      <c r="K5012" s="52">
        <v>1</v>
      </c>
      <c r="L5012" s="52">
        <v>41.571199999999997</v>
      </c>
      <c r="M5012" s="55">
        <v>2</v>
      </c>
      <c r="N5012" s="61" t="s">
        <v>14</v>
      </c>
      <c r="P5012" s="66"/>
      <c r="Q5012" s="53"/>
      <c r="R5012" s="53"/>
      <c r="S5012" s="53"/>
      <c r="T5012" s="53"/>
      <c r="U5012" s="53"/>
      <c r="V5012" s="53"/>
      <c r="W5012" s="53"/>
      <c r="BY5012" s="53"/>
    </row>
    <row r="5013" spans="2:77" s="52" customFormat="1" ht="13" x14ac:dyDescent="0.3">
      <c r="B5013" s="53" t="s">
        <v>6719</v>
      </c>
      <c r="C5013" s="53" t="s">
        <v>188</v>
      </c>
      <c r="D5013" s="53" t="s">
        <v>6769</v>
      </c>
      <c r="E5013" s="53">
        <v>38.980119999999999</v>
      </c>
      <c r="F5013" s="53">
        <v>1.3065869999999999</v>
      </c>
      <c r="G5013" s="54">
        <v>4.3476670000000004</v>
      </c>
      <c r="H5013" s="53">
        <v>21852</v>
      </c>
      <c r="I5013" s="53">
        <v>11489</v>
      </c>
      <c r="J5013" s="53">
        <v>10363</v>
      </c>
      <c r="K5013" s="52">
        <v>1</v>
      </c>
      <c r="L5013" s="52">
        <v>3.3476670000000004</v>
      </c>
      <c r="M5013" s="55">
        <v>2</v>
      </c>
      <c r="N5013" s="61" t="s">
        <v>14</v>
      </c>
      <c r="P5013" s="66"/>
      <c r="Q5013" s="53"/>
      <c r="R5013" s="53"/>
      <c r="S5013" s="53"/>
      <c r="T5013" s="53"/>
      <c r="U5013" s="53"/>
      <c r="V5013" s="53"/>
      <c r="W5013" s="53"/>
      <c r="BY5013" s="53"/>
    </row>
    <row r="5014" spans="2:77" s="52" customFormat="1" ht="13" x14ac:dyDescent="0.3">
      <c r="B5014" s="53" t="s">
        <v>6719</v>
      </c>
      <c r="C5014" s="53" t="s">
        <v>188</v>
      </c>
      <c r="D5014" s="53" t="s">
        <v>6770</v>
      </c>
      <c r="E5014" s="53">
        <v>39.595939999999999</v>
      </c>
      <c r="F5014" s="53">
        <v>3.0395539999999999</v>
      </c>
      <c r="G5014" s="54">
        <v>138.863</v>
      </c>
      <c r="H5014" s="53">
        <v>1962</v>
      </c>
      <c r="I5014" s="53">
        <v>986</v>
      </c>
      <c r="J5014" s="53">
        <v>976</v>
      </c>
      <c r="K5014" s="52">
        <v>1</v>
      </c>
      <c r="L5014" s="52">
        <v>137.863</v>
      </c>
      <c r="M5014" s="55">
        <v>2</v>
      </c>
      <c r="N5014" s="61" t="s">
        <v>14</v>
      </c>
      <c r="P5014" s="66"/>
      <c r="Q5014" s="53"/>
      <c r="R5014" s="53"/>
      <c r="S5014" s="53"/>
      <c r="T5014" s="53"/>
      <c r="U5014" s="53"/>
      <c r="V5014" s="53"/>
      <c r="W5014" s="53"/>
      <c r="BY5014" s="53"/>
    </row>
    <row r="5015" spans="2:77" s="52" customFormat="1" ht="13" x14ac:dyDescent="0.3">
      <c r="B5015" s="53" t="s">
        <v>6719</v>
      </c>
      <c r="C5015" s="53" t="s">
        <v>188</v>
      </c>
      <c r="D5015" s="53" t="s">
        <v>6771</v>
      </c>
      <c r="E5015" s="53">
        <v>39.077849999999998</v>
      </c>
      <c r="F5015" s="53">
        <v>1.51227</v>
      </c>
      <c r="G5015" s="54">
        <v>189.91390000000001</v>
      </c>
      <c r="H5015" s="53">
        <v>5541</v>
      </c>
      <c r="I5015" s="53">
        <v>2875</v>
      </c>
      <c r="J5015" s="53">
        <v>2666</v>
      </c>
      <c r="K5015" s="52">
        <v>1</v>
      </c>
      <c r="L5015" s="52">
        <v>188.91390000000001</v>
      </c>
      <c r="M5015" s="55">
        <v>2</v>
      </c>
      <c r="N5015" s="61" t="s">
        <v>14</v>
      </c>
      <c r="P5015" s="66"/>
      <c r="Q5015" s="53"/>
      <c r="R5015" s="53"/>
      <c r="S5015" s="53"/>
      <c r="T5015" s="53"/>
      <c r="U5015" s="53"/>
      <c r="V5015" s="53"/>
      <c r="W5015" s="53"/>
      <c r="BY5015" s="53"/>
    </row>
    <row r="5016" spans="2:77" s="52" customFormat="1" ht="13" x14ac:dyDescent="0.3">
      <c r="B5016" s="53" t="s">
        <v>6719</v>
      </c>
      <c r="C5016" s="53" t="s">
        <v>188</v>
      </c>
      <c r="D5016" s="53" t="s">
        <v>6772</v>
      </c>
      <c r="E5016" s="53">
        <v>38.921729999999997</v>
      </c>
      <c r="F5016" s="53">
        <v>1.2934429999999999</v>
      </c>
      <c r="G5016" s="54">
        <v>201.35730000000001</v>
      </c>
      <c r="H5016" s="53">
        <v>22171</v>
      </c>
      <c r="I5016" s="53">
        <v>11595</v>
      </c>
      <c r="J5016" s="53">
        <v>10576</v>
      </c>
      <c r="K5016" s="52">
        <v>1</v>
      </c>
      <c r="L5016" s="52">
        <v>200.35730000000001</v>
      </c>
      <c r="M5016" s="55">
        <v>4</v>
      </c>
      <c r="N5016" s="61" t="s">
        <v>14</v>
      </c>
      <c r="P5016" s="66"/>
      <c r="Q5016" s="53"/>
      <c r="R5016" s="53"/>
      <c r="S5016" s="53"/>
      <c r="T5016" s="53"/>
      <c r="U5016" s="53"/>
      <c r="V5016" s="53"/>
      <c r="W5016" s="53"/>
      <c r="BY5016" s="53"/>
    </row>
    <row r="5017" spans="2:77" s="52" customFormat="1" ht="13" x14ac:dyDescent="0.3">
      <c r="B5017" s="53" t="s">
        <v>6719</v>
      </c>
      <c r="C5017" s="53" t="s">
        <v>188</v>
      </c>
      <c r="D5017" s="53" t="s">
        <v>6773</v>
      </c>
      <c r="E5017" s="53">
        <v>39.608960000000003</v>
      </c>
      <c r="F5017" s="53">
        <v>3.284748</v>
      </c>
      <c r="G5017" s="54">
        <v>73.457890000000006</v>
      </c>
      <c r="H5017" s="53">
        <v>8687</v>
      </c>
      <c r="I5017" s="53">
        <v>4442</v>
      </c>
      <c r="J5017" s="53">
        <v>4245</v>
      </c>
      <c r="K5017" s="52">
        <v>1</v>
      </c>
      <c r="L5017" s="52">
        <v>72.457890000000006</v>
      </c>
      <c r="M5017" s="55">
        <v>2</v>
      </c>
      <c r="N5017" s="61" t="s">
        <v>14</v>
      </c>
      <c r="P5017" s="66"/>
      <c r="Q5017" s="53"/>
      <c r="R5017" s="53"/>
      <c r="S5017" s="53"/>
      <c r="T5017" s="53"/>
      <c r="U5017" s="53"/>
      <c r="V5017" s="53"/>
      <c r="W5017" s="53"/>
      <c r="BY5017" s="53"/>
    </row>
    <row r="5018" spans="2:77" s="52" customFormat="1" ht="13" x14ac:dyDescent="0.3">
      <c r="B5018" s="53" t="s">
        <v>6719</v>
      </c>
      <c r="C5018" s="53" t="s">
        <v>188</v>
      </c>
      <c r="D5018" s="53" t="s">
        <v>6774</v>
      </c>
      <c r="E5018" s="53">
        <v>39.85266</v>
      </c>
      <c r="F5018" s="53">
        <v>4.2593940000000003</v>
      </c>
      <c r="G5018" s="54">
        <v>59.165089999999999</v>
      </c>
      <c r="H5018" s="53">
        <v>6997</v>
      </c>
      <c r="I5018" s="53">
        <v>3560</v>
      </c>
      <c r="J5018" s="53">
        <v>3437</v>
      </c>
      <c r="K5018" s="52">
        <v>1</v>
      </c>
      <c r="L5018" s="52">
        <v>58.165089999999999</v>
      </c>
      <c r="M5018" s="55">
        <v>2</v>
      </c>
      <c r="N5018" s="61" t="s">
        <v>14</v>
      </c>
      <c r="P5018" s="66"/>
      <c r="Q5018" s="53"/>
      <c r="R5018" s="53"/>
      <c r="S5018" s="53"/>
      <c r="T5018" s="53"/>
      <c r="U5018" s="53"/>
      <c r="V5018" s="53"/>
      <c r="W5018" s="53"/>
      <c r="BY5018" s="53"/>
    </row>
    <row r="5019" spans="2:77" s="52" customFormat="1" ht="13" x14ac:dyDescent="0.3">
      <c r="B5019" s="53" t="s">
        <v>6719</v>
      </c>
      <c r="C5019" s="53" t="s">
        <v>188</v>
      </c>
      <c r="D5019" s="53" t="s">
        <v>6775</v>
      </c>
      <c r="E5019" s="53">
        <v>39.623939999999997</v>
      </c>
      <c r="F5019" s="53">
        <v>2.8391660000000001</v>
      </c>
      <c r="G5019" s="54">
        <v>130.22399999999999</v>
      </c>
      <c r="H5019" s="53">
        <v>1663</v>
      </c>
      <c r="I5019" s="53">
        <v>879</v>
      </c>
      <c r="J5019" s="53">
        <v>784</v>
      </c>
      <c r="K5019" s="52">
        <v>1</v>
      </c>
      <c r="L5019" s="52">
        <v>129.22399999999999</v>
      </c>
      <c r="M5019" s="55">
        <v>2</v>
      </c>
      <c r="N5019" s="61" t="s">
        <v>14</v>
      </c>
      <c r="P5019" s="66"/>
      <c r="Q5019" s="53"/>
      <c r="R5019" s="53"/>
      <c r="S5019" s="53"/>
      <c r="T5019" s="53"/>
      <c r="U5019" s="53"/>
      <c r="V5019" s="53"/>
      <c r="W5019" s="53"/>
      <c r="BY5019" s="53"/>
    </row>
    <row r="5020" spans="2:77" s="52" customFormat="1" ht="13" x14ac:dyDescent="0.3">
      <c r="B5020" s="53" t="s">
        <v>6719</v>
      </c>
      <c r="C5020" s="53" t="s">
        <v>188</v>
      </c>
      <c r="D5020" s="53" t="s">
        <v>6776</v>
      </c>
      <c r="E5020" s="53">
        <v>38.982570000000003</v>
      </c>
      <c r="F5020" s="53">
        <v>1.5301979999999999</v>
      </c>
      <c r="G5020" s="54">
        <v>13.570069999999999</v>
      </c>
      <c r="H5020" s="53">
        <v>31314</v>
      </c>
      <c r="I5020" s="53">
        <v>16093</v>
      </c>
      <c r="J5020" s="53">
        <v>15221</v>
      </c>
      <c r="K5020" s="52">
        <v>1</v>
      </c>
      <c r="L5020" s="52">
        <v>12.570069999999999</v>
      </c>
      <c r="M5020" s="55">
        <v>2</v>
      </c>
      <c r="N5020" s="61" t="s">
        <v>14</v>
      </c>
      <c r="P5020" s="66"/>
      <c r="Q5020" s="53"/>
      <c r="R5020" s="53"/>
      <c r="S5020" s="53"/>
      <c r="T5020" s="53"/>
      <c r="U5020" s="53"/>
      <c r="V5020" s="53"/>
      <c r="W5020" s="53"/>
      <c r="BY5020" s="53"/>
    </row>
    <row r="5021" spans="2:77" s="52" customFormat="1" ht="13" x14ac:dyDescent="0.3">
      <c r="B5021" s="53" t="s">
        <v>6719</v>
      </c>
      <c r="C5021" s="53" t="s">
        <v>188</v>
      </c>
      <c r="D5021" s="53" t="s">
        <v>6777</v>
      </c>
      <c r="E5021" s="53">
        <v>39.703060000000001</v>
      </c>
      <c r="F5021" s="53">
        <v>3.1035509999999999</v>
      </c>
      <c r="G5021" s="54">
        <v>80.917180000000002</v>
      </c>
      <c r="H5021" s="53">
        <v>11537</v>
      </c>
      <c r="I5021" s="53">
        <v>5962</v>
      </c>
      <c r="J5021" s="53">
        <v>5575</v>
      </c>
      <c r="K5021" s="52">
        <v>1</v>
      </c>
      <c r="L5021" s="52">
        <v>79.917180000000002</v>
      </c>
      <c r="M5021" s="55">
        <v>2</v>
      </c>
      <c r="N5021" s="61" t="s">
        <v>14</v>
      </c>
      <c r="P5021" s="66"/>
      <c r="Q5021" s="53"/>
      <c r="R5021" s="53"/>
      <c r="S5021" s="53"/>
      <c r="T5021" s="53"/>
      <c r="U5021" s="53"/>
      <c r="V5021" s="53"/>
      <c r="W5021" s="53"/>
      <c r="BY5021" s="53"/>
    </row>
    <row r="5022" spans="2:77" s="52" customFormat="1" ht="13" x14ac:dyDescent="0.3">
      <c r="B5022" s="53" t="s">
        <v>6719</v>
      </c>
      <c r="C5022" s="53" t="s">
        <v>188</v>
      </c>
      <c r="D5022" s="53" t="s">
        <v>6778</v>
      </c>
      <c r="E5022" s="53">
        <v>39.646799999999999</v>
      </c>
      <c r="F5022" s="53">
        <v>2.7762129999999998</v>
      </c>
      <c r="G5022" s="54">
        <v>128.8374</v>
      </c>
      <c r="H5022" s="53">
        <v>5992</v>
      </c>
      <c r="I5022" s="53">
        <v>3008</v>
      </c>
      <c r="J5022" s="53">
        <v>2984</v>
      </c>
      <c r="K5022" s="52">
        <v>1</v>
      </c>
      <c r="L5022" s="52">
        <v>127.8374</v>
      </c>
      <c r="M5022" s="55">
        <v>2</v>
      </c>
      <c r="N5022" s="61" t="s">
        <v>14</v>
      </c>
      <c r="P5022" s="66"/>
      <c r="Q5022" s="53"/>
      <c r="R5022" s="53"/>
      <c r="S5022" s="53"/>
      <c r="T5022" s="53"/>
      <c r="U5022" s="53"/>
      <c r="V5022" s="53"/>
      <c r="W5022" s="53"/>
      <c r="BY5022" s="53"/>
    </row>
    <row r="5023" spans="2:77" s="52" customFormat="1" ht="13" x14ac:dyDescent="0.3">
      <c r="B5023" s="53" t="s">
        <v>6719</v>
      </c>
      <c r="C5023" s="53" t="s">
        <v>188</v>
      </c>
      <c r="D5023" s="53" t="s">
        <v>6779</v>
      </c>
      <c r="E5023" s="53">
        <v>39.354889999999997</v>
      </c>
      <c r="F5023" s="53">
        <v>3.127745</v>
      </c>
      <c r="G5023" s="54">
        <v>62.642989999999998</v>
      </c>
      <c r="H5023" s="53">
        <v>12664</v>
      </c>
      <c r="I5023" s="53">
        <v>6457</v>
      </c>
      <c r="J5023" s="53">
        <v>6207</v>
      </c>
      <c r="K5023" s="52">
        <v>1</v>
      </c>
      <c r="L5023" s="52">
        <v>61.642989999999998</v>
      </c>
      <c r="M5023" s="55">
        <v>2</v>
      </c>
      <c r="N5023" s="61" t="s">
        <v>14</v>
      </c>
      <c r="P5023" s="66"/>
      <c r="Q5023" s="53"/>
      <c r="R5023" s="53"/>
      <c r="S5023" s="53"/>
      <c r="T5023" s="53"/>
      <c r="U5023" s="53"/>
      <c r="V5023" s="53"/>
      <c r="W5023" s="53"/>
      <c r="BY5023" s="53"/>
    </row>
    <row r="5024" spans="2:77" s="52" customFormat="1" ht="13" x14ac:dyDescent="0.3">
      <c r="B5024" s="53" t="s">
        <v>6719</v>
      </c>
      <c r="C5024" s="53" t="s">
        <v>188</v>
      </c>
      <c r="D5024" s="53" t="s">
        <v>6780</v>
      </c>
      <c r="E5024" s="53">
        <v>39.754640000000002</v>
      </c>
      <c r="F5024" s="53">
        <v>2.9012199999999999</v>
      </c>
      <c r="G5024" s="54">
        <v>193.64279999999999</v>
      </c>
      <c r="H5024" s="53">
        <v>3515</v>
      </c>
      <c r="I5024" s="53">
        <v>1777</v>
      </c>
      <c r="J5024" s="53">
        <v>1738</v>
      </c>
      <c r="K5024" s="52">
        <v>1</v>
      </c>
      <c r="L5024" s="52">
        <v>192.64279999999999</v>
      </c>
      <c r="M5024" s="55">
        <v>2</v>
      </c>
      <c r="N5024" s="61" t="s">
        <v>14</v>
      </c>
      <c r="P5024" s="66"/>
      <c r="Q5024" s="53"/>
      <c r="R5024" s="53"/>
      <c r="S5024" s="53"/>
      <c r="T5024" s="53"/>
      <c r="U5024" s="53"/>
      <c r="V5024" s="53"/>
      <c r="W5024" s="53"/>
      <c r="BY5024" s="53"/>
    </row>
    <row r="5025" spans="2:77" s="52" customFormat="1" ht="13" x14ac:dyDescent="0.3">
      <c r="B5025" s="53" t="s">
        <v>6719</v>
      </c>
      <c r="C5025" s="53" t="s">
        <v>188</v>
      </c>
      <c r="D5025" s="53" t="s">
        <v>6781</v>
      </c>
      <c r="E5025" s="53">
        <v>39.646239999999999</v>
      </c>
      <c r="F5025" s="53">
        <v>2.8961890000000001</v>
      </c>
      <c r="G5025" s="54">
        <v>117.95099999999999</v>
      </c>
      <c r="H5025" s="53">
        <v>3105</v>
      </c>
      <c r="I5025" s="53">
        <v>1593</v>
      </c>
      <c r="J5025" s="53">
        <v>1512</v>
      </c>
      <c r="K5025" s="52">
        <v>1</v>
      </c>
      <c r="L5025" s="52">
        <v>116.95099999999999</v>
      </c>
      <c r="M5025" s="55">
        <v>2</v>
      </c>
      <c r="N5025" s="61" t="s">
        <v>14</v>
      </c>
      <c r="P5025" s="66"/>
      <c r="Q5025" s="53"/>
      <c r="R5025" s="53"/>
      <c r="S5025" s="53"/>
      <c r="T5025" s="53"/>
      <c r="U5025" s="53"/>
      <c r="V5025" s="53"/>
      <c r="W5025" s="53"/>
      <c r="BY5025" s="53"/>
    </row>
    <row r="5026" spans="2:77" s="52" customFormat="1" ht="13" x14ac:dyDescent="0.3">
      <c r="B5026" s="53" t="s">
        <v>6719</v>
      </c>
      <c r="C5026" s="53" t="s">
        <v>188</v>
      </c>
      <c r="D5026" s="53" t="s">
        <v>6782</v>
      </c>
      <c r="E5026" s="53">
        <v>39.64284</v>
      </c>
      <c r="F5026" s="53">
        <v>3.010996</v>
      </c>
      <c r="G5026" s="54">
        <v>141.6883</v>
      </c>
      <c r="H5026" s="53">
        <v>3520</v>
      </c>
      <c r="I5026" s="53">
        <v>1751</v>
      </c>
      <c r="J5026" s="53">
        <v>1769</v>
      </c>
      <c r="K5026" s="52">
        <v>1</v>
      </c>
      <c r="L5026" s="52">
        <v>140.6883</v>
      </c>
      <c r="M5026" s="55">
        <v>2</v>
      </c>
      <c r="N5026" s="61" t="s">
        <v>14</v>
      </c>
      <c r="P5026" s="66"/>
      <c r="Q5026" s="53"/>
      <c r="R5026" s="53"/>
      <c r="S5026" s="53"/>
      <c r="T5026" s="53"/>
      <c r="U5026" s="53"/>
      <c r="V5026" s="53"/>
      <c r="W5026" s="53"/>
      <c r="BY5026" s="53"/>
    </row>
    <row r="5027" spans="2:77" s="52" customFormat="1" ht="13" x14ac:dyDescent="0.3">
      <c r="B5027" s="53" t="s">
        <v>6719</v>
      </c>
      <c r="C5027" s="53" t="s">
        <v>188</v>
      </c>
      <c r="D5027" s="53" t="s">
        <v>6783</v>
      </c>
      <c r="E5027" s="53">
        <v>39.765830000000001</v>
      </c>
      <c r="F5027" s="53">
        <v>2.7142379999999999</v>
      </c>
      <c r="G5027" s="54">
        <v>42.060989999999997</v>
      </c>
      <c r="H5027" s="53">
        <v>13942</v>
      </c>
      <c r="I5027" s="53">
        <v>7049</v>
      </c>
      <c r="J5027" s="53">
        <v>6893</v>
      </c>
      <c r="K5027" s="52">
        <v>1</v>
      </c>
      <c r="L5027" s="52">
        <v>41.060989999999997</v>
      </c>
      <c r="M5027" s="55">
        <v>2</v>
      </c>
      <c r="N5027" s="61" t="s">
        <v>14</v>
      </c>
      <c r="P5027" s="66"/>
      <c r="Q5027" s="53"/>
      <c r="R5027" s="53"/>
      <c r="S5027" s="53"/>
      <c r="T5027" s="53"/>
      <c r="U5027" s="53"/>
      <c r="V5027" s="53"/>
      <c r="W5027" s="53"/>
      <c r="BY5027" s="53"/>
    </row>
    <row r="5028" spans="2:77" s="52" customFormat="1" ht="13" x14ac:dyDescent="0.3">
      <c r="B5028" s="53" t="s">
        <v>6719</v>
      </c>
      <c r="C5028" s="53" t="s">
        <v>188</v>
      </c>
      <c r="D5028" s="53" t="s">
        <v>6784</v>
      </c>
      <c r="E5028" s="53">
        <v>39.624229999999997</v>
      </c>
      <c r="F5028" s="53">
        <v>3.356735</v>
      </c>
      <c r="G5028" s="54">
        <v>73.982680000000002</v>
      </c>
      <c r="H5028" s="53">
        <v>12215</v>
      </c>
      <c r="I5028" s="53">
        <v>6179</v>
      </c>
      <c r="J5028" s="53">
        <v>6036</v>
      </c>
      <c r="K5028" s="52">
        <v>1</v>
      </c>
      <c r="L5028" s="52">
        <v>72.982680000000002</v>
      </c>
      <c r="M5028" s="55">
        <v>2</v>
      </c>
      <c r="N5028" s="61" t="s">
        <v>14</v>
      </c>
      <c r="P5028" s="66"/>
      <c r="Q5028" s="53"/>
      <c r="R5028" s="53"/>
      <c r="S5028" s="53"/>
      <c r="T5028" s="53"/>
      <c r="U5028" s="53"/>
      <c r="V5028" s="53"/>
      <c r="W5028" s="53"/>
      <c r="BY5028" s="53"/>
    </row>
    <row r="5029" spans="2:77" s="52" customFormat="1" ht="13" x14ac:dyDescent="0.3">
      <c r="B5029" s="53" t="s">
        <v>6719</v>
      </c>
      <c r="C5029" s="53" t="s">
        <v>188</v>
      </c>
      <c r="D5029" s="53" t="s">
        <v>6785</v>
      </c>
      <c r="E5029" s="53">
        <v>39.711759999999998</v>
      </c>
      <c r="F5029" s="53">
        <v>2.622538</v>
      </c>
      <c r="G5029" s="54">
        <v>415.15539999999999</v>
      </c>
      <c r="H5029" s="53">
        <v>1995</v>
      </c>
      <c r="I5029" s="53">
        <v>1024</v>
      </c>
      <c r="J5029" s="53">
        <v>971</v>
      </c>
      <c r="K5029" s="52">
        <v>1</v>
      </c>
      <c r="L5029" s="52">
        <v>414.15539999999999</v>
      </c>
      <c r="M5029" s="55">
        <v>5</v>
      </c>
      <c r="N5029" s="61" t="s">
        <v>15</v>
      </c>
      <c r="P5029" s="66"/>
      <c r="Q5029" s="53"/>
      <c r="R5029" s="53"/>
      <c r="S5029" s="53"/>
      <c r="T5029" s="53"/>
      <c r="U5029" s="53"/>
      <c r="V5029" s="53"/>
      <c r="W5029" s="53"/>
      <c r="BY5029" s="53"/>
    </row>
    <row r="5030" spans="2:77" s="52" customFormat="1" ht="13" x14ac:dyDescent="0.3">
      <c r="B5030" s="53" t="s">
        <v>6719</v>
      </c>
      <c r="C5030" s="53" t="s">
        <v>188</v>
      </c>
      <c r="D5030" s="53" t="s">
        <v>6786</v>
      </c>
      <c r="E5030" s="53">
        <v>39.569569999999999</v>
      </c>
      <c r="F5030" s="53">
        <v>3.084015</v>
      </c>
      <c r="G5030" s="54">
        <v>98.931150000000002</v>
      </c>
      <c r="H5030" s="53">
        <v>2908</v>
      </c>
      <c r="I5030" s="53">
        <v>1457</v>
      </c>
      <c r="J5030" s="53">
        <v>1451</v>
      </c>
      <c r="K5030" s="52">
        <v>1</v>
      </c>
      <c r="L5030" s="52">
        <v>97.931150000000002</v>
      </c>
      <c r="M5030" s="55">
        <v>2</v>
      </c>
      <c r="N5030" s="61" t="s">
        <v>14</v>
      </c>
      <c r="P5030" s="66"/>
      <c r="Q5030" s="53"/>
      <c r="R5030" s="53"/>
      <c r="S5030" s="53"/>
      <c r="T5030" s="53"/>
      <c r="U5030" s="53"/>
      <c r="V5030" s="53"/>
      <c r="W5030" s="53"/>
      <c r="BY5030" s="53"/>
    </row>
    <row r="5031" spans="2:77" s="52" customFormat="1" ht="13" x14ac:dyDescent="0.3">
      <c r="B5031" s="53" t="s">
        <v>1742</v>
      </c>
      <c r="C5031" s="53" t="s">
        <v>190</v>
      </c>
      <c r="D5031" s="53" t="s">
        <v>1743</v>
      </c>
      <c r="E5031" s="53">
        <v>28.100449999999999</v>
      </c>
      <c r="F5031" s="53">
        <v>-15.699820000000001</v>
      </c>
      <c r="G5031" s="54">
        <v>50.898780000000002</v>
      </c>
      <c r="H5031" s="53">
        <v>5782</v>
      </c>
      <c r="I5031" s="53">
        <v>2903</v>
      </c>
      <c r="J5031" s="53">
        <v>2879</v>
      </c>
      <c r="K5031" s="52">
        <v>114</v>
      </c>
      <c r="L5031" s="52">
        <v>-63.101219999999998</v>
      </c>
      <c r="M5031" s="55">
        <v>2</v>
      </c>
      <c r="N5031" s="61" t="s">
        <v>10</v>
      </c>
      <c r="P5031" s="66"/>
      <c r="Q5031" s="53"/>
      <c r="R5031" s="53"/>
      <c r="S5031" s="53"/>
      <c r="T5031" s="53"/>
      <c r="U5031" s="53"/>
      <c r="V5031" s="53"/>
      <c r="W5031" s="53"/>
      <c r="BY5031" s="53"/>
    </row>
    <row r="5032" spans="2:77" s="52" customFormat="1" ht="13" x14ac:dyDescent="0.3">
      <c r="B5032" s="53" t="s">
        <v>1742</v>
      </c>
      <c r="C5032" s="53" t="s">
        <v>190</v>
      </c>
      <c r="D5032" s="53" t="s">
        <v>1744</v>
      </c>
      <c r="E5032" s="53">
        <v>27.904109999999999</v>
      </c>
      <c r="F5032" s="53">
        <v>-15.445639999999999</v>
      </c>
      <c r="G5032" s="54">
        <v>274.68939999999998</v>
      </c>
      <c r="H5032" s="53">
        <v>28924</v>
      </c>
      <c r="I5032" s="53">
        <v>14814</v>
      </c>
      <c r="J5032" s="53">
        <v>14110</v>
      </c>
      <c r="K5032" s="52">
        <v>114</v>
      </c>
      <c r="L5032" s="52">
        <v>160.68939999999998</v>
      </c>
      <c r="M5032" s="55">
        <v>2</v>
      </c>
      <c r="N5032" s="61" t="s">
        <v>10</v>
      </c>
      <c r="P5032" s="66"/>
      <c r="Q5032" s="53"/>
      <c r="R5032" s="53"/>
      <c r="S5032" s="53"/>
      <c r="T5032" s="53"/>
      <c r="U5032" s="53"/>
      <c r="V5032" s="53"/>
      <c r="W5032" s="53"/>
      <c r="BY5032" s="53"/>
    </row>
    <row r="5033" spans="2:77" s="52" customFormat="1" ht="13" x14ac:dyDescent="0.3">
      <c r="B5033" s="53" t="s">
        <v>1742</v>
      </c>
      <c r="C5033" s="53" t="s">
        <v>190</v>
      </c>
      <c r="D5033" s="53" t="s">
        <v>1745</v>
      </c>
      <c r="E5033" s="53">
        <v>27.990220000000001</v>
      </c>
      <c r="F5033" s="53">
        <v>-15.781180000000001</v>
      </c>
      <c r="G5033" s="54">
        <v>53.519770000000001</v>
      </c>
      <c r="H5033" s="53">
        <v>8539</v>
      </c>
      <c r="I5033" s="53">
        <v>4299</v>
      </c>
      <c r="J5033" s="53">
        <v>4240</v>
      </c>
      <c r="K5033" s="52">
        <v>114</v>
      </c>
      <c r="L5033" s="52">
        <v>-60.480229999999999</v>
      </c>
      <c r="M5033" s="55">
        <v>2</v>
      </c>
      <c r="N5033" s="61" t="s">
        <v>10</v>
      </c>
      <c r="P5033" s="66"/>
      <c r="Q5033" s="53"/>
      <c r="R5033" s="53"/>
      <c r="S5033" s="53"/>
      <c r="T5033" s="53"/>
      <c r="U5033" s="53"/>
      <c r="V5033" s="53"/>
      <c r="W5033" s="53"/>
      <c r="BY5033" s="53"/>
    </row>
    <row r="5034" spans="2:77" s="52" customFormat="1" ht="13" x14ac:dyDescent="0.3">
      <c r="B5034" s="53" t="s">
        <v>1742</v>
      </c>
      <c r="C5034" s="53" t="s">
        <v>190</v>
      </c>
      <c r="D5034" s="53" t="s">
        <v>1746</v>
      </c>
      <c r="E5034" s="53">
        <v>28.423469999999998</v>
      </c>
      <c r="F5034" s="53">
        <v>-14.01455</v>
      </c>
      <c r="G5034" s="54">
        <v>257.48950000000002</v>
      </c>
      <c r="H5034" s="53">
        <v>10371</v>
      </c>
      <c r="I5034" s="53">
        <v>5639</v>
      </c>
      <c r="J5034" s="53">
        <v>4732</v>
      </c>
      <c r="K5034" s="52">
        <v>114</v>
      </c>
      <c r="L5034" s="52">
        <v>143.48950000000002</v>
      </c>
      <c r="M5034" s="55">
        <v>2</v>
      </c>
      <c r="N5034" s="61" t="s">
        <v>10</v>
      </c>
      <c r="P5034" s="66"/>
      <c r="Q5034" s="53"/>
      <c r="R5034" s="53"/>
      <c r="S5034" s="53"/>
      <c r="T5034" s="53"/>
      <c r="U5034" s="53"/>
      <c r="V5034" s="53"/>
      <c r="W5034" s="53"/>
      <c r="BY5034" s="53"/>
    </row>
    <row r="5035" spans="2:77" s="52" customFormat="1" ht="13" x14ac:dyDescent="0.3">
      <c r="B5035" s="53" t="s">
        <v>1742</v>
      </c>
      <c r="C5035" s="53" t="s">
        <v>190</v>
      </c>
      <c r="D5035" s="53" t="s">
        <v>1747</v>
      </c>
      <c r="E5035" s="53">
        <v>28.959510000000002</v>
      </c>
      <c r="F5035" s="53">
        <v>-13.547599999999999</v>
      </c>
      <c r="G5035" s="54">
        <v>4.273663</v>
      </c>
      <c r="H5035" s="53">
        <v>59127</v>
      </c>
      <c r="I5035" s="53">
        <v>30443</v>
      </c>
      <c r="J5035" s="53">
        <v>28684</v>
      </c>
      <c r="K5035" s="52">
        <v>114</v>
      </c>
      <c r="L5035" s="52">
        <v>-109.726337</v>
      </c>
      <c r="M5035" s="55">
        <v>2</v>
      </c>
      <c r="N5035" s="61" t="s">
        <v>10</v>
      </c>
      <c r="P5035" s="66"/>
      <c r="Q5035" s="53"/>
      <c r="R5035" s="53"/>
      <c r="S5035" s="53"/>
      <c r="T5035" s="53"/>
      <c r="U5035" s="53"/>
      <c r="V5035" s="53"/>
      <c r="W5035" s="53"/>
      <c r="BY5035" s="53"/>
    </row>
    <row r="5036" spans="2:77" s="52" customFormat="1" ht="13" x14ac:dyDescent="0.3">
      <c r="B5036" s="53" t="s">
        <v>1742</v>
      </c>
      <c r="C5036" s="53" t="s">
        <v>190</v>
      </c>
      <c r="D5036" s="53" t="s">
        <v>1748</v>
      </c>
      <c r="E5036" s="53">
        <v>28.020050000000001</v>
      </c>
      <c r="F5036" s="53">
        <v>-15.64664</v>
      </c>
      <c r="G5036" s="54">
        <v>1229.8009999999999</v>
      </c>
      <c r="H5036" s="53">
        <v>1257</v>
      </c>
      <c r="I5036" s="53">
        <v>674</v>
      </c>
      <c r="J5036" s="53">
        <v>583</v>
      </c>
      <c r="K5036" s="52">
        <v>114</v>
      </c>
      <c r="L5036" s="52">
        <v>1115.8009999999999</v>
      </c>
      <c r="M5036" s="55">
        <v>8</v>
      </c>
      <c r="N5036" s="61" t="s">
        <v>14</v>
      </c>
      <c r="P5036" s="66"/>
      <c r="Q5036" s="53"/>
      <c r="R5036" s="53"/>
      <c r="S5036" s="53"/>
      <c r="T5036" s="53"/>
      <c r="U5036" s="53"/>
      <c r="V5036" s="53"/>
      <c r="W5036" s="53"/>
      <c r="BY5036" s="53"/>
    </row>
    <row r="5037" spans="2:77" s="52" customFormat="1" ht="13" x14ac:dyDescent="0.3">
      <c r="B5037" s="53" t="s">
        <v>1742</v>
      </c>
      <c r="C5037" s="53" t="s">
        <v>190</v>
      </c>
      <c r="D5037" s="53" t="s">
        <v>1749</v>
      </c>
      <c r="E5037" s="53">
        <v>28.11927</v>
      </c>
      <c r="F5037" s="53">
        <v>-15.52474</v>
      </c>
      <c r="G5037" s="54">
        <v>251.56489999999999</v>
      </c>
      <c r="H5037" s="53">
        <v>36259</v>
      </c>
      <c r="I5037" s="53">
        <v>18159</v>
      </c>
      <c r="J5037" s="53">
        <v>18100</v>
      </c>
      <c r="K5037" s="52">
        <v>114</v>
      </c>
      <c r="L5037" s="52">
        <v>137.56489999999999</v>
      </c>
      <c r="M5037" s="55">
        <v>2</v>
      </c>
      <c r="N5037" s="61" t="s">
        <v>10</v>
      </c>
      <c r="P5037" s="66"/>
      <c r="Q5037" s="53"/>
      <c r="R5037" s="53"/>
      <c r="S5037" s="53"/>
      <c r="T5037" s="53"/>
      <c r="U5037" s="53"/>
      <c r="V5037" s="53"/>
      <c r="W5037" s="53"/>
      <c r="BY5037" s="53"/>
    </row>
    <row r="5038" spans="2:77" s="52" customFormat="1" ht="13" x14ac:dyDescent="0.3">
      <c r="B5038" s="53" t="s">
        <v>1742</v>
      </c>
      <c r="C5038" s="53" t="s">
        <v>190</v>
      </c>
      <c r="D5038" s="53" t="s">
        <v>1750</v>
      </c>
      <c r="E5038" s="53">
        <v>28.424379999999999</v>
      </c>
      <c r="F5038" s="53">
        <v>-14.05646</v>
      </c>
      <c r="G5038" s="54">
        <v>392.20209999999997</v>
      </c>
      <c r="H5038" s="53">
        <v>680</v>
      </c>
      <c r="I5038" s="53">
        <v>343</v>
      </c>
      <c r="J5038" s="53">
        <v>337</v>
      </c>
      <c r="K5038" s="52">
        <v>114</v>
      </c>
      <c r="L5038" s="52">
        <v>278.20209999999997</v>
      </c>
      <c r="M5038" s="55">
        <v>4</v>
      </c>
      <c r="N5038" s="61" t="s">
        <v>10</v>
      </c>
      <c r="P5038" s="66"/>
      <c r="Q5038" s="53"/>
      <c r="R5038" s="53"/>
      <c r="S5038" s="53"/>
      <c r="T5038" s="53"/>
      <c r="U5038" s="53"/>
      <c r="V5038" s="53"/>
      <c r="W5038" s="53"/>
      <c r="BY5038" s="53"/>
    </row>
    <row r="5039" spans="2:77" s="52" customFormat="1" ht="13" x14ac:dyDescent="0.3">
      <c r="B5039" s="53" t="s">
        <v>1742</v>
      </c>
      <c r="C5039" s="53" t="s">
        <v>190</v>
      </c>
      <c r="D5039" s="53" t="s">
        <v>1751</v>
      </c>
      <c r="E5039" s="53">
        <v>28.107610000000001</v>
      </c>
      <c r="F5039" s="53">
        <v>-15.563370000000001</v>
      </c>
      <c r="G5039" s="54">
        <v>501.92520000000002</v>
      </c>
      <c r="H5039" s="53">
        <v>7524</v>
      </c>
      <c r="I5039" s="53">
        <v>3859</v>
      </c>
      <c r="J5039" s="53">
        <v>3665</v>
      </c>
      <c r="K5039" s="52">
        <v>114</v>
      </c>
      <c r="L5039" s="52">
        <v>387.92520000000002</v>
      </c>
      <c r="M5039" s="55">
        <v>4</v>
      </c>
      <c r="N5039" s="61" t="s">
        <v>10</v>
      </c>
      <c r="P5039" s="66"/>
      <c r="Q5039" s="53"/>
      <c r="R5039" s="53"/>
      <c r="S5039" s="53"/>
      <c r="T5039" s="53"/>
      <c r="U5039" s="53"/>
      <c r="V5039" s="53"/>
      <c r="W5039" s="53"/>
      <c r="BY5039" s="53"/>
    </row>
    <row r="5040" spans="2:77" s="52" customFormat="1" ht="13" x14ac:dyDescent="0.3">
      <c r="B5040" s="53" t="s">
        <v>1742</v>
      </c>
      <c r="C5040" s="53" t="s">
        <v>190</v>
      </c>
      <c r="D5040" s="53" t="s">
        <v>1752</v>
      </c>
      <c r="E5040" s="53">
        <v>28.14404</v>
      </c>
      <c r="F5040" s="53">
        <v>-15.650359999999999</v>
      </c>
      <c r="G5040" s="54">
        <v>114.2928</v>
      </c>
      <c r="H5040" s="53">
        <v>24405</v>
      </c>
      <c r="I5040" s="53">
        <v>12285</v>
      </c>
      <c r="J5040" s="53">
        <v>12120</v>
      </c>
      <c r="K5040" s="52">
        <v>114</v>
      </c>
      <c r="L5040" s="52">
        <v>0.29279999999999973</v>
      </c>
      <c r="M5040" s="55">
        <v>2</v>
      </c>
      <c r="N5040" s="61" t="s">
        <v>10</v>
      </c>
      <c r="P5040" s="66"/>
      <c r="Q5040" s="53"/>
      <c r="R5040" s="53"/>
      <c r="S5040" s="53"/>
      <c r="T5040" s="53"/>
      <c r="U5040" s="53"/>
      <c r="V5040" s="53"/>
      <c r="W5040" s="53"/>
      <c r="BY5040" s="53"/>
    </row>
    <row r="5041" spans="2:77" s="52" customFormat="1" ht="13" x14ac:dyDescent="0.3">
      <c r="B5041" s="53" t="s">
        <v>1742</v>
      </c>
      <c r="C5041" s="53" t="s">
        <v>190</v>
      </c>
      <c r="D5041" s="53" t="s">
        <v>1753</v>
      </c>
      <c r="E5041" s="53">
        <v>29.146509999999999</v>
      </c>
      <c r="F5041" s="53">
        <v>-13.4977</v>
      </c>
      <c r="G5041" s="54">
        <v>278.16120000000001</v>
      </c>
      <c r="H5041" s="53">
        <v>5249</v>
      </c>
      <c r="I5041" s="53">
        <v>2740</v>
      </c>
      <c r="J5041" s="53">
        <v>2509</v>
      </c>
      <c r="K5041" s="52">
        <v>114</v>
      </c>
      <c r="L5041" s="52">
        <v>164.16120000000001</v>
      </c>
      <c r="M5041" s="55">
        <v>2</v>
      </c>
      <c r="N5041" s="61" t="s">
        <v>10</v>
      </c>
      <c r="P5041" s="66"/>
      <c r="Q5041" s="53"/>
      <c r="R5041" s="53"/>
      <c r="S5041" s="53"/>
      <c r="T5041" s="53"/>
      <c r="U5041" s="53"/>
      <c r="V5041" s="53"/>
      <c r="W5041" s="53"/>
      <c r="BY5041" s="53"/>
    </row>
    <row r="5042" spans="2:77" s="52" customFormat="1" ht="13" x14ac:dyDescent="0.3">
      <c r="B5042" s="53" t="s">
        <v>1742</v>
      </c>
      <c r="C5042" s="53" t="s">
        <v>190</v>
      </c>
      <c r="D5042" s="53" t="s">
        <v>1754</v>
      </c>
      <c r="E5042" s="53">
        <v>27.920470000000002</v>
      </c>
      <c r="F5042" s="53">
        <v>-15.442460000000001</v>
      </c>
      <c r="G5042" s="54">
        <v>312.76979999999998</v>
      </c>
      <c r="H5042" s="53">
        <v>29319</v>
      </c>
      <c r="I5042" s="53">
        <v>14879</v>
      </c>
      <c r="J5042" s="53">
        <v>14440</v>
      </c>
      <c r="K5042" s="52">
        <v>114</v>
      </c>
      <c r="L5042" s="52">
        <v>198.76979999999998</v>
      </c>
      <c r="M5042" s="55">
        <v>2</v>
      </c>
      <c r="N5042" s="61" t="s">
        <v>10</v>
      </c>
      <c r="P5042" s="66"/>
      <c r="Q5042" s="53"/>
      <c r="R5042" s="53"/>
      <c r="S5042" s="53"/>
      <c r="T5042" s="53"/>
      <c r="U5042" s="53"/>
      <c r="V5042" s="53"/>
      <c r="W5042" s="53"/>
      <c r="BY5042" s="53"/>
    </row>
    <row r="5043" spans="2:77" s="52" customFormat="1" ht="13" x14ac:dyDescent="0.3">
      <c r="B5043" s="53" t="s">
        <v>1742</v>
      </c>
      <c r="C5043" s="53" t="s">
        <v>190</v>
      </c>
      <c r="D5043" s="53" t="s">
        <v>1755</v>
      </c>
      <c r="E5043" s="53">
        <v>27.883700000000001</v>
      </c>
      <c r="F5043" s="53">
        <v>-15.723979999999999</v>
      </c>
      <c r="G5043" s="54">
        <v>253.71860000000001</v>
      </c>
      <c r="H5043" s="53">
        <v>21690</v>
      </c>
      <c r="I5043" s="53">
        <v>11358</v>
      </c>
      <c r="J5043" s="53">
        <v>10332</v>
      </c>
      <c r="K5043" s="52">
        <v>114</v>
      </c>
      <c r="L5043" s="52">
        <v>139.71860000000001</v>
      </c>
      <c r="M5043" s="55">
        <v>2</v>
      </c>
      <c r="N5043" s="61" t="s">
        <v>10</v>
      </c>
      <c r="P5043" s="66"/>
      <c r="Q5043" s="53"/>
      <c r="R5043" s="53"/>
      <c r="S5043" s="53"/>
      <c r="T5043" s="53"/>
      <c r="U5043" s="53"/>
      <c r="V5043" s="53"/>
      <c r="W5043" s="53"/>
      <c r="BY5043" s="53"/>
    </row>
    <row r="5044" spans="2:77" s="52" customFormat="1" ht="13" x14ac:dyDescent="0.3">
      <c r="B5044" s="53" t="s">
        <v>1742</v>
      </c>
      <c r="C5044" s="53" t="s">
        <v>190</v>
      </c>
      <c r="D5044" s="53" t="s">
        <v>1756</v>
      </c>
      <c r="E5044" s="53">
        <v>28.1</v>
      </c>
      <c r="F5044" s="53">
        <v>-15.58333</v>
      </c>
      <c r="G5044" s="54">
        <v>553.07100000000003</v>
      </c>
      <c r="H5044" s="53">
        <v>8054</v>
      </c>
      <c r="I5044" s="53">
        <v>4070</v>
      </c>
      <c r="J5044" s="53">
        <v>3984</v>
      </c>
      <c r="K5044" s="52">
        <v>114</v>
      </c>
      <c r="L5044" s="52">
        <v>439.07100000000003</v>
      </c>
      <c r="M5044" s="55">
        <v>5</v>
      </c>
      <c r="N5044" s="61" t="s">
        <v>10</v>
      </c>
      <c r="P5044" s="66"/>
      <c r="Q5044" s="53"/>
      <c r="R5044" s="53"/>
      <c r="S5044" s="53"/>
      <c r="T5044" s="53"/>
      <c r="U5044" s="53"/>
      <c r="V5044" s="53"/>
      <c r="W5044" s="53"/>
      <c r="BY5044" s="53"/>
    </row>
    <row r="5045" spans="2:77" s="52" customFormat="1" ht="13" x14ac:dyDescent="0.3">
      <c r="B5045" s="53" t="s">
        <v>1742</v>
      </c>
      <c r="C5045" s="53" t="s">
        <v>190</v>
      </c>
      <c r="D5045" s="53" t="s">
        <v>1757</v>
      </c>
      <c r="E5045" s="53">
        <v>28.610399999999998</v>
      </c>
      <c r="F5045" s="53">
        <v>-13.928800000000001</v>
      </c>
      <c r="G5045" s="54">
        <v>220.1189</v>
      </c>
      <c r="H5045" s="53">
        <v>21996</v>
      </c>
      <c r="I5045" s="53">
        <v>11854</v>
      </c>
      <c r="J5045" s="53">
        <v>10142</v>
      </c>
      <c r="K5045" s="52">
        <v>114</v>
      </c>
      <c r="L5045" s="52">
        <v>106.1189</v>
      </c>
      <c r="M5045" s="55">
        <v>2</v>
      </c>
      <c r="N5045" s="61" t="s">
        <v>10</v>
      </c>
      <c r="P5045" s="66"/>
      <c r="Q5045" s="53"/>
      <c r="R5045" s="53"/>
      <c r="S5045" s="53"/>
      <c r="T5045" s="53"/>
      <c r="U5045" s="53"/>
      <c r="V5045" s="53"/>
      <c r="W5045" s="53"/>
      <c r="BY5045" s="53"/>
    </row>
    <row r="5046" spans="2:77" s="52" customFormat="1" ht="13" x14ac:dyDescent="0.3">
      <c r="B5046" s="53" t="s">
        <v>1742</v>
      </c>
      <c r="C5046" s="53" t="s">
        <v>190</v>
      </c>
      <c r="D5046" s="53" t="s">
        <v>1758</v>
      </c>
      <c r="E5046" s="53">
        <v>28.35059</v>
      </c>
      <c r="F5046" s="53">
        <v>-14.107609999999999</v>
      </c>
      <c r="G5046" s="54">
        <v>199.2286</v>
      </c>
      <c r="H5046" s="53">
        <v>20821</v>
      </c>
      <c r="I5046" s="53">
        <v>11425</v>
      </c>
      <c r="J5046" s="53">
        <v>9396</v>
      </c>
      <c r="K5046" s="52">
        <v>114</v>
      </c>
      <c r="L5046" s="52">
        <v>85.2286</v>
      </c>
      <c r="M5046" s="55">
        <v>2</v>
      </c>
      <c r="N5046" s="61" t="s">
        <v>10</v>
      </c>
      <c r="P5046" s="66"/>
      <c r="Q5046" s="53"/>
      <c r="R5046" s="53"/>
      <c r="S5046" s="53"/>
      <c r="T5046" s="53"/>
      <c r="U5046" s="53"/>
      <c r="V5046" s="53"/>
      <c r="W5046" s="53"/>
      <c r="BY5046" s="53"/>
    </row>
    <row r="5047" spans="2:77" s="52" customFormat="1" ht="13" x14ac:dyDescent="0.3">
      <c r="B5047" s="53" t="s">
        <v>1742</v>
      </c>
      <c r="C5047" s="53" t="s">
        <v>190</v>
      </c>
      <c r="D5047" s="53" t="s">
        <v>1759</v>
      </c>
      <c r="E5047" s="53">
        <v>28.12482</v>
      </c>
      <c r="F5047" s="53">
        <v>-15.430009999999999</v>
      </c>
      <c r="G5047" s="54">
        <v>7.2710359999999996</v>
      </c>
      <c r="H5047" s="53">
        <v>381847</v>
      </c>
      <c r="I5047" s="53">
        <v>186191</v>
      </c>
      <c r="J5047" s="53">
        <v>195656</v>
      </c>
      <c r="K5047" s="52">
        <v>114</v>
      </c>
      <c r="L5047" s="52">
        <v>-106.728964</v>
      </c>
      <c r="M5047" s="55">
        <v>2</v>
      </c>
      <c r="N5047" s="61" t="s">
        <v>10</v>
      </c>
      <c r="P5047" s="66"/>
      <c r="Q5047" s="53"/>
      <c r="R5047" s="53"/>
      <c r="S5047" s="53"/>
      <c r="T5047" s="53"/>
      <c r="U5047" s="53"/>
      <c r="V5047" s="53"/>
      <c r="W5047" s="53"/>
      <c r="BY5047" s="53"/>
    </row>
    <row r="5048" spans="2:77" s="52" customFormat="1" ht="13" x14ac:dyDescent="0.3">
      <c r="B5048" s="53" t="s">
        <v>1742</v>
      </c>
      <c r="C5048" s="53" t="s">
        <v>190</v>
      </c>
      <c r="D5048" s="53" t="s">
        <v>1760</v>
      </c>
      <c r="E5048" s="53">
        <v>28.496500000000001</v>
      </c>
      <c r="F5048" s="53">
        <v>-13.862209999999999</v>
      </c>
      <c r="G5048" s="54">
        <v>17.26586</v>
      </c>
      <c r="H5048" s="53">
        <v>35667</v>
      </c>
      <c r="I5048" s="53">
        <v>18551</v>
      </c>
      <c r="J5048" s="53">
        <v>17116</v>
      </c>
      <c r="K5048" s="52">
        <v>114</v>
      </c>
      <c r="L5048" s="52">
        <v>-96.734139999999996</v>
      </c>
      <c r="M5048" s="55">
        <v>2</v>
      </c>
      <c r="N5048" s="61" t="s">
        <v>10</v>
      </c>
      <c r="P5048" s="66"/>
      <c r="Q5048" s="53"/>
      <c r="R5048" s="53"/>
      <c r="S5048" s="53"/>
      <c r="T5048" s="53"/>
      <c r="U5048" s="53"/>
      <c r="V5048" s="53"/>
      <c r="W5048" s="53"/>
      <c r="BY5048" s="53"/>
    </row>
    <row r="5049" spans="2:77" s="52" customFormat="1" ht="13" x14ac:dyDescent="0.3">
      <c r="B5049" s="53" t="s">
        <v>1742</v>
      </c>
      <c r="C5049" s="53" t="s">
        <v>190</v>
      </c>
      <c r="D5049" s="53" t="s">
        <v>1761</v>
      </c>
      <c r="E5049" s="53">
        <v>27.924610000000001</v>
      </c>
      <c r="F5049" s="53">
        <v>-15.573</v>
      </c>
      <c r="G5049" s="54">
        <v>886.54340000000002</v>
      </c>
      <c r="H5049" s="53">
        <v>18517</v>
      </c>
      <c r="I5049" s="53">
        <v>9525</v>
      </c>
      <c r="J5049" s="53">
        <v>8992</v>
      </c>
      <c r="K5049" s="52">
        <v>114</v>
      </c>
      <c r="L5049" s="52">
        <v>772.54340000000002</v>
      </c>
      <c r="M5049" s="55">
        <v>6</v>
      </c>
      <c r="N5049" s="61" t="s">
        <v>10</v>
      </c>
      <c r="P5049" s="66"/>
      <c r="Q5049" s="53"/>
      <c r="R5049" s="53"/>
      <c r="S5049" s="53"/>
      <c r="T5049" s="53"/>
      <c r="U5049" s="53"/>
      <c r="V5049" s="53"/>
      <c r="W5049" s="53"/>
      <c r="BY5049" s="53"/>
    </row>
    <row r="5050" spans="2:77" s="52" customFormat="1" ht="13" x14ac:dyDescent="0.3">
      <c r="B5050" s="53" t="s">
        <v>1742</v>
      </c>
      <c r="C5050" s="53" t="s">
        <v>190</v>
      </c>
      <c r="D5050" s="53" t="s">
        <v>1762</v>
      </c>
      <c r="E5050" s="53">
        <v>27.924610000000001</v>
      </c>
      <c r="F5050" s="53">
        <v>-15.573</v>
      </c>
      <c r="G5050" s="54">
        <v>886.54340000000002</v>
      </c>
      <c r="H5050" s="53">
        <v>52161</v>
      </c>
      <c r="I5050" s="53">
        <v>27228</v>
      </c>
      <c r="J5050" s="53">
        <v>24933</v>
      </c>
      <c r="K5050" s="52">
        <v>114</v>
      </c>
      <c r="L5050" s="52">
        <v>772.54340000000002</v>
      </c>
      <c r="M5050" s="55">
        <v>6</v>
      </c>
      <c r="N5050" s="61" t="s">
        <v>10</v>
      </c>
      <c r="P5050" s="66"/>
      <c r="Q5050" s="53"/>
      <c r="R5050" s="53"/>
      <c r="S5050" s="53"/>
      <c r="T5050" s="53"/>
      <c r="U5050" s="53"/>
      <c r="V5050" s="53"/>
      <c r="W5050" s="53"/>
      <c r="BY5050" s="53"/>
    </row>
    <row r="5051" spans="2:77" s="52" customFormat="1" ht="13" x14ac:dyDescent="0.3">
      <c r="B5051" s="53" t="s">
        <v>1742</v>
      </c>
      <c r="C5051" s="53" t="s">
        <v>190</v>
      </c>
      <c r="D5051" s="53" t="s">
        <v>1763</v>
      </c>
      <c r="E5051" s="53">
        <v>28.0306</v>
      </c>
      <c r="F5051" s="53">
        <v>-15.491339999999999</v>
      </c>
      <c r="G5051" s="54">
        <v>554.61019999999996</v>
      </c>
      <c r="H5051" s="53">
        <v>19154</v>
      </c>
      <c r="I5051" s="53">
        <v>9528</v>
      </c>
      <c r="J5051" s="53">
        <v>9626</v>
      </c>
      <c r="K5051" s="52">
        <v>114</v>
      </c>
      <c r="L5051" s="52">
        <v>440.61019999999996</v>
      </c>
      <c r="M5051" s="55">
        <v>5</v>
      </c>
      <c r="N5051" s="61" t="s">
        <v>10</v>
      </c>
      <c r="P5051" s="66"/>
      <c r="Q5051" s="53"/>
      <c r="R5051" s="53"/>
      <c r="S5051" s="53"/>
      <c r="T5051" s="53"/>
      <c r="U5051" s="53"/>
      <c r="V5051" s="53"/>
      <c r="W5051" s="53"/>
      <c r="BY5051" s="53"/>
    </row>
    <row r="5052" spans="2:77" s="52" customFormat="1" ht="13" x14ac:dyDescent="0.3">
      <c r="B5052" s="53" t="s">
        <v>1742</v>
      </c>
      <c r="C5052" s="53" t="s">
        <v>190</v>
      </c>
      <c r="D5052" s="53" t="s">
        <v>1764</v>
      </c>
      <c r="E5052" s="53">
        <v>27.91272</v>
      </c>
      <c r="F5052" s="53">
        <v>-15.54124</v>
      </c>
      <c r="G5052" s="54">
        <v>685.452</v>
      </c>
      <c r="H5052" s="53">
        <v>63637</v>
      </c>
      <c r="I5052" s="53">
        <v>32142</v>
      </c>
      <c r="J5052" s="53">
        <v>31495</v>
      </c>
      <c r="K5052" s="52">
        <v>114</v>
      </c>
      <c r="L5052" s="52">
        <v>571.452</v>
      </c>
      <c r="M5052" s="55">
        <v>5</v>
      </c>
      <c r="N5052" s="61" t="s">
        <v>10</v>
      </c>
      <c r="P5052" s="66"/>
      <c r="Q5052" s="53"/>
      <c r="R5052" s="53"/>
      <c r="S5052" s="53"/>
      <c r="T5052" s="53"/>
      <c r="U5052" s="53"/>
      <c r="V5052" s="53"/>
      <c r="W5052" s="53"/>
      <c r="BY5052" s="53"/>
    </row>
    <row r="5053" spans="2:77" s="52" customFormat="1" ht="13" x14ac:dyDescent="0.3">
      <c r="B5053" s="53" t="s">
        <v>1742</v>
      </c>
      <c r="C5053" s="53" t="s">
        <v>190</v>
      </c>
      <c r="D5053" s="53" t="s">
        <v>1765</v>
      </c>
      <c r="E5053" s="53">
        <v>28.139150000000001</v>
      </c>
      <c r="F5053" s="53">
        <v>-15.63284</v>
      </c>
      <c r="G5053" s="54">
        <v>184.0675</v>
      </c>
      <c r="H5053" s="53">
        <v>14069</v>
      </c>
      <c r="I5053" s="53">
        <v>7022</v>
      </c>
      <c r="J5053" s="53">
        <v>7047</v>
      </c>
      <c r="K5053" s="52">
        <v>114</v>
      </c>
      <c r="L5053" s="52">
        <v>70.067499999999995</v>
      </c>
      <c r="M5053" s="55">
        <v>2</v>
      </c>
      <c r="N5053" s="61" t="s">
        <v>10</v>
      </c>
      <c r="P5053" s="66"/>
      <c r="Q5053" s="53"/>
      <c r="R5053" s="53"/>
      <c r="S5053" s="53"/>
      <c r="T5053" s="53"/>
      <c r="U5053" s="53"/>
      <c r="V5053" s="53"/>
      <c r="W5053" s="53"/>
      <c r="BY5053" s="53"/>
    </row>
    <row r="5054" spans="2:77" s="52" customFormat="1" ht="13" x14ac:dyDescent="0.3">
      <c r="B5054" s="53" t="s">
        <v>1742</v>
      </c>
      <c r="C5054" s="53" t="s">
        <v>190</v>
      </c>
      <c r="D5054" s="53" t="s">
        <v>1766</v>
      </c>
      <c r="E5054" s="53">
        <v>29.059419999999999</v>
      </c>
      <c r="F5054" s="53">
        <v>-13.5603</v>
      </c>
      <c r="G5054" s="54">
        <v>303.76249999999999</v>
      </c>
      <c r="H5054" s="53">
        <v>19418</v>
      </c>
      <c r="I5054" s="53">
        <v>9930</v>
      </c>
      <c r="J5054" s="53">
        <v>9488</v>
      </c>
      <c r="K5054" s="52">
        <v>114</v>
      </c>
      <c r="L5054" s="52">
        <v>189.76249999999999</v>
      </c>
      <c r="M5054" s="55">
        <v>2</v>
      </c>
      <c r="N5054" s="61" t="s">
        <v>10</v>
      </c>
      <c r="P5054" s="66"/>
      <c r="Q5054" s="53"/>
      <c r="R5054" s="53"/>
      <c r="S5054" s="53"/>
      <c r="T5054" s="53"/>
      <c r="U5054" s="53"/>
      <c r="V5054" s="53"/>
      <c r="W5054" s="53"/>
      <c r="BY5054" s="53"/>
    </row>
    <row r="5055" spans="2:77" s="52" customFormat="1" ht="13" x14ac:dyDescent="0.3">
      <c r="B5055" s="53" t="s">
        <v>1742</v>
      </c>
      <c r="C5055" s="53" t="s">
        <v>190</v>
      </c>
      <c r="D5055" s="53" t="s">
        <v>1767</v>
      </c>
      <c r="E5055" s="53">
        <v>27.994990000000001</v>
      </c>
      <c r="F5055" s="53">
        <v>-15.61547</v>
      </c>
      <c r="G5055" s="54">
        <v>1047.6400000000001</v>
      </c>
      <c r="H5055" s="53">
        <v>2164</v>
      </c>
      <c r="I5055" s="53">
        <v>1140</v>
      </c>
      <c r="J5055" s="53">
        <v>1024</v>
      </c>
      <c r="K5055" s="52">
        <v>114</v>
      </c>
      <c r="L5055" s="52">
        <v>933.6400000000001</v>
      </c>
      <c r="M5055" s="55">
        <v>7</v>
      </c>
      <c r="N5055" s="61" t="s">
        <v>14</v>
      </c>
      <c r="P5055" s="66"/>
      <c r="Q5055" s="53"/>
      <c r="R5055" s="53"/>
      <c r="S5055" s="53"/>
      <c r="T5055" s="53"/>
      <c r="U5055" s="53"/>
      <c r="V5055" s="53"/>
      <c r="W5055" s="53"/>
      <c r="BY5055" s="53"/>
    </row>
    <row r="5056" spans="2:77" s="52" customFormat="1" ht="13" x14ac:dyDescent="0.3">
      <c r="B5056" s="53" t="s">
        <v>1742</v>
      </c>
      <c r="C5056" s="53" t="s">
        <v>190</v>
      </c>
      <c r="D5056" s="53" t="s">
        <v>1768</v>
      </c>
      <c r="E5056" s="53">
        <v>27.996040000000001</v>
      </c>
      <c r="F5056" s="53">
        <v>-15.41789</v>
      </c>
      <c r="G5056" s="54">
        <v>150.62899999999999</v>
      </c>
      <c r="H5056" s="53">
        <v>100015</v>
      </c>
      <c r="I5056" s="53">
        <v>49765</v>
      </c>
      <c r="J5056" s="53">
        <v>50250</v>
      </c>
      <c r="K5056" s="52">
        <v>114</v>
      </c>
      <c r="L5056" s="52">
        <v>36.628999999999991</v>
      </c>
      <c r="M5056" s="55">
        <v>2</v>
      </c>
      <c r="N5056" s="61" t="s">
        <v>10</v>
      </c>
      <c r="P5056" s="66"/>
      <c r="Q5056" s="53"/>
      <c r="R5056" s="53"/>
      <c r="S5056" s="53"/>
      <c r="T5056" s="53"/>
      <c r="U5056" s="53"/>
      <c r="V5056" s="53"/>
      <c r="W5056" s="53"/>
      <c r="BY5056" s="53"/>
    </row>
    <row r="5057" spans="2:77" s="52" customFormat="1" ht="13" x14ac:dyDescent="0.3">
      <c r="B5057" s="53" t="s">
        <v>1742</v>
      </c>
      <c r="C5057" s="53" t="s">
        <v>190</v>
      </c>
      <c r="D5057" s="53" t="s">
        <v>1769</v>
      </c>
      <c r="E5057" s="53">
        <v>28.0595</v>
      </c>
      <c r="F5057" s="53">
        <v>-15.54824</v>
      </c>
      <c r="G5057" s="54">
        <v>591.02350000000001</v>
      </c>
      <c r="H5057" s="53">
        <v>12926</v>
      </c>
      <c r="I5057" s="53">
        <v>6635</v>
      </c>
      <c r="J5057" s="53">
        <v>6291</v>
      </c>
      <c r="K5057" s="52">
        <v>114</v>
      </c>
      <c r="L5057" s="52">
        <v>477.02350000000001</v>
      </c>
      <c r="M5057" s="55">
        <v>5</v>
      </c>
      <c r="N5057" s="61" t="s">
        <v>10</v>
      </c>
      <c r="P5057" s="66"/>
      <c r="Q5057" s="53"/>
      <c r="R5057" s="53"/>
      <c r="S5057" s="53"/>
      <c r="T5057" s="53"/>
      <c r="U5057" s="53"/>
      <c r="V5057" s="53"/>
      <c r="W5057" s="53"/>
      <c r="BY5057" s="53"/>
    </row>
    <row r="5058" spans="2:77" s="52" customFormat="1" ht="13" x14ac:dyDescent="0.3">
      <c r="B5058" s="53" t="s">
        <v>1742</v>
      </c>
      <c r="C5058" s="53" t="s">
        <v>190</v>
      </c>
      <c r="D5058" s="53" t="s">
        <v>1770</v>
      </c>
      <c r="E5058" s="53">
        <v>28.953040000000001</v>
      </c>
      <c r="F5058" s="53">
        <v>-13.653029999999999</v>
      </c>
      <c r="G5058" s="54">
        <v>203.01929999999999</v>
      </c>
      <c r="H5058" s="53">
        <v>19849</v>
      </c>
      <c r="I5058" s="53">
        <v>10245</v>
      </c>
      <c r="J5058" s="53">
        <v>9604</v>
      </c>
      <c r="K5058" s="52">
        <v>114</v>
      </c>
      <c r="L5058" s="52">
        <v>89.019299999999987</v>
      </c>
      <c r="M5058" s="55">
        <v>2</v>
      </c>
      <c r="N5058" s="61" t="s">
        <v>10</v>
      </c>
      <c r="P5058" s="66"/>
      <c r="Q5058" s="53"/>
      <c r="R5058" s="53"/>
      <c r="S5058" s="53"/>
      <c r="T5058" s="53"/>
      <c r="U5058" s="53"/>
      <c r="V5058" s="53"/>
      <c r="W5058" s="53"/>
      <c r="BY5058" s="53"/>
    </row>
    <row r="5059" spans="2:77" s="52" customFormat="1" ht="13" x14ac:dyDescent="0.3">
      <c r="B5059" s="53" t="s">
        <v>1742</v>
      </c>
      <c r="C5059" s="53" t="s">
        <v>190</v>
      </c>
      <c r="D5059" s="53" t="s">
        <v>1771</v>
      </c>
      <c r="E5059" s="53">
        <v>29.06644</v>
      </c>
      <c r="F5059" s="53">
        <v>-13.67695</v>
      </c>
      <c r="G5059" s="54">
        <v>197.1857</v>
      </c>
      <c r="H5059" s="53">
        <v>5837</v>
      </c>
      <c r="I5059" s="53">
        <v>3079</v>
      </c>
      <c r="J5059" s="53">
        <v>2758</v>
      </c>
      <c r="K5059" s="52">
        <v>114</v>
      </c>
      <c r="L5059" s="52">
        <v>83.185699999999997</v>
      </c>
      <c r="M5059" s="55">
        <v>2</v>
      </c>
      <c r="N5059" s="61" t="s">
        <v>10</v>
      </c>
      <c r="P5059" s="66"/>
      <c r="Q5059" s="53"/>
      <c r="R5059" s="53"/>
      <c r="S5059" s="53"/>
      <c r="T5059" s="53"/>
      <c r="U5059" s="53"/>
      <c r="V5059" s="53"/>
      <c r="W5059" s="53"/>
      <c r="BY5059" s="53"/>
    </row>
    <row r="5060" spans="2:77" s="52" customFormat="1" ht="13" x14ac:dyDescent="0.3">
      <c r="B5060" s="53" t="s">
        <v>1742</v>
      </c>
      <c r="C5060" s="53" t="s">
        <v>190</v>
      </c>
      <c r="D5060" s="53" t="s">
        <v>1772</v>
      </c>
      <c r="E5060" s="53">
        <v>28.324169999999999</v>
      </c>
      <c r="F5060" s="53">
        <v>-14.04758</v>
      </c>
      <c r="G5060" s="54">
        <v>184.26439999999999</v>
      </c>
      <c r="H5060" s="53">
        <v>13632</v>
      </c>
      <c r="I5060" s="53">
        <v>7079</v>
      </c>
      <c r="J5060" s="53">
        <v>6553</v>
      </c>
      <c r="K5060" s="52">
        <v>114</v>
      </c>
      <c r="L5060" s="52">
        <v>70.264399999999995</v>
      </c>
      <c r="M5060" s="55">
        <v>2</v>
      </c>
      <c r="N5060" s="61" t="s">
        <v>10</v>
      </c>
      <c r="P5060" s="66"/>
      <c r="Q5060" s="53"/>
      <c r="R5060" s="53"/>
      <c r="S5060" s="53"/>
      <c r="T5060" s="53"/>
      <c r="U5060" s="53"/>
      <c r="V5060" s="53"/>
      <c r="W5060" s="53"/>
      <c r="BY5060" s="53"/>
    </row>
    <row r="5061" spans="2:77" s="52" customFormat="1" ht="13" x14ac:dyDescent="0.3">
      <c r="B5061" s="53" t="s">
        <v>1742</v>
      </c>
      <c r="C5061" s="53" t="s">
        <v>190</v>
      </c>
      <c r="D5061" s="53" t="s">
        <v>1773</v>
      </c>
      <c r="E5061" s="53">
        <v>28.047940000000001</v>
      </c>
      <c r="F5061" s="53">
        <v>-15.573700000000001</v>
      </c>
      <c r="G5061" s="54">
        <v>1046.1849999999999</v>
      </c>
      <c r="H5061" s="53">
        <v>3968</v>
      </c>
      <c r="I5061" s="53">
        <v>2091</v>
      </c>
      <c r="J5061" s="53">
        <v>1877</v>
      </c>
      <c r="K5061" s="52">
        <v>114</v>
      </c>
      <c r="L5061" s="52">
        <v>932.18499999999995</v>
      </c>
      <c r="M5061" s="55">
        <v>7</v>
      </c>
      <c r="N5061" s="61" t="s">
        <v>14</v>
      </c>
      <c r="P5061" s="66"/>
      <c r="Q5061" s="53"/>
      <c r="R5061" s="53"/>
      <c r="S5061" s="53"/>
      <c r="T5061" s="53"/>
      <c r="U5061" s="53"/>
      <c r="V5061" s="53"/>
      <c r="W5061" s="53"/>
      <c r="BY5061" s="53"/>
    </row>
    <row r="5062" spans="2:77" s="52" customFormat="1" ht="13" x14ac:dyDescent="0.3">
      <c r="B5062" s="53" t="s">
        <v>1742</v>
      </c>
      <c r="C5062" s="53" t="s">
        <v>190</v>
      </c>
      <c r="D5062" s="53" t="s">
        <v>1774</v>
      </c>
      <c r="E5062" s="53">
        <v>27.99119</v>
      </c>
      <c r="F5062" s="53">
        <v>-15.499280000000001</v>
      </c>
      <c r="G5062" s="54">
        <v>579.21709999999996</v>
      </c>
      <c r="H5062" s="53">
        <v>9067</v>
      </c>
      <c r="I5062" s="53">
        <v>4617</v>
      </c>
      <c r="J5062" s="53">
        <v>4450</v>
      </c>
      <c r="K5062" s="52">
        <v>114</v>
      </c>
      <c r="L5062" s="52">
        <v>465.21709999999996</v>
      </c>
      <c r="M5062" s="55">
        <v>5</v>
      </c>
      <c r="N5062" s="61" t="s">
        <v>10</v>
      </c>
      <c r="P5062" s="66"/>
      <c r="Q5062" s="53"/>
      <c r="R5062" s="53"/>
      <c r="S5062" s="53"/>
      <c r="T5062" s="53"/>
      <c r="U5062" s="53"/>
      <c r="V5062" s="53"/>
      <c r="W5062" s="53"/>
      <c r="BY5062" s="53"/>
    </row>
    <row r="5063" spans="2:77" s="52" customFormat="1" ht="13" x14ac:dyDescent="0.3">
      <c r="B5063" s="53" t="s">
        <v>1742</v>
      </c>
      <c r="C5063" s="53" t="s">
        <v>190</v>
      </c>
      <c r="D5063" s="53" t="s">
        <v>1775</v>
      </c>
      <c r="E5063" s="53">
        <v>28.010570000000001</v>
      </c>
      <c r="F5063" s="53">
        <v>-15.53256</v>
      </c>
      <c r="G5063" s="54">
        <v>832.05619999999999</v>
      </c>
      <c r="H5063" s="53">
        <v>7636</v>
      </c>
      <c r="I5063" s="53">
        <v>3908</v>
      </c>
      <c r="J5063" s="53">
        <v>3728</v>
      </c>
      <c r="K5063" s="52">
        <v>114</v>
      </c>
      <c r="L5063" s="52">
        <v>718.05619999999999</v>
      </c>
      <c r="M5063" s="55">
        <v>6</v>
      </c>
      <c r="N5063" s="61" t="s">
        <v>10</v>
      </c>
      <c r="P5063" s="66"/>
      <c r="Q5063" s="53"/>
      <c r="R5063" s="53"/>
      <c r="S5063" s="53"/>
      <c r="T5063" s="53"/>
      <c r="U5063" s="53"/>
      <c r="V5063" s="53"/>
      <c r="W5063" s="53"/>
      <c r="BY5063" s="53"/>
    </row>
    <row r="5064" spans="2:77" s="52" customFormat="1" ht="13" x14ac:dyDescent="0.3">
      <c r="B5064" s="53" t="s">
        <v>1742</v>
      </c>
      <c r="C5064" s="53" t="s">
        <v>190</v>
      </c>
      <c r="D5064" s="53" t="s">
        <v>1776</v>
      </c>
      <c r="E5064" s="53">
        <v>28.952470000000002</v>
      </c>
      <c r="F5064" s="53">
        <v>-13.76526</v>
      </c>
      <c r="G5064" s="54">
        <v>180.69110000000001</v>
      </c>
      <c r="H5064" s="53">
        <v>13941</v>
      </c>
      <c r="I5064" s="53">
        <v>7570</v>
      </c>
      <c r="J5064" s="53">
        <v>6371</v>
      </c>
      <c r="K5064" s="52">
        <v>114</v>
      </c>
      <c r="L5064" s="52">
        <v>66.691100000000006</v>
      </c>
      <c r="M5064" s="55">
        <v>2</v>
      </c>
      <c r="N5064" s="61" t="s">
        <v>10</v>
      </c>
      <c r="P5064" s="66"/>
      <c r="Q5064" s="53"/>
      <c r="R5064" s="53"/>
      <c r="S5064" s="53"/>
      <c r="T5064" s="53"/>
      <c r="U5064" s="53"/>
      <c r="V5064" s="53"/>
      <c r="W5064" s="53"/>
      <c r="BY5064" s="53"/>
    </row>
    <row r="5065" spans="2:77" s="52" customFormat="1" ht="13" x14ac:dyDescent="0.3">
      <c r="B5065" s="53" t="s">
        <v>7180</v>
      </c>
      <c r="C5065" s="53" t="s">
        <v>192</v>
      </c>
      <c r="D5065" s="53" t="s">
        <v>7181</v>
      </c>
      <c r="E5065" s="53">
        <v>42.646940000000001</v>
      </c>
      <c r="F5065" s="53">
        <v>-2.1434410000000002</v>
      </c>
      <c r="G5065" s="54">
        <v>485.66759999999999</v>
      </c>
      <c r="H5065" s="53">
        <v>102</v>
      </c>
      <c r="I5065" s="53">
        <v>54</v>
      </c>
      <c r="J5065" s="53">
        <v>48</v>
      </c>
      <c r="K5065" s="52">
        <v>456</v>
      </c>
      <c r="L5065" s="52">
        <v>29.667599999999993</v>
      </c>
      <c r="M5065" s="55">
        <v>2</v>
      </c>
      <c r="N5065" s="61" t="s">
        <v>16</v>
      </c>
      <c r="P5065" s="66"/>
      <c r="Q5065" s="53"/>
      <c r="R5065" s="53"/>
      <c r="S5065" s="53"/>
      <c r="T5065" s="53"/>
      <c r="U5065" s="53"/>
      <c r="V5065" s="53"/>
      <c r="W5065" s="53"/>
      <c r="BY5065" s="53"/>
    </row>
    <row r="5066" spans="2:77" s="52" customFormat="1" ht="13" x14ac:dyDescent="0.3">
      <c r="B5066" s="53" t="s">
        <v>7180</v>
      </c>
      <c r="C5066" s="53" t="s">
        <v>192</v>
      </c>
      <c r="D5066" s="53" t="s">
        <v>7182</v>
      </c>
      <c r="E5066" s="53">
        <v>42.726410000000001</v>
      </c>
      <c r="F5066" s="53">
        <v>-2.022548</v>
      </c>
      <c r="G5066" s="54">
        <v>568.47640000000001</v>
      </c>
      <c r="H5066" s="53">
        <v>574</v>
      </c>
      <c r="I5066" s="53">
        <v>286</v>
      </c>
      <c r="J5066" s="53">
        <v>288</v>
      </c>
      <c r="K5066" s="52">
        <v>456</v>
      </c>
      <c r="L5066" s="52">
        <v>112.47640000000001</v>
      </c>
      <c r="M5066" s="55">
        <v>2</v>
      </c>
      <c r="N5066" s="61" t="s">
        <v>16</v>
      </c>
      <c r="P5066" s="66"/>
      <c r="Q5066" s="53"/>
      <c r="R5066" s="53"/>
      <c r="S5066" s="53"/>
      <c r="T5066" s="53"/>
      <c r="U5066" s="53"/>
      <c r="V5066" s="53"/>
      <c r="W5066" s="53"/>
      <c r="BY5066" s="53"/>
    </row>
    <row r="5067" spans="2:77" s="52" customFormat="1" ht="13" x14ac:dyDescent="0.3">
      <c r="B5067" s="53" t="s">
        <v>7180</v>
      </c>
      <c r="C5067" s="53" t="s">
        <v>192</v>
      </c>
      <c r="D5067" s="53" t="s">
        <v>7183</v>
      </c>
      <c r="E5067" s="53">
        <v>42.903449999999999</v>
      </c>
      <c r="F5067" s="53">
        <v>-1.207954</v>
      </c>
      <c r="G5067" s="54">
        <v>1050.703</v>
      </c>
      <c r="H5067" s="53">
        <v>140</v>
      </c>
      <c r="I5067" s="53">
        <v>85</v>
      </c>
      <c r="J5067" s="53">
        <v>55</v>
      </c>
      <c r="K5067" s="52">
        <v>456</v>
      </c>
      <c r="L5067" s="52">
        <v>594.70299999999997</v>
      </c>
      <c r="M5067" s="55">
        <v>5</v>
      </c>
      <c r="N5067" s="61" t="s">
        <v>17</v>
      </c>
      <c r="P5067" s="66"/>
      <c r="Q5067" s="53"/>
      <c r="R5067" s="53"/>
      <c r="S5067" s="53"/>
      <c r="T5067" s="53"/>
      <c r="U5067" s="53"/>
      <c r="V5067" s="53"/>
      <c r="W5067" s="53"/>
      <c r="BY5067" s="53"/>
    </row>
    <row r="5068" spans="2:77" s="52" customFormat="1" ht="13" x14ac:dyDescent="0.3">
      <c r="B5068" s="53" t="s">
        <v>7180</v>
      </c>
      <c r="C5068" s="53" t="s">
        <v>192</v>
      </c>
      <c r="D5068" s="53" t="s">
        <v>7184</v>
      </c>
      <c r="E5068" s="53">
        <v>42.903449999999999</v>
      </c>
      <c r="F5068" s="53">
        <v>-1.207954</v>
      </c>
      <c r="G5068" s="54">
        <v>1050.703</v>
      </c>
      <c r="H5068" s="53">
        <v>41</v>
      </c>
      <c r="I5068" s="53">
        <v>29</v>
      </c>
      <c r="J5068" s="53">
        <v>12</v>
      </c>
      <c r="K5068" s="52">
        <v>456</v>
      </c>
      <c r="L5068" s="52">
        <v>594.70299999999997</v>
      </c>
      <c r="M5068" s="55">
        <v>5</v>
      </c>
      <c r="N5068" s="61" t="s">
        <v>17</v>
      </c>
      <c r="P5068" s="66"/>
      <c r="Q5068" s="53"/>
      <c r="R5068" s="53"/>
      <c r="S5068" s="53"/>
      <c r="T5068" s="53"/>
      <c r="U5068" s="53"/>
      <c r="V5068" s="53"/>
      <c r="W5068" s="53"/>
      <c r="BY5068" s="53"/>
    </row>
    <row r="5069" spans="2:77" s="52" customFormat="1" ht="13" x14ac:dyDescent="0.3">
      <c r="B5069" s="53" t="s">
        <v>7180</v>
      </c>
      <c r="C5069" s="53" t="s">
        <v>192</v>
      </c>
      <c r="D5069" s="53" t="s">
        <v>7185</v>
      </c>
      <c r="E5069" s="53">
        <v>42.619070000000001</v>
      </c>
      <c r="F5069" s="53">
        <v>-2.0071919999999999</v>
      </c>
      <c r="G5069" s="54">
        <v>507.09750000000003</v>
      </c>
      <c r="H5069" s="53">
        <v>368</v>
      </c>
      <c r="I5069" s="53">
        <v>198</v>
      </c>
      <c r="J5069" s="53">
        <v>170</v>
      </c>
      <c r="K5069" s="52">
        <v>456</v>
      </c>
      <c r="L5069" s="52">
        <v>51.097500000000025</v>
      </c>
      <c r="M5069" s="55">
        <v>2</v>
      </c>
      <c r="N5069" s="61" t="s">
        <v>16</v>
      </c>
      <c r="P5069" s="66"/>
      <c r="Q5069" s="53"/>
      <c r="R5069" s="53"/>
      <c r="S5069" s="53"/>
      <c r="T5069" s="53"/>
      <c r="U5069" s="53"/>
      <c r="V5069" s="53"/>
      <c r="W5069" s="53"/>
      <c r="BY5069" s="53"/>
    </row>
    <row r="5070" spans="2:77" s="52" customFormat="1" ht="13" x14ac:dyDescent="0.3">
      <c r="B5070" s="53" t="s">
        <v>7180</v>
      </c>
      <c r="C5070" s="53" t="s">
        <v>192</v>
      </c>
      <c r="D5070" s="53" t="s">
        <v>7186</v>
      </c>
      <c r="E5070" s="53">
        <v>41.973640000000003</v>
      </c>
      <c r="F5070" s="53">
        <v>-1.6386940000000001</v>
      </c>
      <c r="G5070" s="54">
        <v>390.13319999999999</v>
      </c>
      <c r="H5070" s="53">
        <v>2599</v>
      </c>
      <c r="I5070" s="53">
        <v>1330</v>
      </c>
      <c r="J5070" s="53">
        <v>1269</v>
      </c>
      <c r="K5070" s="52">
        <v>456</v>
      </c>
      <c r="L5070" s="52">
        <v>-65.866800000000012</v>
      </c>
      <c r="M5070" s="55">
        <v>2</v>
      </c>
      <c r="N5070" s="61" t="s">
        <v>16</v>
      </c>
      <c r="P5070" s="66"/>
      <c r="Q5070" s="53"/>
      <c r="R5070" s="53"/>
      <c r="S5070" s="53"/>
      <c r="T5070" s="53"/>
      <c r="U5070" s="53"/>
      <c r="V5070" s="53"/>
      <c r="W5070" s="53"/>
      <c r="BY5070" s="53"/>
    </row>
    <row r="5071" spans="2:77" s="52" customFormat="1" ht="13" x14ac:dyDescent="0.3">
      <c r="B5071" s="53" t="s">
        <v>7180</v>
      </c>
      <c r="C5071" s="53" t="s">
        <v>192</v>
      </c>
      <c r="D5071" s="53" t="s">
        <v>7187</v>
      </c>
      <c r="E5071" s="53">
        <v>42.68629</v>
      </c>
      <c r="F5071" s="53">
        <v>-1.7359990000000001</v>
      </c>
      <c r="G5071" s="54">
        <v>480.19880000000001</v>
      </c>
      <c r="H5071" s="53">
        <v>185</v>
      </c>
      <c r="I5071" s="53">
        <v>103</v>
      </c>
      <c r="J5071" s="53">
        <v>82</v>
      </c>
      <c r="K5071" s="52">
        <v>456</v>
      </c>
      <c r="L5071" s="52">
        <v>24.198800000000006</v>
      </c>
      <c r="M5071" s="55">
        <v>2</v>
      </c>
      <c r="N5071" s="61" t="s">
        <v>16</v>
      </c>
      <c r="P5071" s="66"/>
      <c r="Q5071" s="53"/>
      <c r="R5071" s="53"/>
      <c r="S5071" s="53"/>
      <c r="T5071" s="53"/>
      <c r="U5071" s="53"/>
      <c r="V5071" s="53"/>
      <c r="W5071" s="53"/>
      <c r="BY5071" s="53"/>
    </row>
    <row r="5072" spans="2:77" s="52" customFormat="1" ht="13" x14ac:dyDescent="0.3">
      <c r="B5072" s="53" t="s">
        <v>7180</v>
      </c>
      <c r="C5072" s="53" t="s">
        <v>192</v>
      </c>
      <c r="D5072" s="53" t="s">
        <v>7188</v>
      </c>
      <c r="E5072" s="53">
        <v>42.612940000000002</v>
      </c>
      <c r="F5072" s="53">
        <v>-2.389456</v>
      </c>
      <c r="G5072" s="54">
        <v>722.71280000000002</v>
      </c>
      <c r="H5072" s="53">
        <v>108</v>
      </c>
      <c r="I5072" s="53">
        <v>52</v>
      </c>
      <c r="J5072" s="53">
        <v>56</v>
      </c>
      <c r="K5072" s="52">
        <v>456</v>
      </c>
      <c r="L5072" s="52">
        <v>266.71280000000002</v>
      </c>
      <c r="M5072" s="55">
        <v>4</v>
      </c>
      <c r="N5072" s="61" t="s">
        <v>17</v>
      </c>
      <c r="P5072" s="66"/>
      <c r="Q5072" s="53"/>
      <c r="R5072" s="53"/>
      <c r="S5072" s="53"/>
      <c r="T5072" s="53"/>
      <c r="U5072" s="53"/>
      <c r="V5072" s="53"/>
      <c r="W5072" s="53"/>
      <c r="BY5072" s="53"/>
    </row>
    <row r="5073" spans="2:77" s="52" customFormat="1" ht="13" x14ac:dyDescent="0.3">
      <c r="B5073" s="53" t="s">
        <v>7180</v>
      </c>
      <c r="C5073" s="53" t="s">
        <v>192</v>
      </c>
      <c r="D5073" s="53" t="s">
        <v>7189</v>
      </c>
      <c r="E5073" s="53">
        <v>42.592350000000003</v>
      </c>
      <c r="F5073" s="53">
        <v>-1.359912</v>
      </c>
      <c r="G5073" s="54">
        <v>551.89239999999995</v>
      </c>
      <c r="H5073" s="53">
        <v>911</v>
      </c>
      <c r="I5073" s="53">
        <v>499</v>
      </c>
      <c r="J5073" s="53">
        <v>412</v>
      </c>
      <c r="K5073" s="52">
        <v>456</v>
      </c>
      <c r="L5073" s="52">
        <v>95.892399999999952</v>
      </c>
      <c r="M5073" s="55">
        <v>2</v>
      </c>
      <c r="N5073" s="61" t="s">
        <v>16</v>
      </c>
      <c r="P5073" s="66"/>
      <c r="Q5073" s="53"/>
      <c r="R5073" s="53"/>
      <c r="S5073" s="53"/>
      <c r="T5073" s="53"/>
      <c r="U5073" s="53"/>
      <c r="V5073" s="53"/>
      <c r="W5073" s="53"/>
      <c r="BY5073" s="53"/>
    </row>
    <row r="5074" spans="2:77" s="52" customFormat="1" ht="13" x14ac:dyDescent="0.3">
      <c r="B5074" s="53" t="s">
        <v>7180</v>
      </c>
      <c r="C5074" s="53" t="s">
        <v>192</v>
      </c>
      <c r="D5074" s="53" t="s">
        <v>7190</v>
      </c>
      <c r="E5074" s="53">
        <v>42.708550000000002</v>
      </c>
      <c r="F5074" s="53">
        <v>-2.0767389999999999</v>
      </c>
      <c r="G5074" s="54">
        <v>455.86270000000002</v>
      </c>
      <c r="H5074" s="53">
        <v>814</v>
      </c>
      <c r="I5074" s="53">
        <v>425</v>
      </c>
      <c r="J5074" s="53">
        <v>389</v>
      </c>
      <c r="K5074" s="52">
        <v>456</v>
      </c>
      <c r="L5074" s="52">
        <v>-0.13729999999998199</v>
      </c>
      <c r="M5074" s="55">
        <v>2</v>
      </c>
      <c r="N5074" s="61" t="s">
        <v>16</v>
      </c>
      <c r="P5074" s="66"/>
      <c r="Q5074" s="53"/>
      <c r="R5074" s="53"/>
      <c r="S5074" s="53"/>
      <c r="T5074" s="53"/>
      <c r="U5074" s="53"/>
      <c r="V5074" s="53"/>
      <c r="W5074" s="53"/>
      <c r="BY5074" s="53"/>
    </row>
    <row r="5075" spans="2:77" s="52" customFormat="1" ht="13" x14ac:dyDescent="0.3">
      <c r="B5075" s="53" t="s">
        <v>7180</v>
      </c>
      <c r="C5075" s="53" t="s">
        <v>192</v>
      </c>
      <c r="D5075" s="53" t="s">
        <v>7191</v>
      </c>
      <c r="E5075" s="53">
        <v>42.567300000000003</v>
      </c>
      <c r="F5075" s="53">
        <v>-2.0192589999999999</v>
      </c>
      <c r="G5075" s="54">
        <v>429.82319999999999</v>
      </c>
      <c r="H5075" s="53">
        <v>1078</v>
      </c>
      <c r="I5075" s="53">
        <v>538</v>
      </c>
      <c r="J5075" s="53">
        <v>540</v>
      </c>
      <c r="K5075" s="52">
        <v>456</v>
      </c>
      <c r="L5075" s="52">
        <v>-26.176800000000014</v>
      </c>
      <c r="M5075" s="55">
        <v>2</v>
      </c>
      <c r="N5075" s="61" t="s">
        <v>16</v>
      </c>
      <c r="P5075" s="66"/>
      <c r="Q5075" s="53"/>
      <c r="R5075" s="53"/>
      <c r="S5075" s="53"/>
      <c r="T5075" s="53"/>
      <c r="U5075" s="53"/>
      <c r="V5075" s="53"/>
      <c r="W5075" s="53"/>
      <c r="BY5075" s="53"/>
    </row>
    <row r="5076" spans="2:77" s="52" customFormat="1" ht="13" x14ac:dyDescent="0.3">
      <c r="B5076" s="53" t="s">
        <v>7180</v>
      </c>
      <c r="C5076" s="53" t="s">
        <v>192</v>
      </c>
      <c r="D5076" s="53" t="s">
        <v>7192</v>
      </c>
      <c r="E5076" s="53">
        <v>42.895220000000002</v>
      </c>
      <c r="F5076" s="53">
        <v>-2.1687970000000001</v>
      </c>
      <c r="G5076" s="54">
        <v>531.46040000000005</v>
      </c>
      <c r="H5076" s="53">
        <v>7623</v>
      </c>
      <c r="I5076" s="53">
        <v>3850</v>
      </c>
      <c r="J5076" s="53">
        <v>3773</v>
      </c>
      <c r="K5076" s="52">
        <v>456</v>
      </c>
      <c r="L5076" s="52">
        <v>75.46040000000005</v>
      </c>
      <c r="M5076" s="55">
        <v>2</v>
      </c>
      <c r="N5076" s="61" t="s">
        <v>16</v>
      </c>
      <c r="P5076" s="66"/>
      <c r="Q5076" s="53"/>
      <c r="R5076" s="53"/>
      <c r="S5076" s="53"/>
      <c r="T5076" s="53"/>
      <c r="U5076" s="53"/>
      <c r="V5076" s="53"/>
      <c r="W5076" s="53"/>
      <c r="BY5076" s="53"/>
    </row>
    <row r="5077" spans="2:77" s="52" customFormat="1" ht="13" x14ac:dyDescent="0.3">
      <c r="B5077" s="53" t="s">
        <v>7180</v>
      </c>
      <c r="C5077" s="53" t="s">
        <v>192</v>
      </c>
      <c r="D5077" s="53" t="s">
        <v>7193</v>
      </c>
      <c r="E5077" s="53">
        <v>42.804499999999997</v>
      </c>
      <c r="F5077" s="53">
        <v>-2.1418330000000001</v>
      </c>
      <c r="G5077" s="54">
        <v>928.29759999999999</v>
      </c>
      <c r="H5077" s="53">
        <v>811</v>
      </c>
      <c r="I5077" s="53">
        <v>428</v>
      </c>
      <c r="J5077" s="53">
        <v>383</v>
      </c>
      <c r="K5077" s="52">
        <v>456</v>
      </c>
      <c r="L5077" s="52">
        <v>472.29759999999999</v>
      </c>
      <c r="M5077" s="55">
        <v>5</v>
      </c>
      <c r="N5077" s="61" t="s">
        <v>17</v>
      </c>
      <c r="P5077" s="66"/>
      <c r="Q5077" s="53"/>
      <c r="R5077" s="53"/>
      <c r="S5077" s="53"/>
      <c r="T5077" s="53"/>
      <c r="U5077" s="53"/>
      <c r="V5077" s="53"/>
      <c r="W5077" s="53"/>
      <c r="BY5077" s="53"/>
    </row>
    <row r="5078" spans="2:77" s="52" customFormat="1" ht="13" x14ac:dyDescent="0.3">
      <c r="B5078" s="53" t="s">
        <v>7180</v>
      </c>
      <c r="C5078" s="53" t="s">
        <v>192</v>
      </c>
      <c r="D5078" s="53" t="s">
        <v>7194</v>
      </c>
      <c r="E5078" s="53">
        <v>42.658450000000002</v>
      </c>
      <c r="F5078" s="53">
        <v>-2.19008</v>
      </c>
      <c r="G5078" s="54">
        <v>477.14600000000002</v>
      </c>
      <c r="H5078" s="53">
        <v>383</v>
      </c>
      <c r="I5078" s="53">
        <v>217</v>
      </c>
      <c r="J5078" s="53">
        <v>166</v>
      </c>
      <c r="K5078" s="52">
        <v>456</v>
      </c>
      <c r="L5078" s="52">
        <v>21.146000000000015</v>
      </c>
      <c r="M5078" s="55">
        <v>2</v>
      </c>
      <c r="N5078" s="61" t="s">
        <v>16</v>
      </c>
      <c r="P5078" s="66"/>
      <c r="Q5078" s="53"/>
      <c r="R5078" s="53"/>
      <c r="S5078" s="53"/>
      <c r="T5078" s="53"/>
      <c r="U5078" s="53"/>
      <c r="V5078" s="53"/>
      <c r="W5078" s="53"/>
      <c r="BY5078" s="53"/>
    </row>
    <row r="5079" spans="2:77" s="52" customFormat="1" ht="13" x14ac:dyDescent="0.3">
      <c r="B5079" s="53" t="s">
        <v>7180</v>
      </c>
      <c r="C5079" s="53" t="s">
        <v>192</v>
      </c>
      <c r="D5079" s="53" t="s">
        <v>7195</v>
      </c>
      <c r="E5079" s="53">
        <v>42.376989999999999</v>
      </c>
      <c r="F5079" s="53">
        <v>-1.942034</v>
      </c>
      <c r="G5079" s="54">
        <v>316.70530000000002</v>
      </c>
      <c r="H5079" s="53">
        <v>2996</v>
      </c>
      <c r="I5079" s="53">
        <v>1557</v>
      </c>
      <c r="J5079" s="53">
        <v>1439</v>
      </c>
      <c r="K5079" s="52">
        <v>456</v>
      </c>
      <c r="L5079" s="52">
        <v>-139.29469999999998</v>
      </c>
      <c r="M5079" s="55">
        <v>2</v>
      </c>
      <c r="N5079" s="61" t="s">
        <v>16</v>
      </c>
      <c r="P5079" s="66"/>
      <c r="Q5079" s="53"/>
      <c r="R5079" s="53"/>
      <c r="S5079" s="53"/>
      <c r="T5079" s="53"/>
      <c r="U5079" s="53"/>
      <c r="V5079" s="53"/>
      <c r="W5079" s="53"/>
      <c r="BY5079" s="53"/>
    </row>
    <row r="5080" spans="2:77" s="52" customFormat="1" ht="13" x14ac:dyDescent="0.3">
      <c r="B5080" s="53" t="s">
        <v>7180</v>
      </c>
      <c r="C5080" s="53" t="s">
        <v>192</v>
      </c>
      <c r="D5080" s="53" t="s">
        <v>7196</v>
      </c>
      <c r="E5080" s="53">
        <v>42.658050000000003</v>
      </c>
      <c r="F5080" s="53">
        <v>-1.7146619999999999</v>
      </c>
      <c r="G5080" s="54">
        <v>573.94860000000006</v>
      </c>
      <c r="H5080" s="53">
        <v>537</v>
      </c>
      <c r="I5080" s="53">
        <v>288</v>
      </c>
      <c r="J5080" s="53">
        <v>249</v>
      </c>
      <c r="K5080" s="52">
        <v>456</v>
      </c>
      <c r="L5080" s="52">
        <v>117.94860000000006</v>
      </c>
      <c r="M5080" s="55">
        <v>2</v>
      </c>
      <c r="N5080" s="61" t="s">
        <v>16</v>
      </c>
      <c r="P5080" s="66"/>
      <c r="Q5080" s="53"/>
      <c r="R5080" s="53"/>
      <c r="S5080" s="53"/>
      <c r="T5080" s="53"/>
      <c r="U5080" s="53"/>
      <c r="V5080" s="53"/>
      <c r="W5080" s="53"/>
      <c r="BY5080" s="53"/>
    </row>
    <row r="5081" spans="2:77" s="52" customFormat="1" ht="13" x14ac:dyDescent="0.3">
      <c r="B5081" s="53" t="s">
        <v>7180</v>
      </c>
      <c r="C5081" s="53" t="s">
        <v>192</v>
      </c>
      <c r="D5081" s="53" t="s">
        <v>7197</v>
      </c>
      <c r="E5081" s="53">
        <v>42.833889999999997</v>
      </c>
      <c r="F5081" s="53">
        <v>-1.638431</v>
      </c>
      <c r="G5081" s="54">
        <v>429.1146</v>
      </c>
      <c r="H5081" s="53">
        <v>10500</v>
      </c>
      <c r="I5081" s="53">
        <v>5288</v>
      </c>
      <c r="J5081" s="53">
        <v>5212</v>
      </c>
      <c r="K5081" s="52">
        <v>456</v>
      </c>
      <c r="L5081" s="52">
        <v>-26.885400000000004</v>
      </c>
      <c r="M5081" s="55">
        <v>2</v>
      </c>
      <c r="N5081" s="61" t="s">
        <v>16</v>
      </c>
      <c r="P5081" s="66"/>
      <c r="Q5081" s="53"/>
      <c r="R5081" s="53"/>
      <c r="S5081" s="53"/>
      <c r="T5081" s="53"/>
      <c r="U5081" s="53"/>
      <c r="V5081" s="53"/>
      <c r="W5081" s="53"/>
      <c r="BY5081" s="53"/>
    </row>
    <row r="5082" spans="2:77" s="52" customFormat="1" ht="13" x14ac:dyDescent="0.3">
      <c r="B5082" s="53" t="s">
        <v>7180</v>
      </c>
      <c r="C5082" s="53" t="s">
        <v>192</v>
      </c>
      <c r="D5082" s="53" t="s">
        <v>7198</v>
      </c>
      <c r="E5082" s="53">
        <v>42.978999999999999</v>
      </c>
      <c r="F5082" s="53">
        <v>-1.589</v>
      </c>
      <c r="G5082" s="54">
        <v>799.00440000000003</v>
      </c>
      <c r="H5082" s="53">
        <v>369</v>
      </c>
      <c r="I5082" s="53">
        <v>217</v>
      </c>
      <c r="J5082" s="53">
        <v>152</v>
      </c>
      <c r="K5082" s="52">
        <v>456</v>
      </c>
      <c r="L5082" s="52">
        <v>343.00440000000003</v>
      </c>
      <c r="M5082" s="55">
        <v>4</v>
      </c>
      <c r="N5082" s="61" t="s">
        <v>17</v>
      </c>
      <c r="P5082" s="66"/>
      <c r="Q5082" s="53"/>
      <c r="R5082" s="53"/>
      <c r="S5082" s="53"/>
      <c r="T5082" s="53"/>
      <c r="U5082" s="53"/>
      <c r="V5082" s="53"/>
      <c r="W5082" s="53"/>
      <c r="BY5082" s="53"/>
    </row>
    <row r="5083" spans="2:77" s="52" customFormat="1" ht="13" x14ac:dyDescent="0.3">
      <c r="B5083" s="53" t="s">
        <v>7180</v>
      </c>
      <c r="C5083" s="53" t="s">
        <v>192</v>
      </c>
      <c r="D5083" s="53" t="s">
        <v>7199</v>
      </c>
      <c r="E5083" s="53">
        <v>42.785789999999999</v>
      </c>
      <c r="F5083" s="53">
        <v>-1.3680099999999999</v>
      </c>
      <c r="G5083" s="54">
        <v>501.67779999999999</v>
      </c>
      <c r="H5083" s="53">
        <v>2464</v>
      </c>
      <c r="I5083" s="53">
        <v>1236</v>
      </c>
      <c r="J5083" s="53">
        <v>1228</v>
      </c>
      <c r="K5083" s="52">
        <v>456</v>
      </c>
      <c r="L5083" s="52">
        <v>45.677799999999991</v>
      </c>
      <c r="M5083" s="55">
        <v>2</v>
      </c>
      <c r="N5083" s="61" t="s">
        <v>16</v>
      </c>
      <c r="P5083" s="66"/>
      <c r="Q5083" s="53"/>
      <c r="R5083" s="53"/>
      <c r="S5083" s="53"/>
      <c r="T5083" s="53"/>
      <c r="U5083" s="53"/>
      <c r="V5083" s="53"/>
      <c r="W5083" s="53"/>
      <c r="BY5083" s="53"/>
    </row>
    <row r="5084" spans="2:77" s="52" customFormat="1" ht="13" x14ac:dyDescent="0.3">
      <c r="B5084" s="53" t="s">
        <v>7180</v>
      </c>
      <c r="C5084" s="53" t="s">
        <v>192</v>
      </c>
      <c r="D5084" s="53" t="s">
        <v>7200</v>
      </c>
      <c r="E5084" s="53">
        <v>43.065579999999997</v>
      </c>
      <c r="F5084" s="53">
        <v>-2.0062449999999998</v>
      </c>
      <c r="G5084" s="54">
        <v>228.70519999999999</v>
      </c>
      <c r="H5084" s="53">
        <v>582</v>
      </c>
      <c r="I5084" s="53">
        <v>342</v>
      </c>
      <c r="J5084" s="53">
        <v>240</v>
      </c>
      <c r="K5084" s="52">
        <v>456</v>
      </c>
      <c r="L5084" s="52">
        <v>-227.29480000000001</v>
      </c>
      <c r="M5084" s="55">
        <v>2</v>
      </c>
      <c r="N5084" s="61" t="s">
        <v>16</v>
      </c>
      <c r="P5084" s="66"/>
      <c r="Q5084" s="53"/>
      <c r="R5084" s="53"/>
      <c r="S5084" s="53"/>
      <c r="T5084" s="53"/>
      <c r="U5084" s="53"/>
      <c r="V5084" s="53"/>
      <c r="W5084" s="53"/>
      <c r="BY5084" s="53"/>
    </row>
    <row r="5085" spans="2:77" s="52" customFormat="1" ht="13" x14ac:dyDescent="0.3">
      <c r="B5085" s="53" t="s">
        <v>7180</v>
      </c>
      <c r="C5085" s="53" t="s">
        <v>192</v>
      </c>
      <c r="D5085" s="53" t="s">
        <v>7201</v>
      </c>
      <c r="E5085" s="53">
        <v>42.917000000000002</v>
      </c>
      <c r="F5085" s="53">
        <v>-1.861</v>
      </c>
      <c r="G5085" s="54">
        <v>438.77969999999999</v>
      </c>
      <c r="H5085" s="53">
        <v>952</v>
      </c>
      <c r="I5085" s="53">
        <v>512</v>
      </c>
      <c r="J5085" s="53">
        <v>440</v>
      </c>
      <c r="K5085" s="52">
        <v>456</v>
      </c>
      <c r="L5085" s="52">
        <v>-17.220300000000009</v>
      </c>
      <c r="M5085" s="55">
        <v>2</v>
      </c>
      <c r="N5085" s="61" t="s">
        <v>16</v>
      </c>
      <c r="P5085" s="66"/>
      <c r="Q5085" s="53"/>
      <c r="R5085" s="53"/>
      <c r="S5085" s="53"/>
      <c r="T5085" s="53"/>
      <c r="U5085" s="53"/>
      <c r="V5085" s="53"/>
      <c r="W5085" s="53"/>
      <c r="BY5085" s="53"/>
    </row>
    <row r="5086" spans="2:77" s="52" customFormat="1" ht="13" x14ac:dyDescent="0.3">
      <c r="B5086" s="53" t="s">
        <v>7180</v>
      </c>
      <c r="C5086" s="53" t="s">
        <v>192</v>
      </c>
      <c r="D5086" s="53" t="s">
        <v>7202</v>
      </c>
      <c r="E5086" s="53">
        <v>42.779420000000002</v>
      </c>
      <c r="F5086" s="53">
        <v>-2.2287810000000001</v>
      </c>
      <c r="G5086" s="54">
        <v>785.75660000000005</v>
      </c>
      <c r="H5086" s="53">
        <v>85</v>
      </c>
      <c r="I5086" s="53">
        <v>46</v>
      </c>
      <c r="J5086" s="53">
        <v>39</v>
      </c>
      <c r="K5086" s="52">
        <v>456</v>
      </c>
      <c r="L5086" s="52">
        <v>329.75660000000005</v>
      </c>
      <c r="M5086" s="55">
        <v>4</v>
      </c>
      <c r="N5086" s="61" t="s">
        <v>17</v>
      </c>
      <c r="P5086" s="66"/>
      <c r="Q5086" s="53"/>
      <c r="R5086" s="53"/>
      <c r="S5086" s="53"/>
      <c r="T5086" s="53"/>
      <c r="U5086" s="53"/>
      <c r="V5086" s="53"/>
      <c r="W5086" s="53"/>
      <c r="BY5086" s="53"/>
    </row>
    <row r="5087" spans="2:77" s="52" customFormat="1" ht="13" x14ac:dyDescent="0.3">
      <c r="B5087" s="53" t="s">
        <v>7180</v>
      </c>
      <c r="C5087" s="53" t="s">
        <v>192</v>
      </c>
      <c r="D5087" s="53" t="s">
        <v>7203</v>
      </c>
      <c r="E5087" s="53">
        <v>42.789610000000003</v>
      </c>
      <c r="F5087" s="53">
        <v>-1.535561</v>
      </c>
      <c r="G5087" s="54">
        <v>622.86779999999999</v>
      </c>
      <c r="H5087" s="53">
        <v>7139</v>
      </c>
      <c r="I5087" s="53">
        <v>3651</v>
      </c>
      <c r="J5087" s="53">
        <v>3488</v>
      </c>
      <c r="K5087" s="52">
        <v>456</v>
      </c>
      <c r="L5087" s="52">
        <v>166.86779999999999</v>
      </c>
      <c r="M5087" s="55">
        <v>2</v>
      </c>
      <c r="N5087" s="61" t="s">
        <v>16</v>
      </c>
      <c r="P5087" s="66"/>
      <c r="Q5087" s="53"/>
      <c r="R5087" s="53"/>
      <c r="S5087" s="53"/>
      <c r="T5087" s="53"/>
      <c r="U5087" s="53"/>
      <c r="V5087" s="53"/>
      <c r="W5087" s="53"/>
      <c r="BY5087" s="53"/>
    </row>
    <row r="5088" spans="2:77" s="52" customFormat="1" ht="13" x14ac:dyDescent="0.3">
      <c r="B5088" s="53" t="s">
        <v>7180</v>
      </c>
      <c r="C5088" s="53" t="s">
        <v>192</v>
      </c>
      <c r="D5088" s="53" t="s">
        <v>7204</v>
      </c>
      <c r="E5088" s="53">
        <v>43.199170000000002</v>
      </c>
      <c r="F5088" s="53">
        <v>-1.8943300000000001</v>
      </c>
      <c r="G5088" s="54">
        <v>455.9649</v>
      </c>
      <c r="H5088" s="53">
        <v>134</v>
      </c>
      <c r="I5088" s="53">
        <v>69</v>
      </c>
      <c r="J5088" s="53">
        <v>65</v>
      </c>
      <c r="K5088" s="52">
        <v>456</v>
      </c>
      <c r="L5088" s="52">
        <v>-3.5099999999999909E-2</v>
      </c>
      <c r="M5088" s="55">
        <v>2</v>
      </c>
      <c r="N5088" s="61" t="s">
        <v>16</v>
      </c>
      <c r="P5088" s="66"/>
      <c r="Q5088" s="53"/>
      <c r="R5088" s="53"/>
      <c r="S5088" s="53"/>
      <c r="T5088" s="53"/>
      <c r="U5088" s="53"/>
      <c r="V5088" s="53"/>
      <c r="W5088" s="53"/>
      <c r="BY5088" s="53"/>
    </row>
    <row r="5089" spans="2:77" s="52" customFormat="1" ht="13" x14ac:dyDescent="0.3">
      <c r="B5089" s="53" t="s">
        <v>7180</v>
      </c>
      <c r="C5089" s="53" t="s">
        <v>192</v>
      </c>
      <c r="D5089" s="53" t="s">
        <v>7205</v>
      </c>
      <c r="E5089" s="53">
        <v>43.196770000000001</v>
      </c>
      <c r="F5089" s="53">
        <v>-1.7257800000000001</v>
      </c>
      <c r="G5089" s="54">
        <v>267.34210000000002</v>
      </c>
      <c r="H5089" s="53">
        <v>641</v>
      </c>
      <c r="I5089" s="53">
        <v>357</v>
      </c>
      <c r="J5089" s="53">
        <v>284</v>
      </c>
      <c r="K5089" s="52">
        <v>456</v>
      </c>
      <c r="L5089" s="52">
        <v>-188.65789999999998</v>
      </c>
      <c r="M5089" s="55">
        <v>2</v>
      </c>
      <c r="N5089" s="61" t="s">
        <v>16</v>
      </c>
      <c r="P5089" s="66"/>
      <c r="Q5089" s="53"/>
      <c r="R5089" s="53"/>
      <c r="S5089" s="53"/>
      <c r="T5089" s="53"/>
      <c r="U5089" s="53"/>
      <c r="V5089" s="53"/>
      <c r="W5089" s="53"/>
      <c r="BY5089" s="53"/>
    </row>
    <row r="5090" spans="2:77" s="52" customFormat="1" ht="13" x14ac:dyDescent="0.3">
      <c r="B5090" s="53" t="s">
        <v>7180</v>
      </c>
      <c r="C5090" s="53" t="s">
        <v>192</v>
      </c>
      <c r="D5090" s="53" t="s">
        <v>7206</v>
      </c>
      <c r="E5090" s="53">
        <v>42.5625</v>
      </c>
      <c r="F5090" s="53">
        <v>-2.3547400000000001</v>
      </c>
      <c r="G5090" s="54">
        <v>636.30089999999996</v>
      </c>
      <c r="H5090" s="53">
        <v>199</v>
      </c>
      <c r="I5090" s="53">
        <v>114</v>
      </c>
      <c r="J5090" s="53">
        <v>85</v>
      </c>
      <c r="K5090" s="52">
        <v>456</v>
      </c>
      <c r="L5090" s="52">
        <v>180.30089999999996</v>
      </c>
      <c r="M5090" s="55">
        <v>2</v>
      </c>
      <c r="N5090" s="61" t="s">
        <v>16</v>
      </c>
      <c r="P5090" s="66"/>
      <c r="Q5090" s="53"/>
      <c r="R5090" s="53"/>
      <c r="S5090" s="53"/>
      <c r="T5090" s="53"/>
      <c r="U5090" s="53"/>
      <c r="V5090" s="53"/>
      <c r="W5090" s="53"/>
      <c r="BY5090" s="53"/>
    </row>
    <row r="5091" spans="2:77" s="52" customFormat="1" ht="13" x14ac:dyDescent="0.3">
      <c r="B5091" s="53" t="s">
        <v>7180</v>
      </c>
      <c r="C5091" s="53" t="s">
        <v>192</v>
      </c>
      <c r="D5091" s="53" t="s">
        <v>7207</v>
      </c>
      <c r="E5091" s="53">
        <v>42.915500000000002</v>
      </c>
      <c r="F5091" s="53">
        <v>-2.0398170000000002</v>
      </c>
      <c r="G5091" s="54">
        <v>494.92809999999997</v>
      </c>
      <c r="H5091" s="53">
        <v>1060</v>
      </c>
      <c r="I5091" s="53">
        <v>556</v>
      </c>
      <c r="J5091" s="53">
        <v>504</v>
      </c>
      <c r="K5091" s="52">
        <v>456</v>
      </c>
      <c r="L5091" s="52">
        <v>38.928099999999972</v>
      </c>
      <c r="M5091" s="55">
        <v>2</v>
      </c>
      <c r="N5091" s="61" t="s">
        <v>16</v>
      </c>
      <c r="P5091" s="66"/>
      <c r="Q5091" s="53"/>
      <c r="R5091" s="53"/>
      <c r="S5091" s="53"/>
      <c r="T5091" s="53"/>
      <c r="U5091" s="53"/>
      <c r="V5091" s="53"/>
      <c r="W5091" s="53"/>
      <c r="BY5091" s="53"/>
    </row>
    <row r="5092" spans="2:77" s="52" customFormat="1" ht="13" x14ac:dyDescent="0.3">
      <c r="B5092" s="53" t="s">
        <v>7180</v>
      </c>
      <c r="C5092" s="53" t="s">
        <v>192</v>
      </c>
      <c r="D5092" s="53" t="s">
        <v>7208</v>
      </c>
      <c r="E5092" s="53">
        <v>42.921999999999997</v>
      </c>
      <c r="F5092" s="53">
        <v>-1.383022</v>
      </c>
      <c r="G5092" s="54">
        <v>762.48230000000001</v>
      </c>
      <c r="H5092" s="53">
        <v>254</v>
      </c>
      <c r="I5092" s="53">
        <v>149</v>
      </c>
      <c r="J5092" s="53">
        <v>105</v>
      </c>
      <c r="K5092" s="52">
        <v>456</v>
      </c>
      <c r="L5092" s="52">
        <v>306.48230000000001</v>
      </c>
      <c r="M5092" s="55">
        <v>4</v>
      </c>
      <c r="N5092" s="61" t="s">
        <v>17</v>
      </c>
      <c r="P5092" s="66"/>
      <c r="Q5092" s="53"/>
      <c r="R5092" s="53"/>
      <c r="S5092" s="53"/>
      <c r="T5092" s="53"/>
      <c r="U5092" s="53"/>
      <c r="V5092" s="53"/>
      <c r="W5092" s="53"/>
      <c r="BY5092" s="53"/>
    </row>
    <row r="5093" spans="2:77" s="52" customFormat="1" ht="13" x14ac:dyDescent="0.3">
      <c r="B5093" s="53" t="s">
        <v>7180</v>
      </c>
      <c r="C5093" s="53" t="s">
        <v>192</v>
      </c>
      <c r="D5093" s="53" t="s">
        <v>7209</v>
      </c>
      <c r="E5093" s="53">
        <v>42.570900000000002</v>
      </c>
      <c r="F5093" s="53">
        <v>-2.1932160000000001</v>
      </c>
      <c r="G5093" s="54">
        <v>449.65339999999998</v>
      </c>
      <c r="H5093" s="53">
        <v>1277</v>
      </c>
      <c r="I5093" s="53">
        <v>640</v>
      </c>
      <c r="J5093" s="53">
        <v>637</v>
      </c>
      <c r="K5093" s="52">
        <v>456</v>
      </c>
      <c r="L5093" s="52">
        <v>-6.3466000000000236</v>
      </c>
      <c r="M5093" s="55">
        <v>2</v>
      </c>
      <c r="N5093" s="61" t="s">
        <v>16</v>
      </c>
      <c r="P5093" s="66"/>
      <c r="Q5093" s="53"/>
      <c r="R5093" s="53"/>
      <c r="S5093" s="53"/>
      <c r="T5093" s="53"/>
      <c r="U5093" s="53"/>
      <c r="V5093" s="53"/>
      <c r="W5093" s="53"/>
      <c r="BY5093" s="53"/>
    </row>
    <row r="5094" spans="2:77" s="52" customFormat="1" ht="13" x14ac:dyDescent="0.3">
      <c r="B5094" s="53" t="s">
        <v>7180</v>
      </c>
      <c r="C5094" s="53" t="s">
        <v>192</v>
      </c>
      <c r="D5094" s="53" t="s">
        <v>7210</v>
      </c>
      <c r="E5094" s="53">
        <v>42.60604</v>
      </c>
      <c r="F5094" s="53">
        <v>-2.0468769999999998</v>
      </c>
      <c r="G5094" s="54">
        <v>644.52539999999999</v>
      </c>
      <c r="H5094" s="53">
        <v>194</v>
      </c>
      <c r="I5094" s="53">
        <v>113</v>
      </c>
      <c r="J5094" s="53">
        <v>81</v>
      </c>
      <c r="K5094" s="52">
        <v>456</v>
      </c>
      <c r="L5094" s="52">
        <v>188.52539999999999</v>
      </c>
      <c r="M5094" s="55">
        <v>2</v>
      </c>
      <c r="N5094" s="61" t="s">
        <v>16</v>
      </c>
      <c r="P5094" s="66"/>
      <c r="Q5094" s="53"/>
      <c r="R5094" s="53"/>
      <c r="S5094" s="53"/>
      <c r="T5094" s="53"/>
      <c r="U5094" s="53"/>
      <c r="V5094" s="53"/>
      <c r="W5094" s="53"/>
      <c r="BY5094" s="53"/>
    </row>
    <row r="5095" spans="2:77" s="52" customFormat="1" ht="13" x14ac:dyDescent="0.3">
      <c r="B5095" s="53" t="s">
        <v>7180</v>
      </c>
      <c r="C5095" s="53" t="s">
        <v>192</v>
      </c>
      <c r="D5095" s="53" t="s">
        <v>7211</v>
      </c>
      <c r="E5095" s="53">
        <v>43.081249999999997</v>
      </c>
      <c r="F5095" s="53">
        <v>-1.9506920000000001</v>
      </c>
      <c r="G5095" s="54">
        <v>462.89109999999999</v>
      </c>
      <c r="H5095" s="53">
        <v>277</v>
      </c>
      <c r="I5095" s="53">
        <v>148</v>
      </c>
      <c r="J5095" s="53">
        <v>129</v>
      </c>
      <c r="K5095" s="52">
        <v>456</v>
      </c>
      <c r="L5095" s="52">
        <v>6.8910999999999945</v>
      </c>
      <c r="M5095" s="55">
        <v>2</v>
      </c>
      <c r="N5095" s="61" t="s">
        <v>16</v>
      </c>
      <c r="P5095" s="66"/>
      <c r="Q5095" s="53"/>
      <c r="R5095" s="53"/>
      <c r="S5095" s="53"/>
      <c r="T5095" s="53"/>
      <c r="U5095" s="53"/>
      <c r="V5095" s="53"/>
      <c r="W5095" s="53"/>
      <c r="BY5095" s="53"/>
    </row>
    <row r="5096" spans="2:77" s="52" customFormat="1" ht="13" x14ac:dyDescent="0.3">
      <c r="B5096" s="53" t="s">
        <v>7180</v>
      </c>
      <c r="C5096" s="53" t="s">
        <v>192</v>
      </c>
      <c r="D5096" s="53" t="s">
        <v>7212</v>
      </c>
      <c r="E5096" s="53">
        <v>42.17671</v>
      </c>
      <c r="F5096" s="53">
        <v>-1.5982719999999999</v>
      </c>
      <c r="G5096" s="54">
        <v>266.36660000000001</v>
      </c>
      <c r="H5096" s="53">
        <v>2420</v>
      </c>
      <c r="I5096" s="53">
        <v>1241</v>
      </c>
      <c r="J5096" s="53">
        <v>1179</v>
      </c>
      <c r="K5096" s="52">
        <v>456</v>
      </c>
      <c r="L5096" s="52">
        <v>-189.63339999999999</v>
      </c>
      <c r="M5096" s="55">
        <v>2</v>
      </c>
      <c r="N5096" s="61" t="s">
        <v>16</v>
      </c>
      <c r="P5096" s="66"/>
      <c r="Q5096" s="53"/>
      <c r="R5096" s="53"/>
      <c r="S5096" s="53"/>
      <c r="T5096" s="53"/>
      <c r="U5096" s="53"/>
      <c r="V5096" s="53"/>
      <c r="W5096" s="53"/>
      <c r="BY5096" s="53"/>
    </row>
    <row r="5097" spans="2:77" s="52" customFormat="1" ht="13" x14ac:dyDescent="0.3">
      <c r="B5097" s="53" t="s">
        <v>7180</v>
      </c>
      <c r="C5097" s="53" t="s">
        <v>192</v>
      </c>
      <c r="D5097" s="53" t="s">
        <v>7213</v>
      </c>
      <c r="E5097" s="53">
        <v>42.953049999999998</v>
      </c>
      <c r="F5097" s="53">
        <v>-1.265776</v>
      </c>
      <c r="G5097" s="54">
        <v>860.51840000000004</v>
      </c>
      <c r="H5097" s="53">
        <v>59</v>
      </c>
      <c r="I5097" s="53">
        <v>35</v>
      </c>
      <c r="J5097" s="53">
        <v>24</v>
      </c>
      <c r="K5097" s="52">
        <v>456</v>
      </c>
      <c r="L5097" s="52">
        <v>404.51840000000004</v>
      </c>
      <c r="M5097" s="55">
        <v>5</v>
      </c>
      <c r="N5097" s="61" t="s">
        <v>17</v>
      </c>
      <c r="P5097" s="66"/>
      <c r="Q5097" s="53"/>
      <c r="R5097" s="53"/>
      <c r="S5097" s="53"/>
      <c r="T5097" s="53"/>
      <c r="U5097" s="53"/>
      <c r="V5097" s="53"/>
      <c r="W5097" s="53"/>
      <c r="BY5097" s="53"/>
    </row>
    <row r="5098" spans="2:77" s="52" customFormat="1" ht="13" x14ac:dyDescent="0.3">
      <c r="B5098" s="53" t="s">
        <v>7180</v>
      </c>
      <c r="C5098" s="53" t="s">
        <v>192</v>
      </c>
      <c r="D5098" s="53" t="s">
        <v>7214</v>
      </c>
      <c r="E5098" s="53">
        <v>42.944719999999997</v>
      </c>
      <c r="F5098" s="53">
        <v>-1.264723</v>
      </c>
      <c r="G5098" s="54">
        <v>701.31610000000001</v>
      </c>
      <c r="H5098" s="53">
        <v>50</v>
      </c>
      <c r="I5098" s="53">
        <v>26</v>
      </c>
      <c r="J5098" s="53">
        <v>24</v>
      </c>
      <c r="K5098" s="52">
        <v>456</v>
      </c>
      <c r="L5098" s="52">
        <v>245.31610000000001</v>
      </c>
      <c r="M5098" s="55">
        <v>4</v>
      </c>
      <c r="N5098" s="61" t="s">
        <v>17</v>
      </c>
      <c r="P5098" s="66"/>
      <c r="Q5098" s="53"/>
      <c r="R5098" s="53"/>
      <c r="S5098" s="53"/>
      <c r="T5098" s="53"/>
      <c r="U5098" s="53"/>
      <c r="V5098" s="53"/>
      <c r="W5098" s="53"/>
      <c r="BY5098" s="53"/>
    </row>
    <row r="5099" spans="2:77" s="52" customFormat="1" ht="13" x14ac:dyDescent="0.3">
      <c r="B5099" s="53" t="s">
        <v>7180</v>
      </c>
      <c r="C5099" s="53" t="s">
        <v>192</v>
      </c>
      <c r="D5099" s="53" t="s">
        <v>7215</v>
      </c>
      <c r="E5099" s="53">
        <v>42.559919999999998</v>
      </c>
      <c r="F5099" s="53">
        <v>-2.28525</v>
      </c>
      <c r="G5099" s="54">
        <v>496.78550000000001</v>
      </c>
      <c r="H5099" s="53">
        <v>63</v>
      </c>
      <c r="I5099" s="53">
        <v>31</v>
      </c>
      <c r="J5099" s="53">
        <v>32</v>
      </c>
      <c r="K5099" s="52">
        <v>456</v>
      </c>
      <c r="L5099" s="52">
        <v>40.785500000000013</v>
      </c>
      <c r="M5099" s="55">
        <v>2</v>
      </c>
      <c r="N5099" s="61" t="s">
        <v>16</v>
      </c>
      <c r="P5099" s="66"/>
      <c r="Q5099" s="53"/>
      <c r="R5099" s="53"/>
      <c r="S5099" s="53"/>
      <c r="T5099" s="53"/>
      <c r="U5099" s="53"/>
      <c r="V5099" s="53"/>
      <c r="W5099" s="53"/>
      <c r="BY5099" s="53"/>
    </row>
    <row r="5100" spans="2:77" s="52" customFormat="1" ht="13" x14ac:dyDescent="0.3">
      <c r="B5100" s="53" t="s">
        <v>7180</v>
      </c>
      <c r="C5100" s="53" t="s">
        <v>192</v>
      </c>
      <c r="D5100" s="53" t="s">
        <v>7216</v>
      </c>
      <c r="E5100" s="53">
        <v>42.588999999999999</v>
      </c>
      <c r="F5100" s="53">
        <v>-2.0913140000000001</v>
      </c>
      <c r="G5100" s="54">
        <v>564.76120000000003</v>
      </c>
      <c r="H5100" s="53">
        <v>1135</v>
      </c>
      <c r="I5100" s="53">
        <v>622</v>
      </c>
      <c r="J5100" s="53">
        <v>513</v>
      </c>
      <c r="K5100" s="52">
        <v>456</v>
      </c>
      <c r="L5100" s="52">
        <v>108.76120000000003</v>
      </c>
      <c r="M5100" s="55">
        <v>2</v>
      </c>
      <c r="N5100" s="61" t="s">
        <v>16</v>
      </c>
      <c r="P5100" s="66"/>
      <c r="Q5100" s="53"/>
      <c r="R5100" s="53"/>
      <c r="S5100" s="53"/>
      <c r="T5100" s="53"/>
      <c r="U5100" s="53"/>
      <c r="V5100" s="53"/>
      <c r="W5100" s="53"/>
      <c r="BY5100" s="53"/>
    </row>
    <row r="5101" spans="2:77" s="52" customFormat="1" ht="13" x14ac:dyDescent="0.3">
      <c r="B5101" s="53" t="s">
        <v>7180</v>
      </c>
      <c r="C5101" s="53" t="s">
        <v>192</v>
      </c>
      <c r="D5101" s="53" t="s">
        <v>7217</v>
      </c>
      <c r="E5101" s="53">
        <v>42.922229999999999</v>
      </c>
      <c r="F5101" s="53">
        <v>-2.0000089999999999</v>
      </c>
      <c r="G5101" s="54">
        <v>469.71159999999998</v>
      </c>
      <c r="H5101" s="53">
        <v>119</v>
      </c>
      <c r="I5101" s="53">
        <v>66</v>
      </c>
      <c r="J5101" s="53">
        <v>53</v>
      </c>
      <c r="K5101" s="52">
        <v>456</v>
      </c>
      <c r="L5101" s="52">
        <v>13.711599999999976</v>
      </c>
      <c r="M5101" s="55">
        <v>2</v>
      </c>
      <c r="N5101" s="61" t="s">
        <v>16</v>
      </c>
      <c r="P5101" s="66"/>
      <c r="Q5101" s="53"/>
      <c r="R5101" s="53"/>
      <c r="S5101" s="53"/>
      <c r="T5101" s="53"/>
      <c r="U5101" s="53"/>
      <c r="V5101" s="53"/>
      <c r="W5101" s="53"/>
      <c r="BY5101" s="53"/>
    </row>
    <row r="5102" spans="2:77" s="52" customFormat="1" ht="13" x14ac:dyDescent="0.3">
      <c r="B5102" s="53" t="s">
        <v>7180</v>
      </c>
      <c r="C5102" s="53" t="s">
        <v>192</v>
      </c>
      <c r="D5102" s="53" t="s">
        <v>7218</v>
      </c>
      <c r="E5102" s="53">
        <v>42.591250000000002</v>
      </c>
      <c r="F5102" s="53">
        <v>-1.764497</v>
      </c>
      <c r="G5102" s="54">
        <v>450.95159999999998</v>
      </c>
      <c r="H5102" s="53">
        <v>1746</v>
      </c>
      <c r="I5102" s="53">
        <v>905</v>
      </c>
      <c r="J5102" s="53">
        <v>841</v>
      </c>
      <c r="K5102" s="52">
        <v>456</v>
      </c>
      <c r="L5102" s="52">
        <v>-5.0484000000000151</v>
      </c>
      <c r="M5102" s="55">
        <v>2</v>
      </c>
      <c r="N5102" s="61" t="s">
        <v>16</v>
      </c>
      <c r="P5102" s="66"/>
      <c r="Q5102" s="53"/>
      <c r="R5102" s="53"/>
      <c r="S5102" s="53"/>
      <c r="T5102" s="53"/>
      <c r="U5102" s="53"/>
      <c r="V5102" s="53"/>
      <c r="W5102" s="53"/>
      <c r="BY5102" s="53"/>
    </row>
    <row r="5103" spans="2:77" s="52" customFormat="1" ht="13" x14ac:dyDescent="0.3">
      <c r="B5103" s="53" t="s">
        <v>7180</v>
      </c>
      <c r="C5103" s="53" t="s">
        <v>192</v>
      </c>
      <c r="D5103" s="53" t="s">
        <v>7219</v>
      </c>
      <c r="E5103" s="53">
        <v>42.691870000000002</v>
      </c>
      <c r="F5103" s="53">
        <v>-1.838678</v>
      </c>
      <c r="G5103" s="54">
        <v>440.70179999999999</v>
      </c>
      <c r="H5103" s="53">
        <v>121</v>
      </c>
      <c r="I5103" s="53">
        <v>60</v>
      </c>
      <c r="J5103" s="53">
        <v>61</v>
      </c>
      <c r="K5103" s="52">
        <v>456</v>
      </c>
      <c r="L5103" s="52">
        <v>-15.298200000000008</v>
      </c>
      <c r="M5103" s="55">
        <v>2</v>
      </c>
      <c r="N5103" s="61" t="s">
        <v>16</v>
      </c>
      <c r="P5103" s="66"/>
      <c r="Q5103" s="53"/>
      <c r="R5103" s="53"/>
      <c r="S5103" s="53"/>
      <c r="T5103" s="53"/>
      <c r="U5103" s="53"/>
      <c r="V5103" s="53"/>
      <c r="W5103" s="53"/>
      <c r="BY5103" s="53"/>
    </row>
    <row r="5104" spans="2:77" s="52" customFormat="1" ht="13" x14ac:dyDescent="0.3">
      <c r="B5104" s="53" t="s">
        <v>7180</v>
      </c>
      <c r="C5104" s="53" t="s">
        <v>192</v>
      </c>
      <c r="D5104" s="53" t="s">
        <v>7220</v>
      </c>
      <c r="E5104" s="53">
        <v>42.939799999999998</v>
      </c>
      <c r="F5104" s="53">
        <v>-1.709411</v>
      </c>
      <c r="G5104" s="54">
        <v>576.10569999999996</v>
      </c>
      <c r="H5104" s="53">
        <v>245</v>
      </c>
      <c r="I5104" s="53">
        <v>143</v>
      </c>
      <c r="J5104" s="53">
        <v>102</v>
      </c>
      <c r="K5104" s="52">
        <v>456</v>
      </c>
      <c r="L5104" s="52">
        <v>120.10569999999996</v>
      </c>
      <c r="M5104" s="55">
        <v>2</v>
      </c>
      <c r="N5104" s="61" t="s">
        <v>16</v>
      </c>
      <c r="P5104" s="66"/>
      <c r="Q5104" s="53"/>
      <c r="R5104" s="53"/>
      <c r="S5104" s="53"/>
      <c r="T5104" s="53"/>
      <c r="U5104" s="53"/>
      <c r="V5104" s="53"/>
      <c r="W5104" s="53"/>
      <c r="BY5104" s="53"/>
    </row>
    <row r="5105" spans="2:77" s="52" customFormat="1" ht="13" x14ac:dyDescent="0.3">
      <c r="B5105" s="53" t="s">
        <v>7180</v>
      </c>
      <c r="C5105" s="53" t="s">
        <v>192</v>
      </c>
      <c r="D5105" s="53" t="s">
        <v>7221</v>
      </c>
      <c r="E5105" s="53">
        <v>42.989289999999997</v>
      </c>
      <c r="F5105" s="53">
        <v>-1.335345</v>
      </c>
      <c r="G5105" s="54">
        <v>895.79190000000006</v>
      </c>
      <c r="H5105" s="53">
        <v>293</v>
      </c>
      <c r="I5105" s="53">
        <v>144</v>
      </c>
      <c r="J5105" s="53">
        <v>149</v>
      </c>
      <c r="K5105" s="52">
        <v>456</v>
      </c>
      <c r="L5105" s="52">
        <v>439.79190000000006</v>
      </c>
      <c r="M5105" s="55">
        <v>5</v>
      </c>
      <c r="N5105" s="61" t="s">
        <v>17</v>
      </c>
      <c r="P5105" s="66"/>
      <c r="Q5105" s="53"/>
      <c r="R5105" s="53"/>
      <c r="S5105" s="53"/>
      <c r="T5105" s="53"/>
      <c r="U5105" s="53"/>
      <c r="V5105" s="53"/>
      <c r="W5105" s="53"/>
      <c r="BY5105" s="53"/>
    </row>
    <row r="5106" spans="2:77" s="52" customFormat="1" ht="13" x14ac:dyDescent="0.3">
      <c r="B5106" s="53" t="s">
        <v>7180</v>
      </c>
      <c r="C5106" s="53" t="s">
        <v>192</v>
      </c>
      <c r="D5106" s="53" t="s">
        <v>7222</v>
      </c>
      <c r="E5106" s="53">
        <v>42.656730000000003</v>
      </c>
      <c r="F5106" s="53">
        <v>-2.0384329999999999</v>
      </c>
      <c r="G5106" s="54">
        <v>490.29950000000002</v>
      </c>
      <c r="H5106" s="53">
        <v>1667</v>
      </c>
      <c r="I5106" s="53">
        <v>870</v>
      </c>
      <c r="J5106" s="53">
        <v>797</v>
      </c>
      <c r="K5106" s="52">
        <v>456</v>
      </c>
      <c r="L5106" s="52">
        <v>34.299500000000023</v>
      </c>
      <c r="M5106" s="55">
        <v>2</v>
      </c>
      <c r="N5106" s="61" t="s">
        <v>16</v>
      </c>
      <c r="P5106" s="66"/>
      <c r="Q5106" s="53"/>
      <c r="R5106" s="53"/>
      <c r="S5106" s="53"/>
      <c r="T5106" s="53"/>
      <c r="U5106" s="53"/>
      <c r="V5106" s="53"/>
      <c r="W5106" s="53"/>
      <c r="BY5106" s="53"/>
    </row>
    <row r="5107" spans="2:77" s="52" customFormat="1" ht="13" x14ac:dyDescent="0.3">
      <c r="B5107" s="53" t="s">
        <v>7180</v>
      </c>
      <c r="C5107" s="53" t="s">
        <v>192</v>
      </c>
      <c r="D5107" s="53" t="s">
        <v>7223</v>
      </c>
      <c r="E5107" s="53">
        <v>42.30789</v>
      </c>
      <c r="F5107" s="53">
        <v>-1.894474</v>
      </c>
      <c r="G5107" s="54">
        <v>293.28460000000001</v>
      </c>
      <c r="H5107" s="53">
        <v>3664</v>
      </c>
      <c r="I5107" s="53">
        <v>1869</v>
      </c>
      <c r="J5107" s="53">
        <v>1795</v>
      </c>
      <c r="K5107" s="52">
        <v>456</v>
      </c>
      <c r="L5107" s="52">
        <v>-162.71539999999999</v>
      </c>
      <c r="M5107" s="55">
        <v>2</v>
      </c>
      <c r="N5107" s="61" t="s">
        <v>16</v>
      </c>
      <c r="P5107" s="66"/>
      <c r="Q5107" s="53"/>
      <c r="R5107" s="53"/>
      <c r="S5107" s="53"/>
      <c r="T5107" s="53"/>
      <c r="U5107" s="53"/>
      <c r="V5107" s="53"/>
      <c r="W5107" s="53"/>
      <c r="BY5107" s="53"/>
    </row>
    <row r="5108" spans="2:77" s="52" customFormat="1" ht="13" x14ac:dyDescent="0.3">
      <c r="B5108" s="53" t="s">
        <v>7180</v>
      </c>
      <c r="C5108" s="53" t="s">
        <v>192</v>
      </c>
      <c r="D5108" s="53" t="s">
        <v>7224</v>
      </c>
      <c r="E5108" s="53">
        <v>42.608460000000001</v>
      </c>
      <c r="F5108" s="53">
        <v>-2.3492510000000002</v>
      </c>
      <c r="G5108" s="54">
        <v>611.07320000000004</v>
      </c>
      <c r="H5108" s="53">
        <v>41</v>
      </c>
      <c r="I5108" s="53">
        <v>18</v>
      </c>
      <c r="J5108" s="53">
        <v>23</v>
      </c>
      <c r="K5108" s="52">
        <v>456</v>
      </c>
      <c r="L5108" s="52">
        <v>155.07320000000004</v>
      </c>
      <c r="M5108" s="55">
        <v>2</v>
      </c>
      <c r="N5108" s="61" t="s">
        <v>16</v>
      </c>
      <c r="P5108" s="66"/>
      <c r="Q5108" s="53"/>
      <c r="R5108" s="53"/>
      <c r="S5108" s="53"/>
      <c r="T5108" s="53"/>
      <c r="U5108" s="53"/>
      <c r="V5108" s="53"/>
      <c r="W5108" s="53"/>
      <c r="BY5108" s="53"/>
    </row>
    <row r="5109" spans="2:77" s="52" customFormat="1" ht="13" x14ac:dyDescent="0.3">
      <c r="B5109" s="53" t="s">
        <v>7180</v>
      </c>
      <c r="C5109" s="53" t="s">
        <v>192</v>
      </c>
      <c r="D5109" s="53" t="s">
        <v>7225</v>
      </c>
      <c r="E5109" s="53">
        <v>42.892490000000002</v>
      </c>
      <c r="F5109" s="53">
        <v>-2.1021320000000001</v>
      </c>
      <c r="G5109" s="54">
        <v>518.62270000000001</v>
      </c>
      <c r="H5109" s="53">
        <v>338</v>
      </c>
      <c r="I5109" s="53">
        <v>180</v>
      </c>
      <c r="J5109" s="53">
        <v>158</v>
      </c>
      <c r="K5109" s="52">
        <v>456</v>
      </c>
      <c r="L5109" s="52">
        <v>62.622700000000009</v>
      </c>
      <c r="M5109" s="55">
        <v>2</v>
      </c>
      <c r="N5109" s="61" t="s">
        <v>16</v>
      </c>
      <c r="P5109" s="66"/>
      <c r="Q5109" s="53"/>
      <c r="R5109" s="53"/>
      <c r="S5109" s="53"/>
      <c r="T5109" s="53"/>
      <c r="U5109" s="53"/>
      <c r="V5109" s="53"/>
      <c r="W5109" s="53"/>
      <c r="BY5109" s="53"/>
    </row>
    <row r="5110" spans="2:77" s="52" customFormat="1" ht="13" x14ac:dyDescent="0.3">
      <c r="B5110" s="53" t="s">
        <v>7180</v>
      </c>
      <c r="C5110" s="53" t="s">
        <v>192</v>
      </c>
      <c r="D5110" s="53" t="s">
        <v>7226</v>
      </c>
      <c r="E5110" s="53">
        <v>42.804920000000003</v>
      </c>
      <c r="F5110" s="53">
        <v>-1.685519</v>
      </c>
      <c r="G5110" s="54">
        <v>436.32</v>
      </c>
      <c r="H5110" s="53">
        <v>22110</v>
      </c>
      <c r="I5110" s="53">
        <v>10930</v>
      </c>
      <c r="J5110" s="53">
        <v>11180</v>
      </c>
      <c r="K5110" s="52">
        <v>456</v>
      </c>
      <c r="L5110" s="52">
        <v>-19.680000000000007</v>
      </c>
      <c r="M5110" s="55">
        <v>2</v>
      </c>
      <c r="N5110" s="61" t="s">
        <v>16</v>
      </c>
      <c r="P5110" s="66"/>
      <c r="Q5110" s="53"/>
      <c r="R5110" s="53"/>
      <c r="S5110" s="53"/>
      <c r="T5110" s="53"/>
      <c r="U5110" s="53"/>
      <c r="V5110" s="53"/>
      <c r="W5110" s="53"/>
      <c r="BY5110" s="53"/>
    </row>
    <row r="5111" spans="2:77" s="52" customFormat="1" ht="13" x14ac:dyDescent="0.3">
      <c r="B5111" s="53" t="s">
        <v>7180</v>
      </c>
      <c r="C5111" s="53" t="s">
        <v>192</v>
      </c>
      <c r="D5111" s="53" t="s">
        <v>7227</v>
      </c>
      <c r="E5111" s="53">
        <v>42.603479999999998</v>
      </c>
      <c r="F5111" s="53">
        <v>-1.6464589999999999</v>
      </c>
      <c r="G5111" s="54">
        <v>530.68119999999999</v>
      </c>
      <c r="H5111" s="53">
        <v>631</v>
      </c>
      <c r="I5111" s="53">
        <v>322</v>
      </c>
      <c r="J5111" s="53">
        <v>309</v>
      </c>
      <c r="K5111" s="52">
        <v>456</v>
      </c>
      <c r="L5111" s="52">
        <v>74.68119999999999</v>
      </c>
      <c r="M5111" s="55">
        <v>2</v>
      </c>
      <c r="N5111" s="61" t="s">
        <v>16</v>
      </c>
      <c r="P5111" s="66"/>
      <c r="Q5111" s="53"/>
      <c r="R5111" s="53"/>
      <c r="S5111" s="53"/>
      <c r="T5111" s="53"/>
      <c r="U5111" s="53"/>
      <c r="V5111" s="53"/>
      <c r="W5111" s="53"/>
      <c r="BY5111" s="53"/>
    </row>
    <row r="5112" spans="2:77" s="52" customFormat="1" ht="13" x14ac:dyDescent="0.3">
      <c r="B5112" s="53" t="s">
        <v>7180</v>
      </c>
      <c r="C5112" s="53" t="s">
        <v>192</v>
      </c>
      <c r="D5112" s="53" t="s">
        <v>7228</v>
      </c>
      <c r="E5112" s="53">
        <v>42.602330000000002</v>
      </c>
      <c r="F5112" s="53">
        <v>-2.1022419999999999</v>
      </c>
      <c r="G5112" s="54">
        <v>602.29340000000002</v>
      </c>
      <c r="H5112" s="53">
        <v>74</v>
      </c>
      <c r="I5112" s="53">
        <v>36</v>
      </c>
      <c r="J5112" s="53">
        <v>38</v>
      </c>
      <c r="K5112" s="52">
        <v>456</v>
      </c>
      <c r="L5112" s="52">
        <v>146.29340000000002</v>
      </c>
      <c r="M5112" s="55">
        <v>2</v>
      </c>
      <c r="N5112" s="61" t="s">
        <v>16</v>
      </c>
      <c r="P5112" s="66"/>
      <c r="Q5112" s="53"/>
      <c r="R5112" s="53"/>
      <c r="S5112" s="53"/>
      <c r="T5112" s="53"/>
      <c r="U5112" s="53"/>
      <c r="V5112" s="53"/>
      <c r="W5112" s="53"/>
      <c r="BY5112" s="53"/>
    </row>
    <row r="5113" spans="2:77" s="52" customFormat="1" ht="13" x14ac:dyDescent="0.3">
      <c r="B5113" s="53" t="s">
        <v>7180</v>
      </c>
      <c r="C5113" s="53" t="s">
        <v>192</v>
      </c>
      <c r="D5113" s="53" t="s">
        <v>7229</v>
      </c>
      <c r="E5113" s="53">
        <v>42.561279999999996</v>
      </c>
      <c r="F5113" s="53">
        <v>-2.3119740000000002</v>
      </c>
      <c r="G5113" s="54">
        <v>589.0367</v>
      </c>
      <c r="H5113" s="53">
        <v>327</v>
      </c>
      <c r="I5113" s="53">
        <v>157</v>
      </c>
      <c r="J5113" s="53">
        <v>170</v>
      </c>
      <c r="K5113" s="52">
        <v>456</v>
      </c>
      <c r="L5113" s="52">
        <v>133.0367</v>
      </c>
      <c r="M5113" s="55">
        <v>2</v>
      </c>
      <c r="N5113" s="61" t="s">
        <v>16</v>
      </c>
      <c r="P5113" s="66"/>
      <c r="Q5113" s="53"/>
      <c r="R5113" s="53"/>
      <c r="S5113" s="53"/>
      <c r="T5113" s="53"/>
      <c r="U5113" s="53"/>
      <c r="V5113" s="53"/>
      <c r="W5113" s="53"/>
      <c r="BY5113" s="53"/>
    </row>
    <row r="5114" spans="2:77" s="52" customFormat="1" ht="13" x14ac:dyDescent="0.3">
      <c r="B5114" s="53" t="s">
        <v>7180</v>
      </c>
      <c r="C5114" s="53" t="s">
        <v>192</v>
      </c>
      <c r="D5114" s="53" t="s">
        <v>7230</v>
      </c>
      <c r="E5114" s="53">
        <v>41.971060000000001</v>
      </c>
      <c r="F5114" s="53">
        <v>-1.662919</v>
      </c>
      <c r="G5114" s="54">
        <v>388.52609999999999</v>
      </c>
      <c r="H5114" s="53">
        <v>195</v>
      </c>
      <c r="I5114" s="53">
        <v>103</v>
      </c>
      <c r="J5114" s="53">
        <v>92</v>
      </c>
      <c r="K5114" s="52">
        <v>456</v>
      </c>
      <c r="L5114" s="52">
        <v>-67.473900000000015</v>
      </c>
      <c r="M5114" s="55">
        <v>2</v>
      </c>
      <c r="N5114" s="61" t="s">
        <v>16</v>
      </c>
      <c r="P5114" s="66"/>
      <c r="Q5114" s="53"/>
      <c r="R5114" s="53"/>
      <c r="S5114" s="53"/>
      <c r="T5114" s="53"/>
      <c r="U5114" s="53"/>
      <c r="V5114" s="53"/>
      <c r="W5114" s="53"/>
      <c r="BY5114" s="53"/>
    </row>
    <row r="5115" spans="2:77" s="52" customFormat="1" ht="13" x14ac:dyDescent="0.3">
      <c r="B5115" s="53" t="s">
        <v>7180</v>
      </c>
      <c r="C5115" s="53" t="s">
        <v>192</v>
      </c>
      <c r="D5115" s="53" t="s">
        <v>7231</v>
      </c>
      <c r="E5115" s="53">
        <v>43.026670000000003</v>
      </c>
      <c r="F5115" s="53">
        <v>-1.779444</v>
      </c>
      <c r="G5115" s="54">
        <v>659.52149999999995</v>
      </c>
      <c r="H5115" s="53">
        <v>851</v>
      </c>
      <c r="I5115" s="53">
        <v>490</v>
      </c>
      <c r="J5115" s="53">
        <v>361</v>
      </c>
      <c r="K5115" s="52">
        <v>456</v>
      </c>
      <c r="L5115" s="52">
        <v>203.52149999999995</v>
      </c>
      <c r="M5115" s="55">
        <v>4</v>
      </c>
      <c r="N5115" s="61" t="s">
        <v>17</v>
      </c>
      <c r="P5115" s="66"/>
      <c r="Q5115" s="53"/>
      <c r="R5115" s="53"/>
      <c r="S5115" s="53"/>
      <c r="T5115" s="53"/>
      <c r="U5115" s="53"/>
      <c r="V5115" s="53"/>
      <c r="W5115" s="53"/>
      <c r="BY5115" s="53"/>
    </row>
    <row r="5116" spans="2:77" s="52" customFormat="1" ht="13" x14ac:dyDescent="0.3">
      <c r="B5116" s="53" t="s">
        <v>7180</v>
      </c>
      <c r="C5116" s="53" t="s">
        <v>192</v>
      </c>
      <c r="D5116" s="53" t="s">
        <v>7232</v>
      </c>
      <c r="E5116" s="53">
        <v>43.2</v>
      </c>
      <c r="F5116" s="53">
        <v>-1.4670000000000001</v>
      </c>
      <c r="G5116" s="54">
        <v>431.72359999999998</v>
      </c>
      <c r="H5116" s="53">
        <v>8127</v>
      </c>
      <c r="I5116" s="53">
        <v>4143</v>
      </c>
      <c r="J5116" s="53">
        <v>3984</v>
      </c>
      <c r="K5116" s="52">
        <v>456</v>
      </c>
      <c r="L5116" s="52">
        <v>-24.276400000000024</v>
      </c>
      <c r="M5116" s="55">
        <v>2</v>
      </c>
      <c r="N5116" s="61" t="s">
        <v>16</v>
      </c>
      <c r="P5116" s="66"/>
      <c r="Q5116" s="53"/>
      <c r="R5116" s="53"/>
      <c r="S5116" s="53"/>
      <c r="T5116" s="53"/>
      <c r="U5116" s="53"/>
      <c r="V5116" s="53"/>
      <c r="W5116" s="53"/>
      <c r="BY5116" s="53"/>
    </row>
    <row r="5117" spans="2:77" s="52" customFormat="1" ht="13" x14ac:dyDescent="0.3">
      <c r="B5117" s="53" t="s">
        <v>7180</v>
      </c>
      <c r="C5117" s="53" t="s">
        <v>192</v>
      </c>
      <c r="D5117" s="53" t="s">
        <v>7233</v>
      </c>
      <c r="E5117" s="53">
        <v>43.08728</v>
      </c>
      <c r="F5117" s="53">
        <v>-1.742534</v>
      </c>
      <c r="G5117" s="54">
        <v>446.44819999999999</v>
      </c>
      <c r="H5117" s="53">
        <v>253</v>
      </c>
      <c r="I5117" s="53">
        <v>150</v>
      </c>
      <c r="J5117" s="53">
        <v>103</v>
      </c>
      <c r="K5117" s="52">
        <v>456</v>
      </c>
      <c r="L5117" s="52">
        <v>-9.5518000000000143</v>
      </c>
      <c r="M5117" s="55">
        <v>2</v>
      </c>
      <c r="N5117" s="61" t="s">
        <v>16</v>
      </c>
      <c r="P5117" s="66"/>
      <c r="Q5117" s="53"/>
      <c r="R5117" s="53"/>
      <c r="S5117" s="53"/>
      <c r="T5117" s="53"/>
      <c r="U5117" s="53"/>
      <c r="V5117" s="53"/>
      <c r="W5117" s="53"/>
      <c r="BY5117" s="53"/>
    </row>
    <row r="5118" spans="2:77" s="52" customFormat="1" ht="13" x14ac:dyDescent="0.3">
      <c r="B5118" s="53" t="s">
        <v>7180</v>
      </c>
      <c r="C5118" s="53" t="s">
        <v>192</v>
      </c>
      <c r="D5118" s="53" t="s">
        <v>7234</v>
      </c>
      <c r="E5118" s="53">
        <v>42.454120000000003</v>
      </c>
      <c r="F5118" s="53">
        <v>-1.621434</v>
      </c>
      <c r="G5118" s="54">
        <v>367.11169999999998</v>
      </c>
      <c r="H5118" s="53">
        <v>342</v>
      </c>
      <c r="I5118" s="53">
        <v>171</v>
      </c>
      <c r="J5118" s="53">
        <v>171</v>
      </c>
      <c r="K5118" s="52">
        <v>456</v>
      </c>
      <c r="L5118" s="52">
        <v>-88.888300000000015</v>
      </c>
      <c r="M5118" s="55">
        <v>2</v>
      </c>
      <c r="N5118" s="61" t="s">
        <v>16</v>
      </c>
      <c r="P5118" s="66"/>
      <c r="Q5118" s="53"/>
      <c r="R5118" s="53"/>
      <c r="S5118" s="53"/>
      <c r="T5118" s="53"/>
      <c r="U5118" s="53"/>
      <c r="V5118" s="53"/>
      <c r="W5118" s="53"/>
      <c r="BY5118" s="53"/>
    </row>
    <row r="5119" spans="2:77" s="52" customFormat="1" ht="13" x14ac:dyDescent="0.3">
      <c r="B5119" s="53" t="s">
        <v>7180</v>
      </c>
      <c r="C5119" s="53" t="s">
        <v>192</v>
      </c>
      <c r="D5119" s="53" t="s">
        <v>7235</v>
      </c>
      <c r="E5119" s="53">
        <v>42.756149999999998</v>
      </c>
      <c r="F5119" s="53">
        <v>-1.8325</v>
      </c>
      <c r="G5119" s="54">
        <v>423.44540000000001</v>
      </c>
      <c r="H5119" s="53">
        <v>124</v>
      </c>
      <c r="I5119" s="53">
        <v>61</v>
      </c>
      <c r="J5119" s="53">
        <v>63</v>
      </c>
      <c r="K5119" s="52">
        <v>456</v>
      </c>
      <c r="L5119" s="52">
        <v>-32.554599999999994</v>
      </c>
      <c r="M5119" s="55">
        <v>2</v>
      </c>
      <c r="N5119" s="61" t="s">
        <v>16</v>
      </c>
      <c r="P5119" s="66"/>
      <c r="Q5119" s="53"/>
      <c r="R5119" s="53"/>
      <c r="S5119" s="53"/>
      <c r="T5119" s="53"/>
      <c r="U5119" s="53"/>
      <c r="V5119" s="53"/>
      <c r="W5119" s="53"/>
      <c r="BY5119" s="53"/>
    </row>
    <row r="5120" spans="2:77" s="52" customFormat="1" ht="13" x14ac:dyDescent="0.3">
      <c r="B5120" s="53" t="s">
        <v>7180</v>
      </c>
      <c r="C5120" s="53" t="s">
        <v>192</v>
      </c>
      <c r="D5120" s="53" t="s">
        <v>7236</v>
      </c>
      <c r="E5120" s="53">
        <v>43.28069</v>
      </c>
      <c r="F5120" s="53">
        <v>-1.6826989999999999</v>
      </c>
      <c r="G5120" s="54">
        <v>42.490119999999997</v>
      </c>
      <c r="H5120" s="53">
        <v>3691</v>
      </c>
      <c r="I5120" s="53">
        <v>1842</v>
      </c>
      <c r="J5120" s="53">
        <v>1849</v>
      </c>
      <c r="K5120" s="52">
        <v>456</v>
      </c>
      <c r="L5120" s="52">
        <v>-413.50988000000001</v>
      </c>
      <c r="M5120" s="55">
        <v>2</v>
      </c>
      <c r="N5120" s="61" t="s">
        <v>16</v>
      </c>
      <c r="P5120" s="66"/>
      <c r="Q5120" s="53"/>
      <c r="R5120" s="53"/>
      <c r="S5120" s="53"/>
      <c r="T5120" s="53"/>
      <c r="U5120" s="53"/>
      <c r="V5120" s="53"/>
      <c r="W5120" s="53"/>
      <c r="BY5120" s="53"/>
    </row>
    <row r="5121" spans="2:77" s="52" customFormat="1" ht="13" x14ac:dyDescent="0.3">
      <c r="B5121" s="53" t="s">
        <v>7180</v>
      </c>
      <c r="C5121" s="53" t="s">
        <v>192</v>
      </c>
      <c r="D5121" s="53" t="s">
        <v>7237</v>
      </c>
      <c r="E5121" s="53">
        <v>42.526609999999998</v>
      </c>
      <c r="F5121" s="53">
        <v>-1.8340069999999999</v>
      </c>
      <c r="G5121" s="54">
        <v>318.82639999999998</v>
      </c>
      <c r="H5121" s="53">
        <v>687</v>
      </c>
      <c r="I5121" s="53">
        <v>360</v>
      </c>
      <c r="J5121" s="53">
        <v>327</v>
      </c>
      <c r="K5121" s="52">
        <v>456</v>
      </c>
      <c r="L5121" s="52">
        <v>-137.17360000000002</v>
      </c>
      <c r="M5121" s="55">
        <v>2</v>
      </c>
      <c r="N5121" s="61" t="s">
        <v>16</v>
      </c>
      <c r="P5121" s="66"/>
      <c r="Q5121" s="53"/>
      <c r="R5121" s="53"/>
      <c r="S5121" s="53"/>
      <c r="T5121" s="53"/>
      <c r="U5121" s="53"/>
      <c r="V5121" s="53"/>
      <c r="W5121" s="53"/>
      <c r="BY5121" s="53"/>
    </row>
    <row r="5122" spans="2:77" s="52" customFormat="1" ht="13" x14ac:dyDescent="0.3">
      <c r="B5122" s="53" t="s">
        <v>7180</v>
      </c>
      <c r="C5122" s="53" t="s">
        <v>192</v>
      </c>
      <c r="D5122" s="53" t="s">
        <v>7238</v>
      </c>
      <c r="E5122" s="53">
        <v>42.733800000000002</v>
      </c>
      <c r="F5122" s="53">
        <v>-1.6453329999999999</v>
      </c>
      <c r="G5122" s="54">
        <v>499.58280000000002</v>
      </c>
      <c r="H5122" s="53">
        <v>3651</v>
      </c>
      <c r="I5122" s="53">
        <v>1804</v>
      </c>
      <c r="J5122" s="53">
        <v>1847</v>
      </c>
      <c r="K5122" s="52">
        <v>456</v>
      </c>
      <c r="L5122" s="52">
        <v>43.58280000000002</v>
      </c>
      <c r="M5122" s="55">
        <v>2</v>
      </c>
      <c r="N5122" s="61" t="s">
        <v>16</v>
      </c>
      <c r="P5122" s="66"/>
      <c r="Q5122" s="53"/>
      <c r="R5122" s="53"/>
      <c r="S5122" s="53"/>
      <c r="T5122" s="53"/>
      <c r="U5122" s="53"/>
      <c r="V5122" s="53"/>
      <c r="W5122" s="53"/>
      <c r="BY5122" s="53"/>
    </row>
    <row r="5123" spans="2:77" s="52" customFormat="1" ht="13" x14ac:dyDescent="0.3">
      <c r="B5123" s="53" t="s">
        <v>7180</v>
      </c>
      <c r="C5123" s="53" t="s">
        <v>192</v>
      </c>
      <c r="D5123" s="53" t="s">
        <v>7239</v>
      </c>
      <c r="E5123" s="53">
        <v>42.85239</v>
      </c>
      <c r="F5123" s="53">
        <v>-1.6925349999999999</v>
      </c>
      <c r="G5123" s="54">
        <v>451.1977</v>
      </c>
      <c r="H5123" s="53">
        <v>4344</v>
      </c>
      <c r="I5123" s="53">
        <v>2221</v>
      </c>
      <c r="J5123" s="53">
        <v>2123</v>
      </c>
      <c r="K5123" s="52">
        <v>456</v>
      </c>
      <c r="L5123" s="52">
        <v>-4.8023000000000025</v>
      </c>
      <c r="M5123" s="55">
        <v>2</v>
      </c>
      <c r="N5123" s="61" t="s">
        <v>16</v>
      </c>
      <c r="P5123" s="66"/>
      <c r="Q5123" s="53"/>
      <c r="R5123" s="53"/>
      <c r="S5123" s="53"/>
      <c r="T5123" s="53"/>
      <c r="U5123" s="53"/>
      <c r="V5123" s="53"/>
      <c r="W5123" s="53"/>
      <c r="BY5123" s="53"/>
    </row>
    <row r="5124" spans="2:77" s="52" customFormat="1" ht="13" x14ac:dyDescent="0.3">
      <c r="B5124" s="53" t="s">
        <v>7180</v>
      </c>
      <c r="C5124" s="53" t="s">
        <v>192</v>
      </c>
      <c r="D5124" s="53" t="s">
        <v>7240</v>
      </c>
      <c r="E5124" s="53">
        <v>42.836239999999997</v>
      </c>
      <c r="F5124" s="53">
        <v>-1.67493</v>
      </c>
      <c r="G5124" s="54">
        <v>430.56229999999999</v>
      </c>
      <c r="H5124" s="53">
        <v>9020</v>
      </c>
      <c r="I5124" s="53">
        <v>4671</v>
      </c>
      <c r="J5124" s="53">
        <v>4349</v>
      </c>
      <c r="K5124" s="52">
        <v>456</v>
      </c>
      <c r="L5124" s="52">
        <v>-25.437700000000007</v>
      </c>
      <c r="M5124" s="55">
        <v>2</v>
      </c>
      <c r="N5124" s="61" t="s">
        <v>16</v>
      </c>
      <c r="P5124" s="66"/>
      <c r="Q5124" s="53"/>
      <c r="R5124" s="53"/>
      <c r="S5124" s="53"/>
      <c r="T5124" s="53"/>
      <c r="U5124" s="53"/>
      <c r="V5124" s="53"/>
      <c r="W5124" s="53"/>
      <c r="BY5124" s="53"/>
    </row>
    <row r="5125" spans="2:77" s="52" customFormat="1" ht="13" x14ac:dyDescent="0.3">
      <c r="B5125" s="53" t="s">
        <v>7180</v>
      </c>
      <c r="C5125" s="53" t="s">
        <v>192</v>
      </c>
      <c r="D5125" s="53" t="s">
        <v>7241</v>
      </c>
      <c r="E5125" s="53">
        <v>43.13411</v>
      </c>
      <c r="F5125" s="53">
        <v>-1.627507</v>
      </c>
      <c r="G5125" s="54">
        <v>135.39930000000001</v>
      </c>
      <c r="H5125" s="53">
        <v>645</v>
      </c>
      <c r="I5125" s="53">
        <v>325</v>
      </c>
      <c r="J5125" s="53">
        <v>320</v>
      </c>
      <c r="K5125" s="52">
        <v>456</v>
      </c>
      <c r="L5125" s="52">
        <v>-320.60069999999996</v>
      </c>
      <c r="M5125" s="55">
        <v>2</v>
      </c>
      <c r="N5125" s="61" t="s">
        <v>16</v>
      </c>
      <c r="P5125" s="66"/>
      <c r="Q5125" s="53"/>
      <c r="R5125" s="53"/>
      <c r="S5125" s="53"/>
      <c r="T5125" s="53"/>
      <c r="U5125" s="53"/>
      <c r="V5125" s="53"/>
      <c r="W5125" s="53"/>
      <c r="BY5125" s="53"/>
    </row>
    <row r="5126" spans="2:77" s="52" customFormat="1" ht="13" x14ac:dyDescent="0.3">
      <c r="B5126" s="53" t="s">
        <v>7180</v>
      </c>
      <c r="C5126" s="53" t="s">
        <v>192</v>
      </c>
      <c r="D5126" s="53" t="s">
        <v>7242</v>
      </c>
      <c r="E5126" s="53">
        <v>43.02534</v>
      </c>
      <c r="F5126" s="53">
        <v>-1.980945</v>
      </c>
      <c r="G5126" s="54">
        <v>236.06270000000001</v>
      </c>
      <c r="H5126" s="53">
        <v>347</v>
      </c>
      <c r="I5126" s="53">
        <v>189</v>
      </c>
      <c r="J5126" s="53">
        <v>158</v>
      </c>
      <c r="K5126" s="52">
        <v>456</v>
      </c>
      <c r="L5126" s="52">
        <v>-219.93729999999999</v>
      </c>
      <c r="M5126" s="55">
        <v>2</v>
      </c>
      <c r="N5126" s="61" t="s">
        <v>16</v>
      </c>
      <c r="P5126" s="66"/>
      <c r="Q5126" s="53"/>
      <c r="R5126" s="53"/>
      <c r="S5126" s="53"/>
      <c r="T5126" s="53"/>
      <c r="U5126" s="53"/>
      <c r="V5126" s="53"/>
      <c r="W5126" s="53"/>
      <c r="BY5126" s="53"/>
    </row>
    <row r="5127" spans="2:77" s="52" customFormat="1" ht="13" x14ac:dyDescent="0.3">
      <c r="B5127" s="53" t="s">
        <v>7180</v>
      </c>
      <c r="C5127" s="53" t="s">
        <v>192</v>
      </c>
      <c r="D5127" s="53" t="s">
        <v>7243</v>
      </c>
      <c r="E5127" s="53">
        <v>42.77467</v>
      </c>
      <c r="F5127" s="53">
        <v>-1.8360970000000001</v>
      </c>
      <c r="G5127" s="54">
        <v>444.60250000000002</v>
      </c>
      <c r="H5127" s="53">
        <v>144</v>
      </c>
      <c r="I5127" s="53">
        <v>83</v>
      </c>
      <c r="J5127" s="53">
        <v>61</v>
      </c>
      <c r="K5127" s="52">
        <v>456</v>
      </c>
      <c r="L5127" s="52">
        <v>-11.39749999999998</v>
      </c>
      <c r="M5127" s="55">
        <v>2</v>
      </c>
      <c r="N5127" s="61" t="s">
        <v>16</v>
      </c>
      <c r="P5127" s="66"/>
      <c r="Q5127" s="53"/>
      <c r="R5127" s="53"/>
      <c r="S5127" s="53"/>
      <c r="T5127" s="53"/>
      <c r="U5127" s="53"/>
      <c r="V5127" s="53"/>
      <c r="W5127" s="53"/>
      <c r="BY5127" s="53"/>
    </row>
    <row r="5128" spans="2:77" s="52" customFormat="1" ht="13" x14ac:dyDescent="0.3">
      <c r="B5128" s="53" t="s">
        <v>7180</v>
      </c>
      <c r="C5128" s="53" t="s">
        <v>192</v>
      </c>
      <c r="D5128" s="53" t="s">
        <v>7244</v>
      </c>
      <c r="E5128" s="53">
        <v>42.69229</v>
      </c>
      <c r="F5128" s="53">
        <v>-1.678763</v>
      </c>
      <c r="G5128" s="54">
        <v>603.05510000000004</v>
      </c>
      <c r="H5128" s="53">
        <v>202</v>
      </c>
      <c r="I5128" s="53">
        <v>114</v>
      </c>
      <c r="J5128" s="53">
        <v>88</v>
      </c>
      <c r="K5128" s="52">
        <v>456</v>
      </c>
      <c r="L5128" s="52">
        <v>147.05510000000004</v>
      </c>
      <c r="M5128" s="55">
        <v>2</v>
      </c>
      <c r="N5128" s="61" t="s">
        <v>16</v>
      </c>
      <c r="P5128" s="66"/>
      <c r="Q5128" s="53"/>
      <c r="R5128" s="53"/>
      <c r="S5128" s="53"/>
      <c r="T5128" s="53"/>
      <c r="U5128" s="53"/>
      <c r="V5128" s="53"/>
      <c r="W5128" s="53"/>
      <c r="BY5128" s="53"/>
    </row>
    <row r="5129" spans="2:77" s="52" customFormat="1" ht="13" x14ac:dyDescent="0.3">
      <c r="B5129" s="53" t="s">
        <v>7180</v>
      </c>
      <c r="C5129" s="53" t="s">
        <v>192</v>
      </c>
      <c r="D5129" s="53" t="s">
        <v>7245</v>
      </c>
      <c r="E5129" s="53">
        <v>41.980460000000001</v>
      </c>
      <c r="F5129" s="53">
        <v>-1.4432529999999999</v>
      </c>
      <c r="G5129" s="54">
        <v>247</v>
      </c>
      <c r="H5129" s="53">
        <v>2404</v>
      </c>
      <c r="I5129" s="53">
        <v>1208</v>
      </c>
      <c r="J5129" s="53">
        <v>1196</v>
      </c>
      <c r="K5129" s="52">
        <v>456</v>
      </c>
      <c r="L5129" s="52">
        <v>-209</v>
      </c>
      <c r="M5129" s="55">
        <v>2</v>
      </c>
      <c r="N5129" s="61" t="s">
        <v>16</v>
      </c>
      <c r="P5129" s="66"/>
      <c r="Q5129" s="53"/>
      <c r="R5129" s="53"/>
      <c r="S5129" s="53"/>
      <c r="T5129" s="53"/>
      <c r="U5129" s="53"/>
      <c r="V5129" s="53"/>
      <c r="W5129" s="53"/>
      <c r="BY5129" s="53"/>
    </row>
    <row r="5130" spans="2:77" s="52" customFormat="1" ht="13" x14ac:dyDescent="0.3">
      <c r="B5130" s="53" t="s">
        <v>7180</v>
      </c>
      <c r="C5130" s="53" t="s">
        <v>192</v>
      </c>
      <c r="D5130" s="53" t="s">
        <v>7246</v>
      </c>
      <c r="E5130" s="53">
        <v>42.720289999999999</v>
      </c>
      <c r="F5130" s="53">
        <v>-1.0041899999999999</v>
      </c>
      <c r="G5130" s="54">
        <v>627.76260000000002</v>
      </c>
      <c r="H5130" s="53">
        <v>235</v>
      </c>
      <c r="I5130" s="53">
        <v>135</v>
      </c>
      <c r="J5130" s="53">
        <v>100</v>
      </c>
      <c r="K5130" s="52">
        <v>456</v>
      </c>
      <c r="L5130" s="52">
        <v>171.76260000000002</v>
      </c>
      <c r="M5130" s="55">
        <v>2</v>
      </c>
      <c r="N5130" s="61" t="s">
        <v>16</v>
      </c>
      <c r="P5130" s="66"/>
      <c r="Q5130" s="53"/>
      <c r="R5130" s="53"/>
      <c r="S5130" s="53"/>
      <c r="T5130" s="53"/>
      <c r="U5130" s="53"/>
      <c r="V5130" s="53"/>
      <c r="W5130" s="53"/>
      <c r="BY5130" s="53"/>
    </row>
    <row r="5131" spans="2:77" s="52" customFormat="1" ht="13" x14ac:dyDescent="0.3">
      <c r="B5131" s="53" t="s">
        <v>7180</v>
      </c>
      <c r="C5131" s="53" t="s">
        <v>192</v>
      </c>
      <c r="D5131" s="53" t="s">
        <v>7247</v>
      </c>
      <c r="E5131" s="53">
        <v>42.826000000000001</v>
      </c>
      <c r="F5131" s="53">
        <v>-1.615548</v>
      </c>
      <c r="G5131" s="54">
        <v>436.48570000000001</v>
      </c>
      <c r="H5131" s="53">
        <v>18595</v>
      </c>
      <c r="I5131" s="53">
        <v>9185</v>
      </c>
      <c r="J5131" s="53">
        <v>9410</v>
      </c>
      <c r="K5131" s="52">
        <v>456</v>
      </c>
      <c r="L5131" s="52">
        <v>-19.514299999999992</v>
      </c>
      <c r="M5131" s="55">
        <v>2</v>
      </c>
      <c r="N5131" s="61" t="s">
        <v>16</v>
      </c>
      <c r="P5131" s="66"/>
      <c r="Q5131" s="53"/>
      <c r="R5131" s="53"/>
      <c r="S5131" s="53"/>
      <c r="T5131" s="53"/>
      <c r="U5131" s="53"/>
      <c r="V5131" s="53"/>
      <c r="W5131" s="53"/>
      <c r="BY5131" s="53"/>
    </row>
    <row r="5132" spans="2:77" s="52" customFormat="1" ht="13" x14ac:dyDescent="0.3">
      <c r="B5132" s="53" t="s">
        <v>7180</v>
      </c>
      <c r="C5132" s="53" t="s">
        <v>192</v>
      </c>
      <c r="D5132" s="53" t="s">
        <v>7248</v>
      </c>
      <c r="E5132" s="53">
        <v>42.550750000000001</v>
      </c>
      <c r="F5132" s="53">
        <v>-2.2435610000000001</v>
      </c>
      <c r="G5132" s="54">
        <v>429.91180000000003</v>
      </c>
      <c r="H5132" s="53">
        <v>81</v>
      </c>
      <c r="I5132" s="53">
        <v>42</v>
      </c>
      <c r="J5132" s="53">
        <v>39</v>
      </c>
      <c r="K5132" s="52">
        <v>456</v>
      </c>
      <c r="L5132" s="52">
        <v>-26.088199999999972</v>
      </c>
      <c r="M5132" s="55">
        <v>2</v>
      </c>
      <c r="N5132" s="61" t="s">
        <v>16</v>
      </c>
      <c r="P5132" s="66"/>
      <c r="Q5132" s="53"/>
      <c r="R5132" s="53"/>
      <c r="S5132" s="53"/>
      <c r="T5132" s="53"/>
      <c r="U5132" s="53"/>
      <c r="V5132" s="53"/>
      <c r="W5132" s="53"/>
      <c r="BY5132" s="53"/>
    </row>
    <row r="5133" spans="2:77" s="52" customFormat="1" ht="13" x14ac:dyDescent="0.3">
      <c r="B5133" s="53" t="s">
        <v>7180</v>
      </c>
      <c r="C5133" s="53" t="s">
        <v>192</v>
      </c>
      <c r="D5133" s="53" t="s">
        <v>7249</v>
      </c>
      <c r="E5133" s="53">
        <v>42.031390000000002</v>
      </c>
      <c r="F5133" s="53">
        <v>-1.5251950000000001</v>
      </c>
      <c r="G5133" s="54">
        <v>261.12549999999999</v>
      </c>
      <c r="H5133" s="53">
        <v>1483</v>
      </c>
      <c r="I5133" s="53">
        <v>769</v>
      </c>
      <c r="J5133" s="53">
        <v>714</v>
      </c>
      <c r="K5133" s="52">
        <v>456</v>
      </c>
      <c r="L5133" s="52">
        <v>-194.87450000000001</v>
      </c>
      <c r="M5133" s="55">
        <v>2</v>
      </c>
      <c r="N5133" s="61" t="s">
        <v>16</v>
      </c>
      <c r="P5133" s="66"/>
      <c r="Q5133" s="53"/>
      <c r="R5133" s="53"/>
      <c r="S5133" s="53"/>
      <c r="T5133" s="53"/>
      <c r="U5133" s="53"/>
      <c r="V5133" s="53"/>
      <c r="W5133" s="53"/>
      <c r="BY5133" s="53"/>
    </row>
    <row r="5134" spans="2:77" s="52" customFormat="1" ht="13" x14ac:dyDescent="0.3">
      <c r="B5134" s="53" t="s">
        <v>7180</v>
      </c>
      <c r="C5134" s="53" t="s">
        <v>192</v>
      </c>
      <c r="D5134" s="53" t="s">
        <v>7250</v>
      </c>
      <c r="E5134" s="53">
        <v>42.629249999999999</v>
      </c>
      <c r="F5134" s="53">
        <v>-2.4130180000000001</v>
      </c>
      <c r="G5134" s="54">
        <v>660.03499999999997</v>
      </c>
      <c r="H5134" s="53">
        <v>103</v>
      </c>
      <c r="I5134" s="53">
        <v>51</v>
      </c>
      <c r="J5134" s="53">
        <v>52</v>
      </c>
      <c r="K5134" s="52">
        <v>456</v>
      </c>
      <c r="L5134" s="52">
        <v>204.03499999999997</v>
      </c>
      <c r="M5134" s="55">
        <v>4</v>
      </c>
      <c r="N5134" s="61" t="s">
        <v>17</v>
      </c>
      <c r="P5134" s="66"/>
      <c r="Q5134" s="53"/>
      <c r="R5134" s="53"/>
      <c r="S5134" s="53"/>
      <c r="T5134" s="53"/>
      <c r="U5134" s="53"/>
      <c r="V5134" s="53"/>
      <c r="W5134" s="53"/>
      <c r="BY5134" s="53"/>
    </row>
    <row r="5135" spans="2:77" s="52" customFormat="1" ht="13" x14ac:dyDescent="0.3">
      <c r="B5135" s="53" t="s">
        <v>7180</v>
      </c>
      <c r="C5135" s="53" t="s">
        <v>192</v>
      </c>
      <c r="D5135" s="53" t="s">
        <v>7251</v>
      </c>
      <c r="E5135" s="53">
        <v>42.21754</v>
      </c>
      <c r="F5135" s="53">
        <v>-1.6956020000000001</v>
      </c>
      <c r="G5135" s="54">
        <v>287.94830000000002</v>
      </c>
      <c r="H5135" s="53">
        <v>2052</v>
      </c>
      <c r="I5135" s="53">
        <v>1062</v>
      </c>
      <c r="J5135" s="53">
        <v>990</v>
      </c>
      <c r="K5135" s="52">
        <v>456</v>
      </c>
      <c r="L5135" s="52">
        <v>-168.05169999999998</v>
      </c>
      <c r="M5135" s="55">
        <v>2</v>
      </c>
      <c r="N5135" s="61" t="s">
        <v>16</v>
      </c>
      <c r="P5135" s="66"/>
      <c r="Q5135" s="53"/>
      <c r="R5135" s="53"/>
      <c r="S5135" s="53"/>
      <c r="T5135" s="53"/>
      <c r="U5135" s="53"/>
      <c r="V5135" s="53"/>
      <c r="W5135" s="53"/>
      <c r="BY5135" s="53"/>
    </row>
    <row r="5136" spans="2:77" s="52" customFormat="1" ht="13" x14ac:dyDescent="0.3">
      <c r="B5136" s="53" t="s">
        <v>7180</v>
      </c>
      <c r="C5136" s="53" t="s">
        <v>192</v>
      </c>
      <c r="D5136" s="53" t="s">
        <v>7252</v>
      </c>
      <c r="E5136" s="53">
        <v>42.341529999999999</v>
      </c>
      <c r="F5136" s="53">
        <v>-1.649788</v>
      </c>
      <c r="G5136" s="54">
        <v>303</v>
      </c>
      <c r="H5136" s="53">
        <v>2717</v>
      </c>
      <c r="I5136" s="53">
        <v>1378</v>
      </c>
      <c r="J5136" s="53">
        <v>1339</v>
      </c>
      <c r="K5136" s="52">
        <v>456</v>
      </c>
      <c r="L5136" s="52">
        <v>-153</v>
      </c>
      <c r="M5136" s="55">
        <v>2</v>
      </c>
      <c r="N5136" s="61" t="s">
        <v>16</v>
      </c>
      <c r="P5136" s="66"/>
      <c r="Q5136" s="53"/>
      <c r="R5136" s="53"/>
      <c r="S5136" s="53"/>
      <c r="T5136" s="53"/>
      <c r="U5136" s="53"/>
      <c r="V5136" s="53"/>
      <c r="W5136" s="53"/>
      <c r="BY5136" s="53"/>
    </row>
    <row r="5137" spans="2:77" s="52" customFormat="1" ht="13" x14ac:dyDescent="0.3">
      <c r="B5137" s="53" t="s">
        <v>7180</v>
      </c>
      <c r="C5137" s="53" t="s">
        <v>192</v>
      </c>
      <c r="D5137" s="53" t="s">
        <v>7253</v>
      </c>
      <c r="E5137" s="53">
        <v>42.39011</v>
      </c>
      <c r="F5137" s="53">
        <v>-1.9716130000000001</v>
      </c>
      <c r="G5137" s="54">
        <v>335.99020000000002</v>
      </c>
      <c r="H5137" s="53">
        <v>1176</v>
      </c>
      <c r="I5137" s="53">
        <v>596</v>
      </c>
      <c r="J5137" s="53">
        <v>580</v>
      </c>
      <c r="K5137" s="52">
        <v>456</v>
      </c>
      <c r="L5137" s="52">
        <v>-120.00979999999998</v>
      </c>
      <c r="M5137" s="55">
        <v>2</v>
      </c>
      <c r="N5137" s="61" t="s">
        <v>16</v>
      </c>
      <c r="P5137" s="66"/>
      <c r="Q5137" s="53"/>
      <c r="R5137" s="53"/>
      <c r="S5137" s="53"/>
      <c r="T5137" s="53"/>
      <c r="U5137" s="53"/>
      <c r="V5137" s="53"/>
      <c r="W5137" s="53"/>
      <c r="BY5137" s="53"/>
    </row>
    <row r="5138" spans="2:77" s="52" customFormat="1" ht="13" x14ac:dyDescent="0.3">
      <c r="B5138" s="53" t="s">
        <v>7180</v>
      </c>
      <c r="C5138" s="53" t="s">
        <v>192</v>
      </c>
      <c r="D5138" s="53" t="s">
        <v>7254</v>
      </c>
      <c r="E5138" s="53">
        <v>42.379800000000003</v>
      </c>
      <c r="F5138" s="53">
        <v>-1.444428</v>
      </c>
      <c r="G5138" s="54">
        <v>354.37639999999999</v>
      </c>
      <c r="H5138" s="53">
        <v>2617</v>
      </c>
      <c r="I5138" s="53">
        <v>1358</v>
      </c>
      <c r="J5138" s="53">
        <v>1259</v>
      </c>
      <c r="K5138" s="52">
        <v>456</v>
      </c>
      <c r="L5138" s="52">
        <v>-101.62360000000001</v>
      </c>
      <c r="M5138" s="55">
        <v>2</v>
      </c>
      <c r="N5138" s="61" t="s">
        <v>16</v>
      </c>
      <c r="P5138" s="66"/>
      <c r="Q5138" s="53"/>
      <c r="R5138" s="53"/>
      <c r="S5138" s="53"/>
      <c r="T5138" s="53"/>
      <c r="U5138" s="53"/>
      <c r="V5138" s="53"/>
      <c r="W5138" s="53"/>
      <c r="BY5138" s="53"/>
    </row>
    <row r="5139" spans="2:77" s="52" customFormat="1" ht="13" x14ac:dyDescent="0.3">
      <c r="B5139" s="53" t="s">
        <v>7180</v>
      </c>
      <c r="C5139" s="53" t="s">
        <v>192</v>
      </c>
      <c r="D5139" s="53" t="s">
        <v>7255</v>
      </c>
      <c r="E5139" s="53">
        <v>41.99897</v>
      </c>
      <c r="F5139" s="53">
        <v>-1.679192</v>
      </c>
      <c r="G5139" s="54">
        <v>365.78550000000001</v>
      </c>
      <c r="H5139" s="53">
        <v>4034</v>
      </c>
      <c r="I5139" s="53">
        <v>2034</v>
      </c>
      <c r="J5139" s="53">
        <v>2000</v>
      </c>
      <c r="K5139" s="52">
        <v>456</v>
      </c>
      <c r="L5139" s="52">
        <v>-90.214499999999987</v>
      </c>
      <c r="M5139" s="55">
        <v>2</v>
      </c>
      <c r="N5139" s="61" t="s">
        <v>16</v>
      </c>
      <c r="P5139" s="66"/>
      <c r="Q5139" s="53"/>
      <c r="R5139" s="53"/>
      <c r="S5139" s="53"/>
      <c r="T5139" s="53"/>
      <c r="U5139" s="53"/>
      <c r="V5139" s="53"/>
      <c r="W5139" s="53"/>
      <c r="BY5139" s="53"/>
    </row>
    <row r="5140" spans="2:77" s="52" customFormat="1" ht="13" x14ac:dyDescent="0.3">
      <c r="B5140" s="53" t="s">
        <v>7180</v>
      </c>
      <c r="C5140" s="53" t="s">
        <v>192</v>
      </c>
      <c r="D5140" s="53" t="s">
        <v>7256</v>
      </c>
      <c r="E5140" s="53">
        <v>42.523269999999997</v>
      </c>
      <c r="F5140" s="53">
        <v>-1.3674269999999999</v>
      </c>
      <c r="G5140" s="54">
        <v>428.38170000000002</v>
      </c>
      <c r="H5140" s="53">
        <v>1039</v>
      </c>
      <c r="I5140" s="53">
        <v>500</v>
      </c>
      <c r="J5140" s="53">
        <v>539</v>
      </c>
      <c r="K5140" s="52">
        <v>456</v>
      </c>
      <c r="L5140" s="52">
        <v>-27.618299999999977</v>
      </c>
      <c r="M5140" s="55">
        <v>2</v>
      </c>
      <c r="N5140" s="61" t="s">
        <v>16</v>
      </c>
      <c r="P5140" s="66"/>
      <c r="Q5140" s="53"/>
      <c r="R5140" s="53"/>
      <c r="S5140" s="53"/>
      <c r="T5140" s="53"/>
      <c r="U5140" s="53"/>
      <c r="V5140" s="53"/>
      <c r="W5140" s="53"/>
      <c r="BY5140" s="53"/>
    </row>
    <row r="5141" spans="2:77" s="52" customFormat="1" ht="13" x14ac:dyDescent="0.3">
      <c r="B5141" s="53" t="s">
        <v>7180</v>
      </c>
      <c r="C5141" s="53" t="s">
        <v>192</v>
      </c>
      <c r="D5141" s="53" t="s">
        <v>2184</v>
      </c>
      <c r="E5141" s="53">
        <v>42.167839999999998</v>
      </c>
      <c r="F5141" s="53">
        <v>-1.690636</v>
      </c>
      <c r="G5141" s="54">
        <v>279.52629999999999</v>
      </c>
      <c r="H5141" s="53">
        <v>4235</v>
      </c>
      <c r="I5141" s="53">
        <v>2168</v>
      </c>
      <c r="J5141" s="53">
        <v>2067</v>
      </c>
      <c r="K5141" s="52">
        <v>456</v>
      </c>
      <c r="L5141" s="52">
        <v>-176.47370000000001</v>
      </c>
      <c r="M5141" s="55">
        <v>2</v>
      </c>
      <c r="N5141" s="61" t="s">
        <v>16</v>
      </c>
      <c r="P5141" s="66"/>
      <c r="Q5141" s="53"/>
      <c r="R5141" s="53"/>
      <c r="S5141" s="53"/>
      <c r="T5141" s="53"/>
      <c r="U5141" s="53"/>
      <c r="V5141" s="53"/>
      <c r="W5141" s="53"/>
      <c r="BY5141" s="53"/>
    </row>
    <row r="5142" spans="2:77" s="52" customFormat="1" ht="13" x14ac:dyDescent="0.3">
      <c r="B5142" s="53" t="s">
        <v>7180</v>
      </c>
      <c r="C5142" s="53" t="s">
        <v>192</v>
      </c>
      <c r="D5142" s="53" t="s">
        <v>7257</v>
      </c>
      <c r="E5142" s="53">
        <v>42.678519999999999</v>
      </c>
      <c r="F5142" s="53">
        <v>-1.044187</v>
      </c>
      <c r="G5142" s="54">
        <v>774.68759999999997</v>
      </c>
      <c r="H5142" s="53">
        <v>18</v>
      </c>
      <c r="I5142" s="53">
        <v>12</v>
      </c>
      <c r="J5142" s="53">
        <v>6</v>
      </c>
      <c r="K5142" s="52">
        <v>456</v>
      </c>
      <c r="L5142" s="52">
        <v>318.68759999999997</v>
      </c>
      <c r="M5142" s="55">
        <v>4</v>
      </c>
      <c r="N5142" s="61" t="s">
        <v>17</v>
      </c>
      <c r="P5142" s="66"/>
      <c r="Q5142" s="53"/>
      <c r="R5142" s="53"/>
      <c r="S5142" s="53"/>
      <c r="T5142" s="53"/>
      <c r="U5142" s="53"/>
      <c r="V5142" s="53"/>
      <c r="W5142" s="53"/>
      <c r="BY5142" s="53"/>
    </row>
    <row r="5143" spans="2:77" s="52" customFormat="1" ht="13" x14ac:dyDescent="0.3">
      <c r="B5143" s="53" t="s">
        <v>7180</v>
      </c>
      <c r="C5143" s="53" t="s">
        <v>192</v>
      </c>
      <c r="D5143" s="53" t="s">
        <v>7258</v>
      </c>
      <c r="E5143" s="53">
        <v>42.804229999999997</v>
      </c>
      <c r="F5143" s="53">
        <v>-1.694407</v>
      </c>
      <c r="G5143" s="54">
        <v>431.39690000000002</v>
      </c>
      <c r="H5143" s="53">
        <v>1576</v>
      </c>
      <c r="I5143" s="53">
        <v>804</v>
      </c>
      <c r="J5143" s="53">
        <v>772</v>
      </c>
      <c r="K5143" s="52">
        <v>456</v>
      </c>
      <c r="L5143" s="52">
        <v>-24.603099999999984</v>
      </c>
      <c r="M5143" s="55">
        <v>2</v>
      </c>
      <c r="N5143" s="61" t="s">
        <v>16</v>
      </c>
      <c r="P5143" s="66"/>
      <c r="Q5143" s="53"/>
      <c r="R5143" s="53"/>
      <c r="S5143" s="53"/>
      <c r="T5143" s="53"/>
      <c r="U5143" s="53"/>
      <c r="V5143" s="53"/>
      <c r="W5143" s="53"/>
      <c r="BY5143" s="53"/>
    </row>
    <row r="5144" spans="2:77" s="52" customFormat="1" ht="13" x14ac:dyDescent="0.3">
      <c r="B5144" s="53" t="s">
        <v>7180</v>
      </c>
      <c r="C5144" s="53" t="s">
        <v>192</v>
      </c>
      <c r="D5144" s="53" t="s">
        <v>7259</v>
      </c>
      <c r="E5144" s="53">
        <v>42.080460000000002</v>
      </c>
      <c r="F5144" s="53">
        <v>-1.8050079999999999</v>
      </c>
      <c r="G5144" s="54">
        <v>399.62169999999998</v>
      </c>
      <c r="H5144" s="53">
        <v>7636</v>
      </c>
      <c r="I5144" s="53">
        <v>3948</v>
      </c>
      <c r="J5144" s="53">
        <v>3688</v>
      </c>
      <c r="K5144" s="52">
        <v>456</v>
      </c>
      <c r="L5144" s="52">
        <v>-56.378300000000024</v>
      </c>
      <c r="M5144" s="55">
        <v>2</v>
      </c>
      <c r="N5144" s="61" t="s">
        <v>16</v>
      </c>
      <c r="P5144" s="66"/>
      <c r="Q5144" s="53"/>
      <c r="R5144" s="53"/>
      <c r="S5144" s="53"/>
      <c r="T5144" s="53"/>
      <c r="U5144" s="53"/>
      <c r="V5144" s="53"/>
      <c r="W5144" s="53"/>
      <c r="BY5144" s="53"/>
    </row>
    <row r="5145" spans="2:77" s="52" customFormat="1" ht="13" x14ac:dyDescent="0.3">
      <c r="B5145" s="53" t="s">
        <v>7180</v>
      </c>
      <c r="C5145" s="53" t="s">
        <v>192</v>
      </c>
      <c r="D5145" s="53" t="s">
        <v>7260</v>
      </c>
      <c r="E5145" s="53">
        <v>42.67577</v>
      </c>
      <c r="F5145" s="53">
        <v>-1.8915690000000001</v>
      </c>
      <c r="G5145" s="54">
        <v>494.09339999999997</v>
      </c>
      <c r="H5145" s="53">
        <v>475</v>
      </c>
      <c r="I5145" s="53">
        <v>269</v>
      </c>
      <c r="J5145" s="53">
        <v>206</v>
      </c>
      <c r="K5145" s="52">
        <v>456</v>
      </c>
      <c r="L5145" s="52">
        <v>38.093399999999974</v>
      </c>
      <c r="M5145" s="55">
        <v>2</v>
      </c>
      <c r="N5145" s="61" t="s">
        <v>16</v>
      </c>
      <c r="P5145" s="66"/>
      <c r="Q5145" s="53"/>
      <c r="R5145" s="53"/>
      <c r="S5145" s="53"/>
      <c r="T5145" s="53"/>
      <c r="U5145" s="53"/>
      <c r="V5145" s="53"/>
      <c r="W5145" s="53"/>
      <c r="BY5145" s="53"/>
    </row>
    <row r="5146" spans="2:77" s="52" customFormat="1" ht="13" x14ac:dyDescent="0.3">
      <c r="B5146" s="53" t="s">
        <v>7180</v>
      </c>
      <c r="C5146" s="53" t="s">
        <v>192</v>
      </c>
      <c r="D5146" s="53" t="s">
        <v>7261</v>
      </c>
      <c r="E5146" s="53">
        <v>42.79063</v>
      </c>
      <c r="F5146" s="53">
        <v>-1.8269340000000001</v>
      </c>
      <c r="G5146" s="54">
        <v>462.14879999999999</v>
      </c>
      <c r="H5146" s="53">
        <v>110</v>
      </c>
      <c r="I5146" s="53">
        <v>64</v>
      </c>
      <c r="J5146" s="53">
        <v>46</v>
      </c>
      <c r="K5146" s="52">
        <v>456</v>
      </c>
      <c r="L5146" s="52">
        <v>6.1487999999999943</v>
      </c>
      <c r="M5146" s="55">
        <v>2</v>
      </c>
      <c r="N5146" s="61" t="s">
        <v>16</v>
      </c>
      <c r="P5146" s="66"/>
      <c r="Q5146" s="53"/>
      <c r="R5146" s="53"/>
      <c r="S5146" s="53"/>
      <c r="T5146" s="53"/>
      <c r="U5146" s="53"/>
      <c r="V5146" s="53"/>
      <c r="W5146" s="53"/>
      <c r="BY5146" s="53"/>
    </row>
    <row r="5147" spans="2:77" s="52" customFormat="1" ht="13" x14ac:dyDescent="0.3">
      <c r="B5147" s="53" t="s">
        <v>7180</v>
      </c>
      <c r="C5147" s="53" t="s">
        <v>192</v>
      </c>
      <c r="D5147" s="53" t="s">
        <v>7262</v>
      </c>
      <c r="E5147" s="53">
        <v>42.787709999999997</v>
      </c>
      <c r="F5147" s="53">
        <v>-1.676974</v>
      </c>
      <c r="G5147" s="54">
        <v>464.41239999999999</v>
      </c>
      <c r="H5147" s="53">
        <v>3110</v>
      </c>
      <c r="I5147" s="53">
        <v>1547</v>
      </c>
      <c r="J5147" s="53">
        <v>1563</v>
      </c>
      <c r="K5147" s="52">
        <v>456</v>
      </c>
      <c r="L5147" s="52">
        <v>8.412399999999991</v>
      </c>
      <c r="M5147" s="55">
        <v>2</v>
      </c>
      <c r="N5147" s="61" t="s">
        <v>16</v>
      </c>
      <c r="P5147" s="66"/>
      <c r="Q5147" s="53"/>
      <c r="R5147" s="53"/>
      <c r="S5147" s="53"/>
      <c r="T5147" s="53"/>
      <c r="U5147" s="53"/>
      <c r="V5147" s="53"/>
      <c r="W5147" s="53"/>
      <c r="BY5147" s="53"/>
    </row>
    <row r="5148" spans="2:77" s="52" customFormat="1" ht="13" x14ac:dyDescent="0.3">
      <c r="B5148" s="53" t="s">
        <v>7180</v>
      </c>
      <c r="C5148" s="53" t="s">
        <v>192</v>
      </c>
      <c r="D5148" s="53" t="s">
        <v>7263</v>
      </c>
      <c r="E5148" s="53">
        <v>42.114280000000001</v>
      </c>
      <c r="F5148" s="53">
        <v>-1.7845949999999999</v>
      </c>
      <c r="G5148" s="54">
        <v>376.73919999999998</v>
      </c>
      <c r="H5148" s="53">
        <v>8031</v>
      </c>
      <c r="I5148" s="53">
        <v>4222</v>
      </c>
      <c r="J5148" s="53">
        <v>3809</v>
      </c>
      <c r="K5148" s="52">
        <v>456</v>
      </c>
      <c r="L5148" s="52">
        <v>-79.260800000000017</v>
      </c>
      <c r="M5148" s="55">
        <v>2</v>
      </c>
      <c r="N5148" s="61" t="s">
        <v>16</v>
      </c>
      <c r="P5148" s="66"/>
      <c r="Q5148" s="53"/>
      <c r="R5148" s="53"/>
      <c r="S5148" s="53"/>
      <c r="T5148" s="53"/>
      <c r="U5148" s="53"/>
      <c r="V5148" s="53"/>
      <c r="W5148" s="53"/>
      <c r="BY5148" s="53"/>
    </row>
    <row r="5149" spans="2:77" s="52" customFormat="1" ht="13" x14ac:dyDescent="0.3">
      <c r="B5149" s="53" t="s">
        <v>7180</v>
      </c>
      <c r="C5149" s="53" t="s">
        <v>192</v>
      </c>
      <c r="D5149" s="53" t="s">
        <v>7264</v>
      </c>
      <c r="E5149" s="53">
        <v>41.919690000000003</v>
      </c>
      <c r="F5149" s="53">
        <v>-1.421934</v>
      </c>
      <c r="G5149" s="54">
        <v>259</v>
      </c>
      <c r="H5149" s="53">
        <v>3404</v>
      </c>
      <c r="I5149" s="53">
        <v>1771</v>
      </c>
      <c r="J5149" s="53">
        <v>1633</v>
      </c>
      <c r="K5149" s="52">
        <v>456</v>
      </c>
      <c r="L5149" s="52">
        <v>-197</v>
      </c>
      <c r="M5149" s="55">
        <v>2</v>
      </c>
      <c r="N5149" s="61" t="s">
        <v>16</v>
      </c>
      <c r="P5149" s="66"/>
      <c r="Q5149" s="53"/>
      <c r="R5149" s="53"/>
      <c r="S5149" s="53"/>
      <c r="T5149" s="53"/>
      <c r="U5149" s="53"/>
      <c r="V5149" s="53"/>
      <c r="W5149" s="53"/>
      <c r="BY5149" s="53"/>
    </row>
    <row r="5150" spans="2:77" s="52" customFormat="1" ht="13" x14ac:dyDescent="0.3">
      <c r="B5150" s="53" t="s">
        <v>7180</v>
      </c>
      <c r="C5150" s="53" t="s">
        <v>192</v>
      </c>
      <c r="D5150" s="53" t="s">
        <v>7265</v>
      </c>
      <c r="E5150" s="53">
        <v>42.58708</v>
      </c>
      <c r="F5150" s="53">
        <v>-2.273536</v>
      </c>
      <c r="G5150" s="54">
        <v>522.19820000000004</v>
      </c>
      <c r="H5150" s="53">
        <v>102</v>
      </c>
      <c r="I5150" s="53">
        <v>54</v>
      </c>
      <c r="J5150" s="53">
        <v>48</v>
      </c>
      <c r="K5150" s="52">
        <v>456</v>
      </c>
      <c r="L5150" s="52">
        <v>66.198200000000043</v>
      </c>
      <c r="M5150" s="55">
        <v>2</v>
      </c>
      <c r="N5150" s="61" t="s">
        <v>16</v>
      </c>
      <c r="P5150" s="66"/>
      <c r="Q5150" s="53"/>
      <c r="R5150" s="53"/>
      <c r="S5150" s="53"/>
      <c r="T5150" s="53"/>
      <c r="U5150" s="53"/>
      <c r="V5150" s="53"/>
      <c r="W5150" s="53"/>
      <c r="BY5150" s="53"/>
    </row>
    <row r="5151" spans="2:77" s="52" customFormat="1" ht="13" x14ac:dyDescent="0.3">
      <c r="B5151" s="53" t="s">
        <v>7180</v>
      </c>
      <c r="C5151" s="53" t="s">
        <v>192</v>
      </c>
      <c r="D5151" s="53" t="s">
        <v>7266</v>
      </c>
      <c r="E5151" s="53">
        <v>42.595889999999997</v>
      </c>
      <c r="F5151" s="53">
        <v>-2.028451</v>
      </c>
      <c r="G5151" s="54">
        <v>557.32839999999999</v>
      </c>
      <c r="H5151" s="53">
        <v>710</v>
      </c>
      <c r="I5151" s="53">
        <v>379</v>
      </c>
      <c r="J5151" s="53">
        <v>331</v>
      </c>
      <c r="K5151" s="52">
        <v>456</v>
      </c>
      <c r="L5151" s="52">
        <v>101.32839999999999</v>
      </c>
      <c r="M5151" s="55">
        <v>2</v>
      </c>
      <c r="N5151" s="61" t="s">
        <v>16</v>
      </c>
      <c r="P5151" s="66"/>
      <c r="Q5151" s="53"/>
      <c r="R5151" s="53"/>
      <c r="S5151" s="53"/>
      <c r="T5151" s="53"/>
      <c r="U5151" s="53"/>
      <c r="V5151" s="53"/>
      <c r="W5151" s="53"/>
      <c r="BY5151" s="53"/>
    </row>
    <row r="5152" spans="2:77" s="52" customFormat="1" ht="13" x14ac:dyDescent="0.3">
      <c r="B5152" s="53" t="s">
        <v>7180</v>
      </c>
      <c r="C5152" s="53" t="s">
        <v>192</v>
      </c>
      <c r="D5152" s="53" t="s">
        <v>7267</v>
      </c>
      <c r="E5152" s="53">
        <v>43.116660000000003</v>
      </c>
      <c r="F5152" s="53">
        <v>-1.6666669999999999</v>
      </c>
      <c r="G5152" s="54">
        <v>198.6831</v>
      </c>
      <c r="H5152" s="53">
        <v>433</v>
      </c>
      <c r="I5152" s="53">
        <v>214</v>
      </c>
      <c r="J5152" s="53">
        <v>219</v>
      </c>
      <c r="K5152" s="52">
        <v>456</v>
      </c>
      <c r="L5152" s="52">
        <v>-257.31690000000003</v>
      </c>
      <c r="M5152" s="55">
        <v>2</v>
      </c>
      <c r="N5152" s="61" t="s">
        <v>16</v>
      </c>
      <c r="P5152" s="66"/>
      <c r="Q5152" s="53"/>
      <c r="R5152" s="53"/>
      <c r="S5152" s="53"/>
      <c r="T5152" s="53"/>
      <c r="U5152" s="53"/>
      <c r="V5152" s="53"/>
      <c r="W5152" s="53"/>
      <c r="BY5152" s="53"/>
    </row>
    <row r="5153" spans="2:77" s="52" customFormat="1" ht="13" x14ac:dyDescent="0.3">
      <c r="B5153" s="53" t="s">
        <v>7180</v>
      </c>
      <c r="C5153" s="53" t="s">
        <v>192</v>
      </c>
      <c r="D5153" s="53" t="s">
        <v>7268</v>
      </c>
      <c r="E5153" s="53">
        <v>43.130929999999999</v>
      </c>
      <c r="F5153" s="53">
        <v>-1.668722</v>
      </c>
      <c r="G5153" s="54">
        <v>130.55449999999999</v>
      </c>
      <c r="H5153" s="53">
        <v>1647</v>
      </c>
      <c r="I5153" s="53">
        <v>849</v>
      </c>
      <c r="J5153" s="53">
        <v>798</v>
      </c>
      <c r="K5153" s="52">
        <v>456</v>
      </c>
      <c r="L5153" s="52">
        <v>-325.44550000000004</v>
      </c>
      <c r="M5153" s="55">
        <v>2</v>
      </c>
      <c r="N5153" s="61" t="s">
        <v>16</v>
      </c>
      <c r="P5153" s="66"/>
      <c r="Q5153" s="53"/>
      <c r="R5153" s="53"/>
      <c r="S5153" s="53"/>
      <c r="T5153" s="53"/>
      <c r="U5153" s="53"/>
      <c r="V5153" s="53"/>
      <c r="W5153" s="53"/>
      <c r="BY5153" s="53"/>
    </row>
    <row r="5154" spans="2:77" s="52" customFormat="1" ht="13" x14ac:dyDescent="0.3">
      <c r="B5154" s="53" t="s">
        <v>7180</v>
      </c>
      <c r="C5154" s="53" t="s">
        <v>192</v>
      </c>
      <c r="D5154" s="53" t="s">
        <v>7269</v>
      </c>
      <c r="E5154" s="53">
        <v>42.780569999999997</v>
      </c>
      <c r="F5154" s="53">
        <v>-1.8264309999999999</v>
      </c>
      <c r="G5154" s="54">
        <v>403.14229999999998</v>
      </c>
      <c r="H5154" s="53">
        <v>67</v>
      </c>
      <c r="I5154" s="53">
        <v>38</v>
      </c>
      <c r="J5154" s="53">
        <v>29</v>
      </c>
      <c r="K5154" s="52">
        <v>456</v>
      </c>
      <c r="L5154" s="52">
        <v>-52.857700000000023</v>
      </c>
      <c r="M5154" s="55">
        <v>2</v>
      </c>
      <c r="N5154" s="61" t="s">
        <v>16</v>
      </c>
      <c r="P5154" s="66"/>
      <c r="Q5154" s="53"/>
      <c r="R5154" s="53"/>
      <c r="S5154" s="53"/>
      <c r="T5154" s="53"/>
      <c r="U5154" s="53"/>
      <c r="V5154" s="53"/>
      <c r="W5154" s="53"/>
      <c r="BY5154" s="53"/>
    </row>
    <row r="5155" spans="2:77" s="52" customFormat="1" ht="13" x14ac:dyDescent="0.3">
      <c r="B5155" s="53" t="s">
        <v>7180</v>
      </c>
      <c r="C5155" s="53" t="s">
        <v>192</v>
      </c>
      <c r="D5155" s="53" t="s">
        <v>7270</v>
      </c>
      <c r="E5155" s="53">
        <v>42.824260000000002</v>
      </c>
      <c r="F5155" s="53">
        <v>-1.5525720000000001</v>
      </c>
      <c r="G5155" s="54">
        <v>503.53800000000001</v>
      </c>
      <c r="H5155" s="53">
        <v>10787</v>
      </c>
      <c r="I5155" s="53">
        <v>5437</v>
      </c>
      <c r="J5155" s="53">
        <v>5350</v>
      </c>
      <c r="K5155" s="52">
        <v>456</v>
      </c>
      <c r="L5155" s="52">
        <v>47.538000000000011</v>
      </c>
      <c r="M5155" s="55">
        <v>2</v>
      </c>
      <c r="N5155" s="61" t="s">
        <v>16</v>
      </c>
      <c r="P5155" s="66"/>
      <c r="Q5155" s="53"/>
      <c r="R5155" s="53"/>
      <c r="S5155" s="53"/>
      <c r="T5155" s="53"/>
      <c r="U5155" s="53"/>
      <c r="V5155" s="53"/>
      <c r="W5155" s="53"/>
      <c r="BY5155" s="53"/>
    </row>
    <row r="5156" spans="2:77" s="52" customFormat="1" ht="13" x14ac:dyDescent="0.3">
      <c r="B5156" s="53" t="s">
        <v>7180</v>
      </c>
      <c r="C5156" s="53" t="s">
        <v>192</v>
      </c>
      <c r="D5156" s="53" t="s">
        <v>7271</v>
      </c>
      <c r="E5156" s="53">
        <v>43.139130000000002</v>
      </c>
      <c r="F5156" s="53">
        <v>-1.6880630000000001</v>
      </c>
      <c r="G5156" s="54">
        <v>149.33269999999999</v>
      </c>
      <c r="H5156" s="53">
        <v>224</v>
      </c>
      <c r="I5156" s="53">
        <v>113</v>
      </c>
      <c r="J5156" s="53">
        <v>111</v>
      </c>
      <c r="K5156" s="52">
        <v>456</v>
      </c>
      <c r="L5156" s="52">
        <v>-306.66730000000001</v>
      </c>
      <c r="M5156" s="55">
        <v>2</v>
      </c>
      <c r="N5156" s="61" t="s">
        <v>16</v>
      </c>
      <c r="P5156" s="66"/>
      <c r="Q5156" s="53"/>
      <c r="R5156" s="53"/>
      <c r="S5156" s="53"/>
      <c r="T5156" s="53"/>
      <c r="U5156" s="53"/>
      <c r="V5156" s="53"/>
      <c r="W5156" s="53"/>
      <c r="BY5156" s="53"/>
    </row>
    <row r="5157" spans="2:77" s="52" customFormat="1" ht="13" x14ac:dyDescent="0.3">
      <c r="B5157" s="53" t="s">
        <v>7180</v>
      </c>
      <c r="C5157" s="53" t="s">
        <v>192</v>
      </c>
      <c r="D5157" s="53" t="s">
        <v>7272</v>
      </c>
      <c r="E5157" s="53">
        <v>42.670830000000002</v>
      </c>
      <c r="F5157" s="53">
        <v>-1.728613</v>
      </c>
      <c r="G5157" s="54">
        <v>426.33879999999999</v>
      </c>
      <c r="H5157" s="53">
        <v>318</v>
      </c>
      <c r="I5157" s="53">
        <v>169</v>
      </c>
      <c r="J5157" s="53">
        <v>149</v>
      </c>
      <c r="K5157" s="52">
        <v>456</v>
      </c>
      <c r="L5157" s="52">
        <v>-29.661200000000008</v>
      </c>
      <c r="M5157" s="55">
        <v>2</v>
      </c>
      <c r="N5157" s="61" t="s">
        <v>16</v>
      </c>
      <c r="P5157" s="66"/>
      <c r="Q5157" s="53"/>
      <c r="R5157" s="53"/>
      <c r="S5157" s="53"/>
      <c r="T5157" s="53"/>
      <c r="U5157" s="53"/>
      <c r="V5157" s="53"/>
      <c r="W5157" s="53"/>
      <c r="BY5157" s="53"/>
    </row>
    <row r="5158" spans="2:77" s="52" customFormat="1" ht="13" x14ac:dyDescent="0.3">
      <c r="B5158" s="53" t="s">
        <v>7180</v>
      </c>
      <c r="C5158" s="53" t="s">
        <v>192</v>
      </c>
      <c r="D5158" s="53" t="s">
        <v>7273</v>
      </c>
      <c r="E5158" s="53">
        <v>43.083509999999997</v>
      </c>
      <c r="F5158" s="53">
        <v>-1.796789</v>
      </c>
      <c r="G5158" s="54">
        <v>518.82929999999999</v>
      </c>
      <c r="H5158" s="53">
        <v>165</v>
      </c>
      <c r="I5158" s="53">
        <v>108</v>
      </c>
      <c r="J5158" s="53">
        <v>57</v>
      </c>
      <c r="K5158" s="52">
        <v>456</v>
      </c>
      <c r="L5158" s="52">
        <v>62.829299999999989</v>
      </c>
      <c r="M5158" s="55">
        <v>2</v>
      </c>
      <c r="N5158" s="61" t="s">
        <v>16</v>
      </c>
      <c r="P5158" s="66"/>
      <c r="Q5158" s="53"/>
      <c r="R5158" s="53"/>
      <c r="S5158" s="53"/>
      <c r="T5158" s="53"/>
      <c r="U5158" s="53"/>
      <c r="V5158" s="53"/>
      <c r="W5158" s="53"/>
      <c r="BY5158" s="53"/>
    </row>
    <row r="5159" spans="2:77" s="52" customFormat="1" ht="13" x14ac:dyDescent="0.3">
      <c r="B5159" s="53" t="s">
        <v>7180</v>
      </c>
      <c r="C5159" s="53" t="s">
        <v>192</v>
      </c>
      <c r="D5159" s="53" t="s">
        <v>7274</v>
      </c>
      <c r="E5159" s="53">
        <v>42.875279999999997</v>
      </c>
      <c r="F5159" s="53">
        <v>-2.023889</v>
      </c>
      <c r="G5159" s="54">
        <v>583.52409999999998</v>
      </c>
      <c r="H5159" s="53">
        <v>426</v>
      </c>
      <c r="I5159" s="53">
        <v>230</v>
      </c>
      <c r="J5159" s="53">
        <v>196</v>
      </c>
      <c r="K5159" s="52">
        <v>456</v>
      </c>
      <c r="L5159" s="52">
        <v>127.52409999999998</v>
      </c>
      <c r="M5159" s="55">
        <v>2</v>
      </c>
      <c r="N5159" s="61" t="s">
        <v>16</v>
      </c>
      <c r="P5159" s="66"/>
      <c r="Q5159" s="53"/>
      <c r="R5159" s="53"/>
      <c r="S5159" s="53"/>
      <c r="T5159" s="53"/>
      <c r="U5159" s="53"/>
      <c r="V5159" s="53"/>
      <c r="W5159" s="53"/>
      <c r="BY5159" s="53"/>
    </row>
    <row r="5160" spans="2:77" s="52" customFormat="1" ht="13" x14ac:dyDescent="0.3">
      <c r="B5160" s="53" t="s">
        <v>7180</v>
      </c>
      <c r="C5160" s="53" t="s">
        <v>192</v>
      </c>
      <c r="D5160" s="53" t="s">
        <v>7275</v>
      </c>
      <c r="E5160" s="53">
        <v>42.942430000000002</v>
      </c>
      <c r="F5160" s="53">
        <v>-1.447209</v>
      </c>
      <c r="G5160" s="54">
        <v>661.94039999999995</v>
      </c>
      <c r="H5160" s="53">
        <v>777</v>
      </c>
      <c r="I5160" s="53">
        <v>438</v>
      </c>
      <c r="J5160" s="53">
        <v>339</v>
      </c>
      <c r="K5160" s="52">
        <v>456</v>
      </c>
      <c r="L5160" s="52">
        <v>205.94039999999995</v>
      </c>
      <c r="M5160" s="55">
        <v>4</v>
      </c>
      <c r="N5160" s="61" t="s">
        <v>17</v>
      </c>
      <c r="P5160" s="66"/>
      <c r="Q5160" s="53"/>
      <c r="R5160" s="53"/>
      <c r="S5160" s="53"/>
      <c r="T5160" s="53"/>
      <c r="U5160" s="53"/>
      <c r="V5160" s="53"/>
      <c r="W5160" s="53"/>
      <c r="BY5160" s="53"/>
    </row>
    <row r="5161" spans="2:77" s="52" customFormat="1" ht="13" x14ac:dyDescent="0.3">
      <c r="B5161" s="53" t="s">
        <v>7180</v>
      </c>
      <c r="C5161" s="53" t="s">
        <v>192</v>
      </c>
      <c r="D5161" s="53" t="s">
        <v>7276</v>
      </c>
      <c r="E5161" s="53">
        <v>42.564700000000002</v>
      </c>
      <c r="F5161" s="53">
        <v>-1.458623</v>
      </c>
      <c r="G5161" s="54">
        <v>545.75120000000004</v>
      </c>
      <c r="H5161" s="53">
        <v>138</v>
      </c>
      <c r="I5161" s="53">
        <v>74</v>
      </c>
      <c r="J5161" s="53">
        <v>64</v>
      </c>
      <c r="K5161" s="52">
        <v>456</v>
      </c>
      <c r="L5161" s="52">
        <v>89.75120000000004</v>
      </c>
      <c r="M5161" s="55">
        <v>2</v>
      </c>
      <c r="N5161" s="61" t="s">
        <v>16</v>
      </c>
      <c r="P5161" s="66"/>
      <c r="Q5161" s="53"/>
      <c r="R5161" s="53"/>
      <c r="S5161" s="53"/>
      <c r="T5161" s="53"/>
      <c r="U5161" s="53"/>
      <c r="V5161" s="53"/>
      <c r="W5161" s="53"/>
      <c r="BY5161" s="53"/>
    </row>
    <row r="5162" spans="2:77" s="52" customFormat="1" ht="13" x14ac:dyDescent="0.3">
      <c r="B5162" s="53" t="s">
        <v>7180</v>
      </c>
      <c r="C5162" s="53" t="s">
        <v>192</v>
      </c>
      <c r="D5162" s="53" t="s">
        <v>7277</v>
      </c>
      <c r="E5162" s="53">
        <v>42.853870000000001</v>
      </c>
      <c r="F5162" s="53">
        <v>-1.1001719999999999</v>
      </c>
      <c r="G5162" s="54">
        <v>705.23220000000003</v>
      </c>
      <c r="H5162" s="53">
        <v>99</v>
      </c>
      <c r="I5162" s="53">
        <v>52</v>
      </c>
      <c r="J5162" s="53">
        <v>47</v>
      </c>
      <c r="K5162" s="52">
        <v>456</v>
      </c>
      <c r="L5162" s="52">
        <v>249.23220000000003</v>
      </c>
      <c r="M5162" s="55">
        <v>4</v>
      </c>
      <c r="N5162" s="61" t="s">
        <v>17</v>
      </c>
      <c r="P5162" s="66"/>
      <c r="Q5162" s="53"/>
      <c r="R5162" s="53"/>
      <c r="S5162" s="53"/>
      <c r="T5162" s="53"/>
      <c r="U5162" s="53"/>
      <c r="V5162" s="53"/>
      <c r="W5162" s="53"/>
      <c r="BY5162" s="53"/>
    </row>
    <row r="5163" spans="2:77" s="52" customFormat="1" ht="13" x14ac:dyDescent="0.3">
      <c r="B5163" s="53" t="s">
        <v>7180</v>
      </c>
      <c r="C5163" s="53" t="s">
        <v>192</v>
      </c>
      <c r="D5163" s="53" t="s">
        <v>7278</v>
      </c>
      <c r="E5163" s="53">
        <v>42.59675</v>
      </c>
      <c r="F5163" s="53">
        <v>-2.3050449999999998</v>
      </c>
      <c r="G5163" s="54">
        <v>539.92229999999995</v>
      </c>
      <c r="H5163" s="53">
        <v>134</v>
      </c>
      <c r="I5163" s="53">
        <v>79</v>
      </c>
      <c r="J5163" s="53">
        <v>55</v>
      </c>
      <c r="K5163" s="52">
        <v>456</v>
      </c>
      <c r="L5163" s="52">
        <v>83.92229999999995</v>
      </c>
      <c r="M5163" s="55">
        <v>2</v>
      </c>
      <c r="N5163" s="61" t="s">
        <v>16</v>
      </c>
      <c r="P5163" s="66"/>
      <c r="Q5163" s="53"/>
      <c r="R5163" s="53"/>
      <c r="S5163" s="53"/>
      <c r="T5163" s="53"/>
      <c r="U5163" s="53"/>
      <c r="V5163" s="53"/>
      <c r="W5163" s="53"/>
      <c r="BY5163" s="53"/>
    </row>
    <row r="5164" spans="2:77" s="52" customFormat="1" ht="13" x14ac:dyDescent="0.3">
      <c r="B5164" s="53" t="s">
        <v>7180</v>
      </c>
      <c r="C5164" s="53" t="s">
        <v>192</v>
      </c>
      <c r="D5164" s="53" t="s">
        <v>7279</v>
      </c>
      <c r="E5164" s="53">
        <v>42.670929999999998</v>
      </c>
      <c r="F5164" s="53">
        <v>-2.0311970000000001</v>
      </c>
      <c r="G5164" s="54">
        <v>428.25580000000002</v>
      </c>
      <c r="H5164" s="53">
        <v>14238</v>
      </c>
      <c r="I5164" s="53">
        <v>6959</v>
      </c>
      <c r="J5164" s="53">
        <v>7279</v>
      </c>
      <c r="K5164" s="52">
        <v>456</v>
      </c>
      <c r="L5164" s="52">
        <v>-27.744199999999978</v>
      </c>
      <c r="M5164" s="55">
        <v>2</v>
      </c>
      <c r="N5164" s="61" t="s">
        <v>16</v>
      </c>
      <c r="P5164" s="66"/>
      <c r="Q5164" s="53"/>
      <c r="R5164" s="53"/>
      <c r="S5164" s="53"/>
      <c r="T5164" s="53"/>
      <c r="U5164" s="53"/>
      <c r="V5164" s="53"/>
      <c r="W5164" s="53"/>
      <c r="BY5164" s="53"/>
    </row>
    <row r="5165" spans="2:77" s="52" customFormat="1" ht="13" x14ac:dyDescent="0.3">
      <c r="B5165" s="53" t="s">
        <v>7180</v>
      </c>
      <c r="C5165" s="53" t="s">
        <v>192</v>
      </c>
      <c r="D5165" s="53" t="s">
        <v>7280</v>
      </c>
      <c r="E5165" s="53">
        <v>42.95</v>
      </c>
      <c r="F5165" s="53">
        <v>-1.5333330000000001</v>
      </c>
      <c r="G5165" s="54">
        <v>804.69920000000002</v>
      </c>
      <c r="H5165" s="53">
        <v>2105</v>
      </c>
      <c r="I5165" s="53">
        <v>1113</v>
      </c>
      <c r="J5165" s="53">
        <v>992</v>
      </c>
      <c r="K5165" s="52">
        <v>456</v>
      </c>
      <c r="L5165" s="52">
        <v>348.69920000000002</v>
      </c>
      <c r="M5165" s="55">
        <v>4</v>
      </c>
      <c r="N5165" s="61" t="s">
        <v>17</v>
      </c>
      <c r="P5165" s="66"/>
      <c r="Q5165" s="53"/>
      <c r="R5165" s="53"/>
      <c r="S5165" s="53"/>
      <c r="T5165" s="53"/>
      <c r="U5165" s="53"/>
      <c r="V5165" s="53"/>
      <c r="W5165" s="53"/>
      <c r="BY5165" s="53"/>
    </row>
    <row r="5166" spans="2:77" s="52" customFormat="1" ht="13" x14ac:dyDescent="0.3">
      <c r="B5166" s="53" t="s">
        <v>7180</v>
      </c>
      <c r="C5166" s="53" t="s">
        <v>192</v>
      </c>
      <c r="D5166" s="53" t="s">
        <v>7281</v>
      </c>
      <c r="E5166" s="53">
        <v>42.617759999999997</v>
      </c>
      <c r="F5166" s="53">
        <v>-2.1559210000000002</v>
      </c>
      <c r="G5166" s="54">
        <v>572.32010000000002</v>
      </c>
      <c r="H5166" s="53">
        <v>84</v>
      </c>
      <c r="I5166" s="53">
        <v>43</v>
      </c>
      <c r="J5166" s="53">
        <v>41</v>
      </c>
      <c r="K5166" s="52">
        <v>456</v>
      </c>
      <c r="L5166" s="52">
        <v>116.32010000000002</v>
      </c>
      <c r="M5166" s="55">
        <v>2</v>
      </c>
      <c r="N5166" s="61" t="s">
        <v>16</v>
      </c>
      <c r="P5166" s="66"/>
      <c r="Q5166" s="53"/>
      <c r="R5166" s="53"/>
      <c r="S5166" s="53"/>
      <c r="T5166" s="53"/>
      <c r="U5166" s="53"/>
      <c r="V5166" s="53"/>
      <c r="W5166" s="53"/>
      <c r="BY5166" s="53"/>
    </row>
    <row r="5167" spans="2:77" s="52" customFormat="1" ht="13" x14ac:dyDescent="0.3">
      <c r="B5167" s="53" t="s">
        <v>7180</v>
      </c>
      <c r="C5167" s="53" t="s">
        <v>192</v>
      </c>
      <c r="D5167" s="53" t="s">
        <v>7282</v>
      </c>
      <c r="E5167" s="53">
        <v>43.233870000000003</v>
      </c>
      <c r="F5167" s="53">
        <v>-1.637286</v>
      </c>
      <c r="G5167" s="54">
        <v>102.0956</v>
      </c>
      <c r="H5167" s="53">
        <v>823</v>
      </c>
      <c r="I5167" s="53">
        <v>437</v>
      </c>
      <c r="J5167" s="53">
        <v>386</v>
      </c>
      <c r="K5167" s="52">
        <v>456</v>
      </c>
      <c r="L5167" s="52">
        <v>-353.90440000000001</v>
      </c>
      <c r="M5167" s="55">
        <v>2</v>
      </c>
      <c r="N5167" s="61" t="s">
        <v>16</v>
      </c>
      <c r="P5167" s="66"/>
      <c r="Q5167" s="53"/>
      <c r="R5167" s="53"/>
      <c r="S5167" s="53"/>
      <c r="T5167" s="53"/>
      <c r="U5167" s="53"/>
      <c r="V5167" s="53"/>
      <c r="W5167" s="53"/>
      <c r="BY5167" s="53"/>
    </row>
    <row r="5168" spans="2:77" s="52" customFormat="1" ht="13" x14ac:dyDescent="0.3">
      <c r="B5168" s="53" t="s">
        <v>7180</v>
      </c>
      <c r="C5168" s="53" t="s">
        <v>192</v>
      </c>
      <c r="D5168" s="53" t="s">
        <v>7283</v>
      </c>
      <c r="E5168" s="53">
        <v>42.907739999999997</v>
      </c>
      <c r="F5168" s="53">
        <v>-2.064756</v>
      </c>
      <c r="G5168" s="54">
        <v>511.88780000000003</v>
      </c>
      <c r="H5168" s="53">
        <v>2460</v>
      </c>
      <c r="I5168" s="53">
        <v>1273</v>
      </c>
      <c r="J5168" s="53">
        <v>1187</v>
      </c>
      <c r="K5168" s="52">
        <v>456</v>
      </c>
      <c r="L5168" s="52">
        <v>55.887800000000027</v>
      </c>
      <c r="M5168" s="55">
        <v>2</v>
      </c>
      <c r="N5168" s="61" t="s">
        <v>16</v>
      </c>
      <c r="P5168" s="66"/>
      <c r="Q5168" s="53"/>
      <c r="R5168" s="53"/>
      <c r="S5168" s="53"/>
      <c r="T5168" s="53"/>
      <c r="U5168" s="53"/>
      <c r="V5168" s="53"/>
      <c r="W5168" s="53"/>
      <c r="BY5168" s="53"/>
    </row>
    <row r="5169" spans="2:77" s="52" customFormat="1" ht="13" x14ac:dyDescent="0.3">
      <c r="B5169" s="53" t="s">
        <v>7180</v>
      </c>
      <c r="C5169" s="53" t="s">
        <v>192</v>
      </c>
      <c r="D5169" s="53" t="s">
        <v>7284</v>
      </c>
      <c r="E5169" s="53">
        <v>42.794199999999996</v>
      </c>
      <c r="F5169" s="53">
        <v>-1.7916369999999999</v>
      </c>
      <c r="G5169" s="54">
        <v>412.88819999999998</v>
      </c>
      <c r="H5169" s="53">
        <v>583</v>
      </c>
      <c r="I5169" s="53">
        <v>301</v>
      </c>
      <c r="J5169" s="53">
        <v>282</v>
      </c>
      <c r="K5169" s="52">
        <v>456</v>
      </c>
      <c r="L5169" s="52">
        <v>-43.111800000000017</v>
      </c>
      <c r="M5169" s="55">
        <v>2</v>
      </c>
      <c r="N5169" s="61" t="s">
        <v>16</v>
      </c>
      <c r="P5169" s="66"/>
      <c r="Q5169" s="53"/>
      <c r="R5169" s="53"/>
      <c r="S5169" s="53"/>
      <c r="T5169" s="53"/>
      <c r="U5169" s="53"/>
      <c r="V5169" s="53"/>
      <c r="W5169" s="53"/>
      <c r="BY5169" s="53"/>
    </row>
    <row r="5170" spans="2:77" s="52" customFormat="1" ht="13" x14ac:dyDescent="0.3">
      <c r="B5170" s="53" t="s">
        <v>7180</v>
      </c>
      <c r="C5170" s="53" t="s">
        <v>192</v>
      </c>
      <c r="D5170" s="53" t="s">
        <v>7285</v>
      </c>
      <c r="E5170" s="53">
        <v>42.776539999999997</v>
      </c>
      <c r="F5170" s="53">
        <v>-2.2080380000000002</v>
      </c>
      <c r="G5170" s="54">
        <v>730.89359999999999</v>
      </c>
      <c r="H5170" s="53">
        <v>343</v>
      </c>
      <c r="I5170" s="53">
        <v>183</v>
      </c>
      <c r="J5170" s="53">
        <v>160</v>
      </c>
      <c r="K5170" s="52">
        <v>456</v>
      </c>
      <c r="L5170" s="52">
        <v>274.89359999999999</v>
      </c>
      <c r="M5170" s="55">
        <v>4</v>
      </c>
      <c r="N5170" s="61" t="s">
        <v>17</v>
      </c>
      <c r="P5170" s="66"/>
      <c r="Q5170" s="53"/>
      <c r="R5170" s="53"/>
      <c r="S5170" s="53"/>
      <c r="T5170" s="53"/>
      <c r="U5170" s="53"/>
      <c r="V5170" s="53"/>
      <c r="W5170" s="53"/>
      <c r="BY5170" s="53"/>
    </row>
    <row r="5171" spans="2:77" s="52" customFormat="1" ht="13" x14ac:dyDescent="0.3">
      <c r="B5171" s="53" t="s">
        <v>7180</v>
      </c>
      <c r="C5171" s="53" t="s">
        <v>192</v>
      </c>
      <c r="D5171" s="53" t="s">
        <v>7286</v>
      </c>
      <c r="E5171" s="53">
        <v>42.850999999999999</v>
      </c>
      <c r="F5171" s="53">
        <v>-1.621</v>
      </c>
      <c r="G5171" s="54">
        <v>473.964</v>
      </c>
      <c r="H5171" s="53">
        <v>1661</v>
      </c>
      <c r="I5171" s="53">
        <v>878</v>
      </c>
      <c r="J5171" s="53">
        <v>783</v>
      </c>
      <c r="K5171" s="52">
        <v>456</v>
      </c>
      <c r="L5171" s="52">
        <v>17.963999999999999</v>
      </c>
      <c r="M5171" s="55">
        <v>2</v>
      </c>
      <c r="N5171" s="61" t="s">
        <v>16</v>
      </c>
      <c r="P5171" s="66"/>
      <c r="Q5171" s="53"/>
      <c r="R5171" s="53"/>
      <c r="S5171" s="53"/>
      <c r="T5171" s="53"/>
      <c r="U5171" s="53"/>
      <c r="V5171" s="53"/>
      <c r="W5171" s="53"/>
      <c r="BY5171" s="53"/>
    </row>
    <row r="5172" spans="2:77" s="52" customFormat="1" ht="13" x14ac:dyDescent="0.3">
      <c r="B5172" s="53" t="s">
        <v>7180</v>
      </c>
      <c r="C5172" s="53" t="s">
        <v>192</v>
      </c>
      <c r="D5172" s="53" t="s">
        <v>7287</v>
      </c>
      <c r="E5172" s="53">
        <v>42.887650000000001</v>
      </c>
      <c r="F5172" s="53">
        <v>-1.0976490000000001</v>
      </c>
      <c r="G5172" s="54">
        <v>741.07619999999997</v>
      </c>
      <c r="H5172" s="53">
        <v>347</v>
      </c>
      <c r="I5172" s="53">
        <v>184</v>
      </c>
      <c r="J5172" s="53">
        <v>163</v>
      </c>
      <c r="K5172" s="52">
        <v>456</v>
      </c>
      <c r="L5172" s="52">
        <v>285.07619999999997</v>
      </c>
      <c r="M5172" s="55">
        <v>4</v>
      </c>
      <c r="N5172" s="61" t="s">
        <v>17</v>
      </c>
      <c r="P5172" s="66"/>
      <c r="Q5172" s="53"/>
      <c r="R5172" s="53"/>
      <c r="S5172" s="53"/>
      <c r="T5172" s="53"/>
      <c r="U5172" s="53"/>
      <c r="V5172" s="53"/>
      <c r="W5172" s="53"/>
      <c r="BY5172" s="53"/>
    </row>
    <row r="5173" spans="2:77" s="52" customFormat="1" ht="13" x14ac:dyDescent="0.3">
      <c r="B5173" s="53" t="s">
        <v>7180</v>
      </c>
      <c r="C5173" s="53" t="s">
        <v>192</v>
      </c>
      <c r="D5173" s="53" t="s">
        <v>7288</v>
      </c>
      <c r="E5173" s="53">
        <v>43.084650000000003</v>
      </c>
      <c r="F5173" s="53">
        <v>-1.82525</v>
      </c>
      <c r="G5173" s="54">
        <v>525.46109999999999</v>
      </c>
      <c r="H5173" s="53">
        <v>169</v>
      </c>
      <c r="I5173" s="53">
        <v>111</v>
      </c>
      <c r="J5173" s="53">
        <v>58</v>
      </c>
      <c r="K5173" s="52">
        <v>456</v>
      </c>
      <c r="L5173" s="52">
        <v>69.461099999999988</v>
      </c>
      <c r="M5173" s="55">
        <v>2</v>
      </c>
      <c r="N5173" s="61" t="s">
        <v>16</v>
      </c>
      <c r="P5173" s="66"/>
      <c r="Q5173" s="53"/>
      <c r="R5173" s="53"/>
      <c r="S5173" s="53"/>
      <c r="T5173" s="53"/>
      <c r="U5173" s="53"/>
      <c r="V5173" s="53"/>
      <c r="W5173" s="53"/>
      <c r="BY5173" s="53"/>
    </row>
    <row r="5174" spans="2:77" s="52" customFormat="1" ht="13" x14ac:dyDescent="0.3">
      <c r="B5174" s="53" t="s">
        <v>7180</v>
      </c>
      <c r="C5174" s="53" t="s">
        <v>192</v>
      </c>
      <c r="D5174" s="53" t="s">
        <v>7289</v>
      </c>
      <c r="E5174" s="53">
        <v>42.583329999999997</v>
      </c>
      <c r="F5174" s="53">
        <v>-1.4166669999999999</v>
      </c>
      <c r="G5174" s="54">
        <v>524.74350000000004</v>
      </c>
      <c r="H5174" s="53">
        <v>54</v>
      </c>
      <c r="I5174" s="53">
        <v>29</v>
      </c>
      <c r="J5174" s="53">
        <v>25</v>
      </c>
      <c r="K5174" s="52">
        <v>456</v>
      </c>
      <c r="L5174" s="52">
        <v>68.74350000000004</v>
      </c>
      <c r="M5174" s="55">
        <v>2</v>
      </c>
      <c r="N5174" s="61" t="s">
        <v>16</v>
      </c>
      <c r="P5174" s="66"/>
      <c r="Q5174" s="53"/>
      <c r="R5174" s="53"/>
      <c r="S5174" s="53"/>
      <c r="T5174" s="53"/>
      <c r="U5174" s="53"/>
      <c r="V5174" s="53"/>
      <c r="W5174" s="53"/>
      <c r="BY5174" s="53"/>
    </row>
    <row r="5175" spans="2:77" s="52" customFormat="1" ht="13" x14ac:dyDescent="0.3">
      <c r="B5175" s="53" t="s">
        <v>7180</v>
      </c>
      <c r="C5175" s="53" t="s">
        <v>192</v>
      </c>
      <c r="D5175" s="53" t="s">
        <v>7290</v>
      </c>
      <c r="E5175" s="53">
        <v>42.387720000000002</v>
      </c>
      <c r="F5175" s="53">
        <v>-1.794073</v>
      </c>
      <c r="G5175" s="54">
        <v>296.42450000000002</v>
      </c>
      <c r="H5175" s="53">
        <v>2641</v>
      </c>
      <c r="I5175" s="53">
        <v>1349</v>
      </c>
      <c r="J5175" s="53">
        <v>1292</v>
      </c>
      <c r="K5175" s="52">
        <v>456</v>
      </c>
      <c r="L5175" s="52">
        <v>-159.57549999999998</v>
      </c>
      <c r="M5175" s="55">
        <v>2</v>
      </c>
      <c r="N5175" s="61" t="s">
        <v>16</v>
      </c>
      <c r="P5175" s="66"/>
      <c r="Q5175" s="53"/>
      <c r="R5175" s="53"/>
      <c r="S5175" s="53"/>
      <c r="T5175" s="53"/>
      <c r="U5175" s="53"/>
      <c r="V5175" s="53"/>
      <c r="W5175" s="53"/>
      <c r="BY5175" s="53"/>
    </row>
    <row r="5176" spans="2:77" s="52" customFormat="1" ht="13" x14ac:dyDescent="0.3">
      <c r="B5176" s="53" t="s">
        <v>7180</v>
      </c>
      <c r="C5176" s="53" t="s">
        <v>192</v>
      </c>
      <c r="D5176" s="53" t="s">
        <v>7291</v>
      </c>
      <c r="E5176" s="53">
        <v>42.056579999999997</v>
      </c>
      <c r="F5176" s="53">
        <v>-1.857999</v>
      </c>
      <c r="G5176" s="54">
        <v>428.21010000000001</v>
      </c>
      <c r="H5176" s="53">
        <v>2222</v>
      </c>
      <c r="I5176" s="53">
        <v>1160</v>
      </c>
      <c r="J5176" s="53">
        <v>1062</v>
      </c>
      <c r="K5176" s="52">
        <v>456</v>
      </c>
      <c r="L5176" s="52">
        <v>-27.789899999999989</v>
      </c>
      <c r="M5176" s="55">
        <v>2</v>
      </c>
      <c r="N5176" s="61" t="s">
        <v>16</v>
      </c>
      <c r="P5176" s="66"/>
      <c r="Q5176" s="53"/>
      <c r="R5176" s="53"/>
      <c r="S5176" s="53"/>
      <c r="T5176" s="53"/>
      <c r="U5176" s="53"/>
      <c r="V5176" s="53"/>
      <c r="W5176" s="53"/>
      <c r="BY5176" s="53"/>
    </row>
    <row r="5177" spans="2:77" s="52" customFormat="1" ht="13" x14ac:dyDescent="0.3">
      <c r="B5177" s="53" t="s">
        <v>7180</v>
      </c>
      <c r="C5177" s="53" t="s">
        <v>192</v>
      </c>
      <c r="D5177" s="53" t="s">
        <v>7292</v>
      </c>
      <c r="E5177" s="53">
        <v>42.028089999999999</v>
      </c>
      <c r="F5177" s="53">
        <v>-1.5756699999999999</v>
      </c>
      <c r="G5177" s="54">
        <v>278.33859999999999</v>
      </c>
      <c r="H5177" s="53">
        <v>910</v>
      </c>
      <c r="I5177" s="53">
        <v>464</v>
      </c>
      <c r="J5177" s="53">
        <v>446</v>
      </c>
      <c r="K5177" s="52">
        <v>456</v>
      </c>
      <c r="L5177" s="52">
        <v>-177.66140000000001</v>
      </c>
      <c r="M5177" s="55">
        <v>2</v>
      </c>
      <c r="N5177" s="61" t="s">
        <v>16</v>
      </c>
      <c r="P5177" s="66"/>
      <c r="Q5177" s="53"/>
      <c r="R5177" s="53"/>
      <c r="S5177" s="53"/>
      <c r="T5177" s="53"/>
      <c r="U5177" s="53"/>
      <c r="V5177" s="53"/>
      <c r="W5177" s="53"/>
      <c r="BY5177" s="53"/>
    </row>
    <row r="5178" spans="2:77" s="52" customFormat="1" ht="13" x14ac:dyDescent="0.3">
      <c r="B5178" s="53" t="s">
        <v>7180</v>
      </c>
      <c r="C5178" s="53" t="s">
        <v>192</v>
      </c>
      <c r="D5178" s="53" t="s">
        <v>7293</v>
      </c>
      <c r="E5178" s="53">
        <v>42.313920000000003</v>
      </c>
      <c r="F5178" s="53">
        <v>-1.8029809999999999</v>
      </c>
      <c r="G5178" s="54">
        <v>304.42</v>
      </c>
      <c r="H5178" s="53">
        <v>2379</v>
      </c>
      <c r="I5178" s="53">
        <v>1263</v>
      </c>
      <c r="J5178" s="53">
        <v>1116</v>
      </c>
      <c r="K5178" s="52">
        <v>456</v>
      </c>
      <c r="L5178" s="52">
        <v>-151.57999999999998</v>
      </c>
      <c r="M5178" s="55">
        <v>2</v>
      </c>
      <c r="N5178" s="61" t="s">
        <v>16</v>
      </c>
      <c r="P5178" s="66"/>
      <c r="Q5178" s="53"/>
      <c r="R5178" s="53"/>
      <c r="S5178" s="53"/>
      <c r="T5178" s="53"/>
      <c r="U5178" s="53"/>
      <c r="V5178" s="53"/>
      <c r="W5178" s="53"/>
      <c r="BY5178" s="53"/>
    </row>
    <row r="5179" spans="2:77" s="52" customFormat="1" ht="13" x14ac:dyDescent="0.3">
      <c r="B5179" s="53" t="s">
        <v>7180</v>
      </c>
      <c r="C5179" s="53" t="s">
        <v>192</v>
      </c>
      <c r="D5179" s="53" t="s">
        <v>7294</v>
      </c>
      <c r="E5179" s="53">
        <v>42.0199</v>
      </c>
      <c r="F5179" s="53">
        <v>-1.486246</v>
      </c>
      <c r="G5179" s="54">
        <v>260.78199999999998</v>
      </c>
      <c r="H5179" s="53">
        <v>2624</v>
      </c>
      <c r="I5179" s="53">
        <v>1331</v>
      </c>
      <c r="J5179" s="53">
        <v>1293</v>
      </c>
      <c r="K5179" s="52">
        <v>456</v>
      </c>
      <c r="L5179" s="52">
        <v>-195.21800000000002</v>
      </c>
      <c r="M5179" s="55">
        <v>2</v>
      </c>
      <c r="N5179" s="61" t="s">
        <v>16</v>
      </c>
      <c r="P5179" s="66"/>
      <c r="Q5179" s="53"/>
      <c r="R5179" s="53"/>
      <c r="S5179" s="53"/>
      <c r="T5179" s="53"/>
      <c r="U5179" s="53"/>
      <c r="V5179" s="53"/>
      <c r="W5179" s="53"/>
      <c r="BY5179" s="53"/>
    </row>
    <row r="5180" spans="2:77" s="52" customFormat="1" ht="13" x14ac:dyDescent="0.3">
      <c r="B5180" s="53" t="s">
        <v>7180</v>
      </c>
      <c r="C5180" s="53" t="s">
        <v>192</v>
      </c>
      <c r="D5180" s="53" t="s">
        <v>7295</v>
      </c>
      <c r="E5180" s="53">
        <v>42.761560000000003</v>
      </c>
      <c r="F5180" s="53">
        <v>-1.699125</v>
      </c>
      <c r="G5180" s="54">
        <v>548.48050000000001</v>
      </c>
      <c r="H5180" s="53">
        <v>1628</v>
      </c>
      <c r="I5180" s="53">
        <v>855</v>
      </c>
      <c r="J5180" s="53">
        <v>773</v>
      </c>
      <c r="K5180" s="52">
        <v>456</v>
      </c>
      <c r="L5180" s="52">
        <v>92.480500000000006</v>
      </c>
      <c r="M5180" s="55">
        <v>2</v>
      </c>
      <c r="N5180" s="61" t="s">
        <v>16</v>
      </c>
      <c r="P5180" s="66"/>
      <c r="Q5180" s="53"/>
      <c r="R5180" s="53"/>
      <c r="S5180" s="53"/>
      <c r="T5180" s="53"/>
      <c r="U5180" s="53"/>
      <c r="V5180" s="53"/>
      <c r="W5180" s="53"/>
      <c r="BY5180" s="53"/>
    </row>
    <row r="5181" spans="2:77" s="52" customFormat="1" ht="13" x14ac:dyDescent="0.3">
      <c r="B5181" s="53" t="s">
        <v>7180</v>
      </c>
      <c r="C5181" s="53" t="s">
        <v>192</v>
      </c>
      <c r="D5181" s="53" t="s">
        <v>7296</v>
      </c>
      <c r="E5181" s="53">
        <v>42.52393</v>
      </c>
      <c r="F5181" s="53">
        <v>-1.409592</v>
      </c>
      <c r="G5181" s="54">
        <v>525.12980000000005</v>
      </c>
      <c r="H5181" s="53">
        <v>126</v>
      </c>
      <c r="I5181" s="53">
        <v>67</v>
      </c>
      <c r="J5181" s="53">
        <v>59</v>
      </c>
      <c r="K5181" s="52">
        <v>456</v>
      </c>
      <c r="L5181" s="52">
        <v>69.129800000000046</v>
      </c>
      <c r="M5181" s="55">
        <v>2</v>
      </c>
      <c r="N5181" s="61" t="s">
        <v>16</v>
      </c>
      <c r="P5181" s="66"/>
      <c r="Q5181" s="53"/>
      <c r="R5181" s="53"/>
      <c r="S5181" s="53"/>
      <c r="T5181" s="53"/>
      <c r="U5181" s="53"/>
      <c r="V5181" s="53"/>
      <c r="W5181" s="53"/>
      <c r="BY5181" s="53"/>
    </row>
    <row r="5182" spans="2:77" s="52" customFormat="1" ht="13" x14ac:dyDescent="0.3">
      <c r="B5182" s="53" t="s">
        <v>7180</v>
      </c>
      <c r="C5182" s="53" t="s">
        <v>192</v>
      </c>
      <c r="D5182" s="53" t="s">
        <v>7297</v>
      </c>
      <c r="E5182" s="53">
        <v>42.784019999999998</v>
      </c>
      <c r="F5182" s="53">
        <v>-1.095836</v>
      </c>
      <c r="G5182" s="54">
        <v>634.50710000000004</v>
      </c>
      <c r="H5182" s="53">
        <v>99</v>
      </c>
      <c r="I5182" s="53">
        <v>65</v>
      </c>
      <c r="J5182" s="53">
        <v>34</v>
      </c>
      <c r="K5182" s="52">
        <v>456</v>
      </c>
      <c r="L5182" s="52">
        <v>178.50710000000004</v>
      </c>
      <c r="M5182" s="55">
        <v>2</v>
      </c>
      <c r="N5182" s="61" t="s">
        <v>16</v>
      </c>
      <c r="P5182" s="66"/>
      <c r="Q5182" s="53"/>
      <c r="R5182" s="53"/>
      <c r="S5182" s="53"/>
      <c r="T5182" s="53"/>
      <c r="U5182" s="53"/>
      <c r="V5182" s="53"/>
      <c r="W5182" s="53"/>
      <c r="BY5182" s="53"/>
    </row>
    <row r="5183" spans="2:77" s="52" customFormat="1" ht="13" x14ac:dyDescent="0.3">
      <c r="B5183" s="53" t="s">
        <v>7180</v>
      </c>
      <c r="C5183" s="53" t="s">
        <v>192</v>
      </c>
      <c r="D5183" s="53" t="s">
        <v>7298</v>
      </c>
      <c r="E5183" s="53">
        <v>42.929819999999999</v>
      </c>
      <c r="F5183" s="53">
        <v>-1.244181</v>
      </c>
      <c r="G5183" s="54">
        <v>779.79780000000005</v>
      </c>
      <c r="H5183" s="53">
        <v>112</v>
      </c>
      <c r="I5183" s="53">
        <v>63</v>
      </c>
      <c r="J5183" s="53">
        <v>49</v>
      </c>
      <c r="K5183" s="52">
        <v>456</v>
      </c>
      <c r="L5183" s="52">
        <v>323.79780000000005</v>
      </c>
      <c r="M5183" s="55">
        <v>4</v>
      </c>
      <c r="N5183" s="61" t="s">
        <v>17</v>
      </c>
      <c r="P5183" s="66"/>
      <c r="Q5183" s="53"/>
      <c r="R5183" s="53"/>
      <c r="S5183" s="53"/>
      <c r="T5183" s="53"/>
      <c r="U5183" s="53"/>
      <c r="V5183" s="53"/>
      <c r="W5183" s="53"/>
      <c r="BY5183" s="53"/>
    </row>
    <row r="5184" spans="2:77" s="52" customFormat="1" ht="13" x14ac:dyDescent="0.3">
      <c r="B5184" s="53" t="s">
        <v>7180</v>
      </c>
      <c r="C5184" s="53" t="s">
        <v>192</v>
      </c>
      <c r="D5184" s="53" t="s">
        <v>7299</v>
      </c>
      <c r="E5184" s="53">
        <v>42.788620000000002</v>
      </c>
      <c r="F5184" s="53">
        <v>-0.92417499999999997</v>
      </c>
      <c r="G5184" s="54">
        <v>745.90250000000003</v>
      </c>
      <c r="H5184" s="53">
        <v>176</v>
      </c>
      <c r="I5184" s="53">
        <v>108</v>
      </c>
      <c r="J5184" s="53">
        <v>68</v>
      </c>
      <c r="K5184" s="52">
        <v>456</v>
      </c>
      <c r="L5184" s="52">
        <v>289.90250000000003</v>
      </c>
      <c r="M5184" s="55">
        <v>4</v>
      </c>
      <c r="N5184" s="61" t="s">
        <v>17</v>
      </c>
      <c r="P5184" s="66"/>
      <c r="Q5184" s="53"/>
      <c r="R5184" s="53"/>
      <c r="S5184" s="53"/>
      <c r="T5184" s="53"/>
      <c r="U5184" s="53"/>
      <c r="V5184" s="53"/>
      <c r="W5184" s="53"/>
      <c r="BY5184" s="53"/>
    </row>
    <row r="5185" spans="2:77" s="52" customFormat="1" ht="13" x14ac:dyDescent="0.3">
      <c r="B5185" s="53" t="s">
        <v>7180</v>
      </c>
      <c r="C5185" s="53" t="s">
        <v>192</v>
      </c>
      <c r="D5185" s="53" t="s">
        <v>7300</v>
      </c>
      <c r="E5185" s="53">
        <v>42.600810000000003</v>
      </c>
      <c r="F5185" s="53">
        <v>-1.6440669999999999</v>
      </c>
      <c r="G5185" s="54">
        <v>537.09950000000003</v>
      </c>
      <c r="H5185" s="53">
        <v>511</v>
      </c>
      <c r="I5185" s="53">
        <v>293</v>
      </c>
      <c r="J5185" s="53">
        <v>218</v>
      </c>
      <c r="K5185" s="52">
        <v>456</v>
      </c>
      <c r="L5185" s="52">
        <v>81.099500000000035</v>
      </c>
      <c r="M5185" s="55">
        <v>2</v>
      </c>
      <c r="N5185" s="61" t="s">
        <v>16</v>
      </c>
      <c r="P5185" s="66"/>
      <c r="Q5185" s="53"/>
      <c r="R5185" s="53"/>
      <c r="S5185" s="53"/>
      <c r="T5185" s="53"/>
      <c r="U5185" s="53"/>
      <c r="V5185" s="53"/>
      <c r="W5185" s="53"/>
      <c r="BY5185" s="53"/>
    </row>
    <row r="5186" spans="2:77" s="52" customFormat="1" ht="13" x14ac:dyDescent="0.3">
      <c r="B5186" s="53" t="s">
        <v>7180</v>
      </c>
      <c r="C5186" s="53" t="s">
        <v>192</v>
      </c>
      <c r="D5186" s="53" t="s">
        <v>7301</v>
      </c>
      <c r="E5186" s="53">
        <v>42.948180000000001</v>
      </c>
      <c r="F5186" s="53">
        <v>-1.286497</v>
      </c>
      <c r="G5186" s="54">
        <v>846.91959999999995</v>
      </c>
      <c r="H5186" s="53">
        <v>203</v>
      </c>
      <c r="I5186" s="53">
        <v>106</v>
      </c>
      <c r="J5186" s="53">
        <v>97</v>
      </c>
      <c r="K5186" s="52">
        <v>456</v>
      </c>
      <c r="L5186" s="52">
        <v>390.91959999999995</v>
      </c>
      <c r="M5186" s="55">
        <v>4</v>
      </c>
      <c r="N5186" s="61" t="s">
        <v>17</v>
      </c>
      <c r="P5186" s="66"/>
      <c r="Q5186" s="53"/>
      <c r="R5186" s="53"/>
      <c r="S5186" s="53"/>
      <c r="T5186" s="53"/>
      <c r="U5186" s="53"/>
      <c r="V5186" s="53"/>
      <c r="W5186" s="53"/>
      <c r="BY5186" s="53"/>
    </row>
    <row r="5187" spans="2:77" s="52" customFormat="1" ht="13" x14ac:dyDescent="0.3">
      <c r="B5187" s="53" t="s">
        <v>7180</v>
      </c>
      <c r="C5187" s="53" t="s">
        <v>192</v>
      </c>
      <c r="D5187" s="53" t="s">
        <v>7302</v>
      </c>
      <c r="E5187" s="53">
        <v>42.644779999999997</v>
      </c>
      <c r="F5187" s="53">
        <v>-2.391769</v>
      </c>
      <c r="G5187" s="54">
        <v>616.51919999999996</v>
      </c>
      <c r="H5187" s="53">
        <v>98</v>
      </c>
      <c r="I5187" s="53">
        <v>55</v>
      </c>
      <c r="J5187" s="53">
        <v>43</v>
      </c>
      <c r="K5187" s="52">
        <v>456</v>
      </c>
      <c r="L5187" s="52">
        <v>160.51919999999996</v>
      </c>
      <c r="M5187" s="55">
        <v>2</v>
      </c>
      <c r="N5187" s="61" t="s">
        <v>16</v>
      </c>
      <c r="P5187" s="66"/>
      <c r="Q5187" s="53"/>
      <c r="R5187" s="53"/>
      <c r="S5187" s="53"/>
      <c r="T5187" s="53"/>
      <c r="U5187" s="53"/>
      <c r="V5187" s="53"/>
      <c r="W5187" s="53"/>
      <c r="BY5187" s="53"/>
    </row>
    <row r="5188" spans="2:77" s="52" customFormat="1" ht="13" x14ac:dyDescent="0.3">
      <c r="B5188" s="53" t="s">
        <v>7180</v>
      </c>
      <c r="C5188" s="53" t="s">
        <v>192</v>
      </c>
      <c r="D5188" s="53" t="s">
        <v>7303</v>
      </c>
      <c r="E5188" s="53">
        <v>43.171050000000001</v>
      </c>
      <c r="F5188" s="53">
        <v>-1.8642160000000001</v>
      </c>
      <c r="G5188" s="54">
        <v>157.4991</v>
      </c>
      <c r="H5188" s="53">
        <v>780</v>
      </c>
      <c r="I5188" s="53">
        <v>429</v>
      </c>
      <c r="J5188" s="53">
        <v>351</v>
      </c>
      <c r="K5188" s="52">
        <v>456</v>
      </c>
      <c r="L5188" s="52">
        <v>-298.5009</v>
      </c>
      <c r="M5188" s="55">
        <v>2</v>
      </c>
      <c r="N5188" s="61" t="s">
        <v>16</v>
      </c>
      <c r="P5188" s="66"/>
      <c r="Q5188" s="53"/>
      <c r="R5188" s="53"/>
      <c r="S5188" s="53"/>
      <c r="T5188" s="53"/>
      <c r="U5188" s="53"/>
      <c r="V5188" s="53"/>
      <c r="W5188" s="53"/>
      <c r="BY5188" s="53"/>
    </row>
    <row r="5189" spans="2:77" s="52" customFormat="1" ht="13" x14ac:dyDescent="0.3">
      <c r="B5189" s="53" t="s">
        <v>7180</v>
      </c>
      <c r="C5189" s="53" t="s">
        <v>192</v>
      </c>
      <c r="D5189" s="53" t="s">
        <v>7304</v>
      </c>
      <c r="E5189" s="53">
        <v>42.851990000000001</v>
      </c>
      <c r="F5189" s="53">
        <v>-1.9032210000000001</v>
      </c>
      <c r="G5189" s="54">
        <v>885.04169999999999</v>
      </c>
      <c r="H5189" s="53">
        <v>173</v>
      </c>
      <c r="I5189" s="53">
        <v>108</v>
      </c>
      <c r="J5189" s="53">
        <v>65</v>
      </c>
      <c r="K5189" s="52">
        <v>456</v>
      </c>
      <c r="L5189" s="52">
        <v>429.04169999999999</v>
      </c>
      <c r="M5189" s="55">
        <v>5</v>
      </c>
      <c r="N5189" s="61" t="s">
        <v>17</v>
      </c>
      <c r="P5189" s="66"/>
      <c r="Q5189" s="53"/>
      <c r="R5189" s="53"/>
      <c r="S5189" s="53"/>
      <c r="T5189" s="53"/>
      <c r="U5189" s="53"/>
      <c r="V5189" s="53"/>
      <c r="W5189" s="53"/>
      <c r="BY5189" s="53"/>
    </row>
    <row r="5190" spans="2:77" s="52" customFormat="1" ht="13" x14ac:dyDescent="0.3">
      <c r="B5190" s="53" t="s">
        <v>7180</v>
      </c>
      <c r="C5190" s="53" t="s">
        <v>192</v>
      </c>
      <c r="D5190" s="53" t="s">
        <v>7305</v>
      </c>
      <c r="E5190" s="53">
        <v>42.806449999999998</v>
      </c>
      <c r="F5190" s="53">
        <v>-1.0951249999999999</v>
      </c>
      <c r="G5190" s="54">
        <v>656.98350000000005</v>
      </c>
      <c r="H5190" s="53">
        <v>54</v>
      </c>
      <c r="I5190" s="53">
        <v>28</v>
      </c>
      <c r="J5190" s="53">
        <v>26</v>
      </c>
      <c r="K5190" s="52">
        <v>456</v>
      </c>
      <c r="L5190" s="52">
        <v>200.98350000000005</v>
      </c>
      <c r="M5190" s="55">
        <v>4</v>
      </c>
      <c r="N5190" s="61" t="s">
        <v>17</v>
      </c>
      <c r="P5190" s="66"/>
      <c r="Q5190" s="53"/>
      <c r="R5190" s="53"/>
      <c r="S5190" s="53"/>
      <c r="T5190" s="53"/>
      <c r="U5190" s="53"/>
      <c r="V5190" s="53"/>
      <c r="W5190" s="53"/>
      <c r="BY5190" s="53"/>
    </row>
    <row r="5191" spans="2:77" s="52" customFormat="1" ht="13" x14ac:dyDescent="0.3">
      <c r="B5191" s="53" t="s">
        <v>7180</v>
      </c>
      <c r="C5191" s="53" t="s">
        <v>192</v>
      </c>
      <c r="D5191" s="53" t="s">
        <v>7306</v>
      </c>
      <c r="E5191" s="53">
        <v>42.75</v>
      </c>
      <c r="F5191" s="53">
        <v>-1.917</v>
      </c>
      <c r="G5191" s="54">
        <v>541.56539999999995</v>
      </c>
      <c r="H5191" s="53">
        <v>457</v>
      </c>
      <c r="I5191" s="53">
        <v>273</v>
      </c>
      <c r="J5191" s="53">
        <v>184</v>
      </c>
      <c r="K5191" s="52">
        <v>456</v>
      </c>
      <c r="L5191" s="52">
        <v>85.565399999999954</v>
      </c>
      <c r="M5191" s="55">
        <v>2</v>
      </c>
      <c r="N5191" s="61" t="s">
        <v>16</v>
      </c>
      <c r="P5191" s="66"/>
      <c r="Q5191" s="53"/>
      <c r="R5191" s="53"/>
      <c r="S5191" s="53"/>
      <c r="T5191" s="53"/>
      <c r="U5191" s="53"/>
      <c r="V5191" s="53"/>
      <c r="W5191" s="53"/>
      <c r="BY5191" s="53"/>
    </row>
    <row r="5192" spans="2:77" s="52" customFormat="1" ht="13" x14ac:dyDescent="0.3">
      <c r="B5192" s="53" t="s">
        <v>7180</v>
      </c>
      <c r="C5192" s="53" t="s">
        <v>192</v>
      </c>
      <c r="D5192" s="53" t="s">
        <v>7307</v>
      </c>
      <c r="E5192" s="53">
        <v>42.717770000000002</v>
      </c>
      <c r="F5192" s="53">
        <v>-1.8778280000000001</v>
      </c>
      <c r="G5192" s="54">
        <v>614.80309999999997</v>
      </c>
      <c r="H5192" s="53">
        <v>87</v>
      </c>
      <c r="I5192" s="53">
        <v>45</v>
      </c>
      <c r="J5192" s="53">
        <v>42</v>
      </c>
      <c r="K5192" s="52">
        <v>456</v>
      </c>
      <c r="L5192" s="52">
        <v>158.80309999999997</v>
      </c>
      <c r="M5192" s="55">
        <v>2</v>
      </c>
      <c r="N5192" s="61" t="s">
        <v>16</v>
      </c>
      <c r="P5192" s="66"/>
      <c r="Q5192" s="53"/>
      <c r="R5192" s="53"/>
      <c r="S5192" s="53"/>
      <c r="T5192" s="53"/>
      <c r="U5192" s="53"/>
      <c r="V5192" s="53"/>
      <c r="W5192" s="53"/>
      <c r="BY5192" s="53"/>
    </row>
    <row r="5193" spans="2:77" s="52" customFormat="1" ht="13" x14ac:dyDescent="0.3">
      <c r="B5193" s="53" t="s">
        <v>7180</v>
      </c>
      <c r="C5193" s="53" t="s">
        <v>192</v>
      </c>
      <c r="D5193" s="53" t="s">
        <v>7308</v>
      </c>
      <c r="E5193" s="53">
        <v>42.945180000000001</v>
      </c>
      <c r="F5193" s="53">
        <v>-1.23044</v>
      </c>
      <c r="G5193" s="54">
        <v>922.55409999999995</v>
      </c>
      <c r="H5193" s="53">
        <v>127</v>
      </c>
      <c r="I5193" s="53">
        <v>75</v>
      </c>
      <c r="J5193" s="53">
        <v>52</v>
      </c>
      <c r="K5193" s="52">
        <v>456</v>
      </c>
      <c r="L5193" s="52">
        <v>466.55409999999995</v>
      </c>
      <c r="M5193" s="55">
        <v>5</v>
      </c>
      <c r="N5193" s="61" t="s">
        <v>17</v>
      </c>
      <c r="P5193" s="66"/>
      <c r="Q5193" s="53"/>
      <c r="R5193" s="53"/>
      <c r="S5193" s="53"/>
      <c r="T5193" s="53"/>
      <c r="U5193" s="53"/>
      <c r="V5193" s="53"/>
      <c r="W5193" s="53"/>
      <c r="BY5193" s="53"/>
    </row>
    <row r="5194" spans="2:77" s="52" customFormat="1" ht="13" x14ac:dyDescent="0.3">
      <c r="B5194" s="53" t="s">
        <v>7180</v>
      </c>
      <c r="C5194" s="53" t="s">
        <v>192</v>
      </c>
      <c r="D5194" s="53" t="s">
        <v>7309</v>
      </c>
      <c r="E5194" s="53">
        <v>42.831539999999997</v>
      </c>
      <c r="F5194" s="53">
        <v>-1.5907089999999999</v>
      </c>
      <c r="G5194" s="54">
        <v>443.32679999999999</v>
      </c>
      <c r="H5194" s="53">
        <v>5858</v>
      </c>
      <c r="I5194" s="53">
        <v>2976</v>
      </c>
      <c r="J5194" s="53">
        <v>2882</v>
      </c>
      <c r="K5194" s="52">
        <v>456</v>
      </c>
      <c r="L5194" s="52">
        <v>-12.673200000000008</v>
      </c>
      <c r="M5194" s="55">
        <v>2</v>
      </c>
      <c r="N5194" s="61" t="s">
        <v>16</v>
      </c>
      <c r="P5194" s="66"/>
      <c r="Q5194" s="53"/>
      <c r="R5194" s="53"/>
      <c r="S5194" s="53"/>
      <c r="T5194" s="53"/>
      <c r="U5194" s="53"/>
      <c r="V5194" s="53"/>
      <c r="W5194" s="53"/>
      <c r="BY5194" s="53"/>
    </row>
    <row r="5195" spans="2:77" s="52" customFormat="1" ht="13" x14ac:dyDescent="0.3">
      <c r="B5195" s="53" t="s">
        <v>7180</v>
      </c>
      <c r="C5195" s="53" t="s">
        <v>192</v>
      </c>
      <c r="D5195" s="53" t="s">
        <v>7310</v>
      </c>
      <c r="E5195" s="53">
        <v>42.68056</v>
      </c>
      <c r="F5195" s="53">
        <v>-1.467222</v>
      </c>
      <c r="G5195" s="54">
        <v>589.61379999999997</v>
      </c>
      <c r="H5195" s="53">
        <v>249</v>
      </c>
      <c r="I5195" s="53">
        <v>152</v>
      </c>
      <c r="J5195" s="53">
        <v>97</v>
      </c>
      <c r="K5195" s="52">
        <v>456</v>
      </c>
      <c r="L5195" s="52">
        <v>133.61379999999997</v>
      </c>
      <c r="M5195" s="55">
        <v>2</v>
      </c>
      <c r="N5195" s="61" t="s">
        <v>16</v>
      </c>
      <c r="P5195" s="66"/>
      <c r="Q5195" s="53"/>
      <c r="R5195" s="53"/>
      <c r="S5195" s="53"/>
      <c r="T5195" s="53"/>
      <c r="U5195" s="53"/>
      <c r="V5195" s="53"/>
      <c r="W5195" s="53"/>
      <c r="BY5195" s="53"/>
    </row>
    <row r="5196" spans="2:77" s="52" customFormat="1" ht="13" x14ac:dyDescent="0.3">
      <c r="B5196" s="53" t="s">
        <v>7180</v>
      </c>
      <c r="C5196" s="53" t="s">
        <v>192</v>
      </c>
      <c r="D5196" s="53" t="s">
        <v>7311</v>
      </c>
      <c r="E5196" s="53">
        <v>43.225749999999998</v>
      </c>
      <c r="F5196" s="53">
        <v>-1.6993389999999999</v>
      </c>
      <c r="G5196" s="54">
        <v>208.3124</v>
      </c>
      <c r="H5196" s="53">
        <v>629</v>
      </c>
      <c r="I5196" s="53">
        <v>335</v>
      </c>
      <c r="J5196" s="53">
        <v>294</v>
      </c>
      <c r="K5196" s="52">
        <v>456</v>
      </c>
      <c r="L5196" s="52">
        <v>-247.6876</v>
      </c>
      <c r="M5196" s="55">
        <v>2</v>
      </c>
      <c r="N5196" s="61" t="s">
        <v>16</v>
      </c>
      <c r="P5196" s="66"/>
      <c r="Q5196" s="53"/>
      <c r="R5196" s="53"/>
      <c r="S5196" s="53"/>
      <c r="T5196" s="53"/>
      <c r="U5196" s="53"/>
      <c r="V5196" s="53"/>
      <c r="W5196" s="53"/>
      <c r="BY5196" s="53"/>
    </row>
    <row r="5197" spans="2:77" s="52" customFormat="1" ht="13" x14ac:dyDescent="0.3">
      <c r="B5197" s="53" t="s">
        <v>7180</v>
      </c>
      <c r="C5197" s="53" t="s">
        <v>192</v>
      </c>
      <c r="D5197" s="53" t="s">
        <v>7312</v>
      </c>
      <c r="E5197" s="53">
        <v>42.645220000000002</v>
      </c>
      <c r="F5197" s="53">
        <v>-2.0849839999999999</v>
      </c>
      <c r="G5197" s="54">
        <v>521.69200000000001</v>
      </c>
      <c r="H5197" s="53">
        <v>345</v>
      </c>
      <c r="I5197" s="53">
        <v>176</v>
      </c>
      <c r="J5197" s="53">
        <v>169</v>
      </c>
      <c r="K5197" s="52">
        <v>456</v>
      </c>
      <c r="L5197" s="52">
        <v>65.692000000000007</v>
      </c>
      <c r="M5197" s="55">
        <v>2</v>
      </c>
      <c r="N5197" s="61" t="s">
        <v>16</v>
      </c>
      <c r="P5197" s="66"/>
      <c r="Q5197" s="53"/>
      <c r="R5197" s="53"/>
      <c r="S5197" s="53"/>
      <c r="T5197" s="53"/>
      <c r="U5197" s="53"/>
      <c r="V5197" s="53"/>
      <c r="W5197" s="53"/>
      <c r="BY5197" s="53"/>
    </row>
    <row r="5198" spans="2:77" s="52" customFormat="1" ht="13" x14ac:dyDescent="0.3">
      <c r="B5198" s="53" t="s">
        <v>7180</v>
      </c>
      <c r="C5198" s="53" t="s">
        <v>192</v>
      </c>
      <c r="D5198" s="53" t="s">
        <v>7313</v>
      </c>
      <c r="E5198" s="53">
        <v>42.966999999999999</v>
      </c>
      <c r="F5198" s="53">
        <v>-1.7829999999999999</v>
      </c>
      <c r="G5198" s="54">
        <v>708.59860000000003</v>
      </c>
      <c r="H5198" s="53">
        <v>446</v>
      </c>
      <c r="I5198" s="53">
        <v>238</v>
      </c>
      <c r="J5198" s="53">
        <v>208</v>
      </c>
      <c r="K5198" s="52">
        <v>456</v>
      </c>
      <c r="L5198" s="52">
        <v>252.59860000000003</v>
      </c>
      <c r="M5198" s="55">
        <v>4</v>
      </c>
      <c r="N5198" s="61" t="s">
        <v>17</v>
      </c>
      <c r="P5198" s="66"/>
      <c r="Q5198" s="53"/>
      <c r="R5198" s="53"/>
      <c r="S5198" s="53"/>
      <c r="T5198" s="53"/>
      <c r="U5198" s="53"/>
      <c r="V5198" s="53"/>
      <c r="W5198" s="53"/>
      <c r="BY5198" s="53"/>
    </row>
    <row r="5199" spans="2:77" s="52" customFormat="1" ht="13" x14ac:dyDescent="0.3">
      <c r="B5199" s="53" t="s">
        <v>7180</v>
      </c>
      <c r="C5199" s="53" t="s">
        <v>192</v>
      </c>
      <c r="D5199" s="53" t="s">
        <v>7314</v>
      </c>
      <c r="E5199" s="53">
        <v>42.922899999999998</v>
      </c>
      <c r="F5199" s="53">
        <v>-1.9452430000000001</v>
      </c>
      <c r="G5199" s="54">
        <v>462.98849999999999</v>
      </c>
      <c r="H5199" s="53">
        <v>161</v>
      </c>
      <c r="I5199" s="53">
        <v>91</v>
      </c>
      <c r="J5199" s="53">
        <v>70</v>
      </c>
      <c r="K5199" s="52">
        <v>456</v>
      </c>
      <c r="L5199" s="52">
        <v>6.9884999999999877</v>
      </c>
      <c r="M5199" s="55">
        <v>2</v>
      </c>
      <c r="N5199" s="61" t="s">
        <v>16</v>
      </c>
      <c r="P5199" s="66"/>
      <c r="Q5199" s="53"/>
      <c r="R5199" s="53"/>
      <c r="S5199" s="53"/>
      <c r="T5199" s="53"/>
      <c r="U5199" s="53"/>
      <c r="V5199" s="53"/>
      <c r="W5199" s="53"/>
      <c r="BY5199" s="53"/>
    </row>
    <row r="5200" spans="2:77" s="52" customFormat="1" ht="13" x14ac:dyDescent="0.3">
      <c r="B5200" s="53" t="s">
        <v>7180</v>
      </c>
      <c r="C5200" s="53" t="s">
        <v>192</v>
      </c>
      <c r="D5200" s="53" t="s">
        <v>7315</v>
      </c>
      <c r="E5200" s="53">
        <v>42.91966</v>
      </c>
      <c r="F5200" s="53">
        <v>-1.8282</v>
      </c>
      <c r="G5200" s="54">
        <v>472.6737</v>
      </c>
      <c r="H5200" s="53">
        <v>2225</v>
      </c>
      <c r="I5200" s="53">
        <v>1158</v>
      </c>
      <c r="J5200" s="53">
        <v>1067</v>
      </c>
      <c r="K5200" s="52">
        <v>456</v>
      </c>
      <c r="L5200" s="52">
        <v>16.673699999999997</v>
      </c>
      <c r="M5200" s="55">
        <v>2</v>
      </c>
      <c r="N5200" s="61" t="s">
        <v>16</v>
      </c>
      <c r="P5200" s="66"/>
      <c r="Q5200" s="53"/>
      <c r="R5200" s="53"/>
      <c r="S5200" s="53"/>
      <c r="T5200" s="53"/>
      <c r="U5200" s="53"/>
      <c r="V5200" s="53"/>
      <c r="W5200" s="53"/>
      <c r="BY5200" s="53"/>
    </row>
    <row r="5201" spans="2:77" s="52" customFormat="1" ht="13" x14ac:dyDescent="0.3">
      <c r="B5201" s="53" t="s">
        <v>7180</v>
      </c>
      <c r="C5201" s="53" t="s">
        <v>192</v>
      </c>
      <c r="D5201" s="53" t="s">
        <v>7316</v>
      </c>
      <c r="E5201" s="53">
        <v>42.86159</v>
      </c>
      <c r="F5201" s="53">
        <v>-0.92341960000000001</v>
      </c>
      <c r="G5201" s="54">
        <v>792.22680000000003</v>
      </c>
      <c r="H5201" s="53">
        <v>491</v>
      </c>
      <c r="I5201" s="53">
        <v>246</v>
      </c>
      <c r="J5201" s="53">
        <v>245</v>
      </c>
      <c r="K5201" s="52">
        <v>456</v>
      </c>
      <c r="L5201" s="52">
        <v>336.22680000000003</v>
      </c>
      <c r="M5201" s="55">
        <v>4</v>
      </c>
      <c r="N5201" s="61" t="s">
        <v>17</v>
      </c>
      <c r="P5201" s="66"/>
      <c r="Q5201" s="53"/>
      <c r="R5201" s="53"/>
      <c r="S5201" s="53"/>
      <c r="T5201" s="53"/>
      <c r="U5201" s="53"/>
      <c r="V5201" s="53"/>
      <c r="W5201" s="53"/>
      <c r="BY5201" s="53"/>
    </row>
    <row r="5202" spans="2:77" s="52" customFormat="1" ht="13" x14ac:dyDescent="0.3">
      <c r="B5202" s="53" t="s">
        <v>7180</v>
      </c>
      <c r="C5202" s="53" t="s">
        <v>192</v>
      </c>
      <c r="D5202" s="53" t="s">
        <v>7317</v>
      </c>
      <c r="E5202" s="53">
        <v>43.12894</v>
      </c>
      <c r="F5202" s="53">
        <v>-1.707117</v>
      </c>
      <c r="G5202" s="54">
        <v>157.92859999999999</v>
      </c>
      <c r="H5202" s="53">
        <v>497</v>
      </c>
      <c r="I5202" s="53">
        <v>251</v>
      </c>
      <c r="J5202" s="53">
        <v>246</v>
      </c>
      <c r="K5202" s="52">
        <v>456</v>
      </c>
      <c r="L5202" s="52">
        <v>-298.07140000000004</v>
      </c>
      <c r="M5202" s="55">
        <v>2</v>
      </c>
      <c r="N5202" s="61" t="s">
        <v>16</v>
      </c>
      <c r="P5202" s="66"/>
      <c r="Q5202" s="53"/>
      <c r="R5202" s="53"/>
      <c r="S5202" s="53"/>
      <c r="T5202" s="53"/>
      <c r="U5202" s="53"/>
      <c r="V5202" s="53"/>
      <c r="W5202" s="53"/>
      <c r="BY5202" s="53"/>
    </row>
    <row r="5203" spans="2:77" s="52" customFormat="1" ht="13" x14ac:dyDescent="0.3">
      <c r="B5203" s="53" t="s">
        <v>7180</v>
      </c>
      <c r="C5203" s="53" t="s">
        <v>192</v>
      </c>
      <c r="D5203" s="53" t="s">
        <v>7318</v>
      </c>
      <c r="E5203" s="53">
        <v>42.889479999999999</v>
      </c>
      <c r="F5203" s="53">
        <v>-2.118865</v>
      </c>
      <c r="G5203" s="54">
        <v>527.06259999999997</v>
      </c>
      <c r="H5203" s="53">
        <v>401</v>
      </c>
      <c r="I5203" s="53">
        <v>205</v>
      </c>
      <c r="J5203" s="53">
        <v>196</v>
      </c>
      <c r="K5203" s="52">
        <v>456</v>
      </c>
      <c r="L5203" s="52">
        <v>71.062599999999975</v>
      </c>
      <c r="M5203" s="55">
        <v>2</v>
      </c>
      <c r="N5203" s="61" t="s">
        <v>16</v>
      </c>
      <c r="P5203" s="66"/>
      <c r="Q5203" s="53"/>
      <c r="R5203" s="53"/>
      <c r="S5203" s="53"/>
      <c r="T5203" s="53"/>
      <c r="U5203" s="53"/>
      <c r="V5203" s="53"/>
      <c r="W5203" s="53"/>
      <c r="BY5203" s="53"/>
    </row>
    <row r="5204" spans="2:77" s="52" customFormat="1" ht="13" x14ac:dyDescent="0.3">
      <c r="B5204" s="53" t="s">
        <v>7180</v>
      </c>
      <c r="C5204" s="53" t="s">
        <v>192</v>
      </c>
      <c r="D5204" s="53" t="s">
        <v>7319</v>
      </c>
      <c r="E5204" s="53">
        <v>42.836889999999997</v>
      </c>
      <c r="F5204" s="53">
        <v>-1.7294860000000001</v>
      </c>
      <c r="G5204" s="54">
        <v>437.02109999999999</v>
      </c>
      <c r="H5204" s="53">
        <v>982</v>
      </c>
      <c r="I5204" s="53">
        <v>517</v>
      </c>
      <c r="J5204" s="53">
        <v>465</v>
      </c>
      <c r="K5204" s="52">
        <v>456</v>
      </c>
      <c r="L5204" s="52">
        <v>-18.97890000000001</v>
      </c>
      <c r="M5204" s="55">
        <v>2</v>
      </c>
      <c r="N5204" s="61" t="s">
        <v>16</v>
      </c>
      <c r="P5204" s="66"/>
      <c r="Q5204" s="53"/>
      <c r="R5204" s="53"/>
      <c r="S5204" s="53"/>
      <c r="T5204" s="53"/>
      <c r="U5204" s="53"/>
      <c r="V5204" s="53"/>
      <c r="W5204" s="53"/>
      <c r="BY5204" s="53"/>
    </row>
    <row r="5205" spans="2:77" s="52" customFormat="1" ht="13" x14ac:dyDescent="0.3">
      <c r="B5205" s="53" t="s">
        <v>7180</v>
      </c>
      <c r="C5205" s="53" t="s">
        <v>192</v>
      </c>
      <c r="D5205" s="53" t="s">
        <v>7320</v>
      </c>
      <c r="E5205" s="53">
        <v>42.753</v>
      </c>
      <c r="F5205" s="53">
        <v>-1.421</v>
      </c>
      <c r="G5205" s="54">
        <v>656.34720000000004</v>
      </c>
      <c r="H5205" s="53">
        <v>180</v>
      </c>
      <c r="I5205" s="53">
        <v>115</v>
      </c>
      <c r="J5205" s="53">
        <v>65</v>
      </c>
      <c r="K5205" s="52">
        <v>456</v>
      </c>
      <c r="L5205" s="52">
        <v>200.34720000000004</v>
      </c>
      <c r="M5205" s="55">
        <v>4</v>
      </c>
      <c r="N5205" s="61" t="s">
        <v>17</v>
      </c>
      <c r="P5205" s="66"/>
      <c r="Q5205" s="53"/>
      <c r="R5205" s="53"/>
      <c r="S5205" s="53"/>
      <c r="T5205" s="53"/>
      <c r="U5205" s="53"/>
      <c r="V5205" s="53"/>
      <c r="W5205" s="53"/>
      <c r="BY5205" s="53"/>
    </row>
    <row r="5206" spans="2:77" s="52" customFormat="1" ht="13" x14ac:dyDescent="0.3">
      <c r="B5206" s="53" t="s">
        <v>7180</v>
      </c>
      <c r="C5206" s="53" t="s">
        <v>192</v>
      </c>
      <c r="D5206" s="53" t="s">
        <v>7321</v>
      </c>
      <c r="E5206" s="53">
        <v>42.913530000000002</v>
      </c>
      <c r="F5206" s="53">
        <v>-1.053661</v>
      </c>
      <c r="G5206" s="54">
        <v>813.30139999999994</v>
      </c>
      <c r="H5206" s="53">
        <v>46</v>
      </c>
      <c r="I5206" s="53">
        <v>27</v>
      </c>
      <c r="J5206" s="53">
        <v>19</v>
      </c>
      <c r="K5206" s="52">
        <v>456</v>
      </c>
      <c r="L5206" s="52">
        <v>357.30139999999994</v>
      </c>
      <c r="M5206" s="55">
        <v>4</v>
      </c>
      <c r="N5206" s="61" t="s">
        <v>17</v>
      </c>
      <c r="P5206" s="66"/>
      <c r="Q5206" s="53"/>
      <c r="R5206" s="53"/>
      <c r="S5206" s="53"/>
      <c r="T5206" s="53"/>
      <c r="U5206" s="53"/>
      <c r="V5206" s="53"/>
      <c r="W5206" s="53"/>
      <c r="BY5206" s="53"/>
    </row>
    <row r="5207" spans="2:77" s="52" customFormat="1" ht="13" x14ac:dyDescent="0.3">
      <c r="B5207" s="53" t="s">
        <v>7180</v>
      </c>
      <c r="C5207" s="53" t="s">
        <v>192</v>
      </c>
      <c r="D5207" s="53" t="s">
        <v>7322</v>
      </c>
      <c r="E5207" s="53">
        <v>42.887210000000003</v>
      </c>
      <c r="F5207" s="53">
        <v>-1.1364160000000001</v>
      </c>
      <c r="G5207" s="54">
        <v>915.86980000000005</v>
      </c>
      <c r="H5207" s="53">
        <v>216</v>
      </c>
      <c r="I5207" s="53">
        <v>115</v>
      </c>
      <c r="J5207" s="53">
        <v>101</v>
      </c>
      <c r="K5207" s="52">
        <v>456</v>
      </c>
      <c r="L5207" s="52">
        <v>459.86980000000005</v>
      </c>
      <c r="M5207" s="55">
        <v>5</v>
      </c>
      <c r="N5207" s="61" t="s">
        <v>17</v>
      </c>
      <c r="P5207" s="66"/>
      <c r="Q5207" s="53"/>
      <c r="R5207" s="53"/>
      <c r="S5207" s="53"/>
      <c r="T5207" s="53"/>
      <c r="U5207" s="53"/>
      <c r="V5207" s="53"/>
      <c r="W5207" s="53"/>
      <c r="BY5207" s="53"/>
    </row>
    <row r="5208" spans="2:77" s="52" customFormat="1" ht="13" x14ac:dyDescent="0.3">
      <c r="B5208" s="53" t="s">
        <v>7180</v>
      </c>
      <c r="C5208" s="53" t="s">
        <v>192</v>
      </c>
      <c r="D5208" s="53" t="s">
        <v>7323</v>
      </c>
      <c r="E5208" s="53">
        <v>42.590809999999998</v>
      </c>
      <c r="F5208" s="53">
        <v>-1.2088099999999999</v>
      </c>
      <c r="G5208" s="54">
        <v>453.42290000000003</v>
      </c>
      <c r="H5208" s="53">
        <v>113</v>
      </c>
      <c r="I5208" s="53">
        <v>43</v>
      </c>
      <c r="J5208" s="53">
        <v>70</v>
      </c>
      <c r="K5208" s="52">
        <v>456</v>
      </c>
      <c r="L5208" s="52">
        <v>-2.5770999999999731</v>
      </c>
      <c r="M5208" s="55">
        <v>2</v>
      </c>
      <c r="N5208" s="61" t="s">
        <v>16</v>
      </c>
      <c r="P5208" s="66"/>
      <c r="Q5208" s="53"/>
      <c r="R5208" s="53"/>
      <c r="S5208" s="53"/>
      <c r="T5208" s="53"/>
      <c r="U5208" s="53"/>
      <c r="V5208" s="53"/>
      <c r="W5208" s="53"/>
      <c r="BY5208" s="53"/>
    </row>
    <row r="5209" spans="2:77" s="52" customFormat="1" ht="13" x14ac:dyDescent="0.3">
      <c r="B5209" s="53" t="s">
        <v>7180</v>
      </c>
      <c r="C5209" s="53" t="s">
        <v>192</v>
      </c>
      <c r="D5209" s="53" t="s">
        <v>7324</v>
      </c>
      <c r="E5209" s="53">
        <v>42.89875</v>
      </c>
      <c r="F5209" s="53">
        <v>-1.6949890000000001</v>
      </c>
      <c r="G5209" s="54">
        <v>529.69240000000002</v>
      </c>
      <c r="H5209" s="53">
        <v>569</v>
      </c>
      <c r="I5209" s="53">
        <v>308</v>
      </c>
      <c r="J5209" s="53">
        <v>261</v>
      </c>
      <c r="K5209" s="52">
        <v>456</v>
      </c>
      <c r="L5209" s="52">
        <v>73.692400000000021</v>
      </c>
      <c r="M5209" s="55">
        <v>2</v>
      </c>
      <c r="N5209" s="61" t="s">
        <v>16</v>
      </c>
      <c r="P5209" s="66"/>
      <c r="Q5209" s="53"/>
      <c r="R5209" s="53"/>
      <c r="S5209" s="53"/>
      <c r="T5209" s="53"/>
      <c r="U5209" s="53"/>
      <c r="V5209" s="53"/>
      <c r="W5209" s="53"/>
      <c r="BY5209" s="53"/>
    </row>
    <row r="5210" spans="2:77" s="52" customFormat="1" ht="13" x14ac:dyDescent="0.3">
      <c r="B5210" s="53" t="s">
        <v>7180</v>
      </c>
      <c r="C5210" s="53" t="s">
        <v>192</v>
      </c>
      <c r="D5210" s="53" t="s">
        <v>7325</v>
      </c>
      <c r="E5210" s="53">
        <v>42.921309999999998</v>
      </c>
      <c r="F5210" s="53">
        <v>-2.0232610000000002</v>
      </c>
      <c r="G5210" s="54">
        <v>493.44029999999998</v>
      </c>
      <c r="H5210" s="53">
        <v>1205</v>
      </c>
      <c r="I5210" s="53">
        <v>633</v>
      </c>
      <c r="J5210" s="53">
        <v>572</v>
      </c>
      <c r="K5210" s="52">
        <v>456</v>
      </c>
      <c r="L5210" s="52">
        <v>37.440299999999979</v>
      </c>
      <c r="M5210" s="55">
        <v>2</v>
      </c>
      <c r="N5210" s="61" t="s">
        <v>16</v>
      </c>
      <c r="P5210" s="66"/>
      <c r="Q5210" s="53"/>
      <c r="R5210" s="53"/>
      <c r="S5210" s="53"/>
      <c r="T5210" s="53"/>
      <c r="U5210" s="53"/>
      <c r="V5210" s="53"/>
      <c r="W5210" s="53"/>
      <c r="BY5210" s="53"/>
    </row>
    <row r="5211" spans="2:77" s="52" customFormat="1" ht="13" x14ac:dyDescent="0.3">
      <c r="B5211" s="53" t="s">
        <v>7180</v>
      </c>
      <c r="C5211" s="53" t="s">
        <v>192</v>
      </c>
      <c r="D5211" s="53" t="s">
        <v>7326</v>
      </c>
      <c r="E5211" s="53">
        <v>42.706000000000003</v>
      </c>
      <c r="F5211" s="53">
        <v>-2.2469999999999999</v>
      </c>
      <c r="G5211" s="54">
        <v>583.75120000000004</v>
      </c>
      <c r="H5211" s="53">
        <v>196</v>
      </c>
      <c r="I5211" s="53">
        <v>114</v>
      </c>
      <c r="J5211" s="53">
        <v>82</v>
      </c>
      <c r="K5211" s="52">
        <v>456</v>
      </c>
      <c r="L5211" s="52">
        <v>127.75120000000004</v>
      </c>
      <c r="M5211" s="55">
        <v>2</v>
      </c>
      <c r="N5211" s="61" t="s">
        <v>16</v>
      </c>
      <c r="P5211" s="66"/>
      <c r="Q5211" s="53"/>
      <c r="R5211" s="53"/>
      <c r="S5211" s="53"/>
      <c r="T5211" s="53"/>
      <c r="U5211" s="53"/>
      <c r="V5211" s="53"/>
      <c r="W5211" s="53"/>
      <c r="BY5211" s="53"/>
    </row>
    <row r="5212" spans="2:77" s="52" customFormat="1" ht="13" x14ac:dyDescent="0.3">
      <c r="B5212" s="53" t="s">
        <v>7180</v>
      </c>
      <c r="C5212" s="53" t="s">
        <v>192</v>
      </c>
      <c r="D5212" s="53" t="s">
        <v>7327</v>
      </c>
      <c r="E5212" s="53">
        <v>42.998199999999997</v>
      </c>
      <c r="F5212" s="53">
        <v>-1.620193</v>
      </c>
      <c r="G5212" s="54">
        <v>632.94970000000001</v>
      </c>
      <c r="H5212" s="53">
        <v>113</v>
      </c>
      <c r="I5212" s="53">
        <v>75</v>
      </c>
      <c r="J5212" s="53">
        <v>38</v>
      </c>
      <c r="K5212" s="52">
        <v>456</v>
      </c>
      <c r="L5212" s="52">
        <v>176.94970000000001</v>
      </c>
      <c r="M5212" s="55">
        <v>2</v>
      </c>
      <c r="N5212" s="61" t="s">
        <v>16</v>
      </c>
      <c r="P5212" s="66"/>
      <c r="Q5212" s="53"/>
      <c r="R5212" s="53"/>
      <c r="S5212" s="53"/>
      <c r="T5212" s="53"/>
      <c r="U5212" s="53"/>
      <c r="V5212" s="53"/>
      <c r="W5212" s="53"/>
      <c r="BY5212" s="53"/>
    </row>
    <row r="5213" spans="2:77" s="52" customFormat="1" ht="13" x14ac:dyDescent="0.3">
      <c r="B5213" s="53" t="s">
        <v>7180</v>
      </c>
      <c r="C5213" s="53" t="s">
        <v>192</v>
      </c>
      <c r="D5213" s="53" t="s">
        <v>7328</v>
      </c>
      <c r="E5213" s="53">
        <v>42.605029999999999</v>
      </c>
      <c r="F5213" s="53">
        <v>-2.4595539999999998</v>
      </c>
      <c r="G5213" s="54">
        <v>966.21659999999997</v>
      </c>
      <c r="H5213" s="53">
        <v>151</v>
      </c>
      <c r="I5213" s="53">
        <v>86</v>
      </c>
      <c r="J5213" s="53">
        <v>65</v>
      </c>
      <c r="K5213" s="52">
        <v>456</v>
      </c>
      <c r="L5213" s="52">
        <v>510.21659999999997</v>
      </c>
      <c r="M5213" s="55">
        <v>5</v>
      </c>
      <c r="N5213" s="61" t="s">
        <v>17</v>
      </c>
      <c r="P5213" s="66"/>
      <c r="Q5213" s="53"/>
      <c r="R5213" s="53"/>
      <c r="S5213" s="53"/>
      <c r="T5213" s="53"/>
      <c r="U5213" s="53"/>
      <c r="V5213" s="53"/>
      <c r="W5213" s="53"/>
      <c r="BY5213" s="53"/>
    </row>
    <row r="5214" spans="2:77" s="52" customFormat="1" ht="13" x14ac:dyDescent="0.3">
      <c r="B5214" s="53" t="s">
        <v>7180</v>
      </c>
      <c r="C5214" s="53" t="s">
        <v>192</v>
      </c>
      <c r="D5214" s="53" t="s">
        <v>7329</v>
      </c>
      <c r="E5214" s="53">
        <v>42.55874</v>
      </c>
      <c r="F5214" s="53">
        <v>-1.8486819999999999</v>
      </c>
      <c r="G5214" s="54">
        <v>397.05840000000001</v>
      </c>
      <c r="H5214" s="53">
        <v>2121</v>
      </c>
      <c r="I5214" s="53">
        <v>1149</v>
      </c>
      <c r="J5214" s="53">
        <v>972</v>
      </c>
      <c r="K5214" s="52">
        <v>456</v>
      </c>
      <c r="L5214" s="52">
        <v>-58.941599999999994</v>
      </c>
      <c r="M5214" s="55">
        <v>2</v>
      </c>
      <c r="N5214" s="61" t="s">
        <v>16</v>
      </c>
      <c r="P5214" s="66"/>
      <c r="Q5214" s="53"/>
      <c r="R5214" s="53"/>
      <c r="S5214" s="53"/>
      <c r="T5214" s="53"/>
      <c r="U5214" s="53"/>
      <c r="V5214" s="53"/>
      <c r="W5214" s="53"/>
      <c r="BY5214" s="53"/>
    </row>
    <row r="5215" spans="2:77" s="52" customFormat="1" ht="13" x14ac:dyDescent="0.3">
      <c r="B5215" s="53" t="s">
        <v>7180</v>
      </c>
      <c r="C5215" s="53" t="s">
        <v>192</v>
      </c>
      <c r="D5215" s="53" t="s">
        <v>7330</v>
      </c>
      <c r="E5215" s="53">
        <v>42.77948</v>
      </c>
      <c r="F5215" s="53">
        <v>-2.2573099999999999</v>
      </c>
      <c r="G5215" s="54">
        <v>771.81460000000004</v>
      </c>
      <c r="H5215" s="53">
        <v>112</v>
      </c>
      <c r="I5215" s="53">
        <v>53</v>
      </c>
      <c r="J5215" s="53">
        <v>59</v>
      </c>
      <c r="K5215" s="52">
        <v>456</v>
      </c>
      <c r="L5215" s="52">
        <v>315.81460000000004</v>
      </c>
      <c r="M5215" s="55">
        <v>4</v>
      </c>
      <c r="N5215" s="61" t="s">
        <v>17</v>
      </c>
      <c r="P5215" s="66"/>
      <c r="Q5215" s="53"/>
      <c r="R5215" s="53"/>
      <c r="S5215" s="53"/>
      <c r="T5215" s="53"/>
      <c r="U5215" s="53"/>
      <c r="V5215" s="53"/>
      <c r="W5215" s="53"/>
      <c r="BY5215" s="53"/>
    </row>
    <row r="5216" spans="2:77" s="52" customFormat="1" ht="13" x14ac:dyDescent="0.3">
      <c r="B5216" s="53" t="s">
        <v>7180</v>
      </c>
      <c r="C5216" s="53" t="s">
        <v>192</v>
      </c>
      <c r="D5216" s="53" t="s">
        <v>7331</v>
      </c>
      <c r="E5216" s="53">
        <v>42.993400000000001</v>
      </c>
      <c r="F5216" s="53">
        <v>-1.939244</v>
      </c>
      <c r="G5216" s="54">
        <v>667.3818</v>
      </c>
      <c r="H5216" s="53">
        <v>1023</v>
      </c>
      <c r="I5216" s="53">
        <v>570</v>
      </c>
      <c r="J5216" s="53">
        <v>453</v>
      </c>
      <c r="K5216" s="52">
        <v>456</v>
      </c>
      <c r="L5216" s="52">
        <v>211.3818</v>
      </c>
      <c r="M5216" s="55">
        <v>4</v>
      </c>
      <c r="N5216" s="61" t="s">
        <v>17</v>
      </c>
      <c r="P5216" s="66"/>
      <c r="Q5216" s="53"/>
      <c r="R5216" s="53"/>
      <c r="S5216" s="53"/>
      <c r="T5216" s="53"/>
      <c r="U5216" s="53"/>
      <c r="V5216" s="53"/>
      <c r="W5216" s="53"/>
      <c r="BY5216" s="53"/>
    </row>
    <row r="5217" spans="2:77" s="52" customFormat="1" ht="13" x14ac:dyDescent="0.3">
      <c r="B5217" s="53" t="s">
        <v>7180</v>
      </c>
      <c r="C5217" s="53" t="s">
        <v>192</v>
      </c>
      <c r="D5217" s="53" t="s">
        <v>7332</v>
      </c>
      <c r="E5217" s="53">
        <v>42.492699999999999</v>
      </c>
      <c r="F5217" s="53">
        <v>-2.2404899999999999</v>
      </c>
      <c r="G5217" s="54">
        <v>393.99489999999997</v>
      </c>
      <c r="H5217" s="53">
        <v>202</v>
      </c>
      <c r="I5217" s="53">
        <v>105</v>
      </c>
      <c r="J5217" s="53">
        <v>97</v>
      </c>
      <c r="K5217" s="52">
        <v>456</v>
      </c>
      <c r="L5217" s="52">
        <v>-62.005100000000027</v>
      </c>
      <c r="M5217" s="55">
        <v>2</v>
      </c>
      <c r="N5217" s="61" t="s">
        <v>16</v>
      </c>
      <c r="P5217" s="66"/>
      <c r="Q5217" s="53"/>
      <c r="R5217" s="53"/>
      <c r="S5217" s="53"/>
      <c r="T5217" s="53"/>
      <c r="U5217" s="53"/>
      <c r="V5217" s="53"/>
      <c r="W5217" s="53"/>
      <c r="BY5217" s="53"/>
    </row>
    <row r="5218" spans="2:77" s="52" customFormat="1" ht="13" x14ac:dyDescent="0.3">
      <c r="B5218" s="53" t="s">
        <v>7180</v>
      </c>
      <c r="C5218" s="53" t="s">
        <v>192</v>
      </c>
      <c r="D5218" s="53" t="s">
        <v>7333</v>
      </c>
      <c r="E5218" s="53">
        <v>42.607080000000003</v>
      </c>
      <c r="F5218" s="53">
        <v>-1.4069100000000001</v>
      </c>
      <c r="G5218" s="54">
        <v>591.13419999999996</v>
      </c>
      <c r="H5218" s="53">
        <v>55</v>
      </c>
      <c r="I5218" s="53">
        <v>33</v>
      </c>
      <c r="J5218" s="53">
        <v>22</v>
      </c>
      <c r="K5218" s="52">
        <v>456</v>
      </c>
      <c r="L5218" s="52">
        <v>135.13419999999996</v>
      </c>
      <c r="M5218" s="55">
        <v>2</v>
      </c>
      <c r="N5218" s="61" t="s">
        <v>16</v>
      </c>
      <c r="P5218" s="66"/>
      <c r="Q5218" s="53"/>
      <c r="R5218" s="53"/>
      <c r="S5218" s="53"/>
      <c r="T5218" s="53"/>
      <c r="U5218" s="53"/>
      <c r="V5218" s="53"/>
      <c r="W5218" s="53"/>
      <c r="BY5218" s="53"/>
    </row>
    <row r="5219" spans="2:77" s="52" customFormat="1" ht="13" x14ac:dyDescent="0.3">
      <c r="B5219" s="53" t="s">
        <v>7180</v>
      </c>
      <c r="C5219" s="53" t="s">
        <v>192</v>
      </c>
      <c r="D5219" s="53" t="s">
        <v>7334</v>
      </c>
      <c r="E5219" s="53">
        <v>42.711689999999997</v>
      </c>
      <c r="F5219" s="53">
        <v>-1.7722640000000001</v>
      </c>
      <c r="G5219" s="54">
        <v>476.29489999999998</v>
      </c>
      <c r="H5219" s="53">
        <v>106</v>
      </c>
      <c r="I5219" s="53">
        <v>56</v>
      </c>
      <c r="J5219" s="53">
        <v>50</v>
      </c>
      <c r="K5219" s="52">
        <v>456</v>
      </c>
      <c r="L5219" s="52">
        <v>20.294899999999984</v>
      </c>
      <c r="M5219" s="55">
        <v>2</v>
      </c>
      <c r="N5219" s="61" t="s">
        <v>16</v>
      </c>
      <c r="P5219" s="66"/>
      <c r="Q5219" s="53"/>
      <c r="R5219" s="53"/>
      <c r="S5219" s="53"/>
      <c r="T5219" s="53"/>
      <c r="U5219" s="53"/>
      <c r="V5219" s="53"/>
      <c r="W5219" s="53"/>
      <c r="BY5219" s="53"/>
    </row>
    <row r="5220" spans="2:77" s="52" customFormat="1" ht="13" x14ac:dyDescent="0.3">
      <c r="B5220" s="53" t="s">
        <v>7180</v>
      </c>
      <c r="C5220" s="53" t="s">
        <v>192</v>
      </c>
      <c r="D5220" s="53" t="s">
        <v>7335</v>
      </c>
      <c r="E5220" s="53">
        <v>42.64911</v>
      </c>
      <c r="F5220" s="53">
        <v>-2.1734559999999998</v>
      </c>
      <c r="G5220" s="54">
        <v>476.43759999999997</v>
      </c>
      <c r="H5220" s="53">
        <v>116</v>
      </c>
      <c r="I5220" s="53">
        <v>57</v>
      </c>
      <c r="J5220" s="53">
        <v>59</v>
      </c>
      <c r="K5220" s="52">
        <v>456</v>
      </c>
      <c r="L5220" s="52">
        <v>20.437599999999975</v>
      </c>
      <c r="M5220" s="55">
        <v>2</v>
      </c>
      <c r="N5220" s="61" t="s">
        <v>16</v>
      </c>
      <c r="P5220" s="66"/>
      <c r="Q5220" s="53"/>
      <c r="R5220" s="53"/>
      <c r="S5220" s="53"/>
      <c r="T5220" s="53"/>
      <c r="U5220" s="53"/>
      <c r="V5220" s="53"/>
      <c r="W5220" s="53"/>
      <c r="BY5220" s="53"/>
    </row>
    <row r="5221" spans="2:77" s="52" customFormat="1" ht="13" x14ac:dyDescent="0.3">
      <c r="B5221" s="53" t="s">
        <v>7180</v>
      </c>
      <c r="C5221" s="53" t="s">
        <v>192</v>
      </c>
      <c r="D5221" s="53" t="s">
        <v>7336</v>
      </c>
      <c r="E5221" s="53">
        <v>43.078789999999998</v>
      </c>
      <c r="F5221" s="53">
        <v>-1.9146080000000001</v>
      </c>
      <c r="G5221" s="54">
        <v>475.84460000000001</v>
      </c>
      <c r="H5221" s="53">
        <v>2920</v>
      </c>
      <c r="I5221" s="53">
        <v>1555</v>
      </c>
      <c r="J5221" s="53">
        <v>1365</v>
      </c>
      <c r="K5221" s="52">
        <v>456</v>
      </c>
      <c r="L5221" s="52">
        <v>19.844600000000014</v>
      </c>
      <c r="M5221" s="55">
        <v>2</v>
      </c>
      <c r="N5221" s="61" t="s">
        <v>16</v>
      </c>
      <c r="P5221" s="66"/>
      <c r="Q5221" s="53"/>
      <c r="R5221" s="53"/>
      <c r="S5221" s="53"/>
      <c r="T5221" s="53"/>
      <c r="U5221" s="53"/>
      <c r="V5221" s="53"/>
      <c r="W5221" s="53"/>
      <c r="BY5221" s="53"/>
    </row>
    <row r="5222" spans="2:77" s="52" customFormat="1" ht="13" x14ac:dyDescent="0.3">
      <c r="B5222" s="53" t="s">
        <v>7180</v>
      </c>
      <c r="C5222" s="53" t="s">
        <v>192</v>
      </c>
      <c r="D5222" s="53" t="s">
        <v>7337</v>
      </c>
      <c r="E5222" s="53">
        <v>43.001300000000001</v>
      </c>
      <c r="F5222" s="53">
        <v>-1.8919159999999999</v>
      </c>
      <c r="G5222" s="54">
        <v>567.67349999999999</v>
      </c>
      <c r="H5222" s="53">
        <v>1386</v>
      </c>
      <c r="I5222" s="53">
        <v>695</v>
      </c>
      <c r="J5222" s="53">
        <v>691</v>
      </c>
      <c r="K5222" s="52">
        <v>456</v>
      </c>
      <c r="L5222" s="52">
        <v>111.67349999999999</v>
      </c>
      <c r="M5222" s="55">
        <v>2</v>
      </c>
      <c r="N5222" s="61" t="s">
        <v>16</v>
      </c>
      <c r="P5222" s="66"/>
      <c r="Q5222" s="53"/>
      <c r="R5222" s="53"/>
      <c r="S5222" s="53"/>
      <c r="T5222" s="53"/>
      <c r="U5222" s="53"/>
      <c r="V5222" s="53"/>
      <c r="W5222" s="53"/>
      <c r="BY5222" s="53"/>
    </row>
    <row r="5223" spans="2:77" s="52" customFormat="1" ht="13" x14ac:dyDescent="0.3">
      <c r="B5223" s="53" t="s">
        <v>7180</v>
      </c>
      <c r="C5223" s="53" t="s">
        <v>192</v>
      </c>
      <c r="D5223" s="53" t="s">
        <v>7338</v>
      </c>
      <c r="E5223" s="53">
        <v>42.645240000000001</v>
      </c>
      <c r="F5223" s="53">
        <v>-1.519539</v>
      </c>
      <c r="G5223" s="54">
        <v>767.56150000000002</v>
      </c>
      <c r="H5223" s="53">
        <v>272</v>
      </c>
      <c r="I5223" s="53">
        <v>174</v>
      </c>
      <c r="J5223" s="53">
        <v>98</v>
      </c>
      <c r="K5223" s="52">
        <v>456</v>
      </c>
      <c r="L5223" s="52">
        <v>311.56150000000002</v>
      </c>
      <c r="M5223" s="55">
        <v>4</v>
      </c>
      <c r="N5223" s="61" t="s">
        <v>17</v>
      </c>
      <c r="P5223" s="66"/>
      <c r="Q5223" s="53"/>
      <c r="R5223" s="53"/>
      <c r="S5223" s="53"/>
      <c r="T5223" s="53"/>
      <c r="U5223" s="53"/>
      <c r="V5223" s="53"/>
      <c r="W5223" s="53"/>
      <c r="BY5223" s="53"/>
    </row>
    <row r="5224" spans="2:77" s="52" customFormat="1" ht="13" x14ac:dyDescent="0.3">
      <c r="B5224" s="53" t="s">
        <v>7180</v>
      </c>
      <c r="C5224" s="53" t="s">
        <v>192</v>
      </c>
      <c r="D5224" s="53" t="s">
        <v>7339</v>
      </c>
      <c r="E5224" s="53">
        <v>42.56644</v>
      </c>
      <c r="F5224" s="53">
        <v>-1.5008589999999999</v>
      </c>
      <c r="G5224" s="54">
        <v>614.09580000000005</v>
      </c>
      <c r="H5224" s="53">
        <v>84</v>
      </c>
      <c r="I5224" s="53">
        <v>45</v>
      </c>
      <c r="J5224" s="53">
        <v>39</v>
      </c>
      <c r="K5224" s="52">
        <v>456</v>
      </c>
      <c r="L5224" s="52">
        <v>158.09580000000005</v>
      </c>
      <c r="M5224" s="55">
        <v>2</v>
      </c>
      <c r="N5224" s="61" t="s">
        <v>16</v>
      </c>
      <c r="P5224" s="66"/>
      <c r="Q5224" s="53"/>
      <c r="R5224" s="53"/>
      <c r="S5224" s="53"/>
      <c r="T5224" s="53"/>
      <c r="U5224" s="53"/>
      <c r="V5224" s="53"/>
      <c r="W5224" s="53"/>
      <c r="BY5224" s="53"/>
    </row>
    <row r="5225" spans="2:77" s="52" customFormat="1" ht="13" x14ac:dyDescent="0.3">
      <c r="B5225" s="53" t="s">
        <v>7180</v>
      </c>
      <c r="C5225" s="53" t="s">
        <v>192</v>
      </c>
      <c r="D5225" s="53" t="s">
        <v>7340</v>
      </c>
      <c r="E5225" s="53">
        <v>42.482970000000002</v>
      </c>
      <c r="F5225" s="53">
        <v>-1.972567</v>
      </c>
      <c r="G5225" s="54">
        <v>435.66590000000002</v>
      </c>
      <c r="H5225" s="53">
        <v>1905</v>
      </c>
      <c r="I5225" s="53">
        <v>983</v>
      </c>
      <c r="J5225" s="53">
        <v>922</v>
      </c>
      <c r="K5225" s="52">
        <v>456</v>
      </c>
      <c r="L5225" s="52">
        <v>-20.334099999999978</v>
      </c>
      <c r="M5225" s="55">
        <v>2</v>
      </c>
      <c r="N5225" s="61" t="s">
        <v>16</v>
      </c>
      <c r="P5225" s="66"/>
      <c r="Q5225" s="53"/>
      <c r="R5225" s="53"/>
      <c r="S5225" s="53"/>
      <c r="T5225" s="53"/>
      <c r="U5225" s="53"/>
      <c r="V5225" s="53"/>
      <c r="W5225" s="53"/>
      <c r="BY5225" s="53"/>
    </row>
    <row r="5226" spans="2:77" s="52" customFormat="1" ht="13" x14ac:dyDescent="0.3">
      <c r="B5226" s="53" t="s">
        <v>7180</v>
      </c>
      <c r="C5226" s="53" t="s">
        <v>192</v>
      </c>
      <c r="D5226" s="53" t="s">
        <v>7341</v>
      </c>
      <c r="E5226" s="53">
        <v>43.246789999999997</v>
      </c>
      <c r="F5226" s="53">
        <v>-1.7038530000000001</v>
      </c>
      <c r="G5226" s="54">
        <v>77.677769999999995</v>
      </c>
      <c r="H5226" s="53">
        <v>2808</v>
      </c>
      <c r="I5226" s="53">
        <v>1450</v>
      </c>
      <c r="J5226" s="53">
        <v>1358</v>
      </c>
      <c r="K5226" s="52">
        <v>456</v>
      </c>
      <c r="L5226" s="52">
        <v>-378.32222999999999</v>
      </c>
      <c r="M5226" s="55">
        <v>2</v>
      </c>
      <c r="N5226" s="61" t="s">
        <v>16</v>
      </c>
      <c r="P5226" s="66"/>
      <c r="Q5226" s="53"/>
      <c r="R5226" s="53"/>
      <c r="S5226" s="53"/>
      <c r="T5226" s="53"/>
      <c r="U5226" s="53"/>
      <c r="V5226" s="53"/>
      <c r="W5226" s="53"/>
      <c r="BY5226" s="53"/>
    </row>
    <row r="5227" spans="2:77" s="52" customFormat="1" ht="13" x14ac:dyDescent="0.3">
      <c r="B5227" s="53" t="s">
        <v>7180</v>
      </c>
      <c r="C5227" s="53" t="s">
        <v>192</v>
      </c>
      <c r="D5227" s="53" t="s">
        <v>7342</v>
      </c>
      <c r="E5227" s="53">
        <v>42.778010000000002</v>
      </c>
      <c r="F5227" s="53">
        <v>-1.994227</v>
      </c>
      <c r="G5227" s="54">
        <v>823.17690000000005</v>
      </c>
      <c r="H5227" s="53">
        <v>266</v>
      </c>
      <c r="I5227" s="53">
        <v>154</v>
      </c>
      <c r="J5227" s="53">
        <v>112</v>
      </c>
      <c r="K5227" s="52">
        <v>456</v>
      </c>
      <c r="L5227" s="52">
        <v>367.17690000000005</v>
      </c>
      <c r="M5227" s="55">
        <v>4</v>
      </c>
      <c r="N5227" s="61" t="s">
        <v>17</v>
      </c>
      <c r="P5227" s="66"/>
      <c r="Q5227" s="53"/>
      <c r="R5227" s="53"/>
      <c r="S5227" s="53"/>
      <c r="T5227" s="53"/>
      <c r="U5227" s="53"/>
      <c r="V5227" s="53"/>
      <c r="W5227" s="53"/>
      <c r="BY5227" s="53"/>
    </row>
    <row r="5228" spans="2:77" s="52" customFormat="1" ht="13" x14ac:dyDescent="0.3">
      <c r="B5228" s="53" t="s">
        <v>7180</v>
      </c>
      <c r="C5228" s="53" t="s">
        <v>192</v>
      </c>
      <c r="D5228" s="53" t="s">
        <v>7343</v>
      </c>
      <c r="E5228" s="53">
        <v>42.618899999999996</v>
      </c>
      <c r="F5228" s="53">
        <v>-1.2755380000000001</v>
      </c>
      <c r="G5228" s="54">
        <v>434.2063</v>
      </c>
      <c r="H5228" s="53">
        <v>335</v>
      </c>
      <c r="I5228" s="53">
        <v>159</v>
      </c>
      <c r="J5228" s="53">
        <v>176</v>
      </c>
      <c r="K5228" s="52">
        <v>456</v>
      </c>
      <c r="L5228" s="52">
        <v>-21.793700000000001</v>
      </c>
      <c r="M5228" s="55">
        <v>2</v>
      </c>
      <c r="N5228" s="61" t="s">
        <v>16</v>
      </c>
      <c r="P5228" s="66"/>
      <c r="Q5228" s="53"/>
      <c r="R5228" s="53"/>
      <c r="S5228" s="53"/>
      <c r="T5228" s="53"/>
      <c r="U5228" s="53"/>
      <c r="V5228" s="53"/>
      <c r="W5228" s="53"/>
      <c r="BY5228" s="53"/>
    </row>
    <row r="5229" spans="2:77" s="52" customFormat="1" ht="13" x14ac:dyDescent="0.3">
      <c r="B5229" s="53" t="s">
        <v>7180</v>
      </c>
      <c r="C5229" s="53" t="s">
        <v>192</v>
      </c>
      <c r="D5229" s="53" t="s">
        <v>7344</v>
      </c>
      <c r="E5229" s="53">
        <v>42.79815</v>
      </c>
      <c r="F5229" s="53">
        <v>-1.467238</v>
      </c>
      <c r="G5229" s="54">
        <v>533.15430000000003</v>
      </c>
      <c r="H5229" s="53">
        <v>308</v>
      </c>
      <c r="I5229" s="53">
        <v>184</v>
      </c>
      <c r="J5229" s="53">
        <v>124</v>
      </c>
      <c r="K5229" s="52">
        <v>456</v>
      </c>
      <c r="L5229" s="52">
        <v>77.154300000000035</v>
      </c>
      <c r="M5229" s="55">
        <v>2</v>
      </c>
      <c r="N5229" s="61" t="s">
        <v>16</v>
      </c>
      <c r="P5229" s="66"/>
      <c r="Q5229" s="53"/>
      <c r="R5229" s="53"/>
      <c r="S5229" s="53"/>
      <c r="T5229" s="53"/>
      <c r="U5229" s="53"/>
      <c r="V5229" s="53"/>
      <c r="W5229" s="53"/>
      <c r="BY5229" s="53"/>
    </row>
    <row r="5230" spans="2:77" s="52" customFormat="1" ht="13" x14ac:dyDescent="0.3">
      <c r="B5230" s="53" t="s">
        <v>7180</v>
      </c>
      <c r="C5230" s="53" t="s">
        <v>192</v>
      </c>
      <c r="D5230" s="53" t="s">
        <v>7345</v>
      </c>
      <c r="E5230" s="53">
        <v>42.424590000000002</v>
      </c>
      <c r="F5230" s="53">
        <v>-2.0783640000000001</v>
      </c>
      <c r="G5230" s="54">
        <v>329.66539999999998</v>
      </c>
      <c r="H5230" s="53">
        <v>4939</v>
      </c>
      <c r="I5230" s="53">
        <v>2497</v>
      </c>
      <c r="J5230" s="53">
        <v>2442</v>
      </c>
      <c r="K5230" s="52">
        <v>456</v>
      </c>
      <c r="L5230" s="52">
        <v>-126.33460000000002</v>
      </c>
      <c r="M5230" s="55">
        <v>2</v>
      </c>
      <c r="N5230" s="61" t="s">
        <v>16</v>
      </c>
      <c r="P5230" s="66"/>
      <c r="Q5230" s="53"/>
      <c r="R5230" s="53"/>
      <c r="S5230" s="53"/>
      <c r="T5230" s="53"/>
      <c r="U5230" s="53"/>
      <c r="V5230" s="53"/>
      <c r="W5230" s="53"/>
      <c r="BY5230" s="53"/>
    </row>
    <row r="5231" spans="2:77" s="52" customFormat="1" ht="13" x14ac:dyDescent="0.3">
      <c r="B5231" s="53" t="s">
        <v>7180</v>
      </c>
      <c r="C5231" s="53" t="s">
        <v>192</v>
      </c>
      <c r="D5231" s="53" t="s">
        <v>7346</v>
      </c>
      <c r="E5231" s="53">
        <v>42.757219999999997</v>
      </c>
      <c r="F5231" s="53">
        <v>-1.385556</v>
      </c>
      <c r="G5231" s="54">
        <v>480.79349999999999</v>
      </c>
      <c r="H5231" s="53">
        <v>315</v>
      </c>
      <c r="I5231" s="53">
        <v>168</v>
      </c>
      <c r="J5231" s="53">
        <v>147</v>
      </c>
      <c r="K5231" s="52">
        <v>456</v>
      </c>
      <c r="L5231" s="52">
        <v>24.793499999999995</v>
      </c>
      <c r="M5231" s="55">
        <v>2</v>
      </c>
      <c r="N5231" s="61" t="s">
        <v>16</v>
      </c>
      <c r="P5231" s="66"/>
      <c r="Q5231" s="53"/>
      <c r="R5231" s="53"/>
      <c r="S5231" s="53"/>
      <c r="T5231" s="53"/>
      <c r="U5231" s="53"/>
      <c r="V5231" s="53"/>
      <c r="W5231" s="53"/>
      <c r="BY5231" s="53"/>
    </row>
    <row r="5232" spans="2:77" s="52" customFormat="1" ht="13" x14ac:dyDescent="0.3">
      <c r="B5232" s="53" t="s">
        <v>7180</v>
      </c>
      <c r="C5232" s="53" t="s">
        <v>192</v>
      </c>
      <c r="D5232" s="53" t="s">
        <v>7347</v>
      </c>
      <c r="E5232" s="53">
        <v>42.652889999999999</v>
      </c>
      <c r="F5232" s="53">
        <v>-1.307247</v>
      </c>
      <c r="G5232" s="54">
        <v>468.27980000000002</v>
      </c>
      <c r="H5232" s="53">
        <v>1397</v>
      </c>
      <c r="I5232" s="53">
        <v>744</v>
      </c>
      <c r="J5232" s="53">
        <v>653</v>
      </c>
      <c r="K5232" s="52">
        <v>456</v>
      </c>
      <c r="L5232" s="52">
        <v>12.279800000000023</v>
      </c>
      <c r="M5232" s="55">
        <v>2</v>
      </c>
      <c r="N5232" s="61" t="s">
        <v>16</v>
      </c>
      <c r="P5232" s="66"/>
      <c r="Q5232" s="53"/>
      <c r="R5232" s="53"/>
      <c r="S5232" s="53"/>
      <c r="T5232" s="53"/>
      <c r="U5232" s="53"/>
      <c r="V5232" s="53"/>
      <c r="W5232" s="53"/>
      <c r="BY5232" s="53"/>
    </row>
    <row r="5233" spans="2:77" s="52" customFormat="1" ht="13" x14ac:dyDescent="0.3">
      <c r="B5233" s="53" t="s">
        <v>7180</v>
      </c>
      <c r="C5233" s="53" t="s">
        <v>192</v>
      </c>
      <c r="D5233" s="53" t="s">
        <v>7348</v>
      </c>
      <c r="E5233" s="53">
        <v>42.611719999999998</v>
      </c>
      <c r="F5233" s="53">
        <v>-2.099288</v>
      </c>
      <c r="G5233" s="54">
        <v>595.07889999999998</v>
      </c>
      <c r="H5233" s="53">
        <v>146</v>
      </c>
      <c r="I5233" s="53">
        <v>78</v>
      </c>
      <c r="J5233" s="53">
        <v>68</v>
      </c>
      <c r="K5233" s="52">
        <v>456</v>
      </c>
      <c r="L5233" s="52">
        <v>139.07889999999998</v>
      </c>
      <c r="M5233" s="55">
        <v>2</v>
      </c>
      <c r="N5233" s="61" t="s">
        <v>16</v>
      </c>
      <c r="P5233" s="66"/>
      <c r="Q5233" s="53"/>
      <c r="R5233" s="53"/>
      <c r="S5233" s="53"/>
      <c r="T5233" s="53"/>
      <c r="U5233" s="53"/>
      <c r="V5233" s="53"/>
      <c r="W5233" s="53"/>
      <c r="BY5233" s="53"/>
    </row>
    <row r="5234" spans="2:77" s="52" customFormat="1" ht="13" x14ac:dyDescent="0.3">
      <c r="B5234" s="53" t="s">
        <v>7180</v>
      </c>
      <c r="C5234" s="53" t="s">
        <v>192</v>
      </c>
      <c r="D5234" s="53" t="s">
        <v>7349</v>
      </c>
      <c r="E5234" s="53">
        <v>43.091920000000002</v>
      </c>
      <c r="F5234" s="53">
        <v>-1.3024519999999999</v>
      </c>
      <c r="G5234" s="54">
        <v>364.55799999999999</v>
      </c>
      <c r="H5234" s="53">
        <v>418</v>
      </c>
      <c r="I5234" s="53">
        <v>218</v>
      </c>
      <c r="J5234" s="53">
        <v>200</v>
      </c>
      <c r="K5234" s="52">
        <v>456</v>
      </c>
      <c r="L5234" s="52">
        <v>-91.442000000000007</v>
      </c>
      <c r="M5234" s="55">
        <v>2</v>
      </c>
      <c r="N5234" s="61" t="s">
        <v>16</v>
      </c>
      <c r="P5234" s="66"/>
      <c r="Q5234" s="53"/>
      <c r="R5234" s="53"/>
      <c r="S5234" s="53"/>
      <c r="T5234" s="53"/>
      <c r="U5234" s="53"/>
      <c r="V5234" s="53"/>
      <c r="W5234" s="53"/>
      <c r="BY5234" s="53"/>
    </row>
    <row r="5235" spans="2:77" s="52" customFormat="1" ht="13" x14ac:dyDescent="0.3">
      <c r="B5235" s="53" t="s">
        <v>7180</v>
      </c>
      <c r="C5235" s="53" t="s">
        <v>192</v>
      </c>
      <c r="D5235" s="53" t="s">
        <v>7350</v>
      </c>
      <c r="E5235" s="53">
        <v>42.66977</v>
      </c>
      <c r="F5235" s="53">
        <v>-1.86277</v>
      </c>
      <c r="G5235" s="54">
        <v>456.92520000000002</v>
      </c>
      <c r="H5235" s="53">
        <v>389</v>
      </c>
      <c r="I5235" s="53">
        <v>207</v>
      </c>
      <c r="J5235" s="53">
        <v>182</v>
      </c>
      <c r="K5235" s="52">
        <v>456</v>
      </c>
      <c r="L5235" s="52">
        <v>0.92520000000001801</v>
      </c>
      <c r="M5235" s="55">
        <v>2</v>
      </c>
      <c r="N5235" s="61" t="s">
        <v>16</v>
      </c>
      <c r="P5235" s="66"/>
      <c r="Q5235" s="53"/>
      <c r="R5235" s="53"/>
      <c r="S5235" s="53"/>
      <c r="T5235" s="53"/>
      <c r="U5235" s="53"/>
      <c r="V5235" s="53"/>
      <c r="W5235" s="53"/>
      <c r="BY5235" s="53"/>
    </row>
    <row r="5236" spans="2:77" s="52" customFormat="1" ht="13" x14ac:dyDescent="0.3">
      <c r="B5236" s="53" t="s">
        <v>7180</v>
      </c>
      <c r="C5236" s="53" t="s">
        <v>192</v>
      </c>
      <c r="D5236" s="53" t="s">
        <v>7351</v>
      </c>
      <c r="E5236" s="53">
        <v>42.629649999999998</v>
      </c>
      <c r="F5236" s="53">
        <v>-2.439308</v>
      </c>
      <c r="G5236" s="54">
        <v>631.99170000000004</v>
      </c>
      <c r="H5236" s="53">
        <v>56</v>
      </c>
      <c r="I5236" s="53">
        <v>29</v>
      </c>
      <c r="J5236" s="53">
        <v>27</v>
      </c>
      <c r="K5236" s="52">
        <v>456</v>
      </c>
      <c r="L5236" s="52">
        <v>175.99170000000004</v>
      </c>
      <c r="M5236" s="55">
        <v>2</v>
      </c>
      <c r="N5236" s="61" t="s">
        <v>16</v>
      </c>
      <c r="P5236" s="66"/>
      <c r="Q5236" s="53"/>
      <c r="R5236" s="53"/>
      <c r="S5236" s="53"/>
      <c r="T5236" s="53"/>
      <c r="U5236" s="53"/>
      <c r="V5236" s="53"/>
      <c r="W5236" s="53"/>
      <c r="BY5236" s="53"/>
    </row>
    <row r="5237" spans="2:77" s="52" customFormat="1" ht="13" x14ac:dyDescent="0.3">
      <c r="B5237" s="53" t="s">
        <v>7180</v>
      </c>
      <c r="C5237" s="53" t="s">
        <v>192</v>
      </c>
      <c r="D5237" s="53" t="s">
        <v>7352</v>
      </c>
      <c r="E5237" s="53">
        <v>42.326439999999998</v>
      </c>
      <c r="F5237" s="53">
        <v>-1.7392590000000001</v>
      </c>
      <c r="G5237" s="54">
        <v>293.01339999999999</v>
      </c>
      <c r="H5237" s="53">
        <v>2834</v>
      </c>
      <c r="I5237" s="53">
        <v>1441</v>
      </c>
      <c r="J5237" s="53">
        <v>1393</v>
      </c>
      <c r="K5237" s="52">
        <v>456</v>
      </c>
      <c r="L5237" s="52">
        <v>-162.98660000000001</v>
      </c>
      <c r="M5237" s="55">
        <v>2</v>
      </c>
      <c r="N5237" s="61" t="s">
        <v>16</v>
      </c>
      <c r="P5237" s="66"/>
      <c r="Q5237" s="53"/>
      <c r="R5237" s="53"/>
      <c r="S5237" s="53"/>
      <c r="T5237" s="53"/>
      <c r="U5237" s="53"/>
      <c r="V5237" s="53"/>
      <c r="W5237" s="53"/>
      <c r="BY5237" s="53"/>
    </row>
    <row r="5238" spans="2:77" s="52" customFormat="1" ht="13" x14ac:dyDescent="0.3">
      <c r="B5238" s="53" t="s">
        <v>7180</v>
      </c>
      <c r="C5238" s="53" t="s">
        <v>192</v>
      </c>
      <c r="D5238" s="53" t="s">
        <v>7353</v>
      </c>
      <c r="E5238" s="53">
        <v>42.358469999999997</v>
      </c>
      <c r="F5238" s="53">
        <v>-1.548073</v>
      </c>
      <c r="G5238" s="54">
        <v>351.44839999999999</v>
      </c>
      <c r="H5238" s="53">
        <v>780</v>
      </c>
      <c r="I5238" s="53">
        <v>397</v>
      </c>
      <c r="J5238" s="53">
        <v>383</v>
      </c>
      <c r="K5238" s="52">
        <v>456</v>
      </c>
      <c r="L5238" s="52">
        <v>-104.55160000000001</v>
      </c>
      <c r="M5238" s="55">
        <v>2</v>
      </c>
      <c r="N5238" s="61" t="s">
        <v>16</v>
      </c>
      <c r="P5238" s="66"/>
      <c r="Q5238" s="53"/>
      <c r="R5238" s="53"/>
      <c r="S5238" s="53"/>
      <c r="T5238" s="53"/>
      <c r="U5238" s="53"/>
      <c r="V5238" s="53"/>
      <c r="W5238" s="53"/>
      <c r="BY5238" s="53"/>
    </row>
    <row r="5239" spans="2:77" s="52" customFormat="1" ht="13" x14ac:dyDescent="0.3">
      <c r="B5239" s="53" t="s">
        <v>7180</v>
      </c>
      <c r="C5239" s="53" t="s">
        <v>192</v>
      </c>
      <c r="D5239" s="53" t="s">
        <v>7354</v>
      </c>
      <c r="E5239" s="53">
        <v>42.444540000000003</v>
      </c>
      <c r="F5239" s="53">
        <v>-2.2008999999999999</v>
      </c>
      <c r="G5239" s="54">
        <v>358.88959999999997</v>
      </c>
      <c r="H5239" s="53">
        <v>3814</v>
      </c>
      <c r="I5239" s="53">
        <v>1942</v>
      </c>
      <c r="J5239" s="53">
        <v>1872</v>
      </c>
      <c r="K5239" s="52">
        <v>456</v>
      </c>
      <c r="L5239" s="52">
        <v>-97.110400000000027</v>
      </c>
      <c r="M5239" s="55">
        <v>2</v>
      </c>
      <c r="N5239" s="61" t="s">
        <v>16</v>
      </c>
      <c r="P5239" s="66"/>
      <c r="Q5239" s="53"/>
      <c r="R5239" s="53"/>
      <c r="S5239" s="53"/>
      <c r="T5239" s="53"/>
      <c r="U5239" s="53"/>
      <c r="V5239" s="53"/>
      <c r="W5239" s="53"/>
      <c r="BY5239" s="53"/>
    </row>
    <row r="5240" spans="2:77" s="52" customFormat="1" ht="13" x14ac:dyDescent="0.3">
      <c r="B5240" s="53" t="s">
        <v>7180</v>
      </c>
      <c r="C5240" s="53" t="s">
        <v>192</v>
      </c>
      <c r="D5240" s="53" t="s">
        <v>7355</v>
      </c>
      <c r="E5240" s="53">
        <v>42.641620000000003</v>
      </c>
      <c r="F5240" s="53">
        <v>-2.234998</v>
      </c>
      <c r="G5240" s="54">
        <v>648.1318</v>
      </c>
      <c r="H5240" s="53">
        <v>308</v>
      </c>
      <c r="I5240" s="53">
        <v>146</v>
      </c>
      <c r="J5240" s="53">
        <v>162</v>
      </c>
      <c r="K5240" s="52">
        <v>456</v>
      </c>
      <c r="L5240" s="52">
        <v>192.1318</v>
      </c>
      <c r="M5240" s="55">
        <v>2</v>
      </c>
      <c r="N5240" s="61" t="s">
        <v>16</v>
      </c>
      <c r="P5240" s="66"/>
      <c r="Q5240" s="53"/>
      <c r="R5240" s="53"/>
      <c r="S5240" s="53"/>
      <c r="T5240" s="53"/>
      <c r="U5240" s="53"/>
      <c r="V5240" s="53"/>
      <c r="W5240" s="53"/>
      <c r="BY5240" s="53"/>
    </row>
    <row r="5241" spans="2:77" s="52" customFormat="1" ht="13" x14ac:dyDescent="0.3">
      <c r="B5241" s="53" t="s">
        <v>7180</v>
      </c>
      <c r="C5241" s="53" t="s">
        <v>192</v>
      </c>
      <c r="D5241" s="53" t="s">
        <v>7356</v>
      </c>
      <c r="E5241" s="53">
        <v>42.628430000000002</v>
      </c>
      <c r="F5241" s="53">
        <v>-1.8354839999999999</v>
      </c>
      <c r="G5241" s="54">
        <v>400.2758</v>
      </c>
      <c r="H5241" s="53">
        <v>1062</v>
      </c>
      <c r="I5241" s="53">
        <v>557</v>
      </c>
      <c r="J5241" s="53">
        <v>505</v>
      </c>
      <c r="K5241" s="52">
        <v>456</v>
      </c>
      <c r="L5241" s="52">
        <v>-55.724199999999996</v>
      </c>
      <c r="M5241" s="55">
        <v>2</v>
      </c>
      <c r="N5241" s="61" t="s">
        <v>16</v>
      </c>
      <c r="P5241" s="66"/>
      <c r="Q5241" s="53"/>
      <c r="R5241" s="53"/>
      <c r="S5241" s="53"/>
      <c r="T5241" s="53"/>
      <c r="U5241" s="53"/>
      <c r="V5241" s="53"/>
      <c r="W5241" s="53"/>
      <c r="BY5241" s="53"/>
    </row>
    <row r="5242" spans="2:77" s="52" customFormat="1" ht="13" x14ac:dyDescent="0.3">
      <c r="B5242" s="53" t="s">
        <v>7180</v>
      </c>
      <c r="C5242" s="53" t="s">
        <v>192</v>
      </c>
      <c r="D5242" s="53" t="s">
        <v>7357</v>
      </c>
      <c r="E5242" s="53">
        <v>42.676670000000001</v>
      </c>
      <c r="F5242" s="53">
        <v>-2.1295959999999998</v>
      </c>
      <c r="G5242" s="54">
        <v>526.50959999999998</v>
      </c>
      <c r="H5242" s="53">
        <v>283</v>
      </c>
      <c r="I5242" s="53">
        <v>162</v>
      </c>
      <c r="J5242" s="53">
        <v>121</v>
      </c>
      <c r="K5242" s="52">
        <v>456</v>
      </c>
      <c r="L5242" s="52">
        <v>70.509599999999978</v>
      </c>
      <c r="M5242" s="55">
        <v>2</v>
      </c>
      <c r="N5242" s="61" t="s">
        <v>16</v>
      </c>
      <c r="P5242" s="66"/>
      <c r="Q5242" s="53"/>
      <c r="R5242" s="53"/>
      <c r="S5242" s="53"/>
      <c r="T5242" s="53"/>
      <c r="U5242" s="53"/>
      <c r="V5242" s="53"/>
      <c r="W5242" s="53"/>
      <c r="BY5242" s="53"/>
    </row>
    <row r="5243" spans="2:77" s="52" customFormat="1" ht="13" x14ac:dyDescent="0.3">
      <c r="B5243" s="53" t="s">
        <v>7180</v>
      </c>
      <c r="C5243" s="53" t="s">
        <v>192</v>
      </c>
      <c r="D5243" s="53" t="s">
        <v>7358</v>
      </c>
      <c r="E5243" s="53">
        <v>42.241239999999998</v>
      </c>
      <c r="F5243" s="53">
        <v>-1.7630650000000001</v>
      </c>
      <c r="G5243" s="54">
        <v>294.12040000000002</v>
      </c>
      <c r="H5243" s="53">
        <v>3394</v>
      </c>
      <c r="I5243" s="53">
        <v>1736</v>
      </c>
      <c r="J5243" s="53">
        <v>1658</v>
      </c>
      <c r="K5243" s="52">
        <v>456</v>
      </c>
      <c r="L5243" s="52">
        <v>-161.87959999999998</v>
      </c>
      <c r="M5243" s="55">
        <v>2</v>
      </c>
      <c r="N5243" s="61" t="s">
        <v>16</v>
      </c>
      <c r="P5243" s="66"/>
      <c r="Q5243" s="53"/>
      <c r="R5243" s="53"/>
      <c r="S5243" s="53"/>
      <c r="T5243" s="53"/>
      <c r="U5243" s="53"/>
      <c r="V5243" s="53"/>
      <c r="W5243" s="53"/>
      <c r="BY5243" s="53"/>
    </row>
    <row r="5244" spans="2:77" s="52" customFormat="1" ht="13" x14ac:dyDescent="0.3">
      <c r="B5244" s="53" t="s">
        <v>7180</v>
      </c>
      <c r="C5244" s="53" t="s">
        <v>192</v>
      </c>
      <c r="D5244" s="53" t="s">
        <v>7359</v>
      </c>
      <c r="E5244" s="53">
        <v>42.62218</v>
      </c>
      <c r="F5244" s="53">
        <v>-2.2789830000000002</v>
      </c>
      <c r="G5244" s="54">
        <v>644</v>
      </c>
      <c r="H5244" s="53">
        <v>45</v>
      </c>
      <c r="I5244" s="53">
        <v>21</v>
      </c>
      <c r="J5244" s="53">
        <v>24</v>
      </c>
      <c r="K5244" s="52">
        <v>456</v>
      </c>
      <c r="L5244" s="52">
        <v>188</v>
      </c>
      <c r="M5244" s="55">
        <v>2</v>
      </c>
      <c r="N5244" s="61" t="s">
        <v>16</v>
      </c>
      <c r="P5244" s="66"/>
      <c r="Q5244" s="53"/>
      <c r="R5244" s="53"/>
      <c r="S5244" s="53"/>
      <c r="T5244" s="53"/>
      <c r="U5244" s="53"/>
      <c r="V5244" s="53"/>
      <c r="W5244" s="53"/>
      <c r="BY5244" s="53"/>
    </row>
    <row r="5245" spans="2:77" s="52" customFormat="1" ht="13" x14ac:dyDescent="0.3">
      <c r="B5245" s="53" t="s">
        <v>7180</v>
      </c>
      <c r="C5245" s="53" t="s">
        <v>192</v>
      </c>
      <c r="D5245" s="53" t="s">
        <v>7360</v>
      </c>
      <c r="E5245" s="53">
        <v>42.483539999999998</v>
      </c>
      <c r="F5245" s="53">
        <v>-1.82951</v>
      </c>
      <c r="G5245" s="54">
        <v>337.39499999999998</v>
      </c>
      <c r="H5245" s="53">
        <v>957</v>
      </c>
      <c r="I5245" s="53">
        <v>486</v>
      </c>
      <c r="J5245" s="53">
        <v>471</v>
      </c>
      <c r="K5245" s="52">
        <v>456</v>
      </c>
      <c r="L5245" s="52">
        <v>-118.60500000000002</v>
      </c>
      <c r="M5245" s="55">
        <v>2</v>
      </c>
      <c r="N5245" s="61" t="s">
        <v>16</v>
      </c>
      <c r="P5245" s="66"/>
      <c r="Q5245" s="53"/>
      <c r="R5245" s="53"/>
      <c r="S5245" s="53"/>
      <c r="T5245" s="53"/>
      <c r="U5245" s="53"/>
      <c r="V5245" s="53"/>
      <c r="W5245" s="53"/>
      <c r="BY5245" s="53"/>
    </row>
    <row r="5246" spans="2:77" s="52" customFormat="1" ht="13" x14ac:dyDescent="0.3">
      <c r="B5246" s="53" t="s">
        <v>7180</v>
      </c>
      <c r="C5246" s="53" t="s">
        <v>192</v>
      </c>
      <c r="D5246" s="53" t="s">
        <v>7361</v>
      </c>
      <c r="E5246" s="53">
        <v>42.704639999999998</v>
      </c>
      <c r="F5246" s="53">
        <v>-1.5064090000000001</v>
      </c>
      <c r="G5246" s="54">
        <v>544.65459999999996</v>
      </c>
      <c r="H5246" s="53">
        <v>468</v>
      </c>
      <c r="I5246" s="53">
        <v>245</v>
      </c>
      <c r="J5246" s="53">
        <v>223</v>
      </c>
      <c r="K5246" s="52">
        <v>456</v>
      </c>
      <c r="L5246" s="52">
        <v>88.654599999999959</v>
      </c>
      <c r="M5246" s="55">
        <v>2</v>
      </c>
      <c r="N5246" s="61" t="s">
        <v>16</v>
      </c>
      <c r="P5246" s="66"/>
      <c r="Q5246" s="53"/>
      <c r="R5246" s="53"/>
      <c r="S5246" s="53"/>
      <c r="T5246" s="53"/>
      <c r="U5246" s="53"/>
      <c r="V5246" s="53"/>
      <c r="W5246" s="53"/>
      <c r="BY5246" s="53"/>
    </row>
    <row r="5247" spans="2:77" s="52" customFormat="1" ht="13" x14ac:dyDescent="0.3">
      <c r="B5247" s="53" t="s">
        <v>7180</v>
      </c>
      <c r="C5247" s="53" t="s">
        <v>192</v>
      </c>
      <c r="D5247" s="53" t="s">
        <v>7362</v>
      </c>
      <c r="E5247" s="53">
        <v>41.962719999999997</v>
      </c>
      <c r="F5247" s="53">
        <v>-1.692299</v>
      </c>
      <c r="G5247" s="54">
        <v>403.38990000000001</v>
      </c>
      <c r="H5247" s="53">
        <v>1168</v>
      </c>
      <c r="I5247" s="53">
        <v>594</v>
      </c>
      <c r="J5247" s="53">
        <v>574</v>
      </c>
      <c r="K5247" s="52">
        <v>456</v>
      </c>
      <c r="L5247" s="52">
        <v>-52.610099999999989</v>
      </c>
      <c r="M5247" s="55">
        <v>2</v>
      </c>
      <c r="N5247" s="61" t="s">
        <v>16</v>
      </c>
      <c r="P5247" s="66"/>
      <c r="Q5247" s="53"/>
      <c r="R5247" s="53"/>
      <c r="S5247" s="53"/>
      <c r="T5247" s="53"/>
      <c r="U5247" s="53"/>
      <c r="V5247" s="53"/>
      <c r="W5247" s="53"/>
      <c r="BY5247" s="53"/>
    </row>
    <row r="5248" spans="2:77" s="52" customFormat="1" ht="13" x14ac:dyDescent="0.3">
      <c r="B5248" s="53" t="s">
        <v>7180</v>
      </c>
      <c r="C5248" s="53" t="s">
        <v>192</v>
      </c>
      <c r="D5248" s="53" t="s">
        <v>7363</v>
      </c>
      <c r="E5248" s="53">
        <v>42.612789999999997</v>
      </c>
      <c r="F5248" s="53">
        <v>-2.0136189999999998</v>
      </c>
      <c r="G5248" s="54">
        <v>535.45860000000005</v>
      </c>
      <c r="H5248" s="53">
        <v>138</v>
      </c>
      <c r="I5248" s="53">
        <v>76</v>
      </c>
      <c r="J5248" s="53">
        <v>62</v>
      </c>
      <c r="K5248" s="52">
        <v>456</v>
      </c>
      <c r="L5248" s="52">
        <v>79.458600000000047</v>
      </c>
      <c r="M5248" s="55">
        <v>2</v>
      </c>
      <c r="N5248" s="61" t="s">
        <v>16</v>
      </c>
      <c r="P5248" s="66"/>
      <c r="Q5248" s="53"/>
      <c r="R5248" s="53"/>
      <c r="S5248" s="53"/>
      <c r="T5248" s="53"/>
      <c r="U5248" s="53"/>
      <c r="V5248" s="53"/>
      <c r="W5248" s="53"/>
      <c r="BY5248" s="53"/>
    </row>
    <row r="5249" spans="2:77" s="52" customFormat="1" ht="13" x14ac:dyDescent="0.3">
      <c r="B5249" s="53" t="s">
        <v>7180</v>
      </c>
      <c r="C5249" s="53" t="s">
        <v>192</v>
      </c>
      <c r="D5249" s="53" t="s">
        <v>7364</v>
      </c>
      <c r="E5249" s="53">
        <v>42.606360000000002</v>
      </c>
      <c r="F5249" s="53">
        <v>-2.2264780000000002</v>
      </c>
      <c r="G5249" s="54">
        <v>518.37620000000004</v>
      </c>
      <c r="H5249" s="53">
        <v>98</v>
      </c>
      <c r="I5249" s="53">
        <v>53</v>
      </c>
      <c r="J5249" s="53">
        <v>45</v>
      </c>
      <c r="K5249" s="52">
        <v>456</v>
      </c>
      <c r="L5249" s="52">
        <v>62.37620000000004</v>
      </c>
      <c r="M5249" s="55">
        <v>2</v>
      </c>
      <c r="N5249" s="61" t="s">
        <v>16</v>
      </c>
      <c r="P5249" s="66"/>
      <c r="Q5249" s="53"/>
      <c r="R5249" s="53"/>
      <c r="S5249" s="53"/>
      <c r="T5249" s="53"/>
      <c r="U5249" s="53"/>
      <c r="V5249" s="53"/>
      <c r="W5249" s="53"/>
      <c r="BY5249" s="53"/>
    </row>
    <row r="5250" spans="2:77" s="52" customFormat="1" ht="13" x14ac:dyDescent="0.3">
      <c r="B5250" s="53" t="s">
        <v>7180</v>
      </c>
      <c r="C5250" s="53" t="s">
        <v>192</v>
      </c>
      <c r="D5250" s="53" t="s">
        <v>7365</v>
      </c>
      <c r="E5250" s="53">
        <v>42.030389999999997</v>
      </c>
      <c r="F5250" s="53">
        <v>-1.653715</v>
      </c>
      <c r="G5250" s="54">
        <v>318.63819999999998</v>
      </c>
      <c r="H5250" s="53">
        <v>3672</v>
      </c>
      <c r="I5250" s="53">
        <v>1833</v>
      </c>
      <c r="J5250" s="53">
        <v>1839</v>
      </c>
      <c r="K5250" s="52">
        <v>456</v>
      </c>
      <c r="L5250" s="52">
        <v>-137.36180000000002</v>
      </c>
      <c r="M5250" s="55">
        <v>2</v>
      </c>
      <c r="N5250" s="61" t="s">
        <v>16</v>
      </c>
      <c r="P5250" s="66"/>
      <c r="Q5250" s="53"/>
      <c r="R5250" s="53"/>
      <c r="S5250" s="53"/>
      <c r="T5250" s="53"/>
      <c r="U5250" s="53"/>
      <c r="V5250" s="53"/>
      <c r="W5250" s="53"/>
      <c r="BY5250" s="53"/>
    </row>
    <row r="5251" spans="2:77" s="52" customFormat="1" ht="13" x14ac:dyDescent="0.3">
      <c r="B5251" s="53" t="s">
        <v>7180</v>
      </c>
      <c r="C5251" s="53" t="s">
        <v>192</v>
      </c>
      <c r="D5251" s="53" t="s">
        <v>7366</v>
      </c>
      <c r="E5251" s="53">
        <v>42.656010000000002</v>
      </c>
      <c r="F5251" s="53">
        <v>-2.1545529999999999</v>
      </c>
      <c r="G5251" s="54">
        <v>467.45580000000001</v>
      </c>
      <c r="H5251" s="53">
        <v>364</v>
      </c>
      <c r="I5251" s="53">
        <v>200</v>
      </c>
      <c r="J5251" s="53">
        <v>164</v>
      </c>
      <c r="K5251" s="52">
        <v>456</v>
      </c>
      <c r="L5251" s="52">
        <v>11.455800000000011</v>
      </c>
      <c r="M5251" s="55">
        <v>2</v>
      </c>
      <c r="N5251" s="61" t="s">
        <v>16</v>
      </c>
      <c r="P5251" s="66"/>
      <c r="Q5251" s="53"/>
      <c r="R5251" s="53"/>
      <c r="S5251" s="53"/>
      <c r="T5251" s="53"/>
      <c r="U5251" s="53"/>
      <c r="V5251" s="53"/>
      <c r="W5251" s="53"/>
      <c r="BY5251" s="53"/>
    </row>
    <row r="5252" spans="2:77" s="52" customFormat="1" ht="13" x14ac:dyDescent="0.3">
      <c r="B5252" s="53" t="s">
        <v>7180</v>
      </c>
      <c r="C5252" s="53" t="s">
        <v>192</v>
      </c>
      <c r="D5252" s="53" t="s">
        <v>7367</v>
      </c>
      <c r="E5252" s="53">
        <v>42.397799999999997</v>
      </c>
      <c r="F5252" s="53">
        <v>-1.629983</v>
      </c>
      <c r="G5252" s="54">
        <v>338.55439999999999</v>
      </c>
      <c r="H5252" s="53">
        <v>648</v>
      </c>
      <c r="I5252" s="53">
        <v>338</v>
      </c>
      <c r="J5252" s="53">
        <v>310</v>
      </c>
      <c r="K5252" s="52">
        <v>456</v>
      </c>
      <c r="L5252" s="52">
        <v>-117.44560000000001</v>
      </c>
      <c r="M5252" s="55">
        <v>2</v>
      </c>
      <c r="N5252" s="61" t="s">
        <v>16</v>
      </c>
      <c r="P5252" s="66"/>
      <c r="Q5252" s="53"/>
      <c r="R5252" s="53"/>
      <c r="S5252" s="53"/>
      <c r="T5252" s="53"/>
      <c r="U5252" s="53"/>
      <c r="V5252" s="53"/>
      <c r="W5252" s="53"/>
      <c r="BY5252" s="53"/>
    </row>
    <row r="5253" spans="2:77" s="52" customFormat="1" ht="13" x14ac:dyDescent="0.3">
      <c r="B5253" s="53" t="s">
        <v>7180</v>
      </c>
      <c r="C5253" s="53" t="s">
        <v>192</v>
      </c>
      <c r="D5253" s="53" t="s">
        <v>7368</v>
      </c>
      <c r="E5253" s="53">
        <v>42.392600000000002</v>
      </c>
      <c r="F5253" s="53">
        <v>-1.461822</v>
      </c>
      <c r="G5253" s="54">
        <v>362.16300000000001</v>
      </c>
      <c r="H5253" s="53">
        <v>730</v>
      </c>
      <c r="I5253" s="53">
        <v>389</v>
      </c>
      <c r="J5253" s="53">
        <v>341</v>
      </c>
      <c r="K5253" s="52">
        <v>456</v>
      </c>
      <c r="L5253" s="52">
        <v>-93.836999999999989</v>
      </c>
      <c r="M5253" s="55">
        <v>2</v>
      </c>
      <c r="N5253" s="61" t="s">
        <v>16</v>
      </c>
      <c r="P5253" s="66"/>
      <c r="Q5253" s="53"/>
      <c r="R5253" s="53"/>
      <c r="S5253" s="53"/>
      <c r="T5253" s="53"/>
      <c r="U5253" s="53"/>
      <c r="V5253" s="53"/>
      <c r="W5253" s="53"/>
      <c r="BY5253" s="53"/>
    </row>
    <row r="5254" spans="2:77" s="52" customFormat="1" ht="13" x14ac:dyDescent="0.3">
      <c r="B5254" s="53" t="s">
        <v>7180</v>
      </c>
      <c r="C5254" s="53" t="s">
        <v>192</v>
      </c>
      <c r="D5254" s="53" t="s">
        <v>7369</v>
      </c>
      <c r="E5254" s="53">
        <v>42.689720000000001</v>
      </c>
      <c r="F5254" s="53">
        <v>-1.770907</v>
      </c>
      <c r="G5254" s="54">
        <v>442.58359999999999</v>
      </c>
      <c r="H5254" s="53">
        <v>284</v>
      </c>
      <c r="I5254" s="53">
        <v>131</v>
      </c>
      <c r="J5254" s="53">
        <v>153</v>
      </c>
      <c r="K5254" s="52">
        <v>456</v>
      </c>
      <c r="L5254" s="52">
        <v>-13.41640000000001</v>
      </c>
      <c r="M5254" s="55">
        <v>2</v>
      </c>
      <c r="N5254" s="61" t="s">
        <v>16</v>
      </c>
      <c r="P5254" s="66"/>
      <c r="Q5254" s="53"/>
      <c r="R5254" s="53"/>
      <c r="S5254" s="53"/>
      <c r="T5254" s="53"/>
      <c r="U5254" s="53"/>
      <c r="V5254" s="53"/>
      <c r="W5254" s="53"/>
      <c r="BY5254" s="53"/>
    </row>
    <row r="5255" spans="2:77" s="52" customFormat="1" ht="13" x14ac:dyDescent="0.3">
      <c r="B5255" s="53" t="s">
        <v>7180</v>
      </c>
      <c r="C5255" s="53" t="s">
        <v>192</v>
      </c>
      <c r="D5255" s="53" t="s">
        <v>7370</v>
      </c>
      <c r="E5255" s="53">
        <v>42.718519999999998</v>
      </c>
      <c r="F5255" s="53">
        <v>-1.1165879999999999</v>
      </c>
      <c r="G5255" s="54">
        <v>633.89430000000004</v>
      </c>
      <c r="H5255" s="53">
        <v>191</v>
      </c>
      <c r="I5255" s="53">
        <v>114</v>
      </c>
      <c r="J5255" s="53">
        <v>77</v>
      </c>
      <c r="K5255" s="52">
        <v>456</v>
      </c>
      <c r="L5255" s="52">
        <v>177.89430000000004</v>
      </c>
      <c r="M5255" s="55">
        <v>2</v>
      </c>
      <c r="N5255" s="61" t="s">
        <v>16</v>
      </c>
      <c r="P5255" s="66"/>
      <c r="Q5255" s="53"/>
      <c r="R5255" s="53"/>
      <c r="S5255" s="53"/>
      <c r="T5255" s="53"/>
      <c r="U5255" s="53"/>
      <c r="V5255" s="53"/>
      <c r="W5255" s="53"/>
      <c r="BY5255" s="53"/>
    </row>
    <row r="5256" spans="2:77" s="52" customFormat="1" ht="13" x14ac:dyDescent="0.3">
      <c r="B5256" s="53" t="s">
        <v>7180</v>
      </c>
      <c r="C5256" s="53" t="s">
        <v>192</v>
      </c>
      <c r="D5256" s="53" t="s">
        <v>7371</v>
      </c>
      <c r="E5256" s="53">
        <v>42.636710000000001</v>
      </c>
      <c r="F5256" s="53">
        <v>-2.2796460000000001</v>
      </c>
      <c r="G5256" s="54">
        <v>740.06820000000005</v>
      </c>
      <c r="H5256" s="53">
        <v>49</v>
      </c>
      <c r="I5256" s="53">
        <v>32</v>
      </c>
      <c r="J5256" s="53">
        <v>17</v>
      </c>
      <c r="K5256" s="52">
        <v>456</v>
      </c>
      <c r="L5256" s="52">
        <v>284.06820000000005</v>
      </c>
      <c r="M5256" s="55">
        <v>4</v>
      </c>
      <c r="N5256" s="61" t="s">
        <v>17</v>
      </c>
      <c r="P5256" s="66"/>
      <c r="Q5256" s="53"/>
      <c r="R5256" s="53"/>
      <c r="S5256" s="53"/>
      <c r="T5256" s="53"/>
      <c r="U5256" s="53"/>
      <c r="V5256" s="53"/>
      <c r="W5256" s="53"/>
      <c r="BY5256" s="53"/>
    </row>
    <row r="5257" spans="2:77" s="52" customFormat="1" ht="13" x14ac:dyDescent="0.3">
      <c r="B5257" s="53" t="s">
        <v>7180</v>
      </c>
      <c r="C5257" s="53" t="s">
        <v>192</v>
      </c>
      <c r="D5257" s="53" t="s">
        <v>7372</v>
      </c>
      <c r="E5257" s="53">
        <v>42.759900000000002</v>
      </c>
      <c r="F5257" s="53">
        <v>-1.6338010000000001</v>
      </c>
      <c r="G5257" s="54">
        <v>459.8526</v>
      </c>
      <c r="H5257" s="53">
        <v>6806</v>
      </c>
      <c r="I5257" s="53">
        <v>3446</v>
      </c>
      <c r="J5257" s="53">
        <v>3360</v>
      </c>
      <c r="K5257" s="52">
        <v>456</v>
      </c>
      <c r="L5257" s="52">
        <v>3.8525999999999954</v>
      </c>
      <c r="M5257" s="55">
        <v>2</v>
      </c>
      <c r="N5257" s="61" t="s">
        <v>16</v>
      </c>
      <c r="P5257" s="66"/>
      <c r="Q5257" s="53"/>
      <c r="R5257" s="53"/>
      <c r="S5257" s="53"/>
      <c r="T5257" s="53"/>
      <c r="U5257" s="53"/>
      <c r="V5257" s="53"/>
      <c r="W5257" s="53"/>
      <c r="BY5257" s="53"/>
    </row>
    <row r="5258" spans="2:77" s="52" customFormat="1" ht="13" x14ac:dyDescent="0.3">
      <c r="B5258" s="53" t="s">
        <v>7180</v>
      </c>
      <c r="C5258" s="53" t="s">
        <v>192</v>
      </c>
      <c r="D5258" s="53" t="s">
        <v>7373</v>
      </c>
      <c r="E5258" s="53">
        <v>42.679560000000002</v>
      </c>
      <c r="F5258" s="53">
        <v>-1.785792</v>
      </c>
      <c r="G5258" s="54">
        <v>414.25189999999998</v>
      </c>
      <c r="H5258" s="53">
        <v>979</v>
      </c>
      <c r="I5258" s="53">
        <v>495</v>
      </c>
      <c r="J5258" s="53">
        <v>484</v>
      </c>
      <c r="K5258" s="52">
        <v>456</v>
      </c>
      <c r="L5258" s="52">
        <v>-41.748100000000022</v>
      </c>
      <c r="M5258" s="55">
        <v>2</v>
      </c>
      <c r="N5258" s="61" t="s">
        <v>16</v>
      </c>
      <c r="P5258" s="66"/>
      <c r="Q5258" s="53"/>
      <c r="R5258" s="53"/>
      <c r="S5258" s="53"/>
      <c r="T5258" s="53"/>
      <c r="U5258" s="53"/>
      <c r="V5258" s="53"/>
      <c r="W5258" s="53"/>
      <c r="BY5258" s="53"/>
    </row>
    <row r="5259" spans="2:77" s="52" customFormat="1" ht="13" x14ac:dyDescent="0.3">
      <c r="B5259" s="53" t="s">
        <v>7180</v>
      </c>
      <c r="C5259" s="53" t="s">
        <v>192</v>
      </c>
      <c r="D5259" s="53" t="s">
        <v>7374</v>
      </c>
      <c r="E5259" s="53">
        <v>42.90578</v>
      </c>
      <c r="F5259" s="53">
        <v>-1.0907260000000001</v>
      </c>
      <c r="G5259" s="54">
        <v>763.39620000000002</v>
      </c>
      <c r="H5259" s="53">
        <v>614</v>
      </c>
      <c r="I5259" s="53">
        <v>307</v>
      </c>
      <c r="J5259" s="53">
        <v>307</v>
      </c>
      <c r="K5259" s="52">
        <v>456</v>
      </c>
      <c r="L5259" s="52">
        <v>307.39620000000002</v>
      </c>
      <c r="M5259" s="55">
        <v>4</v>
      </c>
      <c r="N5259" s="61" t="s">
        <v>17</v>
      </c>
      <c r="P5259" s="66"/>
      <c r="Q5259" s="53"/>
      <c r="R5259" s="53"/>
      <c r="S5259" s="53"/>
      <c r="T5259" s="53"/>
      <c r="U5259" s="53"/>
      <c r="V5259" s="53"/>
      <c r="W5259" s="53"/>
      <c r="BY5259" s="53"/>
    </row>
    <row r="5260" spans="2:77" s="52" customFormat="1" ht="13" x14ac:dyDescent="0.3">
      <c r="B5260" s="53" t="s">
        <v>7180</v>
      </c>
      <c r="C5260" s="53" t="s">
        <v>192</v>
      </c>
      <c r="D5260" s="53" t="s">
        <v>7375</v>
      </c>
      <c r="E5260" s="53">
        <v>42.638269999999999</v>
      </c>
      <c r="F5260" s="53">
        <v>-2.1645850000000002</v>
      </c>
      <c r="G5260" s="54">
        <v>492.33800000000002</v>
      </c>
      <c r="H5260" s="53">
        <v>71</v>
      </c>
      <c r="I5260" s="53">
        <v>39</v>
      </c>
      <c r="J5260" s="53">
        <v>32</v>
      </c>
      <c r="K5260" s="52">
        <v>456</v>
      </c>
      <c r="L5260" s="52">
        <v>36.338000000000022</v>
      </c>
      <c r="M5260" s="55">
        <v>2</v>
      </c>
      <c r="N5260" s="61" t="s">
        <v>16</v>
      </c>
      <c r="P5260" s="66"/>
      <c r="Q5260" s="53"/>
      <c r="R5260" s="53"/>
      <c r="S5260" s="53"/>
      <c r="T5260" s="53"/>
      <c r="U5260" s="53"/>
      <c r="V5260" s="53"/>
      <c r="W5260" s="53"/>
      <c r="BY5260" s="53"/>
    </row>
    <row r="5261" spans="2:77" s="52" customFormat="1" ht="13" x14ac:dyDescent="0.3">
      <c r="B5261" s="53" t="s">
        <v>7180</v>
      </c>
      <c r="C5261" s="53" t="s">
        <v>192</v>
      </c>
      <c r="D5261" s="53" t="s">
        <v>7376</v>
      </c>
      <c r="E5261" s="53">
        <v>42.94</v>
      </c>
      <c r="F5261" s="53">
        <v>-1.6379999999999999</v>
      </c>
      <c r="G5261" s="54">
        <v>535.40560000000005</v>
      </c>
      <c r="H5261" s="53">
        <v>338</v>
      </c>
      <c r="I5261" s="53">
        <v>187</v>
      </c>
      <c r="J5261" s="53">
        <v>151</v>
      </c>
      <c r="K5261" s="52">
        <v>456</v>
      </c>
      <c r="L5261" s="52">
        <v>79.405600000000049</v>
      </c>
      <c r="M5261" s="55">
        <v>2</v>
      </c>
      <c r="N5261" s="61" t="s">
        <v>16</v>
      </c>
      <c r="P5261" s="66"/>
      <c r="Q5261" s="53"/>
      <c r="R5261" s="53"/>
      <c r="S5261" s="53"/>
      <c r="T5261" s="53"/>
      <c r="U5261" s="53"/>
      <c r="V5261" s="53"/>
      <c r="W5261" s="53"/>
      <c r="BY5261" s="53"/>
    </row>
    <row r="5262" spans="2:77" s="52" customFormat="1" ht="13" x14ac:dyDescent="0.3">
      <c r="B5262" s="53" t="s">
        <v>7180</v>
      </c>
      <c r="C5262" s="53" t="s">
        <v>192</v>
      </c>
      <c r="D5262" s="53" t="s">
        <v>7377</v>
      </c>
      <c r="E5262" s="53">
        <v>43.109349999999999</v>
      </c>
      <c r="F5262" s="53">
        <v>-1.6857260000000001</v>
      </c>
      <c r="G5262" s="54">
        <v>178.44589999999999</v>
      </c>
      <c r="H5262" s="53">
        <v>149</v>
      </c>
      <c r="I5262" s="53">
        <v>91</v>
      </c>
      <c r="J5262" s="53">
        <v>58</v>
      </c>
      <c r="K5262" s="52">
        <v>456</v>
      </c>
      <c r="L5262" s="52">
        <v>-277.55410000000001</v>
      </c>
      <c r="M5262" s="55">
        <v>2</v>
      </c>
      <c r="N5262" s="61" t="s">
        <v>16</v>
      </c>
      <c r="P5262" s="66"/>
      <c r="Q5262" s="53"/>
      <c r="R5262" s="53"/>
      <c r="S5262" s="53"/>
      <c r="T5262" s="53"/>
      <c r="U5262" s="53"/>
      <c r="V5262" s="53"/>
      <c r="W5262" s="53"/>
      <c r="BY5262" s="53"/>
    </row>
    <row r="5263" spans="2:77" s="52" customFormat="1" ht="13" x14ac:dyDescent="0.3">
      <c r="B5263" s="53" t="s">
        <v>7180</v>
      </c>
      <c r="C5263" s="53" t="s">
        <v>192</v>
      </c>
      <c r="D5263" s="53" t="s">
        <v>7378</v>
      </c>
      <c r="E5263" s="53">
        <v>42.886000000000003</v>
      </c>
      <c r="F5263" s="53">
        <v>-1.603</v>
      </c>
      <c r="G5263" s="54">
        <v>479.12869999999998</v>
      </c>
      <c r="H5263" s="53">
        <v>224</v>
      </c>
      <c r="I5263" s="53">
        <v>112</v>
      </c>
      <c r="J5263" s="53">
        <v>112</v>
      </c>
      <c r="K5263" s="52">
        <v>456</v>
      </c>
      <c r="L5263" s="52">
        <v>23.128699999999981</v>
      </c>
      <c r="M5263" s="55">
        <v>2</v>
      </c>
      <c r="N5263" s="61" t="s">
        <v>16</v>
      </c>
      <c r="P5263" s="66"/>
      <c r="Q5263" s="53"/>
      <c r="R5263" s="53"/>
      <c r="S5263" s="53"/>
      <c r="T5263" s="53"/>
      <c r="U5263" s="53"/>
      <c r="V5263" s="53"/>
      <c r="W5263" s="53"/>
      <c r="BY5263" s="53"/>
    </row>
    <row r="5264" spans="2:77" s="52" customFormat="1" ht="13" x14ac:dyDescent="0.3">
      <c r="B5264" s="53" t="s">
        <v>7180</v>
      </c>
      <c r="C5264" s="53" t="s">
        <v>192</v>
      </c>
      <c r="D5264" s="53" t="s">
        <v>7379</v>
      </c>
      <c r="E5264" s="53">
        <v>42.876330000000003</v>
      </c>
      <c r="F5264" s="53">
        <v>-2.1970670000000001</v>
      </c>
      <c r="G5264" s="54">
        <v>542.66859999999997</v>
      </c>
      <c r="H5264" s="53">
        <v>1737</v>
      </c>
      <c r="I5264" s="53">
        <v>914</v>
      </c>
      <c r="J5264" s="53">
        <v>823</v>
      </c>
      <c r="K5264" s="52">
        <v>456</v>
      </c>
      <c r="L5264" s="52">
        <v>86.668599999999969</v>
      </c>
      <c r="M5264" s="55">
        <v>2</v>
      </c>
      <c r="N5264" s="61" t="s">
        <v>16</v>
      </c>
      <c r="P5264" s="66"/>
      <c r="Q5264" s="53"/>
      <c r="R5264" s="53"/>
      <c r="S5264" s="53"/>
      <c r="T5264" s="53"/>
      <c r="U5264" s="53"/>
      <c r="V5264" s="53"/>
      <c r="W5264" s="53"/>
      <c r="BY5264" s="53"/>
    </row>
    <row r="5265" spans="2:77" s="52" customFormat="1" ht="13" x14ac:dyDescent="0.3">
      <c r="B5265" s="53" t="s">
        <v>7180</v>
      </c>
      <c r="C5265" s="53" t="s">
        <v>192</v>
      </c>
      <c r="D5265" s="53" t="s">
        <v>7380</v>
      </c>
      <c r="E5265" s="53">
        <v>42.623260000000002</v>
      </c>
      <c r="F5265" s="53">
        <v>-2.141197</v>
      </c>
      <c r="G5265" s="54">
        <v>574.18669999999997</v>
      </c>
      <c r="H5265" s="53">
        <v>53</v>
      </c>
      <c r="I5265" s="53">
        <v>27</v>
      </c>
      <c r="J5265" s="53">
        <v>26</v>
      </c>
      <c r="K5265" s="52">
        <v>456</v>
      </c>
      <c r="L5265" s="52">
        <v>118.18669999999997</v>
      </c>
      <c r="M5265" s="55">
        <v>2</v>
      </c>
      <c r="N5265" s="61" t="s">
        <v>16</v>
      </c>
      <c r="P5265" s="66"/>
      <c r="Q5265" s="53"/>
      <c r="R5265" s="53"/>
      <c r="S5265" s="53"/>
      <c r="T5265" s="53"/>
      <c r="U5265" s="53"/>
      <c r="V5265" s="53"/>
      <c r="W5265" s="53"/>
      <c r="BY5265" s="53"/>
    </row>
    <row r="5266" spans="2:77" s="52" customFormat="1" ht="13" x14ac:dyDescent="0.3">
      <c r="B5266" s="53" t="s">
        <v>7180</v>
      </c>
      <c r="C5266" s="53" t="s">
        <v>192</v>
      </c>
      <c r="D5266" s="53" t="s">
        <v>7381</v>
      </c>
      <c r="E5266" s="53">
        <v>42.481479999999998</v>
      </c>
      <c r="F5266" s="53">
        <v>-1.6516409999999999</v>
      </c>
      <c r="G5266" s="54">
        <v>394.05500000000001</v>
      </c>
      <c r="H5266" s="53">
        <v>3650</v>
      </c>
      <c r="I5266" s="53">
        <v>1852</v>
      </c>
      <c r="J5266" s="53">
        <v>1798</v>
      </c>
      <c r="K5266" s="52">
        <v>456</v>
      </c>
      <c r="L5266" s="52">
        <v>-61.944999999999993</v>
      </c>
      <c r="M5266" s="55">
        <v>2</v>
      </c>
      <c r="N5266" s="61" t="s">
        <v>16</v>
      </c>
      <c r="P5266" s="66"/>
      <c r="Q5266" s="53"/>
      <c r="R5266" s="53"/>
      <c r="S5266" s="53"/>
      <c r="T5266" s="53"/>
      <c r="U5266" s="53"/>
      <c r="V5266" s="53"/>
      <c r="W5266" s="53"/>
      <c r="BY5266" s="53"/>
    </row>
    <row r="5267" spans="2:77" s="52" customFormat="1" ht="13" x14ac:dyDescent="0.3">
      <c r="B5267" s="53" t="s">
        <v>7180</v>
      </c>
      <c r="C5267" s="53" t="s">
        <v>192</v>
      </c>
      <c r="D5267" s="53" t="s">
        <v>7382</v>
      </c>
      <c r="E5267" s="53">
        <v>42.867109999999997</v>
      </c>
      <c r="F5267" s="53">
        <v>-1.8588769999999999</v>
      </c>
      <c r="G5267" s="54">
        <v>502.71839999999997</v>
      </c>
      <c r="H5267" s="53">
        <v>275</v>
      </c>
      <c r="I5267" s="53">
        <v>155</v>
      </c>
      <c r="J5267" s="53">
        <v>120</v>
      </c>
      <c r="K5267" s="52">
        <v>456</v>
      </c>
      <c r="L5267" s="52">
        <v>46.718399999999974</v>
      </c>
      <c r="M5267" s="55">
        <v>2</v>
      </c>
      <c r="N5267" s="61" t="s">
        <v>16</v>
      </c>
      <c r="P5267" s="66"/>
      <c r="Q5267" s="53"/>
      <c r="R5267" s="53"/>
      <c r="S5267" s="53"/>
      <c r="T5267" s="53"/>
      <c r="U5267" s="53"/>
      <c r="V5267" s="53"/>
      <c r="W5267" s="53"/>
      <c r="BY5267" s="53"/>
    </row>
    <row r="5268" spans="2:77" s="52" customFormat="1" ht="13" x14ac:dyDescent="0.3">
      <c r="B5268" s="53" t="s">
        <v>7180</v>
      </c>
      <c r="C5268" s="53" t="s">
        <v>192</v>
      </c>
      <c r="D5268" s="53" t="s">
        <v>7383</v>
      </c>
      <c r="E5268" s="53">
        <v>42.635469999999998</v>
      </c>
      <c r="F5268" s="53">
        <v>-1.612838</v>
      </c>
      <c r="G5268" s="54">
        <v>597.86519999999996</v>
      </c>
      <c r="H5268" s="53">
        <v>174</v>
      </c>
      <c r="I5268" s="53">
        <v>100</v>
      </c>
      <c r="J5268" s="53">
        <v>74</v>
      </c>
      <c r="K5268" s="52">
        <v>456</v>
      </c>
      <c r="L5268" s="52">
        <v>141.86519999999996</v>
      </c>
      <c r="M5268" s="55">
        <v>2</v>
      </c>
      <c r="N5268" s="61" t="s">
        <v>16</v>
      </c>
      <c r="P5268" s="66"/>
      <c r="Q5268" s="53"/>
      <c r="R5268" s="53"/>
      <c r="S5268" s="53"/>
      <c r="T5268" s="53"/>
      <c r="U5268" s="53"/>
      <c r="V5268" s="53"/>
      <c r="W5268" s="53"/>
      <c r="BY5268" s="53"/>
    </row>
    <row r="5269" spans="2:77" s="52" customFormat="1" ht="13" x14ac:dyDescent="0.3">
      <c r="B5269" s="53" t="s">
        <v>7180</v>
      </c>
      <c r="C5269" s="53" t="s">
        <v>192</v>
      </c>
      <c r="D5269" s="53" t="s">
        <v>7384</v>
      </c>
      <c r="E5269" s="53">
        <v>42.974429999999998</v>
      </c>
      <c r="F5269" s="53">
        <v>-1.2294</v>
      </c>
      <c r="G5269" s="54">
        <v>765.64070000000004</v>
      </c>
      <c r="H5269" s="53">
        <v>219</v>
      </c>
      <c r="I5269" s="53">
        <v>113</v>
      </c>
      <c r="J5269" s="53">
        <v>106</v>
      </c>
      <c r="K5269" s="52">
        <v>456</v>
      </c>
      <c r="L5269" s="52">
        <v>309.64070000000004</v>
      </c>
      <c r="M5269" s="55">
        <v>4</v>
      </c>
      <c r="N5269" s="61" t="s">
        <v>17</v>
      </c>
      <c r="P5269" s="66"/>
      <c r="Q5269" s="53"/>
      <c r="R5269" s="53"/>
      <c r="S5269" s="53"/>
      <c r="T5269" s="53"/>
      <c r="U5269" s="53"/>
      <c r="V5269" s="53"/>
      <c r="W5269" s="53"/>
      <c r="BY5269" s="53"/>
    </row>
    <row r="5270" spans="2:77" s="52" customFormat="1" ht="13" x14ac:dyDescent="0.3">
      <c r="B5270" s="53" t="s">
        <v>7180</v>
      </c>
      <c r="C5270" s="53" t="s">
        <v>192</v>
      </c>
      <c r="D5270" s="53" t="s">
        <v>7385</v>
      </c>
      <c r="E5270" s="53">
        <v>42.966459999999998</v>
      </c>
      <c r="F5270" s="53">
        <v>-1.241657</v>
      </c>
      <c r="G5270" s="54">
        <v>757.65030000000002</v>
      </c>
      <c r="H5270" s="53">
        <v>44</v>
      </c>
      <c r="I5270" s="53">
        <v>23</v>
      </c>
      <c r="J5270" s="53">
        <v>21</v>
      </c>
      <c r="K5270" s="52">
        <v>456</v>
      </c>
      <c r="L5270" s="52">
        <v>301.65030000000002</v>
      </c>
      <c r="M5270" s="55">
        <v>4</v>
      </c>
      <c r="N5270" s="61" t="s">
        <v>17</v>
      </c>
      <c r="P5270" s="66"/>
      <c r="Q5270" s="53"/>
      <c r="R5270" s="53"/>
      <c r="S5270" s="53"/>
      <c r="T5270" s="53"/>
      <c r="U5270" s="53"/>
      <c r="V5270" s="53"/>
      <c r="W5270" s="53"/>
      <c r="BY5270" s="53"/>
    </row>
    <row r="5271" spans="2:77" s="52" customFormat="1" ht="13" x14ac:dyDescent="0.3">
      <c r="B5271" s="53" t="s">
        <v>7180</v>
      </c>
      <c r="C5271" s="53" t="s">
        <v>192</v>
      </c>
      <c r="D5271" s="53" t="s">
        <v>7386</v>
      </c>
      <c r="E5271" s="53">
        <v>42.601140000000001</v>
      </c>
      <c r="F5271" s="53">
        <v>-1.603631</v>
      </c>
      <c r="G5271" s="54">
        <v>578.13149999999996</v>
      </c>
      <c r="H5271" s="53">
        <v>82</v>
      </c>
      <c r="I5271" s="53">
        <v>45</v>
      </c>
      <c r="J5271" s="53">
        <v>37</v>
      </c>
      <c r="K5271" s="52">
        <v>456</v>
      </c>
      <c r="L5271" s="52">
        <v>122.13149999999996</v>
      </c>
      <c r="M5271" s="55">
        <v>2</v>
      </c>
      <c r="N5271" s="61" t="s">
        <v>16</v>
      </c>
      <c r="P5271" s="66"/>
      <c r="Q5271" s="53"/>
      <c r="R5271" s="53"/>
      <c r="S5271" s="53"/>
      <c r="T5271" s="53"/>
      <c r="U5271" s="53"/>
      <c r="V5271" s="53"/>
      <c r="W5271" s="53"/>
      <c r="BY5271" s="53"/>
    </row>
    <row r="5272" spans="2:77" s="52" customFormat="1" ht="13" x14ac:dyDescent="0.3">
      <c r="B5272" s="53" t="s">
        <v>7180</v>
      </c>
      <c r="C5272" s="53" t="s">
        <v>192</v>
      </c>
      <c r="D5272" s="53" t="s">
        <v>7387</v>
      </c>
      <c r="E5272" s="53">
        <v>42.822800000000001</v>
      </c>
      <c r="F5272" s="53">
        <v>-1.7020519999999999</v>
      </c>
      <c r="G5272" s="54">
        <v>442.78289999999998</v>
      </c>
      <c r="H5272" s="53">
        <v>3320</v>
      </c>
      <c r="I5272" s="53">
        <v>1714</v>
      </c>
      <c r="J5272" s="53">
        <v>1606</v>
      </c>
      <c r="K5272" s="52">
        <v>456</v>
      </c>
      <c r="L5272" s="52">
        <v>-13.217100000000016</v>
      </c>
      <c r="M5272" s="55">
        <v>2</v>
      </c>
      <c r="N5272" s="61" t="s">
        <v>16</v>
      </c>
      <c r="P5272" s="66"/>
      <c r="Q5272" s="53"/>
      <c r="R5272" s="53"/>
      <c r="S5272" s="53"/>
      <c r="T5272" s="53"/>
      <c r="U5272" s="53"/>
      <c r="V5272" s="53"/>
      <c r="W5272" s="53"/>
      <c r="BY5272" s="53"/>
    </row>
    <row r="5273" spans="2:77" s="52" customFormat="1" ht="13" x14ac:dyDescent="0.3">
      <c r="B5273" s="53" t="s">
        <v>7180</v>
      </c>
      <c r="C5273" s="53" t="s">
        <v>192</v>
      </c>
      <c r="D5273" s="53" t="s">
        <v>7388</v>
      </c>
      <c r="E5273" s="53">
        <v>42.868180000000002</v>
      </c>
      <c r="F5273" s="53">
        <v>-1.096854</v>
      </c>
      <c r="G5273" s="54">
        <v>723.61069999999995</v>
      </c>
      <c r="H5273" s="53">
        <v>47</v>
      </c>
      <c r="I5273" s="53">
        <v>25</v>
      </c>
      <c r="J5273" s="53">
        <v>22</v>
      </c>
      <c r="K5273" s="52">
        <v>456</v>
      </c>
      <c r="L5273" s="52">
        <v>267.61069999999995</v>
      </c>
      <c r="M5273" s="55">
        <v>4</v>
      </c>
      <c r="N5273" s="61" t="s">
        <v>17</v>
      </c>
      <c r="P5273" s="66"/>
      <c r="Q5273" s="53"/>
      <c r="R5273" s="53"/>
      <c r="S5273" s="53"/>
      <c r="T5273" s="53"/>
      <c r="U5273" s="53"/>
      <c r="V5273" s="53"/>
      <c r="W5273" s="53"/>
      <c r="BY5273" s="53"/>
    </row>
    <row r="5274" spans="2:77" s="52" customFormat="1" ht="13" x14ac:dyDescent="0.3">
      <c r="B5274" s="53" t="s">
        <v>7180</v>
      </c>
      <c r="C5274" s="53" t="s">
        <v>192</v>
      </c>
      <c r="D5274" s="53" t="s">
        <v>7389</v>
      </c>
      <c r="E5274" s="53">
        <v>42.89537</v>
      </c>
      <c r="F5274" s="53">
        <v>-1.304438</v>
      </c>
      <c r="G5274" s="54">
        <v>604.80190000000005</v>
      </c>
      <c r="H5274" s="53">
        <v>171</v>
      </c>
      <c r="I5274" s="53">
        <v>94</v>
      </c>
      <c r="J5274" s="53">
        <v>77</v>
      </c>
      <c r="K5274" s="52">
        <v>456</v>
      </c>
      <c r="L5274" s="52">
        <v>148.80190000000005</v>
      </c>
      <c r="M5274" s="55">
        <v>2</v>
      </c>
      <c r="N5274" s="61" t="s">
        <v>16</v>
      </c>
      <c r="P5274" s="66"/>
      <c r="Q5274" s="53"/>
      <c r="R5274" s="53"/>
      <c r="S5274" s="53"/>
      <c r="T5274" s="53"/>
      <c r="U5274" s="53"/>
      <c r="V5274" s="53"/>
      <c r="W5274" s="53"/>
      <c r="BY5274" s="53"/>
    </row>
    <row r="5275" spans="2:77" s="52" customFormat="1" ht="13" x14ac:dyDescent="0.3">
      <c r="B5275" s="53" t="s">
        <v>7180</v>
      </c>
      <c r="C5275" s="53" t="s">
        <v>192</v>
      </c>
      <c r="D5275" s="53" t="s">
        <v>7390</v>
      </c>
      <c r="E5275" s="53">
        <v>43.009439999999998</v>
      </c>
      <c r="F5275" s="53">
        <v>-1.319766</v>
      </c>
      <c r="G5275" s="54">
        <v>954.55840000000001</v>
      </c>
      <c r="H5275" s="53">
        <v>30</v>
      </c>
      <c r="I5275" s="53">
        <v>12</v>
      </c>
      <c r="J5275" s="53">
        <v>18</v>
      </c>
      <c r="K5275" s="52">
        <v>456</v>
      </c>
      <c r="L5275" s="52">
        <v>498.55840000000001</v>
      </c>
      <c r="M5275" s="55">
        <v>5</v>
      </c>
      <c r="N5275" s="61" t="s">
        <v>17</v>
      </c>
      <c r="P5275" s="66"/>
      <c r="Q5275" s="53"/>
      <c r="R5275" s="53"/>
      <c r="S5275" s="53"/>
      <c r="T5275" s="53"/>
      <c r="U5275" s="53"/>
      <c r="V5275" s="53"/>
      <c r="W5275" s="53"/>
      <c r="BY5275" s="53"/>
    </row>
    <row r="5276" spans="2:77" s="52" customFormat="1" ht="13" x14ac:dyDescent="0.3">
      <c r="B5276" s="53" t="s">
        <v>7180</v>
      </c>
      <c r="C5276" s="53" t="s">
        <v>192</v>
      </c>
      <c r="D5276" s="53" t="s">
        <v>7391</v>
      </c>
      <c r="E5276" s="53">
        <v>42.619909999999997</v>
      </c>
      <c r="F5276" s="53">
        <v>-1.9531499999999999</v>
      </c>
      <c r="G5276" s="54">
        <v>510.94380000000001</v>
      </c>
      <c r="H5276" s="53">
        <v>969</v>
      </c>
      <c r="I5276" s="53">
        <v>506</v>
      </c>
      <c r="J5276" s="53">
        <v>463</v>
      </c>
      <c r="K5276" s="52">
        <v>456</v>
      </c>
      <c r="L5276" s="52">
        <v>54.94380000000001</v>
      </c>
      <c r="M5276" s="55">
        <v>2</v>
      </c>
      <c r="N5276" s="61" t="s">
        <v>16</v>
      </c>
      <c r="P5276" s="66"/>
      <c r="Q5276" s="53"/>
      <c r="R5276" s="53"/>
      <c r="S5276" s="53"/>
      <c r="T5276" s="53"/>
      <c r="U5276" s="53"/>
      <c r="V5276" s="53"/>
      <c r="W5276" s="53"/>
      <c r="BY5276" s="53"/>
    </row>
    <row r="5277" spans="2:77" s="52" customFormat="1" ht="13" x14ac:dyDescent="0.3">
      <c r="B5277" s="53" t="s">
        <v>7180</v>
      </c>
      <c r="C5277" s="53" t="s">
        <v>192</v>
      </c>
      <c r="D5277" s="53" t="s">
        <v>7392</v>
      </c>
      <c r="E5277" s="53">
        <v>42.817210000000003</v>
      </c>
      <c r="F5277" s="53">
        <v>-1.6467670000000001</v>
      </c>
      <c r="G5277" s="54">
        <v>458.14060000000001</v>
      </c>
      <c r="H5277" s="53">
        <v>198491</v>
      </c>
      <c r="I5277" s="53">
        <v>95145</v>
      </c>
      <c r="J5277" s="53">
        <v>103346</v>
      </c>
      <c r="K5277" s="52">
        <v>456</v>
      </c>
      <c r="L5277" s="52">
        <v>2.1406000000000063</v>
      </c>
      <c r="M5277" s="55">
        <v>2</v>
      </c>
      <c r="N5277" s="61" t="s">
        <v>16</v>
      </c>
      <c r="P5277" s="66"/>
      <c r="Q5277" s="53"/>
      <c r="R5277" s="53"/>
      <c r="S5277" s="53"/>
      <c r="T5277" s="53"/>
      <c r="U5277" s="53"/>
      <c r="V5277" s="53"/>
      <c r="W5277" s="53"/>
      <c r="BY5277" s="53"/>
    </row>
    <row r="5278" spans="2:77" s="52" customFormat="1" ht="13" x14ac:dyDescent="0.3">
      <c r="B5278" s="53" t="s">
        <v>7180</v>
      </c>
      <c r="C5278" s="53" t="s">
        <v>192</v>
      </c>
      <c r="D5278" s="53" t="s">
        <v>7393</v>
      </c>
      <c r="E5278" s="53">
        <v>42.338839999999998</v>
      </c>
      <c r="F5278" s="53">
        <v>-1.797463</v>
      </c>
      <c r="G5278" s="54">
        <v>299.4853</v>
      </c>
      <c r="H5278" s="53">
        <v>6056</v>
      </c>
      <c r="I5278" s="53">
        <v>3066</v>
      </c>
      <c r="J5278" s="53">
        <v>2990</v>
      </c>
      <c r="K5278" s="52">
        <v>456</v>
      </c>
      <c r="L5278" s="52">
        <v>-156.5147</v>
      </c>
      <c r="M5278" s="55">
        <v>2</v>
      </c>
      <c r="N5278" s="61" t="s">
        <v>16</v>
      </c>
      <c r="P5278" s="66"/>
      <c r="Q5278" s="53"/>
      <c r="R5278" s="53"/>
      <c r="S5278" s="53"/>
      <c r="T5278" s="53"/>
      <c r="U5278" s="53"/>
      <c r="V5278" s="53"/>
      <c r="W5278" s="53"/>
      <c r="BY5278" s="53"/>
    </row>
    <row r="5279" spans="2:77" s="52" customFormat="1" ht="13" x14ac:dyDescent="0.3">
      <c r="B5279" s="53" t="s">
        <v>7180</v>
      </c>
      <c r="C5279" s="53" t="s">
        <v>192</v>
      </c>
      <c r="D5279" s="53" t="s">
        <v>7394</v>
      </c>
      <c r="E5279" s="53">
        <v>42.461489999999998</v>
      </c>
      <c r="F5279" s="53">
        <v>-1.092859</v>
      </c>
      <c r="G5279" s="54">
        <v>831.50779999999997</v>
      </c>
      <c r="H5279" s="53">
        <v>25</v>
      </c>
      <c r="I5279" s="53">
        <v>16</v>
      </c>
      <c r="J5279" s="53">
        <v>9</v>
      </c>
      <c r="K5279" s="52">
        <v>456</v>
      </c>
      <c r="L5279" s="52">
        <v>375.50779999999997</v>
      </c>
      <c r="M5279" s="55">
        <v>4</v>
      </c>
      <c r="N5279" s="61" t="s">
        <v>17</v>
      </c>
      <c r="P5279" s="66"/>
      <c r="Q5279" s="53"/>
      <c r="R5279" s="53"/>
      <c r="S5279" s="53"/>
      <c r="T5279" s="53"/>
      <c r="U5279" s="53"/>
      <c r="V5279" s="53"/>
      <c r="W5279" s="53"/>
      <c r="BY5279" s="53"/>
    </row>
    <row r="5280" spans="2:77" s="52" customFormat="1" ht="13" x14ac:dyDescent="0.3">
      <c r="B5280" s="53" t="s">
        <v>7180</v>
      </c>
      <c r="C5280" s="53" t="s">
        <v>192</v>
      </c>
      <c r="D5280" s="53" t="s">
        <v>7395</v>
      </c>
      <c r="E5280" s="53">
        <v>42.631920000000001</v>
      </c>
      <c r="F5280" s="53">
        <v>-2.2036340000000001</v>
      </c>
      <c r="G5280" s="54">
        <v>617.14729999999997</v>
      </c>
      <c r="H5280" s="53">
        <v>55</v>
      </c>
      <c r="I5280" s="53">
        <v>35</v>
      </c>
      <c r="J5280" s="53">
        <v>20</v>
      </c>
      <c r="K5280" s="52">
        <v>456</v>
      </c>
      <c r="L5280" s="52">
        <v>161.14729999999997</v>
      </c>
      <c r="M5280" s="55">
        <v>2</v>
      </c>
      <c r="N5280" s="61" t="s">
        <v>16</v>
      </c>
      <c r="P5280" s="66"/>
      <c r="Q5280" s="53"/>
      <c r="R5280" s="53"/>
      <c r="S5280" s="53"/>
      <c r="T5280" s="53"/>
      <c r="U5280" s="53"/>
      <c r="V5280" s="53"/>
      <c r="W5280" s="53"/>
      <c r="BY5280" s="53"/>
    </row>
    <row r="5281" spans="2:77" s="52" customFormat="1" ht="13" x14ac:dyDescent="0.3">
      <c r="B5281" s="53" t="s">
        <v>7180</v>
      </c>
      <c r="C5281" s="53" t="s">
        <v>192</v>
      </c>
      <c r="D5281" s="53" t="s">
        <v>7396</v>
      </c>
      <c r="E5281" s="53">
        <v>42.421999999999997</v>
      </c>
      <c r="F5281" s="53">
        <v>-1.6223380000000001</v>
      </c>
      <c r="G5281" s="54">
        <v>351.16399999999999</v>
      </c>
      <c r="H5281" s="53">
        <v>556</v>
      </c>
      <c r="I5281" s="53">
        <v>271</v>
      </c>
      <c r="J5281" s="53">
        <v>285</v>
      </c>
      <c r="K5281" s="52">
        <v>456</v>
      </c>
      <c r="L5281" s="52">
        <v>-104.83600000000001</v>
      </c>
      <c r="M5281" s="55">
        <v>2</v>
      </c>
      <c r="N5281" s="61" t="s">
        <v>16</v>
      </c>
      <c r="P5281" s="66"/>
      <c r="Q5281" s="53"/>
      <c r="R5281" s="53"/>
      <c r="S5281" s="53"/>
      <c r="T5281" s="53"/>
      <c r="U5281" s="53"/>
      <c r="V5281" s="53"/>
      <c r="W5281" s="53"/>
      <c r="BY5281" s="53"/>
    </row>
    <row r="5282" spans="2:77" s="52" customFormat="1" ht="13" x14ac:dyDescent="0.3">
      <c r="B5282" s="53" t="s">
        <v>7180</v>
      </c>
      <c r="C5282" s="53" t="s">
        <v>192</v>
      </c>
      <c r="D5282" s="53" t="s">
        <v>7397</v>
      </c>
      <c r="E5282" s="53">
        <v>42.672130000000003</v>
      </c>
      <c r="F5282" s="53">
        <v>-1.815331</v>
      </c>
      <c r="G5282" s="54">
        <v>348.52760000000001</v>
      </c>
      <c r="H5282" s="53">
        <v>2841</v>
      </c>
      <c r="I5282" s="53">
        <v>1488</v>
      </c>
      <c r="J5282" s="53">
        <v>1353</v>
      </c>
      <c r="K5282" s="52">
        <v>456</v>
      </c>
      <c r="L5282" s="52">
        <v>-107.47239999999999</v>
      </c>
      <c r="M5282" s="55">
        <v>2</v>
      </c>
      <c r="N5282" s="61" t="s">
        <v>16</v>
      </c>
      <c r="P5282" s="66"/>
      <c r="Q5282" s="53"/>
      <c r="R5282" s="53"/>
      <c r="S5282" s="53"/>
      <c r="T5282" s="53"/>
      <c r="U5282" s="53"/>
      <c r="V5282" s="53"/>
      <c r="W5282" s="53"/>
      <c r="BY5282" s="53"/>
    </row>
    <row r="5283" spans="2:77" s="52" customFormat="1" ht="13" x14ac:dyDescent="0.3">
      <c r="B5283" s="53" t="s">
        <v>7180</v>
      </c>
      <c r="C5283" s="53" t="s">
        <v>192</v>
      </c>
      <c r="D5283" s="53" t="s">
        <v>7398</v>
      </c>
      <c r="E5283" s="53">
        <v>42.565910000000002</v>
      </c>
      <c r="F5283" s="53">
        <v>-1.6478550000000001</v>
      </c>
      <c r="G5283" s="54">
        <v>517.16970000000003</v>
      </c>
      <c r="H5283" s="53">
        <v>318</v>
      </c>
      <c r="I5283" s="53">
        <v>174</v>
      </c>
      <c r="J5283" s="53">
        <v>144</v>
      </c>
      <c r="K5283" s="52">
        <v>456</v>
      </c>
      <c r="L5283" s="52">
        <v>61.169700000000034</v>
      </c>
      <c r="M5283" s="55">
        <v>2</v>
      </c>
      <c r="N5283" s="61" t="s">
        <v>16</v>
      </c>
      <c r="P5283" s="66"/>
      <c r="Q5283" s="53"/>
      <c r="R5283" s="53"/>
      <c r="S5283" s="53"/>
      <c r="T5283" s="53"/>
      <c r="U5283" s="53"/>
      <c r="V5283" s="53"/>
      <c r="W5283" s="53"/>
      <c r="BY5283" s="53"/>
    </row>
    <row r="5284" spans="2:77" s="52" customFormat="1" ht="13" x14ac:dyDescent="0.3">
      <c r="B5284" s="53" t="s">
        <v>7180</v>
      </c>
      <c r="C5284" s="53" t="s">
        <v>192</v>
      </c>
      <c r="D5284" s="53" t="s">
        <v>7399</v>
      </c>
      <c r="E5284" s="53">
        <v>41.996839999999999</v>
      </c>
      <c r="F5284" s="53">
        <v>-1.5113049999999999</v>
      </c>
      <c r="G5284" s="54">
        <v>263.66789999999997</v>
      </c>
      <c r="H5284" s="53">
        <v>3638</v>
      </c>
      <c r="I5284" s="53">
        <v>1852</v>
      </c>
      <c r="J5284" s="53">
        <v>1786</v>
      </c>
      <c r="K5284" s="52">
        <v>456</v>
      </c>
      <c r="L5284" s="52">
        <v>-192.33210000000003</v>
      </c>
      <c r="M5284" s="55">
        <v>2</v>
      </c>
      <c r="N5284" s="61" t="s">
        <v>16</v>
      </c>
      <c r="P5284" s="66"/>
      <c r="Q5284" s="53"/>
      <c r="R5284" s="53"/>
      <c r="S5284" s="53"/>
      <c r="T5284" s="53"/>
      <c r="U5284" s="53"/>
      <c r="V5284" s="53"/>
      <c r="W5284" s="53"/>
      <c r="BY5284" s="53"/>
    </row>
    <row r="5285" spans="2:77" s="52" customFormat="1" ht="13" x14ac:dyDescent="0.3">
      <c r="B5285" s="53" t="s">
        <v>7180</v>
      </c>
      <c r="C5285" s="53" t="s">
        <v>192</v>
      </c>
      <c r="D5285" s="53" t="s">
        <v>7400</v>
      </c>
      <c r="E5285" s="53">
        <v>42.681460000000001</v>
      </c>
      <c r="F5285" s="53">
        <v>-1.2313620000000001</v>
      </c>
      <c r="G5285" s="54">
        <v>522.55920000000003</v>
      </c>
      <c r="H5285" s="53">
        <v>153</v>
      </c>
      <c r="I5285" s="53">
        <v>86</v>
      </c>
      <c r="J5285" s="53">
        <v>67</v>
      </c>
      <c r="K5285" s="52">
        <v>456</v>
      </c>
      <c r="L5285" s="52">
        <v>66.559200000000033</v>
      </c>
      <c r="M5285" s="55">
        <v>2</v>
      </c>
      <c r="N5285" s="61" t="s">
        <v>16</v>
      </c>
      <c r="P5285" s="66"/>
      <c r="Q5285" s="53"/>
      <c r="R5285" s="53"/>
      <c r="S5285" s="53"/>
      <c r="T5285" s="53"/>
      <c r="U5285" s="53"/>
      <c r="V5285" s="53"/>
      <c r="W5285" s="53"/>
      <c r="BY5285" s="53"/>
    </row>
    <row r="5286" spans="2:77" s="52" customFormat="1" ht="13" x14ac:dyDescent="0.3">
      <c r="B5286" s="53" t="s">
        <v>7180</v>
      </c>
      <c r="C5286" s="53" t="s">
        <v>192</v>
      </c>
      <c r="D5286" s="53" t="s">
        <v>7401</v>
      </c>
      <c r="E5286" s="53">
        <v>42.807540000000003</v>
      </c>
      <c r="F5286" s="53">
        <v>-0.95589630000000003</v>
      </c>
      <c r="G5286" s="54">
        <v>699.37170000000003</v>
      </c>
      <c r="H5286" s="53">
        <v>258</v>
      </c>
      <c r="I5286" s="53">
        <v>136</v>
      </c>
      <c r="J5286" s="53">
        <v>122</v>
      </c>
      <c r="K5286" s="52">
        <v>456</v>
      </c>
      <c r="L5286" s="52">
        <v>243.37170000000003</v>
      </c>
      <c r="M5286" s="55">
        <v>4</v>
      </c>
      <c r="N5286" s="61" t="s">
        <v>17</v>
      </c>
      <c r="P5286" s="66"/>
      <c r="Q5286" s="53"/>
      <c r="R5286" s="53"/>
      <c r="S5286" s="53"/>
      <c r="T5286" s="53"/>
      <c r="U5286" s="53"/>
      <c r="V5286" s="53"/>
      <c r="W5286" s="53"/>
      <c r="BY5286" s="53"/>
    </row>
    <row r="5287" spans="2:77" s="52" customFormat="1" ht="13" x14ac:dyDescent="0.3">
      <c r="B5287" s="53" t="s">
        <v>7180</v>
      </c>
      <c r="C5287" s="53" t="s">
        <v>192</v>
      </c>
      <c r="D5287" s="53" t="s">
        <v>6483</v>
      </c>
      <c r="E5287" s="53">
        <v>42.585850000000001</v>
      </c>
      <c r="F5287" s="53">
        <v>-1.397875</v>
      </c>
      <c r="G5287" s="54">
        <v>485.69819999999999</v>
      </c>
      <c r="H5287" s="53">
        <v>185</v>
      </c>
      <c r="I5287" s="53">
        <v>96</v>
      </c>
      <c r="J5287" s="53">
        <v>89</v>
      </c>
      <c r="K5287" s="52">
        <v>456</v>
      </c>
      <c r="L5287" s="52">
        <v>29.698199999999986</v>
      </c>
      <c r="M5287" s="55">
        <v>2</v>
      </c>
      <c r="N5287" s="61" t="s">
        <v>16</v>
      </c>
      <c r="P5287" s="66"/>
      <c r="Q5287" s="53"/>
      <c r="R5287" s="53"/>
      <c r="S5287" s="53"/>
      <c r="T5287" s="53"/>
      <c r="U5287" s="53"/>
      <c r="V5287" s="53"/>
      <c r="W5287" s="53"/>
      <c r="BY5287" s="53"/>
    </row>
    <row r="5288" spans="2:77" s="52" customFormat="1" ht="13" x14ac:dyDescent="0.3">
      <c r="B5288" s="53" t="s">
        <v>7180</v>
      </c>
      <c r="C5288" s="53" t="s">
        <v>192</v>
      </c>
      <c r="D5288" s="53" t="s">
        <v>7402</v>
      </c>
      <c r="E5288" s="53">
        <v>43.088569999999997</v>
      </c>
      <c r="F5288" s="53">
        <v>-1.7810049999999999</v>
      </c>
      <c r="G5288" s="54">
        <v>553.29330000000004</v>
      </c>
      <c r="H5288" s="53">
        <v>119</v>
      </c>
      <c r="I5288" s="53">
        <v>70</v>
      </c>
      <c r="J5288" s="53">
        <v>49</v>
      </c>
      <c r="K5288" s="52">
        <v>456</v>
      </c>
      <c r="L5288" s="52">
        <v>97.293300000000045</v>
      </c>
      <c r="M5288" s="55">
        <v>2</v>
      </c>
      <c r="N5288" s="61" t="s">
        <v>16</v>
      </c>
      <c r="P5288" s="66"/>
      <c r="Q5288" s="53"/>
      <c r="R5288" s="53"/>
      <c r="S5288" s="53"/>
      <c r="T5288" s="53"/>
      <c r="U5288" s="53"/>
      <c r="V5288" s="53"/>
      <c r="W5288" s="53"/>
      <c r="BY5288" s="53"/>
    </row>
    <row r="5289" spans="2:77" s="52" customFormat="1" ht="13" x14ac:dyDescent="0.3">
      <c r="B5289" s="53" t="s">
        <v>7180</v>
      </c>
      <c r="C5289" s="53" t="s">
        <v>192</v>
      </c>
      <c r="D5289" s="53" t="s">
        <v>7403</v>
      </c>
      <c r="E5289" s="53">
        <v>42.775190000000002</v>
      </c>
      <c r="F5289" s="53">
        <v>-1.88998</v>
      </c>
      <c r="G5289" s="54">
        <v>682.40229999999997</v>
      </c>
      <c r="H5289" s="53">
        <v>115</v>
      </c>
      <c r="I5289" s="53">
        <v>63</v>
      </c>
      <c r="J5289" s="53">
        <v>52</v>
      </c>
      <c r="K5289" s="52">
        <v>456</v>
      </c>
      <c r="L5289" s="52">
        <v>226.40229999999997</v>
      </c>
      <c r="M5289" s="55">
        <v>4</v>
      </c>
      <c r="N5289" s="61" t="s">
        <v>17</v>
      </c>
      <c r="P5289" s="66"/>
      <c r="Q5289" s="53"/>
      <c r="R5289" s="53"/>
      <c r="S5289" s="53"/>
      <c r="T5289" s="53"/>
      <c r="U5289" s="53"/>
      <c r="V5289" s="53"/>
      <c r="W5289" s="53"/>
      <c r="BY5289" s="53"/>
    </row>
    <row r="5290" spans="2:77" s="52" customFormat="1" ht="13" x14ac:dyDescent="0.3">
      <c r="B5290" s="53" t="s">
        <v>7180</v>
      </c>
      <c r="C5290" s="53" t="s">
        <v>192</v>
      </c>
      <c r="D5290" s="53" t="s">
        <v>7404</v>
      </c>
      <c r="E5290" s="53">
        <v>42.332709999999999</v>
      </c>
      <c r="F5290" s="53">
        <v>-1.9334089999999999</v>
      </c>
      <c r="G5290" s="54">
        <v>298.60250000000002</v>
      </c>
      <c r="H5290" s="53">
        <v>6201</v>
      </c>
      <c r="I5290" s="53">
        <v>3093</v>
      </c>
      <c r="J5290" s="53">
        <v>3108</v>
      </c>
      <c r="K5290" s="52">
        <v>456</v>
      </c>
      <c r="L5290" s="52">
        <v>-157.39749999999998</v>
      </c>
      <c r="M5290" s="55">
        <v>2</v>
      </c>
      <c r="N5290" s="61" t="s">
        <v>16</v>
      </c>
      <c r="P5290" s="66"/>
      <c r="Q5290" s="53"/>
      <c r="R5290" s="53"/>
      <c r="S5290" s="53"/>
      <c r="T5290" s="53"/>
      <c r="U5290" s="53"/>
      <c r="V5290" s="53"/>
      <c r="W5290" s="53"/>
      <c r="BY5290" s="53"/>
    </row>
    <row r="5291" spans="2:77" s="52" customFormat="1" ht="13" x14ac:dyDescent="0.3">
      <c r="B5291" s="53" t="s">
        <v>7180</v>
      </c>
      <c r="C5291" s="53" t="s">
        <v>192</v>
      </c>
      <c r="D5291" s="53" t="s">
        <v>7405</v>
      </c>
      <c r="E5291" s="53">
        <v>42.523829999999997</v>
      </c>
      <c r="F5291" s="53">
        <v>-1.561407</v>
      </c>
      <c r="G5291" s="54">
        <v>597.63109999999995</v>
      </c>
      <c r="H5291" s="53">
        <v>460</v>
      </c>
      <c r="I5291" s="53">
        <v>230</v>
      </c>
      <c r="J5291" s="53">
        <v>230</v>
      </c>
      <c r="K5291" s="52">
        <v>456</v>
      </c>
      <c r="L5291" s="52">
        <v>141.63109999999995</v>
      </c>
      <c r="M5291" s="55">
        <v>2</v>
      </c>
      <c r="N5291" s="61" t="s">
        <v>16</v>
      </c>
      <c r="P5291" s="66"/>
      <c r="Q5291" s="53"/>
      <c r="R5291" s="53"/>
      <c r="S5291" s="53"/>
      <c r="T5291" s="53"/>
      <c r="U5291" s="53"/>
      <c r="V5291" s="53"/>
      <c r="W5291" s="53"/>
      <c r="BY5291" s="53"/>
    </row>
    <row r="5292" spans="2:77" s="52" customFormat="1" ht="13" x14ac:dyDescent="0.3">
      <c r="B5292" s="53" t="s">
        <v>7180</v>
      </c>
      <c r="C5292" s="53" t="s">
        <v>192</v>
      </c>
      <c r="D5292" s="53" t="s">
        <v>7406</v>
      </c>
      <c r="E5292" s="53">
        <v>42.57694</v>
      </c>
      <c r="F5292" s="53">
        <v>-1.2854760000000001</v>
      </c>
      <c r="G5292" s="54">
        <v>399.61669999999998</v>
      </c>
      <c r="H5292" s="53">
        <v>5210</v>
      </c>
      <c r="I5292" s="53">
        <v>2669</v>
      </c>
      <c r="J5292" s="53">
        <v>2541</v>
      </c>
      <c r="K5292" s="52">
        <v>456</v>
      </c>
      <c r="L5292" s="52">
        <v>-56.38330000000002</v>
      </c>
      <c r="M5292" s="55">
        <v>2</v>
      </c>
      <c r="N5292" s="61" t="s">
        <v>16</v>
      </c>
      <c r="P5292" s="66"/>
      <c r="Q5292" s="53"/>
      <c r="R5292" s="53"/>
      <c r="S5292" s="53"/>
      <c r="T5292" s="53"/>
      <c r="U5292" s="53"/>
      <c r="V5292" s="53"/>
      <c r="W5292" s="53"/>
      <c r="BY5292" s="53"/>
    </row>
    <row r="5293" spans="2:77" s="52" customFormat="1" ht="13" x14ac:dyDescent="0.3">
      <c r="B5293" s="53" t="s">
        <v>7180</v>
      </c>
      <c r="C5293" s="53" t="s">
        <v>192</v>
      </c>
      <c r="D5293" s="53" t="s">
        <v>7407</v>
      </c>
      <c r="E5293" s="53">
        <v>42.553629999999998</v>
      </c>
      <c r="F5293" s="53">
        <v>-2.267601</v>
      </c>
      <c r="G5293" s="54">
        <v>494.12479999999999</v>
      </c>
      <c r="H5293" s="53">
        <v>106</v>
      </c>
      <c r="I5293" s="53">
        <v>56</v>
      </c>
      <c r="J5293" s="53">
        <v>50</v>
      </c>
      <c r="K5293" s="52">
        <v>456</v>
      </c>
      <c r="L5293" s="52">
        <v>38.124799999999993</v>
      </c>
      <c r="M5293" s="55">
        <v>2</v>
      </c>
      <c r="N5293" s="61" t="s">
        <v>16</v>
      </c>
      <c r="P5293" s="66"/>
      <c r="Q5293" s="53"/>
      <c r="R5293" s="53"/>
      <c r="S5293" s="53"/>
      <c r="T5293" s="53"/>
      <c r="U5293" s="53"/>
      <c r="V5293" s="53"/>
      <c r="W5293" s="53"/>
      <c r="BY5293" s="53"/>
    </row>
    <row r="5294" spans="2:77" s="52" customFormat="1" ht="13" x14ac:dyDescent="0.3">
      <c r="B5294" s="53" t="s">
        <v>7180</v>
      </c>
      <c r="C5294" s="53" t="s">
        <v>192</v>
      </c>
      <c r="D5294" s="53" t="s">
        <v>7408</v>
      </c>
      <c r="E5294" s="53">
        <v>42.375340000000001</v>
      </c>
      <c r="F5294" s="53">
        <v>-1.5531710000000001</v>
      </c>
      <c r="G5294" s="54">
        <v>351.041</v>
      </c>
      <c r="H5294" s="53">
        <v>956</v>
      </c>
      <c r="I5294" s="53">
        <v>486</v>
      </c>
      <c r="J5294" s="53">
        <v>470</v>
      </c>
      <c r="K5294" s="52">
        <v>456</v>
      </c>
      <c r="L5294" s="52">
        <v>-104.959</v>
      </c>
      <c r="M5294" s="55">
        <v>2</v>
      </c>
      <c r="N5294" s="61" t="s">
        <v>16</v>
      </c>
      <c r="P5294" s="66"/>
      <c r="Q5294" s="53"/>
      <c r="R5294" s="53"/>
      <c r="S5294" s="53"/>
      <c r="T5294" s="53"/>
      <c r="U5294" s="53"/>
      <c r="V5294" s="53"/>
      <c r="W5294" s="53"/>
      <c r="BY5294" s="53"/>
    </row>
    <row r="5295" spans="2:77" s="52" customFormat="1" ht="13" x14ac:dyDescent="0.3">
      <c r="B5295" s="53" t="s">
        <v>7180</v>
      </c>
      <c r="C5295" s="53" t="s">
        <v>192</v>
      </c>
      <c r="D5295" s="53" t="s">
        <v>7409</v>
      </c>
      <c r="E5295" s="53">
        <v>42.835160000000002</v>
      </c>
      <c r="F5295" s="53">
        <v>-1.100333</v>
      </c>
      <c r="G5295" s="54">
        <v>687.51570000000004</v>
      </c>
      <c r="H5295" s="53">
        <v>65</v>
      </c>
      <c r="I5295" s="53">
        <v>39</v>
      </c>
      <c r="J5295" s="53">
        <v>26</v>
      </c>
      <c r="K5295" s="52">
        <v>456</v>
      </c>
      <c r="L5295" s="52">
        <v>231.51570000000004</v>
      </c>
      <c r="M5295" s="55">
        <v>4</v>
      </c>
      <c r="N5295" s="61" t="s">
        <v>17</v>
      </c>
      <c r="P5295" s="66"/>
      <c r="Q5295" s="53"/>
      <c r="R5295" s="53"/>
      <c r="S5295" s="53"/>
      <c r="T5295" s="53"/>
      <c r="U5295" s="53"/>
      <c r="V5295" s="53"/>
      <c r="W5295" s="53"/>
      <c r="BY5295" s="53"/>
    </row>
    <row r="5296" spans="2:77" s="52" customFormat="1" ht="13" x14ac:dyDescent="0.3">
      <c r="B5296" s="53" t="s">
        <v>7180</v>
      </c>
      <c r="C5296" s="53" t="s">
        <v>192</v>
      </c>
      <c r="D5296" s="53" t="s">
        <v>7410</v>
      </c>
      <c r="E5296" s="53">
        <v>42.381419999999999</v>
      </c>
      <c r="F5296" s="53">
        <v>-2.0586419999999999</v>
      </c>
      <c r="G5296" s="54">
        <v>338.0532</v>
      </c>
      <c r="H5296" s="53">
        <v>1407</v>
      </c>
      <c r="I5296" s="53">
        <v>737</v>
      </c>
      <c r="J5296" s="53">
        <v>670</v>
      </c>
      <c r="K5296" s="52">
        <v>456</v>
      </c>
      <c r="L5296" s="52">
        <v>-117.9468</v>
      </c>
      <c r="M5296" s="55">
        <v>2</v>
      </c>
      <c r="N5296" s="61" t="s">
        <v>16</v>
      </c>
      <c r="P5296" s="66"/>
      <c r="Q5296" s="53"/>
      <c r="R5296" s="53"/>
      <c r="S5296" s="53"/>
      <c r="T5296" s="53"/>
      <c r="U5296" s="53"/>
      <c r="V5296" s="53"/>
      <c r="W5296" s="53"/>
      <c r="BY5296" s="53"/>
    </row>
    <row r="5297" spans="2:77" s="52" customFormat="1" ht="13" x14ac:dyDescent="0.3">
      <c r="B5297" s="53" t="s">
        <v>7180</v>
      </c>
      <c r="C5297" s="53" t="s">
        <v>192</v>
      </c>
      <c r="D5297" s="53" t="s">
        <v>7411</v>
      </c>
      <c r="E5297" s="53">
        <v>42.477800000000002</v>
      </c>
      <c r="F5297" s="53">
        <v>-2.083364</v>
      </c>
      <c r="G5297" s="54">
        <v>434.40899999999999</v>
      </c>
      <c r="H5297" s="53">
        <v>1286</v>
      </c>
      <c r="I5297" s="53">
        <v>653</v>
      </c>
      <c r="J5297" s="53">
        <v>633</v>
      </c>
      <c r="K5297" s="52">
        <v>456</v>
      </c>
      <c r="L5297" s="52">
        <v>-21.591000000000008</v>
      </c>
      <c r="M5297" s="55">
        <v>2</v>
      </c>
      <c r="N5297" s="61" t="s">
        <v>16</v>
      </c>
      <c r="P5297" s="66"/>
      <c r="Q5297" s="53"/>
      <c r="R5297" s="53"/>
      <c r="S5297" s="53"/>
      <c r="T5297" s="53"/>
      <c r="U5297" s="53"/>
      <c r="V5297" s="53"/>
      <c r="W5297" s="53"/>
      <c r="BY5297" s="53"/>
    </row>
    <row r="5298" spans="2:77" s="52" customFormat="1" ht="13" x14ac:dyDescent="0.3">
      <c r="B5298" s="53" t="s">
        <v>7180</v>
      </c>
      <c r="C5298" s="53" t="s">
        <v>192</v>
      </c>
      <c r="D5298" s="53" t="s">
        <v>7412</v>
      </c>
      <c r="E5298" s="53">
        <v>42.615259999999999</v>
      </c>
      <c r="F5298" s="53">
        <v>-2.215357</v>
      </c>
      <c r="G5298" s="54">
        <v>570.19529999999997</v>
      </c>
      <c r="H5298" s="53">
        <v>62</v>
      </c>
      <c r="I5298" s="53">
        <v>34</v>
      </c>
      <c r="J5298" s="53">
        <v>28</v>
      </c>
      <c r="K5298" s="52">
        <v>456</v>
      </c>
      <c r="L5298" s="52">
        <v>114.19529999999997</v>
      </c>
      <c r="M5298" s="55">
        <v>2</v>
      </c>
      <c r="N5298" s="61" t="s">
        <v>16</v>
      </c>
      <c r="P5298" s="66"/>
      <c r="Q5298" s="53"/>
      <c r="R5298" s="53"/>
      <c r="S5298" s="53"/>
      <c r="T5298" s="53"/>
      <c r="U5298" s="53"/>
      <c r="V5298" s="53"/>
      <c r="W5298" s="53"/>
      <c r="BY5298" s="53"/>
    </row>
    <row r="5299" spans="2:77" s="52" customFormat="1" ht="13" x14ac:dyDescent="0.3">
      <c r="B5299" s="53" t="s">
        <v>7180</v>
      </c>
      <c r="C5299" s="53" t="s">
        <v>192</v>
      </c>
      <c r="D5299" s="53" t="s">
        <v>7413</v>
      </c>
      <c r="E5299" s="53">
        <v>43.164990000000003</v>
      </c>
      <c r="F5299" s="53">
        <v>-1.6704399999999999</v>
      </c>
      <c r="G5299" s="54">
        <v>106.4811</v>
      </c>
      <c r="H5299" s="53">
        <v>659</v>
      </c>
      <c r="I5299" s="53">
        <v>342</v>
      </c>
      <c r="J5299" s="53">
        <v>317</v>
      </c>
      <c r="K5299" s="52">
        <v>456</v>
      </c>
      <c r="L5299" s="52">
        <v>-349.51890000000003</v>
      </c>
      <c r="M5299" s="55">
        <v>2</v>
      </c>
      <c r="N5299" s="61" t="s">
        <v>16</v>
      </c>
      <c r="P5299" s="66"/>
      <c r="Q5299" s="53"/>
      <c r="R5299" s="53"/>
      <c r="S5299" s="53"/>
      <c r="T5299" s="53"/>
      <c r="U5299" s="53"/>
      <c r="V5299" s="53"/>
      <c r="W5299" s="53"/>
      <c r="BY5299" s="53"/>
    </row>
    <row r="5300" spans="2:77" s="52" customFormat="1" ht="13" x14ac:dyDescent="0.3">
      <c r="B5300" s="53" t="s">
        <v>7180</v>
      </c>
      <c r="C5300" s="53" t="s">
        <v>192</v>
      </c>
      <c r="D5300" s="53" t="s">
        <v>7414</v>
      </c>
      <c r="E5300" s="53">
        <v>42.530329999999999</v>
      </c>
      <c r="F5300" s="53">
        <v>-1.674269</v>
      </c>
      <c r="G5300" s="54">
        <v>433.64229999999998</v>
      </c>
      <c r="H5300" s="53">
        <v>11394</v>
      </c>
      <c r="I5300" s="53">
        <v>5669</v>
      </c>
      <c r="J5300" s="53">
        <v>5725</v>
      </c>
      <c r="K5300" s="52">
        <v>456</v>
      </c>
      <c r="L5300" s="52">
        <v>-22.357700000000023</v>
      </c>
      <c r="M5300" s="55">
        <v>2</v>
      </c>
      <c r="N5300" s="61" t="s">
        <v>16</v>
      </c>
      <c r="P5300" s="66"/>
      <c r="Q5300" s="53"/>
      <c r="R5300" s="53"/>
      <c r="S5300" s="53"/>
      <c r="T5300" s="53"/>
      <c r="U5300" s="53"/>
      <c r="V5300" s="53"/>
      <c r="W5300" s="53"/>
      <c r="BY5300" s="53"/>
    </row>
    <row r="5301" spans="2:77" s="52" customFormat="1" ht="13" x14ac:dyDescent="0.3">
      <c r="B5301" s="53" t="s">
        <v>7180</v>
      </c>
      <c r="C5301" s="53" t="s">
        <v>192</v>
      </c>
      <c r="D5301" s="53" t="s">
        <v>7415</v>
      </c>
      <c r="E5301" s="53">
        <v>42.69312</v>
      </c>
      <c r="F5301" s="53">
        <v>-1.640636</v>
      </c>
      <c r="G5301" s="54">
        <v>574.06510000000003</v>
      </c>
      <c r="H5301" s="53">
        <v>629</v>
      </c>
      <c r="I5301" s="53">
        <v>332</v>
      </c>
      <c r="J5301" s="53">
        <v>297</v>
      </c>
      <c r="K5301" s="52">
        <v>456</v>
      </c>
      <c r="L5301" s="52">
        <v>118.06510000000003</v>
      </c>
      <c r="M5301" s="55">
        <v>2</v>
      </c>
      <c r="N5301" s="61" t="s">
        <v>16</v>
      </c>
      <c r="P5301" s="66"/>
      <c r="Q5301" s="53"/>
      <c r="R5301" s="53"/>
      <c r="S5301" s="53"/>
      <c r="T5301" s="53"/>
      <c r="U5301" s="53"/>
      <c r="V5301" s="53"/>
      <c r="W5301" s="53"/>
      <c r="BY5301" s="53"/>
    </row>
    <row r="5302" spans="2:77" s="52" customFormat="1" ht="13" x14ac:dyDescent="0.3">
      <c r="B5302" s="53" t="s">
        <v>7180</v>
      </c>
      <c r="C5302" s="53" t="s">
        <v>192</v>
      </c>
      <c r="D5302" s="53" t="s">
        <v>7416</v>
      </c>
      <c r="E5302" s="53">
        <v>42.657470000000004</v>
      </c>
      <c r="F5302" s="53">
        <v>-1.7026539999999999</v>
      </c>
      <c r="G5302" s="54">
        <v>498.11329999999998</v>
      </c>
      <c r="H5302" s="53">
        <v>57</v>
      </c>
      <c r="I5302" s="53">
        <v>36</v>
      </c>
      <c r="J5302" s="53">
        <v>21</v>
      </c>
      <c r="K5302" s="52">
        <v>456</v>
      </c>
      <c r="L5302" s="52">
        <v>42.113299999999981</v>
      </c>
      <c r="M5302" s="55">
        <v>2</v>
      </c>
      <c r="N5302" s="61" t="s">
        <v>16</v>
      </c>
      <c r="P5302" s="66"/>
      <c r="Q5302" s="53"/>
      <c r="R5302" s="53"/>
      <c r="S5302" s="53"/>
      <c r="T5302" s="53"/>
      <c r="U5302" s="53"/>
      <c r="V5302" s="53"/>
      <c r="W5302" s="53"/>
      <c r="BY5302" s="53"/>
    </row>
    <row r="5303" spans="2:77" s="52" customFormat="1" ht="13" x14ac:dyDescent="0.3">
      <c r="B5303" s="53" t="s">
        <v>7180</v>
      </c>
      <c r="C5303" s="53" t="s">
        <v>192</v>
      </c>
      <c r="D5303" s="53" t="s">
        <v>7417</v>
      </c>
      <c r="E5303" s="53">
        <v>42.608060000000002</v>
      </c>
      <c r="F5303" s="53">
        <v>-2.3312710000000001</v>
      </c>
      <c r="G5303" s="54">
        <v>626.27229999999997</v>
      </c>
      <c r="H5303" s="53">
        <v>134</v>
      </c>
      <c r="I5303" s="53">
        <v>69</v>
      </c>
      <c r="J5303" s="53">
        <v>65</v>
      </c>
      <c r="K5303" s="52">
        <v>456</v>
      </c>
      <c r="L5303" s="52">
        <v>170.27229999999997</v>
      </c>
      <c r="M5303" s="55">
        <v>2</v>
      </c>
      <c r="N5303" s="61" t="s">
        <v>16</v>
      </c>
      <c r="P5303" s="66"/>
      <c r="Q5303" s="53"/>
      <c r="R5303" s="53"/>
      <c r="S5303" s="53"/>
      <c r="T5303" s="53"/>
      <c r="U5303" s="53"/>
      <c r="V5303" s="53"/>
      <c r="W5303" s="53"/>
      <c r="BY5303" s="53"/>
    </row>
    <row r="5304" spans="2:77" s="52" customFormat="1" ht="13" x14ac:dyDescent="0.3">
      <c r="B5304" s="53" t="s">
        <v>7180</v>
      </c>
      <c r="C5304" s="53" t="s">
        <v>192</v>
      </c>
      <c r="D5304" s="53" t="s">
        <v>7418</v>
      </c>
      <c r="E5304" s="53">
        <v>42.552059999999997</v>
      </c>
      <c r="F5304" s="53">
        <v>-2.2712690000000002</v>
      </c>
      <c r="G5304" s="54">
        <v>461.88749999999999</v>
      </c>
      <c r="H5304" s="53">
        <v>154</v>
      </c>
      <c r="I5304" s="53">
        <v>70</v>
      </c>
      <c r="J5304" s="53">
        <v>84</v>
      </c>
      <c r="K5304" s="52">
        <v>456</v>
      </c>
      <c r="L5304" s="52">
        <v>5.8874999999999886</v>
      </c>
      <c r="M5304" s="55">
        <v>2</v>
      </c>
      <c r="N5304" s="61" t="s">
        <v>16</v>
      </c>
      <c r="P5304" s="66"/>
      <c r="Q5304" s="53"/>
      <c r="R5304" s="53"/>
      <c r="S5304" s="53"/>
      <c r="T5304" s="53"/>
      <c r="U5304" s="53"/>
      <c r="V5304" s="53"/>
      <c r="W5304" s="53"/>
      <c r="BY5304" s="53"/>
    </row>
    <row r="5305" spans="2:77" s="52" customFormat="1" ht="13" x14ac:dyDescent="0.3">
      <c r="B5305" s="53" t="s">
        <v>7180</v>
      </c>
      <c r="C5305" s="53" t="s">
        <v>192</v>
      </c>
      <c r="D5305" s="53" t="s">
        <v>7419</v>
      </c>
      <c r="E5305" s="53">
        <v>42.063879999999997</v>
      </c>
      <c r="F5305" s="53">
        <v>-1.605718</v>
      </c>
      <c r="G5305" s="54">
        <v>268.95800000000003</v>
      </c>
      <c r="H5305" s="53">
        <v>34717</v>
      </c>
      <c r="I5305" s="53">
        <v>17311</v>
      </c>
      <c r="J5305" s="53">
        <v>17406</v>
      </c>
      <c r="K5305" s="52">
        <v>456</v>
      </c>
      <c r="L5305" s="52">
        <v>-187.04199999999997</v>
      </c>
      <c r="M5305" s="55">
        <v>2</v>
      </c>
      <c r="N5305" s="61" t="s">
        <v>16</v>
      </c>
      <c r="P5305" s="66"/>
      <c r="Q5305" s="53"/>
      <c r="R5305" s="53"/>
      <c r="S5305" s="53"/>
      <c r="T5305" s="53"/>
      <c r="U5305" s="53"/>
      <c r="V5305" s="53"/>
      <c r="W5305" s="53"/>
      <c r="BY5305" s="53"/>
    </row>
    <row r="5306" spans="2:77" s="52" customFormat="1" ht="13" x14ac:dyDescent="0.3">
      <c r="B5306" s="53" t="s">
        <v>7180</v>
      </c>
      <c r="C5306" s="53" t="s">
        <v>192</v>
      </c>
      <c r="D5306" s="53" t="s">
        <v>7420</v>
      </c>
      <c r="E5306" s="53">
        <v>41.976739999999999</v>
      </c>
      <c r="F5306" s="53">
        <v>-1.6764319999999999</v>
      </c>
      <c r="G5306" s="54">
        <v>372.94900000000001</v>
      </c>
      <c r="H5306" s="53">
        <v>129</v>
      </c>
      <c r="I5306" s="53">
        <v>49</v>
      </c>
      <c r="J5306" s="53">
        <v>80</v>
      </c>
      <c r="K5306" s="52">
        <v>456</v>
      </c>
      <c r="L5306" s="52">
        <v>-83.050999999999988</v>
      </c>
      <c r="M5306" s="55">
        <v>2</v>
      </c>
      <c r="N5306" s="61" t="s">
        <v>16</v>
      </c>
      <c r="P5306" s="66"/>
      <c r="Q5306" s="53"/>
      <c r="R5306" s="53"/>
      <c r="S5306" s="53"/>
      <c r="T5306" s="53"/>
      <c r="U5306" s="53"/>
      <c r="V5306" s="53"/>
      <c r="W5306" s="53"/>
      <c r="BY5306" s="53"/>
    </row>
    <row r="5307" spans="2:77" s="52" customFormat="1" ht="13" x14ac:dyDescent="0.3">
      <c r="B5307" s="53" t="s">
        <v>7180</v>
      </c>
      <c r="C5307" s="53" t="s">
        <v>192</v>
      </c>
      <c r="D5307" s="53" t="s">
        <v>7421</v>
      </c>
      <c r="E5307" s="53">
        <v>42.675719999999998</v>
      </c>
      <c r="F5307" s="53">
        <v>-1.706602</v>
      </c>
      <c r="G5307" s="54">
        <v>503.21440000000001</v>
      </c>
      <c r="H5307" s="53">
        <v>144</v>
      </c>
      <c r="I5307" s="53">
        <v>83</v>
      </c>
      <c r="J5307" s="53">
        <v>61</v>
      </c>
      <c r="K5307" s="52">
        <v>456</v>
      </c>
      <c r="L5307" s="52">
        <v>47.214400000000012</v>
      </c>
      <c r="M5307" s="55">
        <v>2</v>
      </c>
      <c r="N5307" s="61" t="s">
        <v>16</v>
      </c>
      <c r="P5307" s="66"/>
      <c r="Q5307" s="53"/>
      <c r="R5307" s="53"/>
      <c r="S5307" s="53"/>
      <c r="T5307" s="53"/>
      <c r="U5307" s="53"/>
      <c r="V5307" s="53"/>
      <c r="W5307" s="53"/>
      <c r="BY5307" s="53"/>
    </row>
    <row r="5308" spans="2:77" s="52" customFormat="1" ht="13" x14ac:dyDescent="0.3">
      <c r="B5308" s="53" t="s">
        <v>7180</v>
      </c>
      <c r="C5308" s="53" t="s">
        <v>192</v>
      </c>
      <c r="D5308" s="53" t="s">
        <v>7422</v>
      </c>
      <c r="E5308" s="53">
        <v>42.920679999999997</v>
      </c>
      <c r="F5308" s="53">
        <v>-1.969659</v>
      </c>
      <c r="G5308" s="54">
        <v>473.1925</v>
      </c>
      <c r="H5308" s="53">
        <v>841</v>
      </c>
      <c r="I5308" s="53">
        <v>448</v>
      </c>
      <c r="J5308" s="53">
        <v>393</v>
      </c>
      <c r="K5308" s="52">
        <v>456</v>
      </c>
      <c r="L5308" s="52">
        <v>17.192499999999995</v>
      </c>
      <c r="M5308" s="55">
        <v>2</v>
      </c>
      <c r="N5308" s="61" t="s">
        <v>16</v>
      </c>
      <c r="P5308" s="66"/>
      <c r="Q5308" s="53"/>
      <c r="R5308" s="53"/>
      <c r="S5308" s="53"/>
      <c r="T5308" s="53"/>
      <c r="U5308" s="53"/>
      <c r="V5308" s="53"/>
      <c r="W5308" s="53"/>
      <c r="BY5308" s="53"/>
    </row>
    <row r="5309" spans="2:77" s="52" customFormat="1" ht="13" x14ac:dyDescent="0.3">
      <c r="B5309" s="53" t="s">
        <v>7180</v>
      </c>
      <c r="C5309" s="53" t="s">
        <v>192</v>
      </c>
      <c r="D5309" s="53" t="s">
        <v>7423</v>
      </c>
      <c r="E5309" s="53">
        <v>42.507210000000001</v>
      </c>
      <c r="F5309" s="53">
        <v>-1.4993540000000001</v>
      </c>
      <c r="G5309" s="54">
        <v>787.89729999999997</v>
      </c>
      <c r="H5309" s="53">
        <v>222</v>
      </c>
      <c r="I5309" s="53">
        <v>122</v>
      </c>
      <c r="J5309" s="53">
        <v>100</v>
      </c>
      <c r="K5309" s="52">
        <v>456</v>
      </c>
      <c r="L5309" s="52">
        <v>331.89729999999997</v>
      </c>
      <c r="M5309" s="55">
        <v>4</v>
      </c>
      <c r="N5309" s="61" t="s">
        <v>17</v>
      </c>
      <c r="P5309" s="66"/>
      <c r="Q5309" s="53"/>
      <c r="R5309" s="53"/>
      <c r="S5309" s="53"/>
      <c r="T5309" s="53"/>
      <c r="U5309" s="53"/>
      <c r="V5309" s="53"/>
      <c r="W5309" s="53"/>
      <c r="BY5309" s="53"/>
    </row>
    <row r="5310" spans="2:77" s="52" customFormat="1" ht="13" x14ac:dyDescent="0.3">
      <c r="B5310" s="53" t="s">
        <v>7180</v>
      </c>
      <c r="C5310" s="53" t="s">
        <v>192</v>
      </c>
      <c r="D5310" s="53" t="s">
        <v>7424</v>
      </c>
      <c r="E5310" s="53">
        <v>43</v>
      </c>
      <c r="F5310" s="53">
        <v>-1.678056</v>
      </c>
      <c r="G5310" s="54">
        <v>546.37919999999997</v>
      </c>
      <c r="H5310" s="53">
        <v>1663</v>
      </c>
      <c r="I5310" s="53">
        <v>846</v>
      </c>
      <c r="J5310" s="53">
        <v>817</v>
      </c>
      <c r="K5310" s="52">
        <v>456</v>
      </c>
      <c r="L5310" s="52">
        <v>90.379199999999969</v>
      </c>
      <c r="M5310" s="55">
        <v>2</v>
      </c>
      <c r="N5310" s="61" t="s">
        <v>16</v>
      </c>
      <c r="P5310" s="66"/>
      <c r="Q5310" s="53"/>
      <c r="R5310" s="53"/>
      <c r="S5310" s="53"/>
      <c r="T5310" s="53"/>
      <c r="U5310" s="53"/>
      <c r="V5310" s="53"/>
      <c r="W5310" s="53"/>
      <c r="BY5310" s="53"/>
    </row>
    <row r="5311" spans="2:77" s="52" customFormat="1" ht="13" x14ac:dyDescent="0.3">
      <c r="B5311" s="53" t="s">
        <v>7180</v>
      </c>
      <c r="C5311" s="53" t="s">
        <v>192</v>
      </c>
      <c r="D5311" s="53" t="s">
        <v>7425</v>
      </c>
      <c r="E5311" s="53">
        <v>42.747259999999997</v>
      </c>
      <c r="F5311" s="53">
        <v>-1.5022489999999999</v>
      </c>
      <c r="G5311" s="54">
        <v>605.30089999999996</v>
      </c>
      <c r="H5311" s="53">
        <v>218</v>
      </c>
      <c r="I5311" s="53">
        <v>130</v>
      </c>
      <c r="J5311" s="53">
        <v>88</v>
      </c>
      <c r="K5311" s="52">
        <v>456</v>
      </c>
      <c r="L5311" s="52">
        <v>149.30089999999996</v>
      </c>
      <c r="M5311" s="55">
        <v>2</v>
      </c>
      <c r="N5311" s="61" t="s">
        <v>16</v>
      </c>
      <c r="P5311" s="66"/>
      <c r="Q5311" s="53"/>
      <c r="R5311" s="53"/>
      <c r="S5311" s="53"/>
      <c r="T5311" s="53"/>
      <c r="U5311" s="53"/>
      <c r="V5311" s="53"/>
      <c r="W5311" s="53"/>
      <c r="BY5311" s="53"/>
    </row>
    <row r="5312" spans="2:77" s="52" customFormat="1" ht="13" x14ac:dyDescent="0.3">
      <c r="B5312" s="53" t="s">
        <v>7180</v>
      </c>
      <c r="C5312" s="53" t="s">
        <v>192</v>
      </c>
      <c r="D5312" s="53" t="s">
        <v>7426</v>
      </c>
      <c r="E5312" s="53">
        <v>42.652270000000001</v>
      </c>
      <c r="F5312" s="53">
        <v>-1.6258729999999999</v>
      </c>
      <c r="G5312" s="54">
        <v>653.51769999999999</v>
      </c>
      <c r="H5312" s="53">
        <v>134</v>
      </c>
      <c r="I5312" s="53">
        <v>74</v>
      </c>
      <c r="J5312" s="53">
        <v>60</v>
      </c>
      <c r="K5312" s="52">
        <v>456</v>
      </c>
      <c r="L5312" s="52">
        <v>197.51769999999999</v>
      </c>
      <c r="M5312" s="55">
        <v>2</v>
      </c>
      <c r="N5312" s="61" t="s">
        <v>16</v>
      </c>
      <c r="P5312" s="66"/>
      <c r="Q5312" s="53"/>
      <c r="R5312" s="53"/>
      <c r="S5312" s="53"/>
      <c r="T5312" s="53"/>
      <c r="U5312" s="53"/>
      <c r="V5312" s="53"/>
      <c r="W5312" s="53"/>
      <c r="BY5312" s="53"/>
    </row>
    <row r="5313" spans="2:77" s="52" customFormat="1" ht="13" x14ac:dyDescent="0.3">
      <c r="B5313" s="53" t="s">
        <v>7180</v>
      </c>
      <c r="C5313" s="53" t="s">
        <v>192</v>
      </c>
      <c r="D5313" s="53" t="s">
        <v>7427</v>
      </c>
      <c r="E5313" s="53">
        <v>43.266530000000003</v>
      </c>
      <c r="F5313" s="53">
        <v>-1.5038959999999999</v>
      </c>
      <c r="G5313" s="54">
        <v>98.642229999999998</v>
      </c>
      <c r="H5313" s="53">
        <v>368</v>
      </c>
      <c r="I5313" s="53">
        <v>184</v>
      </c>
      <c r="J5313" s="53">
        <v>184</v>
      </c>
      <c r="K5313" s="52">
        <v>456</v>
      </c>
      <c r="L5313" s="52">
        <v>-357.35777000000002</v>
      </c>
      <c r="M5313" s="55">
        <v>2</v>
      </c>
      <c r="N5313" s="61" t="s">
        <v>16</v>
      </c>
      <c r="P5313" s="66"/>
      <c r="Q5313" s="53"/>
      <c r="R5313" s="53"/>
      <c r="S5313" s="53"/>
      <c r="T5313" s="53"/>
      <c r="U5313" s="53"/>
      <c r="V5313" s="53"/>
      <c r="W5313" s="53"/>
      <c r="BY5313" s="53"/>
    </row>
    <row r="5314" spans="2:77" s="52" customFormat="1" ht="13" x14ac:dyDescent="0.3">
      <c r="B5314" s="53" t="s">
        <v>7180</v>
      </c>
      <c r="C5314" s="53" t="s">
        <v>192</v>
      </c>
      <c r="D5314" s="53" t="s">
        <v>7428</v>
      </c>
      <c r="E5314" s="53">
        <v>42.88711</v>
      </c>
      <c r="F5314" s="53">
        <v>-2.1364359999999998</v>
      </c>
      <c r="G5314" s="54">
        <v>551.17380000000003</v>
      </c>
      <c r="H5314" s="53">
        <v>704</v>
      </c>
      <c r="I5314" s="53">
        <v>378</v>
      </c>
      <c r="J5314" s="53">
        <v>326</v>
      </c>
      <c r="K5314" s="52">
        <v>456</v>
      </c>
      <c r="L5314" s="52">
        <v>95.173800000000028</v>
      </c>
      <c r="M5314" s="55">
        <v>2</v>
      </c>
      <c r="N5314" s="61" t="s">
        <v>16</v>
      </c>
      <c r="P5314" s="66"/>
      <c r="Q5314" s="53"/>
      <c r="R5314" s="53"/>
      <c r="S5314" s="53"/>
      <c r="T5314" s="53"/>
      <c r="U5314" s="53"/>
      <c r="V5314" s="53"/>
      <c r="W5314" s="53"/>
      <c r="BY5314" s="53"/>
    </row>
    <row r="5315" spans="2:77" s="52" customFormat="1" ht="13" x14ac:dyDescent="0.3">
      <c r="B5315" s="53" t="s">
        <v>7180</v>
      </c>
      <c r="C5315" s="53" t="s">
        <v>192</v>
      </c>
      <c r="D5315" s="53" t="s">
        <v>7429</v>
      </c>
      <c r="E5315" s="53">
        <v>42.775689999999997</v>
      </c>
      <c r="F5315" s="53">
        <v>-1.2478210000000001</v>
      </c>
      <c r="G5315" s="54">
        <v>573.89530000000002</v>
      </c>
      <c r="H5315" s="53">
        <v>159</v>
      </c>
      <c r="I5315" s="53">
        <v>91</v>
      </c>
      <c r="J5315" s="53">
        <v>68</v>
      </c>
      <c r="K5315" s="52">
        <v>456</v>
      </c>
      <c r="L5315" s="52">
        <v>117.89530000000002</v>
      </c>
      <c r="M5315" s="55">
        <v>2</v>
      </c>
      <c r="N5315" s="61" t="s">
        <v>16</v>
      </c>
      <c r="P5315" s="66"/>
      <c r="Q5315" s="53"/>
      <c r="R5315" s="53"/>
      <c r="S5315" s="53"/>
      <c r="T5315" s="53"/>
      <c r="U5315" s="53"/>
      <c r="V5315" s="53"/>
      <c r="W5315" s="53"/>
      <c r="BY5315" s="53"/>
    </row>
    <row r="5316" spans="2:77" s="52" customFormat="1" ht="13" x14ac:dyDescent="0.3">
      <c r="B5316" s="53" t="s">
        <v>7180</v>
      </c>
      <c r="C5316" s="53" t="s">
        <v>192</v>
      </c>
      <c r="D5316" s="53" t="s">
        <v>7430</v>
      </c>
      <c r="E5316" s="53">
        <v>42.713999999999999</v>
      </c>
      <c r="F5316" s="53">
        <v>-1.323</v>
      </c>
      <c r="G5316" s="54">
        <v>458.30079999999998</v>
      </c>
      <c r="H5316" s="53">
        <v>273</v>
      </c>
      <c r="I5316" s="53">
        <v>121</v>
      </c>
      <c r="J5316" s="53">
        <v>152</v>
      </c>
      <c r="K5316" s="52">
        <v>456</v>
      </c>
      <c r="L5316" s="52">
        <v>2.3007999999999811</v>
      </c>
      <c r="M5316" s="55">
        <v>2</v>
      </c>
      <c r="N5316" s="61" t="s">
        <v>16</v>
      </c>
      <c r="P5316" s="66"/>
      <c r="Q5316" s="53"/>
      <c r="R5316" s="53"/>
      <c r="S5316" s="53"/>
      <c r="T5316" s="53"/>
      <c r="U5316" s="53"/>
      <c r="V5316" s="53"/>
      <c r="W5316" s="53"/>
      <c r="BY5316" s="53"/>
    </row>
    <row r="5317" spans="2:77" s="52" customFormat="1" ht="13" x14ac:dyDescent="0.3">
      <c r="B5317" s="53" t="s">
        <v>7180</v>
      </c>
      <c r="C5317" s="53" t="s">
        <v>192</v>
      </c>
      <c r="D5317" s="53" t="s">
        <v>7431</v>
      </c>
      <c r="E5317" s="53">
        <v>43.100439999999999</v>
      </c>
      <c r="F5317" s="53">
        <v>-1.707319</v>
      </c>
      <c r="G5317" s="54">
        <v>320.59829999999999</v>
      </c>
      <c r="H5317" s="53">
        <v>191</v>
      </c>
      <c r="I5317" s="53">
        <v>112</v>
      </c>
      <c r="J5317" s="53">
        <v>79</v>
      </c>
      <c r="K5317" s="52">
        <v>456</v>
      </c>
      <c r="L5317" s="52">
        <v>-135.40170000000001</v>
      </c>
      <c r="M5317" s="55">
        <v>2</v>
      </c>
      <c r="N5317" s="61" t="s">
        <v>16</v>
      </c>
      <c r="P5317" s="66"/>
      <c r="Q5317" s="53"/>
      <c r="R5317" s="53"/>
      <c r="S5317" s="53"/>
      <c r="T5317" s="53"/>
      <c r="U5317" s="53"/>
      <c r="V5317" s="53"/>
      <c r="W5317" s="53"/>
      <c r="BY5317" s="53"/>
    </row>
    <row r="5318" spans="2:77" s="52" customFormat="1" ht="13" x14ac:dyDescent="0.3">
      <c r="B5318" s="53" t="s">
        <v>7180</v>
      </c>
      <c r="C5318" s="53" t="s">
        <v>192</v>
      </c>
      <c r="D5318" s="53" t="s">
        <v>7432</v>
      </c>
      <c r="E5318" s="53">
        <v>42.77863</v>
      </c>
      <c r="F5318" s="53">
        <v>-1.458369</v>
      </c>
      <c r="G5318" s="54">
        <v>527.54079999999999</v>
      </c>
      <c r="H5318" s="53">
        <v>394</v>
      </c>
      <c r="I5318" s="53">
        <v>215</v>
      </c>
      <c r="J5318" s="53">
        <v>179</v>
      </c>
      <c r="K5318" s="52">
        <v>456</v>
      </c>
      <c r="L5318" s="52">
        <v>71.54079999999999</v>
      </c>
      <c r="M5318" s="55">
        <v>2</v>
      </c>
      <c r="N5318" s="61" t="s">
        <v>16</v>
      </c>
      <c r="P5318" s="66"/>
      <c r="Q5318" s="53"/>
      <c r="R5318" s="53"/>
      <c r="S5318" s="53"/>
      <c r="T5318" s="53"/>
      <c r="U5318" s="53"/>
      <c r="V5318" s="53"/>
      <c r="W5318" s="53"/>
      <c r="BY5318" s="53"/>
    </row>
    <row r="5319" spans="2:77" s="52" customFormat="1" ht="13" x14ac:dyDescent="0.3">
      <c r="B5319" s="53" t="s">
        <v>7180</v>
      </c>
      <c r="C5319" s="53" t="s">
        <v>192</v>
      </c>
      <c r="D5319" s="53" t="s">
        <v>7433</v>
      </c>
      <c r="E5319" s="53">
        <v>42.832050000000002</v>
      </c>
      <c r="F5319" s="53">
        <v>-0.94444419999999996</v>
      </c>
      <c r="G5319" s="54">
        <v>733.16459999999995</v>
      </c>
      <c r="H5319" s="53">
        <v>91</v>
      </c>
      <c r="I5319" s="53">
        <v>52</v>
      </c>
      <c r="J5319" s="53">
        <v>39</v>
      </c>
      <c r="K5319" s="52">
        <v>456</v>
      </c>
      <c r="L5319" s="52">
        <v>277.16459999999995</v>
      </c>
      <c r="M5319" s="55">
        <v>4</v>
      </c>
      <c r="N5319" s="61" t="s">
        <v>17</v>
      </c>
      <c r="P5319" s="66"/>
      <c r="Q5319" s="53"/>
      <c r="R5319" s="53"/>
      <c r="S5319" s="53"/>
      <c r="T5319" s="53"/>
      <c r="U5319" s="53"/>
      <c r="V5319" s="53"/>
      <c r="W5319" s="53"/>
      <c r="BY5319" s="53"/>
    </row>
    <row r="5320" spans="2:77" s="52" customFormat="1" ht="13" x14ac:dyDescent="0.3">
      <c r="B5320" s="53" t="s">
        <v>7180</v>
      </c>
      <c r="C5320" s="53" t="s">
        <v>192</v>
      </c>
      <c r="D5320" s="53" t="s">
        <v>7434</v>
      </c>
      <c r="E5320" s="53">
        <v>42.710050000000003</v>
      </c>
      <c r="F5320" s="53">
        <v>-1.75952</v>
      </c>
      <c r="G5320" s="54">
        <v>494.96269999999998</v>
      </c>
      <c r="H5320" s="53">
        <v>194</v>
      </c>
      <c r="I5320" s="53">
        <v>108</v>
      </c>
      <c r="J5320" s="53">
        <v>86</v>
      </c>
      <c r="K5320" s="52">
        <v>456</v>
      </c>
      <c r="L5320" s="52">
        <v>38.962699999999984</v>
      </c>
      <c r="M5320" s="55">
        <v>2</v>
      </c>
      <c r="N5320" s="61" t="s">
        <v>16</v>
      </c>
      <c r="P5320" s="66"/>
      <c r="Q5320" s="53"/>
      <c r="R5320" s="53"/>
      <c r="S5320" s="53"/>
      <c r="T5320" s="53"/>
      <c r="U5320" s="53"/>
      <c r="V5320" s="53"/>
      <c r="W5320" s="53"/>
      <c r="BY5320" s="53"/>
    </row>
    <row r="5321" spans="2:77" s="52" customFormat="1" ht="13" x14ac:dyDescent="0.3">
      <c r="B5321" s="53" t="s">
        <v>7180</v>
      </c>
      <c r="C5321" s="53" t="s">
        <v>192</v>
      </c>
      <c r="D5321" s="53" t="s">
        <v>7435</v>
      </c>
      <c r="E5321" s="53">
        <v>42.892090000000003</v>
      </c>
      <c r="F5321" s="53">
        <v>-0.94081899999999996</v>
      </c>
      <c r="G5321" s="54">
        <v>856.15750000000003</v>
      </c>
      <c r="H5321" s="53">
        <v>192</v>
      </c>
      <c r="I5321" s="53">
        <v>93</v>
      </c>
      <c r="J5321" s="53">
        <v>99</v>
      </c>
      <c r="K5321" s="52">
        <v>456</v>
      </c>
      <c r="L5321" s="52">
        <v>400.15750000000003</v>
      </c>
      <c r="M5321" s="55">
        <v>5</v>
      </c>
      <c r="N5321" s="61" t="s">
        <v>17</v>
      </c>
      <c r="P5321" s="66"/>
      <c r="Q5321" s="53"/>
      <c r="R5321" s="53"/>
      <c r="S5321" s="53"/>
      <c r="T5321" s="53"/>
      <c r="U5321" s="53"/>
      <c r="V5321" s="53"/>
      <c r="W5321" s="53"/>
      <c r="BY5321" s="53"/>
    </row>
    <row r="5322" spans="2:77" s="52" customFormat="1" ht="13" x14ac:dyDescent="0.3">
      <c r="B5322" s="53" t="s">
        <v>7180</v>
      </c>
      <c r="C5322" s="53" t="s">
        <v>192</v>
      </c>
      <c r="D5322" s="53" t="s">
        <v>7436</v>
      </c>
      <c r="E5322" s="53">
        <v>42.716670000000001</v>
      </c>
      <c r="F5322" s="53">
        <v>-2</v>
      </c>
      <c r="G5322" s="54">
        <v>508.00459999999998</v>
      </c>
      <c r="H5322" s="53">
        <v>1548</v>
      </c>
      <c r="I5322" s="53">
        <v>798</v>
      </c>
      <c r="J5322" s="53">
        <v>750</v>
      </c>
      <c r="K5322" s="52">
        <v>456</v>
      </c>
      <c r="L5322" s="52">
        <v>52.004599999999982</v>
      </c>
      <c r="M5322" s="55">
        <v>2</v>
      </c>
      <c r="N5322" s="61" t="s">
        <v>16</v>
      </c>
      <c r="P5322" s="66"/>
      <c r="Q5322" s="53"/>
      <c r="R5322" s="53"/>
      <c r="S5322" s="53"/>
      <c r="T5322" s="53"/>
      <c r="U5322" s="53"/>
      <c r="V5322" s="53"/>
      <c r="W5322" s="53"/>
      <c r="BY5322" s="53"/>
    </row>
    <row r="5323" spans="2:77" s="52" customFormat="1" ht="13" x14ac:dyDescent="0.3">
      <c r="B5323" s="53" t="s">
        <v>7180</v>
      </c>
      <c r="C5323" s="53" t="s">
        <v>192</v>
      </c>
      <c r="D5323" s="53" t="s">
        <v>7437</v>
      </c>
      <c r="E5323" s="53">
        <v>42.195929999999997</v>
      </c>
      <c r="F5323" s="53">
        <v>-1.63384</v>
      </c>
      <c r="G5323" s="54">
        <v>270.19830000000002</v>
      </c>
      <c r="H5323" s="53">
        <v>2569</v>
      </c>
      <c r="I5323" s="53">
        <v>1259</v>
      </c>
      <c r="J5323" s="53">
        <v>1310</v>
      </c>
      <c r="K5323" s="52">
        <v>456</v>
      </c>
      <c r="L5323" s="52">
        <v>-185.80169999999998</v>
      </c>
      <c r="M5323" s="55">
        <v>2</v>
      </c>
      <c r="N5323" s="61" t="s">
        <v>16</v>
      </c>
      <c r="P5323" s="66"/>
      <c r="Q5323" s="53"/>
      <c r="R5323" s="53"/>
      <c r="S5323" s="53"/>
      <c r="T5323" s="53"/>
      <c r="U5323" s="53"/>
      <c r="V5323" s="53"/>
      <c r="W5323" s="53"/>
      <c r="BY5323" s="53"/>
    </row>
    <row r="5324" spans="2:77" s="52" customFormat="1" ht="13" x14ac:dyDescent="0.3">
      <c r="B5324" s="53" t="s">
        <v>7180</v>
      </c>
      <c r="C5324" s="53" t="s">
        <v>192</v>
      </c>
      <c r="D5324" s="53" t="s">
        <v>7438</v>
      </c>
      <c r="E5324" s="53">
        <v>42.515129999999999</v>
      </c>
      <c r="F5324" s="53">
        <v>-2.3716080000000002</v>
      </c>
      <c r="G5324" s="54">
        <v>475.40699999999998</v>
      </c>
      <c r="H5324" s="53">
        <v>3812</v>
      </c>
      <c r="I5324" s="53">
        <v>1935</v>
      </c>
      <c r="J5324" s="53">
        <v>1877</v>
      </c>
      <c r="K5324" s="52">
        <v>456</v>
      </c>
      <c r="L5324" s="52">
        <v>19.406999999999982</v>
      </c>
      <c r="M5324" s="55">
        <v>2</v>
      </c>
      <c r="N5324" s="61" t="s">
        <v>16</v>
      </c>
      <c r="P5324" s="66"/>
      <c r="Q5324" s="53"/>
      <c r="R5324" s="53"/>
      <c r="S5324" s="53"/>
      <c r="T5324" s="53"/>
      <c r="U5324" s="53"/>
      <c r="V5324" s="53"/>
      <c r="W5324" s="53"/>
      <c r="BY5324" s="53"/>
    </row>
    <row r="5325" spans="2:77" s="52" customFormat="1" ht="13" x14ac:dyDescent="0.3">
      <c r="B5325" s="53" t="s">
        <v>7180</v>
      </c>
      <c r="C5325" s="53" t="s">
        <v>192</v>
      </c>
      <c r="D5325" s="53" t="s">
        <v>7439</v>
      </c>
      <c r="E5325" s="53">
        <v>42.800640000000001</v>
      </c>
      <c r="F5325" s="53">
        <v>-1.014815</v>
      </c>
      <c r="G5325" s="54">
        <v>769.71939999999995</v>
      </c>
      <c r="H5325" s="53">
        <v>107</v>
      </c>
      <c r="I5325" s="53">
        <v>57</v>
      </c>
      <c r="J5325" s="53">
        <v>50</v>
      </c>
      <c r="K5325" s="52">
        <v>456</v>
      </c>
      <c r="L5325" s="52">
        <v>313.71939999999995</v>
      </c>
      <c r="M5325" s="55">
        <v>4</v>
      </c>
      <c r="N5325" s="61" t="s">
        <v>17</v>
      </c>
      <c r="P5325" s="66"/>
      <c r="Q5325" s="53"/>
      <c r="R5325" s="53"/>
      <c r="S5325" s="53"/>
      <c r="T5325" s="53"/>
      <c r="U5325" s="53"/>
      <c r="V5325" s="53"/>
      <c r="W5325" s="53"/>
      <c r="BY5325" s="53"/>
    </row>
    <row r="5326" spans="2:77" s="52" customFormat="1" ht="13" x14ac:dyDescent="0.3">
      <c r="B5326" s="53" t="s">
        <v>7180</v>
      </c>
      <c r="C5326" s="53" t="s">
        <v>192</v>
      </c>
      <c r="D5326" s="53" t="s">
        <v>7440</v>
      </c>
      <c r="E5326" s="53">
        <v>42.279299999999999</v>
      </c>
      <c r="F5326" s="53">
        <v>-1.7501450000000001</v>
      </c>
      <c r="G5326" s="54">
        <v>292.07769999999999</v>
      </c>
      <c r="H5326" s="53">
        <v>3020</v>
      </c>
      <c r="I5326" s="53">
        <v>1526</v>
      </c>
      <c r="J5326" s="53">
        <v>1494</v>
      </c>
      <c r="K5326" s="52">
        <v>456</v>
      </c>
      <c r="L5326" s="52">
        <v>-163.92230000000001</v>
      </c>
      <c r="M5326" s="55">
        <v>2</v>
      </c>
      <c r="N5326" s="61" t="s">
        <v>16</v>
      </c>
      <c r="P5326" s="66"/>
      <c r="Q5326" s="53"/>
      <c r="R5326" s="53"/>
      <c r="S5326" s="53"/>
      <c r="T5326" s="53"/>
      <c r="U5326" s="53"/>
      <c r="V5326" s="53"/>
      <c r="W5326" s="53"/>
      <c r="BY5326" s="53"/>
    </row>
    <row r="5327" spans="2:77" s="52" customFormat="1" ht="13" x14ac:dyDescent="0.3">
      <c r="B5327" s="53" t="s">
        <v>7180</v>
      </c>
      <c r="C5327" s="53" t="s">
        <v>192</v>
      </c>
      <c r="D5327" s="53" t="s">
        <v>7441</v>
      </c>
      <c r="E5327" s="53">
        <v>42.628799999999998</v>
      </c>
      <c r="F5327" s="53">
        <v>-2.1048010000000001</v>
      </c>
      <c r="G5327" s="54">
        <v>673.82029999999997</v>
      </c>
      <c r="H5327" s="53">
        <v>140</v>
      </c>
      <c r="I5327" s="53">
        <v>70</v>
      </c>
      <c r="J5327" s="53">
        <v>70</v>
      </c>
      <c r="K5327" s="52">
        <v>456</v>
      </c>
      <c r="L5327" s="52">
        <v>217.82029999999997</v>
      </c>
      <c r="M5327" s="55">
        <v>4</v>
      </c>
      <c r="N5327" s="61" t="s">
        <v>17</v>
      </c>
      <c r="P5327" s="66"/>
      <c r="Q5327" s="53"/>
      <c r="R5327" s="53"/>
      <c r="S5327" s="53"/>
      <c r="T5327" s="53"/>
      <c r="U5327" s="53"/>
      <c r="V5327" s="53"/>
      <c r="W5327" s="53"/>
      <c r="BY5327" s="53"/>
    </row>
    <row r="5328" spans="2:77" s="52" customFormat="1" ht="13" x14ac:dyDescent="0.3">
      <c r="B5328" s="53" t="s">
        <v>7180</v>
      </c>
      <c r="C5328" s="53" t="s">
        <v>192</v>
      </c>
      <c r="D5328" s="53" t="s">
        <v>7442</v>
      </c>
      <c r="E5328" s="53">
        <v>42.659399999999998</v>
      </c>
      <c r="F5328" s="53">
        <v>-1.993951</v>
      </c>
      <c r="G5328" s="54">
        <v>440.65649999999999</v>
      </c>
      <c r="H5328" s="53">
        <v>1069</v>
      </c>
      <c r="I5328" s="53">
        <v>538</v>
      </c>
      <c r="J5328" s="53">
        <v>531</v>
      </c>
      <c r="K5328" s="52">
        <v>456</v>
      </c>
      <c r="L5328" s="52">
        <v>-15.343500000000006</v>
      </c>
      <c r="M5328" s="55">
        <v>2</v>
      </c>
      <c r="N5328" s="61" t="s">
        <v>16</v>
      </c>
      <c r="P5328" s="66"/>
      <c r="Q5328" s="53"/>
      <c r="R5328" s="53"/>
      <c r="S5328" s="53"/>
      <c r="T5328" s="53"/>
      <c r="U5328" s="53"/>
      <c r="V5328" s="53"/>
      <c r="W5328" s="53"/>
      <c r="BY5328" s="53"/>
    </row>
    <row r="5329" spans="2:77" s="52" customFormat="1" ht="13" x14ac:dyDescent="0.3">
      <c r="B5329" s="53" t="s">
        <v>7180</v>
      </c>
      <c r="C5329" s="53" t="s">
        <v>192</v>
      </c>
      <c r="D5329" s="53" t="s">
        <v>7443</v>
      </c>
      <c r="E5329" s="53">
        <v>42.830959999999997</v>
      </c>
      <c r="F5329" s="53">
        <v>-1.608811</v>
      </c>
      <c r="G5329" s="54">
        <v>434.21300000000002</v>
      </c>
      <c r="H5329" s="53">
        <v>10642</v>
      </c>
      <c r="I5329" s="53">
        <v>5305</v>
      </c>
      <c r="J5329" s="53">
        <v>5337</v>
      </c>
      <c r="K5329" s="52">
        <v>456</v>
      </c>
      <c r="L5329" s="52">
        <v>-21.786999999999978</v>
      </c>
      <c r="M5329" s="55">
        <v>2</v>
      </c>
      <c r="N5329" s="61" t="s">
        <v>16</v>
      </c>
      <c r="P5329" s="66"/>
      <c r="Q5329" s="53"/>
      <c r="R5329" s="53"/>
      <c r="S5329" s="53"/>
      <c r="T5329" s="53"/>
      <c r="U5329" s="53"/>
      <c r="V5329" s="53"/>
      <c r="W5329" s="53"/>
      <c r="BY5329" s="53"/>
    </row>
    <row r="5330" spans="2:77" s="52" customFormat="1" ht="13" x14ac:dyDescent="0.3">
      <c r="B5330" s="53" t="s">
        <v>7180</v>
      </c>
      <c r="C5330" s="53" t="s">
        <v>192</v>
      </c>
      <c r="D5330" s="53" t="s">
        <v>7444</v>
      </c>
      <c r="E5330" s="53">
        <v>42.619500000000002</v>
      </c>
      <c r="F5330" s="53">
        <v>-1.203681</v>
      </c>
      <c r="G5330" s="54">
        <v>494.98050000000001</v>
      </c>
      <c r="H5330" s="53">
        <v>254</v>
      </c>
      <c r="I5330" s="53">
        <v>136</v>
      </c>
      <c r="J5330" s="53">
        <v>118</v>
      </c>
      <c r="K5330" s="52">
        <v>456</v>
      </c>
      <c r="L5330" s="52">
        <v>38.980500000000006</v>
      </c>
      <c r="M5330" s="55">
        <v>2</v>
      </c>
      <c r="N5330" s="61" t="s">
        <v>16</v>
      </c>
      <c r="P5330" s="66"/>
      <c r="Q5330" s="53"/>
      <c r="R5330" s="53"/>
      <c r="S5330" s="53"/>
      <c r="T5330" s="53"/>
      <c r="U5330" s="53"/>
      <c r="V5330" s="53"/>
      <c r="W5330" s="53"/>
      <c r="BY5330" s="53"/>
    </row>
    <row r="5331" spans="2:77" s="52" customFormat="1" ht="13" x14ac:dyDescent="0.3">
      <c r="B5331" s="53" t="s">
        <v>7180</v>
      </c>
      <c r="C5331" s="53" t="s">
        <v>192</v>
      </c>
      <c r="D5331" s="53" t="s">
        <v>7445</v>
      </c>
      <c r="E5331" s="53">
        <v>42.779179999999997</v>
      </c>
      <c r="F5331" s="53">
        <v>-1.798546</v>
      </c>
      <c r="G5331" s="54">
        <v>435.87279999999998</v>
      </c>
      <c r="H5331" s="53">
        <v>242</v>
      </c>
      <c r="I5331" s="53">
        <v>121</v>
      </c>
      <c r="J5331" s="53">
        <v>121</v>
      </c>
      <c r="K5331" s="52">
        <v>456</v>
      </c>
      <c r="L5331" s="52">
        <v>-20.127200000000016</v>
      </c>
      <c r="M5331" s="55">
        <v>2</v>
      </c>
      <c r="N5331" s="61" t="s">
        <v>16</v>
      </c>
      <c r="P5331" s="66"/>
      <c r="Q5331" s="53"/>
      <c r="R5331" s="53"/>
      <c r="S5331" s="53"/>
      <c r="T5331" s="53"/>
      <c r="U5331" s="53"/>
      <c r="V5331" s="53"/>
      <c r="W5331" s="53"/>
      <c r="BY5331" s="53"/>
    </row>
    <row r="5332" spans="2:77" s="52" customFormat="1" ht="13" x14ac:dyDescent="0.3">
      <c r="B5332" s="53" t="s">
        <v>7180</v>
      </c>
      <c r="C5332" s="53" t="s">
        <v>192</v>
      </c>
      <c r="D5332" s="53" t="s">
        <v>7446</v>
      </c>
      <c r="E5332" s="53">
        <v>42.870820000000002</v>
      </c>
      <c r="F5332" s="53">
        <v>-2.228952</v>
      </c>
      <c r="G5332" s="54">
        <v>554.50639999999999</v>
      </c>
      <c r="H5332" s="53">
        <v>400</v>
      </c>
      <c r="I5332" s="53">
        <v>192</v>
      </c>
      <c r="J5332" s="53">
        <v>208</v>
      </c>
      <c r="K5332" s="52">
        <v>456</v>
      </c>
      <c r="L5332" s="52">
        <v>98.506399999999985</v>
      </c>
      <c r="M5332" s="55">
        <v>2</v>
      </c>
      <c r="N5332" s="61" t="s">
        <v>16</v>
      </c>
      <c r="P5332" s="66"/>
      <c r="Q5332" s="53"/>
      <c r="R5332" s="53"/>
      <c r="S5332" s="53"/>
      <c r="T5332" s="53"/>
      <c r="U5332" s="53"/>
      <c r="V5332" s="53"/>
      <c r="W5332" s="53"/>
      <c r="BY5332" s="53"/>
    </row>
    <row r="5333" spans="2:77" s="52" customFormat="1" ht="13" x14ac:dyDescent="0.3">
      <c r="B5333" s="53" t="s">
        <v>7180</v>
      </c>
      <c r="C5333" s="53" t="s">
        <v>192</v>
      </c>
      <c r="D5333" s="53" t="s">
        <v>7447</v>
      </c>
      <c r="E5333" s="53">
        <v>42.786799999999999</v>
      </c>
      <c r="F5333" s="53">
        <v>-1.6908319999999999</v>
      </c>
      <c r="G5333" s="54">
        <v>441.88720000000001</v>
      </c>
      <c r="H5333" s="53">
        <v>13345</v>
      </c>
      <c r="I5333" s="53">
        <v>6616</v>
      </c>
      <c r="J5333" s="53">
        <v>6729</v>
      </c>
      <c r="K5333" s="52">
        <v>456</v>
      </c>
      <c r="L5333" s="52">
        <v>-14.112799999999993</v>
      </c>
      <c r="M5333" s="55">
        <v>2</v>
      </c>
      <c r="N5333" s="61" t="s">
        <v>16</v>
      </c>
      <c r="P5333" s="66"/>
      <c r="Q5333" s="53"/>
      <c r="R5333" s="53"/>
      <c r="S5333" s="53"/>
      <c r="T5333" s="53"/>
      <c r="U5333" s="53"/>
      <c r="V5333" s="53"/>
      <c r="W5333" s="53"/>
      <c r="BY5333" s="53"/>
    </row>
    <row r="5334" spans="2:77" s="52" customFormat="1" ht="13" x14ac:dyDescent="0.3">
      <c r="B5334" s="53" t="s">
        <v>7180</v>
      </c>
      <c r="C5334" s="53" t="s">
        <v>192</v>
      </c>
      <c r="D5334" s="53" t="s">
        <v>7448</v>
      </c>
      <c r="E5334" s="53">
        <v>43.123939999999997</v>
      </c>
      <c r="F5334" s="53">
        <v>-1.742113</v>
      </c>
      <c r="G5334" s="54">
        <v>210.35679999999999</v>
      </c>
      <c r="H5334" s="53">
        <v>315</v>
      </c>
      <c r="I5334" s="53">
        <v>175</v>
      </c>
      <c r="J5334" s="53">
        <v>140</v>
      </c>
      <c r="K5334" s="52">
        <v>456</v>
      </c>
      <c r="L5334" s="52">
        <v>-245.64320000000001</v>
      </c>
      <c r="M5334" s="55">
        <v>2</v>
      </c>
      <c r="N5334" s="61" t="s">
        <v>16</v>
      </c>
      <c r="P5334" s="66"/>
      <c r="Q5334" s="53"/>
      <c r="R5334" s="53"/>
      <c r="S5334" s="53"/>
      <c r="T5334" s="53"/>
      <c r="U5334" s="53"/>
      <c r="V5334" s="53"/>
      <c r="W5334" s="53"/>
      <c r="BY5334" s="53"/>
    </row>
    <row r="5335" spans="2:77" s="52" customFormat="1" ht="13" x14ac:dyDescent="0.3">
      <c r="B5335" s="53" t="s">
        <v>7180</v>
      </c>
      <c r="C5335" s="53" t="s">
        <v>192</v>
      </c>
      <c r="D5335" s="53" t="s">
        <v>7449</v>
      </c>
      <c r="E5335" s="53">
        <v>43.269359999999999</v>
      </c>
      <c r="F5335" s="53">
        <v>-1.541245</v>
      </c>
      <c r="G5335" s="54">
        <v>209.76089999999999</v>
      </c>
      <c r="H5335" s="53">
        <v>218</v>
      </c>
      <c r="I5335" s="53">
        <v>111</v>
      </c>
      <c r="J5335" s="53">
        <v>107</v>
      </c>
      <c r="K5335" s="52">
        <v>456</v>
      </c>
      <c r="L5335" s="52">
        <v>-246.23910000000001</v>
      </c>
      <c r="M5335" s="55">
        <v>2</v>
      </c>
      <c r="N5335" s="61" t="s">
        <v>16</v>
      </c>
      <c r="P5335" s="66"/>
      <c r="Q5335" s="53"/>
      <c r="R5335" s="53"/>
      <c r="S5335" s="53"/>
      <c r="T5335" s="53"/>
      <c r="U5335" s="53"/>
      <c r="V5335" s="53"/>
      <c r="W5335" s="53"/>
      <c r="BY5335" s="53"/>
    </row>
    <row r="5336" spans="2:77" s="52" customFormat="1" ht="13" x14ac:dyDescent="0.3">
      <c r="B5336" s="53" t="s">
        <v>7180</v>
      </c>
      <c r="C5336" s="53" t="s">
        <v>192</v>
      </c>
      <c r="D5336" s="53" t="s">
        <v>7450</v>
      </c>
      <c r="E5336" s="53">
        <v>42.694360000000003</v>
      </c>
      <c r="F5336" s="53">
        <v>-2.3024360000000001</v>
      </c>
      <c r="G5336" s="54">
        <v>577.42909999999995</v>
      </c>
      <c r="H5336" s="53">
        <v>127</v>
      </c>
      <c r="I5336" s="53">
        <v>79</v>
      </c>
      <c r="J5336" s="53">
        <v>48</v>
      </c>
      <c r="K5336" s="52">
        <v>456</v>
      </c>
      <c r="L5336" s="52">
        <v>121.42909999999995</v>
      </c>
      <c r="M5336" s="55">
        <v>2</v>
      </c>
      <c r="N5336" s="61" t="s">
        <v>16</v>
      </c>
      <c r="P5336" s="66"/>
      <c r="Q5336" s="53"/>
      <c r="R5336" s="53"/>
      <c r="S5336" s="53"/>
      <c r="T5336" s="53"/>
      <c r="U5336" s="53"/>
      <c r="V5336" s="53"/>
      <c r="W5336" s="53"/>
      <c r="BY5336" s="53"/>
    </row>
    <row r="5337" spans="2:77" s="52" customFormat="1" ht="13" x14ac:dyDescent="0.3">
      <c r="B5337" s="53" t="s">
        <v>6407</v>
      </c>
      <c r="C5337" s="53" t="s">
        <v>194</v>
      </c>
      <c r="D5337" s="53" t="s">
        <v>6658</v>
      </c>
      <c r="E5337" s="53">
        <v>42.762270000000001</v>
      </c>
      <c r="F5337" s="53">
        <v>-8.0194240000000008</v>
      </c>
      <c r="G5337" s="54">
        <v>583.59559999999999</v>
      </c>
      <c r="H5337" s="53">
        <v>3094</v>
      </c>
      <c r="I5337" s="53">
        <v>1513</v>
      </c>
      <c r="J5337" s="53">
        <v>1581</v>
      </c>
      <c r="K5337" s="52">
        <v>77</v>
      </c>
      <c r="L5337" s="52">
        <v>506.59559999999999</v>
      </c>
      <c r="M5337" s="55">
        <v>5</v>
      </c>
      <c r="N5337" s="61" t="s">
        <v>16</v>
      </c>
      <c r="P5337" s="66"/>
      <c r="Q5337" s="53"/>
      <c r="R5337" s="53"/>
      <c r="S5337" s="53"/>
      <c r="T5337" s="53"/>
      <c r="U5337" s="53"/>
      <c r="V5337" s="53"/>
      <c r="W5337" s="53"/>
      <c r="BY5337" s="53"/>
    </row>
    <row r="5338" spans="2:77" s="52" customFormat="1" ht="13" x14ac:dyDescent="0.3">
      <c r="B5338" s="53" t="s">
        <v>6407</v>
      </c>
      <c r="C5338" s="53" t="s">
        <v>194</v>
      </c>
      <c r="D5338" s="53" t="s">
        <v>6659</v>
      </c>
      <c r="E5338" s="53">
        <v>42.1145</v>
      </c>
      <c r="F5338" s="53">
        <v>-8.3193129999999993</v>
      </c>
      <c r="G5338" s="54">
        <v>150.76910000000001</v>
      </c>
      <c r="H5338" s="53">
        <v>3833</v>
      </c>
      <c r="I5338" s="53">
        <v>1894</v>
      </c>
      <c r="J5338" s="53">
        <v>1939</v>
      </c>
      <c r="K5338" s="52">
        <v>77</v>
      </c>
      <c r="L5338" s="52">
        <v>73.769100000000009</v>
      </c>
      <c r="M5338" s="55">
        <v>2</v>
      </c>
      <c r="N5338" s="61" t="s">
        <v>15</v>
      </c>
      <c r="P5338" s="66"/>
      <c r="Q5338" s="53"/>
      <c r="R5338" s="53"/>
      <c r="S5338" s="53"/>
      <c r="T5338" s="53"/>
      <c r="U5338" s="53"/>
      <c r="V5338" s="53"/>
      <c r="W5338" s="53"/>
      <c r="BY5338" s="53"/>
    </row>
    <row r="5339" spans="2:77" s="52" customFormat="1" ht="13" x14ac:dyDescent="0.3">
      <c r="B5339" s="53" t="s">
        <v>6407</v>
      </c>
      <c r="C5339" s="53" t="s">
        <v>194</v>
      </c>
      <c r="D5339" s="53" t="s">
        <v>6660</v>
      </c>
      <c r="E5339" s="53">
        <v>42.118090000000002</v>
      </c>
      <c r="F5339" s="53">
        <v>-8.8495799999999996</v>
      </c>
      <c r="G5339" s="54">
        <v>21.20054</v>
      </c>
      <c r="H5339" s="53">
        <v>12091</v>
      </c>
      <c r="I5339" s="53">
        <v>6000</v>
      </c>
      <c r="J5339" s="53">
        <v>6091</v>
      </c>
      <c r="K5339" s="52">
        <v>77</v>
      </c>
      <c r="L5339" s="52">
        <v>-55.799459999999996</v>
      </c>
      <c r="M5339" s="55">
        <v>2</v>
      </c>
      <c r="N5339" s="61" t="s">
        <v>15</v>
      </c>
      <c r="P5339" s="66"/>
      <c r="Q5339" s="53"/>
      <c r="R5339" s="53"/>
      <c r="S5339" s="53"/>
      <c r="T5339" s="53"/>
      <c r="U5339" s="53"/>
      <c r="V5339" s="53"/>
      <c r="W5339" s="53"/>
      <c r="BY5339" s="53"/>
    </row>
    <row r="5340" spans="2:77" s="52" customFormat="1" ht="13" x14ac:dyDescent="0.3">
      <c r="B5340" s="53" t="s">
        <v>6407</v>
      </c>
      <c r="C5340" s="53" t="s">
        <v>194</v>
      </c>
      <c r="D5340" s="53" t="s">
        <v>6661</v>
      </c>
      <c r="E5340" s="53">
        <v>42.524999999999999</v>
      </c>
      <c r="F5340" s="53">
        <v>-8.6472230000000003</v>
      </c>
      <c r="G5340" s="54">
        <v>66.888499999999993</v>
      </c>
      <c r="H5340" s="53">
        <v>3583</v>
      </c>
      <c r="I5340" s="53">
        <v>1772</v>
      </c>
      <c r="J5340" s="53">
        <v>1811</v>
      </c>
      <c r="K5340" s="52">
        <v>77</v>
      </c>
      <c r="L5340" s="52">
        <v>-10.111500000000007</v>
      </c>
      <c r="M5340" s="55">
        <v>2</v>
      </c>
      <c r="N5340" s="61" t="s">
        <v>15</v>
      </c>
      <c r="P5340" s="66"/>
      <c r="Q5340" s="53"/>
      <c r="R5340" s="53"/>
      <c r="S5340" s="53"/>
      <c r="T5340" s="53"/>
      <c r="U5340" s="53"/>
      <c r="V5340" s="53"/>
      <c r="W5340" s="53"/>
      <c r="BY5340" s="53"/>
    </row>
    <row r="5341" spans="2:77" s="52" customFormat="1" ht="13" x14ac:dyDescent="0.3">
      <c r="B5341" s="53" t="s">
        <v>6407</v>
      </c>
      <c r="C5341" s="53" t="s">
        <v>194</v>
      </c>
      <c r="D5341" s="53" t="s">
        <v>6662</v>
      </c>
      <c r="E5341" s="53">
        <v>42.319769999999998</v>
      </c>
      <c r="F5341" s="53">
        <v>-8.7901349999999994</v>
      </c>
      <c r="G5341" s="54">
        <v>44.661459999999998</v>
      </c>
      <c r="H5341" s="53">
        <v>12331</v>
      </c>
      <c r="I5341" s="53">
        <v>6066</v>
      </c>
      <c r="J5341" s="53">
        <v>6265</v>
      </c>
      <c r="K5341" s="52">
        <v>77</v>
      </c>
      <c r="L5341" s="52">
        <v>-32.338540000000002</v>
      </c>
      <c r="M5341" s="55">
        <v>2</v>
      </c>
      <c r="N5341" s="61" t="s">
        <v>15</v>
      </c>
      <c r="P5341" s="66"/>
      <c r="Q5341" s="53"/>
      <c r="R5341" s="53"/>
      <c r="S5341" s="53"/>
      <c r="T5341" s="53"/>
      <c r="U5341" s="53"/>
      <c r="V5341" s="53"/>
      <c r="W5341" s="53"/>
      <c r="BY5341" s="53"/>
    </row>
    <row r="5342" spans="2:77" s="52" customFormat="1" ht="13" x14ac:dyDescent="0.3">
      <c r="B5342" s="53" t="s">
        <v>6407</v>
      </c>
      <c r="C5342" s="53" t="s">
        <v>194</v>
      </c>
      <c r="D5342" s="53" t="s">
        <v>6663</v>
      </c>
      <c r="E5342" s="53">
        <v>42.605499999999999</v>
      </c>
      <c r="F5342" s="53">
        <v>-8.6433079999999993</v>
      </c>
      <c r="G5342" s="54">
        <v>27.270379999999999</v>
      </c>
      <c r="H5342" s="53">
        <v>10036</v>
      </c>
      <c r="I5342" s="53">
        <v>4887</v>
      </c>
      <c r="J5342" s="53">
        <v>5149</v>
      </c>
      <c r="K5342" s="52">
        <v>77</v>
      </c>
      <c r="L5342" s="52">
        <v>-49.729619999999997</v>
      </c>
      <c r="M5342" s="55">
        <v>2</v>
      </c>
      <c r="N5342" s="61" t="s">
        <v>15</v>
      </c>
      <c r="P5342" s="66"/>
      <c r="Q5342" s="53"/>
      <c r="R5342" s="53"/>
      <c r="S5342" s="53"/>
      <c r="T5342" s="53"/>
      <c r="U5342" s="53"/>
      <c r="V5342" s="53"/>
      <c r="W5342" s="53"/>
      <c r="BY5342" s="53"/>
    </row>
    <row r="5343" spans="2:77" s="52" customFormat="1" ht="13" x14ac:dyDescent="0.3">
      <c r="B5343" s="53" t="s">
        <v>6407</v>
      </c>
      <c r="C5343" s="53" t="s">
        <v>194</v>
      </c>
      <c r="D5343" s="53" t="s">
        <v>6664</v>
      </c>
      <c r="E5343" s="53">
        <v>42.513800000000003</v>
      </c>
      <c r="F5343" s="53">
        <v>-8.8128930000000008</v>
      </c>
      <c r="G5343" s="54">
        <v>14.767139999999999</v>
      </c>
      <c r="H5343" s="53">
        <v>13708</v>
      </c>
      <c r="I5343" s="53">
        <v>6693</v>
      </c>
      <c r="J5343" s="53">
        <v>7015</v>
      </c>
      <c r="K5343" s="52">
        <v>77</v>
      </c>
      <c r="L5343" s="52">
        <v>-62.232860000000002</v>
      </c>
      <c r="M5343" s="55">
        <v>2</v>
      </c>
      <c r="N5343" s="61" t="s">
        <v>15</v>
      </c>
      <c r="P5343" s="66"/>
      <c r="Q5343" s="53"/>
      <c r="R5343" s="53"/>
      <c r="S5343" s="53"/>
      <c r="T5343" s="53"/>
      <c r="U5343" s="53"/>
      <c r="V5343" s="53"/>
      <c r="W5343" s="53"/>
      <c r="BY5343" s="53"/>
    </row>
    <row r="5344" spans="2:77" s="52" customFormat="1" ht="13" x14ac:dyDescent="0.3">
      <c r="B5344" s="53" t="s">
        <v>6407</v>
      </c>
      <c r="C5344" s="53" t="s">
        <v>194</v>
      </c>
      <c r="D5344" s="53" t="s">
        <v>6665</v>
      </c>
      <c r="E5344" s="53">
        <v>42.54222</v>
      </c>
      <c r="F5344" s="53">
        <v>-8.5427780000000002</v>
      </c>
      <c r="G5344" s="54">
        <v>243.4357</v>
      </c>
      <c r="H5344" s="53">
        <v>2084</v>
      </c>
      <c r="I5344" s="53">
        <v>979</v>
      </c>
      <c r="J5344" s="53">
        <v>1105</v>
      </c>
      <c r="K5344" s="52">
        <v>77</v>
      </c>
      <c r="L5344" s="52">
        <v>166.4357</v>
      </c>
      <c r="M5344" s="55">
        <v>2</v>
      </c>
      <c r="N5344" s="61" t="s">
        <v>15</v>
      </c>
      <c r="P5344" s="66"/>
      <c r="Q5344" s="53"/>
      <c r="R5344" s="53"/>
      <c r="S5344" s="53"/>
      <c r="T5344" s="53"/>
      <c r="U5344" s="53"/>
      <c r="V5344" s="53"/>
      <c r="W5344" s="53"/>
      <c r="BY5344" s="53"/>
    </row>
    <row r="5345" spans="2:77" s="52" customFormat="1" ht="13" x14ac:dyDescent="0.3">
      <c r="B5345" s="53" t="s">
        <v>6407</v>
      </c>
      <c r="C5345" s="53" t="s">
        <v>194</v>
      </c>
      <c r="D5345" s="53" t="s">
        <v>6666</v>
      </c>
      <c r="E5345" s="53">
        <v>42.264710000000001</v>
      </c>
      <c r="F5345" s="53">
        <v>-8.782845</v>
      </c>
      <c r="G5345" s="54">
        <v>10.73197</v>
      </c>
      <c r="H5345" s="53">
        <v>25748</v>
      </c>
      <c r="I5345" s="53">
        <v>12753</v>
      </c>
      <c r="J5345" s="53">
        <v>12995</v>
      </c>
      <c r="K5345" s="52">
        <v>77</v>
      </c>
      <c r="L5345" s="52">
        <v>-66.268029999999996</v>
      </c>
      <c r="M5345" s="55">
        <v>2</v>
      </c>
      <c r="N5345" s="61" t="s">
        <v>15</v>
      </c>
      <c r="P5345" s="66"/>
      <c r="Q5345" s="53"/>
      <c r="R5345" s="53"/>
      <c r="S5345" s="53"/>
      <c r="T5345" s="53"/>
      <c r="U5345" s="53"/>
      <c r="V5345" s="53"/>
      <c r="W5345" s="53"/>
      <c r="BY5345" s="53"/>
    </row>
    <row r="5346" spans="2:77" s="52" customFormat="1" ht="13" x14ac:dyDescent="0.3">
      <c r="B5346" s="53" t="s">
        <v>6407</v>
      </c>
      <c r="C5346" s="53" t="s">
        <v>194</v>
      </c>
      <c r="D5346" s="53" t="s">
        <v>6667</v>
      </c>
      <c r="E5346" s="53">
        <v>42.213039999999999</v>
      </c>
      <c r="F5346" s="53">
        <v>-8.2756699999999999</v>
      </c>
      <c r="G5346" s="54">
        <v>568.67970000000003</v>
      </c>
      <c r="H5346" s="53">
        <v>6583</v>
      </c>
      <c r="I5346" s="53">
        <v>3192</v>
      </c>
      <c r="J5346" s="53">
        <v>3391</v>
      </c>
      <c r="K5346" s="52">
        <v>77</v>
      </c>
      <c r="L5346" s="52">
        <v>491.67970000000003</v>
      </c>
      <c r="M5346" s="55">
        <v>5</v>
      </c>
      <c r="N5346" s="61" t="s">
        <v>16</v>
      </c>
      <c r="P5346" s="66"/>
      <c r="Q5346" s="53"/>
      <c r="R5346" s="53"/>
      <c r="S5346" s="53"/>
      <c r="T5346" s="53"/>
      <c r="U5346" s="53"/>
      <c r="V5346" s="53"/>
      <c r="W5346" s="53"/>
      <c r="BY5346" s="53"/>
    </row>
    <row r="5347" spans="2:77" s="52" customFormat="1" ht="13" x14ac:dyDescent="0.3">
      <c r="B5347" s="53" t="s">
        <v>6407</v>
      </c>
      <c r="C5347" s="53" t="s">
        <v>194</v>
      </c>
      <c r="D5347" s="53" t="s">
        <v>6668</v>
      </c>
      <c r="E5347" s="53">
        <v>42.666649999999997</v>
      </c>
      <c r="F5347" s="53">
        <v>-8.7225110000000008</v>
      </c>
      <c r="G5347" s="54">
        <v>18.326080000000001</v>
      </c>
      <c r="H5347" s="53">
        <v>3473</v>
      </c>
      <c r="I5347" s="53">
        <v>1690</v>
      </c>
      <c r="J5347" s="53">
        <v>1783</v>
      </c>
      <c r="K5347" s="52">
        <v>77</v>
      </c>
      <c r="L5347" s="52">
        <v>-58.673919999999995</v>
      </c>
      <c r="M5347" s="55">
        <v>2</v>
      </c>
      <c r="N5347" s="61" t="s">
        <v>15</v>
      </c>
      <c r="P5347" s="66"/>
      <c r="Q5347" s="53"/>
      <c r="R5347" s="53"/>
      <c r="S5347" s="53"/>
      <c r="T5347" s="53"/>
      <c r="U5347" s="53"/>
      <c r="V5347" s="53"/>
      <c r="W5347" s="53"/>
      <c r="BY5347" s="53"/>
    </row>
    <row r="5348" spans="2:77" s="52" customFormat="1" ht="13" x14ac:dyDescent="0.3">
      <c r="B5348" s="53" t="s">
        <v>6407</v>
      </c>
      <c r="C5348" s="53" t="s">
        <v>194</v>
      </c>
      <c r="D5348" s="53" t="s">
        <v>6669</v>
      </c>
      <c r="E5348" s="53">
        <v>42.532040000000002</v>
      </c>
      <c r="F5348" s="53">
        <v>-8.3919309999999996</v>
      </c>
      <c r="G5348" s="54">
        <v>356.6336</v>
      </c>
      <c r="H5348" s="53">
        <v>2290</v>
      </c>
      <c r="I5348" s="53">
        <v>1047</v>
      </c>
      <c r="J5348" s="53">
        <v>1243</v>
      </c>
      <c r="K5348" s="52">
        <v>77</v>
      </c>
      <c r="L5348" s="52">
        <v>279.6336</v>
      </c>
      <c r="M5348" s="55">
        <v>4</v>
      </c>
      <c r="N5348" s="61" t="s">
        <v>15</v>
      </c>
      <c r="P5348" s="66"/>
      <c r="Q5348" s="53"/>
      <c r="R5348" s="53"/>
      <c r="S5348" s="53"/>
      <c r="T5348" s="53"/>
      <c r="U5348" s="53"/>
      <c r="V5348" s="53"/>
      <c r="W5348" s="53"/>
      <c r="BY5348" s="53"/>
    </row>
    <row r="5349" spans="2:77" s="52" customFormat="1" ht="13" x14ac:dyDescent="0.3">
      <c r="B5349" s="53" t="s">
        <v>6407</v>
      </c>
      <c r="C5349" s="53" t="s">
        <v>194</v>
      </c>
      <c r="D5349" s="53" t="s">
        <v>6670</v>
      </c>
      <c r="E5349" s="53">
        <v>42.466670000000001</v>
      </c>
      <c r="F5349" s="53">
        <v>-8.4666669999999993</v>
      </c>
      <c r="G5349" s="54">
        <v>447.32159999999999</v>
      </c>
      <c r="H5349" s="53">
        <v>4448</v>
      </c>
      <c r="I5349" s="53">
        <v>2098</v>
      </c>
      <c r="J5349" s="53">
        <v>2350</v>
      </c>
      <c r="K5349" s="52">
        <v>77</v>
      </c>
      <c r="L5349" s="52">
        <v>370.32159999999999</v>
      </c>
      <c r="M5349" s="55">
        <v>4</v>
      </c>
      <c r="N5349" s="61" t="s">
        <v>15</v>
      </c>
      <c r="P5349" s="66"/>
      <c r="Q5349" s="53"/>
      <c r="R5349" s="53"/>
      <c r="S5349" s="53"/>
      <c r="T5349" s="53"/>
      <c r="U5349" s="53"/>
      <c r="V5349" s="53"/>
      <c r="W5349" s="53"/>
      <c r="BY5349" s="53"/>
    </row>
    <row r="5350" spans="2:77" s="52" customFormat="1" ht="13" x14ac:dyDescent="0.3">
      <c r="B5350" s="53" t="s">
        <v>6407</v>
      </c>
      <c r="C5350" s="53" t="s">
        <v>194</v>
      </c>
      <c r="D5350" s="53" t="s">
        <v>6671</v>
      </c>
      <c r="E5350" s="53">
        <v>42.231949999999998</v>
      </c>
      <c r="F5350" s="53">
        <v>-8.363334</v>
      </c>
      <c r="G5350" s="54">
        <v>380.75740000000002</v>
      </c>
      <c r="H5350" s="53">
        <v>3399</v>
      </c>
      <c r="I5350" s="53">
        <v>1636</v>
      </c>
      <c r="J5350" s="53">
        <v>1763</v>
      </c>
      <c r="K5350" s="52">
        <v>77</v>
      </c>
      <c r="L5350" s="52">
        <v>303.75740000000002</v>
      </c>
      <c r="M5350" s="55">
        <v>4</v>
      </c>
      <c r="N5350" s="61" t="s">
        <v>15</v>
      </c>
      <c r="P5350" s="66"/>
      <c r="Q5350" s="53"/>
      <c r="R5350" s="53"/>
      <c r="S5350" s="53"/>
      <c r="T5350" s="53"/>
      <c r="U5350" s="53"/>
      <c r="V5350" s="53"/>
      <c r="W5350" s="53"/>
      <c r="BY5350" s="53"/>
    </row>
    <row r="5351" spans="2:77" s="52" customFormat="1" ht="13" x14ac:dyDescent="0.3">
      <c r="B5351" s="53" t="s">
        <v>6407</v>
      </c>
      <c r="C5351" s="53" t="s">
        <v>194</v>
      </c>
      <c r="D5351" s="53" t="s">
        <v>6672</v>
      </c>
      <c r="E5351" s="53">
        <v>42.153739999999999</v>
      </c>
      <c r="F5351" s="53">
        <v>-8.2230589999999992</v>
      </c>
      <c r="G5351" s="54">
        <v>197.8595</v>
      </c>
      <c r="H5351" s="53">
        <v>2596</v>
      </c>
      <c r="I5351" s="53">
        <v>1242</v>
      </c>
      <c r="J5351" s="53">
        <v>1354</v>
      </c>
      <c r="K5351" s="52">
        <v>77</v>
      </c>
      <c r="L5351" s="52">
        <v>120.8595</v>
      </c>
      <c r="M5351" s="55">
        <v>2</v>
      </c>
      <c r="N5351" s="61" t="s">
        <v>15</v>
      </c>
      <c r="P5351" s="66"/>
      <c r="Q5351" s="53"/>
      <c r="R5351" s="53"/>
      <c r="S5351" s="53"/>
      <c r="T5351" s="53"/>
      <c r="U5351" s="53"/>
      <c r="V5351" s="53"/>
      <c r="W5351" s="53"/>
      <c r="BY5351" s="53"/>
    </row>
    <row r="5352" spans="2:77" s="52" customFormat="1" ht="13" x14ac:dyDescent="0.3">
      <c r="B5352" s="53" t="s">
        <v>6407</v>
      </c>
      <c r="C5352" s="53" t="s">
        <v>194</v>
      </c>
      <c r="D5352" s="53" t="s">
        <v>6673</v>
      </c>
      <c r="E5352" s="53">
        <v>42.632629999999999</v>
      </c>
      <c r="F5352" s="53">
        <v>-8.5634630000000005</v>
      </c>
      <c r="G5352" s="54">
        <v>160.05680000000001</v>
      </c>
      <c r="H5352" s="53">
        <v>5133</v>
      </c>
      <c r="I5352" s="53">
        <v>2421</v>
      </c>
      <c r="J5352" s="53">
        <v>2712</v>
      </c>
      <c r="K5352" s="52">
        <v>77</v>
      </c>
      <c r="L5352" s="52">
        <v>83.05680000000001</v>
      </c>
      <c r="M5352" s="55">
        <v>2</v>
      </c>
      <c r="N5352" s="61" t="s">
        <v>15</v>
      </c>
      <c r="P5352" s="66"/>
      <c r="Q5352" s="53"/>
      <c r="R5352" s="53"/>
      <c r="S5352" s="53"/>
      <c r="T5352" s="53"/>
      <c r="U5352" s="53"/>
      <c r="V5352" s="53"/>
      <c r="W5352" s="53"/>
      <c r="BY5352" s="53"/>
    </row>
    <row r="5353" spans="2:77" s="52" customFormat="1" ht="13" x14ac:dyDescent="0.3">
      <c r="B5353" s="53" t="s">
        <v>6407</v>
      </c>
      <c r="C5353" s="53" t="s">
        <v>194</v>
      </c>
      <c r="D5353" s="53" t="s">
        <v>6674</v>
      </c>
      <c r="E5353" s="53">
        <v>42.57058</v>
      </c>
      <c r="F5353" s="53">
        <v>-8.0494400000000006</v>
      </c>
      <c r="G5353" s="54">
        <v>748.77589999999998</v>
      </c>
      <c r="H5353" s="53">
        <v>1827</v>
      </c>
      <c r="I5353" s="53">
        <v>899</v>
      </c>
      <c r="J5353" s="53">
        <v>928</v>
      </c>
      <c r="K5353" s="52">
        <v>77</v>
      </c>
      <c r="L5353" s="52">
        <v>671.77589999999998</v>
      </c>
      <c r="M5353" s="55">
        <v>6</v>
      </c>
      <c r="N5353" s="61" t="s">
        <v>16</v>
      </c>
      <c r="P5353" s="66"/>
      <c r="Q5353" s="53"/>
      <c r="R5353" s="53"/>
      <c r="S5353" s="53"/>
      <c r="T5353" s="53"/>
      <c r="U5353" s="53"/>
      <c r="V5353" s="53"/>
      <c r="W5353" s="53"/>
      <c r="BY5353" s="53"/>
    </row>
    <row r="5354" spans="2:77" s="52" customFormat="1" ht="13" x14ac:dyDescent="0.3">
      <c r="B5354" s="53" t="s">
        <v>6407</v>
      </c>
      <c r="C5354" s="53" t="s">
        <v>194</v>
      </c>
      <c r="D5354" s="53" t="s">
        <v>6675</v>
      </c>
      <c r="E5354" s="53">
        <v>42.689579999999999</v>
      </c>
      <c r="F5354" s="53">
        <v>-8.4913019999999992</v>
      </c>
      <c r="G5354" s="54">
        <v>302.9033</v>
      </c>
      <c r="H5354" s="53">
        <v>21880</v>
      </c>
      <c r="I5354" s="53">
        <v>10418</v>
      </c>
      <c r="J5354" s="53">
        <v>11462</v>
      </c>
      <c r="K5354" s="52">
        <v>77</v>
      </c>
      <c r="L5354" s="52">
        <v>225.9033</v>
      </c>
      <c r="M5354" s="55">
        <v>4</v>
      </c>
      <c r="N5354" s="61" t="s">
        <v>15</v>
      </c>
      <c r="P5354" s="66"/>
      <c r="Q5354" s="53"/>
      <c r="R5354" s="53"/>
      <c r="S5354" s="53"/>
      <c r="T5354" s="53"/>
      <c r="U5354" s="53"/>
      <c r="V5354" s="53"/>
      <c r="W5354" s="53"/>
      <c r="BY5354" s="53"/>
    </row>
    <row r="5355" spans="2:77" s="52" customFormat="1" ht="13" x14ac:dyDescent="0.3">
      <c r="B5355" s="53" t="s">
        <v>6407</v>
      </c>
      <c r="C5355" s="53" t="s">
        <v>194</v>
      </c>
      <c r="D5355" s="53" t="s">
        <v>6676</v>
      </c>
      <c r="E5355" s="53">
        <v>42.592329999999997</v>
      </c>
      <c r="F5355" s="53">
        <v>-8.3509039999999999</v>
      </c>
      <c r="G5355" s="54">
        <v>592.31960000000004</v>
      </c>
      <c r="H5355" s="53">
        <v>4219</v>
      </c>
      <c r="I5355" s="53">
        <v>1985</v>
      </c>
      <c r="J5355" s="53">
        <v>2234</v>
      </c>
      <c r="K5355" s="52">
        <v>77</v>
      </c>
      <c r="L5355" s="52">
        <v>515.31960000000004</v>
      </c>
      <c r="M5355" s="55">
        <v>5</v>
      </c>
      <c r="N5355" s="61" t="s">
        <v>16</v>
      </c>
      <c r="P5355" s="66"/>
      <c r="Q5355" s="53"/>
      <c r="R5355" s="53"/>
      <c r="S5355" s="53"/>
      <c r="T5355" s="53"/>
      <c r="U5355" s="53"/>
      <c r="V5355" s="53"/>
      <c r="W5355" s="53"/>
      <c r="BY5355" s="53"/>
    </row>
    <row r="5356" spans="2:77" s="52" customFormat="1" ht="13" x14ac:dyDescent="0.3">
      <c r="B5356" s="53" t="s">
        <v>6407</v>
      </c>
      <c r="C5356" s="53" t="s">
        <v>194</v>
      </c>
      <c r="D5356" s="53" t="s">
        <v>6677</v>
      </c>
      <c r="E5356" s="53">
        <v>42.34055</v>
      </c>
      <c r="F5356" s="53">
        <v>-8.4531659999999995</v>
      </c>
      <c r="G5356" s="54">
        <v>331.39429999999999</v>
      </c>
      <c r="H5356" s="53">
        <v>1976</v>
      </c>
      <c r="I5356" s="53">
        <v>926</v>
      </c>
      <c r="J5356" s="53">
        <v>1050</v>
      </c>
      <c r="K5356" s="52">
        <v>77</v>
      </c>
      <c r="L5356" s="52">
        <v>254.39429999999999</v>
      </c>
      <c r="M5356" s="55">
        <v>4</v>
      </c>
      <c r="N5356" s="61" t="s">
        <v>15</v>
      </c>
      <c r="P5356" s="66"/>
      <c r="Q5356" s="53"/>
      <c r="R5356" s="53"/>
      <c r="S5356" s="53"/>
      <c r="T5356" s="53"/>
      <c r="U5356" s="53"/>
      <c r="V5356" s="53"/>
      <c r="W5356" s="53"/>
      <c r="BY5356" s="53"/>
    </row>
    <row r="5357" spans="2:77" s="52" customFormat="1" ht="13" x14ac:dyDescent="0.3">
      <c r="B5357" s="53" t="s">
        <v>6407</v>
      </c>
      <c r="C5357" s="53" t="s">
        <v>194</v>
      </c>
      <c r="D5357" s="53" t="s">
        <v>6678</v>
      </c>
      <c r="E5357" s="53">
        <v>42.110779999999998</v>
      </c>
      <c r="F5357" s="53">
        <v>-8.7614660000000004</v>
      </c>
      <c r="G5357" s="54">
        <v>17.180250000000001</v>
      </c>
      <c r="H5357" s="53">
        <v>13841</v>
      </c>
      <c r="I5357" s="53">
        <v>6816</v>
      </c>
      <c r="J5357" s="53">
        <v>7025</v>
      </c>
      <c r="K5357" s="52">
        <v>77</v>
      </c>
      <c r="L5357" s="52">
        <v>-59.819749999999999</v>
      </c>
      <c r="M5357" s="55">
        <v>2</v>
      </c>
      <c r="N5357" s="61" t="s">
        <v>15</v>
      </c>
      <c r="P5357" s="66"/>
      <c r="Q5357" s="53"/>
      <c r="R5357" s="53"/>
      <c r="S5357" s="53"/>
      <c r="T5357" s="53"/>
      <c r="U5357" s="53"/>
      <c r="V5357" s="53"/>
      <c r="W5357" s="53"/>
      <c r="BY5357" s="53"/>
    </row>
    <row r="5358" spans="2:77" s="52" customFormat="1" ht="13" x14ac:dyDescent="0.3">
      <c r="B5358" s="53" t="s">
        <v>6407</v>
      </c>
      <c r="C5358" s="53" t="s">
        <v>194</v>
      </c>
      <c r="D5358" s="53" t="s">
        <v>6679</v>
      </c>
      <c r="E5358" s="53">
        <v>42.493659999999998</v>
      </c>
      <c r="F5358" s="53">
        <v>-8.8653390000000005</v>
      </c>
      <c r="G5358" s="54">
        <v>14.24437</v>
      </c>
      <c r="H5358" s="53">
        <v>11250</v>
      </c>
      <c r="I5358" s="53">
        <v>5545</v>
      </c>
      <c r="J5358" s="53">
        <v>5705</v>
      </c>
      <c r="K5358" s="52">
        <v>77</v>
      </c>
      <c r="L5358" s="52">
        <v>-62.755629999999996</v>
      </c>
      <c r="M5358" s="55">
        <v>2</v>
      </c>
      <c r="N5358" s="61" t="s">
        <v>15</v>
      </c>
      <c r="P5358" s="66"/>
      <c r="Q5358" s="53"/>
      <c r="R5358" s="53"/>
      <c r="S5358" s="53"/>
      <c r="T5358" s="53"/>
      <c r="U5358" s="53"/>
      <c r="V5358" s="53"/>
      <c r="W5358" s="53"/>
      <c r="BY5358" s="53"/>
    </row>
    <row r="5359" spans="2:77" s="52" customFormat="1" ht="13" x14ac:dyDescent="0.3">
      <c r="B5359" s="53" t="s">
        <v>6407</v>
      </c>
      <c r="C5359" s="53" t="s">
        <v>194</v>
      </c>
      <c r="D5359" s="53" t="s">
        <v>6680</v>
      </c>
      <c r="E5359" s="53">
        <v>41.902520000000003</v>
      </c>
      <c r="F5359" s="53">
        <v>-8.8736719999999991</v>
      </c>
      <c r="G5359" s="54">
        <v>41.928449999999998</v>
      </c>
      <c r="H5359" s="53">
        <v>10425</v>
      </c>
      <c r="I5359" s="53">
        <v>5088</v>
      </c>
      <c r="J5359" s="53">
        <v>5337</v>
      </c>
      <c r="K5359" s="52">
        <v>77</v>
      </c>
      <c r="L5359" s="52">
        <v>-35.071550000000002</v>
      </c>
      <c r="M5359" s="55">
        <v>2</v>
      </c>
      <c r="N5359" s="61" t="s">
        <v>15</v>
      </c>
      <c r="P5359" s="66"/>
      <c r="Q5359" s="53"/>
      <c r="R5359" s="53"/>
      <c r="S5359" s="53"/>
      <c r="T5359" s="53"/>
      <c r="U5359" s="53"/>
      <c r="V5359" s="53"/>
      <c r="W5359" s="53"/>
      <c r="BY5359" s="53"/>
    </row>
    <row r="5360" spans="2:77" s="52" customFormat="1" ht="13" x14ac:dyDescent="0.3">
      <c r="B5360" s="53" t="s">
        <v>6407</v>
      </c>
      <c r="C5360" s="53" t="s">
        <v>194</v>
      </c>
      <c r="D5360" s="53" t="s">
        <v>6681</v>
      </c>
      <c r="E5360" s="53">
        <v>42.564059999999998</v>
      </c>
      <c r="F5360" s="53">
        <v>-8.8736840000000008</v>
      </c>
      <c r="G5360" s="54">
        <v>0</v>
      </c>
      <c r="H5360" s="53">
        <v>4982</v>
      </c>
      <c r="I5360" s="53">
        <v>2463</v>
      </c>
      <c r="J5360" s="53">
        <v>2519</v>
      </c>
      <c r="K5360" s="52">
        <v>77</v>
      </c>
      <c r="L5360" s="52">
        <v>-77</v>
      </c>
      <c r="M5360" s="55">
        <v>2</v>
      </c>
      <c r="N5360" s="61" t="s">
        <v>15</v>
      </c>
      <c r="P5360" s="66"/>
      <c r="Q5360" s="53"/>
      <c r="R5360" s="53"/>
      <c r="S5360" s="53"/>
      <c r="T5360" s="53"/>
      <c r="U5360" s="53"/>
      <c r="V5360" s="53"/>
      <c r="W5360" s="53"/>
      <c r="BY5360" s="53"/>
    </row>
    <row r="5361" spans="2:77" s="52" customFormat="1" ht="13" x14ac:dyDescent="0.3">
      <c r="B5361" s="53" t="s">
        <v>6407</v>
      </c>
      <c r="C5361" s="53" t="s">
        <v>194</v>
      </c>
      <c r="D5361" s="53" t="s">
        <v>6682</v>
      </c>
      <c r="E5361" s="53">
        <v>42.661369999999998</v>
      </c>
      <c r="F5361" s="53">
        <v>-8.1109570000000009</v>
      </c>
      <c r="G5361" s="54">
        <v>557.26459999999997</v>
      </c>
      <c r="H5361" s="53">
        <v>21254</v>
      </c>
      <c r="I5361" s="53">
        <v>10403</v>
      </c>
      <c r="J5361" s="53">
        <v>10851</v>
      </c>
      <c r="K5361" s="52">
        <v>77</v>
      </c>
      <c r="L5361" s="52">
        <v>480.26459999999997</v>
      </c>
      <c r="M5361" s="55">
        <v>5</v>
      </c>
      <c r="N5361" s="61" t="s">
        <v>16</v>
      </c>
      <c r="P5361" s="66"/>
      <c r="Q5361" s="53"/>
      <c r="R5361" s="53"/>
      <c r="S5361" s="53"/>
      <c r="T5361" s="53"/>
      <c r="U5361" s="53"/>
      <c r="V5361" s="53"/>
      <c r="W5361" s="53"/>
      <c r="BY5361" s="53"/>
    </row>
    <row r="5362" spans="2:77" s="52" customFormat="1" ht="13" x14ac:dyDescent="0.3">
      <c r="B5362" s="53" t="s">
        <v>6407</v>
      </c>
      <c r="C5362" s="53" t="s">
        <v>194</v>
      </c>
      <c r="D5362" s="53" t="s">
        <v>6683</v>
      </c>
      <c r="E5362" s="53">
        <v>42.112769999999998</v>
      </c>
      <c r="F5362" s="53">
        <v>-8.3026809999999998</v>
      </c>
      <c r="G5362" s="54">
        <v>97.335359999999994</v>
      </c>
      <c r="H5362" s="53">
        <v>3001</v>
      </c>
      <c r="I5362" s="53">
        <v>1415</v>
      </c>
      <c r="J5362" s="53">
        <v>1586</v>
      </c>
      <c r="K5362" s="52">
        <v>77</v>
      </c>
      <c r="L5362" s="52">
        <v>20.335359999999994</v>
      </c>
      <c r="M5362" s="55">
        <v>2</v>
      </c>
      <c r="N5362" s="61" t="s">
        <v>15</v>
      </c>
      <c r="P5362" s="66"/>
      <c r="Q5362" s="53"/>
      <c r="R5362" s="53"/>
      <c r="S5362" s="53"/>
      <c r="T5362" s="53"/>
      <c r="U5362" s="53"/>
      <c r="V5362" s="53"/>
      <c r="W5362" s="53"/>
      <c r="BY5362" s="53"/>
    </row>
    <row r="5363" spans="2:77" s="52" customFormat="1" ht="13" x14ac:dyDescent="0.3">
      <c r="B5363" s="53" t="s">
        <v>6407</v>
      </c>
      <c r="C5363" s="53" t="s">
        <v>194</v>
      </c>
      <c r="D5363" s="53" t="s">
        <v>6684</v>
      </c>
      <c r="E5363" s="53">
        <v>42.391469999999998</v>
      </c>
      <c r="F5363" s="53">
        <v>-8.6998529999999992</v>
      </c>
      <c r="G5363" s="54">
        <v>19.788630000000001</v>
      </c>
      <c r="H5363" s="53">
        <v>25969</v>
      </c>
      <c r="I5363" s="53">
        <v>13000</v>
      </c>
      <c r="J5363" s="53">
        <v>12969</v>
      </c>
      <c r="K5363" s="52">
        <v>77</v>
      </c>
      <c r="L5363" s="52">
        <v>-57.211370000000002</v>
      </c>
      <c r="M5363" s="55">
        <v>2</v>
      </c>
      <c r="N5363" s="61" t="s">
        <v>15</v>
      </c>
      <c r="P5363" s="66"/>
      <c r="Q5363" s="53"/>
      <c r="R5363" s="53"/>
      <c r="S5363" s="53"/>
      <c r="T5363" s="53"/>
      <c r="U5363" s="53"/>
      <c r="V5363" s="53"/>
      <c r="W5363" s="53"/>
      <c r="BY5363" s="53"/>
    </row>
    <row r="5364" spans="2:77" s="52" customFormat="1" ht="13" x14ac:dyDescent="0.3">
      <c r="B5364" s="53" t="s">
        <v>6407</v>
      </c>
      <c r="C5364" s="53" t="s">
        <v>194</v>
      </c>
      <c r="D5364" s="53" t="s">
        <v>6685</v>
      </c>
      <c r="E5364" s="53">
        <v>42.45</v>
      </c>
      <c r="F5364" s="53">
        <v>-8.7833330000000007</v>
      </c>
      <c r="G5364" s="54">
        <v>118.33620000000001</v>
      </c>
      <c r="H5364" s="53">
        <v>5465</v>
      </c>
      <c r="I5364" s="53">
        <v>2668</v>
      </c>
      <c r="J5364" s="53">
        <v>2797</v>
      </c>
      <c r="K5364" s="52">
        <v>77</v>
      </c>
      <c r="L5364" s="52">
        <v>41.336200000000005</v>
      </c>
      <c r="M5364" s="55">
        <v>2</v>
      </c>
      <c r="N5364" s="61" t="s">
        <v>15</v>
      </c>
      <c r="P5364" s="66"/>
      <c r="Q5364" s="53"/>
      <c r="R5364" s="53"/>
      <c r="S5364" s="53"/>
      <c r="T5364" s="53"/>
      <c r="U5364" s="53"/>
      <c r="V5364" s="53"/>
      <c r="W5364" s="53"/>
      <c r="BY5364" s="53"/>
    </row>
    <row r="5365" spans="2:77" s="52" customFormat="1" ht="13" x14ac:dyDescent="0.3">
      <c r="B5365" s="53" t="s">
        <v>6407</v>
      </c>
      <c r="C5365" s="53" t="s">
        <v>194</v>
      </c>
      <c r="D5365" s="53" t="s">
        <v>6686</v>
      </c>
      <c r="E5365" s="53">
        <v>42.516669999999998</v>
      </c>
      <c r="F5365" s="53">
        <v>-8.6999999999999993</v>
      </c>
      <c r="G5365" s="54">
        <v>58.834319999999998</v>
      </c>
      <c r="H5365" s="53">
        <v>5002</v>
      </c>
      <c r="I5365" s="53">
        <v>2376</v>
      </c>
      <c r="J5365" s="53">
        <v>2626</v>
      </c>
      <c r="K5365" s="52">
        <v>77</v>
      </c>
      <c r="L5365" s="52">
        <v>-18.165680000000002</v>
      </c>
      <c r="M5365" s="55">
        <v>2</v>
      </c>
      <c r="N5365" s="61" t="s">
        <v>15</v>
      </c>
      <c r="P5365" s="66"/>
      <c r="Q5365" s="53"/>
      <c r="R5365" s="53"/>
      <c r="S5365" s="53"/>
      <c r="T5365" s="53"/>
      <c r="U5365" s="53"/>
      <c r="V5365" s="53"/>
      <c r="W5365" s="53"/>
      <c r="BY5365" s="53"/>
    </row>
    <row r="5366" spans="2:77" s="52" customFormat="1" ht="13" x14ac:dyDescent="0.3">
      <c r="B5366" s="53" t="s">
        <v>6407</v>
      </c>
      <c r="C5366" s="53" t="s">
        <v>194</v>
      </c>
      <c r="D5366" s="53" t="s">
        <v>6687</v>
      </c>
      <c r="E5366" s="53">
        <v>42.285510000000002</v>
      </c>
      <c r="F5366" s="53">
        <v>-8.7494130000000006</v>
      </c>
      <c r="G5366" s="54">
        <v>129.55250000000001</v>
      </c>
      <c r="H5366" s="53">
        <v>19014</v>
      </c>
      <c r="I5366" s="53">
        <v>9340</v>
      </c>
      <c r="J5366" s="53">
        <v>9674</v>
      </c>
      <c r="K5366" s="52">
        <v>77</v>
      </c>
      <c r="L5366" s="52">
        <v>52.552500000000009</v>
      </c>
      <c r="M5366" s="55">
        <v>2</v>
      </c>
      <c r="N5366" s="61" t="s">
        <v>15</v>
      </c>
      <c r="P5366" s="66"/>
      <c r="Q5366" s="53"/>
      <c r="R5366" s="53"/>
      <c r="S5366" s="53"/>
      <c r="T5366" s="53"/>
      <c r="U5366" s="53"/>
      <c r="V5366" s="53"/>
      <c r="W5366" s="53"/>
      <c r="BY5366" s="53"/>
    </row>
    <row r="5367" spans="2:77" s="52" customFormat="1" ht="13" x14ac:dyDescent="0.3">
      <c r="B5367" s="53" t="s">
        <v>6407</v>
      </c>
      <c r="C5367" s="53" t="s">
        <v>194</v>
      </c>
      <c r="D5367" s="53" t="s">
        <v>6688</v>
      </c>
      <c r="E5367" s="53">
        <v>42.234250000000003</v>
      </c>
      <c r="F5367" s="53">
        <v>-8.4553340000000006</v>
      </c>
      <c r="G5367" s="54">
        <v>117.1311</v>
      </c>
      <c r="H5367" s="53">
        <v>5259</v>
      </c>
      <c r="I5367" s="53">
        <v>2529</v>
      </c>
      <c r="J5367" s="53">
        <v>2730</v>
      </c>
      <c r="K5367" s="52">
        <v>77</v>
      </c>
      <c r="L5367" s="52">
        <v>40.131100000000004</v>
      </c>
      <c r="M5367" s="55">
        <v>2</v>
      </c>
      <c r="N5367" s="61" t="s">
        <v>15</v>
      </c>
      <c r="P5367" s="66"/>
      <c r="Q5367" s="53"/>
      <c r="R5367" s="53"/>
      <c r="S5367" s="53"/>
      <c r="T5367" s="53"/>
      <c r="U5367" s="53"/>
      <c r="V5367" s="53"/>
      <c r="W5367" s="53"/>
      <c r="BY5367" s="53"/>
    </row>
    <row r="5368" spans="2:77" s="52" customFormat="1" ht="13" x14ac:dyDescent="0.3">
      <c r="B5368" s="53" t="s">
        <v>6407</v>
      </c>
      <c r="C5368" s="53" t="s">
        <v>194</v>
      </c>
      <c r="D5368" s="53" t="s">
        <v>6689</v>
      </c>
      <c r="E5368" s="53">
        <v>42.226970000000001</v>
      </c>
      <c r="F5368" s="53">
        <v>-8.465821</v>
      </c>
      <c r="G5368" s="54">
        <v>62.12397</v>
      </c>
      <c r="H5368" s="53">
        <v>726</v>
      </c>
      <c r="I5368" s="53">
        <v>367</v>
      </c>
      <c r="J5368" s="53">
        <v>359</v>
      </c>
      <c r="K5368" s="52">
        <v>77</v>
      </c>
      <c r="L5368" s="52">
        <v>-14.87603</v>
      </c>
      <c r="M5368" s="55">
        <v>2</v>
      </c>
      <c r="N5368" s="61" t="s">
        <v>15</v>
      </c>
      <c r="P5368" s="66"/>
      <c r="Q5368" s="53"/>
      <c r="R5368" s="53"/>
      <c r="S5368" s="53"/>
      <c r="T5368" s="53"/>
      <c r="U5368" s="53"/>
      <c r="V5368" s="53"/>
      <c r="W5368" s="53"/>
      <c r="BY5368" s="53"/>
    </row>
    <row r="5369" spans="2:77" s="52" customFormat="1" ht="13" x14ac:dyDescent="0.3">
      <c r="B5369" s="53" t="s">
        <v>6407</v>
      </c>
      <c r="C5369" s="53" t="s">
        <v>194</v>
      </c>
      <c r="D5369" s="53" t="s">
        <v>6690</v>
      </c>
      <c r="E5369" s="53">
        <v>42.561860000000003</v>
      </c>
      <c r="F5369" s="53">
        <v>-8.5603280000000002</v>
      </c>
      <c r="G5369" s="54">
        <v>381.24270000000001</v>
      </c>
      <c r="H5369" s="53">
        <v>4411</v>
      </c>
      <c r="I5369" s="53">
        <v>2108</v>
      </c>
      <c r="J5369" s="53">
        <v>2303</v>
      </c>
      <c r="K5369" s="52">
        <v>77</v>
      </c>
      <c r="L5369" s="52">
        <v>304.24270000000001</v>
      </c>
      <c r="M5369" s="55">
        <v>4</v>
      </c>
      <c r="N5369" s="61" t="s">
        <v>15</v>
      </c>
      <c r="P5369" s="66"/>
      <c r="Q5369" s="53"/>
      <c r="R5369" s="53"/>
      <c r="S5369" s="53"/>
      <c r="T5369" s="53"/>
      <c r="U5369" s="53"/>
      <c r="V5369" s="53"/>
      <c r="W5369" s="53"/>
      <c r="BY5369" s="53"/>
    </row>
    <row r="5370" spans="2:77" s="52" customFormat="1" ht="13" x14ac:dyDescent="0.3">
      <c r="B5370" s="53" t="s">
        <v>6407</v>
      </c>
      <c r="C5370" s="53" t="s">
        <v>194</v>
      </c>
      <c r="D5370" s="53" t="s">
        <v>6691</v>
      </c>
      <c r="E5370" s="53">
        <v>42.195450000000001</v>
      </c>
      <c r="F5370" s="53">
        <v>-8.6543880000000009</v>
      </c>
      <c r="G5370" s="54">
        <v>212.57470000000001</v>
      </c>
      <c r="H5370" s="53">
        <v>14650</v>
      </c>
      <c r="I5370" s="53">
        <v>7167</v>
      </c>
      <c r="J5370" s="53">
        <v>7483</v>
      </c>
      <c r="K5370" s="52">
        <v>77</v>
      </c>
      <c r="L5370" s="52">
        <v>135.57470000000001</v>
      </c>
      <c r="M5370" s="55">
        <v>2</v>
      </c>
      <c r="N5370" s="61" t="s">
        <v>15</v>
      </c>
      <c r="P5370" s="66"/>
      <c r="Q5370" s="53"/>
      <c r="R5370" s="53"/>
      <c r="S5370" s="53"/>
      <c r="T5370" s="53"/>
      <c r="U5370" s="53"/>
      <c r="V5370" s="53"/>
      <c r="W5370" s="53"/>
      <c r="BY5370" s="53"/>
    </row>
    <row r="5371" spans="2:77" s="52" customFormat="1" ht="13" x14ac:dyDescent="0.3">
      <c r="B5371" s="53" t="s">
        <v>6407</v>
      </c>
      <c r="C5371" s="53" t="s">
        <v>194</v>
      </c>
      <c r="D5371" s="53" t="s">
        <v>6692</v>
      </c>
      <c r="E5371" s="53">
        <v>42.088180000000001</v>
      </c>
      <c r="F5371" s="53">
        <v>-8.4150790000000004</v>
      </c>
      <c r="G5371" s="54">
        <v>162.8347</v>
      </c>
      <c r="H5371" s="53">
        <v>4466</v>
      </c>
      <c r="I5371" s="53">
        <v>2188</v>
      </c>
      <c r="J5371" s="53">
        <v>2278</v>
      </c>
      <c r="K5371" s="52">
        <v>77</v>
      </c>
      <c r="L5371" s="52">
        <v>85.834699999999998</v>
      </c>
      <c r="M5371" s="55">
        <v>2</v>
      </c>
      <c r="N5371" s="61" t="s">
        <v>15</v>
      </c>
      <c r="P5371" s="66"/>
      <c r="Q5371" s="53"/>
      <c r="R5371" s="53"/>
      <c r="S5371" s="53"/>
      <c r="T5371" s="53"/>
      <c r="U5371" s="53"/>
      <c r="V5371" s="53"/>
      <c r="W5371" s="53"/>
      <c r="BY5371" s="53"/>
    </row>
    <row r="5372" spans="2:77" s="52" customFormat="1" ht="13" x14ac:dyDescent="0.3">
      <c r="B5372" s="53" t="s">
        <v>6407</v>
      </c>
      <c r="C5372" s="53" t="s">
        <v>194</v>
      </c>
      <c r="D5372" s="53" t="s">
        <v>6693</v>
      </c>
      <c r="E5372" s="53">
        <v>42.145200000000003</v>
      </c>
      <c r="F5372" s="53">
        <v>-8.8070620000000002</v>
      </c>
      <c r="G5372" s="54">
        <v>56.041469999999997</v>
      </c>
      <c r="H5372" s="53">
        <v>18021</v>
      </c>
      <c r="I5372" s="53">
        <v>8875</v>
      </c>
      <c r="J5372" s="53">
        <v>9146</v>
      </c>
      <c r="K5372" s="52">
        <v>77</v>
      </c>
      <c r="L5372" s="52">
        <v>-20.958530000000003</v>
      </c>
      <c r="M5372" s="55">
        <v>2</v>
      </c>
      <c r="N5372" s="61" t="s">
        <v>15</v>
      </c>
      <c r="P5372" s="66"/>
      <c r="Q5372" s="53"/>
      <c r="R5372" s="53"/>
      <c r="S5372" s="53"/>
      <c r="T5372" s="53"/>
      <c r="U5372" s="53"/>
      <c r="V5372" s="53"/>
      <c r="W5372" s="53"/>
      <c r="BY5372" s="53"/>
    </row>
    <row r="5373" spans="2:77" s="52" customFormat="1" ht="13" x14ac:dyDescent="0.3">
      <c r="B5373" s="53" t="s">
        <v>6407</v>
      </c>
      <c r="C5373" s="53" t="s">
        <v>194</v>
      </c>
      <c r="D5373" s="53" t="s">
        <v>6694</v>
      </c>
      <c r="E5373" s="53">
        <v>42.003070000000001</v>
      </c>
      <c r="F5373" s="53">
        <v>-8.8752150000000007</v>
      </c>
      <c r="G5373" s="54">
        <v>24.846150000000002</v>
      </c>
      <c r="H5373" s="53">
        <v>3227</v>
      </c>
      <c r="I5373" s="53">
        <v>1622</v>
      </c>
      <c r="J5373" s="53">
        <v>1605</v>
      </c>
      <c r="K5373" s="52">
        <v>77</v>
      </c>
      <c r="L5373" s="52">
        <v>-52.153849999999998</v>
      </c>
      <c r="M5373" s="55">
        <v>2</v>
      </c>
      <c r="N5373" s="61" t="s">
        <v>15</v>
      </c>
      <c r="P5373" s="66"/>
      <c r="Q5373" s="53"/>
      <c r="R5373" s="53"/>
      <c r="S5373" s="53"/>
      <c r="T5373" s="53"/>
      <c r="U5373" s="53"/>
      <c r="V5373" s="53"/>
      <c r="W5373" s="53"/>
      <c r="BY5373" s="53"/>
    </row>
    <row r="5374" spans="2:77" s="52" customFormat="1" ht="13" x14ac:dyDescent="0.3">
      <c r="B5374" s="53" t="s">
        <v>6407</v>
      </c>
      <c r="C5374" s="53" t="s">
        <v>194</v>
      </c>
      <c r="D5374" s="53" t="s">
        <v>6695</v>
      </c>
      <c r="E5374" s="53">
        <v>42.29383</v>
      </c>
      <c r="F5374" s="53">
        <v>-8.5315960000000004</v>
      </c>
      <c r="G5374" s="54">
        <v>236.8124</v>
      </c>
      <c r="H5374" s="53">
        <v>3170</v>
      </c>
      <c r="I5374" s="53">
        <v>1510</v>
      </c>
      <c r="J5374" s="53">
        <v>1660</v>
      </c>
      <c r="K5374" s="52">
        <v>77</v>
      </c>
      <c r="L5374" s="52">
        <v>159.8124</v>
      </c>
      <c r="M5374" s="55">
        <v>2</v>
      </c>
      <c r="N5374" s="61" t="s">
        <v>15</v>
      </c>
      <c r="P5374" s="66"/>
      <c r="Q5374" s="53"/>
      <c r="R5374" s="53"/>
      <c r="S5374" s="53"/>
      <c r="T5374" s="53"/>
      <c r="U5374" s="53"/>
      <c r="V5374" s="53"/>
      <c r="W5374" s="53"/>
      <c r="BY5374" s="53"/>
    </row>
    <row r="5375" spans="2:77" s="52" customFormat="1" ht="13" x14ac:dyDescent="0.3">
      <c r="B5375" s="53" t="s">
        <v>6407</v>
      </c>
      <c r="C5375" s="53" t="s">
        <v>194</v>
      </c>
      <c r="D5375" s="53" t="s">
        <v>6696</v>
      </c>
      <c r="E5375" s="53">
        <v>42.444459999999999</v>
      </c>
      <c r="F5375" s="53">
        <v>-8.7150829999999999</v>
      </c>
      <c r="G5375" s="54">
        <v>195.02600000000001</v>
      </c>
      <c r="H5375" s="53">
        <v>16043</v>
      </c>
      <c r="I5375" s="53">
        <v>7903</v>
      </c>
      <c r="J5375" s="53">
        <v>8140</v>
      </c>
      <c r="K5375" s="52">
        <v>77</v>
      </c>
      <c r="L5375" s="52">
        <v>118.02600000000001</v>
      </c>
      <c r="M5375" s="55">
        <v>2</v>
      </c>
      <c r="N5375" s="61" t="s">
        <v>15</v>
      </c>
      <c r="P5375" s="66"/>
      <c r="Q5375" s="53"/>
      <c r="R5375" s="53"/>
      <c r="S5375" s="53"/>
      <c r="T5375" s="53"/>
      <c r="U5375" s="53"/>
      <c r="V5375" s="53"/>
      <c r="W5375" s="53"/>
      <c r="BY5375" s="53"/>
    </row>
    <row r="5376" spans="2:77" s="52" customFormat="1" ht="13" x14ac:dyDescent="0.3">
      <c r="B5376" s="53" t="s">
        <v>6407</v>
      </c>
      <c r="C5376" s="53" t="s">
        <v>194</v>
      </c>
      <c r="D5376" s="53" t="s">
        <v>6697</v>
      </c>
      <c r="E5376" s="53">
        <v>42.389240000000001</v>
      </c>
      <c r="F5376" s="53">
        <v>-8.5031090000000003</v>
      </c>
      <c r="G5376" s="54">
        <v>292.40839999999997</v>
      </c>
      <c r="H5376" s="53">
        <v>6422</v>
      </c>
      <c r="I5376" s="53">
        <v>3098</v>
      </c>
      <c r="J5376" s="53">
        <v>3324</v>
      </c>
      <c r="K5376" s="52">
        <v>77</v>
      </c>
      <c r="L5376" s="52">
        <v>215.40839999999997</v>
      </c>
      <c r="M5376" s="55">
        <v>4</v>
      </c>
      <c r="N5376" s="61" t="s">
        <v>15</v>
      </c>
      <c r="P5376" s="66"/>
      <c r="Q5376" s="53"/>
      <c r="R5376" s="53"/>
      <c r="S5376" s="53"/>
      <c r="T5376" s="53"/>
      <c r="U5376" s="53"/>
      <c r="V5376" s="53"/>
      <c r="W5376" s="53"/>
      <c r="BY5376" s="53"/>
    </row>
    <row r="5377" spans="2:77" s="52" customFormat="1" ht="13" x14ac:dyDescent="0.3">
      <c r="B5377" s="53" t="s">
        <v>6407</v>
      </c>
      <c r="C5377" s="53" t="s">
        <v>194</v>
      </c>
      <c r="D5377" s="53" t="s">
        <v>6698</v>
      </c>
      <c r="E5377" s="53">
        <v>42.176369999999999</v>
      </c>
      <c r="F5377" s="53">
        <v>-8.5023820000000008</v>
      </c>
      <c r="G5377" s="54">
        <v>41.39864</v>
      </c>
      <c r="H5377" s="53">
        <v>23172</v>
      </c>
      <c r="I5377" s="53">
        <v>11325</v>
      </c>
      <c r="J5377" s="53">
        <v>11847</v>
      </c>
      <c r="K5377" s="52">
        <v>77</v>
      </c>
      <c r="L5377" s="52">
        <v>-35.60136</v>
      </c>
      <c r="M5377" s="55">
        <v>2</v>
      </c>
      <c r="N5377" s="61" t="s">
        <v>15</v>
      </c>
      <c r="P5377" s="66"/>
      <c r="Q5377" s="53"/>
      <c r="R5377" s="53"/>
      <c r="S5377" s="53"/>
      <c r="T5377" s="53"/>
      <c r="U5377" s="53"/>
      <c r="V5377" s="53"/>
      <c r="W5377" s="53"/>
      <c r="BY5377" s="53"/>
    </row>
    <row r="5378" spans="2:77" s="52" customFormat="1" ht="13" x14ac:dyDescent="0.3">
      <c r="B5378" s="53" t="s">
        <v>6407</v>
      </c>
      <c r="C5378" s="53" t="s">
        <v>194</v>
      </c>
      <c r="D5378" s="53" t="s">
        <v>6699</v>
      </c>
      <c r="E5378" s="53">
        <v>42.716670000000001</v>
      </c>
      <c r="F5378" s="53">
        <v>-8.65</v>
      </c>
      <c r="G5378" s="54">
        <v>19.259620000000002</v>
      </c>
      <c r="H5378" s="53">
        <v>3145</v>
      </c>
      <c r="I5378" s="53">
        <v>1570</v>
      </c>
      <c r="J5378" s="53">
        <v>1575</v>
      </c>
      <c r="K5378" s="52">
        <v>77</v>
      </c>
      <c r="L5378" s="52">
        <v>-57.740380000000002</v>
      </c>
      <c r="M5378" s="55">
        <v>2</v>
      </c>
      <c r="N5378" s="61" t="s">
        <v>15</v>
      </c>
      <c r="P5378" s="66"/>
      <c r="Q5378" s="53"/>
      <c r="R5378" s="53"/>
      <c r="S5378" s="53"/>
      <c r="T5378" s="53"/>
      <c r="U5378" s="53"/>
      <c r="V5378" s="53"/>
      <c r="W5378" s="53"/>
      <c r="BY5378" s="53"/>
    </row>
    <row r="5379" spans="2:77" s="52" customFormat="1" ht="13" x14ac:dyDescent="0.3">
      <c r="B5379" s="53" t="s">
        <v>6407</v>
      </c>
      <c r="C5379" s="53" t="s">
        <v>194</v>
      </c>
      <c r="D5379" s="53" t="s">
        <v>194</v>
      </c>
      <c r="E5379" s="53">
        <v>42.433619999999998</v>
      </c>
      <c r="F5379" s="53">
        <v>-8.6480530000000009</v>
      </c>
      <c r="G5379" s="54">
        <v>18.607859999999999</v>
      </c>
      <c r="H5379" s="53">
        <v>81576</v>
      </c>
      <c r="I5379" s="53">
        <v>38662</v>
      </c>
      <c r="J5379" s="53">
        <v>42914</v>
      </c>
      <c r="K5379" s="52">
        <v>77</v>
      </c>
      <c r="L5379" s="52">
        <v>-58.392139999999998</v>
      </c>
      <c r="M5379" s="55">
        <v>2</v>
      </c>
      <c r="N5379" s="61" t="s">
        <v>15</v>
      </c>
      <c r="P5379" s="66"/>
      <c r="Q5379" s="53"/>
      <c r="R5379" s="53"/>
      <c r="S5379" s="53"/>
      <c r="T5379" s="53"/>
      <c r="U5379" s="53"/>
      <c r="V5379" s="53"/>
      <c r="W5379" s="53"/>
      <c r="BY5379" s="53"/>
    </row>
    <row r="5380" spans="2:77" s="52" customFormat="1" ht="13" x14ac:dyDescent="0.3">
      <c r="B5380" s="53" t="s">
        <v>6407</v>
      </c>
      <c r="C5380" s="53" t="s">
        <v>194</v>
      </c>
      <c r="D5380" s="53" t="s">
        <v>6700</v>
      </c>
      <c r="E5380" s="53">
        <v>42.160359999999997</v>
      </c>
      <c r="F5380" s="53">
        <v>-8.6192989999999998</v>
      </c>
      <c r="G5380" s="54">
        <v>40.00508</v>
      </c>
      <c r="H5380" s="53">
        <v>17475</v>
      </c>
      <c r="I5380" s="53">
        <v>8585</v>
      </c>
      <c r="J5380" s="53">
        <v>8890</v>
      </c>
      <c r="K5380" s="52">
        <v>77</v>
      </c>
      <c r="L5380" s="52">
        <v>-36.99492</v>
      </c>
      <c r="M5380" s="55">
        <v>2</v>
      </c>
      <c r="N5380" s="61" t="s">
        <v>15</v>
      </c>
      <c r="P5380" s="66"/>
      <c r="Q5380" s="53"/>
      <c r="R5380" s="53"/>
      <c r="S5380" s="53"/>
      <c r="T5380" s="53"/>
      <c r="U5380" s="53"/>
      <c r="V5380" s="53"/>
      <c r="W5380" s="53"/>
      <c r="BY5380" s="53"/>
    </row>
    <row r="5381" spans="2:77" s="52" customFormat="1" ht="13" x14ac:dyDescent="0.3">
      <c r="B5381" s="53" t="s">
        <v>6407</v>
      </c>
      <c r="C5381" s="53" t="s">
        <v>194</v>
      </c>
      <c r="D5381" s="53" t="s">
        <v>6701</v>
      </c>
      <c r="E5381" s="53">
        <v>42.583329999999997</v>
      </c>
      <c r="F5381" s="53">
        <v>-8.6666670000000003</v>
      </c>
      <c r="G5381" s="54">
        <v>129.57939999999999</v>
      </c>
      <c r="H5381" s="53">
        <v>3089</v>
      </c>
      <c r="I5381" s="53">
        <v>1457</v>
      </c>
      <c r="J5381" s="53">
        <v>1632</v>
      </c>
      <c r="K5381" s="52">
        <v>77</v>
      </c>
      <c r="L5381" s="52">
        <v>52.579399999999993</v>
      </c>
      <c r="M5381" s="55">
        <v>2</v>
      </c>
      <c r="N5381" s="61" t="s">
        <v>15</v>
      </c>
      <c r="P5381" s="66"/>
      <c r="Q5381" s="53"/>
      <c r="R5381" s="53"/>
      <c r="S5381" s="53"/>
      <c r="T5381" s="53"/>
      <c r="U5381" s="53"/>
      <c r="V5381" s="53"/>
      <c r="W5381" s="53"/>
      <c r="BY5381" s="53"/>
    </row>
    <row r="5382" spans="2:77" s="52" customFormat="1" ht="13" x14ac:dyDescent="0.3">
      <c r="B5382" s="53" t="s">
        <v>6407</v>
      </c>
      <c r="C5382" s="53" t="s">
        <v>194</v>
      </c>
      <c r="D5382" s="53" t="s">
        <v>6702</v>
      </c>
      <c r="E5382" s="53">
        <v>42.283790000000003</v>
      </c>
      <c r="F5382" s="53">
        <v>-8.6074249999999992</v>
      </c>
      <c r="G5382" s="54">
        <v>15.941750000000001</v>
      </c>
      <c r="H5382" s="53">
        <v>30001</v>
      </c>
      <c r="I5382" s="53">
        <v>14684</v>
      </c>
      <c r="J5382" s="53">
        <v>15317</v>
      </c>
      <c r="K5382" s="52">
        <v>77</v>
      </c>
      <c r="L5382" s="52">
        <v>-61.058250000000001</v>
      </c>
      <c r="M5382" s="55">
        <v>2</v>
      </c>
      <c r="N5382" s="61" t="s">
        <v>15</v>
      </c>
      <c r="P5382" s="66"/>
      <c r="Q5382" s="53"/>
      <c r="R5382" s="53"/>
      <c r="S5382" s="53"/>
      <c r="T5382" s="53"/>
      <c r="U5382" s="53"/>
      <c r="V5382" s="53"/>
      <c r="W5382" s="53"/>
      <c r="BY5382" s="53"/>
    </row>
    <row r="5383" spans="2:77" s="52" customFormat="1" ht="13" x14ac:dyDescent="0.3">
      <c r="B5383" s="53" t="s">
        <v>6407</v>
      </c>
      <c r="C5383" s="53" t="s">
        <v>194</v>
      </c>
      <c r="D5383" s="53" t="s">
        <v>6703</v>
      </c>
      <c r="E5383" s="53">
        <v>42.514659999999999</v>
      </c>
      <c r="F5383" s="53">
        <v>-8.7575880000000002</v>
      </c>
      <c r="G5383" s="54">
        <v>26.516369999999998</v>
      </c>
      <c r="H5383" s="53">
        <v>4874</v>
      </c>
      <c r="I5383" s="53">
        <v>2338</v>
      </c>
      <c r="J5383" s="53">
        <v>2536</v>
      </c>
      <c r="K5383" s="52">
        <v>77</v>
      </c>
      <c r="L5383" s="52">
        <v>-50.483630000000005</v>
      </c>
      <c r="M5383" s="55">
        <v>2</v>
      </c>
      <c r="N5383" s="61" t="s">
        <v>15</v>
      </c>
      <c r="P5383" s="66"/>
      <c r="Q5383" s="53"/>
      <c r="R5383" s="53"/>
      <c r="S5383" s="53"/>
      <c r="T5383" s="53"/>
      <c r="U5383" s="53"/>
      <c r="V5383" s="53"/>
      <c r="W5383" s="53"/>
      <c r="BY5383" s="53"/>
    </row>
    <row r="5384" spans="2:77" s="52" customFormat="1" ht="13" x14ac:dyDescent="0.3">
      <c r="B5384" s="53" t="s">
        <v>6407</v>
      </c>
      <c r="C5384" s="53" t="s">
        <v>194</v>
      </c>
      <c r="D5384" s="53" t="s">
        <v>6704</v>
      </c>
      <c r="E5384" s="53">
        <v>42.649509999999999</v>
      </c>
      <c r="F5384" s="53">
        <v>-7.9498170000000004</v>
      </c>
      <c r="G5384" s="54">
        <v>630.31140000000005</v>
      </c>
      <c r="H5384" s="53">
        <v>3143</v>
      </c>
      <c r="I5384" s="53">
        <v>1579</v>
      </c>
      <c r="J5384" s="53">
        <v>1564</v>
      </c>
      <c r="K5384" s="52">
        <v>77</v>
      </c>
      <c r="L5384" s="52">
        <v>553.31140000000005</v>
      </c>
      <c r="M5384" s="55">
        <v>5</v>
      </c>
      <c r="N5384" s="61" t="s">
        <v>16</v>
      </c>
      <c r="P5384" s="66"/>
      <c r="Q5384" s="53"/>
      <c r="R5384" s="53"/>
      <c r="S5384" s="53"/>
      <c r="T5384" s="53"/>
      <c r="U5384" s="53"/>
      <c r="V5384" s="53"/>
      <c r="W5384" s="53"/>
      <c r="BY5384" s="53"/>
    </row>
    <row r="5385" spans="2:77" s="52" customFormat="1" ht="13" x14ac:dyDescent="0.3">
      <c r="B5385" s="53" t="s">
        <v>6407</v>
      </c>
      <c r="C5385" s="53" t="s">
        <v>194</v>
      </c>
      <c r="D5385" s="53" t="s">
        <v>6705</v>
      </c>
      <c r="E5385" s="53">
        <v>41.935389999999998</v>
      </c>
      <c r="F5385" s="53">
        <v>-8.8354900000000001</v>
      </c>
      <c r="G5385" s="54">
        <v>28.415099999999999</v>
      </c>
      <c r="H5385" s="53">
        <v>6570</v>
      </c>
      <c r="I5385" s="53">
        <v>3246</v>
      </c>
      <c r="J5385" s="53">
        <v>3324</v>
      </c>
      <c r="K5385" s="52">
        <v>77</v>
      </c>
      <c r="L5385" s="52">
        <v>-48.584900000000005</v>
      </c>
      <c r="M5385" s="55">
        <v>2</v>
      </c>
      <c r="N5385" s="61" t="s">
        <v>15</v>
      </c>
      <c r="P5385" s="66"/>
      <c r="Q5385" s="53"/>
      <c r="R5385" s="53"/>
      <c r="S5385" s="53"/>
      <c r="T5385" s="53"/>
      <c r="U5385" s="53"/>
      <c r="V5385" s="53"/>
      <c r="W5385" s="53"/>
    </row>
    <row r="5386" spans="2:77" s="52" customFormat="1" ht="13" x14ac:dyDescent="0.3">
      <c r="B5386" s="53" t="s">
        <v>6407</v>
      </c>
      <c r="C5386" s="53" t="s">
        <v>194</v>
      </c>
      <c r="D5386" s="53" t="s">
        <v>6706</v>
      </c>
      <c r="E5386" s="53">
        <v>42.101959999999998</v>
      </c>
      <c r="F5386" s="53">
        <v>-8.5583770000000001</v>
      </c>
      <c r="G5386" s="54">
        <v>75.803629999999998</v>
      </c>
      <c r="H5386" s="53">
        <v>8289</v>
      </c>
      <c r="I5386" s="53">
        <v>4189</v>
      </c>
      <c r="J5386" s="53">
        <v>4100</v>
      </c>
      <c r="K5386" s="52">
        <v>77</v>
      </c>
      <c r="L5386" s="52">
        <v>-1.1963700000000017</v>
      </c>
      <c r="M5386" s="55">
        <v>2</v>
      </c>
      <c r="N5386" s="61" t="s">
        <v>15</v>
      </c>
      <c r="P5386" s="66"/>
      <c r="Q5386" s="53"/>
      <c r="R5386" s="53"/>
      <c r="S5386" s="53"/>
      <c r="T5386" s="53"/>
      <c r="U5386" s="53"/>
      <c r="V5386" s="53"/>
      <c r="W5386" s="53"/>
    </row>
    <row r="5387" spans="2:77" s="52" customFormat="1" ht="13" x14ac:dyDescent="0.3">
      <c r="B5387" s="53" t="s">
        <v>6407</v>
      </c>
      <c r="C5387" s="53" t="s">
        <v>194</v>
      </c>
      <c r="D5387" s="53" t="s">
        <v>6707</v>
      </c>
      <c r="E5387" s="53">
        <v>42.081969999999998</v>
      </c>
      <c r="F5387" s="53">
        <v>-8.4990020000000008</v>
      </c>
      <c r="G5387" s="54">
        <v>32.769219999999997</v>
      </c>
      <c r="H5387" s="53">
        <v>9293</v>
      </c>
      <c r="I5387" s="53">
        <v>4634</v>
      </c>
      <c r="J5387" s="53">
        <v>4659</v>
      </c>
      <c r="K5387" s="52">
        <v>77</v>
      </c>
      <c r="L5387" s="52">
        <v>-44.230780000000003</v>
      </c>
      <c r="M5387" s="55">
        <v>2</v>
      </c>
      <c r="N5387" s="61" t="s">
        <v>15</v>
      </c>
      <c r="P5387" s="66"/>
      <c r="Q5387" s="53"/>
      <c r="R5387" s="53"/>
      <c r="S5387" s="53"/>
      <c r="T5387" s="53"/>
      <c r="U5387" s="53"/>
      <c r="V5387" s="53"/>
      <c r="W5387" s="53"/>
    </row>
    <row r="5388" spans="2:77" s="52" customFormat="1" ht="13" x14ac:dyDescent="0.3">
      <c r="B5388" s="53" t="s">
        <v>6407</v>
      </c>
      <c r="C5388" s="53" t="s">
        <v>194</v>
      </c>
      <c r="D5388" s="53" t="s">
        <v>6708</v>
      </c>
      <c r="E5388" s="53">
        <v>42.399479999999997</v>
      </c>
      <c r="F5388" s="53">
        <v>-8.8069279999999992</v>
      </c>
      <c r="G5388" s="54">
        <v>7.0939740000000002</v>
      </c>
      <c r="H5388" s="53">
        <v>17315</v>
      </c>
      <c r="I5388" s="53">
        <v>8511</v>
      </c>
      <c r="J5388" s="53">
        <v>8804</v>
      </c>
      <c r="K5388" s="52">
        <v>77</v>
      </c>
      <c r="L5388" s="52">
        <v>-69.906025999999997</v>
      </c>
      <c r="M5388" s="55">
        <v>2</v>
      </c>
      <c r="N5388" s="61" t="s">
        <v>15</v>
      </c>
      <c r="P5388" s="66"/>
      <c r="Q5388" s="53"/>
      <c r="R5388" s="53"/>
      <c r="S5388" s="53"/>
      <c r="T5388" s="53"/>
      <c r="U5388" s="53"/>
      <c r="V5388" s="53"/>
      <c r="W5388" s="53"/>
    </row>
    <row r="5389" spans="2:77" s="52" customFormat="1" ht="13" x14ac:dyDescent="0.3">
      <c r="B5389" s="53" t="s">
        <v>6407</v>
      </c>
      <c r="C5389" s="53" t="s">
        <v>194</v>
      </c>
      <c r="D5389" s="53" t="s">
        <v>6709</v>
      </c>
      <c r="E5389" s="53">
        <v>42.69791</v>
      </c>
      <c r="F5389" s="53">
        <v>-8.2483819999999994</v>
      </c>
      <c r="G5389" s="54">
        <v>483.77679999999998</v>
      </c>
      <c r="H5389" s="53">
        <v>9248</v>
      </c>
      <c r="I5389" s="53">
        <v>4521</v>
      </c>
      <c r="J5389" s="53">
        <v>4727</v>
      </c>
      <c r="K5389" s="52">
        <v>77</v>
      </c>
      <c r="L5389" s="52">
        <v>406.77679999999998</v>
      </c>
      <c r="M5389" s="55">
        <v>5</v>
      </c>
      <c r="N5389" s="61" t="s">
        <v>16</v>
      </c>
      <c r="P5389" s="66"/>
      <c r="Q5389" s="53"/>
      <c r="R5389" s="53"/>
      <c r="S5389" s="53"/>
      <c r="T5389" s="53"/>
      <c r="U5389" s="53"/>
      <c r="V5389" s="53"/>
      <c r="W5389" s="53"/>
    </row>
    <row r="5390" spans="2:77" s="52" customFormat="1" ht="13" x14ac:dyDescent="0.3">
      <c r="B5390" s="53" t="s">
        <v>6407</v>
      </c>
      <c r="C5390" s="53" t="s">
        <v>194</v>
      </c>
      <c r="D5390" s="53" t="s">
        <v>6710</v>
      </c>
      <c r="E5390" s="53">
        <v>42.332999999999998</v>
      </c>
      <c r="F5390" s="53">
        <v>-8.5670000000000002</v>
      </c>
      <c r="G5390" s="54">
        <v>118.38939999999999</v>
      </c>
      <c r="H5390" s="53">
        <v>6867</v>
      </c>
      <c r="I5390" s="53">
        <v>3376</v>
      </c>
      <c r="J5390" s="53">
        <v>3491</v>
      </c>
      <c r="K5390" s="52">
        <v>77</v>
      </c>
      <c r="L5390" s="52">
        <v>41.389399999999995</v>
      </c>
      <c r="M5390" s="55">
        <v>2</v>
      </c>
      <c r="N5390" s="61" t="s">
        <v>15</v>
      </c>
      <c r="P5390" s="66"/>
      <c r="Q5390" s="53"/>
      <c r="R5390" s="53"/>
      <c r="S5390" s="53"/>
      <c r="T5390" s="53"/>
      <c r="U5390" s="53"/>
      <c r="V5390" s="53"/>
      <c r="W5390" s="53"/>
    </row>
    <row r="5391" spans="2:77" s="52" customFormat="1" ht="13" x14ac:dyDescent="0.3">
      <c r="B5391" s="53" t="s">
        <v>6407</v>
      </c>
      <c r="C5391" s="53" t="s">
        <v>194</v>
      </c>
      <c r="D5391" s="53" t="s">
        <v>6711</v>
      </c>
      <c r="E5391" s="53">
        <v>41.987439999999999</v>
      </c>
      <c r="F5391" s="53">
        <v>-8.7455829999999999</v>
      </c>
      <c r="G5391" s="54">
        <v>40.814369999999997</v>
      </c>
      <c r="H5391" s="53">
        <v>13315</v>
      </c>
      <c r="I5391" s="53">
        <v>6686</v>
      </c>
      <c r="J5391" s="53">
        <v>6629</v>
      </c>
      <c r="K5391" s="52">
        <v>77</v>
      </c>
      <c r="L5391" s="52">
        <v>-36.185630000000003</v>
      </c>
      <c r="M5391" s="55">
        <v>2</v>
      </c>
      <c r="N5391" s="61" t="s">
        <v>15</v>
      </c>
      <c r="P5391" s="66"/>
      <c r="Q5391" s="53"/>
      <c r="R5391" s="53"/>
      <c r="S5391" s="53"/>
      <c r="T5391" s="53"/>
      <c r="U5391" s="53"/>
      <c r="V5391" s="53"/>
      <c r="W5391" s="53"/>
    </row>
    <row r="5392" spans="2:77" s="52" customFormat="1" ht="13" x14ac:dyDescent="0.3">
      <c r="B5392" s="53" t="s">
        <v>6407</v>
      </c>
      <c r="C5392" s="53" t="s">
        <v>194</v>
      </c>
      <c r="D5392" s="53" t="s">
        <v>6712</v>
      </c>
      <c r="E5392" s="53">
        <v>42.046210000000002</v>
      </c>
      <c r="F5392" s="53">
        <v>-8.6437679999999997</v>
      </c>
      <c r="G5392" s="54">
        <v>43.460140000000003</v>
      </c>
      <c r="H5392" s="53">
        <v>17262</v>
      </c>
      <c r="I5392" s="53">
        <v>8299</v>
      </c>
      <c r="J5392" s="53">
        <v>8963</v>
      </c>
      <c r="K5392" s="52">
        <v>77</v>
      </c>
      <c r="L5392" s="52">
        <v>-33.539859999999997</v>
      </c>
      <c r="M5392" s="55">
        <v>2</v>
      </c>
      <c r="N5392" s="61" t="s">
        <v>15</v>
      </c>
      <c r="P5392" s="66"/>
      <c r="Q5392" s="53"/>
      <c r="R5392" s="53"/>
      <c r="S5392" s="53"/>
      <c r="T5392" s="53"/>
      <c r="U5392" s="53"/>
      <c r="V5392" s="53"/>
      <c r="W5392" s="53"/>
    </row>
    <row r="5393" spans="2:23" s="52" customFormat="1" ht="13" x14ac:dyDescent="0.3">
      <c r="B5393" s="53" t="s">
        <v>6407</v>
      </c>
      <c r="C5393" s="53" t="s">
        <v>194</v>
      </c>
      <c r="D5393" s="53" t="s">
        <v>6713</v>
      </c>
      <c r="E5393" s="53">
        <v>42.694310000000002</v>
      </c>
      <c r="F5393" s="53">
        <v>-8.6394249999999992</v>
      </c>
      <c r="G5393" s="54">
        <v>45.981169999999999</v>
      </c>
      <c r="H5393" s="53">
        <v>6120</v>
      </c>
      <c r="I5393" s="53">
        <v>2998</v>
      </c>
      <c r="J5393" s="53">
        <v>3122</v>
      </c>
      <c r="K5393" s="52">
        <v>77</v>
      </c>
      <c r="L5393" s="52">
        <v>-31.018830000000001</v>
      </c>
      <c r="M5393" s="55">
        <v>2</v>
      </c>
      <c r="N5393" s="61" t="s">
        <v>15</v>
      </c>
      <c r="P5393" s="66"/>
      <c r="Q5393" s="53"/>
      <c r="R5393" s="53"/>
      <c r="S5393" s="53"/>
      <c r="T5393" s="53"/>
      <c r="U5393" s="53"/>
      <c r="V5393" s="53"/>
      <c r="W5393" s="53"/>
    </row>
    <row r="5394" spans="2:23" s="52" customFormat="1" ht="13" x14ac:dyDescent="0.3">
      <c r="B5394" s="53" t="s">
        <v>6407</v>
      </c>
      <c r="C5394" s="53" t="s">
        <v>194</v>
      </c>
      <c r="D5394" s="53" t="s">
        <v>6714</v>
      </c>
      <c r="E5394" s="53">
        <v>42.231360000000002</v>
      </c>
      <c r="F5394" s="53">
        <v>-8.7124469999999992</v>
      </c>
      <c r="G5394" s="54">
        <v>104.1391</v>
      </c>
      <c r="H5394" s="53">
        <v>297332</v>
      </c>
      <c r="I5394" s="53">
        <v>141720</v>
      </c>
      <c r="J5394" s="53">
        <v>155612</v>
      </c>
      <c r="K5394" s="52">
        <v>77</v>
      </c>
      <c r="L5394" s="52">
        <v>27.139099999999999</v>
      </c>
      <c r="M5394" s="55">
        <v>2</v>
      </c>
      <c r="N5394" s="61" t="s">
        <v>15</v>
      </c>
      <c r="P5394" s="66"/>
      <c r="Q5394" s="53"/>
      <c r="R5394" s="53"/>
      <c r="S5394" s="53"/>
      <c r="T5394" s="53"/>
      <c r="U5394" s="53"/>
      <c r="V5394" s="53"/>
      <c r="W5394" s="53"/>
    </row>
    <row r="5395" spans="2:23" s="52" customFormat="1" ht="13" x14ac:dyDescent="0.3">
      <c r="B5395" s="53" t="s">
        <v>6407</v>
      </c>
      <c r="C5395" s="53" t="s">
        <v>194</v>
      </c>
      <c r="D5395" s="53" t="s">
        <v>6715</v>
      </c>
      <c r="E5395" s="53">
        <v>42.794029999999999</v>
      </c>
      <c r="F5395" s="53">
        <v>-8.1700119999999998</v>
      </c>
      <c r="G5395" s="54">
        <v>476.35109999999997</v>
      </c>
      <c r="H5395" s="53">
        <v>6475</v>
      </c>
      <c r="I5395" s="53">
        <v>3177</v>
      </c>
      <c r="J5395" s="53">
        <v>3298</v>
      </c>
      <c r="K5395" s="52">
        <v>77</v>
      </c>
      <c r="L5395" s="52">
        <v>399.35109999999997</v>
      </c>
      <c r="M5395" s="55">
        <v>4</v>
      </c>
      <c r="N5395" s="61" t="s">
        <v>15</v>
      </c>
      <c r="P5395" s="66"/>
      <c r="Q5395" s="53"/>
      <c r="R5395" s="53"/>
      <c r="S5395" s="53"/>
      <c r="T5395" s="53"/>
      <c r="U5395" s="53"/>
      <c r="V5395" s="53"/>
      <c r="W5395" s="53"/>
    </row>
    <row r="5396" spans="2:23" s="52" customFormat="1" ht="13" x14ac:dyDescent="0.3">
      <c r="B5396" s="53" t="s">
        <v>6407</v>
      </c>
      <c r="C5396" s="53" t="s">
        <v>194</v>
      </c>
      <c r="D5396" s="53" t="s">
        <v>6716</v>
      </c>
      <c r="E5396" s="53">
        <v>42.347239999999999</v>
      </c>
      <c r="F5396" s="53">
        <v>-8.6463260000000002</v>
      </c>
      <c r="G5396" s="54">
        <v>72.632400000000004</v>
      </c>
      <c r="H5396" s="53">
        <v>5978</v>
      </c>
      <c r="I5396" s="53">
        <v>2903</v>
      </c>
      <c r="J5396" s="53">
        <v>3075</v>
      </c>
      <c r="K5396" s="52">
        <v>77</v>
      </c>
      <c r="L5396" s="52">
        <v>-4.3675999999999959</v>
      </c>
      <c r="M5396" s="55">
        <v>2</v>
      </c>
      <c r="N5396" s="61" t="s">
        <v>15</v>
      </c>
      <c r="P5396" s="66"/>
      <c r="Q5396" s="53"/>
      <c r="R5396" s="53"/>
      <c r="S5396" s="53"/>
      <c r="T5396" s="53"/>
      <c r="U5396" s="53"/>
      <c r="V5396" s="53"/>
      <c r="W5396" s="53"/>
    </row>
    <row r="5397" spans="2:23" s="52" customFormat="1" ht="13" x14ac:dyDescent="0.3">
      <c r="B5397" s="53" t="s">
        <v>6407</v>
      </c>
      <c r="C5397" s="53" t="s">
        <v>194</v>
      </c>
      <c r="D5397" s="53" t="s">
        <v>6717</v>
      </c>
      <c r="E5397" s="53">
        <v>42.593870000000003</v>
      </c>
      <c r="F5397" s="53">
        <v>-8.7659629999999993</v>
      </c>
      <c r="G5397" s="54">
        <v>11.04834</v>
      </c>
      <c r="H5397" s="53">
        <v>37576</v>
      </c>
      <c r="I5397" s="53">
        <v>18110</v>
      </c>
      <c r="J5397" s="53">
        <v>19466</v>
      </c>
      <c r="K5397" s="52">
        <v>77</v>
      </c>
      <c r="L5397" s="52">
        <v>-65.951660000000004</v>
      </c>
      <c r="M5397" s="55">
        <v>2</v>
      </c>
      <c r="N5397" s="61" t="s">
        <v>15</v>
      </c>
      <c r="P5397" s="66"/>
      <c r="Q5397" s="53"/>
      <c r="R5397" s="53"/>
      <c r="S5397" s="53"/>
      <c r="T5397" s="53"/>
      <c r="U5397" s="53"/>
      <c r="V5397" s="53"/>
      <c r="W5397" s="53"/>
    </row>
    <row r="5398" spans="2:23" s="52" customFormat="1" ht="13" x14ac:dyDescent="0.3">
      <c r="B5398" s="53" t="s">
        <v>6407</v>
      </c>
      <c r="C5398" s="53" t="s">
        <v>194</v>
      </c>
      <c r="D5398" s="53" t="s">
        <v>6718</v>
      </c>
      <c r="E5398" s="53">
        <v>42.56221</v>
      </c>
      <c r="F5398" s="53">
        <v>-8.8277199999999993</v>
      </c>
      <c r="G5398" s="54">
        <v>5.7374179999999999</v>
      </c>
      <c r="H5398" s="53">
        <v>10719</v>
      </c>
      <c r="I5398" s="53">
        <v>5203</v>
      </c>
      <c r="J5398" s="53">
        <v>5516</v>
      </c>
      <c r="K5398" s="52">
        <v>77</v>
      </c>
      <c r="L5398" s="52">
        <v>-71.262581999999995</v>
      </c>
      <c r="M5398" s="55">
        <v>2</v>
      </c>
      <c r="N5398" s="61" t="s">
        <v>15</v>
      </c>
      <c r="P5398" s="66"/>
      <c r="Q5398" s="53"/>
      <c r="R5398" s="53"/>
      <c r="S5398" s="53"/>
      <c r="T5398" s="53"/>
      <c r="U5398" s="53"/>
      <c r="V5398" s="53"/>
      <c r="W5398" s="53"/>
    </row>
    <row r="5399" spans="2:23" s="52" customFormat="1" ht="13" x14ac:dyDescent="0.3">
      <c r="B5399" s="53" t="s">
        <v>2848</v>
      </c>
      <c r="C5399" s="53" t="s">
        <v>196</v>
      </c>
      <c r="D5399" s="53" t="s">
        <v>3867</v>
      </c>
      <c r="E5399" s="53">
        <v>40.709800000000001</v>
      </c>
      <c r="F5399" s="53">
        <v>-6.1401459999999997</v>
      </c>
      <c r="G5399" s="54">
        <v>841.09990000000005</v>
      </c>
      <c r="H5399" s="53">
        <v>236</v>
      </c>
      <c r="I5399" s="53">
        <v>123</v>
      </c>
      <c r="J5399" s="53">
        <v>113</v>
      </c>
      <c r="K5399" s="52">
        <v>770</v>
      </c>
      <c r="L5399" s="52">
        <v>71.099900000000048</v>
      </c>
      <c r="M5399" s="55">
        <v>2</v>
      </c>
      <c r="N5399" s="56" t="s">
        <v>16</v>
      </c>
      <c r="P5399" s="66"/>
      <c r="Q5399" s="53"/>
      <c r="R5399" s="53"/>
      <c r="S5399" s="53"/>
      <c r="T5399" s="53"/>
      <c r="U5399" s="53"/>
      <c r="V5399" s="53"/>
      <c r="W5399" s="53"/>
    </row>
    <row r="5400" spans="2:23" s="52" customFormat="1" ht="13" x14ac:dyDescent="0.3">
      <c r="B5400" s="53" t="s">
        <v>2848</v>
      </c>
      <c r="C5400" s="53" t="s">
        <v>196</v>
      </c>
      <c r="D5400" s="53" t="s">
        <v>3868</v>
      </c>
      <c r="E5400" s="53">
        <v>40.448659999999997</v>
      </c>
      <c r="F5400" s="53">
        <v>-6.4420520000000003</v>
      </c>
      <c r="G5400" s="54">
        <v>801.2192</v>
      </c>
      <c r="H5400" s="53">
        <v>164</v>
      </c>
      <c r="I5400" s="53">
        <v>86</v>
      </c>
      <c r="J5400" s="53">
        <v>78</v>
      </c>
      <c r="K5400" s="52">
        <v>770</v>
      </c>
      <c r="L5400" s="52">
        <v>31.219200000000001</v>
      </c>
      <c r="M5400" s="55">
        <v>2</v>
      </c>
      <c r="N5400" s="56" t="s">
        <v>16</v>
      </c>
      <c r="P5400" s="66"/>
      <c r="Q5400" s="53"/>
      <c r="R5400" s="53"/>
      <c r="S5400" s="53"/>
      <c r="T5400" s="53"/>
      <c r="U5400" s="53"/>
      <c r="V5400" s="53"/>
      <c r="W5400" s="53"/>
    </row>
    <row r="5401" spans="2:23" s="52" customFormat="1" ht="13" x14ac:dyDescent="0.3">
      <c r="B5401" s="53" t="s">
        <v>2848</v>
      </c>
      <c r="C5401" s="53" t="s">
        <v>196</v>
      </c>
      <c r="D5401" s="53" t="s">
        <v>3869</v>
      </c>
      <c r="E5401" s="53">
        <v>40.875079999999997</v>
      </c>
      <c r="F5401" s="53">
        <v>-6.7478509999999998</v>
      </c>
      <c r="G5401" s="54">
        <v>643.91999999999996</v>
      </c>
      <c r="H5401" s="53">
        <v>159</v>
      </c>
      <c r="I5401" s="53">
        <v>81</v>
      </c>
      <c r="J5401" s="53">
        <v>78</v>
      </c>
      <c r="K5401" s="52">
        <v>770</v>
      </c>
      <c r="L5401" s="52">
        <v>-126.08000000000004</v>
      </c>
      <c r="M5401" s="55">
        <v>2</v>
      </c>
      <c r="N5401" s="56" t="s">
        <v>16</v>
      </c>
      <c r="P5401" s="66"/>
      <c r="Q5401" s="53"/>
      <c r="R5401" s="53"/>
      <c r="S5401" s="53"/>
      <c r="T5401" s="53"/>
      <c r="U5401" s="53"/>
      <c r="V5401" s="53"/>
      <c r="W5401" s="53"/>
    </row>
    <row r="5402" spans="2:23" s="52" customFormat="1" ht="13" x14ac:dyDescent="0.3">
      <c r="B5402" s="53" t="s">
        <v>2848</v>
      </c>
      <c r="C5402" s="53" t="s">
        <v>196</v>
      </c>
      <c r="D5402" s="53" t="s">
        <v>3870</v>
      </c>
      <c r="E5402" s="53">
        <v>41.158259999999999</v>
      </c>
      <c r="F5402" s="53">
        <v>-6.3809269999999998</v>
      </c>
      <c r="G5402" s="54">
        <v>765.22270000000003</v>
      </c>
      <c r="H5402" s="53">
        <v>43</v>
      </c>
      <c r="I5402" s="53">
        <v>22</v>
      </c>
      <c r="J5402" s="53">
        <v>21</v>
      </c>
      <c r="K5402" s="52">
        <v>770</v>
      </c>
      <c r="L5402" s="52">
        <v>-4.7772999999999683</v>
      </c>
      <c r="M5402" s="55">
        <v>2</v>
      </c>
      <c r="N5402" s="56" t="s">
        <v>16</v>
      </c>
      <c r="P5402" s="66"/>
      <c r="Q5402" s="53"/>
      <c r="R5402" s="53"/>
      <c r="S5402" s="53"/>
      <c r="T5402" s="53"/>
      <c r="U5402" s="53"/>
      <c r="V5402" s="53"/>
      <c r="W5402" s="53"/>
    </row>
    <row r="5403" spans="2:23" s="52" customFormat="1" ht="13" x14ac:dyDescent="0.3">
      <c r="B5403" s="53" t="s">
        <v>2848</v>
      </c>
      <c r="C5403" s="53" t="s">
        <v>196</v>
      </c>
      <c r="D5403" s="53" t="s">
        <v>3871</v>
      </c>
      <c r="E5403" s="53">
        <v>40.65081</v>
      </c>
      <c r="F5403" s="53">
        <v>-6.7585459999999999</v>
      </c>
      <c r="G5403" s="54">
        <v>717.41200000000003</v>
      </c>
      <c r="H5403" s="53">
        <v>106</v>
      </c>
      <c r="I5403" s="53">
        <v>50</v>
      </c>
      <c r="J5403" s="53">
        <v>56</v>
      </c>
      <c r="K5403" s="52">
        <v>770</v>
      </c>
      <c r="L5403" s="52">
        <v>-52.587999999999965</v>
      </c>
      <c r="M5403" s="55">
        <v>2</v>
      </c>
      <c r="N5403" s="56" t="s">
        <v>16</v>
      </c>
      <c r="P5403" s="66"/>
      <c r="Q5403" s="53"/>
      <c r="R5403" s="53"/>
      <c r="S5403" s="53"/>
      <c r="T5403" s="53"/>
      <c r="U5403" s="53"/>
      <c r="V5403" s="53"/>
      <c r="W5403" s="53"/>
    </row>
    <row r="5404" spans="2:23" s="52" customFormat="1" ht="13" x14ac:dyDescent="0.3">
      <c r="B5404" s="53" t="s">
        <v>2848</v>
      </c>
      <c r="C5404" s="53" t="s">
        <v>196</v>
      </c>
      <c r="D5404" s="53" t="s">
        <v>3872</v>
      </c>
      <c r="E5404" s="53">
        <v>40.472079999999998</v>
      </c>
      <c r="F5404" s="53">
        <v>-6.8269580000000003</v>
      </c>
      <c r="G5404" s="54">
        <v>757.17319999999995</v>
      </c>
      <c r="H5404" s="53">
        <v>199</v>
      </c>
      <c r="I5404" s="53">
        <v>103</v>
      </c>
      <c r="J5404" s="53">
        <v>96</v>
      </c>
      <c r="K5404" s="52">
        <v>770</v>
      </c>
      <c r="L5404" s="52">
        <v>-12.826800000000048</v>
      </c>
      <c r="M5404" s="55">
        <v>2</v>
      </c>
      <c r="N5404" s="56" t="s">
        <v>16</v>
      </c>
      <c r="P5404" s="66"/>
      <c r="Q5404" s="53"/>
      <c r="R5404" s="53"/>
      <c r="S5404" s="53"/>
      <c r="T5404" s="53"/>
      <c r="U5404" s="53"/>
      <c r="V5404" s="53"/>
      <c r="W5404" s="53"/>
    </row>
    <row r="5405" spans="2:23" s="52" customFormat="1" ht="13" x14ac:dyDescent="0.3">
      <c r="B5405" s="53" t="s">
        <v>2848</v>
      </c>
      <c r="C5405" s="53" t="s">
        <v>196</v>
      </c>
      <c r="D5405" s="53" t="s">
        <v>3873</v>
      </c>
      <c r="E5405" s="53">
        <v>40.747529999999998</v>
      </c>
      <c r="F5405" s="53">
        <v>-5.2880130000000003</v>
      </c>
      <c r="G5405" s="54">
        <v>884.69960000000003</v>
      </c>
      <c r="H5405" s="53">
        <v>551</v>
      </c>
      <c r="I5405" s="53">
        <v>289</v>
      </c>
      <c r="J5405" s="53">
        <v>262</v>
      </c>
      <c r="K5405" s="52">
        <v>770</v>
      </c>
      <c r="L5405" s="52">
        <v>114.69960000000003</v>
      </c>
      <c r="M5405" s="55">
        <v>2</v>
      </c>
      <c r="N5405" s="56" t="s">
        <v>16</v>
      </c>
      <c r="P5405" s="66"/>
      <c r="Q5405" s="53"/>
      <c r="R5405" s="53"/>
      <c r="S5405" s="53"/>
      <c r="T5405" s="53"/>
      <c r="U5405" s="53"/>
      <c r="V5405" s="53"/>
      <c r="W5405" s="53"/>
    </row>
    <row r="5406" spans="2:23" s="52" customFormat="1" ht="13" x14ac:dyDescent="0.3">
      <c r="B5406" s="53" t="s">
        <v>2848</v>
      </c>
      <c r="C5406" s="53" t="s">
        <v>196</v>
      </c>
      <c r="D5406" s="53" t="s">
        <v>3874</v>
      </c>
      <c r="E5406" s="53">
        <v>40.824629999999999</v>
      </c>
      <c r="F5406" s="53">
        <v>-5.5159339999999997</v>
      </c>
      <c r="G5406" s="54">
        <v>812.17880000000002</v>
      </c>
      <c r="H5406" s="53">
        <v>5331</v>
      </c>
      <c r="I5406" s="53">
        <v>2635</v>
      </c>
      <c r="J5406" s="53">
        <v>2696</v>
      </c>
      <c r="K5406" s="52">
        <v>770</v>
      </c>
      <c r="L5406" s="52">
        <v>42.178800000000024</v>
      </c>
      <c r="M5406" s="55">
        <v>2</v>
      </c>
      <c r="N5406" s="56" t="s">
        <v>16</v>
      </c>
      <c r="P5406" s="66"/>
      <c r="Q5406" s="53"/>
      <c r="R5406" s="53"/>
      <c r="S5406" s="53"/>
      <c r="T5406" s="53"/>
      <c r="U5406" s="53"/>
      <c r="V5406" s="53"/>
      <c r="W5406" s="53"/>
    </row>
    <row r="5407" spans="2:23" s="52" customFormat="1" ht="13" x14ac:dyDescent="0.3">
      <c r="B5407" s="53" t="s">
        <v>2848</v>
      </c>
      <c r="C5407" s="53" t="s">
        <v>196</v>
      </c>
      <c r="D5407" s="53" t="s">
        <v>3875</v>
      </c>
      <c r="E5407" s="53">
        <v>40.670999999999999</v>
      </c>
      <c r="F5407" s="53">
        <v>-6.3184529999999999</v>
      </c>
      <c r="G5407" s="54">
        <v>786.73490000000004</v>
      </c>
      <c r="H5407" s="53">
        <v>250</v>
      </c>
      <c r="I5407" s="53">
        <v>131</v>
      </c>
      <c r="J5407" s="53">
        <v>119</v>
      </c>
      <c r="K5407" s="52">
        <v>770</v>
      </c>
      <c r="L5407" s="52">
        <v>16.734900000000039</v>
      </c>
      <c r="M5407" s="55">
        <v>2</v>
      </c>
      <c r="N5407" s="56" t="s">
        <v>16</v>
      </c>
      <c r="P5407" s="66"/>
      <c r="Q5407" s="53"/>
      <c r="R5407" s="53"/>
      <c r="S5407" s="53"/>
      <c r="T5407" s="53"/>
      <c r="U5407" s="53"/>
      <c r="V5407" s="53"/>
      <c r="W5407" s="53"/>
    </row>
    <row r="5408" spans="2:23" s="52" customFormat="1" ht="13" x14ac:dyDescent="0.3">
      <c r="B5408" s="53" t="s">
        <v>2848</v>
      </c>
      <c r="C5408" s="53" t="s">
        <v>196</v>
      </c>
      <c r="D5408" s="53" t="s">
        <v>3876</v>
      </c>
      <c r="E5408" s="53">
        <v>40.489069999999998</v>
      </c>
      <c r="F5408" s="53">
        <v>-6.1112159999999998</v>
      </c>
      <c r="G5408" s="54">
        <v>1055.864</v>
      </c>
      <c r="H5408" s="53">
        <v>1224</v>
      </c>
      <c r="I5408" s="53">
        <v>615</v>
      </c>
      <c r="J5408" s="53">
        <v>609</v>
      </c>
      <c r="K5408" s="52">
        <v>770</v>
      </c>
      <c r="L5408" s="52">
        <v>285.86400000000003</v>
      </c>
      <c r="M5408" s="55">
        <v>4</v>
      </c>
      <c r="N5408" s="56" t="s">
        <v>17</v>
      </c>
      <c r="P5408" s="66"/>
      <c r="Q5408" s="53"/>
      <c r="R5408" s="53"/>
      <c r="S5408" s="53"/>
      <c r="T5408" s="53"/>
      <c r="U5408" s="53"/>
      <c r="V5408" s="53"/>
      <c r="W5408" s="53"/>
    </row>
    <row r="5409" spans="2:23" s="52" customFormat="1" ht="13" x14ac:dyDescent="0.3">
      <c r="B5409" s="53" t="s">
        <v>2848</v>
      </c>
      <c r="C5409" s="53" t="s">
        <v>196</v>
      </c>
      <c r="D5409" s="53" t="s">
        <v>3877</v>
      </c>
      <c r="E5409" s="53">
        <v>40.411940000000001</v>
      </c>
      <c r="F5409" s="53">
        <v>-6.8141420000000004</v>
      </c>
      <c r="G5409" s="54">
        <v>742.22879999999998</v>
      </c>
      <c r="H5409" s="53">
        <v>161</v>
      </c>
      <c r="I5409" s="53">
        <v>84</v>
      </c>
      <c r="J5409" s="53">
        <v>77</v>
      </c>
      <c r="K5409" s="52">
        <v>770</v>
      </c>
      <c r="L5409" s="52">
        <v>-27.771200000000022</v>
      </c>
      <c r="M5409" s="55">
        <v>2</v>
      </c>
      <c r="N5409" s="56" t="s">
        <v>16</v>
      </c>
      <c r="P5409" s="66"/>
      <c r="Q5409" s="53"/>
      <c r="R5409" s="53"/>
      <c r="S5409" s="53"/>
      <c r="T5409" s="53"/>
      <c r="U5409" s="53"/>
      <c r="V5409" s="53"/>
      <c r="W5409" s="53"/>
    </row>
    <row r="5410" spans="2:23" s="52" customFormat="1" ht="13" x14ac:dyDescent="0.3">
      <c r="B5410" s="53" t="s">
        <v>2848</v>
      </c>
      <c r="C5410" s="53" t="s">
        <v>196</v>
      </c>
      <c r="D5410" s="53" t="s">
        <v>3878</v>
      </c>
      <c r="E5410" s="53">
        <v>40.911250000000003</v>
      </c>
      <c r="F5410" s="53">
        <v>-5.3631950000000002</v>
      </c>
      <c r="G5410" s="54">
        <v>831</v>
      </c>
      <c r="H5410" s="53">
        <v>177</v>
      </c>
      <c r="I5410" s="53">
        <v>92</v>
      </c>
      <c r="J5410" s="53">
        <v>85</v>
      </c>
      <c r="K5410" s="52">
        <v>770</v>
      </c>
      <c r="L5410" s="52">
        <v>61</v>
      </c>
      <c r="M5410" s="55">
        <v>2</v>
      </c>
      <c r="N5410" s="56" t="s">
        <v>16</v>
      </c>
      <c r="P5410" s="66"/>
      <c r="Q5410" s="53"/>
      <c r="R5410" s="53"/>
      <c r="S5410" s="53"/>
      <c r="T5410" s="53"/>
      <c r="U5410" s="53"/>
      <c r="V5410" s="53"/>
      <c r="W5410" s="53"/>
    </row>
    <row r="5411" spans="2:23" s="52" customFormat="1" ht="13" x14ac:dyDescent="0.3">
      <c r="B5411" s="53" t="s">
        <v>2848</v>
      </c>
      <c r="C5411" s="53" t="s">
        <v>196</v>
      </c>
      <c r="D5411" s="53" t="s">
        <v>3879</v>
      </c>
      <c r="E5411" s="53">
        <v>40.70917</v>
      </c>
      <c r="F5411" s="53">
        <v>-6.7946169999999997</v>
      </c>
      <c r="G5411" s="54">
        <v>688.43169999999998</v>
      </c>
      <c r="H5411" s="53">
        <v>332</v>
      </c>
      <c r="I5411" s="53">
        <v>179</v>
      </c>
      <c r="J5411" s="53">
        <v>153</v>
      </c>
      <c r="K5411" s="52">
        <v>770</v>
      </c>
      <c r="L5411" s="52">
        <v>-81.568300000000022</v>
      </c>
      <c r="M5411" s="55">
        <v>2</v>
      </c>
      <c r="N5411" s="56" t="s">
        <v>16</v>
      </c>
      <c r="P5411" s="66"/>
      <c r="Q5411" s="53"/>
      <c r="R5411" s="53"/>
      <c r="S5411" s="53"/>
      <c r="T5411" s="53"/>
      <c r="U5411" s="53"/>
      <c r="V5411" s="53"/>
      <c r="W5411" s="53"/>
    </row>
    <row r="5412" spans="2:23" s="52" customFormat="1" ht="13" x14ac:dyDescent="0.3">
      <c r="B5412" s="53" t="s">
        <v>2848</v>
      </c>
      <c r="C5412" s="53" t="s">
        <v>196</v>
      </c>
      <c r="D5412" s="53" t="s">
        <v>3880</v>
      </c>
      <c r="E5412" s="53">
        <v>40.380470000000003</v>
      </c>
      <c r="F5412" s="53">
        <v>-5.8962450000000004</v>
      </c>
      <c r="G5412" s="54">
        <v>867.74990000000003</v>
      </c>
      <c r="H5412" s="53">
        <v>148</v>
      </c>
      <c r="I5412" s="53">
        <v>77</v>
      </c>
      <c r="J5412" s="53">
        <v>71</v>
      </c>
      <c r="K5412" s="52">
        <v>770</v>
      </c>
      <c r="L5412" s="52">
        <v>97.749900000000025</v>
      </c>
      <c r="M5412" s="55">
        <v>2</v>
      </c>
      <c r="N5412" s="56" t="s">
        <v>16</v>
      </c>
      <c r="P5412" s="66"/>
      <c r="Q5412" s="53"/>
      <c r="R5412" s="53"/>
      <c r="S5412" s="53"/>
      <c r="T5412" s="53"/>
      <c r="U5412" s="53"/>
      <c r="V5412" s="53"/>
      <c r="W5412" s="53"/>
    </row>
    <row r="5413" spans="2:23" s="52" customFormat="1" ht="13" x14ac:dyDescent="0.3">
      <c r="B5413" s="53" t="s">
        <v>2848</v>
      </c>
      <c r="C5413" s="53" t="s">
        <v>196</v>
      </c>
      <c r="D5413" s="53" t="s">
        <v>3881</v>
      </c>
      <c r="E5413" s="53">
        <v>41.218260000000001</v>
      </c>
      <c r="F5413" s="53">
        <v>-6.6200320000000001</v>
      </c>
      <c r="G5413" s="54">
        <v>685.36199999999997</v>
      </c>
      <c r="H5413" s="53">
        <v>1395</v>
      </c>
      <c r="I5413" s="53">
        <v>721</v>
      </c>
      <c r="J5413" s="53">
        <v>674</v>
      </c>
      <c r="K5413" s="52">
        <v>770</v>
      </c>
      <c r="L5413" s="52">
        <v>-84.638000000000034</v>
      </c>
      <c r="M5413" s="55">
        <v>2</v>
      </c>
      <c r="N5413" s="56" t="s">
        <v>16</v>
      </c>
      <c r="P5413" s="66"/>
      <c r="Q5413" s="53"/>
      <c r="R5413" s="53"/>
      <c r="S5413" s="53"/>
      <c r="T5413" s="53"/>
      <c r="U5413" s="53"/>
      <c r="V5413" s="53"/>
      <c r="W5413" s="53"/>
    </row>
    <row r="5414" spans="2:23" s="52" customFormat="1" ht="13" x14ac:dyDescent="0.3">
      <c r="B5414" s="53" t="s">
        <v>2848</v>
      </c>
      <c r="C5414" s="53" t="s">
        <v>196</v>
      </c>
      <c r="D5414" s="53" t="s">
        <v>3882</v>
      </c>
      <c r="E5414" s="53">
        <v>40.982170000000004</v>
      </c>
      <c r="F5414" s="53">
        <v>-5.550014</v>
      </c>
      <c r="G5414" s="54">
        <v>789.8329</v>
      </c>
      <c r="H5414" s="53">
        <v>649</v>
      </c>
      <c r="I5414" s="53">
        <v>326</v>
      </c>
      <c r="J5414" s="53">
        <v>323</v>
      </c>
      <c r="K5414" s="52">
        <v>770</v>
      </c>
      <c r="L5414" s="52">
        <v>19.832899999999995</v>
      </c>
      <c r="M5414" s="55">
        <v>2</v>
      </c>
      <c r="N5414" s="56" t="s">
        <v>16</v>
      </c>
      <c r="P5414" s="66"/>
      <c r="Q5414" s="53"/>
      <c r="R5414" s="53"/>
      <c r="S5414" s="53"/>
      <c r="T5414" s="53"/>
      <c r="U5414" s="53"/>
      <c r="V5414" s="53"/>
      <c r="W5414" s="53"/>
    </row>
    <row r="5415" spans="2:23" s="52" customFormat="1" ht="13" x14ac:dyDescent="0.3">
      <c r="B5415" s="53" t="s">
        <v>2848</v>
      </c>
      <c r="C5415" s="53" t="s">
        <v>196</v>
      </c>
      <c r="D5415" s="53" t="s">
        <v>3883</v>
      </c>
      <c r="E5415" s="53">
        <v>41.14799</v>
      </c>
      <c r="F5415" s="53">
        <v>-5.5256030000000003</v>
      </c>
      <c r="G5415" s="54">
        <v>869.16830000000004</v>
      </c>
      <c r="H5415" s="53">
        <v>310</v>
      </c>
      <c r="I5415" s="53">
        <v>154</v>
      </c>
      <c r="J5415" s="53">
        <v>156</v>
      </c>
      <c r="K5415" s="52">
        <v>770</v>
      </c>
      <c r="L5415" s="52">
        <v>99.168300000000045</v>
      </c>
      <c r="M5415" s="55">
        <v>2</v>
      </c>
      <c r="N5415" s="56" t="s">
        <v>16</v>
      </c>
      <c r="P5415" s="66"/>
      <c r="Q5415" s="53"/>
      <c r="R5415" s="53"/>
      <c r="S5415" s="53"/>
      <c r="T5415" s="53"/>
      <c r="U5415" s="53"/>
      <c r="V5415" s="53"/>
      <c r="W5415" s="53"/>
    </row>
    <row r="5416" spans="2:23" s="52" customFormat="1" ht="13" x14ac:dyDescent="0.3">
      <c r="B5416" s="53" t="s">
        <v>2848</v>
      </c>
      <c r="C5416" s="53" t="s">
        <v>196</v>
      </c>
      <c r="D5416" s="53" t="s">
        <v>3884</v>
      </c>
      <c r="E5416" s="53">
        <v>40.6158</v>
      </c>
      <c r="F5416" s="53">
        <v>-6.0989230000000001</v>
      </c>
      <c r="G5416" s="54">
        <v>980.88959999999997</v>
      </c>
      <c r="H5416" s="53">
        <v>105</v>
      </c>
      <c r="I5416" s="53">
        <v>54</v>
      </c>
      <c r="J5416" s="53">
        <v>51</v>
      </c>
      <c r="K5416" s="52">
        <v>770</v>
      </c>
      <c r="L5416" s="52">
        <v>210.88959999999997</v>
      </c>
      <c r="M5416" s="55">
        <v>4</v>
      </c>
      <c r="N5416" s="56" t="s">
        <v>17</v>
      </c>
      <c r="P5416" s="66"/>
      <c r="Q5416" s="53"/>
      <c r="R5416" s="53"/>
      <c r="S5416" s="53"/>
      <c r="T5416" s="53"/>
      <c r="U5416" s="53"/>
      <c r="V5416" s="53"/>
      <c r="W5416" s="53"/>
    </row>
    <row r="5417" spans="2:23" s="52" customFormat="1" ht="13" x14ac:dyDescent="0.3">
      <c r="B5417" s="53" t="s">
        <v>2848</v>
      </c>
      <c r="C5417" s="53" t="s">
        <v>196</v>
      </c>
      <c r="D5417" s="53" t="s">
        <v>3885</v>
      </c>
      <c r="E5417" s="53">
        <v>41.110480000000003</v>
      </c>
      <c r="F5417" s="53">
        <v>-5.8065129999999998</v>
      </c>
      <c r="G5417" s="54">
        <v>782.81790000000001</v>
      </c>
      <c r="H5417" s="53">
        <v>169</v>
      </c>
      <c r="I5417" s="53">
        <v>91</v>
      </c>
      <c r="J5417" s="53">
        <v>78</v>
      </c>
      <c r="K5417" s="52">
        <v>770</v>
      </c>
      <c r="L5417" s="52">
        <v>12.817900000000009</v>
      </c>
      <c r="M5417" s="55">
        <v>2</v>
      </c>
      <c r="N5417" s="56" t="s">
        <v>16</v>
      </c>
      <c r="P5417" s="66"/>
      <c r="Q5417" s="53"/>
      <c r="R5417" s="53"/>
      <c r="S5417" s="53"/>
      <c r="T5417" s="53"/>
      <c r="U5417" s="53"/>
      <c r="V5417" s="53"/>
      <c r="W5417" s="53"/>
    </row>
    <row r="5418" spans="2:23" s="52" customFormat="1" ht="13" x14ac:dyDescent="0.3">
      <c r="B5418" s="53" t="s">
        <v>2848</v>
      </c>
      <c r="C5418" s="53" t="s">
        <v>196</v>
      </c>
      <c r="D5418" s="53" t="s">
        <v>3886</v>
      </c>
      <c r="E5418" s="53">
        <v>41.007959999999997</v>
      </c>
      <c r="F5418" s="53">
        <v>-5.4976370000000001</v>
      </c>
      <c r="G5418" s="54">
        <v>813.34079999999994</v>
      </c>
      <c r="H5418" s="53">
        <v>526</v>
      </c>
      <c r="I5418" s="53">
        <v>279</v>
      </c>
      <c r="J5418" s="53">
        <v>247</v>
      </c>
      <c r="K5418" s="52">
        <v>770</v>
      </c>
      <c r="L5418" s="52">
        <v>43.340799999999945</v>
      </c>
      <c r="M5418" s="55">
        <v>2</v>
      </c>
      <c r="N5418" s="56" t="s">
        <v>16</v>
      </c>
      <c r="P5418" s="66"/>
      <c r="Q5418" s="53"/>
      <c r="R5418" s="53"/>
      <c r="S5418" s="53"/>
      <c r="T5418" s="53"/>
      <c r="U5418" s="53"/>
      <c r="V5418" s="53"/>
      <c r="W5418" s="53"/>
    </row>
    <row r="5419" spans="2:23" s="52" customFormat="1" ht="13" x14ac:dyDescent="0.3">
      <c r="B5419" s="53" t="s">
        <v>2848</v>
      </c>
      <c r="C5419" s="53" t="s">
        <v>196</v>
      </c>
      <c r="D5419" s="53" t="s">
        <v>3887</v>
      </c>
      <c r="E5419" s="53">
        <v>40.818559999999998</v>
      </c>
      <c r="F5419" s="53">
        <v>-5.4485210000000004</v>
      </c>
      <c r="G5419" s="54">
        <v>864.66880000000003</v>
      </c>
      <c r="H5419" s="53">
        <v>94</v>
      </c>
      <c r="I5419" s="53">
        <v>43</v>
      </c>
      <c r="J5419" s="53">
        <v>51</v>
      </c>
      <c r="K5419" s="52">
        <v>770</v>
      </c>
      <c r="L5419" s="52">
        <v>94.668800000000033</v>
      </c>
      <c r="M5419" s="55">
        <v>2</v>
      </c>
      <c r="N5419" s="56" t="s">
        <v>16</v>
      </c>
      <c r="P5419" s="66"/>
      <c r="Q5419" s="53"/>
      <c r="R5419" s="53"/>
      <c r="S5419" s="53"/>
      <c r="T5419" s="53"/>
      <c r="U5419" s="53"/>
      <c r="V5419" s="53"/>
      <c r="W5419" s="53"/>
    </row>
    <row r="5420" spans="2:23" s="52" customFormat="1" ht="13" x14ac:dyDescent="0.3">
      <c r="B5420" s="53" t="s">
        <v>2848</v>
      </c>
      <c r="C5420" s="53" t="s">
        <v>196</v>
      </c>
      <c r="D5420" s="53" t="s">
        <v>3888</v>
      </c>
      <c r="E5420" s="53">
        <v>40.941769999999998</v>
      </c>
      <c r="F5420" s="53">
        <v>-5.2076580000000003</v>
      </c>
      <c r="G5420" s="54">
        <v>870.61800000000005</v>
      </c>
      <c r="H5420" s="53">
        <v>332</v>
      </c>
      <c r="I5420" s="53">
        <v>179</v>
      </c>
      <c r="J5420" s="53">
        <v>153</v>
      </c>
      <c r="K5420" s="52">
        <v>770</v>
      </c>
      <c r="L5420" s="52">
        <v>100.61800000000005</v>
      </c>
      <c r="M5420" s="55">
        <v>2</v>
      </c>
      <c r="N5420" s="56" t="s">
        <v>16</v>
      </c>
      <c r="P5420" s="66"/>
      <c r="Q5420" s="53"/>
      <c r="R5420" s="53"/>
      <c r="S5420" s="53"/>
      <c r="T5420" s="53"/>
      <c r="U5420" s="53"/>
      <c r="V5420" s="53"/>
      <c r="W5420" s="53"/>
    </row>
    <row r="5421" spans="2:23" s="52" customFormat="1" ht="13" x14ac:dyDescent="0.3">
      <c r="B5421" s="53" t="s">
        <v>2848</v>
      </c>
      <c r="C5421" s="53" t="s">
        <v>196</v>
      </c>
      <c r="D5421" s="53" t="s">
        <v>3889</v>
      </c>
      <c r="E5421" s="53">
        <v>40.923220000000001</v>
      </c>
      <c r="F5421" s="53">
        <v>-5.6926319999999997</v>
      </c>
      <c r="G5421" s="54">
        <v>796.49620000000004</v>
      </c>
      <c r="H5421" s="53">
        <v>1290</v>
      </c>
      <c r="I5421" s="53">
        <v>650</v>
      </c>
      <c r="J5421" s="53">
        <v>640</v>
      </c>
      <c r="K5421" s="52">
        <v>770</v>
      </c>
      <c r="L5421" s="52">
        <v>26.496200000000044</v>
      </c>
      <c r="M5421" s="55">
        <v>2</v>
      </c>
      <c r="N5421" s="56" t="s">
        <v>16</v>
      </c>
      <c r="P5421" s="66"/>
      <c r="Q5421" s="53"/>
      <c r="R5421" s="53"/>
      <c r="S5421" s="53"/>
      <c r="T5421" s="53"/>
      <c r="U5421" s="53"/>
      <c r="V5421" s="53"/>
      <c r="W5421" s="53"/>
    </row>
    <row r="5422" spans="2:23" s="52" customFormat="1" ht="13" x14ac:dyDescent="0.3">
      <c r="B5422" s="53" t="s">
        <v>2848</v>
      </c>
      <c r="C5422" s="53" t="s">
        <v>196</v>
      </c>
      <c r="D5422" s="53" t="s">
        <v>3890</v>
      </c>
      <c r="E5422" s="53">
        <v>40.583280000000002</v>
      </c>
      <c r="F5422" s="53">
        <v>-5.6170799999999996</v>
      </c>
      <c r="G5422" s="54">
        <v>911.09950000000003</v>
      </c>
      <c r="H5422" s="53">
        <v>114</v>
      </c>
      <c r="I5422" s="53">
        <v>57</v>
      </c>
      <c r="J5422" s="53">
        <v>57</v>
      </c>
      <c r="K5422" s="52">
        <v>770</v>
      </c>
      <c r="L5422" s="52">
        <v>141.09950000000003</v>
      </c>
      <c r="M5422" s="55">
        <v>2</v>
      </c>
      <c r="N5422" s="56" t="s">
        <v>16</v>
      </c>
      <c r="P5422" s="66"/>
      <c r="Q5422" s="53"/>
      <c r="R5422" s="53"/>
      <c r="S5422" s="53"/>
      <c r="T5422" s="53"/>
      <c r="U5422" s="53"/>
      <c r="V5422" s="53"/>
      <c r="W5422" s="53"/>
    </row>
    <row r="5423" spans="2:23" s="52" customFormat="1" ht="13" x14ac:dyDescent="0.3">
      <c r="B5423" s="53" t="s">
        <v>2848</v>
      </c>
      <c r="C5423" s="53" t="s">
        <v>196</v>
      </c>
      <c r="D5423" s="53" t="s">
        <v>3891</v>
      </c>
      <c r="E5423" s="53">
        <v>40.844369999999998</v>
      </c>
      <c r="F5423" s="53">
        <v>-6.0485119999999997</v>
      </c>
      <c r="G5423" s="54">
        <v>790.11739999999998</v>
      </c>
      <c r="H5423" s="53">
        <v>327</v>
      </c>
      <c r="I5423" s="53">
        <v>161</v>
      </c>
      <c r="J5423" s="53">
        <v>166</v>
      </c>
      <c r="K5423" s="52">
        <v>770</v>
      </c>
      <c r="L5423" s="52">
        <v>20.117399999999975</v>
      </c>
      <c r="M5423" s="55">
        <v>2</v>
      </c>
      <c r="N5423" s="56" t="s">
        <v>16</v>
      </c>
      <c r="P5423" s="66"/>
      <c r="Q5423" s="53"/>
      <c r="R5423" s="53"/>
      <c r="S5423" s="53"/>
      <c r="T5423" s="53"/>
      <c r="U5423" s="53"/>
      <c r="V5423" s="53"/>
      <c r="W5423" s="53"/>
    </row>
    <row r="5424" spans="2:23" s="52" customFormat="1" ht="13" x14ac:dyDescent="0.3">
      <c r="B5424" s="53" t="s">
        <v>2848</v>
      </c>
      <c r="C5424" s="53" t="s">
        <v>196</v>
      </c>
      <c r="D5424" s="53" t="s">
        <v>3892</v>
      </c>
      <c r="E5424" s="53">
        <v>40.663469999999997</v>
      </c>
      <c r="F5424" s="53">
        <v>-6.2438979999999997</v>
      </c>
      <c r="G5424" s="54">
        <v>834.05909999999994</v>
      </c>
      <c r="H5424" s="53">
        <v>234</v>
      </c>
      <c r="I5424" s="53">
        <v>124</v>
      </c>
      <c r="J5424" s="53">
        <v>110</v>
      </c>
      <c r="K5424" s="52">
        <v>770</v>
      </c>
      <c r="L5424" s="52">
        <v>64.059099999999944</v>
      </c>
      <c r="M5424" s="55">
        <v>2</v>
      </c>
      <c r="N5424" s="56" t="s">
        <v>16</v>
      </c>
      <c r="P5424" s="66"/>
      <c r="Q5424" s="53"/>
      <c r="R5424" s="53"/>
      <c r="S5424" s="53"/>
      <c r="T5424" s="53"/>
      <c r="U5424" s="53"/>
      <c r="V5424" s="53"/>
      <c r="W5424" s="53"/>
    </row>
    <row r="5425" spans="2:23" s="52" customFormat="1" ht="13" x14ac:dyDescent="0.3">
      <c r="B5425" s="53" t="s">
        <v>2848</v>
      </c>
      <c r="C5425" s="53" t="s">
        <v>196</v>
      </c>
      <c r="D5425" s="53" t="s">
        <v>3893</v>
      </c>
      <c r="E5425" s="53">
        <v>41.06409</v>
      </c>
      <c r="F5425" s="53">
        <v>-5.8233449999999998</v>
      </c>
      <c r="G5425" s="54">
        <v>782.05640000000005</v>
      </c>
      <c r="H5425" s="53">
        <v>306</v>
      </c>
      <c r="I5425" s="53">
        <v>163</v>
      </c>
      <c r="J5425" s="53">
        <v>143</v>
      </c>
      <c r="K5425" s="52">
        <v>770</v>
      </c>
      <c r="L5425" s="52">
        <v>12.056400000000053</v>
      </c>
      <c r="M5425" s="55">
        <v>2</v>
      </c>
      <c r="N5425" s="56" t="s">
        <v>16</v>
      </c>
      <c r="P5425" s="66"/>
      <c r="Q5425" s="53"/>
      <c r="R5425" s="53"/>
      <c r="S5425" s="53"/>
      <c r="T5425" s="53"/>
      <c r="U5425" s="53"/>
      <c r="V5425" s="53"/>
      <c r="W5425" s="53"/>
    </row>
    <row r="5426" spans="2:23" s="52" customFormat="1" ht="13" x14ac:dyDescent="0.3">
      <c r="B5426" s="53" t="s">
        <v>2848</v>
      </c>
      <c r="C5426" s="53" t="s">
        <v>196</v>
      </c>
      <c r="D5426" s="53" t="s">
        <v>3894</v>
      </c>
      <c r="E5426" s="53">
        <v>41.22972</v>
      </c>
      <c r="F5426" s="53">
        <v>-6.3410330000000004</v>
      </c>
      <c r="G5426" s="54">
        <v>765.93039999999996</v>
      </c>
      <c r="H5426" s="53">
        <v>187</v>
      </c>
      <c r="I5426" s="53">
        <v>103</v>
      </c>
      <c r="J5426" s="53">
        <v>84</v>
      </c>
      <c r="K5426" s="52">
        <v>770</v>
      </c>
      <c r="L5426" s="52">
        <v>-4.0696000000000367</v>
      </c>
      <c r="M5426" s="55">
        <v>2</v>
      </c>
      <c r="N5426" s="56" t="s">
        <v>16</v>
      </c>
      <c r="P5426" s="66"/>
      <c r="Q5426" s="53"/>
      <c r="R5426" s="53"/>
      <c r="S5426" s="53"/>
      <c r="T5426" s="53"/>
      <c r="U5426" s="53"/>
      <c r="V5426" s="53"/>
      <c r="W5426" s="53"/>
    </row>
    <row r="5427" spans="2:23" s="52" customFormat="1" ht="13" x14ac:dyDescent="0.3">
      <c r="B5427" s="53" t="s">
        <v>2848</v>
      </c>
      <c r="C5427" s="53" t="s">
        <v>196</v>
      </c>
      <c r="D5427" s="53" t="s">
        <v>3895</v>
      </c>
      <c r="E5427" s="53">
        <v>40.728549999999998</v>
      </c>
      <c r="F5427" s="53">
        <v>-5.4923489999999999</v>
      </c>
      <c r="G5427" s="54">
        <v>881.79669999999999</v>
      </c>
      <c r="H5427" s="53">
        <v>254</v>
      </c>
      <c r="I5427" s="53">
        <v>142</v>
      </c>
      <c r="J5427" s="53">
        <v>112</v>
      </c>
      <c r="K5427" s="52">
        <v>770</v>
      </c>
      <c r="L5427" s="52">
        <v>111.79669999999999</v>
      </c>
      <c r="M5427" s="55">
        <v>2</v>
      </c>
      <c r="N5427" s="56" t="s">
        <v>16</v>
      </c>
      <c r="P5427" s="66"/>
      <c r="Q5427" s="53"/>
      <c r="R5427" s="53"/>
      <c r="S5427" s="53"/>
      <c r="T5427" s="53"/>
      <c r="U5427" s="53"/>
      <c r="V5427" s="53"/>
      <c r="W5427" s="53"/>
    </row>
    <row r="5428" spans="2:23" s="52" customFormat="1" ht="13" x14ac:dyDescent="0.3">
      <c r="B5428" s="53" t="s">
        <v>2848</v>
      </c>
      <c r="C5428" s="53" t="s">
        <v>196</v>
      </c>
      <c r="D5428" s="53" t="s">
        <v>3896</v>
      </c>
      <c r="E5428" s="53">
        <v>41.136159999999997</v>
      </c>
      <c r="F5428" s="53">
        <v>-5.9149710000000004</v>
      </c>
      <c r="G5428" s="54">
        <v>804.02369999999996</v>
      </c>
      <c r="H5428" s="53">
        <v>101</v>
      </c>
      <c r="I5428" s="53">
        <v>56</v>
      </c>
      <c r="J5428" s="53">
        <v>45</v>
      </c>
      <c r="K5428" s="52">
        <v>770</v>
      </c>
      <c r="L5428" s="52">
        <v>34.023699999999963</v>
      </c>
      <c r="M5428" s="55">
        <v>2</v>
      </c>
      <c r="N5428" s="56" t="s">
        <v>16</v>
      </c>
      <c r="P5428" s="66"/>
      <c r="Q5428" s="53"/>
      <c r="R5428" s="53"/>
      <c r="S5428" s="53"/>
      <c r="T5428" s="53"/>
      <c r="U5428" s="53"/>
      <c r="V5428" s="53"/>
      <c r="W5428" s="53"/>
    </row>
    <row r="5429" spans="2:23" s="52" customFormat="1" ht="13" x14ac:dyDescent="0.3">
      <c r="B5429" s="53" t="s">
        <v>2848</v>
      </c>
      <c r="C5429" s="53" t="s">
        <v>196</v>
      </c>
      <c r="D5429" s="53" t="s">
        <v>3897</v>
      </c>
      <c r="E5429" s="53">
        <v>41.0471</v>
      </c>
      <c r="F5429" s="53">
        <v>-5.3862160000000001</v>
      </c>
      <c r="G5429" s="54">
        <v>851.54</v>
      </c>
      <c r="H5429" s="53">
        <v>451</v>
      </c>
      <c r="I5429" s="53">
        <v>242</v>
      </c>
      <c r="J5429" s="53">
        <v>209</v>
      </c>
      <c r="K5429" s="52">
        <v>770</v>
      </c>
      <c r="L5429" s="52">
        <v>81.539999999999964</v>
      </c>
      <c r="M5429" s="55">
        <v>2</v>
      </c>
      <c r="N5429" s="56" t="s">
        <v>16</v>
      </c>
      <c r="P5429" s="66"/>
      <c r="Q5429" s="53"/>
      <c r="R5429" s="53"/>
      <c r="S5429" s="53"/>
      <c r="T5429" s="53"/>
      <c r="U5429" s="53"/>
      <c r="V5429" s="53"/>
      <c r="W5429" s="53"/>
    </row>
    <row r="5430" spans="2:23" s="52" customFormat="1" ht="13" x14ac:dyDescent="0.3">
      <c r="B5430" s="53" t="s">
        <v>2848</v>
      </c>
      <c r="C5430" s="53" t="s">
        <v>196</v>
      </c>
      <c r="D5430" s="53" t="s">
        <v>3898</v>
      </c>
      <c r="E5430" s="53">
        <v>40.89376</v>
      </c>
      <c r="F5430" s="53">
        <v>-5.6448470000000004</v>
      </c>
      <c r="G5430" s="54">
        <v>841.45029999999997</v>
      </c>
      <c r="H5430" s="53">
        <v>548</v>
      </c>
      <c r="I5430" s="53">
        <v>288</v>
      </c>
      <c r="J5430" s="53">
        <v>260</v>
      </c>
      <c r="K5430" s="52">
        <v>770</v>
      </c>
      <c r="L5430" s="52">
        <v>71.45029999999997</v>
      </c>
      <c r="M5430" s="55">
        <v>2</v>
      </c>
      <c r="N5430" s="56" t="s">
        <v>16</v>
      </c>
      <c r="P5430" s="66"/>
      <c r="Q5430" s="53"/>
      <c r="R5430" s="53"/>
      <c r="S5430" s="53"/>
      <c r="T5430" s="53"/>
      <c r="U5430" s="53"/>
      <c r="V5430" s="53"/>
      <c r="W5430" s="53"/>
    </row>
    <row r="5431" spans="2:23" s="52" customFormat="1" ht="13" x14ac:dyDescent="0.3">
      <c r="B5431" s="53" t="s">
        <v>2848</v>
      </c>
      <c r="C5431" s="53" t="s">
        <v>196</v>
      </c>
      <c r="D5431" s="53" t="s">
        <v>3899</v>
      </c>
      <c r="E5431" s="53">
        <v>41.093319999999999</v>
      </c>
      <c r="F5431" s="53">
        <v>-5.5603259999999999</v>
      </c>
      <c r="G5431" s="54">
        <v>825.38789999999995</v>
      </c>
      <c r="H5431" s="53">
        <v>92</v>
      </c>
      <c r="I5431" s="53">
        <v>48</v>
      </c>
      <c r="J5431" s="53">
        <v>44</v>
      </c>
      <c r="K5431" s="52">
        <v>770</v>
      </c>
      <c r="L5431" s="52">
        <v>55.387899999999945</v>
      </c>
      <c r="M5431" s="55">
        <v>2</v>
      </c>
      <c r="N5431" s="56" t="s">
        <v>16</v>
      </c>
      <c r="P5431" s="66"/>
      <c r="Q5431" s="53"/>
      <c r="R5431" s="53"/>
      <c r="S5431" s="53"/>
      <c r="T5431" s="53"/>
      <c r="U5431" s="53"/>
      <c r="V5431" s="53"/>
      <c r="W5431" s="53"/>
    </row>
    <row r="5432" spans="2:23" s="52" customFormat="1" ht="13" x14ac:dyDescent="0.3">
      <c r="B5432" s="53" t="s">
        <v>2848</v>
      </c>
      <c r="C5432" s="53" t="s">
        <v>196</v>
      </c>
      <c r="D5432" s="53" t="s">
        <v>3900</v>
      </c>
      <c r="E5432" s="53">
        <v>41.110819999999997</v>
      </c>
      <c r="F5432" s="53">
        <v>-5.825583</v>
      </c>
      <c r="G5432" s="54">
        <v>779.96770000000004</v>
      </c>
      <c r="H5432" s="53">
        <v>104</v>
      </c>
      <c r="I5432" s="53">
        <v>57</v>
      </c>
      <c r="J5432" s="53">
        <v>47</v>
      </c>
      <c r="K5432" s="52">
        <v>770</v>
      </c>
      <c r="L5432" s="52">
        <v>9.9677000000000362</v>
      </c>
      <c r="M5432" s="55">
        <v>2</v>
      </c>
      <c r="N5432" s="56" t="s">
        <v>16</v>
      </c>
      <c r="P5432" s="66"/>
      <c r="Q5432" s="53"/>
      <c r="R5432" s="53"/>
      <c r="S5432" s="53"/>
      <c r="T5432" s="53"/>
      <c r="U5432" s="53"/>
      <c r="V5432" s="53"/>
      <c r="W5432" s="53"/>
    </row>
    <row r="5433" spans="2:23" s="52" customFormat="1" ht="13" x14ac:dyDescent="0.3">
      <c r="B5433" s="53" t="s">
        <v>2848</v>
      </c>
      <c r="C5433" s="53" t="s">
        <v>196</v>
      </c>
      <c r="D5433" s="53" t="s">
        <v>3901</v>
      </c>
      <c r="E5433" s="53">
        <v>40.59402</v>
      </c>
      <c r="F5433" s="53">
        <v>-5.4493710000000002</v>
      </c>
      <c r="G5433" s="54">
        <v>1051.29</v>
      </c>
      <c r="H5433" s="53">
        <v>558</v>
      </c>
      <c r="I5433" s="53">
        <v>314</v>
      </c>
      <c r="J5433" s="53">
        <v>244</v>
      </c>
      <c r="K5433" s="52">
        <v>770</v>
      </c>
      <c r="L5433" s="52">
        <v>281.28999999999996</v>
      </c>
      <c r="M5433" s="55">
        <v>4</v>
      </c>
      <c r="N5433" s="56" t="s">
        <v>17</v>
      </c>
      <c r="P5433" s="66"/>
      <c r="Q5433" s="53"/>
      <c r="R5433" s="53"/>
      <c r="S5433" s="53"/>
      <c r="T5433" s="53"/>
      <c r="U5433" s="53"/>
      <c r="V5433" s="53"/>
      <c r="W5433" s="53"/>
    </row>
    <row r="5434" spans="2:23" s="52" customFormat="1" ht="13" x14ac:dyDescent="0.3">
      <c r="B5434" s="53" t="s">
        <v>2848</v>
      </c>
      <c r="C5434" s="53" t="s">
        <v>196</v>
      </c>
      <c r="D5434" s="53" t="s">
        <v>3902</v>
      </c>
      <c r="E5434" s="53">
        <v>40.502450000000003</v>
      </c>
      <c r="F5434" s="53">
        <v>-6.4142229999999998</v>
      </c>
      <c r="G5434" s="54">
        <v>795.27700000000004</v>
      </c>
      <c r="H5434" s="53">
        <v>144</v>
      </c>
      <c r="I5434" s="53">
        <v>81</v>
      </c>
      <c r="J5434" s="53">
        <v>63</v>
      </c>
      <c r="K5434" s="52">
        <v>770</v>
      </c>
      <c r="L5434" s="52">
        <v>25.277000000000044</v>
      </c>
      <c r="M5434" s="55">
        <v>2</v>
      </c>
      <c r="N5434" s="56" t="s">
        <v>16</v>
      </c>
      <c r="P5434" s="66"/>
      <c r="Q5434" s="53"/>
      <c r="R5434" s="53"/>
      <c r="S5434" s="53"/>
      <c r="T5434" s="53"/>
      <c r="U5434" s="53"/>
      <c r="V5434" s="53"/>
      <c r="W5434" s="53"/>
    </row>
    <row r="5435" spans="2:23" s="52" customFormat="1" ht="13" x14ac:dyDescent="0.3">
      <c r="B5435" s="53" t="s">
        <v>2848</v>
      </c>
      <c r="C5435" s="53" t="s">
        <v>196</v>
      </c>
      <c r="D5435" s="53" t="s">
        <v>3903</v>
      </c>
      <c r="E5435" s="53">
        <v>40.977159999999998</v>
      </c>
      <c r="F5435" s="53">
        <v>-5.4255659999999999</v>
      </c>
      <c r="G5435" s="54">
        <v>800.27279999999996</v>
      </c>
      <c r="H5435" s="53">
        <v>934</v>
      </c>
      <c r="I5435" s="53">
        <v>487</v>
      </c>
      <c r="J5435" s="53">
        <v>447</v>
      </c>
      <c r="K5435" s="52">
        <v>770</v>
      </c>
      <c r="L5435" s="52">
        <v>30.272799999999961</v>
      </c>
      <c r="M5435" s="55">
        <v>2</v>
      </c>
      <c r="N5435" s="56" t="s">
        <v>16</v>
      </c>
      <c r="P5435" s="66"/>
      <c r="Q5435" s="53"/>
      <c r="R5435" s="53"/>
      <c r="S5435" s="53"/>
      <c r="T5435" s="53"/>
      <c r="U5435" s="53"/>
      <c r="V5435" s="53"/>
      <c r="W5435" s="53"/>
    </row>
    <row r="5436" spans="2:23" s="52" customFormat="1" ht="13" x14ac:dyDescent="0.3">
      <c r="B5436" s="53" t="s">
        <v>2848</v>
      </c>
      <c r="C5436" s="53" t="s">
        <v>196</v>
      </c>
      <c r="D5436" s="53" t="s">
        <v>3904</v>
      </c>
      <c r="E5436" s="53">
        <v>40.851129999999998</v>
      </c>
      <c r="F5436" s="53">
        <v>-6.6129069999999999</v>
      </c>
      <c r="G5436" s="54">
        <v>745.1431</v>
      </c>
      <c r="H5436" s="53">
        <v>359</v>
      </c>
      <c r="I5436" s="53">
        <v>184</v>
      </c>
      <c r="J5436" s="53">
        <v>175</v>
      </c>
      <c r="K5436" s="52">
        <v>770</v>
      </c>
      <c r="L5436" s="52">
        <v>-24.856899999999996</v>
      </c>
      <c r="M5436" s="55">
        <v>2</v>
      </c>
      <c r="N5436" s="56" t="s">
        <v>16</v>
      </c>
      <c r="P5436" s="66"/>
      <c r="Q5436" s="53"/>
      <c r="R5436" s="53"/>
      <c r="S5436" s="53"/>
      <c r="T5436" s="53"/>
      <c r="U5436" s="53"/>
      <c r="V5436" s="53"/>
      <c r="W5436" s="53"/>
    </row>
    <row r="5437" spans="2:23" s="52" customFormat="1" ht="13" x14ac:dyDescent="0.3">
      <c r="B5437" s="53" t="s">
        <v>2848</v>
      </c>
      <c r="C5437" s="53" t="s">
        <v>196</v>
      </c>
      <c r="D5437" s="53" t="s">
        <v>3905</v>
      </c>
      <c r="E5437" s="53">
        <v>40.932079999999999</v>
      </c>
      <c r="F5437" s="53">
        <v>-5.8812990000000003</v>
      </c>
      <c r="G5437" s="54">
        <v>805.18709999999999</v>
      </c>
      <c r="H5437" s="53">
        <v>476</v>
      </c>
      <c r="I5437" s="53">
        <v>240</v>
      </c>
      <c r="J5437" s="53">
        <v>236</v>
      </c>
      <c r="K5437" s="52">
        <v>770</v>
      </c>
      <c r="L5437" s="52">
        <v>35.187099999999987</v>
      </c>
      <c r="M5437" s="55">
        <v>2</v>
      </c>
      <c r="N5437" s="56" t="s">
        <v>16</v>
      </c>
      <c r="P5437" s="66"/>
      <c r="Q5437" s="53"/>
      <c r="R5437" s="53"/>
      <c r="S5437" s="53"/>
      <c r="T5437" s="53"/>
      <c r="U5437" s="53"/>
      <c r="V5437" s="53"/>
      <c r="W5437" s="53"/>
    </row>
    <row r="5438" spans="2:23" s="52" customFormat="1" ht="13" x14ac:dyDescent="0.3">
      <c r="B5438" s="53" t="s">
        <v>2848</v>
      </c>
      <c r="C5438" s="53" t="s">
        <v>196</v>
      </c>
      <c r="D5438" s="53" t="s">
        <v>3906</v>
      </c>
      <c r="E5438" s="53">
        <v>40.677019999999999</v>
      </c>
      <c r="F5438" s="53">
        <v>-5.9431070000000004</v>
      </c>
      <c r="G5438" s="54">
        <v>904.44619999999998</v>
      </c>
      <c r="H5438" s="53">
        <v>94</v>
      </c>
      <c r="I5438" s="53">
        <v>52</v>
      </c>
      <c r="J5438" s="53">
        <v>42</v>
      </c>
      <c r="K5438" s="52">
        <v>770</v>
      </c>
      <c r="L5438" s="52">
        <v>134.44619999999998</v>
      </c>
      <c r="M5438" s="55">
        <v>2</v>
      </c>
      <c r="N5438" s="56" t="s">
        <v>16</v>
      </c>
      <c r="P5438" s="66"/>
      <c r="Q5438" s="53"/>
      <c r="R5438" s="53"/>
      <c r="S5438" s="53"/>
      <c r="T5438" s="53"/>
      <c r="U5438" s="53"/>
      <c r="V5438" s="53"/>
      <c r="W5438" s="53"/>
    </row>
    <row r="5439" spans="2:23" s="52" customFormat="1" ht="13" x14ac:dyDescent="0.3">
      <c r="B5439" s="53" t="s">
        <v>2848</v>
      </c>
      <c r="C5439" s="53" t="s">
        <v>196</v>
      </c>
      <c r="D5439" s="53" t="s">
        <v>3907</v>
      </c>
      <c r="E5439" s="53">
        <v>41.061230000000002</v>
      </c>
      <c r="F5439" s="53">
        <v>-6.4518079999999998</v>
      </c>
      <c r="G5439" s="54">
        <v>725.31110000000001</v>
      </c>
      <c r="H5439" s="53">
        <v>54</v>
      </c>
      <c r="I5439" s="53">
        <v>28</v>
      </c>
      <c r="J5439" s="53">
        <v>26</v>
      </c>
      <c r="K5439" s="52">
        <v>770</v>
      </c>
      <c r="L5439" s="52">
        <v>-44.68889999999999</v>
      </c>
      <c r="M5439" s="55">
        <v>2</v>
      </c>
      <c r="N5439" s="56" t="s">
        <v>16</v>
      </c>
      <c r="P5439" s="66"/>
      <c r="Q5439" s="53"/>
      <c r="R5439" s="53"/>
      <c r="S5439" s="53"/>
      <c r="T5439" s="53"/>
      <c r="U5439" s="53"/>
      <c r="V5439" s="53"/>
      <c r="W5439" s="53"/>
    </row>
    <row r="5440" spans="2:23" s="52" customFormat="1" ht="13" x14ac:dyDescent="0.3">
      <c r="B5440" s="53" t="s">
        <v>2848</v>
      </c>
      <c r="C5440" s="53" t="s">
        <v>196</v>
      </c>
      <c r="D5440" s="53" t="s">
        <v>3908</v>
      </c>
      <c r="E5440" s="53">
        <v>41.07253</v>
      </c>
      <c r="F5440" s="53">
        <v>-6.6629350000000001</v>
      </c>
      <c r="G5440" s="54">
        <v>714.79759999999999</v>
      </c>
      <c r="H5440" s="53">
        <v>501</v>
      </c>
      <c r="I5440" s="53">
        <v>258</v>
      </c>
      <c r="J5440" s="53">
        <v>243</v>
      </c>
      <c r="K5440" s="52">
        <v>770</v>
      </c>
      <c r="L5440" s="52">
        <v>-55.202400000000011</v>
      </c>
      <c r="M5440" s="55">
        <v>2</v>
      </c>
      <c r="N5440" s="56" t="s">
        <v>16</v>
      </c>
      <c r="P5440" s="66"/>
      <c r="Q5440" s="53"/>
      <c r="R5440" s="53"/>
      <c r="S5440" s="53"/>
      <c r="T5440" s="53"/>
      <c r="U5440" s="53"/>
      <c r="V5440" s="53"/>
      <c r="W5440" s="53"/>
    </row>
    <row r="5441" spans="2:23" s="52" customFormat="1" ht="13" x14ac:dyDescent="0.3">
      <c r="B5441" s="53" t="s">
        <v>2848</v>
      </c>
      <c r="C5441" s="53" t="s">
        <v>196</v>
      </c>
      <c r="D5441" s="53" t="s">
        <v>3909</v>
      </c>
      <c r="E5441" s="53">
        <v>40.585039999999999</v>
      </c>
      <c r="F5441" s="53">
        <v>-6.0586260000000003</v>
      </c>
      <c r="G5441" s="54">
        <v>1114.442</v>
      </c>
      <c r="H5441" s="53">
        <v>35</v>
      </c>
      <c r="I5441" s="53">
        <v>19</v>
      </c>
      <c r="J5441" s="53">
        <v>16</v>
      </c>
      <c r="K5441" s="52">
        <v>770</v>
      </c>
      <c r="L5441" s="52">
        <v>344.44200000000001</v>
      </c>
      <c r="M5441" s="55">
        <v>4</v>
      </c>
      <c r="N5441" s="56" t="s">
        <v>17</v>
      </c>
      <c r="P5441" s="66"/>
      <c r="Q5441" s="53"/>
      <c r="R5441" s="53"/>
      <c r="S5441" s="53"/>
      <c r="T5441" s="53"/>
      <c r="U5441" s="53"/>
      <c r="V5441" s="53"/>
      <c r="W5441" s="53"/>
    </row>
    <row r="5442" spans="2:23" s="52" customFormat="1" ht="13" x14ac:dyDescent="0.3">
      <c r="B5442" s="53" t="s">
        <v>2848</v>
      </c>
      <c r="C5442" s="53" t="s">
        <v>196</v>
      </c>
      <c r="D5442" s="53" t="s">
        <v>3910</v>
      </c>
      <c r="E5442" s="53">
        <v>40.383560000000003</v>
      </c>
      <c r="F5442" s="53">
        <v>-5.7660450000000001</v>
      </c>
      <c r="G5442" s="54">
        <v>946.32669999999996</v>
      </c>
      <c r="H5442" s="53">
        <v>15007</v>
      </c>
      <c r="I5442" s="53">
        <v>7146</v>
      </c>
      <c r="J5442" s="53">
        <v>7861</v>
      </c>
      <c r="K5442" s="52">
        <v>770</v>
      </c>
      <c r="L5442" s="52">
        <v>176.32669999999996</v>
      </c>
      <c r="M5442" s="55">
        <v>2</v>
      </c>
      <c r="N5442" s="56" t="s">
        <v>16</v>
      </c>
      <c r="P5442" s="66"/>
      <c r="Q5442" s="53"/>
      <c r="R5442" s="53"/>
      <c r="S5442" s="53"/>
      <c r="T5442" s="53"/>
      <c r="U5442" s="53"/>
      <c r="V5442" s="53"/>
      <c r="W5442" s="53"/>
    </row>
    <row r="5443" spans="2:23" s="52" customFormat="1" ht="13" x14ac:dyDescent="0.3">
      <c r="B5443" s="53" t="s">
        <v>2848</v>
      </c>
      <c r="C5443" s="53" t="s">
        <v>196</v>
      </c>
      <c r="D5443" s="53" t="s">
        <v>3911</v>
      </c>
      <c r="E5443" s="53">
        <v>40.751130000000003</v>
      </c>
      <c r="F5443" s="53">
        <v>-5.6275490000000001</v>
      </c>
      <c r="G5443" s="54">
        <v>885.96510000000001</v>
      </c>
      <c r="H5443" s="53">
        <v>179</v>
      </c>
      <c r="I5443" s="53">
        <v>91</v>
      </c>
      <c r="J5443" s="53">
        <v>88</v>
      </c>
      <c r="K5443" s="52">
        <v>770</v>
      </c>
      <c r="L5443" s="52">
        <v>115.96510000000001</v>
      </c>
      <c r="M5443" s="55">
        <v>2</v>
      </c>
      <c r="N5443" s="56" t="s">
        <v>16</v>
      </c>
      <c r="P5443" s="66"/>
      <c r="Q5443" s="53"/>
      <c r="R5443" s="53"/>
      <c r="S5443" s="53"/>
      <c r="T5443" s="53"/>
      <c r="U5443" s="53"/>
      <c r="V5443" s="53"/>
      <c r="W5443" s="53"/>
    </row>
    <row r="5444" spans="2:23" s="52" customFormat="1" ht="13" x14ac:dyDescent="0.3">
      <c r="B5444" s="53" t="s">
        <v>2848</v>
      </c>
      <c r="C5444" s="53" t="s">
        <v>196</v>
      </c>
      <c r="D5444" s="53" t="s">
        <v>3912</v>
      </c>
      <c r="E5444" s="53">
        <v>40.998809999999999</v>
      </c>
      <c r="F5444" s="53">
        <v>-6.6711539999999996</v>
      </c>
      <c r="G5444" s="54">
        <v>634.80190000000005</v>
      </c>
      <c r="H5444" s="53">
        <v>169</v>
      </c>
      <c r="I5444" s="53">
        <v>82</v>
      </c>
      <c r="J5444" s="53">
        <v>87</v>
      </c>
      <c r="K5444" s="52">
        <v>770</v>
      </c>
      <c r="L5444" s="52">
        <v>-135.19809999999995</v>
      </c>
      <c r="M5444" s="55">
        <v>2</v>
      </c>
      <c r="N5444" s="56" t="s">
        <v>16</v>
      </c>
      <c r="P5444" s="66"/>
      <c r="Q5444" s="53"/>
      <c r="R5444" s="53"/>
      <c r="S5444" s="53"/>
      <c r="T5444" s="53"/>
      <c r="U5444" s="53"/>
      <c r="V5444" s="53"/>
      <c r="W5444" s="53"/>
    </row>
    <row r="5445" spans="2:23" s="52" customFormat="1" ht="13" x14ac:dyDescent="0.3">
      <c r="B5445" s="53" t="s">
        <v>2848</v>
      </c>
      <c r="C5445" s="53" t="s">
        <v>196</v>
      </c>
      <c r="D5445" s="53" t="s">
        <v>3913</v>
      </c>
      <c r="E5445" s="53">
        <v>40.717919999999999</v>
      </c>
      <c r="F5445" s="53">
        <v>-5.9995149999999997</v>
      </c>
      <c r="G5445" s="54">
        <v>901.11099999999999</v>
      </c>
      <c r="H5445" s="53">
        <v>81</v>
      </c>
      <c r="I5445" s="53">
        <v>43</v>
      </c>
      <c r="J5445" s="53">
        <v>38</v>
      </c>
      <c r="K5445" s="52">
        <v>770</v>
      </c>
      <c r="L5445" s="52">
        <v>131.11099999999999</v>
      </c>
      <c r="M5445" s="55">
        <v>2</v>
      </c>
      <c r="N5445" s="56" t="s">
        <v>16</v>
      </c>
      <c r="P5445" s="66"/>
      <c r="Q5445" s="53"/>
      <c r="R5445" s="53"/>
      <c r="S5445" s="53"/>
      <c r="T5445" s="53"/>
      <c r="U5445" s="53"/>
      <c r="V5445" s="53"/>
      <c r="W5445" s="53"/>
    </row>
    <row r="5446" spans="2:23" s="52" customFormat="1" ht="13" x14ac:dyDescent="0.3">
      <c r="B5446" s="53" t="s">
        <v>2848</v>
      </c>
      <c r="C5446" s="53" t="s">
        <v>196</v>
      </c>
      <c r="D5446" s="53" t="s">
        <v>3914</v>
      </c>
      <c r="E5446" s="53">
        <v>40.633330000000001</v>
      </c>
      <c r="F5446" s="53">
        <v>-5.689317</v>
      </c>
      <c r="G5446" s="54">
        <v>903.29830000000004</v>
      </c>
      <c r="H5446" s="53">
        <v>97</v>
      </c>
      <c r="I5446" s="53">
        <v>47</v>
      </c>
      <c r="J5446" s="53">
        <v>50</v>
      </c>
      <c r="K5446" s="52">
        <v>770</v>
      </c>
      <c r="L5446" s="52">
        <v>133.29830000000004</v>
      </c>
      <c r="M5446" s="55">
        <v>2</v>
      </c>
      <c r="N5446" s="56" t="s">
        <v>16</v>
      </c>
      <c r="P5446" s="66"/>
      <c r="Q5446" s="53"/>
      <c r="R5446" s="53"/>
      <c r="S5446" s="53"/>
      <c r="T5446" s="53"/>
      <c r="U5446" s="53"/>
      <c r="V5446" s="53"/>
      <c r="W5446" s="53"/>
    </row>
    <row r="5447" spans="2:23" s="52" customFormat="1" ht="13" x14ac:dyDescent="0.3">
      <c r="B5447" s="53" t="s">
        <v>2848</v>
      </c>
      <c r="C5447" s="53" t="s">
        <v>196</v>
      </c>
      <c r="D5447" s="53" t="s">
        <v>3915</v>
      </c>
      <c r="E5447" s="53">
        <v>40.816009999999999</v>
      </c>
      <c r="F5447" s="53">
        <v>-6.3057470000000002</v>
      </c>
      <c r="G5447" s="54">
        <v>780.21969999999999</v>
      </c>
      <c r="H5447" s="53">
        <v>323</v>
      </c>
      <c r="I5447" s="53">
        <v>164</v>
      </c>
      <c r="J5447" s="53">
        <v>159</v>
      </c>
      <c r="K5447" s="52">
        <v>770</v>
      </c>
      <c r="L5447" s="52">
        <v>10.219699999999989</v>
      </c>
      <c r="M5447" s="55">
        <v>2</v>
      </c>
      <c r="N5447" s="56" t="s">
        <v>16</v>
      </c>
      <c r="P5447" s="66"/>
      <c r="Q5447" s="53"/>
      <c r="R5447" s="53"/>
      <c r="S5447" s="53"/>
      <c r="T5447" s="53"/>
      <c r="U5447" s="53"/>
      <c r="V5447" s="53"/>
      <c r="W5447" s="53"/>
    </row>
    <row r="5448" spans="2:23" s="52" customFormat="1" ht="13" x14ac:dyDescent="0.3">
      <c r="B5448" s="53" t="s">
        <v>2848</v>
      </c>
      <c r="C5448" s="53" t="s">
        <v>196</v>
      </c>
      <c r="D5448" s="53" t="s">
        <v>3916</v>
      </c>
      <c r="E5448" s="53">
        <v>40.487630000000003</v>
      </c>
      <c r="F5448" s="53">
        <v>-6.5765560000000001</v>
      </c>
      <c r="G5448" s="54">
        <v>794.62620000000004</v>
      </c>
      <c r="H5448" s="53">
        <v>327</v>
      </c>
      <c r="I5448" s="53">
        <v>169</v>
      </c>
      <c r="J5448" s="53">
        <v>158</v>
      </c>
      <c r="K5448" s="52">
        <v>770</v>
      </c>
      <c r="L5448" s="52">
        <v>24.62620000000004</v>
      </c>
      <c r="M5448" s="55">
        <v>2</v>
      </c>
      <c r="N5448" s="56" t="s">
        <v>16</v>
      </c>
      <c r="P5448" s="66"/>
      <c r="Q5448" s="53"/>
      <c r="R5448" s="53"/>
      <c r="S5448" s="53"/>
      <c r="T5448" s="53"/>
      <c r="U5448" s="53"/>
      <c r="V5448" s="53"/>
      <c r="W5448" s="53"/>
    </row>
    <row r="5449" spans="2:23" s="52" customFormat="1" ht="13" x14ac:dyDescent="0.3">
      <c r="B5449" s="53" t="s">
        <v>2848</v>
      </c>
      <c r="C5449" s="53" t="s">
        <v>196</v>
      </c>
      <c r="D5449" s="53" t="s">
        <v>3917</v>
      </c>
      <c r="E5449" s="53">
        <v>40.90737</v>
      </c>
      <c r="F5449" s="53">
        <v>-6.529585</v>
      </c>
      <c r="G5449" s="54">
        <v>711.47029999999995</v>
      </c>
      <c r="H5449" s="53">
        <v>166</v>
      </c>
      <c r="I5449" s="53">
        <v>90</v>
      </c>
      <c r="J5449" s="53">
        <v>76</v>
      </c>
      <c r="K5449" s="52">
        <v>770</v>
      </c>
      <c r="L5449" s="52">
        <v>-58.529700000000048</v>
      </c>
      <c r="M5449" s="55">
        <v>2</v>
      </c>
      <c r="N5449" s="56" t="s">
        <v>16</v>
      </c>
      <c r="P5449" s="66"/>
      <c r="Q5449" s="53"/>
      <c r="R5449" s="53"/>
      <c r="S5449" s="53"/>
      <c r="T5449" s="53"/>
      <c r="U5449" s="53"/>
      <c r="V5449" s="53"/>
      <c r="W5449" s="53"/>
    </row>
    <row r="5450" spans="2:23" s="52" customFormat="1" ht="13" x14ac:dyDescent="0.3">
      <c r="B5450" s="53" t="s">
        <v>2848</v>
      </c>
      <c r="C5450" s="53" t="s">
        <v>196</v>
      </c>
      <c r="D5450" s="53" t="s">
        <v>3918</v>
      </c>
      <c r="E5450" s="53">
        <v>40.835410000000003</v>
      </c>
      <c r="F5450" s="53">
        <v>-6.79514</v>
      </c>
      <c r="G5450" s="54">
        <v>611.45780000000002</v>
      </c>
      <c r="H5450" s="53">
        <v>64</v>
      </c>
      <c r="I5450" s="53">
        <v>33</v>
      </c>
      <c r="J5450" s="53">
        <v>31</v>
      </c>
      <c r="K5450" s="52">
        <v>770</v>
      </c>
      <c r="L5450" s="52">
        <v>-158.54219999999998</v>
      </c>
      <c r="M5450" s="55">
        <v>2</v>
      </c>
      <c r="N5450" s="56" t="s">
        <v>16</v>
      </c>
      <c r="P5450" s="66"/>
      <c r="Q5450" s="53"/>
      <c r="R5450" s="53"/>
      <c r="S5450" s="53"/>
      <c r="T5450" s="53"/>
      <c r="U5450" s="53"/>
      <c r="V5450" s="53"/>
      <c r="W5450" s="53"/>
    </row>
    <row r="5451" spans="2:23" s="52" customFormat="1" ht="13" x14ac:dyDescent="0.3">
      <c r="B5451" s="53" t="s">
        <v>2848</v>
      </c>
      <c r="C5451" s="53" t="s">
        <v>196</v>
      </c>
      <c r="D5451" s="53" t="s">
        <v>3919</v>
      </c>
      <c r="E5451" s="53">
        <v>40.856619999999999</v>
      </c>
      <c r="F5451" s="53">
        <v>-5.2103739999999998</v>
      </c>
      <c r="G5451" s="54">
        <v>882.07730000000004</v>
      </c>
      <c r="H5451" s="53">
        <v>260</v>
      </c>
      <c r="I5451" s="53">
        <v>138</v>
      </c>
      <c r="J5451" s="53">
        <v>122</v>
      </c>
      <c r="K5451" s="52">
        <v>770</v>
      </c>
      <c r="L5451" s="52">
        <v>112.07730000000004</v>
      </c>
      <c r="M5451" s="55">
        <v>2</v>
      </c>
      <c r="N5451" s="56" t="s">
        <v>16</v>
      </c>
      <c r="P5451" s="66"/>
      <c r="Q5451" s="53"/>
      <c r="R5451" s="53"/>
      <c r="S5451" s="53"/>
      <c r="T5451" s="53"/>
      <c r="U5451" s="53"/>
      <c r="V5451" s="53"/>
      <c r="W5451" s="53"/>
    </row>
    <row r="5452" spans="2:23" s="52" customFormat="1" ht="13" x14ac:dyDescent="0.3">
      <c r="B5452" s="53" t="s">
        <v>2848</v>
      </c>
      <c r="C5452" s="53" t="s">
        <v>196</v>
      </c>
      <c r="D5452" s="53" t="s">
        <v>3920</v>
      </c>
      <c r="E5452" s="53">
        <v>41.111809999999998</v>
      </c>
      <c r="F5452" s="53">
        <v>-6.3483640000000001</v>
      </c>
      <c r="G5452" s="54">
        <v>764.18899999999996</v>
      </c>
      <c r="H5452" s="53">
        <v>74</v>
      </c>
      <c r="I5452" s="53">
        <v>38</v>
      </c>
      <c r="J5452" s="53">
        <v>36</v>
      </c>
      <c r="K5452" s="52">
        <v>770</v>
      </c>
      <c r="L5452" s="52">
        <v>-5.8110000000000355</v>
      </c>
      <c r="M5452" s="55">
        <v>2</v>
      </c>
      <c r="N5452" s="56" t="s">
        <v>16</v>
      </c>
      <c r="P5452" s="66"/>
      <c r="Q5452" s="53"/>
      <c r="R5452" s="53"/>
      <c r="S5452" s="53"/>
      <c r="T5452" s="53"/>
      <c r="U5452" s="53"/>
      <c r="V5452" s="53"/>
      <c r="W5452" s="53"/>
    </row>
    <row r="5453" spans="2:23" s="52" customFormat="1" ht="13" x14ac:dyDescent="0.3">
      <c r="B5453" s="53" t="s">
        <v>2848</v>
      </c>
      <c r="C5453" s="53" t="s">
        <v>196</v>
      </c>
      <c r="D5453" s="53" t="s">
        <v>3921</v>
      </c>
      <c r="E5453" s="53">
        <v>40.857419999999998</v>
      </c>
      <c r="F5453" s="53">
        <v>-6.2499169999999999</v>
      </c>
      <c r="G5453" s="54">
        <v>759.61019999999996</v>
      </c>
      <c r="H5453" s="53">
        <v>151</v>
      </c>
      <c r="I5453" s="53">
        <v>85</v>
      </c>
      <c r="J5453" s="53">
        <v>66</v>
      </c>
      <c r="K5453" s="52">
        <v>770</v>
      </c>
      <c r="L5453" s="52">
        <v>-10.389800000000037</v>
      </c>
      <c r="M5453" s="55">
        <v>2</v>
      </c>
      <c r="N5453" s="56" t="s">
        <v>16</v>
      </c>
      <c r="P5453" s="66"/>
      <c r="Q5453" s="53"/>
      <c r="R5453" s="53"/>
      <c r="S5453" s="53"/>
      <c r="T5453" s="53"/>
      <c r="U5453" s="53"/>
      <c r="V5453" s="53"/>
      <c r="W5453" s="53"/>
    </row>
    <row r="5454" spans="2:23" s="52" customFormat="1" ht="13" x14ac:dyDescent="0.3">
      <c r="B5454" s="53" t="s">
        <v>2848</v>
      </c>
      <c r="C5454" s="53" t="s">
        <v>196</v>
      </c>
      <c r="D5454" s="53" t="s">
        <v>3922</v>
      </c>
      <c r="E5454" s="53">
        <v>40.767910000000001</v>
      </c>
      <c r="F5454" s="53">
        <v>-5.6110170000000004</v>
      </c>
      <c r="G5454" s="54">
        <v>941.65809999999999</v>
      </c>
      <c r="H5454" s="53">
        <v>192</v>
      </c>
      <c r="I5454" s="53">
        <v>105</v>
      </c>
      <c r="J5454" s="53">
        <v>87</v>
      </c>
      <c r="K5454" s="52">
        <v>770</v>
      </c>
      <c r="L5454" s="52">
        <v>171.65809999999999</v>
      </c>
      <c r="M5454" s="55">
        <v>2</v>
      </c>
      <c r="N5454" s="56" t="s">
        <v>16</v>
      </c>
      <c r="P5454" s="66"/>
      <c r="Q5454" s="53"/>
      <c r="R5454" s="53"/>
      <c r="S5454" s="53"/>
      <c r="T5454" s="53"/>
      <c r="U5454" s="53"/>
      <c r="V5454" s="53"/>
      <c r="W5454" s="53"/>
    </row>
    <row r="5455" spans="2:23" s="52" customFormat="1" ht="13" x14ac:dyDescent="0.3">
      <c r="B5455" s="53" t="s">
        <v>2848</v>
      </c>
      <c r="C5455" s="53" t="s">
        <v>196</v>
      </c>
      <c r="D5455" s="53" t="s">
        <v>3923</v>
      </c>
      <c r="E5455" s="53">
        <v>40.5657</v>
      </c>
      <c r="F5455" s="53">
        <v>-6.1286490000000002</v>
      </c>
      <c r="G5455" s="54">
        <v>964.90150000000006</v>
      </c>
      <c r="H5455" s="53">
        <v>285</v>
      </c>
      <c r="I5455" s="53">
        <v>141</v>
      </c>
      <c r="J5455" s="53">
        <v>144</v>
      </c>
      <c r="K5455" s="52">
        <v>770</v>
      </c>
      <c r="L5455" s="52">
        <v>194.90150000000006</v>
      </c>
      <c r="M5455" s="55">
        <v>2</v>
      </c>
      <c r="N5455" s="56" t="s">
        <v>16</v>
      </c>
      <c r="P5455" s="66"/>
      <c r="Q5455" s="53"/>
      <c r="R5455" s="53"/>
      <c r="S5455" s="53"/>
      <c r="T5455" s="53"/>
      <c r="U5455" s="53"/>
      <c r="V5455" s="53"/>
      <c r="W5455" s="53"/>
    </row>
    <row r="5456" spans="2:23" s="52" customFormat="1" ht="13" x14ac:dyDescent="0.3">
      <c r="B5456" s="53" t="s">
        <v>2848</v>
      </c>
      <c r="C5456" s="53" t="s">
        <v>196</v>
      </c>
      <c r="D5456" s="53" t="s">
        <v>3924</v>
      </c>
      <c r="E5456" s="53">
        <v>40.495980000000003</v>
      </c>
      <c r="F5456" s="53">
        <v>-5.6635390000000001</v>
      </c>
      <c r="G5456" s="54">
        <v>1029.441</v>
      </c>
      <c r="H5456" s="53">
        <v>85</v>
      </c>
      <c r="I5456" s="53">
        <v>46</v>
      </c>
      <c r="J5456" s="53">
        <v>39</v>
      </c>
      <c r="K5456" s="52">
        <v>770</v>
      </c>
      <c r="L5456" s="52">
        <v>259.44100000000003</v>
      </c>
      <c r="M5456" s="55">
        <v>4</v>
      </c>
      <c r="N5456" s="56" t="s">
        <v>17</v>
      </c>
      <c r="P5456" s="66"/>
      <c r="Q5456" s="53"/>
      <c r="R5456" s="53"/>
      <c r="S5456" s="53"/>
      <c r="T5456" s="53"/>
      <c r="U5456" s="53"/>
      <c r="V5456" s="53"/>
      <c r="W5456" s="53"/>
    </row>
    <row r="5457" spans="2:23" s="52" customFormat="1" ht="13" x14ac:dyDescent="0.3">
      <c r="B5457" s="53" t="s">
        <v>2848</v>
      </c>
      <c r="C5457" s="53" t="s">
        <v>196</v>
      </c>
      <c r="D5457" s="53" t="s">
        <v>3925</v>
      </c>
      <c r="E5457" s="53">
        <v>41.13035</v>
      </c>
      <c r="F5457" s="53">
        <v>-6.5597940000000001</v>
      </c>
      <c r="G5457" s="54">
        <v>730.44039999999995</v>
      </c>
      <c r="H5457" s="53">
        <v>413</v>
      </c>
      <c r="I5457" s="53">
        <v>214</v>
      </c>
      <c r="J5457" s="53">
        <v>199</v>
      </c>
      <c r="K5457" s="52">
        <v>770</v>
      </c>
      <c r="L5457" s="52">
        <v>-39.559600000000046</v>
      </c>
      <c r="M5457" s="55">
        <v>2</v>
      </c>
      <c r="N5457" s="56" t="s">
        <v>16</v>
      </c>
      <c r="P5457" s="66"/>
      <c r="Q5457" s="53"/>
      <c r="R5457" s="53"/>
      <c r="S5457" s="53"/>
      <c r="T5457" s="53"/>
      <c r="U5457" s="53"/>
      <c r="V5457" s="53"/>
      <c r="W5457" s="53"/>
    </row>
    <row r="5458" spans="2:23" s="52" customFormat="1" ht="13" x14ac:dyDescent="0.3">
      <c r="B5458" s="53" t="s">
        <v>2848</v>
      </c>
      <c r="C5458" s="53" t="s">
        <v>196</v>
      </c>
      <c r="D5458" s="53" t="s">
        <v>3926</v>
      </c>
      <c r="E5458" s="53">
        <v>41.043599999999998</v>
      </c>
      <c r="F5458" s="53">
        <v>-5.4903849999999998</v>
      </c>
      <c r="G5458" s="54">
        <v>855.90110000000004</v>
      </c>
      <c r="H5458" s="53">
        <v>104</v>
      </c>
      <c r="I5458" s="53">
        <v>56</v>
      </c>
      <c r="J5458" s="53">
        <v>48</v>
      </c>
      <c r="K5458" s="52">
        <v>770</v>
      </c>
      <c r="L5458" s="52">
        <v>85.901100000000042</v>
      </c>
      <c r="M5458" s="55">
        <v>2</v>
      </c>
      <c r="N5458" s="56" t="s">
        <v>16</v>
      </c>
      <c r="P5458" s="66"/>
      <c r="Q5458" s="53"/>
      <c r="R5458" s="53"/>
      <c r="S5458" s="53"/>
      <c r="T5458" s="53"/>
      <c r="U5458" s="53"/>
      <c r="V5458" s="53"/>
      <c r="W5458" s="53"/>
    </row>
    <row r="5459" spans="2:23" s="52" customFormat="1" ht="13" x14ac:dyDescent="0.3">
      <c r="B5459" s="53" t="s">
        <v>2848</v>
      </c>
      <c r="C5459" s="53" t="s">
        <v>196</v>
      </c>
      <c r="D5459" s="53" t="s">
        <v>3927</v>
      </c>
      <c r="E5459" s="53">
        <v>40.978499999999997</v>
      </c>
      <c r="F5459" s="53">
        <v>-5.6128629999999999</v>
      </c>
      <c r="G5459" s="54">
        <v>825.50409999999999</v>
      </c>
      <c r="H5459" s="53">
        <v>3773</v>
      </c>
      <c r="I5459" s="53">
        <v>1892</v>
      </c>
      <c r="J5459" s="53">
        <v>1881</v>
      </c>
      <c r="K5459" s="52">
        <v>770</v>
      </c>
      <c r="L5459" s="52">
        <v>55.504099999999994</v>
      </c>
      <c r="M5459" s="55">
        <v>2</v>
      </c>
      <c r="N5459" s="56" t="s">
        <v>16</v>
      </c>
      <c r="P5459" s="66"/>
      <c r="Q5459" s="53"/>
      <c r="R5459" s="53"/>
      <c r="S5459" s="53"/>
      <c r="T5459" s="53"/>
      <c r="U5459" s="53"/>
      <c r="V5459" s="53"/>
      <c r="W5459" s="53"/>
    </row>
    <row r="5460" spans="2:23" s="52" customFormat="1" ht="13" x14ac:dyDescent="0.3">
      <c r="B5460" s="53" t="s">
        <v>2848</v>
      </c>
      <c r="C5460" s="53" t="s">
        <v>196</v>
      </c>
      <c r="D5460" s="53" t="s">
        <v>3928</v>
      </c>
      <c r="E5460" s="53">
        <v>40.741289999999999</v>
      </c>
      <c r="F5460" s="53">
        <v>-6.1802530000000004</v>
      </c>
      <c r="G5460" s="54">
        <v>798.06939999999997</v>
      </c>
      <c r="H5460" s="53">
        <v>457</v>
      </c>
      <c r="I5460" s="53">
        <v>228</v>
      </c>
      <c r="J5460" s="53">
        <v>229</v>
      </c>
      <c r="K5460" s="52">
        <v>770</v>
      </c>
      <c r="L5460" s="52">
        <v>28.069399999999973</v>
      </c>
      <c r="M5460" s="55">
        <v>2</v>
      </c>
      <c r="N5460" s="56" t="s">
        <v>16</v>
      </c>
      <c r="P5460" s="66"/>
      <c r="Q5460" s="53"/>
      <c r="R5460" s="53"/>
      <c r="S5460" s="53"/>
      <c r="T5460" s="53"/>
      <c r="U5460" s="53"/>
      <c r="V5460" s="53"/>
      <c r="W5460" s="53"/>
    </row>
    <row r="5461" spans="2:23" s="52" customFormat="1" ht="13" x14ac:dyDescent="0.3">
      <c r="B5461" s="53" t="s">
        <v>2848</v>
      </c>
      <c r="C5461" s="53" t="s">
        <v>196</v>
      </c>
      <c r="D5461" s="53" t="s">
        <v>3929</v>
      </c>
      <c r="E5461" s="53">
        <v>40.945889999999999</v>
      </c>
      <c r="F5461" s="53">
        <v>-5.5538689999999997</v>
      </c>
      <c r="G5461" s="54">
        <v>800.44949999999994</v>
      </c>
      <c r="H5461" s="53">
        <v>1092</v>
      </c>
      <c r="I5461" s="53">
        <v>565</v>
      </c>
      <c r="J5461" s="53">
        <v>527</v>
      </c>
      <c r="K5461" s="52">
        <v>770</v>
      </c>
      <c r="L5461" s="52">
        <v>30.449499999999944</v>
      </c>
      <c r="M5461" s="55">
        <v>2</v>
      </c>
      <c r="N5461" s="56" t="s">
        <v>16</v>
      </c>
      <c r="P5461" s="66"/>
      <c r="Q5461" s="53"/>
      <c r="R5461" s="53"/>
      <c r="S5461" s="53"/>
      <c r="T5461" s="53"/>
      <c r="U5461" s="53"/>
      <c r="V5461" s="53"/>
      <c r="W5461" s="53"/>
    </row>
    <row r="5462" spans="2:23" s="52" customFormat="1" ht="13" x14ac:dyDescent="0.3">
      <c r="B5462" s="53" t="s">
        <v>2848</v>
      </c>
      <c r="C5462" s="53" t="s">
        <v>196</v>
      </c>
      <c r="D5462" s="53" t="s">
        <v>3930</v>
      </c>
      <c r="E5462" s="53">
        <v>40.90578</v>
      </c>
      <c r="F5462" s="53">
        <v>-5.5921979999999998</v>
      </c>
      <c r="G5462" s="54">
        <v>850.1463</v>
      </c>
      <c r="H5462" s="53">
        <v>650</v>
      </c>
      <c r="I5462" s="53">
        <v>335</v>
      </c>
      <c r="J5462" s="53">
        <v>315</v>
      </c>
      <c r="K5462" s="52">
        <v>770</v>
      </c>
      <c r="L5462" s="52">
        <v>80.146299999999997</v>
      </c>
      <c r="M5462" s="55">
        <v>2</v>
      </c>
      <c r="N5462" s="56" t="s">
        <v>16</v>
      </c>
      <c r="P5462" s="66"/>
      <c r="Q5462" s="53"/>
      <c r="R5462" s="53"/>
      <c r="S5462" s="53"/>
      <c r="T5462" s="53"/>
      <c r="U5462" s="53"/>
      <c r="V5462" s="53"/>
      <c r="W5462" s="53"/>
    </row>
    <row r="5463" spans="2:23" s="52" customFormat="1" ht="13" x14ac:dyDescent="0.3">
      <c r="B5463" s="53" t="s">
        <v>2848</v>
      </c>
      <c r="C5463" s="53" t="s">
        <v>196</v>
      </c>
      <c r="D5463" s="53" t="s">
        <v>3931</v>
      </c>
      <c r="E5463" s="53">
        <v>40.411659999999998</v>
      </c>
      <c r="F5463" s="53">
        <v>-5.8172420000000002</v>
      </c>
      <c r="G5463" s="54">
        <v>794.47469999999998</v>
      </c>
      <c r="H5463" s="53">
        <v>94</v>
      </c>
      <c r="I5463" s="53">
        <v>49</v>
      </c>
      <c r="J5463" s="53">
        <v>45</v>
      </c>
      <c r="K5463" s="52">
        <v>770</v>
      </c>
      <c r="L5463" s="52">
        <v>24.474699999999984</v>
      </c>
      <c r="M5463" s="55">
        <v>2</v>
      </c>
      <c r="N5463" s="56" t="s">
        <v>16</v>
      </c>
      <c r="P5463" s="66"/>
      <c r="Q5463" s="53"/>
      <c r="R5463" s="53"/>
      <c r="S5463" s="53"/>
      <c r="T5463" s="53"/>
      <c r="U5463" s="53"/>
      <c r="V5463" s="53"/>
      <c r="W5463" s="53"/>
    </row>
    <row r="5464" spans="2:23" s="52" customFormat="1" ht="13" x14ac:dyDescent="0.3">
      <c r="B5464" s="53" t="s">
        <v>2848</v>
      </c>
      <c r="C5464" s="53" t="s">
        <v>196</v>
      </c>
      <c r="D5464" s="53" t="s">
        <v>3932</v>
      </c>
      <c r="E5464" s="53">
        <v>40.906030000000001</v>
      </c>
      <c r="F5464" s="53">
        <v>-5.9022589999999999</v>
      </c>
      <c r="G5464" s="54">
        <v>815.05859999999996</v>
      </c>
      <c r="H5464" s="53">
        <v>207</v>
      </c>
      <c r="I5464" s="53">
        <v>108</v>
      </c>
      <c r="J5464" s="53">
        <v>99</v>
      </c>
      <c r="K5464" s="52">
        <v>770</v>
      </c>
      <c r="L5464" s="52">
        <v>45.058599999999956</v>
      </c>
      <c r="M5464" s="55">
        <v>2</v>
      </c>
      <c r="N5464" s="56" t="s">
        <v>16</v>
      </c>
      <c r="P5464" s="66"/>
      <c r="Q5464" s="53"/>
      <c r="R5464" s="53"/>
      <c r="S5464" s="53"/>
      <c r="T5464" s="53"/>
      <c r="U5464" s="53"/>
      <c r="V5464" s="53"/>
      <c r="W5464" s="53"/>
    </row>
    <row r="5465" spans="2:23" s="52" customFormat="1" ht="13" x14ac:dyDescent="0.3">
      <c r="B5465" s="53" t="s">
        <v>2848</v>
      </c>
      <c r="C5465" s="53" t="s">
        <v>196</v>
      </c>
      <c r="D5465" s="53" t="s">
        <v>3933</v>
      </c>
      <c r="E5465" s="53">
        <v>41.086410000000001</v>
      </c>
      <c r="F5465" s="53">
        <v>-5.7023400000000004</v>
      </c>
      <c r="G5465" s="54">
        <v>801.94399999999996</v>
      </c>
      <c r="H5465" s="53">
        <v>642</v>
      </c>
      <c r="I5465" s="53">
        <v>334</v>
      </c>
      <c r="J5465" s="53">
        <v>308</v>
      </c>
      <c r="K5465" s="52">
        <v>770</v>
      </c>
      <c r="L5465" s="52">
        <v>31.94399999999996</v>
      </c>
      <c r="M5465" s="55">
        <v>2</v>
      </c>
      <c r="N5465" s="56" t="s">
        <v>16</v>
      </c>
      <c r="P5465" s="66"/>
      <c r="Q5465" s="53"/>
      <c r="R5465" s="53"/>
      <c r="S5465" s="53"/>
      <c r="T5465" s="53"/>
      <c r="U5465" s="53"/>
      <c r="V5465" s="53"/>
      <c r="W5465" s="53"/>
    </row>
    <row r="5466" spans="2:23" s="52" customFormat="1" ht="13" x14ac:dyDescent="0.3">
      <c r="B5466" s="53" t="s">
        <v>2848</v>
      </c>
      <c r="C5466" s="53" t="s">
        <v>196</v>
      </c>
      <c r="D5466" s="53" t="s">
        <v>3934</v>
      </c>
      <c r="E5466" s="53">
        <v>40.511249999999997</v>
      </c>
      <c r="F5466" s="53">
        <v>-6.6887629999999998</v>
      </c>
      <c r="G5466" s="54">
        <v>654.69600000000003</v>
      </c>
      <c r="H5466" s="53">
        <v>199</v>
      </c>
      <c r="I5466" s="53">
        <v>105</v>
      </c>
      <c r="J5466" s="53">
        <v>94</v>
      </c>
      <c r="K5466" s="52">
        <v>770</v>
      </c>
      <c r="L5466" s="52">
        <v>-115.30399999999997</v>
      </c>
      <c r="M5466" s="55">
        <v>2</v>
      </c>
      <c r="N5466" s="56" t="s">
        <v>16</v>
      </c>
      <c r="P5466" s="66"/>
      <c r="Q5466" s="53"/>
      <c r="R5466" s="53"/>
      <c r="S5466" s="53"/>
      <c r="T5466" s="53"/>
      <c r="U5466" s="53"/>
      <c r="V5466" s="53"/>
      <c r="W5466" s="53"/>
    </row>
    <row r="5467" spans="2:23" s="52" customFormat="1" ht="13" x14ac:dyDescent="0.3">
      <c r="B5467" s="53" t="s">
        <v>2848</v>
      </c>
      <c r="C5467" s="53" t="s">
        <v>196</v>
      </c>
      <c r="D5467" s="53" t="s">
        <v>3935</v>
      </c>
      <c r="E5467" s="53">
        <v>40.98621</v>
      </c>
      <c r="F5467" s="53">
        <v>-5.2595099999999997</v>
      </c>
      <c r="G5467" s="54">
        <v>837.72069999999997</v>
      </c>
      <c r="H5467" s="53">
        <v>317</v>
      </c>
      <c r="I5467" s="53">
        <v>170</v>
      </c>
      <c r="J5467" s="53">
        <v>147</v>
      </c>
      <c r="K5467" s="52">
        <v>770</v>
      </c>
      <c r="L5467" s="52">
        <v>67.720699999999965</v>
      </c>
      <c r="M5467" s="55">
        <v>2</v>
      </c>
      <c r="N5467" s="56" t="s">
        <v>16</v>
      </c>
      <c r="P5467" s="66"/>
      <c r="Q5467" s="53"/>
      <c r="R5467" s="53"/>
      <c r="S5467" s="53"/>
      <c r="T5467" s="53"/>
      <c r="U5467" s="53"/>
      <c r="V5467" s="53"/>
      <c r="W5467" s="53"/>
    </row>
    <row r="5468" spans="2:23" s="52" customFormat="1" ht="13" x14ac:dyDescent="0.3">
      <c r="B5468" s="53" t="s">
        <v>2848</v>
      </c>
      <c r="C5468" s="53" t="s">
        <v>196</v>
      </c>
      <c r="D5468" s="53" t="s">
        <v>3936</v>
      </c>
      <c r="E5468" s="53">
        <v>40.368049999999997</v>
      </c>
      <c r="F5468" s="53">
        <v>-5.7445069999999996</v>
      </c>
      <c r="G5468" s="54">
        <v>1091.3399999999999</v>
      </c>
      <c r="H5468" s="53">
        <v>981</v>
      </c>
      <c r="I5468" s="53">
        <v>487</v>
      </c>
      <c r="J5468" s="53">
        <v>494</v>
      </c>
      <c r="K5468" s="52">
        <v>770</v>
      </c>
      <c r="L5468" s="52">
        <v>321.33999999999992</v>
      </c>
      <c r="M5468" s="55">
        <v>4</v>
      </c>
      <c r="N5468" s="56" t="s">
        <v>17</v>
      </c>
      <c r="P5468" s="66"/>
      <c r="Q5468" s="53"/>
      <c r="R5468" s="53"/>
      <c r="S5468" s="53"/>
      <c r="T5468" s="53"/>
      <c r="U5468" s="53"/>
      <c r="V5468" s="53"/>
      <c r="W5468" s="53"/>
    </row>
    <row r="5469" spans="2:23" s="52" customFormat="1" ht="13" x14ac:dyDescent="0.3">
      <c r="B5469" s="53" t="s">
        <v>2848</v>
      </c>
      <c r="C5469" s="53" t="s">
        <v>196</v>
      </c>
      <c r="D5469" s="53" t="s">
        <v>3937</v>
      </c>
      <c r="E5469" s="53">
        <v>40.921909999999997</v>
      </c>
      <c r="F5469" s="53">
        <v>-5.9290859999999999</v>
      </c>
      <c r="G5469" s="54">
        <v>811.40390000000002</v>
      </c>
      <c r="H5469" s="53">
        <v>94</v>
      </c>
      <c r="I5469" s="53">
        <v>61</v>
      </c>
      <c r="J5469" s="53">
        <v>33</v>
      </c>
      <c r="K5469" s="52">
        <v>770</v>
      </c>
      <c r="L5469" s="52">
        <v>41.403900000000021</v>
      </c>
      <c r="M5469" s="55">
        <v>2</v>
      </c>
      <c r="N5469" s="56" t="s">
        <v>16</v>
      </c>
      <c r="P5469" s="66"/>
      <c r="Q5469" s="53"/>
      <c r="R5469" s="53"/>
      <c r="S5469" s="53"/>
      <c r="T5469" s="53"/>
      <c r="U5469" s="53"/>
      <c r="V5469" s="53"/>
      <c r="W5469" s="53"/>
    </row>
    <row r="5470" spans="2:23" s="52" customFormat="1" ht="13" x14ac:dyDescent="0.3">
      <c r="B5470" s="53" t="s">
        <v>2848</v>
      </c>
      <c r="C5470" s="53" t="s">
        <v>196</v>
      </c>
      <c r="D5470" s="53" t="s">
        <v>3938</v>
      </c>
      <c r="E5470" s="53">
        <v>40.372920000000001</v>
      </c>
      <c r="F5470" s="53">
        <v>-5.8197400000000004</v>
      </c>
      <c r="G5470" s="54">
        <v>915.33699999999999</v>
      </c>
      <c r="H5470" s="53">
        <v>267</v>
      </c>
      <c r="I5470" s="53">
        <v>139</v>
      </c>
      <c r="J5470" s="53">
        <v>128</v>
      </c>
      <c r="K5470" s="52">
        <v>770</v>
      </c>
      <c r="L5470" s="52">
        <v>145.33699999999999</v>
      </c>
      <c r="M5470" s="55">
        <v>2</v>
      </c>
      <c r="N5470" s="56" t="s">
        <v>16</v>
      </c>
      <c r="P5470" s="66"/>
      <c r="Q5470" s="53"/>
      <c r="R5470" s="53"/>
      <c r="S5470" s="53"/>
      <c r="T5470" s="53"/>
      <c r="U5470" s="53"/>
      <c r="V5470" s="53"/>
      <c r="W5470" s="53"/>
    </row>
    <row r="5471" spans="2:23" s="52" customFormat="1" ht="13" x14ac:dyDescent="0.3">
      <c r="B5471" s="53" t="s">
        <v>2848</v>
      </c>
      <c r="C5471" s="53" t="s">
        <v>196</v>
      </c>
      <c r="D5471" s="53" t="s">
        <v>3939</v>
      </c>
      <c r="E5471" s="53">
        <v>41.125259999999997</v>
      </c>
      <c r="F5471" s="53">
        <v>-5.1833660000000004</v>
      </c>
      <c r="G5471" s="54">
        <v>784.82479999999998</v>
      </c>
      <c r="H5471" s="53">
        <v>1130</v>
      </c>
      <c r="I5471" s="53">
        <v>567</v>
      </c>
      <c r="J5471" s="53">
        <v>563</v>
      </c>
      <c r="K5471" s="52">
        <v>770</v>
      </c>
      <c r="L5471" s="52">
        <v>14.824799999999982</v>
      </c>
      <c r="M5471" s="55">
        <v>2</v>
      </c>
      <c r="N5471" s="56" t="s">
        <v>16</v>
      </c>
      <c r="P5471" s="66"/>
      <c r="Q5471" s="53"/>
      <c r="R5471" s="53"/>
      <c r="S5471" s="53"/>
      <c r="T5471" s="53"/>
      <c r="U5471" s="53"/>
      <c r="V5471" s="53"/>
      <c r="W5471" s="53"/>
    </row>
    <row r="5472" spans="2:23" s="52" customFormat="1" ht="13" x14ac:dyDescent="0.3">
      <c r="B5472" s="53" t="s">
        <v>2848</v>
      </c>
      <c r="C5472" s="53" t="s">
        <v>196</v>
      </c>
      <c r="D5472" s="53" t="s">
        <v>3940</v>
      </c>
      <c r="E5472" s="53">
        <v>41.052790000000002</v>
      </c>
      <c r="F5472" s="53">
        <v>-5.328163</v>
      </c>
      <c r="G5472" s="54">
        <v>809.61980000000005</v>
      </c>
      <c r="H5472" s="53">
        <v>1025</v>
      </c>
      <c r="I5472" s="53">
        <v>563</v>
      </c>
      <c r="J5472" s="53">
        <v>462</v>
      </c>
      <c r="K5472" s="52">
        <v>770</v>
      </c>
      <c r="L5472" s="52">
        <v>39.619800000000055</v>
      </c>
      <c r="M5472" s="55">
        <v>2</v>
      </c>
      <c r="N5472" s="56" t="s">
        <v>16</v>
      </c>
      <c r="P5472" s="66"/>
      <c r="Q5472" s="53"/>
      <c r="R5472" s="53"/>
      <c r="S5472" s="53"/>
      <c r="T5472" s="53"/>
      <c r="U5472" s="53"/>
      <c r="V5472" s="53"/>
      <c r="W5472" s="53"/>
    </row>
    <row r="5473" spans="2:23" s="52" customFormat="1" ht="13" x14ac:dyDescent="0.3">
      <c r="B5473" s="53" t="s">
        <v>2848</v>
      </c>
      <c r="C5473" s="53" t="s">
        <v>196</v>
      </c>
      <c r="D5473" s="53" t="s">
        <v>3941</v>
      </c>
      <c r="E5473" s="53">
        <v>40.902549999999998</v>
      </c>
      <c r="F5473" s="53">
        <v>-5.1635289999999996</v>
      </c>
      <c r="G5473" s="54">
        <v>913.40989999999999</v>
      </c>
      <c r="H5473" s="53">
        <v>225</v>
      </c>
      <c r="I5473" s="53">
        <v>120</v>
      </c>
      <c r="J5473" s="53">
        <v>105</v>
      </c>
      <c r="K5473" s="52">
        <v>770</v>
      </c>
      <c r="L5473" s="52">
        <v>143.40989999999999</v>
      </c>
      <c r="M5473" s="55">
        <v>2</v>
      </c>
      <c r="N5473" s="56" t="s">
        <v>16</v>
      </c>
      <c r="P5473" s="66"/>
      <c r="Q5473" s="53"/>
      <c r="R5473" s="53"/>
      <c r="S5473" s="53"/>
      <c r="T5473" s="53"/>
      <c r="U5473" s="53"/>
      <c r="V5473" s="53"/>
      <c r="W5473" s="53"/>
    </row>
    <row r="5474" spans="2:23" s="52" customFormat="1" ht="13" x14ac:dyDescent="0.3">
      <c r="B5474" s="53" t="s">
        <v>2848</v>
      </c>
      <c r="C5474" s="53" t="s">
        <v>196</v>
      </c>
      <c r="D5474" s="53" t="s">
        <v>3942</v>
      </c>
      <c r="E5474" s="53">
        <v>40.932980000000001</v>
      </c>
      <c r="F5474" s="53">
        <v>-5.6512560000000001</v>
      </c>
      <c r="G5474" s="54">
        <v>793.02719999999999</v>
      </c>
      <c r="H5474" s="53">
        <v>5623</v>
      </c>
      <c r="I5474" s="53">
        <v>2920</v>
      </c>
      <c r="J5474" s="53">
        <v>2703</v>
      </c>
      <c r="K5474" s="52">
        <v>770</v>
      </c>
      <c r="L5474" s="52">
        <v>23.027199999999993</v>
      </c>
      <c r="M5474" s="55">
        <v>2</v>
      </c>
      <c r="N5474" s="56" t="s">
        <v>16</v>
      </c>
      <c r="P5474" s="66"/>
      <c r="Q5474" s="53"/>
      <c r="R5474" s="53"/>
      <c r="S5474" s="53"/>
      <c r="T5474" s="53"/>
      <c r="U5474" s="53"/>
      <c r="V5474" s="53"/>
      <c r="W5474" s="53"/>
    </row>
    <row r="5475" spans="2:23" s="52" customFormat="1" ht="13" x14ac:dyDescent="0.3">
      <c r="B5475" s="53" t="s">
        <v>2848</v>
      </c>
      <c r="C5475" s="53" t="s">
        <v>196</v>
      </c>
      <c r="D5475" s="53" t="s">
        <v>3943</v>
      </c>
      <c r="E5475" s="53">
        <v>40.595939999999999</v>
      </c>
      <c r="F5475" s="53">
        <v>-6.646782</v>
      </c>
      <c r="G5475" s="54">
        <v>682.32339999999999</v>
      </c>
      <c r="H5475" s="53">
        <v>115</v>
      </c>
      <c r="I5475" s="53">
        <v>65</v>
      </c>
      <c r="J5475" s="53">
        <v>50</v>
      </c>
      <c r="K5475" s="52">
        <v>770</v>
      </c>
      <c r="L5475" s="52">
        <v>-87.676600000000008</v>
      </c>
      <c r="M5475" s="55">
        <v>2</v>
      </c>
      <c r="N5475" s="56" t="s">
        <v>16</v>
      </c>
      <c r="P5475" s="66"/>
      <c r="Q5475" s="53"/>
      <c r="R5475" s="53"/>
      <c r="S5475" s="53"/>
      <c r="T5475" s="53"/>
      <c r="U5475" s="53"/>
      <c r="V5475" s="53"/>
      <c r="W5475" s="53"/>
    </row>
    <row r="5476" spans="2:23" s="52" customFormat="1" ht="13" x14ac:dyDescent="0.3">
      <c r="B5476" s="53" t="s">
        <v>2848</v>
      </c>
      <c r="C5476" s="53" t="s">
        <v>196</v>
      </c>
      <c r="D5476" s="53" t="s">
        <v>3944</v>
      </c>
      <c r="E5476" s="53">
        <v>40.978050000000003</v>
      </c>
      <c r="F5476" s="53">
        <v>-5.7624230000000001</v>
      </c>
      <c r="G5476" s="54">
        <v>794.41150000000005</v>
      </c>
      <c r="H5476" s="53">
        <v>869</v>
      </c>
      <c r="I5476" s="53">
        <v>456</v>
      </c>
      <c r="J5476" s="53">
        <v>413</v>
      </c>
      <c r="K5476" s="52">
        <v>770</v>
      </c>
      <c r="L5476" s="52">
        <v>24.411500000000046</v>
      </c>
      <c r="M5476" s="55">
        <v>2</v>
      </c>
      <c r="N5476" s="56" t="s">
        <v>16</v>
      </c>
      <c r="P5476" s="66"/>
      <c r="Q5476" s="53"/>
      <c r="R5476" s="53"/>
      <c r="S5476" s="53"/>
      <c r="T5476" s="53"/>
      <c r="U5476" s="53"/>
      <c r="V5476" s="53"/>
      <c r="W5476" s="53"/>
    </row>
    <row r="5477" spans="2:23" s="52" customFormat="1" ht="13" x14ac:dyDescent="0.3">
      <c r="B5477" s="53" t="s">
        <v>2848</v>
      </c>
      <c r="C5477" s="53" t="s">
        <v>196</v>
      </c>
      <c r="D5477" s="53" t="s">
        <v>3945</v>
      </c>
      <c r="E5477" s="53">
        <v>40.76361</v>
      </c>
      <c r="F5477" s="53">
        <v>-5.9992320000000001</v>
      </c>
      <c r="G5477" s="54">
        <v>899.08519999999999</v>
      </c>
      <c r="H5477" s="53">
        <v>240</v>
      </c>
      <c r="I5477" s="53">
        <v>126</v>
      </c>
      <c r="J5477" s="53">
        <v>114</v>
      </c>
      <c r="K5477" s="52">
        <v>770</v>
      </c>
      <c r="L5477" s="52">
        <v>129.08519999999999</v>
      </c>
      <c r="M5477" s="55">
        <v>2</v>
      </c>
      <c r="N5477" s="56" t="s">
        <v>16</v>
      </c>
      <c r="P5477" s="66"/>
      <c r="Q5477" s="53"/>
      <c r="R5477" s="53"/>
      <c r="S5477" s="53"/>
      <c r="T5477" s="53"/>
      <c r="U5477" s="53"/>
      <c r="V5477" s="53"/>
      <c r="W5477" s="53"/>
    </row>
    <row r="5478" spans="2:23" s="52" customFormat="1" ht="13" x14ac:dyDescent="0.3">
      <c r="B5478" s="53" t="s">
        <v>2848</v>
      </c>
      <c r="C5478" s="53" t="s">
        <v>196</v>
      </c>
      <c r="D5478" s="53" t="s">
        <v>3946</v>
      </c>
      <c r="E5478" s="53">
        <v>40.591920000000002</v>
      </c>
      <c r="F5478" s="53">
        <v>-5.7613260000000004</v>
      </c>
      <c r="G5478" s="54">
        <v>929.71079999999995</v>
      </c>
      <c r="H5478" s="53">
        <v>78</v>
      </c>
      <c r="I5478" s="53">
        <v>41</v>
      </c>
      <c r="J5478" s="53">
        <v>37</v>
      </c>
      <c r="K5478" s="52">
        <v>770</v>
      </c>
      <c r="L5478" s="52">
        <v>159.71079999999995</v>
      </c>
      <c r="M5478" s="55">
        <v>2</v>
      </c>
      <c r="N5478" s="56" t="s">
        <v>16</v>
      </c>
      <c r="P5478" s="66"/>
      <c r="Q5478" s="53"/>
      <c r="R5478" s="53"/>
      <c r="S5478" s="53"/>
      <c r="T5478" s="53"/>
      <c r="U5478" s="53"/>
      <c r="V5478" s="53"/>
      <c r="W5478" s="53"/>
    </row>
    <row r="5479" spans="2:23" s="52" customFormat="1" ht="13" x14ac:dyDescent="0.3">
      <c r="B5479" s="53" t="s">
        <v>2848</v>
      </c>
      <c r="C5479" s="53" t="s">
        <v>196</v>
      </c>
      <c r="D5479" s="53" t="s">
        <v>3947</v>
      </c>
      <c r="E5479" s="53">
        <v>40.505780000000001</v>
      </c>
      <c r="F5479" s="53">
        <v>-6.0393800000000004</v>
      </c>
      <c r="G5479" s="54">
        <v>679.60739999999998</v>
      </c>
      <c r="H5479" s="53">
        <v>67</v>
      </c>
      <c r="I5479" s="53">
        <v>36</v>
      </c>
      <c r="J5479" s="53">
        <v>31</v>
      </c>
      <c r="K5479" s="52">
        <v>770</v>
      </c>
      <c r="L5479" s="52">
        <v>-90.392600000000016</v>
      </c>
      <c r="M5479" s="55">
        <v>2</v>
      </c>
      <c r="N5479" s="56" t="s">
        <v>16</v>
      </c>
      <c r="P5479" s="66"/>
      <c r="Q5479" s="53"/>
      <c r="R5479" s="53"/>
      <c r="S5479" s="53"/>
      <c r="T5479" s="53"/>
      <c r="U5479" s="53"/>
      <c r="V5479" s="53"/>
      <c r="W5479" s="53"/>
    </row>
    <row r="5480" spans="2:23" s="52" customFormat="1" ht="13" x14ac:dyDescent="0.3">
      <c r="B5480" s="53" t="s">
        <v>2848</v>
      </c>
      <c r="C5480" s="53" t="s">
        <v>196</v>
      </c>
      <c r="D5480" s="53" t="s">
        <v>3948</v>
      </c>
      <c r="E5480" s="53">
        <v>40.38212</v>
      </c>
      <c r="F5480" s="53">
        <v>-6.7541549999999999</v>
      </c>
      <c r="G5480" s="54">
        <v>856.60220000000004</v>
      </c>
      <c r="H5480" s="53">
        <v>228</v>
      </c>
      <c r="I5480" s="53">
        <v>114</v>
      </c>
      <c r="J5480" s="53">
        <v>114</v>
      </c>
      <c r="K5480" s="52">
        <v>770</v>
      </c>
      <c r="L5480" s="52">
        <v>86.602200000000039</v>
      </c>
      <c r="M5480" s="55">
        <v>2</v>
      </c>
      <c r="N5480" s="56" t="s">
        <v>16</v>
      </c>
      <c r="P5480" s="66"/>
      <c r="Q5480" s="53"/>
      <c r="R5480" s="53"/>
      <c r="S5480" s="53"/>
      <c r="T5480" s="53"/>
      <c r="U5480" s="53"/>
      <c r="V5480" s="53"/>
      <c r="W5480" s="53"/>
    </row>
    <row r="5481" spans="2:23" s="52" customFormat="1" ht="13" x14ac:dyDescent="0.3">
      <c r="B5481" s="53" t="s">
        <v>2848</v>
      </c>
      <c r="C5481" s="53" t="s">
        <v>196</v>
      </c>
      <c r="D5481" s="53" t="s">
        <v>3949</v>
      </c>
      <c r="E5481" s="53">
        <v>41.019730000000003</v>
      </c>
      <c r="F5481" s="53">
        <v>-5.592543</v>
      </c>
      <c r="G5481" s="54">
        <v>834.6884</v>
      </c>
      <c r="H5481" s="53">
        <v>1424</v>
      </c>
      <c r="I5481" s="53">
        <v>732</v>
      </c>
      <c r="J5481" s="53">
        <v>692</v>
      </c>
      <c r="K5481" s="52">
        <v>770</v>
      </c>
      <c r="L5481" s="52">
        <v>64.688400000000001</v>
      </c>
      <c r="M5481" s="55">
        <v>2</v>
      </c>
      <c r="N5481" s="56" t="s">
        <v>16</v>
      </c>
      <c r="P5481" s="66"/>
      <c r="Q5481" s="53"/>
      <c r="R5481" s="53"/>
      <c r="S5481" s="53"/>
      <c r="T5481" s="53"/>
      <c r="U5481" s="53"/>
      <c r="V5481" s="53"/>
      <c r="W5481" s="53"/>
    </row>
    <row r="5482" spans="2:23" s="52" customFormat="1" ht="13" x14ac:dyDescent="0.3">
      <c r="B5482" s="53" t="s">
        <v>2848</v>
      </c>
      <c r="C5482" s="53" t="s">
        <v>196</v>
      </c>
      <c r="D5482" s="53" t="s">
        <v>3950</v>
      </c>
      <c r="E5482" s="53">
        <v>41.051560000000002</v>
      </c>
      <c r="F5482" s="53">
        <v>-5.6938829999999996</v>
      </c>
      <c r="G5482" s="54">
        <v>829.21230000000003</v>
      </c>
      <c r="H5482" s="53">
        <v>692</v>
      </c>
      <c r="I5482" s="53">
        <v>363</v>
      </c>
      <c r="J5482" s="53">
        <v>329</v>
      </c>
      <c r="K5482" s="52">
        <v>770</v>
      </c>
      <c r="L5482" s="52">
        <v>59.212300000000027</v>
      </c>
      <c r="M5482" s="55">
        <v>2</v>
      </c>
      <c r="N5482" s="56" t="s">
        <v>16</v>
      </c>
      <c r="P5482" s="66"/>
      <c r="Q5482" s="53"/>
      <c r="R5482" s="53"/>
      <c r="S5482" s="53"/>
      <c r="T5482" s="53"/>
      <c r="U5482" s="53"/>
      <c r="V5482" s="53"/>
      <c r="W5482" s="53"/>
    </row>
    <row r="5483" spans="2:23" s="52" customFormat="1" ht="13" x14ac:dyDescent="0.3">
      <c r="B5483" s="53" t="s">
        <v>2848</v>
      </c>
      <c r="C5483" s="53" t="s">
        <v>196</v>
      </c>
      <c r="D5483" s="53" t="s">
        <v>3951</v>
      </c>
      <c r="E5483" s="53">
        <v>40.700369999999999</v>
      </c>
      <c r="F5483" s="53">
        <v>-6.6456689999999998</v>
      </c>
      <c r="G5483" s="54">
        <v>667.96299999999997</v>
      </c>
      <c r="H5483" s="53">
        <v>279</v>
      </c>
      <c r="I5483" s="53">
        <v>153</v>
      </c>
      <c r="J5483" s="53">
        <v>126</v>
      </c>
      <c r="K5483" s="52">
        <v>770</v>
      </c>
      <c r="L5483" s="52">
        <v>-102.03700000000003</v>
      </c>
      <c r="M5483" s="55">
        <v>2</v>
      </c>
      <c r="N5483" s="56" t="s">
        <v>16</v>
      </c>
      <c r="P5483" s="66"/>
      <c r="Q5483" s="53"/>
      <c r="R5483" s="53"/>
      <c r="S5483" s="53"/>
      <c r="T5483" s="53"/>
      <c r="U5483" s="53"/>
      <c r="V5483" s="53"/>
      <c r="W5483" s="53"/>
    </row>
    <row r="5484" spans="2:23" s="52" customFormat="1" ht="13" x14ac:dyDescent="0.3">
      <c r="B5484" s="53" t="s">
        <v>2848</v>
      </c>
      <c r="C5484" s="53" t="s">
        <v>196</v>
      </c>
      <c r="D5484" s="53" t="s">
        <v>3952</v>
      </c>
      <c r="E5484" s="53">
        <v>40.705669999999998</v>
      </c>
      <c r="F5484" s="53">
        <v>-6.3345900000000004</v>
      </c>
      <c r="G5484" s="54">
        <v>761.6857</v>
      </c>
      <c r="H5484" s="53">
        <v>58</v>
      </c>
      <c r="I5484" s="53">
        <v>33</v>
      </c>
      <c r="J5484" s="53">
        <v>25</v>
      </c>
      <c r="K5484" s="52">
        <v>770</v>
      </c>
      <c r="L5484" s="52">
        <v>-8.3143000000000029</v>
      </c>
      <c r="M5484" s="55">
        <v>2</v>
      </c>
      <c r="N5484" s="56" t="s">
        <v>16</v>
      </c>
      <c r="P5484" s="66"/>
      <c r="Q5484" s="53"/>
      <c r="R5484" s="53"/>
      <c r="S5484" s="53"/>
      <c r="T5484" s="53"/>
      <c r="U5484" s="53"/>
      <c r="V5484" s="53"/>
      <c r="W5484" s="53"/>
    </row>
    <row r="5485" spans="2:23" s="52" customFormat="1" ht="13" x14ac:dyDescent="0.3">
      <c r="B5485" s="53" t="s">
        <v>2848</v>
      </c>
      <c r="C5485" s="53" t="s">
        <v>196</v>
      </c>
      <c r="D5485" s="53" t="s">
        <v>3953</v>
      </c>
      <c r="E5485" s="53">
        <v>40.465249999999997</v>
      </c>
      <c r="F5485" s="53">
        <v>-6.041499</v>
      </c>
      <c r="G5485" s="54">
        <v>627.26009999999997</v>
      </c>
      <c r="H5485" s="53">
        <v>412</v>
      </c>
      <c r="I5485" s="53">
        <v>204</v>
      </c>
      <c r="J5485" s="53">
        <v>208</v>
      </c>
      <c r="K5485" s="52">
        <v>770</v>
      </c>
      <c r="L5485" s="52">
        <v>-142.73990000000003</v>
      </c>
      <c r="M5485" s="55">
        <v>2</v>
      </c>
      <c r="N5485" s="56" t="s">
        <v>16</v>
      </c>
      <c r="P5485" s="66"/>
      <c r="Q5485" s="53"/>
      <c r="R5485" s="53"/>
      <c r="S5485" s="53"/>
      <c r="T5485" s="53"/>
      <c r="U5485" s="53"/>
      <c r="V5485" s="53"/>
      <c r="W5485" s="53"/>
    </row>
    <row r="5486" spans="2:23" s="52" customFormat="1" ht="13" x14ac:dyDescent="0.3">
      <c r="B5486" s="53" t="s">
        <v>2848</v>
      </c>
      <c r="C5486" s="53" t="s">
        <v>196</v>
      </c>
      <c r="D5486" s="53" t="s">
        <v>3954</v>
      </c>
      <c r="E5486" s="53">
        <v>40.566279999999999</v>
      </c>
      <c r="F5486" s="53">
        <v>-6.0914650000000004</v>
      </c>
      <c r="G5486" s="54">
        <v>981.32100000000003</v>
      </c>
      <c r="H5486" s="53">
        <v>111</v>
      </c>
      <c r="I5486" s="53">
        <v>53</v>
      </c>
      <c r="J5486" s="53">
        <v>58</v>
      </c>
      <c r="K5486" s="52">
        <v>770</v>
      </c>
      <c r="L5486" s="52">
        <v>211.32100000000003</v>
      </c>
      <c r="M5486" s="55">
        <v>4</v>
      </c>
      <c r="N5486" s="56" t="s">
        <v>17</v>
      </c>
      <c r="P5486" s="66"/>
      <c r="Q5486" s="53"/>
      <c r="R5486" s="53"/>
      <c r="S5486" s="53"/>
      <c r="T5486" s="53"/>
      <c r="U5486" s="53"/>
      <c r="V5486" s="53"/>
      <c r="W5486" s="53"/>
    </row>
    <row r="5487" spans="2:23" s="52" customFormat="1" ht="13" x14ac:dyDescent="0.3">
      <c r="B5487" s="53" t="s">
        <v>2848</v>
      </c>
      <c r="C5487" s="53" t="s">
        <v>196</v>
      </c>
      <c r="D5487" s="53" t="s">
        <v>3955</v>
      </c>
      <c r="E5487" s="53">
        <v>41.130450000000003</v>
      </c>
      <c r="F5487" s="53">
        <v>-6.6543679999999998</v>
      </c>
      <c r="G5487" s="54">
        <v>701.70719999999994</v>
      </c>
      <c r="H5487" s="53">
        <v>96</v>
      </c>
      <c r="I5487" s="53">
        <v>58</v>
      </c>
      <c r="J5487" s="53">
        <v>38</v>
      </c>
      <c r="K5487" s="52">
        <v>770</v>
      </c>
      <c r="L5487" s="52">
        <v>-68.292800000000057</v>
      </c>
      <c r="M5487" s="55">
        <v>2</v>
      </c>
      <c r="N5487" s="56" t="s">
        <v>16</v>
      </c>
      <c r="P5487" s="66"/>
      <c r="Q5487" s="53"/>
      <c r="R5487" s="53"/>
      <c r="S5487" s="53"/>
      <c r="T5487" s="53"/>
      <c r="U5487" s="53"/>
      <c r="V5487" s="53"/>
      <c r="W5487" s="53"/>
    </row>
    <row r="5488" spans="2:23" s="52" customFormat="1" ht="13" x14ac:dyDescent="0.3">
      <c r="B5488" s="53" t="s">
        <v>2848</v>
      </c>
      <c r="C5488" s="53" t="s">
        <v>196</v>
      </c>
      <c r="D5488" s="53" t="s">
        <v>3956</v>
      </c>
      <c r="E5488" s="53">
        <v>40.974690000000002</v>
      </c>
      <c r="F5488" s="53">
        <v>-6.5859990000000002</v>
      </c>
      <c r="G5488" s="54">
        <v>680.73929999999996</v>
      </c>
      <c r="H5488" s="53">
        <v>223</v>
      </c>
      <c r="I5488" s="53">
        <v>118</v>
      </c>
      <c r="J5488" s="53">
        <v>105</v>
      </c>
      <c r="K5488" s="52">
        <v>770</v>
      </c>
      <c r="L5488" s="52">
        <v>-89.260700000000043</v>
      </c>
      <c r="M5488" s="55">
        <v>2</v>
      </c>
      <c r="N5488" s="56" t="s">
        <v>16</v>
      </c>
      <c r="P5488" s="66"/>
      <c r="Q5488" s="53"/>
      <c r="R5488" s="53"/>
      <c r="S5488" s="53"/>
      <c r="T5488" s="53"/>
      <c r="U5488" s="53"/>
      <c r="V5488" s="53"/>
      <c r="W5488" s="53"/>
    </row>
    <row r="5489" spans="2:23" s="52" customFormat="1" ht="13" x14ac:dyDescent="0.3">
      <c r="B5489" s="53" t="s">
        <v>2848</v>
      </c>
      <c r="C5489" s="53" t="s">
        <v>196</v>
      </c>
      <c r="D5489" s="53" t="s">
        <v>3957</v>
      </c>
      <c r="E5489" s="53">
        <v>40.327800000000003</v>
      </c>
      <c r="F5489" s="53">
        <v>-5.9163600000000001</v>
      </c>
      <c r="G5489" s="54">
        <v>988.48059999999998</v>
      </c>
      <c r="H5489" s="53">
        <v>500</v>
      </c>
      <c r="I5489" s="53">
        <v>256</v>
      </c>
      <c r="J5489" s="53">
        <v>244</v>
      </c>
      <c r="K5489" s="52">
        <v>770</v>
      </c>
      <c r="L5489" s="52">
        <v>218.48059999999998</v>
      </c>
      <c r="M5489" s="55">
        <v>4</v>
      </c>
      <c r="N5489" s="56" t="s">
        <v>17</v>
      </c>
      <c r="P5489" s="66"/>
      <c r="Q5489" s="53"/>
      <c r="R5489" s="53"/>
      <c r="S5489" s="53"/>
      <c r="T5489" s="53"/>
      <c r="U5489" s="53"/>
      <c r="V5489" s="53"/>
      <c r="W5489" s="53"/>
    </row>
    <row r="5490" spans="2:23" s="52" customFormat="1" ht="13" x14ac:dyDescent="0.3">
      <c r="B5490" s="53" t="s">
        <v>2848</v>
      </c>
      <c r="C5490" s="53" t="s">
        <v>196</v>
      </c>
      <c r="D5490" s="53" t="s">
        <v>3958</v>
      </c>
      <c r="E5490" s="53">
        <v>40.54325</v>
      </c>
      <c r="F5490" s="53">
        <v>-5.5811149999999996</v>
      </c>
      <c r="G5490" s="54">
        <v>1026.923</v>
      </c>
      <c r="H5490" s="53">
        <v>579</v>
      </c>
      <c r="I5490" s="53">
        <v>312</v>
      </c>
      <c r="J5490" s="53">
        <v>267</v>
      </c>
      <c r="K5490" s="52">
        <v>770</v>
      </c>
      <c r="L5490" s="52">
        <v>256.923</v>
      </c>
      <c r="M5490" s="55">
        <v>4</v>
      </c>
      <c r="N5490" s="56" t="s">
        <v>17</v>
      </c>
      <c r="P5490" s="66"/>
      <c r="Q5490" s="53"/>
      <c r="R5490" s="53"/>
      <c r="S5490" s="53"/>
      <c r="T5490" s="53"/>
      <c r="U5490" s="53"/>
      <c r="V5490" s="53"/>
      <c r="W5490" s="53"/>
    </row>
    <row r="5491" spans="2:23" s="52" customFormat="1" ht="13" x14ac:dyDescent="0.3">
      <c r="B5491" s="53" t="s">
        <v>2848</v>
      </c>
      <c r="C5491" s="53" t="s">
        <v>196</v>
      </c>
      <c r="D5491" s="53" t="s">
        <v>3959</v>
      </c>
      <c r="E5491" s="53">
        <v>40.649419999999999</v>
      </c>
      <c r="F5491" s="53">
        <v>-5.382174</v>
      </c>
      <c r="G5491" s="54">
        <v>1037.6030000000001</v>
      </c>
      <c r="H5491" s="53">
        <v>109</v>
      </c>
      <c r="I5491" s="53">
        <v>61</v>
      </c>
      <c r="J5491" s="53">
        <v>48</v>
      </c>
      <c r="K5491" s="52">
        <v>770</v>
      </c>
      <c r="L5491" s="52">
        <v>267.60300000000007</v>
      </c>
      <c r="M5491" s="55">
        <v>4</v>
      </c>
      <c r="N5491" s="56" t="s">
        <v>17</v>
      </c>
      <c r="P5491" s="66"/>
      <c r="Q5491" s="53"/>
      <c r="R5491" s="53"/>
      <c r="S5491" s="53"/>
      <c r="T5491" s="53"/>
      <c r="U5491" s="53"/>
      <c r="V5491" s="53"/>
      <c r="W5491" s="53"/>
    </row>
    <row r="5492" spans="2:23" s="52" customFormat="1" ht="13" x14ac:dyDescent="0.3">
      <c r="B5492" s="53" t="s">
        <v>2848</v>
      </c>
      <c r="C5492" s="53" t="s">
        <v>196</v>
      </c>
      <c r="D5492" s="53" t="s">
        <v>3960</v>
      </c>
      <c r="E5492" s="53">
        <v>40.576129999999999</v>
      </c>
      <c r="F5492" s="53">
        <v>-6.0609390000000003</v>
      </c>
      <c r="G5492" s="54">
        <v>1066.9100000000001</v>
      </c>
      <c r="H5492" s="53">
        <v>35</v>
      </c>
      <c r="I5492" s="53">
        <v>20</v>
      </c>
      <c r="J5492" s="53">
        <v>15</v>
      </c>
      <c r="K5492" s="52">
        <v>770</v>
      </c>
      <c r="L5492" s="52">
        <v>296.91000000000008</v>
      </c>
      <c r="M5492" s="55">
        <v>4</v>
      </c>
      <c r="N5492" s="56" t="s">
        <v>17</v>
      </c>
      <c r="P5492" s="66"/>
      <c r="Q5492" s="53"/>
      <c r="R5492" s="53"/>
      <c r="S5492" s="53"/>
      <c r="T5492" s="53"/>
      <c r="U5492" s="53"/>
      <c r="V5492" s="53"/>
      <c r="W5492" s="53"/>
    </row>
    <row r="5493" spans="2:23" s="52" customFormat="1" ht="13" x14ac:dyDescent="0.3">
      <c r="B5493" s="53" t="s">
        <v>2848</v>
      </c>
      <c r="C5493" s="53" t="s">
        <v>196</v>
      </c>
      <c r="D5493" s="53" t="s">
        <v>3961</v>
      </c>
      <c r="E5493" s="53">
        <v>40.962739999999997</v>
      </c>
      <c r="F5493" s="53">
        <v>-6.263782</v>
      </c>
      <c r="G5493" s="54">
        <v>774.09860000000003</v>
      </c>
      <c r="H5493" s="53">
        <v>328</v>
      </c>
      <c r="I5493" s="53">
        <v>163</v>
      </c>
      <c r="J5493" s="53">
        <v>165</v>
      </c>
      <c r="K5493" s="52">
        <v>770</v>
      </c>
      <c r="L5493" s="52">
        <v>4.0986000000000331</v>
      </c>
      <c r="M5493" s="55">
        <v>2</v>
      </c>
      <c r="N5493" s="56" t="s">
        <v>16</v>
      </c>
      <c r="P5493" s="66"/>
      <c r="Q5493" s="53"/>
      <c r="R5493" s="53"/>
      <c r="S5493" s="53"/>
      <c r="T5493" s="53"/>
      <c r="U5493" s="53"/>
      <c r="V5493" s="53"/>
      <c r="W5493" s="53"/>
    </row>
    <row r="5494" spans="2:23" s="52" customFormat="1" ht="13" x14ac:dyDescent="0.3">
      <c r="B5494" s="53" t="s">
        <v>2848</v>
      </c>
      <c r="C5494" s="53" t="s">
        <v>196</v>
      </c>
      <c r="D5494" s="53" t="s">
        <v>3962</v>
      </c>
      <c r="E5494" s="53">
        <v>40.597149999999999</v>
      </c>
      <c r="F5494" s="53">
        <v>-6.5227750000000002</v>
      </c>
      <c r="G5494" s="54">
        <v>642.40300000000002</v>
      </c>
      <c r="H5494" s="53">
        <v>14080</v>
      </c>
      <c r="I5494" s="53">
        <v>6844</v>
      </c>
      <c r="J5494" s="53">
        <v>7236</v>
      </c>
      <c r="K5494" s="52">
        <v>770</v>
      </c>
      <c r="L5494" s="52">
        <v>-127.59699999999998</v>
      </c>
      <c r="M5494" s="55">
        <v>2</v>
      </c>
      <c r="N5494" s="56" t="s">
        <v>16</v>
      </c>
      <c r="P5494" s="66"/>
      <c r="Q5494" s="53"/>
      <c r="R5494" s="53"/>
      <c r="S5494" s="53"/>
      <c r="T5494" s="53"/>
      <c r="U5494" s="53"/>
      <c r="V5494" s="53"/>
      <c r="W5494" s="53"/>
    </row>
    <row r="5495" spans="2:23" s="52" customFormat="1" ht="13" x14ac:dyDescent="0.3">
      <c r="B5495" s="53" t="s">
        <v>2848</v>
      </c>
      <c r="C5495" s="53" t="s">
        <v>196</v>
      </c>
      <c r="D5495" s="53" t="s">
        <v>3963</v>
      </c>
      <c r="E5495" s="53">
        <v>40.877780000000001</v>
      </c>
      <c r="F5495" s="53">
        <v>-5.3634120000000003</v>
      </c>
      <c r="G5495" s="54">
        <v>835.97969999999998</v>
      </c>
      <c r="H5495" s="53">
        <v>124</v>
      </c>
      <c r="I5495" s="53">
        <v>63</v>
      </c>
      <c r="J5495" s="53">
        <v>61</v>
      </c>
      <c r="K5495" s="52">
        <v>770</v>
      </c>
      <c r="L5495" s="52">
        <v>65.97969999999998</v>
      </c>
      <c r="M5495" s="55">
        <v>2</v>
      </c>
      <c r="N5495" s="56" t="s">
        <v>16</v>
      </c>
      <c r="P5495" s="66"/>
      <c r="Q5495" s="53"/>
      <c r="R5495" s="53"/>
      <c r="S5495" s="53"/>
      <c r="T5495" s="53"/>
      <c r="U5495" s="53"/>
      <c r="V5495" s="53"/>
      <c r="W5495" s="53"/>
    </row>
    <row r="5496" spans="2:23" s="52" customFormat="1" ht="13" x14ac:dyDescent="0.3">
      <c r="B5496" s="53" t="s">
        <v>2848</v>
      </c>
      <c r="C5496" s="53" t="s">
        <v>196</v>
      </c>
      <c r="D5496" s="53" t="s">
        <v>3964</v>
      </c>
      <c r="E5496" s="53">
        <v>40.399430000000002</v>
      </c>
      <c r="F5496" s="53">
        <v>-5.9565049999999999</v>
      </c>
      <c r="G5496" s="54">
        <v>832.63149999999996</v>
      </c>
      <c r="H5496" s="53">
        <v>211</v>
      </c>
      <c r="I5496" s="53">
        <v>118</v>
      </c>
      <c r="J5496" s="53">
        <v>93</v>
      </c>
      <c r="K5496" s="52">
        <v>770</v>
      </c>
      <c r="L5496" s="52">
        <v>62.63149999999996</v>
      </c>
      <c r="M5496" s="55">
        <v>2</v>
      </c>
      <c r="N5496" s="56" t="s">
        <v>16</v>
      </c>
      <c r="P5496" s="66"/>
      <c r="Q5496" s="53"/>
      <c r="R5496" s="53"/>
      <c r="S5496" s="53"/>
      <c r="T5496" s="53"/>
      <c r="U5496" s="53"/>
      <c r="V5496" s="53"/>
      <c r="W5496" s="53"/>
    </row>
    <row r="5497" spans="2:23" s="52" customFormat="1" ht="13" x14ac:dyDescent="0.3">
      <c r="B5497" s="53" t="s">
        <v>2848</v>
      </c>
      <c r="C5497" s="53" t="s">
        <v>196</v>
      </c>
      <c r="D5497" s="53" t="s">
        <v>3965</v>
      </c>
      <c r="E5497" s="53">
        <v>40.950679999999998</v>
      </c>
      <c r="F5497" s="53">
        <v>-5.4058799999999998</v>
      </c>
      <c r="G5497" s="54">
        <v>829.89610000000005</v>
      </c>
      <c r="H5497" s="53">
        <v>128</v>
      </c>
      <c r="I5497" s="53">
        <v>75</v>
      </c>
      <c r="J5497" s="53">
        <v>53</v>
      </c>
      <c r="K5497" s="52">
        <v>770</v>
      </c>
      <c r="L5497" s="52">
        <v>59.896100000000047</v>
      </c>
      <c r="M5497" s="55">
        <v>2</v>
      </c>
      <c r="N5497" s="56" t="s">
        <v>16</v>
      </c>
      <c r="P5497" s="66"/>
      <c r="Q5497" s="53"/>
      <c r="R5497" s="53"/>
      <c r="S5497" s="53"/>
      <c r="T5497" s="53"/>
      <c r="U5497" s="53"/>
      <c r="V5497" s="53"/>
      <c r="W5497" s="53"/>
    </row>
    <row r="5498" spans="2:23" s="52" customFormat="1" ht="13" x14ac:dyDescent="0.3">
      <c r="B5498" s="53" t="s">
        <v>2848</v>
      </c>
      <c r="C5498" s="53" t="s">
        <v>196</v>
      </c>
      <c r="D5498" s="53" t="s">
        <v>3966</v>
      </c>
      <c r="E5498" s="53">
        <v>40.468359999999997</v>
      </c>
      <c r="F5498" s="53">
        <v>-5.8880420000000004</v>
      </c>
      <c r="G5498" s="54">
        <v>879.35820000000001</v>
      </c>
      <c r="H5498" s="53">
        <v>200</v>
      </c>
      <c r="I5498" s="53">
        <v>105</v>
      </c>
      <c r="J5498" s="53">
        <v>95</v>
      </c>
      <c r="K5498" s="52">
        <v>770</v>
      </c>
      <c r="L5498" s="52">
        <v>109.35820000000001</v>
      </c>
      <c r="M5498" s="55">
        <v>2</v>
      </c>
      <c r="N5498" s="56" t="s">
        <v>16</v>
      </c>
      <c r="P5498" s="66"/>
      <c r="Q5498" s="53"/>
      <c r="R5498" s="53"/>
      <c r="S5498" s="53"/>
      <c r="T5498" s="53"/>
      <c r="U5498" s="53"/>
      <c r="V5498" s="53"/>
      <c r="W5498" s="53"/>
    </row>
    <row r="5499" spans="2:23" s="52" customFormat="1" ht="13" x14ac:dyDescent="0.3">
      <c r="B5499" s="53" t="s">
        <v>2848</v>
      </c>
      <c r="C5499" s="53" t="s">
        <v>196</v>
      </c>
      <c r="D5499" s="53" t="s">
        <v>3967</v>
      </c>
      <c r="E5499" s="53">
        <v>40.891750000000002</v>
      </c>
      <c r="F5499" s="53">
        <v>-6.3073480000000002</v>
      </c>
      <c r="G5499" s="54">
        <v>727.96209999999996</v>
      </c>
      <c r="H5499" s="53">
        <v>502</v>
      </c>
      <c r="I5499" s="53">
        <v>264</v>
      </c>
      <c r="J5499" s="53">
        <v>238</v>
      </c>
      <c r="K5499" s="52">
        <v>770</v>
      </c>
      <c r="L5499" s="52">
        <v>-42.037900000000036</v>
      </c>
      <c r="M5499" s="55">
        <v>2</v>
      </c>
      <c r="N5499" s="56" t="s">
        <v>16</v>
      </c>
      <c r="P5499" s="66"/>
      <c r="Q5499" s="53"/>
      <c r="R5499" s="53"/>
      <c r="S5499" s="53"/>
      <c r="T5499" s="53"/>
      <c r="U5499" s="53"/>
      <c r="V5499" s="53"/>
      <c r="W5499" s="53"/>
    </row>
    <row r="5500" spans="2:23" s="52" customFormat="1" ht="13" x14ac:dyDescent="0.3">
      <c r="B5500" s="53" t="s">
        <v>2848</v>
      </c>
      <c r="C5500" s="53" t="s">
        <v>196</v>
      </c>
      <c r="D5500" s="53" t="s">
        <v>3968</v>
      </c>
      <c r="E5500" s="53">
        <v>40.642420000000001</v>
      </c>
      <c r="F5500" s="53">
        <v>-6.314597</v>
      </c>
      <c r="G5500" s="54">
        <v>827.72720000000004</v>
      </c>
      <c r="H5500" s="53">
        <v>165</v>
      </c>
      <c r="I5500" s="53">
        <v>90</v>
      </c>
      <c r="J5500" s="53">
        <v>75</v>
      </c>
      <c r="K5500" s="52">
        <v>770</v>
      </c>
      <c r="L5500" s="52">
        <v>57.727200000000039</v>
      </c>
      <c r="M5500" s="55">
        <v>2</v>
      </c>
      <c r="N5500" s="56" t="s">
        <v>16</v>
      </c>
      <c r="P5500" s="66"/>
      <c r="Q5500" s="53"/>
      <c r="R5500" s="53"/>
      <c r="S5500" s="53"/>
      <c r="T5500" s="53"/>
      <c r="U5500" s="53"/>
      <c r="V5500" s="53"/>
      <c r="W5500" s="53"/>
    </row>
    <row r="5501" spans="2:23" s="52" customFormat="1" ht="13" x14ac:dyDescent="0.3">
      <c r="B5501" s="53" t="s">
        <v>2848</v>
      </c>
      <c r="C5501" s="53" t="s">
        <v>196</v>
      </c>
      <c r="D5501" s="53" t="s">
        <v>3969</v>
      </c>
      <c r="E5501" s="53">
        <v>41.012659999999997</v>
      </c>
      <c r="F5501" s="53">
        <v>-6.0334490000000001</v>
      </c>
      <c r="G5501" s="54">
        <v>847.00229999999999</v>
      </c>
      <c r="H5501" s="53">
        <v>81</v>
      </c>
      <c r="I5501" s="53">
        <v>37</v>
      </c>
      <c r="J5501" s="53">
        <v>44</v>
      </c>
      <c r="K5501" s="52">
        <v>770</v>
      </c>
      <c r="L5501" s="52">
        <v>77.002299999999991</v>
      </c>
      <c r="M5501" s="55">
        <v>2</v>
      </c>
      <c r="N5501" s="56" t="s">
        <v>16</v>
      </c>
      <c r="P5501" s="66"/>
      <c r="Q5501" s="53"/>
      <c r="R5501" s="53"/>
      <c r="S5501" s="53"/>
      <c r="T5501" s="53"/>
      <c r="U5501" s="53"/>
      <c r="V5501" s="53"/>
      <c r="W5501" s="53"/>
    </row>
    <row r="5502" spans="2:23" s="52" customFormat="1" ht="13" x14ac:dyDescent="0.3">
      <c r="B5502" s="53" t="s">
        <v>2848</v>
      </c>
      <c r="C5502" s="53" t="s">
        <v>196</v>
      </c>
      <c r="D5502" s="53" t="s">
        <v>3970</v>
      </c>
      <c r="E5502" s="53">
        <v>40.960740000000001</v>
      </c>
      <c r="F5502" s="53">
        <v>-5.7465979999999997</v>
      </c>
      <c r="G5502" s="54">
        <v>825.19749999999999</v>
      </c>
      <c r="H5502" s="53">
        <v>1493</v>
      </c>
      <c r="I5502" s="53">
        <v>782</v>
      </c>
      <c r="J5502" s="53">
        <v>711</v>
      </c>
      <c r="K5502" s="52">
        <v>770</v>
      </c>
      <c r="L5502" s="52">
        <v>55.197499999999991</v>
      </c>
      <c r="M5502" s="55">
        <v>2</v>
      </c>
      <c r="N5502" s="56" t="s">
        <v>16</v>
      </c>
      <c r="P5502" s="66"/>
      <c r="Q5502" s="53"/>
      <c r="R5502" s="53"/>
      <c r="S5502" s="53"/>
      <c r="T5502" s="53"/>
      <c r="U5502" s="53"/>
      <c r="V5502" s="53"/>
      <c r="W5502" s="53"/>
    </row>
    <row r="5503" spans="2:23" s="52" customFormat="1" ht="13" x14ac:dyDescent="0.3">
      <c r="B5503" s="53" t="s">
        <v>2848</v>
      </c>
      <c r="C5503" s="53" t="s">
        <v>196</v>
      </c>
      <c r="D5503" s="53" t="s">
        <v>3971</v>
      </c>
      <c r="E5503" s="53">
        <v>40.766489999999997</v>
      </c>
      <c r="F5503" s="53">
        <v>-5.5390449999999998</v>
      </c>
      <c r="G5503" s="54">
        <v>814.85640000000001</v>
      </c>
      <c r="H5503" s="53">
        <v>163</v>
      </c>
      <c r="I5503" s="53">
        <v>90</v>
      </c>
      <c r="J5503" s="53">
        <v>73</v>
      </c>
      <c r="K5503" s="52">
        <v>770</v>
      </c>
      <c r="L5503" s="52">
        <v>44.856400000000008</v>
      </c>
      <c r="M5503" s="55">
        <v>2</v>
      </c>
      <c r="N5503" s="56" t="s">
        <v>16</v>
      </c>
      <c r="P5503" s="66"/>
      <c r="Q5503" s="53"/>
      <c r="R5503" s="53"/>
      <c r="S5503" s="53"/>
      <c r="T5503" s="53"/>
      <c r="U5503" s="53"/>
      <c r="V5503" s="53"/>
      <c r="W5503" s="53"/>
    </row>
    <row r="5504" spans="2:23" s="52" customFormat="1" ht="13" x14ac:dyDescent="0.3">
      <c r="B5504" s="53" t="s">
        <v>2848</v>
      </c>
      <c r="C5504" s="53" t="s">
        <v>196</v>
      </c>
      <c r="D5504" s="53" t="s">
        <v>3972</v>
      </c>
      <c r="E5504" s="53">
        <v>41.013910000000003</v>
      </c>
      <c r="F5504" s="53">
        <v>-6.0928810000000002</v>
      </c>
      <c r="G5504" s="54">
        <v>803.71029999999996</v>
      </c>
      <c r="H5504" s="53">
        <v>139</v>
      </c>
      <c r="I5504" s="53">
        <v>78</v>
      </c>
      <c r="J5504" s="53">
        <v>61</v>
      </c>
      <c r="K5504" s="52">
        <v>770</v>
      </c>
      <c r="L5504" s="52">
        <v>33.710299999999961</v>
      </c>
      <c r="M5504" s="55">
        <v>2</v>
      </c>
      <c r="N5504" s="56" t="s">
        <v>16</v>
      </c>
      <c r="P5504" s="66"/>
      <c r="Q5504" s="53"/>
      <c r="R5504" s="53"/>
      <c r="S5504" s="53"/>
      <c r="T5504" s="53"/>
      <c r="U5504" s="53"/>
      <c r="V5504" s="53"/>
      <c r="W5504" s="53"/>
    </row>
    <row r="5505" spans="2:23" s="52" customFormat="1" ht="13" x14ac:dyDescent="0.3">
      <c r="B5505" s="53" t="s">
        <v>2848</v>
      </c>
      <c r="C5505" s="53" t="s">
        <v>196</v>
      </c>
      <c r="D5505" s="53" t="s">
        <v>3973</v>
      </c>
      <c r="E5505" s="53">
        <v>41.013910000000003</v>
      </c>
      <c r="F5505" s="53">
        <v>-6.0928810000000002</v>
      </c>
      <c r="G5505" s="54">
        <v>803.71029999999996</v>
      </c>
      <c r="H5505" s="53">
        <v>124</v>
      </c>
      <c r="I5505" s="53">
        <v>64</v>
      </c>
      <c r="J5505" s="53">
        <v>60</v>
      </c>
      <c r="K5505" s="52">
        <v>770</v>
      </c>
      <c r="L5505" s="52">
        <v>33.710299999999961</v>
      </c>
      <c r="M5505" s="55">
        <v>2</v>
      </c>
      <c r="N5505" s="56" t="s">
        <v>16</v>
      </c>
      <c r="P5505" s="66"/>
      <c r="Q5505" s="53"/>
      <c r="R5505" s="53"/>
      <c r="S5505" s="53"/>
      <c r="T5505" s="53"/>
      <c r="U5505" s="53"/>
      <c r="V5505" s="53"/>
      <c r="W5505" s="53"/>
    </row>
    <row r="5506" spans="2:23" s="52" customFormat="1" ht="13" x14ac:dyDescent="0.3">
      <c r="B5506" s="53" t="s">
        <v>2848</v>
      </c>
      <c r="C5506" s="53" t="s">
        <v>196</v>
      </c>
      <c r="D5506" s="53" t="s">
        <v>3974</v>
      </c>
      <c r="E5506" s="53">
        <v>40.934579999999997</v>
      </c>
      <c r="F5506" s="53">
        <v>-5.4720839999999997</v>
      </c>
      <c r="G5506" s="54">
        <v>791.90909999999997</v>
      </c>
      <c r="H5506" s="53">
        <v>624</v>
      </c>
      <c r="I5506" s="53">
        <v>317</v>
      </c>
      <c r="J5506" s="53">
        <v>307</v>
      </c>
      <c r="K5506" s="52">
        <v>770</v>
      </c>
      <c r="L5506" s="52">
        <v>21.909099999999967</v>
      </c>
      <c r="M5506" s="55">
        <v>2</v>
      </c>
      <c r="N5506" s="56" t="s">
        <v>16</v>
      </c>
      <c r="P5506" s="66"/>
      <c r="Q5506" s="53"/>
      <c r="R5506" s="53"/>
      <c r="S5506" s="53"/>
      <c r="T5506" s="53"/>
      <c r="U5506" s="53"/>
      <c r="V5506" s="53"/>
      <c r="W5506" s="53"/>
    </row>
    <row r="5507" spans="2:23" s="52" customFormat="1" ht="13" x14ac:dyDescent="0.3">
      <c r="B5507" s="53" t="s">
        <v>2848</v>
      </c>
      <c r="C5507" s="53" t="s">
        <v>196</v>
      </c>
      <c r="D5507" s="53" t="s">
        <v>3975</v>
      </c>
      <c r="E5507" s="53">
        <v>40.771349999999998</v>
      </c>
      <c r="F5507" s="53">
        <v>-5.5587299999999997</v>
      </c>
      <c r="G5507" s="54">
        <v>817.28359999999998</v>
      </c>
      <c r="H5507" s="53">
        <v>261</v>
      </c>
      <c r="I5507" s="53">
        <v>128</v>
      </c>
      <c r="J5507" s="53">
        <v>133</v>
      </c>
      <c r="K5507" s="52">
        <v>770</v>
      </c>
      <c r="L5507" s="52">
        <v>47.283599999999979</v>
      </c>
      <c r="M5507" s="55">
        <v>2</v>
      </c>
      <c r="N5507" s="56" t="s">
        <v>16</v>
      </c>
      <c r="P5507" s="66"/>
      <c r="Q5507" s="53"/>
      <c r="R5507" s="53"/>
      <c r="S5507" s="53"/>
      <c r="T5507" s="53"/>
      <c r="U5507" s="53"/>
      <c r="V5507" s="53"/>
      <c r="W5507" s="53"/>
    </row>
    <row r="5508" spans="2:23" s="52" customFormat="1" ht="13" x14ac:dyDescent="0.3">
      <c r="B5508" s="53" t="s">
        <v>2848</v>
      </c>
      <c r="C5508" s="53" t="s">
        <v>196</v>
      </c>
      <c r="D5508" s="53" t="s">
        <v>3976</v>
      </c>
      <c r="E5508" s="53">
        <v>41.030079999999998</v>
      </c>
      <c r="F5508" s="53">
        <v>-6.5325480000000002</v>
      </c>
      <c r="G5508" s="54">
        <v>708.76990000000001</v>
      </c>
      <c r="H5508" s="53">
        <v>230</v>
      </c>
      <c r="I5508" s="53">
        <v>119</v>
      </c>
      <c r="J5508" s="53">
        <v>111</v>
      </c>
      <c r="K5508" s="52">
        <v>770</v>
      </c>
      <c r="L5508" s="52">
        <v>-61.230099999999993</v>
      </c>
      <c r="M5508" s="55">
        <v>2</v>
      </c>
      <c r="N5508" s="56" t="s">
        <v>16</v>
      </c>
      <c r="P5508" s="66"/>
      <c r="Q5508" s="53"/>
      <c r="R5508" s="53"/>
      <c r="S5508" s="53"/>
      <c r="T5508" s="53"/>
      <c r="U5508" s="53"/>
      <c r="V5508" s="53"/>
      <c r="W5508" s="53"/>
    </row>
    <row r="5509" spans="2:23" s="52" customFormat="1" ht="13" x14ac:dyDescent="0.3">
      <c r="B5509" s="53" t="s">
        <v>2848</v>
      </c>
      <c r="C5509" s="53" t="s">
        <v>196</v>
      </c>
      <c r="D5509" s="53" t="s">
        <v>3977</v>
      </c>
      <c r="E5509" s="53">
        <v>40.590989999999998</v>
      </c>
      <c r="F5509" s="53">
        <v>-5.8047719999999998</v>
      </c>
      <c r="G5509" s="54">
        <v>923.65030000000002</v>
      </c>
      <c r="H5509" s="53">
        <v>264</v>
      </c>
      <c r="I5509" s="53">
        <v>141</v>
      </c>
      <c r="J5509" s="53">
        <v>123</v>
      </c>
      <c r="K5509" s="52">
        <v>770</v>
      </c>
      <c r="L5509" s="52">
        <v>153.65030000000002</v>
      </c>
      <c r="M5509" s="55">
        <v>2</v>
      </c>
      <c r="N5509" s="56" t="s">
        <v>16</v>
      </c>
      <c r="P5509" s="66"/>
      <c r="Q5509" s="53"/>
      <c r="R5509" s="53"/>
      <c r="S5509" s="53"/>
      <c r="T5509" s="53"/>
      <c r="U5509" s="53"/>
      <c r="V5509" s="53"/>
      <c r="W5509" s="53"/>
    </row>
    <row r="5510" spans="2:23" s="52" customFormat="1" ht="13" x14ac:dyDescent="0.3">
      <c r="B5510" s="53" t="s">
        <v>2848</v>
      </c>
      <c r="C5510" s="53" t="s">
        <v>196</v>
      </c>
      <c r="D5510" s="53" t="s">
        <v>3978</v>
      </c>
      <c r="E5510" s="53">
        <v>40.616770000000002</v>
      </c>
      <c r="F5510" s="53">
        <v>-5.955336</v>
      </c>
      <c r="G5510" s="54">
        <v>958.32820000000004</v>
      </c>
      <c r="H5510" s="53">
        <v>276</v>
      </c>
      <c r="I5510" s="53">
        <v>150</v>
      </c>
      <c r="J5510" s="53">
        <v>126</v>
      </c>
      <c r="K5510" s="52">
        <v>770</v>
      </c>
      <c r="L5510" s="52">
        <v>188.32820000000004</v>
      </c>
      <c r="M5510" s="55">
        <v>2</v>
      </c>
      <c r="N5510" s="56" t="s">
        <v>16</v>
      </c>
      <c r="P5510" s="66"/>
      <c r="Q5510" s="53"/>
      <c r="R5510" s="53"/>
      <c r="S5510" s="53"/>
      <c r="T5510" s="53"/>
      <c r="U5510" s="53"/>
      <c r="V5510" s="53"/>
      <c r="W5510" s="53"/>
    </row>
    <row r="5511" spans="2:23" s="52" customFormat="1" ht="13" x14ac:dyDescent="0.3">
      <c r="B5511" s="53" t="s">
        <v>2848</v>
      </c>
      <c r="C5511" s="53" t="s">
        <v>196</v>
      </c>
      <c r="D5511" s="53" t="s">
        <v>3979</v>
      </c>
      <c r="E5511" s="53">
        <v>41.062550000000002</v>
      </c>
      <c r="F5511" s="53">
        <v>-6.2859790000000002</v>
      </c>
      <c r="G5511" s="54">
        <v>785.39800000000002</v>
      </c>
      <c r="H5511" s="53">
        <v>41</v>
      </c>
      <c r="I5511" s="53">
        <v>22</v>
      </c>
      <c r="J5511" s="53">
        <v>19</v>
      </c>
      <c r="K5511" s="52">
        <v>770</v>
      </c>
      <c r="L5511" s="52">
        <v>15.398000000000025</v>
      </c>
      <c r="M5511" s="55">
        <v>2</v>
      </c>
      <c r="N5511" s="56" t="s">
        <v>16</v>
      </c>
      <c r="P5511" s="66"/>
      <c r="Q5511" s="53"/>
      <c r="R5511" s="53"/>
      <c r="S5511" s="53"/>
      <c r="T5511" s="53"/>
      <c r="U5511" s="53"/>
      <c r="V5511" s="53"/>
      <c r="W5511" s="53"/>
    </row>
    <row r="5512" spans="2:23" s="52" customFormat="1" ht="13" x14ac:dyDescent="0.3">
      <c r="B5512" s="53" t="s">
        <v>2848</v>
      </c>
      <c r="C5512" s="53" t="s">
        <v>196</v>
      </c>
      <c r="D5512" s="53" t="s">
        <v>3980</v>
      </c>
      <c r="E5512" s="53">
        <v>40.563490000000002</v>
      </c>
      <c r="F5512" s="53">
        <v>-6.716844</v>
      </c>
      <c r="G5512" s="54">
        <v>698.60360000000003</v>
      </c>
      <c r="H5512" s="53">
        <v>281</v>
      </c>
      <c r="I5512" s="53">
        <v>144</v>
      </c>
      <c r="J5512" s="53">
        <v>137</v>
      </c>
      <c r="K5512" s="52">
        <v>770</v>
      </c>
      <c r="L5512" s="52">
        <v>-71.396399999999971</v>
      </c>
      <c r="M5512" s="55">
        <v>2</v>
      </c>
      <c r="N5512" s="56" t="s">
        <v>16</v>
      </c>
      <c r="P5512" s="66"/>
      <c r="Q5512" s="53"/>
      <c r="R5512" s="53"/>
      <c r="S5512" s="53"/>
      <c r="T5512" s="53"/>
      <c r="U5512" s="53"/>
      <c r="V5512" s="53"/>
      <c r="W5512" s="53"/>
    </row>
    <row r="5513" spans="2:23" s="52" customFormat="1" ht="13" x14ac:dyDescent="0.3">
      <c r="B5513" s="53" t="s">
        <v>2848</v>
      </c>
      <c r="C5513" s="53" t="s">
        <v>196</v>
      </c>
      <c r="D5513" s="53" t="s">
        <v>3981</v>
      </c>
      <c r="E5513" s="53">
        <v>41.107239999999997</v>
      </c>
      <c r="F5513" s="53">
        <v>-5.4244380000000003</v>
      </c>
      <c r="G5513" s="54">
        <v>799.15309999999999</v>
      </c>
      <c r="H5513" s="53">
        <v>302</v>
      </c>
      <c r="I5513" s="53">
        <v>159</v>
      </c>
      <c r="J5513" s="53">
        <v>143</v>
      </c>
      <c r="K5513" s="52">
        <v>770</v>
      </c>
      <c r="L5513" s="52">
        <v>29.153099999999995</v>
      </c>
      <c r="M5513" s="55">
        <v>2</v>
      </c>
      <c r="N5513" s="56" t="s">
        <v>16</v>
      </c>
      <c r="P5513" s="66"/>
      <c r="Q5513" s="53"/>
      <c r="R5513" s="53"/>
      <c r="S5513" s="53"/>
      <c r="T5513" s="53"/>
      <c r="U5513" s="53"/>
      <c r="V5513" s="53"/>
      <c r="W5513" s="53"/>
    </row>
    <row r="5514" spans="2:23" s="52" customFormat="1" ht="13" x14ac:dyDescent="0.3">
      <c r="B5514" s="53" t="s">
        <v>2848</v>
      </c>
      <c r="C5514" s="53" t="s">
        <v>196</v>
      </c>
      <c r="D5514" s="53" t="s">
        <v>3982</v>
      </c>
      <c r="E5514" s="53">
        <v>41.02684</v>
      </c>
      <c r="F5514" s="53">
        <v>-5.7608490000000003</v>
      </c>
      <c r="G5514" s="54">
        <v>767.7192</v>
      </c>
      <c r="H5514" s="53">
        <v>283</v>
      </c>
      <c r="I5514" s="53">
        <v>151</v>
      </c>
      <c r="J5514" s="53">
        <v>132</v>
      </c>
      <c r="K5514" s="52">
        <v>770</v>
      </c>
      <c r="L5514" s="52">
        <v>-2.2807999999999993</v>
      </c>
      <c r="M5514" s="55">
        <v>2</v>
      </c>
      <c r="N5514" s="56" t="s">
        <v>16</v>
      </c>
      <c r="P5514" s="66"/>
      <c r="Q5514" s="53"/>
      <c r="R5514" s="53"/>
      <c r="S5514" s="53"/>
      <c r="T5514" s="53"/>
      <c r="U5514" s="53"/>
      <c r="V5514" s="53"/>
      <c r="W5514" s="53"/>
    </row>
    <row r="5515" spans="2:23" s="52" customFormat="1" ht="13" x14ac:dyDescent="0.3">
      <c r="B5515" s="53" t="s">
        <v>2848</v>
      </c>
      <c r="C5515" s="53" t="s">
        <v>196</v>
      </c>
      <c r="D5515" s="53" t="s">
        <v>3983</v>
      </c>
      <c r="E5515" s="53">
        <v>41.097009999999997</v>
      </c>
      <c r="F5515" s="53">
        <v>-5.7494909999999999</v>
      </c>
      <c r="G5515" s="54">
        <v>792</v>
      </c>
      <c r="H5515" s="53">
        <v>209</v>
      </c>
      <c r="I5515" s="53">
        <v>112</v>
      </c>
      <c r="J5515" s="53">
        <v>97</v>
      </c>
      <c r="K5515" s="52">
        <v>770</v>
      </c>
      <c r="L5515" s="52">
        <v>22</v>
      </c>
      <c r="M5515" s="55">
        <v>2</v>
      </c>
      <c r="N5515" s="56" t="s">
        <v>16</v>
      </c>
      <c r="P5515" s="66"/>
      <c r="Q5515" s="53"/>
      <c r="R5515" s="53"/>
      <c r="S5515" s="53"/>
      <c r="T5515" s="53"/>
      <c r="U5515" s="53"/>
      <c r="V5515" s="53"/>
      <c r="W5515" s="53"/>
    </row>
    <row r="5516" spans="2:23" s="52" customFormat="1" ht="13" x14ac:dyDescent="0.3">
      <c r="B5516" s="53" t="s">
        <v>2848</v>
      </c>
      <c r="C5516" s="53" t="s">
        <v>196</v>
      </c>
      <c r="D5516" s="53" t="s">
        <v>3984</v>
      </c>
      <c r="E5516" s="53">
        <v>40.658360000000002</v>
      </c>
      <c r="F5516" s="53">
        <v>-5.7844280000000001</v>
      </c>
      <c r="G5516" s="54">
        <v>969.74090000000001</v>
      </c>
      <c r="H5516" s="53">
        <v>230</v>
      </c>
      <c r="I5516" s="53">
        <v>124</v>
      </c>
      <c r="J5516" s="53">
        <v>106</v>
      </c>
      <c r="K5516" s="52">
        <v>770</v>
      </c>
      <c r="L5516" s="52">
        <v>199.74090000000001</v>
      </c>
      <c r="M5516" s="55">
        <v>2</v>
      </c>
      <c r="N5516" s="56" t="s">
        <v>16</v>
      </c>
      <c r="P5516" s="66"/>
      <c r="Q5516" s="53"/>
      <c r="R5516" s="53"/>
      <c r="S5516" s="53"/>
      <c r="T5516" s="53"/>
      <c r="U5516" s="53"/>
      <c r="V5516" s="53"/>
      <c r="W5516" s="53"/>
    </row>
    <row r="5517" spans="2:23" s="52" customFormat="1" ht="13" x14ac:dyDescent="0.3">
      <c r="B5517" s="53" t="s">
        <v>2848</v>
      </c>
      <c r="C5517" s="53" t="s">
        <v>196</v>
      </c>
      <c r="D5517" s="53" t="s">
        <v>3985</v>
      </c>
      <c r="E5517" s="53">
        <v>40.987920000000003</v>
      </c>
      <c r="F5517" s="53">
        <v>-6.8671239999999996</v>
      </c>
      <c r="G5517" s="54">
        <v>524.06320000000005</v>
      </c>
      <c r="H5517" s="53">
        <v>445</v>
      </c>
      <c r="I5517" s="53">
        <v>227</v>
      </c>
      <c r="J5517" s="53">
        <v>218</v>
      </c>
      <c r="K5517" s="52">
        <v>770</v>
      </c>
      <c r="L5517" s="52">
        <v>-245.93679999999995</v>
      </c>
      <c r="M5517" s="55">
        <v>2</v>
      </c>
      <c r="N5517" s="56" t="s">
        <v>16</v>
      </c>
      <c r="P5517" s="66"/>
      <c r="Q5517" s="53"/>
      <c r="R5517" s="53"/>
      <c r="S5517" s="53"/>
      <c r="T5517" s="53"/>
      <c r="U5517" s="53"/>
      <c r="V5517" s="53"/>
      <c r="W5517" s="53"/>
    </row>
    <row r="5518" spans="2:23" s="52" customFormat="1" ht="13" x14ac:dyDescent="0.3">
      <c r="B5518" s="53" t="s">
        <v>2848</v>
      </c>
      <c r="C5518" s="53" t="s">
        <v>196</v>
      </c>
      <c r="D5518" s="53" t="s">
        <v>3986</v>
      </c>
      <c r="E5518" s="53">
        <v>40.436070000000001</v>
      </c>
      <c r="F5518" s="53">
        <v>-5.7102269999999997</v>
      </c>
      <c r="G5518" s="54">
        <v>1020.359</v>
      </c>
      <c r="H5518" s="53">
        <v>117</v>
      </c>
      <c r="I5518" s="53">
        <v>63</v>
      </c>
      <c r="J5518" s="53">
        <v>54</v>
      </c>
      <c r="K5518" s="52">
        <v>770</v>
      </c>
      <c r="L5518" s="52">
        <v>250.35900000000004</v>
      </c>
      <c r="M5518" s="55">
        <v>4</v>
      </c>
      <c r="N5518" s="56" t="s">
        <v>17</v>
      </c>
      <c r="P5518" s="66"/>
      <c r="Q5518" s="53"/>
      <c r="R5518" s="53"/>
      <c r="S5518" s="53"/>
      <c r="T5518" s="53"/>
      <c r="U5518" s="53"/>
      <c r="V5518" s="53"/>
      <c r="W5518" s="53"/>
    </row>
    <row r="5519" spans="2:23" s="52" customFormat="1" ht="13" x14ac:dyDescent="0.3">
      <c r="B5519" s="53" t="s">
        <v>2848</v>
      </c>
      <c r="C5519" s="53" t="s">
        <v>196</v>
      </c>
      <c r="D5519" s="53" t="s">
        <v>3987</v>
      </c>
      <c r="E5519" s="53">
        <v>40.712919999999997</v>
      </c>
      <c r="F5519" s="53">
        <v>-5.616053</v>
      </c>
      <c r="G5519" s="54">
        <v>831.51279999999997</v>
      </c>
      <c r="H5519" s="53">
        <v>276</v>
      </c>
      <c r="I5519" s="53">
        <v>147</v>
      </c>
      <c r="J5519" s="53">
        <v>129</v>
      </c>
      <c r="K5519" s="52">
        <v>770</v>
      </c>
      <c r="L5519" s="52">
        <v>61.51279999999997</v>
      </c>
      <c r="M5519" s="55">
        <v>2</v>
      </c>
      <c r="N5519" s="56" t="s">
        <v>16</v>
      </c>
      <c r="P5519" s="66"/>
      <c r="Q5519" s="53"/>
      <c r="R5519" s="53"/>
      <c r="S5519" s="53"/>
      <c r="T5519" s="53"/>
      <c r="U5519" s="53"/>
      <c r="V5519" s="53"/>
      <c r="W5519" s="53"/>
    </row>
    <row r="5520" spans="2:23" s="52" customFormat="1" ht="13" x14ac:dyDescent="0.3">
      <c r="B5520" s="53" t="s">
        <v>2848</v>
      </c>
      <c r="C5520" s="53" t="s">
        <v>196</v>
      </c>
      <c r="D5520" s="53" t="s">
        <v>3988</v>
      </c>
      <c r="E5520" s="53">
        <v>40.801949999999998</v>
      </c>
      <c r="F5520" s="53">
        <v>-6.2575950000000002</v>
      </c>
      <c r="G5520" s="54">
        <v>769.70690000000002</v>
      </c>
      <c r="H5520" s="53">
        <v>1447</v>
      </c>
      <c r="I5520" s="53">
        <v>745</v>
      </c>
      <c r="J5520" s="53">
        <v>702</v>
      </c>
      <c r="K5520" s="52">
        <v>770</v>
      </c>
      <c r="L5520" s="52">
        <v>-0.29309999999998126</v>
      </c>
      <c r="M5520" s="55">
        <v>2</v>
      </c>
      <c r="N5520" s="56" t="s">
        <v>16</v>
      </c>
      <c r="P5520" s="66"/>
      <c r="Q5520" s="53"/>
      <c r="R5520" s="53"/>
      <c r="S5520" s="53"/>
      <c r="T5520" s="53"/>
      <c r="U5520" s="53"/>
      <c r="V5520" s="53"/>
      <c r="W5520" s="53"/>
    </row>
    <row r="5521" spans="2:23" s="52" customFormat="1" ht="13" x14ac:dyDescent="0.3">
      <c r="B5521" s="53" t="s">
        <v>2848</v>
      </c>
      <c r="C5521" s="53" t="s">
        <v>196</v>
      </c>
      <c r="D5521" s="53" t="s">
        <v>3989</v>
      </c>
      <c r="E5521" s="53">
        <v>40.428800000000003</v>
      </c>
      <c r="F5521" s="53">
        <v>-6.6767060000000003</v>
      </c>
      <c r="G5521" s="54">
        <v>857.34209999999996</v>
      </c>
      <c r="H5521" s="53">
        <v>803</v>
      </c>
      <c r="I5521" s="53">
        <v>408</v>
      </c>
      <c r="J5521" s="53">
        <v>395</v>
      </c>
      <c r="K5521" s="52">
        <v>770</v>
      </c>
      <c r="L5521" s="52">
        <v>87.342099999999959</v>
      </c>
      <c r="M5521" s="55">
        <v>2</v>
      </c>
      <c r="N5521" s="56" t="s">
        <v>16</v>
      </c>
      <c r="P5521" s="66"/>
      <c r="Q5521" s="53"/>
      <c r="R5521" s="53"/>
      <c r="S5521" s="53"/>
      <c r="T5521" s="53"/>
      <c r="U5521" s="53"/>
      <c r="V5521" s="53"/>
      <c r="W5521" s="53"/>
    </row>
    <row r="5522" spans="2:23" s="52" customFormat="1" ht="13" x14ac:dyDescent="0.3">
      <c r="B5522" s="53" t="s">
        <v>2848</v>
      </c>
      <c r="C5522" s="53" t="s">
        <v>196</v>
      </c>
      <c r="D5522" s="53" t="s">
        <v>3990</v>
      </c>
      <c r="E5522" s="53">
        <v>40.87377</v>
      </c>
      <c r="F5522" s="53">
        <v>-6.5731739999999999</v>
      </c>
      <c r="G5522" s="54">
        <v>722.40819999999997</v>
      </c>
      <c r="H5522" s="53">
        <v>132</v>
      </c>
      <c r="I5522" s="53">
        <v>63</v>
      </c>
      <c r="J5522" s="53">
        <v>69</v>
      </c>
      <c r="K5522" s="52">
        <v>770</v>
      </c>
      <c r="L5522" s="52">
        <v>-47.591800000000035</v>
      </c>
      <c r="M5522" s="55">
        <v>2</v>
      </c>
      <c r="N5522" s="56" t="s">
        <v>16</v>
      </c>
      <c r="P5522" s="66"/>
      <c r="Q5522" s="53"/>
      <c r="R5522" s="53"/>
      <c r="S5522" s="53"/>
      <c r="T5522" s="53"/>
      <c r="U5522" s="53"/>
      <c r="V5522" s="53"/>
      <c r="W5522" s="53"/>
    </row>
    <row r="5523" spans="2:23" s="52" customFormat="1" ht="13" x14ac:dyDescent="0.3">
      <c r="B5523" s="53" t="s">
        <v>2848</v>
      </c>
      <c r="C5523" s="53" t="s">
        <v>196</v>
      </c>
      <c r="D5523" s="53" t="s">
        <v>3991</v>
      </c>
      <c r="E5523" s="53">
        <v>40.564709999999998</v>
      </c>
      <c r="F5523" s="53">
        <v>-5.7339209999999996</v>
      </c>
      <c r="G5523" s="54">
        <v>952.5548</v>
      </c>
      <c r="H5523" s="53">
        <v>270</v>
      </c>
      <c r="I5523" s="53">
        <v>140</v>
      </c>
      <c r="J5523" s="53">
        <v>130</v>
      </c>
      <c r="K5523" s="52">
        <v>770</v>
      </c>
      <c r="L5523" s="52">
        <v>182.5548</v>
      </c>
      <c r="M5523" s="55">
        <v>2</v>
      </c>
      <c r="N5523" s="56" t="s">
        <v>16</v>
      </c>
      <c r="P5523" s="66"/>
      <c r="Q5523" s="53"/>
      <c r="R5523" s="53"/>
      <c r="S5523" s="53"/>
      <c r="T5523" s="53"/>
      <c r="U5523" s="53"/>
      <c r="V5523" s="53"/>
      <c r="W5523" s="53"/>
    </row>
    <row r="5524" spans="2:23" s="52" customFormat="1" ht="13" x14ac:dyDescent="0.3">
      <c r="B5524" s="53" t="s">
        <v>2848</v>
      </c>
      <c r="C5524" s="53" t="s">
        <v>196</v>
      </c>
      <c r="D5524" s="53" t="s">
        <v>3992</v>
      </c>
      <c r="E5524" s="53">
        <v>40.507930000000002</v>
      </c>
      <c r="F5524" s="53">
        <v>-5.6943530000000004</v>
      </c>
      <c r="G5524" s="54">
        <v>906.19650000000001</v>
      </c>
      <c r="H5524" s="53">
        <v>248</v>
      </c>
      <c r="I5524" s="53">
        <v>120</v>
      </c>
      <c r="J5524" s="53">
        <v>128</v>
      </c>
      <c r="K5524" s="52">
        <v>770</v>
      </c>
      <c r="L5524" s="52">
        <v>136.19650000000001</v>
      </c>
      <c r="M5524" s="55">
        <v>2</v>
      </c>
      <c r="N5524" s="56" t="s">
        <v>16</v>
      </c>
      <c r="P5524" s="66"/>
      <c r="Q5524" s="53"/>
      <c r="R5524" s="53"/>
      <c r="S5524" s="53"/>
      <c r="T5524" s="53"/>
      <c r="U5524" s="53"/>
      <c r="V5524" s="53"/>
      <c r="W5524" s="53"/>
    </row>
    <row r="5525" spans="2:23" s="52" customFormat="1" ht="13" x14ac:dyDescent="0.3">
      <c r="B5525" s="53" t="s">
        <v>2848</v>
      </c>
      <c r="C5525" s="53" t="s">
        <v>196</v>
      </c>
      <c r="D5525" s="53" t="s">
        <v>3993</v>
      </c>
      <c r="E5525" s="53">
        <v>40.593020000000003</v>
      </c>
      <c r="F5525" s="53">
        <v>-6.8114299999999997</v>
      </c>
      <c r="G5525" s="54">
        <v>737.62710000000004</v>
      </c>
      <c r="H5525" s="53">
        <v>1317</v>
      </c>
      <c r="I5525" s="53">
        <v>645</v>
      </c>
      <c r="J5525" s="53">
        <v>672</v>
      </c>
      <c r="K5525" s="52">
        <v>770</v>
      </c>
      <c r="L5525" s="52">
        <v>-32.372899999999959</v>
      </c>
      <c r="M5525" s="55">
        <v>2</v>
      </c>
      <c r="N5525" s="56" t="s">
        <v>16</v>
      </c>
      <c r="P5525" s="66"/>
      <c r="Q5525" s="53"/>
      <c r="R5525" s="53"/>
      <c r="S5525" s="53"/>
      <c r="T5525" s="53"/>
      <c r="U5525" s="53"/>
      <c r="V5525" s="53"/>
      <c r="W5525" s="53"/>
    </row>
    <row r="5526" spans="2:23" s="52" customFormat="1" ht="13" x14ac:dyDescent="0.3">
      <c r="B5526" s="53" t="s">
        <v>2848</v>
      </c>
      <c r="C5526" s="53" t="s">
        <v>196</v>
      </c>
      <c r="D5526" s="53" t="s">
        <v>3994</v>
      </c>
      <c r="E5526" s="53">
        <v>40.782809999999998</v>
      </c>
      <c r="F5526" s="53">
        <v>-5.3670179999999998</v>
      </c>
      <c r="G5526" s="54">
        <v>854.16970000000003</v>
      </c>
      <c r="H5526" s="53">
        <v>177</v>
      </c>
      <c r="I5526" s="53">
        <v>86</v>
      </c>
      <c r="J5526" s="53">
        <v>91</v>
      </c>
      <c r="K5526" s="52">
        <v>770</v>
      </c>
      <c r="L5526" s="52">
        <v>84.169700000000034</v>
      </c>
      <c r="M5526" s="55">
        <v>2</v>
      </c>
      <c r="N5526" s="56" t="s">
        <v>16</v>
      </c>
      <c r="P5526" s="66"/>
      <c r="Q5526" s="53"/>
      <c r="R5526" s="53"/>
      <c r="S5526" s="53"/>
      <c r="T5526" s="53"/>
      <c r="U5526" s="53"/>
      <c r="V5526" s="53"/>
      <c r="W5526" s="53"/>
    </row>
    <row r="5527" spans="2:23" s="52" customFormat="1" ht="13" x14ac:dyDescent="0.3">
      <c r="B5527" s="53" t="s">
        <v>2848</v>
      </c>
      <c r="C5527" s="53" t="s">
        <v>196</v>
      </c>
      <c r="D5527" s="53" t="s">
        <v>3995</v>
      </c>
      <c r="E5527" s="53">
        <v>40.943219999999997</v>
      </c>
      <c r="F5527" s="53">
        <v>-5.8716980000000003</v>
      </c>
      <c r="G5527" s="54">
        <v>798.03189999999995</v>
      </c>
      <c r="H5527" s="53">
        <v>710</v>
      </c>
      <c r="I5527" s="53">
        <v>405</v>
      </c>
      <c r="J5527" s="53">
        <v>305</v>
      </c>
      <c r="K5527" s="52">
        <v>770</v>
      </c>
      <c r="L5527" s="52">
        <v>28.031899999999951</v>
      </c>
      <c r="M5527" s="55">
        <v>2</v>
      </c>
      <c r="N5527" s="56" t="s">
        <v>16</v>
      </c>
      <c r="P5527" s="66"/>
      <c r="Q5527" s="53"/>
      <c r="R5527" s="53"/>
      <c r="S5527" s="53"/>
      <c r="T5527" s="53"/>
      <c r="U5527" s="53"/>
      <c r="V5527" s="53"/>
      <c r="W5527" s="53"/>
    </row>
    <row r="5528" spans="2:23" s="52" customFormat="1" ht="13" x14ac:dyDescent="0.3">
      <c r="B5528" s="53" t="s">
        <v>2848</v>
      </c>
      <c r="C5528" s="53" t="s">
        <v>196</v>
      </c>
      <c r="D5528" s="53" t="s">
        <v>3996</v>
      </c>
      <c r="E5528" s="53">
        <v>40.662950000000002</v>
      </c>
      <c r="F5528" s="53">
        <v>-5.5418909999999997</v>
      </c>
      <c r="G5528" s="54">
        <v>947.13959999999997</v>
      </c>
      <c r="H5528" s="53">
        <v>500</v>
      </c>
      <c r="I5528" s="53">
        <v>246</v>
      </c>
      <c r="J5528" s="53">
        <v>254</v>
      </c>
      <c r="K5528" s="52">
        <v>770</v>
      </c>
      <c r="L5528" s="52">
        <v>177.13959999999997</v>
      </c>
      <c r="M5528" s="55">
        <v>2</v>
      </c>
      <c r="N5528" s="56" t="s">
        <v>16</v>
      </c>
      <c r="P5528" s="66"/>
      <c r="Q5528" s="53"/>
      <c r="R5528" s="53"/>
      <c r="S5528" s="53"/>
      <c r="T5528" s="53"/>
      <c r="U5528" s="53"/>
      <c r="V5528" s="53"/>
      <c r="W5528" s="53"/>
    </row>
    <row r="5529" spans="2:23" s="52" customFormat="1" ht="13" x14ac:dyDescent="0.3">
      <c r="B5529" s="53" t="s">
        <v>2848</v>
      </c>
      <c r="C5529" s="53" t="s">
        <v>196</v>
      </c>
      <c r="D5529" s="53" t="s">
        <v>3997</v>
      </c>
      <c r="E5529" s="53">
        <v>40.743980000000001</v>
      </c>
      <c r="F5529" s="53">
        <v>-5.5547050000000002</v>
      </c>
      <c r="G5529" s="54">
        <v>820.54859999999996</v>
      </c>
      <c r="H5529" s="53">
        <v>437</v>
      </c>
      <c r="I5529" s="53">
        <v>236</v>
      </c>
      <c r="J5529" s="53">
        <v>201</v>
      </c>
      <c r="K5529" s="52">
        <v>770</v>
      </c>
      <c r="L5529" s="52">
        <v>50.548599999999965</v>
      </c>
      <c r="M5529" s="55">
        <v>2</v>
      </c>
      <c r="N5529" s="56" t="s">
        <v>16</v>
      </c>
      <c r="P5529" s="66"/>
      <c r="Q5529" s="53"/>
      <c r="R5529" s="53"/>
      <c r="S5529" s="53"/>
      <c r="T5529" s="53"/>
      <c r="U5529" s="53"/>
      <c r="V5529" s="53"/>
      <c r="W5529" s="53"/>
    </row>
    <row r="5530" spans="2:23" s="52" customFormat="1" ht="13" x14ac:dyDescent="0.3">
      <c r="B5530" s="53" t="s">
        <v>2848</v>
      </c>
      <c r="C5530" s="53" t="s">
        <v>196</v>
      </c>
      <c r="D5530" s="53" t="s">
        <v>3998</v>
      </c>
      <c r="E5530" s="53">
        <v>40.630989999999997</v>
      </c>
      <c r="F5530" s="53">
        <v>-6.7048170000000002</v>
      </c>
      <c r="G5530" s="54">
        <v>664.03160000000003</v>
      </c>
      <c r="H5530" s="53">
        <v>338</v>
      </c>
      <c r="I5530" s="53">
        <v>177</v>
      </c>
      <c r="J5530" s="53">
        <v>161</v>
      </c>
      <c r="K5530" s="52">
        <v>770</v>
      </c>
      <c r="L5530" s="52">
        <v>-105.96839999999997</v>
      </c>
      <c r="M5530" s="55">
        <v>2</v>
      </c>
      <c r="N5530" s="56" t="s">
        <v>16</v>
      </c>
      <c r="P5530" s="66"/>
      <c r="Q5530" s="53"/>
      <c r="R5530" s="53"/>
      <c r="S5530" s="53"/>
      <c r="T5530" s="53"/>
      <c r="U5530" s="53"/>
      <c r="V5530" s="53"/>
      <c r="W5530" s="53"/>
    </row>
    <row r="5531" spans="2:23" s="52" customFormat="1" ht="13" x14ac:dyDescent="0.3">
      <c r="B5531" s="53" t="s">
        <v>2848</v>
      </c>
      <c r="C5531" s="53" t="s">
        <v>196</v>
      </c>
      <c r="D5531" s="53" t="s">
        <v>3999</v>
      </c>
      <c r="E5531" s="53">
        <v>40.536769999999997</v>
      </c>
      <c r="F5531" s="53">
        <v>-5.4477339999999996</v>
      </c>
      <c r="G5531" s="54">
        <v>1109.9739999999999</v>
      </c>
      <c r="H5531" s="53">
        <v>155</v>
      </c>
      <c r="I5531" s="53">
        <v>77</v>
      </c>
      <c r="J5531" s="53">
        <v>78</v>
      </c>
      <c r="K5531" s="52">
        <v>770</v>
      </c>
      <c r="L5531" s="52">
        <v>339.97399999999993</v>
      </c>
      <c r="M5531" s="55">
        <v>4</v>
      </c>
      <c r="N5531" s="56" t="s">
        <v>17</v>
      </c>
      <c r="P5531" s="66"/>
      <c r="Q5531" s="53"/>
      <c r="R5531" s="53"/>
      <c r="S5531" s="53"/>
      <c r="T5531" s="53"/>
      <c r="U5531" s="53"/>
      <c r="V5531" s="53"/>
      <c r="W5531" s="53"/>
    </row>
    <row r="5532" spans="2:23" s="52" customFormat="1" ht="13" x14ac:dyDescent="0.3">
      <c r="B5532" s="53" t="s">
        <v>2848</v>
      </c>
      <c r="C5532" s="53" t="s">
        <v>196</v>
      </c>
      <c r="D5532" s="53" t="s">
        <v>4000</v>
      </c>
      <c r="E5532" s="53">
        <v>40.515929999999997</v>
      </c>
      <c r="F5532" s="53">
        <v>-5.994351</v>
      </c>
      <c r="G5532" s="54">
        <v>699.90509999999995</v>
      </c>
      <c r="H5532" s="53">
        <v>218</v>
      </c>
      <c r="I5532" s="53">
        <v>121</v>
      </c>
      <c r="J5532" s="53">
        <v>97</v>
      </c>
      <c r="K5532" s="52">
        <v>770</v>
      </c>
      <c r="L5532" s="52">
        <v>-70.094900000000052</v>
      </c>
      <c r="M5532" s="55">
        <v>2</v>
      </c>
      <c r="N5532" s="56" t="s">
        <v>16</v>
      </c>
      <c r="P5532" s="66"/>
      <c r="Q5532" s="53"/>
      <c r="R5532" s="53"/>
      <c r="S5532" s="53"/>
      <c r="T5532" s="53"/>
      <c r="U5532" s="53"/>
      <c r="V5532" s="53"/>
      <c r="W5532" s="53"/>
    </row>
    <row r="5533" spans="2:23" s="52" customFormat="1" ht="13" x14ac:dyDescent="0.3">
      <c r="B5533" s="53" t="s">
        <v>2848</v>
      </c>
      <c r="C5533" s="53" t="s">
        <v>196</v>
      </c>
      <c r="D5533" s="53" t="s">
        <v>4001</v>
      </c>
      <c r="E5533" s="53">
        <v>40.860210000000002</v>
      </c>
      <c r="F5533" s="53">
        <v>-5.4324430000000001</v>
      </c>
      <c r="G5533" s="54">
        <v>815.00620000000004</v>
      </c>
      <c r="H5533" s="53">
        <v>541</v>
      </c>
      <c r="I5533" s="53">
        <v>277</v>
      </c>
      <c r="J5533" s="53">
        <v>264</v>
      </c>
      <c r="K5533" s="52">
        <v>770</v>
      </c>
      <c r="L5533" s="52">
        <v>45.006200000000035</v>
      </c>
      <c r="M5533" s="55">
        <v>2</v>
      </c>
      <c r="N5533" s="56" t="s">
        <v>16</v>
      </c>
      <c r="P5533" s="66"/>
      <c r="Q5533" s="53"/>
      <c r="R5533" s="53"/>
      <c r="S5533" s="53"/>
      <c r="T5533" s="53"/>
      <c r="U5533" s="53"/>
      <c r="V5533" s="53"/>
      <c r="W5533" s="53"/>
    </row>
    <row r="5534" spans="2:23" s="52" customFormat="1" ht="13" x14ac:dyDescent="0.3">
      <c r="B5534" s="53" t="s">
        <v>2848</v>
      </c>
      <c r="C5534" s="53" t="s">
        <v>196</v>
      </c>
      <c r="D5534" s="53" t="s">
        <v>4002</v>
      </c>
      <c r="E5534" s="53">
        <v>40.900869999999998</v>
      </c>
      <c r="F5534" s="53">
        <v>-6.1301040000000002</v>
      </c>
      <c r="G5534" s="54">
        <v>812.26110000000006</v>
      </c>
      <c r="H5534" s="53">
        <v>87</v>
      </c>
      <c r="I5534" s="53">
        <v>45</v>
      </c>
      <c r="J5534" s="53">
        <v>42</v>
      </c>
      <c r="K5534" s="52">
        <v>770</v>
      </c>
      <c r="L5534" s="52">
        <v>42.261100000000056</v>
      </c>
      <c r="M5534" s="55">
        <v>2</v>
      </c>
      <c r="N5534" s="56" t="s">
        <v>16</v>
      </c>
      <c r="P5534" s="66"/>
      <c r="Q5534" s="53"/>
      <c r="R5534" s="53"/>
      <c r="S5534" s="53"/>
      <c r="T5534" s="53"/>
      <c r="U5534" s="53"/>
      <c r="V5534" s="53"/>
      <c r="W5534" s="53"/>
    </row>
    <row r="5535" spans="2:23" s="52" customFormat="1" ht="13" x14ac:dyDescent="0.3">
      <c r="B5535" s="53" t="s">
        <v>2848</v>
      </c>
      <c r="C5535" s="53" t="s">
        <v>196</v>
      </c>
      <c r="D5535" s="53" t="s">
        <v>4003</v>
      </c>
      <c r="E5535" s="53">
        <v>41.077089999999998</v>
      </c>
      <c r="F5535" s="53">
        <v>-6.1236709999999999</v>
      </c>
      <c r="G5535" s="54">
        <v>807.93240000000003</v>
      </c>
      <c r="H5535" s="53">
        <v>45</v>
      </c>
      <c r="I5535" s="53">
        <v>27</v>
      </c>
      <c r="J5535" s="53">
        <v>18</v>
      </c>
      <c r="K5535" s="52">
        <v>770</v>
      </c>
      <c r="L5535" s="52">
        <v>37.93240000000003</v>
      </c>
      <c r="M5535" s="55">
        <v>2</v>
      </c>
      <c r="N5535" s="56" t="s">
        <v>16</v>
      </c>
      <c r="P5535" s="66"/>
      <c r="Q5535" s="53"/>
      <c r="R5535" s="53"/>
      <c r="S5535" s="53"/>
      <c r="T5535" s="53"/>
      <c r="U5535" s="53"/>
      <c r="V5535" s="53"/>
      <c r="W5535" s="53"/>
    </row>
    <row r="5536" spans="2:23" s="52" customFormat="1" ht="13" x14ac:dyDescent="0.3">
      <c r="B5536" s="53" t="s">
        <v>2848</v>
      </c>
      <c r="C5536" s="53" t="s">
        <v>196</v>
      </c>
      <c r="D5536" s="53" t="s">
        <v>4004</v>
      </c>
      <c r="E5536" s="53">
        <v>40.999830000000003</v>
      </c>
      <c r="F5536" s="53">
        <v>-5.9066489999999998</v>
      </c>
      <c r="G5536" s="54">
        <v>783.91070000000002</v>
      </c>
      <c r="H5536" s="53">
        <v>175</v>
      </c>
      <c r="I5536" s="53">
        <v>92</v>
      </c>
      <c r="J5536" s="53">
        <v>83</v>
      </c>
      <c r="K5536" s="52">
        <v>770</v>
      </c>
      <c r="L5536" s="52">
        <v>13.91070000000002</v>
      </c>
      <c r="M5536" s="55">
        <v>2</v>
      </c>
      <c r="N5536" s="56" t="s">
        <v>16</v>
      </c>
      <c r="P5536" s="66"/>
      <c r="Q5536" s="53"/>
      <c r="R5536" s="53"/>
      <c r="S5536" s="53"/>
      <c r="T5536" s="53"/>
      <c r="U5536" s="53"/>
      <c r="V5536" s="53"/>
      <c r="W5536" s="53"/>
    </row>
    <row r="5537" spans="2:23" s="52" customFormat="1" ht="13" x14ac:dyDescent="0.3">
      <c r="B5537" s="53" t="s">
        <v>2848</v>
      </c>
      <c r="C5537" s="53" t="s">
        <v>196</v>
      </c>
      <c r="D5537" s="53" t="s">
        <v>4005</v>
      </c>
      <c r="E5537" s="53">
        <v>41.042949999999998</v>
      </c>
      <c r="F5537" s="53">
        <v>-5.5344610000000003</v>
      </c>
      <c r="G5537" s="54">
        <v>843.85339999999997</v>
      </c>
      <c r="H5537" s="53">
        <v>594</v>
      </c>
      <c r="I5537" s="53">
        <v>319</v>
      </c>
      <c r="J5537" s="53">
        <v>275</v>
      </c>
      <c r="K5537" s="52">
        <v>770</v>
      </c>
      <c r="L5537" s="52">
        <v>73.853399999999965</v>
      </c>
      <c r="M5537" s="55">
        <v>2</v>
      </c>
      <c r="N5537" s="56" t="s">
        <v>16</v>
      </c>
      <c r="P5537" s="66"/>
      <c r="Q5537" s="53"/>
      <c r="R5537" s="53"/>
      <c r="S5537" s="53"/>
      <c r="T5537" s="53"/>
      <c r="U5537" s="53"/>
      <c r="V5537" s="53"/>
      <c r="W5537" s="53"/>
    </row>
    <row r="5538" spans="2:23" s="52" customFormat="1" ht="13" x14ac:dyDescent="0.3">
      <c r="B5538" s="53" t="s">
        <v>2848</v>
      </c>
      <c r="C5538" s="53" t="s">
        <v>196</v>
      </c>
      <c r="D5538" s="53" t="s">
        <v>4006</v>
      </c>
      <c r="E5538" s="53">
        <v>41.017420000000001</v>
      </c>
      <c r="F5538" s="53">
        <v>-6.4932179999999997</v>
      </c>
      <c r="G5538" s="54">
        <v>748.97029999999995</v>
      </c>
      <c r="H5538" s="53">
        <v>170</v>
      </c>
      <c r="I5538" s="53">
        <v>99</v>
      </c>
      <c r="J5538" s="53">
        <v>71</v>
      </c>
      <c r="K5538" s="52">
        <v>770</v>
      </c>
      <c r="L5538" s="52">
        <v>-21.029700000000048</v>
      </c>
      <c r="M5538" s="55">
        <v>2</v>
      </c>
      <c r="N5538" s="56" t="s">
        <v>16</v>
      </c>
      <c r="P5538" s="66"/>
      <c r="Q5538" s="53"/>
      <c r="R5538" s="53"/>
      <c r="S5538" s="53"/>
      <c r="T5538" s="53"/>
      <c r="U5538" s="53"/>
      <c r="V5538" s="53"/>
      <c r="W5538" s="53"/>
    </row>
    <row r="5539" spans="2:23" s="52" customFormat="1" ht="13" x14ac:dyDescent="0.3">
      <c r="B5539" s="53" t="s">
        <v>2848</v>
      </c>
      <c r="C5539" s="53" t="s">
        <v>196</v>
      </c>
      <c r="D5539" s="53" t="s">
        <v>4007</v>
      </c>
      <c r="E5539" s="53">
        <v>40.531649999999999</v>
      </c>
      <c r="F5539" s="53">
        <v>-5.6401070000000004</v>
      </c>
      <c r="G5539" s="54">
        <v>972.01840000000004</v>
      </c>
      <c r="H5539" s="53">
        <v>104</v>
      </c>
      <c r="I5539" s="53">
        <v>62</v>
      </c>
      <c r="J5539" s="53">
        <v>42</v>
      </c>
      <c r="K5539" s="52">
        <v>770</v>
      </c>
      <c r="L5539" s="52">
        <v>202.01840000000004</v>
      </c>
      <c r="M5539" s="55">
        <v>4</v>
      </c>
      <c r="N5539" s="56" t="s">
        <v>17</v>
      </c>
      <c r="P5539" s="66"/>
      <c r="Q5539" s="53"/>
      <c r="R5539" s="53"/>
      <c r="S5539" s="53"/>
      <c r="T5539" s="53"/>
      <c r="U5539" s="53"/>
      <c r="V5539" s="53"/>
      <c r="W5539" s="53"/>
    </row>
    <row r="5540" spans="2:23" s="52" customFormat="1" ht="13" x14ac:dyDescent="0.3">
      <c r="B5540" s="53" t="s">
        <v>2848</v>
      </c>
      <c r="C5540" s="53" t="s">
        <v>196</v>
      </c>
      <c r="D5540" s="53" t="s">
        <v>4008</v>
      </c>
      <c r="E5540" s="53">
        <v>40.555140000000002</v>
      </c>
      <c r="F5540" s="53">
        <v>-5.6736560000000003</v>
      </c>
      <c r="G5540" s="54">
        <v>1015.943</v>
      </c>
      <c r="H5540" s="53">
        <v>5971</v>
      </c>
      <c r="I5540" s="53">
        <v>3066</v>
      </c>
      <c r="J5540" s="53">
        <v>2905</v>
      </c>
      <c r="K5540" s="52">
        <v>770</v>
      </c>
      <c r="L5540" s="52">
        <v>245.94299999999998</v>
      </c>
      <c r="M5540" s="55">
        <v>4</v>
      </c>
      <c r="N5540" s="56" t="s">
        <v>17</v>
      </c>
      <c r="P5540" s="66"/>
      <c r="Q5540" s="53"/>
      <c r="R5540" s="53"/>
      <c r="S5540" s="53"/>
      <c r="T5540" s="53"/>
      <c r="U5540" s="53"/>
      <c r="V5540" s="53"/>
      <c r="W5540" s="53"/>
    </row>
    <row r="5541" spans="2:23" s="52" customFormat="1" ht="13" x14ac:dyDescent="0.3">
      <c r="B5541" s="53" t="s">
        <v>2848</v>
      </c>
      <c r="C5541" s="53" t="s">
        <v>196</v>
      </c>
      <c r="D5541" s="53" t="s">
        <v>4009</v>
      </c>
      <c r="E5541" s="53">
        <v>40.458469999999998</v>
      </c>
      <c r="F5541" s="53">
        <v>-6.5231649999999997</v>
      </c>
      <c r="G5541" s="54">
        <v>805.52589999999998</v>
      </c>
      <c r="H5541" s="53">
        <v>109</v>
      </c>
      <c r="I5541" s="53">
        <v>59</v>
      </c>
      <c r="J5541" s="53">
        <v>50</v>
      </c>
      <c r="K5541" s="52">
        <v>770</v>
      </c>
      <c r="L5541" s="52">
        <v>35.525899999999979</v>
      </c>
      <c r="M5541" s="55">
        <v>2</v>
      </c>
      <c r="N5541" s="56" t="s">
        <v>16</v>
      </c>
      <c r="P5541" s="66"/>
      <c r="Q5541" s="53"/>
      <c r="R5541" s="53"/>
      <c r="S5541" s="53"/>
      <c r="T5541" s="53"/>
      <c r="U5541" s="53"/>
      <c r="V5541" s="53"/>
      <c r="W5541" s="53"/>
    </row>
    <row r="5542" spans="2:23" s="52" customFormat="1" ht="13" x14ac:dyDescent="0.3">
      <c r="B5542" s="53" t="s">
        <v>2848</v>
      </c>
      <c r="C5542" s="53" t="s">
        <v>196</v>
      </c>
      <c r="D5542" s="53" t="s">
        <v>4010</v>
      </c>
      <c r="E5542" s="53">
        <v>40.446219999999997</v>
      </c>
      <c r="F5542" s="53">
        <v>-6.0729579999999999</v>
      </c>
      <c r="G5542" s="54">
        <v>649.63340000000005</v>
      </c>
      <c r="H5542" s="53">
        <v>300</v>
      </c>
      <c r="I5542" s="53">
        <v>159</v>
      </c>
      <c r="J5542" s="53">
        <v>141</v>
      </c>
      <c r="K5542" s="52">
        <v>770</v>
      </c>
      <c r="L5542" s="52">
        <v>-120.36659999999995</v>
      </c>
      <c r="M5542" s="55">
        <v>2</v>
      </c>
      <c r="N5542" s="56" t="s">
        <v>16</v>
      </c>
      <c r="P5542" s="66"/>
      <c r="Q5542" s="53"/>
      <c r="R5542" s="53"/>
      <c r="S5542" s="53"/>
      <c r="T5542" s="53"/>
      <c r="U5542" s="53"/>
      <c r="V5542" s="53"/>
      <c r="W5542" s="53"/>
    </row>
    <row r="5543" spans="2:23" s="52" customFormat="1" ht="13" x14ac:dyDescent="0.3">
      <c r="B5543" s="53" t="s">
        <v>2848</v>
      </c>
      <c r="C5543" s="53" t="s">
        <v>196</v>
      </c>
      <c r="D5543" s="53" t="s">
        <v>4011</v>
      </c>
      <c r="E5543" s="53">
        <v>40.629959999999997</v>
      </c>
      <c r="F5543" s="53">
        <v>-5.8635359999999999</v>
      </c>
      <c r="G5543" s="54">
        <v>925.98209999999995</v>
      </c>
      <c r="H5543" s="53">
        <v>108</v>
      </c>
      <c r="I5543" s="53">
        <v>50</v>
      </c>
      <c r="J5543" s="53">
        <v>58</v>
      </c>
      <c r="K5543" s="52">
        <v>770</v>
      </c>
      <c r="L5543" s="52">
        <v>155.98209999999995</v>
      </c>
      <c r="M5543" s="55">
        <v>2</v>
      </c>
      <c r="N5543" s="56" t="s">
        <v>16</v>
      </c>
      <c r="P5543" s="66"/>
      <c r="Q5543" s="53"/>
      <c r="R5543" s="53"/>
      <c r="S5543" s="53"/>
      <c r="T5543" s="53"/>
      <c r="U5543" s="53"/>
      <c r="V5543" s="53"/>
      <c r="W5543" s="53"/>
    </row>
    <row r="5544" spans="2:23" s="52" customFormat="1" ht="13" x14ac:dyDescent="0.3">
      <c r="B5544" s="53" t="s">
        <v>2848</v>
      </c>
      <c r="C5544" s="53" t="s">
        <v>196</v>
      </c>
      <c r="D5544" s="53" t="s">
        <v>4012</v>
      </c>
      <c r="E5544" s="53">
        <v>40.986229999999999</v>
      </c>
      <c r="F5544" s="53">
        <v>-6.7961939999999998</v>
      </c>
      <c r="G5544" s="54">
        <v>608.44110000000001</v>
      </c>
      <c r="H5544" s="53">
        <v>747</v>
      </c>
      <c r="I5544" s="53">
        <v>379</v>
      </c>
      <c r="J5544" s="53">
        <v>368</v>
      </c>
      <c r="K5544" s="52">
        <v>770</v>
      </c>
      <c r="L5544" s="52">
        <v>-161.55889999999999</v>
      </c>
      <c r="M5544" s="55">
        <v>2</v>
      </c>
      <c r="N5544" s="56" t="s">
        <v>16</v>
      </c>
      <c r="P5544" s="66"/>
      <c r="Q5544" s="53"/>
      <c r="R5544" s="53"/>
      <c r="S5544" s="53"/>
      <c r="T5544" s="53"/>
      <c r="U5544" s="53"/>
      <c r="V5544" s="53"/>
      <c r="W5544" s="53"/>
    </row>
    <row r="5545" spans="2:23" s="52" customFormat="1" ht="13" x14ac:dyDescent="0.3">
      <c r="B5545" s="53" t="s">
        <v>2848</v>
      </c>
      <c r="C5545" s="53" t="s">
        <v>196</v>
      </c>
      <c r="D5545" s="53" t="s">
        <v>4013</v>
      </c>
      <c r="E5545" s="53">
        <v>40.421469999999999</v>
      </c>
      <c r="F5545" s="53">
        <v>-5.893421</v>
      </c>
      <c r="G5545" s="54">
        <v>736.91369999999995</v>
      </c>
      <c r="H5545" s="53">
        <v>170</v>
      </c>
      <c r="I5545" s="53">
        <v>86</v>
      </c>
      <c r="J5545" s="53">
        <v>84</v>
      </c>
      <c r="K5545" s="52">
        <v>770</v>
      </c>
      <c r="L5545" s="52">
        <v>-33.086300000000051</v>
      </c>
      <c r="M5545" s="55">
        <v>2</v>
      </c>
      <c r="N5545" s="56" t="s">
        <v>16</v>
      </c>
      <c r="P5545" s="66"/>
      <c r="Q5545" s="53"/>
      <c r="R5545" s="53"/>
      <c r="S5545" s="53"/>
      <c r="T5545" s="53"/>
      <c r="U5545" s="53"/>
      <c r="V5545" s="53"/>
      <c r="W5545" s="53"/>
    </row>
    <row r="5546" spans="2:23" s="52" customFormat="1" ht="13" x14ac:dyDescent="0.3">
      <c r="B5546" s="53" t="s">
        <v>2848</v>
      </c>
      <c r="C5546" s="53" t="s">
        <v>196</v>
      </c>
      <c r="D5546" s="53" t="s">
        <v>4014</v>
      </c>
      <c r="E5546" s="53">
        <v>40.640169999999998</v>
      </c>
      <c r="F5546" s="53">
        <v>-5.4064290000000002</v>
      </c>
      <c r="G5546" s="54">
        <v>1001.317</v>
      </c>
      <c r="H5546" s="53">
        <v>280</v>
      </c>
      <c r="I5546" s="53">
        <v>149</v>
      </c>
      <c r="J5546" s="53">
        <v>131</v>
      </c>
      <c r="K5546" s="52">
        <v>770</v>
      </c>
      <c r="L5546" s="52">
        <v>231.31700000000001</v>
      </c>
      <c r="M5546" s="55">
        <v>4</v>
      </c>
      <c r="N5546" s="56" t="s">
        <v>17</v>
      </c>
      <c r="P5546" s="66"/>
      <c r="Q5546" s="53"/>
      <c r="R5546" s="53"/>
      <c r="S5546" s="53"/>
      <c r="T5546" s="53"/>
      <c r="U5546" s="53"/>
      <c r="V5546" s="53"/>
      <c r="W5546" s="53"/>
    </row>
    <row r="5547" spans="2:23" s="52" customFormat="1" ht="13" x14ac:dyDescent="0.3">
      <c r="B5547" s="53" t="s">
        <v>2848</v>
      </c>
      <c r="C5547" s="53" t="s">
        <v>196</v>
      </c>
      <c r="D5547" s="53" t="s">
        <v>4015</v>
      </c>
      <c r="E5547" s="53">
        <v>40.407020000000003</v>
      </c>
      <c r="F5547" s="53">
        <v>-5.6992180000000001</v>
      </c>
      <c r="G5547" s="54">
        <v>1247.21</v>
      </c>
      <c r="H5547" s="53">
        <v>32</v>
      </c>
      <c r="I5547" s="53">
        <v>21</v>
      </c>
      <c r="J5547" s="53">
        <v>11</v>
      </c>
      <c r="K5547" s="52">
        <v>770</v>
      </c>
      <c r="L5547" s="52">
        <v>477.21000000000004</v>
      </c>
      <c r="M5547" s="55">
        <v>5</v>
      </c>
      <c r="N5547" s="56" t="s">
        <v>17</v>
      </c>
      <c r="P5547" s="66"/>
      <c r="Q5547" s="53"/>
      <c r="R5547" s="53"/>
      <c r="S5547" s="53"/>
      <c r="T5547" s="53"/>
      <c r="U5547" s="53"/>
      <c r="V5547" s="53"/>
      <c r="W5547" s="53"/>
    </row>
    <row r="5548" spans="2:23" s="52" customFormat="1" ht="13" x14ac:dyDescent="0.3">
      <c r="B5548" s="53" t="s">
        <v>2848</v>
      </c>
      <c r="C5548" s="53" t="s">
        <v>196</v>
      </c>
      <c r="D5548" s="53" t="s">
        <v>4016</v>
      </c>
      <c r="E5548" s="53">
        <v>40.968139999999998</v>
      </c>
      <c r="F5548" s="53">
        <v>-5.4688739999999996</v>
      </c>
      <c r="G5548" s="54">
        <v>788.30809999999997</v>
      </c>
      <c r="H5548" s="53">
        <v>313</v>
      </c>
      <c r="I5548" s="53">
        <v>178</v>
      </c>
      <c r="J5548" s="53">
        <v>135</v>
      </c>
      <c r="K5548" s="52">
        <v>770</v>
      </c>
      <c r="L5548" s="52">
        <v>18.308099999999968</v>
      </c>
      <c r="M5548" s="55">
        <v>2</v>
      </c>
      <c r="N5548" s="56" t="s">
        <v>16</v>
      </c>
      <c r="P5548" s="66"/>
      <c r="Q5548" s="53"/>
      <c r="R5548" s="53"/>
      <c r="S5548" s="53"/>
      <c r="T5548" s="53"/>
      <c r="U5548" s="53"/>
      <c r="V5548" s="53"/>
      <c r="W5548" s="53"/>
    </row>
    <row r="5549" spans="2:23" s="52" customFormat="1" ht="13" x14ac:dyDescent="0.3">
      <c r="B5549" s="53" t="s">
        <v>2848</v>
      </c>
      <c r="C5549" s="53" t="s">
        <v>196</v>
      </c>
      <c r="D5549" s="53" t="s">
        <v>4017</v>
      </c>
      <c r="E5549" s="53">
        <v>41.139989999999997</v>
      </c>
      <c r="F5549" s="53">
        <v>-6.3287990000000001</v>
      </c>
      <c r="G5549" s="54">
        <v>780.47969999999998</v>
      </c>
      <c r="H5549" s="53">
        <v>42</v>
      </c>
      <c r="I5549" s="53">
        <v>19</v>
      </c>
      <c r="J5549" s="53">
        <v>23</v>
      </c>
      <c r="K5549" s="52">
        <v>770</v>
      </c>
      <c r="L5549" s="52">
        <v>10.47969999999998</v>
      </c>
      <c r="M5549" s="55">
        <v>2</v>
      </c>
      <c r="N5549" s="56" t="s">
        <v>16</v>
      </c>
      <c r="P5549" s="66"/>
      <c r="Q5549" s="53"/>
      <c r="R5549" s="53"/>
      <c r="S5549" s="53"/>
      <c r="T5549" s="53"/>
      <c r="U5549" s="53"/>
      <c r="V5549" s="53"/>
      <c r="W5549" s="53"/>
    </row>
    <row r="5550" spans="2:23" s="52" customFormat="1" ht="13" x14ac:dyDescent="0.3">
      <c r="B5550" s="53" t="s">
        <v>2848</v>
      </c>
      <c r="C5550" s="53" t="s">
        <v>196</v>
      </c>
      <c r="D5550" s="53" t="s">
        <v>4018</v>
      </c>
      <c r="E5550" s="53">
        <v>40.484479999999998</v>
      </c>
      <c r="F5550" s="53">
        <v>-6.691535</v>
      </c>
      <c r="G5550" s="54">
        <v>669.28899999999999</v>
      </c>
      <c r="H5550" s="53">
        <v>239</v>
      </c>
      <c r="I5550" s="53">
        <v>128</v>
      </c>
      <c r="J5550" s="53">
        <v>111</v>
      </c>
      <c r="K5550" s="52">
        <v>770</v>
      </c>
      <c r="L5550" s="52">
        <v>-100.71100000000001</v>
      </c>
      <c r="M5550" s="55">
        <v>2</v>
      </c>
      <c r="N5550" s="56" t="s">
        <v>16</v>
      </c>
      <c r="P5550" s="66"/>
      <c r="Q5550" s="53"/>
      <c r="R5550" s="53"/>
      <c r="S5550" s="53"/>
      <c r="T5550" s="53"/>
      <c r="U5550" s="53"/>
      <c r="V5550" s="53"/>
      <c r="W5550" s="53"/>
    </row>
    <row r="5551" spans="2:23" s="52" customFormat="1" ht="13" x14ac:dyDescent="0.3">
      <c r="B5551" s="53" t="s">
        <v>2848</v>
      </c>
      <c r="C5551" s="53" t="s">
        <v>196</v>
      </c>
      <c r="D5551" s="53" t="s">
        <v>4019</v>
      </c>
      <c r="E5551" s="53">
        <v>41.077710000000003</v>
      </c>
      <c r="F5551" s="53">
        <v>-5.8613099999999996</v>
      </c>
      <c r="G5551" s="54">
        <v>795.58820000000003</v>
      </c>
      <c r="H5551" s="53">
        <v>170</v>
      </c>
      <c r="I5551" s="53">
        <v>89</v>
      </c>
      <c r="J5551" s="53">
        <v>81</v>
      </c>
      <c r="K5551" s="52">
        <v>770</v>
      </c>
      <c r="L5551" s="52">
        <v>25.588200000000029</v>
      </c>
      <c r="M5551" s="55">
        <v>2</v>
      </c>
      <c r="N5551" s="56" t="s">
        <v>16</v>
      </c>
      <c r="P5551" s="66"/>
      <c r="Q5551" s="53"/>
      <c r="R5551" s="53"/>
      <c r="S5551" s="53"/>
      <c r="T5551" s="53"/>
      <c r="U5551" s="53"/>
      <c r="V5551" s="53"/>
      <c r="W5551" s="53"/>
    </row>
    <row r="5552" spans="2:23" s="52" customFormat="1" ht="13" x14ac:dyDescent="0.3">
      <c r="B5552" s="53" t="s">
        <v>2848</v>
      </c>
      <c r="C5552" s="53" t="s">
        <v>196</v>
      </c>
      <c r="D5552" s="53" t="s">
        <v>4020</v>
      </c>
      <c r="E5552" s="53">
        <v>40.324010000000001</v>
      </c>
      <c r="F5552" s="53">
        <v>-5.9712560000000003</v>
      </c>
      <c r="G5552" s="54">
        <v>932.28340000000003</v>
      </c>
      <c r="H5552" s="53">
        <v>506</v>
      </c>
      <c r="I5552" s="53">
        <v>275</v>
      </c>
      <c r="J5552" s="53">
        <v>231</v>
      </c>
      <c r="K5552" s="52">
        <v>770</v>
      </c>
      <c r="L5552" s="52">
        <v>162.28340000000003</v>
      </c>
      <c r="M5552" s="55">
        <v>2</v>
      </c>
      <c r="N5552" s="56" t="s">
        <v>16</v>
      </c>
      <c r="P5552" s="66"/>
      <c r="Q5552" s="53"/>
      <c r="R5552" s="53"/>
      <c r="S5552" s="53"/>
      <c r="T5552" s="53"/>
      <c r="U5552" s="53"/>
      <c r="V5552" s="53"/>
      <c r="W5552" s="53"/>
    </row>
    <row r="5553" spans="2:23" s="52" customFormat="1" ht="13" x14ac:dyDescent="0.3">
      <c r="B5553" s="53" t="s">
        <v>2848</v>
      </c>
      <c r="C5553" s="53" t="s">
        <v>196</v>
      </c>
      <c r="D5553" s="53" t="s">
        <v>4021</v>
      </c>
      <c r="E5553" s="53">
        <v>40.738010000000003</v>
      </c>
      <c r="F5553" s="53">
        <v>-5.4484500000000002</v>
      </c>
      <c r="G5553" s="54">
        <v>867.77499999999998</v>
      </c>
      <c r="H5553" s="53">
        <v>236</v>
      </c>
      <c r="I5553" s="53">
        <v>131</v>
      </c>
      <c r="J5553" s="53">
        <v>105</v>
      </c>
      <c r="K5553" s="52">
        <v>770</v>
      </c>
      <c r="L5553" s="52">
        <v>97.774999999999977</v>
      </c>
      <c r="M5553" s="55">
        <v>2</v>
      </c>
      <c r="N5553" s="56" t="s">
        <v>16</v>
      </c>
      <c r="P5553" s="66"/>
      <c r="Q5553" s="53"/>
      <c r="R5553" s="53"/>
      <c r="S5553" s="53"/>
      <c r="T5553" s="53"/>
      <c r="U5553" s="53"/>
      <c r="V5553" s="53"/>
      <c r="W5553" s="53"/>
    </row>
    <row r="5554" spans="2:23" s="52" customFormat="1" ht="13" x14ac:dyDescent="0.3">
      <c r="B5554" s="53" t="s">
        <v>2848</v>
      </c>
      <c r="C5554" s="53" t="s">
        <v>196</v>
      </c>
      <c r="D5554" s="53" t="s">
        <v>4022</v>
      </c>
      <c r="E5554" s="53">
        <v>41.091639999999998</v>
      </c>
      <c r="F5554" s="53">
        <v>-5.998983</v>
      </c>
      <c r="G5554" s="54">
        <v>773.72439999999995</v>
      </c>
      <c r="H5554" s="53">
        <v>1922</v>
      </c>
      <c r="I5554" s="53">
        <v>979</v>
      </c>
      <c r="J5554" s="53">
        <v>943</v>
      </c>
      <c r="K5554" s="52">
        <v>770</v>
      </c>
      <c r="L5554" s="52">
        <v>3.724399999999946</v>
      </c>
      <c r="M5554" s="55">
        <v>2</v>
      </c>
      <c r="N5554" s="56" t="s">
        <v>16</v>
      </c>
      <c r="P5554" s="66"/>
      <c r="Q5554" s="53"/>
      <c r="R5554" s="53"/>
      <c r="S5554" s="53"/>
      <c r="T5554" s="53"/>
      <c r="U5554" s="53"/>
      <c r="V5554" s="53"/>
      <c r="W5554" s="53"/>
    </row>
    <row r="5555" spans="2:23" s="52" customFormat="1" ht="13" x14ac:dyDescent="0.3">
      <c r="B5555" s="53" t="s">
        <v>2848</v>
      </c>
      <c r="C5555" s="53" t="s">
        <v>196</v>
      </c>
      <c r="D5555" s="53" t="s">
        <v>4023</v>
      </c>
      <c r="E5555" s="53">
        <v>40.469360000000002</v>
      </c>
      <c r="F5555" s="53">
        <v>-5.7200249999999997</v>
      </c>
      <c r="G5555" s="54">
        <v>884.94309999999996</v>
      </c>
      <c r="H5555" s="53">
        <v>573</v>
      </c>
      <c r="I5555" s="53">
        <v>294</v>
      </c>
      <c r="J5555" s="53">
        <v>279</v>
      </c>
      <c r="K5555" s="52">
        <v>770</v>
      </c>
      <c r="L5555" s="52">
        <v>114.94309999999996</v>
      </c>
      <c r="M5555" s="55">
        <v>2</v>
      </c>
      <c r="N5555" s="56" t="s">
        <v>16</v>
      </c>
      <c r="P5555" s="66"/>
      <c r="Q5555" s="53"/>
      <c r="R5555" s="53"/>
      <c r="S5555" s="53"/>
      <c r="T5555" s="53"/>
      <c r="U5555" s="53"/>
      <c r="V5555" s="53"/>
      <c r="W5555" s="53"/>
    </row>
    <row r="5556" spans="2:23" s="52" customFormat="1" ht="13" x14ac:dyDescent="0.3">
      <c r="B5556" s="53" t="s">
        <v>2848</v>
      </c>
      <c r="C5556" s="53" t="s">
        <v>196</v>
      </c>
      <c r="D5556" s="53" t="s">
        <v>4024</v>
      </c>
      <c r="E5556" s="53">
        <v>40.584479999999999</v>
      </c>
      <c r="F5556" s="53">
        <v>-5.9213060000000004</v>
      </c>
      <c r="G5556" s="54">
        <v>957.45630000000006</v>
      </c>
      <c r="H5556" s="53">
        <v>988</v>
      </c>
      <c r="I5556" s="53">
        <v>518</v>
      </c>
      <c r="J5556" s="53">
        <v>470</v>
      </c>
      <c r="K5556" s="52">
        <v>770</v>
      </c>
      <c r="L5556" s="52">
        <v>187.45630000000006</v>
      </c>
      <c r="M5556" s="55">
        <v>2</v>
      </c>
      <c r="N5556" s="56" t="s">
        <v>16</v>
      </c>
      <c r="P5556" s="66"/>
      <c r="Q5556" s="53"/>
      <c r="R5556" s="53"/>
      <c r="S5556" s="53"/>
      <c r="T5556" s="53"/>
      <c r="U5556" s="53"/>
      <c r="V5556" s="53"/>
      <c r="W5556" s="53"/>
    </row>
    <row r="5557" spans="2:23" s="52" customFormat="1" ht="13" x14ac:dyDescent="0.3">
      <c r="B5557" s="53" t="s">
        <v>2848</v>
      </c>
      <c r="C5557" s="53" t="s">
        <v>196</v>
      </c>
      <c r="D5557" s="53" t="s">
        <v>4025</v>
      </c>
      <c r="E5557" s="53">
        <v>40.935540000000003</v>
      </c>
      <c r="F5557" s="53">
        <v>-6.7176429999999998</v>
      </c>
      <c r="G5557" s="54">
        <v>675.50710000000004</v>
      </c>
      <c r="H5557" s="53">
        <v>1949</v>
      </c>
      <c r="I5557" s="53">
        <v>954</v>
      </c>
      <c r="J5557" s="53">
        <v>995</v>
      </c>
      <c r="K5557" s="52">
        <v>770</v>
      </c>
      <c r="L5557" s="52">
        <v>-94.492899999999963</v>
      </c>
      <c r="M5557" s="55">
        <v>2</v>
      </c>
      <c r="N5557" s="56" t="s">
        <v>16</v>
      </c>
      <c r="P5557" s="66"/>
      <c r="Q5557" s="53"/>
      <c r="R5557" s="53"/>
      <c r="S5557" s="53"/>
      <c r="T5557" s="53"/>
      <c r="U5557" s="53"/>
      <c r="V5557" s="53"/>
      <c r="W5557" s="53"/>
    </row>
    <row r="5558" spans="2:23" s="52" customFormat="1" ht="13" x14ac:dyDescent="0.3">
      <c r="B5558" s="53" t="s">
        <v>2848</v>
      </c>
      <c r="C5558" s="53" t="s">
        <v>196</v>
      </c>
      <c r="D5558" s="53" t="s">
        <v>4026</v>
      </c>
      <c r="E5558" s="53">
        <v>40.92662</v>
      </c>
      <c r="F5558" s="53">
        <v>-5.5245620000000004</v>
      </c>
      <c r="G5558" s="54">
        <v>807.22659999999996</v>
      </c>
      <c r="H5558" s="53">
        <v>501</v>
      </c>
      <c r="I5558" s="53">
        <v>258</v>
      </c>
      <c r="J5558" s="53">
        <v>243</v>
      </c>
      <c r="K5558" s="52">
        <v>770</v>
      </c>
      <c r="L5558" s="52">
        <v>37.226599999999962</v>
      </c>
      <c r="M5558" s="55">
        <v>2</v>
      </c>
      <c r="N5558" s="56" t="s">
        <v>16</v>
      </c>
      <c r="P5558" s="66"/>
      <c r="Q5558" s="53"/>
      <c r="R5558" s="53"/>
      <c r="S5558" s="53"/>
      <c r="T5558" s="53"/>
      <c r="U5558" s="53"/>
      <c r="V5558" s="53"/>
      <c r="W5558" s="53"/>
    </row>
    <row r="5559" spans="2:23" s="52" customFormat="1" ht="13" x14ac:dyDescent="0.3">
      <c r="B5559" s="53" t="s">
        <v>2848</v>
      </c>
      <c r="C5559" s="53" t="s">
        <v>196</v>
      </c>
      <c r="D5559" s="53" t="s">
        <v>4027</v>
      </c>
      <c r="E5559" s="53">
        <v>40.831049999999998</v>
      </c>
      <c r="F5559" s="53">
        <v>-5.2870030000000003</v>
      </c>
      <c r="G5559" s="54">
        <v>893.47349999999994</v>
      </c>
      <c r="H5559" s="53">
        <v>1364</v>
      </c>
      <c r="I5559" s="53">
        <v>716</v>
      </c>
      <c r="J5559" s="53">
        <v>648</v>
      </c>
      <c r="K5559" s="52">
        <v>770</v>
      </c>
      <c r="L5559" s="52">
        <v>123.47349999999994</v>
      </c>
      <c r="M5559" s="55">
        <v>2</v>
      </c>
      <c r="N5559" s="56" t="s">
        <v>16</v>
      </c>
      <c r="P5559" s="66"/>
      <c r="Q5559" s="53"/>
      <c r="R5559" s="53"/>
      <c r="S5559" s="53"/>
      <c r="T5559" s="53"/>
      <c r="U5559" s="53"/>
      <c r="V5559" s="53"/>
      <c r="W5559" s="53"/>
    </row>
    <row r="5560" spans="2:23" s="52" customFormat="1" ht="13" x14ac:dyDescent="0.3">
      <c r="B5560" s="53" t="s">
        <v>2848</v>
      </c>
      <c r="C5560" s="53" t="s">
        <v>196</v>
      </c>
      <c r="D5560" s="53" t="s">
        <v>4028</v>
      </c>
      <c r="E5560" s="53">
        <v>40.464260000000003</v>
      </c>
      <c r="F5560" s="53">
        <v>-6.0618990000000004</v>
      </c>
      <c r="G5560" s="54">
        <v>674.87450000000001</v>
      </c>
      <c r="H5560" s="53">
        <v>156</v>
      </c>
      <c r="I5560" s="53">
        <v>86</v>
      </c>
      <c r="J5560" s="53">
        <v>70</v>
      </c>
      <c r="K5560" s="52">
        <v>770</v>
      </c>
      <c r="L5560" s="52">
        <v>-95.125499999999988</v>
      </c>
      <c r="M5560" s="55">
        <v>2</v>
      </c>
      <c r="N5560" s="56" t="s">
        <v>16</v>
      </c>
      <c r="P5560" s="66"/>
      <c r="Q5560" s="53"/>
      <c r="R5560" s="53"/>
      <c r="S5560" s="53"/>
      <c r="T5560" s="53"/>
      <c r="U5560" s="53"/>
      <c r="V5560" s="53"/>
      <c r="W5560" s="53"/>
    </row>
    <row r="5561" spans="2:23" s="52" customFormat="1" ht="13" x14ac:dyDescent="0.3">
      <c r="B5561" s="53" t="s">
        <v>2848</v>
      </c>
      <c r="C5561" s="53" t="s">
        <v>196</v>
      </c>
      <c r="D5561" s="53" t="s">
        <v>4029</v>
      </c>
      <c r="E5561" s="53">
        <v>40.566220000000001</v>
      </c>
      <c r="F5561" s="53">
        <v>-6.180847</v>
      </c>
      <c r="G5561" s="54">
        <v>985.45870000000002</v>
      </c>
      <c r="H5561" s="53">
        <v>348</v>
      </c>
      <c r="I5561" s="53">
        <v>187</v>
      </c>
      <c r="J5561" s="53">
        <v>161</v>
      </c>
      <c r="K5561" s="52">
        <v>770</v>
      </c>
      <c r="L5561" s="52">
        <v>215.45870000000002</v>
      </c>
      <c r="M5561" s="55">
        <v>4</v>
      </c>
      <c r="N5561" s="56" t="s">
        <v>17</v>
      </c>
      <c r="P5561" s="66"/>
      <c r="Q5561" s="53"/>
      <c r="R5561" s="53"/>
      <c r="S5561" s="53"/>
      <c r="T5561" s="53"/>
      <c r="U5561" s="53"/>
      <c r="V5561" s="53"/>
      <c r="W5561" s="53"/>
    </row>
    <row r="5562" spans="2:23" s="52" customFormat="1" ht="13" x14ac:dyDescent="0.3">
      <c r="B5562" s="53" t="s">
        <v>2848</v>
      </c>
      <c r="C5562" s="53" t="s">
        <v>196</v>
      </c>
      <c r="D5562" s="53" t="s">
        <v>4030</v>
      </c>
      <c r="E5562" s="53">
        <v>40.762880000000003</v>
      </c>
      <c r="F5562" s="53">
        <v>-5.2330220000000001</v>
      </c>
      <c r="G5562" s="54">
        <v>897.3098</v>
      </c>
      <c r="H5562" s="53">
        <v>113</v>
      </c>
      <c r="I5562" s="53">
        <v>65</v>
      </c>
      <c r="J5562" s="53">
        <v>48</v>
      </c>
      <c r="K5562" s="52">
        <v>770</v>
      </c>
      <c r="L5562" s="52">
        <v>127.3098</v>
      </c>
      <c r="M5562" s="55">
        <v>2</v>
      </c>
      <c r="N5562" s="56" t="s">
        <v>16</v>
      </c>
      <c r="P5562" s="66"/>
      <c r="Q5562" s="53"/>
      <c r="R5562" s="53"/>
      <c r="S5562" s="53"/>
      <c r="T5562" s="53"/>
      <c r="U5562" s="53"/>
      <c r="V5562" s="53"/>
      <c r="W5562" s="53"/>
    </row>
    <row r="5563" spans="2:23" s="52" customFormat="1" ht="13" x14ac:dyDescent="0.3">
      <c r="B5563" s="53" t="s">
        <v>2848</v>
      </c>
      <c r="C5563" s="53" t="s">
        <v>196</v>
      </c>
      <c r="D5563" s="53" t="s">
        <v>4031</v>
      </c>
      <c r="E5563" s="53">
        <v>40.839979999999997</v>
      </c>
      <c r="F5563" s="53">
        <v>-5.1983030000000001</v>
      </c>
      <c r="G5563" s="54">
        <v>897.71079999999995</v>
      </c>
      <c r="H5563" s="53">
        <v>263</v>
      </c>
      <c r="I5563" s="53">
        <v>137</v>
      </c>
      <c r="J5563" s="53">
        <v>126</v>
      </c>
      <c r="K5563" s="52">
        <v>770</v>
      </c>
      <c r="L5563" s="52">
        <v>127.71079999999995</v>
      </c>
      <c r="M5563" s="55">
        <v>2</v>
      </c>
      <c r="N5563" s="56" t="s">
        <v>16</v>
      </c>
      <c r="P5563" s="66"/>
      <c r="Q5563" s="53"/>
      <c r="R5563" s="53"/>
      <c r="S5563" s="53"/>
      <c r="T5563" s="53"/>
      <c r="U5563" s="53"/>
      <c r="V5563" s="53"/>
      <c r="W5563" s="53"/>
    </row>
    <row r="5564" spans="2:23" s="52" customFormat="1" ht="13" x14ac:dyDescent="0.3">
      <c r="B5564" s="53" t="s">
        <v>2848</v>
      </c>
      <c r="C5564" s="53" t="s">
        <v>196</v>
      </c>
      <c r="D5564" s="53" t="s">
        <v>4032</v>
      </c>
      <c r="E5564" s="53">
        <v>41.174219999999998</v>
      </c>
      <c r="F5564" s="53">
        <v>-6.2878400000000001</v>
      </c>
      <c r="G5564" s="54">
        <v>779.56870000000004</v>
      </c>
      <c r="H5564" s="53">
        <v>83</v>
      </c>
      <c r="I5564" s="53">
        <v>43</v>
      </c>
      <c r="J5564" s="53">
        <v>40</v>
      </c>
      <c r="K5564" s="52">
        <v>770</v>
      </c>
      <c r="L5564" s="52">
        <v>9.5687000000000353</v>
      </c>
      <c r="M5564" s="55">
        <v>2</v>
      </c>
      <c r="N5564" s="56" t="s">
        <v>16</v>
      </c>
      <c r="P5564" s="66"/>
      <c r="Q5564" s="53"/>
      <c r="R5564" s="53"/>
      <c r="S5564" s="53"/>
      <c r="T5564" s="53"/>
      <c r="U5564" s="53"/>
      <c r="V5564" s="53"/>
      <c r="W5564" s="53"/>
    </row>
    <row r="5565" spans="2:23" s="52" customFormat="1" ht="13" x14ac:dyDescent="0.3">
      <c r="B5565" s="53" t="s">
        <v>2848</v>
      </c>
      <c r="C5565" s="53" t="s">
        <v>196</v>
      </c>
      <c r="D5565" s="53" t="s">
        <v>4033</v>
      </c>
      <c r="E5565" s="53">
        <v>40.452419999999996</v>
      </c>
      <c r="F5565" s="53">
        <v>-6.490011</v>
      </c>
      <c r="G5565" s="54">
        <v>811.08140000000003</v>
      </c>
      <c r="H5565" s="53">
        <v>329</v>
      </c>
      <c r="I5565" s="53">
        <v>168</v>
      </c>
      <c r="J5565" s="53">
        <v>161</v>
      </c>
      <c r="K5565" s="52">
        <v>770</v>
      </c>
      <c r="L5565" s="52">
        <v>41.081400000000031</v>
      </c>
      <c r="M5565" s="55">
        <v>2</v>
      </c>
      <c r="N5565" s="56" t="s">
        <v>16</v>
      </c>
      <c r="P5565" s="66"/>
      <c r="Q5565" s="53"/>
      <c r="R5565" s="53"/>
      <c r="S5565" s="53"/>
      <c r="T5565" s="53"/>
      <c r="U5565" s="53"/>
      <c r="V5565" s="53"/>
      <c r="W5565" s="53"/>
    </row>
    <row r="5566" spans="2:23" s="52" customFormat="1" ht="13" x14ac:dyDescent="0.3">
      <c r="B5566" s="53" t="s">
        <v>2848</v>
      </c>
      <c r="C5566" s="53" t="s">
        <v>196</v>
      </c>
      <c r="D5566" s="53" t="s">
        <v>4034</v>
      </c>
      <c r="E5566" s="53">
        <v>40.774509999999999</v>
      </c>
      <c r="F5566" s="53">
        <v>-6.2904809999999998</v>
      </c>
      <c r="G5566" s="54">
        <v>762.99279999999999</v>
      </c>
      <c r="H5566" s="53">
        <v>475</v>
      </c>
      <c r="I5566" s="53">
        <v>244</v>
      </c>
      <c r="J5566" s="53">
        <v>231</v>
      </c>
      <c r="K5566" s="52">
        <v>770</v>
      </c>
      <c r="L5566" s="52">
        <v>-7.0072000000000116</v>
      </c>
      <c r="M5566" s="55">
        <v>2</v>
      </c>
      <c r="N5566" s="56" t="s">
        <v>16</v>
      </c>
      <c r="P5566" s="66"/>
      <c r="Q5566" s="53"/>
      <c r="R5566" s="53"/>
      <c r="S5566" s="53"/>
      <c r="T5566" s="53"/>
      <c r="U5566" s="53"/>
      <c r="V5566" s="53"/>
      <c r="W5566" s="53"/>
    </row>
    <row r="5567" spans="2:23" s="52" customFormat="1" ht="13" x14ac:dyDescent="0.3">
      <c r="B5567" s="53" t="s">
        <v>2848</v>
      </c>
      <c r="C5567" s="53" t="s">
        <v>196</v>
      </c>
      <c r="D5567" s="53" t="s">
        <v>4035</v>
      </c>
      <c r="E5567" s="53">
        <v>40.806339999999999</v>
      </c>
      <c r="F5567" s="53">
        <v>-5.5998749999999999</v>
      </c>
      <c r="G5567" s="54">
        <v>954.91</v>
      </c>
      <c r="H5567" s="53">
        <v>96</v>
      </c>
      <c r="I5567" s="53">
        <v>54</v>
      </c>
      <c r="J5567" s="53">
        <v>42</v>
      </c>
      <c r="K5567" s="52">
        <v>770</v>
      </c>
      <c r="L5567" s="52">
        <v>184.90999999999997</v>
      </c>
      <c r="M5567" s="55">
        <v>2</v>
      </c>
      <c r="N5567" s="56" t="s">
        <v>16</v>
      </c>
      <c r="P5567" s="66"/>
      <c r="Q5567" s="53"/>
      <c r="R5567" s="53"/>
      <c r="S5567" s="53"/>
      <c r="T5567" s="53"/>
      <c r="U5567" s="53"/>
      <c r="V5567" s="53"/>
      <c r="W5567" s="53"/>
    </row>
    <row r="5568" spans="2:23" s="52" customFormat="1" ht="13" x14ac:dyDescent="0.3">
      <c r="B5568" s="53" t="s">
        <v>2848</v>
      </c>
      <c r="C5568" s="53" t="s">
        <v>196</v>
      </c>
      <c r="D5568" s="53" t="s">
        <v>4036</v>
      </c>
      <c r="E5568" s="53">
        <v>41.204450000000001</v>
      </c>
      <c r="F5568" s="53">
        <v>-6.5887460000000004</v>
      </c>
      <c r="G5568" s="54">
        <v>680.61149999999998</v>
      </c>
      <c r="H5568" s="53">
        <v>379</v>
      </c>
      <c r="I5568" s="53">
        <v>191</v>
      </c>
      <c r="J5568" s="53">
        <v>188</v>
      </c>
      <c r="K5568" s="52">
        <v>770</v>
      </c>
      <c r="L5568" s="52">
        <v>-89.388500000000022</v>
      </c>
      <c r="M5568" s="55">
        <v>2</v>
      </c>
      <c r="N5568" s="56" t="s">
        <v>16</v>
      </c>
      <c r="P5568" s="66"/>
      <c r="Q5568" s="53"/>
      <c r="R5568" s="53"/>
      <c r="S5568" s="53"/>
      <c r="T5568" s="53"/>
      <c r="U5568" s="53"/>
      <c r="V5568" s="53"/>
      <c r="W5568" s="53"/>
    </row>
    <row r="5569" spans="2:23" s="52" customFormat="1" ht="13" x14ac:dyDescent="0.3">
      <c r="B5569" s="53" t="s">
        <v>2848</v>
      </c>
      <c r="C5569" s="53" t="s">
        <v>196</v>
      </c>
      <c r="D5569" s="53" t="s">
        <v>4037</v>
      </c>
      <c r="E5569" s="53">
        <v>41.000579999999999</v>
      </c>
      <c r="F5569" s="53">
        <v>-5.9707889999999999</v>
      </c>
      <c r="G5569" s="54">
        <v>814.18349999999998</v>
      </c>
      <c r="H5569" s="53">
        <v>123</v>
      </c>
      <c r="I5569" s="53">
        <v>63</v>
      </c>
      <c r="J5569" s="53">
        <v>60</v>
      </c>
      <c r="K5569" s="52">
        <v>770</v>
      </c>
      <c r="L5569" s="52">
        <v>44.183499999999981</v>
      </c>
      <c r="M5569" s="55">
        <v>2</v>
      </c>
      <c r="N5569" s="56" t="s">
        <v>16</v>
      </c>
      <c r="P5569" s="66"/>
      <c r="Q5569" s="53"/>
      <c r="R5569" s="53"/>
      <c r="S5569" s="53"/>
      <c r="T5569" s="53"/>
      <c r="U5569" s="53"/>
      <c r="V5569" s="53"/>
      <c r="W5569" s="53"/>
    </row>
    <row r="5570" spans="2:23" s="52" customFormat="1" ht="13" x14ac:dyDescent="0.3">
      <c r="B5570" s="53" t="s">
        <v>2848</v>
      </c>
      <c r="C5570" s="53" t="s">
        <v>196</v>
      </c>
      <c r="D5570" s="53" t="s">
        <v>4038</v>
      </c>
      <c r="E5570" s="53">
        <v>40.826070000000001</v>
      </c>
      <c r="F5570" s="53">
        <v>-5.9428700000000001</v>
      </c>
      <c r="G5570" s="54">
        <v>826.08069999999998</v>
      </c>
      <c r="H5570" s="53">
        <v>658</v>
      </c>
      <c r="I5570" s="53">
        <v>337</v>
      </c>
      <c r="J5570" s="53">
        <v>321</v>
      </c>
      <c r="K5570" s="52">
        <v>770</v>
      </c>
      <c r="L5570" s="52">
        <v>56.080699999999979</v>
      </c>
      <c r="M5570" s="55">
        <v>2</v>
      </c>
      <c r="N5570" s="56" t="s">
        <v>16</v>
      </c>
      <c r="P5570" s="66"/>
      <c r="Q5570" s="53"/>
      <c r="R5570" s="53"/>
      <c r="S5570" s="53"/>
      <c r="T5570" s="53"/>
      <c r="U5570" s="53"/>
      <c r="V5570" s="53"/>
      <c r="W5570" s="53"/>
    </row>
    <row r="5571" spans="2:23" s="52" customFormat="1" ht="13" x14ac:dyDescent="0.3">
      <c r="B5571" s="53" t="s">
        <v>2848</v>
      </c>
      <c r="C5571" s="53" t="s">
        <v>196</v>
      </c>
      <c r="D5571" s="53" t="s">
        <v>4039</v>
      </c>
      <c r="E5571" s="53">
        <v>40.687559999999998</v>
      </c>
      <c r="F5571" s="53">
        <v>-5.6135000000000002</v>
      </c>
      <c r="G5571" s="54">
        <v>834.44590000000005</v>
      </c>
      <c r="H5571" s="53">
        <v>209</v>
      </c>
      <c r="I5571" s="53">
        <v>120</v>
      </c>
      <c r="J5571" s="53">
        <v>89</v>
      </c>
      <c r="K5571" s="52">
        <v>770</v>
      </c>
      <c r="L5571" s="52">
        <v>64.445900000000051</v>
      </c>
      <c r="M5571" s="55">
        <v>2</v>
      </c>
      <c r="N5571" s="56" t="s">
        <v>16</v>
      </c>
      <c r="P5571" s="66"/>
      <c r="Q5571" s="53"/>
      <c r="R5571" s="53"/>
      <c r="S5571" s="53"/>
      <c r="T5571" s="53"/>
      <c r="U5571" s="53"/>
      <c r="V5571" s="53"/>
      <c r="W5571" s="53"/>
    </row>
    <row r="5572" spans="2:23" s="52" customFormat="1" ht="13" x14ac:dyDescent="0.3">
      <c r="B5572" s="53" t="s">
        <v>2848</v>
      </c>
      <c r="C5572" s="53" t="s">
        <v>196</v>
      </c>
      <c r="D5572" s="53" t="s">
        <v>4040</v>
      </c>
      <c r="E5572" s="53">
        <v>40.689950000000003</v>
      </c>
      <c r="F5572" s="53">
        <v>-5.806762</v>
      </c>
      <c r="G5572" s="54">
        <v>1025.6610000000001</v>
      </c>
      <c r="H5572" s="53">
        <v>145</v>
      </c>
      <c r="I5572" s="53">
        <v>90</v>
      </c>
      <c r="J5572" s="53">
        <v>55</v>
      </c>
      <c r="K5572" s="52">
        <v>770</v>
      </c>
      <c r="L5572" s="52">
        <v>255.66100000000006</v>
      </c>
      <c r="M5572" s="55">
        <v>4</v>
      </c>
      <c r="N5572" s="56" t="s">
        <v>17</v>
      </c>
      <c r="P5572" s="66"/>
      <c r="Q5572" s="53"/>
      <c r="R5572" s="53"/>
      <c r="S5572" s="53"/>
      <c r="T5572" s="53"/>
      <c r="U5572" s="53"/>
      <c r="V5572" s="53"/>
      <c r="W5572" s="53"/>
    </row>
    <row r="5573" spans="2:23" s="52" customFormat="1" ht="13" x14ac:dyDescent="0.3">
      <c r="B5573" s="53" t="s">
        <v>2848</v>
      </c>
      <c r="C5573" s="53" t="s">
        <v>196</v>
      </c>
      <c r="D5573" s="53" t="s">
        <v>4041</v>
      </c>
      <c r="E5573" s="53">
        <v>41.16225</v>
      </c>
      <c r="F5573" s="53">
        <v>-6.6876069999999999</v>
      </c>
      <c r="G5573" s="54">
        <v>662.12990000000002</v>
      </c>
      <c r="H5573" s="53">
        <v>265</v>
      </c>
      <c r="I5573" s="53">
        <v>132</v>
      </c>
      <c r="J5573" s="53">
        <v>133</v>
      </c>
      <c r="K5573" s="52">
        <v>770</v>
      </c>
      <c r="L5573" s="52">
        <v>-107.87009999999998</v>
      </c>
      <c r="M5573" s="55">
        <v>2</v>
      </c>
      <c r="N5573" s="56" t="s">
        <v>16</v>
      </c>
      <c r="P5573" s="66"/>
      <c r="Q5573" s="53"/>
      <c r="R5573" s="53"/>
      <c r="S5573" s="53"/>
      <c r="T5573" s="53"/>
      <c r="U5573" s="53"/>
      <c r="V5573" s="53"/>
      <c r="W5573" s="53"/>
    </row>
    <row r="5574" spans="2:23" s="52" customFormat="1" ht="13" x14ac:dyDescent="0.3">
      <c r="B5574" s="53" t="s">
        <v>2848</v>
      </c>
      <c r="C5574" s="53" t="s">
        <v>196</v>
      </c>
      <c r="D5574" s="53" t="s">
        <v>4042</v>
      </c>
      <c r="E5574" s="53">
        <v>41.092480000000002</v>
      </c>
      <c r="F5574" s="53">
        <v>-6.5980220000000003</v>
      </c>
      <c r="G5574" s="54">
        <v>731.65520000000004</v>
      </c>
      <c r="H5574" s="53">
        <v>134</v>
      </c>
      <c r="I5574" s="53">
        <v>74</v>
      </c>
      <c r="J5574" s="53">
        <v>60</v>
      </c>
      <c r="K5574" s="52">
        <v>770</v>
      </c>
      <c r="L5574" s="52">
        <v>-38.344799999999964</v>
      </c>
      <c r="M5574" s="55">
        <v>2</v>
      </c>
      <c r="N5574" s="56" t="s">
        <v>16</v>
      </c>
      <c r="P5574" s="66"/>
      <c r="Q5574" s="53"/>
      <c r="R5574" s="53"/>
      <c r="S5574" s="53"/>
      <c r="T5574" s="53"/>
      <c r="U5574" s="53"/>
      <c r="V5574" s="53"/>
      <c r="W5574" s="53"/>
    </row>
    <row r="5575" spans="2:23" s="52" customFormat="1" ht="13" x14ac:dyDescent="0.3">
      <c r="B5575" s="53" t="s">
        <v>2848</v>
      </c>
      <c r="C5575" s="53" t="s">
        <v>196</v>
      </c>
      <c r="D5575" s="53" t="s">
        <v>4043</v>
      </c>
      <c r="E5575" s="53">
        <v>40.887120000000003</v>
      </c>
      <c r="F5575" s="53">
        <v>-5.6814150000000003</v>
      </c>
      <c r="G5575" s="54">
        <v>821.78610000000003</v>
      </c>
      <c r="H5575" s="53">
        <v>447</v>
      </c>
      <c r="I5575" s="53">
        <v>229</v>
      </c>
      <c r="J5575" s="53">
        <v>218</v>
      </c>
      <c r="K5575" s="52">
        <v>770</v>
      </c>
      <c r="L5575" s="52">
        <v>51.786100000000033</v>
      </c>
      <c r="M5575" s="55">
        <v>2</v>
      </c>
      <c r="N5575" s="56" t="s">
        <v>16</v>
      </c>
      <c r="P5575" s="66"/>
      <c r="Q5575" s="53"/>
      <c r="R5575" s="53"/>
      <c r="S5575" s="53"/>
      <c r="T5575" s="53"/>
      <c r="U5575" s="53"/>
      <c r="V5575" s="53"/>
      <c r="W5575" s="53"/>
    </row>
    <row r="5576" spans="2:23" s="52" customFormat="1" ht="13" x14ac:dyDescent="0.3">
      <c r="B5576" s="53" t="s">
        <v>2848</v>
      </c>
      <c r="C5576" s="53" t="s">
        <v>196</v>
      </c>
      <c r="D5576" s="53" t="s">
        <v>4044</v>
      </c>
      <c r="E5576" s="53">
        <v>40.484310000000001</v>
      </c>
      <c r="F5576" s="53">
        <v>-5.9973989999999997</v>
      </c>
      <c r="G5576" s="54">
        <v>636.43399999999997</v>
      </c>
      <c r="H5576" s="53">
        <v>522</v>
      </c>
      <c r="I5576" s="53">
        <v>268</v>
      </c>
      <c r="J5576" s="53">
        <v>254</v>
      </c>
      <c r="K5576" s="52">
        <v>770</v>
      </c>
      <c r="L5576" s="52">
        <v>-133.56600000000003</v>
      </c>
      <c r="M5576" s="55">
        <v>2</v>
      </c>
      <c r="N5576" s="56" t="s">
        <v>16</v>
      </c>
      <c r="P5576" s="66"/>
      <c r="Q5576" s="53"/>
      <c r="R5576" s="53"/>
      <c r="S5576" s="53"/>
      <c r="T5576" s="53"/>
      <c r="U5576" s="53"/>
      <c r="V5576" s="53"/>
      <c r="W5576" s="53"/>
    </row>
    <row r="5577" spans="2:23" s="52" customFormat="1" ht="13" x14ac:dyDescent="0.3">
      <c r="B5577" s="53" t="s">
        <v>2848</v>
      </c>
      <c r="C5577" s="53" t="s">
        <v>196</v>
      </c>
      <c r="D5577" s="53" t="s">
        <v>4045</v>
      </c>
      <c r="E5577" s="53">
        <v>40.49248</v>
      </c>
      <c r="F5577" s="53">
        <v>-6.0529279999999996</v>
      </c>
      <c r="G5577" s="54">
        <v>782.67039999999997</v>
      </c>
      <c r="H5577" s="53">
        <v>314</v>
      </c>
      <c r="I5577" s="53">
        <v>167</v>
      </c>
      <c r="J5577" s="53">
        <v>147</v>
      </c>
      <c r="K5577" s="52">
        <v>770</v>
      </c>
      <c r="L5577" s="52">
        <v>12.670399999999972</v>
      </c>
      <c r="M5577" s="55">
        <v>2</v>
      </c>
      <c r="N5577" s="56" t="s">
        <v>16</v>
      </c>
      <c r="P5577" s="66"/>
      <c r="Q5577" s="53"/>
      <c r="R5577" s="53"/>
      <c r="S5577" s="53"/>
      <c r="T5577" s="53"/>
      <c r="U5577" s="53"/>
      <c r="V5577" s="53"/>
      <c r="W5577" s="53"/>
    </row>
    <row r="5578" spans="2:23" s="52" customFormat="1" ht="13" x14ac:dyDescent="0.3">
      <c r="B5578" s="53" t="s">
        <v>2848</v>
      </c>
      <c r="C5578" s="53" t="s">
        <v>196</v>
      </c>
      <c r="D5578" s="53" t="s">
        <v>4046</v>
      </c>
      <c r="E5578" s="53">
        <v>40.469639999999998</v>
      </c>
      <c r="F5578" s="53">
        <v>-5.9442969999999997</v>
      </c>
      <c r="G5578" s="54">
        <v>725.48299999999995</v>
      </c>
      <c r="H5578" s="53">
        <v>55</v>
      </c>
      <c r="I5578" s="53">
        <v>34</v>
      </c>
      <c r="J5578" s="53">
        <v>21</v>
      </c>
      <c r="K5578" s="52">
        <v>770</v>
      </c>
      <c r="L5578" s="52">
        <v>-44.517000000000053</v>
      </c>
      <c r="M5578" s="55">
        <v>2</v>
      </c>
      <c r="N5578" s="56" t="s">
        <v>16</v>
      </c>
      <c r="P5578" s="66"/>
      <c r="Q5578" s="53"/>
      <c r="R5578" s="53"/>
      <c r="S5578" s="53"/>
      <c r="T5578" s="53"/>
      <c r="U5578" s="53"/>
      <c r="V5578" s="53"/>
      <c r="W5578" s="53"/>
    </row>
    <row r="5579" spans="2:23" s="52" customFormat="1" ht="13" x14ac:dyDescent="0.3">
      <c r="B5579" s="53" t="s">
        <v>2848</v>
      </c>
      <c r="C5579" s="53" t="s">
        <v>196</v>
      </c>
      <c r="D5579" s="53" t="s">
        <v>4047</v>
      </c>
      <c r="E5579" s="53">
        <v>40.483220000000003</v>
      </c>
      <c r="F5579" s="53">
        <v>-6.0553980000000003</v>
      </c>
      <c r="G5579" s="54">
        <v>821.52919999999995</v>
      </c>
      <c r="H5579" s="53">
        <v>96</v>
      </c>
      <c r="I5579" s="53">
        <v>54</v>
      </c>
      <c r="J5579" s="53">
        <v>42</v>
      </c>
      <c r="K5579" s="52">
        <v>770</v>
      </c>
      <c r="L5579" s="52">
        <v>51.529199999999946</v>
      </c>
      <c r="M5579" s="55">
        <v>2</v>
      </c>
      <c r="N5579" s="56" t="s">
        <v>16</v>
      </c>
      <c r="P5579" s="66"/>
      <c r="Q5579" s="53"/>
      <c r="R5579" s="53"/>
      <c r="S5579" s="53"/>
      <c r="T5579" s="53"/>
      <c r="U5579" s="53"/>
      <c r="V5579" s="53"/>
      <c r="W5579" s="53"/>
    </row>
    <row r="5580" spans="2:23" s="52" customFormat="1" ht="13" x14ac:dyDescent="0.3">
      <c r="B5580" s="53" t="s">
        <v>2848</v>
      </c>
      <c r="C5580" s="53" t="s">
        <v>196</v>
      </c>
      <c r="D5580" s="53" t="s">
        <v>4048</v>
      </c>
      <c r="E5580" s="53">
        <v>40.585819999999998</v>
      </c>
      <c r="F5580" s="53">
        <v>-5.8472359999999997</v>
      </c>
      <c r="G5580" s="54">
        <v>872.03610000000003</v>
      </c>
      <c r="H5580" s="53">
        <v>107</v>
      </c>
      <c r="I5580" s="53">
        <v>62</v>
      </c>
      <c r="J5580" s="53">
        <v>45</v>
      </c>
      <c r="K5580" s="52">
        <v>770</v>
      </c>
      <c r="L5580" s="52">
        <v>102.03610000000003</v>
      </c>
      <c r="M5580" s="55">
        <v>2</v>
      </c>
      <c r="N5580" s="56" t="s">
        <v>16</v>
      </c>
      <c r="P5580" s="66"/>
      <c r="Q5580" s="53"/>
      <c r="R5580" s="53"/>
      <c r="S5580" s="53"/>
      <c r="T5580" s="53"/>
      <c r="U5580" s="53"/>
      <c r="V5580" s="53"/>
      <c r="W5580" s="53"/>
    </row>
    <row r="5581" spans="2:23" s="52" customFormat="1" ht="13" x14ac:dyDescent="0.3">
      <c r="B5581" s="53" t="s">
        <v>2848</v>
      </c>
      <c r="C5581" s="53" t="s">
        <v>196</v>
      </c>
      <c r="D5581" s="53" t="s">
        <v>4049</v>
      </c>
      <c r="E5581" s="53">
        <v>41.185580000000002</v>
      </c>
      <c r="F5581" s="53">
        <v>-6.2269379999999996</v>
      </c>
      <c r="G5581" s="54">
        <v>752.90899999999999</v>
      </c>
      <c r="H5581" s="53">
        <v>263</v>
      </c>
      <c r="I5581" s="53">
        <v>125</v>
      </c>
      <c r="J5581" s="53">
        <v>138</v>
      </c>
      <c r="K5581" s="52">
        <v>770</v>
      </c>
      <c r="L5581" s="52">
        <v>-17.091000000000008</v>
      </c>
      <c r="M5581" s="55">
        <v>2</v>
      </c>
      <c r="N5581" s="56" t="s">
        <v>16</v>
      </c>
      <c r="P5581" s="66"/>
      <c r="Q5581" s="53"/>
      <c r="R5581" s="53"/>
      <c r="S5581" s="53"/>
      <c r="T5581" s="53"/>
      <c r="U5581" s="53"/>
      <c r="V5581" s="53"/>
      <c r="W5581" s="53"/>
    </row>
    <row r="5582" spans="2:23" s="52" customFormat="1" ht="13" x14ac:dyDescent="0.3">
      <c r="B5582" s="53" t="s">
        <v>2848</v>
      </c>
      <c r="C5582" s="53" t="s">
        <v>196</v>
      </c>
      <c r="D5582" s="53" t="s">
        <v>4050</v>
      </c>
      <c r="E5582" s="53">
        <v>40.504620000000003</v>
      </c>
      <c r="F5582" s="53">
        <v>-6.2715269999999999</v>
      </c>
      <c r="G5582" s="54">
        <v>965.69169999999997</v>
      </c>
      <c r="H5582" s="53">
        <v>178</v>
      </c>
      <c r="I5582" s="53">
        <v>100</v>
      </c>
      <c r="J5582" s="53">
        <v>78</v>
      </c>
      <c r="K5582" s="52">
        <v>770</v>
      </c>
      <c r="L5582" s="52">
        <v>195.69169999999997</v>
      </c>
      <c r="M5582" s="55">
        <v>2</v>
      </c>
      <c r="N5582" s="56" t="s">
        <v>16</v>
      </c>
      <c r="P5582" s="66"/>
      <c r="Q5582" s="53"/>
      <c r="R5582" s="53"/>
      <c r="S5582" s="53"/>
      <c r="T5582" s="53"/>
      <c r="U5582" s="53"/>
      <c r="V5582" s="53"/>
      <c r="W5582" s="53"/>
    </row>
    <row r="5583" spans="2:23" s="52" customFormat="1" ht="13" x14ac:dyDescent="0.3">
      <c r="B5583" s="53" t="s">
        <v>2848</v>
      </c>
      <c r="C5583" s="53" t="s">
        <v>196</v>
      </c>
      <c r="D5583" s="53" t="s">
        <v>4051</v>
      </c>
      <c r="E5583" s="53">
        <v>40.631500000000003</v>
      </c>
      <c r="F5583" s="53">
        <v>-5.6235489999999997</v>
      </c>
      <c r="G5583" s="54">
        <v>927.82529999999997</v>
      </c>
      <c r="H5583" s="53">
        <v>236</v>
      </c>
      <c r="I5583" s="53">
        <v>122</v>
      </c>
      <c r="J5583" s="53">
        <v>114</v>
      </c>
      <c r="K5583" s="52">
        <v>770</v>
      </c>
      <c r="L5583" s="52">
        <v>157.82529999999997</v>
      </c>
      <c r="M5583" s="55">
        <v>2</v>
      </c>
      <c r="N5583" s="56" t="s">
        <v>16</v>
      </c>
      <c r="P5583" s="66"/>
      <c r="Q5583" s="53"/>
      <c r="R5583" s="53"/>
      <c r="S5583" s="53"/>
      <c r="T5583" s="53"/>
      <c r="U5583" s="53"/>
      <c r="V5583" s="53"/>
      <c r="W5583" s="53"/>
    </row>
    <row r="5584" spans="2:23" s="52" customFormat="1" ht="13" x14ac:dyDescent="0.3">
      <c r="B5584" s="53" t="s">
        <v>2848</v>
      </c>
      <c r="C5584" s="53" t="s">
        <v>196</v>
      </c>
      <c r="D5584" s="53" t="s">
        <v>4052</v>
      </c>
      <c r="E5584" s="53">
        <v>40.348509999999997</v>
      </c>
      <c r="F5584" s="53">
        <v>-5.8951089999999997</v>
      </c>
      <c r="G5584" s="54">
        <v>643.69659999999999</v>
      </c>
      <c r="H5584" s="53">
        <v>304</v>
      </c>
      <c r="I5584" s="53">
        <v>154</v>
      </c>
      <c r="J5584" s="53">
        <v>150</v>
      </c>
      <c r="K5584" s="52">
        <v>770</v>
      </c>
      <c r="L5584" s="52">
        <v>-126.30340000000001</v>
      </c>
      <c r="M5584" s="55">
        <v>2</v>
      </c>
      <c r="N5584" s="56" t="s">
        <v>16</v>
      </c>
      <c r="P5584" s="66"/>
      <c r="Q5584" s="53"/>
      <c r="R5584" s="53"/>
      <c r="S5584" s="53"/>
      <c r="T5584" s="53"/>
      <c r="U5584" s="53"/>
      <c r="V5584" s="53"/>
      <c r="W5584" s="53"/>
    </row>
    <row r="5585" spans="2:23" s="52" customFormat="1" ht="13" x14ac:dyDescent="0.3">
      <c r="B5585" s="53" t="s">
        <v>2848</v>
      </c>
      <c r="C5585" s="53" t="s">
        <v>196</v>
      </c>
      <c r="D5585" s="53" t="s">
        <v>4053</v>
      </c>
      <c r="E5585" s="53">
        <v>41.028080000000003</v>
      </c>
      <c r="F5585" s="53">
        <v>-5.6425489999999998</v>
      </c>
      <c r="G5585" s="54">
        <v>799.79219999999998</v>
      </c>
      <c r="H5585" s="53">
        <v>1179</v>
      </c>
      <c r="I5585" s="53">
        <v>635</v>
      </c>
      <c r="J5585" s="53">
        <v>544</v>
      </c>
      <c r="K5585" s="52">
        <v>770</v>
      </c>
      <c r="L5585" s="52">
        <v>29.79219999999998</v>
      </c>
      <c r="M5585" s="55">
        <v>2</v>
      </c>
      <c r="N5585" s="56" t="s">
        <v>16</v>
      </c>
      <c r="P5585" s="66"/>
      <c r="Q5585" s="53"/>
      <c r="R5585" s="53"/>
      <c r="S5585" s="53"/>
      <c r="T5585" s="53"/>
      <c r="U5585" s="53"/>
      <c r="V5585" s="53"/>
      <c r="W5585" s="53"/>
    </row>
    <row r="5586" spans="2:23" s="52" customFormat="1" ht="13" x14ac:dyDescent="0.3">
      <c r="B5586" s="53" t="s">
        <v>2848</v>
      </c>
      <c r="C5586" s="53" t="s">
        <v>196</v>
      </c>
      <c r="D5586" s="53" t="s">
        <v>4054</v>
      </c>
      <c r="E5586" s="53">
        <v>40.757100000000001</v>
      </c>
      <c r="F5586" s="53">
        <v>-5.6923589999999997</v>
      </c>
      <c r="G5586" s="54">
        <v>964.46069999999997</v>
      </c>
      <c r="H5586" s="53">
        <v>163</v>
      </c>
      <c r="I5586" s="53">
        <v>93</v>
      </c>
      <c r="J5586" s="53">
        <v>70</v>
      </c>
      <c r="K5586" s="52">
        <v>770</v>
      </c>
      <c r="L5586" s="52">
        <v>194.46069999999997</v>
      </c>
      <c r="M5586" s="55">
        <v>2</v>
      </c>
      <c r="N5586" s="56" t="s">
        <v>16</v>
      </c>
      <c r="P5586" s="66"/>
      <c r="Q5586" s="53"/>
      <c r="R5586" s="53"/>
      <c r="S5586" s="53"/>
      <c r="T5586" s="53"/>
      <c r="U5586" s="53"/>
      <c r="V5586" s="53"/>
      <c r="W5586" s="53"/>
    </row>
    <row r="5587" spans="2:23" s="52" customFormat="1" ht="13" x14ac:dyDescent="0.3">
      <c r="B5587" s="53" t="s">
        <v>2848</v>
      </c>
      <c r="C5587" s="53" t="s">
        <v>196</v>
      </c>
      <c r="D5587" s="53" t="s">
        <v>4055</v>
      </c>
      <c r="E5587" s="53">
        <v>40.601590000000002</v>
      </c>
      <c r="F5587" s="53">
        <v>-6.2756220000000003</v>
      </c>
      <c r="G5587" s="54">
        <v>896.11189999999999</v>
      </c>
      <c r="H5587" s="53">
        <v>334</v>
      </c>
      <c r="I5587" s="53">
        <v>174</v>
      </c>
      <c r="J5587" s="53">
        <v>160</v>
      </c>
      <c r="K5587" s="52">
        <v>770</v>
      </c>
      <c r="L5587" s="52">
        <v>126.11189999999999</v>
      </c>
      <c r="M5587" s="55">
        <v>2</v>
      </c>
      <c r="N5587" s="56" t="s">
        <v>16</v>
      </c>
      <c r="P5587" s="66"/>
      <c r="Q5587" s="53"/>
      <c r="R5587" s="53"/>
      <c r="S5587" s="53"/>
      <c r="T5587" s="53"/>
      <c r="U5587" s="53"/>
      <c r="V5587" s="53"/>
      <c r="W5587" s="53"/>
    </row>
    <row r="5588" spans="2:23" s="52" customFormat="1" ht="13" x14ac:dyDescent="0.3">
      <c r="B5588" s="53" t="s">
        <v>2848</v>
      </c>
      <c r="C5588" s="53" t="s">
        <v>196</v>
      </c>
      <c r="D5588" s="53" t="s">
        <v>4056</v>
      </c>
      <c r="E5588" s="53">
        <v>40.806130000000003</v>
      </c>
      <c r="F5588" s="53">
        <v>-5.6976610000000001</v>
      </c>
      <c r="G5588" s="54">
        <v>933.89120000000003</v>
      </c>
      <c r="H5588" s="53">
        <v>249</v>
      </c>
      <c r="I5588" s="53">
        <v>127</v>
      </c>
      <c r="J5588" s="53">
        <v>122</v>
      </c>
      <c r="K5588" s="52">
        <v>770</v>
      </c>
      <c r="L5588" s="52">
        <v>163.89120000000003</v>
      </c>
      <c r="M5588" s="55">
        <v>2</v>
      </c>
      <c r="N5588" s="56" t="s">
        <v>16</v>
      </c>
      <c r="P5588" s="66"/>
      <c r="Q5588" s="53"/>
      <c r="R5588" s="53"/>
      <c r="S5588" s="53"/>
      <c r="T5588" s="53"/>
      <c r="U5588" s="53"/>
      <c r="V5588" s="53"/>
      <c r="W5588" s="53"/>
    </row>
    <row r="5589" spans="2:23" s="52" customFormat="1" ht="13" x14ac:dyDescent="0.3">
      <c r="B5589" s="53" t="s">
        <v>2848</v>
      </c>
      <c r="C5589" s="53" t="s">
        <v>196</v>
      </c>
      <c r="D5589" s="53" t="s">
        <v>4057</v>
      </c>
      <c r="E5589" s="53">
        <v>40.969549999999998</v>
      </c>
      <c r="F5589" s="53">
        <v>-5.4139160000000004</v>
      </c>
      <c r="G5589" s="54">
        <v>803.54930000000002</v>
      </c>
      <c r="H5589" s="53">
        <v>119</v>
      </c>
      <c r="I5589" s="53">
        <v>61</v>
      </c>
      <c r="J5589" s="53">
        <v>58</v>
      </c>
      <c r="K5589" s="52">
        <v>770</v>
      </c>
      <c r="L5589" s="52">
        <v>33.549300000000017</v>
      </c>
      <c r="M5589" s="55">
        <v>2</v>
      </c>
      <c r="N5589" s="56" t="s">
        <v>16</v>
      </c>
      <c r="P5589" s="66"/>
      <c r="Q5589" s="53"/>
      <c r="R5589" s="53"/>
      <c r="S5589" s="53"/>
      <c r="T5589" s="53"/>
      <c r="U5589" s="53"/>
      <c r="V5589" s="53"/>
      <c r="W5589" s="53"/>
    </row>
    <row r="5590" spans="2:23" s="52" customFormat="1" ht="13" x14ac:dyDescent="0.3">
      <c r="B5590" s="53" t="s">
        <v>2848</v>
      </c>
      <c r="C5590" s="53" t="s">
        <v>196</v>
      </c>
      <c r="D5590" s="53" t="s">
        <v>4058</v>
      </c>
      <c r="E5590" s="53">
        <v>41.008310000000002</v>
      </c>
      <c r="F5590" s="53">
        <v>-5.5832519999999999</v>
      </c>
      <c r="G5590" s="54">
        <v>844.43979999999999</v>
      </c>
      <c r="H5590" s="53">
        <v>163</v>
      </c>
      <c r="I5590" s="53">
        <v>81</v>
      </c>
      <c r="J5590" s="53">
        <v>82</v>
      </c>
      <c r="K5590" s="52">
        <v>770</v>
      </c>
      <c r="L5590" s="52">
        <v>74.439799999999991</v>
      </c>
      <c r="M5590" s="55">
        <v>2</v>
      </c>
      <c r="N5590" s="56" t="s">
        <v>16</v>
      </c>
      <c r="P5590" s="66"/>
      <c r="Q5590" s="53"/>
      <c r="R5590" s="53"/>
      <c r="S5590" s="53"/>
      <c r="T5590" s="53"/>
      <c r="U5590" s="53"/>
      <c r="V5590" s="53"/>
      <c r="W5590" s="53"/>
    </row>
    <row r="5591" spans="2:23" s="52" customFormat="1" ht="13" x14ac:dyDescent="0.3">
      <c r="B5591" s="53" t="s">
        <v>2848</v>
      </c>
      <c r="C5591" s="53" t="s">
        <v>196</v>
      </c>
      <c r="D5591" s="53" t="s">
        <v>4059</v>
      </c>
      <c r="E5591" s="53">
        <v>40.978000000000002</v>
      </c>
      <c r="F5591" s="53">
        <v>-6.4322410000000003</v>
      </c>
      <c r="G5591" s="54">
        <v>764.16780000000006</v>
      </c>
      <c r="H5591" s="53">
        <v>105</v>
      </c>
      <c r="I5591" s="53">
        <v>58</v>
      </c>
      <c r="J5591" s="53">
        <v>47</v>
      </c>
      <c r="K5591" s="52">
        <v>770</v>
      </c>
      <c r="L5591" s="52">
        <v>-5.8321999999999434</v>
      </c>
      <c r="M5591" s="55">
        <v>2</v>
      </c>
      <c r="N5591" s="56" t="s">
        <v>16</v>
      </c>
      <c r="P5591" s="66"/>
      <c r="Q5591" s="53"/>
      <c r="R5591" s="53"/>
      <c r="S5591" s="53"/>
      <c r="T5591" s="53"/>
      <c r="U5591" s="53"/>
      <c r="V5591" s="53"/>
      <c r="W5591" s="53"/>
    </row>
    <row r="5592" spans="2:23" s="52" customFormat="1" ht="13" x14ac:dyDescent="0.3">
      <c r="B5592" s="53" t="s">
        <v>2848</v>
      </c>
      <c r="C5592" s="53" t="s">
        <v>196</v>
      </c>
      <c r="D5592" s="53" t="s">
        <v>4060</v>
      </c>
      <c r="E5592" s="53">
        <v>40.857900000000001</v>
      </c>
      <c r="F5592" s="53">
        <v>-5.651478</v>
      </c>
      <c r="G5592" s="54">
        <v>874.71479999999997</v>
      </c>
      <c r="H5592" s="53">
        <v>468</v>
      </c>
      <c r="I5592" s="53">
        <v>252</v>
      </c>
      <c r="J5592" s="53">
        <v>216</v>
      </c>
      <c r="K5592" s="52">
        <v>770</v>
      </c>
      <c r="L5592" s="52">
        <v>104.71479999999997</v>
      </c>
      <c r="M5592" s="55">
        <v>2</v>
      </c>
      <c r="N5592" s="56" t="s">
        <v>16</v>
      </c>
      <c r="P5592" s="66"/>
      <c r="Q5592" s="53"/>
      <c r="R5592" s="53"/>
      <c r="S5592" s="53"/>
      <c r="T5592" s="53"/>
      <c r="U5592" s="53"/>
      <c r="V5592" s="53"/>
      <c r="W5592" s="53"/>
    </row>
    <row r="5593" spans="2:23" s="52" customFormat="1" ht="13" x14ac:dyDescent="0.3">
      <c r="B5593" s="53" t="s">
        <v>2848</v>
      </c>
      <c r="C5593" s="53" t="s">
        <v>196</v>
      </c>
      <c r="D5593" s="53" t="s">
        <v>4061</v>
      </c>
      <c r="E5593" s="53">
        <v>40.698659999999997</v>
      </c>
      <c r="F5593" s="53">
        <v>-5.9275919999999998</v>
      </c>
      <c r="G5593" s="54">
        <v>985.05039999999997</v>
      </c>
      <c r="H5593" s="53">
        <v>245</v>
      </c>
      <c r="I5593" s="53">
        <v>128</v>
      </c>
      <c r="J5593" s="53">
        <v>117</v>
      </c>
      <c r="K5593" s="52">
        <v>770</v>
      </c>
      <c r="L5593" s="52">
        <v>215.05039999999997</v>
      </c>
      <c r="M5593" s="55">
        <v>4</v>
      </c>
      <c r="N5593" s="56" t="s">
        <v>17</v>
      </c>
      <c r="P5593" s="66"/>
      <c r="Q5593" s="53"/>
      <c r="R5593" s="53"/>
      <c r="S5593" s="53"/>
      <c r="T5593" s="53"/>
      <c r="U5593" s="53"/>
      <c r="V5593" s="53"/>
      <c r="W5593" s="53"/>
    </row>
    <row r="5594" spans="2:23" s="52" customFormat="1" ht="13" x14ac:dyDescent="0.3">
      <c r="B5594" s="53" t="s">
        <v>2848</v>
      </c>
      <c r="C5594" s="53" t="s">
        <v>196</v>
      </c>
      <c r="D5594" s="53" t="s">
        <v>4062</v>
      </c>
      <c r="E5594" s="53">
        <v>40.475059999999999</v>
      </c>
      <c r="F5594" s="53">
        <v>-5.6778170000000001</v>
      </c>
      <c r="G5594" s="54">
        <v>1046.605</v>
      </c>
      <c r="H5594" s="53">
        <v>110</v>
      </c>
      <c r="I5594" s="53">
        <v>60</v>
      </c>
      <c r="J5594" s="53">
        <v>50</v>
      </c>
      <c r="K5594" s="52">
        <v>770</v>
      </c>
      <c r="L5594" s="52">
        <v>276.60500000000002</v>
      </c>
      <c r="M5594" s="55">
        <v>4</v>
      </c>
      <c r="N5594" s="56" t="s">
        <v>17</v>
      </c>
      <c r="P5594" s="66"/>
      <c r="Q5594" s="53"/>
      <c r="R5594" s="53"/>
      <c r="S5594" s="53"/>
      <c r="T5594" s="53"/>
      <c r="U5594" s="53"/>
      <c r="V5594" s="53"/>
      <c r="W5594" s="53"/>
    </row>
    <row r="5595" spans="2:23" s="52" customFormat="1" ht="13" x14ac:dyDescent="0.3">
      <c r="B5595" s="53" t="s">
        <v>2848</v>
      </c>
      <c r="C5595" s="53" t="s">
        <v>196</v>
      </c>
      <c r="D5595" s="53" t="s">
        <v>4063</v>
      </c>
      <c r="E5595" s="53">
        <v>40.535580000000003</v>
      </c>
      <c r="F5595" s="53">
        <v>-6.1168579999999997</v>
      </c>
      <c r="G5595" s="54">
        <v>1042.7380000000001</v>
      </c>
      <c r="H5595" s="53">
        <v>144</v>
      </c>
      <c r="I5595" s="53">
        <v>75</v>
      </c>
      <c r="J5595" s="53">
        <v>69</v>
      </c>
      <c r="K5595" s="52">
        <v>770</v>
      </c>
      <c r="L5595" s="52">
        <v>272.73800000000006</v>
      </c>
      <c r="M5595" s="55">
        <v>4</v>
      </c>
      <c r="N5595" s="56" t="s">
        <v>17</v>
      </c>
      <c r="P5595" s="66"/>
      <c r="Q5595" s="53"/>
      <c r="R5595" s="53"/>
      <c r="S5595" s="53"/>
      <c r="T5595" s="53"/>
      <c r="U5595" s="53"/>
      <c r="V5595" s="53"/>
      <c r="W5595" s="53"/>
    </row>
    <row r="5596" spans="2:23" s="52" customFormat="1" ht="13" x14ac:dyDescent="0.3">
      <c r="B5596" s="53" t="s">
        <v>2848</v>
      </c>
      <c r="C5596" s="53" t="s">
        <v>196</v>
      </c>
      <c r="D5596" s="53" t="s">
        <v>4064</v>
      </c>
      <c r="E5596" s="53">
        <v>40.88955</v>
      </c>
      <c r="F5596" s="53">
        <v>-5.2864399999999998</v>
      </c>
      <c r="G5596" s="54">
        <v>856.4819</v>
      </c>
      <c r="H5596" s="53">
        <v>194</v>
      </c>
      <c r="I5596" s="53">
        <v>107</v>
      </c>
      <c r="J5596" s="53">
        <v>87</v>
      </c>
      <c r="K5596" s="52">
        <v>770</v>
      </c>
      <c r="L5596" s="52">
        <v>86.481899999999996</v>
      </c>
      <c r="M5596" s="55">
        <v>2</v>
      </c>
      <c r="N5596" s="56" t="s">
        <v>16</v>
      </c>
      <c r="P5596" s="66"/>
      <c r="Q5596" s="53"/>
      <c r="R5596" s="53"/>
      <c r="S5596" s="53"/>
      <c r="T5596" s="53"/>
      <c r="U5596" s="53"/>
      <c r="V5596" s="53"/>
      <c r="W5596" s="53"/>
    </row>
    <row r="5597" spans="2:23" s="52" customFormat="1" ht="13" x14ac:dyDescent="0.3">
      <c r="B5597" s="53" t="s">
        <v>2848</v>
      </c>
      <c r="C5597" s="53" t="s">
        <v>196</v>
      </c>
      <c r="D5597" s="53" t="s">
        <v>4065</v>
      </c>
      <c r="E5597" s="53">
        <v>40.396880000000003</v>
      </c>
      <c r="F5597" s="53">
        <v>-5.7143879999999996</v>
      </c>
      <c r="G5597" s="54">
        <v>1126.1569999999999</v>
      </c>
      <c r="H5597" s="53">
        <v>130</v>
      </c>
      <c r="I5597" s="53">
        <v>72</v>
      </c>
      <c r="J5597" s="53">
        <v>58</v>
      </c>
      <c r="K5597" s="52">
        <v>770</v>
      </c>
      <c r="L5597" s="52">
        <v>356.15699999999993</v>
      </c>
      <c r="M5597" s="55">
        <v>4</v>
      </c>
      <c r="N5597" s="56" t="s">
        <v>17</v>
      </c>
      <c r="P5597" s="66"/>
      <c r="Q5597" s="53"/>
      <c r="R5597" s="53"/>
      <c r="S5597" s="53"/>
      <c r="T5597" s="53"/>
      <c r="U5597" s="53"/>
      <c r="V5597" s="53"/>
      <c r="W5597" s="53"/>
    </row>
    <row r="5598" spans="2:23" s="52" customFormat="1" ht="13" x14ac:dyDescent="0.3">
      <c r="B5598" s="53" t="s">
        <v>2848</v>
      </c>
      <c r="C5598" s="53" t="s">
        <v>196</v>
      </c>
      <c r="D5598" s="53" t="s">
        <v>4066</v>
      </c>
      <c r="E5598" s="53">
        <v>40.78886</v>
      </c>
      <c r="F5598" s="53">
        <v>-5.4798770000000001</v>
      </c>
      <c r="G5598" s="54">
        <v>847.21950000000004</v>
      </c>
      <c r="H5598" s="53">
        <v>348</v>
      </c>
      <c r="I5598" s="53">
        <v>194</v>
      </c>
      <c r="J5598" s="53">
        <v>154</v>
      </c>
      <c r="K5598" s="52">
        <v>770</v>
      </c>
      <c r="L5598" s="52">
        <v>77.219500000000039</v>
      </c>
      <c r="M5598" s="55">
        <v>2</v>
      </c>
      <c r="N5598" s="56" t="s">
        <v>16</v>
      </c>
      <c r="P5598" s="66"/>
      <c r="Q5598" s="53"/>
      <c r="R5598" s="53"/>
      <c r="S5598" s="53"/>
      <c r="T5598" s="53"/>
      <c r="U5598" s="53"/>
      <c r="V5598" s="53"/>
      <c r="W5598" s="53"/>
    </row>
    <row r="5599" spans="2:23" s="52" customFormat="1" ht="13" x14ac:dyDescent="0.3">
      <c r="B5599" s="53" t="s">
        <v>2848</v>
      </c>
      <c r="C5599" s="53" t="s">
        <v>196</v>
      </c>
      <c r="D5599" s="53" t="s">
        <v>4067</v>
      </c>
      <c r="E5599" s="53">
        <v>40.422449999999998</v>
      </c>
      <c r="F5599" s="53">
        <v>-5.7830310000000003</v>
      </c>
      <c r="G5599" s="54">
        <v>926.42650000000003</v>
      </c>
      <c r="H5599" s="53">
        <v>54</v>
      </c>
      <c r="I5599" s="53">
        <v>24</v>
      </c>
      <c r="J5599" s="53">
        <v>30</v>
      </c>
      <c r="K5599" s="52">
        <v>770</v>
      </c>
      <c r="L5599" s="52">
        <v>156.42650000000003</v>
      </c>
      <c r="M5599" s="55">
        <v>2</v>
      </c>
      <c r="N5599" s="56" t="s">
        <v>16</v>
      </c>
      <c r="P5599" s="66"/>
      <c r="Q5599" s="53"/>
      <c r="R5599" s="53"/>
      <c r="S5599" s="53"/>
      <c r="T5599" s="53"/>
      <c r="U5599" s="53"/>
      <c r="V5599" s="53"/>
      <c r="W5599" s="53"/>
    </row>
    <row r="5600" spans="2:23" s="52" customFormat="1" ht="13" x14ac:dyDescent="0.3">
      <c r="B5600" s="53" t="s">
        <v>2848</v>
      </c>
      <c r="C5600" s="53" t="s">
        <v>196</v>
      </c>
      <c r="D5600" s="53" t="s">
        <v>4068</v>
      </c>
      <c r="E5600" s="53">
        <v>40.476190000000003</v>
      </c>
      <c r="F5600" s="53">
        <v>-5.4776249999999997</v>
      </c>
      <c r="G5600" s="54">
        <v>989.56399999999996</v>
      </c>
      <c r="H5600" s="53">
        <v>95</v>
      </c>
      <c r="I5600" s="53">
        <v>54</v>
      </c>
      <c r="J5600" s="53">
        <v>41</v>
      </c>
      <c r="K5600" s="52">
        <v>770</v>
      </c>
      <c r="L5600" s="52">
        <v>219.56399999999996</v>
      </c>
      <c r="M5600" s="55">
        <v>4</v>
      </c>
      <c r="N5600" s="56" t="s">
        <v>17</v>
      </c>
      <c r="P5600" s="66"/>
      <c r="Q5600" s="53"/>
      <c r="R5600" s="53"/>
      <c r="S5600" s="53"/>
      <c r="T5600" s="53"/>
      <c r="U5600" s="53"/>
      <c r="V5600" s="53"/>
      <c r="W5600" s="53"/>
    </row>
    <row r="5601" spans="2:23" s="52" customFormat="1" ht="13" x14ac:dyDescent="0.3">
      <c r="B5601" s="53" t="s">
        <v>2848</v>
      </c>
      <c r="C5601" s="53" t="s">
        <v>196</v>
      </c>
      <c r="D5601" s="53" t="s">
        <v>4069</v>
      </c>
      <c r="E5601" s="53">
        <v>40.60669</v>
      </c>
      <c r="F5601" s="53">
        <v>-6.0123870000000004</v>
      </c>
      <c r="G5601" s="54">
        <v>1026.249</v>
      </c>
      <c r="H5601" s="53">
        <v>217</v>
      </c>
      <c r="I5601" s="53">
        <v>111</v>
      </c>
      <c r="J5601" s="53">
        <v>106</v>
      </c>
      <c r="K5601" s="52">
        <v>770</v>
      </c>
      <c r="L5601" s="52">
        <v>256.24900000000002</v>
      </c>
      <c r="M5601" s="55">
        <v>4</v>
      </c>
      <c r="N5601" s="56" t="s">
        <v>17</v>
      </c>
      <c r="P5601" s="66"/>
      <c r="Q5601" s="53"/>
      <c r="R5601" s="53"/>
      <c r="S5601" s="53"/>
      <c r="T5601" s="53"/>
      <c r="U5601" s="53"/>
      <c r="V5601" s="53"/>
      <c r="W5601" s="53"/>
    </row>
    <row r="5602" spans="2:23" s="52" customFormat="1" ht="13" x14ac:dyDescent="0.3">
      <c r="B5602" s="53" t="s">
        <v>2848</v>
      </c>
      <c r="C5602" s="53" t="s">
        <v>196</v>
      </c>
      <c r="D5602" s="53" t="s">
        <v>4070</v>
      </c>
      <c r="E5602" s="53">
        <v>40.296410000000002</v>
      </c>
      <c r="F5602" s="53">
        <v>-6.8201080000000003</v>
      </c>
      <c r="G5602" s="54">
        <v>903.6105</v>
      </c>
      <c r="H5602" s="53">
        <v>523</v>
      </c>
      <c r="I5602" s="53">
        <v>273</v>
      </c>
      <c r="J5602" s="53">
        <v>250</v>
      </c>
      <c r="K5602" s="52">
        <v>770</v>
      </c>
      <c r="L5602" s="52">
        <v>133.6105</v>
      </c>
      <c r="M5602" s="55">
        <v>2</v>
      </c>
      <c r="N5602" s="56" t="s">
        <v>16</v>
      </c>
      <c r="P5602" s="66"/>
      <c r="Q5602" s="53"/>
      <c r="R5602" s="53"/>
      <c r="S5602" s="53"/>
      <c r="T5602" s="53"/>
      <c r="U5602" s="53"/>
      <c r="V5602" s="53"/>
      <c r="W5602" s="53"/>
    </row>
    <row r="5603" spans="2:23" s="52" customFormat="1" ht="13" x14ac:dyDescent="0.3">
      <c r="B5603" s="53" t="s">
        <v>2848</v>
      </c>
      <c r="C5603" s="53" t="s">
        <v>196</v>
      </c>
      <c r="D5603" s="53" t="s">
        <v>4071</v>
      </c>
      <c r="E5603" s="53">
        <v>41.092100000000002</v>
      </c>
      <c r="F5603" s="53">
        <v>-5.5931870000000004</v>
      </c>
      <c r="G5603" s="54">
        <v>824.72159999999997</v>
      </c>
      <c r="H5603" s="53">
        <v>136</v>
      </c>
      <c r="I5603" s="53">
        <v>69</v>
      </c>
      <c r="J5603" s="53">
        <v>67</v>
      </c>
      <c r="K5603" s="52">
        <v>770</v>
      </c>
      <c r="L5603" s="52">
        <v>54.721599999999967</v>
      </c>
      <c r="M5603" s="55">
        <v>2</v>
      </c>
      <c r="N5603" s="56" t="s">
        <v>16</v>
      </c>
      <c r="P5603" s="66"/>
      <c r="Q5603" s="53"/>
      <c r="R5603" s="53"/>
      <c r="S5603" s="53"/>
      <c r="T5603" s="53"/>
      <c r="U5603" s="53"/>
      <c r="V5603" s="53"/>
      <c r="W5603" s="53"/>
    </row>
    <row r="5604" spans="2:23" s="52" customFormat="1" ht="13" x14ac:dyDescent="0.3">
      <c r="B5604" s="53" t="s">
        <v>2848</v>
      </c>
      <c r="C5604" s="53" t="s">
        <v>196</v>
      </c>
      <c r="D5604" s="53" t="s">
        <v>4072</v>
      </c>
      <c r="E5604" s="53">
        <v>40.879159999999999</v>
      </c>
      <c r="F5604" s="53">
        <v>-6.6236790000000001</v>
      </c>
      <c r="G5604" s="54">
        <v>711.88109999999995</v>
      </c>
      <c r="H5604" s="53">
        <v>137</v>
      </c>
      <c r="I5604" s="53">
        <v>73</v>
      </c>
      <c r="J5604" s="53">
        <v>64</v>
      </c>
      <c r="K5604" s="52">
        <v>770</v>
      </c>
      <c r="L5604" s="52">
        <v>-58.118900000000053</v>
      </c>
      <c r="M5604" s="55">
        <v>2</v>
      </c>
      <c r="N5604" s="56" t="s">
        <v>16</v>
      </c>
      <c r="P5604" s="66"/>
      <c r="Q5604" s="53"/>
      <c r="R5604" s="53"/>
      <c r="S5604" s="53"/>
      <c r="T5604" s="53"/>
      <c r="U5604" s="53"/>
      <c r="V5604" s="53"/>
      <c r="W5604" s="53"/>
    </row>
    <row r="5605" spans="2:23" s="52" customFormat="1" ht="13" x14ac:dyDescent="0.3">
      <c r="B5605" s="53" t="s">
        <v>2848</v>
      </c>
      <c r="C5605" s="53" t="s">
        <v>196</v>
      </c>
      <c r="D5605" s="53" t="s">
        <v>4073</v>
      </c>
      <c r="E5605" s="53">
        <v>41.103200000000001</v>
      </c>
      <c r="F5605" s="53">
        <v>-5.4851530000000004</v>
      </c>
      <c r="G5605" s="54">
        <v>819.08420000000001</v>
      </c>
      <c r="H5605" s="53">
        <v>247</v>
      </c>
      <c r="I5605" s="53">
        <v>125</v>
      </c>
      <c r="J5605" s="53">
        <v>122</v>
      </c>
      <c r="K5605" s="52">
        <v>770</v>
      </c>
      <c r="L5605" s="52">
        <v>49.08420000000001</v>
      </c>
      <c r="M5605" s="55">
        <v>2</v>
      </c>
      <c r="N5605" s="56" t="s">
        <v>16</v>
      </c>
      <c r="P5605" s="66"/>
      <c r="Q5605" s="53"/>
      <c r="R5605" s="53"/>
      <c r="S5605" s="53"/>
      <c r="T5605" s="53"/>
      <c r="U5605" s="53"/>
      <c r="V5605" s="53"/>
      <c r="W5605" s="53"/>
    </row>
    <row r="5606" spans="2:23" s="52" customFormat="1" ht="13" x14ac:dyDescent="0.3">
      <c r="B5606" s="53" t="s">
        <v>2848</v>
      </c>
      <c r="C5606" s="53" t="s">
        <v>196</v>
      </c>
      <c r="D5606" s="53" t="s">
        <v>4074</v>
      </c>
      <c r="E5606" s="53">
        <v>41.087589999999999</v>
      </c>
      <c r="F5606" s="53">
        <v>-5.509055</v>
      </c>
      <c r="G5606" s="54">
        <v>827.59720000000004</v>
      </c>
      <c r="H5606" s="53">
        <v>139</v>
      </c>
      <c r="I5606" s="53">
        <v>73</v>
      </c>
      <c r="J5606" s="53">
        <v>66</v>
      </c>
      <c r="K5606" s="52">
        <v>770</v>
      </c>
      <c r="L5606" s="52">
        <v>57.597200000000043</v>
      </c>
      <c r="M5606" s="55">
        <v>2</v>
      </c>
      <c r="N5606" s="56" t="s">
        <v>16</v>
      </c>
      <c r="P5606" s="66"/>
      <c r="Q5606" s="53"/>
      <c r="R5606" s="53"/>
      <c r="S5606" s="53"/>
      <c r="T5606" s="53"/>
      <c r="U5606" s="53"/>
      <c r="V5606" s="53"/>
      <c r="W5606" s="53"/>
    </row>
    <row r="5607" spans="2:23" s="52" customFormat="1" ht="13" x14ac:dyDescent="0.3">
      <c r="B5607" s="53" t="s">
        <v>2848</v>
      </c>
      <c r="C5607" s="53" t="s">
        <v>196</v>
      </c>
      <c r="D5607" s="53" t="s">
        <v>4075</v>
      </c>
      <c r="E5607" s="53">
        <v>41.165579999999999</v>
      </c>
      <c r="F5607" s="53">
        <v>-5.8900379999999997</v>
      </c>
      <c r="G5607" s="54">
        <v>823.89200000000005</v>
      </c>
      <c r="H5607" s="53">
        <v>193</v>
      </c>
      <c r="I5607" s="53">
        <v>96</v>
      </c>
      <c r="J5607" s="53">
        <v>97</v>
      </c>
      <c r="K5607" s="52">
        <v>770</v>
      </c>
      <c r="L5607" s="52">
        <v>53.892000000000053</v>
      </c>
      <c r="M5607" s="55">
        <v>2</v>
      </c>
      <c r="N5607" s="56" t="s">
        <v>16</v>
      </c>
      <c r="P5607" s="66"/>
      <c r="Q5607" s="53"/>
      <c r="R5607" s="53"/>
      <c r="S5607" s="53"/>
      <c r="T5607" s="53"/>
      <c r="U5607" s="53"/>
      <c r="V5607" s="53"/>
      <c r="W5607" s="53"/>
    </row>
    <row r="5608" spans="2:23" s="52" customFormat="1" ht="13" x14ac:dyDescent="0.3">
      <c r="B5608" s="53" t="s">
        <v>2848</v>
      </c>
      <c r="C5608" s="53" t="s">
        <v>196</v>
      </c>
      <c r="D5608" s="53" t="s">
        <v>4076</v>
      </c>
      <c r="E5608" s="53">
        <v>41.05256</v>
      </c>
      <c r="F5608" s="53">
        <v>-5.1953399999999998</v>
      </c>
      <c r="G5608" s="54">
        <v>806.41660000000002</v>
      </c>
      <c r="H5608" s="53">
        <v>459</v>
      </c>
      <c r="I5608" s="53">
        <v>247</v>
      </c>
      <c r="J5608" s="53">
        <v>212</v>
      </c>
      <c r="K5608" s="52">
        <v>770</v>
      </c>
      <c r="L5608" s="52">
        <v>36.416600000000017</v>
      </c>
      <c r="M5608" s="55">
        <v>2</v>
      </c>
      <c r="N5608" s="56" t="s">
        <v>16</v>
      </c>
      <c r="P5608" s="66"/>
      <c r="Q5608" s="53"/>
      <c r="R5608" s="53"/>
      <c r="S5608" s="53"/>
      <c r="T5608" s="53"/>
      <c r="U5608" s="53"/>
      <c r="V5608" s="53"/>
      <c r="W5608" s="53"/>
    </row>
    <row r="5609" spans="2:23" s="52" customFormat="1" ht="13" x14ac:dyDescent="0.3">
      <c r="B5609" s="53" t="s">
        <v>2848</v>
      </c>
      <c r="C5609" s="53" t="s">
        <v>196</v>
      </c>
      <c r="D5609" s="53" t="s">
        <v>4077</v>
      </c>
      <c r="E5609" s="53">
        <v>41.093870000000003</v>
      </c>
      <c r="F5609" s="53">
        <v>-5.6023610000000001</v>
      </c>
      <c r="G5609" s="54">
        <v>824.94929999999999</v>
      </c>
      <c r="H5609" s="53">
        <v>182</v>
      </c>
      <c r="I5609" s="53">
        <v>103</v>
      </c>
      <c r="J5609" s="53">
        <v>79</v>
      </c>
      <c r="K5609" s="52">
        <v>770</v>
      </c>
      <c r="L5609" s="52">
        <v>54.949299999999994</v>
      </c>
      <c r="M5609" s="55">
        <v>2</v>
      </c>
      <c r="N5609" s="56" t="s">
        <v>16</v>
      </c>
      <c r="P5609" s="66"/>
      <c r="Q5609" s="53"/>
      <c r="R5609" s="53"/>
      <c r="S5609" s="53"/>
      <c r="T5609" s="53"/>
      <c r="U5609" s="53"/>
      <c r="V5609" s="53"/>
      <c r="W5609" s="53"/>
    </row>
    <row r="5610" spans="2:23" s="52" customFormat="1" ht="13" x14ac:dyDescent="0.3">
      <c r="B5610" s="53" t="s">
        <v>2848</v>
      </c>
      <c r="C5610" s="53" t="s">
        <v>196</v>
      </c>
      <c r="D5610" s="53" t="s">
        <v>4078</v>
      </c>
      <c r="E5610" s="53">
        <v>40.987050000000004</v>
      </c>
      <c r="F5610" s="53">
        <v>-5.7926489999999999</v>
      </c>
      <c r="G5610" s="54">
        <v>824.85649999999998</v>
      </c>
      <c r="H5610" s="53">
        <v>285</v>
      </c>
      <c r="I5610" s="53">
        <v>151</v>
      </c>
      <c r="J5610" s="53">
        <v>134</v>
      </c>
      <c r="K5610" s="52">
        <v>770</v>
      </c>
      <c r="L5610" s="52">
        <v>54.856499999999983</v>
      </c>
      <c r="M5610" s="55">
        <v>2</v>
      </c>
      <c r="N5610" s="56" t="s">
        <v>16</v>
      </c>
      <c r="P5610" s="66"/>
      <c r="Q5610" s="53"/>
      <c r="R5610" s="53"/>
      <c r="S5610" s="53"/>
      <c r="T5610" s="53"/>
      <c r="U5610" s="53"/>
      <c r="V5610" s="53"/>
      <c r="W5610" s="53"/>
    </row>
    <row r="5611" spans="2:23" s="52" customFormat="1" ht="13" x14ac:dyDescent="0.3">
      <c r="B5611" s="53" t="s">
        <v>2848</v>
      </c>
      <c r="C5611" s="53" t="s">
        <v>196</v>
      </c>
      <c r="D5611" s="53" t="s">
        <v>4079</v>
      </c>
      <c r="E5611" s="53">
        <v>41.147239999999996</v>
      </c>
      <c r="F5611" s="53">
        <v>-5.4343469999999998</v>
      </c>
      <c r="G5611" s="54">
        <v>845.31830000000002</v>
      </c>
      <c r="H5611" s="53">
        <v>324</v>
      </c>
      <c r="I5611" s="53">
        <v>170</v>
      </c>
      <c r="J5611" s="53">
        <v>154</v>
      </c>
      <c r="K5611" s="52">
        <v>770</v>
      </c>
      <c r="L5611" s="52">
        <v>75.318300000000022</v>
      </c>
      <c r="M5611" s="55">
        <v>2</v>
      </c>
      <c r="N5611" s="56" t="s">
        <v>16</v>
      </c>
      <c r="P5611" s="66"/>
      <c r="Q5611" s="53"/>
      <c r="R5611" s="53"/>
      <c r="S5611" s="53"/>
      <c r="T5611" s="53"/>
      <c r="U5611" s="53"/>
      <c r="V5611" s="53"/>
      <c r="W5611" s="53"/>
    </row>
    <row r="5612" spans="2:23" s="52" customFormat="1" ht="13" x14ac:dyDescent="0.3">
      <c r="B5612" s="53" t="s">
        <v>2848</v>
      </c>
      <c r="C5612" s="53" t="s">
        <v>196</v>
      </c>
      <c r="D5612" s="53" t="s">
        <v>4080</v>
      </c>
      <c r="E5612" s="53">
        <v>40.983530000000002</v>
      </c>
      <c r="F5612" s="53">
        <v>-5.1533119999999997</v>
      </c>
      <c r="G5612" s="54">
        <v>852.35379999999998</v>
      </c>
      <c r="H5612" s="53">
        <v>501</v>
      </c>
      <c r="I5612" s="53">
        <v>280</v>
      </c>
      <c r="J5612" s="53">
        <v>221</v>
      </c>
      <c r="K5612" s="52">
        <v>770</v>
      </c>
      <c r="L5612" s="52">
        <v>82.353799999999978</v>
      </c>
      <c r="M5612" s="55">
        <v>2</v>
      </c>
      <c r="N5612" s="56" t="s">
        <v>16</v>
      </c>
      <c r="P5612" s="66"/>
      <c r="Q5612" s="53"/>
      <c r="R5612" s="53"/>
      <c r="S5612" s="53"/>
      <c r="T5612" s="53"/>
      <c r="U5612" s="53"/>
      <c r="V5612" s="53"/>
      <c r="W5612" s="53"/>
    </row>
    <row r="5613" spans="2:23" s="52" customFormat="1" ht="13" x14ac:dyDescent="0.3">
      <c r="B5613" s="53" t="s">
        <v>2848</v>
      </c>
      <c r="C5613" s="53" t="s">
        <v>196</v>
      </c>
      <c r="D5613" s="53" t="s">
        <v>4081</v>
      </c>
      <c r="E5613" s="53">
        <v>40.515129999999999</v>
      </c>
      <c r="F5613" s="53">
        <v>-6.5093230000000002</v>
      </c>
      <c r="G5613" s="54">
        <v>769.46450000000004</v>
      </c>
      <c r="H5613" s="53">
        <v>68</v>
      </c>
      <c r="I5613" s="53">
        <v>37</v>
      </c>
      <c r="J5613" s="53">
        <v>31</v>
      </c>
      <c r="K5613" s="52">
        <v>770</v>
      </c>
      <c r="L5613" s="52">
        <v>-0.53549999999995634</v>
      </c>
      <c r="M5613" s="55">
        <v>2</v>
      </c>
      <c r="N5613" s="56" t="s">
        <v>16</v>
      </c>
      <c r="P5613" s="66"/>
      <c r="Q5613" s="53"/>
      <c r="R5613" s="53"/>
      <c r="S5613" s="53"/>
      <c r="T5613" s="53"/>
      <c r="U5613" s="53"/>
      <c r="V5613" s="53"/>
      <c r="W5613" s="53"/>
    </row>
    <row r="5614" spans="2:23" s="52" customFormat="1" ht="13" x14ac:dyDescent="0.3">
      <c r="B5614" s="53" t="s">
        <v>2848</v>
      </c>
      <c r="C5614" s="53" t="s">
        <v>196</v>
      </c>
      <c r="D5614" s="53" t="s">
        <v>4082</v>
      </c>
      <c r="E5614" s="53">
        <v>40.287500000000001</v>
      </c>
      <c r="F5614" s="53">
        <v>-6.7264840000000001</v>
      </c>
      <c r="G5614" s="54">
        <v>924.17139999999995</v>
      </c>
      <c r="H5614" s="53">
        <v>405</v>
      </c>
      <c r="I5614" s="53">
        <v>194</v>
      </c>
      <c r="J5614" s="53">
        <v>211</v>
      </c>
      <c r="K5614" s="52">
        <v>770</v>
      </c>
      <c r="L5614" s="52">
        <v>154.17139999999995</v>
      </c>
      <c r="M5614" s="55">
        <v>2</v>
      </c>
      <c r="N5614" s="56" t="s">
        <v>16</v>
      </c>
      <c r="P5614" s="66"/>
      <c r="Q5614" s="53"/>
      <c r="R5614" s="53"/>
      <c r="S5614" s="53"/>
      <c r="T5614" s="53"/>
      <c r="U5614" s="53"/>
      <c r="V5614" s="53"/>
      <c r="W5614" s="53"/>
    </row>
    <row r="5615" spans="2:23" s="52" customFormat="1" ht="13" x14ac:dyDescent="0.3">
      <c r="B5615" s="53" t="s">
        <v>2848</v>
      </c>
      <c r="C5615" s="53" t="s">
        <v>196</v>
      </c>
      <c r="D5615" s="53" t="s">
        <v>4083</v>
      </c>
      <c r="E5615" s="53">
        <v>40.754379999999998</v>
      </c>
      <c r="F5615" s="53">
        <v>-5.3752940000000002</v>
      </c>
      <c r="G5615" s="54">
        <v>896.60310000000004</v>
      </c>
      <c r="H5615" s="53">
        <v>259</v>
      </c>
      <c r="I5615" s="53">
        <v>135</v>
      </c>
      <c r="J5615" s="53">
        <v>124</v>
      </c>
      <c r="K5615" s="52">
        <v>770</v>
      </c>
      <c r="L5615" s="52">
        <v>126.60310000000004</v>
      </c>
      <c r="M5615" s="55">
        <v>2</v>
      </c>
      <c r="N5615" s="56" t="s">
        <v>16</v>
      </c>
      <c r="P5615" s="66"/>
      <c r="Q5615" s="53"/>
      <c r="R5615" s="53"/>
      <c r="S5615" s="53"/>
      <c r="T5615" s="53"/>
      <c r="U5615" s="53"/>
      <c r="V5615" s="53"/>
      <c r="W5615" s="53"/>
    </row>
    <row r="5616" spans="2:23" s="52" customFormat="1" ht="13" x14ac:dyDescent="0.3">
      <c r="B5616" s="53" t="s">
        <v>2848</v>
      </c>
      <c r="C5616" s="53" t="s">
        <v>196</v>
      </c>
      <c r="D5616" s="53" t="s">
        <v>4084</v>
      </c>
      <c r="E5616" s="53">
        <v>40.822539999999996</v>
      </c>
      <c r="F5616" s="53">
        <v>-5.3954490000000002</v>
      </c>
      <c r="G5616" s="54">
        <v>837.55920000000003</v>
      </c>
      <c r="H5616" s="53">
        <v>178</v>
      </c>
      <c r="I5616" s="53">
        <v>95</v>
      </c>
      <c r="J5616" s="53">
        <v>83</v>
      </c>
      <c r="K5616" s="52">
        <v>770</v>
      </c>
      <c r="L5616" s="52">
        <v>67.559200000000033</v>
      </c>
      <c r="M5616" s="55">
        <v>2</v>
      </c>
      <c r="N5616" s="56" t="s">
        <v>16</v>
      </c>
      <c r="P5616" s="66"/>
      <c r="Q5616" s="53"/>
      <c r="R5616" s="53"/>
      <c r="S5616" s="53"/>
      <c r="T5616" s="53"/>
      <c r="U5616" s="53"/>
      <c r="V5616" s="53"/>
      <c r="W5616" s="53"/>
    </row>
    <row r="5617" spans="2:23" s="52" customFormat="1" ht="13" x14ac:dyDescent="0.3">
      <c r="B5617" s="53" t="s">
        <v>2848</v>
      </c>
      <c r="C5617" s="53" t="s">
        <v>196</v>
      </c>
      <c r="D5617" s="53" t="s">
        <v>4085</v>
      </c>
      <c r="E5617" s="53">
        <v>40.71452</v>
      </c>
      <c r="F5617" s="53">
        <v>-5.7050289999999997</v>
      </c>
      <c r="G5617" s="54">
        <v>956.55560000000003</v>
      </c>
      <c r="H5617" s="53">
        <v>387</v>
      </c>
      <c r="I5617" s="53">
        <v>214</v>
      </c>
      <c r="J5617" s="53">
        <v>173</v>
      </c>
      <c r="K5617" s="52">
        <v>770</v>
      </c>
      <c r="L5617" s="52">
        <v>186.55560000000003</v>
      </c>
      <c r="M5617" s="55">
        <v>2</v>
      </c>
      <c r="N5617" s="56" t="s">
        <v>16</v>
      </c>
      <c r="P5617" s="66"/>
      <c r="Q5617" s="53"/>
      <c r="R5617" s="53"/>
      <c r="S5617" s="53"/>
      <c r="T5617" s="53"/>
      <c r="U5617" s="53"/>
      <c r="V5617" s="53"/>
      <c r="W5617" s="53"/>
    </row>
    <row r="5618" spans="2:23" s="52" customFormat="1" ht="13" x14ac:dyDescent="0.3">
      <c r="B5618" s="53" t="s">
        <v>2848</v>
      </c>
      <c r="C5618" s="53" t="s">
        <v>196</v>
      </c>
      <c r="D5618" s="53" t="s">
        <v>4086</v>
      </c>
      <c r="E5618" s="53">
        <v>41.062910000000002</v>
      </c>
      <c r="F5618" s="53">
        <v>-5.5498430000000001</v>
      </c>
      <c r="G5618" s="54">
        <v>815.60580000000004</v>
      </c>
      <c r="H5618" s="53">
        <v>137</v>
      </c>
      <c r="I5618" s="53">
        <v>69</v>
      </c>
      <c r="J5618" s="53">
        <v>68</v>
      </c>
      <c r="K5618" s="52">
        <v>770</v>
      </c>
      <c r="L5618" s="52">
        <v>45.605800000000045</v>
      </c>
      <c r="M5618" s="55">
        <v>2</v>
      </c>
      <c r="N5618" s="56" t="s">
        <v>16</v>
      </c>
      <c r="P5618" s="66"/>
      <c r="Q5618" s="53"/>
      <c r="R5618" s="53"/>
      <c r="S5618" s="53"/>
      <c r="T5618" s="53"/>
      <c r="U5618" s="53"/>
      <c r="V5618" s="53"/>
      <c r="W5618" s="53"/>
    </row>
    <row r="5619" spans="2:23" s="52" customFormat="1" ht="13" x14ac:dyDescent="0.3">
      <c r="B5619" s="53" t="s">
        <v>2848</v>
      </c>
      <c r="C5619" s="53" t="s">
        <v>196</v>
      </c>
      <c r="D5619" s="53" t="s">
        <v>4087</v>
      </c>
      <c r="E5619" s="53">
        <v>41.080260000000003</v>
      </c>
      <c r="F5619" s="53">
        <v>-5.3997359999999999</v>
      </c>
      <c r="G5619" s="54">
        <v>826.47059999999999</v>
      </c>
      <c r="H5619" s="53">
        <v>260</v>
      </c>
      <c r="I5619" s="53">
        <v>128</v>
      </c>
      <c r="J5619" s="53">
        <v>132</v>
      </c>
      <c r="K5619" s="52">
        <v>770</v>
      </c>
      <c r="L5619" s="52">
        <v>56.47059999999999</v>
      </c>
      <c r="M5619" s="55">
        <v>2</v>
      </c>
      <c r="N5619" s="56" t="s">
        <v>16</v>
      </c>
      <c r="P5619" s="66"/>
      <c r="Q5619" s="53"/>
      <c r="R5619" s="53"/>
      <c r="S5619" s="53"/>
      <c r="T5619" s="53"/>
      <c r="U5619" s="53"/>
      <c r="V5619" s="53"/>
      <c r="W5619" s="53"/>
    </row>
    <row r="5620" spans="2:23" s="52" customFormat="1" ht="13" x14ac:dyDescent="0.3">
      <c r="B5620" s="53" t="s">
        <v>2848</v>
      </c>
      <c r="C5620" s="53" t="s">
        <v>196</v>
      </c>
      <c r="D5620" s="53" t="s">
        <v>4088</v>
      </c>
      <c r="E5620" s="53">
        <v>40.936689999999999</v>
      </c>
      <c r="F5620" s="53">
        <v>-5.5781270000000003</v>
      </c>
      <c r="G5620" s="54">
        <v>815.6241</v>
      </c>
      <c r="H5620" s="53">
        <v>959</v>
      </c>
      <c r="I5620" s="53">
        <v>489</v>
      </c>
      <c r="J5620" s="53">
        <v>470</v>
      </c>
      <c r="K5620" s="52">
        <v>770</v>
      </c>
      <c r="L5620" s="52">
        <v>45.624099999999999</v>
      </c>
      <c r="M5620" s="55">
        <v>2</v>
      </c>
      <c r="N5620" s="56" t="s">
        <v>16</v>
      </c>
      <c r="P5620" s="66"/>
      <c r="Q5620" s="53"/>
      <c r="R5620" s="53"/>
      <c r="S5620" s="53"/>
      <c r="T5620" s="53"/>
      <c r="U5620" s="53"/>
      <c r="V5620" s="53"/>
      <c r="W5620" s="53"/>
    </row>
    <row r="5621" spans="2:23" s="52" customFormat="1" ht="13" x14ac:dyDescent="0.3">
      <c r="B5621" s="53" t="s">
        <v>2848</v>
      </c>
      <c r="C5621" s="53" t="s">
        <v>196</v>
      </c>
      <c r="D5621" s="53" t="s">
        <v>4089</v>
      </c>
      <c r="E5621" s="53">
        <v>40.887459999999997</v>
      </c>
      <c r="F5621" s="53">
        <v>-6.2128310000000004</v>
      </c>
      <c r="G5621" s="54">
        <v>756.47910000000002</v>
      </c>
      <c r="H5621" s="53">
        <v>184</v>
      </c>
      <c r="I5621" s="53">
        <v>106</v>
      </c>
      <c r="J5621" s="53">
        <v>78</v>
      </c>
      <c r="K5621" s="52">
        <v>770</v>
      </c>
      <c r="L5621" s="52">
        <v>-13.520899999999983</v>
      </c>
      <c r="M5621" s="55">
        <v>2</v>
      </c>
      <c r="N5621" s="56" t="s">
        <v>16</v>
      </c>
      <c r="P5621" s="66"/>
      <c r="Q5621" s="53"/>
      <c r="R5621" s="53"/>
      <c r="S5621" s="53"/>
      <c r="T5621" s="53"/>
      <c r="U5621" s="53"/>
      <c r="V5621" s="53"/>
      <c r="W5621" s="53"/>
    </row>
    <row r="5622" spans="2:23" s="52" customFormat="1" ht="13" x14ac:dyDescent="0.3">
      <c r="B5622" s="53" t="s">
        <v>2848</v>
      </c>
      <c r="C5622" s="53" t="s">
        <v>196</v>
      </c>
      <c r="D5622" s="53" t="s">
        <v>4090</v>
      </c>
      <c r="E5622" s="53">
        <v>40.64911</v>
      </c>
      <c r="F5622" s="53">
        <v>-5.5747609999999996</v>
      </c>
      <c r="G5622" s="54">
        <v>935.54259999999999</v>
      </c>
      <c r="H5622" s="53">
        <v>120</v>
      </c>
      <c r="I5622" s="53">
        <v>64</v>
      </c>
      <c r="J5622" s="53">
        <v>56</v>
      </c>
      <c r="K5622" s="52">
        <v>770</v>
      </c>
      <c r="L5622" s="52">
        <v>165.54259999999999</v>
      </c>
      <c r="M5622" s="55">
        <v>2</v>
      </c>
      <c r="N5622" s="56" t="s">
        <v>16</v>
      </c>
      <c r="P5622" s="66"/>
      <c r="Q5622" s="53"/>
      <c r="R5622" s="53"/>
      <c r="S5622" s="53"/>
      <c r="T5622" s="53"/>
      <c r="U5622" s="53"/>
      <c r="V5622" s="53"/>
      <c r="W5622" s="53"/>
    </row>
    <row r="5623" spans="2:23" s="52" customFormat="1" ht="13" x14ac:dyDescent="0.3">
      <c r="B5623" s="53" t="s">
        <v>2848</v>
      </c>
      <c r="C5623" s="53" t="s">
        <v>196</v>
      </c>
      <c r="D5623" s="53" t="s">
        <v>4091</v>
      </c>
      <c r="E5623" s="53">
        <v>41.174900000000001</v>
      </c>
      <c r="F5623" s="53">
        <v>-6.5193279999999998</v>
      </c>
      <c r="G5623" s="54">
        <v>698.48940000000005</v>
      </c>
      <c r="H5623" s="53">
        <v>141</v>
      </c>
      <c r="I5623" s="53">
        <v>66</v>
      </c>
      <c r="J5623" s="53">
        <v>75</v>
      </c>
      <c r="K5623" s="52">
        <v>770</v>
      </c>
      <c r="L5623" s="52">
        <v>-71.510599999999954</v>
      </c>
      <c r="M5623" s="55">
        <v>2</v>
      </c>
      <c r="N5623" s="56" t="s">
        <v>16</v>
      </c>
      <c r="P5623" s="66"/>
      <c r="Q5623" s="53"/>
      <c r="R5623" s="53"/>
      <c r="S5623" s="53"/>
      <c r="T5623" s="53"/>
      <c r="U5623" s="53"/>
      <c r="V5623" s="53"/>
      <c r="W5623" s="53"/>
    </row>
    <row r="5624" spans="2:23" s="52" customFormat="1" ht="13" x14ac:dyDescent="0.3">
      <c r="B5624" s="53" t="s">
        <v>2848</v>
      </c>
      <c r="C5624" s="53" t="s">
        <v>196</v>
      </c>
      <c r="D5624" s="53" t="s">
        <v>4092</v>
      </c>
      <c r="E5624" s="53">
        <v>40.344110000000001</v>
      </c>
      <c r="F5624" s="53">
        <v>-5.860608</v>
      </c>
      <c r="G5624" s="54">
        <v>874.31460000000004</v>
      </c>
      <c r="H5624" s="53">
        <v>171</v>
      </c>
      <c r="I5624" s="53">
        <v>82</v>
      </c>
      <c r="J5624" s="53">
        <v>89</v>
      </c>
      <c r="K5624" s="52">
        <v>770</v>
      </c>
      <c r="L5624" s="52">
        <v>104.31460000000004</v>
      </c>
      <c r="M5624" s="55">
        <v>2</v>
      </c>
      <c r="N5624" s="56" t="s">
        <v>16</v>
      </c>
      <c r="P5624" s="66"/>
      <c r="Q5624" s="53"/>
      <c r="R5624" s="53"/>
      <c r="S5624" s="53"/>
      <c r="T5624" s="53"/>
      <c r="U5624" s="53"/>
      <c r="V5624" s="53"/>
      <c r="W5624" s="53"/>
    </row>
    <row r="5625" spans="2:23" s="52" customFormat="1" ht="13" x14ac:dyDescent="0.3">
      <c r="B5625" s="53" t="s">
        <v>2848</v>
      </c>
      <c r="C5625" s="53" t="s">
        <v>196</v>
      </c>
      <c r="D5625" s="53" t="s">
        <v>4093</v>
      </c>
      <c r="E5625" s="53">
        <v>40.320709999999998</v>
      </c>
      <c r="F5625" s="53">
        <v>-6.6702389999999996</v>
      </c>
      <c r="G5625" s="54">
        <v>863.98990000000003</v>
      </c>
      <c r="H5625" s="53">
        <v>418</v>
      </c>
      <c r="I5625" s="53">
        <v>217</v>
      </c>
      <c r="J5625" s="53">
        <v>201</v>
      </c>
      <c r="K5625" s="52">
        <v>770</v>
      </c>
      <c r="L5625" s="52">
        <v>93.989900000000034</v>
      </c>
      <c r="M5625" s="55">
        <v>2</v>
      </c>
      <c r="N5625" s="56" t="s">
        <v>16</v>
      </c>
      <c r="P5625" s="66"/>
      <c r="Q5625" s="53"/>
      <c r="R5625" s="53"/>
      <c r="S5625" s="53"/>
      <c r="T5625" s="53"/>
      <c r="U5625" s="53"/>
      <c r="V5625" s="53"/>
      <c r="W5625" s="53"/>
    </row>
    <row r="5626" spans="2:23" s="52" customFormat="1" ht="13" x14ac:dyDescent="0.3">
      <c r="B5626" s="53" t="s">
        <v>2848</v>
      </c>
      <c r="C5626" s="53" t="s">
        <v>196</v>
      </c>
      <c r="D5626" s="53" t="s">
        <v>4094</v>
      </c>
      <c r="E5626" s="53">
        <v>40.903939999999999</v>
      </c>
      <c r="F5626" s="53">
        <v>-5.202896</v>
      </c>
      <c r="G5626" s="54">
        <v>899.55430000000001</v>
      </c>
      <c r="H5626" s="53">
        <v>6769</v>
      </c>
      <c r="I5626" s="53">
        <v>3355</v>
      </c>
      <c r="J5626" s="53">
        <v>3414</v>
      </c>
      <c r="K5626" s="52">
        <v>770</v>
      </c>
      <c r="L5626" s="52">
        <v>129.55430000000001</v>
      </c>
      <c r="M5626" s="55">
        <v>2</v>
      </c>
      <c r="N5626" s="56" t="s">
        <v>16</v>
      </c>
      <c r="P5626" s="66"/>
      <c r="Q5626" s="53"/>
      <c r="R5626" s="53"/>
      <c r="S5626" s="53"/>
      <c r="T5626" s="53"/>
      <c r="U5626" s="53"/>
      <c r="V5626" s="53"/>
      <c r="W5626" s="53"/>
    </row>
    <row r="5627" spans="2:23" s="52" customFormat="1" ht="13" x14ac:dyDescent="0.3">
      <c r="B5627" s="53" t="s">
        <v>2848</v>
      </c>
      <c r="C5627" s="53" t="s">
        <v>196</v>
      </c>
      <c r="D5627" s="53" t="s">
        <v>4095</v>
      </c>
      <c r="E5627" s="53">
        <v>40.882190000000001</v>
      </c>
      <c r="F5627" s="53">
        <v>-5.3920899999999996</v>
      </c>
      <c r="G5627" s="54">
        <v>821.00450000000001</v>
      </c>
      <c r="H5627" s="53">
        <v>239</v>
      </c>
      <c r="I5627" s="53">
        <v>129</v>
      </c>
      <c r="J5627" s="53">
        <v>110</v>
      </c>
      <c r="K5627" s="52">
        <v>770</v>
      </c>
      <c r="L5627" s="52">
        <v>51.004500000000007</v>
      </c>
      <c r="M5627" s="55">
        <v>2</v>
      </c>
      <c r="N5627" s="56" t="s">
        <v>16</v>
      </c>
      <c r="P5627" s="66"/>
      <c r="Q5627" s="53"/>
      <c r="R5627" s="53"/>
      <c r="S5627" s="53"/>
      <c r="T5627" s="53"/>
      <c r="U5627" s="53"/>
      <c r="V5627" s="53"/>
      <c r="W5627" s="53"/>
    </row>
    <row r="5628" spans="2:23" s="52" customFormat="1" ht="13" x14ac:dyDescent="0.3">
      <c r="B5628" s="53" t="s">
        <v>2848</v>
      </c>
      <c r="C5628" s="53" t="s">
        <v>196</v>
      </c>
      <c r="D5628" s="53" t="s">
        <v>4096</v>
      </c>
      <c r="E5628" s="53">
        <v>41.005549999999999</v>
      </c>
      <c r="F5628" s="53">
        <v>-6.3643859999999997</v>
      </c>
      <c r="G5628" s="54">
        <v>773.447</v>
      </c>
      <c r="H5628" s="53">
        <v>183</v>
      </c>
      <c r="I5628" s="53">
        <v>97</v>
      </c>
      <c r="J5628" s="53">
        <v>86</v>
      </c>
      <c r="K5628" s="52">
        <v>770</v>
      </c>
      <c r="L5628" s="52">
        <v>3.4470000000000027</v>
      </c>
      <c r="M5628" s="55">
        <v>2</v>
      </c>
      <c r="N5628" s="56" t="s">
        <v>16</v>
      </c>
      <c r="P5628" s="66"/>
      <c r="Q5628" s="53"/>
      <c r="R5628" s="53"/>
      <c r="S5628" s="53"/>
      <c r="T5628" s="53"/>
      <c r="U5628" s="53"/>
      <c r="V5628" s="53"/>
      <c r="W5628" s="53"/>
    </row>
    <row r="5629" spans="2:23" s="52" customFormat="1" ht="13" x14ac:dyDescent="0.3">
      <c r="B5629" s="53" t="s">
        <v>2848</v>
      </c>
      <c r="C5629" s="53" t="s">
        <v>196</v>
      </c>
      <c r="D5629" s="53" t="s">
        <v>4097</v>
      </c>
      <c r="E5629" s="53">
        <v>41.006610000000002</v>
      </c>
      <c r="F5629" s="53">
        <v>-6.3335610000000004</v>
      </c>
      <c r="G5629" s="54">
        <v>788.06619999999998</v>
      </c>
      <c r="H5629" s="53">
        <v>50</v>
      </c>
      <c r="I5629" s="53">
        <v>31</v>
      </c>
      <c r="J5629" s="53">
        <v>19</v>
      </c>
      <c r="K5629" s="52">
        <v>770</v>
      </c>
      <c r="L5629" s="52">
        <v>18.066199999999981</v>
      </c>
      <c r="M5629" s="55">
        <v>2</v>
      </c>
      <c r="N5629" s="56" t="s">
        <v>16</v>
      </c>
      <c r="P5629" s="66"/>
      <c r="Q5629" s="53"/>
      <c r="R5629" s="53"/>
      <c r="S5629" s="53"/>
      <c r="T5629" s="53"/>
      <c r="U5629" s="53"/>
      <c r="V5629" s="53"/>
      <c r="W5629" s="53"/>
    </row>
    <row r="5630" spans="2:23" s="52" customFormat="1" ht="13" x14ac:dyDescent="0.3">
      <c r="B5630" s="53" t="s">
        <v>2848</v>
      </c>
      <c r="C5630" s="53" t="s">
        <v>196</v>
      </c>
      <c r="D5630" s="53" t="s">
        <v>4098</v>
      </c>
      <c r="E5630" s="53">
        <v>41.24044</v>
      </c>
      <c r="F5630" s="53">
        <v>-6.523911</v>
      </c>
      <c r="G5630" s="54">
        <v>698.25409999999999</v>
      </c>
      <c r="H5630" s="53">
        <v>406</v>
      </c>
      <c r="I5630" s="53">
        <v>213</v>
      </c>
      <c r="J5630" s="53">
        <v>193</v>
      </c>
      <c r="K5630" s="52">
        <v>770</v>
      </c>
      <c r="L5630" s="52">
        <v>-71.745900000000006</v>
      </c>
      <c r="M5630" s="55">
        <v>2</v>
      </c>
      <c r="N5630" s="56" t="s">
        <v>16</v>
      </c>
      <c r="P5630" s="66"/>
      <c r="Q5630" s="53"/>
      <c r="R5630" s="53"/>
      <c r="S5630" s="53"/>
      <c r="T5630" s="53"/>
      <c r="U5630" s="53"/>
      <c r="V5630" s="53"/>
      <c r="W5630" s="53"/>
    </row>
    <row r="5631" spans="2:23" s="52" customFormat="1" ht="13" x14ac:dyDescent="0.3">
      <c r="B5631" s="53" t="s">
        <v>2848</v>
      </c>
      <c r="C5631" s="53" t="s">
        <v>196</v>
      </c>
      <c r="D5631" s="53" t="s">
        <v>4099</v>
      </c>
      <c r="E5631" s="53">
        <v>40.464329999999997</v>
      </c>
      <c r="F5631" s="53">
        <v>-5.7726829999999998</v>
      </c>
      <c r="G5631" s="54">
        <v>791.4692</v>
      </c>
      <c r="H5631" s="53">
        <v>150</v>
      </c>
      <c r="I5631" s="53">
        <v>70</v>
      </c>
      <c r="J5631" s="53">
        <v>80</v>
      </c>
      <c r="K5631" s="52">
        <v>770</v>
      </c>
      <c r="L5631" s="52">
        <v>21.469200000000001</v>
      </c>
      <c r="M5631" s="55">
        <v>2</v>
      </c>
      <c r="N5631" s="56" t="s">
        <v>16</v>
      </c>
      <c r="P5631" s="66"/>
      <c r="Q5631" s="53"/>
      <c r="R5631" s="53"/>
      <c r="S5631" s="53"/>
      <c r="T5631" s="53"/>
      <c r="U5631" s="53"/>
      <c r="V5631" s="53"/>
      <c r="W5631" s="53"/>
    </row>
    <row r="5632" spans="2:23" s="52" customFormat="1" ht="13" x14ac:dyDescent="0.3">
      <c r="B5632" s="53" t="s">
        <v>2848</v>
      </c>
      <c r="C5632" s="53" t="s">
        <v>196</v>
      </c>
      <c r="D5632" s="53" t="s">
        <v>4100</v>
      </c>
      <c r="E5632" s="53">
        <v>40.445340000000002</v>
      </c>
      <c r="F5632" s="53">
        <v>-5.9600920000000004</v>
      </c>
      <c r="G5632" s="54">
        <v>790.96069999999997</v>
      </c>
      <c r="H5632" s="53">
        <v>151</v>
      </c>
      <c r="I5632" s="53">
        <v>82</v>
      </c>
      <c r="J5632" s="53">
        <v>69</v>
      </c>
      <c r="K5632" s="52">
        <v>770</v>
      </c>
      <c r="L5632" s="52">
        <v>20.960699999999974</v>
      </c>
      <c r="M5632" s="55">
        <v>2</v>
      </c>
      <c r="N5632" s="56" t="s">
        <v>16</v>
      </c>
      <c r="P5632" s="66"/>
      <c r="Q5632" s="53"/>
      <c r="R5632" s="53"/>
      <c r="S5632" s="53"/>
      <c r="T5632" s="53"/>
      <c r="U5632" s="53"/>
      <c r="V5632" s="53"/>
      <c r="W5632" s="53"/>
    </row>
    <row r="5633" spans="2:23" s="52" customFormat="1" ht="13" x14ac:dyDescent="0.3">
      <c r="B5633" s="53" t="s">
        <v>2848</v>
      </c>
      <c r="C5633" s="53" t="s">
        <v>196</v>
      </c>
      <c r="D5633" s="53" t="s">
        <v>4101</v>
      </c>
      <c r="E5633" s="53">
        <v>41.039810000000003</v>
      </c>
      <c r="F5633" s="53">
        <v>-5.7926880000000001</v>
      </c>
      <c r="G5633" s="54">
        <v>761.64229999999998</v>
      </c>
      <c r="H5633" s="53">
        <v>155</v>
      </c>
      <c r="I5633" s="53">
        <v>82</v>
      </c>
      <c r="J5633" s="53">
        <v>73</v>
      </c>
      <c r="K5633" s="52">
        <v>770</v>
      </c>
      <c r="L5633" s="52">
        <v>-8.3577000000000226</v>
      </c>
      <c r="M5633" s="55">
        <v>2</v>
      </c>
      <c r="N5633" s="56" t="s">
        <v>16</v>
      </c>
      <c r="P5633" s="66"/>
      <c r="Q5633" s="53"/>
      <c r="R5633" s="53"/>
      <c r="S5633" s="53"/>
      <c r="T5633" s="53"/>
      <c r="U5633" s="53"/>
      <c r="V5633" s="53"/>
      <c r="W5633" s="53"/>
    </row>
    <row r="5634" spans="2:23" s="52" customFormat="1" ht="13" x14ac:dyDescent="0.3">
      <c r="B5634" s="53" t="s">
        <v>2848</v>
      </c>
      <c r="C5634" s="53" t="s">
        <v>196</v>
      </c>
      <c r="D5634" s="53" t="s">
        <v>4102</v>
      </c>
      <c r="E5634" s="53">
        <v>41.061450000000001</v>
      </c>
      <c r="F5634" s="53">
        <v>-5.4679380000000002</v>
      </c>
      <c r="G5634" s="54">
        <v>846.92920000000004</v>
      </c>
      <c r="H5634" s="53">
        <v>218</v>
      </c>
      <c r="I5634" s="53">
        <v>120</v>
      </c>
      <c r="J5634" s="53">
        <v>98</v>
      </c>
      <c r="K5634" s="52">
        <v>770</v>
      </c>
      <c r="L5634" s="52">
        <v>76.929200000000037</v>
      </c>
      <c r="M5634" s="55">
        <v>2</v>
      </c>
      <c r="N5634" s="56" t="s">
        <v>16</v>
      </c>
      <c r="P5634" s="66"/>
      <c r="Q5634" s="53"/>
      <c r="R5634" s="53"/>
      <c r="S5634" s="53"/>
      <c r="T5634" s="53"/>
      <c r="U5634" s="53"/>
      <c r="V5634" s="53"/>
      <c r="W5634" s="53"/>
    </row>
    <row r="5635" spans="2:23" s="52" customFormat="1" ht="13" x14ac:dyDescent="0.3">
      <c r="B5635" s="53" t="s">
        <v>2848</v>
      </c>
      <c r="C5635" s="53" t="s">
        <v>196</v>
      </c>
      <c r="D5635" s="53" t="s">
        <v>4103</v>
      </c>
      <c r="E5635" s="53">
        <v>40.616120000000002</v>
      </c>
      <c r="F5635" s="53">
        <v>-5.6528219999999996</v>
      </c>
      <c r="G5635" s="54">
        <v>908.23969999999997</v>
      </c>
      <c r="H5635" s="53">
        <v>80</v>
      </c>
      <c r="I5635" s="53">
        <v>42</v>
      </c>
      <c r="J5635" s="53">
        <v>38</v>
      </c>
      <c r="K5635" s="52">
        <v>770</v>
      </c>
      <c r="L5635" s="52">
        <v>138.23969999999997</v>
      </c>
      <c r="M5635" s="55">
        <v>2</v>
      </c>
      <c r="N5635" s="56" t="s">
        <v>16</v>
      </c>
      <c r="P5635" s="66"/>
      <c r="Q5635" s="53"/>
      <c r="R5635" s="53"/>
      <c r="S5635" s="53"/>
      <c r="T5635" s="53"/>
      <c r="U5635" s="53"/>
      <c r="V5635" s="53"/>
      <c r="W5635" s="53"/>
    </row>
    <row r="5636" spans="2:23" s="52" customFormat="1" ht="13" x14ac:dyDescent="0.3">
      <c r="B5636" s="53" t="s">
        <v>2848</v>
      </c>
      <c r="C5636" s="53" t="s">
        <v>196</v>
      </c>
      <c r="D5636" s="53" t="s">
        <v>4104</v>
      </c>
      <c r="E5636" s="53">
        <v>41.047370000000001</v>
      </c>
      <c r="F5636" s="53">
        <v>-5.2622020000000003</v>
      </c>
      <c r="G5636" s="54">
        <v>807.04390000000001</v>
      </c>
      <c r="H5636" s="53">
        <v>274</v>
      </c>
      <c r="I5636" s="53">
        <v>153</v>
      </c>
      <c r="J5636" s="53">
        <v>121</v>
      </c>
      <c r="K5636" s="52">
        <v>770</v>
      </c>
      <c r="L5636" s="52">
        <v>37.043900000000008</v>
      </c>
      <c r="M5636" s="55">
        <v>2</v>
      </c>
      <c r="N5636" s="56" t="s">
        <v>16</v>
      </c>
      <c r="P5636" s="66"/>
      <c r="Q5636" s="53"/>
      <c r="R5636" s="53"/>
      <c r="S5636" s="53"/>
      <c r="T5636" s="53"/>
      <c r="U5636" s="53"/>
      <c r="V5636" s="53"/>
      <c r="W5636" s="53"/>
    </row>
    <row r="5637" spans="2:23" s="52" customFormat="1" ht="13" x14ac:dyDescent="0.3">
      <c r="B5637" s="53" t="s">
        <v>2848</v>
      </c>
      <c r="C5637" s="53" t="s">
        <v>196</v>
      </c>
      <c r="D5637" s="53" t="s">
        <v>4105</v>
      </c>
      <c r="E5637" s="53">
        <v>40.912370000000003</v>
      </c>
      <c r="F5637" s="53">
        <v>-6.4112809999999998</v>
      </c>
      <c r="G5637" s="54">
        <v>735.02329999999995</v>
      </c>
      <c r="H5637" s="53">
        <v>60</v>
      </c>
      <c r="I5637" s="53">
        <v>31</v>
      </c>
      <c r="J5637" s="53">
        <v>29</v>
      </c>
      <c r="K5637" s="52">
        <v>770</v>
      </c>
      <c r="L5637" s="52">
        <v>-34.976700000000051</v>
      </c>
      <c r="M5637" s="55">
        <v>2</v>
      </c>
      <c r="N5637" s="56" t="s">
        <v>16</v>
      </c>
      <c r="P5637" s="66"/>
      <c r="Q5637" s="53"/>
      <c r="R5637" s="53"/>
      <c r="S5637" s="53"/>
      <c r="T5637" s="53"/>
      <c r="U5637" s="53"/>
      <c r="V5637" s="53"/>
      <c r="W5637" s="53"/>
    </row>
    <row r="5638" spans="2:23" s="52" customFormat="1" ht="13" x14ac:dyDescent="0.3">
      <c r="B5638" s="53" t="s">
        <v>2848</v>
      </c>
      <c r="C5638" s="53" t="s">
        <v>196</v>
      </c>
      <c r="D5638" s="53" t="s">
        <v>4106</v>
      </c>
      <c r="E5638" s="53">
        <v>40.447510000000001</v>
      </c>
      <c r="F5638" s="53">
        <v>-6.7477590000000003</v>
      </c>
      <c r="G5638" s="54">
        <v>665.50890000000004</v>
      </c>
      <c r="H5638" s="53">
        <v>216</v>
      </c>
      <c r="I5638" s="53">
        <v>114</v>
      </c>
      <c r="J5638" s="53">
        <v>102</v>
      </c>
      <c r="K5638" s="52">
        <v>770</v>
      </c>
      <c r="L5638" s="52">
        <v>-104.49109999999996</v>
      </c>
      <c r="M5638" s="55">
        <v>2</v>
      </c>
      <c r="N5638" s="56" t="s">
        <v>16</v>
      </c>
      <c r="P5638" s="66"/>
      <c r="Q5638" s="53"/>
      <c r="R5638" s="53"/>
      <c r="S5638" s="53"/>
      <c r="T5638" s="53"/>
      <c r="U5638" s="53"/>
      <c r="V5638" s="53"/>
      <c r="W5638" s="53"/>
    </row>
    <row r="5639" spans="2:23" s="52" customFormat="1" ht="13" x14ac:dyDescent="0.3">
      <c r="B5639" s="53" t="s">
        <v>2848</v>
      </c>
      <c r="C5639" s="53" t="s">
        <v>196</v>
      </c>
      <c r="D5639" s="53" t="s">
        <v>4107</v>
      </c>
      <c r="E5639" s="53">
        <v>40.511450000000004</v>
      </c>
      <c r="F5639" s="53">
        <v>-5.7363280000000003</v>
      </c>
      <c r="G5639" s="54">
        <v>967.34320000000002</v>
      </c>
      <c r="H5639" s="53">
        <v>46</v>
      </c>
      <c r="I5639" s="53">
        <v>26</v>
      </c>
      <c r="J5639" s="53">
        <v>20</v>
      </c>
      <c r="K5639" s="52">
        <v>770</v>
      </c>
      <c r="L5639" s="52">
        <v>197.34320000000002</v>
      </c>
      <c r="M5639" s="55">
        <v>2</v>
      </c>
      <c r="N5639" s="56" t="s">
        <v>16</v>
      </c>
      <c r="P5639" s="66"/>
      <c r="Q5639" s="53"/>
      <c r="R5639" s="53"/>
      <c r="S5639" s="53"/>
      <c r="T5639" s="53"/>
      <c r="U5639" s="53"/>
      <c r="V5639" s="53"/>
      <c r="W5639" s="53"/>
    </row>
    <row r="5640" spans="2:23" s="52" customFormat="1" ht="13" x14ac:dyDescent="0.3">
      <c r="B5640" s="53" t="s">
        <v>2848</v>
      </c>
      <c r="C5640" s="53" t="s">
        <v>196</v>
      </c>
      <c r="D5640" s="53" t="s">
        <v>4108</v>
      </c>
      <c r="E5640" s="53">
        <v>40.626489999999997</v>
      </c>
      <c r="F5640" s="53">
        <v>-6.1821599999999997</v>
      </c>
      <c r="G5640" s="54">
        <v>881.78620000000001</v>
      </c>
      <c r="H5640" s="53">
        <v>183</v>
      </c>
      <c r="I5640" s="53">
        <v>98</v>
      </c>
      <c r="J5640" s="53">
        <v>85</v>
      </c>
      <c r="K5640" s="52">
        <v>770</v>
      </c>
      <c r="L5640" s="52">
        <v>111.78620000000001</v>
      </c>
      <c r="M5640" s="55">
        <v>2</v>
      </c>
      <c r="N5640" s="56" t="s">
        <v>16</v>
      </c>
      <c r="P5640" s="66"/>
      <c r="Q5640" s="53"/>
      <c r="R5640" s="53"/>
      <c r="S5640" s="53"/>
      <c r="T5640" s="53"/>
      <c r="U5640" s="53"/>
      <c r="V5640" s="53"/>
      <c r="W5640" s="53"/>
    </row>
    <row r="5641" spans="2:23" s="52" customFormat="1" ht="13" x14ac:dyDescent="0.3">
      <c r="B5641" s="53" t="s">
        <v>2848</v>
      </c>
      <c r="C5641" s="53" t="s">
        <v>196</v>
      </c>
      <c r="D5641" s="53" t="s">
        <v>4109</v>
      </c>
      <c r="E5641" s="53">
        <v>40.489339999999999</v>
      </c>
      <c r="F5641" s="53">
        <v>-5.5269890000000004</v>
      </c>
      <c r="G5641" s="54">
        <v>941.12739999999997</v>
      </c>
      <c r="H5641" s="53">
        <v>273</v>
      </c>
      <c r="I5641" s="53">
        <v>147</v>
      </c>
      <c r="J5641" s="53">
        <v>126</v>
      </c>
      <c r="K5641" s="52">
        <v>770</v>
      </c>
      <c r="L5641" s="52">
        <v>171.12739999999997</v>
      </c>
      <c r="M5641" s="55">
        <v>2</v>
      </c>
      <c r="N5641" s="56" t="s">
        <v>16</v>
      </c>
      <c r="P5641" s="66"/>
      <c r="Q5641" s="53"/>
      <c r="R5641" s="53"/>
      <c r="S5641" s="53"/>
      <c r="T5641" s="53"/>
      <c r="U5641" s="53"/>
      <c r="V5641" s="53"/>
      <c r="W5641" s="53"/>
    </row>
    <row r="5642" spans="2:23" s="52" customFormat="1" ht="13" x14ac:dyDescent="0.3">
      <c r="B5642" s="53" t="s">
        <v>2848</v>
      </c>
      <c r="C5642" s="53" t="s">
        <v>196</v>
      </c>
      <c r="D5642" s="53" t="s">
        <v>4110</v>
      </c>
      <c r="E5642" s="53">
        <v>41.096800000000002</v>
      </c>
      <c r="F5642" s="53">
        <v>-6.2879269999999998</v>
      </c>
      <c r="G5642" s="54">
        <v>784.34100000000001</v>
      </c>
      <c r="H5642" s="53">
        <v>83</v>
      </c>
      <c r="I5642" s="53">
        <v>46</v>
      </c>
      <c r="J5642" s="53">
        <v>37</v>
      </c>
      <c r="K5642" s="52">
        <v>770</v>
      </c>
      <c r="L5642" s="52">
        <v>14.341000000000008</v>
      </c>
      <c r="M5642" s="55">
        <v>2</v>
      </c>
      <c r="N5642" s="56" t="s">
        <v>16</v>
      </c>
      <c r="P5642" s="66"/>
      <c r="Q5642" s="53"/>
      <c r="R5642" s="53"/>
      <c r="S5642" s="53"/>
      <c r="T5642" s="53"/>
      <c r="U5642" s="53"/>
      <c r="V5642" s="53"/>
      <c r="W5642" s="53"/>
    </row>
    <row r="5643" spans="2:23" s="52" customFormat="1" ht="13" x14ac:dyDescent="0.3">
      <c r="B5643" s="53" t="s">
        <v>2848</v>
      </c>
      <c r="C5643" s="53" t="s">
        <v>196</v>
      </c>
      <c r="D5643" s="53" t="s">
        <v>4111</v>
      </c>
      <c r="E5643" s="53">
        <v>40.351329999999997</v>
      </c>
      <c r="F5643" s="53">
        <v>-5.8375649999999997</v>
      </c>
      <c r="G5643" s="54">
        <v>929.14890000000003</v>
      </c>
      <c r="H5643" s="53">
        <v>395</v>
      </c>
      <c r="I5643" s="53">
        <v>194</v>
      </c>
      <c r="J5643" s="53">
        <v>201</v>
      </c>
      <c r="K5643" s="52">
        <v>770</v>
      </c>
      <c r="L5643" s="52">
        <v>159.14890000000003</v>
      </c>
      <c r="M5643" s="55">
        <v>2</v>
      </c>
      <c r="N5643" s="56" t="s">
        <v>16</v>
      </c>
      <c r="P5643" s="66"/>
      <c r="Q5643" s="53"/>
      <c r="R5643" s="53"/>
      <c r="S5643" s="53"/>
      <c r="T5643" s="53"/>
      <c r="U5643" s="53"/>
      <c r="V5643" s="53"/>
      <c r="W5643" s="53"/>
    </row>
    <row r="5644" spans="2:23" s="52" customFormat="1" ht="13" x14ac:dyDescent="0.3">
      <c r="B5644" s="53" t="s">
        <v>2848</v>
      </c>
      <c r="C5644" s="53" t="s">
        <v>196</v>
      </c>
      <c r="D5644" s="53" t="s">
        <v>4112</v>
      </c>
      <c r="E5644" s="53">
        <v>40.826349999999998</v>
      </c>
      <c r="F5644" s="53">
        <v>-6.7610159999999997</v>
      </c>
      <c r="G5644" s="54">
        <v>641.8528</v>
      </c>
      <c r="H5644" s="53">
        <v>86</v>
      </c>
      <c r="I5644" s="53">
        <v>46</v>
      </c>
      <c r="J5644" s="53">
        <v>40</v>
      </c>
      <c r="K5644" s="52">
        <v>770</v>
      </c>
      <c r="L5644" s="52">
        <v>-128.1472</v>
      </c>
      <c r="M5644" s="55">
        <v>2</v>
      </c>
      <c r="N5644" s="56" t="s">
        <v>16</v>
      </c>
      <c r="P5644" s="66"/>
      <c r="Q5644" s="53"/>
      <c r="R5644" s="53"/>
      <c r="S5644" s="53"/>
      <c r="T5644" s="53"/>
      <c r="U5644" s="53"/>
      <c r="V5644" s="53"/>
      <c r="W5644" s="53"/>
    </row>
    <row r="5645" spans="2:23" s="52" customFormat="1" ht="13" x14ac:dyDescent="0.3">
      <c r="B5645" s="53" t="s">
        <v>2848</v>
      </c>
      <c r="C5645" s="53" t="s">
        <v>196</v>
      </c>
      <c r="D5645" s="53" t="s">
        <v>4113</v>
      </c>
      <c r="E5645" s="53">
        <v>40.997019999999999</v>
      </c>
      <c r="F5645" s="53">
        <v>-5.1277480000000004</v>
      </c>
      <c r="G5645" s="54">
        <v>847.43219999999997</v>
      </c>
      <c r="H5645" s="53">
        <v>256</v>
      </c>
      <c r="I5645" s="53">
        <v>131</v>
      </c>
      <c r="J5645" s="53">
        <v>125</v>
      </c>
      <c r="K5645" s="52">
        <v>770</v>
      </c>
      <c r="L5645" s="52">
        <v>77.432199999999966</v>
      </c>
      <c r="M5645" s="55">
        <v>2</v>
      </c>
      <c r="N5645" s="56" t="s">
        <v>16</v>
      </c>
      <c r="P5645" s="66"/>
      <c r="Q5645" s="53"/>
      <c r="R5645" s="53"/>
      <c r="S5645" s="53"/>
      <c r="T5645" s="53"/>
      <c r="U5645" s="53"/>
      <c r="V5645" s="53"/>
      <c r="W5645" s="53"/>
    </row>
    <row r="5646" spans="2:23" s="52" customFormat="1" ht="13" x14ac:dyDescent="0.3">
      <c r="B5646" s="53" t="s">
        <v>2848</v>
      </c>
      <c r="C5646" s="53" t="s">
        <v>196</v>
      </c>
      <c r="D5646" s="53" t="s">
        <v>4114</v>
      </c>
      <c r="E5646" s="53">
        <v>40.90878</v>
      </c>
      <c r="F5646" s="53">
        <v>-6.7492340000000004</v>
      </c>
      <c r="G5646" s="54">
        <v>669.54190000000006</v>
      </c>
      <c r="H5646" s="53">
        <v>94</v>
      </c>
      <c r="I5646" s="53">
        <v>52</v>
      </c>
      <c r="J5646" s="53">
        <v>42</v>
      </c>
      <c r="K5646" s="52">
        <v>770</v>
      </c>
      <c r="L5646" s="52">
        <v>-100.45809999999994</v>
      </c>
      <c r="M5646" s="55">
        <v>2</v>
      </c>
      <c r="N5646" s="56" t="s">
        <v>16</v>
      </c>
      <c r="P5646" s="66"/>
      <c r="Q5646" s="53"/>
      <c r="R5646" s="53"/>
      <c r="S5646" s="53"/>
      <c r="T5646" s="53"/>
      <c r="U5646" s="53"/>
      <c r="V5646" s="53"/>
      <c r="W5646" s="53"/>
    </row>
    <row r="5647" spans="2:23" s="52" customFormat="1" ht="13" x14ac:dyDescent="0.3">
      <c r="B5647" s="53" t="s">
        <v>2848</v>
      </c>
      <c r="C5647" s="53" t="s">
        <v>196</v>
      </c>
      <c r="D5647" s="53" t="s">
        <v>4115</v>
      </c>
      <c r="E5647" s="53">
        <v>40.801690000000001</v>
      </c>
      <c r="F5647" s="53">
        <v>-6.3597669999999997</v>
      </c>
      <c r="G5647" s="54">
        <v>735.71360000000004</v>
      </c>
      <c r="H5647" s="53">
        <v>246</v>
      </c>
      <c r="I5647" s="53">
        <v>115</v>
      </c>
      <c r="J5647" s="53">
        <v>131</v>
      </c>
      <c r="K5647" s="52">
        <v>770</v>
      </c>
      <c r="L5647" s="52">
        <v>-34.286399999999958</v>
      </c>
      <c r="M5647" s="55">
        <v>2</v>
      </c>
      <c r="N5647" s="56" t="s">
        <v>16</v>
      </c>
      <c r="P5647" s="66"/>
      <c r="Q5647" s="53"/>
      <c r="R5647" s="53"/>
      <c r="S5647" s="53"/>
      <c r="T5647" s="53"/>
      <c r="U5647" s="53"/>
      <c r="V5647" s="53"/>
      <c r="W5647" s="53"/>
    </row>
    <row r="5648" spans="2:23" s="52" customFormat="1" ht="13" x14ac:dyDescent="0.3">
      <c r="B5648" s="53" t="s">
        <v>2848</v>
      </c>
      <c r="C5648" s="53" t="s">
        <v>196</v>
      </c>
      <c r="D5648" s="53" t="s">
        <v>4116</v>
      </c>
      <c r="E5648" s="53">
        <v>40.611669999999997</v>
      </c>
      <c r="F5648" s="53">
        <v>-6.0207959999999998</v>
      </c>
      <c r="G5648" s="54">
        <v>1000.196</v>
      </c>
      <c r="H5648" s="53">
        <v>151</v>
      </c>
      <c r="I5648" s="53">
        <v>83</v>
      </c>
      <c r="J5648" s="53">
        <v>68</v>
      </c>
      <c r="K5648" s="52">
        <v>770</v>
      </c>
      <c r="L5648" s="52">
        <v>230.19600000000003</v>
      </c>
      <c r="M5648" s="55">
        <v>4</v>
      </c>
      <c r="N5648" s="56" t="s">
        <v>17</v>
      </c>
      <c r="P5648" s="66"/>
      <c r="Q5648" s="53"/>
      <c r="R5648" s="53"/>
      <c r="S5648" s="53"/>
      <c r="T5648" s="53"/>
      <c r="U5648" s="53"/>
      <c r="V5648" s="53"/>
      <c r="W5648" s="53"/>
    </row>
    <row r="5649" spans="2:23" s="52" customFormat="1" ht="13" x14ac:dyDescent="0.3">
      <c r="B5649" s="53" t="s">
        <v>2848</v>
      </c>
      <c r="C5649" s="53" t="s">
        <v>196</v>
      </c>
      <c r="D5649" s="53" t="s">
        <v>4117</v>
      </c>
      <c r="E5649" s="53">
        <v>40.385089999999998</v>
      </c>
      <c r="F5649" s="53">
        <v>-6.6084610000000001</v>
      </c>
      <c r="G5649" s="54">
        <v>837.20680000000004</v>
      </c>
      <c r="H5649" s="53">
        <v>521</v>
      </c>
      <c r="I5649" s="53">
        <v>268</v>
      </c>
      <c r="J5649" s="53">
        <v>253</v>
      </c>
      <c r="K5649" s="52">
        <v>770</v>
      </c>
      <c r="L5649" s="52">
        <v>67.206800000000044</v>
      </c>
      <c r="M5649" s="55">
        <v>2</v>
      </c>
      <c r="N5649" s="56" t="s">
        <v>16</v>
      </c>
      <c r="P5649" s="66"/>
      <c r="Q5649" s="53"/>
      <c r="R5649" s="53"/>
      <c r="S5649" s="53"/>
      <c r="T5649" s="53"/>
      <c r="U5649" s="53"/>
      <c r="V5649" s="53"/>
      <c r="W5649" s="53"/>
    </row>
    <row r="5650" spans="2:23" s="52" customFormat="1" ht="13" x14ac:dyDescent="0.3">
      <c r="B5650" s="53" t="s">
        <v>2848</v>
      </c>
      <c r="C5650" s="53" t="s">
        <v>196</v>
      </c>
      <c r="D5650" s="53" t="s">
        <v>4118</v>
      </c>
      <c r="E5650" s="53">
        <v>40.867420000000003</v>
      </c>
      <c r="F5650" s="53">
        <v>-5.9771320000000001</v>
      </c>
      <c r="G5650" s="54">
        <v>818.68809999999996</v>
      </c>
      <c r="H5650" s="53">
        <v>233</v>
      </c>
      <c r="I5650" s="53">
        <v>121</v>
      </c>
      <c r="J5650" s="53">
        <v>112</v>
      </c>
      <c r="K5650" s="52">
        <v>770</v>
      </c>
      <c r="L5650" s="52">
        <v>48.688099999999963</v>
      </c>
      <c r="M5650" s="55">
        <v>2</v>
      </c>
      <c r="N5650" s="56" t="s">
        <v>16</v>
      </c>
      <c r="P5650" s="66"/>
      <c r="Q5650" s="53"/>
      <c r="R5650" s="53"/>
      <c r="S5650" s="53"/>
      <c r="T5650" s="53"/>
      <c r="U5650" s="53"/>
      <c r="V5650" s="53"/>
      <c r="W5650" s="53"/>
    </row>
    <row r="5651" spans="2:23" s="52" customFormat="1" ht="13" x14ac:dyDescent="0.3">
      <c r="B5651" s="53" t="s">
        <v>2848</v>
      </c>
      <c r="C5651" s="53" t="s">
        <v>196</v>
      </c>
      <c r="D5651" s="53" t="s">
        <v>4119</v>
      </c>
      <c r="E5651" s="53">
        <v>40.963459999999998</v>
      </c>
      <c r="F5651" s="53">
        <v>-5.9156009999999997</v>
      </c>
      <c r="G5651" s="54">
        <v>802.2749</v>
      </c>
      <c r="H5651" s="53">
        <v>484</v>
      </c>
      <c r="I5651" s="53">
        <v>251</v>
      </c>
      <c r="J5651" s="53">
        <v>233</v>
      </c>
      <c r="K5651" s="52">
        <v>770</v>
      </c>
      <c r="L5651" s="52">
        <v>32.274900000000002</v>
      </c>
      <c r="M5651" s="55">
        <v>2</v>
      </c>
      <c r="N5651" s="56" t="s">
        <v>16</v>
      </c>
      <c r="P5651" s="66"/>
      <c r="Q5651" s="53"/>
      <c r="R5651" s="53"/>
      <c r="S5651" s="53"/>
      <c r="T5651" s="53"/>
      <c r="U5651" s="53"/>
      <c r="V5651" s="53"/>
      <c r="W5651" s="53"/>
    </row>
    <row r="5652" spans="2:23" s="52" customFormat="1" ht="13" x14ac:dyDescent="0.3">
      <c r="B5652" s="53" t="s">
        <v>2848</v>
      </c>
      <c r="C5652" s="53" t="s">
        <v>196</v>
      </c>
      <c r="D5652" s="53" t="s">
        <v>4120</v>
      </c>
      <c r="E5652" s="53">
        <v>40.668390000000002</v>
      </c>
      <c r="F5652" s="53">
        <v>-6.6340019999999997</v>
      </c>
      <c r="G5652" s="54">
        <v>658.7722</v>
      </c>
      <c r="H5652" s="53">
        <v>157</v>
      </c>
      <c r="I5652" s="53">
        <v>76</v>
      </c>
      <c r="J5652" s="53">
        <v>81</v>
      </c>
      <c r="K5652" s="52">
        <v>770</v>
      </c>
      <c r="L5652" s="52">
        <v>-111.2278</v>
      </c>
      <c r="M5652" s="55">
        <v>2</v>
      </c>
      <c r="N5652" s="56" t="s">
        <v>16</v>
      </c>
      <c r="P5652" s="66"/>
      <c r="Q5652" s="53"/>
      <c r="R5652" s="53"/>
      <c r="S5652" s="53"/>
      <c r="T5652" s="53"/>
      <c r="U5652" s="53"/>
      <c r="V5652" s="53"/>
      <c r="W5652" s="53"/>
    </row>
    <row r="5653" spans="2:23" s="52" customFormat="1" ht="13" x14ac:dyDescent="0.3">
      <c r="B5653" s="53" t="s">
        <v>2848</v>
      </c>
      <c r="C5653" s="53" t="s">
        <v>196</v>
      </c>
      <c r="D5653" s="53" t="s">
        <v>4121</v>
      </c>
      <c r="E5653" s="53">
        <v>40.745060000000002</v>
      </c>
      <c r="F5653" s="53">
        <v>-6.072603</v>
      </c>
      <c r="G5653" s="54">
        <v>855.59879999999998</v>
      </c>
      <c r="H5653" s="53">
        <v>146</v>
      </c>
      <c r="I5653" s="53">
        <v>76</v>
      </c>
      <c r="J5653" s="53">
        <v>70</v>
      </c>
      <c r="K5653" s="52">
        <v>770</v>
      </c>
      <c r="L5653" s="52">
        <v>85.598799999999983</v>
      </c>
      <c r="M5653" s="55">
        <v>2</v>
      </c>
      <c r="N5653" s="56" t="s">
        <v>16</v>
      </c>
      <c r="P5653" s="66"/>
      <c r="Q5653" s="53"/>
      <c r="R5653" s="53"/>
      <c r="S5653" s="53"/>
      <c r="T5653" s="53"/>
      <c r="U5653" s="53"/>
      <c r="V5653" s="53"/>
      <c r="W5653" s="53"/>
    </row>
    <row r="5654" spans="2:23" s="52" customFormat="1" ht="13" x14ac:dyDescent="0.3">
      <c r="B5654" s="53" t="s">
        <v>2848</v>
      </c>
      <c r="C5654" s="53" t="s">
        <v>196</v>
      </c>
      <c r="D5654" s="53" t="s">
        <v>4122</v>
      </c>
      <c r="E5654" s="53">
        <v>40.414250000000003</v>
      </c>
      <c r="F5654" s="53">
        <v>-6.5443049999999996</v>
      </c>
      <c r="G5654" s="54">
        <v>818.36509999999998</v>
      </c>
      <c r="H5654" s="53">
        <v>240</v>
      </c>
      <c r="I5654" s="53">
        <v>129</v>
      </c>
      <c r="J5654" s="53">
        <v>111</v>
      </c>
      <c r="K5654" s="52">
        <v>770</v>
      </c>
      <c r="L5654" s="52">
        <v>48.365099999999984</v>
      </c>
      <c r="M5654" s="55">
        <v>2</v>
      </c>
      <c r="N5654" s="56" t="s">
        <v>16</v>
      </c>
      <c r="P5654" s="66"/>
      <c r="Q5654" s="53"/>
      <c r="R5654" s="53"/>
      <c r="S5654" s="53"/>
      <c r="T5654" s="53"/>
      <c r="U5654" s="53"/>
      <c r="V5654" s="53"/>
      <c r="W5654" s="53"/>
    </row>
    <row r="5655" spans="2:23" s="52" customFormat="1" ht="13" x14ac:dyDescent="0.3">
      <c r="B5655" s="53" t="s">
        <v>2848</v>
      </c>
      <c r="C5655" s="53" t="s">
        <v>196</v>
      </c>
      <c r="D5655" s="53" t="s">
        <v>196</v>
      </c>
      <c r="E5655" s="53">
        <v>40.964970000000001</v>
      </c>
      <c r="F5655" s="53">
        <v>-5.6630469999999997</v>
      </c>
      <c r="G5655" s="54">
        <v>802.79150000000004</v>
      </c>
      <c r="H5655" s="53">
        <v>155619</v>
      </c>
      <c r="I5655" s="53">
        <v>72048</v>
      </c>
      <c r="J5655" s="53">
        <v>83571</v>
      </c>
      <c r="K5655" s="52">
        <v>770</v>
      </c>
      <c r="L5655" s="52">
        <v>32.791500000000042</v>
      </c>
      <c r="M5655" s="55">
        <v>2</v>
      </c>
      <c r="N5655" s="56" t="s">
        <v>16</v>
      </c>
      <c r="P5655" s="66"/>
      <c r="Q5655" s="53"/>
      <c r="R5655" s="53"/>
      <c r="S5655" s="53"/>
      <c r="T5655" s="53"/>
      <c r="U5655" s="53"/>
      <c r="V5655" s="53"/>
      <c r="W5655" s="53"/>
    </row>
    <row r="5656" spans="2:23" s="52" customFormat="1" ht="13" x14ac:dyDescent="0.3">
      <c r="B5656" s="53" t="s">
        <v>2848</v>
      </c>
      <c r="C5656" s="53" t="s">
        <v>196</v>
      </c>
      <c r="D5656" s="53" t="s">
        <v>4123</v>
      </c>
      <c r="E5656" s="53">
        <v>41.020580000000002</v>
      </c>
      <c r="F5656" s="53">
        <v>-6.6397339999999998</v>
      </c>
      <c r="G5656" s="54">
        <v>664.05039999999997</v>
      </c>
      <c r="H5656" s="53">
        <v>143</v>
      </c>
      <c r="I5656" s="53">
        <v>84</v>
      </c>
      <c r="J5656" s="53">
        <v>59</v>
      </c>
      <c r="K5656" s="52">
        <v>770</v>
      </c>
      <c r="L5656" s="52">
        <v>-105.94960000000003</v>
      </c>
      <c r="M5656" s="55">
        <v>2</v>
      </c>
      <c r="N5656" s="56" t="s">
        <v>16</v>
      </c>
      <c r="P5656" s="66"/>
      <c r="Q5656" s="53"/>
      <c r="R5656" s="53"/>
      <c r="S5656" s="53"/>
      <c r="T5656" s="53"/>
      <c r="U5656" s="53"/>
      <c r="V5656" s="53"/>
      <c r="W5656" s="53"/>
    </row>
    <row r="5657" spans="2:23" s="52" customFormat="1" ht="13" x14ac:dyDescent="0.3">
      <c r="B5657" s="53" t="s">
        <v>2848</v>
      </c>
      <c r="C5657" s="53" t="s">
        <v>196</v>
      </c>
      <c r="D5657" s="53" t="s">
        <v>4124</v>
      </c>
      <c r="E5657" s="53">
        <v>40.801430000000003</v>
      </c>
      <c r="F5657" s="53">
        <v>-5.2204649999999999</v>
      </c>
      <c r="G5657" s="54">
        <v>910.31119999999999</v>
      </c>
      <c r="H5657" s="53">
        <v>241</v>
      </c>
      <c r="I5657" s="53">
        <v>132</v>
      </c>
      <c r="J5657" s="53">
        <v>109</v>
      </c>
      <c r="K5657" s="52">
        <v>770</v>
      </c>
      <c r="L5657" s="52">
        <v>140.31119999999999</v>
      </c>
      <c r="M5657" s="55">
        <v>2</v>
      </c>
      <c r="N5657" s="56" t="s">
        <v>16</v>
      </c>
      <c r="P5657" s="66"/>
      <c r="Q5657" s="53"/>
      <c r="R5657" s="53"/>
      <c r="S5657" s="53"/>
      <c r="T5657" s="53"/>
      <c r="U5657" s="53"/>
      <c r="V5657" s="53"/>
      <c r="W5657" s="53"/>
    </row>
    <row r="5658" spans="2:23" s="52" customFormat="1" ht="13" x14ac:dyDescent="0.3">
      <c r="B5658" s="53" t="s">
        <v>2848</v>
      </c>
      <c r="C5658" s="53" t="s">
        <v>196</v>
      </c>
      <c r="D5658" s="53" t="s">
        <v>4125</v>
      </c>
      <c r="E5658" s="53">
        <v>40.589590000000001</v>
      </c>
      <c r="F5658" s="53">
        <v>-5.5964520000000002</v>
      </c>
      <c r="G5658" s="54">
        <v>900.82090000000005</v>
      </c>
      <c r="H5658" s="53">
        <v>63</v>
      </c>
      <c r="I5658" s="53">
        <v>28</v>
      </c>
      <c r="J5658" s="53">
        <v>35</v>
      </c>
      <c r="K5658" s="52">
        <v>770</v>
      </c>
      <c r="L5658" s="52">
        <v>130.82090000000005</v>
      </c>
      <c r="M5658" s="55">
        <v>2</v>
      </c>
      <c r="N5658" s="56" t="s">
        <v>16</v>
      </c>
      <c r="P5658" s="66"/>
      <c r="Q5658" s="53"/>
      <c r="R5658" s="53"/>
      <c r="S5658" s="53"/>
      <c r="T5658" s="53"/>
      <c r="U5658" s="53"/>
      <c r="V5658" s="53"/>
      <c r="W5658" s="53"/>
    </row>
    <row r="5659" spans="2:23" s="52" customFormat="1" ht="13" x14ac:dyDescent="0.3">
      <c r="B5659" s="53" t="s">
        <v>2848</v>
      </c>
      <c r="C5659" s="53" t="s">
        <v>196</v>
      </c>
      <c r="D5659" s="53" t="s">
        <v>4126</v>
      </c>
      <c r="E5659" s="53">
        <v>41.030160000000002</v>
      </c>
      <c r="F5659" s="53">
        <v>-5.6184620000000001</v>
      </c>
      <c r="G5659" s="54">
        <v>820.19659999999999</v>
      </c>
      <c r="H5659" s="53">
        <v>816</v>
      </c>
      <c r="I5659" s="53">
        <v>451</v>
      </c>
      <c r="J5659" s="53">
        <v>365</v>
      </c>
      <c r="K5659" s="52">
        <v>770</v>
      </c>
      <c r="L5659" s="52">
        <v>50.196599999999989</v>
      </c>
      <c r="M5659" s="55">
        <v>2</v>
      </c>
      <c r="N5659" s="56" t="s">
        <v>16</v>
      </c>
      <c r="P5659" s="66"/>
      <c r="Q5659" s="53"/>
      <c r="R5659" s="53"/>
      <c r="S5659" s="53"/>
      <c r="T5659" s="53"/>
      <c r="U5659" s="53"/>
      <c r="V5659" s="53"/>
      <c r="W5659" s="53"/>
    </row>
    <row r="5660" spans="2:23" s="52" customFormat="1" ht="13" x14ac:dyDescent="0.3">
      <c r="B5660" s="53" t="s">
        <v>2848</v>
      </c>
      <c r="C5660" s="53" t="s">
        <v>196</v>
      </c>
      <c r="D5660" s="53" t="s">
        <v>4127</v>
      </c>
      <c r="E5660" s="53">
        <v>40.506599999999999</v>
      </c>
      <c r="F5660" s="53">
        <v>-5.9061659999999998</v>
      </c>
      <c r="G5660" s="54">
        <v>631.88679999999999</v>
      </c>
      <c r="H5660" s="53">
        <v>363</v>
      </c>
      <c r="I5660" s="53">
        <v>186</v>
      </c>
      <c r="J5660" s="53">
        <v>177</v>
      </c>
      <c r="K5660" s="52">
        <v>770</v>
      </c>
      <c r="L5660" s="52">
        <v>-138.11320000000001</v>
      </c>
      <c r="M5660" s="55">
        <v>2</v>
      </c>
      <c r="N5660" s="56" t="s">
        <v>16</v>
      </c>
      <c r="P5660" s="66"/>
      <c r="Q5660" s="53"/>
      <c r="R5660" s="53"/>
      <c r="S5660" s="53"/>
      <c r="T5660" s="53"/>
      <c r="U5660" s="53"/>
      <c r="V5660" s="53"/>
      <c r="W5660" s="53"/>
    </row>
    <row r="5661" spans="2:23" s="52" customFormat="1" ht="13" x14ac:dyDescent="0.3">
      <c r="B5661" s="53" t="s">
        <v>2848</v>
      </c>
      <c r="C5661" s="53" t="s">
        <v>196</v>
      </c>
      <c r="D5661" s="53" t="s">
        <v>4128</v>
      </c>
      <c r="E5661" s="53">
        <v>40.850189999999998</v>
      </c>
      <c r="F5661" s="53">
        <v>-6.7065190000000001</v>
      </c>
      <c r="G5661" s="54">
        <v>667.40549999999996</v>
      </c>
      <c r="H5661" s="53">
        <v>536</v>
      </c>
      <c r="I5661" s="53">
        <v>276</v>
      </c>
      <c r="J5661" s="53">
        <v>260</v>
      </c>
      <c r="K5661" s="52">
        <v>770</v>
      </c>
      <c r="L5661" s="52">
        <v>-102.59450000000004</v>
      </c>
      <c r="M5661" s="55">
        <v>2</v>
      </c>
      <c r="N5661" s="56" t="s">
        <v>16</v>
      </c>
      <c r="P5661" s="66"/>
      <c r="Q5661" s="53"/>
      <c r="R5661" s="53"/>
      <c r="S5661" s="53"/>
      <c r="T5661" s="53"/>
      <c r="U5661" s="53"/>
      <c r="V5661" s="53"/>
      <c r="W5661" s="53"/>
    </row>
    <row r="5662" spans="2:23" s="52" customFormat="1" ht="13" x14ac:dyDescent="0.3">
      <c r="B5662" s="53" t="s">
        <v>2848</v>
      </c>
      <c r="C5662" s="53" t="s">
        <v>196</v>
      </c>
      <c r="D5662" s="53" t="s">
        <v>4129</v>
      </c>
      <c r="E5662" s="53">
        <v>40.523090000000003</v>
      </c>
      <c r="F5662" s="53">
        <v>-6.0646279999999999</v>
      </c>
      <c r="G5662" s="54">
        <v>841.83100000000002</v>
      </c>
      <c r="H5662" s="53">
        <v>293</v>
      </c>
      <c r="I5662" s="53">
        <v>163</v>
      </c>
      <c r="J5662" s="53">
        <v>130</v>
      </c>
      <c r="K5662" s="52">
        <v>770</v>
      </c>
      <c r="L5662" s="52">
        <v>71.831000000000017</v>
      </c>
      <c r="M5662" s="55">
        <v>2</v>
      </c>
      <c r="N5662" s="56" t="s">
        <v>16</v>
      </c>
      <c r="P5662" s="66"/>
      <c r="Q5662" s="53"/>
      <c r="R5662" s="53"/>
      <c r="S5662" s="53"/>
      <c r="T5662" s="53"/>
      <c r="U5662" s="53"/>
      <c r="V5662" s="53"/>
      <c r="W5662" s="53"/>
    </row>
    <row r="5663" spans="2:23" s="52" customFormat="1" ht="13" x14ac:dyDescent="0.3">
      <c r="B5663" s="53" t="s">
        <v>2848</v>
      </c>
      <c r="C5663" s="53" t="s">
        <v>196</v>
      </c>
      <c r="D5663" s="53" t="s">
        <v>4130</v>
      </c>
      <c r="E5663" s="53">
        <v>40.542230000000004</v>
      </c>
      <c r="F5663" s="53">
        <v>-5.92232</v>
      </c>
      <c r="G5663" s="54">
        <v>932.70500000000004</v>
      </c>
      <c r="H5663" s="53">
        <v>383</v>
      </c>
      <c r="I5663" s="53">
        <v>192</v>
      </c>
      <c r="J5663" s="53">
        <v>191</v>
      </c>
      <c r="K5663" s="52">
        <v>770</v>
      </c>
      <c r="L5663" s="52">
        <v>162.70500000000004</v>
      </c>
      <c r="M5663" s="55">
        <v>2</v>
      </c>
      <c r="N5663" s="56" t="s">
        <v>16</v>
      </c>
      <c r="P5663" s="66"/>
      <c r="Q5663" s="53"/>
      <c r="R5663" s="53"/>
      <c r="S5663" s="53"/>
      <c r="T5663" s="53"/>
      <c r="U5663" s="53"/>
      <c r="V5663" s="53"/>
      <c r="W5663" s="53"/>
    </row>
    <row r="5664" spans="2:23" s="52" customFormat="1" ht="13" x14ac:dyDescent="0.3">
      <c r="B5664" s="53" t="s">
        <v>2848</v>
      </c>
      <c r="C5664" s="53" t="s">
        <v>196</v>
      </c>
      <c r="D5664" s="53" t="s">
        <v>4131</v>
      </c>
      <c r="E5664" s="53">
        <v>40.536380000000001</v>
      </c>
      <c r="F5664" s="53">
        <v>-6.0435350000000003</v>
      </c>
      <c r="G5664" s="54">
        <v>1016.15</v>
      </c>
      <c r="H5664" s="53">
        <v>81</v>
      </c>
      <c r="I5664" s="53">
        <v>33</v>
      </c>
      <c r="J5664" s="53">
        <v>48</v>
      </c>
      <c r="K5664" s="52">
        <v>770</v>
      </c>
      <c r="L5664" s="52">
        <v>246.14999999999998</v>
      </c>
      <c r="M5664" s="55">
        <v>4</v>
      </c>
      <c r="N5664" s="56" t="s">
        <v>17</v>
      </c>
      <c r="P5664" s="66"/>
      <c r="Q5664" s="53"/>
      <c r="R5664" s="53"/>
      <c r="S5664" s="53"/>
      <c r="T5664" s="53"/>
      <c r="U5664" s="53"/>
      <c r="V5664" s="53"/>
      <c r="W5664" s="53"/>
    </row>
    <row r="5665" spans="2:23" s="52" customFormat="1" ht="13" x14ac:dyDescent="0.3">
      <c r="B5665" s="53" t="s">
        <v>2848</v>
      </c>
      <c r="C5665" s="53" t="s">
        <v>196</v>
      </c>
      <c r="D5665" s="53" t="s">
        <v>4132</v>
      </c>
      <c r="E5665" s="53">
        <v>40.993040000000001</v>
      </c>
      <c r="F5665" s="53">
        <v>-5.5027809999999997</v>
      </c>
      <c r="G5665" s="54">
        <v>794.99680000000001</v>
      </c>
      <c r="H5665" s="53">
        <v>261</v>
      </c>
      <c r="I5665" s="53">
        <v>150</v>
      </c>
      <c r="J5665" s="53">
        <v>111</v>
      </c>
      <c r="K5665" s="52">
        <v>770</v>
      </c>
      <c r="L5665" s="52">
        <v>24.996800000000007</v>
      </c>
      <c r="M5665" s="55">
        <v>2</v>
      </c>
      <c r="N5665" s="56" t="s">
        <v>16</v>
      </c>
      <c r="P5665" s="66"/>
      <c r="Q5665" s="53"/>
      <c r="R5665" s="53"/>
      <c r="S5665" s="53"/>
      <c r="T5665" s="53"/>
      <c r="U5665" s="53"/>
      <c r="V5665" s="53"/>
      <c r="W5665" s="53"/>
    </row>
    <row r="5666" spans="2:23" s="52" customFormat="1" ht="13" x14ac:dyDescent="0.3">
      <c r="B5666" s="53" t="s">
        <v>2848</v>
      </c>
      <c r="C5666" s="53" t="s">
        <v>196</v>
      </c>
      <c r="D5666" s="53" t="s">
        <v>4133</v>
      </c>
      <c r="E5666" s="53">
        <v>40.782330000000002</v>
      </c>
      <c r="F5666" s="53">
        <v>-6.1272840000000004</v>
      </c>
      <c r="G5666" s="54">
        <v>783.13490000000002</v>
      </c>
      <c r="H5666" s="53">
        <v>287</v>
      </c>
      <c r="I5666" s="53">
        <v>150</v>
      </c>
      <c r="J5666" s="53">
        <v>137</v>
      </c>
      <c r="K5666" s="52">
        <v>770</v>
      </c>
      <c r="L5666" s="52">
        <v>13.134900000000016</v>
      </c>
      <c r="M5666" s="55">
        <v>2</v>
      </c>
      <c r="N5666" s="56" t="s">
        <v>16</v>
      </c>
      <c r="P5666" s="66"/>
      <c r="Q5666" s="53"/>
      <c r="R5666" s="53"/>
      <c r="S5666" s="53"/>
      <c r="T5666" s="53"/>
      <c r="U5666" s="53"/>
      <c r="V5666" s="53"/>
      <c r="W5666" s="53"/>
    </row>
    <row r="5667" spans="2:23" s="52" customFormat="1" ht="13" x14ac:dyDescent="0.3">
      <c r="B5667" s="53" t="s">
        <v>2848</v>
      </c>
      <c r="C5667" s="53" t="s">
        <v>196</v>
      </c>
      <c r="D5667" s="53" t="s">
        <v>4134</v>
      </c>
      <c r="E5667" s="53">
        <v>40.790329999999997</v>
      </c>
      <c r="F5667" s="53">
        <v>-5.7376680000000002</v>
      </c>
      <c r="G5667" s="54">
        <v>975.64480000000003</v>
      </c>
      <c r="H5667" s="53">
        <v>334</v>
      </c>
      <c r="I5667" s="53">
        <v>170</v>
      </c>
      <c r="J5667" s="53">
        <v>164</v>
      </c>
      <c r="K5667" s="52">
        <v>770</v>
      </c>
      <c r="L5667" s="52">
        <v>205.64480000000003</v>
      </c>
      <c r="M5667" s="55">
        <v>4</v>
      </c>
      <c r="N5667" s="56" t="s">
        <v>17</v>
      </c>
      <c r="P5667" s="66"/>
      <c r="Q5667" s="53"/>
      <c r="R5667" s="53"/>
      <c r="S5667" s="53"/>
      <c r="T5667" s="53"/>
      <c r="U5667" s="53"/>
      <c r="V5667" s="53"/>
      <c r="W5667" s="53"/>
    </row>
    <row r="5668" spans="2:23" s="52" customFormat="1" ht="13" x14ac:dyDescent="0.3">
      <c r="B5668" s="53" t="s">
        <v>2848</v>
      </c>
      <c r="C5668" s="53" t="s">
        <v>196</v>
      </c>
      <c r="D5668" s="53" t="s">
        <v>4135</v>
      </c>
      <c r="E5668" s="53">
        <v>41.033110000000001</v>
      </c>
      <c r="F5668" s="53">
        <v>-5.8603579999999997</v>
      </c>
      <c r="G5668" s="54">
        <v>790.42269999999996</v>
      </c>
      <c r="H5668" s="53">
        <v>140</v>
      </c>
      <c r="I5668" s="53">
        <v>75</v>
      </c>
      <c r="J5668" s="53">
        <v>65</v>
      </c>
      <c r="K5668" s="52">
        <v>770</v>
      </c>
      <c r="L5668" s="52">
        <v>20.422699999999963</v>
      </c>
      <c r="M5668" s="55">
        <v>2</v>
      </c>
      <c r="N5668" s="56" t="s">
        <v>16</v>
      </c>
      <c r="P5668" s="66"/>
      <c r="Q5668" s="53"/>
      <c r="R5668" s="53"/>
      <c r="S5668" s="53"/>
      <c r="T5668" s="53"/>
      <c r="U5668" s="53"/>
      <c r="V5668" s="53"/>
      <c r="W5668" s="53"/>
    </row>
    <row r="5669" spans="2:23" s="52" customFormat="1" ht="13" x14ac:dyDescent="0.3">
      <c r="B5669" s="53" t="s">
        <v>2848</v>
      </c>
      <c r="C5669" s="53" t="s">
        <v>196</v>
      </c>
      <c r="D5669" s="53" t="s">
        <v>4136</v>
      </c>
      <c r="E5669" s="53">
        <v>41.117379999999997</v>
      </c>
      <c r="F5669" s="53">
        <v>-5.8578840000000003</v>
      </c>
      <c r="G5669" s="54">
        <v>789.70090000000005</v>
      </c>
      <c r="H5669" s="53">
        <v>108</v>
      </c>
      <c r="I5669" s="53">
        <v>57</v>
      </c>
      <c r="J5669" s="53">
        <v>51</v>
      </c>
      <c r="K5669" s="52">
        <v>770</v>
      </c>
      <c r="L5669" s="52">
        <v>19.700900000000047</v>
      </c>
      <c r="M5669" s="55">
        <v>2</v>
      </c>
      <c r="N5669" s="56" t="s">
        <v>16</v>
      </c>
      <c r="P5669" s="66"/>
      <c r="Q5669" s="53"/>
      <c r="R5669" s="53"/>
      <c r="S5669" s="53"/>
      <c r="T5669" s="53"/>
      <c r="U5669" s="53"/>
      <c r="V5669" s="53"/>
      <c r="W5669" s="53"/>
    </row>
    <row r="5670" spans="2:23" s="52" customFormat="1" ht="13" x14ac:dyDescent="0.3">
      <c r="B5670" s="53" t="s">
        <v>2848</v>
      </c>
      <c r="C5670" s="53" t="s">
        <v>196</v>
      </c>
      <c r="D5670" s="53" t="s">
        <v>4137</v>
      </c>
      <c r="E5670" s="53">
        <v>41.087760000000003</v>
      </c>
      <c r="F5670" s="53">
        <v>-6.4134130000000003</v>
      </c>
      <c r="G5670" s="54">
        <v>725.83749999999998</v>
      </c>
      <c r="H5670" s="53">
        <v>94</v>
      </c>
      <c r="I5670" s="53">
        <v>47</v>
      </c>
      <c r="J5670" s="53">
        <v>47</v>
      </c>
      <c r="K5670" s="52">
        <v>770</v>
      </c>
      <c r="L5670" s="52">
        <v>-44.162500000000023</v>
      </c>
      <c r="M5670" s="55">
        <v>2</v>
      </c>
      <c r="N5670" s="56" t="s">
        <v>16</v>
      </c>
      <c r="P5670" s="66"/>
      <c r="Q5670" s="53"/>
      <c r="R5670" s="53"/>
      <c r="S5670" s="53"/>
      <c r="T5670" s="53"/>
      <c r="U5670" s="53"/>
      <c r="V5670" s="53"/>
      <c r="W5670" s="53"/>
    </row>
    <row r="5671" spans="2:23" s="52" customFormat="1" ht="13" x14ac:dyDescent="0.3">
      <c r="B5671" s="53" t="s">
        <v>2848</v>
      </c>
      <c r="C5671" s="53" t="s">
        <v>196</v>
      </c>
      <c r="D5671" s="53" t="s">
        <v>4138</v>
      </c>
      <c r="E5671" s="53">
        <v>40.744590000000002</v>
      </c>
      <c r="F5671" s="53">
        <v>-6.0247149999999996</v>
      </c>
      <c r="G5671" s="54">
        <v>862.82280000000003</v>
      </c>
      <c r="H5671" s="53">
        <v>41</v>
      </c>
      <c r="I5671" s="53">
        <v>22</v>
      </c>
      <c r="J5671" s="53">
        <v>19</v>
      </c>
      <c r="K5671" s="52">
        <v>770</v>
      </c>
      <c r="L5671" s="52">
        <v>92.822800000000029</v>
      </c>
      <c r="M5671" s="55">
        <v>2</v>
      </c>
      <c r="N5671" s="56" t="s">
        <v>16</v>
      </c>
      <c r="P5671" s="66"/>
      <c r="Q5671" s="53"/>
      <c r="R5671" s="53"/>
      <c r="S5671" s="53"/>
      <c r="T5671" s="53"/>
      <c r="U5671" s="53"/>
      <c r="V5671" s="53"/>
      <c r="W5671" s="53"/>
    </row>
    <row r="5672" spans="2:23" s="52" customFormat="1" ht="13" x14ac:dyDescent="0.3">
      <c r="B5672" s="53" t="s">
        <v>2848</v>
      </c>
      <c r="C5672" s="53" t="s">
        <v>196</v>
      </c>
      <c r="D5672" s="53" t="s">
        <v>4139</v>
      </c>
      <c r="E5672" s="53">
        <v>40.437899999999999</v>
      </c>
      <c r="F5672" s="53">
        <v>-5.7527280000000003</v>
      </c>
      <c r="G5672" s="54">
        <v>938.97559999999999</v>
      </c>
      <c r="H5672" s="53">
        <v>248</v>
      </c>
      <c r="I5672" s="53">
        <v>128</v>
      </c>
      <c r="J5672" s="53">
        <v>120</v>
      </c>
      <c r="K5672" s="52">
        <v>770</v>
      </c>
      <c r="L5672" s="52">
        <v>168.97559999999999</v>
      </c>
      <c r="M5672" s="55">
        <v>2</v>
      </c>
      <c r="N5672" s="56" t="s">
        <v>16</v>
      </c>
      <c r="P5672" s="66"/>
      <c r="Q5672" s="53"/>
      <c r="R5672" s="53"/>
      <c r="S5672" s="53"/>
      <c r="T5672" s="53"/>
      <c r="U5672" s="53"/>
      <c r="V5672" s="53"/>
      <c r="W5672" s="53"/>
    </row>
    <row r="5673" spans="2:23" s="52" customFormat="1" ht="13" x14ac:dyDescent="0.3">
      <c r="B5673" s="53" t="s">
        <v>2848</v>
      </c>
      <c r="C5673" s="53" t="s">
        <v>196</v>
      </c>
      <c r="D5673" s="53" t="s">
        <v>4140</v>
      </c>
      <c r="E5673" s="53">
        <v>40.705179999999999</v>
      </c>
      <c r="F5673" s="53">
        <v>-6.4009109999999998</v>
      </c>
      <c r="G5673" s="54">
        <v>760.99770000000001</v>
      </c>
      <c r="H5673" s="53">
        <v>930</v>
      </c>
      <c r="I5673" s="53">
        <v>476</v>
      </c>
      <c r="J5673" s="53">
        <v>454</v>
      </c>
      <c r="K5673" s="52">
        <v>770</v>
      </c>
      <c r="L5673" s="52">
        <v>-9.0022999999999911</v>
      </c>
      <c r="M5673" s="55">
        <v>2</v>
      </c>
      <c r="N5673" s="56" t="s">
        <v>16</v>
      </c>
      <c r="P5673" s="66"/>
      <c r="Q5673" s="53"/>
      <c r="R5673" s="53"/>
      <c r="S5673" s="53"/>
      <c r="T5673" s="53"/>
      <c r="U5673" s="53"/>
      <c r="V5673" s="53"/>
      <c r="W5673" s="53"/>
    </row>
    <row r="5674" spans="2:23" s="52" customFormat="1" ht="13" x14ac:dyDescent="0.3">
      <c r="B5674" s="53" t="s">
        <v>2848</v>
      </c>
      <c r="C5674" s="53" t="s">
        <v>196</v>
      </c>
      <c r="D5674" s="53" t="s">
        <v>4141</v>
      </c>
      <c r="E5674" s="53">
        <v>40.967170000000003</v>
      </c>
      <c r="F5674" s="53">
        <v>-6.1112950000000001</v>
      </c>
      <c r="G5674" s="54">
        <v>838.45280000000002</v>
      </c>
      <c r="H5674" s="53">
        <v>152</v>
      </c>
      <c r="I5674" s="53">
        <v>81</v>
      </c>
      <c r="J5674" s="53">
        <v>71</v>
      </c>
      <c r="K5674" s="52">
        <v>770</v>
      </c>
      <c r="L5674" s="52">
        <v>68.452800000000025</v>
      </c>
      <c r="M5674" s="55">
        <v>2</v>
      </c>
      <c r="N5674" s="56" t="s">
        <v>16</v>
      </c>
      <c r="P5674" s="66"/>
      <c r="Q5674" s="53"/>
      <c r="R5674" s="53"/>
      <c r="S5674" s="53"/>
      <c r="T5674" s="53"/>
      <c r="U5674" s="53"/>
      <c r="V5674" s="53"/>
      <c r="W5674" s="53"/>
    </row>
    <row r="5675" spans="2:23" s="52" customFormat="1" ht="13" x14ac:dyDescent="0.3">
      <c r="B5675" s="53" t="s">
        <v>2848</v>
      </c>
      <c r="C5675" s="53" t="s">
        <v>196</v>
      </c>
      <c r="D5675" s="53" t="s">
        <v>4142</v>
      </c>
      <c r="E5675" s="53">
        <v>40.979900000000001</v>
      </c>
      <c r="F5675" s="53">
        <v>-6.1303939999999999</v>
      </c>
      <c r="G5675" s="54">
        <v>824.67179999999996</v>
      </c>
      <c r="H5675" s="53">
        <v>135</v>
      </c>
      <c r="I5675" s="53">
        <v>69</v>
      </c>
      <c r="J5675" s="53">
        <v>66</v>
      </c>
      <c r="K5675" s="52">
        <v>770</v>
      </c>
      <c r="L5675" s="52">
        <v>54.671799999999962</v>
      </c>
      <c r="M5675" s="55">
        <v>2</v>
      </c>
      <c r="N5675" s="56" t="s">
        <v>16</v>
      </c>
      <c r="P5675" s="66"/>
      <c r="Q5675" s="53"/>
      <c r="R5675" s="53"/>
      <c r="S5675" s="53"/>
      <c r="T5675" s="53"/>
      <c r="U5675" s="53"/>
      <c r="V5675" s="53"/>
      <c r="W5675" s="53"/>
    </row>
    <row r="5676" spans="2:23" s="52" customFormat="1" ht="13" x14ac:dyDescent="0.3">
      <c r="B5676" s="53" t="s">
        <v>2848</v>
      </c>
      <c r="C5676" s="53" t="s">
        <v>196</v>
      </c>
      <c r="D5676" s="53" t="s">
        <v>4143</v>
      </c>
      <c r="E5676" s="53">
        <v>40.950049999999997</v>
      </c>
      <c r="F5676" s="53">
        <v>-5.6333729999999997</v>
      </c>
      <c r="G5676" s="54">
        <v>779.77909999999997</v>
      </c>
      <c r="H5676" s="53">
        <v>14630</v>
      </c>
      <c r="I5676" s="53">
        <v>7310</v>
      </c>
      <c r="J5676" s="53">
        <v>7320</v>
      </c>
      <c r="K5676" s="52">
        <v>770</v>
      </c>
      <c r="L5676" s="52">
        <v>9.7790999999999713</v>
      </c>
      <c r="M5676" s="55">
        <v>2</v>
      </c>
      <c r="N5676" s="56" t="s">
        <v>16</v>
      </c>
      <c r="P5676" s="66"/>
      <c r="Q5676" s="53"/>
      <c r="R5676" s="53"/>
      <c r="S5676" s="53"/>
      <c r="T5676" s="53"/>
      <c r="U5676" s="53"/>
      <c r="V5676" s="53"/>
      <c r="W5676" s="53"/>
    </row>
    <row r="5677" spans="2:23" s="52" customFormat="1" ht="13" x14ac:dyDescent="0.3">
      <c r="B5677" s="53" t="s">
        <v>2848</v>
      </c>
      <c r="C5677" s="53" t="s">
        <v>196</v>
      </c>
      <c r="D5677" s="53" t="s">
        <v>4144</v>
      </c>
      <c r="E5677" s="53">
        <v>40.802300000000002</v>
      </c>
      <c r="F5677" s="53">
        <v>-5.2793400000000004</v>
      </c>
      <c r="G5677" s="54">
        <v>868.95249999999999</v>
      </c>
      <c r="H5677" s="53">
        <v>437</v>
      </c>
      <c r="I5677" s="53">
        <v>234</v>
      </c>
      <c r="J5677" s="53">
        <v>203</v>
      </c>
      <c r="K5677" s="52">
        <v>770</v>
      </c>
      <c r="L5677" s="52">
        <v>98.952499999999986</v>
      </c>
      <c r="M5677" s="55">
        <v>2</v>
      </c>
      <c r="N5677" s="56" t="s">
        <v>16</v>
      </c>
      <c r="P5677" s="66"/>
      <c r="Q5677" s="53"/>
      <c r="R5677" s="53"/>
      <c r="S5677" s="53"/>
      <c r="T5677" s="53"/>
      <c r="U5677" s="53"/>
      <c r="V5677" s="53"/>
      <c r="W5677" s="53"/>
    </row>
    <row r="5678" spans="2:23" s="52" customFormat="1" ht="13" x14ac:dyDescent="0.3">
      <c r="B5678" s="53" t="s">
        <v>2848</v>
      </c>
      <c r="C5678" s="53" t="s">
        <v>196</v>
      </c>
      <c r="D5678" s="53" t="s">
        <v>4145</v>
      </c>
      <c r="E5678" s="53">
        <v>40.4876</v>
      </c>
      <c r="F5678" s="53">
        <v>-5.6113730000000004</v>
      </c>
      <c r="G5678" s="54">
        <v>922.22310000000004</v>
      </c>
      <c r="H5678" s="53">
        <v>554</v>
      </c>
      <c r="I5678" s="53">
        <v>280</v>
      </c>
      <c r="J5678" s="53">
        <v>274</v>
      </c>
      <c r="K5678" s="52">
        <v>770</v>
      </c>
      <c r="L5678" s="52">
        <v>152.22310000000004</v>
      </c>
      <c r="M5678" s="55">
        <v>2</v>
      </c>
      <c r="N5678" s="56" t="s">
        <v>16</v>
      </c>
      <c r="P5678" s="66"/>
      <c r="Q5678" s="53"/>
      <c r="R5678" s="53"/>
      <c r="S5678" s="53"/>
      <c r="T5678" s="53"/>
      <c r="U5678" s="53"/>
      <c r="V5678" s="53"/>
      <c r="W5678" s="53"/>
    </row>
    <row r="5679" spans="2:23" s="52" customFormat="1" ht="13" x14ac:dyDescent="0.3">
      <c r="B5679" s="53" t="s">
        <v>2848</v>
      </c>
      <c r="C5679" s="53" t="s">
        <v>196</v>
      </c>
      <c r="D5679" s="53" t="s">
        <v>4146</v>
      </c>
      <c r="E5679" s="53">
        <v>40.49438</v>
      </c>
      <c r="F5679" s="53">
        <v>-5.9155239999999996</v>
      </c>
      <c r="G5679" s="54">
        <v>615.71950000000004</v>
      </c>
      <c r="H5679" s="53">
        <v>233</v>
      </c>
      <c r="I5679" s="53">
        <v>118</v>
      </c>
      <c r="J5679" s="53">
        <v>115</v>
      </c>
      <c r="K5679" s="52">
        <v>770</v>
      </c>
      <c r="L5679" s="52">
        <v>-154.28049999999996</v>
      </c>
      <c r="M5679" s="55">
        <v>2</v>
      </c>
      <c r="N5679" s="56" t="s">
        <v>16</v>
      </c>
      <c r="P5679" s="66"/>
      <c r="Q5679" s="53"/>
      <c r="R5679" s="53"/>
      <c r="S5679" s="53"/>
      <c r="T5679" s="53"/>
      <c r="U5679" s="53"/>
      <c r="V5679" s="53"/>
      <c r="W5679" s="53"/>
    </row>
    <row r="5680" spans="2:23" s="52" customFormat="1" ht="13" x14ac:dyDescent="0.3">
      <c r="B5680" s="53" t="s">
        <v>2848</v>
      </c>
      <c r="C5680" s="53" t="s">
        <v>196</v>
      </c>
      <c r="D5680" s="53" t="s">
        <v>4147</v>
      </c>
      <c r="E5680" s="53">
        <v>41.205750000000002</v>
      </c>
      <c r="F5680" s="53">
        <v>-5.8957410000000001</v>
      </c>
      <c r="G5680" s="54">
        <v>892</v>
      </c>
      <c r="H5680" s="53">
        <v>269</v>
      </c>
      <c r="I5680" s="53">
        <v>135</v>
      </c>
      <c r="J5680" s="53">
        <v>134</v>
      </c>
      <c r="K5680" s="52">
        <v>770</v>
      </c>
      <c r="L5680" s="52">
        <v>122</v>
      </c>
      <c r="M5680" s="55">
        <v>2</v>
      </c>
      <c r="N5680" s="56" t="s">
        <v>16</v>
      </c>
      <c r="P5680" s="66"/>
      <c r="Q5680" s="53"/>
      <c r="R5680" s="53"/>
      <c r="S5680" s="53"/>
      <c r="T5680" s="53"/>
      <c r="U5680" s="53"/>
      <c r="V5680" s="53"/>
      <c r="W5680" s="53"/>
    </row>
    <row r="5681" spans="2:23" s="52" customFormat="1" ht="13" x14ac:dyDescent="0.3">
      <c r="B5681" s="53" t="s">
        <v>2848</v>
      </c>
      <c r="C5681" s="53" t="s">
        <v>196</v>
      </c>
      <c r="D5681" s="53" t="s">
        <v>4148</v>
      </c>
      <c r="E5681" s="53">
        <v>40.546259999999997</v>
      </c>
      <c r="F5681" s="53">
        <v>-5.7967459999999997</v>
      </c>
      <c r="G5681" s="54">
        <v>944.64750000000004</v>
      </c>
      <c r="H5681" s="53">
        <v>672</v>
      </c>
      <c r="I5681" s="53">
        <v>353</v>
      </c>
      <c r="J5681" s="53">
        <v>319</v>
      </c>
      <c r="K5681" s="52">
        <v>770</v>
      </c>
      <c r="L5681" s="52">
        <v>174.64750000000004</v>
      </c>
      <c r="M5681" s="55">
        <v>2</v>
      </c>
      <c r="N5681" s="56" t="s">
        <v>16</v>
      </c>
      <c r="P5681" s="66"/>
      <c r="Q5681" s="53"/>
      <c r="R5681" s="53"/>
      <c r="S5681" s="53"/>
      <c r="T5681" s="53"/>
      <c r="U5681" s="53"/>
      <c r="V5681" s="53"/>
      <c r="W5681" s="53"/>
    </row>
    <row r="5682" spans="2:23" s="52" customFormat="1" ht="13" x14ac:dyDescent="0.3">
      <c r="B5682" s="53" t="s">
        <v>2848</v>
      </c>
      <c r="C5682" s="53" t="s">
        <v>196</v>
      </c>
      <c r="D5682" s="53" t="s">
        <v>4149</v>
      </c>
      <c r="E5682" s="53">
        <v>41.211930000000002</v>
      </c>
      <c r="F5682" s="53">
        <v>-6.2708399999999997</v>
      </c>
      <c r="G5682" s="54">
        <v>737.11030000000005</v>
      </c>
      <c r="H5682" s="53">
        <v>101</v>
      </c>
      <c r="I5682" s="53">
        <v>56</v>
      </c>
      <c r="J5682" s="53">
        <v>45</v>
      </c>
      <c r="K5682" s="52">
        <v>770</v>
      </c>
      <c r="L5682" s="52">
        <v>-32.889699999999948</v>
      </c>
      <c r="M5682" s="55">
        <v>2</v>
      </c>
      <c r="N5682" s="56" t="s">
        <v>16</v>
      </c>
      <c r="P5682" s="66"/>
      <c r="Q5682" s="53"/>
      <c r="R5682" s="53"/>
      <c r="S5682" s="53"/>
      <c r="T5682" s="53"/>
      <c r="U5682" s="53"/>
      <c r="V5682" s="53"/>
      <c r="W5682" s="53"/>
    </row>
    <row r="5683" spans="2:23" s="52" customFormat="1" ht="13" x14ac:dyDescent="0.3">
      <c r="B5683" s="53" t="s">
        <v>2848</v>
      </c>
      <c r="C5683" s="53" t="s">
        <v>196</v>
      </c>
      <c r="D5683" s="53" t="s">
        <v>4150</v>
      </c>
      <c r="E5683" s="53">
        <v>41.047550000000001</v>
      </c>
      <c r="F5683" s="53">
        <v>-6.7531600000000003</v>
      </c>
      <c r="G5683" s="54">
        <v>666.15800000000002</v>
      </c>
      <c r="H5683" s="53">
        <v>374</v>
      </c>
      <c r="I5683" s="53">
        <v>190</v>
      </c>
      <c r="J5683" s="53">
        <v>184</v>
      </c>
      <c r="K5683" s="52">
        <v>770</v>
      </c>
      <c r="L5683" s="52">
        <v>-103.84199999999998</v>
      </c>
      <c r="M5683" s="55">
        <v>2</v>
      </c>
      <c r="N5683" s="56" t="s">
        <v>16</v>
      </c>
      <c r="P5683" s="66"/>
      <c r="Q5683" s="53"/>
      <c r="R5683" s="53"/>
      <c r="S5683" s="53"/>
      <c r="T5683" s="53"/>
      <c r="U5683" s="53"/>
      <c r="V5683" s="53"/>
      <c r="W5683" s="53"/>
    </row>
    <row r="5684" spans="2:23" s="52" customFormat="1" ht="13" x14ac:dyDescent="0.3">
      <c r="B5684" s="53" t="s">
        <v>2848</v>
      </c>
      <c r="C5684" s="53" t="s">
        <v>196</v>
      </c>
      <c r="D5684" s="53" t="s">
        <v>4151</v>
      </c>
      <c r="E5684" s="53">
        <v>40.697949999999999</v>
      </c>
      <c r="F5684" s="53">
        <v>-6.1881339999999998</v>
      </c>
      <c r="G5684" s="54">
        <v>831.19110000000001</v>
      </c>
      <c r="H5684" s="53">
        <v>212</v>
      </c>
      <c r="I5684" s="53">
        <v>115</v>
      </c>
      <c r="J5684" s="53">
        <v>97</v>
      </c>
      <c r="K5684" s="52">
        <v>770</v>
      </c>
      <c r="L5684" s="52">
        <v>61.191100000000006</v>
      </c>
      <c r="M5684" s="55">
        <v>2</v>
      </c>
      <c r="N5684" s="56" t="s">
        <v>16</v>
      </c>
      <c r="P5684" s="66"/>
      <c r="Q5684" s="53"/>
      <c r="R5684" s="53"/>
      <c r="S5684" s="53"/>
      <c r="T5684" s="53"/>
      <c r="U5684" s="53"/>
      <c r="V5684" s="53"/>
      <c r="W5684" s="53"/>
    </row>
    <row r="5685" spans="2:23" s="52" customFormat="1" ht="13" x14ac:dyDescent="0.3">
      <c r="B5685" s="53" t="s">
        <v>2848</v>
      </c>
      <c r="C5685" s="53" t="s">
        <v>196</v>
      </c>
      <c r="D5685" s="53" t="s">
        <v>4152</v>
      </c>
      <c r="E5685" s="53">
        <v>40.5139</v>
      </c>
      <c r="F5685" s="53">
        <v>-6.0245129999999998</v>
      </c>
      <c r="G5685" s="54">
        <v>943.96749999999997</v>
      </c>
      <c r="H5685" s="53">
        <v>234</v>
      </c>
      <c r="I5685" s="53">
        <v>113</v>
      </c>
      <c r="J5685" s="53">
        <v>121</v>
      </c>
      <c r="K5685" s="52">
        <v>770</v>
      </c>
      <c r="L5685" s="52">
        <v>173.96749999999997</v>
      </c>
      <c r="M5685" s="55">
        <v>2</v>
      </c>
      <c r="N5685" s="56" t="s">
        <v>16</v>
      </c>
      <c r="P5685" s="66"/>
      <c r="Q5685" s="53"/>
      <c r="R5685" s="53"/>
      <c r="S5685" s="53"/>
      <c r="T5685" s="53"/>
      <c r="U5685" s="53"/>
      <c r="V5685" s="53"/>
      <c r="W5685" s="53"/>
    </row>
    <row r="5686" spans="2:23" s="52" customFormat="1" ht="13" x14ac:dyDescent="0.3">
      <c r="B5686" s="53" t="s">
        <v>2848</v>
      </c>
      <c r="C5686" s="53" t="s">
        <v>196</v>
      </c>
      <c r="D5686" s="53" t="s">
        <v>4153</v>
      </c>
      <c r="E5686" s="53">
        <v>40.521389999999997</v>
      </c>
      <c r="F5686" s="53">
        <v>-6.360004</v>
      </c>
      <c r="G5686" s="54">
        <v>853.99159999999995</v>
      </c>
      <c r="H5686" s="53">
        <v>364</v>
      </c>
      <c r="I5686" s="53">
        <v>184</v>
      </c>
      <c r="J5686" s="53">
        <v>180</v>
      </c>
      <c r="K5686" s="52">
        <v>770</v>
      </c>
      <c r="L5686" s="52">
        <v>83.991599999999949</v>
      </c>
      <c r="M5686" s="55">
        <v>2</v>
      </c>
      <c r="N5686" s="56" t="s">
        <v>16</v>
      </c>
      <c r="P5686" s="66"/>
      <c r="Q5686" s="53"/>
      <c r="R5686" s="53"/>
      <c r="S5686" s="53"/>
      <c r="T5686" s="53"/>
      <c r="U5686" s="53"/>
      <c r="V5686" s="53"/>
      <c r="W5686" s="53"/>
    </row>
    <row r="5687" spans="2:23" s="52" customFormat="1" ht="13" x14ac:dyDescent="0.3">
      <c r="B5687" s="53" t="s">
        <v>2848</v>
      </c>
      <c r="C5687" s="53" t="s">
        <v>196</v>
      </c>
      <c r="D5687" s="53" t="s">
        <v>4154</v>
      </c>
      <c r="E5687" s="53">
        <v>40.500630000000001</v>
      </c>
      <c r="F5687" s="53">
        <v>-6.3557680000000003</v>
      </c>
      <c r="G5687" s="54">
        <v>876.22019999999998</v>
      </c>
      <c r="H5687" s="53">
        <v>182</v>
      </c>
      <c r="I5687" s="53">
        <v>86</v>
      </c>
      <c r="J5687" s="53">
        <v>96</v>
      </c>
      <c r="K5687" s="52">
        <v>770</v>
      </c>
      <c r="L5687" s="52">
        <v>106.22019999999998</v>
      </c>
      <c r="M5687" s="55">
        <v>2</v>
      </c>
      <c r="N5687" s="56" t="s">
        <v>16</v>
      </c>
      <c r="P5687" s="66"/>
      <c r="Q5687" s="53"/>
      <c r="R5687" s="53"/>
      <c r="S5687" s="53"/>
      <c r="T5687" s="53"/>
      <c r="U5687" s="53"/>
      <c r="V5687" s="53"/>
      <c r="W5687" s="53"/>
    </row>
    <row r="5688" spans="2:23" s="52" customFormat="1" ht="13" x14ac:dyDescent="0.3">
      <c r="B5688" s="53" t="s">
        <v>2848</v>
      </c>
      <c r="C5688" s="53" t="s">
        <v>196</v>
      </c>
      <c r="D5688" s="53" t="s">
        <v>4155</v>
      </c>
      <c r="E5688" s="53">
        <v>40.645569999999999</v>
      </c>
      <c r="F5688" s="53">
        <v>-5.8562940000000001</v>
      </c>
      <c r="G5688" s="54">
        <v>925.32119999999998</v>
      </c>
      <c r="H5688" s="53">
        <v>49</v>
      </c>
      <c r="I5688" s="53">
        <v>31</v>
      </c>
      <c r="J5688" s="53">
        <v>18</v>
      </c>
      <c r="K5688" s="52">
        <v>770</v>
      </c>
      <c r="L5688" s="52">
        <v>155.32119999999998</v>
      </c>
      <c r="M5688" s="55">
        <v>2</v>
      </c>
      <c r="N5688" s="56" t="s">
        <v>16</v>
      </c>
      <c r="P5688" s="66"/>
      <c r="Q5688" s="53"/>
      <c r="R5688" s="53"/>
      <c r="S5688" s="53"/>
      <c r="T5688" s="53"/>
      <c r="U5688" s="53"/>
      <c r="V5688" s="53"/>
      <c r="W5688" s="53"/>
    </row>
    <row r="5689" spans="2:23" s="52" customFormat="1" ht="13" x14ac:dyDescent="0.3">
      <c r="B5689" s="53" t="s">
        <v>2848</v>
      </c>
      <c r="C5689" s="53" t="s">
        <v>196</v>
      </c>
      <c r="D5689" s="53" t="s">
        <v>4156</v>
      </c>
      <c r="E5689" s="53">
        <v>40.741579999999999</v>
      </c>
      <c r="F5689" s="53">
        <v>-5.5775670000000002</v>
      </c>
      <c r="G5689" s="54">
        <v>821</v>
      </c>
      <c r="H5689" s="53">
        <v>178</v>
      </c>
      <c r="I5689" s="53">
        <v>84</v>
      </c>
      <c r="J5689" s="53">
        <v>94</v>
      </c>
      <c r="K5689" s="52">
        <v>770</v>
      </c>
      <c r="L5689" s="52">
        <v>51</v>
      </c>
      <c r="M5689" s="55">
        <v>2</v>
      </c>
      <c r="N5689" s="56" t="s">
        <v>16</v>
      </c>
      <c r="P5689" s="66"/>
      <c r="Q5689" s="53"/>
      <c r="R5689" s="53"/>
      <c r="S5689" s="53"/>
      <c r="T5689" s="53"/>
      <c r="U5689" s="53"/>
      <c r="V5689" s="53"/>
      <c r="W5689" s="53"/>
    </row>
    <row r="5690" spans="2:23" s="52" customFormat="1" ht="13" x14ac:dyDescent="0.3">
      <c r="B5690" s="53" t="s">
        <v>2848</v>
      </c>
      <c r="C5690" s="53" t="s">
        <v>196</v>
      </c>
      <c r="D5690" s="53" t="s">
        <v>4157</v>
      </c>
      <c r="E5690" s="53">
        <v>40.917200000000001</v>
      </c>
      <c r="F5690" s="53">
        <v>-6.7995299999999999</v>
      </c>
      <c r="G5690" s="54">
        <v>652.38319999999999</v>
      </c>
      <c r="H5690" s="53">
        <v>284</v>
      </c>
      <c r="I5690" s="53">
        <v>146</v>
      </c>
      <c r="J5690" s="53">
        <v>138</v>
      </c>
      <c r="K5690" s="52">
        <v>770</v>
      </c>
      <c r="L5690" s="52">
        <v>-117.61680000000001</v>
      </c>
      <c r="M5690" s="55">
        <v>2</v>
      </c>
      <c r="N5690" s="56" t="s">
        <v>16</v>
      </c>
      <c r="P5690" s="66"/>
      <c r="Q5690" s="53"/>
      <c r="R5690" s="53"/>
      <c r="S5690" s="53"/>
      <c r="T5690" s="53"/>
      <c r="U5690" s="53"/>
      <c r="V5690" s="53"/>
      <c r="W5690" s="53"/>
    </row>
    <row r="5691" spans="2:23" s="52" customFormat="1" ht="13" x14ac:dyDescent="0.3">
      <c r="B5691" s="53" t="s">
        <v>2848</v>
      </c>
      <c r="C5691" s="53" t="s">
        <v>196</v>
      </c>
      <c r="D5691" s="53" t="s">
        <v>4158</v>
      </c>
      <c r="E5691" s="53">
        <v>40.444389999999999</v>
      </c>
      <c r="F5691" s="53">
        <v>-5.6776920000000004</v>
      </c>
      <c r="G5691" s="54">
        <v>1001.7089999999999</v>
      </c>
      <c r="H5691" s="53">
        <v>345</v>
      </c>
      <c r="I5691" s="53">
        <v>171</v>
      </c>
      <c r="J5691" s="53">
        <v>174</v>
      </c>
      <c r="K5691" s="52">
        <v>770</v>
      </c>
      <c r="L5691" s="52">
        <v>231.70899999999995</v>
      </c>
      <c r="M5691" s="55">
        <v>4</v>
      </c>
      <c r="N5691" s="56" t="s">
        <v>17</v>
      </c>
      <c r="P5691" s="66"/>
      <c r="Q5691" s="53"/>
      <c r="R5691" s="53"/>
      <c r="S5691" s="53"/>
      <c r="T5691" s="53"/>
      <c r="U5691" s="53"/>
      <c r="V5691" s="53"/>
      <c r="W5691" s="53"/>
    </row>
    <row r="5692" spans="2:23" s="52" customFormat="1" ht="13" x14ac:dyDescent="0.3">
      <c r="B5692" s="53" t="s">
        <v>2848</v>
      </c>
      <c r="C5692" s="53" t="s">
        <v>196</v>
      </c>
      <c r="D5692" s="53" t="s">
        <v>4159</v>
      </c>
      <c r="E5692" s="53">
        <v>40.436039999999998</v>
      </c>
      <c r="F5692" s="53">
        <v>-6.0325639999999998</v>
      </c>
      <c r="G5692" s="54">
        <v>509.23239999999998</v>
      </c>
      <c r="H5692" s="53">
        <v>671</v>
      </c>
      <c r="I5692" s="53">
        <v>350</v>
      </c>
      <c r="J5692" s="53">
        <v>321</v>
      </c>
      <c r="K5692" s="52">
        <v>770</v>
      </c>
      <c r="L5692" s="52">
        <v>-260.76760000000002</v>
      </c>
      <c r="M5692" s="55">
        <v>2</v>
      </c>
      <c r="N5692" s="56" t="s">
        <v>16</v>
      </c>
      <c r="P5692" s="66"/>
      <c r="Q5692" s="53"/>
      <c r="R5692" s="53"/>
      <c r="S5692" s="53"/>
      <c r="T5692" s="53"/>
      <c r="U5692" s="53"/>
      <c r="V5692" s="53"/>
      <c r="W5692" s="53"/>
    </row>
    <row r="5693" spans="2:23" s="52" customFormat="1" ht="13" x14ac:dyDescent="0.3">
      <c r="B5693" s="53" t="s">
        <v>2848</v>
      </c>
      <c r="C5693" s="53" t="s">
        <v>196</v>
      </c>
      <c r="D5693" s="53" t="s">
        <v>4160</v>
      </c>
      <c r="E5693" s="53">
        <v>40.91037</v>
      </c>
      <c r="F5693" s="53">
        <v>-6.0011020000000004</v>
      </c>
      <c r="G5693" s="54">
        <v>810.52110000000005</v>
      </c>
      <c r="H5693" s="53">
        <v>112</v>
      </c>
      <c r="I5693" s="53">
        <v>61</v>
      </c>
      <c r="J5693" s="53">
        <v>51</v>
      </c>
      <c r="K5693" s="52">
        <v>770</v>
      </c>
      <c r="L5693" s="52">
        <v>40.521100000000047</v>
      </c>
      <c r="M5693" s="55">
        <v>2</v>
      </c>
      <c r="N5693" s="56" t="s">
        <v>16</v>
      </c>
      <c r="P5693" s="66"/>
      <c r="Q5693" s="53"/>
      <c r="R5693" s="53"/>
      <c r="S5693" s="53"/>
      <c r="T5693" s="53"/>
      <c r="U5693" s="53"/>
      <c r="V5693" s="53"/>
      <c r="W5693" s="53"/>
    </row>
    <row r="5694" spans="2:23" s="52" customFormat="1" ht="13" x14ac:dyDescent="0.3">
      <c r="B5694" s="53" t="s">
        <v>2848</v>
      </c>
      <c r="C5694" s="53" t="s">
        <v>196</v>
      </c>
      <c r="D5694" s="53" t="s">
        <v>4161</v>
      </c>
      <c r="E5694" s="53">
        <v>40.589689999999997</v>
      </c>
      <c r="F5694" s="53">
        <v>-5.5376110000000001</v>
      </c>
      <c r="G5694" s="54">
        <v>918.50340000000006</v>
      </c>
      <c r="H5694" s="53">
        <v>117</v>
      </c>
      <c r="I5694" s="53">
        <v>66</v>
      </c>
      <c r="J5694" s="53">
        <v>51</v>
      </c>
      <c r="K5694" s="52">
        <v>770</v>
      </c>
      <c r="L5694" s="52">
        <v>148.50340000000006</v>
      </c>
      <c r="M5694" s="55">
        <v>2</v>
      </c>
      <c r="N5694" s="56" t="s">
        <v>16</v>
      </c>
      <c r="P5694" s="66"/>
      <c r="Q5694" s="53"/>
      <c r="R5694" s="53"/>
      <c r="S5694" s="53"/>
      <c r="T5694" s="53"/>
      <c r="U5694" s="53"/>
      <c r="V5694" s="53"/>
      <c r="W5694" s="53"/>
    </row>
    <row r="5695" spans="2:23" s="52" customFormat="1" ht="13" x14ac:dyDescent="0.3">
      <c r="B5695" s="53" t="s">
        <v>2848</v>
      </c>
      <c r="C5695" s="53" t="s">
        <v>196</v>
      </c>
      <c r="D5695" s="53" t="s">
        <v>4162</v>
      </c>
      <c r="E5695" s="53">
        <v>40.656820000000003</v>
      </c>
      <c r="F5695" s="53">
        <v>-6.1041059999999998</v>
      </c>
      <c r="G5695" s="54">
        <v>901.39170000000001</v>
      </c>
      <c r="H5695" s="53">
        <v>979</v>
      </c>
      <c r="I5695" s="53">
        <v>502</v>
      </c>
      <c r="J5695" s="53">
        <v>477</v>
      </c>
      <c r="K5695" s="52">
        <v>770</v>
      </c>
      <c r="L5695" s="52">
        <v>131.39170000000001</v>
      </c>
      <c r="M5695" s="55">
        <v>2</v>
      </c>
      <c r="N5695" s="56" t="s">
        <v>16</v>
      </c>
      <c r="P5695" s="66"/>
      <c r="Q5695" s="53"/>
      <c r="R5695" s="53"/>
      <c r="S5695" s="53"/>
      <c r="T5695" s="53"/>
      <c r="U5695" s="53"/>
      <c r="V5695" s="53"/>
      <c r="W5695" s="53"/>
    </row>
    <row r="5696" spans="2:23" s="52" customFormat="1" ht="13" x14ac:dyDescent="0.3">
      <c r="B5696" s="53" t="s">
        <v>2848</v>
      </c>
      <c r="C5696" s="53" t="s">
        <v>196</v>
      </c>
      <c r="D5696" s="53" t="s">
        <v>4163</v>
      </c>
      <c r="E5696" s="53">
        <v>41.170940000000002</v>
      </c>
      <c r="F5696" s="53">
        <v>-5.2497319999999998</v>
      </c>
      <c r="G5696" s="54">
        <v>770.52719999999999</v>
      </c>
      <c r="H5696" s="53">
        <v>369</v>
      </c>
      <c r="I5696" s="53">
        <v>198</v>
      </c>
      <c r="J5696" s="53">
        <v>171</v>
      </c>
      <c r="K5696" s="52">
        <v>770</v>
      </c>
      <c r="L5696" s="52">
        <v>0.52719999999999345</v>
      </c>
      <c r="M5696" s="55">
        <v>2</v>
      </c>
      <c r="N5696" s="56" t="s">
        <v>16</v>
      </c>
      <c r="P5696" s="66"/>
      <c r="Q5696" s="53"/>
      <c r="R5696" s="53"/>
      <c r="S5696" s="53"/>
      <c r="T5696" s="53"/>
      <c r="U5696" s="53"/>
      <c r="V5696" s="53"/>
      <c r="W5696" s="53"/>
    </row>
    <row r="5697" spans="2:23" s="52" customFormat="1" ht="13" x14ac:dyDescent="0.3">
      <c r="B5697" s="53" t="s">
        <v>2848</v>
      </c>
      <c r="C5697" s="53" t="s">
        <v>196</v>
      </c>
      <c r="D5697" s="53" t="s">
        <v>4164</v>
      </c>
      <c r="E5697" s="53">
        <v>41.114789999999999</v>
      </c>
      <c r="F5697" s="53">
        <v>-5.5754799999999998</v>
      </c>
      <c r="G5697" s="54">
        <v>831.73180000000002</v>
      </c>
      <c r="H5697" s="53">
        <v>233</v>
      </c>
      <c r="I5697" s="53">
        <v>129</v>
      </c>
      <c r="J5697" s="53">
        <v>104</v>
      </c>
      <c r="K5697" s="52">
        <v>770</v>
      </c>
      <c r="L5697" s="52">
        <v>61.731800000000021</v>
      </c>
      <c r="M5697" s="55">
        <v>2</v>
      </c>
      <c r="N5697" s="56" t="s">
        <v>16</v>
      </c>
      <c r="P5697" s="66"/>
      <c r="Q5697" s="53"/>
      <c r="R5697" s="53"/>
      <c r="S5697" s="53"/>
      <c r="T5697" s="53"/>
      <c r="U5697" s="53"/>
      <c r="V5697" s="53"/>
      <c r="W5697" s="53"/>
    </row>
    <row r="5698" spans="2:23" s="52" customFormat="1" ht="13" x14ac:dyDescent="0.3">
      <c r="B5698" s="53" t="s">
        <v>2848</v>
      </c>
      <c r="C5698" s="53" t="s">
        <v>196</v>
      </c>
      <c r="D5698" s="53" t="s">
        <v>4165</v>
      </c>
      <c r="E5698" s="53">
        <v>40.442349999999998</v>
      </c>
      <c r="F5698" s="53">
        <v>-5.5391849999999998</v>
      </c>
      <c r="G5698" s="54">
        <v>976.1771</v>
      </c>
      <c r="H5698" s="53">
        <v>139</v>
      </c>
      <c r="I5698" s="53">
        <v>72</v>
      </c>
      <c r="J5698" s="53">
        <v>67</v>
      </c>
      <c r="K5698" s="52">
        <v>770</v>
      </c>
      <c r="L5698" s="52">
        <v>206.1771</v>
      </c>
      <c r="M5698" s="55">
        <v>4</v>
      </c>
      <c r="N5698" s="56" t="s">
        <v>17</v>
      </c>
      <c r="P5698" s="66"/>
      <c r="Q5698" s="53"/>
      <c r="R5698" s="53"/>
      <c r="S5698" s="53"/>
      <c r="T5698" s="53"/>
      <c r="U5698" s="53"/>
      <c r="V5698" s="53"/>
      <c r="W5698" s="53"/>
    </row>
    <row r="5699" spans="2:23" s="52" customFormat="1" ht="13" x14ac:dyDescent="0.3">
      <c r="B5699" s="53" t="s">
        <v>2848</v>
      </c>
      <c r="C5699" s="53" t="s">
        <v>196</v>
      </c>
      <c r="D5699" s="53" t="s">
        <v>4166</v>
      </c>
      <c r="E5699" s="53">
        <v>40.632150000000003</v>
      </c>
      <c r="F5699" s="53">
        <v>-6.0226230000000003</v>
      </c>
      <c r="G5699" s="54">
        <v>929.61599999999999</v>
      </c>
      <c r="H5699" s="53">
        <v>110</v>
      </c>
      <c r="I5699" s="53">
        <v>62</v>
      </c>
      <c r="J5699" s="53">
        <v>48</v>
      </c>
      <c r="K5699" s="52">
        <v>770</v>
      </c>
      <c r="L5699" s="52">
        <v>159.61599999999999</v>
      </c>
      <c r="M5699" s="55">
        <v>2</v>
      </c>
      <c r="N5699" s="56" t="s">
        <v>16</v>
      </c>
      <c r="P5699" s="66"/>
      <c r="Q5699" s="53"/>
      <c r="R5699" s="53"/>
      <c r="S5699" s="53"/>
      <c r="T5699" s="53"/>
      <c r="U5699" s="53"/>
      <c r="V5699" s="53"/>
      <c r="W5699" s="53"/>
    </row>
    <row r="5700" spans="2:23" s="52" customFormat="1" ht="13" x14ac:dyDescent="0.3">
      <c r="B5700" s="53" t="s">
        <v>2848</v>
      </c>
      <c r="C5700" s="53" t="s">
        <v>196</v>
      </c>
      <c r="D5700" s="53" t="s">
        <v>4167</v>
      </c>
      <c r="E5700" s="53">
        <v>40.624040000000001</v>
      </c>
      <c r="F5700" s="53">
        <v>-6.3551149999999996</v>
      </c>
      <c r="G5700" s="54">
        <v>824.36800000000005</v>
      </c>
      <c r="H5700" s="53">
        <v>176</v>
      </c>
      <c r="I5700" s="53">
        <v>84</v>
      </c>
      <c r="J5700" s="53">
        <v>92</v>
      </c>
      <c r="K5700" s="52">
        <v>770</v>
      </c>
      <c r="L5700" s="52">
        <v>54.368000000000052</v>
      </c>
      <c r="M5700" s="55">
        <v>2</v>
      </c>
      <c r="N5700" s="56" t="s">
        <v>16</v>
      </c>
      <c r="P5700" s="66"/>
      <c r="Q5700" s="53"/>
      <c r="R5700" s="53"/>
      <c r="S5700" s="53"/>
      <c r="T5700" s="53"/>
      <c r="U5700" s="53"/>
      <c r="V5700" s="53"/>
      <c r="W5700" s="53"/>
    </row>
    <row r="5701" spans="2:23" s="52" customFormat="1" ht="13" x14ac:dyDescent="0.3">
      <c r="B5701" s="53" t="s">
        <v>2848</v>
      </c>
      <c r="C5701" s="53" t="s">
        <v>196</v>
      </c>
      <c r="D5701" s="53" t="s">
        <v>4168</v>
      </c>
      <c r="E5701" s="53">
        <v>40.839849999999998</v>
      </c>
      <c r="F5701" s="53">
        <v>-5.5424610000000003</v>
      </c>
      <c r="G5701" s="54">
        <v>890.02660000000003</v>
      </c>
      <c r="H5701" s="53">
        <v>3438</v>
      </c>
      <c r="I5701" s="53">
        <v>1768</v>
      </c>
      <c r="J5701" s="53">
        <v>1670</v>
      </c>
      <c r="K5701" s="52">
        <v>770</v>
      </c>
      <c r="L5701" s="52">
        <v>120.02660000000003</v>
      </c>
      <c r="M5701" s="55">
        <v>2</v>
      </c>
      <c r="N5701" s="56" t="s">
        <v>16</v>
      </c>
      <c r="P5701" s="66"/>
      <c r="Q5701" s="53"/>
      <c r="R5701" s="53"/>
      <c r="S5701" s="53"/>
      <c r="T5701" s="53"/>
      <c r="U5701" s="53"/>
      <c r="V5701" s="53"/>
      <c r="W5701" s="53"/>
    </row>
    <row r="5702" spans="2:23" s="52" customFormat="1" ht="13" x14ac:dyDescent="0.3">
      <c r="B5702" s="53" t="s">
        <v>2848</v>
      </c>
      <c r="C5702" s="53" t="s">
        <v>196</v>
      </c>
      <c r="D5702" s="53" t="s">
        <v>4169</v>
      </c>
      <c r="E5702" s="53">
        <v>41.15681</v>
      </c>
      <c r="F5702" s="53">
        <v>-5.6346220000000002</v>
      </c>
      <c r="G5702" s="54">
        <v>824.9239</v>
      </c>
      <c r="H5702" s="53">
        <v>642</v>
      </c>
      <c r="I5702" s="53">
        <v>328</v>
      </c>
      <c r="J5702" s="53">
        <v>314</v>
      </c>
      <c r="K5702" s="52">
        <v>770</v>
      </c>
      <c r="L5702" s="52">
        <v>54.923900000000003</v>
      </c>
      <c r="M5702" s="55">
        <v>2</v>
      </c>
      <c r="N5702" s="56" t="s">
        <v>16</v>
      </c>
      <c r="P5702" s="66"/>
      <c r="Q5702" s="53"/>
      <c r="R5702" s="53"/>
      <c r="S5702" s="53"/>
      <c r="T5702" s="53"/>
      <c r="U5702" s="53"/>
      <c r="V5702" s="53"/>
      <c r="W5702" s="53"/>
    </row>
    <row r="5703" spans="2:23" s="52" customFormat="1" ht="13" x14ac:dyDescent="0.3">
      <c r="B5703" s="53" t="s">
        <v>2848</v>
      </c>
      <c r="C5703" s="53" t="s">
        <v>196</v>
      </c>
      <c r="D5703" s="53" t="s">
        <v>4170</v>
      </c>
      <c r="E5703" s="53">
        <v>40.854210000000002</v>
      </c>
      <c r="F5703" s="53">
        <v>-5.35243</v>
      </c>
      <c r="G5703" s="54">
        <v>838.78549999999996</v>
      </c>
      <c r="H5703" s="53">
        <v>468</v>
      </c>
      <c r="I5703" s="53">
        <v>250</v>
      </c>
      <c r="J5703" s="53">
        <v>218</v>
      </c>
      <c r="K5703" s="52">
        <v>770</v>
      </c>
      <c r="L5703" s="52">
        <v>68.785499999999956</v>
      </c>
      <c r="M5703" s="55">
        <v>2</v>
      </c>
      <c r="N5703" s="56" t="s">
        <v>16</v>
      </c>
      <c r="P5703" s="66"/>
      <c r="Q5703" s="53"/>
      <c r="R5703" s="53"/>
      <c r="S5703" s="53"/>
      <c r="T5703" s="53"/>
      <c r="U5703" s="53"/>
      <c r="V5703" s="53"/>
      <c r="W5703" s="53"/>
    </row>
    <row r="5704" spans="2:23" s="52" customFormat="1" ht="13" x14ac:dyDescent="0.3">
      <c r="B5704" s="53" t="s">
        <v>2848</v>
      </c>
      <c r="C5704" s="53" t="s">
        <v>196</v>
      </c>
      <c r="D5704" s="53" t="s">
        <v>4171</v>
      </c>
      <c r="E5704" s="53">
        <v>40.542720000000003</v>
      </c>
      <c r="F5704" s="53">
        <v>-5.8925539999999996</v>
      </c>
      <c r="G5704" s="54">
        <v>884.67219999999998</v>
      </c>
      <c r="H5704" s="53">
        <v>117</v>
      </c>
      <c r="I5704" s="53">
        <v>60</v>
      </c>
      <c r="J5704" s="53">
        <v>57</v>
      </c>
      <c r="K5704" s="52">
        <v>770</v>
      </c>
      <c r="L5704" s="52">
        <v>114.67219999999998</v>
      </c>
      <c r="M5704" s="55">
        <v>2</v>
      </c>
      <c r="N5704" s="56" t="s">
        <v>16</v>
      </c>
      <c r="P5704" s="66"/>
      <c r="Q5704" s="53"/>
      <c r="R5704" s="53"/>
      <c r="S5704" s="53"/>
      <c r="T5704" s="53"/>
      <c r="U5704" s="53"/>
      <c r="V5704" s="53"/>
      <c r="W5704" s="53"/>
    </row>
    <row r="5705" spans="2:23" s="52" customFormat="1" ht="13" x14ac:dyDescent="0.3">
      <c r="B5705" s="53" t="s">
        <v>2848</v>
      </c>
      <c r="C5705" s="53" t="s">
        <v>196</v>
      </c>
      <c r="D5705" s="53" t="s">
        <v>4172</v>
      </c>
      <c r="E5705" s="53">
        <v>41.102200000000003</v>
      </c>
      <c r="F5705" s="53">
        <v>-5.785965</v>
      </c>
      <c r="G5705" s="54">
        <v>789.40650000000005</v>
      </c>
      <c r="H5705" s="53">
        <v>203</v>
      </c>
      <c r="I5705" s="53">
        <v>104</v>
      </c>
      <c r="J5705" s="53">
        <v>99</v>
      </c>
      <c r="K5705" s="52">
        <v>770</v>
      </c>
      <c r="L5705" s="52">
        <v>19.406500000000051</v>
      </c>
      <c r="M5705" s="55">
        <v>2</v>
      </c>
      <c r="N5705" s="56" t="s">
        <v>16</v>
      </c>
      <c r="P5705" s="66"/>
      <c r="Q5705" s="53"/>
      <c r="R5705" s="53"/>
      <c r="S5705" s="53"/>
      <c r="T5705" s="53"/>
      <c r="U5705" s="53"/>
      <c r="V5705" s="53"/>
      <c r="W5705" s="53"/>
    </row>
    <row r="5706" spans="2:23" s="52" customFormat="1" ht="13" x14ac:dyDescent="0.3">
      <c r="B5706" s="53" t="s">
        <v>2848</v>
      </c>
      <c r="C5706" s="53" t="s">
        <v>196</v>
      </c>
      <c r="D5706" s="53" t="s">
        <v>4173</v>
      </c>
      <c r="E5706" s="53">
        <v>41.23292</v>
      </c>
      <c r="F5706" s="53">
        <v>-6.384684</v>
      </c>
      <c r="G5706" s="54">
        <v>743.7527</v>
      </c>
      <c r="H5706" s="53">
        <v>243</v>
      </c>
      <c r="I5706" s="53">
        <v>124</v>
      </c>
      <c r="J5706" s="53">
        <v>119</v>
      </c>
      <c r="K5706" s="52">
        <v>770</v>
      </c>
      <c r="L5706" s="52">
        <v>-26.247299999999996</v>
      </c>
      <c r="M5706" s="55">
        <v>2</v>
      </c>
      <c r="N5706" s="56" t="s">
        <v>16</v>
      </c>
      <c r="P5706" s="66"/>
      <c r="Q5706" s="53"/>
      <c r="R5706" s="53"/>
      <c r="S5706" s="53"/>
      <c r="T5706" s="53"/>
      <c r="U5706" s="53"/>
      <c r="V5706" s="53"/>
      <c r="W5706" s="53"/>
    </row>
    <row r="5707" spans="2:23" s="52" customFormat="1" ht="13" x14ac:dyDescent="0.3">
      <c r="B5707" s="53" t="s">
        <v>2848</v>
      </c>
      <c r="C5707" s="53" t="s">
        <v>196</v>
      </c>
      <c r="D5707" s="53" t="s">
        <v>4174</v>
      </c>
      <c r="E5707" s="53">
        <v>41.075600000000001</v>
      </c>
      <c r="F5707" s="53">
        <v>-6.1814309999999999</v>
      </c>
      <c r="G5707" s="54">
        <v>767.55430000000001</v>
      </c>
      <c r="H5707" s="53">
        <v>38</v>
      </c>
      <c r="I5707" s="53">
        <v>20</v>
      </c>
      <c r="J5707" s="53">
        <v>18</v>
      </c>
      <c r="K5707" s="52">
        <v>770</v>
      </c>
      <c r="L5707" s="52">
        <v>-2.445699999999988</v>
      </c>
      <c r="M5707" s="55">
        <v>2</v>
      </c>
      <c r="N5707" s="56" t="s">
        <v>16</v>
      </c>
      <c r="P5707" s="66"/>
      <c r="Q5707" s="53"/>
      <c r="R5707" s="53"/>
      <c r="S5707" s="53"/>
      <c r="T5707" s="53"/>
      <c r="U5707" s="53"/>
      <c r="V5707" s="53"/>
      <c r="W5707" s="53"/>
    </row>
    <row r="5708" spans="2:23" s="52" customFormat="1" ht="13" x14ac:dyDescent="0.3">
      <c r="B5708" s="53" t="s">
        <v>2848</v>
      </c>
      <c r="C5708" s="53" t="s">
        <v>196</v>
      </c>
      <c r="D5708" s="53" t="s">
        <v>4175</v>
      </c>
      <c r="E5708" s="53">
        <v>40.769599999999997</v>
      </c>
      <c r="F5708" s="53">
        <v>-5.423006</v>
      </c>
      <c r="G5708" s="54">
        <v>883.44470000000001</v>
      </c>
      <c r="H5708" s="53">
        <v>391</v>
      </c>
      <c r="I5708" s="53">
        <v>203</v>
      </c>
      <c r="J5708" s="53">
        <v>188</v>
      </c>
      <c r="K5708" s="52">
        <v>770</v>
      </c>
      <c r="L5708" s="52">
        <v>113.44470000000001</v>
      </c>
      <c r="M5708" s="55">
        <v>2</v>
      </c>
      <c r="N5708" s="56" t="s">
        <v>16</v>
      </c>
      <c r="P5708" s="66"/>
      <c r="Q5708" s="53"/>
      <c r="R5708" s="53"/>
      <c r="S5708" s="53"/>
      <c r="T5708" s="53"/>
      <c r="U5708" s="53"/>
      <c r="V5708" s="53"/>
      <c r="W5708" s="53"/>
    </row>
    <row r="5709" spans="2:23" s="52" customFormat="1" ht="13" x14ac:dyDescent="0.3">
      <c r="B5709" s="53" t="s">
        <v>2848</v>
      </c>
      <c r="C5709" s="53" t="s">
        <v>196</v>
      </c>
      <c r="D5709" s="53" t="s">
        <v>4176</v>
      </c>
      <c r="E5709" s="53">
        <v>40.465389999999999</v>
      </c>
      <c r="F5709" s="53">
        <v>-5.8295450000000004</v>
      </c>
      <c r="G5709" s="54">
        <v>897.42960000000005</v>
      </c>
      <c r="H5709" s="53">
        <v>274</v>
      </c>
      <c r="I5709" s="53">
        <v>145</v>
      </c>
      <c r="J5709" s="53">
        <v>129</v>
      </c>
      <c r="K5709" s="52">
        <v>770</v>
      </c>
      <c r="L5709" s="52">
        <v>127.42960000000005</v>
      </c>
      <c r="M5709" s="55">
        <v>2</v>
      </c>
      <c r="N5709" s="56" t="s">
        <v>16</v>
      </c>
      <c r="P5709" s="66"/>
      <c r="Q5709" s="53"/>
      <c r="R5709" s="53"/>
      <c r="S5709" s="53"/>
      <c r="T5709" s="53"/>
      <c r="U5709" s="53"/>
      <c r="V5709" s="53"/>
      <c r="W5709" s="53"/>
    </row>
    <row r="5710" spans="2:23" s="52" customFormat="1" ht="13" x14ac:dyDescent="0.3">
      <c r="B5710" s="53" t="s">
        <v>2848</v>
      </c>
      <c r="C5710" s="53" t="s">
        <v>196</v>
      </c>
      <c r="D5710" s="53" t="s">
        <v>4177</v>
      </c>
      <c r="E5710" s="53">
        <v>40.419629999999998</v>
      </c>
      <c r="F5710" s="53">
        <v>-5.847747</v>
      </c>
      <c r="G5710" s="54">
        <v>778.04610000000002</v>
      </c>
      <c r="H5710" s="53">
        <v>92</v>
      </c>
      <c r="I5710" s="53">
        <v>49</v>
      </c>
      <c r="J5710" s="53">
        <v>43</v>
      </c>
      <c r="K5710" s="52">
        <v>770</v>
      </c>
      <c r="L5710" s="52">
        <v>8.046100000000024</v>
      </c>
      <c r="M5710" s="55">
        <v>2</v>
      </c>
      <c r="N5710" s="56" t="s">
        <v>16</v>
      </c>
      <c r="P5710" s="66"/>
      <c r="Q5710" s="53"/>
      <c r="R5710" s="53"/>
      <c r="S5710" s="53"/>
      <c r="T5710" s="53"/>
      <c r="U5710" s="53"/>
      <c r="V5710" s="53"/>
      <c r="W5710" s="53"/>
    </row>
    <row r="5711" spans="2:23" s="52" customFormat="1" ht="13" x14ac:dyDescent="0.3">
      <c r="B5711" s="53" t="s">
        <v>2848</v>
      </c>
      <c r="C5711" s="53" t="s">
        <v>196</v>
      </c>
      <c r="D5711" s="53" t="s">
        <v>4178</v>
      </c>
      <c r="E5711" s="53">
        <v>40.506100000000004</v>
      </c>
      <c r="F5711" s="53">
        <v>-5.7634290000000004</v>
      </c>
      <c r="G5711" s="54">
        <v>957.91210000000001</v>
      </c>
      <c r="H5711" s="53">
        <v>284</v>
      </c>
      <c r="I5711" s="53">
        <v>157</v>
      </c>
      <c r="J5711" s="53">
        <v>127</v>
      </c>
      <c r="K5711" s="52">
        <v>770</v>
      </c>
      <c r="L5711" s="52">
        <v>187.91210000000001</v>
      </c>
      <c r="M5711" s="55">
        <v>2</v>
      </c>
      <c r="N5711" s="56" t="s">
        <v>16</v>
      </c>
      <c r="P5711" s="66"/>
      <c r="Q5711" s="53"/>
      <c r="R5711" s="53"/>
      <c r="S5711" s="53"/>
      <c r="T5711" s="53"/>
      <c r="U5711" s="53"/>
      <c r="V5711" s="53"/>
      <c r="W5711" s="53"/>
    </row>
    <row r="5712" spans="2:23" s="52" customFormat="1" ht="13" x14ac:dyDescent="0.3">
      <c r="B5712" s="53" t="s">
        <v>2848</v>
      </c>
      <c r="C5712" s="53" t="s">
        <v>196</v>
      </c>
      <c r="D5712" s="53" t="s">
        <v>4179</v>
      </c>
      <c r="E5712" s="53">
        <v>40.369140000000002</v>
      </c>
      <c r="F5712" s="53">
        <v>-5.9895170000000002</v>
      </c>
      <c r="G5712" s="54">
        <v>657.52030000000002</v>
      </c>
      <c r="H5712" s="53">
        <v>96</v>
      </c>
      <c r="I5712" s="53">
        <v>48</v>
      </c>
      <c r="J5712" s="53">
        <v>48</v>
      </c>
      <c r="K5712" s="52">
        <v>770</v>
      </c>
      <c r="L5712" s="52">
        <v>-112.47969999999998</v>
      </c>
      <c r="M5712" s="55">
        <v>2</v>
      </c>
      <c r="N5712" s="56" t="s">
        <v>16</v>
      </c>
      <c r="P5712" s="66"/>
      <c r="Q5712" s="53"/>
      <c r="R5712" s="53"/>
      <c r="S5712" s="53"/>
      <c r="T5712" s="53"/>
      <c r="U5712" s="53"/>
      <c r="V5712" s="53"/>
      <c r="W5712" s="53"/>
    </row>
    <row r="5713" spans="2:23" s="52" customFormat="1" ht="13" x14ac:dyDescent="0.3">
      <c r="B5713" s="53" t="s">
        <v>2848</v>
      </c>
      <c r="C5713" s="53" t="s">
        <v>196</v>
      </c>
      <c r="D5713" s="53" t="s">
        <v>4180</v>
      </c>
      <c r="E5713" s="53">
        <v>41.170960000000001</v>
      </c>
      <c r="F5713" s="53">
        <v>-5.782762</v>
      </c>
      <c r="G5713" s="54">
        <v>841.75760000000002</v>
      </c>
      <c r="H5713" s="53">
        <v>496</v>
      </c>
      <c r="I5713" s="53">
        <v>235</v>
      </c>
      <c r="J5713" s="53">
        <v>261</v>
      </c>
      <c r="K5713" s="52">
        <v>770</v>
      </c>
      <c r="L5713" s="52">
        <v>71.757600000000025</v>
      </c>
      <c r="M5713" s="55">
        <v>2</v>
      </c>
      <c r="N5713" s="56" t="s">
        <v>16</v>
      </c>
      <c r="P5713" s="66"/>
      <c r="Q5713" s="53"/>
      <c r="R5713" s="53"/>
      <c r="S5713" s="53"/>
      <c r="T5713" s="53"/>
      <c r="U5713" s="53"/>
      <c r="V5713" s="53"/>
      <c r="W5713" s="53"/>
    </row>
    <row r="5714" spans="2:23" s="52" customFormat="1" ht="13" x14ac:dyDescent="0.3">
      <c r="B5714" s="53" t="s">
        <v>2848</v>
      </c>
      <c r="C5714" s="53" t="s">
        <v>196</v>
      </c>
      <c r="D5714" s="53" t="s">
        <v>4181</v>
      </c>
      <c r="E5714" s="53">
        <v>40.821480000000001</v>
      </c>
      <c r="F5714" s="53">
        <v>-5.5833849999999998</v>
      </c>
      <c r="G5714" s="54">
        <v>938.83870000000002</v>
      </c>
      <c r="H5714" s="53">
        <v>59</v>
      </c>
      <c r="I5714" s="53">
        <v>34</v>
      </c>
      <c r="J5714" s="53">
        <v>25</v>
      </c>
      <c r="K5714" s="52">
        <v>770</v>
      </c>
      <c r="L5714" s="52">
        <v>168.83870000000002</v>
      </c>
      <c r="M5714" s="55">
        <v>2</v>
      </c>
      <c r="N5714" s="56" t="s">
        <v>16</v>
      </c>
      <c r="P5714" s="66"/>
      <c r="Q5714" s="53"/>
      <c r="R5714" s="53"/>
      <c r="S5714" s="53"/>
      <c r="T5714" s="53"/>
      <c r="U5714" s="53"/>
      <c r="V5714" s="53"/>
      <c r="W5714" s="53"/>
    </row>
    <row r="5715" spans="2:23" s="52" customFormat="1" ht="13" x14ac:dyDescent="0.3">
      <c r="B5715" s="53" t="s">
        <v>2848</v>
      </c>
      <c r="C5715" s="53" t="s">
        <v>196</v>
      </c>
      <c r="D5715" s="53" t="s">
        <v>4182</v>
      </c>
      <c r="E5715" s="53">
        <v>41.065519999999999</v>
      </c>
      <c r="F5715" s="53">
        <v>-6.508775</v>
      </c>
      <c r="G5715" s="54">
        <v>733.09059999999999</v>
      </c>
      <c r="H5715" s="53">
        <v>166</v>
      </c>
      <c r="I5715" s="53">
        <v>83</v>
      </c>
      <c r="J5715" s="53">
        <v>83</v>
      </c>
      <c r="K5715" s="52">
        <v>770</v>
      </c>
      <c r="L5715" s="52">
        <v>-36.909400000000005</v>
      </c>
      <c r="M5715" s="55">
        <v>2</v>
      </c>
      <c r="N5715" s="56" t="s">
        <v>16</v>
      </c>
      <c r="P5715" s="66"/>
      <c r="Q5715" s="53"/>
      <c r="R5715" s="53"/>
      <c r="S5715" s="53"/>
      <c r="T5715" s="53"/>
      <c r="U5715" s="53"/>
      <c r="V5715" s="53"/>
      <c r="W5715" s="53"/>
    </row>
    <row r="5716" spans="2:23" s="52" customFormat="1" ht="13" x14ac:dyDescent="0.3">
      <c r="B5716" s="53" t="s">
        <v>2848</v>
      </c>
      <c r="C5716" s="53" t="s">
        <v>196</v>
      </c>
      <c r="D5716" s="53" t="s">
        <v>4183</v>
      </c>
      <c r="E5716" s="53">
        <v>41.085230000000003</v>
      </c>
      <c r="F5716" s="53">
        <v>-5.6715520000000001</v>
      </c>
      <c r="G5716" s="54">
        <v>806.50080000000003</v>
      </c>
      <c r="H5716" s="53">
        <v>105</v>
      </c>
      <c r="I5716" s="53">
        <v>53</v>
      </c>
      <c r="J5716" s="53">
        <v>52</v>
      </c>
      <c r="K5716" s="52">
        <v>770</v>
      </c>
      <c r="L5716" s="52">
        <v>36.500800000000027</v>
      </c>
      <c r="M5716" s="55">
        <v>2</v>
      </c>
      <c r="N5716" s="56" t="s">
        <v>16</v>
      </c>
      <c r="P5716" s="66"/>
      <c r="Q5716" s="53"/>
      <c r="R5716" s="53"/>
      <c r="S5716" s="53"/>
      <c r="T5716" s="53"/>
      <c r="U5716" s="53"/>
      <c r="V5716" s="53"/>
      <c r="W5716" s="53"/>
    </row>
    <row r="5717" spans="2:23" s="52" customFormat="1" ht="13" x14ac:dyDescent="0.3">
      <c r="B5717" s="53" t="s">
        <v>2848</v>
      </c>
      <c r="C5717" s="53" t="s">
        <v>196</v>
      </c>
      <c r="D5717" s="53" t="s">
        <v>4184</v>
      </c>
      <c r="E5717" s="53">
        <v>40.53548</v>
      </c>
      <c r="F5717" s="53">
        <v>-5.9424479999999997</v>
      </c>
      <c r="G5717" s="54">
        <v>595.41240000000005</v>
      </c>
      <c r="H5717" s="53">
        <v>380</v>
      </c>
      <c r="I5717" s="53">
        <v>198</v>
      </c>
      <c r="J5717" s="53">
        <v>182</v>
      </c>
      <c r="K5717" s="52">
        <v>770</v>
      </c>
      <c r="L5717" s="52">
        <v>-174.58759999999995</v>
      </c>
      <c r="M5717" s="55">
        <v>2</v>
      </c>
      <c r="N5717" s="56" t="s">
        <v>16</v>
      </c>
      <c r="P5717" s="66"/>
      <c r="Q5717" s="53"/>
      <c r="R5717" s="53"/>
      <c r="S5717" s="53"/>
      <c r="T5717" s="53"/>
      <c r="U5717" s="53"/>
      <c r="V5717" s="53"/>
      <c r="W5717" s="53"/>
    </row>
    <row r="5718" spans="2:23" s="52" customFormat="1" ht="13" x14ac:dyDescent="0.3">
      <c r="B5718" s="53" t="s">
        <v>2848</v>
      </c>
      <c r="C5718" s="53" t="s">
        <v>196</v>
      </c>
      <c r="D5718" s="53" t="s">
        <v>4185</v>
      </c>
      <c r="E5718" s="53">
        <v>40.409149999999997</v>
      </c>
      <c r="F5718" s="53">
        <v>-5.7213839999999996</v>
      </c>
      <c r="G5718" s="54">
        <v>1140.328</v>
      </c>
      <c r="H5718" s="53">
        <v>68</v>
      </c>
      <c r="I5718" s="53">
        <v>35</v>
      </c>
      <c r="J5718" s="53">
        <v>33</v>
      </c>
      <c r="K5718" s="52">
        <v>770</v>
      </c>
      <c r="L5718" s="52">
        <v>370.32799999999997</v>
      </c>
      <c r="M5718" s="55">
        <v>4</v>
      </c>
      <c r="N5718" s="56" t="s">
        <v>17</v>
      </c>
      <c r="P5718" s="66"/>
      <c r="Q5718" s="53"/>
      <c r="R5718" s="53"/>
      <c r="S5718" s="53"/>
      <c r="T5718" s="53"/>
      <c r="U5718" s="53"/>
      <c r="V5718" s="53"/>
      <c r="W5718" s="53"/>
    </row>
    <row r="5719" spans="2:23" s="52" customFormat="1" ht="13" x14ac:dyDescent="0.3">
      <c r="B5719" s="53" t="s">
        <v>2848</v>
      </c>
      <c r="C5719" s="53" t="s">
        <v>196</v>
      </c>
      <c r="D5719" s="53" t="s">
        <v>4186</v>
      </c>
      <c r="E5719" s="53">
        <v>41.109229999999997</v>
      </c>
      <c r="F5719" s="53">
        <v>-6.5014430000000001</v>
      </c>
      <c r="G5719" s="54">
        <v>729.04049999999995</v>
      </c>
      <c r="H5719" s="53">
        <v>173</v>
      </c>
      <c r="I5719" s="53">
        <v>96</v>
      </c>
      <c r="J5719" s="53">
        <v>77</v>
      </c>
      <c r="K5719" s="52">
        <v>770</v>
      </c>
      <c r="L5719" s="52">
        <v>-40.959500000000048</v>
      </c>
      <c r="M5719" s="55">
        <v>2</v>
      </c>
      <c r="N5719" s="56" t="s">
        <v>16</v>
      </c>
      <c r="P5719" s="66"/>
      <c r="Q5719" s="53"/>
      <c r="R5719" s="53"/>
      <c r="S5719" s="53"/>
      <c r="T5719" s="53"/>
      <c r="U5719" s="53"/>
      <c r="V5719" s="53"/>
      <c r="W5719" s="53"/>
    </row>
    <row r="5720" spans="2:23" s="52" customFormat="1" ht="13" x14ac:dyDescent="0.3">
      <c r="B5720" s="53" t="s">
        <v>2848</v>
      </c>
      <c r="C5720" s="53" t="s">
        <v>196</v>
      </c>
      <c r="D5720" s="53" t="s">
        <v>4187</v>
      </c>
      <c r="E5720" s="53">
        <v>40.48124</v>
      </c>
      <c r="F5720" s="53">
        <v>-5.7817480000000003</v>
      </c>
      <c r="G5720" s="54">
        <v>804.0566</v>
      </c>
      <c r="H5720" s="53">
        <v>85</v>
      </c>
      <c r="I5720" s="53">
        <v>47</v>
      </c>
      <c r="J5720" s="53">
        <v>38</v>
      </c>
      <c r="K5720" s="52">
        <v>770</v>
      </c>
      <c r="L5720" s="52">
        <v>34.056600000000003</v>
      </c>
      <c r="M5720" s="55">
        <v>2</v>
      </c>
      <c r="N5720" s="56" t="s">
        <v>16</v>
      </c>
      <c r="P5720" s="66"/>
      <c r="Q5720" s="53"/>
      <c r="R5720" s="53"/>
      <c r="S5720" s="53"/>
      <c r="T5720" s="53"/>
      <c r="U5720" s="53"/>
      <c r="V5720" s="53"/>
      <c r="W5720" s="53"/>
    </row>
    <row r="5721" spans="2:23" s="52" customFormat="1" ht="13" x14ac:dyDescent="0.3">
      <c r="B5721" s="53" t="s">
        <v>2848</v>
      </c>
      <c r="C5721" s="53" t="s">
        <v>196</v>
      </c>
      <c r="D5721" s="53" t="s">
        <v>4188</v>
      </c>
      <c r="E5721" s="53">
        <v>41.04748</v>
      </c>
      <c r="F5721" s="53">
        <v>-5.770327</v>
      </c>
      <c r="G5721" s="54">
        <v>767.78440000000001</v>
      </c>
      <c r="H5721" s="53">
        <v>264</v>
      </c>
      <c r="I5721" s="53">
        <v>137</v>
      </c>
      <c r="J5721" s="53">
        <v>127</v>
      </c>
      <c r="K5721" s="52">
        <v>770</v>
      </c>
      <c r="L5721" s="52">
        <v>-2.2155999999999949</v>
      </c>
      <c r="M5721" s="55">
        <v>2</v>
      </c>
      <c r="N5721" s="56" t="s">
        <v>16</v>
      </c>
      <c r="P5721" s="66"/>
      <c r="Q5721" s="53"/>
      <c r="R5721" s="53"/>
      <c r="S5721" s="53"/>
      <c r="T5721" s="53"/>
      <c r="U5721" s="53"/>
      <c r="V5721" s="53"/>
      <c r="W5721" s="53"/>
    </row>
    <row r="5722" spans="2:23" s="52" customFormat="1" ht="13" x14ac:dyDescent="0.3">
      <c r="B5722" s="53" t="s">
        <v>2848</v>
      </c>
      <c r="C5722" s="53" t="s">
        <v>196</v>
      </c>
      <c r="D5722" s="53" t="s">
        <v>4189</v>
      </c>
      <c r="E5722" s="53">
        <v>40.779420000000002</v>
      </c>
      <c r="F5722" s="53">
        <v>-5.8770730000000002</v>
      </c>
      <c r="G5722" s="54">
        <v>888.35990000000004</v>
      </c>
      <c r="H5722" s="53">
        <v>325</v>
      </c>
      <c r="I5722" s="53">
        <v>170</v>
      </c>
      <c r="J5722" s="53">
        <v>155</v>
      </c>
      <c r="K5722" s="52">
        <v>770</v>
      </c>
      <c r="L5722" s="52">
        <v>118.35990000000004</v>
      </c>
      <c r="M5722" s="55">
        <v>2</v>
      </c>
      <c r="N5722" s="56" t="s">
        <v>16</v>
      </c>
      <c r="P5722" s="66"/>
      <c r="Q5722" s="53"/>
      <c r="R5722" s="53"/>
      <c r="S5722" s="53"/>
      <c r="T5722" s="53"/>
      <c r="U5722" s="53"/>
      <c r="V5722" s="53"/>
      <c r="W5722" s="53"/>
    </row>
    <row r="5723" spans="2:23" s="52" customFormat="1" ht="13" x14ac:dyDescent="0.3">
      <c r="B5723" s="53" t="s">
        <v>2848</v>
      </c>
      <c r="C5723" s="53" t="s">
        <v>196</v>
      </c>
      <c r="D5723" s="53" t="s">
        <v>4190</v>
      </c>
      <c r="E5723" s="53">
        <v>41.025390000000002</v>
      </c>
      <c r="F5723" s="53">
        <v>-5.8870079999999998</v>
      </c>
      <c r="G5723" s="54">
        <v>783.08109999999999</v>
      </c>
      <c r="H5723" s="53">
        <v>209</v>
      </c>
      <c r="I5723" s="53">
        <v>101</v>
      </c>
      <c r="J5723" s="53">
        <v>108</v>
      </c>
      <c r="K5723" s="52">
        <v>770</v>
      </c>
      <c r="L5723" s="52">
        <v>13.081099999999992</v>
      </c>
      <c r="M5723" s="55">
        <v>2</v>
      </c>
      <c r="N5723" s="56" t="s">
        <v>16</v>
      </c>
      <c r="P5723" s="66"/>
      <c r="Q5723" s="53"/>
      <c r="R5723" s="53"/>
      <c r="S5723" s="53"/>
      <c r="T5723" s="53"/>
      <c r="U5723" s="53"/>
      <c r="V5723" s="53"/>
      <c r="W5723" s="53"/>
    </row>
    <row r="5724" spans="2:23" s="52" customFormat="1" ht="13" x14ac:dyDescent="0.3">
      <c r="B5724" s="53" t="s">
        <v>2848</v>
      </c>
      <c r="C5724" s="53" t="s">
        <v>196</v>
      </c>
      <c r="D5724" s="53" t="s">
        <v>4191</v>
      </c>
      <c r="E5724" s="53">
        <v>40.716270000000002</v>
      </c>
      <c r="F5724" s="53">
        <v>-5.8311500000000001</v>
      </c>
      <c r="G5724" s="54">
        <v>1041.1420000000001</v>
      </c>
      <c r="H5724" s="53">
        <v>289</v>
      </c>
      <c r="I5724" s="53">
        <v>136</v>
      </c>
      <c r="J5724" s="53">
        <v>153</v>
      </c>
      <c r="K5724" s="52">
        <v>770</v>
      </c>
      <c r="L5724" s="52">
        <v>271.14200000000005</v>
      </c>
      <c r="M5724" s="55">
        <v>4</v>
      </c>
      <c r="N5724" s="56" t="s">
        <v>17</v>
      </c>
      <c r="P5724" s="66"/>
      <c r="Q5724" s="53"/>
      <c r="R5724" s="53"/>
      <c r="S5724" s="53"/>
      <c r="T5724" s="53"/>
      <c r="U5724" s="53"/>
      <c r="V5724" s="53"/>
      <c r="W5724" s="53"/>
    </row>
    <row r="5725" spans="2:23" s="52" customFormat="1" ht="13" x14ac:dyDescent="0.3">
      <c r="B5725" s="53" t="s">
        <v>2848</v>
      </c>
      <c r="C5725" s="53" t="s">
        <v>196</v>
      </c>
      <c r="D5725" s="53" t="s">
        <v>4192</v>
      </c>
      <c r="E5725" s="53">
        <v>40.967309999999998</v>
      </c>
      <c r="F5725" s="53">
        <v>-5.6714960000000003</v>
      </c>
      <c r="G5725" s="54">
        <v>809.2722</v>
      </c>
      <c r="H5725" s="53">
        <v>565</v>
      </c>
      <c r="I5725" s="53">
        <v>306</v>
      </c>
      <c r="J5725" s="53">
        <v>259</v>
      </c>
      <c r="K5725" s="52">
        <v>770</v>
      </c>
      <c r="L5725" s="52">
        <v>39.272199999999998</v>
      </c>
      <c r="M5725" s="55">
        <v>2</v>
      </c>
      <c r="N5725" s="56" t="s">
        <v>16</v>
      </c>
      <c r="P5725" s="66"/>
      <c r="Q5725" s="53"/>
      <c r="R5725" s="53"/>
      <c r="S5725" s="53"/>
      <c r="T5725" s="53"/>
      <c r="U5725" s="53"/>
      <c r="V5725" s="53"/>
      <c r="W5725" s="53"/>
    </row>
    <row r="5726" spans="2:23" s="52" customFormat="1" ht="13" x14ac:dyDescent="0.3">
      <c r="B5726" s="53" t="s">
        <v>2848</v>
      </c>
      <c r="C5726" s="53" t="s">
        <v>196</v>
      </c>
      <c r="D5726" s="53" t="s">
        <v>4193</v>
      </c>
      <c r="E5726" s="53">
        <v>40.928879999999999</v>
      </c>
      <c r="F5726" s="53">
        <v>-5.3481639999999997</v>
      </c>
      <c r="G5726" s="54">
        <v>853.99649999999997</v>
      </c>
      <c r="H5726" s="53">
        <v>133</v>
      </c>
      <c r="I5726" s="53">
        <v>72</v>
      </c>
      <c r="J5726" s="53">
        <v>61</v>
      </c>
      <c r="K5726" s="52">
        <v>770</v>
      </c>
      <c r="L5726" s="52">
        <v>83.996499999999969</v>
      </c>
      <c r="M5726" s="55">
        <v>2</v>
      </c>
      <c r="N5726" s="56" t="s">
        <v>16</v>
      </c>
      <c r="P5726" s="66"/>
      <c r="Q5726" s="53"/>
      <c r="R5726" s="53"/>
      <c r="S5726" s="53"/>
      <c r="T5726" s="53"/>
      <c r="U5726" s="53"/>
      <c r="V5726" s="53"/>
      <c r="W5726" s="53"/>
    </row>
    <row r="5727" spans="2:23" s="52" customFormat="1" ht="13" x14ac:dyDescent="0.3">
      <c r="B5727" s="53" t="s">
        <v>2848</v>
      </c>
      <c r="C5727" s="53" t="s">
        <v>196</v>
      </c>
      <c r="D5727" s="53" t="s">
        <v>4194</v>
      </c>
      <c r="E5727" s="53">
        <v>41.153390000000002</v>
      </c>
      <c r="F5727" s="53">
        <v>-6.4877279999999997</v>
      </c>
      <c r="G5727" s="54">
        <v>697.94110000000001</v>
      </c>
      <c r="H5727" s="53">
        <v>153</v>
      </c>
      <c r="I5727" s="53">
        <v>72</v>
      </c>
      <c r="J5727" s="53">
        <v>81</v>
      </c>
      <c r="K5727" s="52">
        <v>770</v>
      </c>
      <c r="L5727" s="52">
        <v>-72.058899999999994</v>
      </c>
      <c r="M5727" s="55">
        <v>2</v>
      </c>
      <c r="N5727" s="56" t="s">
        <v>16</v>
      </c>
      <c r="P5727" s="66"/>
      <c r="Q5727" s="53"/>
      <c r="R5727" s="53"/>
      <c r="S5727" s="53"/>
      <c r="T5727" s="53"/>
      <c r="U5727" s="53"/>
      <c r="V5727" s="53"/>
      <c r="W5727" s="53"/>
    </row>
    <row r="5728" spans="2:23" s="52" customFormat="1" ht="13" x14ac:dyDescent="0.3">
      <c r="B5728" s="53" t="s">
        <v>2848</v>
      </c>
      <c r="C5728" s="53" t="s">
        <v>196</v>
      </c>
      <c r="D5728" s="53" t="s">
        <v>4195</v>
      </c>
      <c r="E5728" s="53">
        <v>41.08399</v>
      </c>
      <c r="F5728" s="53">
        <v>-5.2333439999999998</v>
      </c>
      <c r="G5728" s="54">
        <v>794.54690000000005</v>
      </c>
      <c r="H5728" s="53">
        <v>348</v>
      </c>
      <c r="I5728" s="53">
        <v>176</v>
      </c>
      <c r="J5728" s="53">
        <v>172</v>
      </c>
      <c r="K5728" s="52">
        <v>770</v>
      </c>
      <c r="L5728" s="52">
        <v>24.546900000000051</v>
      </c>
      <c r="M5728" s="55">
        <v>2</v>
      </c>
      <c r="N5728" s="56" t="s">
        <v>16</v>
      </c>
      <c r="P5728" s="66"/>
      <c r="Q5728" s="53"/>
      <c r="R5728" s="53"/>
      <c r="S5728" s="53"/>
      <c r="T5728" s="53"/>
      <c r="U5728" s="53"/>
      <c r="V5728" s="53"/>
      <c r="W5728" s="53"/>
    </row>
    <row r="5729" spans="2:23" s="52" customFormat="1" ht="13" x14ac:dyDescent="0.3">
      <c r="B5729" s="53" t="s">
        <v>2848</v>
      </c>
      <c r="C5729" s="53" t="s">
        <v>196</v>
      </c>
      <c r="D5729" s="53" t="s">
        <v>4196</v>
      </c>
      <c r="E5729" s="53">
        <v>40.892479999999999</v>
      </c>
      <c r="F5729" s="53">
        <v>-5.498151</v>
      </c>
      <c r="G5729" s="54">
        <v>805.26030000000003</v>
      </c>
      <c r="H5729" s="53">
        <v>208</v>
      </c>
      <c r="I5729" s="53">
        <v>116</v>
      </c>
      <c r="J5729" s="53">
        <v>92</v>
      </c>
      <c r="K5729" s="52">
        <v>770</v>
      </c>
      <c r="L5729" s="52">
        <v>35.260300000000029</v>
      </c>
      <c r="M5729" s="55">
        <v>2</v>
      </c>
      <c r="N5729" s="56" t="s">
        <v>16</v>
      </c>
      <c r="P5729" s="66"/>
      <c r="Q5729" s="53"/>
      <c r="R5729" s="53"/>
      <c r="S5729" s="53"/>
      <c r="T5729" s="53"/>
      <c r="U5729" s="53"/>
      <c r="V5729" s="53"/>
      <c r="W5729" s="53"/>
    </row>
    <row r="5730" spans="2:23" s="52" customFormat="1" ht="13" x14ac:dyDescent="0.3">
      <c r="B5730" s="53" t="s">
        <v>2848</v>
      </c>
      <c r="C5730" s="53" t="s">
        <v>196</v>
      </c>
      <c r="D5730" s="53" t="s">
        <v>4197</v>
      </c>
      <c r="E5730" s="53">
        <v>40.800809999999998</v>
      </c>
      <c r="F5730" s="53">
        <v>-5.9732139999999996</v>
      </c>
      <c r="G5730" s="54">
        <v>835.81659999999999</v>
      </c>
      <c r="H5730" s="53">
        <v>167</v>
      </c>
      <c r="I5730" s="53">
        <v>94</v>
      </c>
      <c r="J5730" s="53">
        <v>73</v>
      </c>
      <c r="K5730" s="52">
        <v>770</v>
      </c>
      <c r="L5730" s="52">
        <v>65.816599999999994</v>
      </c>
      <c r="M5730" s="55">
        <v>2</v>
      </c>
      <c r="N5730" s="56" t="s">
        <v>16</v>
      </c>
      <c r="P5730" s="66"/>
      <c r="Q5730" s="53"/>
      <c r="R5730" s="53"/>
      <c r="S5730" s="53"/>
      <c r="T5730" s="53"/>
      <c r="U5730" s="53"/>
      <c r="V5730" s="53"/>
      <c r="W5730" s="53"/>
    </row>
    <row r="5731" spans="2:23" s="52" customFormat="1" ht="13" x14ac:dyDescent="0.3">
      <c r="B5731" s="53" t="s">
        <v>2848</v>
      </c>
      <c r="C5731" s="53" t="s">
        <v>196</v>
      </c>
      <c r="D5731" s="53" t="s">
        <v>4198</v>
      </c>
      <c r="E5731" s="53">
        <v>41.000819999999997</v>
      </c>
      <c r="F5731" s="53">
        <v>-5.6897900000000003</v>
      </c>
      <c r="G5731" s="54">
        <v>786.53750000000002</v>
      </c>
      <c r="H5731" s="53">
        <v>6251</v>
      </c>
      <c r="I5731" s="53">
        <v>3166</v>
      </c>
      <c r="J5731" s="53">
        <v>3085</v>
      </c>
      <c r="K5731" s="52">
        <v>770</v>
      </c>
      <c r="L5731" s="52">
        <v>16.537500000000023</v>
      </c>
      <c r="M5731" s="55">
        <v>2</v>
      </c>
      <c r="N5731" s="56" t="s">
        <v>16</v>
      </c>
      <c r="P5731" s="66"/>
      <c r="Q5731" s="53"/>
      <c r="R5731" s="53"/>
      <c r="S5731" s="53"/>
      <c r="T5731" s="53"/>
      <c r="U5731" s="53"/>
      <c r="V5731" s="53"/>
      <c r="W5731" s="53"/>
    </row>
    <row r="5732" spans="2:23" s="52" customFormat="1" ht="13" x14ac:dyDescent="0.3">
      <c r="B5732" s="53" t="s">
        <v>2848</v>
      </c>
      <c r="C5732" s="53" t="s">
        <v>196</v>
      </c>
      <c r="D5732" s="53" t="s">
        <v>4199</v>
      </c>
      <c r="E5732" s="53">
        <v>40.510399999999997</v>
      </c>
      <c r="F5732" s="53">
        <v>-6.0123119999999997</v>
      </c>
      <c r="G5732" s="54">
        <v>800.94770000000005</v>
      </c>
      <c r="H5732" s="53">
        <v>210</v>
      </c>
      <c r="I5732" s="53">
        <v>109</v>
      </c>
      <c r="J5732" s="53">
        <v>101</v>
      </c>
      <c r="K5732" s="52">
        <v>770</v>
      </c>
      <c r="L5732" s="52">
        <v>30.947700000000054</v>
      </c>
      <c r="M5732" s="55">
        <v>2</v>
      </c>
      <c r="N5732" s="56" t="s">
        <v>16</v>
      </c>
      <c r="P5732" s="66"/>
      <c r="Q5732" s="53"/>
      <c r="R5732" s="53"/>
      <c r="S5732" s="53"/>
      <c r="T5732" s="53"/>
      <c r="U5732" s="53"/>
      <c r="V5732" s="53"/>
      <c r="W5732" s="53"/>
    </row>
    <row r="5733" spans="2:23" s="52" customFormat="1" ht="13" x14ac:dyDescent="0.3">
      <c r="B5733" s="53" t="s">
        <v>2848</v>
      </c>
      <c r="C5733" s="53" t="s">
        <v>196</v>
      </c>
      <c r="D5733" s="53" t="s">
        <v>4200</v>
      </c>
      <c r="E5733" s="53">
        <v>40.673940000000002</v>
      </c>
      <c r="F5733" s="53">
        <v>-6.7196319999999998</v>
      </c>
      <c r="G5733" s="54">
        <v>717.73490000000004</v>
      </c>
      <c r="H5733" s="53">
        <v>94</v>
      </c>
      <c r="I5733" s="53">
        <v>46</v>
      </c>
      <c r="J5733" s="53">
        <v>48</v>
      </c>
      <c r="K5733" s="52">
        <v>770</v>
      </c>
      <c r="L5733" s="52">
        <v>-52.265099999999961</v>
      </c>
      <c r="M5733" s="55">
        <v>2</v>
      </c>
      <c r="N5733" s="56" t="s">
        <v>16</v>
      </c>
      <c r="P5733" s="66"/>
      <c r="Q5733" s="53"/>
      <c r="R5733" s="53"/>
      <c r="S5733" s="53"/>
      <c r="T5733" s="53"/>
      <c r="U5733" s="53"/>
      <c r="V5733" s="53"/>
      <c r="W5733" s="53"/>
    </row>
    <row r="5734" spans="2:23" s="52" customFormat="1" ht="13" x14ac:dyDescent="0.3">
      <c r="B5734" s="53" t="s">
        <v>2848</v>
      </c>
      <c r="C5734" s="53" t="s">
        <v>196</v>
      </c>
      <c r="D5734" s="53" t="s">
        <v>4201</v>
      </c>
      <c r="E5734" s="53">
        <v>40.736449999999998</v>
      </c>
      <c r="F5734" s="53">
        <v>-6.7397749999999998</v>
      </c>
      <c r="G5734" s="54">
        <v>678.77809999999999</v>
      </c>
      <c r="H5734" s="53">
        <v>327</v>
      </c>
      <c r="I5734" s="53">
        <v>174</v>
      </c>
      <c r="J5734" s="53">
        <v>153</v>
      </c>
      <c r="K5734" s="52">
        <v>770</v>
      </c>
      <c r="L5734" s="52">
        <v>-91.221900000000005</v>
      </c>
      <c r="M5734" s="55">
        <v>2</v>
      </c>
      <c r="N5734" s="56" t="s">
        <v>16</v>
      </c>
      <c r="P5734" s="66"/>
      <c r="Q5734" s="53"/>
      <c r="R5734" s="53"/>
      <c r="S5734" s="53"/>
      <c r="T5734" s="53"/>
      <c r="U5734" s="53"/>
      <c r="V5734" s="53"/>
      <c r="W5734" s="53"/>
    </row>
    <row r="5735" spans="2:23" s="52" customFormat="1" ht="13" x14ac:dyDescent="0.3">
      <c r="B5735" s="53" t="s">
        <v>2848</v>
      </c>
      <c r="C5735" s="53" t="s">
        <v>196</v>
      </c>
      <c r="D5735" s="53" t="s">
        <v>4202</v>
      </c>
      <c r="E5735" s="53">
        <v>40.953899999999997</v>
      </c>
      <c r="F5735" s="53">
        <v>-5.2882699999999998</v>
      </c>
      <c r="G5735" s="54">
        <v>857.12040000000002</v>
      </c>
      <c r="H5735" s="53">
        <v>177</v>
      </c>
      <c r="I5735" s="53">
        <v>94</v>
      </c>
      <c r="J5735" s="53">
        <v>83</v>
      </c>
      <c r="K5735" s="52">
        <v>770</v>
      </c>
      <c r="L5735" s="52">
        <v>87.120400000000018</v>
      </c>
      <c r="M5735" s="55">
        <v>2</v>
      </c>
      <c r="N5735" s="56" t="s">
        <v>16</v>
      </c>
      <c r="P5735" s="66"/>
      <c r="Q5735" s="53"/>
      <c r="R5735" s="53"/>
      <c r="S5735" s="53"/>
      <c r="T5735" s="53"/>
      <c r="U5735" s="53"/>
      <c r="V5735" s="53"/>
      <c r="W5735" s="53"/>
    </row>
    <row r="5736" spans="2:23" s="52" customFormat="1" ht="13" x14ac:dyDescent="0.3">
      <c r="B5736" s="53" t="s">
        <v>2848</v>
      </c>
      <c r="C5736" s="53" t="s">
        <v>196</v>
      </c>
      <c r="D5736" s="53" t="s">
        <v>4203</v>
      </c>
      <c r="E5736" s="53">
        <v>40.724980000000002</v>
      </c>
      <c r="F5736" s="53">
        <v>-6.7045779999999997</v>
      </c>
      <c r="G5736" s="54">
        <v>711.83690000000001</v>
      </c>
      <c r="H5736" s="53">
        <v>215</v>
      </c>
      <c r="I5736" s="53">
        <v>111</v>
      </c>
      <c r="J5736" s="53">
        <v>104</v>
      </c>
      <c r="K5736" s="52">
        <v>770</v>
      </c>
      <c r="L5736" s="52">
        <v>-58.163099999999986</v>
      </c>
      <c r="M5736" s="55">
        <v>2</v>
      </c>
      <c r="N5736" s="56" t="s">
        <v>16</v>
      </c>
      <c r="P5736" s="66"/>
      <c r="Q5736" s="53"/>
      <c r="R5736" s="53"/>
      <c r="S5736" s="53"/>
      <c r="T5736" s="53"/>
      <c r="U5736" s="53"/>
      <c r="V5736" s="53"/>
      <c r="W5736" s="53"/>
    </row>
    <row r="5737" spans="2:23" s="52" customFormat="1" ht="13" x14ac:dyDescent="0.3">
      <c r="B5737" s="53" t="s">
        <v>2848</v>
      </c>
      <c r="C5737" s="53" t="s">
        <v>196</v>
      </c>
      <c r="D5737" s="53" t="s">
        <v>4204</v>
      </c>
      <c r="E5737" s="53">
        <v>41.031939999999999</v>
      </c>
      <c r="F5737" s="53">
        <v>-6.2219449999999998</v>
      </c>
      <c r="G5737" s="54">
        <v>820.09379999999999</v>
      </c>
      <c r="H5737" s="53">
        <v>306</v>
      </c>
      <c r="I5737" s="53">
        <v>144</v>
      </c>
      <c r="J5737" s="53">
        <v>162</v>
      </c>
      <c r="K5737" s="52">
        <v>770</v>
      </c>
      <c r="L5737" s="52">
        <v>50.093799999999987</v>
      </c>
      <c r="M5737" s="55">
        <v>2</v>
      </c>
      <c r="N5737" s="56" t="s">
        <v>16</v>
      </c>
      <c r="P5737" s="66"/>
      <c r="Q5737" s="53"/>
      <c r="R5737" s="53"/>
      <c r="S5737" s="53"/>
      <c r="T5737" s="53"/>
      <c r="U5737" s="53"/>
      <c r="V5737" s="53"/>
      <c r="W5737" s="53"/>
    </row>
    <row r="5738" spans="2:23" s="52" customFormat="1" ht="13" x14ac:dyDescent="0.3">
      <c r="B5738" s="53" t="s">
        <v>2848</v>
      </c>
      <c r="C5738" s="53" t="s">
        <v>196</v>
      </c>
      <c r="D5738" s="53" t="s">
        <v>4205</v>
      </c>
      <c r="E5738" s="53">
        <v>41.122799999999998</v>
      </c>
      <c r="F5738" s="53">
        <v>-6.4458640000000003</v>
      </c>
      <c r="G5738" s="54">
        <v>743.13620000000003</v>
      </c>
      <c r="H5738" s="53">
        <v>108</v>
      </c>
      <c r="I5738" s="53">
        <v>55</v>
      </c>
      <c r="J5738" s="53">
        <v>53</v>
      </c>
      <c r="K5738" s="52">
        <v>770</v>
      </c>
      <c r="L5738" s="52">
        <v>-26.863799999999969</v>
      </c>
      <c r="M5738" s="55">
        <v>2</v>
      </c>
      <c r="N5738" s="56" t="s">
        <v>16</v>
      </c>
      <c r="P5738" s="66"/>
      <c r="Q5738" s="53"/>
      <c r="R5738" s="53"/>
      <c r="S5738" s="53"/>
      <c r="T5738" s="53"/>
      <c r="U5738" s="53"/>
      <c r="V5738" s="53"/>
      <c r="W5738" s="53"/>
    </row>
    <row r="5739" spans="2:23" s="52" customFormat="1" ht="13" x14ac:dyDescent="0.3">
      <c r="B5739" s="53" t="s">
        <v>2848</v>
      </c>
      <c r="C5739" s="53" t="s">
        <v>196</v>
      </c>
      <c r="D5739" s="53" t="s">
        <v>4206</v>
      </c>
      <c r="E5739" s="53">
        <v>41.006509999999999</v>
      </c>
      <c r="F5739" s="53">
        <v>-5.6476119999999996</v>
      </c>
      <c r="G5739" s="54">
        <v>817.9556</v>
      </c>
      <c r="H5739" s="53">
        <v>5509</v>
      </c>
      <c r="I5739" s="53">
        <v>2774</v>
      </c>
      <c r="J5739" s="53">
        <v>2735</v>
      </c>
      <c r="K5739" s="52">
        <v>770</v>
      </c>
      <c r="L5739" s="52">
        <v>47.955600000000004</v>
      </c>
      <c r="M5739" s="55">
        <v>2</v>
      </c>
      <c r="N5739" s="56" t="s">
        <v>16</v>
      </c>
      <c r="P5739" s="66"/>
      <c r="Q5739" s="53"/>
      <c r="R5739" s="53"/>
      <c r="S5739" s="53"/>
      <c r="T5739" s="53"/>
      <c r="U5739" s="53"/>
      <c r="V5739" s="53"/>
      <c r="W5739" s="53"/>
    </row>
    <row r="5740" spans="2:23" s="52" customFormat="1" ht="13" x14ac:dyDescent="0.3">
      <c r="B5740" s="53" t="s">
        <v>2848</v>
      </c>
      <c r="C5740" s="53" t="s">
        <v>196</v>
      </c>
      <c r="D5740" s="53" t="s">
        <v>4207</v>
      </c>
      <c r="E5740" s="53">
        <v>40.867420000000003</v>
      </c>
      <c r="F5740" s="53">
        <v>-6.4132829999999998</v>
      </c>
      <c r="G5740" s="54">
        <v>719.87950000000001</v>
      </c>
      <c r="H5740" s="53">
        <v>137</v>
      </c>
      <c r="I5740" s="53">
        <v>65</v>
      </c>
      <c r="J5740" s="53">
        <v>72</v>
      </c>
      <c r="K5740" s="52">
        <v>770</v>
      </c>
      <c r="L5740" s="52">
        <v>-50.120499999999993</v>
      </c>
      <c r="M5740" s="55">
        <v>2</v>
      </c>
      <c r="N5740" s="56" t="s">
        <v>16</v>
      </c>
      <c r="P5740" s="66"/>
      <c r="Q5740" s="53"/>
      <c r="R5740" s="53"/>
      <c r="S5740" s="53"/>
      <c r="T5740" s="53"/>
      <c r="U5740" s="53"/>
      <c r="V5740" s="53"/>
      <c r="W5740" s="53"/>
    </row>
    <row r="5741" spans="2:23" s="52" customFormat="1" ht="13" x14ac:dyDescent="0.3">
      <c r="B5741" s="53" t="s">
        <v>2848</v>
      </c>
      <c r="C5741" s="53" t="s">
        <v>196</v>
      </c>
      <c r="D5741" s="53" t="s">
        <v>4208</v>
      </c>
      <c r="E5741" s="53">
        <v>41.269350000000003</v>
      </c>
      <c r="F5741" s="53">
        <v>-6.4690700000000003</v>
      </c>
      <c r="G5741" s="54">
        <v>605.43510000000003</v>
      </c>
      <c r="H5741" s="53">
        <v>961</v>
      </c>
      <c r="I5741" s="53">
        <v>495</v>
      </c>
      <c r="J5741" s="53">
        <v>466</v>
      </c>
      <c r="K5741" s="52">
        <v>770</v>
      </c>
      <c r="L5741" s="52">
        <v>-164.56489999999997</v>
      </c>
      <c r="M5741" s="55">
        <v>2</v>
      </c>
      <c r="N5741" s="56" t="s">
        <v>16</v>
      </c>
      <c r="P5741" s="66"/>
      <c r="Q5741" s="53"/>
      <c r="R5741" s="53"/>
      <c r="S5741" s="53"/>
      <c r="T5741" s="53"/>
      <c r="U5741" s="53"/>
      <c r="V5741" s="53"/>
      <c r="W5741" s="53"/>
    </row>
    <row r="5742" spans="2:23" s="52" customFormat="1" ht="13" x14ac:dyDescent="0.3">
      <c r="B5742" s="53" t="s">
        <v>2848</v>
      </c>
      <c r="C5742" s="53" t="s">
        <v>196</v>
      </c>
      <c r="D5742" s="53" t="s">
        <v>4209</v>
      </c>
      <c r="E5742" s="53">
        <v>41.014659999999999</v>
      </c>
      <c r="F5742" s="53">
        <v>-5.9719480000000003</v>
      </c>
      <c r="G5742" s="54">
        <v>827.46090000000004</v>
      </c>
      <c r="H5742" s="53">
        <v>211</v>
      </c>
      <c r="I5742" s="53">
        <v>115</v>
      </c>
      <c r="J5742" s="53">
        <v>96</v>
      </c>
      <c r="K5742" s="52">
        <v>770</v>
      </c>
      <c r="L5742" s="52">
        <v>57.460900000000038</v>
      </c>
      <c r="M5742" s="55">
        <v>2</v>
      </c>
      <c r="N5742" s="56" t="s">
        <v>16</v>
      </c>
      <c r="P5742" s="66"/>
      <c r="Q5742" s="53"/>
      <c r="R5742" s="53"/>
      <c r="S5742" s="53"/>
      <c r="T5742" s="53"/>
      <c r="U5742" s="53"/>
      <c r="V5742" s="53"/>
      <c r="W5742" s="53"/>
    </row>
    <row r="5743" spans="2:23" s="52" customFormat="1" ht="13" x14ac:dyDescent="0.3">
      <c r="B5743" s="53" t="s">
        <v>2848</v>
      </c>
      <c r="C5743" s="53" t="s">
        <v>196</v>
      </c>
      <c r="D5743" s="53" t="s">
        <v>4210</v>
      </c>
      <c r="E5743" s="53">
        <v>41.056280000000001</v>
      </c>
      <c r="F5743" s="53">
        <v>-6.3621949999999998</v>
      </c>
      <c r="G5743" s="54">
        <v>767.46489999999994</v>
      </c>
      <c r="H5743" s="53">
        <v>47</v>
      </c>
      <c r="I5743" s="53">
        <v>31</v>
      </c>
      <c r="J5743" s="53">
        <v>16</v>
      </c>
      <c r="K5743" s="52">
        <v>770</v>
      </c>
      <c r="L5743" s="52">
        <v>-2.5351000000000568</v>
      </c>
      <c r="M5743" s="55">
        <v>2</v>
      </c>
      <c r="N5743" s="56" t="s">
        <v>16</v>
      </c>
      <c r="P5743" s="66"/>
      <c r="Q5743" s="53"/>
      <c r="R5743" s="53"/>
      <c r="S5743" s="53"/>
      <c r="T5743" s="53"/>
      <c r="U5743" s="53"/>
      <c r="V5743" s="53"/>
      <c r="W5743" s="53"/>
    </row>
    <row r="5744" spans="2:23" s="52" customFormat="1" ht="13" x14ac:dyDescent="0.3">
      <c r="B5744" s="53" t="s">
        <v>2848</v>
      </c>
      <c r="C5744" s="53" t="s">
        <v>196</v>
      </c>
      <c r="D5744" s="53" t="s">
        <v>4211</v>
      </c>
      <c r="E5744" s="53">
        <v>41.062089999999998</v>
      </c>
      <c r="F5744" s="53">
        <v>-6.5957100000000004</v>
      </c>
      <c r="G5744" s="54">
        <v>734.70090000000005</v>
      </c>
      <c r="H5744" s="53">
        <v>242</v>
      </c>
      <c r="I5744" s="53">
        <v>132</v>
      </c>
      <c r="J5744" s="53">
        <v>110</v>
      </c>
      <c r="K5744" s="52">
        <v>770</v>
      </c>
      <c r="L5744" s="52">
        <v>-35.299099999999953</v>
      </c>
      <c r="M5744" s="55">
        <v>2</v>
      </c>
      <c r="N5744" s="61" t="s">
        <v>16</v>
      </c>
      <c r="P5744" s="66"/>
      <c r="Q5744" s="53"/>
      <c r="R5744" s="53"/>
      <c r="S5744" s="53"/>
      <c r="T5744" s="53"/>
      <c r="U5744" s="53"/>
      <c r="V5744" s="53"/>
      <c r="W5744" s="53"/>
    </row>
    <row r="5745" spans="2:23" s="52" customFormat="1" ht="13" x14ac:dyDescent="0.3">
      <c r="B5745" s="53" t="s">
        <v>2848</v>
      </c>
      <c r="C5745" s="53" t="s">
        <v>196</v>
      </c>
      <c r="D5745" s="53" t="s">
        <v>4212</v>
      </c>
      <c r="E5745" s="53">
        <v>41.004579999999997</v>
      </c>
      <c r="F5745" s="53">
        <v>-6.1630209999999996</v>
      </c>
      <c r="G5745" s="54">
        <v>813.80050000000006</v>
      </c>
      <c r="H5745" s="53">
        <v>18</v>
      </c>
      <c r="I5745" s="53">
        <v>7</v>
      </c>
      <c r="J5745" s="53">
        <v>11</v>
      </c>
      <c r="K5745" s="52">
        <v>770</v>
      </c>
      <c r="L5745" s="52">
        <v>43.800500000000056</v>
      </c>
      <c r="M5745" s="55">
        <v>2</v>
      </c>
      <c r="N5745" s="61" t="s">
        <v>16</v>
      </c>
      <c r="P5745" s="66"/>
      <c r="Q5745" s="53"/>
      <c r="R5745" s="53"/>
      <c r="S5745" s="53"/>
      <c r="T5745" s="53"/>
      <c r="U5745" s="53"/>
      <c r="V5745" s="53"/>
      <c r="W5745" s="53"/>
    </row>
    <row r="5746" spans="2:23" s="52" customFormat="1" ht="13" x14ac:dyDescent="0.3">
      <c r="B5746" s="53" t="s">
        <v>2848</v>
      </c>
      <c r="C5746" s="53" t="s">
        <v>196</v>
      </c>
      <c r="D5746" s="53" t="s">
        <v>4213</v>
      </c>
      <c r="E5746" s="53">
        <v>41.037700000000001</v>
      </c>
      <c r="F5746" s="53">
        <v>-6.1135450000000002</v>
      </c>
      <c r="G5746" s="54">
        <v>834.49059999999997</v>
      </c>
      <c r="H5746" s="53">
        <v>179</v>
      </c>
      <c r="I5746" s="53">
        <v>97</v>
      </c>
      <c r="J5746" s="53">
        <v>82</v>
      </c>
      <c r="K5746" s="52">
        <v>770</v>
      </c>
      <c r="L5746" s="52">
        <v>64.490599999999972</v>
      </c>
      <c r="M5746" s="55">
        <v>2</v>
      </c>
      <c r="N5746" s="61" t="s">
        <v>16</v>
      </c>
      <c r="P5746" s="66"/>
      <c r="Q5746" s="53"/>
      <c r="R5746" s="53"/>
      <c r="S5746" s="53"/>
      <c r="T5746" s="53"/>
      <c r="U5746" s="53"/>
      <c r="V5746" s="53"/>
      <c r="W5746" s="53"/>
    </row>
    <row r="5747" spans="2:23" s="52" customFormat="1" ht="13" x14ac:dyDescent="0.3">
      <c r="B5747" s="53" t="s">
        <v>2848</v>
      </c>
      <c r="C5747" s="53" t="s">
        <v>196</v>
      </c>
      <c r="D5747" s="53" t="s">
        <v>4214</v>
      </c>
      <c r="E5747" s="53">
        <v>41.162619999999997</v>
      </c>
      <c r="F5747" s="53">
        <v>-6.1845829999999999</v>
      </c>
      <c r="G5747" s="54">
        <v>771.22749999999996</v>
      </c>
      <c r="H5747" s="53">
        <v>397</v>
      </c>
      <c r="I5747" s="53">
        <v>229</v>
      </c>
      <c r="J5747" s="53">
        <v>168</v>
      </c>
      <c r="K5747" s="52">
        <v>770</v>
      </c>
      <c r="L5747" s="52">
        <v>1.2274999999999636</v>
      </c>
      <c r="M5747" s="55">
        <v>2</v>
      </c>
      <c r="N5747" s="61" t="s">
        <v>16</v>
      </c>
      <c r="P5747" s="66"/>
      <c r="Q5747" s="53"/>
      <c r="R5747" s="53"/>
      <c r="S5747" s="53"/>
      <c r="T5747" s="53"/>
      <c r="U5747" s="53"/>
      <c r="V5747" s="53"/>
      <c r="W5747" s="53"/>
    </row>
    <row r="5748" spans="2:23" s="52" customFormat="1" ht="13" x14ac:dyDescent="0.3">
      <c r="B5748" s="53" t="s">
        <v>2848</v>
      </c>
      <c r="C5748" s="53" t="s">
        <v>196</v>
      </c>
      <c r="D5748" s="53" t="s">
        <v>4215</v>
      </c>
      <c r="E5748" s="53">
        <v>40.338099999999997</v>
      </c>
      <c r="F5748" s="53">
        <v>-6.6402749999999999</v>
      </c>
      <c r="G5748" s="54">
        <v>850.79719999999998</v>
      </c>
      <c r="H5748" s="53">
        <v>259</v>
      </c>
      <c r="I5748" s="53">
        <v>143</v>
      </c>
      <c r="J5748" s="53">
        <v>116</v>
      </c>
      <c r="K5748" s="52">
        <v>770</v>
      </c>
      <c r="L5748" s="52">
        <v>80.797199999999975</v>
      </c>
      <c r="M5748" s="55">
        <v>2</v>
      </c>
      <c r="N5748" s="61" t="s">
        <v>16</v>
      </c>
      <c r="P5748" s="66"/>
      <c r="Q5748" s="53"/>
      <c r="R5748" s="53"/>
      <c r="S5748" s="53"/>
      <c r="T5748" s="53"/>
      <c r="U5748" s="53"/>
      <c r="V5748" s="53"/>
      <c r="W5748" s="53"/>
    </row>
    <row r="5749" spans="2:23" s="52" customFormat="1" ht="13" x14ac:dyDescent="0.3">
      <c r="B5749" s="53" t="s">
        <v>2848</v>
      </c>
      <c r="C5749" s="53" t="s">
        <v>196</v>
      </c>
      <c r="D5749" s="53" t="s">
        <v>4216</v>
      </c>
      <c r="E5749" s="53">
        <v>41.063899999999997</v>
      </c>
      <c r="F5749" s="53">
        <v>-5.526249</v>
      </c>
      <c r="G5749" s="54">
        <v>829.93380000000002</v>
      </c>
      <c r="H5749" s="53">
        <v>175</v>
      </c>
      <c r="I5749" s="53">
        <v>90</v>
      </c>
      <c r="J5749" s="53">
        <v>85</v>
      </c>
      <c r="K5749" s="52">
        <v>770</v>
      </c>
      <c r="L5749" s="52">
        <v>59.933800000000019</v>
      </c>
      <c r="M5749" s="55">
        <v>2</v>
      </c>
      <c r="N5749" s="61" t="s">
        <v>16</v>
      </c>
      <c r="P5749" s="66"/>
      <c r="Q5749" s="53"/>
      <c r="R5749" s="53"/>
      <c r="S5749" s="53"/>
      <c r="T5749" s="53"/>
      <c r="U5749" s="53"/>
      <c r="V5749" s="53"/>
      <c r="W5749" s="53"/>
    </row>
    <row r="5750" spans="2:23" s="52" customFormat="1" ht="13" x14ac:dyDescent="0.3">
      <c r="B5750" s="53" t="s">
        <v>2848</v>
      </c>
      <c r="C5750" s="53" t="s">
        <v>196</v>
      </c>
      <c r="D5750" s="53" t="s">
        <v>4217</v>
      </c>
      <c r="E5750" s="53">
        <v>40.876049999999999</v>
      </c>
      <c r="F5750" s="53">
        <v>-6.4676200000000001</v>
      </c>
      <c r="G5750" s="54">
        <v>741.9375</v>
      </c>
      <c r="H5750" s="53">
        <v>939</v>
      </c>
      <c r="I5750" s="53">
        <v>472</v>
      </c>
      <c r="J5750" s="53">
        <v>467</v>
      </c>
      <c r="K5750" s="52">
        <v>770</v>
      </c>
      <c r="L5750" s="52">
        <v>-28.0625</v>
      </c>
      <c r="M5750" s="55">
        <v>2</v>
      </c>
      <c r="N5750" s="61" t="s">
        <v>16</v>
      </c>
      <c r="P5750" s="66"/>
      <c r="Q5750" s="53"/>
      <c r="R5750" s="53"/>
      <c r="S5750" s="53"/>
      <c r="T5750" s="53"/>
      <c r="U5750" s="53"/>
      <c r="V5750" s="53"/>
      <c r="W5750" s="53"/>
    </row>
    <row r="5751" spans="2:23" s="52" customFormat="1" ht="13" x14ac:dyDescent="0.3">
      <c r="B5751" s="53" t="s">
        <v>2848</v>
      </c>
      <c r="C5751" s="53" t="s">
        <v>196</v>
      </c>
      <c r="D5751" s="53" t="s">
        <v>4218</v>
      </c>
      <c r="E5751" s="53">
        <v>40.994500000000002</v>
      </c>
      <c r="F5751" s="53">
        <v>-5.3746720000000003</v>
      </c>
      <c r="G5751" s="54">
        <v>818.56659999999999</v>
      </c>
      <c r="H5751" s="53">
        <v>1442</v>
      </c>
      <c r="I5751" s="53">
        <v>731</v>
      </c>
      <c r="J5751" s="53">
        <v>711</v>
      </c>
      <c r="K5751" s="52">
        <v>770</v>
      </c>
      <c r="L5751" s="52">
        <v>48.566599999999994</v>
      </c>
      <c r="M5751" s="55">
        <v>2</v>
      </c>
      <c r="N5751" s="61" t="s">
        <v>16</v>
      </c>
      <c r="P5751" s="66"/>
      <c r="Q5751" s="53"/>
      <c r="R5751" s="53"/>
      <c r="S5751" s="53"/>
      <c r="T5751" s="53"/>
      <c r="U5751" s="53"/>
      <c r="V5751" s="53"/>
      <c r="W5751" s="53"/>
    </row>
    <row r="5752" spans="2:23" s="52" customFormat="1" ht="13" x14ac:dyDescent="0.3">
      <c r="B5752" s="53" t="s">
        <v>2848</v>
      </c>
      <c r="C5752" s="53" t="s">
        <v>196</v>
      </c>
      <c r="D5752" s="53" t="s">
        <v>4219</v>
      </c>
      <c r="E5752" s="53">
        <v>41.007689999999997</v>
      </c>
      <c r="F5752" s="53">
        <v>-5.3946050000000003</v>
      </c>
      <c r="G5752" s="54">
        <v>824.91409999999996</v>
      </c>
      <c r="H5752" s="53">
        <v>954</v>
      </c>
      <c r="I5752" s="53">
        <v>490</v>
      </c>
      <c r="J5752" s="53">
        <v>464</v>
      </c>
      <c r="K5752" s="52">
        <v>770</v>
      </c>
      <c r="L5752" s="52">
        <v>54.914099999999962</v>
      </c>
      <c r="M5752" s="55">
        <v>2</v>
      </c>
      <c r="N5752" s="61" t="s">
        <v>16</v>
      </c>
      <c r="P5752" s="66"/>
      <c r="Q5752" s="53"/>
      <c r="R5752" s="53"/>
      <c r="S5752" s="53"/>
      <c r="T5752" s="53"/>
      <c r="U5752" s="53"/>
      <c r="V5752" s="53"/>
      <c r="W5752" s="53"/>
    </row>
    <row r="5753" spans="2:23" s="52" customFormat="1" ht="13" x14ac:dyDescent="0.3">
      <c r="B5753" s="53" t="s">
        <v>2848</v>
      </c>
      <c r="C5753" s="53" t="s">
        <v>196</v>
      </c>
      <c r="D5753" s="53" t="s">
        <v>4220</v>
      </c>
      <c r="E5753" s="53">
        <v>41.103009999999998</v>
      </c>
      <c r="F5753" s="53">
        <v>-6.7185170000000003</v>
      </c>
      <c r="G5753" s="54">
        <v>582.20140000000004</v>
      </c>
      <c r="H5753" s="53">
        <v>493</v>
      </c>
      <c r="I5753" s="53">
        <v>244</v>
      </c>
      <c r="J5753" s="53">
        <v>249</v>
      </c>
      <c r="K5753" s="52">
        <v>770</v>
      </c>
      <c r="L5753" s="52">
        <v>-187.79859999999996</v>
      </c>
      <c r="M5753" s="55">
        <v>2</v>
      </c>
      <c r="N5753" s="61" t="s">
        <v>16</v>
      </c>
      <c r="P5753" s="66"/>
      <c r="Q5753" s="53"/>
      <c r="R5753" s="53"/>
      <c r="S5753" s="53"/>
      <c r="T5753" s="53"/>
      <c r="U5753" s="53"/>
      <c r="V5753" s="53"/>
      <c r="W5753" s="53"/>
    </row>
    <row r="5754" spans="2:23" s="52" customFormat="1" ht="13" x14ac:dyDescent="0.3">
      <c r="B5754" s="53" t="s">
        <v>2848</v>
      </c>
      <c r="C5754" s="53" t="s">
        <v>196</v>
      </c>
      <c r="D5754" s="53" t="s">
        <v>4221</v>
      </c>
      <c r="E5754" s="53">
        <v>41.008879999999998</v>
      </c>
      <c r="F5754" s="53">
        <v>-6.4383800000000004</v>
      </c>
      <c r="G5754" s="54">
        <v>763.29989999999998</v>
      </c>
      <c r="H5754" s="53">
        <v>2887</v>
      </c>
      <c r="I5754" s="53">
        <v>1437</v>
      </c>
      <c r="J5754" s="53">
        <v>1450</v>
      </c>
      <c r="K5754" s="52">
        <v>770</v>
      </c>
      <c r="L5754" s="52">
        <v>-6.7001000000000204</v>
      </c>
      <c r="M5754" s="55">
        <v>2</v>
      </c>
      <c r="N5754" s="61" t="s">
        <v>16</v>
      </c>
      <c r="P5754" s="66"/>
      <c r="Q5754" s="53"/>
      <c r="R5754" s="53"/>
      <c r="S5754" s="53"/>
      <c r="T5754" s="53"/>
      <c r="U5754" s="53"/>
      <c r="V5754" s="53"/>
      <c r="W5754" s="53"/>
    </row>
    <row r="5755" spans="2:23" s="52" customFormat="1" ht="13" x14ac:dyDescent="0.3">
      <c r="B5755" s="53" t="s">
        <v>2848</v>
      </c>
      <c r="C5755" s="53" t="s">
        <v>196</v>
      </c>
      <c r="D5755" s="53" t="s">
        <v>4222</v>
      </c>
      <c r="E5755" s="53">
        <v>40.959560000000003</v>
      </c>
      <c r="F5755" s="53">
        <v>-6.4885219999999997</v>
      </c>
      <c r="G5755" s="54">
        <v>721.68140000000005</v>
      </c>
      <c r="H5755" s="53">
        <v>305</v>
      </c>
      <c r="I5755" s="53">
        <v>157</v>
      </c>
      <c r="J5755" s="53">
        <v>148</v>
      </c>
      <c r="K5755" s="52">
        <v>770</v>
      </c>
      <c r="L5755" s="52">
        <v>-48.318599999999947</v>
      </c>
      <c r="M5755" s="55">
        <v>2</v>
      </c>
      <c r="N5755" s="61" t="s">
        <v>16</v>
      </c>
      <c r="P5755" s="66"/>
      <c r="Q5755" s="53"/>
      <c r="R5755" s="53"/>
      <c r="S5755" s="53"/>
      <c r="T5755" s="53"/>
      <c r="U5755" s="53"/>
      <c r="V5755" s="53"/>
      <c r="W5755" s="53"/>
    </row>
    <row r="5756" spans="2:23" s="52" customFormat="1" ht="13" x14ac:dyDescent="0.3">
      <c r="B5756" s="53" t="s">
        <v>2848</v>
      </c>
      <c r="C5756" s="53" t="s">
        <v>196</v>
      </c>
      <c r="D5756" s="53" t="s">
        <v>4223</v>
      </c>
      <c r="E5756" s="53">
        <v>40.518369999999997</v>
      </c>
      <c r="F5756" s="53">
        <v>-6.4539929999999996</v>
      </c>
      <c r="G5756" s="54">
        <v>777.2296</v>
      </c>
      <c r="H5756" s="53">
        <v>125</v>
      </c>
      <c r="I5756" s="53">
        <v>68</v>
      </c>
      <c r="J5756" s="53">
        <v>57</v>
      </c>
      <c r="K5756" s="52">
        <v>770</v>
      </c>
      <c r="L5756" s="52">
        <v>7.2296000000000049</v>
      </c>
      <c r="M5756" s="55">
        <v>2</v>
      </c>
      <c r="N5756" s="61" t="s">
        <v>16</v>
      </c>
      <c r="P5756" s="66"/>
      <c r="Q5756" s="53"/>
      <c r="R5756" s="53"/>
      <c r="S5756" s="53"/>
      <c r="T5756" s="53"/>
      <c r="U5756" s="53"/>
      <c r="V5756" s="53"/>
      <c r="W5756" s="53"/>
    </row>
    <row r="5757" spans="2:23" s="52" customFormat="1" ht="13" x14ac:dyDescent="0.3">
      <c r="B5757" s="53" t="s">
        <v>2848</v>
      </c>
      <c r="C5757" s="53" t="s">
        <v>196</v>
      </c>
      <c r="D5757" s="53" t="s">
        <v>4224</v>
      </c>
      <c r="E5757" s="53">
        <v>41.148240000000001</v>
      </c>
      <c r="F5757" s="53">
        <v>-5.830114</v>
      </c>
      <c r="G5757" s="54">
        <v>813.78629999999998</v>
      </c>
      <c r="H5757" s="53">
        <v>181</v>
      </c>
      <c r="I5757" s="53">
        <v>102</v>
      </c>
      <c r="J5757" s="53">
        <v>79</v>
      </c>
      <c r="K5757" s="52">
        <v>770</v>
      </c>
      <c r="L5757" s="52">
        <v>43.786299999999983</v>
      </c>
      <c r="M5757" s="55">
        <v>2</v>
      </c>
      <c r="N5757" s="61" t="s">
        <v>16</v>
      </c>
      <c r="P5757" s="66"/>
      <c r="Q5757" s="53"/>
      <c r="R5757" s="53"/>
      <c r="S5757" s="53"/>
      <c r="T5757" s="53"/>
      <c r="U5757" s="53"/>
      <c r="V5757" s="53"/>
      <c r="W5757" s="53"/>
    </row>
    <row r="5758" spans="2:23" s="52" customFormat="1" ht="13" x14ac:dyDescent="0.3">
      <c r="B5758" s="53" t="s">
        <v>2848</v>
      </c>
      <c r="C5758" s="53" t="s">
        <v>196</v>
      </c>
      <c r="D5758" s="53" t="s">
        <v>4225</v>
      </c>
      <c r="E5758" s="53">
        <v>41.038870000000003</v>
      </c>
      <c r="F5758" s="53">
        <v>-5.8442889999999998</v>
      </c>
      <c r="G5758" s="54">
        <v>783.17650000000003</v>
      </c>
      <c r="H5758" s="53">
        <v>69</v>
      </c>
      <c r="I5758" s="53">
        <v>35</v>
      </c>
      <c r="J5758" s="53">
        <v>34</v>
      </c>
      <c r="K5758" s="52">
        <v>770</v>
      </c>
      <c r="L5758" s="52">
        <v>13.176500000000033</v>
      </c>
      <c r="M5758" s="55">
        <v>2</v>
      </c>
      <c r="N5758" s="61" t="s">
        <v>16</v>
      </c>
      <c r="P5758" s="66"/>
      <c r="Q5758" s="53"/>
      <c r="R5758" s="53"/>
      <c r="S5758" s="53"/>
      <c r="T5758" s="53"/>
      <c r="U5758" s="53"/>
      <c r="V5758" s="53"/>
      <c r="W5758" s="53"/>
    </row>
    <row r="5759" spans="2:23" s="52" customFormat="1" ht="13" x14ac:dyDescent="0.3">
      <c r="B5759" s="53" t="s">
        <v>2848</v>
      </c>
      <c r="C5759" s="53" t="s">
        <v>196</v>
      </c>
      <c r="D5759" s="53" t="s">
        <v>4226</v>
      </c>
      <c r="E5759" s="53">
        <v>41.16283</v>
      </c>
      <c r="F5759" s="53">
        <v>-6.6275719999999998</v>
      </c>
      <c r="G5759" s="54">
        <v>702.66899999999998</v>
      </c>
      <c r="H5759" s="53">
        <v>157</v>
      </c>
      <c r="I5759" s="53">
        <v>89</v>
      </c>
      <c r="J5759" s="53">
        <v>68</v>
      </c>
      <c r="K5759" s="52">
        <v>770</v>
      </c>
      <c r="L5759" s="52">
        <v>-67.331000000000017</v>
      </c>
      <c r="M5759" s="55">
        <v>2</v>
      </c>
      <c r="N5759" s="61" t="s">
        <v>16</v>
      </c>
      <c r="P5759" s="66"/>
      <c r="Q5759" s="53"/>
      <c r="R5759" s="53"/>
      <c r="S5759" s="53"/>
      <c r="T5759" s="53"/>
      <c r="U5759" s="53"/>
      <c r="V5759" s="53"/>
      <c r="W5759" s="53"/>
    </row>
    <row r="5760" spans="2:23" s="52" customFormat="1" ht="13" x14ac:dyDescent="0.3">
      <c r="B5760" s="53" t="s">
        <v>2848</v>
      </c>
      <c r="C5760" s="53" t="s">
        <v>196</v>
      </c>
      <c r="D5760" s="53" t="s">
        <v>4227</v>
      </c>
      <c r="E5760" s="53">
        <v>41.014290000000003</v>
      </c>
      <c r="F5760" s="53">
        <v>-5.1972370000000003</v>
      </c>
      <c r="G5760" s="54">
        <v>830.35440000000006</v>
      </c>
      <c r="H5760" s="53">
        <v>232</v>
      </c>
      <c r="I5760" s="53">
        <v>124</v>
      </c>
      <c r="J5760" s="53">
        <v>108</v>
      </c>
      <c r="K5760" s="52">
        <v>770</v>
      </c>
      <c r="L5760" s="52">
        <v>60.354400000000055</v>
      </c>
      <c r="M5760" s="55">
        <v>2</v>
      </c>
      <c r="N5760" s="61" t="s">
        <v>16</v>
      </c>
      <c r="P5760" s="66"/>
      <c r="Q5760" s="53"/>
      <c r="R5760" s="53"/>
      <c r="S5760" s="53"/>
      <c r="T5760" s="53"/>
      <c r="U5760" s="53"/>
      <c r="V5760" s="53"/>
      <c r="W5760" s="53"/>
    </row>
    <row r="5761" spans="2:23" s="52" customFormat="1" ht="13" x14ac:dyDescent="0.3">
      <c r="B5761" s="53" t="s">
        <v>1742</v>
      </c>
      <c r="C5761" s="53" t="s">
        <v>1777</v>
      </c>
      <c r="D5761" s="53" t="s">
        <v>1778</v>
      </c>
      <c r="E5761" s="53">
        <v>28.121849999999998</v>
      </c>
      <c r="F5761" s="53">
        <v>-16.724640000000001</v>
      </c>
      <c r="G5761" s="54">
        <v>288.93920000000003</v>
      </c>
      <c r="H5761" s="53">
        <v>43204</v>
      </c>
      <c r="I5761" s="53">
        <v>22277</v>
      </c>
      <c r="J5761" s="53">
        <v>20927</v>
      </c>
      <c r="K5761" s="52">
        <v>0</v>
      </c>
      <c r="L5761" s="52">
        <v>288.93920000000003</v>
      </c>
      <c r="M5761" s="55">
        <v>4</v>
      </c>
      <c r="N5761" s="61" t="s">
        <v>10</v>
      </c>
      <c r="P5761" s="66"/>
      <c r="Q5761" s="53"/>
      <c r="R5761" s="53"/>
      <c r="S5761" s="53"/>
      <c r="T5761" s="53"/>
      <c r="U5761" s="53"/>
      <c r="V5761" s="53"/>
      <c r="W5761" s="53"/>
    </row>
    <row r="5762" spans="2:23" s="52" customFormat="1" ht="13" x14ac:dyDescent="0.3">
      <c r="B5762" s="53" t="s">
        <v>1742</v>
      </c>
      <c r="C5762" s="53" t="s">
        <v>1777</v>
      </c>
      <c r="D5762" s="53" t="s">
        <v>1779</v>
      </c>
      <c r="E5762" s="53">
        <v>28.186720000000001</v>
      </c>
      <c r="F5762" s="53">
        <v>-17.195910000000001</v>
      </c>
      <c r="G5762" s="54">
        <v>199.3272</v>
      </c>
      <c r="H5762" s="53">
        <v>1200</v>
      </c>
      <c r="I5762" s="53">
        <v>599</v>
      </c>
      <c r="J5762" s="53">
        <v>601</v>
      </c>
      <c r="K5762" s="52">
        <v>0</v>
      </c>
      <c r="L5762" s="52">
        <v>199.3272</v>
      </c>
      <c r="M5762" s="55">
        <v>2</v>
      </c>
      <c r="N5762" s="61" t="s">
        <v>10</v>
      </c>
      <c r="P5762" s="66"/>
      <c r="Q5762" s="53"/>
      <c r="R5762" s="53"/>
      <c r="S5762" s="53"/>
      <c r="T5762" s="53"/>
      <c r="U5762" s="53"/>
      <c r="V5762" s="53"/>
      <c r="W5762" s="53"/>
    </row>
    <row r="5763" spans="2:23" s="52" customFormat="1" ht="13" x14ac:dyDescent="0.3">
      <c r="B5763" s="53" t="s">
        <v>1742</v>
      </c>
      <c r="C5763" s="53" t="s">
        <v>1777</v>
      </c>
      <c r="D5763" s="53" t="s">
        <v>1780</v>
      </c>
      <c r="E5763" s="53">
        <v>28.062760000000001</v>
      </c>
      <c r="F5763" s="53">
        <v>-17.23902</v>
      </c>
      <c r="G5763" s="54">
        <v>821.52160000000003</v>
      </c>
      <c r="H5763" s="53">
        <v>2110</v>
      </c>
      <c r="I5763" s="53">
        <v>1141</v>
      </c>
      <c r="J5763" s="53">
        <v>969</v>
      </c>
      <c r="K5763" s="52">
        <v>0</v>
      </c>
      <c r="L5763" s="52">
        <v>821.52160000000003</v>
      </c>
      <c r="M5763" s="55">
        <v>7</v>
      </c>
      <c r="N5763" s="61" t="s">
        <v>14</v>
      </c>
      <c r="P5763" s="66"/>
      <c r="Q5763" s="53"/>
      <c r="R5763" s="53"/>
      <c r="S5763" s="53"/>
      <c r="T5763" s="53"/>
      <c r="U5763" s="53"/>
      <c r="V5763" s="53"/>
      <c r="W5763" s="53"/>
    </row>
    <row r="5764" spans="2:23" s="52" customFormat="1" ht="13" x14ac:dyDescent="0.3">
      <c r="B5764" s="53" t="s">
        <v>1742</v>
      </c>
      <c r="C5764" s="53" t="s">
        <v>1777</v>
      </c>
      <c r="D5764" s="53" t="s">
        <v>1781</v>
      </c>
      <c r="E5764" s="53">
        <v>28.340720000000001</v>
      </c>
      <c r="F5764" s="53">
        <v>-16.415120000000002</v>
      </c>
      <c r="G5764" s="54">
        <v>432.35140000000001</v>
      </c>
      <c r="H5764" s="53">
        <v>5502</v>
      </c>
      <c r="I5764" s="53">
        <v>2697</v>
      </c>
      <c r="J5764" s="53">
        <v>2805</v>
      </c>
      <c r="K5764" s="52">
        <v>0</v>
      </c>
      <c r="L5764" s="52">
        <v>432.35140000000001</v>
      </c>
      <c r="M5764" s="55">
        <v>5</v>
      </c>
      <c r="N5764" s="61" t="s">
        <v>10</v>
      </c>
      <c r="P5764" s="66"/>
      <c r="Q5764" s="53"/>
      <c r="R5764" s="53"/>
      <c r="S5764" s="53"/>
      <c r="T5764" s="53"/>
      <c r="U5764" s="53"/>
      <c r="V5764" s="53"/>
      <c r="W5764" s="53"/>
    </row>
    <row r="5765" spans="2:23" s="52" customFormat="1" ht="13" x14ac:dyDescent="0.3">
      <c r="B5765" s="53" t="s">
        <v>1742</v>
      </c>
      <c r="C5765" s="53" t="s">
        <v>1777</v>
      </c>
      <c r="D5765" s="53" t="s">
        <v>1782</v>
      </c>
      <c r="E5765" s="53">
        <v>28.177800000000001</v>
      </c>
      <c r="F5765" s="53">
        <v>-16.479410000000001</v>
      </c>
      <c r="G5765" s="54">
        <v>362.04160000000002</v>
      </c>
      <c r="H5765" s="53">
        <v>7850</v>
      </c>
      <c r="I5765" s="53">
        <v>4044</v>
      </c>
      <c r="J5765" s="53">
        <v>3806</v>
      </c>
      <c r="K5765" s="52">
        <v>0</v>
      </c>
      <c r="L5765" s="52">
        <v>362.04160000000002</v>
      </c>
      <c r="M5765" s="55">
        <v>4</v>
      </c>
      <c r="N5765" s="61" t="s">
        <v>10</v>
      </c>
      <c r="P5765" s="66"/>
      <c r="Q5765" s="53"/>
      <c r="R5765" s="53"/>
      <c r="S5765" s="53"/>
      <c r="T5765" s="53"/>
      <c r="U5765" s="53"/>
      <c r="V5765" s="53"/>
      <c r="W5765" s="53"/>
    </row>
    <row r="5766" spans="2:23" s="52" customFormat="1" ht="13" x14ac:dyDescent="0.3">
      <c r="B5766" s="53" t="s">
        <v>1742</v>
      </c>
      <c r="C5766" s="53" t="s">
        <v>1777</v>
      </c>
      <c r="D5766" s="53" t="s">
        <v>1783</v>
      </c>
      <c r="E5766" s="53">
        <v>28.100470000000001</v>
      </c>
      <c r="F5766" s="53">
        <v>-16.68066</v>
      </c>
      <c r="G5766" s="54">
        <v>630.8655</v>
      </c>
      <c r="H5766" s="53">
        <v>78614</v>
      </c>
      <c r="I5766" s="53">
        <v>40879</v>
      </c>
      <c r="J5766" s="53">
        <v>37735</v>
      </c>
      <c r="K5766" s="52">
        <v>0</v>
      </c>
      <c r="L5766" s="52">
        <v>630.8655</v>
      </c>
      <c r="M5766" s="55">
        <v>6</v>
      </c>
      <c r="N5766" s="61" t="s">
        <v>10</v>
      </c>
      <c r="P5766" s="66"/>
      <c r="Q5766" s="53"/>
      <c r="R5766" s="53"/>
      <c r="S5766" s="53"/>
      <c r="T5766" s="53"/>
      <c r="U5766" s="53"/>
      <c r="V5766" s="53"/>
      <c r="W5766" s="53"/>
    </row>
    <row r="5767" spans="2:23" s="52" customFormat="1" ht="13" x14ac:dyDescent="0.3">
      <c r="B5767" s="53" t="s">
        <v>1742</v>
      </c>
      <c r="C5767" s="53" t="s">
        <v>1777</v>
      </c>
      <c r="D5767" s="53" t="s">
        <v>1784</v>
      </c>
      <c r="E5767" s="53">
        <v>28.827349999999999</v>
      </c>
      <c r="F5767" s="53">
        <v>-17.803260000000002</v>
      </c>
      <c r="G5767" s="54">
        <v>560.69169999999997</v>
      </c>
      <c r="H5767" s="53">
        <v>2363</v>
      </c>
      <c r="I5767" s="53">
        <v>1195</v>
      </c>
      <c r="J5767" s="53">
        <v>1168</v>
      </c>
      <c r="K5767" s="52">
        <v>0</v>
      </c>
      <c r="L5767" s="52">
        <v>560.69169999999997</v>
      </c>
      <c r="M5767" s="55">
        <v>5</v>
      </c>
      <c r="N5767" s="61" t="s">
        <v>10</v>
      </c>
      <c r="P5767" s="66"/>
      <c r="Q5767" s="53"/>
      <c r="R5767" s="53"/>
      <c r="S5767" s="53"/>
      <c r="T5767" s="53"/>
      <c r="U5767" s="53"/>
      <c r="V5767" s="53"/>
      <c r="W5767" s="53"/>
    </row>
    <row r="5768" spans="2:23" s="52" customFormat="1" ht="13" x14ac:dyDescent="0.3">
      <c r="B5768" s="53" t="s">
        <v>1742</v>
      </c>
      <c r="C5768" s="53" t="s">
        <v>1777</v>
      </c>
      <c r="D5768" s="53" t="s">
        <v>1785</v>
      </c>
      <c r="E5768" s="53">
        <v>28.659050000000001</v>
      </c>
      <c r="F5768" s="53">
        <v>-17.79119</v>
      </c>
      <c r="G5768" s="54">
        <v>370.97609999999997</v>
      </c>
      <c r="H5768" s="53">
        <v>7337</v>
      </c>
      <c r="I5768" s="53">
        <v>3636</v>
      </c>
      <c r="J5768" s="53">
        <v>3701</v>
      </c>
      <c r="K5768" s="52">
        <v>0</v>
      </c>
      <c r="L5768" s="52">
        <v>370.97609999999997</v>
      </c>
      <c r="M5768" s="55">
        <v>4</v>
      </c>
      <c r="N5768" s="61" t="s">
        <v>10</v>
      </c>
      <c r="P5768" s="66"/>
      <c r="Q5768" s="53"/>
      <c r="R5768" s="53"/>
      <c r="S5768" s="53"/>
      <c r="T5768" s="53"/>
      <c r="U5768" s="53"/>
      <c r="V5768" s="53"/>
      <c r="W5768" s="53"/>
    </row>
    <row r="5769" spans="2:23" s="52" customFormat="1" ht="13" x14ac:dyDescent="0.3">
      <c r="B5769" s="53" t="s">
        <v>1742</v>
      </c>
      <c r="C5769" s="53" t="s">
        <v>1777</v>
      </c>
      <c r="D5769" s="53" t="s">
        <v>1786</v>
      </c>
      <c r="E5769" s="53">
        <v>28.630369999999999</v>
      </c>
      <c r="F5769" s="53">
        <v>-17.79027</v>
      </c>
      <c r="G5769" s="54">
        <v>539.20669999999996</v>
      </c>
      <c r="H5769" s="53">
        <v>5115</v>
      </c>
      <c r="I5769" s="53">
        <v>2619</v>
      </c>
      <c r="J5769" s="53">
        <v>2496</v>
      </c>
      <c r="K5769" s="52">
        <v>0</v>
      </c>
      <c r="L5769" s="52">
        <v>539.20669999999996</v>
      </c>
      <c r="M5769" s="55">
        <v>5</v>
      </c>
      <c r="N5769" s="61" t="s">
        <v>10</v>
      </c>
      <c r="P5769" s="66"/>
      <c r="Q5769" s="53"/>
      <c r="R5769" s="53"/>
      <c r="S5769" s="53"/>
      <c r="T5769" s="53"/>
      <c r="U5769" s="53"/>
      <c r="V5769" s="53"/>
      <c r="W5769" s="53"/>
    </row>
    <row r="5770" spans="2:23" s="52" customFormat="1" ht="13" x14ac:dyDescent="0.3">
      <c r="B5770" s="53" t="s">
        <v>1742</v>
      </c>
      <c r="C5770" s="53" t="s">
        <v>1777</v>
      </c>
      <c r="D5770" s="53" t="s">
        <v>1787</v>
      </c>
      <c r="E5770" s="53">
        <v>28.370290000000001</v>
      </c>
      <c r="F5770" s="53">
        <v>-16.850239999999999</v>
      </c>
      <c r="G5770" s="54">
        <v>127.8591</v>
      </c>
      <c r="H5770" s="53">
        <v>5194</v>
      </c>
      <c r="I5770" s="53">
        <v>2662</v>
      </c>
      <c r="J5770" s="53">
        <v>2532</v>
      </c>
      <c r="K5770" s="52">
        <v>0</v>
      </c>
      <c r="L5770" s="52">
        <v>127.8591</v>
      </c>
      <c r="M5770" s="55">
        <v>2</v>
      </c>
      <c r="N5770" s="61" t="s">
        <v>10</v>
      </c>
      <c r="P5770" s="66"/>
      <c r="Q5770" s="53"/>
      <c r="R5770" s="53"/>
      <c r="S5770" s="53"/>
      <c r="T5770" s="53"/>
      <c r="U5770" s="53"/>
      <c r="V5770" s="53"/>
      <c r="W5770" s="53"/>
    </row>
    <row r="5771" spans="2:23" s="52" customFormat="1" ht="13" x14ac:dyDescent="0.3">
      <c r="B5771" s="53" t="s">
        <v>1742</v>
      </c>
      <c r="C5771" s="53" t="s">
        <v>1777</v>
      </c>
      <c r="D5771" s="53" t="s">
        <v>1788</v>
      </c>
      <c r="E5771" s="53">
        <v>28.35276</v>
      </c>
      <c r="F5771" s="53">
        <v>-16.37013</v>
      </c>
      <c r="G5771" s="54">
        <v>10</v>
      </c>
      <c r="H5771" s="53">
        <v>24319</v>
      </c>
      <c r="I5771" s="53">
        <v>11964</v>
      </c>
      <c r="J5771" s="53">
        <v>12355</v>
      </c>
      <c r="K5771" s="52">
        <v>0</v>
      </c>
      <c r="L5771" s="52">
        <v>10</v>
      </c>
      <c r="M5771" s="55">
        <v>2</v>
      </c>
      <c r="N5771" s="61" t="s">
        <v>10</v>
      </c>
      <c r="P5771" s="66"/>
      <c r="Q5771" s="53"/>
      <c r="R5771" s="53"/>
      <c r="S5771" s="53"/>
      <c r="T5771" s="53"/>
      <c r="U5771" s="53"/>
      <c r="V5771" s="53"/>
      <c r="W5771" s="53"/>
    </row>
    <row r="5772" spans="2:23" s="52" customFormat="1" ht="13" x14ac:dyDescent="0.3">
      <c r="B5772" s="53" t="s">
        <v>1742</v>
      </c>
      <c r="C5772" s="53" t="s">
        <v>1777</v>
      </c>
      <c r="D5772" s="53" t="s">
        <v>1789</v>
      </c>
      <c r="E5772" s="53">
        <v>28.23996</v>
      </c>
      <c r="F5772" s="53">
        <v>-16.439820000000001</v>
      </c>
      <c r="G5772" s="54">
        <v>482.86130000000003</v>
      </c>
      <c r="H5772" s="53">
        <v>2774</v>
      </c>
      <c r="I5772" s="53">
        <v>1408</v>
      </c>
      <c r="J5772" s="53">
        <v>1366</v>
      </c>
      <c r="K5772" s="52">
        <v>0</v>
      </c>
      <c r="L5772" s="52">
        <v>482.86130000000003</v>
      </c>
      <c r="M5772" s="55">
        <v>5</v>
      </c>
      <c r="N5772" s="61" t="s">
        <v>10</v>
      </c>
      <c r="P5772" s="66"/>
      <c r="Q5772" s="53"/>
      <c r="R5772" s="53"/>
      <c r="S5772" s="53"/>
      <c r="T5772" s="53"/>
      <c r="U5772" s="53"/>
      <c r="V5772" s="53"/>
      <c r="W5772" s="53"/>
    </row>
    <row r="5773" spans="2:23" s="52" customFormat="1" ht="13" x14ac:dyDescent="0.3">
      <c r="B5773" s="53" t="s">
        <v>1742</v>
      </c>
      <c r="C5773" s="53" t="s">
        <v>1777</v>
      </c>
      <c r="D5773" s="53" t="s">
        <v>1790</v>
      </c>
      <c r="E5773" s="53">
        <v>27.753789999999999</v>
      </c>
      <c r="F5773" s="53">
        <v>-18.003640000000001</v>
      </c>
      <c r="G5773" s="54">
        <v>339.04629999999997</v>
      </c>
      <c r="H5773" s="53">
        <v>4009</v>
      </c>
      <c r="I5773" s="53">
        <v>2039</v>
      </c>
      <c r="J5773" s="53">
        <v>1970</v>
      </c>
      <c r="K5773" s="52">
        <v>0</v>
      </c>
      <c r="L5773" s="52">
        <v>339.04629999999997</v>
      </c>
      <c r="M5773" s="55">
        <v>4</v>
      </c>
      <c r="N5773" s="61" t="s">
        <v>10</v>
      </c>
      <c r="P5773" s="66"/>
      <c r="Q5773" s="53"/>
      <c r="R5773" s="53"/>
      <c r="S5773" s="53"/>
      <c r="T5773" s="53"/>
      <c r="U5773" s="53"/>
      <c r="V5773" s="53"/>
      <c r="W5773" s="53"/>
    </row>
    <row r="5774" spans="2:23" s="52" customFormat="1" ht="13" x14ac:dyDescent="0.3">
      <c r="B5774" s="53" t="s">
        <v>1742</v>
      </c>
      <c r="C5774" s="53" t="s">
        <v>1777</v>
      </c>
      <c r="D5774" s="53" t="s">
        <v>1791</v>
      </c>
      <c r="E5774" s="53">
        <v>28.488499999999998</v>
      </c>
      <c r="F5774" s="53">
        <v>-17.849419999999999</v>
      </c>
      <c r="G5774" s="54">
        <v>604.72739999999999</v>
      </c>
      <c r="H5774" s="53">
        <v>1935</v>
      </c>
      <c r="I5774" s="53">
        <v>981</v>
      </c>
      <c r="J5774" s="53">
        <v>954</v>
      </c>
      <c r="K5774" s="52">
        <v>0</v>
      </c>
      <c r="L5774" s="52">
        <v>604.72739999999999</v>
      </c>
      <c r="M5774" s="55">
        <v>6</v>
      </c>
      <c r="N5774" s="61" t="s">
        <v>10</v>
      </c>
      <c r="P5774" s="66"/>
      <c r="Q5774" s="53"/>
      <c r="R5774" s="53"/>
      <c r="S5774" s="53"/>
      <c r="T5774" s="53"/>
      <c r="U5774" s="53"/>
      <c r="V5774" s="53"/>
      <c r="W5774" s="53"/>
    </row>
    <row r="5775" spans="2:23" s="52" customFormat="1" ht="13" x14ac:dyDescent="0.3">
      <c r="B5775" s="53" t="s">
        <v>1742</v>
      </c>
      <c r="C5775" s="53" t="s">
        <v>1777</v>
      </c>
      <c r="D5775" s="53" t="s">
        <v>1792</v>
      </c>
      <c r="E5775" s="53">
        <v>28.372170000000001</v>
      </c>
      <c r="F5775" s="53">
        <v>-16.76521</v>
      </c>
      <c r="G5775" s="54">
        <v>11.524240000000001</v>
      </c>
      <c r="H5775" s="53">
        <v>5416</v>
      </c>
      <c r="I5775" s="53">
        <v>2713</v>
      </c>
      <c r="J5775" s="53">
        <v>2703</v>
      </c>
      <c r="K5775" s="52">
        <v>0</v>
      </c>
      <c r="L5775" s="52">
        <v>11.524240000000001</v>
      </c>
      <c r="M5775" s="55">
        <v>2</v>
      </c>
      <c r="N5775" s="61" t="s">
        <v>10</v>
      </c>
      <c r="P5775" s="66"/>
      <c r="Q5775" s="53"/>
      <c r="R5775" s="53"/>
      <c r="S5775" s="53"/>
      <c r="T5775" s="53"/>
      <c r="U5775" s="53"/>
      <c r="V5775" s="53"/>
      <c r="W5775" s="53"/>
    </row>
    <row r="5776" spans="2:23" s="52" customFormat="1" ht="13" x14ac:dyDescent="0.3">
      <c r="B5776" s="53" t="s">
        <v>1742</v>
      </c>
      <c r="C5776" s="53" t="s">
        <v>1777</v>
      </c>
      <c r="D5776" s="53" t="s">
        <v>1793</v>
      </c>
      <c r="E5776" s="53">
        <v>28.816669999999998</v>
      </c>
      <c r="F5776" s="53">
        <v>-17.91667</v>
      </c>
      <c r="G5776" s="54">
        <v>899.61159999999995</v>
      </c>
      <c r="H5776" s="53">
        <v>1804</v>
      </c>
      <c r="I5776" s="53">
        <v>932</v>
      </c>
      <c r="J5776" s="53">
        <v>872</v>
      </c>
      <c r="K5776" s="52">
        <v>0</v>
      </c>
      <c r="L5776" s="52">
        <v>899.61159999999995</v>
      </c>
      <c r="M5776" s="55">
        <v>7</v>
      </c>
      <c r="N5776" s="61" t="s">
        <v>14</v>
      </c>
      <c r="P5776" s="66"/>
      <c r="Q5776" s="53"/>
      <c r="R5776" s="53"/>
      <c r="S5776" s="53"/>
      <c r="T5776" s="53"/>
      <c r="U5776" s="53"/>
      <c r="V5776" s="53"/>
      <c r="W5776" s="53"/>
    </row>
    <row r="5777" spans="2:23" s="52" customFormat="1" ht="13" x14ac:dyDescent="0.3">
      <c r="B5777" s="53" t="s">
        <v>1742</v>
      </c>
      <c r="C5777" s="53" t="s">
        <v>1777</v>
      </c>
      <c r="D5777" s="53" t="s">
        <v>1794</v>
      </c>
      <c r="E5777" s="53">
        <v>28.120180000000001</v>
      </c>
      <c r="F5777" s="53">
        <v>-16.576910000000002</v>
      </c>
      <c r="G5777" s="54">
        <v>647.0933</v>
      </c>
      <c r="H5777" s="53">
        <v>39993</v>
      </c>
      <c r="I5777" s="53">
        <v>20540</v>
      </c>
      <c r="J5777" s="53">
        <v>19453</v>
      </c>
      <c r="K5777" s="52">
        <v>0</v>
      </c>
      <c r="L5777" s="52">
        <v>647.0933</v>
      </c>
      <c r="M5777" s="55">
        <v>6</v>
      </c>
      <c r="N5777" s="61" t="s">
        <v>10</v>
      </c>
      <c r="P5777" s="66"/>
      <c r="Q5777" s="53"/>
      <c r="R5777" s="53"/>
      <c r="S5777" s="53"/>
      <c r="T5777" s="53"/>
      <c r="U5777" s="53"/>
      <c r="V5777" s="53"/>
      <c r="W5777" s="53"/>
    </row>
    <row r="5778" spans="2:23" s="52" customFormat="1" ht="13" x14ac:dyDescent="0.3">
      <c r="B5778" s="53" t="s">
        <v>1742</v>
      </c>
      <c r="C5778" s="53" t="s">
        <v>1777</v>
      </c>
      <c r="D5778" s="53" t="s">
        <v>1795</v>
      </c>
      <c r="E5778" s="53">
        <v>28.374359999999999</v>
      </c>
      <c r="F5778" s="53">
        <v>-16.652560000000001</v>
      </c>
      <c r="G5778" s="54">
        <v>483.86959999999999</v>
      </c>
      <c r="H5778" s="53">
        <v>5487</v>
      </c>
      <c r="I5778" s="53">
        <v>2696</v>
      </c>
      <c r="J5778" s="53">
        <v>2791</v>
      </c>
      <c r="K5778" s="52">
        <v>0</v>
      </c>
      <c r="L5778" s="52">
        <v>483.86959999999999</v>
      </c>
      <c r="M5778" s="55">
        <v>5</v>
      </c>
      <c r="N5778" s="61" t="s">
        <v>10</v>
      </c>
      <c r="P5778" s="66"/>
      <c r="Q5778" s="53"/>
      <c r="R5778" s="53"/>
      <c r="S5778" s="53"/>
      <c r="T5778" s="53"/>
      <c r="U5778" s="53"/>
      <c r="V5778" s="53"/>
      <c r="W5778" s="53"/>
    </row>
    <row r="5779" spans="2:23" s="52" customFormat="1" ht="13" x14ac:dyDescent="0.3">
      <c r="B5779" s="53" t="s">
        <v>1742</v>
      </c>
      <c r="C5779" s="53" t="s">
        <v>1777</v>
      </c>
      <c r="D5779" s="53" t="s">
        <v>1796</v>
      </c>
      <c r="E5779" s="53">
        <v>28.209949999999999</v>
      </c>
      <c r="F5779" s="53">
        <v>-16.779</v>
      </c>
      <c r="G5779" s="54">
        <v>590.0607</v>
      </c>
      <c r="H5779" s="53">
        <v>20536</v>
      </c>
      <c r="I5779" s="53">
        <v>10396</v>
      </c>
      <c r="J5779" s="53">
        <v>10140</v>
      </c>
      <c r="K5779" s="52">
        <v>0</v>
      </c>
      <c r="L5779" s="52">
        <v>590.0607</v>
      </c>
      <c r="M5779" s="55">
        <v>5</v>
      </c>
      <c r="N5779" s="61" t="s">
        <v>10</v>
      </c>
      <c r="P5779" s="66"/>
      <c r="Q5779" s="53"/>
      <c r="R5779" s="53"/>
      <c r="S5779" s="53"/>
      <c r="T5779" s="53"/>
      <c r="U5779" s="53"/>
      <c r="V5779" s="53"/>
      <c r="W5779" s="53"/>
    </row>
    <row r="5780" spans="2:23" s="52" customFormat="1" ht="13" x14ac:dyDescent="0.3">
      <c r="B5780" s="53" t="s">
        <v>1742</v>
      </c>
      <c r="C5780" s="53" t="s">
        <v>1777</v>
      </c>
      <c r="D5780" s="53" t="s">
        <v>1797</v>
      </c>
      <c r="E5780" s="53">
        <v>28.317229999999999</v>
      </c>
      <c r="F5780" s="53">
        <v>-16.413250000000001</v>
      </c>
      <c r="G5780" s="54">
        <v>307.13909999999998</v>
      </c>
      <c r="H5780" s="53">
        <v>17662</v>
      </c>
      <c r="I5780" s="53">
        <v>8702</v>
      </c>
      <c r="J5780" s="53">
        <v>8960</v>
      </c>
      <c r="K5780" s="52">
        <v>0</v>
      </c>
      <c r="L5780" s="52">
        <v>307.13909999999998</v>
      </c>
      <c r="M5780" s="55">
        <v>4</v>
      </c>
      <c r="N5780" s="61" t="s">
        <v>10</v>
      </c>
      <c r="P5780" s="66"/>
      <c r="Q5780" s="53"/>
      <c r="R5780" s="53"/>
      <c r="S5780" s="53"/>
      <c r="T5780" s="53"/>
      <c r="U5780" s="53"/>
      <c r="V5780" s="53"/>
      <c r="W5780" s="53"/>
    </row>
    <row r="5781" spans="2:23" s="52" customFormat="1" ht="13" x14ac:dyDescent="0.3">
      <c r="B5781" s="53" t="s">
        <v>1742</v>
      </c>
      <c r="C5781" s="53" t="s">
        <v>1777</v>
      </c>
      <c r="D5781" s="53" t="s">
        <v>1798</v>
      </c>
      <c r="E5781" s="53">
        <v>28.167249999999999</v>
      </c>
      <c r="F5781" s="53">
        <v>-17.192060000000001</v>
      </c>
      <c r="G5781" s="54">
        <v>127.14660000000001</v>
      </c>
      <c r="H5781" s="53">
        <v>2203</v>
      </c>
      <c r="I5781" s="53">
        <v>1106</v>
      </c>
      <c r="J5781" s="53">
        <v>1097</v>
      </c>
      <c r="K5781" s="52">
        <v>0</v>
      </c>
      <c r="L5781" s="52">
        <v>127.14660000000001</v>
      </c>
      <c r="M5781" s="55">
        <v>2</v>
      </c>
      <c r="N5781" s="61" t="s">
        <v>10</v>
      </c>
      <c r="P5781" s="66"/>
      <c r="Q5781" s="53"/>
      <c r="R5781" s="53"/>
      <c r="S5781" s="53"/>
      <c r="T5781" s="53"/>
      <c r="U5781" s="53"/>
      <c r="V5781" s="53"/>
      <c r="W5781" s="53"/>
    </row>
    <row r="5782" spans="2:23" s="52" customFormat="1" ht="13" x14ac:dyDescent="0.3">
      <c r="B5782" s="53" t="s">
        <v>1742</v>
      </c>
      <c r="C5782" s="53" t="s">
        <v>1777</v>
      </c>
      <c r="D5782" s="53" t="s">
        <v>1799</v>
      </c>
      <c r="E5782" s="53">
        <v>28.367609999999999</v>
      </c>
      <c r="F5782" s="53">
        <v>-16.718859999999999</v>
      </c>
      <c r="G5782" s="54">
        <v>229.9812</v>
      </c>
      <c r="H5782" s="53">
        <v>24024</v>
      </c>
      <c r="I5782" s="53">
        <v>11917</v>
      </c>
      <c r="J5782" s="53">
        <v>12107</v>
      </c>
      <c r="K5782" s="52">
        <v>0</v>
      </c>
      <c r="L5782" s="52">
        <v>229.9812</v>
      </c>
      <c r="M5782" s="55">
        <v>4</v>
      </c>
      <c r="N5782" s="61" t="s">
        <v>10</v>
      </c>
      <c r="P5782" s="66"/>
      <c r="Q5782" s="53"/>
      <c r="R5782" s="53"/>
      <c r="S5782" s="53"/>
      <c r="T5782" s="53"/>
      <c r="U5782" s="53"/>
      <c r="V5782" s="53"/>
      <c r="W5782" s="53"/>
    </row>
    <row r="5783" spans="2:23" s="52" customFormat="1" ht="13" x14ac:dyDescent="0.3">
      <c r="B5783" s="53" t="s">
        <v>1742</v>
      </c>
      <c r="C5783" s="53" t="s">
        <v>1777</v>
      </c>
      <c r="D5783" s="53" t="s">
        <v>1800</v>
      </c>
      <c r="E5783" s="53">
        <v>28.656189999999999</v>
      </c>
      <c r="F5783" s="53">
        <v>-17.911370000000002</v>
      </c>
      <c r="G5783" s="54">
        <v>345.70890000000003</v>
      </c>
      <c r="H5783" s="53">
        <v>20766</v>
      </c>
      <c r="I5783" s="53">
        <v>10199</v>
      </c>
      <c r="J5783" s="53">
        <v>10567</v>
      </c>
      <c r="K5783" s="52">
        <v>0</v>
      </c>
      <c r="L5783" s="52">
        <v>345.70890000000003</v>
      </c>
      <c r="M5783" s="55">
        <v>4</v>
      </c>
      <c r="N5783" s="61" t="s">
        <v>10</v>
      </c>
      <c r="P5783" s="66"/>
      <c r="Q5783" s="53"/>
      <c r="R5783" s="53"/>
      <c r="S5783" s="53"/>
      <c r="T5783" s="53"/>
      <c r="U5783" s="53"/>
      <c r="V5783" s="53"/>
      <c r="W5783" s="53"/>
    </row>
    <row r="5784" spans="2:23" s="52" customFormat="1" ht="13" x14ac:dyDescent="0.3">
      <c r="B5784" s="53" t="s">
        <v>1742</v>
      </c>
      <c r="C5784" s="53" t="s">
        <v>1777</v>
      </c>
      <c r="D5784" s="53" t="s">
        <v>1801</v>
      </c>
      <c r="E5784" s="53">
        <v>28.452480000000001</v>
      </c>
      <c r="F5784" s="53">
        <v>-16.463249999999999</v>
      </c>
      <c r="G5784" s="54">
        <v>282.3254</v>
      </c>
      <c r="H5784" s="53">
        <v>8369</v>
      </c>
      <c r="I5784" s="53">
        <v>4242</v>
      </c>
      <c r="J5784" s="53">
        <v>4127</v>
      </c>
      <c r="K5784" s="52">
        <v>0</v>
      </c>
      <c r="L5784" s="52">
        <v>282.3254</v>
      </c>
      <c r="M5784" s="55">
        <v>4</v>
      </c>
      <c r="N5784" s="61" t="s">
        <v>10</v>
      </c>
      <c r="P5784" s="66"/>
      <c r="Q5784" s="53"/>
      <c r="R5784" s="53"/>
      <c r="S5784" s="53"/>
      <c r="T5784" s="53"/>
      <c r="U5784" s="53"/>
      <c r="V5784" s="53"/>
      <c r="W5784" s="53"/>
    </row>
    <row r="5785" spans="2:23" s="52" customFormat="1" ht="13" x14ac:dyDescent="0.3">
      <c r="B5785" s="53" t="s">
        <v>1742</v>
      </c>
      <c r="C5785" s="53" t="s">
        <v>1777</v>
      </c>
      <c r="D5785" s="53" t="s">
        <v>1802</v>
      </c>
      <c r="E5785" s="53">
        <v>28.391079999999999</v>
      </c>
      <c r="F5785" s="53">
        <v>-16.523540000000001</v>
      </c>
      <c r="G5785" s="54">
        <v>342.57139999999998</v>
      </c>
      <c r="H5785" s="53">
        <v>41171</v>
      </c>
      <c r="I5785" s="53">
        <v>20328</v>
      </c>
      <c r="J5785" s="53">
        <v>20843</v>
      </c>
      <c r="K5785" s="52">
        <v>0</v>
      </c>
      <c r="L5785" s="52">
        <v>342.57139999999998</v>
      </c>
      <c r="M5785" s="55">
        <v>4</v>
      </c>
      <c r="N5785" s="61" t="s">
        <v>10</v>
      </c>
      <c r="P5785" s="66"/>
      <c r="Q5785" s="53"/>
      <c r="R5785" s="53"/>
      <c r="S5785" s="53"/>
      <c r="T5785" s="53"/>
      <c r="U5785" s="53"/>
      <c r="V5785" s="53"/>
      <c r="W5785" s="53"/>
    </row>
    <row r="5786" spans="2:23" s="52" customFormat="1" ht="13" x14ac:dyDescent="0.3">
      <c r="B5786" s="53" t="s">
        <v>1742</v>
      </c>
      <c r="C5786" s="53" t="s">
        <v>1777</v>
      </c>
      <c r="D5786" s="53" t="s">
        <v>1803</v>
      </c>
      <c r="E5786" s="53">
        <v>28.65043</v>
      </c>
      <c r="F5786" s="53">
        <v>-17.878329999999998</v>
      </c>
      <c r="G5786" s="54">
        <v>669.52449999999999</v>
      </c>
      <c r="H5786" s="53">
        <v>7815</v>
      </c>
      <c r="I5786" s="53">
        <v>3953</v>
      </c>
      <c r="J5786" s="53">
        <v>3862</v>
      </c>
      <c r="K5786" s="52">
        <v>0</v>
      </c>
      <c r="L5786" s="52">
        <v>669.52449999999999</v>
      </c>
      <c r="M5786" s="55">
        <v>6</v>
      </c>
      <c r="N5786" s="61" t="s">
        <v>10</v>
      </c>
      <c r="P5786" s="66"/>
      <c r="Q5786" s="53"/>
      <c r="R5786" s="53"/>
      <c r="S5786" s="53"/>
      <c r="T5786" s="53"/>
      <c r="U5786" s="53"/>
      <c r="V5786" s="53"/>
      <c r="W5786" s="53"/>
    </row>
    <row r="5787" spans="2:23" s="52" customFormat="1" ht="13" x14ac:dyDescent="0.3">
      <c r="B5787" s="53" t="s">
        <v>1742</v>
      </c>
      <c r="C5787" s="53" t="s">
        <v>1777</v>
      </c>
      <c r="D5787" s="53" t="s">
        <v>1804</v>
      </c>
      <c r="E5787" s="53">
        <v>27.7255</v>
      </c>
      <c r="F5787" s="53">
        <v>-18.0243</v>
      </c>
      <c r="G5787" s="54">
        <v>1330.287</v>
      </c>
      <c r="H5787" s="53">
        <v>1888</v>
      </c>
      <c r="I5787" s="53">
        <v>965</v>
      </c>
      <c r="J5787" s="53">
        <v>923</v>
      </c>
      <c r="K5787" s="52">
        <v>0</v>
      </c>
      <c r="L5787" s="52">
        <v>1330.287</v>
      </c>
      <c r="M5787" s="55">
        <v>8</v>
      </c>
      <c r="N5787" s="61" t="s">
        <v>14</v>
      </c>
      <c r="P5787" s="66"/>
      <c r="Q5787" s="53"/>
      <c r="R5787" s="53"/>
      <c r="S5787" s="53"/>
      <c r="T5787" s="53"/>
      <c r="U5787" s="53"/>
      <c r="V5787" s="53"/>
      <c r="W5787" s="53"/>
    </row>
    <row r="5788" spans="2:23" s="52" customFormat="1" ht="13" x14ac:dyDescent="0.3">
      <c r="B5788" s="53" t="s">
        <v>1742</v>
      </c>
      <c r="C5788" s="53" t="s">
        <v>1777</v>
      </c>
      <c r="D5788" s="53" t="s">
        <v>1805</v>
      </c>
      <c r="E5788" s="53">
        <v>28.41339</v>
      </c>
      <c r="F5788" s="53">
        <v>-16.545159999999999</v>
      </c>
      <c r="G5788" s="54">
        <v>53.823569999999997</v>
      </c>
      <c r="H5788" s="53">
        <v>32219</v>
      </c>
      <c r="I5788" s="53">
        <v>15652</v>
      </c>
      <c r="J5788" s="53">
        <v>16567</v>
      </c>
      <c r="K5788" s="52">
        <v>0</v>
      </c>
      <c r="L5788" s="52">
        <v>53.823569999999997</v>
      </c>
      <c r="M5788" s="55">
        <v>2</v>
      </c>
      <c r="N5788" s="61" t="s">
        <v>10</v>
      </c>
      <c r="P5788" s="66"/>
      <c r="Q5788" s="53"/>
      <c r="R5788" s="53"/>
      <c r="S5788" s="53"/>
      <c r="T5788" s="53"/>
      <c r="U5788" s="53"/>
      <c r="V5788" s="53"/>
      <c r="W5788" s="53"/>
    </row>
    <row r="5789" spans="2:23" s="52" customFormat="1" ht="13" x14ac:dyDescent="0.3">
      <c r="B5789" s="53" t="s">
        <v>1742</v>
      </c>
      <c r="C5789" s="53" t="s">
        <v>1777</v>
      </c>
      <c r="D5789" s="53" t="s">
        <v>1806</v>
      </c>
      <c r="E5789" s="53">
        <v>28.75</v>
      </c>
      <c r="F5789" s="53">
        <v>-17.966670000000001</v>
      </c>
      <c r="G5789" s="54">
        <v>849.16369999999995</v>
      </c>
      <c r="H5789" s="53">
        <v>2108</v>
      </c>
      <c r="I5789" s="53">
        <v>1080</v>
      </c>
      <c r="J5789" s="53">
        <v>1028</v>
      </c>
      <c r="K5789" s="52">
        <v>0</v>
      </c>
      <c r="L5789" s="52">
        <v>849.16369999999995</v>
      </c>
      <c r="M5789" s="55">
        <v>7</v>
      </c>
      <c r="N5789" s="61" t="s">
        <v>14</v>
      </c>
      <c r="P5789" s="66"/>
      <c r="Q5789" s="53"/>
      <c r="R5789" s="53"/>
      <c r="S5789" s="53"/>
      <c r="T5789" s="53"/>
      <c r="U5789" s="53"/>
      <c r="V5789" s="53"/>
      <c r="W5789" s="53"/>
    </row>
    <row r="5790" spans="2:23" s="52" customFormat="1" ht="13" x14ac:dyDescent="0.3">
      <c r="B5790" s="53" t="s">
        <v>1742</v>
      </c>
      <c r="C5790" s="53" t="s">
        <v>1777</v>
      </c>
      <c r="D5790" s="53" t="s">
        <v>1807</v>
      </c>
      <c r="E5790" s="53">
        <v>28.734909999999999</v>
      </c>
      <c r="F5790" s="53">
        <v>-17.750900000000001</v>
      </c>
      <c r="G5790" s="54">
        <v>494.24689999999998</v>
      </c>
      <c r="H5790" s="53">
        <v>2460</v>
      </c>
      <c r="I5790" s="53">
        <v>1236</v>
      </c>
      <c r="J5790" s="53">
        <v>1224</v>
      </c>
      <c r="K5790" s="52">
        <v>0</v>
      </c>
      <c r="L5790" s="52">
        <v>494.24689999999998</v>
      </c>
      <c r="M5790" s="55">
        <v>5</v>
      </c>
      <c r="N5790" s="61" t="s">
        <v>10</v>
      </c>
      <c r="P5790" s="66"/>
      <c r="Q5790" s="53"/>
      <c r="R5790" s="53"/>
      <c r="S5790" s="53"/>
      <c r="T5790" s="53"/>
      <c r="U5790" s="53"/>
      <c r="V5790" s="53"/>
      <c r="W5790" s="53"/>
    </row>
    <row r="5791" spans="2:23" s="52" customFormat="1" ht="13" x14ac:dyDescent="0.3">
      <c r="B5791" s="53" t="s">
        <v>1742</v>
      </c>
      <c r="C5791" s="53" t="s">
        <v>1777</v>
      </c>
      <c r="D5791" s="53" t="s">
        <v>1808</v>
      </c>
      <c r="E5791" s="53">
        <v>28.366669999999999</v>
      </c>
      <c r="F5791" s="53">
        <v>-16.58333</v>
      </c>
      <c r="G5791" s="54">
        <v>596.42690000000005</v>
      </c>
      <c r="H5791" s="53">
        <v>37559</v>
      </c>
      <c r="I5791" s="53">
        <v>18601</v>
      </c>
      <c r="J5791" s="53">
        <v>18958</v>
      </c>
      <c r="K5791" s="52">
        <v>0</v>
      </c>
      <c r="L5791" s="52">
        <v>596.42690000000005</v>
      </c>
      <c r="M5791" s="55">
        <v>5</v>
      </c>
      <c r="N5791" s="61" t="s">
        <v>10</v>
      </c>
      <c r="P5791" s="66"/>
      <c r="Q5791" s="53"/>
      <c r="R5791" s="53"/>
      <c r="S5791" s="53"/>
      <c r="T5791" s="53"/>
      <c r="U5791" s="53"/>
      <c r="V5791" s="53"/>
      <c r="W5791" s="53"/>
    </row>
    <row r="5792" spans="2:23" s="52" customFormat="1" ht="13" x14ac:dyDescent="0.3">
      <c r="B5792" s="53" t="s">
        <v>1742</v>
      </c>
      <c r="C5792" s="53" t="s">
        <v>1777</v>
      </c>
      <c r="D5792" s="53" t="s">
        <v>1809</v>
      </c>
      <c r="E5792" s="53">
        <v>28.427289999999999</v>
      </c>
      <c r="F5792" s="53">
        <v>-16.358149999999998</v>
      </c>
      <c r="G5792" s="54">
        <v>722.46360000000004</v>
      </c>
      <c r="H5792" s="53">
        <v>17182</v>
      </c>
      <c r="I5792" s="53">
        <v>8841</v>
      </c>
      <c r="J5792" s="53">
        <v>8341</v>
      </c>
      <c r="K5792" s="52">
        <v>0</v>
      </c>
      <c r="L5792" s="52">
        <v>722.46360000000004</v>
      </c>
      <c r="M5792" s="55">
        <v>6</v>
      </c>
      <c r="N5792" s="61" t="s">
        <v>10</v>
      </c>
      <c r="P5792" s="66"/>
      <c r="Q5792" s="53"/>
      <c r="R5792" s="53"/>
      <c r="S5792" s="53"/>
      <c r="T5792" s="53"/>
      <c r="U5792" s="53"/>
      <c r="V5792" s="53"/>
      <c r="W5792" s="53"/>
    </row>
    <row r="5793" spans="2:23" s="52" customFormat="1" ht="13" x14ac:dyDescent="0.3">
      <c r="B5793" s="53" t="s">
        <v>1742</v>
      </c>
      <c r="C5793" s="53" t="s">
        <v>1777</v>
      </c>
      <c r="D5793" s="53" t="s">
        <v>1810</v>
      </c>
      <c r="E5793" s="53">
        <v>28.8</v>
      </c>
      <c r="F5793" s="53">
        <v>-17.766670000000001</v>
      </c>
      <c r="G5793" s="54">
        <v>60.901850000000003</v>
      </c>
      <c r="H5793" s="53">
        <v>4884</v>
      </c>
      <c r="I5793" s="53">
        <v>2466</v>
      </c>
      <c r="J5793" s="53">
        <v>2418</v>
      </c>
      <c r="K5793" s="52">
        <v>0</v>
      </c>
      <c r="L5793" s="52">
        <v>60.901850000000003</v>
      </c>
      <c r="M5793" s="55">
        <v>2</v>
      </c>
      <c r="N5793" s="61" t="s">
        <v>10</v>
      </c>
      <c r="P5793" s="66"/>
      <c r="Q5793" s="53"/>
      <c r="R5793" s="53"/>
      <c r="S5793" s="53"/>
      <c r="T5793" s="53"/>
      <c r="U5793" s="53"/>
      <c r="V5793" s="53"/>
      <c r="W5793" s="53"/>
    </row>
    <row r="5794" spans="2:23" s="52" customFormat="1" ht="13" x14ac:dyDescent="0.3">
      <c r="B5794" s="53" t="s">
        <v>1742</v>
      </c>
      <c r="C5794" s="53" t="s">
        <v>1777</v>
      </c>
      <c r="D5794" s="53" t="s">
        <v>1811</v>
      </c>
      <c r="E5794" s="53">
        <v>28.488119999999999</v>
      </c>
      <c r="F5794" s="53">
        <v>-16.314779999999999</v>
      </c>
      <c r="G5794" s="54">
        <v>548.17520000000002</v>
      </c>
      <c r="H5794" s="53">
        <v>150661</v>
      </c>
      <c r="I5794" s="53">
        <v>73870</v>
      </c>
      <c r="J5794" s="53">
        <v>76791</v>
      </c>
      <c r="K5794" s="52">
        <v>0</v>
      </c>
      <c r="L5794" s="52">
        <v>548.17520000000002</v>
      </c>
      <c r="M5794" s="55">
        <v>5</v>
      </c>
      <c r="N5794" s="61" t="s">
        <v>10</v>
      </c>
      <c r="P5794" s="66"/>
      <c r="Q5794" s="53"/>
      <c r="R5794" s="53"/>
      <c r="S5794" s="53"/>
      <c r="T5794" s="53"/>
      <c r="U5794" s="53"/>
      <c r="V5794" s="53"/>
      <c r="W5794" s="53"/>
    </row>
    <row r="5795" spans="2:23" s="52" customFormat="1" ht="13" x14ac:dyDescent="0.3">
      <c r="B5795" s="53" t="s">
        <v>1742</v>
      </c>
      <c r="C5795" s="53" t="s">
        <v>1777</v>
      </c>
      <c r="D5795" s="53" t="s">
        <v>1812</v>
      </c>
      <c r="E5795" s="53">
        <v>28.394639999999999</v>
      </c>
      <c r="F5795" s="53">
        <v>-16.650469999999999</v>
      </c>
      <c r="G5795" s="54">
        <v>50.266959999999997</v>
      </c>
      <c r="H5795" s="53">
        <v>5068</v>
      </c>
      <c r="I5795" s="53">
        <v>2513</v>
      </c>
      <c r="J5795" s="53">
        <v>2555</v>
      </c>
      <c r="K5795" s="52">
        <v>0</v>
      </c>
      <c r="L5795" s="52">
        <v>50.266959999999997</v>
      </c>
      <c r="M5795" s="55">
        <v>2</v>
      </c>
      <c r="N5795" s="61" t="s">
        <v>10</v>
      </c>
      <c r="P5795" s="66"/>
      <c r="Q5795" s="53"/>
      <c r="R5795" s="53"/>
      <c r="S5795" s="53"/>
      <c r="T5795" s="53"/>
      <c r="U5795" s="53"/>
      <c r="V5795" s="53"/>
      <c r="W5795" s="53"/>
    </row>
    <row r="5796" spans="2:23" s="52" customFormat="1" ht="13" x14ac:dyDescent="0.3">
      <c r="B5796" s="53" t="s">
        <v>1742</v>
      </c>
      <c r="C5796" s="53" t="s">
        <v>1777</v>
      </c>
      <c r="D5796" s="53" t="s">
        <v>1813</v>
      </c>
      <c r="E5796" s="53">
        <v>28.098379999999999</v>
      </c>
      <c r="F5796" s="53">
        <v>-16.617149999999999</v>
      </c>
      <c r="G5796" s="54">
        <v>604.58860000000004</v>
      </c>
      <c r="H5796" s="53">
        <v>16179</v>
      </c>
      <c r="I5796" s="53">
        <v>8253</v>
      </c>
      <c r="J5796" s="53">
        <v>7926</v>
      </c>
      <c r="K5796" s="52">
        <v>0</v>
      </c>
      <c r="L5796" s="52">
        <v>604.58860000000004</v>
      </c>
      <c r="M5796" s="55">
        <v>6</v>
      </c>
      <c r="N5796" s="61" t="s">
        <v>10</v>
      </c>
      <c r="P5796" s="66"/>
      <c r="Q5796" s="53"/>
      <c r="R5796" s="53"/>
      <c r="S5796" s="53"/>
      <c r="T5796" s="53"/>
      <c r="U5796" s="53"/>
      <c r="V5796" s="53"/>
      <c r="W5796" s="53"/>
    </row>
    <row r="5797" spans="2:23" s="52" customFormat="1" ht="13" x14ac:dyDescent="0.3">
      <c r="B5797" s="53" t="s">
        <v>1742</v>
      </c>
      <c r="C5797" s="53" t="s">
        <v>1777</v>
      </c>
      <c r="D5797" s="53" t="s">
        <v>1814</v>
      </c>
      <c r="E5797" s="53">
        <v>28.092220000000001</v>
      </c>
      <c r="F5797" s="53">
        <v>-17.11187</v>
      </c>
      <c r="G5797" s="54">
        <v>2.8074059999999998</v>
      </c>
      <c r="H5797" s="53">
        <v>8965</v>
      </c>
      <c r="I5797" s="53">
        <v>4539</v>
      </c>
      <c r="J5797" s="53">
        <v>4426</v>
      </c>
      <c r="K5797" s="52">
        <v>0</v>
      </c>
      <c r="L5797" s="52">
        <v>2.8074059999999998</v>
      </c>
      <c r="M5797" s="55">
        <v>2</v>
      </c>
      <c r="N5797" s="61" t="s">
        <v>10</v>
      </c>
      <c r="P5797" s="66"/>
      <c r="Q5797" s="53"/>
      <c r="R5797" s="53"/>
      <c r="S5797" s="53"/>
      <c r="T5797" s="53"/>
      <c r="U5797" s="53"/>
      <c r="V5797" s="53"/>
      <c r="W5797" s="53"/>
    </row>
    <row r="5798" spans="2:23" s="52" customFormat="1" ht="13" x14ac:dyDescent="0.3">
      <c r="B5798" s="53" t="s">
        <v>1742</v>
      </c>
      <c r="C5798" s="53" t="s">
        <v>1777</v>
      </c>
      <c r="D5798" s="53" t="s">
        <v>1815</v>
      </c>
      <c r="E5798" s="53">
        <v>28.683260000000001</v>
      </c>
      <c r="F5798" s="53">
        <v>-17.763960000000001</v>
      </c>
      <c r="G5798" s="54">
        <v>3.8835480000000002</v>
      </c>
      <c r="H5798" s="53">
        <v>17084</v>
      </c>
      <c r="I5798" s="53">
        <v>8329</v>
      </c>
      <c r="J5798" s="53">
        <v>8755</v>
      </c>
      <c r="K5798" s="52">
        <v>0</v>
      </c>
      <c r="L5798" s="52">
        <v>3.8835480000000002</v>
      </c>
      <c r="M5798" s="55">
        <v>2</v>
      </c>
      <c r="N5798" s="61" t="s">
        <v>10</v>
      </c>
      <c r="P5798" s="66"/>
      <c r="Q5798" s="53"/>
      <c r="R5798" s="53"/>
      <c r="S5798" s="53"/>
      <c r="T5798" s="53"/>
      <c r="U5798" s="53"/>
      <c r="V5798" s="53"/>
      <c r="W5798" s="53"/>
    </row>
    <row r="5799" spans="2:23" s="52" customFormat="1" ht="13" x14ac:dyDescent="0.3">
      <c r="B5799" s="53" t="s">
        <v>1742</v>
      </c>
      <c r="C5799" s="53" t="s">
        <v>1777</v>
      </c>
      <c r="D5799" s="53" t="s">
        <v>1777</v>
      </c>
      <c r="E5799" s="53">
        <v>28.469809999999999</v>
      </c>
      <c r="F5799" s="53">
        <v>-16.254860000000001</v>
      </c>
      <c r="G5799" s="54">
        <v>41.293880000000001</v>
      </c>
      <c r="H5799" s="53">
        <v>222417</v>
      </c>
      <c r="I5799" s="53">
        <v>106829</v>
      </c>
      <c r="J5799" s="53">
        <v>115588</v>
      </c>
      <c r="K5799" s="52">
        <v>0</v>
      </c>
      <c r="L5799" s="52">
        <v>41.293880000000001</v>
      </c>
      <c r="M5799" s="55">
        <v>2</v>
      </c>
      <c r="N5799" s="61" t="s">
        <v>10</v>
      </c>
      <c r="P5799" s="66"/>
      <c r="Q5799" s="53"/>
      <c r="R5799" s="53"/>
      <c r="S5799" s="53"/>
      <c r="T5799" s="53"/>
      <c r="U5799" s="53"/>
      <c r="V5799" s="53"/>
      <c r="W5799" s="53"/>
    </row>
    <row r="5800" spans="2:23" s="52" customFormat="1" ht="13" x14ac:dyDescent="0.3">
      <c r="B5800" s="53" t="s">
        <v>1742</v>
      </c>
      <c r="C5800" s="53" t="s">
        <v>1777</v>
      </c>
      <c r="D5800" s="53" t="s">
        <v>1816</v>
      </c>
      <c r="E5800" s="53">
        <v>28.42549</v>
      </c>
      <c r="F5800" s="53">
        <v>-16.488910000000001</v>
      </c>
      <c r="G5800" s="54">
        <v>284.08580000000001</v>
      </c>
      <c r="H5800" s="53">
        <v>14013</v>
      </c>
      <c r="I5800" s="53">
        <v>6990</v>
      </c>
      <c r="J5800" s="53">
        <v>7023</v>
      </c>
      <c r="K5800" s="52">
        <v>0</v>
      </c>
      <c r="L5800" s="52">
        <v>284.08580000000001</v>
      </c>
      <c r="M5800" s="55">
        <v>4</v>
      </c>
      <c r="N5800" s="61" t="s">
        <v>10</v>
      </c>
      <c r="P5800" s="66"/>
      <c r="Q5800" s="53"/>
      <c r="R5800" s="53"/>
      <c r="S5800" s="53"/>
      <c r="T5800" s="53"/>
      <c r="U5800" s="53"/>
      <c r="V5800" s="53"/>
      <c r="W5800" s="53"/>
    </row>
    <row r="5801" spans="2:23" s="52" customFormat="1" ht="13" x14ac:dyDescent="0.3">
      <c r="B5801" s="53" t="s">
        <v>1742</v>
      </c>
      <c r="C5801" s="53" t="s">
        <v>1777</v>
      </c>
      <c r="D5801" s="53" t="s">
        <v>1817</v>
      </c>
      <c r="E5801" s="53">
        <v>28.296140000000001</v>
      </c>
      <c r="F5801" s="53">
        <v>-16.814609999999998</v>
      </c>
      <c r="G5801" s="54">
        <v>929.30079999999998</v>
      </c>
      <c r="H5801" s="53">
        <v>12050</v>
      </c>
      <c r="I5801" s="53">
        <v>6035</v>
      </c>
      <c r="J5801" s="53">
        <v>6015</v>
      </c>
      <c r="K5801" s="52">
        <v>0</v>
      </c>
      <c r="L5801" s="52">
        <v>929.30079999999998</v>
      </c>
      <c r="M5801" s="55">
        <v>7</v>
      </c>
      <c r="N5801" s="61" t="s">
        <v>14</v>
      </c>
      <c r="P5801" s="66"/>
      <c r="Q5801" s="53"/>
      <c r="R5801" s="53"/>
      <c r="S5801" s="53"/>
      <c r="T5801" s="53"/>
      <c r="U5801" s="53"/>
      <c r="V5801" s="53"/>
      <c r="W5801" s="53"/>
    </row>
    <row r="5802" spans="2:23" s="52" customFormat="1" ht="13" x14ac:dyDescent="0.3">
      <c r="B5802" s="53" t="s">
        <v>1742</v>
      </c>
      <c r="C5802" s="53" t="s">
        <v>1777</v>
      </c>
      <c r="D5802" s="53" t="s">
        <v>1818</v>
      </c>
      <c r="E5802" s="53">
        <v>28.479410000000001</v>
      </c>
      <c r="F5802" s="53">
        <v>-16.436610000000002</v>
      </c>
      <c r="G5802" s="54">
        <v>323.11059999999998</v>
      </c>
      <c r="H5802" s="53">
        <v>8996</v>
      </c>
      <c r="I5802" s="53">
        <v>4469</v>
      </c>
      <c r="J5802" s="53">
        <v>4527</v>
      </c>
      <c r="K5802" s="52">
        <v>0</v>
      </c>
      <c r="L5802" s="52">
        <v>323.11059999999998</v>
      </c>
      <c r="M5802" s="55">
        <v>4</v>
      </c>
      <c r="N5802" s="61" t="s">
        <v>10</v>
      </c>
      <c r="P5802" s="66"/>
      <c r="Q5802" s="53"/>
      <c r="R5802" s="53"/>
      <c r="S5802" s="53"/>
      <c r="T5802" s="53"/>
      <c r="U5802" s="53"/>
      <c r="V5802" s="53"/>
      <c r="W5802" s="53"/>
    </row>
    <row r="5803" spans="2:23" s="52" customFormat="1" ht="13" x14ac:dyDescent="0.3">
      <c r="B5803" s="53" t="s">
        <v>1742</v>
      </c>
      <c r="C5803" s="53" t="s">
        <v>1777</v>
      </c>
      <c r="D5803" s="53" t="s">
        <v>1819</v>
      </c>
      <c r="E5803" s="53">
        <v>28.365349999999999</v>
      </c>
      <c r="F5803" s="53">
        <v>-16.81598</v>
      </c>
      <c r="G5803" s="54">
        <v>99.973979999999997</v>
      </c>
      <c r="H5803" s="53">
        <v>5254</v>
      </c>
      <c r="I5803" s="53">
        <v>2645</v>
      </c>
      <c r="J5803" s="53">
        <v>2609</v>
      </c>
      <c r="K5803" s="52">
        <v>0</v>
      </c>
      <c r="L5803" s="52">
        <v>99.973979999999997</v>
      </c>
      <c r="M5803" s="55">
        <v>2</v>
      </c>
      <c r="N5803" s="61" t="s">
        <v>10</v>
      </c>
      <c r="P5803" s="66"/>
      <c r="Q5803" s="53"/>
      <c r="R5803" s="53"/>
      <c r="S5803" s="53"/>
      <c r="T5803" s="53"/>
      <c r="U5803" s="53"/>
      <c r="V5803" s="53"/>
      <c r="W5803" s="53"/>
    </row>
    <row r="5804" spans="2:23" s="52" customFormat="1" ht="13" x14ac:dyDescent="0.3">
      <c r="B5804" s="53" t="s">
        <v>1742</v>
      </c>
      <c r="C5804" s="53" t="s">
        <v>1777</v>
      </c>
      <c r="D5804" s="53" t="s">
        <v>1820</v>
      </c>
      <c r="E5804" s="53">
        <v>28.481529999999999</v>
      </c>
      <c r="F5804" s="53">
        <v>-16.411999999999999</v>
      </c>
      <c r="G5804" s="54">
        <v>488.90839999999997</v>
      </c>
      <c r="H5804" s="53">
        <v>23562</v>
      </c>
      <c r="I5804" s="53">
        <v>11763</v>
      </c>
      <c r="J5804" s="53">
        <v>11799</v>
      </c>
      <c r="K5804" s="52">
        <v>0</v>
      </c>
      <c r="L5804" s="52">
        <v>488.90839999999997</v>
      </c>
      <c r="M5804" s="55">
        <v>5</v>
      </c>
      <c r="N5804" s="61" t="s">
        <v>10</v>
      </c>
      <c r="P5804" s="66"/>
      <c r="Q5804" s="53"/>
      <c r="R5804" s="53"/>
      <c r="S5804" s="53"/>
      <c r="T5804" s="53"/>
      <c r="U5804" s="53"/>
      <c r="V5804" s="53"/>
      <c r="W5804" s="53"/>
    </row>
    <row r="5805" spans="2:23" s="52" customFormat="1" ht="13" x14ac:dyDescent="0.3">
      <c r="B5805" s="53" t="s">
        <v>1742</v>
      </c>
      <c r="C5805" s="53" t="s">
        <v>1777</v>
      </c>
      <c r="D5805" s="53" t="s">
        <v>1821</v>
      </c>
      <c r="E5805" s="53">
        <v>28.33258</v>
      </c>
      <c r="F5805" s="53">
        <v>-16.787520000000001</v>
      </c>
      <c r="G5805" s="54">
        <v>1027.3889999999999</v>
      </c>
      <c r="H5805" s="53">
        <v>3015</v>
      </c>
      <c r="I5805" s="53">
        <v>1487</v>
      </c>
      <c r="J5805" s="53">
        <v>1528</v>
      </c>
      <c r="K5805" s="52">
        <v>0</v>
      </c>
      <c r="L5805" s="52">
        <v>1027.3889999999999</v>
      </c>
      <c r="M5805" s="55">
        <v>8</v>
      </c>
      <c r="N5805" s="61" t="s">
        <v>14</v>
      </c>
      <c r="P5805" s="66"/>
      <c r="Q5805" s="53"/>
      <c r="R5805" s="53"/>
      <c r="S5805" s="53"/>
      <c r="T5805" s="53"/>
      <c r="U5805" s="53"/>
      <c r="V5805" s="53"/>
      <c r="W5805" s="53"/>
    </row>
    <row r="5806" spans="2:23" s="52" customFormat="1" ht="13" x14ac:dyDescent="0.3">
      <c r="B5806" s="53" t="s">
        <v>1742</v>
      </c>
      <c r="C5806" s="53" t="s">
        <v>1777</v>
      </c>
      <c r="D5806" s="53" t="s">
        <v>1822</v>
      </c>
      <c r="E5806" s="53">
        <v>28.642700000000001</v>
      </c>
      <c r="F5806" s="53">
        <v>-17.93224</v>
      </c>
      <c r="G5806" s="54">
        <v>124.7486</v>
      </c>
      <c r="H5806" s="53">
        <v>5755</v>
      </c>
      <c r="I5806" s="53">
        <v>2906</v>
      </c>
      <c r="J5806" s="53">
        <v>2849</v>
      </c>
      <c r="K5806" s="52">
        <v>0</v>
      </c>
      <c r="L5806" s="52">
        <v>124.7486</v>
      </c>
      <c r="M5806" s="55">
        <v>2</v>
      </c>
      <c r="N5806" s="61" t="s">
        <v>10</v>
      </c>
      <c r="P5806" s="66"/>
      <c r="Q5806" s="53"/>
      <c r="R5806" s="53"/>
      <c r="S5806" s="53"/>
      <c r="T5806" s="53"/>
      <c r="U5806" s="53"/>
      <c r="V5806" s="53"/>
      <c r="W5806" s="53"/>
    </row>
    <row r="5807" spans="2:23" s="52" customFormat="1" ht="13" x14ac:dyDescent="0.3">
      <c r="B5807" s="53" t="s">
        <v>1742</v>
      </c>
      <c r="C5807" s="53" t="s">
        <v>1777</v>
      </c>
      <c r="D5807" s="53" t="s">
        <v>1823</v>
      </c>
      <c r="E5807" s="53">
        <v>28.52328</v>
      </c>
      <c r="F5807" s="53">
        <v>-16.33353</v>
      </c>
      <c r="G5807" s="54">
        <v>412.29419999999999</v>
      </c>
      <c r="H5807" s="53">
        <v>10666</v>
      </c>
      <c r="I5807" s="53">
        <v>5293</v>
      </c>
      <c r="J5807" s="53">
        <v>5373</v>
      </c>
      <c r="K5807" s="52">
        <v>0</v>
      </c>
      <c r="L5807" s="52">
        <v>412.29419999999999</v>
      </c>
      <c r="M5807" s="55">
        <v>5</v>
      </c>
      <c r="N5807" s="61" t="s">
        <v>10</v>
      </c>
      <c r="P5807" s="66"/>
      <c r="Q5807" s="53"/>
      <c r="R5807" s="53"/>
      <c r="S5807" s="53"/>
      <c r="T5807" s="53"/>
      <c r="U5807" s="53"/>
      <c r="V5807" s="53"/>
      <c r="W5807" s="53"/>
    </row>
    <row r="5808" spans="2:23" s="52" customFormat="1" ht="13" x14ac:dyDescent="0.3">
      <c r="B5808" s="53" t="s">
        <v>1742</v>
      </c>
      <c r="C5808" s="53" t="s">
        <v>1777</v>
      </c>
      <c r="D5808" s="53" t="s">
        <v>1824</v>
      </c>
      <c r="E5808" s="53">
        <v>28.7</v>
      </c>
      <c r="F5808" s="53">
        <v>-17.95</v>
      </c>
      <c r="G5808" s="54">
        <v>615.9692</v>
      </c>
      <c r="H5808" s="53">
        <v>2768</v>
      </c>
      <c r="I5808" s="53">
        <v>1410</v>
      </c>
      <c r="J5808" s="53">
        <v>1358</v>
      </c>
      <c r="K5808" s="52">
        <v>0</v>
      </c>
      <c r="L5808" s="52">
        <v>615.9692</v>
      </c>
      <c r="M5808" s="55">
        <v>6</v>
      </c>
      <c r="N5808" s="61" t="s">
        <v>10</v>
      </c>
      <c r="P5808" s="66"/>
      <c r="Q5808" s="53"/>
      <c r="R5808" s="53"/>
      <c r="S5808" s="53"/>
      <c r="T5808" s="53"/>
      <c r="U5808" s="53"/>
      <c r="V5808" s="53"/>
      <c r="W5808" s="53"/>
    </row>
    <row r="5809" spans="2:23" s="52" customFormat="1" ht="13" x14ac:dyDescent="0.3">
      <c r="B5809" s="53" t="s">
        <v>1742</v>
      </c>
      <c r="C5809" s="53" t="s">
        <v>1777</v>
      </c>
      <c r="D5809" s="53" t="s">
        <v>1825</v>
      </c>
      <c r="E5809" s="53">
        <v>28.123570000000001</v>
      </c>
      <c r="F5809" s="53">
        <v>-17.325749999999999</v>
      </c>
      <c r="G5809" s="54">
        <v>607.28309999999999</v>
      </c>
      <c r="H5809" s="53">
        <v>5129</v>
      </c>
      <c r="I5809" s="53">
        <v>2569</v>
      </c>
      <c r="J5809" s="53">
        <v>2560</v>
      </c>
      <c r="K5809" s="52">
        <v>0</v>
      </c>
      <c r="L5809" s="52">
        <v>607.28309999999999</v>
      </c>
      <c r="M5809" s="55">
        <v>6</v>
      </c>
      <c r="N5809" s="61" t="s">
        <v>10</v>
      </c>
      <c r="P5809" s="66"/>
      <c r="Q5809" s="53"/>
      <c r="R5809" s="53"/>
      <c r="S5809" s="53"/>
      <c r="T5809" s="53"/>
      <c r="U5809" s="53"/>
      <c r="V5809" s="53"/>
      <c r="W5809" s="53"/>
    </row>
    <row r="5810" spans="2:23" s="52" customFormat="1" ht="13" x14ac:dyDescent="0.3">
      <c r="B5810" s="53" t="s">
        <v>1742</v>
      </c>
      <c r="C5810" s="53" t="s">
        <v>1777</v>
      </c>
      <c r="D5810" s="53" t="s">
        <v>1826</v>
      </c>
      <c r="E5810" s="53">
        <v>28.179020000000001</v>
      </c>
      <c r="F5810" s="53">
        <v>-17.264060000000001</v>
      </c>
      <c r="G5810" s="54">
        <v>181.58170000000001</v>
      </c>
      <c r="H5810" s="53">
        <v>3162</v>
      </c>
      <c r="I5810" s="53">
        <v>1613</v>
      </c>
      <c r="J5810" s="53">
        <v>1549</v>
      </c>
      <c r="K5810" s="52">
        <v>0</v>
      </c>
      <c r="L5810" s="52">
        <v>181.58170000000001</v>
      </c>
      <c r="M5810" s="55">
        <v>2</v>
      </c>
      <c r="N5810" s="61" t="s">
        <v>10</v>
      </c>
      <c r="P5810" s="66"/>
      <c r="Q5810" s="53"/>
      <c r="R5810" s="53"/>
      <c r="S5810" s="53"/>
      <c r="T5810" s="53"/>
      <c r="U5810" s="53"/>
      <c r="V5810" s="53"/>
      <c r="W5810" s="53"/>
    </row>
    <row r="5811" spans="2:23" s="52" customFormat="1" ht="13" x14ac:dyDescent="0.3">
      <c r="B5811" s="53" t="s">
        <v>1742</v>
      </c>
      <c r="C5811" s="53" t="s">
        <v>1777</v>
      </c>
      <c r="D5811" s="53" t="s">
        <v>1827</v>
      </c>
      <c r="E5811" s="53">
        <v>27.808900000000001</v>
      </c>
      <c r="F5811" s="53">
        <v>-17.915659999999999</v>
      </c>
      <c r="G5811" s="54">
        <v>588.47969999999998</v>
      </c>
      <c r="H5811" s="53">
        <v>4995</v>
      </c>
      <c r="I5811" s="53">
        <v>2548</v>
      </c>
      <c r="J5811" s="53">
        <v>2447</v>
      </c>
      <c r="K5811" s="52">
        <v>0</v>
      </c>
      <c r="L5811" s="52">
        <v>588.47969999999998</v>
      </c>
      <c r="M5811" s="55">
        <v>5</v>
      </c>
      <c r="N5811" s="61" t="s">
        <v>10</v>
      </c>
      <c r="P5811" s="66"/>
      <c r="Q5811" s="53"/>
      <c r="R5811" s="53"/>
      <c r="S5811" s="53"/>
      <c r="T5811" s="53"/>
      <c r="U5811" s="53"/>
      <c r="V5811" s="53"/>
      <c r="W5811" s="53"/>
    </row>
    <row r="5812" spans="2:23" s="52" customFormat="1" ht="13" x14ac:dyDescent="0.3">
      <c r="B5812" s="53" t="s">
        <v>1742</v>
      </c>
      <c r="C5812" s="53" t="s">
        <v>1777</v>
      </c>
      <c r="D5812" s="53" t="s">
        <v>1828</v>
      </c>
      <c r="E5812" s="53">
        <v>28.435310000000001</v>
      </c>
      <c r="F5812" s="53">
        <v>-16.46762</v>
      </c>
      <c r="G5812" s="54">
        <v>387.93029999999999</v>
      </c>
      <c r="H5812" s="53">
        <v>9023</v>
      </c>
      <c r="I5812" s="53">
        <v>4509</v>
      </c>
      <c r="J5812" s="53">
        <v>4514</v>
      </c>
      <c r="K5812" s="52">
        <v>0</v>
      </c>
      <c r="L5812" s="52">
        <v>387.93029999999999</v>
      </c>
      <c r="M5812" s="55">
        <v>4</v>
      </c>
      <c r="N5812" s="61" t="s">
        <v>10</v>
      </c>
      <c r="P5812" s="66"/>
      <c r="Q5812" s="53"/>
      <c r="R5812" s="53"/>
      <c r="S5812" s="53"/>
      <c r="T5812" s="53"/>
      <c r="U5812" s="53"/>
      <c r="V5812" s="53"/>
      <c r="W5812" s="53"/>
    </row>
    <row r="5813" spans="2:23" s="52" customFormat="1" ht="13" x14ac:dyDescent="0.3">
      <c r="B5813" s="53" t="s">
        <v>1742</v>
      </c>
      <c r="C5813" s="53" t="s">
        <v>1777</v>
      </c>
      <c r="D5813" s="53" t="s">
        <v>1829</v>
      </c>
      <c r="E5813" s="53">
        <v>28.15728</v>
      </c>
      <c r="F5813" s="53">
        <v>-16.638110000000001</v>
      </c>
      <c r="G5813" s="54">
        <v>1411.2280000000001</v>
      </c>
      <c r="H5813" s="53">
        <v>1854</v>
      </c>
      <c r="I5813" s="53">
        <v>956</v>
      </c>
      <c r="J5813" s="53">
        <v>898</v>
      </c>
      <c r="K5813" s="52">
        <v>0</v>
      </c>
      <c r="L5813" s="52">
        <v>1411.2280000000001</v>
      </c>
      <c r="M5813" s="55">
        <v>8</v>
      </c>
      <c r="N5813" s="61" t="s">
        <v>14</v>
      </c>
      <c r="P5813" s="66"/>
      <c r="Q5813" s="53"/>
      <c r="R5813" s="53"/>
      <c r="S5813" s="53"/>
      <c r="T5813" s="53"/>
      <c r="U5813" s="53"/>
      <c r="V5813" s="53"/>
      <c r="W5813" s="53"/>
    </row>
    <row r="5814" spans="2:23" s="52" customFormat="1" ht="13" x14ac:dyDescent="0.3">
      <c r="B5814" s="53" t="s">
        <v>1742</v>
      </c>
      <c r="C5814" s="53" t="s">
        <v>1777</v>
      </c>
      <c r="D5814" s="53" t="s">
        <v>1830</v>
      </c>
      <c r="E5814" s="53">
        <v>28.581209999999999</v>
      </c>
      <c r="F5814" s="53">
        <v>-17.799150000000001</v>
      </c>
      <c r="G5814" s="54">
        <v>965.70529999999997</v>
      </c>
      <c r="H5814" s="53">
        <v>4802</v>
      </c>
      <c r="I5814" s="53">
        <v>2414</v>
      </c>
      <c r="J5814" s="53">
        <v>2388</v>
      </c>
      <c r="K5814" s="52">
        <v>0</v>
      </c>
      <c r="L5814" s="52">
        <v>965.70529999999997</v>
      </c>
      <c r="M5814" s="55">
        <v>7</v>
      </c>
      <c r="N5814" s="61" t="s">
        <v>14</v>
      </c>
      <c r="P5814" s="66"/>
      <c r="Q5814" s="53"/>
      <c r="R5814" s="53"/>
      <c r="S5814" s="53"/>
      <c r="T5814" s="53"/>
      <c r="U5814" s="53"/>
      <c r="V5814" s="53"/>
      <c r="W5814" s="53"/>
    </row>
    <row r="5815" spans="2:23" s="52" customFormat="1" ht="13" x14ac:dyDescent="0.3">
      <c r="B5815" s="53" t="s">
        <v>1831</v>
      </c>
      <c r="C5815" s="53" t="s">
        <v>200</v>
      </c>
      <c r="D5815" s="53" t="s">
        <v>1832</v>
      </c>
      <c r="E5815" s="53">
        <v>43.366660000000003</v>
      </c>
      <c r="F5815" s="53">
        <v>-4.1666670000000003</v>
      </c>
      <c r="G5815" s="54">
        <v>191.17359999999999</v>
      </c>
      <c r="H5815" s="53">
        <v>2496</v>
      </c>
      <c r="I5815" s="53">
        <v>1258</v>
      </c>
      <c r="J5815" s="53">
        <v>1238</v>
      </c>
      <c r="K5815" s="52">
        <v>1</v>
      </c>
      <c r="L5815" s="52">
        <v>190.17359999999999</v>
      </c>
      <c r="M5815" s="55">
        <v>2</v>
      </c>
      <c r="N5815" s="61" t="s">
        <v>15</v>
      </c>
      <c r="P5815" s="66"/>
      <c r="Q5815" s="53"/>
      <c r="R5815" s="53"/>
      <c r="S5815" s="53"/>
      <c r="T5815" s="53"/>
      <c r="U5815" s="53"/>
      <c r="V5815" s="53"/>
      <c r="W5815" s="53"/>
    </row>
    <row r="5816" spans="2:23" s="52" customFormat="1" ht="13" x14ac:dyDescent="0.3">
      <c r="B5816" s="53" t="s">
        <v>1831</v>
      </c>
      <c r="C5816" s="53" t="s">
        <v>200</v>
      </c>
      <c r="D5816" s="53" t="s">
        <v>1833</v>
      </c>
      <c r="E5816" s="53">
        <v>43.34346</v>
      </c>
      <c r="F5816" s="53">
        <v>-3.4156599999999999</v>
      </c>
      <c r="G5816" s="54">
        <v>14.415419999999999</v>
      </c>
      <c r="H5816" s="53">
        <v>4179</v>
      </c>
      <c r="I5816" s="53">
        <v>2133</v>
      </c>
      <c r="J5816" s="53">
        <v>2046</v>
      </c>
      <c r="K5816" s="52">
        <v>1</v>
      </c>
      <c r="L5816" s="52">
        <v>13.415419999999999</v>
      </c>
      <c r="M5816" s="55">
        <v>2</v>
      </c>
      <c r="N5816" s="61" t="s">
        <v>15</v>
      </c>
      <c r="P5816" s="66"/>
      <c r="Q5816" s="53"/>
      <c r="R5816" s="53"/>
      <c r="S5816" s="53"/>
      <c r="T5816" s="53"/>
      <c r="U5816" s="53"/>
      <c r="V5816" s="53"/>
      <c r="W5816" s="53"/>
    </row>
    <row r="5817" spans="2:23" s="52" customFormat="1" ht="13" x14ac:dyDescent="0.3">
      <c r="B5817" s="53" t="s">
        <v>1831</v>
      </c>
      <c r="C5817" s="53" t="s">
        <v>200</v>
      </c>
      <c r="D5817" s="53" t="s">
        <v>1834</v>
      </c>
      <c r="E5817" s="53">
        <v>43.2</v>
      </c>
      <c r="F5817" s="53">
        <v>-4</v>
      </c>
      <c r="G5817" s="54">
        <v>307.67910000000001</v>
      </c>
      <c r="H5817" s="53">
        <v>366</v>
      </c>
      <c r="I5817" s="53">
        <v>180</v>
      </c>
      <c r="J5817" s="53">
        <v>186</v>
      </c>
      <c r="K5817" s="52">
        <v>1</v>
      </c>
      <c r="L5817" s="52">
        <v>306.67910000000001</v>
      </c>
      <c r="M5817" s="55">
        <v>4</v>
      </c>
      <c r="N5817" s="61" t="s">
        <v>15</v>
      </c>
      <c r="P5817" s="66"/>
      <c r="Q5817" s="53"/>
      <c r="R5817" s="53"/>
      <c r="S5817" s="53"/>
      <c r="T5817" s="53"/>
      <c r="U5817" s="53"/>
      <c r="V5817" s="53"/>
      <c r="W5817" s="53"/>
    </row>
    <row r="5818" spans="2:23" s="52" customFormat="1" ht="13" x14ac:dyDescent="0.3">
      <c r="B5818" s="53" t="s">
        <v>1831</v>
      </c>
      <c r="C5818" s="53" t="s">
        <v>200</v>
      </c>
      <c r="D5818" s="53" t="s">
        <v>1835</v>
      </c>
      <c r="E5818" s="53">
        <v>43.186149999999998</v>
      </c>
      <c r="F5818" s="53">
        <v>-4.0500340000000001</v>
      </c>
      <c r="G5818" s="54">
        <v>175.75479999999999</v>
      </c>
      <c r="H5818" s="53">
        <v>1837</v>
      </c>
      <c r="I5818" s="53">
        <v>947</v>
      </c>
      <c r="J5818" s="53">
        <v>890</v>
      </c>
      <c r="K5818" s="52">
        <v>1</v>
      </c>
      <c r="L5818" s="52">
        <v>174.75479999999999</v>
      </c>
      <c r="M5818" s="55">
        <v>2</v>
      </c>
      <c r="N5818" s="61" t="s">
        <v>15</v>
      </c>
      <c r="P5818" s="66"/>
      <c r="Q5818" s="53"/>
      <c r="R5818" s="53"/>
      <c r="S5818" s="53"/>
      <c r="T5818" s="53"/>
      <c r="U5818" s="53"/>
      <c r="V5818" s="53"/>
      <c r="W5818" s="53"/>
    </row>
    <row r="5819" spans="2:23" s="52" customFormat="1" ht="13" x14ac:dyDescent="0.3">
      <c r="B5819" s="53" t="s">
        <v>1831</v>
      </c>
      <c r="C5819" s="53" t="s">
        <v>200</v>
      </c>
      <c r="D5819" s="53" t="s">
        <v>1836</v>
      </c>
      <c r="E5819" s="53">
        <v>43.458030000000001</v>
      </c>
      <c r="F5819" s="53">
        <v>-3.485922</v>
      </c>
      <c r="G5819" s="54">
        <v>7.6868480000000003</v>
      </c>
      <c r="H5819" s="53">
        <v>1650</v>
      </c>
      <c r="I5819" s="53">
        <v>861</v>
      </c>
      <c r="J5819" s="53">
        <v>789</v>
      </c>
      <c r="K5819" s="52">
        <v>1</v>
      </c>
      <c r="L5819" s="52">
        <v>6.6868480000000003</v>
      </c>
      <c r="M5819" s="55">
        <v>2</v>
      </c>
      <c r="N5819" s="61" t="s">
        <v>15</v>
      </c>
      <c r="P5819" s="66"/>
      <c r="Q5819" s="53"/>
      <c r="R5819" s="53"/>
      <c r="S5819" s="53"/>
      <c r="T5819" s="53"/>
      <c r="U5819" s="53"/>
      <c r="V5819" s="53"/>
      <c r="W5819" s="53"/>
    </row>
    <row r="5820" spans="2:23" s="52" customFormat="1" ht="13" x14ac:dyDescent="0.3">
      <c r="B5820" s="53" t="s">
        <v>1831</v>
      </c>
      <c r="C5820" s="53" t="s">
        <v>200</v>
      </c>
      <c r="D5820" s="53" t="s">
        <v>1837</v>
      </c>
      <c r="E5820" s="53">
        <v>43.472949999999997</v>
      </c>
      <c r="F5820" s="53">
        <v>-3.5629170000000001</v>
      </c>
      <c r="G5820" s="54">
        <v>58.036929999999998</v>
      </c>
      <c r="H5820" s="53">
        <v>2122</v>
      </c>
      <c r="I5820" s="53">
        <v>1070</v>
      </c>
      <c r="J5820" s="53">
        <v>1052</v>
      </c>
      <c r="K5820" s="52">
        <v>1</v>
      </c>
      <c r="L5820" s="52">
        <v>57.036929999999998</v>
      </c>
      <c r="M5820" s="55">
        <v>2</v>
      </c>
      <c r="N5820" s="61" t="s">
        <v>15</v>
      </c>
      <c r="P5820" s="66"/>
      <c r="Q5820" s="53"/>
      <c r="R5820" s="53"/>
      <c r="S5820" s="53"/>
      <c r="T5820" s="53"/>
      <c r="U5820" s="53"/>
      <c r="V5820" s="53"/>
      <c r="W5820" s="53"/>
    </row>
    <row r="5821" spans="2:23" s="52" customFormat="1" ht="13" x14ac:dyDescent="0.3">
      <c r="B5821" s="53" t="s">
        <v>1831</v>
      </c>
      <c r="C5821" s="53" t="s">
        <v>200</v>
      </c>
      <c r="D5821" s="53" t="s">
        <v>1838</v>
      </c>
      <c r="E5821" s="53">
        <v>43.274270000000001</v>
      </c>
      <c r="F5821" s="53">
        <v>-3.6015280000000001</v>
      </c>
      <c r="G5821" s="54">
        <v>162.1712</v>
      </c>
      <c r="H5821" s="53">
        <v>525</v>
      </c>
      <c r="I5821" s="53">
        <v>298</v>
      </c>
      <c r="J5821" s="53">
        <v>227</v>
      </c>
      <c r="K5821" s="52">
        <v>1</v>
      </c>
      <c r="L5821" s="52">
        <v>161.1712</v>
      </c>
      <c r="M5821" s="55">
        <v>2</v>
      </c>
      <c r="N5821" s="61" t="s">
        <v>15</v>
      </c>
      <c r="P5821" s="66"/>
      <c r="Q5821" s="53"/>
      <c r="R5821" s="53"/>
      <c r="S5821" s="53"/>
      <c r="T5821" s="53"/>
      <c r="U5821" s="53"/>
      <c r="V5821" s="53"/>
      <c r="W5821" s="53"/>
    </row>
    <row r="5822" spans="2:23" s="52" customFormat="1" ht="13" x14ac:dyDescent="0.3">
      <c r="B5822" s="53" t="s">
        <v>1831</v>
      </c>
      <c r="C5822" s="53" t="s">
        <v>200</v>
      </c>
      <c r="D5822" s="53" t="s">
        <v>1839</v>
      </c>
      <c r="E5822" s="53">
        <v>43.401580000000003</v>
      </c>
      <c r="F5822" s="53">
        <v>-3.8181609999999999</v>
      </c>
      <c r="G5822" s="54">
        <v>15.580590000000001</v>
      </c>
      <c r="H5822" s="53">
        <v>17360</v>
      </c>
      <c r="I5822" s="53">
        <v>8517</v>
      </c>
      <c r="J5822" s="53">
        <v>8843</v>
      </c>
      <c r="K5822" s="52">
        <v>1</v>
      </c>
      <c r="L5822" s="52">
        <v>14.580590000000001</v>
      </c>
      <c r="M5822" s="55">
        <v>2</v>
      </c>
      <c r="N5822" s="61" t="s">
        <v>15</v>
      </c>
      <c r="P5822" s="66"/>
      <c r="Q5822" s="53"/>
      <c r="R5822" s="53"/>
      <c r="S5822" s="53"/>
      <c r="T5822" s="53"/>
      <c r="U5822" s="53"/>
      <c r="V5822" s="53"/>
      <c r="W5822" s="53"/>
    </row>
    <row r="5823" spans="2:23" s="52" customFormat="1" ht="13" x14ac:dyDescent="0.3">
      <c r="B5823" s="53" t="s">
        <v>1831</v>
      </c>
      <c r="C5823" s="53" t="s">
        <v>200</v>
      </c>
      <c r="D5823" s="53" t="s">
        <v>1840</v>
      </c>
      <c r="E5823" s="53">
        <v>43.419960000000003</v>
      </c>
      <c r="F5823" s="53">
        <v>-3.505684</v>
      </c>
      <c r="G5823" s="54">
        <v>8.1150470000000006</v>
      </c>
      <c r="H5823" s="53">
        <v>3784</v>
      </c>
      <c r="I5823" s="53">
        <v>1970</v>
      </c>
      <c r="J5823" s="53">
        <v>1814</v>
      </c>
      <c r="K5823" s="52">
        <v>1</v>
      </c>
      <c r="L5823" s="52">
        <v>7.1150470000000006</v>
      </c>
      <c r="M5823" s="55">
        <v>2</v>
      </c>
      <c r="N5823" s="61" t="s">
        <v>15</v>
      </c>
      <c r="P5823" s="66"/>
      <c r="Q5823" s="53"/>
      <c r="R5823" s="53"/>
      <c r="S5823" s="53"/>
      <c r="T5823" s="53"/>
      <c r="U5823" s="53"/>
      <c r="V5823" s="53"/>
      <c r="W5823" s="53"/>
    </row>
    <row r="5824" spans="2:23" s="52" customFormat="1" ht="13" x14ac:dyDescent="0.3">
      <c r="B5824" s="53" t="s">
        <v>1831</v>
      </c>
      <c r="C5824" s="53" t="s">
        <v>200</v>
      </c>
      <c r="D5824" s="53" t="s">
        <v>1841</v>
      </c>
      <c r="E5824" s="53">
        <v>43.120040000000003</v>
      </c>
      <c r="F5824" s="53">
        <v>-4.0464669999999998</v>
      </c>
      <c r="G5824" s="54">
        <v>341.4135</v>
      </c>
      <c r="H5824" s="53">
        <v>805</v>
      </c>
      <c r="I5824" s="53">
        <v>396</v>
      </c>
      <c r="J5824" s="53">
        <v>409</v>
      </c>
      <c r="K5824" s="52">
        <v>1</v>
      </c>
      <c r="L5824" s="52">
        <v>340.4135</v>
      </c>
      <c r="M5824" s="55">
        <v>4</v>
      </c>
      <c r="N5824" s="61" t="s">
        <v>15</v>
      </c>
      <c r="P5824" s="66"/>
      <c r="Q5824" s="53"/>
      <c r="R5824" s="53"/>
      <c r="S5824" s="53"/>
      <c r="T5824" s="53"/>
      <c r="U5824" s="53"/>
      <c r="V5824" s="53"/>
      <c r="W5824" s="53"/>
    </row>
    <row r="5825" spans="2:23" s="52" customFormat="1" ht="13" x14ac:dyDescent="0.3">
      <c r="B5825" s="53" t="s">
        <v>1831</v>
      </c>
      <c r="C5825" s="53" t="s">
        <v>200</v>
      </c>
      <c r="D5825" s="53" t="s">
        <v>1842</v>
      </c>
      <c r="E5825" s="53">
        <v>43.470309999999998</v>
      </c>
      <c r="F5825" s="53">
        <v>-3.5966070000000001</v>
      </c>
      <c r="G5825" s="54">
        <v>74.224010000000007</v>
      </c>
      <c r="H5825" s="53">
        <v>2060</v>
      </c>
      <c r="I5825" s="53">
        <v>1058</v>
      </c>
      <c r="J5825" s="53">
        <v>1002</v>
      </c>
      <c r="K5825" s="52">
        <v>1</v>
      </c>
      <c r="L5825" s="52">
        <v>73.224010000000007</v>
      </c>
      <c r="M5825" s="55">
        <v>2</v>
      </c>
      <c r="N5825" s="61" t="s">
        <v>15</v>
      </c>
      <c r="P5825" s="66"/>
      <c r="Q5825" s="53"/>
      <c r="R5825" s="53"/>
      <c r="S5825" s="53"/>
      <c r="T5825" s="53"/>
      <c r="U5825" s="53"/>
      <c r="V5825" s="53"/>
      <c r="W5825" s="53"/>
    </row>
    <row r="5826" spans="2:23" s="52" customFormat="1" ht="13" x14ac:dyDescent="0.3">
      <c r="B5826" s="53" t="s">
        <v>1831</v>
      </c>
      <c r="C5826" s="53" t="s">
        <v>200</v>
      </c>
      <c r="D5826" s="53" t="s">
        <v>1843</v>
      </c>
      <c r="E5826" s="53">
        <v>43.307400000000001</v>
      </c>
      <c r="F5826" s="53">
        <v>-4.2323919999999999</v>
      </c>
      <c r="G5826" s="54">
        <v>126.715</v>
      </c>
      <c r="H5826" s="53">
        <v>8372</v>
      </c>
      <c r="I5826" s="53">
        <v>4105</v>
      </c>
      <c r="J5826" s="53">
        <v>4267</v>
      </c>
      <c r="K5826" s="52">
        <v>1</v>
      </c>
      <c r="L5826" s="52">
        <v>125.715</v>
      </c>
      <c r="M5826" s="55">
        <v>2</v>
      </c>
      <c r="N5826" s="61" t="s">
        <v>15</v>
      </c>
      <c r="P5826" s="66"/>
      <c r="Q5826" s="53"/>
      <c r="R5826" s="53"/>
      <c r="S5826" s="53"/>
      <c r="T5826" s="53"/>
      <c r="U5826" s="53"/>
      <c r="V5826" s="53"/>
      <c r="W5826" s="53"/>
    </row>
    <row r="5827" spans="2:23" s="52" customFormat="1" ht="13" x14ac:dyDescent="0.3">
      <c r="B5827" s="53" t="s">
        <v>1831</v>
      </c>
      <c r="C5827" s="53" t="s">
        <v>200</v>
      </c>
      <c r="D5827" s="53" t="s">
        <v>1844</v>
      </c>
      <c r="E5827" s="53">
        <v>43.132579999999997</v>
      </c>
      <c r="F5827" s="53">
        <v>-4.5760350000000001</v>
      </c>
      <c r="G5827" s="54">
        <v>368.49099999999999</v>
      </c>
      <c r="H5827" s="53">
        <v>699</v>
      </c>
      <c r="I5827" s="53">
        <v>423</v>
      </c>
      <c r="J5827" s="53">
        <v>276</v>
      </c>
      <c r="K5827" s="52">
        <v>1</v>
      </c>
      <c r="L5827" s="52">
        <v>367.49099999999999</v>
      </c>
      <c r="M5827" s="55">
        <v>4</v>
      </c>
      <c r="N5827" s="61" t="s">
        <v>15</v>
      </c>
      <c r="P5827" s="66"/>
      <c r="Q5827" s="53"/>
      <c r="R5827" s="53"/>
      <c r="S5827" s="53"/>
      <c r="T5827" s="53"/>
      <c r="U5827" s="53"/>
      <c r="V5827" s="53"/>
      <c r="W5827" s="53"/>
    </row>
    <row r="5828" spans="2:23" s="52" customFormat="1" ht="13" x14ac:dyDescent="0.3">
      <c r="B5828" s="53" t="s">
        <v>1831</v>
      </c>
      <c r="C5828" s="53" t="s">
        <v>200</v>
      </c>
      <c r="D5828" s="53" t="s">
        <v>1845</v>
      </c>
      <c r="E5828" s="53">
        <v>43.203710000000001</v>
      </c>
      <c r="F5828" s="53">
        <v>-4.3037599999999996</v>
      </c>
      <c r="G5828" s="54">
        <v>279.02969999999999</v>
      </c>
      <c r="H5828" s="53">
        <v>1093</v>
      </c>
      <c r="I5828" s="53">
        <v>566</v>
      </c>
      <c r="J5828" s="53">
        <v>527</v>
      </c>
      <c r="K5828" s="52">
        <v>1</v>
      </c>
      <c r="L5828" s="52">
        <v>278.02969999999999</v>
      </c>
      <c r="M5828" s="55">
        <v>4</v>
      </c>
      <c r="N5828" s="61" t="s">
        <v>15</v>
      </c>
      <c r="P5828" s="66"/>
      <c r="Q5828" s="53"/>
      <c r="R5828" s="53"/>
      <c r="S5828" s="53"/>
      <c r="T5828" s="53"/>
      <c r="U5828" s="53"/>
      <c r="V5828" s="53"/>
      <c r="W5828" s="53"/>
    </row>
    <row r="5829" spans="2:23" s="52" customFormat="1" ht="13" x14ac:dyDescent="0.3">
      <c r="B5829" s="53" t="s">
        <v>1831</v>
      </c>
      <c r="C5829" s="53" t="s">
        <v>200</v>
      </c>
      <c r="D5829" s="53" t="s">
        <v>1846</v>
      </c>
      <c r="E5829" s="53">
        <v>43.150010000000002</v>
      </c>
      <c r="F5829" s="53">
        <v>-4.6938979999999999</v>
      </c>
      <c r="G5829" s="54">
        <v>442.6653</v>
      </c>
      <c r="H5829" s="53">
        <v>1075</v>
      </c>
      <c r="I5829" s="53">
        <v>577</v>
      </c>
      <c r="J5829" s="53">
        <v>498</v>
      </c>
      <c r="K5829" s="52">
        <v>1</v>
      </c>
      <c r="L5829" s="52">
        <v>441.6653</v>
      </c>
      <c r="M5829" s="55">
        <v>5</v>
      </c>
      <c r="N5829" s="61" t="s">
        <v>16</v>
      </c>
      <c r="P5829" s="66"/>
      <c r="Q5829" s="53"/>
      <c r="R5829" s="53"/>
      <c r="S5829" s="53"/>
      <c r="T5829" s="53"/>
      <c r="U5829" s="53"/>
      <c r="V5829" s="53"/>
      <c r="W5829" s="53"/>
    </row>
    <row r="5830" spans="2:23" s="52" customFormat="1" ht="13" x14ac:dyDescent="0.3">
      <c r="B5830" s="53" t="s">
        <v>1831</v>
      </c>
      <c r="C5830" s="53" t="s">
        <v>200</v>
      </c>
      <c r="D5830" s="53" t="s">
        <v>1847</v>
      </c>
      <c r="E5830" s="53">
        <v>43.406669999999998</v>
      </c>
      <c r="F5830" s="53">
        <v>-3.8833329999999999</v>
      </c>
      <c r="G5830" s="54">
        <v>27.121420000000001</v>
      </c>
      <c r="H5830" s="53">
        <v>31404</v>
      </c>
      <c r="I5830" s="53">
        <v>15639</v>
      </c>
      <c r="J5830" s="53">
        <v>15765</v>
      </c>
      <c r="K5830" s="52">
        <v>1</v>
      </c>
      <c r="L5830" s="52">
        <v>26.121420000000001</v>
      </c>
      <c r="M5830" s="55">
        <v>2</v>
      </c>
      <c r="N5830" s="61" t="s">
        <v>15</v>
      </c>
      <c r="P5830" s="66"/>
      <c r="Q5830" s="53"/>
      <c r="R5830" s="53"/>
      <c r="S5830" s="53"/>
      <c r="T5830" s="53"/>
      <c r="U5830" s="53"/>
      <c r="V5830" s="53"/>
      <c r="W5830" s="53"/>
    </row>
    <row r="5831" spans="2:23" s="52" customFormat="1" ht="13" x14ac:dyDescent="0.3">
      <c r="B5831" s="53" t="s">
        <v>1831</v>
      </c>
      <c r="C5831" s="53" t="s">
        <v>200</v>
      </c>
      <c r="D5831" s="53" t="s">
        <v>1848</v>
      </c>
      <c r="E5831" s="53">
        <v>42.966670000000001</v>
      </c>
      <c r="F5831" s="53">
        <v>-4.1500000000000004</v>
      </c>
      <c r="G5831" s="54">
        <v>878.48440000000005</v>
      </c>
      <c r="H5831" s="53">
        <v>3811</v>
      </c>
      <c r="I5831" s="53">
        <v>1981</v>
      </c>
      <c r="J5831" s="53">
        <v>1830</v>
      </c>
      <c r="K5831" s="52">
        <v>1</v>
      </c>
      <c r="L5831" s="52">
        <v>877.48440000000005</v>
      </c>
      <c r="M5831" s="55">
        <v>7</v>
      </c>
      <c r="N5831" s="61" t="s">
        <v>17</v>
      </c>
      <c r="P5831" s="66"/>
      <c r="Q5831" s="53"/>
      <c r="R5831" s="53"/>
      <c r="S5831" s="53"/>
      <c r="T5831" s="53"/>
      <c r="U5831" s="53"/>
      <c r="V5831" s="53"/>
      <c r="W5831" s="53"/>
    </row>
    <row r="5832" spans="2:23" s="52" customFormat="1" ht="13" x14ac:dyDescent="0.3">
      <c r="B5832" s="53" t="s">
        <v>1831</v>
      </c>
      <c r="C5832" s="53" t="s">
        <v>200</v>
      </c>
      <c r="D5832" s="53" t="s">
        <v>1849</v>
      </c>
      <c r="E5832" s="53">
        <v>43.016669999999998</v>
      </c>
      <c r="F5832" s="53">
        <v>-4</v>
      </c>
      <c r="G5832" s="54">
        <v>854.92669999999998</v>
      </c>
      <c r="H5832" s="53">
        <v>705</v>
      </c>
      <c r="I5832" s="53">
        <v>377</v>
      </c>
      <c r="J5832" s="53">
        <v>328</v>
      </c>
      <c r="K5832" s="52">
        <v>1</v>
      </c>
      <c r="L5832" s="52">
        <v>853.92669999999998</v>
      </c>
      <c r="M5832" s="55">
        <v>7</v>
      </c>
      <c r="N5832" s="61" t="s">
        <v>17</v>
      </c>
      <c r="P5832" s="66"/>
      <c r="Q5832" s="53"/>
      <c r="R5832" s="53"/>
      <c r="S5832" s="53"/>
      <c r="T5832" s="53"/>
      <c r="U5832" s="53"/>
      <c r="V5832" s="53"/>
      <c r="W5832" s="53"/>
    </row>
    <row r="5833" spans="2:23" s="52" customFormat="1" ht="13" x14ac:dyDescent="0.3">
      <c r="B5833" s="53" t="s">
        <v>1831</v>
      </c>
      <c r="C5833" s="53" t="s">
        <v>200</v>
      </c>
      <c r="D5833" s="53" t="s">
        <v>1850</v>
      </c>
      <c r="E5833" s="53">
        <v>43.323219999999999</v>
      </c>
      <c r="F5833" s="53">
        <v>-4.0697580000000002</v>
      </c>
      <c r="G5833" s="54">
        <v>34.017220000000002</v>
      </c>
      <c r="H5833" s="53">
        <v>5118</v>
      </c>
      <c r="I5833" s="53">
        <v>2633</v>
      </c>
      <c r="J5833" s="53">
        <v>2485</v>
      </c>
      <c r="K5833" s="52">
        <v>1</v>
      </c>
      <c r="L5833" s="52">
        <v>33.017220000000002</v>
      </c>
      <c r="M5833" s="55">
        <v>2</v>
      </c>
      <c r="N5833" s="61" t="s">
        <v>15</v>
      </c>
      <c r="P5833" s="66"/>
      <c r="Q5833" s="53"/>
      <c r="R5833" s="53"/>
      <c r="S5833" s="53"/>
      <c r="T5833" s="53"/>
      <c r="U5833" s="53"/>
      <c r="V5833" s="53"/>
      <c r="W5833" s="53"/>
    </row>
    <row r="5834" spans="2:23" s="52" customFormat="1" ht="13" x14ac:dyDescent="0.3">
      <c r="B5834" s="53" t="s">
        <v>1831</v>
      </c>
      <c r="C5834" s="53" t="s">
        <v>200</v>
      </c>
      <c r="D5834" s="53" t="s">
        <v>1851</v>
      </c>
      <c r="E5834" s="53">
        <v>43.315719999999999</v>
      </c>
      <c r="F5834" s="53">
        <v>-3.9533200000000002</v>
      </c>
      <c r="G5834" s="54">
        <v>51.331380000000003</v>
      </c>
      <c r="H5834" s="53">
        <v>2121</v>
      </c>
      <c r="I5834" s="53">
        <v>1064</v>
      </c>
      <c r="J5834" s="53">
        <v>1057</v>
      </c>
      <c r="K5834" s="52">
        <v>1</v>
      </c>
      <c r="L5834" s="52">
        <v>50.331380000000003</v>
      </c>
      <c r="M5834" s="55">
        <v>2</v>
      </c>
      <c r="N5834" s="61" t="s">
        <v>15</v>
      </c>
      <c r="P5834" s="66"/>
      <c r="Q5834" s="53"/>
      <c r="R5834" s="53"/>
      <c r="S5834" s="53"/>
      <c r="T5834" s="53"/>
      <c r="U5834" s="53"/>
      <c r="V5834" s="53"/>
      <c r="W5834" s="53"/>
    </row>
    <row r="5835" spans="2:23" s="52" customFormat="1" ht="13" x14ac:dyDescent="0.3">
      <c r="B5835" s="53" t="s">
        <v>1831</v>
      </c>
      <c r="C5835" s="53" t="s">
        <v>200</v>
      </c>
      <c r="D5835" s="53" t="s">
        <v>1852</v>
      </c>
      <c r="E5835" s="53">
        <v>43.382770000000001</v>
      </c>
      <c r="F5835" s="53">
        <v>-3.21957</v>
      </c>
      <c r="G5835" s="54">
        <v>13.481529999999999</v>
      </c>
      <c r="H5835" s="53">
        <v>31670</v>
      </c>
      <c r="I5835" s="53">
        <v>16102</v>
      </c>
      <c r="J5835" s="53">
        <v>15568</v>
      </c>
      <c r="K5835" s="52">
        <v>1</v>
      </c>
      <c r="L5835" s="52">
        <v>12.481529999999999</v>
      </c>
      <c r="M5835" s="55">
        <v>2</v>
      </c>
      <c r="N5835" s="61" t="s">
        <v>15</v>
      </c>
      <c r="P5835" s="66"/>
      <c r="Q5835" s="53"/>
      <c r="R5835" s="53"/>
      <c r="S5835" s="53"/>
      <c r="T5835" s="53"/>
      <c r="U5835" s="53"/>
      <c r="V5835" s="53"/>
      <c r="W5835" s="53"/>
    </row>
    <row r="5836" spans="2:23" s="52" customFormat="1" ht="13" x14ac:dyDescent="0.3">
      <c r="B5836" s="53" t="s">
        <v>1831</v>
      </c>
      <c r="C5836" s="53" t="s">
        <v>200</v>
      </c>
      <c r="D5836" s="53" t="s">
        <v>1853</v>
      </c>
      <c r="E5836" s="53">
        <v>43.216670000000001</v>
      </c>
      <c r="F5836" s="53">
        <v>-4.0833329999999997</v>
      </c>
      <c r="G5836" s="54">
        <v>238.87280000000001</v>
      </c>
      <c r="H5836" s="53">
        <v>614</v>
      </c>
      <c r="I5836" s="53">
        <v>308</v>
      </c>
      <c r="J5836" s="53">
        <v>306</v>
      </c>
      <c r="K5836" s="52">
        <v>1</v>
      </c>
      <c r="L5836" s="52">
        <v>237.87280000000001</v>
      </c>
      <c r="M5836" s="55">
        <v>4</v>
      </c>
      <c r="N5836" s="61" t="s">
        <v>15</v>
      </c>
      <c r="P5836" s="66"/>
      <c r="Q5836" s="53"/>
      <c r="R5836" s="53"/>
      <c r="S5836" s="53"/>
      <c r="T5836" s="53"/>
      <c r="U5836" s="53"/>
      <c r="V5836" s="53"/>
      <c r="W5836" s="53"/>
    </row>
    <row r="5837" spans="2:23" s="52" customFormat="1" ht="13" x14ac:dyDescent="0.3">
      <c r="B5837" s="53" t="s">
        <v>1831</v>
      </c>
      <c r="C5837" s="53" t="s">
        <v>200</v>
      </c>
      <c r="D5837" s="53" t="s">
        <v>1854</v>
      </c>
      <c r="E5837" s="53">
        <v>43.166670000000003</v>
      </c>
      <c r="F5837" s="53">
        <v>-4.5833329999999997</v>
      </c>
      <c r="G5837" s="54">
        <v>491.40289999999999</v>
      </c>
      <c r="H5837" s="53">
        <v>1305</v>
      </c>
      <c r="I5837" s="53">
        <v>716</v>
      </c>
      <c r="J5837" s="53">
        <v>589</v>
      </c>
      <c r="K5837" s="52">
        <v>1</v>
      </c>
      <c r="L5837" s="52">
        <v>490.40289999999999</v>
      </c>
      <c r="M5837" s="55">
        <v>5</v>
      </c>
      <c r="N5837" s="61" t="s">
        <v>16</v>
      </c>
      <c r="P5837" s="66"/>
      <c r="Q5837" s="53"/>
      <c r="R5837" s="53"/>
      <c r="S5837" s="53"/>
      <c r="T5837" s="53"/>
      <c r="U5837" s="53"/>
      <c r="V5837" s="53"/>
      <c r="W5837" s="53"/>
    </row>
    <row r="5838" spans="2:23" s="52" customFormat="1" ht="13" x14ac:dyDescent="0.3">
      <c r="B5838" s="53" t="s">
        <v>1831</v>
      </c>
      <c r="C5838" s="53" t="s">
        <v>200</v>
      </c>
      <c r="D5838" s="53" t="s">
        <v>1855</v>
      </c>
      <c r="E5838" s="53">
        <v>43.395380000000003</v>
      </c>
      <c r="F5838" s="53">
        <v>-3.449363</v>
      </c>
      <c r="G5838" s="54">
        <v>7.5504480000000003</v>
      </c>
      <c r="H5838" s="53">
        <v>7826</v>
      </c>
      <c r="I5838" s="53">
        <v>3889</v>
      </c>
      <c r="J5838" s="53">
        <v>3937</v>
      </c>
      <c r="K5838" s="52">
        <v>1</v>
      </c>
      <c r="L5838" s="52">
        <v>6.5504480000000003</v>
      </c>
      <c r="M5838" s="55">
        <v>2</v>
      </c>
      <c r="N5838" s="61" t="s">
        <v>15</v>
      </c>
      <c r="P5838" s="66"/>
      <c r="Q5838" s="53"/>
      <c r="R5838" s="53"/>
      <c r="S5838" s="53"/>
      <c r="T5838" s="53"/>
      <c r="U5838" s="53"/>
      <c r="V5838" s="53"/>
      <c r="W5838" s="53"/>
    </row>
    <row r="5839" spans="2:23" s="52" customFormat="1" ht="13" x14ac:dyDescent="0.3">
      <c r="B5839" s="53" t="s">
        <v>1831</v>
      </c>
      <c r="C5839" s="53" t="s">
        <v>200</v>
      </c>
      <c r="D5839" s="53" t="s">
        <v>1856</v>
      </c>
      <c r="E5839" s="53">
        <v>43.385640000000002</v>
      </c>
      <c r="F5839" s="53">
        <v>-4.2915070000000002</v>
      </c>
      <c r="G5839" s="54">
        <v>24.998729999999998</v>
      </c>
      <c r="H5839" s="53">
        <v>2464</v>
      </c>
      <c r="I5839" s="53">
        <v>1168</v>
      </c>
      <c r="J5839" s="53">
        <v>1296</v>
      </c>
      <c r="K5839" s="52">
        <v>1</v>
      </c>
      <c r="L5839" s="52">
        <v>23.998729999999998</v>
      </c>
      <c r="M5839" s="55">
        <v>2</v>
      </c>
      <c r="N5839" s="61" t="s">
        <v>15</v>
      </c>
      <c r="P5839" s="66"/>
      <c r="Q5839" s="53"/>
      <c r="R5839" s="53"/>
      <c r="S5839" s="53"/>
      <c r="T5839" s="53"/>
      <c r="U5839" s="53"/>
      <c r="V5839" s="53"/>
      <c r="W5839" s="53"/>
    </row>
    <row r="5840" spans="2:23" s="52" customFormat="1" ht="13" x14ac:dyDescent="0.3">
      <c r="B5840" s="53" t="s">
        <v>1831</v>
      </c>
      <c r="C5840" s="53" t="s">
        <v>200</v>
      </c>
      <c r="D5840" s="53" t="s">
        <v>1857</v>
      </c>
      <c r="E5840" s="53">
        <v>43.259569999999997</v>
      </c>
      <c r="F5840" s="53">
        <v>-4.0682410000000004</v>
      </c>
      <c r="G5840" s="54">
        <v>92.811570000000003</v>
      </c>
      <c r="H5840" s="53">
        <v>11610</v>
      </c>
      <c r="I5840" s="53">
        <v>5779</v>
      </c>
      <c r="J5840" s="53">
        <v>5831</v>
      </c>
      <c r="K5840" s="52">
        <v>1</v>
      </c>
      <c r="L5840" s="52">
        <v>91.811570000000003</v>
      </c>
      <c r="M5840" s="55">
        <v>2</v>
      </c>
      <c r="N5840" s="61" t="s">
        <v>15</v>
      </c>
      <c r="P5840" s="66"/>
      <c r="Q5840" s="53"/>
      <c r="R5840" s="53"/>
      <c r="S5840" s="53"/>
      <c r="T5840" s="53"/>
      <c r="U5840" s="53"/>
      <c r="V5840" s="53"/>
      <c r="W5840" s="53"/>
    </row>
    <row r="5841" spans="2:23" s="52" customFormat="1" ht="13" x14ac:dyDescent="0.3">
      <c r="B5841" s="53" t="s">
        <v>1831</v>
      </c>
      <c r="C5841" s="53" t="s">
        <v>200</v>
      </c>
      <c r="D5841" s="53" t="s">
        <v>1858</v>
      </c>
      <c r="E5841" s="53">
        <v>43.212899999999998</v>
      </c>
      <c r="F5841" s="53">
        <v>-3.9572370000000001</v>
      </c>
      <c r="G5841" s="54">
        <v>317.13929999999999</v>
      </c>
      <c r="H5841" s="53">
        <v>2208</v>
      </c>
      <c r="I5841" s="53">
        <v>1115</v>
      </c>
      <c r="J5841" s="53">
        <v>1093</v>
      </c>
      <c r="K5841" s="52">
        <v>1</v>
      </c>
      <c r="L5841" s="52">
        <v>316.13929999999999</v>
      </c>
      <c r="M5841" s="55">
        <v>4</v>
      </c>
      <c r="N5841" s="61" t="s">
        <v>15</v>
      </c>
      <c r="P5841" s="66"/>
      <c r="Q5841" s="53"/>
      <c r="R5841" s="53"/>
      <c r="S5841" s="53"/>
      <c r="T5841" s="53"/>
      <c r="U5841" s="53"/>
      <c r="V5841" s="53"/>
      <c r="W5841" s="53"/>
    </row>
    <row r="5842" spans="2:23" s="52" customFormat="1" ht="13" x14ac:dyDescent="0.3">
      <c r="B5842" s="53" t="s">
        <v>1831</v>
      </c>
      <c r="C5842" s="53" t="s">
        <v>200</v>
      </c>
      <c r="D5842" s="53" t="s">
        <v>1859</v>
      </c>
      <c r="E5842" s="53">
        <v>43.37997</v>
      </c>
      <c r="F5842" s="53">
        <v>-3.6846000000000001</v>
      </c>
      <c r="G5842" s="54">
        <v>44.690089999999998</v>
      </c>
      <c r="H5842" s="53">
        <v>3961</v>
      </c>
      <c r="I5842" s="53">
        <v>2042</v>
      </c>
      <c r="J5842" s="53">
        <v>1919</v>
      </c>
      <c r="K5842" s="52">
        <v>1</v>
      </c>
      <c r="L5842" s="52">
        <v>43.690089999999998</v>
      </c>
      <c r="M5842" s="55">
        <v>2</v>
      </c>
      <c r="N5842" s="61" t="s">
        <v>15</v>
      </c>
      <c r="P5842" s="66"/>
      <c r="Q5842" s="53"/>
      <c r="R5842" s="53"/>
      <c r="S5842" s="53"/>
      <c r="T5842" s="53"/>
      <c r="U5842" s="53"/>
      <c r="V5842" s="53"/>
      <c r="W5842" s="53"/>
    </row>
    <row r="5843" spans="2:23" s="52" customFormat="1" ht="13" x14ac:dyDescent="0.3">
      <c r="B5843" s="53" t="s">
        <v>1831</v>
      </c>
      <c r="C5843" s="53" t="s">
        <v>200</v>
      </c>
      <c r="D5843" s="53" t="s">
        <v>1860</v>
      </c>
      <c r="E5843" s="53">
        <v>43.436790000000002</v>
      </c>
      <c r="F5843" s="53">
        <v>-3.5141019999999998</v>
      </c>
      <c r="G5843" s="54">
        <v>8.1924030000000005</v>
      </c>
      <c r="H5843" s="53">
        <v>763</v>
      </c>
      <c r="I5843" s="53">
        <v>406</v>
      </c>
      <c r="J5843" s="53">
        <v>357</v>
      </c>
      <c r="K5843" s="52">
        <v>1</v>
      </c>
      <c r="L5843" s="52">
        <v>7.1924030000000005</v>
      </c>
      <c r="M5843" s="55">
        <v>2</v>
      </c>
      <c r="N5843" s="61" t="s">
        <v>15</v>
      </c>
      <c r="P5843" s="66"/>
      <c r="Q5843" s="53"/>
      <c r="R5843" s="53"/>
      <c r="S5843" s="53"/>
      <c r="T5843" s="53"/>
      <c r="U5843" s="53"/>
      <c r="V5843" s="53"/>
      <c r="W5843" s="53"/>
    </row>
    <row r="5844" spans="2:23" s="52" customFormat="1" ht="13" x14ac:dyDescent="0.3">
      <c r="B5844" s="53" t="s">
        <v>1831</v>
      </c>
      <c r="C5844" s="53" t="s">
        <v>200</v>
      </c>
      <c r="D5844" s="53" t="s">
        <v>1861</v>
      </c>
      <c r="E5844" s="53">
        <v>43.354419999999998</v>
      </c>
      <c r="F5844" s="53">
        <v>-3.3254670000000002</v>
      </c>
      <c r="G5844" s="54">
        <v>13.48724</v>
      </c>
      <c r="H5844" s="53">
        <v>2303</v>
      </c>
      <c r="I5844" s="53">
        <v>1198</v>
      </c>
      <c r="J5844" s="53">
        <v>1105</v>
      </c>
      <c r="K5844" s="52">
        <v>1</v>
      </c>
      <c r="L5844" s="52">
        <v>12.48724</v>
      </c>
      <c r="M5844" s="55">
        <v>2</v>
      </c>
      <c r="N5844" s="61" t="s">
        <v>15</v>
      </c>
      <c r="P5844" s="66"/>
      <c r="Q5844" s="53"/>
      <c r="R5844" s="53"/>
      <c r="S5844" s="53"/>
      <c r="T5844" s="53"/>
      <c r="U5844" s="53"/>
      <c r="V5844" s="53"/>
      <c r="W5844" s="53"/>
    </row>
    <row r="5845" spans="2:23" s="52" customFormat="1" ht="13" x14ac:dyDescent="0.3">
      <c r="B5845" s="53" t="s">
        <v>1831</v>
      </c>
      <c r="C5845" s="53" t="s">
        <v>200</v>
      </c>
      <c r="D5845" s="53" t="s">
        <v>1862</v>
      </c>
      <c r="E5845" s="53">
        <v>43.397329999999997</v>
      </c>
      <c r="F5845" s="53">
        <v>-3.5881639999999999</v>
      </c>
      <c r="G5845" s="54">
        <v>66.357420000000005</v>
      </c>
      <c r="H5845" s="53">
        <v>1420</v>
      </c>
      <c r="I5845" s="53">
        <v>724</v>
      </c>
      <c r="J5845" s="53">
        <v>696</v>
      </c>
      <c r="K5845" s="52">
        <v>1</v>
      </c>
      <c r="L5845" s="52">
        <v>65.357420000000005</v>
      </c>
      <c r="M5845" s="55">
        <v>2</v>
      </c>
      <c r="N5845" s="61" t="s">
        <v>15</v>
      </c>
      <c r="P5845" s="66"/>
      <c r="Q5845" s="53"/>
      <c r="R5845" s="53"/>
      <c r="S5845" s="53"/>
      <c r="T5845" s="53"/>
      <c r="U5845" s="53"/>
      <c r="V5845" s="53"/>
      <c r="W5845" s="53"/>
    </row>
    <row r="5846" spans="2:23" s="52" customFormat="1" ht="13" x14ac:dyDescent="0.3">
      <c r="B5846" s="53" t="s">
        <v>1831</v>
      </c>
      <c r="C5846" s="53" t="s">
        <v>200</v>
      </c>
      <c r="D5846" s="53" t="s">
        <v>1863</v>
      </c>
      <c r="E5846" s="53">
        <v>43.016669999999998</v>
      </c>
      <c r="F5846" s="53">
        <v>-4.2166670000000002</v>
      </c>
      <c r="G5846" s="54">
        <v>912.01900000000001</v>
      </c>
      <c r="H5846" s="53">
        <v>1855</v>
      </c>
      <c r="I5846" s="53">
        <v>1014</v>
      </c>
      <c r="J5846" s="53">
        <v>841</v>
      </c>
      <c r="K5846" s="52">
        <v>1</v>
      </c>
      <c r="L5846" s="52">
        <v>911.01900000000001</v>
      </c>
      <c r="M5846" s="55">
        <v>7</v>
      </c>
      <c r="N5846" s="61" t="s">
        <v>17</v>
      </c>
      <c r="P5846" s="66"/>
      <c r="Q5846" s="53"/>
      <c r="R5846" s="53"/>
      <c r="S5846" s="53"/>
      <c r="T5846" s="53"/>
      <c r="U5846" s="53"/>
      <c r="V5846" s="53"/>
      <c r="W5846" s="53"/>
    </row>
    <row r="5847" spans="2:23" s="52" customFormat="1" ht="13" x14ac:dyDescent="0.3">
      <c r="B5847" s="53" t="s">
        <v>1831</v>
      </c>
      <c r="C5847" s="53" t="s">
        <v>200</v>
      </c>
      <c r="D5847" s="53" t="s">
        <v>1864</v>
      </c>
      <c r="E5847" s="53">
        <v>43.308799999999998</v>
      </c>
      <c r="F5847" s="53">
        <v>-4.4861630000000003</v>
      </c>
      <c r="G5847" s="54">
        <v>193.94380000000001</v>
      </c>
      <c r="H5847" s="53">
        <v>652</v>
      </c>
      <c r="I5847" s="53">
        <v>363</v>
      </c>
      <c r="J5847" s="53">
        <v>289</v>
      </c>
      <c r="K5847" s="52">
        <v>1</v>
      </c>
      <c r="L5847" s="52">
        <v>192.94380000000001</v>
      </c>
      <c r="M5847" s="55">
        <v>2</v>
      </c>
      <c r="N5847" s="61" t="s">
        <v>15</v>
      </c>
      <c r="P5847" s="66"/>
      <c r="Q5847" s="53"/>
      <c r="R5847" s="53"/>
      <c r="S5847" s="53"/>
      <c r="T5847" s="53"/>
      <c r="U5847" s="53"/>
      <c r="V5847" s="53"/>
      <c r="W5847" s="53"/>
    </row>
    <row r="5848" spans="2:23" s="52" customFormat="1" ht="13" x14ac:dyDescent="0.3">
      <c r="B5848" s="53" t="s">
        <v>1831</v>
      </c>
      <c r="C5848" s="53" t="s">
        <v>200</v>
      </c>
      <c r="D5848" s="53" t="s">
        <v>1865</v>
      </c>
      <c r="E5848" s="53">
        <v>43.25</v>
      </c>
      <c r="F5848" s="53">
        <v>-4.4666670000000002</v>
      </c>
      <c r="G5848" s="54">
        <v>315.12349999999998</v>
      </c>
      <c r="H5848" s="53">
        <v>318</v>
      </c>
      <c r="I5848" s="53">
        <v>198</v>
      </c>
      <c r="J5848" s="53">
        <v>120</v>
      </c>
      <c r="K5848" s="52">
        <v>1</v>
      </c>
      <c r="L5848" s="52">
        <v>314.12349999999998</v>
      </c>
      <c r="M5848" s="55">
        <v>4</v>
      </c>
      <c r="N5848" s="61" t="s">
        <v>15</v>
      </c>
      <c r="P5848" s="66"/>
      <c r="Q5848" s="53"/>
      <c r="R5848" s="53"/>
      <c r="S5848" s="53"/>
      <c r="T5848" s="53"/>
      <c r="U5848" s="53"/>
      <c r="V5848" s="53"/>
      <c r="W5848" s="53"/>
    </row>
    <row r="5849" spans="2:23" s="52" customFormat="1" ht="13" x14ac:dyDescent="0.3">
      <c r="B5849" s="53" t="s">
        <v>1831</v>
      </c>
      <c r="C5849" s="53" t="s">
        <v>200</v>
      </c>
      <c r="D5849" s="53" t="s">
        <v>1866</v>
      </c>
      <c r="E5849" s="53">
        <v>43.411479999999997</v>
      </c>
      <c r="F5849" s="53">
        <v>-3.412477</v>
      </c>
      <c r="G5849" s="54">
        <v>13.430720000000001</v>
      </c>
      <c r="H5849" s="53">
        <v>12591</v>
      </c>
      <c r="I5849" s="53">
        <v>6104</v>
      </c>
      <c r="J5849" s="53">
        <v>6487</v>
      </c>
      <c r="K5849" s="52">
        <v>1</v>
      </c>
      <c r="L5849" s="52">
        <v>12.430720000000001</v>
      </c>
      <c r="M5849" s="55">
        <v>2</v>
      </c>
      <c r="N5849" s="61" t="s">
        <v>15</v>
      </c>
      <c r="P5849" s="66"/>
      <c r="Q5849" s="53"/>
      <c r="R5849" s="53"/>
      <c r="S5849" s="53"/>
      <c r="T5849" s="53"/>
      <c r="U5849" s="53"/>
      <c r="V5849" s="53"/>
      <c r="W5849" s="53"/>
    </row>
    <row r="5850" spans="2:23" s="52" customFormat="1" ht="13" x14ac:dyDescent="0.3">
      <c r="B5850" s="53" t="s">
        <v>1831</v>
      </c>
      <c r="C5850" s="53" t="s">
        <v>200</v>
      </c>
      <c r="D5850" s="53" t="s">
        <v>1867</v>
      </c>
      <c r="E5850" s="53">
        <v>43.394210000000001</v>
      </c>
      <c r="F5850" s="53">
        <v>-3.3821249999999998</v>
      </c>
      <c r="G5850" s="54">
        <v>29.382999999999999</v>
      </c>
      <c r="H5850" s="53">
        <v>1193</v>
      </c>
      <c r="I5850" s="53">
        <v>616</v>
      </c>
      <c r="J5850" s="53">
        <v>577</v>
      </c>
      <c r="K5850" s="52">
        <v>1</v>
      </c>
      <c r="L5850" s="52">
        <v>28.382999999999999</v>
      </c>
      <c r="M5850" s="55">
        <v>2</v>
      </c>
      <c r="N5850" s="61" t="s">
        <v>15</v>
      </c>
      <c r="P5850" s="66"/>
      <c r="Q5850" s="53"/>
      <c r="R5850" s="53"/>
      <c r="S5850" s="53"/>
      <c r="T5850" s="53"/>
      <c r="U5850" s="53"/>
      <c r="V5850" s="53"/>
      <c r="W5850" s="53"/>
    </row>
    <row r="5851" spans="2:23" s="52" customFormat="1" ht="13" x14ac:dyDescent="0.3">
      <c r="B5851" s="53" t="s">
        <v>1831</v>
      </c>
      <c r="C5851" s="53" t="s">
        <v>200</v>
      </c>
      <c r="D5851" s="53" t="s">
        <v>1868</v>
      </c>
      <c r="E5851" s="53">
        <v>43.342120000000001</v>
      </c>
      <c r="F5851" s="53">
        <v>-3.7421739999999999</v>
      </c>
      <c r="G5851" s="54">
        <v>87.955160000000006</v>
      </c>
      <c r="H5851" s="53">
        <v>2467</v>
      </c>
      <c r="I5851" s="53">
        <v>1238</v>
      </c>
      <c r="J5851" s="53">
        <v>1229</v>
      </c>
      <c r="K5851" s="52">
        <v>1</v>
      </c>
      <c r="L5851" s="52">
        <v>86.955160000000006</v>
      </c>
      <c r="M5851" s="55">
        <v>2</v>
      </c>
      <c r="N5851" s="61" t="s">
        <v>15</v>
      </c>
      <c r="P5851" s="66"/>
      <c r="Q5851" s="53"/>
      <c r="R5851" s="53"/>
      <c r="S5851" s="53"/>
      <c r="T5851" s="53"/>
      <c r="U5851" s="53"/>
      <c r="V5851" s="53"/>
      <c r="W5851" s="53"/>
    </row>
    <row r="5852" spans="2:23" s="52" customFormat="1" ht="13" x14ac:dyDescent="0.3">
      <c r="B5852" s="53" t="s">
        <v>1831</v>
      </c>
      <c r="C5852" s="53" t="s">
        <v>200</v>
      </c>
      <c r="D5852" s="53" t="s">
        <v>1869</v>
      </c>
      <c r="E5852" s="53">
        <v>43.368720000000003</v>
      </c>
      <c r="F5852" s="53">
        <v>-3.398698</v>
      </c>
      <c r="G5852" s="54">
        <v>305.42880000000002</v>
      </c>
      <c r="H5852" s="53">
        <v>1741</v>
      </c>
      <c r="I5852" s="53">
        <v>890</v>
      </c>
      <c r="J5852" s="53">
        <v>851</v>
      </c>
      <c r="K5852" s="52">
        <v>1</v>
      </c>
      <c r="L5852" s="52">
        <v>304.42880000000002</v>
      </c>
      <c r="M5852" s="55">
        <v>4</v>
      </c>
      <c r="N5852" s="61" t="s">
        <v>15</v>
      </c>
      <c r="P5852" s="66"/>
      <c r="Q5852" s="53"/>
      <c r="R5852" s="53"/>
      <c r="S5852" s="53"/>
      <c r="T5852" s="53"/>
      <c r="U5852" s="53"/>
      <c r="V5852" s="53"/>
      <c r="W5852" s="53"/>
    </row>
    <row r="5853" spans="2:23" s="52" customFormat="1" ht="13" x14ac:dyDescent="0.3">
      <c r="B5853" s="53" t="s">
        <v>1831</v>
      </c>
      <c r="C5853" s="53" t="s">
        <v>200</v>
      </c>
      <c r="D5853" s="53" t="s">
        <v>1870</v>
      </c>
      <c r="E5853" s="53">
        <v>43.098880000000001</v>
      </c>
      <c r="F5853" s="53">
        <v>-3.8960810000000001</v>
      </c>
      <c r="G5853" s="54">
        <v>495.10680000000002</v>
      </c>
      <c r="H5853" s="53">
        <v>722</v>
      </c>
      <c r="I5853" s="53">
        <v>398</v>
      </c>
      <c r="J5853" s="53">
        <v>324</v>
      </c>
      <c r="K5853" s="52">
        <v>1</v>
      </c>
      <c r="L5853" s="52">
        <v>494.10680000000002</v>
      </c>
      <c r="M5853" s="55">
        <v>5</v>
      </c>
      <c r="N5853" s="61" t="s">
        <v>16</v>
      </c>
      <c r="P5853" s="66"/>
      <c r="Q5853" s="53"/>
      <c r="R5853" s="53"/>
      <c r="S5853" s="53"/>
      <c r="T5853" s="53"/>
      <c r="U5853" s="53"/>
      <c r="V5853" s="53"/>
      <c r="W5853" s="53"/>
    </row>
    <row r="5854" spans="2:23" s="52" customFormat="1" ht="13" x14ac:dyDescent="0.3">
      <c r="B5854" s="53" t="s">
        <v>1831</v>
      </c>
      <c r="C5854" s="53" t="s">
        <v>200</v>
      </c>
      <c r="D5854" s="53" t="s">
        <v>1871</v>
      </c>
      <c r="E5854" s="53">
        <v>43.416670000000003</v>
      </c>
      <c r="F5854" s="53">
        <v>-3.75</v>
      </c>
      <c r="G5854" s="54">
        <v>16.281829999999999</v>
      </c>
      <c r="H5854" s="53">
        <v>5252</v>
      </c>
      <c r="I5854" s="53">
        <v>2643</v>
      </c>
      <c r="J5854" s="53">
        <v>2609</v>
      </c>
      <c r="K5854" s="52">
        <v>1</v>
      </c>
      <c r="L5854" s="52">
        <v>15.281829999999999</v>
      </c>
      <c r="M5854" s="55">
        <v>2</v>
      </c>
      <c r="N5854" s="61" t="s">
        <v>15</v>
      </c>
      <c r="P5854" s="66"/>
      <c r="Q5854" s="53"/>
      <c r="R5854" s="53"/>
      <c r="S5854" s="53"/>
      <c r="T5854" s="53"/>
      <c r="U5854" s="53"/>
      <c r="V5854" s="53"/>
      <c r="W5854" s="53"/>
    </row>
    <row r="5855" spans="2:23" s="52" customFormat="1" ht="13" x14ac:dyDescent="0.3">
      <c r="B5855" s="53" t="s">
        <v>1831</v>
      </c>
      <c r="C5855" s="53" t="s">
        <v>200</v>
      </c>
      <c r="D5855" s="53" t="s">
        <v>1872</v>
      </c>
      <c r="E5855" s="53">
        <v>43.298609999999996</v>
      </c>
      <c r="F5855" s="53">
        <v>-4.2066660000000002</v>
      </c>
      <c r="G5855" s="54">
        <v>133.059</v>
      </c>
      <c r="H5855" s="53">
        <v>2087</v>
      </c>
      <c r="I5855" s="53">
        <v>1079</v>
      </c>
      <c r="J5855" s="53">
        <v>1008</v>
      </c>
      <c r="K5855" s="52">
        <v>1</v>
      </c>
      <c r="L5855" s="52">
        <v>132.059</v>
      </c>
      <c r="M5855" s="55">
        <v>2</v>
      </c>
      <c r="N5855" s="61" t="s">
        <v>15</v>
      </c>
      <c r="P5855" s="66"/>
      <c r="Q5855" s="53"/>
      <c r="R5855" s="53"/>
      <c r="S5855" s="53"/>
      <c r="T5855" s="53"/>
      <c r="U5855" s="53"/>
      <c r="V5855" s="53"/>
      <c r="W5855" s="53"/>
    </row>
    <row r="5856" spans="2:23" s="52" customFormat="1" ht="13" x14ac:dyDescent="0.3">
      <c r="B5856" s="53" t="s">
        <v>1831</v>
      </c>
      <c r="C5856" s="53" t="s">
        <v>200</v>
      </c>
      <c r="D5856" s="53" t="s">
        <v>1873</v>
      </c>
      <c r="E5856" s="53">
        <v>43.381390000000003</v>
      </c>
      <c r="F5856" s="53">
        <v>-3.7316669999999998</v>
      </c>
      <c r="G5856" s="54">
        <v>37.254100000000001</v>
      </c>
      <c r="H5856" s="53">
        <v>7565</v>
      </c>
      <c r="I5856" s="53">
        <v>3703</v>
      </c>
      <c r="J5856" s="53">
        <v>3862</v>
      </c>
      <c r="K5856" s="52">
        <v>1</v>
      </c>
      <c r="L5856" s="52">
        <v>36.254100000000001</v>
      </c>
      <c r="M5856" s="55">
        <v>2</v>
      </c>
      <c r="N5856" s="61" t="s">
        <v>15</v>
      </c>
      <c r="P5856" s="66"/>
      <c r="Q5856" s="53"/>
      <c r="R5856" s="53"/>
      <c r="S5856" s="53"/>
      <c r="T5856" s="53"/>
      <c r="U5856" s="53"/>
      <c r="V5856" s="53"/>
      <c r="W5856" s="53"/>
    </row>
    <row r="5857" spans="2:23" s="52" customFormat="1" ht="13" x14ac:dyDescent="0.3">
      <c r="B5857" s="53" t="s">
        <v>1831</v>
      </c>
      <c r="C5857" s="53" t="s">
        <v>200</v>
      </c>
      <c r="D5857" s="53" t="s">
        <v>1874</v>
      </c>
      <c r="E5857" s="53">
        <v>43.456940000000003</v>
      </c>
      <c r="F5857" s="53">
        <v>-3.5738889999999999</v>
      </c>
      <c r="G5857" s="54">
        <v>35.976680000000002</v>
      </c>
      <c r="H5857" s="53">
        <v>1652</v>
      </c>
      <c r="I5857" s="53">
        <v>857</v>
      </c>
      <c r="J5857" s="53">
        <v>795</v>
      </c>
      <c r="K5857" s="52">
        <v>1</v>
      </c>
      <c r="L5857" s="52">
        <v>34.976680000000002</v>
      </c>
      <c r="M5857" s="55">
        <v>2</v>
      </c>
      <c r="N5857" s="61" t="s">
        <v>15</v>
      </c>
      <c r="P5857" s="66"/>
      <c r="Q5857" s="53"/>
      <c r="R5857" s="53"/>
      <c r="S5857" s="53"/>
      <c r="T5857" s="53"/>
      <c r="U5857" s="53"/>
      <c r="V5857" s="53"/>
      <c r="W5857" s="53"/>
    </row>
    <row r="5858" spans="2:23" s="52" customFormat="1" ht="13" x14ac:dyDescent="0.3">
      <c r="B5858" s="53" t="s">
        <v>1831</v>
      </c>
      <c r="C5858" s="53" t="s">
        <v>200</v>
      </c>
      <c r="D5858" s="53" t="s">
        <v>1875</v>
      </c>
      <c r="E5858" s="53">
        <v>43.427109999999999</v>
      </c>
      <c r="F5858" s="53">
        <v>-3.99526</v>
      </c>
      <c r="G5858" s="54">
        <v>14.39486</v>
      </c>
      <c r="H5858" s="53">
        <v>4495</v>
      </c>
      <c r="I5858" s="53">
        <v>2292</v>
      </c>
      <c r="J5858" s="53">
        <v>2203</v>
      </c>
      <c r="K5858" s="52">
        <v>1</v>
      </c>
      <c r="L5858" s="52">
        <v>13.39486</v>
      </c>
      <c r="M5858" s="55">
        <v>2</v>
      </c>
      <c r="N5858" s="61" t="s">
        <v>15</v>
      </c>
      <c r="P5858" s="66"/>
      <c r="Q5858" s="53"/>
      <c r="R5858" s="53"/>
      <c r="S5858" s="53"/>
      <c r="T5858" s="53"/>
      <c r="U5858" s="53"/>
      <c r="V5858" s="53"/>
      <c r="W5858" s="53"/>
    </row>
    <row r="5859" spans="2:23" s="52" customFormat="1" ht="13" x14ac:dyDescent="0.3">
      <c r="B5859" s="53" t="s">
        <v>1831</v>
      </c>
      <c r="C5859" s="53" t="s">
        <v>200</v>
      </c>
      <c r="D5859" s="53" t="s">
        <v>1876</v>
      </c>
      <c r="E5859" s="53">
        <v>43.275550000000003</v>
      </c>
      <c r="F5859" s="53">
        <v>-3.7119439999999999</v>
      </c>
      <c r="G5859" s="54">
        <v>338.03460000000001</v>
      </c>
      <c r="H5859" s="53">
        <v>462</v>
      </c>
      <c r="I5859" s="53">
        <v>243</v>
      </c>
      <c r="J5859" s="53">
        <v>219</v>
      </c>
      <c r="K5859" s="52">
        <v>1</v>
      </c>
      <c r="L5859" s="52">
        <v>337.03460000000001</v>
      </c>
      <c r="M5859" s="55">
        <v>4</v>
      </c>
      <c r="N5859" s="61" t="s">
        <v>15</v>
      </c>
      <c r="P5859" s="66"/>
      <c r="Q5859" s="53"/>
      <c r="R5859" s="53"/>
      <c r="S5859" s="53"/>
      <c r="T5859" s="53"/>
      <c r="U5859" s="53"/>
      <c r="V5859" s="53"/>
      <c r="W5859" s="53"/>
    </row>
    <row r="5860" spans="2:23" s="52" customFormat="1" ht="13" x14ac:dyDescent="0.3">
      <c r="B5860" s="53" t="s">
        <v>1831</v>
      </c>
      <c r="C5860" s="53" t="s">
        <v>200</v>
      </c>
      <c r="D5860" s="53" t="s">
        <v>1877</v>
      </c>
      <c r="E5860" s="53">
        <v>43.152850000000001</v>
      </c>
      <c r="F5860" s="53">
        <v>-4.0422750000000001</v>
      </c>
      <c r="G5860" s="54">
        <v>248.27090000000001</v>
      </c>
      <c r="H5860" s="53">
        <v>1679</v>
      </c>
      <c r="I5860" s="53">
        <v>827</v>
      </c>
      <c r="J5860" s="53">
        <v>852</v>
      </c>
      <c r="K5860" s="52">
        <v>1</v>
      </c>
      <c r="L5860" s="52">
        <v>247.27090000000001</v>
      </c>
      <c r="M5860" s="55">
        <v>4</v>
      </c>
      <c r="N5860" s="61" t="s">
        <v>15</v>
      </c>
      <c r="P5860" s="66"/>
      <c r="Q5860" s="53"/>
      <c r="R5860" s="53"/>
      <c r="S5860" s="53"/>
      <c r="T5860" s="53"/>
      <c r="U5860" s="53"/>
      <c r="V5860" s="53"/>
      <c r="W5860" s="53"/>
    </row>
    <row r="5861" spans="2:23" s="52" customFormat="1" ht="13" x14ac:dyDescent="0.3">
      <c r="B5861" s="53" t="s">
        <v>1831</v>
      </c>
      <c r="C5861" s="53" t="s">
        <v>200</v>
      </c>
      <c r="D5861" s="53" t="s">
        <v>1878</v>
      </c>
      <c r="E5861" s="53">
        <v>43.479970000000002</v>
      </c>
      <c r="F5861" s="53">
        <v>-3.5213899999999998</v>
      </c>
      <c r="G5861" s="54">
        <v>24.970510000000001</v>
      </c>
      <c r="H5861" s="53">
        <v>2635</v>
      </c>
      <c r="I5861" s="53">
        <v>1319</v>
      </c>
      <c r="J5861" s="53">
        <v>1316</v>
      </c>
      <c r="K5861" s="52">
        <v>1</v>
      </c>
      <c r="L5861" s="52">
        <v>23.970510000000001</v>
      </c>
      <c r="M5861" s="55">
        <v>2</v>
      </c>
      <c r="N5861" s="61" t="s">
        <v>15</v>
      </c>
      <c r="P5861" s="66"/>
      <c r="Q5861" s="53"/>
      <c r="R5861" s="53"/>
      <c r="S5861" s="53"/>
      <c r="T5861" s="53"/>
      <c r="U5861" s="53"/>
      <c r="V5861" s="53"/>
      <c r="W5861" s="53"/>
    </row>
    <row r="5862" spans="2:23" s="52" customFormat="1" ht="13" x14ac:dyDescent="0.3">
      <c r="B5862" s="53" t="s">
        <v>1831</v>
      </c>
      <c r="C5862" s="53" t="s">
        <v>200</v>
      </c>
      <c r="D5862" s="53" t="s">
        <v>1879</v>
      </c>
      <c r="E5862" s="53">
        <v>43.35154</v>
      </c>
      <c r="F5862" s="53">
        <v>-3.81413</v>
      </c>
      <c r="G5862" s="54">
        <v>129.0727</v>
      </c>
      <c r="H5862" s="53">
        <v>1803</v>
      </c>
      <c r="I5862" s="53">
        <v>923</v>
      </c>
      <c r="J5862" s="53">
        <v>880</v>
      </c>
      <c r="K5862" s="52">
        <v>1</v>
      </c>
      <c r="L5862" s="52">
        <v>128.0727</v>
      </c>
      <c r="M5862" s="55">
        <v>2</v>
      </c>
      <c r="N5862" s="61" t="s">
        <v>15</v>
      </c>
      <c r="P5862" s="66"/>
      <c r="Q5862" s="53"/>
      <c r="R5862" s="53"/>
      <c r="S5862" s="53"/>
      <c r="T5862" s="53"/>
      <c r="U5862" s="53"/>
      <c r="V5862" s="53"/>
      <c r="W5862" s="53"/>
    </row>
    <row r="5863" spans="2:23" s="52" customFormat="1" ht="13" x14ac:dyDescent="0.3">
      <c r="B5863" s="53" t="s">
        <v>1831</v>
      </c>
      <c r="C5863" s="53" t="s">
        <v>200</v>
      </c>
      <c r="D5863" s="53" t="s">
        <v>1880</v>
      </c>
      <c r="E5863" s="53">
        <v>43.255830000000003</v>
      </c>
      <c r="F5863" s="53">
        <v>-4.5786110000000004</v>
      </c>
      <c r="G5863" s="54">
        <v>475.77960000000002</v>
      </c>
      <c r="H5863" s="53">
        <v>367</v>
      </c>
      <c r="I5863" s="53">
        <v>182</v>
      </c>
      <c r="J5863" s="53">
        <v>185</v>
      </c>
      <c r="K5863" s="52">
        <v>1</v>
      </c>
      <c r="L5863" s="52">
        <v>474.77960000000002</v>
      </c>
      <c r="M5863" s="55">
        <v>5</v>
      </c>
      <c r="N5863" s="61" t="s">
        <v>16</v>
      </c>
      <c r="P5863" s="66"/>
      <c r="Q5863" s="53"/>
      <c r="R5863" s="53"/>
      <c r="S5863" s="53"/>
      <c r="T5863" s="53"/>
      <c r="U5863" s="53"/>
      <c r="V5863" s="53"/>
      <c r="W5863" s="53"/>
    </row>
    <row r="5864" spans="2:23" s="52" customFormat="1" ht="13" x14ac:dyDescent="0.3">
      <c r="B5864" s="53" t="s">
        <v>1831</v>
      </c>
      <c r="C5864" s="53" t="s">
        <v>200</v>
      </c>
      <c r="D5864" s="53" t="s">
        <v>1881</v>
      </c>
      <c r="E5864" s="53">
        <v>43.077039999999997</v>
      </c>
      <c r="F5864" s="53">
        <v>-4.5389780000000002</v>
      </c>
      <c r="G5864" s="54">
        <v>608.41849999999999</v>
      </c>
      <c r="H5864" s="53">
        <v>349</v>
      </c>
      <c r="I5864" s="53">
        <v>199</v>
      </c>
      <c r="J5864" s="53">
        <v>150</v>
      </c>
      <c r="K5864" s="52">
        <v>1</v>
      </c>
      <c r="L5864" s="52">
        <v>607.41849999999999</v>
      </c>
      <c r="M5864" s="55">
        <v>6</v>
      </c>
      <c r="N5864" s="61" t="s">
        <v>16</v>
      </c>
      <c r="P5864" s="66"/>
      <c r="Q5864" s="53"/>
      <c r="R5864" s="53"/>
      <c r="S5864" s="53"/>
      <c r="T5864" s="53"/>
      <c r="U5864" s="53"/>
      <c r="V5864" s="53"/>
      <c r="W5864" s="53"/>
    </row>
    <row r="5865" spans="2:23" s="52" customFormat="1" ht="13" x14ac:dyDescent="0.3">
      <c r="B5865" s="53" t="s">
        <v>1831</v>
      </c>
      <c r="C5865" s="53" t="s">
        <v>200</v>
      </c>
      <c r="D5865" s="53" t="s">
        <v>1882</v>
      </c>
      <c r="E5865" s="53">
        <v>43.082230000000003</v>
      </c>
      <c r="F5865" s="53">
        <v>-4.0794550000000003</v>
      </c>
      <c r="G5865" s="54">
        <v>614.18190000000004</v>
      </c>
      <c r="H5865" s="53">
        <v>64</v>
      </c>
      <c r="I5865" s="53">
        <v>37</v>
      </c>
      <c r="J5865" s="53">
        <v>27</v>
      </c>
      <c r="K5865" s="52">
        <v>1</v>
      </c>
      <c r="L5865" s="52">
        <v>613.18190000000004</v>
      </c>
      <c r="M5865" s="55">
        <v>6</v>
      </c>
      <c r="N5865" s="61" t="s">
        <v>16</v>
      </c>
      <c r="P5865" s="66"/>
      <c r="Q5865" s="53"/>
      <c r="R5865" s="53"/>
      <c r="S5865" s="53"/>
      <c r="T5865" s="53"/>
      <c r="U5865" s="53"/>
      <c r="V5865" s="53"/>
      <c r="W5865" s="53"/>
    </row>
    <row r="5866" spans="2:23" s="52" customFormat="1" ht="13" x14ac:dyDescent="0.3">
      <c r="B5866" s="53" t="s">
        <v>1831</v>
      </c>
      <c r="C5866" s="53" t="s">
        <v>200</v>
      </c>
      <c r="D5866" s="53" t="s">
        <v>1883</v>
      </c>
      <c r="E5866" s="53">
        <v>43.386569999999999</v>
      </c>
      <c r="F5866" s="53">
        <v>-3.9572370000000001</v>
      </c>
      <c r="G5866" s="54">
        <v>39.588839999999998</v>
      </c>
      <c r="H5866" s="53">
        <v>20081</v>
      </c>
      <c r="I5866" s="53">
        <v>10113</v>
      </c>
      <c r="J5866" s="53">
        <v>9968</v>
      </c>
      <c r="K5866" s="52">
        <v>1</v>
      </c>
      <c r="L5866" s="52">
        <v>38.588839999999998</v>
      </c>
      <c r="M5866" s="55">
        <v>2</v>
      </c>
      <c r="N5866" s="61" t="s">
        <v>15</v>
      </c>
      <c r="P5866" s="66"/>
      <c r="Q5866" s="53"/>
      <c r="R5866" s="53"/>
      <c r="S5866" s="53"/>
      <c r="T5866" s="53"/>
      <c r="U5866" s="53"/>
      <c r="V5866" s="53"/>
      <c r="W5866" s="53"/>
    </row>
    <row r="5867" spans="2:23" s="52" customFormat="1" ht="13" x14ac:dyDescent="0.3">
      <c r="B5867" s="53" t="s">
        <v>1831</v>
      </c>
      <c r="C5867" s="53" t="s">
        <v>200</v>
      </c>
      <c r="D5867" s="53" t="s">
        <v>1884</v>
      </c>
      <c r="E5867" s="53">
        <v>43.101939999999999</v>
      </c>
      <c r="F5867" s="53">
        <v>-4.4130549999999999</v>
      </c>
      <c r="G5867" s="54">
        <v>887.26639999999998</v>
      </c>
      <c r="H5867" s="53">
        <v>252</v>
      </c>
      <c r="I5867" s="53">
        <v>164</v>
      </c>
      <c r="J5867" s="53">
        <v>88</v>
      </c>
      <c r="K5867" s="52">
        <v>1</v>
      </c>
      <c r="L5867" s="52">
        <v>886.26639999999998</v>
      </c>
      <c r="M5867" s="55">
        <v>7</v>
      </c>
      <c r="N5867" s="61" t="s">
        <v>17</v>
      </c>
      <c r="P5867" s="66"/>
      <c r="Q5867" s="53"/>
      <c r="R5867" s="53"/>
      <c r="S5867" s="53"/>
      <c r="T5867" s="53"/>
      <c r="U5867" s="53"/>
      <c r="V5867" s="53"/>
      <c r="W5867" s="53"/>
    </row>
    <row r="5868" spans="2:23" s="52" customFormat="1" ht="13" x14ac:dyDescent="0.3">
      <c r="B5868" s="53" t="s">
        <v>1831</v>
      </c>
      <c r="C5868" s="53" t="s">
        <v>200</v>
      </c>
      <c r="D5868" s="53" t="s">
        <v>1885</v>
      </c>
      <c r="E5868" s="53">
        <v>43.384999999999998</v>
      </c>
      <c r="F5868" s="53">
        <v>-4.0161939999999996</v>
      </c>
      <c r="G5868" s="54">
        <v>52.856259999999999</v>
      </c>
      <c r="H5868" s="53">
        <v>4764</v>
      </c>
      <c r="I5868" s="53">
        <v>2396</v>
      </c>
      <c r="J5868" s="53">
        <v>2368</v>
      </c>
      <c r="K5868" s="52">
        <v>1</v>
      </c>
      <c r="L5868" s="52">
        <v>51.856259999999999</v>
      </c>
      <c r="M5868" s="55">
        <v>2</v>
      </c>
      <c r="N5868" s="61" t="s">
        <v>15</v>
      </c>
      <c r="P5868" s="66"/>
      <c r="Q5868" s="53"/>
      <c r="R5868" s="53"/>
      <c r="S5868" s="53"/>
      <c r="T5868" s="53"/>
      <c r="U5868" s="53"/>
      <c r="V5868" s="53"/>
      <c r="W5868" s="53"/>
    </row>
    <row r="5869" spans="2:23" s="52" customFormat="1" ht="13" x14ac:dyDescent="0.3">
      <c r="B5869" s="53" t="s">
        <v>1831</v>
      </c>
      <c r="C5869" s="53" t="s">
        <v>200</v>
      </c>
      <c r="D5869" s="53" t="s">
        <v>1886</v>
      </c>
      <c r="E5869" s="53">
        <v>43.153469999999999</v>
      </c>
      <c r="F5869" s="53">
        <v>-4.6227</v>
      </c>
      <c r="G5869" s="54">
        <v>309.77420000000001</v>
      </c>
      <c r="H5869" s="53">
        <v>1533</v>
      </c>
      <c r="I5869" s="53">
        <v>755</v>
      </c>
      <c r="J5869" s="53">
        <v>778</v>
      </c>
      <c r="K5869" s="52">
        <v>1</v>
      </c>
      <c r="L5869" s="52">
        <v>308.77420000000001</v>
      </c>
      <c r="M5869" s="55">
        <v>4</v>
      </c>
      <c r="N5869" s="61" t="s">
        <v>15</v>
      </c>
      <c r="P5869" s="66"/>
      <c r="Q5869" s="53"/>
      <c r="R5869" s="53"/>
      <c r="S5869" s="53"/>
      <c r="T5869" s="53"/>
      <c r="U5869" s="53"/>
      <c r="V5869" s="53"/>
      <c r="W5869" s="53"/>
    </row>
    <row r="5870" spans="2:23" s="52" customFormat="1" ht="13" x14ac:dyDescent="0.3">
      <c r="B5870" s="53" t="s">
        <v>1831</v>
      </c>
      <c r="C5870" s="53" t="s">
        <v>200</v>
      </c>
      <c r="D5870" s="53" t="s">
        <v>1887</v>
      </c>
      <c r="E5870" s="53">
        <v>43.299059999999997</v>
      </c>
      <c r="F5870" s="53">
        <v>-3.9649169999999998</v>
      </c>
      <c r="G5870" s="54">
        <v>70.550079999999994</v>
      </c>
      <c r="H5870" s="53">
        <v>2746</v>
      </c>
      <c r="I5870" s="53">
        <v>1386</v>
      </c>
      <c r="J5870" s="53">
        <v>1360</v>
      </c>
      <c r="K5870" s="52">
        <v>1</v>
      </c>
      <c r="L5870" s="52">
        <v>69.550079999999994</v>
      </c>
      <c r="M5870" s="55">
        <v>2</v>
      </c>
      <c r="N5870" s="61" t="s">
        <v>15</v>
      </c>
      <c r="P5870" s="66"/>
      <c r="Q5870" s="53"/>
      <c r="R5870" s="53"/>
      <c r="S5870" s="53"/>
      <c r="T5870" s="53"/>
      <c r="U5870" s="53"/>
      <c r="V5870" s="53"/>
      <c r="W5870" s="53"/>
    </row>
    <row r="5871" spans="2:23" s="52" customFormat="1" ht="13" x14ac:dyDescent="0.3">
      <c r="B5871" s="53" t="s">
        <v>1831</v>
      </c>
      <c r="C5871" s="53" t="s">
        <v>200</v>
      </c>
      <c r="D5871" s="53" t="s">
        <v>1888</v>
      </c>
      <c r="E5871" s="53">
        <v>43.257919999999999</v>
      </c>
      <c r="F5871" s="53">
        <v>-3.4651480000000001</v>
      </c>
      <c r="G5871" s="54">
        <v>86.557500000000005</v>
      </c>
      <c r="H5871" s="53">
        <v>2575</v>
      </c>
      <c r="I5871" s="53">
        <v>1309</v>
      </c>
      <c r="J5871" s="53">
        <v>1266</v>
      </c>
      <c r="K5871" s="52">
        <v>1</v>
      </c>
      <c r="L5871" s="52">
        <v>85.557500000000005</v>
      </c>
      <c r="M5871" s="55">
        <v>2</v>
      </c>
      <c r="N5871" s="61" t="s">
        <v>15</v>
      </c>
      <c r="P5871" s="66"/>
      <c r="Q5871" s="53"/>
      <c r="R5871" s="53"/>
      <c r="S5871" s="53"/>
      <c r="T5871" s="53"/>
      <c r="U5871" s="53"/>
      <c r="V5871" s="53"/>
      <c r="W5871" s="53"/>
    </row>
    <row r="5872" spans="2:23" s="52" customFormat="1" ht="13" x14ac:dyDescent="0.3">
      <c r="B5872" s="53" t="s">
        <v>1831</v>
      </c>
      <c r="C5872" s="53" t="s">
        <v>200</v>
      </c>
      <c r="D5872" s="53" t="s">
        <v>1889</v>
      </c>
      <c r="E5872" s="53">
        <v>43.304169999999999</v>
      </c>
      <c r="F5872" s="53">
        <v>-3.4289779999999999</v>
      </c>
      <c r="G5872" s="54">
        <v>88.651319999999998</v>
      </c>
      <c r="H5872" s="53">
        <v>1055</v>
      </c>
      <c r="I5872" s="53">
        <v>570</v>
      </c>
      <c r="J5872" s="53">
        <v>485</v>
      </c>
      <c r="K5872" s="52">
        <v>1</v>
      </c>
      <c r="L5872" s="52">
        <v>87.651319999999998</v>
      </c>
      <c r="M5872" s="55">
        <v>2</v>
      </c>
      <c r="N5872" s="61" t="s">
        <v>15</v>
      </c>
      <c r="P5872" s="66"/>
      <c r="Q5872" s="53"/>
      <c r="R5872" s="53"/>
      <c r="S5872" s="53"/>
      <c r="T5872" s="53"/>
      <c r="U5872" s="53"/>
      <c r="V5872" s="53"/>
      <c r="W5872" s="53"/>
    </row>
    <row r="5873" spans="2:23" s="52" customFormat="1" ht="13" x14ac:dyDescent="0.3">
      <c r="B5873" s="53" t="s">
        <v>1831</v>
      </c>
      <c r="C5873" s="53" t="s">
        <v>200</v>
      </c>
      <c r="D5873" s="53" t="s">
        <v>1890</v>
      </c>
      <c r="E5873" s="53">
        <v>43.000709999999998</v>
      </c>
      <c r="F5873" s="53">
        <v>-4.1391540000000004</v>
      </c>
      <c r="G5873" s="54">
        <v>853.88879999999995</v>
      </c>
      <c r="H5873" s="53">
        <v>10307</v>
      </c>
      <c r="I5873" s="53">
        <v>4899</v>
      </c>
      <c r="J5873" s="53">
        <v>5408</v>
      </c>
      <c r="K5873" s="52">
        <v>1</v>
      </c>
      <c r="L5873" s="52">
        <v>852.88879999999995</v>
      </c>
      <c r="M5873" s="55">
        <v>7</v>
      </c>
      <c r="N5873" s="61" t="s">
        <v>17</v>
      </c>
      <c r="P5873" s="66"/>
      <c r="Q5873" s="53"/>
      <c r="R5873" s="53"/>
      <c r="S5873" s="53"/>
      <c r="T5873" s="53"/>
      <c r="U5873" s="53"/>
      <c r="V5873" s="53"/>
      <c r="W5873" s="53"/>
    </row>
    <row r="5874" spans="2:23" s="52" customFormat="1" ht="13" x14ac:dyDescent="0.3">
      <c r="B5874" s="53" t="s">
        <v>1831</v>
      </c>
      <c r="C5874" s="53" t="s">
        <v>200</v>
      </c>
      <c r="D5874" s="53" t="s">
        <v>1891</v>
      </c>
      <c r="E5874" s="53">
        <v>43.342730000000003</v>
      </c>
      <c r="F5874" s="53">
        <v>-4.0955719999999998</v>
      </c>
      <c r="G5874" s="54">
        <v>115.74639999999999</v>
      </c>
      <c r="H5874" s="53">
        <v>8196</v>
      </c>
      <c r="I5874" s="53">
        <v>4046</v>
      </c>
      <c r="J5874" s="53">
        <v>4150</v>
      </c>
      <c r="K5874" s="52">
        <v>1</v>
      </c>
      <c r="L5874" s="52">
        <v>114.74639999999999</v>
      </c>
      <c r="M5874" s="55">
        <v>2</v>
      </c>
      <c r="N5874" s="61" t="s">
        <v>15</v>
      </c>
      <c r="P5874" s="66"/>
      <c r="Q5874" s="53"/>
      <c r="R5874" s="53"/>
      <c r="S5874" s="53"/>
      <c r="T5874" s="53"/>
      <c r="U5874" s="53"/>
      <c r="V5874" s="53"/>
      <c r="W5874" s="53"/>
    </row>
    <row r="5875" spans="2:23" s="52" customFormat="1" ht="13" x14ac:dyDescent="0.3">
      <c r="B5875" s="53" t="s">
        <v>1831</v>
      </c>
      <c r="C5875" s="53" t="s">
        <v>200</v>
      </c>
      <c r="D5875" s="53" t="s">
        <v>1892</v>
      </c>
      <c r="E5875" s="53">
        <v>43.455550000000002</v>
      </c>
      <c r="F5875" s="53">
        <v>-3.67</v>
      </c>
      <c r="G5875" s="54">
        <v>29.16733</v>
      </c>
      <c r="H5875" s="53">
        <v>4408</v>
      </c>
      <c r="I5875" s="53">
        <v>2255</v>
      </c>
      <c r="J5875" s="53">
        <v>2153</v>
      </c>
      <c r="K5875" s="52">
        <v>1</v>
      </c>
      <c r="L5875" s="52">
        <v>28.16733</v>
      </c>
      <c r="M5875" s="55">
        <v>2</v>
      </c>
      <c r="N5875" s="61" t="s">
        <v>15</v>
      </c>
      <c r="P5875" s="66"/>
      <c r="Q5875" s="53"/>
      <c r="R5875" s="53"/>
      <c r="S5875" s="53"/>
      <c r="T5875" s="53"/>
      <c r="U5875" s="53"/>
      <c r="V5875" s="53"/>
      <c r="W5875" s="53"/>
    </row>
    <row r="5876" spans="2:23" s="52" customFormat="1" ht="13" x14ac:dyDescent="0.3">
      <c r="B5876" s="53" t="s">
        <v>1831</v>
      </c>
      <c r="C5876" s="53" t="s">
        <v>200</v>
      </c>
      <c r="D5876" s="53" t="s">
        <v>1893</v>
      </c>
      <c r="E5876" s="53">
        <v>43.408050000000003</v>
      </c>
      <c r="F5876" s="53">
        <v>-3.6613889999999998</v>
      </c>
      <c r="G5876" s="54">
        <v>59.715710000000001</v>
      </c>
      <c r="H5876" s="53">
        <v>2117</v>
      </c>
      <c r="I5876" s="53">
        <v>1078</v>
      </c>
      <c r="J5876" s="53">
        <v>1039</v>
      </c>
      <c r="K5876" s="52">
        <v>1</v>
      </c>
      <c r="L5876" s="52">
        <v>58.715710000000001</v>
      </c>
      <c r="M5876" s="55">
        <v>2</v>
      </c>
      <c r="N5876" s="61" t="s">
        <v>15</v>
      </c>
      <c r="P5876" s="66"/>
      <c r="Q5876" s="53"/>
      <c r="R5876" s="53"/>
      <c r="S5876" s="53"/>
      <c r="T5876" s="53"/>
      <c r="U5876" s="53"/>
      <c r="V5876" s="53"/>
      <c r="W5876" s="53"/>
    </row>
    <row r="5877" spans="2:23" s="52" customFormat="1" ht="13" x14ac:dyDescent="0.3">
      <c r="B5877" s="53" t="s">
        <v>1831</v>
      </c>
      <c r="C5877" s="53" t="s">
        <v>200</v>
      </c>
      <c r="D5877" s="53" t="s">
        <v>1894</v>
      </c>
      <c r="E5877" s="53">
        <v>43.254719999999999</v>
      </c>
      <c r="F5877" s="53">
        <v>-4.4024999999999999</v>
      </c>
      <c r="G5877" s="54">
        <v>210.47190000000001</v>
      </c>
      <c r="H5877" s="53">
        <v>1131</v>
      </c>
      <c r="I5877" s="53">
        <v>637</v>
      </c>
      <c r="J5877" s="53">
        <v>494</v>
      </c>
      <c r="K5877" s="52">
        <v>1</v>
      </c>
      <c r="L5877" s="52">
        <v>209.47190000000001</v>
      </c>
      <c r="M5877" s="55">
        <v>4</v>
      </c>
      <c r="N5877" s="61" t="s">
        <v>15</v>
      </c>
      <c r="P5877" s="66"/>
      <c r="Q5877" s="53"/>
      <c r="R5877" s="53"/>
      <c r="S5877" s="53"/>
      <c r="T5877" s="53"/>
      <c r="U5877" s="53"/>
      <c r="V5877" s="53"/>
      <c r="W5877" s="53"/>
    </row>
    <row r="5878" spans="2:23" s="52" customFormat="1" ht="13" x14ac:dyDescent="0.3">
      <c r="B5878" s="53" t="s">
        <v>1831</v>
      </c>
      <c r="C5878" s="53" t="s">
        <v>200</v>
      </c>
      <c r="D5878" s="53" t="s">
        <v>1895</v>
      </c>
      <c r="E5878" s="53">
        <v>43.340020000000003</v>
      </c>
      <c r="F5878" s="53">
        <v>-3.664777</v>
      </c>
      <c r="G5878" s="54">
        <v>126.3817</v>
      </c>
      <c r="H5878" s="53">
        <v>1627</v>
      </c>
      <c r="I5878" s="53">
        <v>805</v>
      </c>
      <c r="J5878" s="53">
        <v>822</v>
      </c>
      <c r="K5878" s="52">
        <v>1</v>
      </c>
      <c r="L5878" s="52">
        <v>125.3817</v>
      </c>
      <c r="M5878" s="55">
        <v>2</v>
      </c>
      <c r="N5878" s="61" t="s">
        <v>15</v>
      </c>
      <c r="P5878" s="66"/>
      <c r="Q5878" s="53"/>
      <c r="R5878" s="53"/>
      <c r="S5878" s="53"/>
      <c r="T5878" s="53"/>
      <c r="U5878" s="53"/>
      <c r="V5878" s="53"/>
      <c r="W5878" s="53"/>
    </row>
    <row r="5879" spans="2:23" s="52" customFormat="1" ht="13" x14ac:dyDescent="0.3">
      <c r="B5879" s="53" t="s">
        <v>1831</v>
      </c>
      <c r="C5879" s="53" t="s">
        <v>200</v>
      </c>
      <c r="D5879" s="53" t="s">
        <v>1896</v>
      </c>
      <c r="E5879" s="53">
        <v>42.972740000000002</v>
      </c>
      <c r="F5879" s="53">
        <v>-4.0281840000000004</v>
      </c>
      <c r="G5879" s="54">
        <v>854.13729999999998</v>
      </c>
      <c r="H5879" s="53">
        <v>283</v>
      </c>
      <c r="I5879" s="53">
        <v>163</v>
      </c>
      <c r="J5879" s="53">
        <v>120</v>
      </c>
      <c r="K5879" s="52">
        <v>1</v>
      </c>
      <c r="L5879" s="52">
        <v>853.13729999999998</v>
      </c>
      <c r="M5879" s="55">
        <v>7</v>
      </c>
      <c r="N5879" s="61" t="s">
        <v>17</v>
      </c>
      <c r="P5879" s="66"/>
      <c r="Q5879" s="53"/>
      <c r="R5879" s="53"/>
      <c r="S5879" s="53"/>
      <c r="T5879" s="53"/>
      <c r="U5879" s="53"/>
      <c r="V5879" s="53"/>
      <c r="W5879" s="53"/>
    </row>
    <row r="5880" spans="2:23" s="52" customFormat="1" ht="13" x14ac:dyDescent="0.3">
      <c r="B5880" s="53" t="s">
        <v>1831</v>
      </c>
      <c r="C5880" s="53" t="s">
        <v>200</v>
      </c>
      <c r="D5880" s="53" t="s">
        <v>1897</v>
      </c>
      <c r="E5880" s="53">
        <v>43.259630000000001</v>
      </c>
      <c r="F5880" s="53">
        <v>-4.2656830000000001</v>
      </c>
      <c r="G5880" s="54">
        <v>189.97049999999999</v>
      </c>
      <c r="H5880" s="53">
        <v>1022</v>
      </c>
      <c r="I5880" s="53">
        <v>562</v>
      </c>
      <c r="J5880" s="53">
        <v>460</v>
      </c>
      <c r="K5880" s="52">
        <v>1</v>
      </c>
      <c r="L5880" s="52">
        <v>188.97049999999999</v>
      </c>
      <c r="M5880" s="55">
        <v>2</v>
      </c>
      <c r="N5880" s="61" t="s">
        <v>15</v>
      </c>
      <c r="P5880" s="66"/>
      <c r="Q5880" s="53"/>
      <c r="R5880" s="53"/>
      <c r="S5880" s="53"/>
      <c r="T5880" s="53"/>
      <c r="U5880" s="53"/>
      <c r="V5880" s="53"/>
      <c r="W5880" s="53"/>
    </row>
    <row r="5881" spans="2:23" s="52" customFormat="1" ht="13" x14ac:dyDescent="0.3">
      <c r="B5881" s="53" t="s">
        <v>1831</v>
      </c>
      <c r="C5881" s="53" t="s">
        <v>200</v>
      </c>
      <c r="D5881" s="53" t="s">
        <v>1898</v>
      </c>
      <c r="E5881" s="53">
        <v>43.282499999999999</v>
      </c>
      <c r="F5881" s="53">
        <v>-3.56</v>
      </c>
      <c r="G5881" s="54">
        <v>149.2516</v>
      </c>
      <c r="H5881" s="53">
        <v>1060</v>
      </c>
      <c r="I5881" s="53">
        <v>556</v>
      </c>
      <c r="J5881" s="53">
        <v>504</v>
      </c>
      <c r="K5881" s="52">
        <v>1</v>
      </c>
      <c r="L5881" s="52">
        <v>148.2516</v>
      </c>
      <c r="M5881" s="55">
        <v>2</v>
      </c>
      <c r="N5881" s="61" t="s">
        <v>15</v>
      </c>
      <c r="P5881" s="66"/>
      <c r="Q5881" s="53"/>
      <c r="R5881" s="53"/>
      <c r="S5881" s="53"/>
      <c r="T5881" s="53"/>
      <c r="U5881" s="53"/>
      <c r="V5881" s="53"/>
      <c r="W5881" s="53"/>
    </row>
    <row r="5882" spans="2:23" s="52" customFormat="1" ht="13" x14ac:dyDescent="0.3">
      <c r="B5882" s="53" t="s">
        <v>1831</v>
      </c>
      <c r="C5882" s="53" t="s">
        <v>200</v>
      </c>
      <c r="D5882" s="53" t="s">
        <v>1899</v>
      </c>
      <c r="E5882" s="53">
        <v>43.38167</v>
      </c>
      <c r="F5882" s="53">
        <v>-4.2508340000000002</v>
      </c>
      <c r="G5882" s="54">
        <v>44.853839999999998</v>
      </c>
      <c r="H5882" s="53">
        <v>773</v>
      </c>
      <c r="I5882" s="53">
        <v>395</v>
      </c>
      <c r="J5882" s="53">
        <v>378</v>
      </c>
      <c r="K5882" s="52">
        <v>1</v>
      </c>
      <c r="L5882" s="52">
        <v>43.853839999999998</v>
      </c>
      <c r="M5882" s="55">
        <v>2</v>
      </c>
      <c r="N5882" s="61" t="s">
        <v>15</v>
      </c>
      <c r="P5882" s="66"/>
      <c r="Q5882" s="53"/>
      <c r="R5882" s="53"/>
      <c r="S5882" s="53"/>
      <c r="T5882" s="53"/>
      <c r="U5882" s="53"/>
      <c r="V5882" s="53"/>
      <c r="W5882" s="53"/>
    </row>
    <row r="5883" spans="2:23" s="52" customFormat="1" ht="13" x14ac:dyDescent="0.3">
      <c r="B5883" s="53" t="s">
        <v>1831</v>
      </c>
      <c r="C5883" s="53" t="s">
        <v>200</v>
      </c>
      <c r="D5883" s="53" t="s">
        <v>1900</v>
      </c>
      <c r="E5883" s="53">
        <v>43.275280000000002</v>
      </c>
      <c r="F5883" s="53">
        <v>-4.0486110000000002</v>
      </c>
      <c r="G5883" s="54">
        <v>105.392</v>
      </c>
      <c r="H5883" s="53">
        <v>2314</v>
      </c>
      <c r="I5883" s="53">
        <v>1152</v>
      </c>
      <c r="J5883" s="53">
        <v>1162</v>
      </c>
      <c r="K5883" s="52">
        <v>1</v>
      </c>
      <c r="L5883" s="52">
        <v>104.392</v>
      </c>
      <c r="M5883" s="55">
        <v>2</v>
      </c>
      <c r="N5883" s="61" t="s">
        <v>15</v>
      </c>
      <c r="P5883" s="66"/>
      <c r="Q5883" s="53"/>
      <c r="R5883" s="53"/>
      <c r="S5883" s="53"/>
      <c r="T5883" s="53"/>
      <c r="U5883" s="53"/>
      <c r="V5883" s="53"/>
      <c r="W5883" s="53"/>
    </row>
    <row r="5884" spans="2:23" s="52" customFormat="1" ht="13" x14ac:dyDescent="0.3">
      <c r="B5884" s="53" t="s">
        <v>1831</v>
      </c>
      <c r="C5884" s="53" t="s">
        <v>200</v>
      </c>
      <c r="D5884" s="53" t="s">
        <v>1901</v>
      </c>
      <c r="E5884" s="53">
        <v>43.052909999999997</v>
      </c>
      <c r="F5884" s="53">
        <v>-4.0265560000000002</v>
      </c>
      <c r="G5884" s="54">
        <v>839.21169999999995</v>
      </c>
      <c r="H5884" s="53">
        <v>157</v>
      </c>
      <c r="I5884" s="53">
        <v>78</v>
      </c>
      <c r="J5884" s="53">
        <v>79</v>
      </c>
      <c r="K5884" s="52">
        <v>1</v>
      </c>
      <c r="L5884" s="52">
        <v>838.21169999999995</v>
      </c>
      <c r="M5884" s="55">
        <v>7</v>
      </c>
      <c r="N5884" s="61" t="s">
        <v>17</v>
      </c>
      <c r="P5884" s="66"/>
      <c r="Q5884" s="53"/>
      <c r="R5884" s="53"/>
      <c r="S5884" s="53"/>
      <c r="T5884" s="53"/>
      <c r="U5884" s="53"/>
      <c r="V5884" s="53"/>
      <c r="W5884" s="53"/>
    </row>
    <row r="5885" spans="2:23" s="52" customFormat="1" ht="13" x14ac:dyDescent="0.3">
      <c r="B5885" s="53" t="s">
        <v>1831</v>
      </c>
      <c r="C5885" s="53" t="s">
        <v>200</v>
      </c>
      <c r="D5885" s="53" t="s">
        <v>1902</v>
      </c>
      <c r="E5885" s="53">
        <v>43.115160000000003</v>
      </c>
      <c r="F5885" s="53">
        <v>-3.819026</v>
      </c>
      <c r="G5885" s="54">
        <v>755.91240000000005</v>
      </c>
      <c r="H5885" s="53">
        <v>547</v>
      </c>
      <c r="I5885" s="53">
        <v>298</v>
      </c>
      <c r="J5885" s="53">
        <v>249</v>
      </c>
      <c r="K5885" s="52">
        <v>1</v>
      </c>
      <c r="L5885" s="52">
        <v>754.91240000000005</v>
      </c>
      <c r="M5885" s="55">
        <v>6</v>
      </c>
      <c r="N5885" s="61" t="s">
        <v>16</v>
      </c>
      <c r="P5885" s="66"/>
      <c r="Q5885" s="53"/>
      <c r="R5885" s="53"/>
      <c r="S5885" s="53"/>
      <c r="T5885" s="53"/>
      <c r="U5885" s="53"/>
      <c r="V5885" s="53"/>
      <c r="W5885" s="53"/>
    </row>
    <row r="5886" spans="2:23" s="52" customFormat="1" ht="13" x14ac:dyDescent="0.3">
      <c r="B5886" s="53" t="s">
        <v>1831</v>
      </c>
      <c r="C5886" s="53" t="s">
        <v>200</v>
      </c>
      <c r="D5886" s="53" t="s">
        <v>1903</v>
      </c>
      <c r="E5886" s="53">
        <v>43.23583</v>
      </c>
      <c r="F5886" s="53">
        <v>-3.700278</v>
      </c>
      <c r="G5886" s="54">
        <v>378.2011</v>
      </c>
      <c r="H5886" s="53">
        <v>446</v>
      </c>
      <c r="I5886" s="53">
        <v>258</v>
      </c>
      <c r="J5886" s="53">
        <v>188</v>
      </c>
      <c r="K5886" s="52">
        <v>1</v>
      </c>
      <c r="L5886" s="52">
        <v>377.2011</v>
      </c>
      <c r="M5886" s="55">
        <v>4</v>
      </c>
      <c r="N5886" s="61" t="s">
        <v>15</v>
      </c>
      <c r="P5886" s="66"/>
      <c r="Q5886" s="53"/>
      <c r="R5886" s="53"/>
      <c r="S5886" s="53"/>
      <c r="T5886" s="53"/>
      <c r="U5886" s="53"/>
      <c r="V5886" s="53"/>
      <c r="W5886" s="53"/>
    </row>
    <row r="5887" spans="2:23" s="52" customFormat="1" ht="13" x14ac:dyDescent="0.3">
      <c r="B5887" s="53" t="s">
        <v>1831</v>
      </c>
      <c r="C5887" s="53" t="s">
        <v>200</v>
      </c>
      <c r="D5887" s="53" t="s">
        <v>1904</v>
      </c>
      <c r="E5887" s="53">
        <v>43.385930000000002</v>
      </c>
      <c r="F5887" s="53">
        <v>-4.398091</v>
      </c>
      <c r="G5887" s="54">
        <v>3.441201</v>
      </c>
      <c r="H5887" s="53">
        <v>4546</v>
      </c>
      <c r="I5887" s="53">
        <v>2287</v>
      </c>
      <c r="J5887" s="53">
        <v>2259</v>
      </c>
      <c r="K5887" s="52">
        <v>1</v>
      </c>
      <c r="L5887" s="52">
        <v>2.441201</v>
      </c>
      <c r="M5887" s="55">
        <v>2</v>
      </c>
      <c r="N5887" s="61" t="s">
        <v>15</v>
      </c>
      <c r="P5887" s="66"/>
      <c r="Q5887" s="53"/>
      <c r="R5887" s="53"/>
      <c r="S5887" s="53"/>
      <c r="T5887" s="53"/>
      <c r="U5887" s="53"/>
      <c r="V5887" s="53"/>
      <c r="W5887" s="53"/>
    </row>
    <row r="5888" spans="2:23" s="52" customFormat="1" ht="13" x14ac:dyDescent="0.3">
      <c r="B5888" s="53" t="s">
        <v>1831</v>
      </c>
      <c r="C5888" s="53" t="s">
        <v>200</v>
      </c>
      <c r="D5888" s="53" t="s">
        <v>1905</v>
      </c>
      <c r="E5888" s="53">
        <v>43.442819999999998</v>
      </c>
      <c r="F5888" s="53">
        <v>-3.9047770000000002</v>
      </c>
      <c r="G5888" s="54">
        <v>42.961219999999997</v>
      </c>
      <c r="H5888" s="53">
        <v>11279</v>
      </c>
      <c r="I5888" s="53">
        <v>5543</v>
      </c>
      <c r="J5888" s="53">
        <v>5736</v>
      </c>
      <c r="K5888" s="52">
        <v>1</v>
      </c>
      <c r="L5888" s="52">
        <v>41.961219999999997</v>
      </c>
      <c r="M5888" s="55">
        <v>2</v>
      </c>
      <c r="N5888" s="61" t="s">
        <v>15</v>
      </c>
      <c r="P5888" s="66"/>
      <c r="Q5888" s="53"/>
      <c r="R5888" s="53"/>
      <c r="S5888" s="53"/>
      <c r="T5888" s="53"/>
      <c r="U5888" s="53"/>
      <c r="V5888" s="53"/>
      <c r="W5888" s="53"/>
    </row>
    <row r="5889" spans="2:23" s="52" customFormat="1" ht="13" x14ac:dyDescent="0.3">
      <c r="B5889" s="53" t="s">
        <v>1831</v>
      </c>
      <c r="C5889" s="53" t="s">
        <v>200</v>
      </c>
      <c r="D5889" s="53" t="s">
        <v>1906</v>
      </c>
      <c r="E5889" s="53">
        <v>43.310360000000003</v>
      </c>
      <c r="F5889" s="53">
        <v>-3.854225</v>
      </c>
      <c r="G5889" s="54">
        <v>94.751170000000002</v>
      </c>
      <c r="H5889" s="53">
        <v>8526</v>
      </c>
      <c r="I5889" s="53">
        <v>4419</v>
      </c>
      <c r="J5889" s="53">
        <v>4107</v>
      </c>
      <c r="K5889" s="52">
        <v>1</v>
      </c>
      <c r="L5889" s="52">
        <v>93.751170000000002</v>
      </c>
      <c r="M5889" s="55">
        <v>2</v>
      </c>
      <c r="N5889" s="61" t="s">
        <v>15</v>
      </c>
      <c r="P5889" s="66"/>
      <c r="Q5889" s="53"/>
      <c r="R5889" s="53"/>
      <c r="S5889" s="53"/>
      <c r="T5889" s="53"/>
      <c r="U5889" s="53"/>
      <c r="V5889" s="53"/>
      <c r="W5889" s="53"/>
    </row>
    <row r="5890" spans="2:23" s="52" customFormat="1" ht="13" x14ac:dyDescent="0.3">
      <c r="B5890" s="53" t="s">
        <v>1831</v>
      </c>
      <c r="C5890" s="53" t="s">
        <v>200</v>
      </c>
      <c r="D5890" s="53" t="s">
        <v>200</v>
      </c>
      <c r="E5890" s="53">
        <v>43.46096</v>
      </c>
      <c r="F5890" s="53">
        <v>-3.8079339999999999</v>
      </c>
      <c r="G5890" s="54">
        <v>4.0999999999999996</v>
      </c>
      <c r="H5890" s="53">
        <v>182700</v>
      </c>
      <c r="I5890" s="53">
        <v>84984</v>
      </c>
      <c r="J5890" s="53">
        <v>97716</v>
      </c>
      <c r="K5890" s="52">
        <v>1</v>
      </c>
      <c r="L5890" s="52">
        <v>3.0999999999999996</v>
      </c>
      <c r="M5890" s="55">
        <v>2</v>
      </c>
      <c r="N5890" s="61" t="s">
        <v>15</v>
      </c>
      <c r="P5890" s="66"/>
      <c r="Q5890" s="53"/>
      <c r="R5890" s="53"/>
      <c r="S5890" s="53"/>
      <c r="T5890" s="53"/>
      <c r="U5890" s="53"/>
      <c r="V5890" s="53"/>
      <c r="W5890" s="53"/>
    </row>
    <row r="5891" spans="2:23" s="52" customFormat="1" ht="13" x14ac:dyDescent="0.3">
      <c r="B5891" s="53" t="s">
        <v>1831</v>
      </c>
      <c r="C5891" s="53" t="s">
        <v>200</v>
      </c>
      <c r="D5891" s="53" t="s">
        <v>1907</v>
      </c>
      <c r="E5891" s="53">
        <v>43.38897</v>
      </c>
      <c r="F5891" s="53">
        <v>-4.1091800000000003</v>
      </c>
      <c r="G5891" s="54">
        <v>84.165369999999996</v>
      </c>
      <c r="H5891" s="53">
        <v>4021</v>
      </c>
      <c r="I5891" s="53">
        <v>1949</v>
      </c>
      <c r="J5891" s="53">
        <v>2072</v>
      </c>
      <c r="K5891" s="52">
        <v>1</v>
      </c>
      <c r="L5891" s="52">
        <v>83.165369999999996</v>
      </c>
      <c r="M5891" s="55">
        <v>2</v>
      </c>
      <c r="N5891" s="61" t="s">
        <v>15</v>
      </c>
      <c r="P5891" s="66"/>
      <c r="Q5891" s="53"/>
      <c r="R5891" s="53"/>
      <c r="S5891" s="53"/>
      <c r="T5891" s="53"/>
      <c r="U5891" s="53"/>
      <c r="V5891" s="53"/>
      <c r="W5891" s="53"/>
    </row>
    <row r="5892" spans="2:23" s="52" customFormat="1" ht="13" x14ac:dyDescent="0.3">
      <c r="B5892" s="53" t="s">
        <v>1831</v>
      </c>
      <c r="C5892" s="53" t="s">
        <v>200</v>
      </c>
      <c r="D5892" s="53" t="s">
        <v>1908</v>
      </c>
      <c r="E5892" s="53">
        <v>43.061309999999999</v>
      </c>
      <c r="F5892" s="53">
        <v>-4.0810680000000001</v>
      </c>
      <c r="G5892" s="54">
        <v>647.91700000000003</v>
      </c>
      <c r="H5892" s="53">
        <v>301</v>
      </c>
      <c r="I5892" s="53">
        <v>176</v>
      </c>
      <c r="J5892" s="53">
        <v>125</v>
      </c>
      <c r="K5892" s="52">
        <v>1</v>
      </c>
      <c r="L5892" s="52">
        <v>646.91700000000003</v>
      </c>
      <c r="M5892" s="55">
        <v>6</v>
      </c>
      <c r="N5892" s="61" t="s">
        <v>16</v>
      </c>
      <c r="P5892" s="66"/>
      <c r="Q5892" s="53"/>
      <c r="R5892" s="53"/>
      <c r="S5892" s="53"/>
      <c r="T5892" s="53"/>
      <c r="U5892" s="53"/>
      <c r="V5892" s="53"/>
      <c r="W5892" s="53"/>
    </row>
    <row r="5893" spans="2:23" s="52" customFormat="1" ht="13" x14ac:dyDescent="0.3">
      <c r="B5893" s="53" t="s">
        <v>1831</v>
      </c>
      <c r="C5893" s="53" t="s">
        <v>200</v>
      </c>
      <c r="D5893" s="53" t="s">
        <v>1909</v>
      </c>
      <c r="E5893" s="53">
        <v>43.238689999999998</v>
      </c>
      <c r="F5893" s="53">
        <v>-3.9400119999999998</v>
      </c>
      <c r="G5893" s="54">
        <v>122.0352</v>
      </c>
      <c r="H5893" s="53">
        <v>1512</v>
      </c>
      <c r="I5893" s="53">
        <v>770</v>
      </c>
      <c r="J5893" s="53">
        <v>742</v>
      </c>
      <c r="K5893" s="52">
        <v>1</v>
      </c>
      <c r="L5893" s="52">
        <v>121.0352</v>
      </c>
      <c r="M5893" s="55">
        <v>2</v>
      </c>
      <c r="N5893" s="61" t="s">
        <v>15</v>
      </c>
      <c r="P5893" s="66"/>
      <c r="Q5893" s="53"/>
      <c r="R5893" s="53"/>
      <c r="S5893" s="53"/>
      <c r="T5893" s="53"/>
      <c r="U5893" s="53"/>
      <c r="V5893" s="53"/>
      <c r="W5893" s="53"/>
    </row>
    <row r="5894" spans="2:23" s="52" customFormat="1" ht="13" x14ac:dyDescent="0.3">
      <c r="B5894" s="53" t="s">
        <v>1831</v>
      </c>
      <c r="C5894" s="53" t="s">
        <v>200</v>
      </c>
      <c r="D5894" s="53" t="s">
        <v>1910</v>
      </c>
      <c r="E5894" s="53">
        <v>43.442149999999998</v>
      </c>
      <c r="F5894" s="53">
        <v>-3.4531930000000002</v>
      </c>
      <c r="G5894" s="54">
        <v>8.6604430000000008</v>
      </c>
      <c r="H5894" s="53">
        <v>11569</v>
      </c>
      <c r="I5894" s="53">
        <v>5727</v>
      </c>
      <c r="J5894" s="53">
        <v>5842</v>
      </c>
      <c r="K5894" s="52">
        <v>1</v>
      </c>
      <c r="L5894" s="52">
        <v>7.6604430000000008</v>
      </c>
      <c r="M5894" s="55">
        <v>2</v>
      </c>
      <c r="N5894" s="61" t="s">
        <v>15</v>
      </c>
      <c r="P5894" s="66"/>
      <c r="Q5894" s="53"/>
      <c r="R5894" s="53"/>
      <c r="S5894" s="53"/>
      <c r="T5894" s="53"/>
      <c r="U5894" s="53"/>
      <c r="V5894" s="53"/>
      <c r="W5894" s="53"/>
    </row>
    <row r="5895" spans="2:23" s="52" customFormat="1" ht="13" x14ac:dyDescent="0.3">
      <c r="B5895" s="53" t="s">
        <v>1831</v>
      </c>
      <c r="C5895" s="53" t="s">
        <v>200</v>
      </c>
      <c r="D5895" s="53" t="s">
        <v>1911</v>
      </c>
      <c r="E5895" s="53">
        <v>43.261290000000002</v>
      </c>
      <c r="F5895" s="53">
        <v>-3.829885</v>
      </c>
      <c r="G5895" s="54">
        <v>162.44710000000001</v>
      </c>
      <c r="H5895" s="53">
        <v>520</v>
      </c>
      <c r="I5895" s="53">
        <v>267</v>
      </c>
      <c r="J5895" s="53">
        <v>253</v>
      </c>
      <c r="K5895" s="52">
        <v>1</v>
      </c>
      <c r="L5895" s="52">
        <v>161.44710000000001</v>
      </c>
      <c r="M5895" s="55">
        <v>2</v>
      </c>
      <c r="N5895" s="61" t="s">
        <v>15</v>
      </c>
      <c r="P5895" s="66"/>
      <c r="Q5895" s="53"/>
      <c r="R5895" s="53"/>
      <c r="S5895" s="53"/>
      <c r="T5895" s="53"/>
      <c r="U5895" s="53"/>
      <c r="V5895" s="53"/>
      <c r="W5895" s="53"/>
    </row>
    <row r="5896" spans="2:23" s="52" customFormat="1" ht="13" x14ac:dyDescent="0.3">
      <c r="B5896" s="53" t="s">
        <v>1831</v>
      </c>
      <c r="C5896" s="53" t="s">
        <v>200</v>
      </c>
      <c r="D5896" s="53" t="s">
        <v>1912</v>
      </c>
      <c r="E5896" s="53">
        <v>43.21114</v>
      </c>
      <c r="F5896" s="53">
        <v>-3.804945</v>
      </c>
      <c r="G5896" s="54">
        <v>242.94499999999999</v>
      </c>
      <c r="H5896" s="53">
        <v>2044</v>
      </c>
      <c r="I5896" s="53">
        <v>1027</v>
      </c>
      <c r="J5896" s="53">
        <v>1017</v>
      </c>
      <c r="K5896" s="52">
        <v>1</v>
      </c>
      <c r="L5896" s="52">
        <v>241.94499999999999</v>
      </c>
      <c r="M5896" s="55">
        <v>4</v>
      </c>
      <c r="N5896" s="61" t="s">
        <v>15</v>
      </c>
      <c r="P5896" s="66"/>
      <c r="Q5896" s="53"/>
      <c r="R5896" s="53"/>
      <c r="S5896" s="53"/>
      <c r="T5896" s="53"/>
      <c r="U5896" s="53"/>
      <c r="V5896" s="53"/>
      <c r="W5896" s="53"/>
    </row>
    <row r="5897" spans="2:23" s="52" customFormat="1" ht="13" x14ac:dyDescent="0.3">
      <c r="B5897" s="53" t="s">
        <v>1831</v>
      </c>
      <c r="C5897" s="53" t="s">
        <v>200</v>
      </c>
      <c r="D5897" s="53" t="s">
        <v>1913</v>
      </c>
      <c r="E5897" s="53">
        <v>43.18806</v>
      </c>
      <c r="F5897" s="53">
        <v>-3.5172219999999998</v>
      </c>
      <c r="G5897" s="54">
        <v>320.80419999999998</v>
      </c>
      <c r="H5897" s="53">
        <v>1385</v>
      </c>
      <c r="I5897" s="53">
        <v>741</v>
      </c>
      <c r="J5897" s="53">
        <v>644</v>
      </c>
      <c r="K5897" s="52">
        <v>1</v>
      </c>
      <c r="L5897" s="52">
        <v>319.80419999999998</v>
      </c>
      <c r="M5897" s="55">
        <v>4</v>
      </c>
      <c r="N5897" s="61" t="s">
        <v>15</v>
      </c>
      <c r="P5897" s="66"/>
      <c r="Q5897" s="53"/>
      <c r="R5897" s="53"/>
      <c r="S5897" s="53"/>
      <c r="T5897" s="53"/>
      <c r="U5897" s="53"/>
      <c r="V5897" s="53"/>
      <c r="W5897" s="53"/>
    </row>
    <row r="5898" spans="2:23" s="52" customFormat="1" ht="13" x14ac:dyDescent="0.3">
      <c r="B5898" s="53" t="s">
        <v>1831</v>
      </c>
      <c r="C5898" s="53" t="s">
        <v>200</v>
      </c>
      <c r="D5898" s="53" t="s">
        <v>1914</v>
      </c>
      <c r="E5898" s="53">
        <v>43.379779999999997</v>
      </c>
      <c r="F5898" s="53">
        <v>-3.5868859999999998</v>
      </c>
      <c r="G5898" s="54">
        <v>89.042339999999996</v>
      </c>
      <c r="H5898" s="53">
        <v>1053</v>
      </c>
      <c r="I5898" s="53">
        <v>562</v>
      </c>
      <c r="J5898" s="53">
        <v>491</v>
      </c>
      <c r="K5898" s="52">
        <v>1</v>
      </c>
      <c r="L5898" s="52">
        <v>88.042339999999996</v>
      </c>
      <c r="M5898" s="55">
        <v>2</v>
      </c>
      <c r="N5898" s="61" t="s">
        <v>15</v>
      </c>
      <c r="P5898" s="66"/>
      <c r="Q5898" s="53"/>
      <c r="R5898" s="53"/>
      <c r="S5898" s="53"/>
      <c r="T5898" s="53"/>
      <c r="U5898" s="53"/>
      <c r="V5898" s="53"/>
      <c r="W5898" s="53"/>
    </row>
    <row r="5899" spans="2:23" s="52" customFormat="1" ht="13" x14ac:dyDescent="0.3">
      <c r="B5899" s="53" t="s">
        <v>1831</v>
      </c>
      <c r="C5899" s="53" t="s">
        <v>200</v>
      </c>
      <c r="D5899" s="53" t="s">
        <v>1915</v>
      </c>
      <c r="E5899" s="53">
        <v>43.426580000000001</v>
      </c>
      <c r="F5899" s="53">
        <v>-4.0419660000000004</v>
      </c>
      <c r="G5899" s="54">
        <v>90.535430000000005</v>
      </c>
      <c r="H5899" s="53">
        <v>8229</v>
      </c>
      <c r="I5899" s="53">
        <v>4126</v>
      </c>
      <c r="J5899" s="53">
        <v>4103</v>
      </c>
      <c r="K5899" s="52">
        <v>1</v>
      </c>
      <c r="L5899" s="52">
        <v>89.535430000000005</v>
      </c>
      <c r="M5899" s="55">
        <v>2</v>
      </c>
      <c r="N5899" s="61" t="s">
        <v>15</v>
      </c>
      <c r="P5899" s="66"/>
      <c r="Q5899" s="53"/>
      <c r="R5899" s="53"/>
      <c r="S5899" s="53"/>
      <c r="T5899" s="53"/>
      <c r="U5899" s="53"/>
      <c r="V5899" s="53"/>
      <c r="W5899" s="53"/>
    </row>
    <row r="5900" spans="2:23" s="52" customFormat="1" ht="13" x14ac:dyDescent="0.3">
      <c r="B5900" s="53" t="s">
        <v>1831</v>
      </c>
      <c r="C5900" s="53" t="s">
        <v>200</v>
      </c>
      <c r="D5900" s="53" t="s">
        <v>1916</v>
      </c>
      <c r="E5900" s="53">
        <v>43.155140000000003</v>
      </c>
      <c r="F5900" s="53">
        <v>-4.2533529999999997</v>
      </c>
      <c r="G5900" s="54">
        <v>623.64319999999998</v>
      </c>
      <c r="H5900" s="53">
        <v>442</v>
      </c>
      <c r="I5900" s="53">
        <v>250</v>
      </c>
      <c r="J5900" s="53">
        <v>192</v>
      </c>
      <c r="K5900" s="52">
        <v>1</v>
      </c>
      <c r="L5900" s="52">
        <v>622.64319999999998</v>
      </c>
      <c r="M5900" s="55">
        <v>6</v>
      </c>
      <c r="N5900" s="61" t="s">
        <v>16</v>
      </c>
      <c r="P5900" s="66"/>
      <c r="Q5900" s="53"/>
      <c r="R5900" s="53"/>
      <c r="S5900" s="53"/>
      <c r="T5900" s="53"/>
      <c r="U5900" s="53"/>
      <c r="V5900" s="53"/>
      <c r="W5900" s="53"/>
    </row>
    <row r="5901" spans="2:23" s="52" customFormat="1" ht="13" x14ac:dyDescent="0.3">
      <c r="B5901" s="53" t="s">
        <v>1831</v>
      </c>
      <c r="C5901" s="53" t="s">
        <v>200</v>
      </c>
      <c r="D5901" s="53" t="s">
        <v>1917</v>
      </c>
      <c r="E5901" s="53">
        <v>43.351460000000003</v>
      </c>
      <c r="F5901" s="53">
        <v>-4.0470170000000003</v>
      </c>
      <c r="G5901" s="54">
        <v>24.964700000000001</v>
      </c>
      <c r="H5901" s="53">
        <v>55947</v>
      </c>
      <c r="I5901" s="53">
        <v>26887</v>
      </c>
      <c r="J5901" s="53">
        <v>29060</v>
      </c>
      <c r="K5901" s="52">
        <v>1</v>
      </c>
      <c r="L5901" s="52">
        <v>23.964700000000001</v>
      </c>
      <c r="M5901" s="55">
        <v>2</v>
      </c>
      <c r="N5901" s="61" t="s">
        <v>15</v>
      </c>
      <c r="P5901" s="66"/>
      <c r="Q5901" s="53"/>
      <c r="R5901" s="53"/>
      <c r="S5901" s="53"/>
      <c r="T5901" s="53"/>
      <c r="U5901" s="53"/>
      <c r="V5901" s="53"/>
      <c r="W5901" s="53"/>
    </row>
    <row r="5902" spans="2:23" s="52" customFormat="1" ht="13" x14ac:dyDescent="0.3">
      <c r="B5902" s="53" t="s">
        <v>1831</v>
      </c>
      <c r="C5902" s="53" t="s">
        <v>200</v>
      </c>
      <c r="D5902" s="53" t="s">
        <v>1918</v>
      </c>
      <c r="E5902" s="53">
        <v>43.257840000000002</v>
      </c>
      <c r="F5902" s="53">
        <v>-4.6667759999999996</v>
      </c>
      <c r="G5902" s="54">
        <v>888.79219999999998</v>
      </c>
      <c r="H5902" s="53">
        <v>80</v>
      </c>
      <c r="I5902" s="53">
        <v>49</v>
      </c>
      <c r="J5902" s="53">
        <v>31</v>
      </c>
      <c r="K5902" s="52">
        <v>1</v>
      </c>
      <c r="L5902" s="52">
        <v>887.79219999999998</v>
      </c>
      <c r="M5902" s="55">
        <v>7</v>
      </c>
      <c r="N5902" s="61" t="s">
        <v>17</v>
      </c>
      <c r="P5902" s="66"/>
      <c r="Q5902" s="53"/>
      <c r="R5902" s="53"/>
      <c r="S5902" s="53"/>
      <c r="T5902" s="53"/>
      <c r="U5902" s="53"/>
      <c r="V5902" s="53"/>
      <c r="W5902" s="53"/>
    </row>
    <row r="5903" spans="2:23" s="52" customFormat="1" ht="13" x14ac:dyDescent="0.3">
      <c r="B5903" s="53" t="s">
        <v>1831</v>
      </c>
      <c r="C5903" s="53" t="s">
        <v>200</v>
      </c>
      <c r="D5903" s="53" t="s">
        <v>1919</v>
      </c>
      <c r="E5903" s="53">
        <v>43.153889999999997</v>
      </c>
      <c r="F5903" s="53">
        <v>-4.3752779999999998</v>
      </c>
      <c r="G5903" s="54">
        <v>420.33539999999999</v>
      </c>
      <c r="H5903" s="53">
        <v>196</v>
      </c>
      <c r="I5903" s="53">
        <v>129</v>
      </c>
      <c r="J5903" s="53">
        <v>67</v>
      </c>
      <c r="K5903" s="52">
        <v>1</v>
      </c>
      <c r="L5903" s="52">
        <v>419.33539999999999</v>
      </c>
      <c r="M5903" s="55">
        <v>5</v>
      </c>
      <c r="N5903" s="61" t="s">
        <v>16</v>
      </c>
      <c r="P5903" s="66"/>
      <c r="Q5903" s="53"/>
      <c r="R5903" s="53"/>
      <c r="S5903" s="53"/>
      <c r="T5903" s="53"/>
      <c r="U5903" s="53"/>
      <c r="V5903" s="53"/>
      <c r="W5903" s="53"/>
    </row>
    <row r="5904" spans="2:23" s="52" customFormat="1" ht="13" x14ac:dyDescent="0.3">
      <c r="B5904" s="53" t="s">
        <v>1831</v>
      </c>
      <c r="C5904" s="53" t="s">
        <v>200</v>
      </c>
      <c r="D5904" s="53" t="s">
        <v>1920</v>
      </c>
      <c r="E5904" s="53">
        <v>43.338329999999999</v>
      </c>
      <c r="F5904" s="53">
        <v>-4.2469440000000001</v>
      </c>
      <c r="G5904" s="54">
        <v>169.41</v>
      </c>
      <c r="H5904" s="53">
        <v>855</v>
      </c>
      <c r="I5904" s="53">
        <v>441</v>
      </c>
      <c r="J5904" s="53">
        <v>414</v>
      </c>
      <c r="K5904" s="52">
        <v>1</v>
      </c>
      <c r="L5904" s="52">
        <v>168.41</v>
      </c>
      <c r="M5904" s="55">
        <v>2</v>
      </c>
      <c r="N5904" s="61" t="s">
        <v>15</v>
      </c>
      <c r="P5904" s="66"/>
      <c r="Q5904" s="53"/>
      <c r="R5904" s="53"/>
      <c r="S5904" s="53"/>
      <c r="T5904" s="53"/>
      <c r="U5904" s="53"/>
      <c r="V5904" s="53"/>
      <c r="W5904" s="53"/>
    </row>
    <row r="5905" spans="2:23" s="52" customFormat="1" ht="13" x14ac:dyDescent="0.3">
      <c r="B5905" s="53" t="s">
        <v>1831</v>
      </c>
      <c r="C5905" s="53" t="s">
        <v>200</v>
      </c>
      <c r="D5905" s="53" t="s">
        <v>1921</v>
      </c>
      <c r="E5905" s="53">
        <v>43.377499999999998</v>
      </c>
      <c r="F5905" s="53">
        <v>-4.4836109999999998</v>
      </c>
      <c r="G5905" s="54">
        <v>32.283760000000001</v>
      </c>
      <c r="H5905" s="53">
        <v>2784</v>
      </c>
      <c r="I5905" s="53">
        <v>1444</v>
      </c>
      <c r="J5905" s="53">
        <v>1340</v>
      </c>
      <c r="K5905" s="52">
        <v>1</v>
      </c>
      <c r="L5905" s="52">
        <v>31.283760000000001</v>
      </c>
      <c r="M5905" s="55">
        <v>2</v>
      </c>
      <c r="N5905" s="61" t="s">
        <v>15</v>
      </c>
      <c r="P5905" s="66"/>
      <c r="Q5905" s="53"/>
      <c r="R5905" s="53"/>
      <c r="S5905" s="53"/>
      <c r="T5905" s="53"/>
      <c r="U5905" s="53"/>
      <c r="V5905" s="53"/>
      <c r="W5905" s="53"/>
    </row>
    <row r="5906" spans="2:23" s="52" customFormat="1" ht="13" x14ac:dyDescent="0.3">
      <c r="B5906" s="53" t="s">
        <v>1831</v>
      </c>
      <c r="C5906" s="53" t="s">
        <v>200</v>
      </c>
      <c r="D5906" s="53" t="s">
        <v>1922</v>
      </c>
      <c r="E5906" s="53">
        <v>43.329169999999998</v>
      </c>
      <c r="F5906" s="53">
        <v>-4.3491669999999996</v>
      </c>
      <c r="G5906" s="54">
        <v>46.155110000000001</v>
      </c>
      <c r="H5906" s="53">
        <v>2306</v>
      </c>
      <c r="I5906" s="53">
        <v>1210</v>
      </c>
      <c r="J5906" s="53">
        <v>1096</v>
      </c>
      <c r="K5906" s="52">
        <v>1</v>
      </c>
      <c r="L5906" s="52">
        <v>45.155110000000001</v>
      </c>
      <c r="M5906" s="55">
        <v>2</v>
      </c>
      <c r="N5906" s="61" t="s">
        <v>15</v>
      </c>
      <c r="P5906" s="66"/>
      <c r="Q5906" s="53"/>
      <c r="R5906" s="53"/>
      <c r="S5906" s="53"/>
      <c r="T5906" s="53"/>
      <c r="U5906" s="53"/>
      <c r="V5906" s="53"/>
      <c r="W5906" s="53"/>
    </row>
    <row r="5907" spans="2:23" s="52" customFormat="1" ht="13" x14ac:dyDescent="0.3">
      <c r="B5907" s="53" t="s">
        <v>1831</v>
      </c>
      <c r="C5907" s="53" t="s">
        <v>200</v>
      </c>
      <c r="D5907" s="53" t="s">
        <v>1923</v>
      </c>
      <c r="E5907" s="53">
        <v>42.877780000000001</v>
      </c>
      <c r="F5907" s="53">
        <v>-4.1622219999999999</v>
      </c>
      <c r="G5907" s="54">
        <v>930.15459999999996</v>
      </c>
      <c r="H5907" s="53">
        <v>1216</v>
      </c>
      <c r="I5907" s="53">
        <v>613</v>
      </c>
      <c r="J5907" s="53">
        <v>603</v>
      </c>
      <c r="K5907" s="52">
        <v>1</v>
      </c>
      <c r="L5907" s="52">
        <v>929.15459999999996</v>
      </c>
      <c r="M5907" s="55">
        <v>7</v>
      </c>
      <c r="N5907" s="61" t="s">
        <v>17</v>
      </c>
      <c r="P5907" s="66"/>
      <c r="Q5907" s="53"/>
      <c r="R5907" s="53"/>
      <c r="S5907" s="53"/>
      <c r="T5907" s="53"/>
      <c r="U5907" s="53"/>
      <c r="V5907" s="53"/>
      <c r="W5907" s="53"/>
    </row>
    <row r="5908" spans="2:23" s="52" customFormat="1" ht="13" x14ac:dyDescent="0.3">
      <c r="B5908" s="53" t="s">
        <v>1831</v>
      </c>
      <c r="C5908" s="53" t="s">
        <v>200</v>
      </c>
      <c r="D5908" s="53" t="s">
        <v>1924</v>
      </c>
      <c r="E5908" s="53">
        <v>42.875279999999997</v>
      </c>
      <c r="F5908" s="53">
        <v>-4.0928810000000002</v>
      </c>
      <c r="G5908" s="54">
        <v>914.28769999999997</v>
      </c>
      <c r="H5908" s="53">
        <v>310</v>
      </c>
      <c r="I5908" s="53">
        <v>172</v>
      </c>
      <c r="J5908" s="53">
        <v>138</v>
      </c>
      <c r="K5908" s="52">
        <v>1</v>
      </c>
      <c r="L5908" s="52">
        <v>913.28769999999997</v>
      </c>
      <c r="M5908" s="55">
        <v>7</v>
      </c>
      <c r="N5908" s="61" t="s">
        <v>17</v>
      </c>
      <c r="P5908" s="66"/>
      <c r="Q5908" s="53"/>
      <c r="R5908" s="53"/>
      <c r="S5908" s="53"/>
      <c r="T5908" s="53"/>
      <c r="U5908" s="53"/>
      <c r="V5908" s="53"/>
      <c r="W5908" s="53"/>
    </row>
    <row r="5909" spans="2:23" s="52" customFormat="1" ht="13" x14ac:dyDescent="0.3">
      <c r="B5909" s="53" t="s">
        <v>1831</v>
      </c>
      <c r="C5909" s="53" t="s">
        <v>200</v>
      </c>
      <c r="D5909" s="53" t="s">
        <v>1925</v>
      </c>
      <c r="E5909" s="53">
        <v>42.807220000000001</v>
      </c>
      <c r="F5909" s="53">
        <v>-3.9391669999999999</v>
      </c>
      <c r="G5909" s="54">
        <v>725.13850000000002</v>
      </c>
      <c r="H5909" s="53">
        <v>1099</v>
      </c>
      <c r="I5909" s="53">
        <v>619</v>
      </c>
      <c r="J5909" s="53">
        <v>480</v>
      </c>
      <c r="K5909" s="52">
        <v>1</v>
      </c>
      <c r="L5909" s="52">
        <v>724.13850000000002</v>
      </c>
      <c r="M5909" s="55">
        <v>6</v>
      </c>
      <c r="N5909" s="61" t="s">
        <v>16</v>
      </c>
      <c r="P5909" s="66"/>
      <c r="Q5909" s="53"/>
      <c r="R5909" s="53"/>
      <c r="S5909" s="53"/>
      <c r="T5909" s="53"/>
      <c r="U5909" s="53"/>
      <c r="V5909" s="53"/>
      <c r="W5909" s="53"/>
    </row>
    <row r="5910" spans="2:23" s="52" customFormat="1" ht="13" x14ac:dyDescent="0.3">
      <c r="B5910" s="53" t="s">
        <v>1831</v>
      </c>
      <c r="C5910" s="53" t="s">
        <v>200</v>
      </c>
      <c r="D5910" s="53" t="s">
        <v>1926</v>
      </c>
      <c r="E5910" s="53">
        <v>43.245280000000001</v>
      </c>
      <c r="F5910" s="53">
        <v>-3.260278</v>
      </c>
      <c r="G5910" s="54">
        <v>194.61359999999999</v>
      </c>
      <c r="H5910" s="53">
        <v>375</v>
      </c>
      <c r="I5910" s="53">
        <v>192</v>
      </c>
      <c r="J5910" s="53">
        <v>183</v>
      </c>
      <c r="K5910" s="52">
        <v>1</v>
      </c>
      <c r="L5910" s="52">
        <v>193.61359999999999</v>
      </c>
      <c r="M5910" s="55">
        <v>2</v>
      </c>
      <c r="N5910" s="61" t="s">
        <v>15</v>
      </c>
      <c r="P5910" s="66"/>
      <c r="Q5910" s="53"/>
      <c r="R5910" s="53"/>
      <c r="S5910" s="53"/>
      <c r="T5910" s="53"/>
      <c r="U5910" s="53"/>
      <c r="V5910" s="53"/>
      <c r="W5910" s="53"/>
    </row>
    <row r="5911" spans="2:23" s="52" customFormat="1" ht="13" x14ac:dyDescent="0.3">
      <c r="B5911" s="53" t="s">
        <v>1831</v>
      </c>
      <c r="C5911" s="53" t="s">
        <v>200</v>
      </c>
      <c r="D5911" s="53" t="s">
        <v>1927</v>
      </c>
      <c r="E5911" s="53">
        <v>43.060459999999999</v>
      </c>
      <c r="F5911" s="53">
        <v>-4.6657029999999997</v>
      </c>
      <c r="G5911" s="54">
        <v>1232.0060000000001</v>
      </c>
      <c r="H5911" s="53">
        <v>871</v>
      </c>
      <c r="I5911" s="53">
        <v>465</v>
      </c>
      <c r="J5911" s="53">
        <v>406</v>
      </c>
      <c r="K5911" s="52">
        <v>1</v>
      </c>
      <c r="L5911" s="52">
        <v>1231.0060000000001</v>
      </c>
      <c r="M5911" s="55">
        <v>8</v>
      </c>
      <c r="N5911" s="61" t="s">
        <v>17</v>
      </c>
      <c r="P5911" s="66"/>
      <c r="Q5911" s="53"/>
      <c r="R5911" s="53"/>
      <c r="S5911" s="53"/>
      <c r="T5911" s="53"/>
      <c r="U5911" s="53"/>
      <c r="V5911" s="53"/>
      <c r="W5911" s="53"/>
    </row>
    <row r="5912" spans="2:23" s="52" customFormat="1" ht="13" x14ac:dyDescent="0.3">
      <c r="B5912" s="53" t="s">
        <v>1831</v>
      </c>
      <c r="C5912" s="53" t="s">
        <v>200</v>
      </c>
      <c r="D5912" s="53" t="s">
        <v>1928</v>
      </c>
      <c r="E5912" s="53">
        <v>43.158929999999998</v>
      </c>
      <c r="F5912" s="53">
        <v>-3.7820119999999999</v>
      </c>
      <c r="G5912" s="54">
        <v>357.82549999999998</v>
      </c>
      <c r="H5912" s="53">
        <v>881</v>
      </c>
      <c r="I5912" s="53">
        <v>461</v>
      </c>
      <c r="J5912" s="53">
        <v>420</v>
      </c>
      <c r="K5912" s="52">
        <v>1</v>
      </c>
      <c r="L5912" s="52">
        <v>356.82549999999998</v>
      </c>
      <c r="M5912" s="55">
        <v>4</v>
      </c>
      <c r="N5912" s="61" t="s">
        <v>15</v>
      </c>
      <c r="P5912" s="66"/>
      <c r="Q5912" s="53"/>
      <c r="R5912" s="53"/>
      <c r="S5912" s="53"/>
      <c r="T5912" s="53"/>
      <c r="U5912" s="53"/>
      <c r="V5912" s="53"/>
      <c r="W5912" s="53"/>
    </row>
    <row r="5913" spans="2:23" s="52" customFormat="1" ht="13" x14ac:dyDescent="0.3">
      <c r="B5913" s="53" t="s">
        <v>1831</v>
      </c>
      <c r="C5913" s="53" t="s">
        <v>200</v>
      </c>
      <c r="D5913" s="53" t="s">
        <v>1929</v>
      </c>
      <c r="E5913" s="53">
        <v>43.23019</v>
      </c>
      <c r="F5913" s="53">
        <v>-3.8057639999999999</v>
      </c>
      <c r="G5913" s="54">
        <v>213.22149999999999</v>
      </c>
      <c r="H5913" s="53">
        <v>1765</v>
      </c>
      <c r="I5913" s="53">
        <v>922</v>
      </c>
      <c r="J5913" s="53">
        <v>843</v>
      </c>
      <c r="K5913" s="52">
        <v>1</v>
      </c>
      <c r="L5913" s="52">
        <v>212.22149999999999</v>
      </c>
      <c r="M5913" s="55">
        <v>4</v>
      </c>
      <c r="N5913" s="61" t="s">
        <v>15</v>
      </c>
      <c r="P5913" s="66"/>
      <c r="Q5913" s="53"/>
      <c r="R5913" s="53"/>
      <c r="S5913" s="53"/>
      <c r="T5913" s="53"/>
      <c r="U5913" s="53"/>
      <c r="V5913" s="53"/>
      <c r="W5913" s="53"/>
    </row>
    <row r="5914" spans="2:23" s="52" customFormat="1" ht="13" x14ac:dyDescent="0.3">
      <c r="B5914" s="53" t="s">
        <v>1831</v>
      </c>
      <c r="C5914" s="53" t="s">
        <v>200</v>
      </c>
      <c r="D5914" s="53" t="s">
        <v>1930</v>
      </c>
      <c r="E5914" s="53">
        <v>43.373049999999999</v>
      </c>
      <c r="F5914" s="53">
        <v>-3.8508330000000002</v>
      </c>
      <c r="G5914" s="54">
        <v>22.270659999999999</v>
      </c>
      <c r="H5914" s="53">
        <v>3581</v>
      </c>
      <c r="I5914" s="53">
        <v>1813</v>
      </c>
      <c r="J5914" s="53">
        <v>1768</v>
      </c>
      <c r="K5914" s="52">
        <v>1</v>
      </c>
      <c r="L5914" s="52">
        <v>21.270659999999999</v>
      </c>
      <c r="M5914" s="55">
        <v>2</v>
      </c>
      <c r="N5914" s="61" t="s">
        <v>15</v>
      </c>
      <c r="P5914" s="66"/>
      <c r="Q5914" s="53"/>
      <c r="R5914" s="53"/>
      <c r="S5914" s="53"/>
      <c r="T5914" s="53"/>
      <c r="U5914" s="53"/>
      <c r="V5914" s="53"/>
      <c r="W5914" s="53"/>
    </row>
    <row r="5915" spans="2:23" s="52" customFormat="1" ht="13" x14ac:dyDescent="0.3">
      <c r="B5915" s="53" t="s">
        <v>1831</v>
      </c>
      <c r="C5915" s="53" t="s">
        <v>200</v>
      </c>
      <c r="D5915" s="53" t="s">
        <v>1931</v>
      </c>
      <c r="E5915" s="53">
        <v>43.266080000000002</v>
      </c>
      <c r="F5915" s="53">
        <v>-3.8934700000000002</v>
      </c>
      <c r="G5915" s="54">
        <v>224.63290000000001</v>
      </c>
      <c r="H5915" s="53">
        <v>1109</v>
      </c>
      <c r="I5915" s="53">
        <v>573</v>
      </c>
      <c r="J5915" s="53">
        <v>536</v>
      </c>
      <c r="K5915" s="52">
        <v>1</v>
      </c>
      <c r="L5915" s="52">
        <v>223.63290000000001</v>
      </c>
      <c r="M5915" s="55">
        <v>4</v>
      </c>
      <c r="N5915" s="61" t="s">
        <v>15</v>
      </c>
      <c r="P5915" s="66"/>
      <c r="Q5915" s="53"/>
      <c r="R5915" s="53"/>
      <c r="S5915" s="53"/>
      <c r="T5915" s="53"/>
      <c r="U5915" s="53"/>
      <c r="V5915" s="53"/>
      <c r="W5915" s="53"/>
    </row>
    <row r="5916" spans="2:23" s="52" customFormat="1" ht="13" x14ac:dyDescent="0.3">
      <c r="B5916" s="53" t="s">
        <v>1831</v>
      </c>
      <c r="C5916" s="53" t="s">
        <v>200</v>
      </c>
      <c r="D5916" s="53" t="s">
        <v>1932</v>
      </c>
      <c r="E5916" s="53">
        <v>43.355829999999997</v>
      </c>
      <c r="F5916" s="53">
        <v>-3.4955560000000001</v>
      </c>
      <c r="G5916" s="54">
        <v>30.992229999999999</v>
      </c>
      <c r="H5916" s="53">
        <v>2664</v>
      </c>
      <c r="I5916" s="53">
        <v>1417</v>
      </c>
      <c r="J5916" s="53">
        <v>1247</v>
      </c>
      <c r="K5916" s="52">
        <v>1</v>
      </c>
      <c r="L5916" s="52">
        <v>29.992229999999999</v>
      </c>
      <c r="M5916" s="55">
        <v>2</v>
      </c>
      <c r="N5916" s="61" t="s">
        <v>15</v>
      </c>
      <c r="P5916" s="66"/>
      <c r="Q5916" s="53"/>
      <c r="R5916" s="53"/>
      <c r="S5916" s="53"/>
      <c r="T5916" s="53"/>
      <c r="U5916" s="53"/>
      <c r="V5916" s="53"/>
      <c r="W5916" s="53"/>
    </row>
    <row r="5917" spans="2:23" s="52" customFormat="1" ht="13" x14ac:dyDescent="0.3">
      <c r="B5917" s="53" t="s">
        <v>2848</v>
      </c>
      <c r="C5917" s="53" t="s">
        <v>202</v>
      </c>
      <c r="D5917" s="53" t="s">
        <v>4228</v>
      </c>
      <c r="E5917" s="53">
        <v>40.915469999999999</v>
      </c>
      <c r="F5917" s="53">
        <v>-4.2691299999999996</v>
      </c>
      <c r="G5917" s="54">
        <v>972.98159999999996</v>
      </c>
      <c r="H5917" s="53">
        <v>906</v>
      </c>
      <c r="I5917" s="53">
        <v>462</v>
      </c>
      <c r="J5917" s="53">
        <v>444</v>
      </c>
      <c r="K5917" s="52">
        <v>1013</v>
      </c>
      <c r="L5917" s="52">
        <v>-40.018400000000042</v>
      </c>
      <c r="M5917" s="55">
        <v>2</v>
      </c>
      <c r="N5917" s="61" t="s">
        <v>16</v>
      </c>
      <c r="P5917" s="66"/>
      <c r="Q5917" s="53"/>
      <c r="R5917" s="53"/>
      <c r="S5917" s="53"/>
      <c r="T5917" s="53"/>
      <c r="U5917" s="53"/>
      <c r="V5917" s="53"/>
      <c r="W5917" s="53"/>
    </row>
    <row r="5918" spans="2:23" s="52" customFormat="1" ht="13" x14ac:dyDescent="0.3">
      <c r="B5918" s="53" t="s">
        <v>2848</v>
      </c>
      <c r="C5918" s="53" t="s">
        <v>202</v>
      </c>
      <c r="D5918" s="53" t="s">
        <v>4229</v>
      </c>
      <c r="E5918" s="53">
        <v>41.052349999999997</v>
      </c>
      <c r="F5918" s="53">
        <v>-4.0515249999999998</v>
      </c>
      <c r="G5918" s="54">
        <v>1025.2080000000001</v>
      </c>
      <c r="H5918" s="53">
        <v>50</v>
      </c>
      <c r="I5918" s="53">
        <v>25</v>
      </c>
      <c r="J5918" s="53">
        <v>25</v>
      </c>
      <c r="K5918" s="52">
        <v>1013</v>
      </c>
      <c r="L5918" s="52">
        <v>12.208000000000084</v>
      </c>
      <c r="M5918" s="55">
        <v>2</v>
      </c>
      <c r="N5918" s="61" t="s">
        <v>16</v>
      </c>
      <c r="P5918" s="66"/>
      <c r="Q5918" s="53"/>
      <c r="R5918" s="53"/>
      <c r="S5918" s="53"/>
      <c r="T5918" s="53"/>
      <c r="U5918" s="53"/>
      <c r="V5918" s="53"/>
      <c r="W5918" s="53"/>
    </row>
    <row r="5919" spans="2:23" s="52" customFormat="1" ht="13" x14ac:dyDescent="0.3">
      <c r="B5919" s="53" t="s">
        <v>2848</v>
      </c>
      <c r="C5919" s="53" t="s">
        <v>202</v>
      </c>
      <c r="D5919" s="53" t="s">
        <v>4230</v>
      </c>
      <c r="E5919" s="53">
        <v>41.36835</v>
      </c>
      <c r="F5919" s="53">
        <v>-4.1128790000000004</v>
      </c>
      <c r="G5919" s="54">
        <v>885.79269999999997</v>
      </c>
      <c r="H5919" s="53">
        <v>168</v>
      </c>
      <c r="I5919" s="53">
        <v>93</v>
      </c>
      <c r="J5919" s="53">
        <v>75</v>
      </c>
      <c r="K5919" s="52">
        <v>1013</v>
      </c>
      <c r="L5919" s="52">
        <v>-127.20730000000003</v>
      </c>
      <c r="M5919" s="55">
        <v>2</v>
      </c>
      <c r="N5919" s="61" t="s">
        <v>16</v>
      </c>
      <c r="P5919" s="66"/>
      <c r="Q5919" s="53"/>
      <c r="R5919" s="53"/>
      <c r="S5919" s="53"/>
      <c r="T5919" s="53"/>
      <c r="U5919" s="53"/>
      <c r="V5919" s="53"/>
      <c r="W5919" s="53"/>
    </row>
    <row r="5920" spans="2:23" s="52" customFormat="1" ht="13" x14ac:dyDescent="0.3">
      <c r="B5920" s="53" t="s">
        <v>2848</v>
      </c>
      <c r="C5920" s="53" t="s">
        <v>202</v>
      </c>
      <c r="D5920" s="53" t="s">
        <v>4231</v>
      </c>
      <c r="E5920" s="53">
        <v>41.228400000000001</v>
      </c>
      <c r="F5920" s="53">
        <v>-4.1119380000000003</v>
      </c>
      <c r="G5920" s="54">
        <v>890.78660000000002</v>
      </c>
      <c r="H5920" s="53">
        <v>721</v>
      </c>
      <c r="I5920" s="53">
        <v>352</v>
      </c>
      <c r="J5920" s="53">
        <v>369</v>
      </c>
      <c r="K5920" s="52">
        <v>1013</v>
      </c>
      <c r="L5920" s="52">
        <v>-122.21339999999998</v>
      </c>
      <c r="M5920" s="55">
        <v>2</v>
      </c>
      <c r="N5920" s="61" t="s">
        <v>16</v>
      </c>
      <c r="P5920" s="66"/>
      <c r="Q5920" s="53"/>
      <c r="R5920" s="53"/>
      <c r="S5920" s="53"/>
      <c r="T5920" s="53"/>
      <c r="U5920" s="53"/>
      <c r="V5920" s="53"/>
      <c r="W5920" s="53"/>
    </row>
    <row r="5921" spans="2:23" s="52" customFormat="1" ht="13" x14ac:dyDescent="0.3">
      <c r="B5921" s="53" t="s">
        <v>2848</v>
      </c>
      <c r="C5921" s="53" t="s">
        <v>202</v>
      </c>
      <c r="D5921" s="53" t="s">
        <v>4232</v>
      </c>
      <c r="E5921" s="53">
        <v>41.45044</v>
      </c>
      <c r="F5921" s="53">
        <v>-3.4863050000000002</v>
      </c>
      <c r="G5921" s="54">
        <v>941.02869999999996</v>
      </c>
      <c r="H5921" s="53">
        <v>41</v>
      </c>
      <c r="I5921" s="53">
        <v>26</v>
      </c>
      <c r="J5921" s="53">
        <v>15</v>
      </c>
      <c r="K5921" s="52">
        <v>1013</v>
      </c>
      <c r="L5921" s="52">
        <v>-71.971300000000042</v>
      </c>
      <c r="M5921" s="55">
        <v>2</v>
      </c>
      <c r="N5921" s="61" t="s">
        <v>16</v>
      </c>
      <c r="P5921" s="66"/>
      <c r="Q5921" s="53"/>
      <c r="R5921" s="53"/>
      <c r="S5921" s="53"/>
      <c r="T5921" s="53"/>
      <c r="U5921" s="53"/>
      <c r="V5921" s="53"/>
      <c r="W5921" s="53"/>
    </row>
    <row r="5922" spans="2:23" s="52" customFormat="1" ht="13" x14ac:dyDescent="0.3">
      <c r="B5922" s="53" t="s">
        <v>2848</v>
      </c>
      <c r="C5922" s="53" t="s">
        <v>202</v>
      </c>
      <c r="D5922" s="53" t="s">
        <v>4233</v>
      </c>
      <c r="E5922" s="53">
        <v>41.257599999999996</v>
      </c>
      <c r="F5922" s="53">
        <v>-3.5045310000000001</v>
      </c>
      <c r="G5922" s="54">
        <v>1180.345</v>
      </c>
      <c r="H5922" s="53">
        <v>353</v>
      </c>
      <c r="I5922" s="53">
        <v>186</v>
      </c>
      <c r="J5922" s="53">
        <v>167</v>
      </c>
      <c r="K5922" s="52">
        <v>1013</v>
      </c>
      <c r="L5922" s="52">
        <v>167.34500000000003</v>
      </c>
      <c r="M5922" s="55">
        <v>2</v>
      </c>
      <c r="N5922" s="61" t="s">
        <v>16</v>
      </c>
      <c r="P5922" s="66"/>
      <c r="Q5922" s="53"/>
      <c r="R5922" s="53"/>
      <c r="S5922" s="53"/>
      <c r="T5922" s="53"/>
      <c r="U5922" s="53"/>
      <c r="V5922" s="53"/>
      <c r="W5922" s="53"/>
    </row>
    <row r="5923" spans="2:23" s="52" customFormat="1" ht="13" x14ac:dyDescent="0.3">
      <c r="B5923" s="53" t="s">
        <v>2848</v>
      </c>
      <c r="C5923" s="53" t="s">
        <v>202</v>
      </c>
      <c r="D5923" s="53" t="s">
        <v>4234</v>
      </c>
      <c r="E5923" s="53">
        <v>41.243819999999999</v>
      </c>
      <c r="F5923" s="53">
        <v>-3.7921330000000002</v>
      </c>
      <c r="G5923" s="54">
        <v>954.96590000000003</v>
      </c>
      <c r="H5923" s="53">
        <v>28</v>
      </c>
      <c r="I5923" s="53">
        <v>18</v>
      </c>
      <c r="J5923" s="53">
        <v>10</v>
      </c>
      <c r="K5923" s="52">
        <v>1013</v>
      </c>
      <c r="L5923" s="52">
        <v>-58.034099999999967</v>
      </c>
      <c r="M5923" s="55">
        <v>2</v>
      </c>
      <c r="N5923" s="61" t="s">
        <v>16</v>
      </c>
      <c r="P5923" s="66"/>
      <c r="Q5923" s="53"/>
      <c r="R5923" s="53"/>
      <c r="S5923" s="53"/>
      <c r="T5923" s="53"/>
      <c r="U5923" s="53"/>
      <c r="V5923" s="53"/>
      <c r="W5923" s="53"/>
    </row>
    <row r="5924" spans="2:23" s="52" customFormat="1" ht="13" x14ac:dyDescent="0.3">
      <c r="B5924" s="53" t="s">
        <v>2848</v>
      </c>
      <c r="C5924" s="53" t="s">
        <v>202</v>
      </c>
      <c r="D5924" s="53" t="s">
        <v>4235</v>
      </c>
      <c r="E5924" s="53">
        <v>41.069659999999999</v>
      </c>
      <c r="F5924" s="53">
        <v>-3.789361</v>
      </c>
      <c r="G5924" s="54">
        <v>1224.6679999999999</v>
      </c>
      <c r="H5924" s="53">
        <v>100</v>
      </c>
      <c r="I5924" s="53">
        <v>56</v>
      </c>
      <c r="J5924" s="53">
        <v>44</v>
      </c>
      <c r="K5924" s="52">
        <v>1013</v>
      </c>
      <c r="L5924" s="52">
        <v>211.66799999999989</v>
      </c>
      <c r="M5924" s="55">
        <v>4</v>
      </c>
      <c r="N5924" s="61" t="s">
        <v>17</v>
      </c>
      <c r="P5924" s="66"/>
      <c r="Q5924" s="53"/>
      <c r="R5924" s="53"/>
      <c r="S5924" s="53"/>
      <c r="T5924" s="53"/>
      <c r="U5924" s="53"/>
      <c r="V5924" s="53"/>
      <c r="W5924" s="53"/>
    </row>
    <row r="5925" spans="2:23" s="52" customFormat="1" ht="13" x14ac:dyDescent="0.3">
      <c r="B5925" s="53" t="s">
        <v>2848</v>
      </c>
      <c r="C5925" s="53" t="s">
        <v>202</v>
      </c>
      <c r="D5925" s="53" t="s">
        <v>4236</v>
      </c>
      <c r="E5925" s="53">
        <v>41.462409999999998</v>
      </c>
      <c r="F5925" s="53">
        <v>-3.4674529999999999</v>
      </c>
      <c r="G5925" s="54">
        <v>956.40970000000004</v>
      </c>
      <c r="H5925" s="53">
        <v>77</v>
      </c>
      <c r="I5925" s="53">
        <v>41</v>
      </c>
      <c r="J5925" s="53">
        <v>36</v>
      </c>
      <c r="K5925" s="52">
        <v>1013</v>
      </c>
      <c r="L5925" s="52">
        <v>-56.590299999999957</v>
      </c>
      <c r="M5925" s="55">
        <v>2</v>
      </c>
      <c r="N5925" s="61" t="s">
        <v>16</v>
      </c>
      <c r="P5925" s="66"/>
      <c r="Q5925" s="53"/>
      <c r="R5925" s="53"/>
      <c r="S5925" s="53"/>
      <c r="T5925" s="53"/>
      <c r="U5925" s="53"/>
      <c r="V5925" s="53"/>
      <c r="W5925" s="53"/>
    </row>
    <row r="5926" spans="2:23" s="52" customFormat="1" ht="13" x14ac:dyDescent="0.3">
      <c r="B5926" s="53" t="s">
        <v>2848</v>
      </c>
      <c r="C5926" s="53" t="s">
        <v>202</v>
      </c>
      <c r="D5926" s="53" t="s">
        <v>4237</v>
      </c>
      <c r="E5926" s="53">
        <v>41.460700000000003</v>
      </c>
      <c r="F5926" s="53">
        <v>-3.7804380000000002</v>
      </c>
      <c r="G5926" s="54">
        <v>1133.43</v>
      </c>
      <c r="H5926" s="53">
        <v>56</v>
      </c>
      <c r="I5926" s="53">
        <v>34</v>
      </c>
      <c r="J5926" s="53">
        <v>22</v>
      </c>
      <c r="K5926" s="52">
        <v>1013</v>
      </c>
      <c r="L5926" s="52">
        <v>120.43000000000006</v>
      </c>
      <c r="M5926" s="55">
        <v>2</v>
      </c>
      <c r="N5926" s="61" t="s">
        <v>16</v>
      </c>
      <c r="P5926" s="66"/>
      <c r="Q5926" s="53"/>
      <c r="R5926" s="53"/>
      <c r="S5926" s="53"/>
      <c r="T5926" s="53"/>
      <c r="U5926" s="53"/>
      <c r="V5926" s="53"/>
      <c r="W5926" s="53"/>
    </row>
    <row r="5927" spans="2:23" s="52" customFormat="1" ht="13" x14ac:dyDescent="0.3">
      <c r="B5927" s="53" t="s">
        <v>2848</v>
      </c>
      <c r="C5927" s="53" t="s">
        <v>202</v>
      </c>
      <c r="D5927" s="53" t="s">
        <v>4238</v>
      </c>
      <c r="E5927" s="53">
        <v>41.082169999999998</v>
      </c>
      <c r="F5927" s="53">
        <v>-4.5446150000000003</v>
      </c>
      <c r="G5927" s="54">
        <v>860.43349999999998</v>
      </c>
      <c r="H5927" s="53">
        <v>161</v>
      </c>
      <c r="I5927" s="53">
        <v>88</v>
      </c>
      <c r="J5927" s="53">
        <v>73</v>
      </c>
      <c r="K5927" s="52">
        <v>1013</v>
      </c>
      <c r="L5927" s="52">
        <v>-152.56650000000002</v>
      </c>
      <c r="M5927" s="55">
        <v>2</v>
      </c>
      <c r="N5927" s="61" t="s">
        <v>16</v>
      </c>
      <c r="P5927" s="66"/>
      <c r="Q5927" s="53"/>
      <c r="R5927" s="53"/>
      <c r="S5927" s="53"/>
      <c r="T5927" s="53"/>
      <c r="U5927" s="53"/>
      <c r="V5927" s="53"/>
      <c r="W5927" s="53"/>
    </row>
    <row r="5928" spans="2:23" s="52" customFormat="1" ht="13" x14ac:dyDescent="0.3">
      <c r="B5928" s="53" t="s">
        <v>2848</v>
      </c>
      <c r="C5928" s="53" t="s">
        <v>202</v>
      </c>
      <c r="D5928" s="53" t="s">
        <v>4239</v>
      </c>
      <c r="E5928" s="53">
        <v>41.472659999999998</v>
      </c>
      <c r="F5928" s="53">
        <v>-4.0558439999999996</v>
      </c>
      <c r="G5928" s="54">
        <v>829.52840000000003</v>
      </c>
      <c r="H5928" s="53">
        <v>74</v>
      </c>
      <c r="I5928" s="53">
        <v>41</v>
      </c>
      <c r="J5928" s="53">
        <v>33</v>
      </c>
      <c r="K5928" s="52">
        <v>1013</v>
      </c>
      <c r="L5928" s="52">
        <v>-183.47159999999997</v>
      </c>
      <c r="M5928" s="55">
        <v>2</v>
      </c>
      <c r="N5928" s="61" t="s">
        <v>16</v>
      </c>
      <c r="P5928" s="66"/>
      <c r="Q5928" s="53"/>
      <c r="R5928" s="53"/>
      <c r="S5928" s="53"/>
      <c r="T5928" s="53"/>
      <c r="U5928" s="53"/>
      <c r="V5928" s="53"/>
      <c r="W5928" s="53"/>
    </row>
    <row r="5929" spans="2:23" s="52" customFormat="1" ht="13" x14ac:dyDescent="0.3">
      <c r="B5929" s="53" t="s">
        <v>2848</v>
      </c>
      <c r="C5929" s="53" t="s">
        <v>202</v>
      </c>
      <c r="D5929" s="53" t="s">
        <v>4240</v>
      </c>
      <c r="E5929" s="53">
        <v>41.512369999999997</v>
      </c>
      <c r="F5929" s="53">
        <v>-3.7795519999999998</v>
      </c>
      <c r="G5929" s="54">
        <v>961.00570000000005</v>
      </c>
      <c r="H5929" s="53">
        <v>60</v>
      </c>
      <c r="I5929" s="53">
        <v>30</v>
      </c>
      <c r="J5929" s="53">
        <v>30</v>
      </c>
      <c r="K5929" s="52">
        <v>1013</v>
      </c>
      <c r="L5929" s="52">
        <v>-51.994299999999953</v>
      </c>
      <c r="M5929" s="55">
        <v>2</v>
      </c>
      <c r="N5929" s="61" t="s">
        <v>16</v>
      </c>
      <c r="P5929" s="66"/>
      <c r="Q5929" s="53"/>
      <c r="R5929" s="53"/>
      <c r="S5929" s="53"/>
      <c r="T5929" s="53"/>
      <c r="U5929" s="53"/>
      <c r="V5929" s="53"/>
      <c r="W5929" s="53"/>
    </row>
    <row r="5930" spans="2:23" s="52" customFormat="1" ht="13" x14ac:dyDescent="0.3">
      <c r="B5930" s="53" t="s">
        <v>2848</v>
      </c>
      <c r="C5930" s="53" t="s">
        <v>202</v>
      </c>
      <c r="D5930" s="53" t="s">
        <v>4241</v>
      </c>
      <c r="E5930" s="53">
        <v>41.055289999999999</v>
      </c>
      <c r="F5930" s="53">
        <v>-4.53864</v>
      </c>
      <c r="G5930" s="54">
        <v>860.68679999999995</v>
      </c>
      <c r="H5930" s="53">
        <v>35</v>
      </c>
      <c r="I5930" s="53">
        <v>20</v>
      </c>
      <c r="J5930" s="53">
        <v>15</v>
      </c>
      <c r="K5930" s="52">
        <v>1013</v>
      </c>
      <c r="L5930" s="52">
        <v>-152.31320000000005</v>
      </c>
      <c r="M5930" s="55">
        <v>2</v>
      </c>
      <c r="N5930" s="61" t="s">
        <v>16</v>
      </c>
      <c r="P5930" s="66"/>
      <c r="Q5930" s="53"/>
      <c r="R5930" s="53"/>
      <c r="S5930" s="53"/>
      <c r="T5930" s="53"/>
      <c r="U5930" s="53"/>
      <c r="V5930" s="53"/>
      <c r="W5930" s="53"/>
    </row>
    <row r="5931" spans="2:23" s="52" customFormat="1" ht="13" x14ac:dyDescent="0.3">
      <c r="B5931" s="53" t="s">
        <v>2848</v>
      </c>
      <c r="C5931" s="53" t="s">
        <v>202</v>
      </c>
      <c r="D5931" s="53" t="s">
        <v>4242</v>
      </c>
      <c r="E5931" s="53">
        <v>41.350929999999998</v>
      </c>
      <c r="F5931" s="53">
        <v>-3.677197</v>
      </c>
      <c r="G5931" s="54">
        <v>966.31330000000003</v>
      </c>
      <c r="H5931" s="53">
        <v>73</v>
      </c>
      <c r="I5931" s="53">
        <v>33</v>
      </c>
      <c r="J5931" s="53">
        <v>40</v>
      </c>
      <c r="K5931" s="52">
        <v>1013</v>
      </c>
      <c r="L5931" s="52">
        <v>-46.686699999999973</v>
      </c>
      <c r="M5931" s="55">
        <v>2</v>
      </c>
      <c r="N5931" s="61" t="s">
        <v>16</v>
      </c>
      <c r="P5931" s="66"/>
      <c r="Q5931" s="53"/>
      <c r="R5931" s="53"/>
      <c r="S5931" s="53"/>
      <c r="T5931" s="53"/>
      <c r="U5931" s="53"/>
      <c r="V5931" s="53"/>
      <c r="W5931" s="53"/>
    </row>
    <row r="5932" spans="2:23" s="52" customFormat="1" ht="13" x14ac:dyDescent="0.3">
      <c r="B5932" s="53" t="s">
        <v>2848</v>
      </c>
      <c r="C5932" s="53" t="s">
        <v>202</v>
      </c>
      <c r="D5932" s="53" t="s">
        <v>4243</v>
      </c>
      <c r="E5932" s="53">
        <v>40.994079999999997</v>
      </c>
      <c r="F5932" s="53">
        <v>-4.3088389999999999</v>
      </c>
      <c r="G5932" s="54">
        <v>888.59670000000006</v>
      </c>
      <c r="H5932" s="53">
        <v>140</v>
      </c>
      <c r="I5932" s="53">
        <v>68</v>
      </c>
      <c r="J5932" s="53">
        <v>72</v>
      </c>
      <c r="K5932" s="52">
        <v>1013</v>
      </c>
      <c r="L5932" s="52">
        <v>-124.40329999999994</v>
      </c>
      <c r="M5932" s="55">
        <v>2</v>
      </c>
      <c r="N5932" s="61" t="s">
        <v>16</v>
      </c>
      <c r="P5932" s="66"/>
      <c r="Q5932" s="53"/>
      <c r="R5932" s="53"/>
      <c r="S5932" s="53"/>
      <c r="T5932" s="53"/>
      <c r="U5932" s="53"/>
      <c r="V5932" s="53"/>
      <c r="W5932" s="53"/>
    </row>
    <row r="5933" spans="2:23" s="52" customFormat="1" ht="13" x14ac:dyDescent="0.3">
      <c r="B5933" s="53" t="s">
        <v>2848</v>
      </c>
      <c r="C5933" s="53" t="s">
        <v>202</v>
      </c>
      <c r="D5933" s="53" t="s">
        <v>4244</v>
      </c>
      <c r="E5933" s="53">
        <v>41.037739999999999</v>
      </c>
      <c r="F5933" s="53">
        <v>-4.2961410000000004</v>
      </c>
      <c r="G5933" s="54">
        <v>876.45939999999996</v>
      </c>
      <c r="H5933" s="53">
        <v>115</v>
      </c>
      <c r="I5933" s="53">
        <v>65</v>
      </c>
      <c r="J5933" s="53">
        <v>50</v>
      </c>
      <c r="K5933" s="52">
        <v>1013</v>
      </c>
      <c r="L5933" s="52">
        <v>-136.54060000000004</v>
      </c>
      <c r="M5933" s="55">
        <v>2</v>
      </c>
      <c r="N5933" s="61" t="s">
        <v>16</v>
      </c>
      <c r="P5933" s="66"/>
      <c r="Q5933" s="53"/>
      <c r="R5933" s="53"/>
      <c r="S5933" s="53"/>
      <c r="T5933" s="53"/>
      <c r="U5933" s="53"/>
      <c r="V5933" s="53"/>
      <c r="W5933" s="53"/>
    </row>
    <row r="5934" spans="2:23" s="52" customFormat="1" ht="13" x14ac:dyDescent="0.3">
      <c r="B5934" s="53" t="s">
        <v>2848</v>
      </c>
      <c r="C5934" s="53" t="s">
        <v>202</v>
      </c>
      <c r="D5934" s="53" t="s">
        <v>4245</v>
      </c>
      <c r="E5934" s="53">
        <v>41.13767</v>
      </c>
      <c r="F5934" s="53">
        <v>-3.856474</v>
      </c>
      <c r="G5934" s="54">
        <v>1094.2339999999999</v>
      </c>
      <c r="H5934" s="53">
        <v>51</v>
      </c>
      <c r="I5934" s="53">
        <v>31</v>
      </c>
      <c r="J5934" s="53">
        <v>20</v>
      </c>
      <c r="K5934" s="52">
        <v>1013</v>
      </c>
      <c r="L5934" s="52">
        <v>81.233999999999924</v>
      </c>
      <c r="M5934" s="55">
        <v>2</v>
      </c>
      <c r="N5934" s="61" t="s">
        <v>16</v>
      </c>
      <c r="P5934" s="66"/>
      <c r="Q5934" s="53"/>
      <c r="R5934" s="53"/>
      <c r="S5934" s="53"/>
      <c r="T5934" s="53"/>
      <c r="U5934" s="53"/>
      <c r="V5934" s="53"/>
      <c r="W5934" s="53"/>
    </row>
    <row r="5935" spans="2:23" s="52" customFormat="1" ht="13" x14ac:dyDescent="0.3">
      <c r="B5935" s="53" t="s">
        <v>2848</v>
      </c>
      <c r="C5935" s="53" t="s">
        <v>202</v>
      </c>
      <c r="D5935" s="53" t="s">
        <v>4246</v>
      </c>
      <c r="E5935" s="53">
        <v>41.118389999999998</v>
      </c>
      <c r="F5935" s="53">
        <v>-3.7249819999999998</v>
      </c>
      <c r="G5935" s="54">
        <v>1151.1020000000001</v>
      </c>
      <c r="H5935" s="53">
        <v>243</v>
      </c>
      <c r="I5935" s="53">
        <v>127</v>
      </c>
      <c r="J5935" s="53">
        <v>116</v>
      </c>
      <c r="K5935" s="52">
        <v>1013</v>
      </c>
      <c r="L5935" s="52">
        <v>138.10200000000009</v>
      </c>
      <c r="M5935" s="55">
        <v>2</v>
      </c>
      <c r="N5935" s="61" t="s">
        <v>16</v>
      </c>
      <c r="P5935" s="66"/>
      <c r="Q5935" s="53"/>
      <c r="R5935" s="53"/>
      <c r="S5935" s="53"/>
      <c r="T5935" s="53"/>
      <c r="U5935" s="53"/>
      <c r="V5935" s="53"/>
      <c r="W5935" s="53"/>
    </row>
    <row r="5936" spans="2:23" s="52" customFormat="1" ht="13" x14ac:dyDescent="0.3">
      <c r="B5936" s="53" t="s">
        <v>2848</v>
      </c>
      <c r="C5936" s="53" t="s">
        <v>202</v>
      </c>
      <c r="D5936" s="53" t="s">
        <v>4247</v>
      </c>
      <c r="E5936" s="53">
        <v>41.161630000000002</v>
      </c>
      <c r="F5936" s="53">
        <v>-3.8907470000000002</v>
      </c>
      <c r="G5936" s="54">
        <v>1042.221</v>
      </c>
      <c r="H5936" s="53">
        <v>37</v>
      </c>
      <c r="I5936" s="53">
        <v>20</v>
      </c>
      <c r="J5936" s="53">
        <v>17</v>
      </c>
      <c r="K5936" s="52">
        <v>1013</v>
      </c>
      <c r="L5936" s="52">
        <v>29.221000000000004</v>
      </c>
      <c r="M5936" s="55">
        <v>2</v>
      </c>
      <c r="N5936" s="61" t="s">
        <v>16</v>
      </c>
      <c r="P5936" s="66"/>
      <c r="Q5936" s="53"/>
      <c r="R5936" s="53"/>
      <c r="S5936" s="53"/>
      <c r="T5936" s="53"/>
      <c r="U5936" s="53"/>
      <c r="V5936" s="53"/>
      <c r="W5936" s="53"/>
    </row>
    <row r="5937" spans="2:23" s="52" customFormat="1" ht="13" x14ac:dyDescent="0.3">
      <c r="B5937" s="53" t="s">
        <v>2848</v>
      </c>
      <c r="C5937" s="53" t="s">
        <v>202</v>
      </c>
      <c r="D5937" s="53" t="s">
        <v>4248</v>
      </c>
      <c r="E5937" s="53">
        <v>41.077159999999999</v>
      </c>
      <c r="F5937" s="53">
        <v>-4.3197979999999996</v>
      </c>
      <c r="G5937" s="54">
        <v>908.21590000000003</v>
      </c>
      <c r="H5937" s="53">
        <v>229</v>
      </c>
      <c r="I5937" s="53">
        <v>125</v>
      </c>
      <c r="J5937" s="53">
        <v>104</v>
      </c>
      <c r="K5937" s="52">
        <v>1013</v>
      </c>
      <c r="L5937" s="52">
        <v>-104.78409999999997</v>
      </c>
      <c r="M5937" s="55">
        <v>2</v>
      </c>
      <c r="N5937" s="61" t="s">
        <v>16</v>
      </c>
      <c r="P5937" s="66"/>
      <c r="Q5937" s="53"/>
      <c r="R5937" s="53"/>
      <c r="S5937" s="53"/>
      <c r="T5937" s="53"/>
      <c r="U5937" s="53"/>
      <c r="V5937" s="53"/>
      <c r="W5937" s="53"/>
    </row>
    <row r="5938" spans="2:23" s="52" customFormat="1" ht="13" x14ac:dyDescent="0.3">
      <c r="B5938" s="53" t="s">
        <v>2848</v>
      </c>
      <c r="C5938" s="53" t="s">
        <v>202</v>
      </c>
      <c r="D5938" s="53" t="s">
        <v>4249</v>
      </c>
      <c r="E5938" s="53">
        <v>41.419330000000002</v>
      </c>
      <c r="F5938" s="53">
        <v>-3.3739219999999999</v>
      </c>
      <c r="G5938" s="54">
        <v>1000.703</v>
      </c>
      <c r="H5938" s="53">
        <v>1429</v>
      </c>
      <c r="I5938" s="53">
        <v>752</v>
      </c>
      <c r="J5938" s="53">
        <v>677</v>
      </c>
      <c r="K5938" s="52">
        <v>1013</v>
      </c>
      <c r="L5938" s="52">
        <v>-12.297000000000025</v>
      </c>
      <c r="M5938" s="55">
        <v>2</v>
      </c>
      <c r="N5938" s="61" t="s">
        <v>16</v>
      </c>
      <c r="P5938" s="66"/>
      <c r="Q5938" s="53"/>
      <c r="R5938" s="53"/>
      <c r="S5938" s="53"/>
      <c r="T5938" s="53"/>
      <c r="U5938" s="53"/>
      <c r="V5938" s="53"/>
      <c r="W5938" s="53"/>
    </row>
    <row r="5939" spans="2:23" s="52" customFormat="1" ht="13" x14ac:dyDescent="0.3">
      <c r="B5939" s="53" t="s">
        <v>2848</v>
      </c>
      <c r="C5939" s="53" t="s">
        <v>202</v>
      </c>
      <c r="D5939" s="53" t="s">
        <v>4250</v>
      </c>
      <c r="E5939" s="53">
        <v>41.325449999999996</v>
      </c>
      <c r="F5939" s="53">
        <v>-3.672688</v>
      </c>
      <c r="G5939" s="54">
        <v>942.14290000000005</v>
      </c>
      <c r="H5939" s="53">
        <v>205</v>
      </c>
      <c r="I5939" s="53">
        <v>110</v>
      </c>
      <c r="J5939" s="53">
        <v>95</v>
      </c>
      <c r="K5939" s="52">
        <v>1013</v>
      </c>
      <c r="L5939" s="52">
        <v>-70.857099999999946</v>
      </c>
      <c r="M5939" s="55">
        <v>2</v>
      </c>
      <c r="N5939" s="61" t="s">
        <v>16</v>
      </c>
      <c r="P5939" s="66"/>
      <c r="Q5939" s="53"/>
      <c r="R5939" s="53"/>
      <c r="S5939" s="53"/>
      <c r="T5939" s="53"/>
      <c r="U5939" s="53"/>
      <c r="V5939" s="53"/>
      <c r="W5939" s="53"/>
    </row>
    <row r="5940" spans="2:23" s="52" customFormat="1" ht="13" x14ac:dyDescent="0.3">
      <c r="B5940" s="53" t="s">
        <v>2848</v>
      </c>
      <c r="C5940" s="53" t="s">
        <v>202</v>
      </c>
      <c r="D5940" s="53" t="s">
        <v>4251</v>
      </c>
      <c r="E5940" s="53">
        <v>41.027720000000002</v>
      </c>
      <c r="F5940" s="53">
        <v>-4.0254669999999999</v>
      </c>
      <c r="G5940" s="54">
        <v>1094.9269999999999</v>
      </c>
      <c r="H5940" s="53">
        <v>167</v>
      </c>
      <c r="I5940" s="53">
        <v>77</v>
      </c>
      <c r="J5940" s="53">
        <v>90</v>
      </c>
      <c r="K5940" s="52">
        <v>1013</v>
      </c>
      <c r="L5940" s="52">
        <v>81.926999999999907</v>
      </c>
      <c r="M5940" s="55">
        <v>2</v>
      </c>
      <c r="N5940" s="61" t="s">
        <v>16</v>
      </c>
      <c r="P5940" s="66"/>
      <c r="Q5940" s="53"/>
      <c r="R5940" s="53"/>
      <c r="S5940" s="53"/>
      <c r="T5940" s="53"/>
      <c r="U5940" s="53"/>
      <c r="V5940" s="53"/>
      <c r="W5940" s="53"/>
    </row>
    <row r="5941" spans="2:23" s="52" customFormat="1" ht="13" x14ac:dyDescent="0.3">
      <c r="B5941" s="53" t="s">
        <v>2848</v>
      </c>
      <c r="C5941" s="53" t="s">
        <v>202</v>
      </c>
      <c r="D5941" s="53" t="s">
        <v>4252</v>
      </c>
      <c r="E5941" s="53">
        <v>40.906790000000001</v>
      </c>
      <c r="F5941" s="53">
        <v>-4.4366690000000002</v>
      </c>
      <c r="G5941" s="54">
        <v>972.6617</v>
      </c>
      <c r="H5941" s="53">
        <v>120</v>
      </c>
      <c r="I5941" s="53">
        <v>59</v>
      </c>
      <c r="J5941" s="53">
        <v>61</v>
      </c>
      <c r="K5941" s="52">
        <v>1013</v>
      </c>
      <c r="L5941" s="52">
        <v>-40.338300000000004</v>
      </c>
      <c r="M5941" s="55">
        <v>2</v>
      </c>
      <c r="N5941" s="61" t="s">
        <v>16</v>
      </c>
      <c r="P5941" s="66"/>
      <c r="Q5941" s="53"/>
      <c r="R5941" s="53"/>
      <c r="S5941" s="53"/>
      <c r="T5941" s="53"/>
      <c r="U5941" s="53"/>
      <c r="V5941" s="53"/>
      <c r="W5941" s="53"/>
    </row>
    <row r="5942" spans="2:23" s="52" customFormat="1" ht="13" x14ac:dyDescent="0.3">
      <c r="B5942" s="53" t="s">
        <v>2848</v>
      </c>
      <c r="C5942" s="53" t="s">
        <v>202</v>
      </c>
      <c r="D5942" s="53" t="s">
        <v>4253</v>
      </c>
      <c r="E5942" s="53">
        <v>41.39949</v>
      </c>
      <c r="F5942" s="53">
        <v>-3.5708519999999999</v>
      </c>
      <c r="G5942" s="54">
        <v>967.43020000000001</v>
      </c>
      <c r="H5942" s="53">
        <v>57</v>
      </c>
      <c r="I5942" s="53">
        <v>30</v>
      </c>
      <c r="J5942" s="53">
        <v>27</v>
      </c>
      <c r="K5942" s="52">
        <v>1013</v>
      </c>
      <c r="L5942" s="52">
        <v>-45.569799999999987</v>
      </c>
      <c r="M5942" s="55">
        <v>2</v>
      </c>
      <c r="N5942" s="61" t="s">
        <v>16</v>
      </c>
      <c r="P5942" s="66"/>
      <c r="Q5942" s="53"/>
      <c r="R5942" s="53"/>
      <c r="S5942" s="53"/>
      <c r="T5942" s="53"/>
      <c r="U5942" s="53"/>
      <c r="V5942" s="53"/>
      <c r="W5942" s="53"/>
    </row>
    <row r="5943" spans="2:23" s="52" customFormat="1" ht="13" x14ac:dyDescent="0.3">
      <c r="B5943" s="53" t="s">
        <v>2848</v>
      </c>
      <c r="C5943" s="53" t="s">
        <v>202</v>
      </c>
      <c r="D5943" s="53" t="s">
        <v>4254</v>
      </c>
      <c r="E5943" s="53">
        <v>41.128459999999997</v>
      </c>
      <c r="F5943" s="53">
        <v>-4.3508889999999996</v>
      </c>
      <c r="G5943" s="54">
        <v>901.96939999999995</v>
      </c>
      <c r="H5943" s="53">
        <v>596</v>
      </c>
      <c r="I5943" s="53">
        <v>314</v>
      </c>
      <c r="J5943" s="53">
        <v>282</v>
      </c>
      <c r="K5943" s="52">
        <v>1013</v>
      </c>
      <c r="L5943" s="52">
        <v>-111.03060000000005</v>
      </c>
      <c r="M5943" s="55">
        <v>2</v>
      </c>
      <c r="N5943" s="61" t="s">
        <v>16</v>
      </c>
      <c r="P5943" s="66"/>
      <c r="Q5943" s="53"/>
      <c r="R5943" s="53"/>
      <c r="S5943" s="53"/>
      <c r="T5943" s="53"/>
      <c r="U5943" s="53"/>
      <c r="V5943" s="53"/>
      <c r="W5943" s="53"/>
    </row>
    <row r="5944" spans="2:23" s="52" customFormat="1" ht="13" x14ac:dyDescent="0.3">
      <c r="B5944" s="53" t="s">
        <v>2848</v>
      </c>
      <c r="C5944" s="53" t="s">
        <v>202</v>
      </c>
      <c r="D5944" s="53" t="s">
        <v>4255</v>
      </c>
      <c r="E5944" s="53">
        <v>41.00056</v>
      </c>
      <c r="F5944" s="53">
        <v>-4.11646</v>
      </c>
      <c r="G5944" s="54">
        <v>1016.847</v>
      </c>
      <c r="H5944" s="53">
        <v>630</v>
      </c>
      <c r="I5944" s="53">
        <v>341</v>
      </c>
      <c r="J5944" s="53">
        <v>289</v>
      </c>
      <c r="K5944" s="52">
        <v>1013</v>
      </c>
      <c r="L5944" s="52">
        <v>3.84699999999998</v>
      </c>
      <c r="M5944" s="55">
        <v>2</v>
      </c>
      <c r="N5944" s="61" t="s">
        <v>16</v>
      </c>
      <c r="P5944" s="66"/>
      <c r="Q5944" s="53"/>
      <c r="R5944" s="53"/>
      <c r="S5944" s="53"/>
      <c r="T5944" s="53"/>
      <c r="U5944" s="53"/>
      <c r="V5944" s="53"/>
      <c r="W5944" s="53"/>
    </row>
    <row r="5945" spans="2:23" s="52" customFormat="1" ht="13" x14ac:dyDescent="0.3">
      <c r="B5945" s="53" t="s">
        <v>2848</v>
      </c>
      <c r="C5945" s="53" t="s">
        <v>202</v>
      </c>
      <c r="D5945" s="53" t="s">
        <v>4256</v>
      </c>
      <c r="E5945" s="53">
        <v>41.336799999999997</v>
      </c>
      <c r="F5945" s="53">
        <v>-3.6381260000000002</v>
      </c>
      <c r="G5945" s="54">
        <v>962.13829999999996</v>
      </c>
      <c r="H5945" s="53">
        <v>739</v>
      </c>
      <c r="I5945" s="53">
        <v>376</v>
      </c>
      <c r="J5945" s="53">
        <v>363</v>
      </c>
      <c r="K5945" s="52">
        <v>1013</v>
      </c>
      <c r="L5945" s="52">
        <v>-50.861700000000042</v>
      </c>
      <c r="M5945" s="55">
        <v>2</v>
      </c>
      <c r="N5945" s="61" t="s">
        <v>16</v>
      </c>
      <c r="P5945" s="66"/>
      <c r="Q5945" s="53"/>
      <c r="R5945" s="53"/>
      <c r="S5945" s="53"/>
      <c r="T5945" s="53"/>
      <c r="U5945" s="53"/>
      <c r="V5945" s="53"/>
      <c r="W5945" s="53"/>
    </row>
    <row r="5946" spans="2:23" s="52" customFormat="1" ht="13" x14ac:dyDescent="0.3">
      <c r="B5946" s="53" t="s">
        <v>2848</v>
      </c>
      <c r="C5946" s="53" t="s">
        <v>202</v>
      </c>
      <c r="D5946" s="53" t="s">
        <v>4257</v>
      </c>
      <c r="E5946" s="53">
        <v>41.034320000000001</v>
      </c>
      <c r="F5946" s="53">
        <v>-4.0551019999999998</v>
      </c>
      <c r="G5946" s="54">
        <v>1090.915</v>
      </c>
      <c r="H5946" s="53">
        <v>76</v>
      </c>
      <c r="I5946" s="53">
        <v>51</v>
      </c>
      <c r="J5946" s="53">
        <v>25</v>
      </c>
      <c r="K5946" s="52">
        <v>1013</v>
      </c>
      <c r="L5946" s="52">
        <v>77.914999999999964</v>
      </c>
      <c r="M5946" s="55">
        <v>2</v>
      </c>
      <c r="N5946" s="61" t="s">
        <v>16</v>
      </c>
      <c r="P5946" s="66"/>
      <c r="Q5946" s="53"/>
      <c r="R5946" s="53"/>
      <c r="S5946" s="53"/>
      <c r="T5946" s="53"/>
      <c r="U5946" s="53"/>
      <c r="V5946" s="53"/>
      <c r="W5946" s="53"/>
    </row>
    <row r="5947" spans="2:23" s="52" customFormat="1" ht="13" x14ac:dyDescent="0.3">
      <c r="B5947" s="53" t="s">
        <v>2848</v>
      </c>
      <c r="C5947" s="53" t="s">
        <v>202</v>
      </c>
      <c r="D5947" s="53" t="s">
        <v>4258</v>
      </c>
      <c r="E5947" s="53">
        <v>41.12088</v>
      </c>
      <c r="F5947" s="53">
        <v>-3.9652020000000001</v>
      </c>
      <c r="G5947" s="54">
        <v>1009.216</v>
      </c>
      <c r="H5947" s="53">
        <v>94</v>
      </c>
      <c r="I5947" s="53">
        <v>44</v>
      </c>
      <c r="J5947" s="53">
        <v>50</v>
      </c>
      <c r="K5947" s="52">
        <v>1013</v>
      </c>
      <c r="L5947" s="52">
        <v>-3.7839999999999918</v>
      </c>
      <c r="M5947" s="55">
        <v>2</v>
      </c>
      <c r="N5947" s="61" t="s">
        <v>16</v>
      </c>
      <c r="P5947" s="66"/>
      <c r="Q5947" s="53"/>
      <c r="R5947" s="53"/>
      <c r="S5947" s="53"/>
      <c r="T5947" s="53"/>
      <c r="U5947" s="53"/>
      <c r="V5947" s="53"/>
      <c r="W5947" s="53"/>
    </row>
    <row r="5948" spans="2:23" s="52" customFormat="1" ht="13" x14ac:dyDescent="0.3">
      <c r="B5948" s="53" t="s">
        <v>2848</v>
      </c>
      <c r="C5948" s="53" t="s">
        <v>202</v>
      </c>
      <c r="D5948" s="53" t="s">
        <v>4259</v>
      </c>
      <c r="E5948" s="53">
        <v>41.067250000000001</v>
      </c>
      <c r="F5948" s="53">
        <v>-4.1102499999999997</v>
      </c>
      <c r="G5948" s="54">
        <v>940.38810000000001</v>
      </c>
      <c r="H5948" s="53">
        <v>147</v>
      </c>
      <c r="I5948" s="53">
        <v>79</v>
      </c>
      <c r="J5948" s="53">
        <v>68</v>
      </c>
      <c r="K5948" s="52">
        <v>1013</v>
      </c>
      <c r="L5948" s="52">
        <v>-72.611899999999991</v>
      </c>
      <c r="M5948" s="55">
        <v>2</v>
      </c>
      <c r="N5948" s="61" t="s">
        <v>16</v>
      </c>
      <c r="P5948" s="66"/>
      <c r="Q5948" s="53"/>
      <c r="R5948" s="53"/>
      <c r="S5948" s="53"/>
      <c r="T5948" s="53"/>
      <c r="U5948" s="53"/>
      <c r="V5948" s="53"/>
      <c r="W5948" s="53"/>
    </row>
    <row r="5949" spans="2:23" s="52" customFormat="1" ht="13" x14ac:dyDescent="0.3">
      <c r="B5949" s="53" t="s">
        <v>2848</v>
      </c>
      <c r="C5949" s="53" t="s">
        <v>202</v>
      </c>
      <c r="D5949" s="53" t="s">
        <v>4260</v>
      </c>
      <c r="E5949" s="53">
        <v>41.235140000000001</v>
      </c>
      <c r="F5949" s="53">
        <v>-3.9333269999999998</v>
      </c>
      <c r="G5949" s="54">
        <v>950.78639999999996</v>
      </c>
      <c r="H5949" s="53">
        <v>729</v>
      </c>
      <c r="I5949" s="53">
        <v>379</v>
      </c>
      <c r="J5949" s="53">
        <v>350</v>
      </c>
      <c r="K5949" s="52">
        <v>1013</v>
      </c>
      <c r="L5949" s="52">
        <v>-62.213600000000042</v>
      </c>
      <c r="M5949" s="55">
        <v>2</v>
      </c>
      <c r="N5949" s="61" t="s">
        <v>16</v>
      </c>
      <c r="P5949" s="66"/>
      <c r="Q5949" s="53"/>
      <c r="R5949" s="53"/>
      <c r="S5949" s="53"/>
      <c r="T5949" s="53"/>
      <c r="U5949" s="53"/>
      <c r="V5949" s="53"/>
      <c r="W5949" s="53"/>
    </row>
    <row r="5950" spans="2:23" s="52" customFormat="1" ht="13" x14ac:dyDescent="0.3">
      <c r="B5950" s="53" t="s">
        <v>2848</v>
      </c>
      <c r="C5950" s="53" t="s">
        <v>202</v>
      </c>
      <c r="D5950" s="53" t="s">
        <v>4261</v>
      </c>
      <c r="E5950" s="53">
        <v>41.445329999999998</v>
      </c>
      <c r="F5950" s="53">
        <v>-4.0108180000000004</v>
      </c>
      <c r="G5950" s="54">
        <v>909.48500000000001</v>
      </c>
      <c r="H5950" s="53">
        <v>44</v>
      </c>
      <c r="I5950" s="53">
        <v>25</v>
      </c>
      <c r="J5950" s="53">
        <v>19</v>
      </c>
      <c r="K5950" s="52">
        <v>1013</v>
      </c>
      <c r="L5950" s="52">
        <v>-103.51499999999999</v>
      </c>
      <c r="M5950" s="55">
        <v>2</v>
      </c>
      <c r="N5950" s="61" t="s">
        <v>16</v>
      </c>
      <c r="P5950" s="66"/>
      <c r="Q5950" s="53"/>
      <c r="R5950" s="53"/>
      <c r="S5950" s="53"/>
      <c r="T5950" s="53"/>
      <c r="U5950" s="53"/>
      <c r="V5950" s="53"/>
      <c r="W5950" s="53"/>
    </row>
    <row r="5951" spans="2:23" s="52" customFormat="1" ht="13" x14ac:dyDescent="0.3">
      <c r="B5951" s="53" t="s">
        <v>2848</v>
      </c>
      <c r="C5951" s="53" t="s">
        <v>202</v>
      </c>
      <c r="D5951" s="53" t="s">
        <v>4262</v>
      </c>
      <c r="E5951" s="53">
        <v>41.430070000000001</v>
      </c>
      <c r="F5951" s="53">
        <v>-3.545477</v>
      </c>
      <c r="G5951" s="54">
        <v>970.51670000000001</v>
      </c>
      <c r="H5951" s="53">
        <v>375</v>
      </c>
      <c r="I5951" s="53">
        <v>213</v>
      </c>
      <c r="J5951" s="53">
        <v>162</v>
      </c>
      <c r="K5951" s="52">
        <v>1013</v>
      </c>
      <c r="L5951" s="52">
        <v>-42.483299999999986</v>
      </c>
      <c r="M5951" s="55">
        <v>2</v>
      </c>
      <c r="N5951" s="61" t="s">
        <v>16</v>
      </c>
      <c r="P5951" s="66"/>
      <c r="Q5951" s="53"/>
      <c r="R5951" s="53"/>
      <c r="S5951" s="53"/>
      <c r="T5951" s="53"/>
      <c r="U5951" s="53"/>
      <c r="V5951" s="53"/>
      <c r="W5951" s="53"/>
    </row>
    <row r="5952" spans="2:23" s="52" customFormat="1" ht="13" x14ac:dyDescent="0.3">
      <c r="B5952" s="53" t="s">
        <v>2848</v>
      </c>
      <c r="C5952" s="53" t="s">
        <v>202</v>
      </c>
      <c r="D5952" s="53" t="s">
        <v>4263</v>
      </c>
      <c r="E5952" s="53">
        <v>41.25864</v>
      </c>
      <c r="F5952" s="53">
        <v>-3.9281000000000001</v>
      </c>
      <c r="G5952" s="54">
        <v>963.29769999999996</v>
      </c>
      <c r="H5952" s="53">
        <v>3997</v>
      </c>
      <c r="I5952" s="53">
        <v>2038</v>
      </c>
      <c r="J5952" s="53">
        <v>1959</v>
      </c>
      <c r="K5952" s="52">
        <v>1013</v>
      </c>
      <c r="L5952" s="52">
        <v>-49.702300000000037</v>
      </c>
      <c r="M5952" s="55">
        <v>2</v>
      </c>
      <c r="N5952" s="61" t="s">
        <v>16</v>
      </c>
      <c r="P5952" s="66"/>
      <c r="Q5952" s="53"/>
      <c r="R5952" s="53"/>
      <c r="S5952" s="53"/>
      <c r="T5952" s="53"/>
      <c r="U5952" s="53"/>
      <c r="V5952" s="53"/>
      <c r="W5952" s="53"/>
    </row>
    <row r="5953" spans="2:23" s="52" customFormat="1" ht="13" x14ac:dyDescent="0.3">
      <c r="B5953" s="53" t="s">
        <v>2848</v>
      </c>
      <c r="C5953" s="53" t="s">
        <v>202</v>
      </c>
      <c r="D5953" s="53" t="s">
        <v>4264</v>
      </c>
      <c r="E5953" s="53">
        <v>41.074199999999998</v>
      </c>
      <c r="F5953" s="53">
        <v>-4.158595</v>
      </c>
      <c r="G5953" s="54">
        <v>909.50229999999999</v>
      </c>
      <c r="H5953" s="53">
        <v>1424</v>
      </c>
      <c r="I5953" s="53">
        <v>744</v>
      </c>
      <c r="J5953" s="53">
        <v>680</v>
      </c>
      <c r="K5953" s="52">
        <v>1013</v>
      </c>
      <c r="L5953" s="52">
        <v>-103.49770000000001</v>
      </c>
      <c r="M5953" s="55">
        <v>2</v>
      </c>
      <c r="N5953" s="61" t="s">
        <v>16</v>
      </c>
      <c r="P5953" s="66"/>
      <c r="Q5953" s="53"/>
      <c r="R5953" s="53"/>
      <c r="S5953" s="53"/>
      <c r="T5953" s="53"/>
      <c r="U5953" s="53"/>
      <c r="V5953" s="53"/>
      <c r="W5953" s="53"/>
    </row>
    <row r="5954" spans="2:23" s="52" customFormat="1" ht="13" x14ac:dyDescent="0.3">
      <c r="B5954" s="53" t="s">
        <v>2848</v>
      </c>
      <c r="C5954" s="53" t="s">
        <v>202</v>
      </c>
      <c r="D5954" s="53" t="s">
        <v>4265</v>
      </c>
      <c r="E5954" s="53">
        <v>41.122540000000001</v>
      </c>
      <c r="F5954" s="53">
        <v>-4.2667039999999998</v>
      </c>
      <c r="G5954" s="54">
        <v>922.63009999999997</v>
      </c>
      <c r="H5954" s="53">
        <v>2569</v>
      </c>
      <c r="I5954" s="53">
        <v>1314</v>
      </c>
      <c r="J5954" s="53">
        <v>1255</v>
      </c>
      <c r="K5954" s="52">
        <v>1013</v>
      </c>
      <c r="L5954" s="52">
        <v>-90.36990000000003</v>
      </c>
      <c r="M5954" s="55">
        <v>2</v>
      </c>
      <c r="N5954" s="61" t="s">
        <v>16</v>
      </c>
      <c r="P5954" s="66"/>
      <c r="Q5954" s="53"/>
      <c r="R5954" s="53"/>
      <c r="S5954" s="53"/>
      <c r="T5954" s="53"/>
      <c r="U5954" s="53"/>
      <c r="V5954" s="53"/>
      <c r="W5954" s="53"/>
    </row>
    <row r="5955" spans="2:23" s="52" customFormat="1" ht="13" x14ac:dyDescent="0.3">
      <c r="B5955" s="53" t="s">
        <v>2848</v>
      </c>
      <c r="C5955" s="53" t="s">
        <v>202</v>
      </c>
      <c r="D5955" s="53" t="s">
        <v>4266</v>
      </c>
      <c r="E5955" s="53">
        <v>41.367710000000002</v>
      </c>
      <c r="F5955" s="53">
        <v>-3.897694</v>
      </c>
      <c r="G5955" s="54">
        <v>856.57169999999996</v>
      </c>
      <c r="H5955" s="53">
        <v>182</v>
      </c>
      <c r="I5955" s="53">
        <v>95</v>
      </c>
      <c r="J5955" s="53">
        <v>87</v>
      </c>
      <c r="K5955" s="52">
        <v>1013</v>
      </c>
      <c r="L5955" s="52">
        <v>-156.42830000000004</v>
      </c>
      <c r="M5955" s="55">
        <v>2</v>
      </c>
      <c r="N5955" s="61" t="s">
        <v>16</v>
      </c>
      <c r="P5955" s="66"/>
      <c r="Q5955" s="53"/>
      <c r="R5955" s="53"/>
      <c r="S5955" s="53"/>
      <c r="T5955" s="53"/>
      <c r="U5955" s="53"/>
      <c r="V5955" s="53"/>
      <c r="W5955" s="53"/>
    </row>
    <row r="5956" spans="2:23" s="52" customFormat="1" ht="13" x14ac:dyDescent="0.3">
      <c r="B5956" s="53" t="s">
        <v>2848</v>
      </c>
      <c r="C5956" s="53" t="s">
        <v>202</v>
      </c>
      <c r="D5956" s="53" t="s">
        <v>4267</v>
      </c>
      <c r="E5956" s="53">
        <v>41.16695</v>
      </c>
      <c r="F5956" s="53">
        <v>-3.654604</v>
      </c>
      <c r="G5956" s="54">
        <v>1077.4469999999999</v>
      </c>
      <c r="H5956" s="53">
        <v>165</v>
      </c>
      <c r="I5956" s="53">
        <v>88</v>
      </c>
      <c r="J5956" s="53">
        <v>77</v>
      </c>
      <c r="K5956" s="52">
        <v>1013</v>
      </c>
      <c r="L5956" s="52">
        <v>64.446999999999889</v>
      </c>
      <c r="M5956" s="55">
        <v>2</v>
      </c>
      <c r="N5956" s="61" t="s">
        <v>16</v>
      </c>
      <c r="P5956" s="66"/>
      <c r="Q5956" s="53"/>
      <c r="R5956" s="53"/>
      <c r="S5956" s="53"/>
      <c r="T5956" s="53"/>
      <c r="U5956" s="53"/>
      <c r="V5956" s="53"/>
      <c r="W5956" s="53"/>
    </row>
    <row r="5957" spans="2:23" s="52" customFormat="1" ht="13" x14ac:dyDescent="0.3">
      <c r="B5957" s="53" t="s">
        <v>2848</v>
      </c>
      <c r="C5957" s="53" t="s">
        <v>202</v>
      </c>
      <c r="D5957" s="53" t="s">
        <v>4268</v>
      </c>
      <c r="E5957" s="53">
        <v>41.278790000000001</v>
      </c>
      <c r="F5957" s="53">
        <v>-3.602471</v>
      </c>
      <c r="G5957" s="54">
        <v>1015.715</v>
      </c>
      <c r="H5957" s="53">
        <v>170</v>
      </c>
      <c r="I5957" s="53">
        <v>97</v>
      </c>
      <c r="J5957" s="53">
        <v>73</v>
      </c>
      <c r="K5957" s="52">
        <v>1013</v>
      </c>
      <c r="L5957" s="52">
        <v>2.7150000000000318</v>
      </c>
      <c r="M5957" s="55">
        <v>2</v>
      </c>
      <c r="N5957" s="61" t="s">
        <v>16</v>
      </c>
      <c r="P5957" s="66"/>
      <c r="Q5957" s="53"/>
      <c r="R5957" s="53"/>
      <c r="S5957" s="53"/>
      <c r="T5957" s="53"/>
      <c r="U5957" s="53"/>
      <c r="V5957" s="53"/>
      <c r="W5957" s="53"/>
    </row>
    <row r="5958" spans="2:23" s="52" customFormat="1" ht="13" x14ac:dyDescent="0.3">
      <c r="B5958" s="53" t="s">
        <v>2848</v>
      </c>
      <c r="C5958" s="53" t="s">
        <v>202</v>
      </c>
      <c r="D5958" s="53" t="s">
        <v>4269</v>
      </c>
      <c r="E5958" s="53">
        <v>41.420729999999999</v>
      </c>
      <c r="F5958" s="53">
        <v>-3.8558349999999999</v>
      </c>
      <c r="G5958" s="54">
        <v>1099.2529999999999</v>
      </c>
      <c r="H5958" s="53">
        <v>56</v>
      </c>
      <c r="I5958" s="53">
        <v>32</v>
      </c>
      <c r="J5958" s="53">
        <v>24</v>
      </c>
      <c r="K5958" s="52">
        <v>1013</v>
      </c>
      <c r="L5958" s="52">
        <v>86.252999999999929</v>
      </c>
      <c r="M5958" s="55">
        <v>2</v>
      </c>
      <c r="N5958" s="61" t="s">
        <v>16</v>
      </c>
      <c r="P5958" s="66"/>
      <c r="Q5958" s="53"/>
      <c r="R5958" s="53"/>
      <c r="S5958" s="53"/>
      <c r="T5958" s="53"/>
      <c r="U5958" s="53"/>
      <c r="V5958" s="53"/>
      <c r="W5958" s="53"/>
    </row>
    <row r="5959" spans="2:23" s="52" customFormat="1" ht="13" x14ac:dyDescent="0.3">
      <c r="B5959" s="53" t="s">
        <v>2848</v>
      </c>
      <c r="C5959" s="53" t="s">
        <v>202</v>
      </c>
      <c r="D5959" s="53" t="s">
        <v>4270</v>
      </c>
      <c r="E5959" s="53">
        <v>41.397480000000002</v>
      </c>
      <c r="F5959" s="53">
        <v>-3.845113</v>
      </c>
      <c r="G5959" s="54">
        <v>1083.1300000000001</v>
      </c>
      <c r="H5959" s="53">
        <v>37</v>
      </c>
      <c r="I5959" s="53">
        <v>21</v>
      </c>
      <c r="J5959" s="53">
        <v>16</v>
      </c>
      <c r="K5959" s="52">
        <v>1013</v>
      </c>
      <c r="L5959" s="52">
        <v>70.130000000000109</v>
      </c>
      <c r="M5959" s="55">
        <v>2</v>
      </c>
      <c r="N5959" s="61" t="s">
        <v>16</v>
      </c>
      <c r="P5959" s="66"/>
      <c r="Q5959" s="53"/>
      <c r="R5959" s="53"/>
      <c r="S5959" s="53"/>
      <c r="T5959" s="53"/>
      <c r="U5959" s="53"/>
      <c r="V5959" s="53"/>
      <c r="W5959" s="53"/>
    </row>
    <row r="5960" spans="2:23" s="52" customFormat="1" ht="13" x14ac:dyDescent="0.3">
      <c r="B5960" s="53" t="s">
        <v>2848</v>
      </c>
      <c r="C5960" s="53" t="s">
        <v>202</v>
      </c>
      <c r="D5960" s="53" t="s">
        <v>4271</v>
      </c>
      <c r="E5960" s="53">
        <v>41.208300000000001</v>
      </c>
      <c r="F5960" s="53">
        <v>-3.7343199999999999</v>
      </c>
      <c r="G5960" s="54">
        <v>986.59690000000001</v>
      </c>
      <c r="H5960" s="53">
        <v>59</v>
      </c>
      <c r="I5960" s="53">
        <v>30</v>
      </c>
      <c r="J5960" s="53">
        <v>29</v>
      </c>
      <c r="K5960" s="52">
        <v>1013</v>
      </c>
      <c r="L5960" s="52">
        <v>-26.403099999999995</v>
      </c>
      <c r="M5960" s="55">
        <v>2</v>
      </c>
      <c r="N5960" s="61" t="s">
        <v>16</v>
      </c>
      <c r="P5960" s="66"/>
      <c r="Q5960" s="53"/>
      <c r="R5960" s="53"/>
      <c r="S5960" s="53"/>
      <c r="T5960" s="53"/>
      <c r="U5960" s="53"/>
      <c r="V5960" s="53"/>
      <c r="W5960" s="53"/>
    </row>
    <row r="5961" spans="2:23" s="52" customFormat="1" ht="13" x14ac:dyDescent="0.3">
      <c r="B5961" s="53" t="s">
        <v>2848</v>
      </c>
      <c r="C5961" s="53" t="s">
        <v>202</v>
      </c>
      <c r="D5961" s="53" t="s">
        <v>4272</v>
      </c>
      <c r="E5961" s="53">
        <v>41.393329999999999</v>
      </c>
      <c r="F5961" s="53">
        <v>-3.803175</v>
      </c>
      <c r="G5961" s="54">
        <v>1136.0119999999999</v>
      </c>
      <c r="H5961" s="53">
        <v>55</v>
      </c>
      <c r="I5961" s="53">
        <v>35</v>
      </c>
      <c r="J5961" s="53">
        <v>20</v>
      </c>
      <c r="K5961" s="52">
        <v>1013</v>
      </c>
      <c r="L5961" s="52">
        <v>123.01199999999994</v>
      </c>
      <c r="M5961" s="55">
        <v>2</v>
      </c>
      <c r="N5961" s="61" t="s">
        <v>16</v>
      </c>
      <c r="P5961" s="66"/>
      <c r="Q5961" s="53"/>
      <c r="R5961" s="53"/>
      <c r="S5961" s="53"/>
      <c r="T5961" s="53"/>
      <c r="U5961" s="53"/>
      <c r="V5961" s="53"/>
      <c r="W5961" s="53"/>
    </row>
    <row r="5962" spans="2:23" s="52" customFormat="1" ht="13" x14ac:dyDescent="0.3">
      <c r="B5962" s="53" t="s">
        <v>2848</v>
      </c>
      <c r="C5962" s="53" t="s">
        <v>202</v>
      </c>
      <c r="D5962" s="53" t="s">
        <v>4273</v>
      </c>
      <c r="E5962" s="53">
        <v>41.424390000000002</v>
      </c>
      <c r="F5962" s="53">
        <v>-3.6058140000000001</v>
      </c>
      <c r="G5962" s="54">
        <v>1021.628</v>
      </c>
      <c r="H5962" s="53">
        <v>120</v>
      </c>
      <c r="I5962" s="53">
        <v>62</v>
      </c>
      <c r="J5962" s="53">
        <v>58</v>
      </c>
      <c r="K5962" s="52">
        <v>1013</v>
      </c>
      <c r="L5962" s="52">
        <v>8.6280000000000427</v>
      </c>
      <c r="M5962" s="55">
        <v>2</v>
      </c>
      <c r="N5962" s="61" t="s">
        <v>16</v>
      </c>
      <c r="P5962" s="66"/>
      <c r="Q5962" s="53"/>
      <c r="R5962" s="53"/>
      <c r="S5962" s="53"/>
      <c r="T5962" s="53"/>
      <c r="U5962" s="53"/>
      <c r="V5962" s="53"/>
      <c r="W5962" s="53"/>
    </row>
    <row r="5963" spans="2:23" s="52" customFormat="1" ht="13" x14ac:dyDescent="0.3">
      <c r="B5963" s="53" t="s">
        <v>2848</v>
      </c>
      <c r="C5963" s="53" t="s">
        <v>202</v>
      </c>
      <c r="D5963" s="53" t="s">
        <v>4274</v>
      </c>
      <c r="E5963" s="53">
        <v>41.217469999999999</v>
      </c>
      <c r="F5963" s="53">
        <v>-3.5924610000000001</v>
      </c>
      <c r="G5963" s="54">
        <v>1047.8320000000001</v>
      </c>
      <c r="H5963" s="53">
        <v>171</v>
      </c>
      <c r="I5963" s="53">
        <v>88</v>
      </c>
      <c r="J5963" s="53">
        <v>83</v>
      </c>
      <c r="K5963" s="52">
        <v>1013</v>
      </c>
      <c r="L5963" s="52">
        <v>34.832000000000107</v>
      </c>
      <c r="M5963" s="55">
        <v>2</v>
      </c>
      <c r="N5963" s="61" t="s">
        <v>16</v>
      </c>
      <c r="P5963" s="66"/>
      <c r="Q5963" s="53"/>
      <c r="R5963" s="53"/>
      <c r="S5963" s="53"/>
      <c r="T5963" s="53"/>
      <c r="U5963" s="53"/>
      <c r="V5963" s="53"/>
      <c r="W5963" s="53"/>
    </row>
    <row r="5964" spans="2:23" s="52" customFormat="1" ht="13" x14ac:dyDescent="0.3">
      <c r="B5964" s="53" t="s">
        <v>2848</v>
      </c>
      <c r="C5964" s="53" t="s">
        <v>202</v>
      </c>
      <c r="D5964" s="53" t="s">
        <v>4275</v>
      </c>
      <c r="E5964" s="53">
        <v>41.23959</v>
      </c>
      <c r="F5964" s="53">
        <v>-3.5584739999999999</v>
      </c>
      <c r="G5964" s="54">
        <v>1128.8800000000001</v>
      </c>
      <c r="H5964" s="53">
        <v>198</v>
      </c>
      <c r="I5964" s="53">
        <v>105</v>
      </c>
      <c r="J5964" s="53">
        <v>93</v>
      </c>
      <c r="K5964" s="52">
        <v>1013</v>
      </c>
      <c r="L5964" s="52">
        <v>115.88000000000011</v>
      </c>
      <c r="M5964" s="55">
        <v>2</v>
      </c>
      <c r="N5964" s="61" t="s">
        <v>16</v>
      </c>
      <c r="P5964" s="66"/>
      <c r="Q5964" s="53"/>
      <c r="R5964" s="53"/>
      <c r="S5964" s="53"/>
      <c r="T5964" s="53"/>
      <c r="U5964" s="53"/>
      <c r="V5964" s="53"/>
      <c r="W5964" s="53"/>
    </row>
    <row r="5965" spans="2:23" s="52" customFormat="1" ht="13" x14ac:dyDescent="0.3">
      <c r="B5965" s="53" t="s">
        <v>2848</v>
      </c>
      <c r="C5965" s="53" t="s">
        <v>202</v>
      </c>
      <c r="D5965" s="53" t="s">
        <v>4276</v>
      </c>
      <c r="E5965" s="53">
        <v>41.3386</v>
      </c>
      <c r="F5965" s="53">
        <v>-4.4288689999999997</v>
      </c>
      <c r="G5965" s="54">
        <v>767.69979999999998</v>
      </c>
      <c r="H5965" s="53">
        <v>818</v>
      </c>
      <c r="I5965" s="53">
        <v>421</v>
      </c>
      <c r="J5965" s="53">
        <v>397</v>
      </c>
      <c r="K5965" s="52">
        <v>1013</v>
      </c>
      <c r="L5965" s="52">
        <v>-245.30020000000002</v>
      </c>
      <c r="M5965" s="55">
        <v>2</v>
      </c>
      <c r="N5965" s="61" t="s">
        <v>16</v>
      </c>
      <c r="P5965" s="66"/>
      <c r="Q5965" s="53"/>
      <c r="R5965" s="53"/>
      <c r="S5965" s="53"/>
      <c r="T5965" s="53"/>
      <c r="U5965" s="53"/>
      <c r="V5965" s="53"/>
      <c r="W5965" s="53"/>
    </row>
    <row r="5966" spans="2:23" s="52" customFormat="1" ht="13" x14ac:dyDescent="0.3">
      <c r="B5966" s="53" t="s">
        <v>2848</v>
      </c>
      <c r="C5966" s="53" t="s">
        <v>202</v>
      </c>
      <c r="D5966" s="53" t="s">
        <v>4277</v>
      </c>
      <c r="E5966" s="53">
        <v>41.431260000000002</v>
      </c>
      <c r="F5966" s="53">
        <v>-3.567094</v>
      </c>
      <c r="G5966" s="54">
        <v>986.24850000000004</v>
      </c>
      <c r="H5966" s="53">
        <v>44</v>
      </c>
      <c r="I5966" s="53">
        <v>23</v>
      </c>
      <c r="J5966" s="53">
        <v>21</v>
      </c>
      <c r="K5966" s="52">
        <v>1013</v>
      </c>
      <c r="L5966" s="52">
        <v>-26.751499999999965</v>
      </c>
      <c r="M5966" s="55">
        <v>2</v>
      </c>
      <c r="N5966" s="61" t="s">
        <v>16</v>
      </c>
      <c r="P5966" s="66"/>
      <c r="Q5966" s="53"/>
      <c r="R5966" s="53"/>
      <c r="S5966" s="53"/>
      <c r="T5966" s="53"/>
      <c r="U5966" s="53"/>
      <c r="V5966" s="53"/>
      <c r="W5966" s="53"/>
    </row>
    <row r="5967" spans="2:23" s="52" customFormat="1" ht="13" x14ac:dyDescent="0.3">
      <c r="B5967" s="53" t="s">
        <v>2848</v>
      </c>
      <c r="C5967" s="53" t="s">
        <v>202</v>
      </c>
      <c r="D5967" s="53" t="s">
        <v>4278</v>
      </c>
      <c r="E5967" s="53">
        <v>41.382449999999999</v>
      </c>
      <c r="F5967" s="53">
        <v>-3.9275470000000001</v>
      </c>
      <c r="G5967" s="54">
        <v>837.21699999999998</v>
      </c>
      <c r="H5967" s="53">
        <v>47</v>
      </c>
      <c r="I5967" s="53">
        <v>22</v>
      </c>
      <c r="J5967" s="53">
        <v>25</v>
      </c>
      <c r="K5967" s="52">
        <v>1013</v>
      </c>
      <c r="L5967" s="52">
        <v>-175.78300000000002</v>
      </c>
      <c r="M5967" s="55">
        <v>2</v>
      </c>
      <c r="N5967" s="61" t="s">
        <v>16</v>
      </c>
      <c r="P5967" s="66"/>
      <c r="Q5967" s="53"/>
      <c r="R5967" s="53"/>
      <c r="S5967" s="53"/>
      <c r="T5967" s="53"/>
      <c r="U5967" s="53"/>
      <c r="V5967" s="53"/>
      <c r="W5967" s="53"/>
    </row>
    <row r="5968" spans="2:23" s="52" customFormat="1" ht="13" x14ac:dyDescent="0.3">
      <c r="B5968" s="53" t="s">
        <v>2848</v>
      </c>
      <c r="C5968" s="53" t="s">
        <v>202</v>
      </c>
      <c r="D5968" s="53" t="s">
        <v>4279</v>
      </c>
      <c r="E5968" s="53">
        <v>41.218330000000002</v>
      </c>
      <c r="F5968" s="53">
        <v>-4.5191169999999996</v>
      </c>
      <c r="G5968" s="54">
        <v>783.83330000000001</v>
      </c>
      <c r="H5968" s="53">
        <v>2131</v>
      </c>
      <c r="I5968" s="53">
        <v>1048</v>
      </c>
      <c r="J5968" s="53">
        <v>1083</v>
      </c>
      <c r="K5968" s="52">
        <v>1013</v>
      </c>
      <c r="L5968" s="52">
        <v>-229.16669999999999</v>
      </c>
      <c r="M5968" s="55">
        <v>2</v>
      </c>
      <c r="N5968" s="61" t="s">
        <v>16</v>
      </c>
      <c r="P5968" s="66"/>
      <c r="Q5968" s="53"/>
      <c r="R5968" s="53"/>
      <c r="S5968" s="53"/>
      <c r="T5968" s="53"/>
      <c r="U5968" s="53"/>
      <c r="V5968" s="53"/>
      <c r="W5968" s="53"/>
    </row>
    <row r="5969" spans="2:23" s="52" customFormat="1" ht="13" x14ac:dyDescent="0.3">
      <c r="B5969" s="53" t="s">
        <v>2848</v>
      </c>
      <c r="C5969" s="53" t="s">
        <v>202</v>
      </c>
      <c r="D5969" s="53" t="s">
        <v>4280</v>
      </c>
      <c r="E5969" s="53">
        <v>41.06709</v>
      </c>
      <c r="F5969" s="53">
        <v>-4.6006010000000002</v>
      </c>
      <c r="G5969" s="54">
        <v>889.96839999999997</v>
      </c>
      <c r="H5969" s="53">
        <v>412</v>
      </c>
      <c r="I5969" s="53">
        <v>207</v>
      </c>
      <c r="J5969" s="53">
        <v>205</v>
      </c>
      <c r="K5969" s="52">
        <v>1013</v>
      </c>
      <c r="L5969" s="52">
        <v>-123.03160000000003</v>
      </c>
      <c r="M5969" s="55">
        <v>2</v>
      </c>
      <c r="N5969" s="61" t="s">
        <v>16</v>
      </c>
      <c r="P5969" s="66"/>
      <c r="Q5969" s="53"/>
      <c r="R5969" s="53"/>
      <c r="S5969" s="53"/>
      <c r="T5969" s="53"/>
      <c r="U5969" s="53"/>
      <c r="V5969" s="53"/>
      <c r="W5969" s="53"/>
    </row>
    <row r="5970" spans="2:23" s="52" customFormat="1" ht="13" x14ac:dyDescent="0.3">
      <c r="B5970" s="53" t="s">
        <v>2848</v>
      </c>
      <c r="C5970" s="53" t="s">
        <v>202</v>
      </c>
      <c r="D5970" s="53" t="s">
        <v>4281</v>
      </c>
      <c r="E5970" s="53">
        <v>41.038820000000001</v>
      </c>
      <c r="F5970" s="53">
        <v>-3.9193509999999998</v>
      </c>
      <c r="G5970" s="54">
        <v>1220.7539999999999</v>
      </c>
      <c r="H5970" s="53">
        <v>165</v>
      </c>
      <c r="I5970" s="53">
        <v>82</v>
      </c>
      <c r="J5970" s="53">
        <v>83</v>
      </c>
      <c r="K5970" s="52">
        <v>1013</v>
      </c>
      <c r="L5970" s="52">
        <v>207.75399999999991</v>
      </c>
      <c r="M5970" s="55">
        <v>4</v>
      </c>
      <c r="N5970" s="61" t="s">
        <v>17</v>
      </c>
      <c r="P5970" s="66"/>
      <c r="Q5970" s="53"/>
      <c r="R5970" s="53"/>
      <c r="S5970" s="53"/>
      <c r="T5970" s="53"/>
      <c r="U5970" s="53"/>
      <c r="V5970" s="53"/>
      <c r="W5970" s="53"/>
    </row>
    <row r="5971" spans="2:23" s="52" customFormat="1" ht="13" x14ac:dyDescent="0.3">
      <c r="B5971" s="53" t="s">
        <v>2848</v>
      </c>
      <c r="C5971" s="53" t="s">
        <v>202</v>
      </c>
      <c r="D5971" s="53" t="s">
        <v>4282</v>
      </c>
      <c r="E5971" s="53">
        <v>41.241109999999999</v>
      </c>
      <c r="F5971" s="53">
        <v>-3.7425000000000002</v>
      </c>
      <c r="G5971" s="54">
        <v>998.77700000000004</v>
      </c>
      <c r="H5971" s="53">
        <v>114</v>
      </c>
      <c r="I5971" s="53">
        <v>61</v>
      </c>
      <c r="J5971" s="53">
        <v>53</v>
      </c>
      <c r="K5971" s="52">
        <v>1013</v>
      </c>
      <c r="L5971" s="52">
        <v>-14.222999999999956</v>
      </c>
      <c r="M5971" s="55">
        <v>2</v>
      </c>
      <c r="N5971" s="61" t="s">
        <v>16</v>
      </c>
      <c r="P5971" s="66"/>
      <c r="Q5971" s="53"/>
      <c r="R5971" s="53"/>
      <c r="S5971" s="53"/>
      <c r="T5971" s="53"/>
      <c r="U5971" s="53"/>
      <c r="V5971" s="53"/>
      <c r="W5971" s="53"/>
    </row>
    <row r="5972" spans="2:23" s="52" customFormat="1" ht="13" x14ac:dyDescent="0.3">
      <c r="B5972" s="53" t="s">
        <v>2848</v>
      </c>
      <c r="C5972" s="53" t="s">
        <v>202</v>
      </c>
      <c r="D5972" s="53" t="s">
        <v>4283</v>
      </c>
      <c r="E5972" s="53">
        <v>41.39096</v>
      </c>
      <c r="F5972" s="53">
        <v>-3.4590960000000002</v>
      </c>
      <c r="G5972" s="54">
        <v>1027.357</v>
      </c>
      <c r="H5972" s="53">
        <v>81</v>
      </c>
      <c r="I5972" s="53">
        <v>47</v>
      </c>
      <c r="J5972" s="53">
        <v>34</v>
      </c>
      <c r="K5972" s="52">
        <v>1013</v>
      </c>
      <c r="L5972" s="52">
        <v>14.356999999999971</v>
      </c>
      <c r="M5972" s="55">
        <v>2</v>
      </c>
      <c r="N5972" s="61" t="s">
        <v>16</v>
      </c>
      <c r="P5972" s="66"/>
      <c r="Q5972" s="53"/>
      <c r="R5972" s="53"/>
      <c r="S5972" s="53"/>
      <c r="T5972" s="53"/>
      <c r="U5972" s="53"/>
      <c r="V5972" s="53"/>
      <c r="W5972" s="53"/>
    </row>
    <row r="5973" spans="2:23" s="52" customFormat="1" ht="13" x14ac:dyDescent="0.3">
      <c r="B5973" s="53" t="s">
        <v>2848</v>
      </c>
      <c r="C5973" s="53" t="s">
        <v>202</v>
      </c>
      <c r="D5973" s="53" t="s">
        <v>4284</v>
      </c>
      <c r="E5973" s="53">
        <v>41.391280000000002</v>
      </c>
      <c r="F5973" s="53">
        <v>-4.095218</v>
      </c>
      <c r="G5973" s="54">
        <v>878.44659999999999</v>
      </c>
      <c r="H5973" s="53">
        <v>153</v>
      </c>
      <c r="I5973" s="53">
        <v>83</v>
      </c>
      <c r="J5973" s="53">
        <v>70</v>
      </c>
      <c r="K5973" s="52">
        <v>1013</v>
      </c>
      <c r="L5973" s="52">
        <v>-134.55340000000001</v>
      </c>
      <c r="M5973" s="55">
        <v>2</v>
      </c>
      <c r="N5973" s="61" t="s">
        <v>16</v>
      </c>
      <c r="P5973" s="66"/>
      <c r="Q5973" s="53"/>
      <c r="R5973" s="53"/>
      <c r="S5973" s="53"/>
      <c r="T5973" s="53"/>
      <c r="U5973" s="53"/>
      <c r="V5973" s="53"/>
      <c r="W5973" s="53"/>
    </row>
    <row r="5974" spans="2:23" s="52" customFormat="1" ht="13" x14ac:dyDescent="0.3">
      <c r="B5974" s="53" t="s">
        <v>2848</v>
      </c>
      <c r="C5974" s="53" t="s">
        <v>202</v>
      </c>
      <c r="D5974" s="53" t="s">
        <v>4285</v>
      </c>
      <c r="E5974" s="53">
        <v>41.121319999999997</v>
      </c>
      <c r="F5974" s="53">
        <v>-3.908585</v>
      </c>
      <c r="G5974" s="54">
        <v>1066.817</v>
      </c>
      <c r="H5974" s="53">
        <v>57</v>
      </c>
      <c r="I5974" s="53">
        <v>34</v>
      </c>
      <c r="J5974" s="53">
        <v>23</v>
      </c>
      <c r="K5974" s="52">
        <v>1013</v>
      </c>
      <c r="L5974" s="52">
        <v>53.817000000000007</v>
      </c>
      <c r="M5974" s="55">
        <v>2</v>
      </c>
      <c r="N5974" s="61" t="s">
        <v>16</v>
      </c>
      <c r="P5974" s="66"/>
      <c r="Q5974" s="53"/>
      <c r="R5974" s="53"/>
      <c r="S5974" s="53"/>
      <c r="T5974" s="53"/>
      <c r="U5974" s="53"/>
      <c r="V5974" s="53"/>
      <c r="W5974" s="53"/>
    </row>
    <row r="5975" spans="2:23" s="52" customFormat="1" ht="13" x14ac:dyDescent="0.3">
      <c r="B5975" s="53" t="s">
        <v>2848</v>
      </c>
      <c r="C5975" s="53" t="s">
        <v>202</v>
      </c>
      <c r="D5975" s="53" t="s">
        <v>4286</v>
      </c>
      <c r="E5975" s="53">
        <v>41.402509999999999</v>
      </c>
      <c r="F5975" s="53">
        <v>-4.3166539999999998</v>
      </c>
      <c r="G5975" s="54">
        <v>873.28880000000004</v>
      </c>
      <c r="H5975" s="53">
        <v>9861</v>
      </c>
      <c r="I5975" s="53">
        <v>5014</v>
      </c>
      <c r="J5975" s="53">
        <v>4847</v>
      </c>
      <c r="K5975" s="52">
        <v>1013</v>
      </c>
      <c r="L5975" s="52">
        <v>-139.71119999999996</v>
      </c>
      <c r="M5975" s="55">
        <v>2</v>
      </c>
      <c r="N5975" s="61" t="s">
        <v>16</v>
      </c>
      <c r="P5975" s="66"/>
      <c r="Q5975" s="53"/>
      <c r="R5975" s="53"/>
      <c r="S5975" s="53"/>
      <c r="T5975" s="53"/>
      <c r="U5975" s="53"/>
      <c r="V5975" s="53"/>
      <c r="W5975" s="53"/>
    </row>
    <row r="5976" spans="2:23" s="52" customFormat="1" ht="13" x14ac:dyDescent="0.3">
      <c r="B5976" s="53" t="s">
        <v>2848</v>
      </c>
      <c r="C5976" s="53" t="s">
        <v>202</v>
      </c>
      <c r="D5976" s="53" t="s">
        <v>4287</v>
      </c>
      <c r="E5976" s="53">
        <v>41.542470000000002</v>
      </c>
      <c r="F5976" s="53">
        <v>-3.961665</v>
      </c>
      <c r="G5976" s="54">
        <v>887.50390000000004</v>
      </c>
      <c r="H5976" s="53">
        <v>149</v>
      </c>
      <c r="I5976" s="53">
        <v>79</v>
      </c>
      <c r="J5976" s="53">
        <v>70</v>
      </c>
      <c r="K5976" s="52">
        <v>1013</v>
      </c>
      <c r="L5976" s="52">
        <v>-125.49609999999996</v>
      </c>
      <c r="M5976" s="55">
        <v>2</v>
      </c>
      <c r="N5976" s="61" t="s">
        <v>16</v>
      </c>
      <c r="P5976" s="66"/>
      <c r="Q5976" s="53"/>
      <c r="R5976" s="53"/>
      <c r="S5976" s="53"/>
      <c r="T5976" s="53"/>
      <c r="U5976" s="53"/>
      <c r="V5976" s="53"/>
      <c r="W5976" s="53"/>
    </row>
    <row r="5977" spans="2:23" s="52" customFormat="1" ht="13" x14ac:dyDescent="0.3">
      <c r="B5977" s="53" t="s">
        <v>2848</v>
      </c>
      <c r="C5977" s="53" t="s">
        <v>202</v>
      </c>
      <c r="D5977" s="53" t="s">
        <v>4288</v>
      </c>
      <c r="E5977" s="53">
        <v>41.11544</v>
      </c>
      <c r="F5977" s="53">
        <v>-4.379111</v>
      </c>
      <c r="G5977" s="54">
        <v>899.26059999999995</v>
      </c>
      <c r="H5977" s="53">
        <v>41</v>
      </c>
      <c r="I5977" s="53">
        <v>24</v>
      </c>
      <c r="J5977" s="53">
        <v>17</v>
      </c>
      <c r="K5977" s="52">
        <v>1013</v>
      </c>
      <c r="L5977" s="52">
        <v>-113.73940000000005</v>
      </c>
      <c r="M5977" s="55">
        <v>2</v>
      </c>
      <c r="N5977" s="61" t="s">
        <v>16</v>
      </c>
      <c r="P5977" s="66"/>
      <c r="Q5977" s="53"/>
      <c r="R5977" s="53"/>
      <c r="S5977" s="53"/>
      <c r="T5977" s="53"/>
      <c r="U5977" s="53"/>
      <c r="V5977" s="53"/>
      <c r="W5977" s="53"/>
    </row>
    <row r="5978" spans="2:23" s="52" customFormat="1" ht="13" x14ac:dyDescent="0.3">
      <c r="B5978" s="53" t="s">
        <v>2848</v>
      </c>
      <c r="C5978" s="53" t="s">
        <v>202</v>
      </c>
      <c r="D5978" s="53" t="s">
        <v>4289</v>
      </c>
      <c r="E5978" s="53">
        <v>41.116039999999998</v>
      </c>
      <c r="F5978" s="53">
        <v>-4.6962460000000004</v>
      </c>
      <c r="G5978" s="54">
        <v>804.65830000000005</v>
      </c>
      <c r="H5978" s="53">
        <v>116</v>
      </c>
      <c r="I5978" s="53">
        <v>64</v>
      </c>
      <c r="J5978" s="53">
        <v>52</v>
      </c>
      <c r="K5978" s="52">
        <v>1013</v>
      </c>
      <c r="L5978" s="52">
        <v>-208.34169999999995</v>
      </c>
      <c r="M5978" s="55">
        <v>2</v>
      </c>
      <c r="N5978" s="61" t="s">
        <v>16</v>
      </c>
      <c r="P5978" s="66"/>
      <c r="Q5978" s="53"/>
      <c r="R5978" s="53"/>
      <c r="S5978" s="53"/>
      <c r="T5978" s="53"/>
      <c r="U5978" s="53"/>
      <c r="V5978" s="53"/>
      <c r="W5978" s="53"/>
    </row>
    <row r="5979" spans="2:23" s="52" customFormat="1" ht="13" x14ac:dyDescent="0.3">
      <c r="B5979" s="53" t="s">
        <v>2848</v>
      </c>
      <c r="C5979" s="53" t="s">
        <v>202</v>
      </c>
      <c r="D5979" s="53" t="s">
        <v>4290</v>
      </c>
      <c r="E5979" s="53">
        <v>41.235529999999997</v>
      </c>
      <c r="F5979" s="53">
        <v>-3.6493229999999999</v>
      </c>
      <c r="G5979" s="54">
        <v>1012.408</v>
      </c>
      <c r="H5979" s="53">
        <v>164</v>
      </c>
      <c r="I5979" s="53">
        <v>97</v>
      </c>
      <c r="J5979" s="53">
        <v>67</v>
      </c>
      <c r="K5979" s="52">
        <v>1013</v>
      </c>
      <c r="L5979" s="52">
        <v>-0.59199999999998454</v>
      </c>
      <c r="M5979" s="55">
        <v>2</v>
      </c>
      <c r="N5979" s="61" t="s">
        <v>16</v>
      </c>
      <c r="P5979" s="66"/>
      <c r="Q5979" s="53"/>
      <c r="R5979" s="53"/>
      <c r="S5979" s="53"/>
      <c r="T5979" s="53"/>
      <c r="U5979" s="53"/>
      <c r="V5979" s="53"/>
      <c r="W5979" s="53"/>
    </row>
    <row r="5980" spans="2:23" s="52" customFormat="1" ht="13" x14ac:dyDescent="0.3">
      <c r="B5980" s="53" t="s">
        <v>2848</v>
      </c>
      <c r="C5980" s="53" t="s">
        <v>202</v>
      </c>
      <c r="D5980" s="53" t="s">
        <v>4291</v>
      </c>
      <c r="E5980" s="53">
        <v>41.374940000000002</v>
      </c>
      <c r="F5980" s="53">
        <v>-3.6676760000000002</v>
      </c>
      <c r="G5980" s="54">
        <v>1009.99</v>
      </c>
      <c r="H5980" s="53">
        <v>57</v>
      </c>
      <c r="I5980" s="53">
        <v>31</v>
      </c>
      <c r="J5980" s="53">
        <v>26</v>
      </c>
      <c r="K5980" s="52">
        <v>1013</v>
      </c>
      <c r="L5980" s="52">
        <v>-3.0099999999999909</v>
      </c>
      <c r="M5980" s="55">
        <v>2</v>
      </c>
      <c r="N5980" s="61" t="s">
        <v>16</v>
      </c>
      <c r="P5980" s="66"/>
      <c r="Q5980" s="53"/>
      <c r="R5980" s="53"/>
      <c r="S5980" s="53"/>
      <c r="T5980" s="53"/>
      <c r="U5980" s="53"/>
      <c r="V5980" s="53"/>
      <c r="W5980" s="53"/>
    </row>
    <row r="5981" spans="2:23" s="52" customFormat="1" ht="13" x14ac:dyDescent="0.3">
      <c r="B5981" s="53" t="s">
        <v>2848</v>
      </c>
      <c r="C5981" s="53" t="s">
        <v>202</v>
      </c>
      <c r="D5981" s="53" t="s">
        <v>4292</v>
      </c>
      <c r="E5981" s="53">
        <v>41.017919999999997</v>
      </c>
      <c r="F5981" s="53">
        <v>-4.1580849999999998</v>
      </c>
      <c r="G5981" s="54">
        <v>949.6232</v>
      </c>
      <c r="H5981" s="53">
        <v>150</v>
      </c>
      <c r="I5981" s="53">
        <v>84</v>
      </c>
      <c r="J5981" s="53">
        <v>66</v>
      </c>
      <c r="K5981" s="52">
        <v>1013</v>
      </c>
      <c r="L5981" s="52">
        <v>-63.376800000000003</v>
      </c>
      <c r="M5981" s="55">
        <v>2</v>
      </c>
      <c r="N5981" s="61" t="s">
        <v>16</v>
      </c>
      <c r="P5981" s="66"/>
      <c r="Q5981" s="53"/>
      <c r="R5981" s="53"/>
      <c r="S5981" s="53"/>
      <c r="T5981" s="53"/>
      <c r="U5981" s="53"/>
      <c r="V5981" s="53"/>
      <c r="W5981" s="53"/>
    </row>
    <row r="5982" spans="2:23" s="52" customFormat="1" ht="13" x14ac:dyDescent="0.3">
      <c r="B5982" s="53" t="s">
        <v>2848</v>
      </c>
      <c r="C5982" s="53" t="s">
        <v>202</v>
      </c>
      <c r="D5982" s="53" t="s">
        <v>4293</v>
      </c>
      <c r="E5982" s="53">
        <v>41.16724</v>
      </c>
      <c r="F5982" s="53">
        <v>-4.1229319999999996</v>
      </c>
      <c r="G5982" s="54">
        <v>896.34050000000002</v>
      </c>
      <c r="H5982" s="53">
        <v>606</v>
      </c>
      <c r="I5982" s="53">
        <v>318</v>
      </c>
      <c r="J5982" s="53">
        <v>288</v>
      </c>
      <c r="K5982" s="52">
        <v>1013</v>
      </c>
      <c r="L5982" s="52">
        <v>-116.65949999999998</v>
      </c>
      <c r="M5982" s="55">
        <v>2</v>
      </c>
      <c r="N5982" s="61" t="s">
        <v>16</v>
      </c>
      <c r="P5982" s="66"/>
      <c r="Q5982" s="53"/>
      <c r="R5982" s="53"/>
      <c r="S5982" s="53"/>
      <c r="T5982" s="53"/>
      <c r="U5982" s="53"/>
      <c r="V5982" s="53"/>
      <c r="W5982" s="53"/>
    </row>
    <row r="5983" spans="2:23" s="52" customFormat="1" ht="13" x14ac:dyDescent="0.3">
      <c r="B5983" s="53" t="s">
        <v>2848</v>
      </c>
      <c r="C5983" s="53" t="s">
        <v>202</v>
      </c>
      <c r="D5983" s="53" t="s">
        <v>4294</v>
      </c>
      <c r="E5983" s="53">
        <v>41.104489999999998</v>
      </c>
      <c r="F5983" s="53">
        <v>-4.1941680000000003</v>
      </c>
      <c r="G5983" s="54">
        <v>884.69510000000002</v>
      </c>
      <c r="H5983" s="53">
        <v>350</v>
      </c>
      <c r="I5983" s="53">
        <v>203</v>
      </c>
      <c r="J5983" s="53">
        <v>147</v>
      </c>
      <c r="K5983" s="52">
        <v>1013</v>
      </c>
      <c r="L5983" s="52">
        <v>-128.30489999999998</v>
      </c>
      <c r="M5983" s="55">
        <v>2</v>
      </c>
      <c r="N5983" s="61" t="s">
        <v>16</v>
      </c>
      <c r="P5983" s="66"/>
      <c r="Q5983" s="53"/>
      <c r="R5983" s="53"/>
      <c r="S5983" s="53"/>
      <c r="T5983" s="53"/>
      <c r="U5983" s="53"/>
      <c r="V5983" s="53"/>
      <c r="W5983" s="53"/>
    </row>
    <row r="5984" spans="2:23" s="52" customFormat="1" ht="13" x14ac:dyDescent="0.3">
      <c r="B5984" s="53" t="s">
        <v>2848</v>
      </c>
      <c r="C5984" s="53" t="s">
        <v>202</v>
      </c>
      <c r="D5984" s="53" t="s">
        <v>4295</v>
      </c>
      <c r="E5984" s="53">
        <v>41.090980000000002</v>
      </c>
      <c r="F5984" s="53">
        <v>-4.1311229999999997</v>
      </c>
      <c r="G5984" s="54">
        <v>905.38509999999997</v>
      </c>
      <c r="H5984" s="53">
        <v>210</v>
      </c>
      <c r="I5984" s="53">
        <v>111</v>
      </c>
      <c r="J5984" s="53">
        <v>99</v>
      </c>
      <c r="K5984" s="52">
        <v>1013</v>
      </c>
      <c r="L5984" s="52">
        <v>-107.61490000000003</v>
      </c>
      <c r="M5984" s="55">
        <v>2</v>
      </c>
      <c r="N5984" s="61" t="s">
        <v>16</v>
      </c>
      <c r="P5984" s="66"/>
      <c r="Q5984" s="53"/>
      <c r="R5984" s="53"/>
      <c r="S5984" s="53"/>
      <c r="T5984" s="53"/>
      <c r="U5984" s="53"/>
      <c r="V5984" s="53"/>
      <c r="W5984" s="53"/>
    </row>
    <row r="5985" spans="2:23" s="52" customFormat="1" ht="13" x14ac:dyDescent="0.3">
      <c r="B5985" s="53" t="s">
        <v>2848</v>
      </c>
      <c r="C5985" s="53" t="s">
        <v>202</v>
      </c>
      <c r="D5985" s="53" t="s">
        <v>4296</v>
      </c>
      <c r="E5985" s="53">
        <v>40.717709999999997</v>
      </c>
      <c r="F5985" s="53">
        <v>-4.2474410000000002</v>
      </c>
      <c r="G5985" s="54">
        <v>1196.0630000000001</v>
      </c>
      <c r="H5985" s="53">
        <v>9535</v>
      </c>
      <c r="I5985" s="53">
        <v>4940</v>
      </c>
      <c r="J5985" s="53">
        <v>4595</v>
      </c>
      <c r="K5985" s="52">
        <v>1013</v>
      </c>
      <c r="L5985" s="52">
        <v>183.0630000000001</v>
      </c>
      <c r="M5985" s="55">
        <v>2</v>
      </c>
      <c r="N5985" s="61" t="s">
        <v>16</v>
      </c>
      <c r="P5985" s="66"/>
      <c r="Q5985" s="53"/>
      <c r="R5985" s="53"/>
      <c r="S5985" s="53"/>
      <c r="T5985" s="53"/>
      <c r="U5985" s="53"/>
      <c r="V5985" s="53"/>
      <c r="W5985" s="53"/>
    </row>
    <row r="5986" spans="2:23" s="52" customFormat="1" ht="13" x14ac:dyDescent="0.3">
      <c r="B5986" s="53" t="s">
        <v>2848</v>
      </c>
      <c r="C5986" s="53" t="s">
        <v>202</v>
      </c>
      <c r="D5986" s="53" t="s">
        <v>4297</v>
      </c>
      <c r="E5986" s="53">
        <v>40.997750000000003</v>
      </c>
      <c r="F5986" s="53">
        <v>-4.0734700000000004</v>
      </c>
      <c r="G5986" s="54">
        <v>1067.3820000000001</v>
      </c>
      <c r="H5986" s="53">
        <v>871</v>
      </c>
      <c r="I5986" s="53">
        <v>472</v>
      </c>
      <c r="J5986" s="53">
        <v>399</v>
      </c>
      <c r="K5986" s="52">
        <v>1013</v>
      </c>
      <c r="L5986" s="52">
        <v>54.382000000000062</v>
      </c>
      <c r="M5986" s="55">
        <v>2</v>
      </c>
      <c r="N5986" s="61" t="s">
        <v>16</v>
      </c>
      <c r="P5986" s="66"/>
      <c r="Q5986" s="53"/>
      <c r="R5986" s="53"/>
      <c r="S5986" s="53"/>
      <c r="T5986" s="53"/>
      <c r="U5986" s="53"/>
      <c r="V5986" s="53"/>
      <c r="W5986" s="53"/>
    </row>
    <row r="5987" spans="2:23" s="52" customFormat="1" ht="13" x14ac:dyDescent="0.3">
      <c r="B5987" s="53" t="s">
        <v>2848</v>
      </c>
      <c r="C5987" s="53" t="s">
        <v>202</v>
      </c>
      <c r="D5987" s="53" t="s">
        <v>4298</v>
      </c>
      <c r="E5987" s="53">
        <v>41.318330000000003</v>
      </c>
      <c r="F5987" s="53">
        <v>-4.4496539999999998</v>
      </c>
      <c r="G5987" s="54">
        <v>766.72170000000006</v>
      </c>
      <c r="H5987" s="53">
        <v>199</v>
      </c>
      <c r="I5987" s="53">
        <v>110</v>
      </c>
      <c r="J5987" s="53">
        <v>89</v>
      </c>
      <c r="K5987" s="52">
        <v>1013</v>
      </c>
      <c r="L5987" s="52">
        <v>-246.27829999999994</v>
      </c>
      <c r="M5987" s="55">
        <v>2</v>
      </c>
      <c r="N5987" s="61" t="s">
        <v>16</v>
      </c>
      <c r="P5987" s="66"/>
      <c r="Q5987" s="53"/>
      <c r="R5987" s="53"/>
      <c r="S5987" s="53"/>
      <c r="T5987" s="53"/>
      <c r="U5987" s="53"/>
      <c r="V5987" s="53"/>
      <c r="W5987" s="53"/>
    </row>
    <row r="5988" spans="2:23" s="52" customFormat="1" ht="13" x14ac:dyDescent="0.3">
      <c r="B5988" s="53" t="s">
        <v>2848</v>
      </c>
      <c r="C5988" s="53" t="s">
        <v>202</v>
      </c>
      <c r="D5988" s="53" t="s">
        <v>4299</v>
      </c>
      <c r="E5988" s="53">
        <v>41.368049999999997</v>
      </c>
      <c r="F5988" s="53">
        <v>-3.4989729999999999</v>
      </c>
      <c r="G5988" s="54">
        <v>1037.5050000000001</v>
      </c>
      <c r="H5988" s="53">
        <v>281</v>
      </c>
      <c r="I5988" s="53">
        <v>158</v>
      </c>
      <c r="J5988" s="53">
        <v>123</v>
      </c>
      <c r="K5988" s="52">
        <v>1013</v>
      </c>
      <c r="L5988" s="52">
        <v>24.505000000000109</v>
      </c>
      <c r="M5988" s="55">
        <v>2</v>
      </c>
      <c r="N5988" s="61" t="s">
        <v>16</v>
      </c>
      <c r="P5988" s="66"/>
      <c r="Q5988" s="53"/>
      <c r="R5988" s="53"/>
      <c r="S5988" s="53"/>
      <c r="T5988" s="53"/>
      <c r="U5988" s="53"/>
      <c r="V5988" s="53"/>
      <c r="W5988" s="53"/>
    </row>
    <row r="5989" spans="2:23" s="52" customFormat="1" ht="13" x14ac:dyDescent="0.3">
      <c r="B5989" s="53" t="s">
        <v>2848</v>
      </c>
      <c r="C5989" s="53" t="s">
        <v>202</v>
      </c>
      <c r="D5989" s="53" t="s">
        <v>4300</v>
      </c>
      <c r="E5989" s="53">
        <v>41.39546</v>
      </c>
      <c r="F5989" s="53">
        <v>-3.6446770000000002</v>
      </c>
      <c r="G5989" s="54">
        <v>1040.0550000000001</v>
      </c>
      <c r="H5989" s="53">
        <v>116</v>
      </c>
      <c r="I5989" s="53">
        <v>61</v>
      </c>
      <c r="J5989" s="53">
        <v>55</v>
      </c>
      <c r="K5989" s="52">
        <v>1013</v>
      </c>
      <c r="L5989" s="52">
        <v>27.055000000000064</v>
      </c>
      <c r="M5989" s="55">
        <v>2</v>
      </c>
      <c r="N5989" s="61" t="s">
        <v>16</v>
      </c>
      <c r="P5989" s="66"/>
      <c r="Q5989" s="53"/>
      <c r="R5989" s="53"/>
      <c r="S5989" s="53"/>
      <c r="T5989" s="53"/>
      <c r="U5989" s="53"/>
      <c r="V5989" s="53"/>
      <c r="W5989" s="53"/>
    </row>
    <row r="5990" spans="2:23" s="52" customFormat="1" ht="13" x14ac:dyDescent="0.3">
      <c r="B5990" s="53" t="s">
        <v>2848</v>
      </c>
      <c r="C5990" s="53" t="s">
        <v>202</v>
      </c>
      <c r="D5990" s="53" t="s">
        <v>4301</v>
      </c>
      <c r="E5990" s="53">
        <v>41.38335</v>
      </c>
      <c r="F5990" s="53">
        <v>-4.1854069999999997</v>
      </c>
      <c r="G5990" s="54">
        <v>820</v>
      </c>
      <c r="H5990" s="53">
        <v>176</v>
      </c>
      <c r="I5990" s="53">
        <v>84</v>
      </c>
      <c r="J5990" s="53">
        <v>92</v>
      </c>
      <c r="K5990" s="52">
        <v>1013</v>
      </c>
      <c r="L5990" s="52">
        <v>-193</v>
      </c>
      <c r="M5990" s="55">
        <v>2</v>
      </c>
      <c r="N5990" s="61" t="s">
        <v>16</v>
      </c>
      <c r="P5990" s="66"/>
      <c r="Q5990" s="53"/>
      <c r="R5990" s="53"/>
      <c r="S5990" s="53"/>
      <c r="T5990" s="53"/>
      <c r="U5990" s="53"/>
      <c r="V5990" s="53"/>
      <c r="W5990" s="53"/>
    </row>
    <row r="5991" spans="2:23" s="52" customFormat="1" ht="13" x14ac:dyDescent="0.3">
      <c r="B5991" s="53" t="s">
        <v>2848</v>
      </c>
      <c r="C5991" s="53" t="s">
        <v>202</v>
      </c>
      <c r="D5991" s="53" t="s">
        <v>4302</v>
      </c>
      <c r="E5991" s="53">
        <v>41.208889999999997</v>
      </c>
      <c r="F5991" s="53">
        <v>-4.634735</v>
      </c>
      <c r="G5991" s="54">
        <v>831.70209999999997</v>
      </c>
      <c r="H5991" s="53">
        <v>147</v>
      </c>
      <c r="I5991" s="53">
        <v>71</v>
      </c>
      <c r="J5991" s="53">
        <v>76</v>
      </c>
      <c r="K5991" s="52">
        <v>1013</v>
      </c>
      <c r="L5991" s="52">
        <v>-181.29790000000003</v>
      </c>
      <c r="M5991" s="55">
        <v>2</v>
      </c>
      <c r="N5991" s="61" t="s">
        <v>16</v>
      </c>
      <c r="P5991" s="66"/>
      <c r="Q5991" s="53"/>
      <c r="R5991" s="53"/>
      <c r="S5991" s="53"/>
      <c r="T5991" s="53"/>
      <c r="U5991" s="53"/>
      <c r="V5991" s="53"/>
      <c r="W5991" s="53"/>
    </row>
    <row r="5992" spans="2:23" s="52" customFormat="1" ht="13" x14ac:dyDescent="0.3">
      <c r="B5992" s="53" t="s">
        <v>2848</v>
      </c>
      <c r="C5992" s="53" t="s">
        <v>202</v>
      </c>
      <c r="D5992" s="53" t="s">
        <v>4303</v>
      </c>
      <c r="E5992" s="53">
        <v>41.380119999999998</v>
      </c>
      <c r="F5992" s="53">
        <v>-4.0003469999999997</v>
      </c>
      <c r="G5992" s="54">
        <v>851.16769999999997</v>
      </c>
      <c r="H5992" s="53">
        <v>113</v>
      </c>
      <c r="I5992" s="53">
        <v>61</v>
      </c>
      <c r="J5992" s="53">
        <v>52</v>
      </c>
      <c r="K5992" s="52">
        <v>1013</v>
      </c>
      <c r="L5992" s="52">
        <v>-161.83230000000003</v>
      </c>
      <c r="M5992" s="55">
        <v>2</v>
      </c>
      <c r="N5992" s="61" t="s">
        <v>16</v>
      </c>
      <c r="P5992" s="66"/>
      <c r="Q5992" s="53"/>
      <c r="R5992" s="53"/>
      <c r="S5992" s="53"/>
      <c r="T5992" s="53"/>
      <c r="U5992" s="53"/>
      <c r="V5992" s="53"/>
      <c r="W5992" s="53"/>
    </row>
    <row r="5993" spans="2:23" s="52" customFormat="1" ht="13" x14ac:dyDescent="0.3">
      <c r="B5993" s="53" t="s">
        <v>2848</v>
      </c>
      <c r="C5993" s="53" t="s">
        <v>202</v>
      </c>
      <c r="D5993" s="53" t="s">
        <v>4304</v>
      </c>
      <c r="E5993" s="53">
        <v>41.280650000000001</v>
      </c>
      <c r="F5993" s="53">
        <v>-4.4934339999999997</v>
      </c>
      <c r="G5993" s="54">
        <v>775.75980000000004</v>
      </c>
      <c r="H5993" s="53">
        <v>86</v>
      </c>
      <c r="I5993" s="53">
        <v>45</v>
      </c>
      <c r="J5993" s="53">
        <v>41</v>
      </c>
      <c r="K5993" s="52">
        <v>1013</v>
      </c>
      <c r="L5993" s="52">
        <v>-237.24019999999996</v>
      </c>
      <c r="M5993" s="55">
        <v>2</v>
      </c>
      <c r="N5993" s="61" t="s">
        <v>16</v>
      </c>
      <c r="P5993" s="66"/>
      <c r="Q5993" s="53"/>
      <c r="R5993" s="53"/>
      <c r="S5993" s="53"/>
      <c r="T5993" s="53"/>
      <c r="U5993" s="53"/>
      <c r="V5993" s="53"/>
      <c r="W5993" s="53"/>
    </row>
    <row r="5994" spans="2:23" s="52" customFormat="1" ht="13" x14ac:dyDescent="0.3">
      <c r="B5994" s="53" t="s">
        <v>2848</v>
      </c>
      <c r="C5994" s="53" t="s">
        <v>202</v>
      </c>
      <c r="D5994" s="53" t="s">
        <v>4305</v>
      </c>
      <c r="E5994" s="53">
        <v>41.221559999999997</v>
      </c>
      <c r="F5994" s="53">
        <v>-4.1752729999999998</v>
      </c>
      <c r="G5994" s="54">
        <v>869.31799999999998</v>
      </c>
      <c r="H5994" s="53">
        <v>983</v>
      </c>
      <c r="I5994" s="53">
        <v>507</v>
      </c>
      <c r="J5994" s="53">
        <v>476</v>
      </c>
      <c r="K5994" s="52">
        <v>1013</v>
      </c>
      <c r="L5994" s="52">
        <v>-143.68200000000002</v>
      </c>
      <c r="M5994" s="55">
        <v>2</v>
      </c>
      <c r="N5994" s="61" t="s">
        <v>16</v>
      </c>
      <c r="P5994" s="66"/>
      <c r="Q5994" s="53"/>
      <c r="R5994" s="53"/>
      <c r="S5994" s="53"/>
      <c r="T5994" s="53"/>
      <c r="U5994" s="53"/>
      <c r="V5994" s="53"/>
      <c r="W5994" s="53"/>
    </row>
    <row r="5995" spans="2:23" s="52" customFormat="1" ht="13" x14ac:dyDescent="0.3">
      <c r="B5995" s="53" t="s">
        <v>2848</v>
      </c>
      <c r="C5995" s="53" t="s">
        <v>202</v>
      </c>
      <c r="D5995" s="53" t="s">
        <v>4306</v>
      </c>
      <c r="E5995" s="53">
        <v>41.400039999999997</v>
      </c>
      <c r="F5995" s="53">
        <v>-4.0425839999999997</v>
      </c>
      <c r="G5995" s="54">
        <v>891.17349999999999</v>
      </c>
      <c r="H5995" s="53">
        <v>122</v>
      </c>
      <c r="I5995" s="53">
        <v>62</v>
      </c>
      <c r="J5995" s="53">
        <v>60</v>
      </c>
      <c r="K5995" s="52">
        <v>1013</v>
      </c>
      <c r="L5995" s="52">
        <v>-121.82650000000001</v>
      </c>
      <c r="M5995" s="55">
        <v>2</v>
      </c>
      <c r="N5995" s="61" t="s">
        <v>16</v>
      </c>
      <c r="P5995" s="66"/>
      <c r="Q5995" s="53"/>
      <c r="R5995" s="53"/>
      <c r="S5995" s="53"/>
      <c r="T5995" s="53"/>
      <c r="U5995" s="53"/>
      <c r="V5995" s="53"/>
      <c r="W5995" s="53"/>
    </row>
    <row r="5996" spans="2:23" s="52" customFormat="1" ht="13" x14ac:dyDescent="0.3">
      <c r="B5996" s="53" t="s">
        <v>2848</v>
      </c>
      <c r="C5996" s="53" t="s">
        <v>202</v>
      </c>
      <c r="D5996" s="53" t="s">
        <v>4307</v>
      </c>
      <c r="E5996" s="53">
        <v>41.296779999999998</v>
      </c>
      <c r="F5996" s="53">
        <v>-3.931216</v>
      </c>
      <c r="G5996" s="54">
        <v>929.05089999999996</v>
      </c>
      <c r="H5996" s="53">
        <v>388</v>
      </c>
      <c r="I5996" s="53">
        <v>198</v>
      </c>
      <c r="J5996" s="53">
        <v>190</v>
      </c>
      <c r="K5996" s="52">
        <v>1013</v>
      </c>
      <c r="L5996" s="52">
        <v>-83.949100000000044</v>
      </c>
      <c r="M5996" s="55">
        <v>2</v>
      </c>
      <c r="N5996" s="61" t="s">
        <v>16</v>
      </c>
      <c r="P5996" s="66"/>
      <c r="Q5996" s="53"/>
      <c r="R5996" s="53"/>
      <c r="S5996" s="53"/>
      <c r="T5996" s="53"/>
      <c r="U5996" s="53"/>
      <c r="V5996" s="53"/>
      <c r="W5996" s="53"/>
    </row>
    <row r="5997" spans="2:23" s="52" customFormat="1" ht="13" x14ac:dyDescent="0.3">
      <c r="B5997" s="53" t="s">
        <v>2848</v>
      </c>
      <c r="C5997" s="53" t="s">
        <v>202</v>
      </c>
      <c r="D5997" s="53" t="s">
        <v>4308</v>
      </c>
      <c r="E5997" s="53">
        <v>41.424709999999997</v>
      </c>
      <c r="F5997" s="53">
        <v>-4.0623680000000002</v>
      </c>
      <c r="G5997" s="54">
        <v>897.01229999999998</v>
      </c>
      <c r="H5997" s="53">
        <v>303</v>
      </c>
      <c r="I5997" s="53">
        <v>161</v>
      </c>
      <c r="J5997" s="53">
        <v>142</v>
      </c>
      <c r="K5997" s="52">
        <v>1013</v>
      </c>
      <c r="L5997" s="52">
        <v>-115.98770000000002</v>
      </c>
      <c r="M5997" s="55">
        <v>2</v>
      </c>
      <c r="N5997" s="61" t="s">
        <v>16</v>
      </c>
      <c r="P5997" s="66"/>
      <c r="Q5997" s="53"/>
      <c r="R5997" s="53"/>
      <c r="S5997" s="53"/>
      <c r="T5997" s="53"/>
      <c r="U5997" s="53"/>
      <c r="V5997" s="53"/>
      <c r="W5997" s="53"/>
    </row>
    <row r="5998" spans="2:23" s="52" customFormat="1" ht="13" x14ac:dyDescent="0.3">
      <c r="B5998" s="53" t="s">
        <v>2848</v>
      </c>
      <c r="C5998" s="53" t="s">
        <v>202</v>
      </c>
      <c r="D5998" s="53" t="s">
        <v>4309</v>
      </c>
      <c r="E5998" s="53">
        <v>41.45682</v>
      </c>
      <c r="F5998" s="53">
        <v>-3.9198930000000001</v>
      </c>
      <c r="G5998" s="54">
        <v>942.89400000000001</v>
      </c>
      <c r="H5998" s="53">
        <v>178</v>
      </c>
      <c r="I5998" s="53">
        <v>94</v>
      </c>
      <c r="J5998" s="53">
        <v>84</v>
      </c>
      <c r="K5998" s="52">
        <v>1013</v>
      </c>
      <c r="L5998" s="52">
        <v>-70.105999999999995</v>
      </c>
      <c r="M5998" s="55">
        <v>2</v>
      </c>
      <c r="N5998" s="61" t="s">
        <v>16</v>
      </c>
      <c r="P5998" s="66"/>
      <c r="Q5998" s="53"/>
      <c r="R5998" s="53"/>
      <c r="S5998" s="53"/>
      <c r="T5998" s="53"/>
      <c r="U5998" s="53"/>
      <c r="V5998" s="53"/>
      <c r="W5998" s="53"/>
    </row>
    <row r="5999" spans="2:23" s="52" customFormat="1" ht="13" x14ac:dyDescent="0.3">
      <c r="B5999" s="53" t="s">
        <v>2848</v>
      </c>
      <c r="C5999" s="53" t="s">
        <v>202</v>
      </c>
      <c r="D5999" s="53" t="s">
        <v>4310</v>
      </c>
      <c r="E5999" s="53">
        <v>41.442520000000002</v>
      </c>
      <c r="F5999" s="53">
        <v>-3.980448</v>
      </c>
      <c r="G5999" s="54">
        <v>838.32360000000006</v>
      </c>
      <c r="H5999" s="53">
        <v>127</v>
      </c>
      <c r="I5999" s="53">
        <v>66</v>
      </c>
      <c r="J5999" s="53">
        <v>61</v>
      </c>
      <c r="K5999" s="52">
        <v>1013</v>
      </c>
      <c r="L5999" s="52">
        <v>-174.67639999999994</v>
      </c>
      <c r="M5999" s="55">
        <v>2</v>
      </c>
      <c r="N5999" s="61" t="s">
        <v>16</v>
      </c>
      <c r="P5999" s="66"/>
      <c r="Q5999" s="53"/>
      <c r="R5999" s="53"/>
      <c r="S5999" s="53"/>
      <c r="T5999" s="53"/>
      <c r="U5999" s="53"/>
      <c r="V5999" s="53"/>
      <c r="W5999" s="53"/>
    </row>
    <row r="6000" spans="2:23" s="52" customFormat="1" ht="13" x14ac:dyDescent="0.3">
      <c r="B6000" s="53" t="s">
        <v>2848</v>
      </c>
      <c r="C6000" s="53" t="s">
        <v>202</v>
      </c>
      <c r="D6000" s="53" t="s">
        <v>4311</v>
      </c>
      <c r="E6000" s="53">
        <v>41.074710000000003</v>
      </c>
      <c r="F6000" s="53">
        <v>-3.7864339999999999</v>
      </c>
      <c r="G6000" s="54">
        <v>1234.0329999999999</v>
      </c>
      <c r="H6000" s="53">
        <v>98</v>
      </c>
      <c r="I6000" s="53">
        <v>50</v>
      </c>
      <c r="J6000" s="53">
        <v>48</v>
      </c>
      <c r="K6000" s="52">
        <v>1013</v>
      </c>
      <c r="L6000" s="52">
        <v>221.0329999999999</v>
      </c>
      <c r="M6000" s="55">
        <v>4</v>
      </c>
      <c r="N6000" s="61" t="s">
        <v>17</v>
      </c>
      <c r="P6000" s="66"/>
      <c r="Q6000" s="53"/>
      <c r="R6000" s="53"/>
      <c r="S6000" s="53"/>
      <c r="T6000" s="53"/>
      <c r="U6000" s="53"/>
      <c r="V6000" s="53"/>
      <c r="W6000" s="53"/>
    </row>
    <row r="6001" spans="2:23" s="52" customFormat="1" ht="13" x14ac:dyDescent="0.3">
      <c r="B6001" s="53" t="s">
        <v>2848</v>
      </c>
      <c r="C6001" s="53" t="s">
        <v>202</v>
      </c>
      <c r="D6001" s="53" t="s">
        <v>4312</v>
      </c>
      <c r="E6001" s="53">
        <v>40.977359999999997</v>
      </c>
      <c r="F6001" s="53">
        <v>-4.2662699999999996</v>
      </c>
      <c r="G6001" s="54">
        <v>917</v>
      </c>
      <c r="H6001" s="53">
        <v>424</v>
      </c>
      <c r="I6001" s="53">
        <v>235</v>
      </c>
      <c r="J6001" s="53">
        <v>189</v>
      </c>
      <c r="K6001" s="52">
        <v>1013</v>
      </c>
      <c r="L6001" s="52">
        <v>-96</v>
      </c>
      <c r="M6001" s="55">
        <v>2</v>
      </c>
      <c r="N6001" s="61" t="s">
        <v>16</v>
      </c>
      <c r="P6001" s="66"/>
      <c r="Q6001" s="53"/>
      <c r="R6001" s="53"/>
      <c r="S6001" s="53"/>
      <c r="T6001" s="53"/>
      <c r="U6001" s="53"/>
      <c r="V6001" s="53"/>
      <c r="W6001" s="53"/>
    </row>
    <row r="6002" spans="2:23" s="52" customFormat="1" ht="13" x14ac:dyDescent="0.3">
      <c r="B6002" s="53" t="s">
        <v>2848</v>
      </c>
      <c r="C6002" s="53" t="s">
        <v>202</v>
      </c>
      <c r="D6002" s="53" t="s">
        <v>4313</v>
      </c>
      <c r="E6002" s="53">
        <v>41.288539999999998</v>
      </c>
      <c r="F6002" s="53">
        <v>-4.3266939999999998</v>
      </c>
      <c r="G6002" s="54">
        <v>805</v>
      </c>
      <c r="H6002" s="53">
        <v>720</v>
      </c>
      <c r="I6002" s="53">
        <v>363</v>
      </c>
      <c r="J6002" s="53">
        <v>357</v>
      </c>
      <c r="K6002" s="52">
        <v>1013</v>
      </c>
      <c r="L6002" s="52">
        <v>-208</v>
      </c>
      <c r="M6002" s="55">
        <v>2</v>
      </c>
      <c r="N6002" s="61" t="s">
        <v>16</v>
      </c>
      <c r="P6002" s="66"/>
      <c r="Q6002" s="53"/>
      <c r="R6002" s="53"/>
      <c r="S6002" s="53"/>
      <c r="T6002" s="53"/>
      <c r="U6002" s="53"/>
      <c r="V6002" s="53"/>
      <c r="W6002" s="53"/>
    </row>
    <row r="6003" spans="2:23" s="52" customFormat="1" ht="13" x14ac:dyDescent="0.3">
      <c r="B6003" s="53" t="s">
        <v>2848</v>
      </c>
      <c r="C6003" s="53" t="s">
        <v>202</v>
      </c>
      <c r="D6003" s="53" t="s">
        <v>4314</v>
      </c>
      <c r="E6003" s="53">
        <v>41.37238</v>
      </c>
      <c r="F6003" s="53">
        <v>-3.6135470000000001</v>
      </c>
      <c r="G6003" s="54">
        <v>1012.895</v>
      </c>
      <c r="H6003" s="53">
        <v>182</v>
      </c>
      <c r="I6003" s="53">
        <v>104</v>
      </c>
      <c r="J6003" s="53">
        <v>78</v>
      </c>
      <c r="K6003" s="52">
        <v>1013</v>
      </c>
      <c r="L6003" s="52">
        <v>-0.10500000000001819</v>
      </c>
      <c r="M6003" s="55">
        <v>2</v>
      </c>
      <c r="N6003" s="61" t="s">
        <v>16</v>
      </c>
      <c r="P6003" s="66"/>
      <c r="Q6003" s="53"/>
      <c r="R6003" s="53"/>
      <c r="S6003" s="53"/>
      <c r="T6003" s="53"/>
      <c r="U6003" s="53"/>
      <c r="V6003" s="53"/>
      <c r="W6003" s="53"/>
    </row>
    <row r="6004" spans="2:23" s="52" customFormat="1" ht="13" x14ac:dyDescent="0.3">
      <c r="B6004" s="53" t="s">
        <v>2848</v>
      </c>
      <c r="C6004" s="53" t="s">
        <v>202</v>
      </c>
      <c r="D6004" s="53" t="s">
        <v>4315</v>
      </c>
      <c r="E6004" s="53">
        <v>41.510779999999997</v>
      </c>
      <c r="F6004" s="53">
        <v>-3.7047750000000002</v>
      </c>
      <c r="G6004" s="54">
        <v>993.71159999999998</v>
      </c>
      <c r="H6004" s="53">
        <v>73</v>
      </c>
      <c r="I6004" s="53">
        <v>40</v>
      </c>
      <c r="J6004" s="53">
        <v>33</v>
      </c>
      <c r="K6004" s="52">
        <v>1013</v>
      </c>
      <c r="L6004" s="52">
        <v>-19.288400000000024</v>
      </c>
      <c r="M6004" s="55">
        <v>2</v>
      </c>
      <c r="N6004" s="61" t="s">
        <v>16</v>
      </c>
      <c r="P6004" s="66"/>
      <c r="Q6004" s="53"/>
      <c r="R6004" s="53"/>
      <c r="S6004" s="53"/>
      <c r="T6004" s="53"/>
      <c r="U6004" s="53"/>
      <c r="V6004" s="53"/>
      <c r="W6004" s="53"/>
    </row>
    <row r="6005" spans="2:23" s="52" customFormat="1" ht="13" x14ac:dyDescent="0.3">
      <c r="B6005" s="53" t="s">
        <v>2848</v>
      </c>
      <c r="C6005" s="53" t="s">
        <v>202</v>
      </c>
      <c r="D6005" s="53" t="s">
        <v>4316</v>
      </c>
      <c r="E6005" s="53">
        <v>41.345260000000003</v>
      </c>
      <c r="F6005" s="53">
        <v>-4.1214950000000004</v>
      </c>
      <c r="G6005" s="54">
        <v>893.85550000000001</v>
      </c>
      <c r="H6005" s="53">
        <v>348</v>
      </c>
      <c r="I6005" s="53">
        <v>188</v>
      </c>
      <c r="J6005" s="53">
        <v>160</v>
      </c>
      <c r="K6005" s="52">
        <v>1013</v>
      </c>
      <c r="L6005" s="52">
        <v>-119.14449999999999</v>
      </c>
      <c r="M6005" s="55">
        <v>2</v>
      </c>
      <c r="N6005" s="61" t="s">
        <v>16</v>
      </c>
      <c r="P6005" s="66"/>
      <c r="Q6005" s="53"/>
      <c r="R6005" s="53"/>
      <c r="S6005" s="53"/>
      <c r="T6005" s="53"/>
      <c r="U6005" s="53"/>
      <c r="V6005" s="53"/>
      <c r="W6005" s="53"/>
    </row>
    <row r="6006" spans="2:23" s="52" customFormat="1" ht="13" x14ac:dyDescent="0.3">
      <c r="B6006" s="53" t="s">
        <v>2848</v>
      </c>
      <c r="C6006" s="53" t="s">
        <v>202</v>
      </c>
      <c r="D6006" s="53" t="s">
        <v>4317</v>
      </c>
      <c r="E6006" s="53">
        <v>40.982149999999997</v>
      </c>
      <c r="F6006" s="53">
        <v>-4.203881</v>
      </c>
      <c r="G6006" s="54">
        <v>880.4162</v>
      </c>
      <c r="H6006" s="53">
        <v>993</v>
      </c>
      <c r="I6006" s="53">
        <v>512</v>
      </c>
      <c r="J6006" s="53">
        <v>481</v>
      </c>
      <c r="K6006" s="52">
        <v>1013</v>
      </c>
      <c r="L6006" s="52">
        <v>-132.5838</v>
      </c>
      <c r="M6006" s="55">
        <v>2</v>
      </c>
      <c r="N6006" s="61" t="s">
        <v>16</v>
      </c>
      <c r="P6006" s="66"/>
      <c r="Q6006" s="53"/>
      <c r="R6006" s="53"/>
      <c r="S6006" s="53"/>
      <c r="T6006" s="53"/>
      <c r="U6006" s="53"/>
      <c r="V6006" s="53"/>
      <c r="W6006" s="53"/>
    </row>
    <row r="6007" spans="2:23" s="52" customFormat="1" ht="13" x14ac:dyDescent="0.3">
      <c r="B6007" s="53" t="s">
        <v>2848</v>
      </c>
      <c r="C6007" s="53" t="s">
        <v>202</v>
      </c>
      <c r="D6007" s="53" t="s">
        <v>4318</v>
      </c>
      <c r="E6007" s="53">
        <v>41.0092</v>
      </c>
      <c r="F6007" s="53">
        <v>-4.2191270000000003</v>
      </c>
      <c r="G6007" s="54">
        <v>874.03679999999997</v>
      </c>
      <c r="H6007" s="53">
        <v>165</v>
      </c>
      <c r="I6007" s="53">
        <v>92</v>
      </c>
      <c r="J6007" s="53">
        <v>73</v>
      </c>
      <c r="K6007" s="52">
        <v>1013</v>
      </c>
      <c r="L6007" s="52">
        <v>-138.96320000000003</v>
      </c>
      <c r="M6007" s="55">
        <v>2</v>
      </c>
      <c r="N6007" s="61" t="s">
        <v>16</v>
      </c>
      <c r="P6007" s="66"/>
      <c r="Q6007" s="53"/>
      <c r="R6007" s="53"/>
      <c r="S6007" s="53"/>
      <c r="T6007" s="53"/>
      <c r="U6007" s="53"/>
      <c r="V6007" s="53"/>
      <c r="W6007" s="53"/>
    </row>
    <row r="6008" spans="2:23" s="52" customFormat="1" ht="13" x14ac:dyDescent="0.3">
      <c r="B6008" s="53" t="s">
        <v>2848</v>
      </c>
      <c r="C6008" s="53" t="s">
        <v>202</v>
      </c>
      <c r="D6008" s="53" t="s">
        <v>4319</v>
      </c>
      <c r="E6008" s="53">
        <v>40.799999999999997</v>
      </c>
      <c r="F6008" s="53">
        <v>-4.3801329999999998</v>
      </c>
      <c r="G6008" s="54">
        <v>1002.227</v>
      </c>
      <c r="H6008" s="53">
        <v>313</v>
      </c>
      <c r="I6008" s="53">
        <v>163</v>
      </c>
      <c r="J6008" s="53">
        <v>150</v>
      </c>
      <c r="K6008" s="52">
        <v>1013</v>
      </c>
      <c r="L6008" s="52">
        <v>-10.773000000000025</v>
      </c>
      <c r="M6008" s="55">
        <v>2</v>
      </c>
      <c r="N6008" s="61" t="s">
        <v>16</v>
      </c>
      <c r="P6008" s="66"/>
      <c r="Q6008" s="53"/>
      <c r="R6008" s="53"/>
      <c r="S6008" s="53"/>
      <c r="T6008" s="53"/>
      <c r="U6008" s="53"/>
      <c r="V6008" s="53"/>
      <c r="W6008" s="53"/>
    </row>
    <row r="6009" spans="2:23" s="52" customFormat="1" ht="13" x14ac:dyDescent="0.3">
      <c r="B6009" s="53" t="s">
        <v>2848</v>
      </c>
      <c r="C6009" s="53" t="s">
        <v>202</v>
      </c>
      <c r="D6009" s="53" t="s">
        <v>4320</v>
      </c>
      <c r="E6009" s="53">
        <v>40.945529999999998</v>
      </c>
      <c r="F6009" s="53">
        <v>-4.309361</v>
      </c>
      <c r="G6009" s="54">
        <v>916.30700000000002</v>
      </c>
      <c r="H6009" s="53">
        <v>78</v>
      </c>
      <c r="I6009" s="53">
        <v>45</v>
      </c>
      <c r="J6009" s="53">
        <v>33</v>
      </c>
      <c r="K6009" s="52">
        <v>1013</v>
      </c>
      <c r="L6009" s="52">
        <v>-96.692999999999984</v>
      </c>
      <c r="M6009" s="55">
        <v>2</v>
      </c>
      <c r="N6009" s="61" t="s">
        <v>16</v>
      </c>
      <c r="P6009" s="66"/>
      <c r="Q6009" s="53"/>
      <c r="R6009" s="53"/>
      <c r="S6009" s="53"/>
      <c r="T6009" s="53"/>
      <c r="U6009" s="53"/>
      <c r="V6009" s="53"/>
      <c r="W6009" s="53"/>
    </row>
    <row r="6010" spans="2:23" s="52" customFormat="1" ht="13" x14ac:dyDescent="0.3">
      <c r="B6010" s="53" t="s">
        <v>2848</v>
      </c>
      <c r="C6010" s="53" t="s">
        <v>202</v>
      </c>
      <c r="D6010" s="53" t="s">
        <v>4321</v>
      </c>
      <c r="E6010" s="53">
        <v>41.030760000000001</v>
      </c>
      <c r="F6010" s="53">
        <v>-4.5194939999999999</v>
      </c>
      <c r="G6010" s="54">
        <v>853.62099999999998</v>
      </c>
      <c r="H6010" s="53">
        <v>265</v>
      </c>
      <c r="I6010" s="53">
        <v>133</v>
      </c>
      <c r="J6010" s="53">
        <v>132</v>
      </c>
      <c r="K6010" s="52">
        <v>1013</v>
      </c>
      <c r="L6010" s="52">
        <v>-159.37900000000002</v>
      </c>
      <c r="M6010" s="55">
        <v>2</v>
      </c>
      <c r="N6010" s="61" t="s">
        <v>16</v>
      </c>
      <c r="P6010" s="66"/>
      <c r="Q6010" s="53"/>
      <c r="R6010" s="53"/>
      <c r="S6010" s="53"/>
      <c r="T6010" s="53"/>
      <c r="U6010" s="53"/>
      <c r="V6010" s="53"/>
      <c r="W6010" s="53"/>
    </row>
    <row r="6011" spans="2:23" s="52" customFormat="1" ht="13" x14ac:dyDescent="0.3">
      <c r="B6011" s="53" t="s">
        <v>2848</v>
      </c>
      <c r="C6011" s="53" t="s">
        <v>202</v>
      </c>
      <c r="D6011" s="53" t="s">
        <v>4322</v>
      </c>
      <c r="E6011" s="53">
        <v>40.843760000000003</v>
      </c>
      <c r="F6011" s="53">
        <v>-4.5183330000000002</v>
      </c>
      <c r="G6011" s="54">
        <v>1063.336</v>
      </c>
      <c r="H6011" s="53">
        <v>150</v>
      </c>
      <c r="I6011" s="53">
        <v>78</v>
      </c>
      <c r="J6011" s="53">
        <v>72</v>
      </c>
      <c r="K6011" s="52">
        <v>1013</v>
      </c>
      <c r="L6011" s="52">
        <v>50.336000000000013</v>
      </c>
      <c r="M6011" s="55">
        <v>2</v>
      </c>
      <c r="N6011" s="61" t="s">
        <v>16</v>
      </c>
      <c r="P6011" s="66"/>
      <c r="Q6011" s="53"/>
      <c r="R6011" s="53"/>
      <c r="S6011" s="53"/>
      <c r="T6011" s="53"/>
      <c r="U6011" s="53"/>
      <c r="V6011" s="53"/>
      <c r="W6011" s="53"/>
    </row>
    <row r="6012" spans="2:23" s="52" customFormat="1" ht="13" x14ac:dyDescent="0.3">
      <c r="B6012" s="53" t="s">
        <v>2848</v>
      </c>
      <c r="C6012" s="53" t="s">
        <v>202</v>
      </c>
      <c r="D6012" s="53" t="s">
        <v>4323</v>
      </c>
      <c r="E6012" s="53">
        <v>41.49474</v>
      </c>
      <c r="F6012" s="53">
        <v>-4.0285979999999997</v>
      </c>
      <c r="G6012" s="54">
        <v>801.96669999999995</v>
      </c>
      <c r="H6012" s="53">
        <v>129</v>
      </c>
      <c r="I6012" s="53">
        <v>75</v>
      </c>
      <c r="J6012" s="53">
        <v>54</v>
      </c>
      <c r="K6012" s="52">
        <v>1013</v>
      </c>
      <c r="L6012" s="52">
        <v>-211.03330000000005</v>
      </c>
      <c r="M6012" s="55">
        <v>2</v>
      </c>
      <c r="N6012" s="61" t="s">
        <v>16</v>
      </c>
      <c r="P6012" s="66"/>
      <c r="Q6012" s="53"/>
      <c r="R6012" s="53"/>
      <c r="S6012" s="53"/>
      <c r="T6012" s="53"/>
      <c r="U6012" s="53"/>
      <c r="V6012" s="53"/>
      <c r="W6012" s="53"/>
    </row>
    <row r="6013" spans="2:23" s="52" customFormat="1" ht="13" x14ac:dyDescent="0.3">
      <c r="B6013" s="53" t="s">
        <v>2848</v>
      </c>
      <c r="C6013" s="53" t="s">
        <v>202</v>
      </c>
      <c r="D6013" s="53" t="s">
        <v>4324</v>
      </c>
      <c r="E6013" s="53">
        <v>41.449100000000001</v>
      </c>
      <c r="F6013" s="53">
        <v>-3.4248379999999998</v>
      </c>
      <c r="G6013" s="54">
        <v>947.90210000000002</v>
      </c>
      <c r="H6013" s="53">
        <v>100</v>
      </c>
      <c r="I6013" s="53">
        <v>54</v>
      </c>
      <c r="J6013" s="53">
        <v>46</v>
      </c>
      <c r="K6013" s="52">
        <v>1013</v>
      </c>
      <c r="L6013" s="52">
        <v>-65.097899999999981</v>
      </c>
      <c r="M6013" s="55">
        <v>2</v>
      </c>
      <c r="N6013" s="61" t="s">
        <v>16</v>
      </c>
      <c r="P6013" s="66"/>
      <c r="Q6013" s="53"/>
      <c r="R6013" s="53"/>
      <c r="S6013" s="53"/>
      <c r="T6013" s="53"/>
      <c r="U6013" s="53"/>
      <c r="V6013" s="53"/>
      <c r="W6013" s="53"/>
    </row>
    <row r="6014" spans="2:23" s="52" customFormat="1" ht="13" x14ac:dyDescent="0.3">
      <c r="B6014" s="53" t="s">
        <v>2848</v>
      </c>
      <c r="C6014" s="53" t="s">
        <v>202</v>
      </c>
      <c r="D6014" s="53" t="s">
        <v>4325</v>
      </c>
      <c r="E6014" s="53">
        <v>41.297280000000001</v>
      </c>
      <c r="F6014" s="53">
        <v>-4.107011</v>
      </c>
      <c r="G6014" s="54">
        <v>902.90589999999997</v>
      </c>
      <c r="H6014" s="53">
        <v>460</v>
      </c>
      <c r="I6014" s="53">
        <v>239</v>
      </c>
      <c r="J6014" s="53">
        <v>221</v>
      </c>
      <c r="K6014" s="52">
        <v>1013</v>
      </c>
      <c r="L6014" s="52">
        <v>-110.09410000000003</v>
      </c>
      <c r="M6014" s="55">
        <v>2</v>
      </c>
      <c r="N6014" s="61" t="s">
        <v>16</v>
      </c>
      <c r="P6014" s="66"/>
      <c r="Q6014" s="53"/>
      <c r="R6014" s="53"/>
      <c r="S6014" s="53"/>
      <c r="T6014" s="53"/>
      <c r="U6014" s="53"/>
      <c r="V6014" s="53"/>
      <c r="W6014" s="53"/>
    </row>
    <row r="6015" spans="2:23" s="52" customFormat="1" ht="13" x14ac:dyDescent="0.3">
      <c r="B6015" s="53" t="s">
        <v>2848</v>
      </c>
      <c r="C6015" s="53" t="s">
        <v>202</v>
      </c>
      <c r="D6015" s="53" t="s">
        <v>4326</v>
      </c>
      <c r="E6015" s="53">
        <v>40.878590000000003</v>
      </c>
      <c r="F6015" s="53">
        <v>-4.3459130000000004</v>
      </c>
      <c r="G6015" s="54">
        <v>966.71550000000002</v>
      </c>
      <c r="H6015" s="53">
        <v>88</v>
      </c>
      <c r="I6015" s="53">
        <v>41</v>
      </c>
      <c r="J6015" s="53">
        <v>47</v>
      </c>
      <c r="K6015" s="52">
        <v>1013</v>
      </c>
      <c r="L6015" s="52">
        <v>-46.28449999999998</v>
      </c>
      <c r="M6015" s="55">
        <v>2</v>
      </c>
      <c r="N6015" s="61" t="s">
        <v>16</v>
      </c>
      <c r="P6015" s="66"/>
      <c r="Q6015" s="53"/>
      <c r="R6015" s="53"/>
      <c r="S6015" s="53"/>
      <c r="T6015" s="53"/>
      <c r="U6015" s="53"/>
      <c r="V6015" s="53"/>
      <c r="W6015" s="53"/>
    </row>
    <row r="6016" spans="2:23" s="52" customFormat="1" ht="13" x14ac:dyDescent="0.3">
      <c r="B6016" s="53" t="s">
        <v>2848</v>
      </c>
      <c r="C6016" s="53" t="s">
        <v>202</v>
      </c>
      <c r="D6016" s="53" t="s">
        <v>4327</v>
      </c>
      <c r="E6016" s="53">
        <v>40.968699999999998</v>
      </c>
      <c r="F6016" s="53">
        <v>-4.1032919999999997</v>
      </c>
      <c r="G6016" s="54">
        <v>1065.97</v>
      </c>
      <c r="H6016" s="53">
        <v>3269</v>
      </c>
      <c r="I6016" s="53">
        <v>1698</v>
      </c>
      <c r="J6016" s="53">
        <v>1571</v>
      </c>
      <c r="K6016" s="52">
        <v>1013</v>
      </c>
      <c r="L6016" s="52">
        <v>52.970000000000027</v>
      </c>
      <c r="M6016" s="55">
        <v>2</v>
      </c>
      <c r="N6016" s="61" t="s">
        <v>16</v>
      </c>
      <c r="P6016" s="66"/>
      <c r="Q6016" s="53"/>
      <c r="R6016" s="53"/>
      <c r="S6016" s="53"/>
      <c r="T6016" s="53"/>
      <c r="U6016" s="53"/>
      <c r="V6016" s="53"/>
      <c r="W6016" s="53"/>
    </row>
    <row r="6017" spans="2:23" s="52" customFormat="1" ht="13" x14ac:dyDescent="0.3">
      <c r="B6017" s="53" t="s">
        <v>2848</v>
      </c>
      <c r="C6017" s="53" t="s">
        <v>202</v>
      </c>
      <c r="D6017" s="53" t="s">
        <v>4328</v>
      </c>
      <c r="E6017" s="53">
        <v>40.854759999999999</v>
      </c>
      <c r="F6017" s="53">
        <v>-4.1646200000000002</v>
      </c>
      <c r="G6017" s="54">
        <v>1083.328</v>
      </c>
      <c r="H6017" s="53">
        <v>534</v>
      </c>
      <c r="I6017" s="53">
        <v>285</v>
      </c>
      <c r="J6017" s="53">
        <v>249</v>
      </c>
      <c r="K6017" s="52">
        <v>1013</v>
      </c>
      <c r="L6017" s="52">
        <v>70.327999999999975</v>
      </c>
      <c r="M6017" s="55">
        <v>2</v>
      </c>
      <c r="N6017" s="61" t="s">
        <v>16</v>
      </c>
      <c r="P6017" s="66"/>
      <c r="Q6017" s="53"/>
      <c r="R6017" s="53"/>
      <c r="S6017" s="53"/>
      <c r="T6017" s="53"/>
      <c r="U6017" s="53"/>
      <c r="V6017" s="53"/>
      <c r="W6017" s="53"/>
    </row>
    <row r="6018" spans="2:23" s="52" customFormat="1" ht="13" x14ac:dyDescent="0.3">
      <c r="B6018" s="53" t="s">
        <v>2848</v>
      </c>
      <c r="C6018" s="53" t="s">
        <v>202</v>
      </c>
      <c r="D6018" s="53" t="s">
        <v>4329</v>
      </c>
      <c r="E6018" s="53">
        <v>41.487110000000001</v>
      </c>
      <c r="F6018" s="53">
        <v>-3.5215740000000002</v>
      </c>
      <c r="G6018" s="54">
        <v>948.99680000000001</v>
      </c>
      <c r="H6018" s="53">
        <v>164</v>
      </c>
      <c r="I6018" s="53">
        <v>94</v>
      </c>
      <c r="J6018" s="53">
        <v>70</v>
      </c>
      <c r="K6018" s="52">
        <v>1013</v>
      </c>
      <c r="L6018" s="52">
        <v>-64.003199999999993</v>
      </c>
      <c r="M6018" s="55">
        <v>2</v>
      </c>
      <c r="N6018" s="61" t="s">
        <v>16</v>
      </c>
      <c r="P6018" s="66"/>
      <c r="Q6018" s="53"/>
      <c r="R6018" s="53"/>
      <c r="S6018" s="53"/>
      <c r="T6018" s="53"/>
      <c r="U6018" s="53"/>
      <c r="V6018" s="53"/>
      <c r="W6018" s="53"/>
    </row>
    <row r="6019" spans="2:23" s="52" customFormat="1" ht="13" x14ac:dyDescent="0.3">
      <c r="B6019" s="53" t="s">
        <v>2848</v>
      </c>
      <c r="C6019" s="53" t="s">
        <v>202</v>
      </c>
      <c r="D6019" s="53" t="s">
        <v>4330</v>
      </c>
      <c r="E6019" s="53">
        <v>40.961489999999998</v>
      </c>
      <c r="F6019" s="53">
        <v>-4.3390890000000004</v>
      </c>
      <c r="G6019" s="54">
        <v>912.37660000000005</v>
      </c>
      <c r="H6019" s="53">
        <v>132</v>
      </c>
      <c r="I6019" s="53">
        <v>77</v>
      </c>
      <c r="J6019" s="53">
        <v>55</v>
      </c>
      <c r="K6019" s="52">
        <v>1013</v>
      </c>
      <c r="L6019" s="52">
        <v>-100.62339999999995</v>
      </c>
      <c r="M6019" s="55">
        <v>2</v>
      </c>
      <c r="N6019" s="61" t="s">
        <v>16</v>
      </c>
      <c r="P6019" s="66"/>
      <c r="Q6019" s="53"/>
      <c r="R6019" s="53"/>
      <c r="S6019" s="53"/>
      <c r="T6019" s="53"/>
      <c r="U6019" s="53"/>
      <c r="V6019" s="53"/>
      <c r="W6019" s="53"/>
    </row>
    <row r="6020" spans="2:23" s="52" customFormat="1" ht="13" x14ac:dyDescent="0.3">
      <c r="B6020" s="53" t="s">
        <v>2848</v>
      </c>
      <c r="C6020" s="53" t="s">
        <v>202</v>
      </c>
      <c r="D6020" s="53" t="s">
        <v>4331</v>
      </c>
      <c r="E6020" s="53">
        <v>40.978140000000003</v>
      </c>
      <c r="F6020" s="53">
        <v>-4.3658479999999997</v>
      </c>
      <c r="G6020" s="54">
        <v>909.94140000000004</v>
      </c>
      <c r="H6020" s="53">
        <v>57</v>
      </c>
      <c r="I6020" s="53">
        <v>31</v>
      </c>
      <c r="J6020" s="53">
        <v>26</v>
      </c>
      <c r="K6020" s="52">
        <v>1013</v>
      </c>
      <c r="L6020" s="52">
        <v>-103.05859999999996</v>
      </c>
      <c r="M6020" s="55">
        <v>2</v>
      </c>
      <c r="N6020" s="61" t="s">
        <v>16</v>
      </c>
      <c r="P6020" s="66"/>
      <c r="Q6020" s="53"/>
      <c r="R6020" s="53"/>
      <c r="S6020" s="53"/>
      <c r="T6020" s="53"/>
      <c r="U6020" s="53"/>
      <c r="V6020" s="53"/>
      <c r="W6020" s="53"/>
    </row>
    <row r="6021" spans="2:23" s="52" customFormat="1" ht="13" x14ac:dyDescent="0.3">
      <c r="B6021" s="53" t="s">
        <v>2848</v>
      </c>
      <c r="C6021" s="53" t="s">
        <v>202</v>
      </c>
      <c r="D6021" s="53" t="s">
        <v>4332</v>
      </c>
      <c r="E6021" s="53">
        <v>40.951680000000003</v>
      </c>
      <c r="F6021" s="53">
        <v>-4.2736169999999998</v>
      </c>
      <c r="G6021" s="54">
        <v>916.22609999999997</v>
      </c>
      <c r="H6021" s="53">
        <v>266</v>
      </c>
      <c r="I6021" s="53">
        <v>149</v>
      </c>
      <c r="J6021" s="53">
        <v>117</v>
      </c>
      <c r="K6021" s="52">
        <v>1013</v>
      </c>
      <c r="L6021" s="52">
        <v>-96.773900000000026</v>
      </c>
      <c r="M6021" s="55">
        <v>2</v>
      </c>
      <c r="N6021" s="61" t="s">
        <v>16</v>
      </c>
      <c r="P6021" s="66"/>
      <c r="Q6021" s="53"/>
      <c r="R6021" s="53"/>
      <c r="S6021" s="53"/>
      <c r="T6021" s="53"/>
      <c r="U6021" s="53"/>
      <c r="V6021" s="53"/>
      <c r="W6021" s="53"/>
    </row>
    <row r="6022" spans="2:23" s="52" customFormat="1" ht="13" x14ac:dyDescent="0.3">
      <c r="B6022" s="53" t="s">
        <v>2848</v>
      </c>
      <c r="C6022" s="53" t="s">
        <v>202</v>
      </c>
      <c r="D6022" s="53" t="s">
        <v>4333</v>
      </c>
      <c r="E6022" s="53">
        <v>41.065390000000001</v>
      </c>
      <c r="F6022" s="53">
        <v>-4.6873199999999997</v>
      </c>
      <c r="G6022" s="54">
        <v>835.07709999999997</v>
      </c>
      <c r="H6022" s="53">
        <v>197</v>
      </c>
      <c r="I6022" s="53">
        <v>106</v>
      </c>
      <c r="J6022" s="53">
        <v>91</v>
      </c>
      <c r="K6022" s="52">
        <v>1013</v>
      </c>
      <c r="L6022" s="52">
        <v>-177.92290000000003</v>
      </c>
      <c r="M6022" s="55">
        <v>2</v>
      </c>
      <c r="N6022" s="61" t="s">
        <v>16</v>
      </c>
      <c r="P6022" s="66"/>
      <c r="Q6022" s="53"/>
      <c r="R6022" s="53"/>
      <c r="S6022" s="53"/>
      <c r="T6022" s="53"/>
      <c r="U6022" s="53"/>
      <c r="V6022" s="53"/>
      <c r="W6022" s="53"/>
    </row>
    <row r="6023" spans="2:23" s="52" customFormat="1" ht="13" x14ac:dyDescent="0.3">
      <c r="B6023" s="53" t="s">
        <v>2848</v>
      </c>
      <c r="C6023" s="53" t="s">
        <v>202</v>
      </c>
      <c r="D6023" s="53" t="s">
        <v>4334</v>
      </c>
      <c r="E6023" s="53">
        <v>40.994660000000003</v>
      </c>
      <c r="F6023" s="53">
        <v>-4.5970040000000001</v>
      </c>
      <c r="G6023" s="54">
        <v>895.89779999999996</v>
      </c>
      <c r="H6023" s="53">
        <v>373</v>
      </c>
      <c r="I6023" s="53">
        <v>180</v>
      </c>
      <c r="J6023" s="53">
        <v>193</v>
      </c>
      <c r="K6023" s="52">
        <v>1013</v>
      </c>
      <c r="L6023" s="52">
        <v>-117.10220000000004</v>
      </c>
      <c r="M6023" s="55">
        <v>2</v>
      </c>
      <c r="N6023" s="61" t="s">
        <v>16</v>
      </c>
      <c r="P6023" s="66"/>
      <c r="Q6023" s="53"/>
      <c r="R6023" s="53"/>
      <c r="S6023" s="53"/>
      <c r="T6023" s="53"/>
      <c r="U6023" s="53"/>
      <c r="V6023" s="53"/>
      <c r="W6023" s="53"/>
    </row>
    <row r="6024" spans="2:23" s="52" customFormat="1" ht="13" x14ac:dyDescent="0.3">
      <c r="B6024" s="53" t="s">
        <v>2848</v>
      </c>
      <c r="C6024" s="53" t="s">
        <v>202</v>
      </c>
      <c r="D6024" s="53" t="s">
        <v>4335</v>
      </c>
      <c r="E6024" s="53">
        <v>40.89658</v>
      </c>
      <c r="F6024" s="53">
        <v>-4.3838900000000001</v>
      </c>
      <c r="G6024" s="54">
        <v>958.08199999999999</v>
      </c>
      <c r="H6024" s="53">
        <v>634</v>
      </c>
      <c r="I6024" s="53">
        <v>341</v>
      </c>
      <c r="J6024" s="53">
        <v>293</v>
      </c>
      <c r="K6024" s="52">
        <v>1013</v>
      </c>
      <c r="L6024" s="52">
        <v>-54.918000000000006</v>
      </c>
      <c r="M6024" s="55">
        <v>2</v>
      </c>
      <c r="N6024" s="61" t="s">
        <v>16</v>
      </c>
      <c r="P6024" s="66"/>
      <c r="Q6024" s="53"/>
      <c r="R6024" s="53"/>
      <c r="S6024" s="53"/>
      <c r="T6024" s="53"/>
      <c r="U6024" s="53"/>
      <c r="V6024" s="53"/>
      <c r="W6024" s="53"/>
    </row>
    <row r="6025" spans="2:23" s="52" customFormat="1" ht="13" x14ac:dyDescent="0.3">
      <c r="B6025" s="53" t="s">
        <v>2848</v>
      </c>
      <c r="C6025" s="53" t="s">
        <v>202</v>
      </c>
      <c r="D6025" s="53" t="s">
        <v>4336</v>
      </c>
      <c r="E6025" s="53">
        <v>41.3977</v>
      </c>
      <c r="F6025" s="53">
        <v>-4.4721080000000004</v>
      </c>
      <c r="G6025" s="54">
        <v>753</v>
      </c>
      <c r="H6025" s="53">
        <v>303</v>
      </c>
      <c r="I6025" s="53">
        <v>165</v>
      </c>
      <c r="J6025" s="53">
        <v>138</v>
      </c>
      <c r="K6025" s="52">
        <v>1013</v>
      </c>
      <c r="L6025" s="52">
        <v>-260</v>
      </c>
      <c r="M6025" s="55">
        <v>2</v>
      </c>
      <c r="N6025" s="61" t="s">
        <v>16</v>
      </c>
      <c r="P6025" s="66"/>
      <c r="Q6025" s="53"/>
      <c r="R6025" s="53"/>
      <c r="S6025" s="53"/>
      <c r="T6025" s="53"/>
      <c r="U6025" s="53"/>
      <c r="V6025" s="53"/>
      <c r="W6025" s="53"/>
    </row>
    <row r="6026" spans="2:23" s="52" customFormat="1" ht="13" x14ac:dyDescent="0.3">
      <c r="B6026" s="53" t="s">
        <v>2848</v>
      </c>
      <c r="C6026" s="53" t="s">
        <v>202</v>
      </c>
      <c r="D6026" s="53" t="s">
        <v>4337</v>
      </c>
      <c r="E6026" s="53">
        <v>41.095010000000002</v>
      </c>
      <c r="F6026" s="53">
        <v>-3.7564700000000002</v>
      </c>
      <c r="G6026" s="54">
        <v>1157.6780000000001</v>
      </c>
      <c r="H6026" s="53">
        <v>254</v>
      </c>
      <c r="I6026" s="53">
        <v>128</v>
      </c>
      <c r="J6026" s="53">
        <v>126</v>
      </c>
      <c r="K6026" s="52">
        <v>1013</v>
      </c>
      <c r="L6026" s="52">
        <v>144.67800000000011</v>
      </c>
      <c r="M6026" s="55">
        <v>2</v>
      </c>
      <c r="N6026" s="61" t="s">
        <v>16</v>
      </c>
      <c r="P6026" s="66"/>
      <c r="Q6026" s="53"/>
      <c r="R6026" s="53"/>
      <c r="S6026" s="53"/>
      <c r="T6026" s="53"/>
      <c r="U6026" s="53"/>
      <c r="V6026" s="53"/>
      <c r="W6026" s="53"/>
    </row>
    <row r="6027" spans="2:23" s="52" customFormat="1" ht="13" x14ac:dyDescent="0.3">
      <c r="B6027" s="53" t="s">
        <v>2848</v>
      </c>
      <c r="C6027" s="53" t="s">
        <v>202</v>
      </c>
      <c r="D6027" s="53" t="s">
        <v>4338</v>
      </c>
      <c r="E6027" s="53">
        <v>41.191160000000004</v>
      </c>
      <c r="F6027" s="53">
        <v>-3.7955130000000001</v>
      </c>
      <c r="G6027" s="54">
        <v>1084.4590000000001</v>
      </c>
      <c r="H6027" s="53">
        <v>104</v>
      </c>
      <c r="I6027" s="53">
        <v>58</v>
      </c>
      <c r="J6027" s="53">
        <v>46</v>
      </c>
      <c r="K6027" s="52">
        <v>1013</v>
      </c>
      <c r="L6027" s="52">
        <v>71.45900000000006</v>
      </c>
      <c r="M6027" s="55">
        <v>2</v>
      </c>
      <c r="N6027" s="61" t="s">
        <v>16</v>
      </c>
      <c r="P6027" s="66"/>
      <c r="Q6027" s="53"/>
      <c r="R6027" s="53"/>
      <c r="S6027" s="53"/>
      <c r="T6027" s="53"/>
      <c r="U6027" s="53"/>
      <c r="V6027" s="53"/>
      <c r="W6027" s="53"/>
    </row>
    <row r="6028" spans="2:23" s="52" customFormat="1" ht="13" x14ac:dyDescent="0.3">
      <c r="B6028" s="53" t="s">
        <v>2848</v>
      </c>
      <c r="C6028" s="53" t="s">
        <v>202</v>
      </c>
      <c r="D6028" s="53" t="s">
        <v>4339</v>
      </c>
      <c r="E6028" s="53">
        <v>41.051760000000002</v>
      </c>
      <c r="F6028" s="53">
        <v>-4.4699010000000001</v>
      </c>
      <c r="G6028" s="54">
        <v>859.24450000000002</v>
      </c>
      <c r="H6028" s="53">
        <v>104</v>
      </c>
      <c r="I6028" s="53">
        <v>55</v>
      </c>
      <c r="J6028" s="53">
        <v>49</v>
      </c>
      <c r="K6028" s="52">
        <v>1013</v>
      </c>
      <c r="L6028" s="52">
        <v>-153.75549999999998</v>
      </c>
      <c r="M6028" s="55">
        <v>2</v>
      </c>
      <c r="N6028" s="61" t="s">
        <v>16</v>
      </c>
      <c r="P6028" s="66"/>
      <c r="Q6028" s="53"/>
      <c r="R6028" s="53"/>
      <c r="S6028" s="53"/>
      <c r="T6028" s="53"/>
      <c r="U6028" s="53"/>
      <c r="V6028" s="53"/>
      <c r="W6028" s="53"/>
    </row>
    <row r="6029" spans="2:23" s="52" customFormat="1" ht="13" x14ac:dyDescent="0.3">
      <c r="B6029" s="53" t="s">
        <v>2848</v>
      </c>
      <c r="C6029" s="53" t="s">
        <v>202</v>
      </c>
      <c r="D6029" s="53" t="s">
        <v>4340</v>
      </c>
      <c r="E6029" s="53">
        <v>41.449800000000003</v>
      </c>
      <c r="F6029" s="53">
        <v>-4.0952190000000002</v>
      </c>
      <c r="G6029" s="54">
        <v>866.36099999999999</v>
      </c>
      <c r="H6029" s="53">
        <v>48</v>
      </c>
      <c r="I6029" s="53">
        <v>24</v>
      </c>
      <c r="J6029" s="53">
        <v>24</v>
      </c>
      <c r="K6029" s="52">
        <v>1013</v>
      </c>
      <c r="L6029" s="52">
        <v>-146.63900000000001</v>
      </c>
      <c r="M6029" s="55">
        <v>2</v>
      </c>
      <c r="N6029" s="61" t="s">
        <v>16</v>
      </c>
      <c r="P6029" s="66"/>
      <c r="Q6029" s="53"/>
      <c r="R6029" s="53"/>
      <c r="S6029" s="53"/>
      <c r="T6029" s="53"/>
      <c r="U6029" s="53"/>
      <c r="V6029" s="53"/>
      <c r="W6029" s="53"/>
    </row>
    <row r="6030" spans="2:23" s="52" customFormat="1" ht="13" x14ac:dyDescent="0.3">
      <c r="B6030" s="53" t="s">
        <v>2848</v>
      </c>
      <c r="C6030" s="53" t="s">
        <v>202</v>
      </c>
      <c r="D6030" s="53" t="s">
        <v>4341</v>
      </c>
      <c r="E6030" s="53">
        <v>41.121929999999999</v>
      </c>
      <c r="F6030" s="53">
        <v>-4.3647260000000001</v>
      </c>
      <c r="G6030" s="54">
        <v>885.00840000000005</v>
      </c>
      <c r="H6030" s="53">
        <v>166</v>
      </c>
      <c r="I6030" s="53">
        <v>75</v>
      </c>
      <c r="J6030" s="53">
        <v>91</v>
      </c>
      <c r="K6030" s="52">
        <v>1013</v>
      </c>
      <c r="L6030" s="52">
        <v>-127.99159999999995</v>
      </c>
      <c r="M6030" s="55">
        <v>2</v>
      </c>
      <c r="N6030" s="61" t="s">
        <v>16</v>
      </c>
      <c r="P6030" s="66"/>
      <c r="Q6030" s="53"/>
      <c r="R6030" s="53"/>
      <c r="S6030" s="53"/>
      <c r="T6030" s="53"/>
      <c r="U6030" s="53"/>
      <c r="V6030" s="53"/>
      <c r="W6030" s="53"/>
    </row>
    <row r="6031" spans="2:23" s="52" customFormat="1" ht="13" x14ac:dyDescent="0.3">
      <c r="B6031" s="53" t="s">
        <v>2848</v>
      </c>
      <c r="C6031" s="53" t="s">
        <v>202</v>
      </c>
      <c r="D6031" s="53" t="s">
        <v>4342</v>
      </c>
      <c r="E6031" s="53">
        <v>41.1402</v>
      </c>
      <c r="F6031" s="53">
        <v>-4.6653180000000001</v>
      </c>
      <c r="G6031" s="54">
        <v>801.12249999999995</v>
      </c>
      <c r="H6031" s="53">
        <v>234</v>
      </c>
      <c r="I6031" s="53">
        <v>128</v>
      </c>
      <c r="J6031" s="53">
        <v>106</v>
      </c>
      <c r="K6031" s="52">
        <v>1013</v>
      </c>
      <c r="L6031" s="52">
        <v>-211.87750000000005</v>
      </c>
      <c r="M6031" s="55">
        <v>2</v>
      </c>
      <c r="N6031" s="61" t="s">
        <v>16</v>
      </c>
      <c r="P6031" s="66"/>
      <c r="Q6031" s="53"/>
      <c r="R6031" s="53"/>
      <c r="S6031" s="53"/>
      <c r="T6031" s="53"/>
      <c r="U6031" s="53"/>
      <c r="V6031" s="53"/>
      <c r="W6031" s="53"/>
    </row>
    <row r="6032" spans="2:23" s="52" customFormat="1" ht="13" x14ac:dyDescent="0.3">
      <c r="B6032" s="53" t="s">
        <v>2848</v>
      </c>
      <c r="C6032" s="53" t="s">
        <v>202</v>
      </c>
      <c r="D6032" s="53" t="s">
        <v>4343</v>
      </c>
      <c r="E6032" s="53">
        <v>41.548819999999999</v>
      </c>
      <c r="F6032" s="53">
        <v>-3.6527620000000001</v>
      </c>
      <c r="G6032" s="54">
        <v>865.23199999999997</v>
      </c>
      <c r="H6032" s="53">
        <v>170</v>
      </c>
      <c r="I6032" s="53">
        <v>98</v>
      </c>
      <c r="J6032" s="53">
        <v>72</v>
      </c>
      <c r="K6032" s="52">
        <v>1013</v>
      </c>
      <c r="L6032" s="52">
        <v>-147.76800000000003</v>
      </c>
      <c r="M6032" s="55">
        <v>2</v>
      </c>
      <c r="N6032" s="61" t="s">
        <v>16</v>
      </c>
      <c r="P6032" s="66"/>
      <c r="Q6032" s="53"/>
      <c r="R6032" s="53"/>
      <c r="S6032" s="53"/>
      <c r="T6032" s="53"/>
      <c r="U6032" s="53"/>
      <c r="V6032" s="53"/>
      <c r="W6032" s="53"/>
    </row>
    <row r="6033" spans="2:23" s="52" customFormat="1" ht="13" x14ac:dyDescent="0.3">
      <c r="B6033" s="53" t="s">
        <v>2848</v>
      </c>
      <c r="C6033" s="53" t="s">
        <v>202</v>
      </c>
      <c r="D6033" s="53" t="s">
        <v>4344</v>
      </c>
      <c r="E6033" s="53">
        <v>40.848109999999998</v>
      </c>
      <c r="F6033" s="53">
        <v>-4.3520159999999999</v>
      </c>
      <c r="G6033" s="54">
        <v>948.38260000000002</v>
      </c>
      <c r="H6033" s="53">
        <v>70</v>
      </c>
      <c r="I6033" s="53">
        <v>41</v>
      </c>
      <c r="J6033" s="53">
        <v>29</v>
      </c>
      <c r="K6033" s="52">
        <v>1013</v>
      </c>
      <c r="L6033" s="52">
        <v>-64.617399999999975</v>
      </c>
      <c r="M6033" s="55">
        <v>2</v>
      </c>
      <c r="N6033" s="61" t="s">
        <v>16</v>
      </c>
      <c r="P6033" s="66"/>
      <c r="Q6033" s="53"/>
      <c r="R6033" s="53"/>
      <c r="S6033" s="53"/>
      <c r="T6033" s="53"/>
      <c r="U6033" s="53"/>
      <c r="V6033" s="53"/>
      <c r="W6033" s="53"/>
    </row>
    <row r="6034" spans="2:23" s="52" customFormat="1" ht="13" x14ac:dyDescent="0.3">
      <c r="B6034" s="53" t="s">
        <v>2848</v>
      </c>
      <c r="C6034" s="53" t="s">
        <v>202</v>
      </c>
      <c r="D6034" s="53" t="s">
        <v>4345</v>
      </c>
      <c r="E6034" s="53">
        <v>41.465229999999998</v>
      </c>
      <c r="F6034" s="53">
        <v>-3.616015</v>
      </c>
      <c r="G6034" s="54">
        <v>1095.375</v>
      </c>
      <c r="H6034" s="53">
        <v>101</v>
      </c>
      <c r="I6034" s="53">
        <v>56</v>
      </c>
      <c r="J6034" s="53">
        <v>45</v>
      </c>
      <c r="K6034" s="52">
        <v>1013</v>
      </c>
      <c r="L6034" s="52">
        <v>82.375</v>
      </c>
      <c r="M6034" s="55">
        <v>2</v>
      </c>
      <c r="N6034" s="61" t="s">
        <v>16</v>
      </c>
      <c r="P6034" s="66"/>
      <c r="Q6034" s="53"/>
      <c r="R6034" s="53"/>
      <c r="S6034" s="53"/>
      <c r="T6034" s="53"/>
      <c r="U6034" s="53"/>
      <c r="V6034" s="53"/>
      <c r="W6034" s="53"/>
    </row>
    <row r="6035" spans="2:23" s="52" customFormat="1" ht="13" x14ac:dyDescent="0.3">
      <c r="B6035" s="53" t="s">
        <v>2848</v>
      </c>
      <c r="C6035" s="53" t="s">
        <v>202</v>
      </c>
      <c r="D6035" s="53" t="s">
        <v>4346</v>
      </c>
      <c r="E6035" s="53">
        <v>41.403260000000003</v>
      </c>
      <c r="F6035" s="53">
        <v>-3.5171239999999999</v>
      </c>
      <c r="G6035" s="54">
        <v>947.88959999999997</v>
      </c>
      <c r="H6035" s="53">
        <v>1084</v>
      </c>
      <c r="I6035" s="53">
        <v>576</v>
      </c>
      <c r="J6035" s="53">
        <v>508</v>
      </c>
      <c r="K6035" s="52">
        <v>1013</v>
      </c>
      <c r="L6035" s="52">
        <v>-65.110400000000027</v>
      </c>
      <c r="M6035" s="55">
        <v>2</v>
      </c>
      <c r="N6035" s="61" t="s">
        <v>16</v>
      </c>
      <c r="P6035" s="66"/>
      <c r="Q6035" s="53"/>
      <c r="R6035" s="53"/>
      <c r="S6035" s="53"/>
      <c r="T6035" s="53"/>
      <c r="U6035" s="53"/>
      <c r="V6035" s="53"/>
      <c r="W6035" s="53"/>
    </row>
    <row r="6036" spans="2:23" s="52" customFormat="1" ht="13" x14ac:dyDescent="0.3">
      <c r="B6036" s="53" t="s">
        <v>2848</v>
      </c>
      <c r="C6036" s="53" t="s">
        <v>202</v>
      </c>
      <c r="D6036" s="53" t="s">
        <v>4347</v>
      </c>
      <c r="E6036" s="53">
        <v>40.888019999999997</v>
      </c>
      <c r="F6036" s="53">
        <v>-4.4720199999999997</v>
      </c>
      <c r="G6036" s="54">
        <v>1023</v>
      </c>
      <c r="H6036" s="53">
        <v>330</v>
      </c>
      <c r="I6036" s="53">
        <v>175</v>
      </c>
      <c r="J6036" s="53">
        <v>155</v>
      </c>
      <c r="K6036" s="52">
        <v>1013</v>
      </c>
      <c r="L6036" s="52">
        <v>10</v>
      </c>
      <c r="M6036" s="55">
        <v>2</v>
      </c>
      <c r="N6036" s="61" t="s">
        <v>16</v>
      </c>
      <c r="P6036" s="66"/>
      <c r="Q6036" s="53"/>
      <c r="R6036" s="53"/>
      <c r="S6036" s="53"/>
      <c r="T6036" s="53"/>
      <c r="U6036" s="53"/>
      <c r="V6036" s="53"/>
      <c r="W6036" s="53"/>
    </row>
    <row r="6037" spans="2:23" s="52" customFormat="1" ht="13" x14ac:dyDescent="0.3">
      <c r="B6037" s="53" t="s">
        <v>2848</v>
      </c>
      <c r="C6037" s="53" t="s">
        <v>202</v>
      </c>
      <c r="D6037" s="53" t="s">
        <v>4348</v>
      </c>
      <c r="E6037" s="53">
        <v>41.172229999999999</v>
      </c>
      <c r="F6037" s="53">
        <v>-3.9527100000000002</v>
      </c>
      <c r="G6037" s="54">
        <v>962.03549999999996</v>
      </c>
      <c r="H6037" s="53">
        <v>208</v>
      </c>
      <c r="I6037" s="53">
        <v>102</v>
      </c>
      <c r="J6037" s="53">
        <v>106</v>
      </c>
      <c r="K6037" s="52">
        <v>1013</v>
      </c>
      <c r="L6037" s="52">
        <v>-50.964500000000044</v>
      </c>
      <c r="M6037" s="55">
        <v>2</v>
      </c>
      <c r="N6037" s="61" t="s">
        <v>16</v>
      </c>
      <c r="P6037" s="66"/>
      <c r="Q6037" s="53"/>
      <c r="R6037" s="53"/>
      <c r="S6037" s="53"/>
      <c r="T6037" s="53"/>
      <c r="U6037" s="53"/>
      <c r="V6037" s="53"/>
      <c r="W6037" s="53"/>
    </row>
    <row r="6038" spans="2:23" s="52" customFormat="1" ht="13" x14ac:dyDescent="0.3">
      <c r="B6038" s="53" t="s">
        <v>2848</v>
      </c>
      <c r="C6038" s="53" t="s">
        <v>202</v>
      </c>
      <c r="D6038" s="53" t="s">
        <v>4349</v>
      </c>
      <c r="E6038" s="53">
        <v>41.155790000000003</v>
      </c>
      <c r="F6038" s="53">
        <v>-4.4870450000000002</v>
      </c>
      <c r="G6038" s="54">
        <v>807.33969999999999</v>
      </c>
      <c r="H6038" s="53">
        <v>3012</v>
      </c>
      <c r="I6038" s="53">
        <v>1545</v>
      </c>
      <c r="J6038" s="53">
        <v>1467</v>
      </c>
      <c r="K6038" s="52">
        <v>1013</v>
      </c>
      <c r="L6038" s="52">
        <v>-205.66030000000001</v>
      </c>
      <c r="M6038" s="55">
        <v>2</v>
      </c>
      <c r="N6038" s="61" t="s">
        <v>16</v>
      </c>
      <c r="P6038" s="66"/>
      <c r="Q6038" s="53"/>
      <c r="R6038" s="53"/>
      <c r="S6038" s="53"/>
      <c r="T6038" s="53"/>
      <c r="U6038" s="53"/>
      <c r="V6038" s="53"/>
      <c r="W6038" s="53"/>
    </row>
    <row r="6039" spans="2:23" s="52" customFormat="1" ht="13" x14ac:dyDescent="0.3">
      <c r="B6039" s="53" t="s">
        <v>2848</v>
      </c>
      <c r="C6039" s="53" t="s">
        <v>202</v>
      </c>
      <c r="D6039" s="53" t="s">
        <v>4350</v>
      </c>
      <c r="E6039" s="53">
        <v>41.054630000000003</v>
      </c>
      <c r="F6039" s="53">
        <v>-3.8251409999999999</v>
      </c>
      <c r="G6039" s="54">
        <v>1203.1500000000001</v>
      </c>
      <c r="H6039" s="53">
        <v>382</v>
      </c>
      <c r="I6039" s="53">
        <v>201</v>
      </c>
      <c r="J6039" s="53">
        <v>181</v>
      </c>
      <c r="K6039" s="52">
        <v>1013</v>
      </c>
      <c r="L6039" s="52">
        <v>190.15000000000009</v>
      </c>
      <c r="M6039" s="55">
        <v>2</v>
      </c>
      <c r="N6039" s="61" t="s">
        <v>16</v>
      </c>
      <c r="P6039" s="66"/>
      <c r="Q6039" s="53"/>
      <c r="R6039" s="53"/>
      <c r="S6039" s="53"/>
      <c r="T6039" s="53"/>
      <c r="U6039" s="53"/>
      <c r="V6039" s="53"/>
      <c r="W6039" s="53"/>
    </row>
    <row r="6040" spans="2:23" s="52" customFormat="1" ht="13" x14ac:dyDescent="0.3">
      <c r="B6040" s="53" t="s">
        <v>2848</v>
      </c>
      <c r="C6040" s="53" t="s">
        <v>202</v>
      </c>
      <c r="D6040" s="53" t="s">
        <v>4351</v>
      </c>
      <c r="E6040" s="53">
        <v>41.34158</v>
      </c>
      <c r="F6040" s="53">
        <v>-3.933217</v>
      </c>
      <c r="G6040" s="54">
        <v>900.96029999999996</v>
      </c>
      <c r="H6040" s="53">
        <v>137</v>
      </c>
      <c r="I6040" s="53">
        <v>70</v>
      </c>
      <c r="J6040" s="53">
        <v>67</v>
      </c>
      <c r="K6040" s="52">
        <v>1013</v>
      </c>
      <c r="L6040" s="52">
        <v>-112.03970000000004</v>
      </c>
      <c r="M6040" s="55">
        <v>2</v>
      </c>
      <c r="N6040" s="61" t="s">
        <v>16</v>
      </c>
      <c r="P6040" s="66"/>
      <c r="Q6040" s="53"/>
      <c r="R6040" s="53"/>
      <c r="S6040" s="53"/>
      <c r="T6040" s="53"/>
      <c r="U6040" s="53"/>
      <c r="V6040" s="53"/>
      <c r="W6040" s="53"/>
    </row>
    <row r="6041" spans="2:23" s="52" customFormat="1" ht="13" x14ac:dyDescent="0.3">
      <c r="B6041" s="53" t="s">
        <v>2848</v>
      </c>
      <c r="C6041" s="53" t="s">
        <v>202</v>
      </c>
      <c r="D6041" s="53" t="s">
        <v>4352</v>
      </c>
      <c r="E6041" s="53">
        <v>41.215150000000001</v>
      </c>
      <c r="F6041" s="53">
        <v>-4.2580419999999997</v>
      </c>
      <c r="G6041" s="54">
        <v>840.08730000000003</v>
      </c>
      <c r="H6041" s="53">
        <v>1185</v>
      </c>
      <c r="I6041" s="53">
        <v>613</v>
      </c>
      <c r="J6041" s="53">
        <v>572</v>
      </c>
      <c r="K6041" s="52">
        <v>1013</v>
      </c>
      <c r="L6041" s="52">
        <v>-172.91269999999997</v>
      </c>
      <c r="M6041" s="55">
        <v>2</v>
      </c>
      <c r="N6041" s="61" t="s">
        <v>16</v>
      </c>
      <c r="P6041" s="66"/>
      <c r="Q6041" s="53"/>
      <c r="R6041" s="53"/>
      <c r="S6041" s="53"/>
      <c r="T6041" s="53"/>
      <c r="U6041" s="53"/>
      <c r="V6041" s="53"/>
      <c r="W6041" s="53"/>
    </row>
    <row r="6042" spans="2:23" s="52" customFormat="1" ht="13" x14ac:dyDescent="0.3">
      <c r="B6042" s="53" t="s">
        <v>2848</v>
      </c>
      <c r="C6042" s="53" t="s">
        <v>202</v>
      </c>
      <c r="D6042" s="53" t="s">
        <v>4353</v>
      </c>
      <c r="E6042" s="53">
        <v>41.372959999999999</v>
      </c>
      <c r="F6042" s="53">
        <v>-3.7067030000000001</v>
      </c>
      <c r="G6042" s="54">
        <v>1013.812</v>
      </c>
      <c r="H6042" s="53">
        <v>60</v>
      </c>
      <c r="I6042" s="53">
        <v>33</v>
      </c>
      <c r="J6042" s="53">
        <v>27</v>
      </c>
      <c r="K6042" s="52">
        <v>1013</v>
      </c>
      <c r="L6042" s="52">
        <v>0.81200000000001182</v>
      </c>
      <c r="M6042" s="55">
        <v>2</v>
      </c>
      <c r="N6042" s="61" t="s">
        <v>16</v>
      </c>
      <c r="P6042" s="66"/>
      <c r="Q6042" s="53"/>
      <c r="R6042" s="53"/>
      <c r="S6042" s="53"/>
      <c r="T6042" s="53"/>
      <c r="U6042" s="53"/>
      <c r="V6042" s="53"/>
      <c r="W6042" s="53"/>
    </row>
    <row r="6043" spans="2:23" s="52" customFormat="1" ht="13" x14ac:dyDescent="0.3">
      <c r="B6043" s="53" t="s">
        <v>2848</v>
      </c>
      <c r="C6043" s="53" t="s">
        <v>202</v>
      </c>
      <c r="D6043" s="53" t="s">
        <v>4354</v>
      </c>
      <c r="E6043" s="53">
        <v>41.381439999999998</v>
      </c>
      <c r="F6043" s="53">
        <v>-3.7228780000000001</v>
      </c>
      <c r="G6043" s="54">
        <v>1041.241</v>
      </c>
      <c r="H6043" s="53">
        <v>118</v>
      </c>
      <c r="I6043" s="53">
        <v>68</v>
      </c>
      <c r="J6043" s="53">
        <v>50</v>
      </c>
      <c r="K6043" s="52">
        <v>1013</v>
      </c>
      <c r="L6043" s="52">
        <v>28.240999999999985</v>
      </c>
      <c r="M6043" s="55">
        <v>2</v>
      </c>
      <c r="N6043" s="61" t="s">
        <v>16</v>
      </c>
      <c r="P6043" s="66"/>
      <c r="Q6043" s="53"/>
      <c r="R6043" s="53"/>
      <c r="S6043" s="53"/>
      <c r="T6043" s="53"/>
      <c r="U6043" s="53"/>
      <c r="V6043" s="53"/>
      <c r="W6043" s="53"/>
    </row>
    <row r="6044" spans="2:23" s="52" customFormat="1" ht="13" x14ac:dyDescent="0.3">
      <c r="B6044" s="53" t="s">
        <v>2848</v>
      </c>
      <c r="C6044" s="53" t="s">
        <v>202</v>
      </c>
      <c r="D6044" s="53" t="s">
        <v>4355</v>
      </c>
      <c r="E6044" s="53">
        <v>41.414009999999998</v>
      </c>
      <c r="F6044" s="53">
        <v>-3.7507809999999999</v>
      </c>
      <c r="G6044" s="54">
        <v>1115.182</v>
      </c>
      <c r="H6044" s="53">
        <v>28</v>
      </c>
      <c r="I6044" s="53">
        <v>20</v>
      </c>
      <c r="J6044" s="53">
        <v>8</v>
      </c>
      <c r="K6044" s="52">
        <v>1013</v>
      </c>
      <c r="L6044" s="52">
        <v>102.18200000000002</v>
      </c>
      <c r="M6044" s="55">
        <v>2</v>
      </c>
      <c r="N6044" s="61" t="s">
        <v>16</v>
      </c>
      <c r="P6044" s="66"/>
      <c r="Q6044" s="53"/>
      <c r="R6044" s="53"/>
      <c r="S6044" s="53"/>
      <c r="T6044" s="53"/>
      <c r="U6044" s="53"/>
      <c r="V6044" s="53"/>
      <c r="W6044" s="53"/>
    </row>
    <row r="6045" spans="2:23" s="52" customFormat="1" ht="13" x14ac:dyDescent="0.3">
      <c r="B6045" s="53" t="s">
        <v>2848</v>
      </c>
      <c r="C6045" s="53" t="s">
        <v>202</v>
      </c>
      <c r="D6045" s="53" t="s">
        <v>4356</v>
      </c>
      <c r="E6045" s="53">
        <v>41.196190000000001</v>
      </c>
      <c r="F6045" s="53">
        <v>-4.439495</v>
      </c>
      <c r="G6045" s="54">
        <v>808.37180000000001</v>
      </c>
      <c r="H6045" s="53">
        <v>1483</v>
      </c>
      <c r="I6045" s="53">
        <v>761</v>
      </c>
      <c r="J6045" s="53">
        <v>722</v>
      </c>
      <c r="K6045" s="52">
        <v>1013</v>
      </c>
      <c r="L6045" s="52">
        <v>-204.62819999999999</v>
      </c>
      <c r="M6045" s="55">
        <v>2</v>
      </c>
      <c r="N6045" s="61" t="s">
        <v>16</v>
      </c>
      <c r="P6045" s="66"/>
      <c r="Q6045" s="53"/>
      <c r="R6045" s="53"/>
      <c r="S6045" s="53"/>
      <c r="T6045" s="53"/>
      <c r="U6045" s="53"/>
      <c r="V6045" s="53"/>
      <c r="W6045" s="53"/>
    </row>
    <row r="6046" spans="2:23" s="52" customFormat="1" ht="13" x14ac:dyDescent="0.3">
      <c r="B6046" s="53" t="s">
        <v>2848</v>
      </c>
      <c r="C6046" s="53" t="s">
        <v>202</v>
      </c>
      <c r="D6046" s="53" t="s">
        <v>4357</v>
      </c>
      <c r="E6046" s="53">
        <v>40.86571</v>
      </c>
      <c r="F6046" s="53">
        <v>-4.1398700000000002</v>
      </c>
      <c r="G6046" s="54">
        <v>1102.874</v>
      </c>
      <c r="H6046" s="53">
        <v>369</v>
      </c>
      <c r="I6046" s="53">
        <v>178</v>
      </c>
      <c r="J6046" s="53">
        <v>191</v>
      </c>
      <c r="K6046" s="52">
        <v>1013</v>
      </c>
      <c r="L6046" s="52">
        <v>89.874000000000024</v>
      </c>
      <c r="M6046" s="55">
        <v>2</v>
      </c>
      <c r="N6046" s="61" t="s">
        <v>16</v>
      </c>
      <c r="P6046" s="66"/>
      <c r="Q6046" s="53"/>
      <c r="R6046" s="53"/>
      <c r="S6046" s="53"/>
      <c r="T6046" s="53"/>
      <c r="U6046" s="53"/>
      <c r="V6046" s="53"/>
      <c r="W6046" s="53"/>
    </row>
    <row r="6047" spans="2:23" s="52" customFormat="1" ht="13" x14ac:dyDescent="0.3">
      <c r="B6047" s="53" t="s">
        <v>2848</v>
      </c>
      <c r="C6047" s="53" t="s">
        <v>202</v>
      </c>
      <c r="D6047" s="53" t="s">
        <v>4358</v>
      </c>
      <c r="E6047" s="53">
        <v>40.761589999999998</v>
      </c>
      <c r="F6047" s="53">
        <v>-4.329294</v>
      </c>
      <c r="G6047" s="54">
        <v>1165.0139999999999</v>
      </c>
      <c r="H6047" s="53">
        <v>403</v>
      </c>
      <c r="I6047" s="53">
        <v>225</v>
      </c>
      <c r="J6047" s="53">
        <v>178</v>
      </c>
      <c r="K6047" s="52">
        <v>1013</v>
      </c>
      <c r="L6047" s="52">
        <v>152.0139999999999</v>
      </c>
      <c r="M6047" s="55">
        <v>2</v>
      </c>
      <c r="N6047" s="61" t="s">
        <v>16</v>
      </c>
      <c r="P6047" s="66"/>
      <c r="Q6047" s="53"/>
      <c r="R6047" s="53"/>
      <c r="S6047" s="53"/>
      <c r="T6047" s="53"/>
      <c r="U6047" s="53"/>
      <c r="V6047" s="53"/>
      <c r="W6047" s="53"/>
    </row>
    <row r="6048" spans="2:23" s="52" customFormat="1" ht="13" x14ac:dyDescent="0.3">
      <c r="B6048" s="53" t="s">
        <v>2848</v>
      </c>
      <c r="C6048" s="53" t="s">
        <v>202</v>
      </c>
      <c r="D6048" s="53" t="s">
        <v>4359</v>
      </c>
      <c r="E6048" s="53">
        <v>41.08</v>
      </c>
      <c r="F6048" s="53">
        <v>-4.4267240000000001</v>
      </c>
      <c r="G6048" s="54">
        <v>842.80790000000002</v>
      </c>
      <c r="H6048" s="53">
        <v>348</v>
      </c>
      <c r="I6048" s="53">
        <v>180</v>
      </c>
      <c r="J6048" s="53">
        <v>168</v>
      </c>
      <c r="K6048" s="52">
        <v>1013</v>
      </c>
      <c r="L6048" s="52">
        <v>-170.19209999999998</v>
      </c>
      <c r="M6048" s="55">
        <v>2</v>
      </c>
      <c r="N6048" s="61" t="s">
        <v>16</v>
      </c>
      <c r="P6048" s="66"/>
      <c r="Q6048" s="53"/>
      <c r="R6048" s="53"/>
      <c r="S6048" s="53"/>
      <c r="T6048" s="53"/>
      <c r="U6048" s="53"/>
      <c r="V6048" s="53"/>
      <c r="W6048" s="53"/>
    </row>
    <row r="6049" spans="2:23" s="52" customFormat="1" ht="13" x14ac:dyDescent="0.3">
      <c r="B6049" s="53" t="s">
        <v>2848</v>
      </c>
      <c r="C6049" s="53" t="s">
        <v>202</v>
      </c>
      <c r="D6049" s="53" t="s">
        <v>4360</v>
      </c>
      <c r="E6049" s="53">
        <v>41.415039999999998</v>
      </c>
      <c r="F6049" s="53">
        <v>-4.1610810000000003</v>
      </c>
      <c r="G6049" s="54">
        <v>874.98990000000003</v>
      </c>
      <c r="H6049" s="53">
        <v>723</v>
      </c>
      <c r="I6049" s="53">
        <v>402</v>
      </c>
      <c r="J6049" s="53">
        <v>321</v>
      </c>
      <c r="K6049" s="52">
        <v>1013</v>
      </c>
      <c r="L6049" s="52">
        <v>-138.01009999999997</v>
      </c>
      <c r="M6049" s="55">
        <v>2</v>
      </c>
      <c r="N6049" s="61" t="s">
        <v>16</v>
      </c>
      <c r="P6049" s="66"/>
      <c r="Q6049" s="53"/>
      <c r="R6049" s="53"/>
      <c r="S6049" s="53"/>
      <c r="T6049" s="53"/>
      <c r="U6049" s="53"/>
      <c r="V6049" s="53"/>
      <c r="W6049" s="53"/>
    </row>
    <row r="6050" spans="2:23" s="52" customFormat="1" ht="13" x14ac:dyDescent="0.3">
      <c r="B6050" s="53" t="s">
        <v>2848</v>
      </c>
      <c r="C6050" s="53" t="s">
        <v>202</v>
      </c>
      <c r="D6050" s="53" t="s">
        <v>4361</v>
      </c>
      <c r="E6050" s="53">
        <v>41.162999999999997</v>
      </c>
      <c r="F6050" s="53">
        <v>-3.778</v>
      </c>
      <c r="G6050" s="54">
        <v>1060.1890000000001</v>
      </c>
      <c r="H6050" s="53">
        <v>81</v>
      </c>
      <c r="I6050" s="53">
        <v>50</v>
      </c>
      <c r="J6050" s="53">
        <v>31</v>
      </c>
      <c r="K6050" s="52">
        <v>1013</v>
      </c>
      <c r="L6050" s="52">
        <v>47.189000000000078</v>
      </c>
      <c r="M6050" s="55">
        <v>2</v>
      </c>
      <c r="N6050" s="61" t="s">
        <v>16</v>
      </c>
      <c r="P6050" s="66"/>
      <c r="Q6050" s="53"/>
      <c r="R6050" s="53"/>
      <c r="S6050" s="53"/>
      <c r="T6050" s="53"/>
      <c r="U6050" s="53"/>
      <c r="V6050" s="53"/>
      <c r="W6050" s="53"/>
    </row>
    <row r="6051" spans="2:23" s="52" customFormat="1" ht="13" x14ac:dyDescent="0.3">
      <c r="B6051" s="53" t="s">
        <v>2848</v>
      </c>
      <c r="C6051" s="53" t="s">
        <v>202</v>
      </c>
      <c r="D6051" s="53" t="s">
        <v>4362</v>
      </c>
      <c r="E6051" s="53">
        <v>41.087519999999998</v>
      </c>
      <c r="F6051" s="53">
        <v>-4.3946569999999996</v>
      </c>
      <c r="G6051" s="54">
        <v>858.87900000000002</v>
      </c>
      <c r="H6051" s="53">
        <v>105</v>
      </c>
      <c r="I6051" s="53">
        <v>58</v>
      </c>
      <c r="J6051" s="53">
        <v>47</v>
      </c>
      <c r="K6051" s="52">
        <v>1013</v>
      </c>
      <c r="L6051" s="52">
        <v>-154.12099999999998</v>
      </c>
      <c r="M6051" s="55">
        <v>2</v>
      </c>
      <c r="N6051" s="61" t="s">
        <v>16</v>
      </c>
      <c r="P6051" s="66"/>
      <c r="Q6051" s="53"/>
      <c r="R6051" s="53"/>
      <c r="S6051" s="53"/>
      <c r="T6051" s="53"/>
      <c r="U6051" s="53"/>
      <c r="V6051" s="53"/>
      <c r="W6051" s="53"/>
    </row>
    <row r="6052" spans="2:23" s="52" customFormat="1" ht="13" x14ac:dyDescent="0.3">
      <c r="B6052" s="53" t="s">
        <v>2848</v>
      </c>
      <c r="C6052" s="53" t="s">
        <v>202</v>
      </c>
      <c r="D6052" s="53" t="s">
        <v>4363</v>
      </c>
      <c r="E6052" s="53">
        <v>40.841720000000002</v>
      </c>
      <c r="F6052" s="53">
        <v>-4.1755690000000003</v>
      </c>
      <c r="G6052" s="54">
        <v>1107.9269999999999</v>
      </c>
      <c r="H6052" s="53">
        <v>502</v>
      </c>
      <c r="I6052" s="53">
        <v>263</v>
      </c>
      <c r="J6052" s="53">
        <v>239</v>
      </c>
      <c r="K6052" s="52">
        <v>1013</v>
      </c>
      <c r="L6052" s="52">
        <v>94.926999999999907</v>
      </c>
      <c r="M6052" s="55">
        <v>2</v>
      </c>
      <c r="N6052" s="61" t="s">
        <v>16</v>
      </c>
      <c r="P6052" s="66"/>
      <c r="Q6052" s="53"/>
      <c r="R6052" s="53"/>
      <c r="S6052" s="53"/>
      <c r="T6052" s="53"/>
      <c r="U6052" s="53"/>
      <c r="V6052" s="53"/>
      <c r="W6052" s="53"/>
    </row>
    <row r="6053" spans="2:23" s="52" customFormat="1" ht="13" x14ac:dyDescent="0.3">
      <c r="B6053" s="53" t="s">
        <v>2848</v>
      </c>
      <c r="C6053" s="53" t="s">
        <v>202</v>
      </c>
      <c r="D6053" s="53" t="s">
        <v>4364</v>
      </c>
      <c r="E6053" s="53">
        <v>40.820129999999999</v>
      </c>
      <c r="F6053" s="53">
        <v>-4.2091099999999999</v>
      </c>
      <c r="G6053" s="54">
        <v>1140.4829999999999</v>
      </c>
      <c r="H6053" s="53">
        <v>1009</v>
      </c>
      <c r="I6053" s="53">
        <v>516</v>
      </c>
      <c r="J6053" s="53">
        <v>493</v>
      </c>
      <c r="K6053" s="52">
        <v>1013</v>
      </c>
      <c r="L6053" s="52">
        <v>127.48299999999995</v>
      </c>
      <c r="M6053" s="55">
        <v>2</v>
      </c>
      <c r="N6053" s="61" t="s">
        <v>16</v>
      </c>
      <c r="P6053" s="66"/>
      <c r="Q6053" s="53"/>
      <c r="R6053" s="53"/>
      <c r="S6053" s="53"/>
      <c r="T6053" s="53"/>
      <c r="U6053" s="53"/>
      <c r="V6053" s="53"/>
      <c r="W6053" s="53"/>
    </row>
    <row r="6054" spans="2:23" s="52" customFormat="1" ht="13" x14ac:dyDescent="0.3">
      <c r="B6054" s="53" t="s">
        <v>2848</v>
      </c>
      <c r="C6054" s="53" t="s">
        <v>202</v>
      </c>
      <c r="D6054" s="53" t="s">
        <v>4365</v>
      </c>
      <c r="E6054" s="53">
        <v>41.390349999999998</v>
      </c>
      <c r="F6054" s="53">
        <v>-3.5906370000000001</v>
      </c>
      <c r="G6054" s="54">
        <v>988.60739999999998</v>
      </c>
      <c r="H6054" s="53">
        <v>36</v>
      </c>
      <c r="I6054" s="53">
        <v>19</v>
      </c>
      <c r="J6054" s="53">
        <v>17</v>
      </c>
      <c r="K6054" s="52">
        <v>1013</v>
      </c>
      <c r="L6054" s="52">
        <v>-24.392600000000016</v>
      </c>
      <c r="M6054" s="55">
        <v>2</v>
      </c>
      <c r="N6054" s="61" t="s">
        <v>16</v>
      </c>
      <c r="P6054" s="66"/>
      <c r="Q6054" s="53"/>
      <c r="R6054" s="53"/>
      <c r="S6054" s="53"/>
      <c r="T6054" s="53"/>
      <c r="U6054" s="53"/>
      <c r="V6054" s="53"/>
      <c r="W6054" s="53"/>
    </row>
    <row r="6055" spans="2:23" s="52" customFormat="1" ht="13" x14ac:dyDescent="0.3">
      <c r="B6055" s="53" t="s">
        <v>2848</v>
      </c>
      <c r="C6055" s="53" t="s">
        <v>202</v>
      </c>
      <c r="D6055" s="53" t="s">
        <v>4366</v>
      </c>
      <c r="E6055" s="53">
        <v>40.931019999999997</v>
      </c>
      <c r="F6055" s="53">
        <v>-4.0596709999999998</v>
      </c>
      <c r="G6055" s="54">
        <v>1084.4390000000001</v>
      </c>
      <c r="H6055" s="53">
        <v>4044</v>
      </c>
      <c r="I6055" s="53">
        <v>2121</v>
      </c>
      <c r="J6055" s="53">
        <v>1923</v>
      </c>
      <c r="K6055" s="52">
        <v>1013</v>
      </c>
      <c r="L6055" s="52">
        <v>71.439000000000078</v>
      </c>
      <c r="M6055" s="55">
        <v>2</v>
      </c>
      <c r="N6055" s="61" t="s">
        <v>16</v>
      </c>
      <c r="P6055" s="66"/>
      <c r="Q6055" s="53"/>
      <c r="R6055" s="53"/>
      <c r="S6055" s="53"/>
      <c r="T6055" s="53"/>
      <c r="U6055" s="53"/>
      <c r="V6055" s="53"/>
      <c r="W6055" s="53"/>
    </row>
    <row r="6056" spans="2:23" s="52" customFormat="1" ht="13" x14ac:dyDescent="0.3">
      <c r="B6056" s="53" t="s">
        <v>2848</v>
      </c>
      <c r="C6056" s="53" t="s">
        <v>202</v>
      </c>
      <c r="D6056" s="53" t="s">
        <v>4367</v>
      </c>
      <c r="E6056" s="53">
        <v>41.130420000000001</v>
      </c>
      <c r="F6056" s="53">
        <v>-3.8095680000000001</v>
      </c>
      <c r="G6056" s="54">
        <v>1048.704</v>
      </c>
      <c r="H6056" s="53">
        <v>473</v>
      </c>
      <c r="I6056" s="53">
        <v>258</v>
      </c>
      <c r="J6056" s="53">
        <v>215</v>
      </c>
      <c r="K6056" s="52">
        <v>1013</v>
      </c>
      <c r="L6056" s="52">
        <v>35.703999999999951</v>
      </c>
      <c r="M6056" s="55">
        <v>2</v>
      </c>
      <c r="N6056" s="61" t="s">
        <v>16</v>
      </c>
      <c r="P6056" s="66"/>
      <c r="Q6056" s="53"/>
      <c r="R6056" s="53"/>
      <c r="S6056" s="53"/>
      <c r="T6056" s="53"/>
      <c r="U6056" s="53"/>
      <c r="V6056" s="53"/>
      <c r="W6056" s="53"/>
    </row>
    <row r="6057" spans="2:23" s="52" customFormat="1" ht="13" x14ac:dyDescent="0.3">
      <c r="B6057" s="53" t="s">
        <v>2848</v>
      </c>
      <c r="C6057" s="53" t="s">
        <v>202</v>
      </c>
      <c r="D6057" s="53" t="s">
        <v>4368</v>
      </c>
      <c r="E6057" s="53">
        <v>41.051609999999997</v>
      </c>
      <c r="F6057" s="53">
        <v>-3.9414720000000001</v>
      </c>
      <c r="G6057" s="54">
        <v>1142.212</v>
      </c>
      <c r="H6057" s="53">
        <v>59</v>
      </c>
      <c r="I6057" s="53">
        <v>33</v>
      </c>
      <c r="J6057" s="53">
        <v>26</v>
      </c>
      <c r="K6057" s="52">
        <v>1013</v>
      </c>
      <c r="L6057" s="52">
        <v>129.21199999999999</v>
      </c>
      <c r="M6057" s="55">
        <v>2</v>
      </c>
      <c r="N6057" s="61" t="s">
        <v>16</v>
      </c>
      <c r="P6057" s="66"/>
      <c r="Q6057" s="53"/>
      <c r="R6057" s="53"/>
      <c r="S6057" s="53"/>
      <c r="T6057" s="53"/>
      <c r="U6057" s="53"/>
      <c r="V6057" s="53"/>
      <c r="W6057" s="53"/>
    </row>
    <row r="6058" spans="2:23" s="52" customFormat="1" ht="13" x14ac:dyDescent="0.3">
      <c r="B6058" s="53" t="s">
        <v>2848</v>
      </c>
      <c r="C6058" s="53" t="s">
        <v>202</v>
      </c>
      <c r="D6058" s="53" t="s">
        <v>4369</v>
      </c>
      <c r="E6058" s="53">
        <v>41.392780000000002</v>
      </c>
      <c r="F6058" s="53">
        <v>-4.1409260000000003</v>
      </c>
      <c r="G6058" s="54">
        <v>833.26570000000004</v>
      </c>
      <c r="H6058" s="53">
        <v>25</v>
      </c>
      <c r="I6058" s="53">
        <v>17</v>
      </c>
      <c r="J6058" s="53">
        <v>8</v>
      </c>
      <c r="K6058" s="52">
        <v>1013</v>
      </c>
      <c r="L6058" s="52">
        <v>-179.73429999999996</v>
      </c>
      <c r="M6058" s="55">
        <v>2</v>
      </c>
      <c r="N6058" s="61" t="s">
        <v>16</v>
      </c>
      <c r="P6058" s="66"/>
      <c r="Q6058" s="53"/>
      <c r="R6058" s="53"/>
      <c r="S6058" s="53"/>
      <c r="T6058" s="53"/>
      <c r="U6058" s="53"/>
      <c r="V6058" s="53"/>
      <c r="W6058" s="53"/>
    </row>
    <row r="6059" spans="2:23" s="52" customFormat="1" ht="13" x14ac:dyDescent="0.3">
      <c r="B6059" s="53" t="s">
        <v>2848</v>
      </c>
      <c r="C6059" s="53" t="s">
        <v>202</v>
      </c>
      <c r="D6059" s="53" t="s">
        <v>4370</v>
      </c>
      <c r="E6059" s="53">
        <v>41.259300000000003</v>
      </c>
      <c r="F6059" s="53">
        <v>-4.2948779999999998</v>
      </c>
      <c r="G6059" s="54">
        <v>821</v>
      </c>
      <c r="H6059" s="53">
        <v>136</v>
      </c>
      <c r="I6059" s="53">
        <v>80</v>
      </c>
      <c r="J6059" s="53">
        <v>56</v>
      </c>
      <c r="K6059" s="52">
        <v>1013</v>
      </c>
      <c r="L6059" s="52">
        <v>-192</v>
      </c>
      <c r="M6059" s="55">
        <v>2</v>
      </c>
      <c r="N6059" s="61" t="s">
        <v>16</v>
      </c>
      <c r="P6059" s="66"/>
      <c r="Q6059" s="53"/>
      <c r="R6059" s="53"/>
      <c r="S6059" s="53"/>
      <c r="T6059" s="53"/>
      <c r="U6059" s="53"/>
      <c r="V6059" s="53"/>
      <c r="W6059" s="53"/>
    </row>
    <row r="6060" spans="2:23" s="52" customFormat="1" ht="13" x14ac:dyDescent="0.3">
      <c r="B6060" s="53" t="s">
        <v>2848</v>
      </c>
      <c r="C6060" s="53" t="s">
        <v>202</v>
      </c>
      <c r="D6060" s="53" t="s">
        <v>4371</v>
      </c>
      <c r="E6060" s="53">
        <v>41.190359999999998</v>
      </c>
      <c r="F6060" s="53">
        <v>-4.2107039999999998</v>
      </c>
      <c r="G6060" s="54">
        <v>856</v>
      </c>
      <c r="H6060" s="53">
        <v>142</v>
      </c>
      <c r="I6060" s="53">
        <v>78</v>
      </c>
      <c r="J6060" s="53">
        <v>64</v>
      </c>
      <c r="K6060" s="52">
        <v>1013</v>
      </c>
      <c r="L6060" s="52">
        <v>-157</v>
      </c>
      <c r="M6060" s="55">
        <v>2</v>
      </c>
      <c r="N6060" s="61" t="s">
        <v>16</v>
      </c>
      <c r="P6060" s="66"/>
      <c r="Q6060" s="53"/>
      <c r="R6060" s="53"/>
      <c r="S6060" s="53"/>
      <c r="T6060" s="53"/>
      <c r="U6060" s="53"/>
      <c r="V6060" s="53"/>
      <c r="W6060" s="53"/>
    </row>
    <row r="6061" spans="2:23" s="52" customFormat="1" ht="13" x14ac:dyDescent="0.3">
      <c r="B6061" s="53" t="s">
        <v>2848</v>
      </c>
      <c r="C6061" s="53" t="s">
        <v>202</v>
      </c>
      <c r="D6061" s="53" t="s">
        <v>4372</v>
      </c>
      <c r="E6061" s="53">
        <v>41.455970000000001</v>
      </c>
      <c r="F6061" s="53">
        <v>-3.7074120000000002</v>
      </c>
      <c r="G6061" s="54">
        <v>1186.722</v>
      </c>
      <c r="H6061" s="53">
        <v>53</v>
      </c>
      <c r="I6061" s="53">
        <v>27</v>
      </c>
      <c r="J6061" s="53">
        <v>26</v>
      </c>
      <c r="K6061" s="52">
        <v>1013</v>
      </c>
      <c r="L6061" s="52">
        <v>173.72199999999998</v>
      </c>
      <c r="M6061" s="55">
        <v>2</v>
      </c>
      <c r="N6061" s="61" t="s">
        <v>16</v>
      </c>
      <c r="P6061" s="66"/>
      <c r="Q6061" s="53"/>
      <c r="R6061" s="53"/>
      <c r="S6061" s="53"/>
      <c r="T6061" s="53"/>
      <c r="U6061" s="53"/>
      <c r="V6061" s="53"/>
      <c r="W6061" s="53"/>
    </row>
    <row r="6062" spans="2:23" s="52" customFormat="1" ht="13" x14ac:dyDescent="0.3">
      <c r="B6062" s="53" t="s">
        <v>2848</v>
      </c>
      <c r="C6062" s="53" t="s">
        <v>202</v>
      </c>
      <c r="D6062" s="53" t="s">
        <v>4373</v>
      </c>
      <c r="E6062" s="53">
        <v>41.139949999999999</v>
      </c>
      <c r="F6062" s="53">
        <v>-3.689073</v>
      </c>
      <c r="G6062" s="54">
        <v>1121.578</v>
      </c>
      <c r="H6062" s="53">
        <v>590</v>
      </c>
      <c r="I6062" s="53">
        <v>313</v>
      </c>
      <c r="J6062" s="53">
        <v>277</v>
      </c>
      <c r="K6062" s="52">
        <v>1013</v>
      </c>
      <c r="L6062" s="52">
        <v>108.57799999999997</v>
      </c>
      <c r="M6062" s="55">
        <v>2</v>
      </c>
      <c r="N6062" s="61" t="s">
        <v>16</v>
      </c>
      <c r="P6062" s="66"/>
      <c r="Q6062" s="53"/>
      <c r="R6062" s="53"/>
      <c r="S6062" s="53"/>
      <c r="T6062" s="53"/>
      <c r="U6062" s="53"/>
      <c r="V6062" s="53"/>
      <c r="W6062" s="53"/>
    </row>
    <row r="6063" spans="2:23" s="52" customFormat="1" ht="13" x14ac:dyDescent="0.3">
      <c r="B6063" s="53" t="s">
        <v>2848</v>
      </c>
      <c r="C6063" s="53" t="s">
        <v>202</v>
      </c>
      <c r="D6063" s="53" t="s">
        <v>4374</v>
      </c>
      <c r="E6063" s="53">
        <v>41.205370000000002</v>
      </c>
      <c r="F6063" s="53">
        <v>-3.9131369999999999</v>
      </c>
      <c r="G6063" s="54">
        <v>949.65239999999994</v>
      </c>
      <c r="H6063" s="53">
        <v>73</v>
      </c>
      <c r="I6063" s="53">
        <v>35</v>
      </c>
      <c r="J6063" s="53">
        <v>38</v>
      </c>
      <c r="K6063" s="52">
        <v>1013</v>
      </c>
      <c r="L6063" s="52">
        <v>-63.347600000000057</v>
      </c>
      <c r="M6063" s="55">
        <v>2</v>
      </c>
      <c r="N6063" s="61" t="s">
        <v>16</v>
      </c>
      <c r="P6063" s="66"/>
      <c r="Q6063" s="53"/>
      <c r="R6063" s="53"/>
      <c r="S6063" s="53"/>
      <c r="T6063" s="53"/>
      <c r="U6063" s="53"/>
      <c r="V6063" s="53"/>
      <c r="W6063" s="53"/>
    </row>
    <row r="6064" spans="2:23" s="52" customFormat="1" ht="13" x14ac:dyDescent="0.3">
      <c r="B6064" s="53" t="s">
        <v>2848</v>
      </c>
      <c r="C6064" s="53" t="s">
        <v>202</v>
      </c>
      <c r="D6064" s="53" t="s">
        <v>4375</v>
      </c>
      <c r="E6064" s="53">
        <v>41.09375</v>
      </c>
      <c r="F6064" s="53">
        <v>-4.6531459999999996</v>
      </c>
      <c r="G6064" s="54">
        <v>857.2944</v>
      </c>
      <c r="H6064" s="53">
        <v>244</v>
      </c>
      <c r="I6064" s="53">
        <v>125</v>
      </c>
      <c r="J6064" s="53">
        <v>119</v>
      </c>
      <c r="K6064" s="52">
        <v>1013</v>
      </c>
      <c r="L6064" s="52">
        <v>-155.7056</v>
      </c>
      <c r="M6064" s="55">
        <v>2</v>
      </c>
      <c r="N6064" s="61" t="s">
        <v>16</v>
      </c>
      <c r="P6064" s="66"/>
      <c r="Q6064" s="53"/>
      <c r="R6064" s="53"/>
      <c r="S6064" s="53"/>
      <c r="T6064" s="53"/>
      <c r="U6064" s="53"/>
      <c r="V6064" s="53"/>
      <c r="W6064" s="53"/>
    </row>
    <row r="6065" spans="2:23" s="52" customFormat="1" ht="13" x14ac:dyDescent="0.3">
      <c r="B6065" s="53" t="s">
        <v>2848</v>
      </c>
      <c r="C6065" s="53" t="s">
        <v>202</v>
      </c>
      <c r="D6065" s="53" t="s">
        <v>4376</v>
      </c>
      <c r="E6065" s="53">
        <v>41.193359999999998</v>
      </c>
      <c r="F6065" s="53">
        <v>-3.8575050000000002</v>
      </c>
      <c r="G6065" s="54">
        <v>985.60130000000004</v>
      </c>
      <c r="H6065" s="53">
        <v>107</v>
      </c>
      <c r="I6065" s="53">
        <v>58</v>
      </c>
      <c r="J6065" s="53">
        <v>49</v>
      </c>
      <c r="K6065" s="52">
        <v>1013</v>
      </c>
      <c r="L6065" s="52">
        <v>-27.398699999999963</v>
      </c>
      <c r="M6065" s="55">
        <v>2</v>
      </c>
      <c r="N6065" s="61" t="s">
        <v>16</v>
      </c>
      <c r="P6065" s="66"/>
      <c r="Q6065" s="53"/>
      <c r="R6065" s="53"/>
      <c r="S6065" s="53"/>
      <c r="T6065" s="53"/>
      <c r="U6065" s="53"/>
      <c r="V6065" s="53"/>
      <c r="W6065" s="53"/>
    </row>
    <row r="6066" spans="2:23" s="52" customFormat="1" ht="13" x14ac:dyDescent="0.3">
      <c r="B6066" s="53" t="s">
        <v>2848</v>
      </c>
      <c r="C6066" s="53" t="s">
        <v>202</v>
      </c>
      <c r="D6066" s="53" t="s">
        <v>4377</v>
      </c>
      <c r="E6066" s="53">
        <v>41.341209999999997</v>
      </c>
      <c r="F6066" s="53">
        <v>-4.4821650000000002</v>
      </c>
      <c r="G6066" s="54">
        <v>755.8116</v>
      </c>
      <c r="H6066" s="53">
        <v>334</v>
      </c>
      <c r="I6066" s="53">
        <v>167</v>
      </c>
      <c r="J6066" s="53">
        <v>167</v>
      </c>
      <c r="K6066" s="52">
        <v>1013</v>
      </c>
      <c r="L6066" s="52">
        <v>-257.1884</v>
      </c>
      <c r="M6066" s="55">
        <v>2</v>
      </c>
      <c r="N6066" s="61" t="s">
        <v>16</v>
      </c>
      <c r="P6066" s="66"/>
      <c r="Q6066" s="53"/>
      <c r="R6066" s="53"/>
      <c r="S6066" s="53"/>
      <c r="T6066" s="53"/>
      <c r="U6066" s="53"/>
      <c r="V6066" s="53"/>
      <c r="W6066" s="53"/>
    </row>
    <row r="6067" spans="2:23" s="52" customFormat="1" ht="13" x14ac:dyDescent="0.3">
      <c r="B6067" s="53" t="s">
        <v>2848</v>
      </c>
      <c r="C6067" s="53" t="s">
        <v>202</v>
      </c>
      <c r="D6067" s="53" t="s">
        <v>4378</v>
      </c>
      <c r="E6067" s="53">
        <v>41.42718</v>
      </c>
      <c r="F6067" s="53">
        <v>-3.487787</v>
      </c>
      <c r="G6067" s="54">
        <v>931.59249999999997</v>
      </c>
      <c r="H6067" s="53">
        <v>48</v>
      </c>
      <c r="I6067" s="53">
        <v>27</v>
      </c>
      <c r="J6067" s="53">
        <v>21</v>
      </c>
      <c r="K6067" s="52">
        <v>1013</v>
      </c>
      <c r="L6067" s="52">
        <v>-81.407500000000027</v>
      </c>
      <c r="M6067" s="55">
        <v>2</v>
      </c>
      <c r="N6067" s="61" t="s">
        <v>16</v>
      </c>
      <c r="P6067" s="66"/>
      <c r="Q6067" s="53"/>
      <c r="R6067" s="53"/>
      <c r="S6067" s="53"/>
      <c r="T6067" s="53"/>
      <c r="U6067" s="53"/>
      <c r="V6067" s="53"/>
      <c r="W6067" s="53"/>
    </row>
    <row r="6068" spans="2:23" s="52" customFormat="1" ht="13" x14ac:dyDescent="0.3">
      <c r="B6068" s="53" t="s">
        <v>2848</v>
      </c>
      <c r="C6068" s="53" t="s">
        <v>202</v>
      </c>
      <c r="D6068" s="53" t="s">
        <v>4379</v>
      </c>
      <c r="E6068" s="53">
        <v>41.280029999999996</v>
      </c>
      <c r="F6068" s="53">
        <v>-3.4775779999999998</v>
      </c>
      <c r="G6068" s="54">
        <v>1194.1659999999999</v>
      </c>
      <c r="H6068" s="53">
        <v>2448</v>
      </c>
      <c r="I6068" s="53">
        <v>1319</v>
      </c>
      <c r="J6068" s="53">
        <v>1129</v>
      </c>
      <c r="K6068" s="52">
        <v>1013</v>
      </c>
      <c r="L6068" s="52">
        <v>181.16599999999994</v>
      </c>
      <c r="M6068" s="55">
        <v>2</v>
      </c>
      <c r="N6068" s="61" t="s">
        <v>16</v>
      </c>
      <c r="P6068" s="66"/>
      <c r="Q6068" s="53"/>
      <c r="R6068" s="53"/>
      <c r="S6068" s="53"/>
      <c r="T6068" s="53"/>
      <c r="U6068" s="53"/>
      <c r="V6068" s="53"/>
      <c r="W6068" s="53"/>
    </row>
    <row r="6069" spans="2:23" s="52" customFormat="1" ht="13" x14ac:dyDescent="0.3">
      <c r="B6069" s="53" t="s">
        <v>2848</v>
      </c>
      <c r="C6069" s="53" t="s">
        <v>202</v>
      </c>
      <c r="D6069" s="53" t="s">
        <v>4380</v>
      </c>
      <c r="E6069" s="53">
        <v>41.364669999999997</v>
      </c>
      <c r="F6069" s="53">
        <v>-3.4298289999999998</v>
      </c>
      <c r="G6069" s="54">
        <v>1032.616</v>
      </c>
      <c r="H6069" s="53">
        <v>39</v>
      </c>
      <c r="I6069" s="53">
        <v>31</v>
      </c>
      <c r="J6069" s="53">
        <v>8</v>
      </c>
      <c r="K6069" s="52">
        <v>1013</v>
      </c>
      <c r="L6069" s="52">
        <v>19.615999999999985</v>
      </c>
      <c r="M6069" s="55">
        <v>2</v>
      </c>
      <c r="N6069" s="61" t="s">
        <v>16</v>
      </c>
      <c r="P6069" s="66"/>
      <c r="Q6069" s="53"/>
      <c r="R6069" s="53"/>
      <c r="S6069" s="53"/>
      <c r="T6069" s="53"/>
      <c r="U6069" s="53"/>
      <c r="V6069" s="53"/>
      <c r="W6069" s="53"/>
    </row>
    <row r="6070" spans="2:23" s="52" customFormat="1" ht="13" x14ac:dyDescent="0.3">
      <c r="B6070" s="53" t="s">
        <v>2848</v>
      </c>
      <c r="C6070" s="53" t="s">
        <v>202</v>
      </c>
      <c r="D6070" s="53" t="s">
        <v>4381</v>
      </c>
      <c r="E6070" s="53">
        <v>41.246769999999998</v>
      </c>
      <c r="F6070" s="53">
        <v>-3.4499430000000002</v>
      </c>
      <c r="G6070" s="54">
        <v>1322.25</v>
      </c>
      <c r="H6070" s="53">
        <v>42</v>
      </c>
      <c r="I6070" s="53">
        <v>23</v>
      </c>
      <c r="J6070" s="53">
        <v>19</v>
      </c>
      <c r="K6070" s="52">
        <v>1013</v>
      </c>
      <c r="L6070" s="52">
        <v>309.25</v>
      </c>
      <c r="M6070" s="55">
        <v>4</v>
      </c>
      <c r="N6070" s="61" t="s">
        <v>17</v>
      </c>
      <c r="P6070" s="66"/>
      <c r="Q6070" s="53"/>
      <c r="R6070" s="53"/>
      <c r="S6070" s="53"/>
      <c r="T6070" s="53"/>
      <c r="U6070" s="53"/>
      <c r="V6070" s="53"/>
      <c r="W6070" s="53"/>
    </row>
    <row r="6071" spans="2:23" s="52" customFormat="1" ht="13" x14ac:dyDescent="0.3">
      <c r="B6071" s="53" t="s">
        <v>2848</v>
      </c>
      <c r="C6071" s="53" t="s">
        <v>202</v>
      </c>
      <c r="D6071" s="53" t="s">
        <v>4382</v>
      </c>
      <c r="E6071" s="53">
        <v>41.028689999999997</v>
      </c>
      <c r="F6071" s="53">
        <v>-4.1812630000000004</v>
      </c>
      <c r="G6071" s="54">
        <v>938.51300000000003</v>
      </c>
      <c r="H6071" s="53">
        <v>210</v>
      </c>
      <c r="I6071" s="53">
        <v>116</v>
      </c>
      <c r="J6071" s="53">
        <v>94</v>
      </c>
      <c r="K6071" s="52">
        <v>1013</v>
      </c>
      <c r="L6071" s="52">
        <v>-74.486999999999966</v>
      </c>
      <c r="M6071" s="55">
        <v>2</v>
      </c>
      <c r="N6071" s="61" t="s">
        <v>16</v>
      </c>
      <c r="P6071" s="66"/>
      <c r="Q6071" s="53"/>
      <c r="R6071" s="53"/>
      <c r="S6071" s="53"/>
      <c r="T6071" s="53"/>
      <c r="U6071" s="53"/>
      <c r="V6071" s="53"/>
      <c r="W6071" s="53"/>
    </row>
    <row r="6072" spans="2:23" s="52" customFormat="1" ht="13" x14ac:dyDescent="0.3">
      <c r="B6072" s="53" t="s">
        <v>2848</v>
      </c>
      <c r="C6072" s="53" t="s">
        <v>202</v>
      </c>
      <c r="D6072" s="53" t="s">
        <v>4383</v>
      </c>
      <c r="E6072" s="53">
        <v>41.494810000000001</v>
      </c>
      <c r="F6072" s="53">
        <v>-3.9635150000000001</v>
      </c>
      <c r="G6072" s="54">
        <v>850.55399999999997</v>
      </c>
      <c r="H6072" s="53">
        <v>510</v>
      </c>
      <c r="I6072" s="53">
        <v>266</v>
      </c>
      <c r="J6072" s="53">
        <v>244</v>
      </c>
      <c r="K6072" s="52">
        <v>1013</v>
      </c>
      <c r="L6072" s="52">
        <v>-162.44600000000003</v>
      </c>
      <c r="M6072" s="55">
        <v>2</v>
      </c>
      <c r="N6072" s="61" t="s">
        <v>16</v>
      </c>
      <c r="P6072" s="66"/>
      <c r="Q6072" s="53"/>
      <c r="R6072" s="53"/>
      <c r="S6072" s="53"/>
      <c r="T6072" s="53"/>
      <c r="U6072" s="53"/>
      <c r="V6072" s="53"/>
      <c r="W6072" s="53"/>
    </row>
    <row r="6073" spans="2:23" s="52" customFormat="1" ht="13" x14ac:dyDescent="0.3">
      <c r="B6073" s="53" t="s">
        <v>2848</v>
      </c>
      <c r="C6073" s="53" t="s">
        <v>202</v>
      </c>
      <c r="D6073" s="53" t="s">
        <v>4384</v>
      </c>
      <c r="E6073" s="53">
        <v>41.258009999999999</v>
      </c>
      <c r="F6073" s="53">
        <v>-4.4173559999999998</v>
      </c>
      <c r="G6073" s="54">
        <v>795</v>
      </c>
      <c r="H6073" s="53">
        <v>530</v>
      </c>
      <c r="I6073" s="53">
        <v>278</v>
      </c>
      <c r="J6073" s="53">
        <v>252</v>
      </c>
      <c r="K6073" s="52">
        <v>1013</v>
      </c>
      <c r="L6073" s="52">
        <v>-218</v>
      </c>
      <c r="M6073" s="55">
        <v>2</v>
      </c>
      <c r="N6073" s="61" t="s">
        <v>16</v>
      </c>
      <c r="P6073" s="66"/>
      <c r="Q6073" s="53"/>
      <c r="R6073" s="53"/>
      <c r="S6073" s="53"/>
      <c r="T6073" s="53"/>
      <c r="U6073" s="53"/>
      <c r="V6073" s="53"/>
      <c r="W6073" s="53"/>
    </row>
    <row r="6074" spans="2:23" s="52" customFormat="1" ht="13" x14ac:dyDescent="0.3">
      <c r="B6074" s="53" t="s">
        <v>2848</v>
      </c>
      <c r="C6074" s="53" t="s">
        <v>202</v>
      </c>
      <c r="D6074" s="53" t="s">
        <v>4385</v>
      </c>
      <c r="E6074" s="53">
        <v>41.406010000000002</v>
      </c>
      <c r="F6074" s="53">
        <v>-4.4040169999999996</v>
      </c>
      <c r="G6074" s="54">
        <v>809.5489</v>
      </c>
      <c r="H6074" s="53">
        <v>189</v>
      </c>
      <c r="I6074" s="53">
        <v>102</v>
      </c>
      <c r="J6074" s="53">
        <v>87</v>
      </c>
      <c r="K6074" s="52">
        <v>1013</v>
      </c>
      <c r="L6074" s="52">
        <v>-203.4511</v>
      </c>
      <c r="M6074" s="55">
        <v>2</v>
      </c>
      <c r="N6074" s="61" t="s">
        <v>16</v>
      </c>
      <c r="P6074" s="66"/>
      <c r="Q6074" s="53"/>
      <c r="R6074" s="53"/>
      <c r="S6074" s="53"/>
      <c r="T6074" s="53"/>
      <c r="U6074" s="53"/>
      <c r="V6074" s="53"/>
      <c r="W6074" s="53"/>
    </row>
    <row r="6075" spans="2:23" s="52" customFormat="1" ht="13" x14ac:dyDescent="0.3">
      <c r="B6075" s="53" t="s">
        <v>2848</v>
      </c>
      <c r="C6075" s="53" t="s">
        <v>202</v>
      </c>
      <c r="D6075" s="53" t="s">
        <v>4386</v>
      </c>
      <c r="E6075" s="53">
        <v>41.11186</v>
      </c>
      <c r="F6075" s="53">
        <v>-4.6454120000000003</v>
      </c>
      <c r="G6075" s="54">
        <v>858.21770000000004</v>
      </c>
      <c r="H6075" s="53">
        <v>136</v>
      </c>
      <c r="I6075" s="53">
        <v>69</v>
      </c>
      <c r="J6075" s="53">
        <v>67</v>
      </c>
      <c r="K6075" s="52">
        <v>1013</v>
      </c>
      <c r="L6075" s="52">
        <v>-154.78229999999996</v>
      </c>
      <c r="M6075" s="55">
        <v>2</v>
      </c>
      <c r="N6075" s="61" t="s">
        <v>16</v>
      </c>
      <c r="P6075" s="66"/>
      <c r="Q6075" s="53"/>
      <c r="R6075" s="53"/>
      <c r="S6075" s="53"/>
      <c r="T6075" s="53"/>
      <c r="U6075" s="53"/>
      <c r="V6075" s="53"/>
      <c r="W6075" s="53"/>
    </row>
    <row r="6076" spans="2:23" s="52" customFormat="1" ht="13" x14ac:dyDescent="0.3">
      <c r="B6076" s="53" t="s">
        <v>2848</v>
      </c>
      <c r="C6076" s="53" t="s">
        <v>202</v>
      </c>
      <c r="D6076" s="53" t="s">
        <v>4387</v>
      </c>
      <c r="E6076" s="53">
        <v>40.952570000000001</v>
      </c>
      <c r="F6076" s="53">
        <v>-4.0761039999999999</v>
      </c>
      <c r="G6076" s="54">
        <v>1075.6210000000001</v>
      </c>
      <c r="H6076" s="53">
        <v>2908</v>
      </c>
      <c r="I6076" s="53">
        <v>1506</v>
      </c>
      <c r="J6076" s="53">
        <v>1402</v>
      </c>
      <c r="K6076" s="52">
        <v>1013</v>
      </c>
      <c r="L6076" s="52">
        <v>62.621000000000095</v>
      </c>
      <c r="M6076" s="55">
        <v>2</v>
      </c>
      <c r="N6076" s="61" t="s">
        <v>16</v>
      </c>
      <c r="P6076" s="66"/>
      <c r="Q6076" s="53"/>
      <c r="R6076" s="53"/>
      <c r="S6076" s="53"/>
      <c r="T6076" s="53"/>
      <c r="U6076" s="53"/>
      <c r="V6076" s="53"/>
      <c r="W6076" s="53"/>
    </row>
    <row r="6077" spans="2:23" s="52" customFormat="1" ht="13" x14ac:dyDescent="0.3">
      <c r="B6077" s="53" t="s">
        <v>2848</v>
      </c>
      <c r="C6077" s="53" t="s">
        <v>202</v>
      </c>
      <c r="D6077" s="53" t="s">
        <v>4388</v>
      </c>
      <c r="E6077" s="53">
        <v>40.903730000000003</v>
      </c>
      <c r="F6077" s="53">
        <v>-4.0071060000000003</v>
      </c>
      <c r="G6077" s="54">
        <v>1154.588</v>
      </c>
      <c r="H6077" s="53">
        <v>5725</v>
      </c>
      <c r="I6077" s="53">
        <v>2830</v>
      </c>
      <c r="J6077" s="53">
        <v>2895</v>
      </c>
      <c r="K6077" s="52">
        <v>1013</v>
      </c>
      <c r="L6077" s="52">
        <v>141.58799999999997</v>
      </c>
      <c r="M6077" s="55">
        <v>2</v>
      </c>
      <c r="N6077" s="61" t="s">
        <v>16</v>
      </c>
      <c r="P6077" s="66"/>
      <c r="Q6077" s="53"/>
      <c r="R6077" s="53"/>
      <c r="S6077" s="53"/>
      <c r="T6077" s="53"/>
      <c r="U6077" s="53"/>
      <c r="V6077" s="53"/>
      <c r="W6077" s="53"/>
    </row>
    <row r="6078" spans="2:23" s="52" customFormat="1" ht="13" x14ac:dyDescent="0.3">
      <c r="B6078" s="53" t="s">
        <v>2848</v>
      </c>
      <c r="C6078" s="53" t="s">
        <v>202</v>
      </c>
      <c r="D6078" s="53" t="s">
        <v>4389</v>
      </c>
      <c r="E6078" s="53">
        <v>41.223039999999997</v>
      </c>
      <c r="F6078" s="53">
        <v>-4.3302230000000002</v>
      </c>
      <c r="G6078" s="54">
        <v>818.94100000000003</v>
      </c>
      <c r="H6078" s="53">
        <v>342</v>
      </c>
      <c r="I6078" s="53">
        <v>149</v>
      </c>
      <c r="J6078" s="53">
        <v>193</v>
      </c>
      <c r="K6078" s="52">
        <v>1013</v>
      </c>
      <c r="L6078" s="52">
        <v>-194.05899999999997</v>
      </c>
      <c r="M6078" s="55">
        <v>2</v>
      </c>
      <c r="N6078" s="61" t="s">
        <v>16</v>
      </c>
      <c r="P6078" s="66"/>
      <c r="Q6078" s="53"/>
      <c r="R6078" s="53"/>
      <c r="S6078" s="53"/>
      <c r="T6078" s="53"/>
      <c r="U6078" s="53"/>
      <c r="V6078" s="53"/>
      <c r="W6078" s="53"/>
    </row>
    <row r="6079" spans="2:23" s="52" customFormat="1" ht="13" x14ac:dyDescent="0.3">
      <c r="B6079" s="53" t="s">
        <v>2848</v>
      </c>
      <c r="C6079" s="53" t="s">
        <v>202</v>
      </c>
      <c r="D6079" s="53" t="s">
        <v>4390</v>
      </c>
      <c r="E6079" s="53">
        <v>41.399920000000002</v>
      </c>
      <c r="F6079" s="53">
        <v>-3.9526789999999998</v>
      </c>
      <c r="G6079" s="54">
        <v>840.47339999999997</v>
      </c>
      <c r="H6079" s="53">
        <v>177</v>
      </c>
      <c r="I6079" s="53">
        <v>86</v>
      </c>
      <c r="J6079" s="53">
        <v>91</v>
      </c>
      <c r="K6079" s="52">
        <v>1013</v>
      </c>
      <c r="L6079" s="52">
        <v>-172.52660000000003</v>
      </c>
      <c r="M6079" s="55">
        <v>2</v>
      </c>
      <c r="N6079" s="61" t="s">
        <v>16</v>
      </c>
      <c r="P6079" s="66"/>
      <c r="Q6079" s="53"/>
      <c r="R6079" s="53"/>
      <c r="S6079" s="53"/>
      <c r="T6079" s="53"/>
      <c r="U6079" s="53"/>
      <c r="V6079" s="53"/>
      <c r="W6079" s="53"/>
    </row>
    <row r="6080" spans="2:23" s="52" customFormat="1" ht="13" x14ac:dyDescent="0.3">
      <c r="B6080" s="53" t="s">
        <v>2848</v>
      </c>
      <c r="C6080" s="53" t="s">
        <v>202</v>
      </c>
      <c r="D6080" s="53" t="s">
        <v>4391</v>
      </c>
      <c r="E6080" s="53">
        <v>41.226930000000003</v>
      </c>
      <c r="F6080" s="53">
        <v>-3.8091349999999999</v>
      </c>
      <c r="G6080" s="54">
        <v>988.74159999999995</v>
      </c>
      <c r="H6080" s="53">
        <v>335</v>
      </c>
      <c r="I6080" s="53">
        <v>176</v>
      </c>
      <c r="J6080" s="53">
        <v>159</v>
      </c>
      <c r="K6080" s="52">
        <v>1013</v>
      </c>
      <c r="L6080" s="52">
        <v>-24.258400000000051</v>
      </c>
      <c r="M6080" s="55">
        <v>2</v>
      </c>
      <c r="N6080" s="61" t="s">
        <v>16</v>
      </c>
      <c r="P6080" s="66"/>
      <c r="Q6080" s="53"/>
      <c r="R6080" s="53"/>
      <c r="S6080" s="53"/>
      <c r="T6080" s="53"/>
      <c r="U6080" s="53"/>
      <c r="V6080" s="53"/>
      <c r="W6080" s="53"/>
    </row>
    <row r="6081" spans="2:23" s="52" customFormat="1" ht="13" x14ac:dyDescent="0.3">
      <c r="B6081" s="53" t="s">
        <v>2848</v>
      </c>
      <c r="C6081" s="53" t="s">
        <v>202</v>
      </c>
      <c r="D6081" s="53" t="s">
        <v>4392</v>
      </c>
      <c r="E6081" s="53">
        <v>41.323909999999998</v>
      </c>
      <c r="F6081" s="53">
        <v>-4.3058420000000002</v>
      </c>
      <c r="G6081" s="54">
        <v>805.11320000000001</v>
      </c>
      <c r="H6081" s="53">
        <v>936</v>
      </c>
      <c r="I6081" s="53">
        <v>459</v>
      </c>
      <c r="J6081" s="53">
        <v>477</v>
      </c>
      <c r="K6081" s="52">
        <v>1013</v>
      </c>
      <c r="L6081" s="52">
        <v>-207.88679999999999</v>
      </c>
      <c r="M6081" s="55">
        <v>2</v>
      </c>
      <c r="N6081" s="61" t="s">
        <v>16</v>
      </c>
      <c r="P6081" s="66"/>
      <c r="Q6081" s="53"/>
      <c r="R6081" s="53"/>
      <c r="S6081" s="53"/>
      <c r="T6081" s="53"/>
      <c r="U6081" s="53"/>
      <c r="V6081" s="53"/>
      <c r="W6081" s="53"/>
    </row>
    <row r="6082" spans="2:23" s="52" customFormat="1" ht="13" x14ac:dyDescent="0.3">
      <c r="B6082" s="53" t="s">
        <v>2848</v>
      </c>
      <c r="C6082" s="53" t="s">
        <v>202</v>
      </c>
      <c r="D6082" s="53" t="s">
        <v>4393</v>
      </c>
      <c r="E6082" s="53">
        <v>40.947180000000003</v>
      </c>
      <c r="F6082" s="53">
        <v>-4.4146130000000001</v>
      </c>
      <c r="G6082" s="54">
        <v>945.6377</v>
      </c>
      <c r="H6082" s="53">
        <v>429</v>
      </c>
      <c r="I6082" s="53">
        <v>221</v>
      </c>
      <c r="J6082" s="53">
        <v>208</v>
      </c>
      <c r="K6082" s="52">
        <v>1013</v>
      </c>
      <c r="L6082" s="52">
        <v>-67.362300000000005</v>
      </c>
      <c r="M6082" s="55">
        <v>2</v>
      </c>
      <c r="N6082" s="61" t="s">
        <v>16</v>
      </c>
      <c r="P6082" s="66"/>
      <c r="Q6082" s="53"/>
      <c r="R6082" s="53"/>
      <c r="S6082" s="53"/>
      <c r="T6082" s="53"/>
      <c r="U6082" s="53"/>
      <c r="V6082" s="53"/>
      <c r="W6082" s="53"/>
    </row>
    <row r="6083" spans="2:23" s="52" customFormat="1" ht="13" x14ac:dyDescent="0.3">
      <c r="B6083" s="53" t="s">
        <v>2848</v>
      </c>
      <c r="C6083" s="53" t="s">
        <v>202</v>
      </c>
      <c r="D6083" s="53" t="s">
        <v>4394</v>
      </c>
      <c r="E6083" s="53">
        <v>41.068890000000003</v>
      </c>
      <c r="F6083" s="53">
        <v>-4.404407</v>
      </c>
      <c r="G6083" s="54">
        <v>900.85230000000001</v>
      </c>
      <c r="H6083" s="53">
        <v>1214</v>
      </c>
      <c r="I6083" s="53">
        <v>636</v>
      </c>
      <c r="J6083" s="53">
        <v>578</v>
      </c>
      <c r="K6083" s="52">
        <v>1013</v>
      </c>
      <c r="L6083" s="52">
        <v>-112.14769999999999</v>
      </c>
      <c r="M6083" s="55">
        <v>2</v>
      </c>
      <c r="N6083" s="61" t="s">
        <v>16</v>
      </c>
      <c r="P6083" s="66"/>
      <c r="Q6083" s="53"/>
      <c r="R6083" s="53"/>
      <c r="S6083" s="53"/>
      <c r="T6083" s="53"/>
      <c r="U6083" s="53"/>
      <c r="V6083" s="53"/>
      <c r="W6083" s="53"/>
    </row>
    <row r="6084" spans="2:23" s="52" customFormat="1" ht="13" x14ac:dyDescent="0.3">
      <c r="B6084" s="53" t="s">
        <v>2848</v>
      </c>
      <c r="C6084" s="53" t="s">
        <v>202</v>
      </c>
      <c r="D6084" s="53" t="s">
        <v>4395</v>
      </c>
      <c r="E6084" s="53">
        <v>41.21772</v>
      </c>
      <c r="F6084" s="53">
        <v>-3.6860210000000002</v>
      </c>
      <c r="G6084" s="54">
        <v>1024.7840000000001</v>
      </c>
      <c r="H6084" s="53">
        <v>58</v>
      </c>
      <c r="I6084" s="53">
        <v>26</v>
      </c>
      <c r="J6084" s="53">
        <v>32</v>
      </c>
      <c r="K6084" s="52">
        <v>1013</v>
      </c>
      <c r="L6084" s="52">
        <v>11.784000000000106</v>
      </c>
      <c r="M6084" s="55">
        <v>2</v>
      </c>
      <c r="N6084" s="61" t="s">
        <v>16</v>
      </c>
      <c r="P6084" s="66"/>
      <c r="Q6084" s="53"/>
      <c r="R6084" s="53"/>
      <c r="S6084" s="53"/>
      <c r="T6084" s="53"/>
      <c r="U6084" s="53"/>
      <c r="V6084" s="53"/>
      <c r="W6084" s="53"/>
    </row>
    <row r="6085" spans="2:23" s="52" customFormat="1" ht="13" x14ac:dyDescent="0.3">
      <c r="B6085" s="53" t="s">
        <v>2848</v>
      </c>
      <c r="C6085" s="53" t="s">
        <v>202</v>
      </c>
      <c r="D6085" s="53" t="s">
        <v>4396</v>
      </c>
      <c r="E6085" s="53">
        <v>41.084519999999998</v>
      </c>
      <c r="F6085" s="53">
        <v>-3.8960810000000001</v>
      </c>
      <c r="G6085" s="54">
        <v>1156.046</v>
      </c>
      <c r="H6085" s="53">
        <v>116</v>
      </c>
      <c r="I6085" s="53">
        <v>63</v>
      </c>
      <c r="J6085" s="53">
        <v>53</v>
      </c>
      <c r="K6085" s="52">
        <v>1013</v>
      </c>
      <c r="L6085" s="52">
        <v>143.04600000000005</v>
      </c>
      <c r="M6085" s="55">
        <v>2</v>
      </c>
      <c r="N6085" s="61" t="s">
        <v>16</v>
      </c>
      <c r="P6085" s="66"/>
      <c r="Q6085" s="53"/>
      <c r="R6085" s="53"/>
      <c r="S6085" s="53"/>
      <c r="T6085" s="53"/>
      <c r="U6085" s="53"/>
      <c r="V6085" s="53"/>
      <c r="W6085" s="53"/>
    </row>
    <row r="6086" spans="2:23" s="52" customFormat="1" ht="13" x14ac:dyDescent="0.3">
      <c r="B6086" s="53" t="s">
        <v>2848</v>
      </c>
      <c r="C6086" s="53" t="s">
        <v>202</v>
      </c>
      <c r="D6086" s="53" t="s">
        <v>4397</v>
      </c>
      <c r="E6086" s="53">
        <v>41.155169999999998</v>
      </c>
      <c r="F6086" s="53">
        <v>-4.5730219999999999</v>
      </c>
      <c r="G6086" s="54">
        <v>820.43949999999995</v>
      </c>
      <c r="H6086" s="53">
        <v>649</v>
      </c>
      <c r="I6086" s="53">
        <v>335</v>
      </c>
      <c r="J6086" s="53">
        <v>314</v>
      </c>
      <c r="K6086" s="52">
        <v>1013</v>
      </c>
      <c r="L6086" s="52">
        <v>-192.56050000000005</v>
      </c>
      <c r="M6086" s="55">
        <v>2</v>
      </c>
      <c r="N6086" s="61" t="s">
        <v>16</v>
      </c>
      <c r="P6086" s="66"/>
      <c r="Q6086" s="53"/>
      <c r="R6086" s="53"/>
      <c r="S6086" s="53"/>
      <c r="T6086" s="53"/>
      <c r="U6086" s="53"/>
      <c r="V6086" s="53"/>
      <c r="W6086" s="53"/>
    </row>
    <row r="6087" spans="2:23" s="52" customFormat="1" ht="13" x14ac:dyDescent="0.3">
      <c r="B6087" s="53" t="s">
        <v>2848</v>
      </c>
      <c r="C6087" s="53" t="s">
        <v>202</v>
      </c>
      <c r="D6087" s="53" t="s">
        <v>4398</v>
      </c>
      <c r="E6087" s="53">
        <v>41.040999999999997</v>
      </c>
      <c r="F6087" s="53">
        <v>-3.9897040000000001</v>
      </c>
      <c r="G6087" s="54">
        <v>1083.1489999999999</v>
      </c>
      <c r="H6087" s="53">
        <v>65</v>
      </c>
      <c r="I6087" s="53">
        <v>33</v>
      </c>
      <c r="J6087" s="53">
        <v>32</v>
      </c>
      <c r="K6087" s="52">
        <v>1013</v>
      </c>
      <c r="L6087" s="52">
        <v>70.148999999999887</v>
      </c>
      <c r="M6087" s="55">
        <v>2</v>
      </c>
      <c r="N6087" s="61" t="s">
        <v>16</v>
      </c>
      <c r="P6087" s="66"/>
      <c r="Q6087" s="53"/>
      <c r="R6087" s="53"/>
      <c r="S6087" s="53"/>
      <c r="T6087" s="53"/>
      <c r="U6087" s="53"/>
      <c r="V6087" s="53"/>
      <c r="W6087" s="53"/>
    </row>
    <row r="6088" spans="2:23" s="52" customFormat="1" ht="13" x14ac:dyDescent="0.3">
      <c r="B6088" s="53" t="s">
        <v>2848</v>
      </c>
      <c r="C6088" s="53" t="s">
        <v>202</v>
      </c>
      <c r="D6088" s="53" t="s">
        <v>4399</v>
      </c>
      <c r="E6088" s="53">
        <v>41.180540000000001</v>
      </c>
      <c r="F6088" s="53">
        <v>-3.5637629999999998</v>
      </c>
      <c r="G6088" s="54">
        <v>1269.8599999999999</v>
      </c>
      <c r="H6088" s="53">
        <v>341</v>
      </c>
      <c r="I6088" s="53">
        <v>190</v>
      </c>
      <c r="J6088" s="53">
        <v>151</v>
      </c>
      <c r="K6088" s="52">
        <v>1013</v>
      </c>
      <c r="L6088" s="52">
        <v>256.8599999999999</v>
      </c>
      <c r="M6088" s="55">
        <v>4</v>
      </c>
      <c r="N6088" s="61" t="s">
        <v>17</v>
      </c>
      <c r="P6088" s="66"/>
      <c r="Q6088" s="53"/>
      <c r="R6088" s="53"/>
      <c r="S6088" s="53"/>
      <c r="T6088" s="53"/>
      <c r="U6088" s="53"/>
      <c r="V6088" s="53"/>
      <c r="W6088" s="53"/>
    </row>
    <row r="6089" spans="2:23" s="52" customFormat="1" ht="13" x14ac:dyDescent="0.3">
      <c r="B6089" s="53" t="s">
        <v>2848</v>
      </c>
      <c r="C6089" s="53" t="s">
        <v>202</v>
      </c>
      <c r="D6089" s="53" t="s">
        <v>4400</v>
      </c>
      <c r="E6089" s="53">
        <v>41.194589999999998</v>
      </c>
      <c r="F6089" s="53">
        <v>-4.0687129999999998</v>
      </c>
      <c r="G6089" s="54">
        <v>908.03</v>
      </c>
      <c r="H6089" s="53">
        <v>214</v>
      </c>
      <c r="I6089" s="53">
        <v>119</v>
      </c>
      <c r="J6089" s="53">
        <v>95</v>
      </c>
      <c r="K6089" s="52">
        <v>1013</v>
      </c>
      <c r="L6089" s="52">
        <v>-104.97000000000003</v>
      </c>
      <c r="M6089" s="55">
        <v>2</v>
      </c>
      <c r="N6089" s="61" t="s">
        <v>16</v>
      </c>
      <c r="P6089" s="66"/>
      <c r="Q6089" s="53"/>
      <c r="R6089" s="53"/>
      <c r="S6089" s="53"/>
      <c r="T6089" s="53"/>
      <c r="U6089" s="53"/>
      <c r="V6089" s="53"/>
      <c r="W6089" s="53"/>
    </row>
    <row r="6090" spans="2:23" s="52" customFormat="1" ht="13" x14ac:dyDescent="0.3">
      <c r="B6090" s="53" t="s">
        <v>2848</v>
      </c>
      <c r="C6090" s="53" t="s">
        <v>202</v>
      </c>
      <c r="D6090" s="53" t="s">
        <v>4401</v>
      </c>
      <c r="E6090" s="53">
        <v>41.270940000000003</v>
      </c>
      <c r="F6090" s="53">
        <v>-3.8846050000000001</v>
      </c>
      <c r="G6090" s="54">
        <v>938.83920000000001</v>
      </c>
      <c r="H6090" s="53">
        <v>283</v>
      </c>
      <c r="I6090" s="53">
        <v>151</v>
      </c>
      <c r="J6090" s="53">
        <v>132</v>
      </c>
      <c r="K6090" s="52">
        <v>1013</v>
      </c>
      <c r="L6090" s="52">
        <v>-74.160799999999995</v>
      </c>
      <c r="M6090" s="55">
        <v>2</v>
      </c>
      <c r="N6090" s="61" t="s">
        <v>16</v>
      </c>
      <c r="P6090" s="66"/>
      <c r="Q6090" s="53"/>
      <c r="R6090" s="53"/>
      <c r="S6090" s="53"/>
      <c r="T6090" s="53"/>
      <c r="U6090" s="53"/>
      <c r="V6090" s="53"/>
      <c r="W6090" s="53"/>
    </row>
    <row r="6091" spans="2:23" s="52" customFormat="1" ht="13" x14ac:dyDescent="0.3">
      <c r="B6091" s="53" t="s">
        <v>2848</v>
      </c>
      <c r="C6091" s="53" t="s">
        <v>202</v>
      </c>
      <c r="D6091" s="53" t="s">
        <v>202</v>
      </c>
      <c r="E6091" s="53">
        <v>40.94943</v>
      </c>
      <c r="F6091" s="53">
        <v>-4.1192089999999997</v>
      </c>
      <c r="G6091" s="54">
        <v>1012.785</v>
      </c>
      <c r="H6091" s="53">
        <v>56660</v>
      </c>
      <c r="I6091" s="53">
        <v>27415</v>
      </c>
      <c r="J6091" s="53">
        <v>29245</v>
      </c>
      <c r="K6091" s="52">
        <v>1013</v>
      </c>
      <c r="L6091" s="52">
        <v>-0.21500000000003183</v>
      </c>
      <c r="M6091" s="55">
        <v>2</v>
      </c>
      <c r="N6091" s="61" t="s">
        <v>16</v>
      </c>
      <c r="P6091" s="66"/>
      <c r="Q6091" s="53"/>
      <c r="R6091" s="53"/>
      <c r="S6091" s="53"/>
      <c r="T6091" s="53"/>
      <c r="U6091" s="53"/>
      <c r="V6091" s="53"/>
      <c r="W6091" s="53"/>
    </row>
    <row r="6092" spans="2:23" s="52" customFormat="1" ht="13" x14ac:dyDescent="0.3">
      <c r="B6092" s="53" t="s">
        <v>2848</v>
      </c>
      <c r="C6092" s="53" t="s">
        <v>202</v>
      </c>
      <c r="D6092" s="53" t="s">
        <v>4402</v>
      </c>
      <c r="E6092" s="53">
        <v>41.297440000000002</v>
      </c>
      <c r="F6092" s="53">
        <v>-3.7490510000000001</v>
      </c>
      <c r="G6092" s="54">
        <v>976.13239999999996</v>
      </c>
      <c r="H6092" s="53">
        <v>1273</v>
      </c>
      <c r="I6092" s="53">
        <v>660</v>
      </c>
      <c r="J6092" s="53">
        <v>613</v>
      </c>
      <c r="K6092" s="52">
        <v>1013</v>
      </c>
      <c r="L6092" s="52">
        <v>-36.867600000000039</v>
      </c>
      <c r="M6092" s="55">
        <v>2</v>
      </c>
      <c r="N6092" s="61" t="s">
        <v>16</v>
      </c>
      <c r="P6092" s="66"/>
      <c r="Q6092" s="53"/>
      <c r="R6092" s="53"/>
      <c r="S6092" s="53"/>
      <c r="T6092" s="53"/>
      <c r="U6092" s="53"/>
      <c r="V6092" s="53"/>
      <c r="W6092" s="53"/>
    </row>
    <row r="6093" spans="2:23" s="52" customFormat="1" ht="13" x14ac:dyDescent="0.3">
      <c r="B6093" s="53" t="s">
        <v>2848</v>
      </c>
      <c r="C6093" s="53" t="s">
        <v>202</v>
      </c>
      <c r="D6093" s="53" t="s">
        <v>4403</v>
      </c>
      <c r="E6093" s="53">
        <v>41.36739</v>
      </c>
      <c r="F6093" s="53">
        <v>-3.546999</v>
      </c>
      <c r="G6093" s="54">
        <v>1000.115</v>
      </c>
      <c r="H6093" s="53">
        <v>58</v>
      </c>
      <c r="I6093" s="53">
        <v>32</v>
      </c>
      <c r="J6093" s="53">
        <v>26</v>
      </c>
      <c r="K6093" s="52">
        <v>1013</v>
      </c>
      <c r="L6093" s="52">
        <v>-12.884999999999991</v>
      </c>
      <c r="M6093" s="55">
        <v>2</v>
      </c>
      <c r="N6093" s="61" t="s">
        <v>16</v>
      </c>
      <c r="P6093" s="66"/>
      <c r="Q6093" s="53"/>
      <c r="R6093" s="53"/>
      <c r="S6093" s="53"/>
      <c r="T6093" s="53"/>
      <c r="U6093" s="53"/>
      <c r="V6093" s="53"/>
      <c r="W6093" s="53"/>
    </row>
    <row r="6094" spans="2:23" s="52" customFormat="1" ht="13" x14ac:dyDescent="0.3">
      <c r="B6094" s="53" t="s">
        <v>2848</v>
      </c>
      <c r="C6094" s="53" t="s">
        <v>202</v>
      </c>
      <c r="D6094" s="53" t="s">
        <v>4404</v>
      </c>
      <c r="E6094" s="53">
        <v>41.258240000000001</v>
      </c>
      <c r="F6094" s="53">
        <v>-3.6375820000000001</v>
      </c>
      <c r="G6094" s="54">
        <v>982.9819</v>
      </c>
      <c r="H6094" s="53">
        <v>31</v>
      </c>
      <c r="I6094" s="53">
        <v>17</v>
      </c>
      <c r="J6094" s="53">
        <v>14</v>
      </c>
      <c r="K6094" s="52">
        <v>1013</v>
      </c>
      <c r="L6094" s="52">
        <v>-30.018100000000004</v>
      </c>
      <c r="M6094" s="55">
        <v>2</v>
      </c>
      <c r="N6094" s="61" t="s">
        <v>16</v>
      </c>
      <c r="P6094" s="66"/>
      <c r="Q6094" s="53"/>
      <c r="R6094" s="53"/>
      <c r="S6094" s="53"/>
      <c r="T6094" s="53"/>
      <c r="U6094" s="53"/>
      <c r="V6094" s="53"/>
      <c r="W6094" s="53"/>
    </row>
    <row r="6095" spans="2:23" s="52" customFormat="1" ht="13" x14ac:dyDescent="0.3">
      <c r="B6095" s="53" t="s">
        <v>2848</v>
      </c>
      <c r="C6095" s="53" t="s">
        <v>202</v>
      </c>
      <c r="D6095" s="53" t="s">
        <v>4405</v>
      </c>
      <c r="E6095" s="53">
        <v>41.034979999999997</v>
      </c>
      <c r="F6095" s="53">
        <v>-3.9424299999999999</v>
      </c>
      <c r="G6095" s="54">
        <v>1163.2429999999999</v>
      </c>
      <c r="H6095" s="53">
        <v>130</v>
      </c>
      <c r="I6095" s="53">
        <v>67</v>
      </c>
      <c r="J6095" s="53">
        <v>63</v>
      </c>
      <c r="K6095" s="52">
        <v>1013</v>
      </c>
      <c r="L6095" s="52">
        <v>150.24299999999994</v>
      </c>
      <c r="M6095" s="55">
        <v>2</v>
      </c>
      <c r="N6095" s="61" t="s">
        <v>16</v>
      </c>
      <c r="P6095" s="66"/>
      <c r="Q6095" s="53"/>
      <c r="R6095" s="53"/>
      <c r="S6095" s="53"/>
      <c r="T6095" s="53"/>
      <c r="U6095" s="53"/>
      <c r="V6095" s="53"/>
      <c r="W6095" s="53"/>
    </row>
    <row r="6096" spans="2:23" s="52" customFormat="1" ht="13" x14ac:dyDescent="0.3">
      <c r="B6096" s="53" t="s">
        <v>2848</v>
      </c>
      <c r="C6096" s="53" t="s">
        <v>202</v>
      </c>
      <c r="D6096" s="53" t="s">
        <v>4406</v>
      </c>
      <c r="E6096" s="53">
        <v>41.09666</v>
      </c>
      <c r="F6096" s="53">
        <v>-4.2389530000000004</v>
      </c>
      <c r="G6096" s="54">
        <v>905.60360000000003</v>
      </c>
      <c r="H6096" s="53">
        <v>81</v>
      </c>
      <c r="I6096" s="53">
        <v>39</v>
      </c>
      <c r="J6096" s="53">
        <v>42</v>
      </c>
      <c r="K6096" s="52">
        <v>1013</v>
      </c>
      <c r="L6096" s="52">
        <v>-107.39639999999997</v>
      </c>
      <c r="M6096" s="55">
        <v>2</v>
      </c>
      <c r="N6096" s="61" t="s">
        <v>16</v>
      </c>
      <c r="P6096" s="66"/>
      <c r="Q6096" s="53"/>
      <c r="R6096" s="53"/>
      <c r="S6096" s="53"/>
      <c r="T6096" s="53"/>
      <c r="U6096" s="53"/>
      <c r="V6096" s="53"/>
      <c r="W6096" s="53"/>
    </row>
    <row r="6097" spans="2:23" s="52" customFormat="1" ht="13" x14ac:dyDescent="0.3">
      <c r="B6097" s="53" t="s">
        <v>2848</v>
      </c>
      <c r="C6097" s="53" t="s">
        <v>202</v>
      </c>
      <c r="D6097" s="53" t="s">
        <v>4407</v>
      </c>
      <c r="E6097" s="53">
        <v>41.134189999999997</v>
      </c>
      <c r="F6097" s="53">
        <v>-4.6503730000000001</v>
      </c>
      <c r="G6097" s="54">
        <v>809.38139999999999</v>
      </c>
      <c r="H6097" s="53">
        <v>53</v>
      </c>
      <c r="I6097" s="53">
        <v>26</v>
      </c>
      <c r="J6097" s="53">
        <v>27</v>
      </c>
      <c r="K6097" s="52">
        <v>1013</v>
      </c>
      <c r="L6097" s="52">
        <v>-203.61860000000001</v>
      </c>
      <c r="M6097" s="55">
        <v>2</v>
      </c>
      <c r="N6097" s="61" t="s">
        <v>16</v>
      </c>
      <c r="P6097" s="66"/>
      <c r="Q6097" s="53"/>
      <c r="R6097" s="53"/>
      <c r="S6097" s="53"/>
      <c r="T6097" s="53"/>
      <c r="U6097" s="53"/>
      <c r="V6097" s="53"/>
      <c r="W6097" s="53"/>
    </row>
    <row r="6098" spans="2:23" s="52" customFormat="1" ht="13" x14ac:dyDescent="0.3">
      <c r="B6098" s="53" t="s">
        <v>2848</v>
      </c>
      <c r="C6098" s="53" t="s">
        <v>202</v>
      </c>
      <c r="D6098" s="53" t="s">
        <v>4408</v>
      </c>
      <c r="E6098" s="53">
        <v>41.073830000000001</v>
      </c>
      <c r="F6098" s="53">
        <v>-3.871454</v>
      </c>
      <c r="G6098" s="54">
        <v>1118.942</v>
      </c>
      <c r="H6098" s="53">
        <v>194</v>
      </c>
      <c r="I6098" s="53">
        <v>105</v>
      </c>
      <c r="J6098" s="53">
        <v>89</v>
      </c>
      <c r="K6098" s="52">
        <v>1013</v>
      </c>
      <c r="L6098" s="52">
        <v>105.94200000000001</v>
      </c>
      <c r="M6098" s="55">
        <v>2</v>
      </c>
      <c r="N6098" s="61" t="s">
        <v>16</v>
      </c>
      <c r="P6098" s="66"/>
      <c r="Q6098" s="53"/>
      <c r="R6098" s="53"/>
      <c r="S6098" s="53"/>
      <c r="T6098" s="53"/>
      <c r="U6098" s="53"/>
      <c r="V6098" s="53"/>
      <c r="W6098" s="53"/>
    </row>
    <row r="6099" spans="2:23" s="52" customFormat="1" ht="13" x14ac:dyDescent="0.3">
      <c r="B6099" s="53" t="s">
        <v>2848</v>
      </c>
      <c r="C6099" s="53" t="s">
        <v>202</v>
      </c>
      <c r="D6099" s="53" t="s">
        <v>4409</v>
      </c>
      <c r="E6099" s="53">
        <v>41.444299999999998</v>
      </c>
      <c r="F6099" s="53">
        <v>-3.8394149999999998</v>
      </c>
      <c r="G6099" s="54">
        <v>1087.067</v>
      </c>
      <c r="H6099" s="53">
        <v>96</v>
      </c>
      <c r="I6099" s="53">
        <v>42</v>
      </c>
      <c r="J6099" s="53">
        <v>54</v>
      </c>
      <c r="K6099" s="52">
        <v>1013</v>
      </c>
      <c r="L6099" s="52">
        <v>74.067000000000007</v>
      </c>
      <c r="M6099" s="55">
        <v>2</v>
      </c>
      <c r="N6099" s="61" t="s">
        <v>16</v>
      </c>
      <c r="P6099" s="66"/>
      <c r="Q6099" s="53"/>
      <c r="R6099" s="53"/>
      <c r="S6099" s="53"/>
      <c r="T6099" s="53"/>
      <c r="U6099" s="53"/>
      <c r="V6099" s="53"/>
      <c r="W6099" s="53"/>
    </row>
    <row r="6100" spans="2:23" s="52" customFormat="1" ht="13" x14ac:dyDescent="0.3">
      <c r="B6100" s="53" t="s">
        <v>2848</v>
      </c>
      <c r="C6100" s="53" t="s">
        <v>202</v>
      </c>
      <c r="D6100" s="53" t="s">
        <v>4410</v>
      </c>
      <c r="E6100" s="53">
        <v>40.991840000000003</v>
      </c>
      <c r="F6100" s="53">
        <v>-4.024845</v>
      </c>
      <c r="G6100" s="54">
        <v>1159.816</v>
      </c>
      <c r="H6100" s="53">
        <v>1154</v>
      </c>
      <c r="I6100" s="53">
        <v>604</v>
      </c>
      <c r="J6100" s="53">
        <v>550</v>
      </c>
      <c r="K6100" s="52">
        <v>1013</v>
      </c>
      <c r="L6100" s="52">
        <v>146.81600000000003</v>
      </c>
      <c r="M6100" s="55">
        <v>2</v>
      </c>
      <c r="N6100" s="61" t="s">
        <v>16</v>
      </c>
      <c r="P6100" s="66"/>
      <c r="Q6100" s="53"/>
      <c r="R6100" s="53"/>
      <c r="S6100" s="53"/>
      <c r="T6100" s="53"/>
      <c r="U6100" s="53"/>
      <c r="V6100" s="53"/>
      <c r="W6100" s="53"/>
    </row>
    <row r="6101" spans="2:23" s="52" customFormat="1" ht="13" x14ac:dyDescent="0.3">
      <c r="B6101" s="53" t="s">
        <v>2848</v>
      </c>
      <c r="C6101" s="53" t="s">
        <v>202</v>
      </c>
      <c r="D6101" s="53" t="s">
        <v>4411</v>
      </c>
      <c r="E6101" s="53">
        <v>41.37415</v>
      </c>
      <c r="F6101" s="53">
        <v>-4.0376250000000002</v>
      </c>
      <c r="G6101" s="54">
        <v>871.23320000000001</v>
      </c>
      <c r="H6101" s="53">
        <v>234</v>
      </c>
      <c r="I6101" s="53">
        <v>118</v>
      </c>
      <c r="J6101" s="53">
        <v>116</v>
      </c>
      <c r="K6101" s="52">
        <v>1013</v>
      </c>
      <c r="L6101" s="52">
        <v>-141.76679999999999</v>
      </c>
      <c r="M6101" s="55">
        <v>2</v>
      </c>
      <c r="N6101" s="61" t="s">
        <v>16</v>
      </c>
      <c r="P6101" s="66"/>
      <c r="Q6101" s="53"/>
      <c r="R6101" s="53"/>
      <c r="S6101" s="53"/>
      <c r="T6101" s="53"/>
      <c r="U6101" s="53"/>
      <c r="V6101" s="53"/>
      <c r="W6101" s="53"/>
    </row>
    <row r="6102" spans="2:23" s="52" customFormat="1" ht="13" x14ac:dyDescent="0.3">
      <c r="B6102" s="53" t="s">
        <v>2848</v>
      </c>
      <c r="C6102" s="53" t="s">
        <v>202</v>
      </c>
      <c r="D6102" s="53" t="s">
        <v>4412</v>
      </c>
      <c r="E6102" s="53">
        <v>41.102060000000002</v>
      </c>
      <c r="F6102" s="53">
        <v>-4.0328549999999996</v>
      </c>
      <c r="G6102" s="54">
        <v>1019.401</v>
      </c>
      <c r="H6102" s="53">
        <v>356</v>
      </c>
      <c r="I6102" s="53">
        <v>187</v>
      </c>
      <c r="J6102" s="53">
        <v>169</v>
      </c>
      <c r="K6102" s="52">
        <v>1013</v>
      </c>
      <c r="L6102" s="52">
        <v>6.4009999999999536</v>
      </c>
      <c r="M6102" s="55">
        <v>2</v>
      </c>
      <c r="N6102" s="61" t="s">
        <v>16</v>
      </c>
      <c r="P6102" s="66"/>
      <c r="Q6102" s="53"/>
      <c r="R6102" s="53"/>
      <c r="S6102" s="53"/>
      <c r="T6102" s="53"/>
      <c r="U6102" s="53"/>
      <c r="V6102" s="53"/>
      <c r="W6102" s="53"/>
    </row>
    <row r="6103" spans="2:23" s="52" customFormat="1" ht="13" x14ac:dyDescent="0.3">
      <c r="B6103" s="53" t="s">
        <v>2848</v>
      </c>
      <c r="C6103" s="53" t="s">
        <v>202</v>
      </c>
      <c r="D6103" s="53" t="s">
        <v>4413</v>
      </c>
      <c r="E6103" s="53">
        <v>40.961860000000001</v>
      </c>
      <c r="F6103" s="53">
        <v>-4.0387579999999996</v>
      </c>
      <c r="G6103" s="54">
        <v>1117.163</v>
      </c>
      <c r="H6103" s="53">
        <v>775</v>
      </c>
      <c r="I6103" s="53">
        <v>405</v>
      </c>
      <c r="J6103" s="53">
        <v>370</v>
      </c>
      <c r="K6103" s="52">
        <v>1013</v>
      </c>
      <c r="L6103" s="52">
        <v>104.16300000000001</v>
      </c>
      <c r="M6103" s="55">
        <v>2</v>
      </c>
      <c r="N6103" s="61" t="s">
        <v>16</v>
      </c>
      <c r="P6103" s="66"/>
      <c r="Q6103" s="53"/>
      <c r="R6103" s="53"/>
      <c r="S6103" s="53"/>
      <c r="T6103" s="53"/>
      <c r="U6103" s="53"/>
      <c r="V6103" s="53"/>
      <c r="W6103" s="53"/>
    </row>
    <row r="6104" spans="2:23" s="52" customFormat="1" ht="13" x14ac:dyDescent="0.3">
      <c r="B6104" s="53" t="s">
        <v>2848</v>
      </c>
      <c r="C6104" s="53" t="s">
        <v>202</v>
      </c>
      <c r="D6104" s="53" t="s">
        <v>4414</v>
      </c>
      <c r="E6104" s="53">
        <v>41.155119999999997</v>
      </c>
      <c r="F6104" s="53">
        <v>-4.0074690000000004</v>
      </c>
      <c r="G6104" s="54">
        <v>943.32449999999994</v>
      </c>
      <c r="H6104" s="53">
        <v>1088</v>
      </c>
      <c r="I6104" s="53">
        <v>536</v>
      </c>
      <c r="J6104" s="53">
        <v>552</v>
      </c>
      <c r="K6104" s="52">
        <v>1013</v>
      </c>
      <c r="L6104" s="52">
        <v>-69.675500000000056</v>
      </c>
      <c r="M6104" s="55">
        <v>2</v>
      </c>
      <c r="N6104" s="61" t="s">
        <v>16</v>
      </c>
      <c r="P6104" s="66"/>
      <c r="Q6104" s="53"/>
      <c r="R6104" s="53"/>
      <c r="S6104" s="53"/>
      <c r="T6104" s="53"/>
      <c r="U6104" s="53"/>
      <c r="V6104" s="53"/>
      <c r="W6104" s="53"/>
    </row>
    <row r="6105" spans="2:23" s="52" customFormat="1" ht="13" x14ac:dyDescent="0.3">
      <c r="B6105" s="53" t="s">
        <v>2848</v>
      </c>
      <c r="C6105" s="53" t="s">
        <v>202</v>
      </c>
      <c r="D6105" s="53" t="s">
        <v>4415</v>
      </c>
      <c r="E6105" s="53">
        <v>41.355899999999998</v>
      </c>
      <c r="F6105" s="53">
        <v>-3.7737020000000001</v>
      </c>
      <c r="G6105" s="54">
        <v>1051.3040000000001</v>
      </c>
      <c r="H6105" s="53">
        <v>109</v>
      </c>
      <c r="I6105" s="53">
        <v>66</v>
      </c>
      <c r="J6105" s="53">
        <v>43</v>
      </c>
      <c r="K6105" s="52">
        <v>1013</v>
      </c>
      <c r="L6105" s="52">
        <v>38.304000000000087</v>
      </c>
      <c r="M6105" s="55">
        <v>2</v>
      </c>
      <c r="N6105" s="61" t="s">
        <v>16</v>
      </c>
      <c r="P6105" s="66"/>
      <c r="Q6105" s="53"/>
      <c r="R6105" s="53"/>
      <c r="S6105" s="53"/>
      <c r="T6105" s="53"/>
      <c r="U6105" s="53"/>
      <c r="V6105" s="53"/>
      <c r="W6105" s="53"/>
    </row>
    <row r="6106" spans="2:23" s="52" customFormat="1" ht="13" x14ac:dyDescent="0.3">
      <c r="B6106" s="53" t="s">
        <v>2848</v>
      </c>
      <c r="C6106" s="53" t="s">
        <v>202</v>
      </c>
      <c r="D6106" s="53" t="s">
        <v>4416</v>
      </c>
      <c r="E6106" s="53">
        <v>40.817700000000002</v>
      </c>
      <c r="F6106" s="53">
        <v>-4.2576669999999996</v>
      </c>
      <c r="G6106" s="54">
        <v>987.12750000000005</v>
      </c>
      <c r="H6106" s="53">
        <v>91</v>
      </c>
      <c r="I6106" s="53">
        <v>49</v>
      </c>
      <c r="J6106" s="53">
        <v>42</v>
      </c>
      <c r="K6106" s="52">
        <v>1013</v>
      </c>
      <c r="L6106" s="52">
        <v>-25.872499999999945</v>
      </c>
      <c r="M6106" s="55">
        <v>2</v>
      </c>
      <c r="N6106" s="61" t="s">
        <v>16</v>
      </c>
      <c r="P6106" s="66"/>
      <c r="Q6106" s="53"/>
      <c r="R6106" s="53"/>
      <c r="S6106" s="53"/>
      <c r="T6106" s="53"/>
      <c r="U6106" s="53"/>
      <c r="V6106" s="53"/>
      <c r="W6106" s="53"/>
    </row>
    <row r="6107" spans="2:23" s="52" customFormat="1" ht="13" x14ac:dyDescent="0.3">
      <c r="B6107" s="53" t="s">
        <v>2848</v>
      </c>
      <c r="C6107" s="53" t="s">
        <v>202</v>
      </c>
      <c r="D6107" s="53" t="s">
        <v>4417</v>
      </c>
      <c r="E6107" s="53">
        <v>41.520859999999999</v>
      </c>
      <c r="F6107" s="53">
        <v>-3.6358999999999999</v>
      </c>
      <c r="G6107" s="54">
        <v>1121.3389999999999</v>
      </c>
      <c r="H6107" s="53">
        <v>31</v>
      </c>
      <c r="I6107" s="53">
        <v>17</v>
      </c>
      <c r="J6107" s="53">
        <v>14</v>
      </c>
      <c r="K6107" s="52">
        <v>1013</v>
      </c>
      <c r="L6107" s="52">
        <v>108.33899999999994</v>
      </c>
      <c r="M6107" s="55">
        <v>2</v>
      </c>
      <c r="N6107" s="61" t="s">
        <v>16</v>
      </c>
      <c r="P6107" s="66"/>
      <c r="Q6107" s="53"/>
      <c r="R6107" s="53"/>
      <c r="S6107" s="53"/>
      <c r="T6107" s="53"/>
      <c r="U6107" s="53"/>
      <c r="V6107" s="53"/>
      <c r="W6107" s="53"/>
    </row>
    <row r="6108" spans="2:23" s="52" customFormat="1" ht="13" x14ac:dyDescent="0.3">
      <c r="B6108" s="53" t="s">
        <v>2848</v>
      </c>
      <c r="C6108" s="53" t="s">
        <v>202</v>
      </c>
      <c r="D6108" s="53" t="s">
        <v>4418</v>
      </c>
      <c r="E6108" s="53">
        <v>41.133339999999997</v>
      </c>
      <c r="F6108" s="53">
        <v>-3.9</v>
      </c>
      <c r="G6108" s="54">
        <v>1097.2629999999999</v>
      </c>
      <c r="H6108" s="53">
        <v>135</v>
      </c>
      <c r="I6108" s="53">
        <v>69</v>
      </c>
      <c r="J6108" s="53">
        <v>66</v>
      </c>
      <c r="K6108" s="52">
        <v>1013</v>
      </c>
      <c r="L6108" s="52">
        <v>84.26299999999992</v>
      </c>
      <c r="M6108" s="55">
        <v>2</v>
      </c>
      <c r="N6108" s="61" t="s">
        <v>16</v>
      </c>
      <c r="P6108" s="66"/>
      <c r="Q6108" s="53"/>
      <c r="R6108" s="53"/>
      <c r="S6108" s="53"/>
      <c r="T6108" s="53"/>
      <c r="U6108" s="53"/>
      <c r="V6108" s="53"/>
      <c r="W6108" s="53"/>
    </row>
    <row r="6109" spans="2:23" s="52" customFormat="1" ht="13" x14ac:dyDescent="0.3">
      <c r="B6109" s="53" t="s">
        <v>2848</v>
      </c>
      <c r="C6109" s="53" t="s">
        <v>202</v>
      </c>
      <c r="D6109" s="53" t="s">
        <v>4419</v>
      </c>
      <c r="E6109" s="53">
        <v>41.362819999999999</v>
      </c>
      <c r="F6109" s="53">
        <v>-3.8394710000000001</v>
      </c>
      <c r="G6109" s="54">
        <v>940.58370000000002</v>
      </c>
      <c r="H6109" s="53">
        <v>126</v>
      </c>
      <c r="I6109" s="53">
        <v>70</v>
      </c>
      <c r="J6109" s="53">
        <v>56</v>
      </c>
      <c r="K6109" s="52">
        <v>1013</v>
      </c>
      <c r="L6109" s="52">
        <v>-72.416299999999978</v>
      </c>
      <c r="M6109" s="55">
        <v>2</v>
      </c>
      <c r="N6109" s="61" t="s">
        <v>16</v>
      </c>
      <c r="P6109" s="66"/>
      <c r="Q6109" s="53"/>
      <c r="R6109" s="53"/>
      <c r="S6109" s="53"/>
      <c r="T6109" s="53"/>
      <c r="U6109" s="53"/>
      <c r="V6109" s="53"/>
      <c r="W6109" s="53"/>
    </row>
    <row r="6110" spans="2:23" s="52" customFormat="1" ht="13" x14ac:dyDescent="0.3">
      <c r="B6110" s="53" t="s">
        <v>2848</v>
      </c>
      <c r="C6110" s="53" t="s">
        <v>202</v>
      </c>
      <c r="D6110" s="53" t="s">
        <v>4420</v>
      </c>
      <c r="E6110" s="53">
        <v>41.404260000000001</v>
      </c>
      <c r="F6110" s="53">
        <v>-4.4259529999999998</v>
      </c>
      <c r="G6110" s="54">
        <v>779.42920000000004</v>
      </c>
      <c r="H6110" s="53">
        <v>801</v>
      </c>
      <c r="I6110" s="53">
        <v>429</v>
      </c>
      <c r="J6110" s="53">
        <v>372</v>
      </c>
      <c r="K6110" s="52">
        <v>1013</v>
      </c>
      <c r="L6110" s="52">
        <v>-233.57079999999996</v>
      </c>
      <c r="M6110" s="55">
        <v>2</v>
      </c>
      <c r="N6110" s="61" t="s">
        <v>16</v>
      </c>
      <c r="P6110" s="66"/>
      <c r="Q6110" s="53"/>
      <c r="R6110" s="53"/>
      <c r="S6110" s="53"/>
      <c r="T6110" s="53"/>
      <c r="U6110" s="53"/>
      <c r="V6110" s="53"/>
      <c r="W6110" s="53"/>
    </row>
    <row r="6111" spans="2:23" s="52" customFormat="1" ht="13" x14ac:dyDescent="0.3">
      <c r="B6111" s="53" t="s">
        <v>2848</v>
      </c>
      <c r="C6111" s="53" t="s">
        <v>202</v>
      </c>
      <c r="D6111" s="53" t="s">
        <v>4421</v>
      </c>
      <c r="E6111" s="53">
        <v>41.179499999999997</v>
      </c>
      <c r="F6111" s="53">
        <v>-3.806705</v>
      </c>
      <c r="G6111" s="54">
        <v>1093.0920000000001</v>
      </c>
      <c r="H6111" s="53">
        <v>80</v>
      </c>
      <c r="I6111" s="53">
        <v>42</v>
      </c>
      <c r="J6111" s="53">
        <v>38</v>
      </c>
      <c r="K6111" s="52">
        <v>1013</v>
      </c>
      <c r="L6111" s="52">
        <v>80.092000000000098</v>
      </c>
      <c r="M6111" s="55">
        <v>2</v>
      </c>
      <c r="N6111" s="61" t="s">
        <v>16</v>
      </c>
      <c r="P6111" s="66"/>
      <c r="Q6111" s="53"/>
      <c r="R6111" s="53"/>
      <c r="S6111" s="53"/>
      <c r="T6111" s="53"/>
      <c r="U6111" s="53"/>
      <c r="V6111" s="53"/>
      <c r="W6111" s="53"/>
    </row>
    <row r="6112" spans="2:23" s="52" customFormat="1" ht="13" x14ac:dyDescent="0.3">
      <c r="B6112" s="53" t="s">
        <v>2848</v>
      </c>
      <c r="C6112" s="53" t="s">
        <v>202</v>
      </c>
      <c r="D6112" s="53" t="s">
        <v>4422</v>
      </c>
      <c r="E6112" s="53">
        <v>41.18853</v>
      </c>
      <c r="F6112" s="53">
        <v>-3.7720630000000002</v>
      </c>
      <c r="G6112" s="54">
        <v>1095.0989999999999</v>
      </c>
      <c r="H6112" s="53">
        <v>61</v>
      </c>
      <c r="I6112" s="53">
        <v>30</v>
      </c>
      <c r="J6112" s="53">
        <v>31</v>
      </c>
      <c r="K6112" s="52">
        <v>1013</v>
      </c>
      <c r="L6112" s="52">
        <v>82.098999999999933</v>
      </c>
      <c r="M6112" s="55">
        <v>2</v>
      </c>
      <c r="N6112" s="61" t="s">
        <v>16</v>
      </c>
      <c r="P6112" s="66"/>
      <c r="Q6112" s="53"/>
      <c r="R6112" s="53"/>
      <c r="S6112" s="53"/>
      <c r="T6112" s="53"/>
      <c r="U6112" s="53"/>
      <c r="V6112" s="53"/>
      <c r="W6112" s="53"/>
    </row>
    <row r="6113" spans="2:23" s="52" customFormat="1" ht="13" x14ac:dyDescent="0.3">
      <c r="B6113" s="53" t="s">
        <v>2848</v>
      </c>
      <c r="C6113" s="53" t="s">
        <v>202</v>
      </c>
      <c r="D6113" s="53" t="s">
        <v>4423</v>
      </c>
      <c r="E6113" s="53">
        <v>41.000579999999999</v>
      </c>
      <c r="F6113" s="53">
        <v>-4.1748459999999996</v>
      </c>
      <c r="G6113" s="54">
        <v>942.73260000000005</v>
      </c>
      <c r="H6113" s="53">
        <v>306</v>
      </c>
      <c r="I6113" s="53">
        <v>167</v>
      </c>
      <c r="J6113" s="53">
        <v>139</v>
      </c>
      <c r="K6113" s="52">
        <v>1013</v>
      </c>
      <c r="L6113" s="52">
        <v>-70.267399999999952</v>
      </c>
      <c r="M6113" s="55">
        <v>2</v>
      </c>
      <c r="N6113" s="61" t="s">
        <v>16</v>
      </c>
      <c r="P6113" s="66"/>
      <c r="Q6113" s="53"/>
      <c r="R6113" s="53"/>
      <c r="S6113" s="53"/>
      <c r="T6113" s="53"/>
      <c r="U6113" s="53"/>
      <c r="V6113" s="53"/>
      <c r="W6113" s="53"/>
    </row>
    <row r="6114" spans="2:23" s="52" customFormat="1" ht="13" x14ac:dyDescent="0.3">
      <c r="B6114" s="53" t="s">
        <v>2848</v>
      </c>
      <c r="C6114" s="53" t="s">
        <v>202</v>
      </c>
      <c r="D6114" s="53" t="s">
        <v>4424</v>
      </c>
      <c r="E6114" s="53">
        <v>41.478569999999998</v>
      </c>
      <c r="F6114" s="53">
        <v>-3.917691</v>
      </c>
      <c r="G6114" s="54">
        <v>918.66309999999999</v>
      </c>
      <c r="H6114" s="53">
        <v>146</v>
      </c>
      <c r="I6114" s="53">
        <v>84</v>
      </c>
      <c r="J6114" s="53">
        <v>62</v>
      </c>
      <c r="K6114" s="52">
        <v>1013</v>
      </c>
      <c r="L6114" s="52">
        <v>-94.336900000000014</v>
      </c>
      <c r="M6114" s="55">
        <v>2</v>
      </c>
      <c r="N6114" s="61" t="s">
        <v>16</v>
      </c>
      <c r="P6114" s="66"/>
      <c r="Q6114" s="53"/>
      <c r="R6114" s="53"/>
      <c r="S6114" s="53"/>
      <c r="T6114" s="53"/>
      <c r="U6114" s="53"/>
      <c r="V6114" s="53"/>
      <c r="W6114" s="53"/>
    </row>
    <row r="6115" spans="2:23" s="52" customFormat="1" ht="13" x14ac:dyDescent="0.3">
      <c r="B6115" s="53" t="s">
        <v>2848</v>
      </c>
      <c r="C6115" s="53" t="s">
        <v>202</v>
      </c>
      <c r="D6115" s="53" t="s">
        <v>4425</v>
      </c>
      <c r="E6115" s="53">
        <v>40.956580000000002</v>
      </c>
      <c r="F6115" s="53">
        <v>-4.2356530000000001</v>
      </c>
      <c r="G6115" s="54">
        <v>924.86869999999999</v>
      </c>
      <c r="H6115" s="53">
        <v>975</v>
      </c>
      <c r="I6115" s="53">
        <v>504</v>
      </c>
      <c r="J6115" s="53">
        <v>471</v>
      </c>
      <c r="K6115" s="52">
        <v>1013</v>
      </c>
      <c r="L6115" s="52">
        <v>-88.13130000000001</v>
      </c>
      <c r="M6115" s="55">
        <v>2</v>
      </c>
      <c r="N6115" s="61" t="s">
        <v>16</v>
      </c>
      <c r="P6115" s="66"/>
      <c r="Q6115" s="53"/>
      <c r="R6115" s="53"/>
      <c r="S6115" s="53"/>
      <c r="T6115" s="53"/>
      <c r="U6115" s="53"/>
      <c r="V6115" s="53"/>
      <c r="W6115" s="53"/>
    </row>
    <row r="6116" spans="2:23" s="52" customFormat="1" ht="13" x14ac:dyDescent="0.3">
      <c r="B6116" s="53" t="s">
        <v>2848</v>
      </c>
      <c r="C6116" s="53" t="s">
        <v>202</v>
      </c>
      <c r="D6116" s="53" t="s">
        <v>4426</v>
      </c>
      <c r="E6116" s="53">
        <v>41.192900000000002</v>
      </c>
      <c r="F6116" s="53">
        <v>-3.994259</v>
      </c>
      <c r="G6116" s="54">
        <v>916.52239999999995</v>
      </c>
      <c r="H6116" s="53">
        <v>287</v>
      </c>
      <c r="I6116" s="53">
        <v>154</v>
      </c>
      <c r="J6116" s="53">
        <v>133</v>
      </c>
      <c r="K6116" s="52">
        <v>1013</v>
      </c>
      <c r="L6116" s="52">
        <v>-96.477600000000052</v>
      </c>
      <c r="M6116" s="55">
        <v>2</v>
      </c>
      <c r="N6116" s="61" t="s">
        <v>16</v>
      </c>
      <c r="P6116" s="66"/>
      <c r="Q6116" s="53"/>
      <c r="R6116" s="53"/>
      <c r="S6116" s="53"/>
      <c r="T6116" s="53"/>
      <c r="U6116" s="53"/>
      <c r="V6116" s="53"/>
      <c r="W6116" s="53"/>
    </row>
    <row r="6117" spans="2:23" s="52" customFormat="1" ht="13" x14ac:dyDescent="0.3">
      <c r="B6117" s="53" t="s">
        <v>2848</v>
      </c>
      <c r="C6117" s="53" t="s">
        <v>202</v>
      </c>
      <c r="D6117" s="53" t="s">
        <v>4427</v>
      </c>
      <c r="E6117" s="53">
        <v>40.794559999999997</v>
      </c>
      <c r="F6117" s="53">
        <v>-4.2787649999999999</v>
      </c>
      <c r="G6117" s="54">
        <v>1020.674</v>
      </c>
      <c r="H6117" s="53">
        <v>294</v>
      </c>
      <c r="I6117" s="53">
        <v>178</v>
      </c>
      <c r="J6117" s="53">
        <v>116</v>
      </c>
      <c r="K6117" s="52">
        <v>1013</v>
      </c>
      <c r="L6117" s="52">
        <v>7.6739999999999782</v>
      </c>
      <c r="M6117" s="55">
        <v>2</v>
      </c>
      <c r="N6117" s="61" t="s">
        <v>16</v>
      </c>
      <c r="P6117" s="66"/>
      <c r="Q6117" s="53"/>
      <c r="R6117" s="53"/>
      <c r="S6117" s="53"/>
      <c r="T6117" s="53"/>
      <c r="U6117" s="53"/>
      <c r="V6117" s="53"/>
      <c r="W6117" s="53"/>
    </row>
    <row r="6118" spans="2:23" s="52" customFormat="1" ht="13" x14ac:dyDescent="0.3">
      <c r="B6118" s="53" t="s">
        <v>2848</v>
      </c>
      <c r="C6118" s="53" t="s">
        <v>202</v>
      </c>
      <c r="D6118" s="53" t="s">
        <v>4428</v>
      </c>
      <c r="E6118" s="53">
        <v>41.182250000000003</v>
      </c>
      <c r="F6118" s="53">
        <v>-3.6954340000000001</v>
      </c>
      <c r="G6118" s="54">
        <v>1126.269</v>
      </c>
      <c r="H6118" s="53">
        <v>38</v>
      </c>
      <c r="I6118" s="53">
        <v>23</v>
      </c>
      <c r="J6118" s="53">
        <v>15</v>
      </c>
      <c r="K6118" s="52">
        <v>1013</v>
      </c>
      <c r="L6118" s="52">
        <v>113.26900000000001</v>
      </c>
      <c r="M6118" s="55">
        <v>2</v>
      </c>
      <c r="N6118" s="61" t="s">
        <v>16</v>
      </c>
      <c r="P6118" s="66"/>
      <c r="Q6118" s="53"/>
      <c r="R6118" s="53"/>
      <c r="S6118" s="53"/>
      <c r="T6118" s="53"/>
      <c r="U6118" s="53"/>
      <c r="V6118" s="53"/>
      <c r="W6118" s="53"/>
    </row>
    <row r="6119" spans="2:23" s="52" customFormat="1" ht="13" x14ac:dyDescent="0.3">
      <c r="B6119" s="53" t="s">
        <v>2848</v>
      </c>
      <c r="C6119" s="53" t="s">
        <v>202</v>
      </c>
      <c r="D6119" s="53" t="s">
        <v>4429</v>
      </c>
      <c r="E6119" s="53">
        <v>40.779899999999998</v>
      </c>
      <c r="F6119" s="53">
        <v>-4.4137820000000003</v>
      </c>
      <c r="G6119" s="54">
        <v>1102.828</v>
      </c>
      <c r="H6119" s="53">
        <v>1639</v>
      </c>
      <c r="I6119" s="53">
        <v>843</v>
      </c>
      <c r="J6119" s="53">
        <v>796</v>
      </c>
      <c r="K6119" s="52">
        <v>1013</v>
      </c>
      <c r="L6119" s="52">
        <v>89.827999999999975</v>
      </c>
      <c r="M6119" s="55">
        <v>2</v>
      </c>
      <c r="N6119" s="61" t="s">
        <v>16</v>
      </c>
      <c r="P6119" s="66"/>
      <c r="Q6119" s="53"/>
      <c r="R6119" s="53"/>
      <c r="S6119" s="53"/>
      <c r="T6119" s="53"/>
      <c r="U6119" s="53"/>
      <c r="V6119" s="53"/>
      <c r="W6119" s="53"/>
    </row>
    <row r="6120" spans="2:23" s="52" customFormat="1" ht="13" x14ac:dyDescent="0.3">
      <c r="B6120" s="53" t="s">
        <v>2848</v>
      </c>
      <c r="C6120" s="53" t="s">
        <v>202</v>
      </c>
      <c r="D6120" s="53" t="s">
        <v>4430</v>
      </c>
      <c r="E6120" s="53">
        <v>41.307139999999997</v>
      </c>
      <c r="F6120" s="53">
        <v>-4.5294639999999999</v>
      </c>
      <c r="G6120" s="54">
        <v>763.11720000000003</v>
      </c>
      <c r="H6120" s="53">
        <v>737</v>
      </c>
      <c r="I6120" s="53">
        <v>384</v>
      </c>
      <c r="J6120" s="53">
        <v>353</v>
      </c>
      <c r="K6120" s="52">
        <v>1013</v>
      </c>
      <c r="L6120" s="52">
        <v>-249.88279999999997</v>
      </c>
      <c r="M6120" s="55">
        <v>2</v>
      </c>
      <c r="N6120" s="61" t="s">
        <v>16</v>
      </c>
      <c r="P6120" s="66"/>
      <c r="Q6120" s="53"/>
      <c r="R6120" s="53"/>
      <c r="S6120" s="53"/>
      <c r="T6120" s="53"/>
      <c r="U6120" s="53"/>
      <c r="V6120" s="53"/>
      <c r="W6120" s="53"/>
    </row>
    <row r="6121" spans="2:23" s="52" customFormat="1" ht="13" x14ac:dyDescent="0.3">
      <c r="B6121" s="53" t="s">
        <v>2848</v>
      </c>
      <c r="C6121" s="53" t="s">
        <v>202</v>
      </c>
      <c r="D6121" s="53" t="s">
        <v>4431</v>
      </c>
      <c r="E6121" s="53">
        <v>41.52252</v>
      </c>
      <c r="F6121" s="53">
        <v>-3.6554799999999998</v>
      </c>
      <c r="G6121" s="54">
        <v>1043.8969999999999</v>
      </c>
      <c r="H6121" s="53">
        <v>47</v>
      </c>
      <c r="I6121" s="53">
        <v>25</v>
      </c>
      <c r="J6121" s="53">
        <v>22</v>
      </c>
      <c r="K6121" s="52">
        <v>1013</v>
      </c>
      <c r="L6121" s="52">
        <v>30.896999999999935</v>
      </c>
      <c r="M6121" s="55">
        <v>2</v>
      </c>
      <c r="N6121" s="61" t="s">
        <v>16</v>
      </c>
      <c r="P6121" s="66"/>
      <c r="Q6121" s="53"/>
      <c r="R6121" s="53"/>
      <c r="S6121" s="53"/>
      <c r="T6121" s="53"/>
      <c r="U6121" s="53"/>
      <c r="V6121" s="53"/>
      <c r="W6121" s="53"/>
    </row>
    <row r="6122" spans="2:23" s="52" customFormat="1" ht="13" x14ac:dyDescent="0.3">
      <c r="B6122" s="53" t="s">
        <v>2848</v>
      </c>
      <c r="C6122" s="53" t="s">
        <v>202</v>
      </c>
      <c r="D6122" s="53" t="s">
        <v>4432</v>
      </c>
      <c r="E6122" s="53">
        <v>41.251829999999998</v>
      </c>
      <c r="F6122" s="53">
        <v>-4.5785619999999998</v>
      </c>
      <c r="G6122" s="54">
        <v>770.34130000000005</v>
      </c>
      <c r="H6122" s="53">
        <v>183</v>
      </c>
      <c r="I6122" s="53">
        <v>101</v>
      </c>
      <c r="J6122" s="53">
        <v>82</v>
      </c>
      <c r="K6122" s="52">
        <v>1013</v>
      </c>
      <c r="L6122" s="52">
        <v>-242.65869999999995</v>
      </c>
      <c r="M6122" s="55">
        <v>2</v>
      </c>
      <c r="N6122" s="61" t="s">
        <v>16</v>
      </c>
      <c r="P6122" s="66"/>
      <c r="Q6122" s="53"/>
      <c r="R6122" s="53"/>
      <c r="S6122" s="53"/>
      <c r="T6122" s="53"/>
      <c r="U6122" s="53"/>
      <c r="V6122" s="53"/>
      <c r="W6122" s="53"/>
    </row>
    <row r="6123" spans="2:23" s="52" customFormat="1" ht="13" x14ac:dyDescent="0.3">
      <c r="B6123" s="53" t="s">
        <v>2848</v>
      </c>
      <c r="C6123" s="53" t="s">
        <v>202</v>
      </c>
      <c r="D6123" s="53" t="s">
        <v>4433</v>
      </c>
      <c r="E6123" s="53">
        <v>41.07141</v>
      </c>
      <c r="F6123" s="53">
        <v>-4.2407849999999998</v>
      </c>
      <c r="G6123" s="54">
        <v>889.00919999999996</v>
      </c>
      <c r="H6123" s="53">
        <v>165</v>
      </c>
      <c r="I6123" s="53">
        <v>84</v>
      </c>
      <c r="J6123" s="53">
        <v>81</v>
      </c>
      <c r="K6123" s="52">
        <v>1013</v>
      </c>
      <c r="L6123" s="52">
        <v>-123.99080000000004</v>
      </c>
      <c r="M6123" s="55">
        <v>2</v>
      </c>
      <c r="N6123" s="61" t="s">
        <v>16</v>
      </c>
      <c r="P6123" s="66"/>
      <c r="Q6123" s="53"/>
      <c r="R6123" s="53"/>
      <c r="S6123" s="53"/>
      <c r="T6123" s="53"/>
      <c r="U6123" s="53"/>
      <c r="V6123" s="53"/>
      <c r="W6123" s="53"/>
    </row>
    <row r="6124" spans="2:23" s="52" customFormat="1" ht="13" x14ac:dyDescent="0.3">
      <c r="B6124" s="53" t="s">
        <v>2848</v>
      </c>
      <c r="C6124" s="53" t="s">
        <v>202</v>
      </c>
      <c r="D6124" s="53" t="s">
        <v>4434</v>
      </c>
      <c r="E6124" s="53">
        <v>40.809060000000002</v>
      </c>
      <c r="F6124" s="53">
        <v>-4.3365369999999999</v>
      </c>
      <c r="G6124" s="54">
        <v>1005.0359999999999</v>
      </c>
      <c r="H6124" s="53">
        <v>613</v>
      </c>
      <c r="I6124" s="53">
        <v>327</v>
      </c>
      <c r="J6124" s="53">
        <v>286</v>
      </c>
      <c r="K6124" s="52">
        <v>1013</v>
      </c>
      <c r="L6124" s="52">
        <v>-7.9640000000000555</v>
      </c>
      <c r="M6124" s="55">
        <v>2</v>
      </c>
      <c r="N6124" s="61" t="s">
        <v>16</v>
      </c>
      <c r="P6124" s="66"/>
      <c r="Q6124" s="53"/>
      <c r="R6124" s="53"/>
      <c r="S6124" s="53"/>
      <c r="T6124" s="53"/>
      <c r="U6124" s="53"/>
      <c r="V6124" s="53"/>
      <c r="W6124" s="53"/>
    </row>
    <row r="6125" spans="2:23" s="52" customFormat="1" ht="13" x14ac:dyDescent="0.3">
      <c r="B6125" s="53" t="s">
        <v>2848</v>
      </c>
      <c r="C6125" s="53" t="s">
        <v>202</v>
      </c>
      <c r="D6125" s="53" t="s">
        <v>4435</v>
      </c>
      <c r="E6125" s="53">
        <v>41.260640000000002</v>
      </c>
      <c r="F6125" s="53">
        <v>-4.1836450000000003</v>
      </c>
      <c r="G6125" s="54">
        <v>877.30309999999997</v>
      </c>
      <c r="H6125" s="53">
        <v>534</v>
      </c>
      <c r="I6125" s="53">
        <v>275</v>
      </c>
      <c r="J6125" s="53">
        <v>259</v>
      </c>
      <c r="K6125" s="52">
        <v>1013</v>
      </c>
      <c r="L6125" s="52">
        <v>-135.69690000000003</v>
      </c>
      <c r="M6125" s="55">
        <v>2</v>
      </c>
      <c r="N6125" s="61" t="s">
        <v>16</v>
      </c>
      <c r="P6125" s="66"/>
      <c r="Q6125" s="53"/>
      <c r="R6125" s="53"/>
      <c r="S6125" s="53"/>
      <c r="T6125" s="53"/>
      <c r="U6125" s="53"/>
      <c r="V6125" s="53"/>
      <c r="W6125" s="53"/>
    </row>
    <row r="6126" spans="2:23" s="52" customFormat="1" ht="13" x14ac:dyDescent="0.3">
      <c r="B6126" s="53" t="s">
        <v>116</v>
      </c>
      <c r="C6126" s="53" t="s">
        <v>204</v>
      </c>
      <c r="D6126" s="53" t="s">
        <v>832</v>
      </c>
      <c r="E6126" s="53">
        <v>37.252830000000003</v>
      </c>
      <c r="F6126" s="53">
        <v>-4.9911250000000003</v>
      </c>
      <c r="G6126" s="54">
        <v>269.41989999999998</v>
      </c>
      <c r="H6126" s="53">
        <v>2124</v>
      </c>
      <c r="I6126" s="53">
        <v>1070</v>
      </c>
      <c r="J6126" s="53">
        <v>1054</v>
      </c>
      <c r="K6126" s="52">
        <v>9</v>
      </c>
      <c r="L6126" s="52">
        <v>260.41989999999998</v>
      </c>
      <c r="M6126" s="55">
        <v>4</v>
      </c>
      <c r="N6126" s="61" t="s">
        <v>14</v>
      </c>
      <c r="P6126" s="66"/>
      <c r="Q6126" s="53"/>
      <c r="R6126" s="53"/>
      <c r="S6126" s="53"/>
      <c r="T6126" s="53"/>
      <c r="U6126" s="53"/>
      <c r="V6126" s="53"/>
      <c r="W6126" s="53"/>
    </row>
    <row r="6127" spans="2:23" s="52" customFormat="1" ht="13" x14ac:dyDescent="0.3">
      <c r="B6127" s="53" t="s">
        <v>116</v>
      </c>
      <c r="C6127" s="53" t="s">
        <v>204</v>
      </c>
      <c r="D6127" s="53" t="s">
        <v>833</v>
      </c>
      <c r="E6127" s="53">
        <v>38.037480000000002</v>
      </c>
      <c r="F6127" s="53">
        <v>-5.715293</v>
      </c>
      <c r="G6127" s="54">
        <v>674.49900000000002</v>
      </c>
      <c r="H6127" s="53">
        <v>1894</v>
      </c>
      <c r="I6127" s="53">
        <v>939</v>
      </c>
      <c r="J6127" s="53">
        <v>955</v>
      </c>
      <c r="K6127" s="52">
        <v>9</v>
      </c>
      <c r="L6127" s="52">
        <v>665.49900000000002</v>
      </c>
      <c r="M6127" s="55">
        <v>6</v>
      </c>
      <c r="N6127" s="61" t="s">
        <v>15</v>
      </c>
      <c r="P6127" s="66"/>
      <c r="Q6127" s="53"/>
      <c r="R6127" s="53"/>
      <c r="S6127" s="53"/>
      <c r="T6127" s="53"/>
      <c r="U6127" s="53"/>
      <c r="V6127" s="53"/>
      <c r="W6127" s="53"/>
    </row>
    <row r="6128" spans="2:23" s="52" customFormat="1" ht="13" x14ac:dyDescent="0.3">
      <c r="B6128" s="53" t="s">
        <v>116</v>
      </c>
      <c r="C6128" s="53" t="s">
        <v>204</v>
      </c>
      <c r="D6128" s="53" t="s">
        <v>834</v>
      </c>
      <c r="E6128" s="53">
        <v>37.427019999999999</v>
      </c>
      <c r="F6128" s="53">
        <v>-6.1659259999999998</v>
      </c>
      <c r="G6128" s="54">
        <v>165.98939999999999</v>
      </c>
      <c r="H6128" s="53">
        <v>2881</v>
      </c>
      <c r="I6128" s="53">
        <v>1465</v>
      </c>
      <c r="J6128" s="53">
        <v>1416</v>
      </c>
      <c r="K6128" s="52">
        <v>9</v>
      </c>
      <c r="L6128" s="52">
        <v>156.98939999999999</v>
      </c>
      <c r="M6128" s="55">
        <v>2</v>
      </c>
      <c r="N6128" s="61" t="s">
        <v>14</v>
      </c>
      <c r="P6128" s="66"/>
      <c r="Q6128" s="53"/>
      <c r="R6128" s="53"/>
      <c r="S6128" s="53"/>
      <c r="T6128" s="53"/>
      <c r="U6128" s="53"/>
      <c r="V6128" s="53"/>
      <c r="W6128" s="53"/>
    </row>
    <row r="6129" spans="2:23" s="52" customFormat="1" ht="13" x14ac:dyDescent="0.3">
      <c r="B6129" s="53" t="s">
        <v>116</v>
      </c>
      <c r="C6129" s="53" t="s">
        <v>204</v>
      </c>
      <c r="D6129" s="53" t="s">
        <v>835</v>
      </c>
      <c r="E6129" s="53">
        <v>37.338329999999999</v>
      </c>
      <c r="F6129" s="53">
        <v>-5.8440320000000003</v>
      </c>
      <c r="G6129" s="54">
        <v>55.897190000000002</v>
      </c>
      <c r="H6129" s="53">
        <v>70155</v>
      </c>
      <c r="I6129" s="53">
        <v>34956</v>
      </c>
      <c r="J6129" s="53">
        <v>35199</v>
      </c>
      <c r="K6129" s="52">
        <v>9</v>
      </c>
      <c r="L6129" s="52">
        <v>46.897190000000002</v>
      </c>
      <c r="M6129" s="55">
        <v>2</v>
      </c>
      <c r="N6129" s="61" t="s">
        <v>14</v>
      </c>
      <c r="P6129" s="66"/>
      <c r="Q6129" s="53"/>
      <c r="R6129" s="53"/>
      <c r="S6129" s="53"/>
      <c r="T6129" s="53"/>
      <c r="U6129" s="53"/>
      <c r="V6129" s="53"/>
      <c r="W6129" s="53"/>
    </row>
    <row r="6130" spans="2:23" s="52" customFormat="1" ht="13" x14ac:dyDescent="0.3">
      <c r="B6130" s="53" t="s">
        <v>116</v>
      </c>
      <c r="C6130" s="53" t="s">
        <v>204</v>
      </c>
      <c r="D6130" s="53" t="s">
        <v>836</v>
      </c>
      <c r="E6130" s="53">
        <v>37.518270000000001</v>
      </c>
      <c r="F6130" s="53">
        <v>-5.9782359999999999</v>
      </c>
      <c r="G6130" s="54">
        <v>27.89068</v>
      </c>
      <c r="H6130" s="53">
        <v>10869</v>
      </c>
      <c r="I6130" s="53">
        <v>5512</v>
      </c>
      <c r="J6130" s="53">
        <v>5357</v>
      </c>
      <c r="K6130" s="52">
        <v>9</v>
      </c>
      <c r="L6130" s="52">
        <v>18.89068</v>
      </c>
      <c r="M6130" s="55">
        <v>2</v>
      </c>
      <c r="N6130" s="61" t="s">
        <v>14</v>
      </c>
      <c r="P6130" s="66"/>
      <c r="Q6130" s="53"/>
      <c r="R6130" s="53"/>
      <c r="S6130" s="53"/>
      <c r="T6130" s="53"/>
      <c r="U6130" s="53"/>
      <c r="V6130" s="53"/>
      <c r="W6130" s="53"/>
    </row>
    <row r="6131" spans="2:23" s="52" customFormat="1" ht="13" x14ac:dyDescent="0.3">
      <c r="B6131" s="53" t="s">
        <v>116</v>
      </c>
      <c r="C6131" s="53" t="s">
        <v>204</v>
      </c>
      <c r="D6131" s="53" t="s">
        <v>837</v>
      </c>
      <c r="E6131" s="53">
        <v>37.614159999999998</v>
      </c>
      <c r="F6131" s="53">
        <v>-5.6712930000000004</v>
      </c>
      <c r="G6131" s="54">
        <v>31.591249999999999</v>
      </c>
      <c r="H6131" s="53">
        <v>3394</v>
      </c>
      <c r="I6131" s="53">
        <v>1683</v>
      </c>
      <c r="J6131" s="53">
        <v>1711</v>
      </c>
      <c r="K6131" s="52">
        <v>9</v>
      </c>
      <c r="L6131" s="52">
        <v>22.591249999999999</v>
      </c>
      <c r="M6131" s="55">
        <v>2</v>
      </c>
      <c r="N6131" s="61" t="s">
        <v>14</v>
      </c>
      <c r="P6131" s="66"/>
      <c r="Q6131" s="53"/>
      <c r="R6131" s="53"/>
      <c r="S6131" s="53"/>
      <c r="T6131" s="53"/>
      <c r="U6131" s="53"/>
      <c r="V6131" s="53"/>
      <c r="W6131" s="53"/>
    </row>
    <row r="6132" spans="2:23" s="52" customFormat="1" ht="13" x14ac:dyDescent="0.3">
      <c r="B6132" s="53" t="s">
        <v>116</v>
      </c>
      <c r="C6132" s="53" t="s">
        <v>204</v>
      </c>
      <c r="D6132" s="53" t="s">
        <v>838</v>
      </c>
      <c r="E6132" s="53">
        <v>37.461770000000001</v>
      </c>
      <c r="F6132" s="53">
        <v>-6.0137359999999997</v>
      </c>
      <c r="G6132" s="54">
        <v>11.909459999999999</v>
      </c>
      <c r="H6132" s="53">
        <v>14942</v>
      </c>
      <c r="I6132" s="53">
        <v>7466</v>
      </c>
      <c r="J6132" s="53">
        <v>7476</v>
      </c>
      <c r="K6132" s="52">
        <v>9</v>
      </c>
      <c r="L6132" s="52">
        <v>2.9094599999999993</v>
      </c>
      <c r="M6132" s="55">
        <v>2</v>
      </c>
      <c r="N6132" s="61" t="s">
        <v>14</v>
      </c>
      <c r="P6132" s="66"/>
      <c r="Q6132" s="53"/>
      <c r="R6132" s="53"/>
      <c r="S6132" s="53"/>
      <c r="T6132" s="53"/>
      <c r="U6132" s="53"/>
      <c r="V6132" s="53"/>
      <c r="W6132" s="53"/>
    </row>
    <row r="6133" spans="2:23" s="52" customFormat="1" ht="13" x14ac:dyDescent="0.3">
      <c r="B6133" s="53" t="s">
        <v>116</v>
      </c>
      <c r="C6133" s="53" t="s">
        <v>204</v>
      </c>
      <c r="D6133" s="53" t="s">
        <v>839</v>
      </c>
      <c r="E6133" s="53">
        <v>37.015009999999997</v>
      </c>
      <c r="F6133" s="53">
        <v>-5.149775</v>
      </c>
      <c r="G6133" s="54">
        <v>426.4051</v>
      </c>
      <c r="H6133" s="53">
        <v>1363</v>
      </c>
      <c r="I6133" s="53">
        <v>704</v>
      </c>
      <c r="J6133" s="53">
        <v>659</v>
      </c>
      <c r="K6133" s="52">
        <v>9</v>
      </c>
      <c r="L6133" s="52">
        <v>417.4051</v>
      </c>
      <c r="M6133" s="55">
        <v>5</v>
      </c>
      <c r="N6133" s="61" t="s">
        <v>15</v>
      </c>
      <c r="P6133" s="66"/>
      <c r="Q6133" s="53"/>
      <c r="R6133" s="53"/>
      <c r="S6133" s="53"/>
      <c r="T6133" s="53"/>
      <c r="U6133" s="53"/>
      <c r="V6133" s="53"/>
      <c r="W6133" s="53"/>
    </row>
    <row r="6134" spans="2:23" s="52" customFormat="1" ht="13" x14ac:dyDescent="0.3">
      <c r="B6134" s="53" t="s">
        <v>116</v>
      </c>
      <c r="C6134" s="53" t="s">
        <v>204</v>
      </c>
      <c r="D6134" s="53" t="s">
        <v>840</v>
      </c>
      <c r="E6134" s="53">
        <v>37.873449999999998</v>
      </c>
      <c r="F6134" s="53">
        <v>-6.0797660000000002</v>
      </c>
      <c r="G6134" s="54">
        <v>454.19560000000001</v>
      </c>
      <c r="H6134" s="53">
        <v>1533</v>
      </c>
      <c r="I6134" s="53">
        <v>778</v>
      </c>
      <c r="J6134" s="53">
        <v>755</v>
      </c>
      <c r="K6134" s="52">
        <v>9</v>
      </c>
      <c r="L6134" s="52">
        <v>445.19560000000001</v>
      </c>
      <c r="M6134" s="55">
        <v>5</v>
      </c>
      <c r="N6134" s="61" t="s">
        <v>15</v>
      </c>
      <c r="P6134" s="66"/>
      <c r="Q6134" s="53"/>
      <c r="R6134" s="53"/>
      <c r="S6134" s="53"/>
      <c r="T6134" s="53"/>
      <c r="U6134" s="53"/>
      <c r="V6134" s="53"/>
      <c r="W6134" s="53"/>
    </row>
    <row r="6135" spans="2:23" s="52" customFormat="1" ht="13" x14ac:dyDescent="0.3">
      <c r="B6135" s="53" t="s">
        <v>116</v>
      </c>
      <c r="C6135" s="53" t="s">
        <v>204</v>
      </c>
      <c r="D6135" s="53" t="s">
        <v>841</v>
      </c>
      <c r="E6135" s="53">
        <v>37.309040000000003</v>
      </c>
      <c r="F6135" s="53">
        <v>-6.1139869999999998</v>
      </c>
      <c r="G6135" s="54">
        <v>46.3095</v>
      </c>
      <c r="H6135" s="53">
        <v>5598</v>
      </c>
      <c r="I6135" s="53">
        <v>2857</v>
      </c>
      <c r="J6135" s="53">
        <v>2741</v>
      </c>
      <c r="K6135" s="52">
        <v>9</v>
      </c>
      <c r="L6135" s="52">
        <v>37.3095</v>
      </c>
      <c r="M6135" s="55">
        <v>2</v>
      </c>
      <c r="N6135" s="61" t="s">
        <v>14</v>
      </c>
      <c r="P6135" s="66"/>
      <c r="Q6135" s="53"/>
      <c r="R6135" s="53"/>
      <c r="S6135" s="53"/>
      <c r="T6135" s="53"/>
      <c r="U6135" s="53"/>
      <c r="V6135" s="53"/>
      <c r="W6135" s="53"/>
    </row>
    <row r="6136" spans="2:23" s="52" customFormat="1" ht="13" x14ac:dyDescent="0.3">
      <c r="B6136" s="53" t="s">
        <v>116</v>
      </c>
      <c r="C6136" s="53" t="s">
        <v>204</v>
      </c>
      <c r="D6136" s="53" t="s">
        <v>842</v>
      </c>
      <c r="E6136" s="53">
        <v>37.264099999999999</v>
      </c>
      <c r="F6136" s="53">
        <v>-5.5428290000000002</v>
      </c>
      <c r="G6136" s="54">
        <v>119.1923</v>
      </c>
      <c r="H6136" s="53">
        <v>19248</v>
      </c>
      <c r="I6136" s="53">
        <v>9517</v>
      </c>
      <c r="J6136" s="53">
        <v>9731</v>
      </c>
      <c r="K6136" s="52">
        <v>9</v>
      </c>
      <c r="L6136" s="52">
        <v>110.1923</v>
      </c>
      <c r="M6136" s="55">
        <v>2</v>
      </c>
      <c r="N6136" s="61" t="s">
        <v>14</v>
      </c>
      <c r="P6136" s="66"/>
      <c r="Q6136" s="53"/>
      <c r="R6136" s="53"/>
      <c r="S6136" s="53"/>
      <c r="T6136" s="53"/>
      <c r="U6136" s="53"/>
      <c r="V6136" s="53"/>
      <c r="W6136" s="53"/>
    </row>
    <row r="6137" spans="2:23" s="52" customFormat="1" ht="13" x14ac:dyDescent="0.3">
      <c r="B6137" s="53" t="s">
        <v>116</v>
      </c>
      <c r="C6137" s="53" t="s">
        <v>204</v>
      </c>
      <c r="D6137" s="53" t="s">
        <v>843</v>
      </c>
      <c r="E6137" s="53">
        <v>37.30518</v>
      </c>
      <c r="F6137" s="53">
        <v>-6.2484149999999996</v>
      </c>
      <c r="G6137" s="54">
        <v>66.947810000000004</v>
      </c>
      <c r="H6137" s="53">
        <v>4064</v>
      </c>
      <c r="I6137" s="53">
        <v>2062</v>
      </c>
      <c r="J6137" s="53">
        <v>2002</v>
      </c>
      <c r="K6137" s="52">
        <v>9</v>
      </c>
      <c r="L6137" s="52">
        <v>57.947810000000004</v>
      </c>
      <c r="M6137" s="55">
        <v>2</v>
      </c>
      <c r="N6137" s="61" t="s">
        <v>14</v>
      </c>
      <c r="P6137" s="66"/>
      <c r="Q6137" s="53"/>
      <c r="R6137" s="53"/>
      <c r="S6137" s="53"/>
      <c r="T6137" s="53"/>
      <c r="U6137" s="53"/>
      <c r="V6137" s="53"/>
      <c r="W6137" s="53"/>
    </row>
    <row r="6138" spans="2:23" s="52" customFormat="1" ht="13" x14ac:dyDescent="0.3">
      <c r="B6138" s="53" t="s">
        <v>116</v>
      </c>
      <c r="C6138" s="53" t="s">
        <v>204</v>
      </c>
      <c r="D6138" s="53" t="s">
        <v>844</v>
      </c>
      <c r="E6138" s="53">
        <v>37.523539999999997</v>
      </c>
      <c r="F6138" s="53">
        <v>-6.2695650000000001</v>
      </c>
      <c r="G6138" s="54">
        <v>142.94309999999999</v>
      </c>
      <c r="H6138" s="53">
        <v>6185</v>
      </c>
      <c r="I6138" s="53">
        <v>3176</v>
      </c>
      <c r="J6138" s="53">
        <v>3009</v>
      </c>
      <c r="K6138" s="52">
        <v>9</v>
      </c>
      <c r="L6138" s="52">
        <v>133.94309999999999</v>
      </c>
      <c r="M6138" s="55">
        <v>2</v>
      </c>
      <c r="N6138" s="61" t="s">
        <v>14</v>
      </c>
      <c r="P6138" s="66"/>
      <c r="Q6138" s="53"/>
      <c r="R6138" s="53"/>
      <c r="S6138" s="53"/>
      <c r="T6138" s="53"/>
      <c r="U6138" s="53"/>
      <c r="V6138" s="53"/>
      <c r="W6138" s="53"/>
    </row>
    <row r="6139" spans="2:23" s="52" customFormat="1" ht="13" x14ac:dyDescent="0.3">
      <c r="B6139" s="53" t="s">
        <v>116</v>
      </c>
      <c r="C6139" s="53" t="s">
        <v>204</v>
      </c>
      <c r="D6139" s="53" t="s">
        <v>845</v>
      </c>
      <c r="E6139" s="53">
        <v>37.308709999999998</v>
      </c>
      <c r="F6139" s="53">
        <v>-4.6728579999999997</v>
      </c>
      <c r="G6139" s="54">
        <v>223.3192</v>
      </c>
      <c r="H6139" s="53">
        <v>3214</v>
      </c>
      <c r="I6139" s="53">
        <v>1656</v>
      </c>
      <c r="J6139" s="53">
        <v>1558</v>
      </c>
      <c r="K6139" s="52">
        <v>9</v>
      </c>
      <c r="L6139" s="52">
        <v>214.3192</v>
      </c>
      <c r="M6139" s="55">
        <v>4</v>
      </c>
      <c r="N6139" s="61" t="s">
        <v>14</v>
      </c>
      <c r="P6139" s="66"/>
      <c r="Q6139" s="53"/>
      <c r="R6139" s="53"/>
      <c r="S6139" s="53"/>
      <c r="T6139" s="53"/>
      <c r="U6139" s="53"/>
      <c r="V6139" s="53"/>
      <c r="W6139" s="53"/>
    </row>
    <row r="6140" spans="2:23" s="52" customFormat="1" ht="13" x14ac:dyDescent="0.3">
      <c r="B6140" s="53" t="s">
        <v>116</v>
      </c>
      <c r="C6140" s="53" t="s">
        <v>204</v>
      </c>
      <c r="D6140" s="53" t="s">
        <v>846</v>
      </c>
      <c r="E6140" s="53">
        <v>37.353430000000003</v>
      </c>
      <c r="F6140" s="53">
        <v>-6.1990049999999997</v>
      </c>
      <c r="G6140" s="54">
        <v>122.7115</v>
      </c>
      <c r="H6140" s="53">
        <v>6431</v>
      </c>
      <c r="I6140" s="53">
        <v>3265</v>
      </c>
      <c r="J6140" s="53">
        <v>3166</v>
      </c>
      <c r="K6140" s="52">
        <v>9</v>
      </c>
      <c r="L6140" s="52">
        <v>113.7115</v>
      </c>
      <c r="M6140" s="55">
        <v>2</v>
      </c>
      <c r="N6140" s="61" t="s">
        <v>14</v>
      </c>
      <c r="P6140" s="66"/>
      <c r="Q6140" s="53"/>
      <c r="R6140" s="53"/>
      <c r="S6140" s="53"/>
      <c r="T6140" s="53"/>
      <c r="U6140" s="53"/>
      <c r="V6140" s="53"/>
      <c r="W6140" s="53"/>
    </row>
    <row r="6141" spans="2:23" s="52" customFormat="1" ht="13" x14ac:dyDescent="0.3">
      <c r="B6141" s="53" t="s">
        <v>116</v>
      </c>
      <c r="C6141" s="53" t="s">
        <v>204</v>
      </c>
      <c r="D6141" s="53" t="s">
        <v>847</v>
      </c>
      <c r="E6141" s="53">
        <v>37.340110000000003</v>
      </c>
      <c r="F6141" s="53">
        <v>-6.138757</v>
      </c>
      <c r="G6141" s="54">
        <v>89.166150000000002</v>
      </c>
      <c r="H6141" s="53">
        <v>8849</v>
      </c>
      <c r="I6141" s="53">
        <v>4471</v>
      </c>
      <c r="J6141" s="53">
        <v>4378</v>
      </c>
      <c r="K6141" s="52">
        <v>9</v>
      </c>
      <c r="L6141" s="52">
        <v>80.166150000000002</v>
      </c>
      <c r="M6141" s="55">
        <v>2</v>
      </c>
      <c r="N6141" s="61" t="s">
        <v>14</v>
      </c>
      <c r="P6141" s="66"/>
      <c r="Q6141" s="53"/>
      <c r="R6141" s="53"/>
      <c r="S6141" s="53"/>
      <c r="T6141" s="53"/>
      <c r="U6141" s="53"/>
      <c r="V6141" s="53"/>
      <c r="W6141" s="53"/>
    </row>
    <row r="6142" spans="2:23" s="52" customFormat="1" ht="13" x14ac:dyDescent="0.3">
      <c r="B6142" s="53" t="s">
        <v>116</v>
      </c>
      <c r="C6142" s="53" t="s">
        <v>204</v>
      </c>
      <c r="D6142" s="53" t="s">
        <v>848</v>
      </c>
      <c r="E6142" s="53">
        <v>37.371009999999998</v>
      </c>
      <c r="F6142" s="53">
        <v>-6.0709609999999996</v>
      </c>
      <c r="G6142" s="54">
        <v>100.3896</v>
      </c>
      <c r="H6142" s="53">
        <v>18590</v>
      </c>
      <c r="I6142" s="53">
        <v>9242</v>
      </c>
      <c r="J6142" s="53">
        <v>9348</v>
      </c>
      <c r="K6142" s="52">
        <v>9</v>
      </c>
      <c r="L6142" s="52">
        <v>91.389600000000002</v>
      </c>
      <c r="M6142" s="55">
        <v>2</v>
      </c>
      <c r="N6142" s="61" t="s">
        <v>14</v>
      </c>
      <c r="P6142" s="66"/>
      <c r="Q6142" s="53"/>
      <c r="R6142" s="53"/>
      <c r="S6142" s="53"/>
      <c r="T6142" s="53"/>
      <c r="U6142" s="53"/>
      <c r="V6142" s="53"/>
      <c r="W6142" s="53"/>
    </row>
    <row r="6143" spans="2:23" s="52" customFormat="1" ht="13" x14ac:dyDescent="0.3">
      <c r="B6143" s="53" t="s">
        <v>116</v>
      </c>
      <c r="C6143" s="53" t="s">
        <v>204</v>
      </c>
      <c r="D6143" s="53" t="s">
        <v>849</v>
      </c>
      <c r="E6143" s="53">
        <v>37.55057</v>
      </c>
      <c r="F6143" s="53">
        <v>-5.8730650000000004</v>
      </c>
      <c r="G6143" s="54">
        <v>20.4634</v>
      </c>
      <c r="H6143" s="53">
        <v>12460</v>
      </c>
      <c r="I6143" s="53">
        <v>6261</v>
      </c>
      <c r="J6143" s="53">
        <v>6199</v>
      </c>
      <c r="K6143" s="52">
        <v>9</v>
      </c>
      <c r="L6143" s="52">
        <v>11.4634</v>
      </c>
      <c r="M6143" s="55">
        <v>2</v>
      </c>
      <c r="N6143" s="61" t="s">
        <v>14</v>
      </c>
      <c r="P6143" s="66"/>
      <c r="Q6143" s="53"/>
      <c r="R6143" s="53"/>
      <c r="S6143" s="53"/>
      <c r="T6143" s="53"/>
      <c r="U6143" s="53"/>
      <c r="V6143" s="53"/>
      <c r="W6143" s="53"/>
    </row>
    <row r="6144" spans="2:23" s="52" customFormat="1" ht="13" x14ac:dyDescent="0.3">
      <c r="B6144" s="53" t="s">
        <v>116</v>
      </c>
      <c r="C6144" s="53" t="s">
        <v>204</v>
      </c>
      <c r="D6144" s="53" t="s">
        <v>850</v>
      </c>
      <c r="E6144" s="53">
        <v>37.587249999999997</v>
      </c>
      <c r="F6144" s="53">
        <v>-5.9672739999999997</v>
      </c>
      <c r="G6144" s="54">
        <v>82.898300000000006</v>
      </c>
      <c r="H6144" s="53">
        <v>5781</v>
      </c>
      <c r="I6144" s="53">
        <v>2925</v>
      </c>
      <c r="J6144" s="53">
        <v>2856</v>
      </c>
      <c r="K6144" s="52">
        <v>9</v>
      </c>
      <c r="L6144" s="52">
        <v>73.898300000000006</v>
      </c>
      <c r="M6144" s="55">
        <v>2</v>
      </c>
      <c r="N6144" s="61" t="s">
        <v>14</v>
      </c>
      <c r="P6144" s="66"/>
      <c r="Q6144" s="53"/>
      <c r="R6144" s="53"/>
      <c r="S6144" s="53"/>
      <c r="T6144" s="53"/>
      <c r="U6144" s="53"/>
      <c r="V6144" s="53"/>
      <c r="W6144" s="53"/>
    </row>
    <row r="6145" spans="2:23" s="52" customFormat="1" ht="13" x14ac:dyDescent="0.3">
      <c r="B6145" s="53" t="s">
        <v>116</v>
      </c>
      <c r="C6145" s="53" t="s">
        <v>204</v>
      </c>
      <c r="D6145" s="53" t="s">
        <v>851</v>
      </c>
      <c r="E6145" s="53">
        <v>36.98133</v>
      </c>
      <c r="F6145" s="53">
        <v>-5.9408640000000004</v>
      </c>
      <c r="G6145" s="54">
        <v>66.066379999999995</v>
      </c>
      <c r="H6145" s="53">
        <v>16464</v>
      </c>
      <c r="I6145" s="53">
        <v>8369</v>
      </c>
      <c r="J6145" s="53">
        <v>8095</v>
      </c>
      <c r="K6145" s="52">
        <v>9</v>
      </c>
      <c r="L6145" s="52">
        <v>57.066379999999995</v>
      </c>
      <c r="M6145" s="55">
        <v>2</v>
      </c>
      <c r="N6145" s="61" t="s">
        <v>14</v>
      </c>
      <c r="P6145" s="66"/>
      <c r="Q6145" s="53"/>
      <c r="R6145" s="53"/>
      <c r="S6145" s="53"/>
      <c r="T6145" s="53"/>
      <c r="U6145" s="53"/>
      <c r="V6145" s="53"/>
      <c r="W6145" s="53"/>
    </row>
    <row r="6146" spans="2:23" s="52" customFormat="1" ht="13" x14ac:dyDescent="0.3">
      <c r="B6146" s="53" t="s">
        <v>116</v>
      </c>
      <c r="C6146" s="53" t="s">
        <v>204</v>
      </c>
      <c r="D6146" s="53" t="s">
        <v>852</v>
      </c>
      <c r="E6146" s="53">
        <v>37.400869999999998</v>
      </c>
      <c r="F6146" s="53">
        <v>-6.0329110000000004</v>
      </c>
      <c r="G6146" s="54">
        <v>10.967040000000001</v>
      </c>
      <c r="H6146" s="53">
        <v>26015</v>
      </c>
      <c r="I6146" s="53">
        <v>12750</v>
      </c>
      <c r="J6146" s="53">
        <v>13265</v>
      </c>
      <c r="K6146" s="52">
        <v>9</v>
      </c>
      <c r="L6146" s="52">
        <v>1.9670400000000008</v>
      </c>
      <c r="M6146" s="55">
        <v>2</v>
      </c>
      <c r="N6146" s="61" t="s">
        <v>14</v>
      </c>
      <c r="P6146" s="66"/>
      <c r="Q6146" s="53"/>
      <c r="R6146" s="53"/>
      <c r="S6146" s="53"/>
      <c r="T6146" s="53"/>
      <c r="U6146" s="53"/>
      <c r="V6146" s="53"/>
      <c r="W6146" s="53"/>
    </row>
    <row r="6147" spans="2:23" s="52" customFormat="1" ht="13" x14ac:dyDescent="0.3">
      <c r="B6147" s="53" t="s">
        <v>116</v>
      </c>
      <c r="C6147" s="53" t="s">
        <v>204</v>
      </c>
      <c r="D6147" s="53" t="s">
        <v>853</v>
      </c>
      <c r="E6147" s="53">
        <v>37.569450000000003</v>
      </c>
      <c r="F6147" s="53">
        <v>-5.4257679999999997</v>
      </c>
      <c r="G6147" s="54">
        <v>138.4237</v>
      </c>
      <c r="H6147" s="53">
        <v>5469</v>
      </c>
      <c r="I6147" s="53">
        <v>2743</v>
      </c>
      <c r="J6147" s="53">
        <v>2726</v>
      </c>
      <c r="K6147" s="52">
        <v>9</v>
      </c>
      <c r="L6147" s="52">
        <v>129.4237</v>
      </c>
      <c r="M6147" s="55">
        <v>2</v>
      </c>
      <c r="N6147" s="61" t="s">
        <v>14</v>
      </c>
      <c r="P6147" s="66"/>
      <c r="Q6147" s="53"/>
      <c r="R6147" s="53"/>
      <c r="S6147" s="53"/>
      <c r="T6147" s="53"/>
      <c r="U6147" s="53"/>
      <c r="V6147" s="53"/>
      <c r="W6147" s="53"/>
    </row>
    <row r="6148" spans="2:23" s="52" customFormat="1" ht="13" x14ac:dyDescent="0.3">
      <c r="B6148" s="53" t="s">
        <v>116</v>
      </c>
      <c r="C6148" s="53" t="s">
        <v>204</v>
      </c>
      <c r="D6148" s="53" t="s">
        <v>854</v>
      </c>
      <c r="E6148" s="53">
        <v>37.598939999999999</v>
      </c>
      <c r="F6148" s="53">
        <v>-5.2103580000000003</v>
      </c>
      <c r="G6148" s="54">
        <v>157.57480000000001</v>
      </c>
      <c r="H6148" s="53">
        <v>3198</v>
      </c>
      <c r="I6148" s="53">
        <v>1598</v>
      </c>
      <c r="J6148" s="53">
        <v>1600</v>
      </c>
      <c r="K6148" s="52">
        <v>9</v>
      </c>
      <c r="L6148" s="52">
        <v>148.57480000000001</v>
      </c>
      <c r="M6148" s="55">
        <v>2</v>
      </c>
      <c r="N6148" s="61" t="s">
        <v>14</v>
      </c>
      <c r="P6148" s="66"/>
      <c r="Q6148" s="53"/>
      <c r="R6148" s="53"/>
      <c r="S6148" s="53"/>
      <c r="T6148" s="53"/>
      <c r="U6148" s="53"/>
      <c r="V6148" s="53"/>
      <c r="W6148" s="53"/>
    </row>
    <row r="6149" spans="2:23" s="52" customFormat="1" ht="13" x14ac:dyDescent="0.3">
      <c r="B6149" s="53" t="s">
        <v>116</v>
      </c>
      <c r="C6149" s="53" t="s">
        <v>204</v>
      </c>
      <c r="D6149" s="53" t="s">
        <v>855</v>
      </c>
      <c r="E6149" s="53">
        <v>37.608669999999996</v>
      </c>
      <c r="F6149" s="53">
        <v>-5.8258260000000002</v>
      </c>
      <c r="G6149" s="54">
        <v>31.12143</v>
      </c>
      <c r="H6149" s="53">
        <v>10627</v>
      </c>
      <c r="I6149" s="53">
        <v>5420</v>
      </c>
      <c r="J6149" s="53">
        <v>5207</v>
      </c>
      <c r="K6149" s="52">
        <v>9</v>
      </c>
      <c r="L6149" s="52">
        <v>22.12143</v>
      </c>
      <c r="M6149" s="55">
        <v>2</v>
      </c>
      <c r="N6149" s="61" t="s">
        <v>14</v>
      </c>
      <c r="P6149" s="66"/>
      <c r="Q6149" s="53"/>
      <c r="R6149" s="53"/>
      <c r="S6149" s="53"/>
      <c r="T6149" s="53"/>
      <c r="U6149" s="53"/>
      <c r="V6149" s="53"/>
      <c r="W6149" s="53"/>
    </row>
    <row r="6150" spans="2:23" s="52" customFormat="1" ht="13" x14ac:dyDescent="0.3">
      <c r="B6150" s="53" t="s">
        <v>116</v>
      </c>
      <c r="C6150" s="53" t="s">
        <v>204</v>
      </c>
      <c r="D6150" s="53" t="s">
        <v>856</v>
      </c>
      <c r="E6150" s="53">
        <v>37.471020000000003</v>
      </c>
      <c r="F6150" s="53">
        <v>-5.642328</v>
      </c>
      <c r="G6150" s="54">
        <v>217.98070000000001</v>
      </c>
      <c r="H6150" s="53">
        <v>28344</v>
      </c>
      <c r="I6150" s="53">
        <v>14321</v>
      </c>
      <c r="J6150" s="53">
        <v>14023</v>
      </c>
      <c r="K6150" s="52">
        <v>9</v>
      </c>
      <c r="L6150" s="52">
        <v>208.98070000000001</v>
      </c>
      <c r="M6150" s="55">
        <v>4</v>
      </c>
      <c r="N6150" s="61" t="s">
        <v>14</v>
      </c>
      <c r="P6150" s="66"/>
      <c r="Q6150" s="53"/>
      <c r="R6150" s="53"/>
      <c r="S6150" s="53"/>
      <c r="T6150" s="53"/>
      <c r="U6150" s="53"/>
      <c r="V6150" s="53"/>
      <c r="W6150" s="53"/>
    </row>
    <row r="6151" spans="2:23" s="52" customFormat="1" ht="13" x14ac:dyDescent="0.3">
      <c r="B6151" s="53" t="s">
        <v>116</v>
      </c>
      <c r="C6151" s="53" t="s">
        <v>204</v>
      </c>
      <c r="D6151" s="53" t="s">
        <v>857</v>
      </c>
      <c r="E6151" s="53">
        <v>37.368470000000002</v>
      </c>
      <c r="F6151" s="53">
        <v>-6.3289580000000001</v>
      </c>
      <c r="G6151" s="54">
        <v>101.1786</v>
      </c>
      <c r="H6151" s="53">
        <v>2487</v>
      </c>
      <c r="I6151" s="53">
        <v>1201</v>
      </c>
      <c r="J6151" s="53">
        <v>1286</v>
      </c>
      <c r="K6151" s="52">
        <v>9</v>
      </c>
      <c r="L6151" s="52">
        <v>92.178600000000003</v>
      </c>
      <c r="M6151" s="55">
        <v>2</v>
      </c>
      <c r="N6151" s="61" t="s">
        <v>14</v>
      </c>
      <c r="P6151" s="66"/>
      <c r="Q6151" s="53"/>
      <c r="R6151" s="53"/>
      <c r="S6151" s="53"/>
      <c r="T6151" s="53"/>
      <c r="U6151" s="53"/>
      <c r="V6151" s="53"/>
      <c r="W6151" s="53"/>
    </row>
    <row r="6152" spans="2:23" s="52" customFormat="1" ht="13" x14ac:dyDescent="0.3">
      <c r="B6152" s="53" t="s">
        <v>116</v>
      </c>
      <c r="C6152" s="53" t="s">
        <v>204</v>
      </c>
      <c r="D6152" s="53" t="s">
        <v>858</v>
      </c>
      <c r="E6152" s="53">
        <v>37.293889999999998</v>
      </c>
      <c r="F6152" s="53">
        <v>-4.7595320000000001</v>
      </c>
      <c r="G6152" s="54">
        <v>307.18049999999999</v>
      </c>
      <c r="H6152" s="53">
        <v>5605</v>
      </c>
      <c r="I6152" s="53">
        <v>2860</v>
      </c>
      <c r="J6152" s="53">
        <v>2745</v>
      </c>
      <c r="K6152" s="52">
        <v>9</v>
      </c>
      <c r="L6152" s="52">
        <v>298.18049999999999</v>
      </c>
      <c r="M6152" s="55">
        <v>4</v>
      </c>
      <c r="N6152" s="61" t="s">
        <v>14</v>
      </c>
      <c r="P6152" s="66"/>
      <c r="Q6152" s="53"/>
      <c r="R6152" s="53"/>
      <c r="S6152" s="53"/>
      <c r="T6152" s="53"/>
      <c r="U6152" s="53"/>
      <c r="V6152" s="53"/>
      <c r="W6152" s="53"/>
    </row>
    <row r="6153" spans="2:23" s="52" customFormat="1" ht="13" x14ac:dyDescent="0.3">
      <c r="B6153" s="53" t="s">
        <v>116</v>
      </c>
      <c r="C6153" s="53" t="s">
        <v>204</v>
      </c>
      <c r="D6153" s="53" t="s">
        <v>859</v>
      </c>
      <c r="E6153" s="53">
        <v>37.674590000000002</v>
      </c>
      <c r="F6153" s="53">
        <v>-5.9893000000000001</v>
      </c>
      <c r="G6153" s="54">
        <v>328.96050000000002</v>
      </c>
      <c r="H6153" s="53">
        <v>5150</v>
      </c>
      <c r="I6153" s="53">
        <v>2607</v>
      </c>
      <c r="J6153" s="53">
        <v>2543</v>
      </c>
      <c r="K6153" s="52">
        <v>9</v>
      </c>
      <c r="L6153" s="52">
        <v>319.96050000000002</v>
      </c>
      <c r="M6153" s="55">
        <v>4</v>
      </c>
      <c r="N6153" s="61" t="s">
        <v>14</v>
      </c>
      <c r="P6153" s="66"/>
      <c r="Q6153" s="53"/>
      <c r="R6153" s="53"/>
      <c r="S6153" s="53"/>
      <c r="T6153" s="53"/>
      <c r="U6153" s="53"/>
      <c r="V6153" s="53"/>
      <c r="W6153" s="53"/>
    </row>
    <row r="6154" spans="2:23" s="52" customFormat="1" ht="13" x14ac:dyDescent="0.3">
      <c r="B6154" s="53" t="s">
        <v>116</v>
      </c>
      <c r="C6154" s="53" t="s">
        <v>204</v>
      </c>
      <c r="D6154" s="53" t="s">
        <v>860</v>
      </c>
      <c r="E6154" s="53">
        <v>37.408650000000002</v>
      </c>
      <c r="F6154" s="53">
        <v>-6.0574079999999997</v>
      </c>
      <c r="G6154" s="54">
        <v>132.0701</v>
      </c>
      <c r="H6154" s="53">
        <v>2744</v>
      </c>
      <c r="I6154" s="53">
        <v>1406</v>
      </c>
      <c r="J6154" s="53">
        <v>1338</v>
      </c>
      <c r="K6154" s="52">
        <v>9</v>
      </c>
      <c r="L6154" s="52">
        <v>123.0701</v>
      </c>
      <c r="M6154" s="55">
        <v>2</v>
      </c>
      <c r="N6154" s="61" t="s">
        <v>14</v>
      </c>
      <c r="P6154" s="66"/>
      <c r="Q6154" s="53"/>
      <c r="R6154" s="53"/>
      <c r="S6154" s="53"/>
      <c r="T6154" s="53"/>
      <c r="U6154" s="53"/>
      <c r="V6154" s="53"/>
      <c r="W6154" s="53"/>
    </row>
    <row r="6155" spans="2:23" s="52" customFormat="1" ht="13" x14ac:dyDescent="0.3">
      <c r="B6155" s="53" t="s">
        <v>116</v>
      </c>
      <c r="C6155" s="53" t="s">
        <v>204</v>
      </c>
      <c r="D6155" s="53" t="s">
        <v>861</v>
      </c>
      <c r="E6155" s="53">
        <v>37.38644</v>
      </c>
      <c r="F6155" s="53">
        <v>-6.0518380000000001</v>
      </c>
      <c r="G6155" s="54">
        <v>99.498679999999993</v>
      </c>
      <c r="H6155" s="53">
        <v>17150</v>
      </c>
      <c r="I6155" s="53">
        <v>8412</v>
      </c>
      <c r="J6155" s="53">
        <v>8738</v>
      </c>
      <c r="K6155" s="52">
        <v>9</v>
      </c>
      <c r="L6155" s="52">
        <v>90.498679999999993</v>
      </c>
      <c r="M6155" s="55">
        <v>2</v>
      </c>
      <c r="N6155" s="61" t="s">
        <v>14</v>
      </c>
      <c r="P6155" s="66"/>
      <c r="Q6155" s="53"/>
      <c r="R6155" s="53"/>
      <c r="S6155" s="53"/>
      <c r="T6155" s="53"/>
      <c r="U6155" s="53"/>
      <c r="V6155" s="53"/>
      <c r="W6155" s="53"/>
    </row>
    <row r="6156" spans="2:23" s="52" customFormat="1" ht="13" x14ac:dyDescent="0.3">
      <c r="B6156" s="53" t="s">
        <v>116</v>
      </c>
      <c r="C6156" s="53" t="s">
        <v>204</v>
      </c>
      <c r="D6156" s="53" t="s">
        <v>862</v>
      </c>
      <c r="E6156" s="53">
        <v>37.385910000000003</v>
      </c>
      <c r="F6156" s="53">
        <v>-6.3344500000000004</v>
      </c>
      <c r="G6156" s="54">
        <v>117.3369</v>
      </c>
      <c r="H6156" s="53">
        <v>636</v>
      </c>
      <c r="I6156" s="53">
        <v>318</v>
      </c>
      <c r="J6156" s="53">
        <v>318</v>
      </c>
      <c r="K6156" s="52">
        <v>9</v>
      </c>
      <c r="L6156" s="52">
        <v>108.3369</v>
      </c>
      <c r="M6156" s="55">
        <v>2</v>
      </c>
      <c r="N6156" s="61" t="s">
        <v>14</v>
      </c>
      <c r="P6156" s="66"/>
      <c r="Q6156" s="53"/>
      <c r="R6156" s="53"/>
      <c r="S6156" s="53"/>
      <c r="T6156" s="53"/>
      <c r="U6156" s="53"/>
      <c r="V6156" s="53"/>
      <c r="W6156" s="53"/>
    </row>
    <row r="6157" spans="2:23" s="52" customFormat="1" ht="13" x14ac:dyDescent="0.3">
      <c r="B6157" s="53" t="s">
        <v>116</v>
      </c>
      <c r="C6157" s="53" t="s">
        <v>204</v>
      </c>
      <c r="D6157" s="53" t="s">
        <v>863</v>
      </c>
      <c r="E6157" s="53">
        <v>37.691600000000001</v>
      </c>
      <c r="F6157" s="53">
        <v>-6.3142990000000001</v>
      </c>
      <c r="G6157" s="54">
        <v>344.42140000000001</v>
      </c>
      <c r="H6157" s="53">
        <v>1614</v>
      </c>
      <c r="I6157" s="53">
        <v>833</v>
      </c>
      <c r="J6157" s="53">
        <v>781</v>
      </c>
      <c r="K6157" s="52">
        <v>9</v>
      </c>
      <c r="L6157" s="52">
        <v>335.42140000000001</v>
      </c>
      <c r="M6157" s="55">
        <v>4</v>
      </c>
      <c r="N6157" s="61" t="s">
        <v>14</v>
      </c>
      <c r="P6157" s="66"/>
      <c r="Q6157" s="53"/>
      <c r="R6157" s="53"/>
      <c r="S6157" s="53"/>
      <c r="T6157" s="53"/>
      <c r="U6157" s="53"/>
      <c r="V6157" s="53"/>
      <c r="W6157" s="53"/>
    </row>
    <row r="6158" spans="2:23" s="52" customFormat="1" ht="13" x14ac:dyDescent="0.3">
      <c r="B6158" s="53" t="s">
        <v>116</v>
      </c>
      <c r="C6158" s="53" t="s">
        <v>204</v>
      </c>
      <c r="D6158" s="53" t="s">
        <v>864</v>
      </c>
      <c r="E6158" s="53">
        <v>37.929600000000001</v>
      </c>
      <c r="F6158" s="53">
        <v>-5.7607989999999996</v>
      </c>
      <c r="G6158" s="54">
        <v>589.11789999999996</v>
      </c>
      <c r="H6158" s="53">
        <v>5034</v>
      </c>
      <c r="I6158" s="53">
        <v>2491</v>
      </c>
      <c r="J6158" s="53">
        <v>2543</v>
      </c>
      <c r="K6158" s="52">
        <v>9</v>
      </c>
      <c r="L6158" s="52">
        <v>580.11789999999996</v>
      </c>
      <c r="M6158" s="55">
        <v>5</v>
      </c>
      <c r="N6158" s="61" t="s">
        <v>15</v>
      </c>
      <c r="P6158" s="66"/>
      <c r="Q6158" s="53"/>
      <c r="R6158" s="53"/>
      <c r="S6158" s="53"/>
      <c r="T6158" s="53"/>
      <c r="U6158" s="53"/>
      <c r="V6158" s="53"/>
      <c r="W6158" s="53"/>
    </row>
    <row r="6159" spans="2:23" s="52" customFormat="1" ht="13" x14ac:dyDescent="0.3">
      <c r="B6159" s="53" t="s">
        <v>116</v>
      </c>
      <c r="C6159" s="53" t="s">
        <v>204</v>
      </c>
      <c r="D6159" s="53" t="s">
        <v>865</v>
      </c>
      <c r="E6159" s="53">
        <v>37.87227</v>
      </c>
      <c r="F6159" s="53">
        <v>-5.6191149999999999</v>
      </c>
      <c r="G6159" s="54">
        <v>562.72500000000002</v>
      </c>
      <c r="H6159" s="53">
        <v>6598</v>
      </c>
      <c r="I6159" s="53">
        <v>3294</v>
      </c>
      <c r="J6159" s="53">
        <v>3304</v>
      </c>
      <c r="K6159" s="52">
        <v>9</v>
      </c>
      <c r="L6159" s="52">
        <v>553.72500000000002</v>
      </c>
      <c r="M6159" s="55">
        <v>5</v>
      </c>
      <c r="N6159" s="61" t="s">
        <v>15</v>
      </c>
      <c r="P6159" s="66"/>
      <c r="Q6159" s="53"/>
      <c r="R6159" s="53"/>
      <c r="S6159" s="53"/>
      <c r="T6159" s="53"/>
      <c r="U6159" s="53"/>
      <c r="V6159" s="53"/>
      <c r="W6159" s="53"/>
    </row>
    <row r="6160" spans="2:23" s="52" customFormat="1" ht="13" x14ac:dyDescent="0.3">
      <c r="B6160" s="53" t="s">
        <v>116</v>
      </c>
      <c r="C6160" s="53" t="s">
        <v>204</v>
      </c>
      <c r="D6160" s="53" t="s">
        <v>866</v>
      </c>
      <c r="E6160" s="53">
        <v>37.285060000000001</v>
      </c>
      <c r="F6160" s="53">
        <v>-6.0518140000000002</v>
      </c>
      <c r="G6160" s="54">
        <v>12.71133</v>
      </c>
      <c r="H6160" s="53">
        <v>28100</v>
      </c>
      <c r="I6160" s="53">
        <v>14157</v>
      </c>
      <c r="J6160" s="53">
        <v>13943</v>
      </c>
      <c r="K6160" s="52">
        <v>9</v>
      </c>
      <c r="L6160" s="52">
        <v>3.7113300000000002</v>
      </c>
      <c r="M6160" s="55">
        <v>2</v>
      </c>
      <c r="N6160" s="61" t="s">
        <v>14</v>
      </c>
      <c r="P6160" s="66"/>
      <c r="Q6160" s="53"/>
      <c r="R6160" s="53"/>
      <c r="S6160" s="53"/>
      <c r="T6160" s="53"/>
      <c r="U6160" s="53"/>
      <c r="V6160" s="53"/>
      <c r="W6160" s="53"/>
    </row>
    <row r="6161" spans="2:23" s="52" customFormat="1" ht="13" x14ac:dyDescent="0.3">
      <c r="B6161" s="53" t="s">
        <v>116</v>
      </c>
      <c r="C6161" s="53" t="s">
        <v>204</v>
      </c>
      <c r="D6161" s="53" t="s">
        <v>867</v>
      </c>
      <c r="E6161" s="53">
        <v>36.970230000000001</v>
      </c>
      <c r="F6161" s="53">
        <v>-5.4413080000000003</v>
      </c>
      <c r="G6161" s="54">
        <v>322.89580000000001</v>
      </c>
      <c r="H6161" s="53">
        <v>1462</v>
      </c>
      <c r="I6161" s="53">
        <v>735</v>
      </c>
      <c r="J6161" s="53">
        <v>727</v>
      </c>
      <c r="K6161" s="52">
        <v>9</v>
      </c>
      <c r="L6161" s="52">
        <v>313.89580000000001</v>
      </c>
      <c r="M6161" s="55">
        <v>4</v>
      </c>
      <c r="N6161" s="61" t="s">
        <v>14</v>
      </c>
      <c r="P6161" s="66"/>
      <c r="Q6161" s="53"/>
      <c r="R6161" s="53"/>
      <c r="S6161" s="53"/>
      <c r="T6161" s="53"/>
      <c r="U6161" s="53"/>
      <c r="V6161" s="53"/>
      <c r="W6161" s="53"/>
    </row>
    <row r="6162" spans="2:23" s="52" customFormat="1" ht="13" x14ac:dyDescent="0.3">
      <c r="B6162" s="53" t="s">
        <v>116</v>
      </c>
      <c r="C6162" s="53" t="s">
        <v>204</v>
      </c>
      <c r="D6162" s="53" t="s">
        <v>868</v>
      </c>
      <c r="E6162" s="53">
        <v>37.082279999999997</v>
      </c>
      <c r="F6162" s="53">
        <v>-5.6334669999999996</v>
      </c>
      <c r="G6162" s="54">
        <v>135</v>
      </c>
      <c r="H6162" s="53">
        <v>5048</v>
      </c>
      <c r="I6162" s="53">
        <v>2561</v>
      </c>
      <c r="J6162" s="53">
        <v>2487</v>
      </c>
      <c r="K6162" s="52">
        <v>9</v>
      </c>
      <c r="L6162" s="52">
        <v>126</v>
      </c>
      <c r="M6162" s="55">
        <v>2</v>
      </c>
      <c r="N6162" s="61" t="s">
        <v>14</v>
      </c>
      <c r="P6162" s="66"/>
      <c r="Q6162" s="53"/>
      <c r="R6162" s="53"/>
      <c r="S6162" s="53"/>
      <c r="T6162" s="53"/>
      <c r="U6162" s="53"/>
      <c r="V6162" s="53"/>
      <c r="W6162" s="53"/>
    </row>
    <row r="6163" spans="2:23" s="52" customFormat="1" ht="13" x14ac:dyDescent="0.3">
      <c r="B6163" s="53" t="s">
        <v>116</v>
      </c>
      <c r="C6163" s="53" t="s">
        <v>204</v>
      </c>
      <c r="D6163" s="53" t="s">
        <v>869</v>
      </c>
      <c r="E6163" s="53">
        <v>37.097320000000003</v>
      </c>
      <c r="F6163" s="53">
        <v>-4.9829100000000004</v>
      </c>
      <c r="G6163" s="54">
        <v>387.23399999999998</v>
      </c>
      <c r="H6163" s="53">
        <v>4073</v>
      </c>
      <c r="I6163" s="53">
        <v>2078</v>
      </c>
      <c r="J6163" s="53">
        <v>1995</v>
      </c>
      <c r="K6163" s="52">
        <v>9</v>
      </c>
      <c r="L6163" s="52">
        <v>378.23399999999998</v>
      </c>
      <c r="M6163" s="55">
        <v>4</v>
      </c>
      <c r="N6163" s="61" t="s">
        <v>14</v>
      </c>
      <c r="P6163" s="66"/>
      <c r="Q6163" s="53"/>
      <c r="R6163" s="53"/>
      <c r="S6163" s="53"/>
      <c r="T6163" s="53"/>
      <c r="U6163" s="53"/>
      <c r="V6163" s="53"/>
      <c r="W6163" s="53"/>
    </row>
    <row r="6164" spans="2:23" s="52" customFormat="1" ht="13" x14ac:dyDescent="0.3">
      <c r="B6164" s="53" t="s">
        <v>116</v>
      </c>
      <c r="C6164" s="53" t="s">
        <v>204</v>
      </c>
      <c r="D6164" s="53" t="s">
        <v>870</v>
      </c>
      <c r="E6164" s="53">
        <v>36.85136</v>
      </c>
      <c r="F6164" s="53">
        <v>-6.0416249999999998</v>
      </c>
      <c r="G6164" s="54">
        <v>59.24586</v>
      </c>
      <c r="H6164" s="53">
        <v>8562</v>
      </c>
      <c r="I6164" s="53">
        <v>4358</v>
      </c>
      <c r="J6164" s="53">
        <v>4204</v>
      </c>
      <c r="K6164" s="52">
        <v>9</v>
      </c>
      <c r="L6164" s="52">
        <v>50.24586</v>
      </c>
      <c r="M6164" s="55">
        <v>2</v>
      </c>
      <c r="N6164" s="61" t="s">
        <v>14</v>
      </c>
      <c r="P6164" s="66"/>
      <c r="Q6164" s="53"/>
      <c r="R6164" s="53"/>
      <c r="S6164" s="53"/>
      <c r="T6164" s="53"/>
      <c r="U6164" s="53"/>
      <c r="V6164" s="53"/>
      <c r="W6164" s="53"/>
    </row>
    <row r="6165" spans="2:23" s="52" customFormat="1" ht="13" x14ac:dyDescent="0.3">
      <c r="B6165" s="53" t="s">
        <v>116</v>
      </c>
      <c r="C6165" s="53" t="s">
        <v>204</v>
      </c>
      <c r="D6165" s="53" t="s">
        <v>871</v>
      </c>
      <c r="E6165" s="53">
        <v>37.283180000000002</v>
      </c>
      <c r="F6165" s="53">
        <v>-5.9222419999999998</v>
      </c>
      <c r="G6165" s="54">
        <v>47.757390000000001</v>
      </c>
      <c r="H6165" s="53">
        <v>122943</v>
      </c>
      <c r="I6165" s="53">
        <v>60935</v>
      </c>
      <c r="J6165" s="53">
        <v>62008</v>
      </c>
      <c r="K6165" s="52">
        <v>9</v>
      </c>
      <c r="L6165" s="52">
        <v>38.757390000000001</v>
      </c>
      <c r="M6165" s="55">
        <v>2</v>
      </c>
      <c r="N6165" s="61" t="s">
        <v>14</v>
      </c>
      <c r="P6165" s="66"/>
      <c r="Q6165" s="53"/>
      <c r="R6165" s="53"/>
      <c r="S6165" s="53"/>
      <c r="T6165" s="53"/>
      <c r="U6165" s="53"/>
      <c r="V6165" s="53"/>
      <c r="W6165" s="53"/>
    </row>
    <row r="6166" spans="2:23" s="52" customFormat="1" ht="13" x14ac:dyDescent="0.3">
      <c r="B6166" s="53" t="s">
        <v>116</v>
      </c>
      <c r="C6166" s="53" t="s">
        <v>204</v>
      </c>
      <c r="D6166" s="53" t="s">
        <v>872</v>
      </c>
      <c r="E6166" s="53">
        <v>37.540930000000003</v>
      </c>
      <c r="F6166" s="53">
        <v>-5.0799529999999997</v>
      </c>
      <c r="G6166" s="54">
        <v>109</v>
      </c>
      <c r="H6166" s="53">
        <v>40400</v>
      </c>
      <c r="I6166" s="53">
        <v>19901</v>
      </c>
      <c r="J6166" s="53">
        <v>20499</v>
      </c>
      <c r="K6166" s="52">
        <v>9</v>
      </c>
      <c r="L6166" s="52">
        <v>100</v>
      </c>
      <c r="M6166" s="55">
        <v>2</v>
      </c>
      <c r="N6166" s="61" t="s">
        <v>14</v>
      </c>
      <c r="P6166" s="66"/>
      <c r="Q6166" s="53"/>
      <c r="R6166" s="53"/>
      <c r="S6166" s="53"/>
      <c r="T6166" s="53"/>
      <c r="U6166" s="53"/>
      <c r="V6166" s="53"/>
      <c r="W6166" s="53"/>
    </row>
    <row r="6167" spans="2:23" s="52" customFormat="1" ht="13" x14ac:dyDescent="0.3">
      <c r="B6167" s="53" t="s">
        <v>116</v>
      </c>
      <c r="C6167" s="53" t="s">
        <v>204</v>
      </c>
      <c r="D6167" s="53" t="s">
        <v>873</v>
      </c>
      <c r="E6167" s="53">
        <v>37.37997</v>
      </c>
      <c r="F6167" s="53">
        <v>-6.123577</v>
      </c>
      <c r="G6167" s="54">
        <v>129.52699999999999</v>
      </c>
      <c r="H6167" s="53">
        <v>12648</v>
      </c>
      <c r="I6167" s="53">
        <v>6341</v>
      </c>
      <c r="J6167" s="53">
        <v>6307</v>
      </c>
      <c r="K6167" s="52">
        <v>9</v>
      </c>
      <c r="L6167" s="52">
        <v>120.52699999999999</v>
      </c>
      <c r="M6167" s="55">
        <v>2</v>
      </c>
      <c r="N6167" s="61" t="s">
        <v>14</v>
      </c>
      <c r="P6167" s="66"/>
      <c r="Q6167" s="53"/>
      <c r="R6167" s="53"/>
      <c r="S6167" s="53"/>
      <c r="T6167" s="53"/>
      <c r="U6167" s="53"/>
      <c r="V6167" s="53"/>
      <c r="W6167" s="53"/>
    </row>
    <row r="6168" spans="2:23" s="52" customFormat="1" ht="13" x14ac:dyDescent="0.3">
      <c r="B6168" s="53" t="s">
        <v>116</v>
      </c>
      <c r="C6168" s="53" t="s">
        <v>204</v>
      </c>
      <c r="D6168" s="53" t="s">
        <v>874</v>
      </c>
      <c r="E6168" s="53">
        <v>37.291469999999997</v>
      </c>
      <c r="F6168" s="53">
        <v>-4.8785059999999998</v>
      </c>
      <c r="G6168" s="54">
        <v>536.46299999999997</v>
      </c>
      <c r="H6168" s="53">
        <v>12632</v>
      </c>
      <c r="I6168" s="53">
        <v>6279</v>
      </c>
      <c r="J6168" s="53">
        <v>6353</v>
      </c>
      <c r="K6168" s="52">
        <v>9</v>
      </c>
      <c r="L6168" s="52">
        <v>527.46299999999997</v>
      </c>
      <c r="M6168" s="55">
        <v>5</v>
      </c>
      <c r="N6168" s="61" t="s">
        <v>15</v>
      </c>
      <c r="P6168" s="66"/>
      <c r="Q6168" s="53"/>
      <c r="R6168" s="53"/>
      <c r="S6168" s="53"/>
      <c r="T6168" s="53"/>
      <c r="U6168" s="53"/>
      <c r="V6168" s="53"/>
      <c r="W6168" s="53"/>
    </row>
    <row r="6169" spans="2:23" s="52" customFormat="1" ht="13" x14ac:dyDescent="0.3">
      <c r="B6169" s="53" t="s">
        <v>116</v>
      </c>
      <c r="C6169" s="53" t="s">
        <v>204</v>
      </c>
      <c r="D6169" s="53" t="s">
        <v>875</v>
      </c>
      <c r="E6169" s="53">
        <v>37.462209999999999</v>
      </c>
      <c r="F6169" s="53">
        <v>-5.3483850000000004</v>
      </c>
      <c r="G6169" s="54">
        <v>181.6506</v>
      </c>
      <c r="H6169" s="53">
        <v>7358</v>
      </c>
      <c r="I6169" s="53">
        <v>3676</v>
      </c>
      <c r="J6169" s="53">
        <v>3682</v>
      </c>
      <c r="K6169" s="52">
        <v>9</v>
      </c>
      <c r="L6169" s="52">
        <v>172.6506</v>
      </c>
      <c r="M6169" s="55">
        <v>2</v>
      </c>
      <c r="N6169" s="61" t="s">
        <v>14</v>
      </c>
      <c r="P6169" s="66"/>
      <c r="Q6169" s="53"/>
      <c r="R6169" s="53"/>
      <c r="S6169" s="53"/>
      <c r="T6169" s="53"/>
      <c r="U6169" s="53"/>
      <c r="V6169" s="53"/>
      <c r="W6169" s="53"/>
    </row>
    <row r="6170" spans="2:23" s="52" customFormat="1" ht="13" x14ac:dyDescent="0.3">
      <c r="B6170" s="53" t="s">
        <v>116</v>
      </c>
      <c r="C6170" s="53" t="s">
        <v>204</v>
      </c>
      <c r="D6170" s="53" t="s">
        <v>876</v>
      </c>
      <c r="E6170" s="53">
        <v>37.625390000000003</v>
      </c>
      <c r="F6170" s="53">
        <v>-6.1724209999999999</v>
      </c>
      <c r="G6170" s="54">
        <v>269.61070000000001</v>
      </c>
      <c r="H6170" s="53">
        <v>785</v>
      </c>
      <c r="I6170" s="53">
        <v>399</v>
      </c>
      <c r="J6170" s="53">
        <v>386</v>
      </c>
      <c r="K6170" s="52">
        <v>9</v>
      </c>
      <c r="L6170" s="52">
        <v>260.61070000000001</v>
      </c>
      <c r="M6170" s="55">
        <v>4</v>
      </c>
      <c r="N6170" s="61" t="s">
        <v>14</v>
      </c>
      <c r="P6170" s="66"/>
      <c r="Q6170" s="53"/>
      <c r="R6170" s="53"/>
      <c r="S6170" s="53"/>
      <c r="T6170" s="53"/>
      <c r="U6170" s="53"/>
      <c r="V6170" s="53"/>
      <c r="W6170" s="53"/>
    </row>
    <row r="6171" spans="2:23" s="52" customFormat="1" ht="13" x14ac:dyDescent="0.3">
      <c r="B6171" s="53" t="s">
        <v>116</v>
      </c>
      <c r="C6171" s="53" t="s">
        <v>204</v>
      </c>
      <c r="D6171" s="53" t="s">
        <v>877</v>
      </c>
      <c r="E6171" s="53">
        <v>37.336770000000001</v>
      </c>
      <c r="F6171" s="53">
        <v>-6.0253329999999998</v>
      </c>
      <c r="G6171" s="54">
        <v>9.0876789999999996</v>
      </c>
      <c r="H6171" s="53">
        <v>9083</v>
      </c>
      <c r="I6171" s="53">
        <v>4520</v>
      </c>
      <c r="J6171" s="53">
        <v>4563</v>
      </c>
      <c r="K6171" s="52">
        <v>9</v>
      </c>
      <c r="L6171" s="52">
        <v>8.7678999999999618E-2</v>
      </c>
      <c r="M6171" s="55">
        <v>2</v>
      </c>
      <c r="N6171" s="61" t="s">
        <v>14</v>
      </c>
      <c r="P6171" s="66"/>
      <c r="Q6171" s="53"/>
      <c r="R6171" s="53"/>
      <c r="S6171" s="53"/>
      <c r="T6171" s="53"/>
      <c r="U6171" s="53"/>
      <c r="V6171" s="53"/>
      <c r="W6171" s="53"/>
    </row>
    <row r="6172" spans="2:23" s="52" customFormat="1" ht="13" x14ac:dyDescent="0.3">
      <c r="B6172" s="53" t="s">
        <v>116</v>
      </c>
      <c r="C6172" s="53" t="s">
        <v>204</v>
      </c>
      <c r="D6172" s="53" t="s">
        <v>878</v>
      </c>
      <c r="E6172" s="53">
        <v>37.525530000000003</v>
      </c>
      <c r="F6172" s="53">
        <v>-6.157654</v>
      </c>
      <c r="G6172" s="54">
        <v>91.187669999999997</v>
      </c>
      <c r="H6172" s="53">
        <v>6503</v>
      </c>
      <c r="I6172" s="53">
        <v>3286</v>
      </c>
      <c r="J6172" s="53">
        <v>3217</v>
      </c>
      <c r="K6172" s="52">
        <v>9</v>
      </c>
      <c r="L6172" s="52">
        <v>82.187669999999997</v>
      </c>
      <c r="M6172" s="55">
        <v>2</v>
      </c>
      <c r="N6172" s="61" t="s">
        <v>14</v>
      </c>
      <c r="P6172" s="66"/>
      <c r="Q6172" s="53"/>
      <c r="R6172" s="53"/>
      <c r="S6172" s="53"/>
      <c r="T6172" s="53"/>
      <c r="U6172" s="53"/>
      <c r="V6172" s="53"/>
      <c r="W6172" s="53"/>
    </row>
    <row r="6173" spans="2:23" s="52" customFormat="1" ht="13" x14ac:dyDescent="0.3">
      <c r="B6173" s="53" t="s">
        <v>116</v>
      </c>
      <c r="C6173" s="53" t="s">
        <v>204</v>
      </c>
      <c r="D6173" s="53" t="s">
        <v>879</v>
      </c>
      <c r="E6173" s="53">
        <v>37.251339999999999</v>
      </c>
      <c r="F6173" s="53">
        <v>-4.913494</v>
      </c>
      <c r="G6173" s="54">
        <v>466</v>
      </c>
      <c r="H6173" s="53">
        <v>3933</v>
      </c>
      <c r="I6173" s="53">
        <v>1972</v>
      </c>
      <c r="J6173" s="53">
        <v>1961</v>
      </c>
      <c r="K6173" s="52">
        <v>9</v>
      </c>
      <c r="L6173" s="52">
        <v>457</v>
      </c>
      <c r="M6173" s="55">
        <v>5</v>
      </c>
      <c r="N6173" s="61" t="s">
        <v>15</v>
      </c>
      <c r="P6173" s="66"/>
      <c r="Q6173" s="53"/>
      <c r="R6173" s="53"/>
      <c r="S6173" s="53"/>
      <c r="T6173" s="53"/>
      <c r="U6173" s="53"/>
      <c r="V6173" s="53"/>
      <c r="W6173" s="53"/>
    </row>
    <row r="6174" spans="2:23" s="52" customFormat="1" ht="13" x14ac:dyDescent="0.3">
      <c r="B6174" s="53" t="s">
        <v>116</v>
      </c>
      <c r="C6174" s="53" t="s">
        <v>204</v>
      </c>
      <c r="D6174" s="53" t="s">
        <v>880</v>
      </c>
      <c r="E6174" s="53">
        <v>37.387129999999999</v>
      </c>
      <c r="F6174" s="53">
        <v>-6.0782639999999999</v>
      </c>
      <c r="G6174" s="54">
        <v>122.60120000000001</v>
      </c>
      <c r="H6174" s="53">
        <v>12934</v>
      </c>
      <c r="I6174" s="53">
        <v>6369</v>
      </c>
      <c r="J6174" s="53">
        <v>6565</v>
      </c>
      <c r="K6174" s="52">
        <v>9</v>
      </c>
      <c r="L6174" s="52">
        <v>113.60120000000001</v>
      </c>
      <c r="M6174" s="55">
        <v>2</v>
      </c>
      <c r="N6174" s="61" t="s">
        <v>14</v>
      </c>
      <c r="P6174" s="66"/>
      <c r="Q6174" s="53"/>
      <c r="R6174" s="53"/>
      <c r="S6174" s="53"/>
      <c r="T6174" s="53"/>
      <c r="U6174" s="53"/>
      <c r="V6174" s="53"/>
      <c r="W6174" s="53"/>
    </row>
    <row r="6175" spans="2:23" s="52" customFormat="1" ht="13" x14ac:dyDescent="0.3">
      <c r="B6175" s="53" t="s">
        <v>116</v>
      </c>
      <c r="C6175" s="53" t="s">
        <v>204</v>
      </c>
      <c r="D6175" s="53" t="s">
        <v>881</v>
      </c>
      <c r="E6175" s="53">
        <v>38.09198</v>
      </c>
      <c r="F6175" s="53">
        <v>-5.8211649999999997</v>
      </c>
      <c r="G6175" s="54">
        <v>666.40880000000004</v>
      </c>
      <c r="H6175" s="53">
        <v>2973</v>
      </c>
      <c r="I6175" s="53">
        <v>1475</v>
      </c>
      <c r="J6175" s="53">
        <v>1498</v>
      </c>
      <c r="K6175" s="52">
        <v>9</v>
      </c>
      <c r="L6175" s="52">
        <v>657.40880000000004</v>
      </c>
      <c r="M6175" s="55">
        <v>6</v>
      </c>
      <c r="N6175" s="61" t="s">
        <v>15</v>
      </c>
      <c r="P6175" s="66"/>
      <c r="Q6175" s="53"/>
      <c r="R6175" s="53"/>
      <c r="S6175" s="53"/>
      <c r="T6175" s="53"/>
      <c r="U6175" s="53"/>
      <c r="V6175" s="53"/>
      <c r="W6175" s="53"/>
    </row>
    <row r="6176" spans="2:23" s="52" customFormat="1" ht="13" x14ac:dyDescent="0.3">
      <c r="B6176" s="53" t="s">
        <v>116</v>
      </c>
      <c r="C6176" s="53" t="s">
        <v>204</v>
      </c>
      <c r="D6176" s="53" t="s">
        <v>882</v>
      </c>
      <c r="E6176" s="53">
        <v>37.539020000000001</v>
      </c>
      <c r="F6176" s="53">
        <v>-6.0522679999999998</v>
      </c>
      <c r="G6176" s="54">
        <v>23.119579999999999</v>
      </c>
      <c r="H6176" s="53">
        <v>11109</v>
      </c>
      <c r="I6176" s="53">
        <v>5572</v>
      </c>
      <c r="J6176" s="53">
        <v>5537</v>
      </c>
      <c r="K6176" s="52">
        <v>9</v>
      </c>
      <c r="L6176" s="52">
        <v>14.119579999999999</v>
      </c>
      <c r="M6176" s="55">
        <v>2</v>
      </c>
      <c r="N6176" s="61" t="s">
        <v>14</v>
      </c>
      <c r="P6176" s="66"/>
      <c r="Q6176" s="53"/>
      <c r="R6176" s="53"/>
      <c r="S6176" s="53"/>
      <c r="T6176" s="53"/>
      <c r="U6176" s="53"/>
      <c r="V6176" s="53"/>
      <c r="W6176" s="53"/>
    </row>
    <row r="6177" spans="2:23" s="52" customFormat="1" ht="13" x14ac:dyDescent="0.3">
      <c r="B6177" s="53" t="s">
        <v>116</v>
      </c>
      <c r="C6177" s="53" t="s">
        <v>204</v>
      </c>
      <c r="D6177" s="53" t="s">
        <v>883</v>
      </c>
      <c r="E6177" s="53">
        <v>37.361759999999997</v>
      </c>
      <c r="F6177" s="53">
        <v>-4.8500139999999998</v>
      </c>
      <c r="G6177" s="54">
        <v>250.99770000000001</v>
      </c>
      <c r="H6177" s="53">
        <v>6530</v>
      </c>
      <c r="I6177" s="53">
        <v>3250</v>
      </c>
      <c r="J6177" s="53">
        <v>3280</v>
      </c>
      <c r="K6177" s="52">
        <v>9</v>
      </c>
      <c r="L6177" s="52">
        <v>241.99770000000001</v>
      </c>
      <c r="M6177" s="55">
        <v>4</v>
      </c>
      <c r="N6177" s="61" t="s">
        <v>14</v>
      </c>
      <c r="P6177" s="66"/>
      <c r="Q6177" s="53"/>
      <c r="R6177" s="53"/>
      <c r="S6177" s="53"/>
      <c r="T6177" s="53"/>
      <c r="U6177" s="53"/>
      <c r="V6177" s="53"/>
      <c r="W6177" s="53"/>
    </row>
    <row r="6178" spans="2:23" s="52" customFormat="1" ht="13" x14ac:dyDescent="0.3">
      <c r="B6178" s="53" t="s">
        <v>116</v>
      </c>
      <c r="C6178" s="53" t="s">
        <v>204</v>
      </c>
      <c r="D6178" s="53" t="s">
        <v>884</v>
      </c>
      <c r="E6178" s="53">
        <v>37.355989999999998</v>
      </c>
      <c r="F6178" s="53">
        <v>-6.2765899999999997</v>
      </c>
      <c r="G6178" s="54">
        <v>72.443719999999999</v>
      </c>
      <c r="H6178" s="53">
        <v>2575</v>
      </c>
      <c r="I6178" s="53">
        <v>1336</v>
      </c>
      <c r="J6178" s="53">
        <v>1239</v>
      </c>
      <c r="K6178" s="52">
        <v>9</v>
      </c>
      <c r="L6178" s="52">
        <v>63.443719999999999</v>
      </c>
      <c r="M6178" s="55">
        <v>2</v>
      </c>
      <c r="N6178" s="61" t="s">
        <v>14</v>
      </c>
      <c r="P6178" s="66"/>
      <c r="Q6178" s="53"/>
      <c r="R6178" s="53"/>
      <c r="S6178" s="53"/>
      <c r="T6178" s="53"/>
      <c r="U6178" s="53"/>
      <c r="V6178" s="53"/>
      <c r="W6178" s="53"/>
    </row>
    <row r="6179" spans="2:23" s="52" customFormat="1" ht="13" x14ac:dyDescent="0.3">
      <c r="B6179" s="53" t="s">
        <v>116</v>
      </c>
      <c r="C6179" s="53" t="s">
        <v>204</v>
      </c>
      <c r="D6179" s="53" t="s">
        <v>885</v>
      </c>
      <c r="E6179" s="53">
        <v>37.133560000000003</v>
      </c>
      <c r="F6179" s="53">
        <v>-6.1628069999999999</v>
      </c>
      <c r="G6179" s="54">
        <v>4</v>
      </c>
      <c r="H6179" s="53">
        <v>5873</v>
      </c>
      <c r="I6179" s="53">
        <v>2966</v>
      </c>
      <c r="J6179" s="53">
        <v>2907</v>
      </c>
      <c r="K6179" s="52">
        <v>9</v>
      </c>
      <c r="L6179" s="52">
        <v>-5</v>
      </c>
      <c r="M6179" s="55">
        <v>2</v>
      </c>
      <c r="N6179" s="61" t="s">
        <v>14</v>
      </c>
      <c r="P6179" s="66"/>
      <c r="Q6179" s="53"/>
      <c r="R6179" s="53"/>
      <c r="S6179" s="53"/>
      <c r="T6179" s="53"/>
      <c r="U6179" s="53"/>
      <c r="V6179" s="53"/>
      <c r="W6179" s="53"/>
    </row>
    <row r="6180" spans="2:23" s="52" customFormat="1" ht="13" x14ac:dyDescent="0.3">
      <c r="B6180" s="53" t="s">
        <v>116</v>
      </c>
      <c r="C6180" s="53" t="s">
        <v>204</v>
      </c>
      <c r="D6180" s="53" t="s">
        <v>886</v>
      </c>
      <c r="E6180" s="53">
        <v>37.353529999999999</v>
      </c>
      <c r="F6180" s="53">
        <v>-5.2229859999999997</v>
      </c>
      <c r="G6180" s="54">
        <v>152.5531</v>
      </c>
      <c r="H6180" s="53">
        <v>3885</v>
      </c>
      <c r="I6180" s="53">
        <v>1979</v>
      </c>
      <c r="J6180" s="53">
        <v>1906</v>
      </c>
      <c r="K6180" s="52">
        <v>9</v>
      </c>
      <c r="L6180" s="52">
        <v>143.5531</v>
      </c>
      <c r="M6180" s="55">
        <v>2</v>
      </c>
      <c r="N6180" s="61" t="s">
        <v>14</v>
      </c>
      <c r="P6180" s="66"/>
      <c r="Q6180" s="53"/>
      <c r="R6180" s="53"/>
      <c r="S6180" s="53"/>
      <c r="T6180" s="53"/>
      <c r="U6180" s="53"/>
      <c r="V6180" s="53"/>
      <c r="W6180" s="53"/>
    </row>
    <row r="6181" spans="2:23" s="52" customFormat="1" ht="13" x14ac:dyDescent="0.3">
      <c r="B6181" s="53" t="s">
        <v>116</v>
      </c>
      <c r="C6181" s="53" t="s">
        <v>204</v>
      </c>
      <c r="D6181" s="53" t="s">
        <v>887</v>
      </c>
      <c r="E6181" s="53">
        <v>36.919510000000002</v>
      </c>
      <c r="F6181" s="53">
        <v>-6.0783670000000001</v>
      </c>
      <c r="G6181" s="54">
        <v>36.064039999999999</v>
      </c>
      <c r="H6181" s="53">
        <v>26434</v>
      </c>
      <c r="I6181" s="53">
        <v>13321</v>
      </c>
      <c r="J6181" s="53">
        <v>13113</v>
      </c>
      <c r="K6181" s="52">
        <v>9</v>
      </c>
      <c r="L6181" s="52">
        <v>27.064039999999999</v>
      </c>
      <c r="M6181" s="55">
        <v>2</v>
      </c>
      <c r="N6181" s="61" t="s">
        <v>14</v>
      </c>
      <c r="P6181" s="66"/>
      <c r="Q6181" s="53"/>
      <c r="R6181" s="53"/>
      <c r="S6181" s="53"/>
      <c r="T6181" s="53"/>
      <c r="U6181" s="53"/>
      <c r="V6181" s="53"/>
      <c r="W6181" s="53"/>
    </row>
    <row r="6182" spans="2:23" s="52" customFormat="1" ht="13" x14ac:dyDescent="0.3">
      <c r="B6182" s="53" t="s">
        <v>116</v>
      </c>
      <c r="C6182" s="53" t="s">
        <v>204</v>
      </c>
      <c r="D6182" s="53" t="s">
        <v>888</v>
      </c>
      <c r="E6182" s="53">
        <v>37.268689999999999</v>
      </c>
      <c r="F6182" s="53">
        <v>-4.8278150000000002</v>
      </c>
      <c r="G6182" s="54">
        <v>447.55959999999999</v>
      </c>
      <c r="H6182" s="53">
        <v>857</v>
      </c>
      <c r="I6182" s="53">
        <v>435</v>
      </c>
      <c r="J6182" s="53">
        <v>422</v>
      </c>
      <c r="K6182" s="52">
        <v>9</v>
      </c>
      <c r="L6182" s="52">
        <v>438.55959999999999</v>
      </c>
      <c r="M6182" s="55">
        <v>5</v>
      </c>
      <c r="N6182" s="61" t="s">
        <v>15</v>
      </c>
      <c r="P6182" s="66"/>
      <c r="Q6182" s="53"/>
      <c r="R6182" s="53"/>
      <c r="S6182" s="53"/>
      <c r="T6182" s="53"/>
      <c r="U6182" s="53"/>
      <c r="V6182" s="53"/>
      <c r="W6182" s="53"/>
    </row>
    <row r="6183" spans="2:23" s="52" customFormat="1" ht="13" x14ac:dyDescent="0.3">
      <c r="B6183" s="53" t="s">
        <v>116</v>
      </c>
      <c r="C6183" s="53" t="s">
        <v>204</v>
      </c>
      <c r="D6183" s="53" t="s">
        <v>889</v>
      </c>
      <c r="E6183" s="53">
        <v>37.659230000000001</v>
      </c>
      <c r="F6183" s="53">
        <v>-5.5262840000000004</v>
      </c>
      <c r="G6183" s="54">
        <v>42.946359999999999</v>
      </c>
      <c r="H6183" s="53">
        <v>19352</v>
      </c>
      <c r="I6183" s="53">
        <v>9619</v>
      </c>
      <c r="J6183" s="53">
        <v>9733</v>
      </c>
      <c r="K6183" s="52">
        <v>9</v>
      </c>
      <c r="L6183" s="52">
        <v>33.946359999999999</v>
      </c>
      <c r="M6183" s="55">
        <v>2</v>
      </c>
      <c r="N6183" s="61" t="s">
        <v>14</v>
      </c>
      <c r="P6183" s="66"/>
      <c r="Q6183" s="53"/>
      <c r="R6183" s="53"/>
      <c r="S6183" s="53"/>
      <c r="T6183" s="53"/>
      <c r="U6183" s="53"/>
      <c r="V6183" s="53"/>
      <c r="W6183" s="53"/>
    </row>
    <row r="6184" spans="2:23" s="52" customFormat="1" ht="13" x14ac:dyDescent="0.3">
      <c r="B6184" s="53" t="s">
        <v>116</v>
      </c>
      <c r="C6184" s="53" t="s">
        <v>204</v>
      </c>
      <c r="D6184" s="53" t="s">
        <v>890</v>
      </c>
      <c r="E6184" s="53">
        <v>37.526130000000002</v>
      </c>
      <c r="F6184" s="53">
        <v>-5.2487209999999997</v>
      </c>
      <c r="G6184" s="54">
        <v>170.00399999999999</v>
      </c>
      <c r="H6184" s="53">
        <v>4608</v>
      </c>
      <c r="I6184" s="53">
        <v>2329</v>
      </c>
      <c r="J6184" s="53">
        <v>2279</v>
      </c>
      <c r="K6184" s="52">
        <v>9</v>
      </c>
      <c r="L6184" s="52">
        <v>161.00399999999999</v>
      </c>
      <c r="M6184" s="55">
        <v>2</v>
      </c>
      <c r="N6184" s="61" t="s">
        <v>14</v>
      </c>
      <c r="P6184" s="66"/>
      <c r="Q6184" s="53"/>
      <c r="R6184" s="53"/>
      <c r="S6184" s="53"/>
      <c r="T6184" s="53"/>
      <c r="U6184" s="53"/>
      <c r="V6184" s="53"/>
      <c r="W6184" s="53"/>
    </row>
    <row r="6185" spans="2:23" s="52" customFormat="1" ht="13" x14ac:dyDescent="0.3">
      <c r="B6185" s="53" t="s">
        <v>116</v>
      </c>
      <c r="C6185" s="53" t="s">
        <v>204</v>
      </c>
      <c r="D6185" s="53" t="s">
        <v>891</v>
      </c>
      <c r="E6185" s="53">
        <v>37.645479999999999</v>
      </c>
      <c r="F6185" s="53">
        <v>-6.5116990000000001</v>
      </c>
      <c r="G6185" s="54">
        <v>357.12270000000001</v>
      </c>
      <c r="H6185" s="53">
        <v>348</v>
      </c>
      <c r="I6185" s="53">
        <v>174</v>
      </c>
      <c r="J6185" s="53">
        <v>174</v>
      </c>
      <c r="K6185" s="52">
        <v>9</v>
      </c>
      <c r="L6185" s="52">
        <v>348.12270000000001</v>
      </c>
      <c r="M6185" s="55">
        <v>4</v>
      </c>
      <c r="N6185" s="61" t="s">
        <v>14</v>
      </c>
      <c r="P6185" s="66"/>
      <c r="Q6185" s="53"/>
      <c r="R6185" s="53"/>
      <c r="S6185" s="53"/>
      <c r="T6185" s="53"/>
      <c r="U6185" s="53"/>
      <c r="V6185" s="53"/>
      <c r="W6185" s="53"/>
    </row>
    <row r="6186" spans="2:23" s="52" customFormat="1" ht="13" x14ac:dyDescent="0.3">
      <c r="B6186" s="53" t="s">
        <v>116</v>
      </c>
      <c r="C6186" s="53" t="s">
        <v>204</v>
      </c>
      <c r="D6186" s="53" t="s">
        <v>892</v>
      </c>
      <c r="E6186" s="53">
        <v>37.373159999999999</v>
      </c>
      <c r="F6186" s="53">
        <v>-5.7475949999999996</v>
      </c>
      <c r="G6186" s="54">
        <v>131.10659999999999</v>
      </c>
      <c r="H6186" s="53">
        <v>20510</v>
      </c>
      <c r="I6186" s="53">
        <v>10258</v>
      </c>
      <c r="J6186" s="53">
        <v>10252</v>
      </c>
      <c r="K6186" s="52">
        <v>9</v>
      </c>
      <c r="L6186" s="52">
        <v>122.10659999999999</v>
      </c>
      <c r="M6186" s="55">
        <v>2</v>
      </c>
      <c r="N6186" s="61" t="s">
        <v>14</v>
      </c>
      <c r="P6186" s="66"/>
      <c r="Q6186" s="53"/>
      <c r="R6186" s="53"/>
      <c r="S6186" s="53"/>
      <c r="T6186" s="53"/>
      <c r="U6186" s="53"/>
      <c r="V6186" s="53"/>
      <c r="W6186" s="53"/>
    </row>
    <row r="6187" spans="2:23" s="52" customFormat="1" ht="13" x14ac:dyDescent="0.3">
      <c r="B6187" s="53" t="s">
        <v>116</v>
      </c>
      <c r="C6187" s="53" t="s">
        <v>204</v>
      </c>
      <c r="D6187" s="53" t="s">
        <v>893</v>
      </c>
      <c r="E6187" s="53">
        <v>37.34449</v>
      </c>
      <c r="F6187" s="53">
        <v>-6.0653540000000001</v>
      </c>
      <c r="G6187" s="54">
        <v>67.954909999999998</v>
      </c>
      <c r="H6187" s="53">
        <v>40700</v>
      </c>
      <c r="I6187" s="53">
        <v>20150</v>
      </c>
      <c r="J6187" s="53">
        <v>20550</v>
      </c>
      <c r="K6187" s="52">
        <v>9</v>
      </c>
      <c r="L6187" s="52">
        <v>58.954909999999998</v>
      </c>
      <c r="M6187" s="55">
        <v>2</v>
      </c>
      <c r="N6187" s="61" t="s">
        <v>14</v>
      </c>
      <c r="P6187" s="66"/>
      <c r="Q6187" s="53"/>
      <c r="R6187" s="53"/>
      <c r="S6187" s="53"/>
      <c r="T6187" s="53"/>
      <c r="U6187" s="53"/>
      <c r="V6187" s="53"/>
      <c r="W6187" s="53"/>
    </row>
    <row r="6188" spans="2:23" s="52" customFormat="1" ht="13" x14ac:dyDescent="0.3">
      <c r="B6188" s="53" t="s">
        <v>116</v>
      </c>
      <c r="C6188" s="53" t="s">
        <v>204</v>
      </c>
      <c r="D6188" s="53" t="s">
        <v>894</v>
      </c>
      <c r="E6188" s="53">
        <v>37.329720000000002</v>
      </c>
      <c r="F6188" s="53">
        <v>-5.4164649999999996</v>
      </c>
      <c r="G6188" s="54">
        <v>132.541</v>
      </c>
      <c r="H6188" s="53">
        <v>19768</v>
      </c>
      <c r="I6188" s="53">
        <v>9851</v>
      </c>
      <c r="J6188" s="53">
        <v>9917</v>
      </c>
      <c r="K6188" s="52">
        <v>9</v>
      </c>
      <c r="L6188" s="52">
        <v>123.541</v>
      </c>
      <c r="M6188" s="55">
        <v>2</v>
      </c>
      <c r="N6188" s="61" t="s">
        <v>14</v>
      </c>
      <c r="P6188" s="66"/>
      <c r="Q6188" s="53"/>
      <c r="R6188" s="53"/>
      <c r="S6188" s="53"/>
      <c r="T6188" s="53"/>
      <c r="U6188" s="53"/>
      <c r="V6188" s="53"/>
      <c r="W6188" s="53"/>
    </row>
    <row r="6189" spans="2:23" s="52" customFormat="1" ht="13" x14ac:dyDescent="0.3">
      <c r="B6189" s="53" t="s">
        <v>116</v>
      </c>
      <c r="C6189" s="53" t="s">
        <v>204</v>
      </c>
      <c r="D6189" s="53" t="s">
        <v>895</v>
      </c>
      <c r="E6189" s="53">
        <v>37.37473</v>
      </c>
      <c r="F6189" s="53">
        <v>-4.953792</v>
      </c>
      <c r="G6189" s="54">
        <v>211.56780000000001</v>
      </c>
      <c r="H6189" s="53">
        <v>2724</v>
      </c>
      <c r="I6189" s="53">
        <v>1379</v>
      </c>
      <c r="J6189" s="53">
        <v>1345</v>
      </c>
      <c r="K6189" s="52">
        <v>9</v>
      </c>
      <c r="L6189" s="52">
        <v>202.56780000000001</v>
      </c>
      <c r="M6189" s="55">
        <v>4</v>
      </c>
      <c r="N6189" s="61" t="s">
        <v>14</v>
      </c>
      <c r="P6189" s="66"/>
      <c r="Q6189" s="53"/>
      <c r="R6189" s="53"/>
      <c r="S6189" s="53"/>
      <c r="T6189" s="53"/>
      <c r="U6189" s="53"/>
      <c r="V6189" s="53"/>
      <c r="W6189" s="53"/>
    </row>
    <row r="6190" spans="2:23" s="52" customFormat="1" ht="13" x14ac:dyDescent="0.3">
      <c r="B6190" s="53" t="s">
        <v>116</v>
      </c>
      <c r="C6190" s="53" t="s">
        <v>204</v>
      </c>
      <c r="D6190" s="53" t="s">
        <v>896</v>
      </c>
      <c r="E6190" s="53">
        <v>37.106549999999999</v>
      </c>
      <c r="F6190" s="53">
        <v>-4.9621729999999999</v>
      </c>
      <c r="G6190" s="54">
        <v>403.10300000000001</v>
      </c>
      <c r="H6190" s="53">
        <v>2790</v>
      </c>
      <c r="I6190" s="53">
        <v>1438</v>
      </c>
      <c r="J6190" s="53">
        <v>1352</v>
      </c>
      <c r="K6190" s="52">
        <v>9</v>
      </c>
      <c r="L6190" s="52">
        <v>394.10300000000001</v>
      </c>
      <c r="M6190" s="55">
        <v>4</v>
      </c>
      <c r="N6190" s="61" t="s">
        <v>14</v>
      </c>
      <c r="P6190" s="66"/>
      <c r="Q6190" s="53"/>
      <c r="R6190" s="53"/>
      <c r="S6190" s="53"/>
      <c r="T6190" s="53"/>
      <c r="U6190" s="53"/>
      <c r="V6190" s="53"/>
      <c r="W6190" s="53"/>
    </row>
    <row r="6191" spans="2:23" s="52" customFormat="1" ht="13" x14ac:dyDescent="0.3">
      <c r="B6191" s="53" t="s">
        <v>116</v>
      </c>
      <c r="C6191" s="53" t="s">
        <v>204</v>
      </c>
      <c r="D6191" s="53" t="s">
        <v>897</v>
      </c>
      <c r="E6191" s="53">
        <v>37.15531</v>
      </c>
      <c r="F6191" s="53">
        <v>-5.7195289999999996</v>
      </c>
      <c r="G6191" s="54">
        <v>78.48339</v>
      </c>
      <c r="H6191" s="53">
        <v>3186</v>
      </c>
      <c r="I6191" s="53">
        <v>1643</v>
      </c>
      <c r="J6191" s="53">
        <v>1543</v>
      </c>
      <c r="K6191" s="52">
        <v>9</v>
      </c>
      <c r="L6191" s="52">
        <v>69.48339</v>
      </c>
      <c r="M6191" s="55">
        <v>2</v>
      </c>
      <c r="N6191" s="61" t="s">
        <v>14</v>
      </c>
      <c r="P6191" s="66"/>
      <c r="Q6191" s="53"/>
      <c r="R6191" s="53"/>
      <c r="S6191" s="53"/>
      <c r="T6191" s="53"/>
      <c r="U6191" s="53"/>
      <c r="V6191" s="53"/>
      <c r="W6191" s="53"/>
    </row>
    <row r="6192" spans="2:23" s="52" customFormat="1" ht="13" x14ac:dyDescent="0.3">
      <c r="B6192" s="53" t="s">
        <v>116</v>
      </c>
      <c r="C6192" s="53" t="s">
        <v>204</v>
      </c>
      <c r="D6192" s="53" t="s">
        <v>898</v>
      </c>
      <c r="E6192" s="53">
        <v>36.995640000000002</v>
      </c>
      <c r="F6192" s="53">
        <v>-5.5708820000000001</v>
      </c>
      <c r="G6192" s="54">
        <v>270.64179999999999</v>
      </c>
      <c r="H6192" s="53">
        <v>7127</v>
      </c>
      <c r="I6192" s="53">
        <v>3569</v>
      </c>
      <c r="J6192" s="53">
        <v>3558</v>
      </c>
      <c r="K6192" s="52">
        <v>9</v>
      </c>
      <c r="L6192" s="52">
        <v>261.64179999999999</v>
      </c>
      <c r="M6192" s="55">
        <v>4</v>
      </c>
      <c r="N6192" s="61" t="s">
        <v>14</v>
      </c>
      <c r="P6192" s="66"/>
      <c r="Q6192" s="53"/>
      <c r="R6192" s="53"/>
      <c r="S6192" s="53"/>
      <c r="T6192" s="53"/>
      <c r="U6192" s="53"/>
      <c r="V6192" s="53"/>
      <c r="W6192" s="53"/>
    </row>
    <row r="6193" spans="2:23" s="52" customFormat="1" ht="13" x14ac:dyDescent="0.3">
      <c r="B6193" s="53" t="s">
        <v>116</v>
      </c>
      <c r="C6193" s="53" t="s">
        <v>204</v>
      </c>
      <c r="D6193" s="53" t="s">
        <v>899</v>
      </c>
      <c r="E6193" s="53">
        <v>37.122300000000003</v>
      </c>
      <c r="F6193" s="53">
        <v>-5.4518690000000003</v>
      </c>
      <c r="G6193" s="54">
        <v>231.42670000000001</v>
      </c>
      <c r="H6193" s="53">
        <v>28455</v>
      </c>
      <c r="I6193" s="53">
        <v>14149</v>
      </c>
      <c r="J6193" s="53">
        <v>14306</v>
      </c>
      <c r="K6193" s="52">
        <v>9</v>
      </c>
      <c r="L6193" s="52">
        <v>222.42670000000001</v>
      </c>
      <c r="M6193" s="55">
        <v>4</v>
      </c>
      <c r="N6193" s="61" t="s">
        <v>14</v>
      </c>
      <c r="P6193" s="66"/>
      <c r="Q6193" s="53"/>
      <c r="R6193" s="53"/>
      <c r="S6193" s="53"/>
      <c r="T6193" s="53"/>
      <c r="U6193" s="53"/>
      <c r="V6193" s="53"/>
      <c r="W6193" s="53"/>
    </row>
    <row r="6194" spans="2:23" s="52" customFormat="1" ht="13" x14ac:dyDescent="0.3">
      <c r="B6194" s="53" t="s">
        <v>116</v>
      </c>
      <c r="C6194" s="53" t="s">
        <v>204</v>
      </c>
      <c r="D6194" s="53" t="s">
        <v>900</v>
      </c>
      <c r="E6194" s="53">
        <v>37.93347</v>
      </c>
      <c r="F6194" s="53">
        <v>-5.4648079999999997</v>
      </c>
      <c r="G6194" s="54">
        <v>433.02679999999998</v>
      </c>
      <c r="H6194" s="53">
        <v>1749</v>
      </c>
      <c r="I6194" s="53">
        <v>874</v>
      </c>
      <c r="J6194" s="53">
        <v>875</v>
      </c>
      <c r="K6194" s="52">
        <v>9</v>
      </c>
      <c r="L6194" s="52">
        <v>424.02679999999998</v>
      </c>
      <c r="M6194" s="55">
        <v>5</v>
      </c>
      <c r="N6194" s="61" t="s">
        <v>15</v>
      </c>
      <c r="P6194" s="66"/>
      <c r="Q6194" s="53"/>
      <c r="R6194" s="53"/>
      <c r="S6194" s="53"/>
      <c r="T6194" s="53"/>
      <c r="U6194" s="53"/>
      <c r="V6194" s="53"/>
      <c r="W6194" s="53"/>
    </row>
    <row r="6195" spans="2:23" s="52" customFormat="1" ht="13" x14ac:dyDescent="0.3">
      <c r="B6195" s="53" t="s">
        <v>116</v>
      </c>
      <c r="C6195" s="53" t="s">
        <v>204</v>
      </c>
      <c r="D6195" s="53" t="s">
        <v>901</v>
      </c>
      <c r="E6195" s="53">
        <v>37.418680000000002</v>
      </c>
      <c r="F6195" s="53">
        <v>-6.155926</v>
      </c>
      <c r="G6195" s="54">
        <v>173.88050000000001</v>
      </c>
      <c r="H6195" s="53">
        <v>9420</v>
      </c>
      <c r="I6195" s="53">
        <v>4741</v>
      </c>
      <c r="J6195" s="53">
        <v>4679</v>
      </c>
      <c r="K6195" s="52">
        <v>9</v>
      </c>
      <c r="L6195" s="52">
        <v>164.88050000000001</v>
      </c>
      <c r="M6195" s="55">
        <v>2</v>
      </c>
      <c r="N6195" s="61" t="s">
        <v>14</v>
      </c>
      <c r="P6195" s="66"/>
      <c r="Q6195" s="53"/>
      <c r="R6195" s="53"/>
      <c r="S6195" s="53"/>
      <c r="T6195" s="53"/>
      <c r="U6195" s="53"/>
      <c r="V6195" s="53"/>
      <c r="W6195" s="53"/>
    </row>
    <row r="6196" spans="2:23" s="52" customFormat="1" ht="13" x14ac:dyDescent="0.3">
      <c r="B6196" s="53" t="s">
        <v>116</v>
      </c>
      <c r="C6196" s="53" t="s">
        <v>204</v>
      </c>
      <c r="D6196" s="53" t="s">
        <v>902</v>
      </c>
      <c r="E6196" s="53">
        <v>37.236969999999999</v>
      </c>
      <c r="F6196" s="53">
        <v>-5.1027480000000001</v>
      </c>
      <c r="G6196" s="54">
        <v>291.49220000000003</v>
      </c>
      <c r="H6196" s="53">
        <v>17851</v>
      </c>
      <c r="I6196" s="53">
        <v>8821</v>
      </c>
      <c r="J6196" s="53">
        <v>9030</v>
      </c>
      <c r="K6196" s="52">
        <v>9</v>
      </c>
      <c r="L6196" s="52">
        <v>282.49220000000003</v>
      </c>
      <c r="M6196" s="55">
        <v>4</v>
      </c>
      <c r="N6196" s="61" t="s">
        <v>14</v>
      </c>
      <c r="P6196" s="66"/>
      <c r="Q6196" s="53"/>
      <c r="R6196" s="53"/>
      <c r="S6196" s="53"/>
      <c r="T6196" s="53"/>
      <c r="U6196" s="53"/>
      <c r="V6196" s="53"/>
      <c r="W6196" s="53"/>
    </row>
    <row r="6197" spans="2:23" s="52" customFormat="1" ht="13" x14ac:dyDescent="0.3">
      <c r="B6197" s="53" t="s">
        <v>116</v>
      </c>
      <c r="C6197" s="53" t="s">
        <v>204</v>
      </c>
      <c r="D6197" s="53" t="s">
        <v>903</v>
      </c>
      <c r="E6197" s="53">
        <v>37.158589999999997</v>
      </c>
      <c r="F6197" s="53">
        <v>-5.9241659999999996</v>
      </c>
      <c r="G6197" s="54">
        <v>8.8476879999999998</v>
      </c>
      <c r="H6197" s="53">
        <v>36824</v>
      </c>
      <c r="I6197" s="53">
        <v>18586</v>
      </c>
      <c r="J6197" s="53">
        <v>18238</v>
      </c>
      <c r="K6197" s="52">
        <v>9</v>
      </c>
      <c r="L6197" s="52">
        <v>-0.15231200000000022</v>
      </c>
      <c r="M6197" s="55">
        <v>2</v>
      </c>
      <c r="N6197" s="61" t="s">
        <v>14</v>
      </c>
      <c r="P6197" s="66"/>
      <c r="Q6197" s="53"/>
      <c r="R6197" s="53"/>
      <c r="S6197" s="53"/>
      <c r="T6197" s="53"/>
      <c r="U6197" s="53"/>
      <c r="V6197" s="53"/>
      <c r="W6197" s="53"/>
    </row>
    <row r="6198" spans="2:23" s="52" customFormat="1" ht="13" x14ac:dyDescent="0.3">
      <c r="B6198" s="53" t="s">
        <v>116</v>
      </c>
      <c r="C6198" s="53" t="s">
        <v>204</v>
      </c>
      <c r="D6198" s="53" t="s">
        <v>904</v>
      </c>
      <c r="E6198" s="53">
        <v>37.322560000000003</v>
      </c>
      <c r="F6198" s="53">
        <v>-6.0577160000000001</v>
      </c>
      <c r="G6198" s="54">
        <v>38.783850000000001</v>
      </c>
      <c r="H6198" s="53">
        <v>6811</v>
      </c>
      <c r="I6198" s="53">
        <v>3422</v>
      </c>
      <c r="J6198" s="53">
        <v>3389</v>
      </c>
      <c r="K6198" s="52">
        <v>9</v>
      </c>
      <c r="L6198" s="52">
        <v>29.783850000000001</v>
      </c>
      <c r="M6198" s="55">
        <v>2</v>
      </c>
      <c r="N6198" s="61" t="s">
        <v>14</v>
      </c>
      <c r="P6198" s="66"/>
      <c r="Q6198" s="53"/>
      <c r="R6198" s="53"/>
      <c r="S6198" s="53"/>
      <c r="T6198" s="53"/>
      <c r="U6198" s="53"/>
      <c r="V6198" s="53"/>
      <c r="W6198" s="53"/>
    </row>
    <row r="6199" spans="2:23" s="52" customFormat="1" ht="13" x14ac:dyDescent="0.3">
      <c r="B6199" s="53" t="s">
        <v>116</v>
      </c>
      <c r="C6199" s="53" t="s">
        <v>204</v>
      </c>
      <c r="D6199" s="53" t="s">
        <v>905</v>
      </c>
      <c r="E6199" s="53">
        <v>37.289810000000003</v>
      </c>
      <c r="F6199" s="53">
        <v>-5.4972190000000003</v>
      </c>
      <c r="G6199" s="54">
        <v>124.33410000000001</v>
      </c>
      <c r="H6199" s="53">
        <v>7065</v>
      </c>
      <c r="I6199" s="53">
        <v>3547</v>
      </c>
      <c r="J6199" s="53">
        <v>3518</v>
      </c>
      <c r="K6199" s="52">
        <v>9</v>
      </c>
      <c r="L6199" s="52">
        <v>115.33410000000001</v>
      </c>
      <c r="M6199" s="55">
        <v>2</v>
      </c>
      <c r="N6199" s="61" t="s">
        <v>14</v>
      </c>
      <c r="P6199" s="66"/>
      <c r="Q6199" s="53"/>
      <c r="R6199" s="53"/>
      <c r="S6199" s="53"/>
      <c r="T6199" s="53"/>
      <c r="U6199" s="53"/>
      <c r="V6199" s="53"/>
      <c r="W6199" s="53"/>
    </row>
    <row r="6200" spans="2:23" s="52" customFormat="1" ht="13" x14ac:dyDescent="0.3">
      <c r="B6200" s="53" t="s">
        <v>116</v>
      </c>
      <c r="C6200" s="53" t="s">
        <v>204</v>
      </c>
      <c r="D6200" s="53" t="s">
        <v>906</v>
      </c>
      <c r="E6200" s="53">
        <v>37.223010000000002</v>
      </c>
      <c r="F6200" s="53">
        <v>-4.8967539999999996</v>
      </c>
      <c r="G6200" s="54">
        <v>456.64769999999999</v>
      </c>
      <c r="H6200" s="53">
        <v>5326</v>
      </c>
      <c r="I6200" s="53">
        <v>2652</v>
      </c>
      <c r="J6200" s="53">
        <v>2674</v>
      </c>
      <c r="K6200" s="52">
        <v>9</v>
      </c>
      <c r="L6200" s="52">
        <v>447.64769999999999</v>
      </c>
      <c r="M6200" s="55">
        <v>5</v>
      </c>
      <c r="N6200" s="61" t="s">
        <v>15</v>
      </c>
      <c r="P6200" s="66"/>
      <c r="Q6200" s="53"/>
      <c r="R6200" s="53"/>
      <c r="S6200" s="53"/>
      <c r="T6200" s="53"/>
      <c r="U6200" s="53"/>
      <c r="V6200" s="53"/>
      <c r="W6200" s="53"/>
    </row>
    <row r="6201" spans="2:23" s="52" customFormat="1" ht="13" x14ac:dyDescent="0.3">
      <c r="B6201" s="53" t="s">
        <v>116</v>
      </c>
      <c r="C6201" s="53" t="s">
        <v>204</v>
      </c>
      <c r="D6201" s="53" t="s">
        <v>907</v>
      </c>
      <c r="E6201" s="53">
        <v>37.842219999999998</v>
      </c>
      <c r="F6201" s="53">
        <v>-5.7635149999999999</v>
      </c>
      <c r="G6201" s="54">
        <v>413.61989999999997</v>
      </c>
      <c r="H6201" s="53">
        <v>2267</v>
      </c>
      <c r="I6201" s="53">
        <v>1129</v>
      </c>
      <c r="J6201" s="53">
        <v>1138</v>
      </c>
      <c r="K6201" s="52">
        <v>9</v>
      </c>
      <c r="L6201" s="52">
        <v>404.61989999999997</v>
      </c>
      <c r="M6201" s="55">
        <v>5</v>
      </c>
      <c r="N6201" s="61" t="s">
        <v>15</v>
      </c>
      <c r="P6201" s="66"/>
      <c r="Q6201" s="53"/>
      <c r="R6201" s="53"/>
      <c r="S6201" s="53"/>
      <c r="T6201" s="53"/>
      <c r="U6201" s="53"/>
      <c r="V6201" s="53"/>
      <c r="W6201" s="53"/>
    </row>
    <row r="6202" spans="2:23" s="52" customFormat="1" ht="13" x14ac:dyDescent="0.3">
      <c r="B6202" s="53" t="s">
        <v>116</v>
      </c>
      <c r="C6202" s="53" t="s">
        <v>204</v>
      </c>
      <c r="D6202" s="53" t="s">
        <v>908</v>
      </c>
      <c r="E6202" s="53">
        <v>37.707259999999998</v>
      </c>
      <c r="F6202" s="53">
        <v>-5.3464119999999999</v>
      </c>
      <c r="G6202" s="54">
        <v>56.938000000000002</v>
      </c>
      <c r="H6202" s="53">
        <v>3812</v>
      </c>
      <c r="I6202" s="53">
        <v>1920</v>
      </c>
      <c r="J6202" s="53">
        <v>1892</v>
      </c>
      <c r="K6202" s="52">
        <v>9</v>
      </c>
      <c r="L6202" s="52">
        <v>47.938000000000002</v>
      </c>
      <c r="M6202" s="55">
        <v>2</v>
      </c>
      <c r="N6202" s="61" t="s">
        <v>14</v>
      </c>
      <c r="P6202" s="66"/>
      <c r="Q6202" s="53"/>
      <c r="R6202" s="53"/>
      <c r="S6202" s="53"/>
      <c r="T6202" s="53"/>
      <c r="U6202" s="53"/>
      <c r="V6202" s="53"/>
      <c r="W6202" s="53"/>
    </row>
    <row r="6203" spans="2:23" s="52" customFormat="1" ht="13" x14ac:dyDescent="0.3">
      <c r="B6203" s="53" t="s">
        <v>116</v>
      </c>
      <c r="C6203" s="53" t="s">
        <v>204</v>
      </c>
      <c r="D6203" s="53" t="s">
        <v>909</v>
      </c>
      <c r="E6203" s="53">
        <v>37.301670000000001</v>
      </c>
      <c r="F6203" s="53">
        <v>-6.3024490000000002</v>
      </c>
      <c r="G6203" s="54">
        <v>69.789749999999998</v>
      </c>
      <c r="H6203" s="53">
        <v>13386</v>
      </c>
      <c r="I6203" s="53">
        <v>6764</v>
      </c>
      <c r="J6203" s="53">
        <v>6622</v>
      </c>
      <c r="K6203" s="52">
        <v>9</v>
      </c>
      <c r="L6203" s="52">
        <v>60.789749999999998</v>
      </c>
      <c r="M6203" s="55">
        <v>2</v>
      </c>
      <c r="N6203" s="61" t="s">
        <v>14</v>
      </c>
      <c r="P6203" s="66"/>
      <c r="Q6203" s="53"/>
      <c r="R6203" s="53"/>
      <c r="S6203" s="53"/>
      <c r="T6203" s="53"/>
      <c r="U6203" s="53"/>
      <c r="V6203" s="53"/>
      <c r="W6203" s="53"/>
    </row>
    <row r="6204" spans="2:23" s="52" customFormat="1" ht="13" x14ac:dyDescent="0.3">
      <c r="B6204" s="53" t="s">
        <v>116</v>
      </c>
      <c r="C6204" s="53" t="s">
        <v>204</v>
      </c>
      <c r="D6204" s="53" t="s">
        <v>910</v>
      </c>
      <c r="E6204" s="53">
        <v>36.973640000000003</v>
      </c>
      <c r="F6204" s="53">
        <v>-5.2229429999999999</v>
      </c>
      <c r="G6204" s="54">
        <v>546.83600000000001</v>
      </c>
      <c r="H6204" s="53">
        <v>2913</v>
      </c>
      <c r="I6204" s="53">
        <v>1489</v>
      </c>
      <c r="J6204" s="53">
        <v>1424</v>
      </c>
      <c r="K6204" s="52">
        <v>9</v>
      </c>
      <c r="L6204" s="52">
        <v>537.83600000000001</v>
      </c>
      <c r="M6204" s="55">
        <v>5</v>
      </c>
      <c r="N6204" s="61" t="s">
        <v>15</v>
      </c>
      <c r="P6204" s="66"/>
      <c r="Q6204" s="53"/>
      <c r="R6204" s="53"/>
      <c r="S6204" s="53"/>
      <c r="T6204" s="53"/>
      <c r="U6204" s="53"/>
      <c r="V6204" s="53"/>
      <c r="W6204" s="53"/>
    </row>
    <row r="6205" spans="2:23" s="52" customFormat="1" ht="13" x14ac:dyDescent="0.3">
      <c r="B6205" s="53" t="s">
        <v>116</v>
      </c>
      <c r="C6205" s="53" t="s">
        <v>204</v>
      </c>
      <c r="D6205" s="53" t="s">
        <v>911</v>
      </c>
      <c r="E6205" s="53">
        <v>37.224409999999999</v>
      </c>
      <c r="F6205" s="53">
        <v>-5.3122699999999998</v>
      </c>
      <c r="G6205" s="54">
        <v>173.46979999999999</v>
      </c>
      <c r="H6205" s="53">
        <v>11325</v>
      </c>
      <c r="I6205" s="53">
        <v>5687</v>
      </c>
      <c r="J6205" s="53">
        <v>5638</v>
      </c>
      <c r="K6205" s="52">
        <v>9</v>
      </c>
      <c r="L6205" s="52">
        <v>164.46979999999999</v>
      </c>
      <c r="M6205" s="55">
        <v>2</v>
      </c>
      <c r="N6205" s="61" t="s">
        <v>14</v>
      </c>
      <c r="P6205" s="66"/>
      <c r="Q6205" s="53"/>
      <c r="R6205" s="53"/>
      <c r="S6205" s="53"/>
      <c r="T6205" s="53"/>
      <c r="U6205" s="53"/>
      <c r="V6205" s="53"/>
      <c r="W6205" s="53"/>
    </row>
    <row r="6206" spans="2:23" s="52" customFormat="1" ht="13" x14ac:dyDescent="0.3">
      <c r="B6206" s="53" t="s">
        <v>116</v>
      </c>
      <c r="C6206" s="53" t="s">
        <v>204</v>
      </c>
      <c r="D6206" s="53" t="s">
        <v>912</v>
      </c>
      <c r="E6206" s="53">
        <v>37.77852</v>
      </c>
      <c r="F6206" s="53">
        <v>-5.3889950000000004</v>
      </c>
      <c r="G6206" s="54">
        <v>235.63290000000001</v>
      </c>
      <c r="H6206" s="53">
        <v>3262</v>
      </c>
      <c r="I6206" s="53">
        <v>1622</v>
      </c>
      <c r="J6206" s="53">
        <v>1640</v>
      </c>
      <c r="K6206" s="52">
        <v>9</v>
      </c>
      <c r="L6206" s="52">
        <v>226.63290000000001</v>
      </c>
      <c r="M6206" s="55">
        <v>4</v>
      </c>
      <c r="N6206" s="61" t="s">
        <v>14</v>
      </c>
      <c r="P6206" s="66"/>
      <c r="Q6206" s="53"/>
      <c r="R6206" s="53"/>
      <c r="S6206" s="53"/>
      <c r="T6206" s="53"/>
      <c r="U6206" s="53"/>
      <c r="V6206" s="53"/>
      <c r="W6206" s="53"/>
    </row>
    <row r="6207" spans="2:23" s="52" customFormat="1" ht="13" x14ac:dyDescent="0.3">
      <c r="B6207" s="53" t="s">
        <v>116</v>
      </c>
      <c r="C6207" s="53" t="s">
        <v>204</v>
      </c>
      <c r="D6207" s="53" t="s">
        <v>913</v>
      </c>
      <c r="E6207" s="53">
        <v>37.267479999999999</v>
      </c>
      <c r="F6207" s="53">
        <v>-6.062557</v>
      </c>
      <c r="G6207" s="54">
        <v>21.866050000000001</v>
      </c>
      <c r="H6207" s="53">
        <v>12143</v>
      </c>
      <c r="I6207" s="53">
        <v>6017</v>
      </c>
      <c r="J6207" s="53">
        <v>6126</v>
      </c>
      <c r="K6207" s="52">
        <v>9</v>
      </c>
      <c r="L6207" s="52">
        <v>12.866050000000001</v>
      </c>
      <c r="M6207" s="55">
        <v>2</v>
      </c>
      <c r="N6207" s="61" t="s">
        <v>14</v>
      </c>
      <c r="P6207" s="66"/>
      <c r="Q6207" s="53"/>
      <c r="R6207" s="53"/>
      <c r="S6207" s="53"/>
      <c r="T6207" s="53"/>
      <c r="U6207" s="53"/>
      <c r="V6207" s="53"/>
      <c r="W6207" s="53"/>
    </row>
    <row r="6208" spans="2:23" s="52" customFormat="1" ht="13" x14ac:dyDescent="0.3">
      <c r="B6208" s="53" t="s">
        <v>116</v>
      </c>
      <c r="C6208" s="53" t="s">
        <v>204</v>
      </c>
      <c r="D6208" s="53" t="s">
        <v>914</v>
      </c>
      <c r="E6208" s="53">
        <v>37.950609999999998</v>
      </c>
      <c r="F6208" s="53">
        <v>-6.1558999999999999</v>
      </c>
      <c r="G6208" s="54">
        <v>462.95569999999998</v>
      </c>
      <c r="H6208" s="53">
        <v>1626</v>
      </c>
      <c r="I6208" s="53">
        <v>787</v>
      </c>
      <c r="J6208" s="53">
        <v>839</v>
      </c>
      <c r="K6208" s="52">
        <v>9</v>
      </c>
      <c r="L6208" s="52">
        <v>453.95569999999998</v>
      </c>
      <c r="M6208" s="55">
        <v>5</v>
      </c>
      <c r="N6208" s="61" t="s">
        <v>15</v>
      </c>
      <c r="P6208" s="66"/>
      <c r="Q6208" s="53"/>
      <c r="R6208" s="53"/>
      <c r="S6208" s="53"/>
      <c r="T6208" s="53"/>
      <c r="U6208" s="53"/>
      <c r="V6208" s="53"/>
      <c r="W6208" s="53"/>
    </row>
    <row r="6209" spans="2:23" s="52" customFormat="1" ht="13" x14ac:dyDescent="0.3">
      <c r="B6209" s="53" t="s">
        <v>116</v>
      </c>
      <c r="C6209" s="53" t="s">
        <v>204</v>
      </c>
      <c r="D6209" s="53" t="s">
        <v>915</v>
      </c>
      <c r="E6209" s="53">
        <v>37.4878</v>
      </c>
      <c r="F6209" s="53">
        <v>-5.9793089999999998</v>
      </c>
      <c r="G6209" s="54">
        <v>11.999879999999999</v>
      </c>
      <c r="H6209" s="53">
        <v>35928</v>
      </c>
      <c r="I6209" s="53">
        <v>17955</v>
      </c>
      <c r="J6209" s="53">
        <v>17973</v>
      </c>
      <c r="K6209" s="52">
        <v>9</v>
      </c>
      <c r="L6209" s="52">
        <v>2.9998799999999992</v>
      </c>
      <c r="M6209" s="55">
        <v>2</v>
      </c>
      <c r="N6209" s="61" t="s">
        <v>14</v>
      </c>
      <c r="P6209" s="66"/>
      <c r="Q6209" s="53"/>
      <c r="R6209" s="53"/>
      <c r="S6209" s="53"/>
      <c r="T6209" s="53"/>
      <c r="U6209" s="53"/>
      <c r="V6209" s="53"/>
      <c r="W6209" s="53"/>
    </row>
    <row r="6210" spans="2:23" s="52" customFormat="1" ht="13" x14ac:dyDescent="0.3">
      <c r="B6210" s="53" t="s">
        <v>116</v>
      </c>
      <c r="C6210" s="53" t="s">
        <v>204</v>
      </c>
      <c r="D6210" s="53" t="s">
        <v>916</v>
      </c>
      <c r="E6210" s="53">
        <v>37.200989999999997</v>
      </c>
      <c r="F6210" s="53">
        <v>-4.7792760000000003</v>
      </c>
      <c r="G6210" s="54">
        <v>403.13150000000002</v>
      </c>
      <c r="H6210" s="53">
        <v>4421</v>
      </c>
      <c r="I6210" s="53">
        <v>2215</v>
      </c>
      <c r="J6210" s="53">
        <v>2206</v>
      </c>
      <c r="K6210" s="52">
        <v>9</v>
      </c>
      <c r="L6210" s="52">
        <v>394.13150000000002</v>
      </c>
      <c r="M6210" s="55">
        <v>4</v>
      </c>
      <c r="N6210" s="61" t="s">
        <v>14</v>
      </c>
      <c r="P6210" s="66"/>
      <c r="Q6210" s="53"/>
      <c r="R6210" s="53"/>
      <c r="S6210" s="53"/>
      <c r="T6210" s="53"/>
      <c r="U6210" s="53"/>
      <c r="V6210" s="53"/>
      <c r="W6210" s="53"/>
    </row>
    <row r="6211" spans="2:23" s="52" customFormat="1" ht="13" x14ac:dyDescent="0.3">
      <c r="B6211" s="53" t="s">
        <v>116</v>
      </c>
      <c r="C6211" s="53" t="s">
        <v>204</v>
      </c>
      <c r="D6211" s="53" t="s">
        <v>917</v>
      </c>
      <c r="E6211" s="53">
        <v>37.725549999999998</v>
      </c>
      <c r="F6211" s="53">
        <v>-6.1769629999999998</v>
      </c>
      <c r="G6211" s="54">
        <v>337.517</v>
      </c>
      <c r="H6211" s="53">
        <v>1424</v>
      </c>
      <c r="I6211" s="53">
        <v>737</v>
      </c>
      <c r="J6211" s="53">
        <v>687</v>
      </c>
      <c r="K6211" s="52">
        <v>9</v>
      </c>
      <c r="L6211" s="52">
        <v>328.517</v>
      </c>
      <c r="M6211" s="55">
        <v>4</v>
      </c>
      <c r="N6211" s="61" t="s">
        <v>14</v>
      </c>
      <c r="P6211" s="66"/>
      <c r="Q6211" s="53"/>
      <c r="R6211" s="53"/>
      <c r="S6211" s="53"/>
      <c r="T6211" s="53"/>
      <c r="U6211" s="53"/>
      <c r="V6211" s="53"/>
      <c r="W6211" s="53"/>
    </row>
    <row r="6212" spans="2:23" s="52" customFormat="1" ht="13" x14ac:dyDescent="0.3">
      <c r="B6212" s="53" t="s">
        <v>116</v>
      </c>
      <c r="C6212" s="53" t="s">
        <v>204</v>
      </c>
      <c r="D6212" s="53" t="s">
        <v>918</v>
      </c>
      <c r="E6212" s="53">
        <v>37.355699999999999</v>
      </c>
      <c r="F6212" s="53">
        <v>-4.9889250000000001</v>
      </c>
      <c r="G6212" s="54">
        <v>207.1797</v>
      </c>
      <c r="H6212" s="53">
        <v>3587</v>
      </c>
      <c r="I6212" s="53">
        <v>1782</v>
      </c>
      <c r="J6212" s="53">
        <v>1805</v>
      </c>
      <c r="K6212" s="52">
        <v>9</v>
      </c>
      <c r="L6212" s="52">
        <v>198.1797</v>
      </c>
      <c r="M6212" s="55">
        <v>2</v>
      </c>
      <c r="N6212" s="61" t="s">
        <v>14</v>
      </c>
      <c r="P6212" s="66"/>
      <c r="Q6212" s="53"/>
      <c r="R6212" s="53"/>
      <c r="S6212" s="53"/>
      <c r="T6212" s="53"/>
      <c r="U6212" s="53"/>
      <c r="V6212" s="53"/>
      <c r="W6212" s="53"/>
    </row>
    <row r="6213" spans="2:23" s="52" customFormat="1" ht="13" x14ac:dyDescent="0.3">
      <c r="B6213" s="53" t="s">
        <v>116</v>
      </c>
      <c r="C6213" s="53" t="s">
        <v>204</v>
      </c>
      <c r="D6213" s="53" t="s">
        <v>919</v>
      </c>
      <c r="E6213" s="53">
        <v>37.418239999999997</v>
      </c>
      <c r="F6213" s="53">
        <v>-6.1116330000000003</v>
      </c>
      <c r="G6213" s="54">
        <v>153.26169999999999</v>
      </c>
      <c r="H6213" s="53">
        <v>5009</v>
      </c>
      <c r="I6213" s="53">
        <v>2469</v>
      </c>
      <c r="J6213" s="53">
        <v>2540</v>
      </c>
      <c r="K6213" s="52">
        <v>9</v>
      </c>
      <c r="L6213" s="52">
        <v>144.26169999999999</v>
      </c>
      <c r="M6213" s="55">
        <v>2</v>
      </c>
      <c r="N6213" s="61" t="s">
        <v>14</v>
      </c>
      <c r="P6213" s="66"/>
      <c r="Q6213" s="53"/>
      <c r="R6213" s="53"/>
      <c r="S6213" s="53"/>
      <c r="T6213" s="53"/>
      <c r="U6213" s="53"/>
      <c r="V6213" s="53"/>
      <c r="W6213" s="53"/>
    </row>
    <row r="6214" spans="2:23" s="52" customFormat="1" ht="13" x14ac:dyDescent="0.3">
      <c r="B6214" s="53" t="s">
        <v>116</v>
      </c>
      <c r="C6214" s="53" t="s">
        <v>204</v>
      </c>
      <c r="D6214" s="53" t="s">
        <v>920</v>
      </c>
      <c r="E6214" s="53">
        <v>37.358379999999997</v>
      </c>
      <c r="F6214" s="53">
        <v>-6.0354510000000001</v>
      </c>
      <c r="G6214" s="54">
        <v>52.554070000000003</v>
      </c>
      <c r="H6214" s="53">
        <v>20779</v>
      </c>
      <c r="I6214" s="53">
        <v>10082</v>
      </c>
      <c r="J6214" s="53">
        <v>10697</v>
      </c>
      <c r="K6214" s="52">
        <v>9</v>
      </c>
      <c r="L6214" s="52">
        <v>43.554070000000003</v>
      </c>
      <c r="M6214" s="55">
        <v>2</v>
      </c>
      <c r="N6214" s="61" t="s">
        <v>14</v>
      </c>
      <c r="P6214" s="66"/>
      <c r="Q6214" s="53"/>
      <c r="R6214" s="53"/>
      <c r="S6214" s="53"/>
      <c r="T6214" s="53"/>
      <c r="U6214" s="53"/>
      <c r="V6214" s="53"/>
      <c r="W6214" s="53"/>
    </row>
    <row r="6215" spans="2:23" s="52" customFormat="1" ht="13" x14ac:dyDescent="0.3">
      <c r="B6215" s="53" t="s">
        <v>116</v>
      </c>
      <c r="C6215" s="53" t="s">
        <v>204</v>
      </c>
      <c r="D6215" s="53" t="s">
        <v>921</v>
      </c>
      <c r="E6215" s="53">
        <v>37.99353</v>
      </c>
      <c r="F6215" s="53">
        <v>-5.6530360000000002</v>
      </c>
      <c r="G6215" s="54">
        <v>588.40530000000001</v>
      </c>
      <c r="H6215" s="53">
        <v>662</v>
      </c>
      <c r="I6215" s="53">
        <v>333</v>
      </c>
      <c r="J6215" s="53">
        <v>329</v>
      </c>
      <c r="K6215" s="52">
        <v>9</v>
      </c>
      <c r="L6215" s="52">
        <v>579.40530000000001</v>
      </c>
      <c r="M6215" s="55">
        <v>5</v>
      </c>
      <c r="N6215" s="61" t="s">
        <v>15</v>
      </c>
      <c r="P6215" s="66"/>
      <c r="Q6215" s="53"/>
      <c r="R6215" s="53"/>
      <c r="S6215" s="53"/>
      <c r="T6215" s="53"/>
      <c r="U6215" s="53"/>
      <c r="V6215" s="53"/>
      <c r="W6215" s="53"/>
    </row>
    <row r="6216" spans="2:23" s="52" customFormat="1" ht="13" x14ac:dyDescent="0.3">
      <c r="B6216" s="53" t="s">
        <v>116</v>
      </c>
      <c r="C6216" s="53" t="s">
        <v>204</v>
      </c>
      <c r="D6216" s="53" t="s">
        <v>922</v>
      </c>
      <c r="E6216" s="53">
        <v>37.385779999999997</v>
      </c>
      <c r="F6216" s="53">
        <v>-6.2019770000000003</v>
      </c>
      <c r="G6216" s="54">
        <v>135.89510000000001</v>
      </c>
      <c r="H6216" s="53">
        <v>12749</v>
      </c>
      <c r="I6216" s="53">
        <v>6354</v>
      </c>
      <c r="J6216" s="53">
        <v>6395</v>
      </c>
      <c r="K6216" s="52">
        <v>9</v>
      </c>
      <c r="L6216" s="52">
        <v>126.89510000000001</v>
      </c>
      <c r="M6216" s="55">
        <v>2</v>
      </c>
      <c r="N6216" s="61" t="s">
        <v>14</v>
      </c>
      <c r="P6216" s="66"/>
      <c r="Q6216" s="53"/>
      <c r="R6216" s="53"/>
      <c r="S6216" s="53"/>
      <c r="T6216" s="53"/>
      <c r="U6216" s="53"/>
      <c r="V6216" s="53"/>
      <c r="W6216" s="53"/>
    </row>
    <row r="6217" spans="2:23" s="52" customFormat="1" ht="13" x14ac:dyDescent="0.3">
      <c r="B6217" s="53" t="s">
        <v>116</v>
      </c>
      <c r="C6217" s="53" t="s">
        <v>204</v>
      </c>
      <c r="D6217" s="53" t="s">
        <v>923</v>
      </c>
      <c r="E6217" s="53">
        <v>37.438690000000001</v>
      </c>
      <c r="F6217" s="53">
        <v>-6.0384140000000004</v>
      </c>
      <c r="G6217" s="54">
        <v>16.952120000000001</v>
      </c>
      <c r="H6217" s="53">
        <v>8135</v>
      </c>
      <c r="I6217" s="53">
        <v>4069</v>
      </c>
      <c r="J6217" s="53">
        <v>4066</v>
      </c>
      <c r="K6217" s="52">
        <v>9</v>
      </c>
      <c r="L6217" s="52">
        <v>7.9521200000000007</v>
      </c>
      <c r="M6217" s="55">
        <v>2</v>
      </c>
      <c r="N6217" s="61" t="s">
        <v>14</v>
      </c>
      <c r="P6217" s="66"/>
      <c r="Q6217" s="53"/>
      <c r="R6217" s="53"/>
      <c r="S6217" s="53"/>
      <c r="T6217" s="53"/>
      <c r="U6217" s="53"/>
      <c r="V6217" s="53"/>
      <c r="W6217" s="53"/>
    </row>
    <row r="6218" spans="2:23" s="52" customFormat="1" ht="13" x14ac:dyDescent="0.3">
      <c r="B6218" s="53" t="s">
        <v>116</v>
      </c>
      <c r="C6218" s="53" t="s">
        <v>204</v>
      </c>
      <c r="D6218" s="53" t="s">
        <v>924</v>
      </c>
      <c r="E6218" s="53">
        <v>37.070050000000002</v>
      </c>
      <c r="F6218" s="53">
        <v>-5.0961869999999996</v>
      </c>
      <c r="G6218" s="54">
        <v>533.44669999999996</v>
      </c>
      <c r="H6218" s="53">
        <v>4485</v>
      </c>
      <c r="I6218" s="53">
        <v>2245</v>
      </c>
      <c r="J6218" s="53">
        <v>2240</v>
      </c>
      <c r="K6218" s="52">
        <v>9</v>
      </c>
      <c r="L6218" s="52">
        <v>524.44669999999996</v>
      </c>
      <c r="M6218" s="55">
        <v>5</v>
      </c>
      <c r="N6218" s="61" t="s">
        <v>15</v>
      </c>
      <c r="P6218" s="66"/>
      <c r="Q6218" s="53"/>
      <c r="R6218" s="53"/>
      <c r="S6218" s="53"/>
      <c r="T6218" s="53"/>
      <c r="U6218" s="53"/>
      <c r="V6218" s="53"/>
      <c r="W6218" s="53"/>
    </row>
    <row r="6219" spans="2:23" s="52" customFormat="1" ht="13" x14ac:dyDescent="0.3">
      <c r="B6219" s="53" t="s">
        <v>116</v>
      </c>
      <c r="C6219" s="53" t="s">
        <v>204</v>
      </c>
      <c r="D6219" s="53" t="s">
        <v>204</v>
      </c>
      <c r="E6219" s="53">
        <v>37.382640000000002</v>
      </c>
      <c r="F6219" s="53">
        <v>-5.9962949999999999</v>
      </c>
      <c r="G6219" s="54">
        <v>8.2655729999999998</v>
      </c>
      <c r="H6219" s="53">
        <v>703206</v>
      </c>
      <c r="I6219" s="53">
        <v>335097</v>
      </c>
      <c r="J6219" s="53">
        <v>368109</v>
      </c>
      <c r="K6219" s="52">
        <v>9</v>
      </c>
      <c r="L6219" s="52">
        <v>-0.73442700000000016</v>
      </c>
      <c r="M6219" s="55">
        <v>2</v>
      </c>
      <c r="N6219" s="61" t="s">
        <v>14</v>
      </c>
      <c r="P6219" s="66"/>
      <c r="Q6219" s="53"/>
      <c r="R6219" s="53"/>
      <c r="S6219" s="53"/>
      <c r="T6219" s="53"/>
      <c r="U6219" s="53"/>
      <c r="V6219" s="53"/>
      <c r="W6219" s="53"/>
    </row>
    <row r="6220" spans="2:23" s="52" customFormat="1" ht="13" x14ac:dyDescent="0.3">
      <c r="B6220" s="53" t="s">
        <v>116</v>
      </c>
      <c r="C6220" s="53" t="s">
        <v>204</v>
      </c>
      <c r="D6220" s="53" t="s">
        <v>925</v>
      </c>
      <c r="E6220" s="53">
        <v>37.609780000000001</v>
      </c>
      <c r="F6220" s="53">
        <v>-5.7330690000000004</v>
      </c>
      <c r="G6220" s="54">
        <v>29.869990000000001</v>
      </c>
      <c r="H6220" s="53">
        <v>9452</v>
      </c>
      <c r="I6220" s="53">
        <v>4696</v>
      </c>
      <c r="J6220" s="53">
        <v>4756</v>
      </c>
      <c r="K6220" s="52">
        <v>9</v>
      </c>
      <c r="L6220" s="52">
        <v>20.869990000000001</v>
      </c>
      <c r="M6220" s="55">
        <v>2</v>
      </c>
      <c r="N6220" s="61" t="s">
        <v>14</v>
      </c>
      <c r="P6220" s="66"/>
      <c r="Q6220" s="53"/>
      <c r="R6220" s="53"/>
      <c r="S6220" s="53"/>
      <c r="T6220" s="53"/>
      <c r="U6220" s="53"/>
      <c r="V6220" s="53"/>
      <c r="W6220" s="53"/>
    </row>
    <row r="6221" spans="2:23" s="52" customFormat="1" ht="13" x14ac:dyDescent="0.3">
      <c r="B6221" s="53" t="s">
        <v>116</v>
      </c>
      <c r="C6221" s="53" t="s">
        <v>204</v>
      </c>
      <c r="D6221" s="53" t="s">
        <v>926</v>
      </c>
      <c r="E6221" s="53">
        <v>37.374040000000001</v>
      </c>
      <c r="F6221" s="53">
        <v>-6.0451980000000001</v>
      </c>
      <c r="G6221" s="54">
        <v>69.099969999999999</v>
      </c>
      <c r="H6221" s="53">
        <v>22772</v>
      </c>
      <c r="I6221" s="53">
        <v>11252</v>
      </c>
      <c r="J6221" s="53">
        <v>11520</v>
      </c>
      <c r="K6221" s="52">
        <v>9</v>
      </c>
      <c r="L6221" s="52">
        <v>60.099969999999999</v>
      </c>
      <c r="M6221" s="55">
        <v>2</v>
      </c>
      <c r="N6221" s="61" t="s">
        <v>14</v>
      </c>
      <c r="P6221" s="66"/>
      <c r="Q6221" s="53"/>
      <c r="R6221" s="53"/>
      <c r="S6221" s="53"/>
      <c r="T6221" s="53"/>
      <c r="U6221" s="53"/>
      <c r="V6221" s="53"/>
      <c r="W6221" s="53"/>
    </row>
    <row r="6222" spans="2:23" s="52" customFormat="1" ht="13" x14ac:dyDescent="0.3">
      <c r="B6222" s="53" t="s">
        <v>116</v>
      </c>
      <c r="C6222" s="53" t="s">
        <v>204</v>
      </c>
      <c r="D6222" s="53" t="s">
        <v>927</v>
      </c>
      <c r="E6222" s="53">
        <v>37.369929999999997</v>
      </c>
      <c r="F6222" s="53">
        <v>-6.1577219999999997</v>
      </c>
      <c r="G6222" s="54">
        <v>126.0343</v>
      </c>
      <c r="H6222" s="53">
        <v>7698</v>
      </c>
      <c r="I6222" s="53">
        <v>3875</v>
      </c>
      <c r="J6222" s="53">
        <v>3823</v>
      </c>
      <c r="K6222" s="52">
        <v>9</v>
      </c>
      <c r="L6222" s="52">
        <v>117.0343</v>
      </c>
      <c r="M6222" s="55">
        <v>2</v>
      </c>
      <c r="N6222" s="61" t="s">
        <v>14</v>
      </c>
      <c r="P6222" s="66"/>
      <c r="Q6222" s="53"/>
      <c r="R6222" s="53"/>
      <c r="S6222" s="53"/>
      <c r="T6222" s="53"/>
      <c r="U6222" s="53"/>
      <c r="V6222" s="53"/>
      <c r="W6222" s="53"/>
    </row>
    <row r="6223" spans="2:23" s="52" customFormat="1" ht="13" x14ac:dyDescent="0.3">
      <c r="B6223" s="53" t="s">
        <v>116</v>
      </c>
      <c r="C6223" s="53" t="s">
        <v>204</v>
      </c>
      <c r="D6223" s="53" t="s">
        <v>928</v>
      </c>
      <c r="E6223" s="53">
        <v>37.181420000000003</v>
      </c>
      <c r="F6223" s="53">
        <v>-5.7815070000000004</v>
      </c>
      <c r="G6223" s="54">
        <v>49.070160000000001</v>
      </c>
      <c r="H6223" s="53">
        <v>50665</v>
      </c>
      <c r="I6223" s="53">
        <v>25341</v>
      </c>
      <c r="J6223" s="53">
        <v>25324</v>
      </c>
      <c r="K6223" s="52">
        <v>9</v>
      </c>
      <c r="L6223" s="52">
        <v>40.070160000000001</v>
      </c>
      <c r="M6223" s="55">
        <v>2</v>
      </c>
      <c r="N6223" s="61" t="s">
        <v>14</v>
      </c>
      <c r="P6223" s="66"/>
      <c r="Q6223" s="53"/>
      <c r="R6223" s="53"/>
      <c r="S6223" s="53"/>
      <c r="T6223" s="53"/>
      <c r="U6223" s="53"/>
      <c r="V6223" s="53"/>
      <c r="W6223" s="53"/>
    </row>
    <row r="6224" spans="2:23" s="52" customFormat="1" ht="13" x14ac:dyDescent="0.3">
      <c r="B6224" s="53" t="s">
        <v>116</v>
      </c>
      <c r="C6224" s="53" t="s">
        <v>204</v>
      </c>
      <c r="D6224" s="53" t="s">
        <v>929</v>
      </c>
      <c r="E6224" s="53">
        <v>37.41601</v>
      </c>
      <c r="F6224" s="53">
        <v>-6.0769590000000004</v>
      </c>
      <c r="G6224" s="54">
        <v>150.983</v>
      </c>
      <c r="H6224" s="53">
        <v>7971</v>
      </c>
      <c r="I6224" s="53">
        <v>3994</v>
      </c>
      <c r="J6224" s="53">
        <v>3977</v>
      </c>
      <c r="K6224" s="52">
        <v>9</v>
      </c>
      <c r="L6224" s="52">
        <v>141.983</v>
      </c>
      <c r="M6224" s="55">
        <v>2</v>
      </c>
      <c r="N6224" s="61" t="s">
        <v>14</v>
      </c>
      <c r="P6224" s="66"/>
      <c r="Q6224" s="53"/>
      <c r="R6224" s="53"/>
      <c r="S6224" s="53"/>
      <c r="T6224" s="53"/>
      <c r="U6224" s="53"/>
      <c r="V6224" s="53"/>
      <c r="W6224" s="53"/>
    </row>
    <row r="6225" spans="2:23" s="52" customFormat="1" ht="13" x14ac:dyDescent="0.3">
      <c r="B6225" s="53" t="s">
        <v>116</v>
      </c>
      <c r="C6225" s="53" t="s">
        <v>204</v>
      </c>
      <c r="D6225" s="53" t="s">
        <v>930</v>
      </c>
      <c r="E6225" s="53">
        <v>37.246299999999998</v>
      </c>
      <c r="F6225" s="53">
        <v>-6.3065329999999999</v>
      </c>
      <c r="G6225" s="54">
        <v>32.618569999999998</v>
      </c>
      <c r="H6225" s="53">
        <v>4129</v>
      </c>
      <c r="I6225" s="53">
        <v>2046</v>
      </c>
      <c r="J6225" s="53">
        <v>2083</v>
      </c>
      <c r="K6225" s="52">
        <v>9</v>
      </c>
      <c r="L6225" s="52">
        <v>23.618569999999998</v>
      </c>
      <c r="M6225" s="55">
        <v>2</v>
      </c>
      <c r="N6225" s="61" t="s">
        <v>14</v>
      </c>
      <c r="P6225" s="66"/>
      <c r="Q6225" s="53"/>
      <c r="R6225" s="53"/>
      <c r="S6225" s="53"/>
      <c r="T6225" s="53"/>
      <c r="U6225" s="53"/>
      <c r="V6225" s="53"/>
      <c r="W6225" s="53"/>
    </row>
    <row r="6226" spans="2:23" s="52" customFormat="1" ht="13" x14ac:dyDescent="0.3">
      <c r="B6226" s="53" t="s">
        <v>116</v>
      </c>
      <c r="C6226" s="53" t="s">
        <v>204</v>
      </c>
      <c r="D6226" s="53" t="s">
        <v>931</v>
      </c>
      <c r="E6226" s="53">
        <v>37.050359999999998</v>
      </c>
      <c r="F6226" s="53">
        <v>-5.1754730000000002</v>
      </c>
      <c r="G6226" s="54">
        <v>467.64870000000002</v>
      </c>
      <c r="H6226" s="53">
        <v>1378</v>
      </c>
      <c r="I6226" s="53">
        <v>676</v>
      </c>
      <c r="J6226" s="53">
        <v>702</v>
      </c>
      <c r="K6226" s="52">
        <v>9</v>
      </c>
      <c r="L6226" s="52">
        <v>458.64870000000002</v>
      </c>
      <c r="M6226" s="55">
        <v>5</v>
      </c>
      <c r="N6226" s="61" t="s">
        <v>15</v>
      </c>
      <c r="P6226" s="66"/>
      <c r="Q6226" s="53"/>
      <c r="R6226" s="53"/>
      <c r="S6226" s="53"/>
      <c r="T6226" s="53"/>
      <c r="U6226" s="53"/>
      <c r="V6226" s="53"/>
      <c r="W6226" s="53"/>
    </row>
    <row r="6227" spans="2:23" s="52" customFormat="1" ht="13" x14ac:dyDescent="0.3">
      <c r="B6227" s="53" t="s">
        <v>116</v>
      </c>
      <c r="C6227" s="53" t="s">
        <v>204</v>
      </c>
      <c r="D6227" s="53" t="s">
        <v>932</v>
      </c>
      <c r="E6227" s="53">
        <v>37.395719999999997</v>
      </c>
      <c r="F6227" s="53">
        <v>-6.1413130000000002</v>
      </c>
      <c r="G6227" s="54">
        <v>152.3999</v>
      </c>
      <c r="H6227" s="53">
        <v>6045</v>
      </c>
      <c r="I6227" s="53">
        <v>2965</v>
      </c>
      <c r="J6227" s="53">
        <v>3080</v>
      </c>
      <c r="K6227" s="52">
        <v>9</v>
      </c>
      <c r="L6227" s="52">
        <v>143.3999</v>
      </c>
      <c r="M6227" s="55">
        <v>2</v>
      </c>
      <c r="N6227" s="61" t="s">
        <v>14</v>
      </c>
      <c r="P6227" s="66"/>
      <c r="Q6227" s="53"/>
      <c r="R6227" s="53"/>
      <c r="S6227" s="53"/>
      <c r="T6227" s="53"/>
      <c r="U6227" s="53"/>
      <c r="V6227" s="53"/>
      <c r="W6227" s="53"/>
    </row>
    <row r="6228" spans="2:23" s="52" customFormat="1" ht="13" x14ac:dyDescent="0.3">
      <c r="B6228" s="53" t="s">
        <v>116</v>
      </c>
      <c r="C6228" s="53" t="s">
        <v>204</v>
      </c>
      <c r="D6228" s="53" t="s">
        <v>933</v>
      </c>
      <c r="E6228" s="53">
        <v>37.6601</v>
      </c>
      <c r="F6228" s="53">
        <v>-5.7143889999999997</v>
      </c>
      <c r="G6228" s="54">
        <v>55.404020000000003</v>
      </c>
      <c r="H6228" s="53">
        <v>5283</v>
      </c>
      <c r="I6228" s="53">
        <v>2620</v>
      </c>
      <c r="J6228" s="53">
        <v>2663</v>
      </c>
      <c r="K6228" s="52">
        <v>9</v>
      </c>
      <c r="L6228" s="52">
        <v>46.404020000000003</v>
      </c>
      <c r="M6228" s="55">
        <v>2</v>
      </c>
      <c r="N6228" s="61" t="s">
        <v>14</v>
      </c>
      <c r="P6228" s="66"/>
      <c r="Q6228" s="53"/>
      <c r="R6228" s="53"/>
      <c r="S6228" s="53"/>
      <c r="T6228" s="53"/>
      <c r="U6228" s="53"/>
      <c r="V6228" s="53"/>
      <c r="W6228" s="53"/>
    </row>
    <row r="6229" spans="2:23" s="52" customFormat="1" ht="13" x14ac:dyDescent="0.3">
      <c r="B6229" s="53" t="s">
        <v>116</v>
      </c>
      <c r="C6229" s="53" t="s">
        <v>204</v>
      </c>
      <c r="D6229" s="53" t="s">
        <v>934</v>
      </c>
      <c r="E6229" s="53">
        <v>37.588050000000003</v>
      </c>
      <c r="F6229" s="53">
        <v>-5.8736839999999999</v>
      </c>
      <c r="G6229" s="54">
        <v>19.565439999999999</v>
      </c>
      <c r="H6229" s="53">
        <v>7337</v>
      </c>
      <c r="I6229" s="53">
        <v>3741</v>
      </c>
      <c r="J6229" s="53">
        <v>3596</v>
      </c>
      <c r="K6229" s="52">
        <v>9</v>
      </c>
      <c r="L6229" s="52">
        <v>10.565439999999999</v>
      </c>
      <c r="M6229" s="55">
        <v>2</v>
      </c>
      <c r="N6229" s="61" t="s">
        <v>14</v>
      </c>
      <c r="P6229" s="66"/>
      <c r="Q6229" s="53"/>
      <c r="R6229" s="53"/>
      <c r="S6229" s="53"/>
      <c r="T6229" s="53"/>
      <c r="U6229" s="53"/>
      <c r="V6229" s="53"/>
      <c r="W6229" s="53"/>
    </row>
    <row r="6230" spans="2:23" s="52" customFormat="1" ht="13" x14ac:dyDescent="0.3">
      <c r="B6230" s="53" t="s">
        <v>116</v>
      </c>
      <c r="C6230" s="53" t="s">
        <v>204</v>
      </c>
      <c r="D6230" s="53" t="s">
        <v>935</v>
      </c>
      <c r="E6230" s="53">
        <v>37.388260000000002</v>
      </c>
      <c r="F6230" s="53">
        <v>-5.7193569999999996</v>
      </c>
      <c r="G6230" s="54">
        <v>145.28440000000001</v>
      </c>
      <c r="H6230" s="53">
        <v>18351</v>
      </c>
      <c r="I6230" s="53">
        <v>9251</v>
      </c>
      <c r="J6230" s="53">
        <v>9100</v>
      </c>
      <c r="K6230" s="52">
        <v>9</v>
      </c>
      <c r="L6230" s="52">
        <v>136.28440000000001</v>
      </c>
      <c r="M6230" s="55">
        <v>2</v>
      </c>
      <c r="N6230" s="61" t="s">
        <v>14</v>
      </c>
      <c r="P6230" s="66"/>
      <c r="Q6230" s="53"/>
      <c r="R6230" s="53"/>
      <c r="S6230" s="53"/>
      <c r="T6230" s="53"/>
      <c r="U6230" s="53"/>
      <c r="V6230" s="53"/>
      <c r="W6230" s="53"/>
    </row>
    <row r="6231" spans="2:23" s="52" customFormat="1" ht="13" x14ac:dyDescent="0.3">
      <c r="B6231" s="53" t="s">
        <v>2848</v>
      </c>
      <c r="C6231" s="53" t="s">
        <v>206</v>
      </c>
      <c r="D6231" s="53" t="s">
        <v>4436</v>
      </c>
      <c r="E6231" s="53">
        <v>41.807740000000003</v>
      </c>
      <c r="F6231" s="53">
        <v>-2.7855750000000001</v>
      </c>
      <c r="G6231" s="54">
        <v>1145.182</v>
      </c>
      <c r="H6231" s="53">
        <v>383</v>
      </c>
      <c r="I6231" s="53">
        <v>210</v>
      </c>
      <c r="J6231" s="53">
        <v>173</v>
      </c>
      <c r="K6231" s="52">
        <v>984</v>
      </c>
      <c r="L6231" s="52">
        <v>161.18200000000002</v>
      </c>
      <c r="M6231" s="55">
        <v>2</v>
      </c>
      <c r="N6231" s="61" t="s">
        <v>17</v>
      </c>
      <c r="P6231" s="66"/>
      <c r="Q6231" s="53"/>
      <c r="R6231" s="53"/>
      <c r="S6231" s="53"/>
      <c r="T6231" s="53"/>
      <c r="U6231" s="53"/>
      <c r="V6231" s="53"/>
      <c r="W6231" s="53"/>
    </row>
    <row r="6232" spans="2:23" s="52" customFormat="1" ht="13" x14ac:dyDescent="0.3">
      <c r="B6232" s="53" t="s">
        <v>2848</v>
      </c>
      <c r="C6232" s="53" t="s">
        <v>206</v>
      </c>
      <c r="D6232" s="53" t="s">
        <v>4437</v>
      </c>
      <c r="E6232" s="53">
        <v>41.351080000000003</v>
      </c>
      <c r="F6232" s="53">
        <v>-2.4737830000000001</v>
      </c>
      <c r="G6232" s="54">
        <v>1053.24</v>
      </c>
      <c r="H6232" s="53">
        <v>75</v>
      </c>
      <c r="I6232" s="53">
        <v>43</v>
      </c>
      <c r="J6232" s="53">
        <v>32</v>
      </c>
      <c r="K6232" s="52">
        <v>984</v>
      </c>
      <c r="L6232" s="52">
        <v>69.240000000000009</v>
      </c>
      <c r="M6232" s="55">
        <v>2</v>
      </c>
      <c r="N6232" s="61" t="s">
        <v>17</v>
      </c>
      <c r="P6232" s="66"/>
      <c r="Q6232" s="53"/>
      <c r="R6232" s="53"/>
      <c r="S6232" s="53"/>
      <c r="T6232" s="53"/>
      <c r="U6232" s="53"/>
      <c r="V6232" s="53"/>
      <c r="W6232" s="53"/>
    </row>
    <row r="6233" spans="2:23" s="52" customFormat="1" ht="13" x14ac:dyDescent="0.3">
      <c r="B6233" s="53" t="s">
        <v>2848</v>
      </c>
      <c r="C6233" s="53" t="s">
        <v>206</v>
      </c>
      <c r="D6233" s="53" t="s">
        <v>4438</v>
      </c>
      <c r="E6233" s="53">
        <v>41.855080000000001</v>
      </c>
      <c r="F6233" s="53">
        <v>-1.9204369999999999</v>
      </c>
      <c r="G6233" s="54">
        <v>939.99120000000005</v>
      </c>
      <c r="H6233" s="53">
        <v>3293</v>
      </c>
      <c r="I6233" s="53">
        <v>1676</v>
      </c>
      <c r="J6233" s="53">
        <v>1617</v>
      </c>
      <c r="K6233" s="52">
        <v>984</v>
      </c>
      <c r="L6233" s="52">
        <v>-44.008799999999951</v>
      </c>
      <c r="M6233" s="55">
        <v>2</v>
      </c>
      <c r="N6233" s="61" t="s">
        <v>17</v>
      </c>
      <c r="P6233" s="66"/>
      <c r="Q6233" s="53"/>
      <c r="R6233" s="53"/>
      <c r="S6233" s="53"/>
      <c r="T6233" s="53"/>
      <c r="U6233" s="53"/>
      <c r="V6233" s="53"/>
      <c r="W6233" s="53"/>
    </row>
    <row r="6234" spans="2:23" s="52" customFormat="1" ht="13" x14ac:dyDescent="0.3">
      <c r="B6234" s="53" t="s">
        <v>2848</v>
      </c>
      <c r="C6234" s="53" t="s">
        <v>206</v>
      </c>
      <c r="D6234" s="53" t="s">
        <v>4439</v>
      </c>
      <c r="E6234" s="53">
        <v>41.72372</v>
      </c>
      <c r="F6234" s="53">
        <v>-2.3853170000000001</v>
      </c>
      <c r="G6234" s="54">
        <v>1008.273</v>
      </c>
      <c r="H6234" s="53">
        <v>177</v>
      </c>
      <c r="I6234" s="53">
        <v>105</v>
      </c>
      <c r="J6234" s="53">
        <v>72</v>
      </c>
      <c r="K6234" s="52">
        <v>984</v>
      </c>
      <c r="L6234" s="52">
        <v>24.273000000000025</v>
      </c>
      <c r="M6234" s="55">
        <v>2</v>
      </c>
      <c r="N6234" s="61" t="s">
        <v>17</v>
      </c>
      <c r="P6234" s="66"/>
      <c r="Q6234" s="53"/>
      <c r="R6234" s="53"/>
      <c r="S6234" s="53"/>
      <c r="T6234" s="53"/>
      <c r="U6234" s="53"/>
      <c r="V6234" s="53"/>
      <c r="W6234" s="53"/>
    </row>
    <row r="6235" spans="2:23" s="52" customFormat="1" ht="13" x14ac:dyDescent="0.3">
      <c r="B6235" s="53" t="s">
        <v>2848</v>
      </c>
      <c r="C6235" s="53" t="s">
        <v>206</v>
      </c>
      <c r="D6235" s="53" t="s">
        <v>4440</v>
      </c>
      <c r="E6235" s="53">
        <v>41.725090000000002</v>
      </c>
      <c r="F6235" s="53">
        <v>-3.30504</v>
      </c>
      <c r="G6235" s="54">
        <v>926.149</v>
      </c>
      <c r="H6235" s="53">
        <v>168</v>
      </c>
      <c r="I6235" s="53">
        <v>88</v>
      </c>
      <c r="J6235" s="53">
        <v>80</v>
      </c>
      <c r="K6235" s="52">
        <v>984</v>
      </c>
      <c r="L6235" s="52">
        <v>-57.850999999999999</v>
      </c>
      <c r="M6235" s="55">
        <v>2</v>
      </c>
      <c r="N6235" s="61" t="s">
        <v>17</v>
      </c>
      <c r="P6235" s="66"/>
      <c r="Q6235" s="53"/>
      <c r="R6235" s="53"/>
      <c r="S6235" s="53"/>
      <c r="T6235" s="53"/>
      <c r="U6235" s="53"/>
      <c r="V6235" s="53"/>
      <c r="W6235" s="53"/>
    </row>
    <row r="6236" spans="2:23" s="52" customFormat="1" ht="13" x14ac:dyDescent="0.3">
      <c r="B6236" s="53" t="s">
        <v>2848</v>
      </c>
      <c r="C6236" s="53" t="s">
        <v>206</v>
      </c>
      <c r="D6236" s="53" t="s">
        <v>4441</v>
      </c>
      <c r="E6236" s="53">
        <v>41.251300000000001</v>
      </c>
      <c r="F6236" s="53">
        <v>-2.5270090000000001</v>
      </c>
      <c r="G6236" s="54">
        <v>1123.3420000000001</v>
      </c>
      <c r="H6236" s="53">
        <v>75</v>
      </c>
      <c r="I6236" s="53">
        <v>43</v>
      </c>
      <c r="J6236" s="53">
        <v>32</v>
      </c>
      <c r="K6236" s="52">
        <v>984</v>
      </c>
      <c r="L6236" s="52">
        <v>139.3420000000001</v>
      </c>
      <c r="M6236" s="55">
        <v>2</v>
      </c>
      <c r="N6236" s="61" t="s">
        <v>17</v>
      </c>
      <c r="P6236" s="66"/>
      <c r="Q6236" s="53"/>
      <c r="R6236" s="53"/>
      <c r="S6236" s="53"/>
      <c r="T6236" s="53"/>
      <c r="U6236" s="53"/>
      <c r="V6236" s="53"/>
      <c r="W6236" s="53"/>
    </row>
    <row r="6237" spans="2:23" s="52" customFormat="1" ht="13" x14ac:dyDescent="0.3">
      <c r="B6237" s="53" t="s">
        <v>2848</v>
      </c>
      <c r="C6237" s="53" t="s">
        <v>206</v>
      </c>
      <c r="D6237" s="53" t="s">
        <v>4442</v>
      </c>
      <c r="E6237" s="53">
        <v>41.671599999999998</v>
      </c>
      <c r="F6237" s="53">
        <v>-2.3252489999999999</v>
      </c>
      <c r="G6237" s="54">
        <v>1008.722</v>
      </c>
      <c r="H6237" s="53">
        <v>116</v>
      </c>
      <c r="I6237" s="53">
        <v>59</v>
      </c>
      <c r="J6237" s="53">
        <v>57</v>
      </c>
      <c r="K6237" s="52">
        <v>984</v>
      </c>
      <c r="L6237" s="52">
        <v>24.72199999999998</v>
      </c>
      <c r="M6237" s="55">
        <v>2</v>
      </c>
      <c r="N6237" s="61" t="s">
        <v>17</v>
      </c>
      <c r="P6237" s="66"/>
      <c r="Q6237" s="53"/>
      <c r="R6237" s="53"/>
      <c r="S6237" s="53"/>
      <c r="T6237" s="53"/>
      <c r="U6237" s="53"/>
      <c r="V6237" s="53"/>
      <c r="W6237" s="53"/>
    </row>
    <row r="6238" spans="2:23" s="52" customFormat="1" ht="13" x14ac:dyDescent="0.3">
      <c r="B6238" s="53" t="s">
        <v>2848</v>
      </c>
      <c r="C6238" s="53" t="s">
        <v>206</v>
      </c>
      <c r="D6238" s="53" t="s">
        <v>4443</v>
      </c>
      <c r="E6238" s="53">
        <v>41.901949999999999</v>
      </c>
      <c r="F6238" s="53">
        <v>-2.3095180000000002</v>
      </c>
      <c r="G6238" s="54">
        <v>1133.837</v>
      </c>
      <c r="H6238" s="53">
        <v>23</v>
      </c>
      <c r="I6238" s="53">
        <v>13</v>
      </c>
      <c r="J6238" s="53">
        <v>10</v>
      </c>
      <c r="K6238" s="52">
        <v>984</v>
      </c>
      <c r="L6238" s="52">
        <v>149.83699999999999</v>
      </c>
      <c r="M6238" s="55">
        <v>2</v>
      </c>
      <c r="N6238" s="61" t="s">
        <v>17</v>
      </c>
      <c r="P6238" s="66"/>
      <c r="Q6238" s="53"/>
      <c r="R6238" s="53"/>
      <c r="S6238" s="53"/>
      <c r="T6238" s="53"/>
      <c r="U6238" s="53"/>
      <c r="V6238" s="53"/>
      <c r="W6238" s="53"/>
    </row>
    <row r="6239" spans="2:23" s="52" customFormat="1" ht="13" x14ac:dyDescent="0.3">
      <c r="B6239" s="53" t="s">
        <v>2848</v>
      </c>
      <c r="C6239" s="53" t="s">
        <v>206</v>
      </c>
      <c r="D6239" s="53" t="s">
        <v>4444</v>
      </c>
      <c r="E6239" s="53">
        <v>41.782870000000003</v>
      </c>
      <c r="F6239" s="53">
        <v>-2.205355</v>
      </c>
      <c r="G6239" s="54">
        <v>1056.4760000000001</v>
      </c>
      <c r="H6239" s="53">
        <v>30</v>
      </c>
      <c r="I6239" s="53">
        <v>15</v>
      </c>
      <c r="J6239" s="53">
        <v>15</v>
      </c>
      <c r="K6239" s="52">
        <v>984</v>
      </c>
      <c r="L6239" s="52">
        <v>72.476000000000113</v>
      </c>
      <c r="M6239" s="55">
        <v>2</v>
      </c>
      <c r="N6239" s="61" t="s">
        <v>17</v>
      </c>
      <c r="P6239" s="66"/>
      <c r="Q6239" s="53"/>
      <c r="R6239" s="53"/>
      <c r="S6239" s="53"/>
      <c r="T6239" s="53"/>
      <c r="U6239" s="53"/>
      <c r="V6239" s="53"/>
      <c r="W6239" s="53"/>
    </row>
    <row r="6240" spans="2:23" s="52" customFormat="1" ht="13" x14ac:dyDescent="0.3">
      <c r="B6240" s="53" t="s">
        <v>2848</v>
      </c>
      <c r="C6240" s="53" t="s">
        <v>206</v>
      </c>
      <c r="D6240" s="53" t="s">
        <v>4445</v>
      </c>
      <c r="E6240" s="53">
        <v>41.878920000000001</v>
      </c>
      <c r="F6240" s="53">
        <v>-2.3157109999999999</v>
      </c>
      <c r="G6240" s="54">
        <v>1090.4000000000001</v>
      </c>
      <c r="H6240" s="53">
        <v>42</v>
      </c>
      <c r="I6240" s="53">
        <v>24</v>
      </c>
      <c r="J6240" s="53">
        <v>18</v>
      </c>
      <c r="K6240" s="52">
        <v>984</v>
      </c>
      <c r="L6240" s="52">
        <v>106.40000000000009</v>
      </c>
      <c r="M6240" s="55">
        <v>2</v>
      </c>
      <c r="N6240" s="61" t="s">
        <v>17</v>
      </c>
      <c r="P6240" s="66"/>
      <c r="Q6240" s="53"/>
      <c r="R6240" s="53"/>
      <c r="S6240" s="53"/>
      <c r="T6240" s="53"/>
      <c r="U6240" s="53"/>
      <c r="V6240" s="53"/>
      <c r="W6240" s="53"/>
    </row>
    <row r="6241" spans="2:23" s="52" customFormat="1" ht="13" x14ac:dyDescent="0.3">
      <c r="B6241" s="53" t="s">
        <v>2848</v>
      </c>
      <c r="C6241" s="53" t="s">
        <v>206</v>
      </c>
      <c r="D6241" s="53" t="s">
        <v>4446</v>
      </c>
      <c r="E6241" s="53">
        <v>41.808239999999998</v>
      </c>
      <c r="F6241" s="53">
        <v>-2.3064979999999999</v>
      </c>
      <c r="G6241" s="54">
        <v>1053.0119999999999</v>
      </c>
      <c r="H6241" s="53">
        <v>53</v>
      </c>
      <c r="I6241" s="53">
        <v>27</v>
      </c>
      <c r="J6241" s="53">
        <v>26</v>
      </c>
      <c r="K6241" s="52">
        <v>984</v>
      </c>
      <c r="L6241" s="52">
        <v>69.011999999999944</v>
      </c>
      <c r="M6241" s="55">
        <v>2</v>
      </c>
      <c r="N6241" s="61" t="s">
        <v>17</v>
      </c>
      <c r="P6241" s="66"/>
      <c r="Q6241" s="53"/>
      <c r="R6241" s="53"/>
      <c r="S6241" s="53"/>
      <c r="T6241" s="53"/>
      <c r="U6241" s="53"/>
      <c r="V6241" s="53"/>
      <c r="W6241" s="53"/>
    </row>
    <row r="6242" spans="2:23" s="52" customFormat="1" ht="13" x14ac:dyDescent="0.3">
      <c r="B6242" s="53" t="s">
        <v>2848</v>
      </c>
      <c r="C6242" s="53" t="s">
        <v>206</v>
      </c>
      <c r="D6242" s="53" t="s">
        <v>4447</v>
      </c>
      <c r="E6242" s="53">
        <v>41.994590000000002</v>
      </c>
      <c r="F6242" s="53">
        <v>-2.364379</v>
      </c>
      <c r="G6242" s="54">
        <v>1267.252</v>
      </c>
      <c r="H6242" s="53">
        <v>95</v>
      </c>
      <c r="I6242" s="53">
        <v>50</v>
      </c>
      <c r="J6242" s="53">
        <v>45</v>
      </c>
      <c r="K6242" s="52">
        <v>984</v>
      </c>
      <c r="L6242" s="52">
        <v>283.25199999999995</v>
      </c>
      <c r="M6242" s="55">
        <v>4</v>
      </c>
      <c r="N6242" s="61" t="s">
        <v>17</v>
      </c>
      <c r="P6242" s="66"/>
      <c r="Q6242" s="53"/>
      <c r="R6242" s="53"/>
      <c r="S6242" s="53"/>
      <c r="T6242" s="53"/>
      <c r="U6242" s="53"/>
      <c r="V6242" s="53"/>
      <c r="W6242" s="53"/>
    </row>
    <row r="6243" spans="2:23" s="52" customFormat="1" ht="13" x14ac:dyDescent="0.3">
      <c r="B6243" s="53" t="s">
        <v>2848</v>
      </c>
      <c r="C6243" s="53" t="s">
        <v>206</v>
      </c>
      <c r="D6243" s="53" t="s">
        <v>4448</v>
      </c>
      <c r="E6243" s="53">
        <v>41.419820000000001</v>
      </c>
      <c r="F6243" s="53">
        <v>-2.3320479999999999</v>
      </c>
      <c r="G6243" s="54">
        <v>1060.366</v>
      </c>
      <c r="H6243" s="53">
        <v>32</v>
      </c>
      <c r="I6243" s="53">
        <v>17</v>
      </c>
      <c r="J6243" s="53">
        <v>15</v>
      </c>
      <c r="K6243" s="52">
        <v>984</v>
      </c>
      <c r="L6243" s="52">
        <v>76.365999999999985</v>
      </c>
      <c r="M6243" s="55">
        <v>2</v>
      </c>
      <c r="N6243" s="61" t="s">
        <v>17</v>
      </c>
      <c r="P6243" s="66"/>
      <c r="Q6243" s="53"/>
      <c r="R6243" s="53"/>
      <c r="S6243" s="53"/>
      <c r="T6243" s="53"/>
      <c r="U6243" s="53"/>
      <c r="V6243" s="53"/>
      <c r="W6243" s="53"/>
    </row>
    <row r="6244" spans="2:23" s="52" customFormat="1" ht="13" x14ac:dyDescent="0.3">
      <c r="B6244" s="53" t="s">
        <v>2848</v>
      </c>
      <c r="C6244" s="53" t="s">
        <v>206</v>
      </c>
      <c r="D6244" s="53" t="s">
        <v>4449</v>
      </c>
      <c r="E6244" s="53">
        <v>41.654470000000003</v>
      </c>
      <c r="F6244" s="53">
        <v>-2.2531020000000002</v>
      </c>
      <c r="G6244" s="54">
        <v>1012.0839999999999</v>
      </c>
      <c r="H6244" s="53">
        <v>28</v>
      </c>
      <c r="I6244" s="53">
        <v>16</v>
      </c>
      <c r="J6244" s="53">
        <v>12</v>
      </c>
      <c r="K6244" s="52">
        <v>984</v>
      </c>
      <c r="L6244" s="52">
        <v>28.083999999999946</v>
      </c>
      <c r="M6244" s="55">
        <v>2</v>
      </c>
      <c r="N6244" s="61" t="s">
        <v>17</v>
      </c>
      <c r="P6244" s="66"/>
      <c r="Q6244" s="53"/>
      <c r="R6244" s="53"/>
      <c r="S6244" s="53"/>
      <c r="T6244" s="53"/>
      <c r="U6244" s="53"/>
      <c r="V6244" s="53"/>
      <c r="W6244" s="53"/>
    </row>
    <row r="6245" spans="2:23" s="52" customFormat="1" ht="13" x14ac:dyDescent="0.3">
      <c r="B6245" s="53" t="s">
        <v>2848</v>
      </c>
      <c r="C6245" s="53" t="s">
        <v>206</v>
      </c>
      <c r="D6245" s="53" t="s">
        <v>4450</v>
      </c>
      <c r="E6245" s="53">
        <v>41.850810000000003</v>
      </c>
      <c r="F6245" s="53">
        <v>-2.337914</v>
      </c>
      <c r="G6245" s="54">
        <v>1054</v>
      </c>
      <c r="H6245" s="53">
        <v>210</v>
      </c>
      <c r="I6245" s="53">
        <v>111</v>
      </c>
      <c r="J6245" s="53">
        <v>99</v>
      </c>
      <c r="K6245" s="52">
        <v>984</v>
      </c>
      <c r="L6245" s="52">
        <v>70</v>
      </c>
      <c r="M6245" s="55">
        <v>2</v>
      </c>
      <c r="N6245" s="61" t="s">
        <v>17</v>
      </c>
      <c r="P6245" s="66"/>
      <c r="Q6245" s="53"/>
      <c r="R6245" s="53"/>
      <c r="S6245" s="53"/>
      <c r="T6245" s="53"/>
      <c r="U6245" s="53"/>
      <c r="V6245" s="53"/>
      <c r="W6245" s="53"/>
    </row>
    <row r="6246" spans="2:23" s="52" customFormat="1" ht="13" x14ac:dyDescent="0.3">
      <c r="B6246" s="53" t="s">
        <v>2848</v>
      </c>
      <c r="C6246" s="53" t="s">
        <v>206</v>
      </c>
      <c r="D6246" s="53" t="s">
        <v>4451</v>
      </c>
      <c r="E6246" s="53">
        <v>41.28933</v>
      </c>
      <c r="F6246" s="53">
        <v>-2.2694100000000001</v>
      </c>
      <c r="G6246" s="54">
        <v>823.89400000000001</v>
      </c>
      <c r="H6246" s="53">
        <v>202</v>
      </c>
      <c r="I6246" s="53">
        <v>107</v>
      </c>
      <c r="J6246" s="53">
        <v>95</v>
      </c>
      <c r="K6246" s="52">
        <v>984</v>
      </c>
      <c r="L6246" s="52">
        <v>-160.10599999999999</v>
      </c>
      <c r="M6246" s="55">
        <v>2</v>
      </c>
      <c r="N6246" s="61" t="s">
        <v>17</v>
      </c>
      <c r="P6246" s="66"/>
      <c r="Q6246" s="53"/>
      <c r="R6246" s="53"/>
      <c r="S6246" s="53"/>
      <c r="T6246" s="53"/>
      <c r="U6246" s="53"/>
      <c r="V6246" s="53"/>
      <c r="W6246" s="53"/>
    </row>
    <row r="6247" spans="2:23" s="52" customFormat="1" ht="13" x14ac:dyDescent="0.3">
      <c r="B6247" s="53" t="s">
        <v>2848</v>
      </c>
      <c r="C6247" s="53" t="s">
        <v>206</v>
      </c>
      <c r="D6247" s="53" t="s">
        <v>4452</v>
      </c>
      <c r="E6247" s="53">
        <v>41.94652</v>
      </c>
      <c r="F6247" s="53">
        <v>-2.4690829999999999</v>
      </c>
      <c r="G6247" s="54">
        <v>1152.2729999999999</v>
      </c>
      <c r="H6247" s="53">
        <v>655</v>
      </c>
      <c r="I6247" s="53">
        <v>376</v>
      </c>
      <c r="J6247" s="53">
        <v>279</v>
      </c>
      <c r="K6247" s="52">
        <v>984</v>
      </c>
      <c r="L6247" s="52">
        <v>168.27299999999991</v>
      </c>
      <c r="M6247" s="55">
        <v>2</v>
      </c>
      <c r="N6247" s="61" t="s">
        <v>17</v>
      </c>
      <c r="P6247" s="66"/>
      <c r="Q6247" s="53"/>
      <c r="R6247" s="53"/>
      <c r="S6247" s="53"/>
      <c r="T6247" s="53"/>
      <c r="U6247" s="53"/>
      <c r="V6247" s="53"/>
      <c r="W6247" s="53"/>
    </row>
    <row r="6248" spans="2:23" s="52" customFormat="1" ht="13" x14ac:dyDescent="0.3">
      <c r="B6248" s="53" t="s">
        <v>2848</v>
      </c>
      <c r="C6248" s="53" t="s">
        <v>206</v>
      </c>
      <c r="D6248" s="53" t="s">
        <v>4453</v>
      </c>
      <c r="E6248" s="53">
        <v>41.48592</v>
      </c>
      <c r="F6248" s="53">
        <v>-2.5334370000000002</v>
      </c>
      <c r="G6248" s="54">
        <v>962.27359999999999</v>
      </c>
      <c r="H6248" s="53">
        <v>6006</v>
      </c>
      <c r="I6248" s="53">
        <v>3045</v>
      </c>
      <c r="J6248" s="53">
        <v>2961</v>
      </c>
      <c r="K6248" s="52">
        <v>984</v>
      </c>
      <c r="L6248" s="52">
        <v>-21.726400000000012</v>
      </c>
      <c r="M6248" s="55">
        <v>2</v>
      </c>
      <c r="N6248" s="61" t="s">
        <v>17</v>
      </c>
      <c r="P6248" s="66"/>
      <c r="Q6248" s="53"/>
      <c r="R6248" s="53"/>
      <c r="S6248" s="53"/>
      <c r="T6248" s="53"/>
      <c r="U6248" s="53"/>
      <c r="V6248" s="53"/>
      <c r="W6248" s="53"/>
    </row>
    <row r="6249" spans="2:23" s="52" customFormat="1" ht="13" x14ac:dyDescent="0.3">
      <c r="B6249" s="53" t="s">
        <v>2848</v>
      </c>
      <c r="C6249" s="53" t="s">
        <v>206</v>
      </c>
      <c r="D6249" s="53" t="s">
        <v>4454</v>
      </c>
      <c r="E6249" s="53">
        <v>41.573729999999998</v>
      </c>
      <c r="F6249" s="53">
        <v>-2.1466630000000002</v>
      </c>
      <c r="G6249" s="54">
        <v>981.7079</v>
      </c>
      <c r="H6249" s="53">
        <v>103</v>
      </c>
      <c r="I6249" s="53">
        <v>57</v>
      </c>
      <c r="J6249" s="53">
        <v>46</v>
      </c>
      <c r="K6249" s="52">
        <v>984</v>
      </c>
      <c r="L6249" s="52">
        <v>-2.2921000000000049</v>
      </c>
      <c r="M6249" s="55">
        <v>2</v>
      </c>
      <c r="N6249" s="61" t="s">
        <v>17</v>
      </c>
      <c r="P6249" s="66"/>
      <c r="Q6249" s="53"/>
      <c r="R6249" s="53"/>
      <c r="S6249" s="53"/>
      <c r="T6249" s="53"/>
      <c r="U6249" s="53"/>
      <c r="V6249" s="53"/>
      <c r="W6249" s="53"/>
    </row>
    <row r="6250" spans="2:23" s="52" customFormat="1" ht="13" x14ac:dyDescent="0.3">
      <c r="B6250" s="53" t="s">
        <v>2848</v>
      </c>
      <c r="C6250" s="53" t="s">
        <v>206</v>
      </c>
      <c r="D6250" s="53" t="s">
        <v>4455</v>
      </c>
      <c r="E6250" s="53">
        <v>41.682409999999997</v>
      </c>
      <c r="F6250" s="53">
        <v>-2.1997939999999998</v>
      </c>
      <c r="G6250" s="54">
        <v>1020.456</v>
      </c>
      <c r="H6250" s="53">
        <v>298</v>
      </c>
      <c r="I6250" s="53">
        <v>168</v>
      </c>
      <c r="J6250" s="53">
        <v>130</v>
      </c>
      <c r="K6250" s="52">
        <v>984</v>
      </c>
      <c r="L6250" s="52">
        <v>36.456000000000017</v>
      </c>
      <c r="M6250" s="55">
        <v>2</v>
      </c>
      <c r="N6250" s="61" t="s">
        <v>17</v>
      </c>
      <c r="P6250" s="66"/>
      <c r="Q6250" s="53"/>
      <c r="R6250" s="53"/>
      <c r="S6250" s="53"/>
      <c r="T6250" s="53"/>
      <c r="U6250" s="53"/>
      <c r="V6250" s="53"/>
      <c r="W6250" s="53"/>
    </row>
    <row r="6251" spans="2:23" s="52" customFormat="1" ht="13" x14ac:dyDescent="0.3">
      <c r="B6251" s="53" t="s">
        <v>2848</v>
      </c>
      <c r="C6251" s="53" t="s">
        <v>206</v>
      </c>
      <c r="D6251" s="53" t="s">
        <v>4456</v>
      </c>
      <c r="E6251" s="53">
        <v>41.265340000000002</v>
      </c>
      <c r="F6251" s="53">
        <v>-2.6709900000000002</v>
      </c>
      <c r="G6251" s="54">
        <v>1113.1769999999999</v>
      </c>
      <c r="H6251" s="53">
        <v>82</v>
      </c>
      <c r="I6251" s="53">
        <v>44</v>
      </c>
      <c r="J6251" s="53">
        <v>38</v>
      </c>
      <c r="K6251" s="52">
        <v>984</v>
      </c>
      <c r="L6251" s="52">
        <v>129.17699999999991</v>
      </c>
      <c r="M6251" s="55">
        <v>2</v>
      </c>
      <c r="N6251" s="61" t="s">
        <v>17</v>
      </c>
      <c r="P6251" s="66"/>
      <c r="Q6251" s="53"/>
      <c r="R6251" s="53"/>
      <c r="S6251" s="53"/>
      <c r="T6251" s="53"/>
      <c r="U6251" s="53"/>
      <c r="V6251" s="53"/>
      <c r="W6251" s="53"/>
    </row>
    <row r="6252" spans="2:23" s="52" customFormat="1" ht="13" x14ac:dyDescent="0.3">
      <c r="B6252" s="53" t="s">
        <v>2848</v>
      </c>
      <c r="C6252" s="53" t="s">
        <v>206</v>
      </c>
      <c r="D6252" s="53" t="s">
        <v>4457</v>
      </c>
      <c r="E6252" s="53">
        <v>41.800789999999999</v>
      </c>
      <c r="F6252" s="53">
        <v>-2.2821419999999999</v>
      </c>
      <c r="G6252" s="54">
        <v>1064.569</v>
      </c>
      <c r="H6252" s="53">
        <v>99</v>
      </c>
      <c r="I6252" s="53">
        <v>60</v>
      </c>
      <c r="J6252" s="53">
        <v>39</v>
      </c>
      <c r="K6252" s="52">
        <v>984</v>
      </c>
      <c r="L6252" s="52">
        <v>80.56899999999996</v>
      </c>
      <c r="M6252" s="55">
        <v>2</v>
      </c>
      <c r="N6252" s="61" t="s">
        <v>17</v>
      </c>
      <c r="P6252" s="66"/>
      <c r="Q6252" s="53"/>
      <c r="R6252" s="53"/>
      <c r="S6252" s="53"/>
      <c r="T6252" s="53"/>
      <c r="U6252" s="53"/>
      <c r="V6252" s="53"/>
      <c r="W6252" s="53"/>
    </row>
    <row r="6253" spans="2:23" s="52" customFormat="1" ht="13" x14ac:dyDescent="0.3">
      <c r="B6253" s="53" t="s">
        <v>2848</v>
      </c>
      <c r="C6253" s="53" t="s">
        <v>206</v>
      </c>
      <c r="D6253" s="53" t="s">
        <v>4458</v>
      </c>
      <c r="E6253" s="53">
        <v>41.214950000000002</v>
      </c>
      <c r="F6253" s="53">
        <v>-2.2713000000000001</v>
      </c>
      <c r="G6253" s="54">
        <v>829.82029999999997</v>
      </c>
      <c r="H6253" s="53">
        <v>1782</v>
      </c>
      <c r="I6253" s="53">
        <v>938</v>
      </c>
      <c r="J6253" s="53">
        <v>844</v>
      </c>
      <c r="K6253" s="52">
        <v>984</v>
      </c>
      <c r="L6253" s="52">
        <v>-154.17970000000003</v>
      </c>
      <c r="M6253" s="55">
        <v>2</v>
      </c>
      <c r="N6253" s="61" t="s">
        <v>17</v>
      </c>
      <c r="P6253" s="66"/>
      <c r="Q6253" s="53"/>
      <c r="R6253" s="53"/>
      <c r="S6253" s="53"/>
      <c r="T6253" s="53"/>
      <c r="U6253" s="53"/>
      <c r="V6253" s="53"/>
      <c r="W6253" s="53"/>
    </row>
    <row r="6254" spans="2:23" s="52" customFormat="1" ht="13" x14ac:dyDescent="0.3">
      <c r="B6254" s="53" t="s">
        <v>2848</v>
      </c>
      <c r="C6254" s="53" t="s">
        <v>206</v>
      </c>
      <c r="D6254" s="53" t="s">
        <v>4459</v>
      </c>
      <c r="E6254" s="53">
        <v>41.347450000000002</v>
      </c>
      <c r="F6254" s="53">
        <v>-2.8455520000000001</v>
      </c>
      <c r="G6254" s="54">
        <v>1097.5830000000001</v>
      </c>
      <c r="H6254" s="53">
        <v>27</v>
      </c>
      <c r="I6254" s="53">
        <v>16</v>
      </c>
      <c r="J6254" s="53">
        <v>11</v>
      </c>
      <c r="K6254" s="52">
        <v>984</v>
      </c>
      <c r="L6254" s="52">
        <v>113.58300000000008</v>
      </c>
      <c r="M6254" s="55">
        <v>2</v>
      </c>
      <c r="N6254" s="61" t="s">
        <v>17</v>
      </c>
      <c r="P6254" s="66"/>
      <c r="Q6254" s="53"/>
      <c r="R6254" s="53"/>
      <c r="S6254" s="53"/>
      <c r="T6254" s="53"/>
      <c r="U6254" s="53"/>
      <c r="V6254" s="53"/>
      <c r="W6254" s="53"/>
    </row>
    <row r="6255" spans="2:23" s="52" customFormat="1" ht="13" x14ac:dyDescent="0.3">
      <c r="B6255" s="53" t="s">
        <v>2848</v>
      </c>
      <c r="C6255" s="53" t="s">
        <v>206</v>
      </c>
      <c r="D6255" s="53" t="s">
        <v>4460</v>
      </c>
      <c r="E6255" s="53">
        <v>41.947450000000003</v>
      </c>
      <c r="F6255" s="53">
        <v>-2.4002159999999999</v>
      </c>
      <c r="G6255" s="54">
        <v>1209.1130000000001</v>
      </c>
      <c r="H6255" s="53">
        <v>81</v>
      </c>
      <c r="I6255" s="53">
        <v>51</v>
      </c>
      <c r="J6255" s="53">
        <v>30</v>
      </c>
      <c r="K6255" s="52">
        <v>984</v>
      </c>
      <c r="L6255" s="52">
        <v>225.11300000000006</v>
      </c>
      <c r="M6255" s="55">
        <v>4</v>
      </c>
      <c r="N6255" s="61" t="s">
        <v>17</v>
      </c>
      <c r="P6255" s="66"/>
      <c r="Q6255" s="53"/>
      <c r="R6255" s="53"/>
      <c r="S6255" s="53"/>
      <c r="T6255" s="53"/>
      <c r="U6255" s="53"/>
      <c r="V6255" s="53"/>
      <c r="W6255" s="53"/>
    </row>
    <row r="6256" spans="2:23" s="52" customFormat="1" ht="13" x14ac:dyDescent="0.3">
      <c r="B6256" s="53" t="s">
        <v>2848</v>
      </c>
      <c r="C6256" s="53" t="s">
        <v>206</v>
      </c>
      <c r="D6256" s="53" t="s">
        <v>4461</v>
      </c>
      <c r="E6256" s="53">
        <v>41.894840000000002</v>
      </c>
      <c r="F6256" s="53">
        <v>-2.374161</v>
      </c>
      <c r="G6256" s="54">
        <v>1097.7260000000001</v>
      </c>
      <c r="H6256" s="53">
        <v>66</v>
      </c>
      <c r="I6256" s="53">
        <v>36</v>
      </c>
      <c r="J6256" s="53">
        <v>30</v>
      </c>
      <c r="K6256" s="52">
        <v>984</v>
      </c>
      <c r="L6256" s="52">
        <v>113.72600000000011</v>
      </c>
      <c r="M6256" s="55">
        <v>2</v>
      </c>
      <c r="N6256" s="61" t="s">
        <v>17</v>
      </c>
      <c r="P6256" s="66"/>
      <c r="Q6256" s="53"/>
      <c r="R6256" s="53"/>
      <c r="S6256" s="53"/>
      <c r="T6256" s="53"/>
      <c r="U6256" s="53"/>
      <c r="V6256" s="53"/>
      <c r="W6256" s="53"/>
    </row>
    <row r="6257" spans="2:23" s="52" customFormat="1" ht="13" x14ac:dyDescent="0.3">
      <c r="B6257" s="53" t="s">
        <v>2848</v>
      </c>
      <c r="C6257" s="53" t="s">
        <v>206</v>
      </c>
      <c r="D6257" s="53" t="s">
        <v>4462</v>
      </c>
      <c r="E6257" s="53">
        <v>41.29533</v>
      </c>
      <c r="F6257" s="53">
        <v>-2.6574059999999999</v>
      </c>
      <c r="G6257" s="54">
        <v>1122.3979999999999</v>
      </c>
      <c r="H6257" s="53">
        <v>187</v>
      </c>
      <c r="I6257" s="53">
        <v>101</v>
      </c>
      <c r="J6257" s="53">
        <v>86</v>
      </c>
      <c r="K6257" s="52">
        <v>984</v>
      </c>
      <c r="L6257" s="52">
        <v>138.39799999999991</v>
      </c>
      <c r="M6257" s="55">
        <v>2</v>
      </c>
      <c r="N6257" s="61" t="s">
        <v>17</v>
      </c>
      <c r="P6257" s="66"/>
      <c r="Q6257" s="53"/>
      <c r="R6257" s="53"/>
      <c r="S6257" s="53"/>
      <c r="T6257" s="53"/>
      <c r="U6257" s="53"/>
      <c r="V6257" s="53"/>
      <c r="W6257" s="53"/>
    </row>
    <row r="6258" spans="2:23" s="52" customFormat="1" ht="13" x14ac:dyDescent="0.3">
      <c r="B6258" s="53" t="s">
        <v>2848</v>
      </c>
      <c r="C6258" s="53" t="s">
        <v>206</v>
      </c>
      <c r="D6258" s="53" t="s">
        <v>4463</v>
      </c>
      <c r="E6258" s="53">
        <v>41.456249999999997</v>
      </c>
      <c r="F6258" s="53">
        <v>-2.6208589999999998</v>
      </c>
      <c r="G6258" s="54">
        <v>956.5942</v>
      </c>
      <c r="H6258" s="53">
        <v>109</v>
      </c>
      <c r="I6258" s="53">
        <v>65</v>
      </c>
      <c r="J6258" s="53">
        <v>44</v>
      </c>
      <c r="K6258" s="52">
        <v>984</v>
      </c>
      <c r="L6258" s="52">
        <v>-27.405799999999999</v>
      </c>
      <c r="M6258" s="55">
        <v>2</v>
      </c>
      <c r="N6258" s="61" t="s">
        <v>17</v>
      </c>
      <c r="P6258" s="66"/>
      <c r="Q6258" s="53"/>
      <c r="R6258" s="53"/>
      <c r="S6258" s="53"/>
      <c r="T6258" s="53"/>
      <c r="U6258" s="53"/>
      <c r="V6258" s="53"/>
      <c r="W6258" s="53"/>
    </row>
    <row r="6259" spans="2:23" s="52" customFormat="1" ht="13" x14ac:dyDescent="0.3">
      <c r="B6259" s="53" t="s">
        <v>2848</v>
      </c>
      <c r="C6259" s="53" t="s">
        <v>206</v>
      </c>
      <c r="D6259" s="53" t="s">
        <v>4464</v>
      </c>
      <c r="E6259" s="53">
        <v>41.291870000000003</v>
      </c>
      <c r="F6259" s="53">
        <v>-2.8164889999999998</v>
      </c>
      <c r="G6259" s="54">
        <v>1095.0719999999999</v>
      </c>
      <c r="H6259" s="53">
        <v>31</v>
      </c>
      <c r="I6259" s="53">
        <v>19</v>
      </c>
      <c r="J6259" s="53">
        <v>12</v>
      </c>
      <c r="K6259" s="52">
        <v>984</v>
      </c>
      <c r="L6259" s="52">
        <v>111.07199999999989</v>
      </c>
      <c r="M6259" s="55">
        <v>2</v>
      </c>
      <c r="N6259" s="61" t="s">
        <v>17</v>
      </c>
      <c r="P6259" s="66"/>
      <c r="Q6259" s="53"/>
      <c r="R6259" s="53"/>
      <c r="S6259" s="53"/>
      <c r="T6259" s="53"/>
      <c r="U6259" s="53"/>
      <c r="V6259" s="53"/>
      <c r="W6259" s="53"/>
    </row>
    <row r="6260" spans="2:23" s="52" customFormat="1" ht="13" x14ac:dyDescent="0.3">
      <c r="B6260" s="53" t="s">
        <v>2848</v>
      </c>
      <c r="C6260" s="53" t="s">
        <v>206</v>
      </c>
      <c r="D6260" s="53" t="s">
        <v>4465</v>
      </c>
      <c r="E6260" s="53">
        <v>41.52646</v>
      </c>
      <c r="F6260" s="53">
        <v>-2.895991</v>
      </c>
      <c r="G6260" s="54">
        <v>921.98889999999994</v>
      </c>
      <c r="H6260" s="53">
        <v>210</v>
      </c>
      <c r="I6260" s="53">
        <v>110</v>
      </c>
      <c r="J6260" s="53">
        <v>100</v>
      </c>
      <c r="K6260" s="52">
        <v>984</v>
      </c>
      <c r="L6260" s="52">
        <v>-62.011100000000056</v>
      </c>
      <c r="M6260" s="55">
        <v>2</v>
      </c>
      <c r="N6260" s="61" t="s">
        <v>17</v>
      </c>
      <c r="P6260" s="66"/>
      <c r="Q6260" s="53"/>
      <c r="R6260" s="53"/>
      <c r="S6260" s="53"/>
      <c r="T6260" s="53"/>
      <c r="U6260" s="53"/>
      <c r="V6260" s="53"/>
      <c r="W6260" s="53"/>
    </row>
    <row r="6261" spans="2:23" s="52" customFormat="1" ht="13" x14ac:dyDescent="0.3">
      <c r="B6261" s="53" t="s">
        <v>2848</v>
      </c>
      <c r="C6261" s="53" t="s">
        <v>206</v>
      </c>
      <c r="D6261" s="53" t="s">
        <v>4466</v>
      </c>
      <c r="E6261" s="53">
        <v>41.55735</v>
      </c>
      <c r="F6261" s="53">
        <v>-2.8862899999999998</v>
      </c>
      <c r="G6261" s="54">
        <v>960.61300000000006</v>
      </c>
      <c r="H6261" s="53">
        <v>58</v>
      </c>
      <c r="I6261" s="53">
        <v>32</v>
      </c>
      <c r="J6261" s="53">
        <v>26</v>
      </c>
      <c r="K6261" s="52">
        <v>984</v>
      </c>
      <c r="L6261" s="52">
        <v>-23.386999999999944</v>
      </c>
      <c r="M6261" s="55">
        <v>2</v>
      </c>
      <c r="N6261" s="61" t="s">
        <v>17</v>
      </c>
      <c r="P6261" s="66"/>
      <c r="Q6261" s="53"/>
      <c r="R6261" s="53"/>
      <c r="S6261" s="53"/>
      <c r="T6261" s="53"/>
      <c r="U6261" s="53"/>
      <c r="V6261" s="53"/>
      <c r="W6261" s="53"/>
    </row>
    <row r="6262" spans="2:23" s="52" customFormat="1" ht="13" x14ac:dyDescent="0.3">
      <c r="B6262" s="53" t="s">
        <v>2848</v>
      </c>
      <c r="C6262" s="53" t="s">
        <v>206</v>
      </c>
      <c r="D6262" s="53" t="s">
        <v>4467</v>
      </c>
      <c r="E6262" s="53">
        <v>41.716349999999998</v>
      </c>
      <c r="F6262" s="53">
        <v>-1.8109710000000001</v>
      </c>
      <c r="G6262" s="54">
        <v>1386.3679999999999</v>
      </c>
      <c r="H6262" s="53">
        <v>37</v>
      </c>
      <c r="I6262" s="53">
        <v>28</v>
      </c>
      <c r="J6262" s="53">
        <v>9</v>
      </c>
      <c r="K6262" s="52">
        <v>984</v>
      </c>
      <c r="L6262" s="52">
        <v>402.36799999999994</v>
      </c>
      <c r="M6262" s="55">
        <v>5</v>
      </c>
      <c r="N6262" s="61" t="s">
        <v>17</v>
      </c>
      <c r="P6262" s="66"/>
      <c r="Q6262" s="53"/>
      <c r="R6262" s="53"/>
      <c r="S6262" s="53"/>
      <c r="T6262" s="53"/>
      <c r="U6262" s="53"/>
      <c r="V6262" s="53"/>
      <c r="W6262" s="53"/>
    </row>
    <row r="6263" spans="2:23" s="52" customFormat="1" ht="13" x14ac:dyDescent="0.3">
      <c r="B6263" s="53" t="s">
        <v>2848</v>
      </c>
      <c r="C6263" s="53" t="s">
        <v>206</v>
      </c>
      <c r="D6263" s="53" t="s">
        <v>4468</v>
      </c>
      <c r="E6263" s="53">
        <v>41.46519</v>
      </c>
      <c r="F6263" s="53">
        <v>-2.861313</v>
      </c>
      <c r="G6263" s="54">
        <v>937.03459999999995</v>
      </c>
      <c r="H6263" s="53">
        <v>1021</v>
      </c>
      <c r="I6263" s="53">
        <v>517</v>
      </c>
      <c r="J6263" s="53">
        <v>504</v>
      </c>
      <c r="K6263" s="52">
        <v>984</v>
      </c>
      <c r="L6263" s="52">
        <v>-46.965400000000045</v>
      </c>
      <c r="M6263" s="55">
        <v>2</v>
      </c>
      <c r="N6263" s="61" t="s">
        <v>17</v>
      </c>
      <c r="P6263" s="66"/>
      <c r="Q6263" s="53"/>
      <c r="R6263" s="53"/>
      <c r="S6263" s="53"/>
      <c r="T6263" s="53"/>
      <c r="U6263" s="53"/>
      <c r="V6263" s="53"/>
      <c r="W6263" s="53"/>
    </row>
    <row r="6264" spans="2:23" s="52" customFormat="1" ht="13" x14ac:dyDescent="0.3">
      <c r="B6264" s="53" t="s">
        <v>2848</v>
      </c>
      <c r="C6264" s="53" t="s">
        <v>206</v>
      </c>
      <c r="D6264" s="53" t="s">
        <v>4469</v>
      </c>
      <c r="E6264" s="53">
        <v>41.680610000000001</v>
      </c>
      <c r="F6264" s="53">
        <v>-2.8569140000000002</v>
      </c>
      <c r="G6264" s="54">
        <v>989.29470000000003</v>
      </c>
      <c r="H6264" s="53">
        <v>56</v>
      </c>
      <c r="I6264" s="53">
        <v>32</v>
      </c>
      <c r="J6264" s="53">
        <v>24</v>
      </c>
      <c r="K6264" s="52">
        <v>984</v>
      </c>
      <c r="L6264" s="52">
        <v>5.2947000000000344</v>
      </c>
      <c r="M6264" s="55">
        <v>2</v>
      </c>
      <c r="N6264" s="61" t="s">
        <v>17</v>
      </c>
      <c r="P6264" s="66"/>
      <c r="Q6264" s="53"/>
      <c r="R6264" s="53"/>
      <c r="S6264" s="53"/>
      <c r="T6264" s="53"/>
      <c r="U6264" s="53"/>
      <c r="V6264" s="53"/>
      <c r="W6264" s="53"/>
    </row>
    <row r="6265" spans="2:23" s="52" customFormat="1" ht="13" x14ac:dyDescent="0.3">
      <c r="B6265" s="53" t="s">
        <v>2848</v>
      </c>
      <c r="C6265" s="53" t="s">
        <v>206</v>
      </c>
      <c r="D6265" s="53" t="s">
        <v>4470</v>
      </c>
      <c r="E6265" s="53">
        <v>41.528269999999999</v>
      </c>
      <c r="F6265" s="53">
        <v>-2.2715709999999998</v>
      </c>
      <c r="G6265" s="54">
        <v>1044.8489999999999</v>
      </c>
      <c r="H6265" s="53">
        <v>43</v>
      </c>
      <c r="I6265" s="53">
        <v>25</v>
      </c>
      <c r="J6265" s="53">
        <v>18</v>
      </c>
      <c r="K6265" s="52">
        <v>984</v>
      </c>
      <c r="L6265" s="52">
        <v>60.848999999999933</v>
      </c>
      <c r="M6265" s="55">
        <v>2</v>
      </c>
      <c r="N6265" s="61" t="s">
        <v>17</v>
      </c>
      <c r="P6265" s="66"/>
      <c r="Q6265" s="53"/>
      <c r="R6265" s="53"/>
      <c r="S6265" s="53"/>
      <c r="T6265" s="53"/>
      <c r="U6265" s="53"/>
      <c r="V6265" s="53"/>
      <c r="W6265" s="53"/>
    </row>
    <row r="6266" spans="2:23" s="52" customFormat="1" ht="13" x14ac:dyDescent="0.3">
      <c r="B6266" s="53" t="s">
        <v>2848</v>
      </c>
      <c r="C6266" s="53" t="s">
        <v>206</v>
      </c>
      <c r="D6266" s="53" t="s">
        <v>4471</v>
      </c>
      <c r="E6266" s="53">
        <v>41.553150000000002</v>
      </c>
      <c r="F6266" s="53">
        <v>-2.3657189999999999</v>
      </c>
      <c r="G6266" s="54">
        <v>1014.908</v>
      </c>
      <c r="H6266" s="53">
        <v>45</v>
      </c>
      <c r="I6266" s="53">
        <v>26</v>
      </c>
      <c r="J6266" s="53">
        <v>19</v>
      </c>
      <c r="K6266" s="52">
        <v>984</v>
      </c>
      <c r="L6266" s="52">
        <v>30.908000000000015</v>
      </c>
      <c r="M6266" s="55">
        <v>2</v>
      </c>
      <c r="N6266" s="61" t="s">
        <v>17</v>
      </c>
      <c r="P6266" s="66"/>
      <c r="Q6266" s="53"/>
      <c r="R6266" s="53"/>
      <c r="S6266" s="53"/>
      <c r="T6266" s="53"/>
      <c r="U6266" s="53"/>
      <c r="V6266" s="53"/>
      <c r="W6266" s="53"/>
    </row>
    <row r="6267" spans="2:23" s="52" customFormat="1" ht="13" x14ac:dyDescent="0.3">
      <c r="B6267" s="53" t="s">
        <v>2848</v>
      </c>
      <c r="C6267" s="53" t="s">
        <v>206</v>
      </c>
      <c r="D6267" s="53" t="s">
        <v>4472</v>
      </c>
      <c r="E6267" s="53">
        <v>41.665529999999997</v>
      </c>
      <c r="F6267" s="53">
        <v>-1.897643</v>
      </c>
      <c r="G6267" s="54">
        <v>1115.8510000000001</v>
      </c>
      <c r="H6267" s="53">
        <v>287</v>
      </c>
      <c r="I6267" s="53">
        <v>152</v>
      </c>
      <c r="J6267" s="53">
        <v>135</v>
      </c>
      <c r="K6267" s="52">
        <v>984</v>
      </c>
      <c r="L6267" s="52">
        <v>131.85100000000011</v>
      </c>
      <c r="M6267" s="55">
        <v>2</v>
      </c>
      <c r="N6267" s="61" t="s">
        <v>17</v>
      </c>
      <c r="P6267" s="66"/>
      <c r="Q6267" s="53"/>
      <c r="R6267" s="53"/>
      <c r="S6267" s="53"/>
      <c r="T6267" s="53"/>
      <c r="U6267" s="53"/>
      <c r="V6267" s="53"/>
      <c r="W6267" s="53"/>
    </row>
    <row r="6268" spans="2:23" s="52" customFormat="1" ht="13" x14ac:dyDescent="0.3">
      <c r="B6268" s="53" t="s">
        <v>2848</v>
      </c>
      <c r="C6268" s="53" t="s">
        <v>206</v>
      </c>
      <c r="D6268" s="53" t="s">
        <v>4473</v>
      </c>
      <c r="E6268" s="53">
        <v>41.647269999999999</v>
      </c>
      <c r="F6268" s="53">
        <v>-2.1954560000000001</v>
      </c>
      <c r="G6268" s="54">
        <v>1022.386</v>
      </c>
      <c r="H6268" s="53">
        <v>41</v>
      </c>
      <c r="I6268" s="53">
        <v>23</v>
      </c>
      <c r="J6268" s="53">
        <v>18</v>
      </c>
      <c r="K6268" s="52">
        <v>984</v>
      </c>
      <c r="L6268" s="52">
        <v>38.385999999999967</v>
      </c>
      <c r="M6268" s="55">
        <v>2</v>
      </c>
      <c r="N6268" s="61" t="s">
        <v>17</v>
      </c>
      <c r="P6268" s="66"/>
      <c r="Q6268" s="53"/>
      <c r="R6268" s="53"/>
      <c r="S6268" s="53"/>
      <c r="T6268" s="53"/>
      <c r="U6268" s="53"/>
      <c r="V6268" s="53"/>
      <c r="W6268" s="53"/>
    </row>
    <row r="6269" spans="2:23" s="52" customFormat="1" ht="13" x14ac:dyDescent="0.3">
      <c r="B6269" s="53" t="s">
        <v>2848</v>
      </c>
      <c r="C6269" s="53" t="s">
        <v>206</v>
      </c>
      <c r="D6269" s="53" t="s">
        <v>4474</v>
      </c>
      <c r="E6269" s="53">
        <v>41.84751</v>
      </c>
      <c r="F6269" s="53">
        <v>-2.408156</v>
      </c>
      <c r="G6269" s="54">
        <v>1033.595</v>
      </c>
      <c r="H6269" s="53">
        <v>52</v>
      </c>
      <c r="I6269" s="53">
        <v>26</v>
      </c>
      <c r="J6269" s="53">
        <v>26</v>
      </c>
      <c r="K6269" s="52">
        <v>984</v>
      </c>
      <c r="L6269" s="52">
        <v>49.595000000000027</v>
      </c>
      <c r="M6269" s="55">
        <v>2</v>
      </c>
      <c r="N6269" s="61" t="s">
        <v>17</v>
      </c>
      <c r="P6269" s="66"/>
      <c r="Q6269" s="53"/>
      <c r="R6269" s="53"/>
      <c r="S6269" s="53"/>
      <c r="T6269" s="53"/>
      <c r="U6269" s="53"/>
      <c r="V6269" s="53"/>
      <c r="W6269" s="53"/>
    </row>
    <row r="6270" spans="2:23" s="52" customFormat="1" ht="13" x14ac:dyDescent="0.3">
      <c r="B6270" s="53" t="s">
        <v>2848</v>
      </c>
      <c r="C6270" s="53" t="s">
        <v>206</v>
      </c>
      <c r="D6270" s="53" t="s">
        <v>4475</v>
      </c>
      <c r="E6270" s="53">
        <v>41.58764</v>
      </c>
      <c r="F6270" s="53">
        <v>-3.0665800000000001</v>
      </c>
      <c r="G6270" s="54">
        <v>902.54780000000005</v>
      </c>
      <c r="H6270" s="53">
        <v>5258</v>
      </c>
      <c r="I6270" s="53">
        <v>2611</v>
      </c>
      <c r="J6270" s="53">
        <v>2647</v>
      </c>
      <c r="K6270" s="52">
        <v>984</v>
      </c>
      <c r="L6270" s="52">
        <v>-81.452199999999948</v>
      </c>
      <c r="M6270" s="55">
        <v>2</v>
      </c>
      <c r="N6270" s="61" t="s">
        <v>17</v>
      </c>
      <c r="P6270" s="66"/>
      <c r="Q6270" s="53"/>
      <c r="R6270" s="53"/>
      <c r="S6270" s="53"/>
      <c r="T6270" s="53"/>
      <c r="U6270" s="53"/>
      <c r="V6270" s="53"/>
      <c r="W6270" s="53"/>
    </row>
    <row r="6271" spans="2:23" s="52" customFormat="1" ht="13" x14ac:dyDescent="0.3">
      <c r="B6271" s="53" t="s">
        <v>2848</v>
      </c>
      <c r="C6271" s="53" t="s">
        <v>206</v>
      </c>
      <c r="D6271" s="53" t="s">
        <v>4476</v>
      </c>
      <c r="E6271" s="53">
        <v>41.681170000000002</v>
      </c>
      <c r="F6271" s="53">
        <v>-2.2695370000000001</v>
      </c>
      <c r="G6271" s="54">
        <v>992.30730000000005</v>
      </c>
      <c r="H6271" s="53">
        <v>73</v>
      </c>
      <c r="I6271" s="53">
        <v>38</v>
      </c>
      <c r="J6271" s="53">
        <v>35</v>
      </c>
      <c r="K6271" s="52">
        <v>984</v>
      </c>
      <c r="L6271" s="52">
        <v>8.3073000000000548</v>
      </c>
      <c r="M6271" s="55">
        <v>2</v>
      </c>
      <c r="N6271" s="61" t="s">
        <v>17</v>
      </c>
      <c r="P6271" s="66"/>
      <c r="Q6271" s="53"/>
      <c r="R6271" s="53"/>
      <c r="S6271" s="53"/>
      <c r="T6271" s="53"/>
      <c r="U6271" s="53"/>
      <c r="V6271" s="53"/>
      <c r="W6271" s="53"/>
    </row>
    <row r="6272" spans="2:23" s="52" customFormat="1" ht="13" x14ac:dyDescent="0.3">
      <c r="B6272" s="53" t="s">
        <v>2848</v>
      </c>
      <c r="C6272" s="53" t="s">
        <v>206</v>
      </c>
      <c r="D6272" s="53" t="s">
        <v>4477</v>
      </c>
      <c r="E6272" s="53">
        <v>41.797669999999997</v>
      </c>
      <c r="F6272" s="53">
        <v>-2.8496839999999999</v>
      </c>
      <c r="G6272" s="54">
        <v>1157.9179999999999</v>
      </c>
      <c r="H6272" s="53">
        <v>438</v>
      </c>
      <c r="I6272" s="53">
        <v>246</v>
      </c>
      <c r="J6272" s="53">
        <v>192</v>
      </c>
      <c r="K6272" s="52">
        <v>984</v>
      </c>
      <c r="L6272" s="52">
        <v>173.91799999999989</v>
      </c>
      <c r="M6272" s="55">
        <v>2</v>
      </c>
      <c r="N6272" s="61" t="s">
        <v>17</v>
      </c>
      <c r="P6272" s="66"/>
      <c r="Q6272" s="53"/>
      <c r="R6272" s="53"/>
      <c r="S6272" s="53"/>
      <c r="T6272" s="53"/>
      <c r="U6272" s="53"/>
      <c r="V6272" s="53"/>
      <c r="W6272" s="53"/>
    </row>
    <row r="6273" spans="2:23" s="52" customFormat="1" ht="13" x14ac:dyDescent="0.3">
      <c r="B6273" s="53" t="s">
        <v>2848</v>
      </c>
      <c r="C6273" s="53" t="s">
        <v>206</v>
      </c>
      <c r="D6273" s="53" t="s">
        <v>4478</v>
      </c>
      <c r="E6273" s="53">
        <v>41.699599999999997</v>
      </c>
      <c r="F6273" s="53">
        <v>-2.8175880000000002</v>
      </c>
      <c r="G6273" s="54">
        <v>1058.6610000000001</v>
      </c>
      <c r="H6273" s="53">
        <v>70</v>
      </c>
      <c r="I6273" s="53">
        <v>38</v>
      </c>
      <c r="J6273" s="53">
        <v>32</v>
      </c>
      <c r="K6273" s="52">
        <v>984</v>
      </c>
      <c r="L6273" s="52">
        <v>74.661000000000058</v>
      </c>
      <c r="M6273" s="55">
        <v>2</v>
      </c>
      <c r="N6273" s="61" t="s">
        <v>17</v>
      </c>
      <c r="P6273" s="66"/>
      <c r="Q6273" s="53"/>
      <c r="R6273" s="53"/>
      <c r="S6273" s="53"/>
      <c r="T6273" s="53"/>
      <c r="U6273" s="53"/>
      <c r="V6273" s="53"/>
      <c r="W6273" s="53"/>
    </row>
    <row r="6274" spans="2:23" s="52" customFormat="1" ht="13" x14ac:dyDescent="0.3">
      <c r="B6274" s="53" t="s">
        <v>2848</v>
      </c>
      <c r="C6274" s="53" t="s">
        <v>206</v>
      </c>
      <c r="D6274" s="53" t="s">
        <v>4479</v>
      </c>
      <c r="E6274" s="53">
        <v>41.402540000000002</v>
      </c>
      <c r="F6274" s="53">
        <v>-2.7641429999999998</v>
      </c>
      <c r="G6274" s="54">
        <v>968.6671</v>
      </c>
      <c r="H6274" s="53">
        <v>86</v>
      </c>
      <c r="I6274" s="53">
        <v>47</v>
      </c>
      <c r="J6274" s="53">
        <v>39</v>
      </c>
      <c r="K6274" s="52">
        <v>984</v>
      </c>
      <c r="L6274" s="52">
        <v>-15.332899999999995</v>
      </c>
      <c r="M6274" s="55">
        <v>2</v>
      </c>
      <c r="N6274" s="61" t="s">
        <v>17</v>
      </c>
      <c r="P6274" s="66"/>
      <c r="Q6274" s="53"/>
      <c r="R6274" s="53"/>
      <c r="S6274" s="53"/>
      <c r="T6274" s="53"/>
      <c r="U6274" s="53"/>
      <c r="V6274" s="53"/>
      <c r="W6274" s="53"/>
    </row>
    <row r="6275" spans="2:23" s="52" customFormat="1" ht="13" x14ac:dyDescent="0.3">
      <c r="B6275" s="53" t="s">
        <v>2848</v>
      </c>
      <c r="C6275" s="53" t="s">
        <v>206</v>
      </c>
      <c r="D6275" s="53" t="s">
        <v>4480</v>
      </c>
      <c r="E6275" s="53">
        <v>41.445</v>
      </c>
      <c r="F6275" s="53">
        <v>-2.2362950000000001</v>
      </c>
      <c r="G6275" s="54">
        <v>961.6105</v>
      </c>
      <c r="H6275" s="53">
        <v>26</v>
      </c>
      <c r="I6275" s="53">
        <v>17</v>
      </c>
      <c r="J6275" s="53">
        <v>9</v>
      </c>
      <c r="K6275" s="52">
        <v>984</v>
      </c>
      <c r="L6275" s="52">
        <v>-22.389499999999998</v>
      </c>
      <c r="M6275" s="55">
        <v>2</v>
      </c>
      <c r="N6275" s="61" t="s">
        <v>17</v>
      </c>
      <c r="P6275" s="66"/>
      <c r="Q6275" s="53"/>
      <c r="R6275" s="53"/>
      <c r="S6275" s="53"/>
      <c r="T6275" s="53"/>
      <c r="U6275" s="53"/>
      <c r="V6275" s="53"/>
      <c r="W6275" s="53"/>
    </row>
    <row r="6276" spans="2:23" s="52" customFormat="1" ht="13" x14ac:dyDescent="0.3">
      <c r="B6276" s="53" t="s">
        <v>2848</v>
      </c>
      <c r="C6276" s="53" t="s">
        <v>206</v>
      </c>
      <c r="D6276" s="53" t="s">
        <v>4481</v>
      </c>
      <c r="E6276" s="53">
        <v>41.704329999999999</v>
      </c>
      <c r="F6276" s="53">
        <v>-2.3014760000000001</v>
      </c>
      <c r="G6276" s="54">
        <v>1004.845</v>
      </c>
      <c r="H6276" s="53">
        <v>163</v>
      </c>
      <c r="I6276" s="53">
        <v>88</v>
      </c>
      <c r="J6276" s="53">
        <v>75</v>
      </c>
      <c r="K6276" s="52">
        <v>984</v>
      </c>
      <c r="L6276" s="52">
        <v>20.845000000000027</v>
      </c>
      <c r="M6276" s="55">
        <v>2</v>
      </c>
      <c r="N6276" s="61" t="s">
        <v>17</v>
      </c>
      <c r="P6276" s="66"/>
      <c r="Q6276" s="53"/>
      <c r="R6276" s="53"/>
      <c r="S6276" s="53"/>
      <c r="T6276" s="53"/>
      <c r="U6276" s="53"/>
      <c r="V6276" s="53"/>
      <c r="W6276" s="53"/>
    </row>
    <row r="6277" spans="2:23" s="52" customFormat="1" ht="13" x14ac:dyDescent="0.3">
      <c r="B6277" s="53" t="s">
        <v>2848</v>
      </c>
      <c r="C6277" s="53" t="s">
        <v>206</v>
      </c>
      <c r="D6277" s="53" t="s">
        <v>4482</v>
      </c>
      <c r="E6277" s="53">
        <v>41.551699999999997</v>
      </c>
      <c r="F6277" s="53">
        <v>-2.001163</v>
      </c>
      <c r="G6277" s="54">
        <v>1004.526</v>
      </c>
      <c r="H6277" s="53">
        <v>24</v>
      </c>
      <c r="I6277" s="53">
        <v>11</v>
      </c>
      <c r="J6277" s="53">
        <v>13</v>
      </c>
      <c r="K6277" s="52">
        <v>984</v>
      </c>
      <c r="L6277" s="52">
        <v>20.525999999999954</v>
      </c>
      <c r="M6277" s="55">
        <v>2</v>
      </c>
      <c r="N6277" s="61" t="s">
        <v>17</v>
      </c>
      <c r="P6277" s="66"/>
      <c r="Q6277" s="53"/>
      <c r="R6277" s="53"/>
      <c r="S6277" s="53"/>
      <c r="T6277" s="53"/>
      <c r="U6277" s="53"/>
      <c r="V6277" s="53"/>
      <c r="W6277" s="53"/>
    </row>
    <row r="6278" spans="2:23" s="52" customFormat="1" ht="13" x14ac:dyDescent="0.3">
      <c r="B6278" s="53" t="s">
        <v>2848</v>
      </c>
      <c r="C6278" s="53" t="s">
        <v>206</v>
      </c>
      <c r="D6278" s="53" t="s">
        <v>4483</v>
      </c>
      <c r="E6278" s="53">
        <v>41.383299999999998</v>
      </c>
      <c r="F6278" s="53">
        <v>-3.0913430000000002</v>
      </c>
      <c r="G6278" s="54">
        <v>1079.8240000000001</v>
      </c>
      <c r="H6278" s="53">
        <v>24</v>
      </c>
      <c r="I6278" s="53">
        <v>17</v>
      </c>
      <c r="J6278" s="53">
        <v>7</v>
      </c>
      <c r="K6278" s="52">
        <v>984</v>
      </c>
      <c r="L6278" s="52">
        <v>95.824000000000069</v>
      </c>
      <c r="M6278" s="55">
        <v>2</v>
      </c>
      <c r="N6278" s="61" t="s">
        <v>17</v>
      </c>
      <c r="P6278" s="66"/>
      <c r="Q6278" s="53"/>
      <c r="R6278" s="53"/>
      <c r="S6278" s="53"/>
      <c r="T6278" s="53"/>
      <c r="U6278" s="53"/>
      <c r="V6278" s="53"/>
      <c r="W6278" s="53"/>
    </row>
    <row r="6279" spans="2:23" s="52" customFormat="1" ht="13" x14ac:dyDescent="0.3">
      <c r="B6279" s="53" t="s">
        <v>2848</v>
      </c>
      <c r="C6279" s="53" t="s">
        <v>206</v>
      </c>
      <c r="D6279" s="53" t="s">
        <v>4484</v>
      </c>
      <c r="E6279" s="53">
        <v>41.42324</v>
      </c>
      <c r="F6279" s="53">
        <v>-3.0902630000000002</v>
      </c>
      <c r="G6279" s="54">
        <v>1021.172</v>
      </c>
      <c r="H6279" s="53">
        <v>31</v>
      </c>
      <c r="I6279" s="53">
        <v>19</v>
      </c>
      <c r="J6279" s="53">
        <v>12</v>
      </c>
      <c r="K6279" s="52">
        <v>984</v>
      </c>
      <c r="L6279" s="52">
        <v>37.172000000000025</v>
      </c>
      <c r="M6279" s="55">
        <v>2</v>
      </c>
      <c r="N6279" s="61" t="s">
        <v>17</v>
      </c>
      <c r="P6279" s="66"/>
      <c r="Q6279" s="53"/>
      <c r="R6279" s="53"/>
      <c r="S6279" s="53"/>
      <c r="T6279" s="53"/>
      <c r="U6279" s="53"/>
      <c r="V6279" s="53"/>
      <c r="W6279" s="53"/>
    </row>
    <row r="6280" spans="2:23" s="52" customFormat="1" ht="13" x14ac:dyDescent="0.3">
      <c r="B6280" s="53" t="s">
        <v>2848</v>
      </c>
      <c r="C6280" s="53" t="s">
        <v>206</v>
      </c>
      <c r="D6280" s="53" t="s">
        <v>4485</v>
      </c>
      <c r="E6280" s="53">
        <v>41.895539999999997</v>
      </c>
      <c r="F6280" s="53">
        <v>-2.2805599999999999</v>
      </c>
      <c r="G6280" s="54">
        <v>1185.3879999999999</v>
      </c>
      <c r="H6280" s="53">
        <v>14</v>
      </c>
      <c r="I6280" s="53">
        <v>9</v>
      </c>
      <c r="J6280" s="53">
        <v>5</v>
      </c>
      <c r="K6280" s="52">
        <v>984</v>
      </c>
      <c r="L6280" s="52">
        <v>201.38799999999992</v>
      </c>
      <c r="M6280" s="55">
        <v>4</v>
      </c>
      <c r="N6280" s="61" t="s">
        <v>17</v>
      </c>
      <c r="P6280" s="66"/>
      <c r="Q6280" s="53"/>
      <c r="R6280" s="53"/>
      <c r="S6280" s="53"/>
      <c r="T6280" s="53"/>
      <c r="U6280" s="53"/>
      <c r="V6280" s="53"/>
      <c r="W6280" s="53"/>
    </row>
    <row r="6281" spans="2:23" s="52" customFormat="1" ht="13" x14ac:dyDescent="0.3">
      <c r="B6281" s="53" t="s">
        <v>2848</v>
      </c>
      <c r="C6281" s="53" t="s">
        <v>206</v>
      </c>
      <c r="D6281" s="53" t="s">
        <v>4486</v>
      </c>
      <c r="E6281" s="53">
        <v>41.796439999999997</v>
      </c>
      <c r="F6281" s="53">
        <v>-3.0325380000000002</v>
      </c>
      <c r="G6281" s="54">
        <v>1084.931</v>
      </c>
      <c r="H6281" s="53">
        <v>219</v>
      </c>
      <c r="I6281" s="53">
        <v>113</v>
      </c>
      <c r="J6281" s="53">
        <v>106</v>
      </c>
      <c r="K6281" s="52">
        <v>984</v>
      </c>
      <c r="L6281" s="52">
        <v>100.93100000000004</v>
      </c>
      <c r="M6281" s="55">
        <v>2</v>
      </c>
      <c r="N6281" s="61" t="s">
        <v>17</v>
      </c>
      <c r="P6281" s="66"/>
      <c r="Q6281" s="53"/>
      <c r="R6281" s="53"/>
      <c r="S6281" s="53"/>
      <c r="T6281" s="53"/>
      <c r="U6281" s="53"/>
      <c r="V6281" s="53"/>
      <c r="W6281" s="53"/>
    </row>
    <row r="6282" spans="2:23" s="52" customFormat="1" ht="13" x14ac:dyDescent="0.3">
      <c r="B6282" s="53" t="s">
        <v>2848</v>
      </c>
      <c r="C6282" s="53" t="s">
        <v>206</v>
      </c>
      <c r="D6282" s="53" t="s">
        <v>4487</v>
      </c>
      <c r="E6282" s="53">
        <v>41.919980000000002</v>
      </c>
      <c r="F6282" s="53">
        <v>-2.305577</v>
      </c>
      <c r="G6282" s="54">
        <v>1204.0840000000001</v>
      </c>
      <c r="H6282" s="53">
        <v>38</v>
      </c>
      <c r="I6282" s="53">
        <v>22</v>
      </c>
      <c r="J6282" s="53">
        <v>16</v>
      </c>
      <c r="K6282" s="52">
        <v>984</v>
      </c>
      <c r="L6282" s="52">
        <v>220.08400000000006</v>
      </c>
      <c r="M6282" s="55">
        <v>4</v>
      </c>
      <c r="N6282" s="61" t="s">
        <v>17</v>
      </c>
      <c r="P6282" s="66"/>
      <c r="Q6282" s="53"/>
      <c r="R6282" s="53"/>
      <c r="S6282" s="53"/>
      <c r="T6282" s="53"/>
      <c r="U6282" s="53"/>
      <c r="V6282" s="53"/>
      <c r="W6282" s="53"/>
    </row>
    <row r="6283" spans="2:23" s="52" customFormat="1" ht="13" x14ac:dyDescent="0.3">
      <c r="B6283" s="53" t="s">
        <v>2848</v>
      </c>
      <c r="C6283" s="53" t="s">
        <v>206</v>
      </c>
      <c r="D6283" s="53" t="s">
        <v>4488</v>
      </c>
      <c r="E6283" s="53">
        <v>41.561109999999999</v>
      </c>
      <c r="F6283" s="53">
        <v>-3.494669</v>
      </c>
      <c r="G6283" s="54">
        <v>958.31669999999997</v>
      </c>
      <c r="H6283" s="53">
        <v>146</v>
      </c>
      <c r="I6283" s="53">
        <v>82</v>
      </c>
      <c r="J6283" s="53">
        <v>64</v>
      </c>
      <c r="K6283" s="52">
        <v>984</v>
      </c>
      <c r="L6283" s="52">
        <v>-25.683300000000031</v>
      </c>
      <c r="M6283" s="55">
        <v>2</v>
      </c>
      <c r="N6283" s="61" t="s">
        <v>17</v>
      </c>
      <c r="P6283" s="66"/>
      <c r="Q6283" s="53"/>
      <c r="R6283" s="53"/>
      <c r="S6283" s="53"/>
      <c r="T6283" s="53"/>
      <c r="U6283" s="53"/>
      <c r="V6283" s="53"/>
      <c r="W6283" s="53"/>
    </row>
    <row r="6284" spans="2:23" s="52" customFormat="1" ht="13" x14ac:dyDescent="0.3">
      <c r="B6284" s="53" t="s">
        <v>2848</v>
      </c>
      <c r="C6284" s="53" t="s">
        <v>206</v>
      </c>
      <c r="D6284" s="53" t="s">
        <v>4489</v>
      </c>
      <c r="E6284" s="53">
        <v>41.876809999999999</v>
      </c>
      <c r="F6284" s="53">
        <v>-2.0591469999999998</v>
      </c>
      <c r="G6284" s="54">
        <v>1012.292</v>
      </c>
      <c r="H6284" s="53">
        <v>221</v>
      </c>
      <c r="I6284" s="53">
        <v>114</v>
      </c>
      <c r="J6284" s="53">
        <v>107</v>
      </c>
      <c r="K6284" s="52">
        <v>984</v>
      </c>
      <c r="L6284" s="52">
        <v>28.29200000000003</v>
      </c>
      <c r="M6284" s="55">
        <v>2</v>
      </c>
      <c r="N6284" s="61" t="s">
        <v>17</v>
      </c>
      <c r="P6284" s="66"/>
      <c r="Q6284" s="53"/>
      <c r="R6284" s="53"/>
      <c r="S6284" s="53"/>
      <c r="T6284" s="53"/>
      <c r="U6284" s="53"/>
      <c r="V6284" s="53"/>
      <c r="W6284" s="53"/>
    </row>
    <row r="6285" spans="2:23" s="52" customFormat="1" ht="13" x14ac:dyDescent="0.3">
      <c r="B6285" s="53" t="s">
        <v>2848</v>
      </c>
      <c r="C6285" s="53" t="s">
        <v>206</v>
      </c>
      <c r="D6285" s="53" t="s">
        <v>4490</v>
      </c>
      <c r="E6285" s="53">
        <v>41.506869999999999</v>
      </c>
      <c r="F6285" s="53">
        <v>-2.7183299999999999</v>
      </c>
      <c r="G6285" s="54">
        <v>945.23860000000002</v>
      </c>
      <c r="H6285" s="53">
        <v>23</v>
      </c>
      <c r="I6285" s="53">
        <v>7</v>
      </c>
      <c r="J6285" s="53">
        <v>16</v>
      </c>
      <c r="K6285" s="52">
        <v>984</v>
      </c>
      <c r="L6285" s="52">
        <v>-38.761399999999981</v>
      </c>
      <c r="M6285" s="55">
        <v>2</v>
      </c>
      <c r="N6285" s="61" t="s">
        <v>17</v>
      </c>
      <c r="P6285" s="66"/>
      <c r="Q6285" s="53"/>
      <c r="R6285" s="53"/>
      <c r="S6285" s="53"/>
      <c r="T6285" s="53"/>
      <c r="U6285" s="53"/>
      <c r="V6285" s="53"/>
      <c r="W6285" s="53"/>
    </row>
    <row r="6286" spans="2:23" s="52" customFormat="1" ht="13" x14ac:dyDescent="0.3">
      <c r="B6286" s="53" t="s">
        <v>2848</v>
      </c>
      <c r="C6286" s="53" t="s">
        <v>206</v>
      </c>
      <c r="D6286" s="53" t="s">
        <v>4491</v>
      </c>
      <c r="E6286" s="53">
        <v>41.929310000000001</v>
      </c>
      <c r="F6286" s="53">
        <v>-2.1696219999999999</v>
      </c>
      <c r="G6286" s="54">
        <v>1118.104</v>
      </c>
      <c r="H6286" s="53">
        <v>37</v>
      </c>
      <c r="I6286" s="53">
        <v>23</v>
      </c>
      <c r="J6286" s="53">
        <v>14</v>
      </c>
      <c r="K6286" s="52">
        <v>984</v>
      </c>
      <c r="L6286" s="52">
        <v>134.10400000000004</v>
      </c>
      <c r="M6286" s="55">
        <v>2</v>
      </c>
      <c r="N6286" s="61" t="s">
        <v>17</v>
      </c>
      <c r="P6286" s="66"/>
      <c r="Q6286" s="53"/>
      <c r="R6286" s="53"/>
      <c r="S6286" s="53"/>
      <c r="T6286" s="53"/>
      <c r="U6286" s="53"/>
      <c r="V6286" s="53"/>
      <c r="W6286" s="53"/>
    </row>
    <row r="6287" spans="2:23" s="52" customFormat="1" ht="13" x14ac:dyDescent="0.3">
      <c r="B6287" s="53" t="s">
        <v>2848</v>
      </c>
      <c r="C6287" s="53" t="s">
        <v>206</v>
      </c>
      <c r="D6287" s="53" t="s">
        <v>4492</v>
      </c>
      <c r="E6287" s="53">
        <v>41.814610000000002</v>
      </c>
      <c r="F6287" s="53">
        <v>-2.6401140000000001</v>
      </c>
      <c r="G6287" s="54">
        <v>1088.646</v>
      </c>
      <c r="H6287" s="53">
        <v>367</v>
      </c>
      <c r="I6287" s="53">
        <v>200</v>
      </c>
      <c r="J6287" s="53">
        <v>167</v>
      </c>
      <c r="K6287" s="52">
        <v>984</v>
      </c>
      <c r="L6287" s="52">
        <v>104.64599999999996</v>
      </c>
      <c r="M6287" s="55">
        <v>2</v>
      </c>
      <c r="N6287" s="61" t="s">
        <v>17</v>
      </c>
      <c r="P6287" s="66"/>
      <c r="Q6287" s="53"/>
      <c r="R6287" s="53"/>
      <c r="S6287" s="53"/>
      <c r="T6287" s="53"/>
      <c r="U6287" s="53"/>
      <c r="V6287" s="53"/>
      <c r="W6287" s="53"/>
    </row>
    <row r="6288" spans="2:23" s="52" customFormat="1" ht="13" x14ac:dyDescent="0.3">
      <c r="B6288" s="53" t="s">
        <v>2848</v>
      </c>
      <c r="C6288" s="53" t="s">
        <v>206</v>
      </c>
      <c r="D6288" s="53" t="s">
        <v>4493</v>
      </c>
      <c r="E6288" s="53">
        <v>41.935049999999997</v>
      </c>
      <c r="F6288" s="53">
        <v>-2.055447</v>
      </c>
      <c r="G6288" s="54">
        <v>744.54549999999995</v>
      </c>
      <c r="H6288" s="53">
        <v>45</v>
      </c>
      <c r="I6288" s="53">
        <v>28</v>
      </c>
      <c r="J6288" s="53">
        <v>17</v>
      </c>
      <c r="K6288" s="52">
        <v>984</v>
      </c>
      <c r="L6288" s="52">
        <v>-239.45450000000005</v>
      </c>
      <c r="M6288" s="55">
        <v>2</v>
      </c>
      <c r="N6288" s="61" t="s">
        <v>17</v>
      </c>
      <c r="P6288" s="66"/>
      <c r="Q6288" s="53"/>
      <c r="R6288" s="53"/>
      <c r="S6288" s="53"/>
      <c r="T6288" s="53"/>
      <c r="U6288" s="53"/>
      <c r="V6288" s="53"/>
      <c r="W6288" s="53"/>
    </row>
    <row r="6289" spans="2:23" s="52" customFormat="1" ht="13" x14ac:dyDescent="0.3">
      <c r="B6289" s="53" t="s">
        <v>2848</v>
      </c>
      <c r="C6289" s="53" t="s">
        <v>206</v>
      </c>
      <c r="D6289" s="53" t="s">
        <v>4494</v>
      </c>
      <c r="E6289" s="53">
        <v>41.407249999999998</v>
      </c>
      <c r="F6289" s="53">
        <v>-1.9998100000000001</v>
      </c>
      <c r="G6289" s="54">
        <v>823.42089999999996</v>
      </c>
      <c r="H6289" s="53">
        <v>74</v>
      </c>
      <c r="I6289" s="53">
        <v>41</v>
      </c>
      <c r="J6289" s="53">
        <v>33</v>
      </c>
      <c r="K6289" s="52">
        <v>984</v>
      </c>
      <c r="L6289" s="52">
        <v>-160.57910000000004</v>
      </c>
      <c r="M6289" s="55">
        <v>2</v>
      </c>
      <c r="N6289" s="61" t="s">
        <v>17</v>
      </c>
      <c r="P6289" s="66"/>
      <c r="Q6289" s="53"/>
      <c r="R6289" s="53"/>
      <c r="S6289" s="53"/>
      <c r="T6289" s="53"/>
      <c r="U6289" s="53"/>
      <c r="V6289" s="53"/>
      <c r="W6289" s="53"/>
    </row>
    <row r="6290" spans="2:23" s="52" customFormat="1" ht="13" x14ac:dyDescent="0.3">
      <c r="B6290" s="53" t="s">
        <v>2848</v>
      </c>
      <c r="C6290" s="53" t="s">
        <v>206</v>
      </c>
      <c r="D6290" s="53" t="s">
        <v>4495</v>
      </c>
      <c r="E6290" s="53">
        <v>41.618859999999998</v>
      </c>
      <c r="F6290" s="53">
        <v>-1.9658910000000001</v>
      </c>
      <c r="G6290" s="54">
        <v>1037.3219999999999</v>
      </c>
      <c r="H6290" s="53">
        <v>102</v>
      </c>
      <c r="I6290" s="53">
        <v>52</v>
      </c>
      <c r="J6290" s="53">
        <v>50</v>
      </c>
      <c r="K6290" s="52">
        <v>984</v>
      </c>
      <c r="L6290" s="52">
        <v>53.321999999999889</v>
      </c>
      <c r="M6290" s="55">
        <v>2</v>
      </c>
      <c r="N6290" s="61" t="s">
        <v>17</v>
      </c>
      <c r="P6290" s="66"/>
      <c r="Q6290" s="53"/>
      <c r="R6290" s="53"/>
      <c r="S6290" s="53"/>
      <c r="T6290" s="53"/>
      <c r="U6290" s="53"/>
      <c r="V6290" s="53"/>
      <c r="W6290" s="53"/>
    </row>
    <row r="6291" spans="2:23" s="52" customFormat="1" ht="13" x14ac:dyDescent="0.3">
      <c r="B6291" s="53" t="s">
        <v>2848</v>
      </c>
      <c r="C6291" s="53" t="s">
        <v>206</v>
      </c>
      <c r="D6291" s="53" t="s">
        <v>4496</v>
      </c>
      <c r="E6291" s="53">
        <v>41.86694</v>
      </c>
      <c r="F6291" s="53">
        <v>-2.3259539999999999</v>
      </c>
      <c r="G6291" s="54">
        <v>1068.6469999999999</v>
      </c>
      <c r="H6291" s="53">
        <v>29</v>
      </c>
      <c r="I6291" s="53">
        <v>16</v>
      </c>
      <c r="J6291" s="53">
        <v>13</v>
      </c>
      <c r="K6291" s="52">
        <v>984</v>
      </c>
      <c r="L6291" s="52">
        <v>84.646999999999935</v>
      </c>
      <c r="M6291" s="55">
        <v>2</v>
      </c>
      <c r="N6291" s="61" t="s">
        <v>17</v>
      </c>
      <c r="P6291" s="66"/>
      <c r="Q6291" s="53"/>
      <c r="R6291" s="53"/>
      <c r="S6291" s="53"/>
      <c r="T6291" s="53"/>
      <c r="U6291" s="53"/>
      <c r="V6291" s="53"/>
      <c r="W6291" s="53"/>
    </row>
    <row r="6292" spans="2:23" s="52" customFormat="1" ht="13" x14ac:dyDescent="0.3">
      <c r="B6292" s="53" t="s">
        <v>2848</v>
      </c>
      <c r="C6292" s="53" t="s">
        <v>206</v>
      </c>
      <c r="D6292" s="53" t="s">
        <v>4497</v>
      </c>
      <c r="E6292" s="53">
        <v>41.434809999999999</v>
      </c>
      <c r="F6292" s="53">
        <v>-2.4755919999999998</v>
      </c>
      <c r="G6292" s="54">
        <v>964.27909999999997</v>
      </c>
      <c r="H6292" s="53">
        <v>115</v>
      </c>
      <c r="I6292" s="53">
        <v>65</v>
      </c>
      <c r="J6292" s="53">
        <v>50</v>
      </c>
      <c r="K6292" s="52">
        <v>984</v>
      </c>
      <c r="L6292" s="52">
        <v>-19.720900000000029</v>
      </c>
      <c r="M6292" s="55">
        <v>2</v>
      </c>
      <c r="N6292" s="61" t="s">
        <v>17</v>
      </c>
      <c r="P6292" s="66"/>
      <c r="Q6292" s="53"/>
      <c r="R6292" s="53"/>
      <c r="S6292" s="53"/>
      <c r="T6292" s="53"/>
      <c r="U6292" s="53"/>
      <c r="V6292" s="53"/>
      <c r="W6292" s="53"/>
    </row>
    <row r="6293" spans="2:23" s="52" customFormat="1" ht="13" x14ac:dyDescent="0.3">
      <c r="B6293" s="53" t="s">
        <v>2848</v>
      </c>
      <c r="C6293" s="53" t="s">
        <v>206</v>
      </c>
      <c r="D6293" s="53" t="s">
        <v>4498</v>
      </c>
      <c r="E6293" s="53">
        <v>41.935839999999999</v>
      </c>
      <c r="F6293" s="53">
        <v>-2.8849749999999998</v>
      </c>
      <c r="G6293" s="54">
        <v>1200.42</v>
      </c>
      <c r="H6293" s="53">
        <v>1919</v>
      </c>
      <c r="I6293" s="53">
        <v>999</v>
      </c>
      <c r="J6293" s="53">
        <v>920</v>
      </c>
      <c r="K6293" s="52">
        <v>984</v>
      </c>
      <c r="L6293" s="52">
        <v>216.42000000000007</v>
      </c>
      <c r="M6293" s="55">
        <v>4</v>
      </c>
      <c r="N6293" s="61" t="s">
        <v>17</v>
      </c>
      <c r="P6293" s="66"/>
      <c r="Q6293" s="53"/>
      <c r="R6293" s="53"/>
      <c r="S6293" s="53"/>
      <c r="T6293" s="53"/>
      <c r="U6293" s="53"/>
      <c r="V6293" s="53"/>
      <c r="W6293" s="53"/>
    </row>
    <row r="6294" spans="2:23" s="52" customFormat="1" ht="13" x14ac:dyDescent="0.3">
      <c r="B6294" s="53" t="s">
        <v>2848</v>
      </c>
      <c r="C6294" s="53" t="s">
        <v>206</v>
      </c>
      <c r="D6294" s="53" t="s">
        <v>4499</v>
      </c>
      <c r="E6294" s="53">
        <v>41.748829999999998</v>
      </c>
      <c r="F6294" s="53">
        <v>-2.938876</v>
      </c>
      <c r="G6294" s="54">
        <v>1091.318</v>
      </c>
      <c r="H6294" s="53">
        <v>57</v>
      </c>
      <c r="I6294" s="53">
        <v>29</v>
      </c>
      <c r="J6294" s="53">
        <v>28</v>
      </c>
      <c r="K6294" s="52">
        <v>984</v>
      </c>
      <c r="L6294" s="52">
        <v>107.31799999999998</v>
      </c>
      <c r="M6294" s="55">
        <v>2</v>
      </c>
      <c r="N6294" s="61" t="s">
        <v>17</v>
      </c>
      <c r="P6294" s="66"/>
      <c r="Q6294" s="53"/>
      <c r="R6294" s="53"/>
      <c r="S6294" s="53"/>
      <c r="T6294" s="53"/>
      <c r="U6294" s="53"/>
      <c r="V6294" s="53"/>
      <c r="W6294" s="53"/>
    </row>
    <row r="6295" spans="2:23" s="52" customFormat="1" ht="13" x14ac:dyDescent="0.3">
      <c r="B6295" s="53" t="s">
        <v>2848</v>
      </c>
      <c r="C6295" s="53" t="s">
        <v>206</v>
      </c>
      <c r="D6295" s="53" t="s">
        <v>4500</v>
      </c>
      <c r="E6295" s="53">
        <v>41.602530000000002</v>
      </c>
      <c r="F6295" s="53">
        <v>-2.420941</v>
      </c>
      <c r="G6295" s="54">
        <v>992.69399999999996</v>
      </c>
      <c r="H6295" s="53">
        <v>212</v>
      </c>
      <c r="I6295" s="53">
        <v>115</v>
      </c>
      <c r="J6295" s="53">
        <v>97</v>
      </c>
      <c r="K6295" s="52">
        <v>984</v>
      </c>
      <c r="L6295" s="52">
        <v>8.69399999999996</v>
      </c>
      <c r="M6295" s="55">
        <v>2</v>
      </c>
      <c r="N6295" s="61" t="s">
        <v>17</v>
      </c>
      <c r="P6295" s="66"/>
      <c r="Q6295" s="53"/>
      <c r="R6295" s="53"/>
      <c r="S6295" s="53"/>
      <c r="T6295" s="53"/>
      <c r="U6295" s="53"/>
      <c r="V6295" s="53"/>
      <c r="W6295" s="53"/>
    </row>
    <row r="6296" spans="2:23" s="52" customFormat="1" ht="13" x14ac:dyDescent="0.3">
      <c r="B6296" s="53" t="s">
        <v>2848</v>
      </c>
      <c r="C6296" s="53" t="s">
        <v>206</v>
      </c>
      <c r="D6296" s="53" t="s">
        <v>4501</v>
      </c>
      <c r="E6296" s="53">
        <v>41.763559999999998</v>
      </c>
      <c r="F6296" s="53">
        <v>-1.8875500000000001</v>
      </c>
      <c r="G6296" s="54">
        <v>1297.624</v>
      </c>
      <c r="H6296" s="53">
        <v>88</v>
      </c>
      <c r="I6296" s="53">
        <v>49</v>
      </c>
      <c r="J6296" s="53">
        <v>39</v>
      </c>
      <c r="K6296" s="52">
        <v>984</v>
      </c>
      <c r="L6296" s="52">
        <v>313.62400000000002</v>
      </c>
      <c r="M6296" s="55">
        <v>4</v>
      </c>
      <c r="N6296" s="61" t="s">
        <v>17</v>
      </c>
      <c r="P6296" s="66"/>
      <c r="Q6296" s="53"/>
      <c r="R6296" s="53"/>
      <c r="S6296" s="53"/>
      <c r="T6296" s="53"/>
      <c r="U6296" s="53"/>
      <c r="V6296" s="53"/>
      <c r="W6296" s="53"/>
    </row>
    <row r="6297" spans="2:23" s="52" customFormat="1" ht="13" x14ac:dyDescent="0.3">
      <c r="B6297" s="53" t="s">
        <v>2848</v>
      </c>
      <c r="C6297" s="53" t="s">
        <v>206</v>
      </c>
      <c r="D6297" s="53" t="s">
        <v>4502</v>
      </c>
      <c r="E6297" s="53">
        <v>41.902239999999999</v>
      </c>
      <c r="F6297" s="53">
        <v>-1.945479</v>
      </c>
      <c r="G6297" s="54">
        <v>936.56</v>
      </c>
      <c r="H6297" s="53">
        <v>100</v>
      </c>
      <c r="I6297" s="53">
        <v>54</v>
      </c>
      <c r="J6297" s="53">
        <v>46</v>
      </c>
      <c r="K6297" s="52">
        <v>984</v>
      </c>
      <c r="L6297" s="52">
        <v>-47.440000000000055</v>
      </c>
      <c r="M6297" s="55">
        <v>2</v>
      </c>
      <c r="N6297" s="61" t="s">
        <v>17</v>
      </c>
      <c r="P6297" s="66"/>
      <c r="Q6297" s="53"/>
      <c r="R6297" s="53"/>
      <c r="S6297" s="53"/>
      <c r="T6297" s="53"/>
      <c r="U6297" s="53"/>
      <c r="V6297" s="53"/>
      <c r="W6297" s="53"/>
    </row>
    <row r="6298" spans="2:23" s="52" customFormat="1" ht="13" x14ac:dyDescent="0.3">
      <c r="B6298" s="53" t="s">
        <v>2848</v>
      </c>
      <c r="C6298" s="53" t="s">
        <v>206</v>
      </c>
      <c r="D6298" s="53" t="s">
        <v>4503</v>
      </c>
      <c r="E6298" s="53">
        <v>41.463520000000003</v>
      </c>
      <c r="F6298" s="53">
        <v>-2.022246</v>
      </c>
      <c r="G6298" s="54">
        <v>883.15170000000001</v>
      </c>
      <c r="H6298" s="53">
        <v>280</v>
      </c>
      <c r="I6298" s="53">
        <v>142</v>
      </c>
      <c r="J6298" s="53">
        <v>138</v>
      </c>
      <c r="K6298" s="52">
        <v>984</v>
      </c>
      <c r="L6298" s="52">
        <v>-100.84829999999999</v>
      </c>
      <c r="M6298" s="55">
        <v>2</v>
      </c>
      <c r="N6298" s="61" t="s">
        <v>17</v>
      </c>
      <c r="P6298" s="66"/>
      <c r="Q6298" s="53"/>
      <c r="R6298" s="53"/>
      <c r="S6298" s="53"/>
      <c r="T6298" s="53"/>
      <c r="U6298" s="53"/>
      <c r="V6298" s="53"/>
      <c r="W6298" s="53"/>
    </row>
    <row r="6299" spans="2:23" s="52" customFormat="1" ht="13" x14ac:dyDescent="0.3">
      <c r="B6299" s="53" t="s">
        <v>2848</v>
      </c>
      <c r="C6299" s="53" t="s">
        <v>206</v>
      </c>
      <c r="D6299" s="53" t="s">
        <v>4504</v>
      </c>
      <c r="E6299" s="53">
        <v>41.954279999999997</v>
      </c>
      <c r="F6299" s="53">
        <v>-2.9320889999999999</v>
      </c>
      <c r="G6299" s="54">
        <v>1192.4760000000001</v>
      </c>
      <c r="H6299" s="53">
        <v>1313</v>
      </c>
      <c r="I6299" s="53">
        <v>670</v>
      </c>
      <c r="J6299" s="53">
        <v>643</v>
      </c>
      <c r="K6299" s="52">
        <v>984</v>
      </c>
      <c r="L6299" s="52">
        <v>208.47600000000011</v>
      </c>
      <c r="M6299" s="55">
        <v>4</v>
      </c>
      <c r="N6299" s="61" t="s">
        <v>17</v>
      </c>
      <c r="P6299" s="66"/>
      <c r="Q6299" s="53"/>
      <c r="R6299" s="53"/>
      <c r="S6299" s="53"/>
      <c r="T6299" s="53"/>
      <c r="U6299" s="53"/>
      <c r="V6299" s="53"/>
      <c r="W6299" s="53"/>
    </row>
    <row r="6300" spans="2:23" s="52" customFormat="1" ht="13" x14ac:dyDescent="0.3">
      <c r="B6300" s="53" t="s">
        <v>2848</v>
      </c>
      <c r="C6300" s="53" t="s">
        <v>206</v>
      </c>
      <c r="D6300" s="53" t="s">
        <v>4505</v>
      </c>
      <c r="E6300" s="53">
        <v>41.486919999999998</v>
      </c>
      <c r="F6300" s="53">
        <v>-2.3712059999999999</v>
      </c>
      <c r="G6300" s="54">
        <v>1086.4380000000001</v>
      </c>
      <c r="H6300" s="53">
        <v>36</v>
      </c>
      <c r="I6300" s="53">
        <v>21</v>
      </c>
      <c r="J6300" s="53">
        <v>15</v>
      </c>
      <c r="K6300" s="52">
        <v>984</v>
      </c>
      <c r="L6300" s="52">
        <v>102.4380000000001</v>
      </c>
      <c r="M6300" s="55">
        <v>2</v>
      </c>
      <c r="N6300" s="61" t="s">
        <v>17</v>
      </c>
      <c r="P6300" s="66"/>
      <c r="Q6300" s="53"/>
      <c r="R6300" s="53"/>
      <c r="S6300" s="53"/>
      <c r="T6300" s="53"/>
      <c r="U6300" s="53"/>
      <c r="V6300" s="53"/>
      <c r="W6300" s="53"/>
    </row>
    <row r="6301" spans="2:23" s="52" customFormat="1" ht="13" x14ac:dyDescent="0.3">
      <c r="B6301" s="53" t="s">
        <v>2848</v>
      </c>
      <c r="C6301" s="53" t="s">
        <v>206</v>
      </c>
      <c r="D6301" s="53" t="s">
        <v>4506</v>
      </c>
      <c r="E6301" s="53">
        <v>41.802759999999999</v>
      </c>
      <c r="F6301" s="53">
        <v>-3.2220900000000001</v>
      </c>
      <c r="G6301" s="54">
        <v>1032.547</v>
      </c>
      <c r="H6301" s="53">
        <v>196</v>
      </c>
      <c r="I6301" s="53">
        <v>119</v>
      </c>
      <c r="J6301" s="53">
        <v>77</v>
      </c>
      <c r="K6301" s="52">
        <v>984</v>
      </c>
      <c r="L6301" s="52">
        <v>48.547000000000025</v>
      </c>
      <c r="M6301" s="55">
        <v>2</v>
      </c>
      <c r="N6301" s="61" t="s">
        <v>17</v>
      </c>
      <c r="P6301" s="66"/>
      <c r="Q6301" s="53"/>
      <c r="R6301" s="53"/>
      <c r="S6301" s="53"/>
      <c r="T6301" s="53"/>
      <c r="U6301" s="53"/>
      <c r="V6301" s="53"/>
      <c r="W6301" s="53"/>
    </row>
    <row r="6302" spans="2:23" s="52" customFormat="1" ht="13" x14ac:dyDescent="0.3">
      <c r="B6302" s="53" t="s">
        <v>2848</v>
      </c>
      <c r="C6302" s="53" t="s">
        <v>206</v>
      </c>
      <c r="D6302" s="53" t="s">
        <v>4507</v>
      </c>
      <c r="E6302" s="53">
        <v>41.830939999999998</v>
      </c>
      <c r="F6302" s="53">
        <v>-3.2596289999999999</v>
      </c>
      <c r="G6302" s="54">
        <v>1032.6130000000001</v>
      </c>
      <c r="H6302" s="53">
        <v>200</v>
      </c>
      <c r="I6302" s="53">
        <v>105</v>
      </c>
      <c r="J6302" s="53">
        <v>95</v>
      </c>
      <c r="K6302" s="52">
        <v>984</v>
      </c>
      <c r="L6302" s="52">
        <v>48.613000000000056</v>
      </c>
      <c r="M6302" s="55">
        <v>2</v>
      </c>
      <c r="N6302" s="61" t="s">
        <v>17</v>
      </c>
      <c r="P6302" s="66"/>
      <c r="Q6302" s="53"/>
      <c r="R6302" s="53"/>
      <c r="S6302" s="53"/>
      <c r="T6302" s="53"/>
      <c r="U6302" s="53"/>
      <c r="V6302" s="53"/>
      <c r="W6302" s="53"/>
    </row>
    <row r="6303" spans="2:23" s="52" customFormat="1" ht="13" x14ac:dyDescent="0.3">
      <c r="B6303" s="53" t="s">
        <v>2848</v>
      </c>
      <c r="C6303" s="53" t="s">
        <v>206</v>
      </c>
      <c r="D6303" s="53" t="s">
        <v>4508</v>
      </c>
      <c r="E6303" s="53">
        <v>41.926650000000002</v>
      </c>
      <c r="F6303" s="53">
        <v>-2.3336169999999998</v>
      </c>
      <c r="G6303" s="54">
        <v>1254.5050000000001</v>
      </c>
      <c r="H6303" s="53">
        <v>10</v>
      </c>
      <c r="I6303" s="53">
        <v>6</v>
      </c>
      <c r="J6303" s="53">
        <v>4</v>
      </c>
      <c r="K6303" s="52">
        <v>984</v>
      </c>
      <c r="L6303" s="52">
        <v>270.50500000000011</v>
      </c>
      <c r="M6303" s="55">
        <v>4</v>
      </c>
      <c r="N6303" s="61" t="s">
        <v>17</v>
      </c>
      <c r="P6303" s="66"/>
      <c r="Q6303" s="53"/>
      <c r="R6303" s="53"/>
      <c r="S6303" s="53"/>
      <c r="T6303" s="53"/>
      <c r="U6303" s="53"/>
      <c r="V6303" s="53"/>
      <c r="W6303" s="53"/>
    </row>
    <row r="6304" spans="2:23" s="52" customFormat="1" ht="13" x14ac:dyDescent="0.3">
      <c r="B6304" s="53" t="s">
        <v>2848</v>
      </c>
      <c r="C6304" s="53" t="s">
        <v>206</v>
      </c>
      <c r="D6304" s="53" t="s">
        <v>4509</v>
      </c>
      <c r="E6304" s="53">
        <v>41.425919999999998</v>
      </c>
      <c r="F6304" s="53">
        <v>-2.5156679999999998</v>
      </c>
      <c r="G6304" s="54">
        <v>984.33140000000003</v>
      </c>
      <c r="H6304" s="53">
        <v>29</v>
      </c>
      <c r="I6304" s="53">
        <v>15</v>
      </c>
      <c r="J6304" s="53">
        <v>14</v>
      </c>
      <c r="K6304" s="52">
        <v>984</v>
      </c>
      <c r="L6304" s="52">
        <v>0.33140000000003056</v>
      </c>
      <c r="M6304" s="55">
        <v>2</v>
      </c>
      <c r="N6304" s="61" t="s">
        <v>17</v>
      </c>
      <c r="P6304" s="66"/>
      <c r="Q6304" s="53"/>
      <c r="R6304" s="53"/>
      <c r="S6304" s="53"/>
      <c r="T6304" s="53"/>
      <c r="U6304" s="53"/>
      <c r="V6304" s="53"/>
      <c r="W6304" s="53"/>
    </row>
    <row r="6305" spans="2:23" s="52" customFormat="1" ht="13" x14ac:dyDescent="0.3">
      <c r="B6305" s="53" t="s">
        <v>2848</v>
      </c>
      <c r="C6305" s="53" t="s">
        <v>206</v>
      </c>
      <c r="D6305" s="53" t="s">
        <v>4510</v>
      </c>
      <c r="E6305" s="53">
        <v>41.452570000000001</v>
      </c>
      <c r="F6305" s="53">
        <v>-3.091199</v>
      </c>
      <c r="G6305" s="54">
        <v>954.05229999999995</v>
      </c>
      <c r="H6305" s="53">
        <v>29</v>
      </c>
      <c r="I6305" s="53">
        <v>15</v>
      </c>
      <c r="J6305" s="53">
        <v>14</v>
      </c>
      <c r="K6305" s="52">
        <v>984</v>
      </c>
      <c r="L6305" s="52">
        <v>-29.947700000000054</v>
      </c>
      <c r="M6305" s="55">
        <v>2</v>
      </c>
      <c r="N6305" s="61" t="s">
        <v>17</v>
      </c>
      <c r="P6305" s="66"/>
      <c r="Q6305" s="53"/>
      <c r="R6305" s="53"/>
      <c r="S6305" s="53"/>
      <c r="T6305" s="53"/>
      <c r="U6305" s="53"/>
      <c r="V6305" s="53"/>
      <c r="W6305" s="53"/>
    </row>
    <row r="6306" spans="2:23" s="52" customFormat="1" ht="13" x14ac:dyDescent="0.3">
      <c r="B6306" s="53" t="s">
        <v>2848</v>
      </c>
      <c r="C6306" s="53" t="s">
        <v>206</v>
      </c>
      <c r="D6306" s="53" t="s">
        <v>4511</v>
      </c>
      <c r="E6306" s="53">
        <v>41.714689999999997</v>
      </c>
      <c r="F6306" s="53">
        <v>-3.1829510000000001</v>
      </c>
      <c r="G6306" s="54">
        <v>986.2681</v>
      </c>
      <c r="H6306" s="53">
        <v>247</v>
      </c>
      <c r="I6306" s="53">
        <v>136</v>
      </c>
      <c r="J6306" s="53">
        <v>111</v>
      </c>
      <c r="K6306" s="52">
        <v>984</v>
      </c>
      <c r="L6306" s="52">
        <v>2.268100000000004</v>
      </c>
      <c r="M6306" s="55">
        <v>2</v>
      </c>
      <c r="N6306" s="61" t="s">
        <v>17</v>
      </c>
      <c r="P6306" s="66"/>
      <c r="Q6306" s="53"/>
      <c r="R6306" s="53"/>
      <c r="S6306" s="53"/>
      <c r="T6306" s="53"/>
      <c r="U6306" s="53"/>
      <c r="V6306" s="53"/>
      <c r="W6306" s="53"/>
    </row>
    <row r="6307" spans="2:23" s="52" customFormat="1" ht="13" x14ac:dyDescent="0.3">
      <c r="B6307" s="53" t="s">
        <v>2848</v>
      </c>
      <c r="C6307" s="53" t="s">
        <v>206</v>
      </c>
      <c r="D6307" s="53" t="s">
        <v>4512</v>
      </c>
      <c r="E6307" s="53">
        <v>41.505510000000001</v>
      </c>
      <c r="F6307" s="53">
        <v>-3.3280880000000002</v>
      </c>
      <c r="G6307" s="54">
        <v>1016.823</v>
      </c>
      <c r="H6307" s="53">
        <v>48</v>
      </c>
      <c r="I6307" s="53">
        <v>28</v>
      </c>
      <c r="J6307" s="53">
        <v>20</v>
      </c>
      <c r="K6307" s="52">
        <v>984</v>
      </c>
      <c r="L6307" s="52">
        <v>32.822999999999979</v>
      </c>
      <c r="M6307" s="55">
        <v>2</v>
      </c>
      <c r="N6307" s="61" t="s">
        <v>17</v>
      </c>
      <c r="P6307" s="66"/>
      <c r="Q6307" s="53"/>
      <c r="R6307" s="53"/>
      <c r="S6307" s="53"/>
      <c r="T6307" s="53"/>
      <c r="U6307" s="53"/>
      <c r="V6307" s="53"/>
      <c r="W6307" s="53"/>
    </row>
    <row r="6308" spans="2:23" s="52" customFormat="1" ht="13" x14ac:dyDescent="0.3">
      <c r="B6308" s="53" t="s">
        <v>2848</v>
      </c>
      <c r="C6308" s="53" t="s">
        <v>206</v>
      </c>
      <c r="D6308" s="53" t="s">
        <v>4513</v>
      </c>
      <c r="E6308" s="53">
        <v>41.848770000000002</v>
      </c>
      <c r="F6308" s="53">
        <v>-2.4281079999999999</v>
      </c>
      <c r="G6308" s="54">
        <v>1030.3779999999999</v>
      </c>
      <c r="H6308" s="53">
        <v>56</v>
      </c>
      <c r="I6308" s="53">
        <v>28</v>
      </c>
      <c r="J6308" s="53">
        <v>28</v>
      </c>
      <c r="K6308" s="52">
        <v>984</v>
      </c>
      <c r="L6308" s="52">
        <v>46.377999999999929</v>
      </c>
      <c r="M6308" s="55">
        <v>2</v>
      </c>
      <c r="N6308" s="61" t="s">
        <v>17</v>
      </c>
      <c r="P6308" s="66"/>
      <c r="Q6308" s="53"/>
      <c r="R6308" s="53"/>
      <c r="S6308" s="53"/>
      <c r="T6308" s="53"/>
      <c r="U6308" s="53"/>
      <c r="V6308" s="53"/>
      <c r="W6308" s="53"/>
    </row>
    <row r="6309" spans="2:23" s="52" customFormat="1" ht="13" x14ac:dyDescent="0.3">
      <c r="B6309" s="53" t="s">
        <v>2848</v>
      </c>
      <c r="C6309" s="53" t="s">
        <v>206</v>
      </c>
      <c r="D6309" s="53" t="s">
        <v>4514</v>
      </c>
      <c r="E6309" s="53">
        <v>41.420369999999998</v>
      </c>
      <c r="F6309" s="53">
        <v>-2.186185</v>
      </c>
      <c r="G6309" s="54">
        <v>866.83699999999999</v>
      </c>
      <c r="H6309" s="53">
        <v>87</v>
      </c>
      <c r="I6309" s="53">
        <v>54</v>
      </c>
      <c r="J6309" s="53">
        <v>33</v>
      </c>
      <c r="K6309" s="52">
        <v>984</v>
      </c>
      <c r="L6309" s="52">
        <v>-117.16300000000001</v>
      </c>
      <c r="M6309" s="55">
        <v>2</v>
      </c>
      <c r="N6309" s="61" t="s">
        <v>17</v>
      </c>
      <c r="P6309" s="66"/>
      <c r="Q6309" s="53"/>
      <c r="R6309" s="53"/>
      <c r="S6309" s="53"/>
      <c r="T6309" s="53"/>
      <c r="U6309" s="53"/>
      <c r="V6309" s="53"/>
      <c r="W6309" s="53"/>
    </row>
    <row r="6310" spans="2:23" s="52" customFormat="1" ht="13" x14ac:dyDescent="0.3">
      <c r="B6310" s="53" t="s">
        <v>2848</v>
      </c>
      <c r="C6310" s="53" t="s">
        <v>206</v>
      </c>
      <c r="D6310" s="53" t="s">
        <v>4515</v>
      </c>
      <c r="E6310" s="53">
        <v>41.864759999999997</v>
      </c>
      <c r="F6310" s="53">
        <v>-2.4155060000000002</v>
      </c>
      <c r="G6310" s="54">
        <v>1072.903</v>
      </c>
      <c r="H6310" s="53">
        <v>60</v>
      </c>
      <c r="I6310" s="53">
        <v>31</v>
      </c>
      <c r="J6310" s="53">
        <v>29</v>
      </c>
      <c r="K6310" s="52">
        <v>984</v>
      </c>
      <c r="L6310" s="52">
        <v>88.90300000000002</v>
      </c>
      <c r="M6310" s="55">
        <v>2</v>
      </c>
      <c r="N6310" s="61" t="s">
        <v>17</v>
      </c>
      <c r="P6310" s="66"/>
      <c r="Q6310" s="53"/>
      <c r="R6310" s="53"/>
      <c r="S6310" s="53"/>
      <c r="T6310" s="53"/>
      <c r="U6310" s="53"/>
      <c r="V6310" s="53"/>
      <c r="W6310" s="53"/>
    </row>
    <row r="6311" spans="2:23" s="52" customFormat="1" ht="13" x14ac:dyDescent="0.3">
      <c r="B6311" s="53" t="s">
        <v>2848</v>
      </c>
      <c r="C6311" s="53" t="s">
        <v>206</v>
      </c>
      <c r="D6311" s="53" t="s">
        <v>4516</v>
      </c>
      <c r="E6311" s="53">
        <v>41.567480000000003</v>
      </c>
      <c r="F6311" s="53">
        <v>-2.7630919999999999</v>
      </c>
      <c r="G6311" s="54">
        <v>938.77560000000005</v>
      </c>
      <c r="H6311" s="53">
        <v>113</v>
      </c>
      <c r="I6311" s="53">
        <v>66</v>
      </c>
      <c r="J6311" s="53">
        <v>47</v>
      </c>
      <c r="K6311" s="52">
        <v>984</v>
      </c>
      <c r="L6311" s="52">
        <v>-45.224399999999946</v>
      </c>
      <c r="M6311" s="55">
        <v>2</v>
      </c>
      <c r="N6311" s="61" t="s">
        <v>17</v>
      </c>
      <c r="P6311" s="66"/>
      <c r="Q6311" s="53"/>
      <c r="R6311" s="53"/>
      <c r="S6311" s="53"/>
      <c r="T6311" s="53"/>
      <c r="U6311" s="53"/>
      <c r="V6311" s="53"/>
      <c r="W6311" s="53"/>
    </row>
    <row r="6312" spans="2:23" s="52" customFormat="1" ht="13" x14ac:dyDescent="0.3">
      <c r="B6312" s="53" t="s">
        <v>2848</v>
      </c>
      <c r="C6312" s="53" t="s">
        <v>206</v>
      </c>
      <c r="D6312" s="53" t="s">
        <v>4517</v>
      </c>
      <c r="E6312" s="53">
        <v>41.935040000000001</v>
      </c>
      <c r="F6312" s="53">
        <v>-2.1802290000000002</v>
      </c>
      <c r="G6312" s="54">
        <v>1142.9829999999999</v>
      </c>
      <c r="H6312" s="53">
        <v>79</v>
      </c>
      <c r="I6312" s="53">
        <v>38</v>
      </c>
      <c r="J6312" s="53">
        <v>41</v>
      </c>
      <c r="K6312" s="52">
        <v>984</v>
      </c>
      <c r="L6312" s="52">
        <v>158.98299999999995</v>
      </c>
      <c r="M6312" s="55">
        <v>2</v>
      </c>
      <c r="N6312" s="61" t="s">
        <v>17</v>
      </c>
      <c r="P6312" s="66"/>
      <c r="Q6312" s="53"/>
      <c r="R6312" s="53"/>
      <c r="S6312" s="53"/>
      <c r="T6312" s="53"/>
      <c r="U6312" s="53"/>
      <c r="V6312" s="53"/>
      <c r="W6312" s="53"/>
    </row>
    <row r="6313" spans="2:23" s="52" customFormat="1" ht="13" x14ac:dyDescent="0.3">
      <c r="B6313" s="53" t="s">
        <v>2848</v>
      </c>
      <c r="C6313" s="53" t="s">
        <v>206</v>
      </c>
      <c r="D6313" s="53" t="s">
        <v>4518</v>
      </c>
      <c r="E6313" s="53">
        <v>41.874670000000002</v>
      </c>
      <c r="F6313" s="53">
        <v>-2.0818590000000001</v>
      </c>
      <c r="G6313" s="54">
        <v>1010.144</v>
      </c>
      <c r="H6313" s="53">
        <v>56</v>
      </c>
      <c r="I6313" s="53">
        <v>33</v>
      </c>
      <c r="J6313" s="53">
        <v>23</v>
      </c>
      <c r="K6313" s="52">
        <v>984</v>
      </c>
      <c r="L6313" s="52">
        <v>26.144000000000005</v>
      </c>
      <c r="M6313" s="55">
        <v>2</v>
      </c>
      <c r="N6313" s="61" t="s">
        <v>17</v>
      </c>
      <c r="P6313" s="66"/>
      <c r="Q6313" s="53"/>
      <c r="R6313" s="53"/>
      <c r="S6313" s="53"/>
      <c r="T6313" s="53"/>
      <c r="U6313" s="53"/>
      <c r="V6313" s="53"/>
      <c r="W6313" s="53"/>
    </row>
    <row r="6314" spans="2:23" s="52" customFormat="1" ht="13" x14ac:dyDescent="0.3">
      <c r="B6314" s="53" t="s">
        <v>2848</v>
      </c>
      <c r="C6314" s="53" t="s">
        <v>206</v>
      </c>
      <c r="D6314" s="53" t="s">
        <v>4519</v>
      </c>
      <c r="E6314" s="53">
        <v>41.815100000000001</v>
      </c>
      <c r="F6314" s="53">
        <v>-2.4469569999999998</v>
      </c>
      <c r="G6314" s="54">
        <v>1013.721</v>
      </c>
      <c r="H6314" s="53">
        <v>576</v>
      </c>
      <c r="I6314" s="53">
        <v>320</v>
      </c>
      <c r="J6314" s="53">
        <v>256</v>
      </c>
      <c r="K6314" s="52">
        <v>984</v>
      </c>
      <c r="L6314" s="52">
        <v>29.721000000000004</v>
      </c>
      <c r="M6314" s="55">
        <v>2</v>
      </c>
      <c r="N6314" s="61" t="s">
        <v>17</v>
      </c>
      <c r="P6314" s="66"/>
      <c r="Q6314" s="53"/>
      <c r="R6314" s="53"/>
      <c r="S6314" s="53"/>
      <c r="T6314" s="53"/>
      <c r="U6314" s="53"/>
      <c r="V6314" s="53"/>
      <c r="W6314" s="53"/>
    </row>
    <row r="6315" spans="2:23" s="52" customFormat="1" ht="13" x14ac:dyDescent="0.3">
      <c r="B6315" s="53" t="s">
        <v>2848</v>
      </c>
      <c r="C6315" s="53" t="s">
        <v>206</v>
      </c>
      <c r="D6315" s="53" t="s">
        <v>4520</v>
      </c>
      <c r="E6315" s="53">
        <v>41.765189999999997</v>
      </c>
      <c r="F6315" s="53">
        <v>-2.5242209999999998</v>
      </c>
      <c r="G6315" s="54">
        <v>1051.163</v>
      </c>
      <c r="H6315" s="53">
        <v>1924</v>
      </c>
      <c r="I6315" s="53">
        <v>1018</v>
      </c>
      <c r="J6315" s="53">
        <v>906</v>
      </c>
      <c r="K6315" s="52">
        <v>984</v>
      </c>
      <c r="L6315" s="52">
        <v>67.163000000000011</v>
      </c>
      <c r="M6315" s="55">
        <v>2</v>
      </c>
      <c r="N6315" s="61" t="s">
        <v>17</v>
      </c>
      <c r="P6315" s="66"/>
      <c r="Q6315" s="53"/>
      <c r="R6315" s="53"/>
      <c r="S6315" s="53"/>
      <c r="T6315" s="53"/>
      <c r="U6315" s="53"/>
      <c r="V6315" s="53"/>
      <c r="W6315" s="53"/>
    </row>
    <row r="6316" spans="2:23" s="52" customFormat="1" ht="13" x14ac:dyDescent="0.3">
      <c r="B6316" s="53" t="s">
        <v>2848</v>
      </c>
      <c r="C6316" s="53" t="s">
        <v>206</v>
      </c>
      <c r="D6316" s="53" t="s">
        <v>4521</v>
      </c>
      <c r="E6316" s="53">
        <v>41.6233</v>
      </c>
      <c r="F6316" s="53">
        <v>-2.2256879999999999</v>
      </c>
      <c r="G6316" s="54">
        <v>1048.4829999999999</v>
      </c>
      <c r="H6316" s="53">
        <v>408</v>
      </c>
      <c r="I6316" s="53">
        <v>219</v>
      </c>
      <c r="J6316" s="53">
        <v>189</v>
      </c>
      <c r="K6316" s="52">
        <v>984</v>
      </c>
      <c r="L6316" s="52">
        <v>64.482999999999947</v>
      </c>
      <c r="M6316" s="55">
        <v>2</v>
      </c>
      <c r="N6316" s="61" t="s">
        <v>17</v>
      </c>
      <c r="P6316" s="66"/>
      <c r="Q6316" s="53"/>
      <c r="R6316" s="53"/>
      <c r="S6316" s="53"/>
      <c r="T6316" s="53"/>
      <c r="U6316" s="53"/>
      <c r="V6316" s="53"/>
      <c r="W6316" s="53"/>
    </row>
    <row r="6317" spans="2:23" s="52" customFormat="1" ht="13" x14ac:dyDescent="0.3">
      <c r="B6317" s="53" t="s">
        <v>2848</v>
      </c>
      <c r="C6317" s="53" t="s">
        <v>206</v>
      </c>
      <c r="D6317" s="53" t="s">
        <v>4522</v>
      </c>
      <c r="E6317" s="53">
        <v>41.492629999999998</v>
      </c>
      <c r="F6317" s="53">
        <v>-3.0043859999999998</v>
      </c>
      <c r="G6317" s="54">
        <v>957.76520000000005</v>
      </c>
      <c r="H6317" s="53">
        <v>20</v>
      </c>
      <c r="I6317" s="53">
        <v>11</v>
      </c>
      <c r="J6317" s="53">
        <v>9</v>
      </c>
      <c r="K6317" s="52">
        <v>984</v>
      </c>
      <c r="L6317" s="52">
        <v>-26.23479999999995</v>
      </c>
      <c r="M6317" s="55">
        <v>2</v>
      </c>
      <c r="N6317" s="61" t="s">
        <v>17</v>
      </c>
      <c r="P6317" s="66"/>
      <c r="Q6317" s="53"/>
      <c r="R6317" s="53"/>
      <c r="S6317" s="53"/>
      <c r="T6317" s="53"/>
      <c r="U6317" s="53"/>
      <c r="V6317" s="53"/>
      <c r="W6317" s="53"/>
    </row>
    <row r="6318" spans="2:23" s="52" customFormat="1" ht="13" x14ac:dyDescent="0.3">
      <c r="B6318" s="53" t="s">
        <v>2848</v>
      </c>
      <c r="C6318" s="53" t="s">
        <v>206</v>
      </c>
      <c r="D6318" s="53" t="s">
        <v>4523</v>
      </c>
      <c r="E6318" s="53">
        <v>41.762900000000002</v>
      </c>
      <c r="F6318" s="53">
        <v>-3.0123530000000001</v>
      </c>
      <c r="G6318" s="54">
        <v>1094.9280000000001</v>
      </c>
      <c r="H6318" s="53">
        <v>12</v>
      </c>
      <c r="I6318" s="53">
        <v>8</v>
      </c>
      <c r="J6318" s="53">
        <v>4</v>
      </c>
      <c r="K6318" s="52">
        <v>984</v>
      </c>
      <c r="L6318" s="52">
        <v>110.92800000000011</v>
      </c>
      <c r="M6318" s="55">
        <v>2</v>
      </c>
      <c r="N6318" s="61" t="s">
        <v>17</v>
      </c>
      <c r="P6318" s="66"/>
      <c r="Q6318" s="53"/>
      <c r="R6318" s="53"/>
      <c r="S6318" s="53"/>
      <c r="T6318" s="53"/>
      <c r="U6318" s="53"/>
      <c r="V6318" s="53"/>
      <c r="W6318" s="53"/>
    </row>
    <row r="6319" spans="2:23" s="52" customFormat="1" ht="13" x14ac:dyDescent="0.3">
      <c r="B6319" s="53" t="s">
        <v>2848</v>
      </c>
      <c r="C6319" s="53" t="s">
        <v>206</v>
      </c>
      <c r="D6319" s="53" t="s">
        <v>4524</v>
      </c>
      <c r="E6319" s="53">
        <v>41.738990000000001</v>
      </c>
      <c r="F6319" s="53">
        <v>-2.0988509999999998</v>
      </c>
      <c r="G6319" s="54">
        <v>1033.8969999999999</v>
      </c>
      <c r="H6319" s="53">
        <v>33</v>
      </c>
      <c r="I6319" s="53">
        <v>21</v>
      </c>
      <c r="J6319" s="53">
        <v>12</v>
      </c>
      <c r="K6319" s="52">
        <v>984</v>
      </c>
      <c r="L6319" s="52">
        <v>49.896999999999935</v>
      </c>
      <c r="M6319" s="55">
        <v>2</v>
      </c>
      <c r="N6319" s="61" t="s">
        <v>17</v>
      </c>
      <c r="P6319" s="66"/>
      <c r="Q6319" s="53"/>
      <c r="R6319" s="53"/>
      <c r="S6319" s="53"/>
      <c r="T6319" s="53"/>
      <c r="U6319" s="53"/>
      <c r="V6319" s="53"/>
      <c r="W6319" s="53"/>
    </row>
    <row r="6320" spans="2:23" s="52" customFormat="1" ht="13" x14ac:dyDescent="0.3">
      <c r="B6320" s="53" t="s">
        <v>2848</v>
      </c>
      <c r="C6320" s="53" t="s">
        <v>206</v>
      </c>
      <c r="D6320" s="53" t="s">
        <v>4525</v>
      </c>
      <c r="E6320" s="53">
        <v>41.610100000000003</v>
      </c>
      <c r="F6320" s="53">
        <v>-3.4015970000000002</v>
      </c>
      <c r="G6320" s="54">
        <v>844.97680000000003</v>
      </c>
      <c r="H6320" s="53">
        <v>833</v>
      </c>
      <c r="I6320" s="53">
        <v>455</v>
      </c>
      <c r="J6320" s="53">
        <v>378</v>
      </c>
      <c r="K6320" s="52">
        <v>984</v>
      </c>
      <c r="L6320" s="52">
        <v>-139.02319999999997</v>
      </c>
      <c r="M6320" s="55">
        <v>2</v>
      </c>
      <c r="N6320" s="61" t="s">
        <v>17</v>
      </c>
      <c r="P6320" s="66"/>
      <c r="Q6320" s="53"/>
      <c r="R6320" s="53"/>
      <c r="S6320" s="53"/>
      <c r="T6320" s="53"/>
      <c r="U6320" s="53"/>
      <c r="V6320" s="53"/>
      <c r="W6320" s="53"/>
    </row>
    <row r="6321" spans="2:23" s="52" customFormat="1" ht="13" x14ac:dyDescent="0.3">
      <c r="B6321" s="53" t="s">
        <v>2848</v>
      </c>
      <c r="C6321" s="53" t="s">
        <v>206</v>
      </c>
      <c r="D6321" s="53" t="s">
        <v>4526</v>
      </c>
      <c r="E6321" s="53">
        <v>41.37885</v>
      </c>
      <c r="F6321" s="53">
        <v>-3.2437239999999998</v>
      </c>
      <c r="G6321" s="54">
        <v>1125.616</v>
      </c>
      <c r="H6321" s="53">
        <v>55</v>
      </c>
      <c r="I6321" s="53">
        <v>27</v>
      </c>
      <c r="J6321" s="53">
        <v>28</v>
      </c>
      <c r="K6321" s="52">
        <v>984</v>
      </c>
      <c r="L6321" s="52">
        <v>141.61599999999999</v>
      </c>
      <c r="M6321" s="55">
        <v>2</v>
      </c>
      <c r="N6321" s="61" t="s">
        <v>17</v>
      </c>
      <c r="P6321" s="66"/>
      <c r="Q6321" s="53"/>
      <c r="R6321" s="53"/>
      <c r="S6321" s="53"/>
      <c r="T6321" s="53"/>
      <c r="U6321" s="53"/>
      <c r="V6321" s="53"/>
      <c r="W6321" s="53"/>
    </row>
    <row r="6322" spans="2:23" s="52" customFormat="1" ht="13" x14ac:dyDescent="0.3">
      <c r="B6322" s="53" t="s">
        <v>2848</v>
      </c>
      <c r="C6322" s="53" t="s">
        <v>206</v>
      </c>
      <c r="D6322" s="53" t="s">
        <v>4527</v>
      </c>
      <c r="E6322" s="53">
        <v>41.87247</v>
      </c>
      <c r="F6322" s="53">
        <v>-2.2787060000000001</v>
      </c>
      <c r="G6322" s="54">
        <v>1175.729</v>
      </c>
      <c r="H6322" s="53">
        <v>12</v>
      </c>
      <c r="I6322" s="53">
        <v>8</v>
      </c>
      <c r="J6322" s="53">
        <v>4</v>
      </c>
      <c r="K6322" s="52">
        <v>984</v>
      </c>
      <c r="L6322" s="52">
        <v>191.72900000000004</v>
      </c>
      <c r="M6322" s="55">
        <v>2</v>
      </c>
      <c r="N6322" s="61" t="s">
        <v>17</v>
      </c>
      <c r="P6322" s="66"/>
      <c r="Q6322" s="53"/>
      <c r="R6322" s="53"/>
      <c r="S6322" s="53"/>
      <c r="T6322" s="53"/>
      <c r="U6322" s="53"/>
      <c r="V6322" s="53"/>
      <c r="W6322" s="53"/>
    </row>
    <row r="6323" spans="2:23" s="52" customFormat="1" ht="13" x14ac:dyDescent="0.3">
      <c r="B6323" s="53" t="s">
        <v>2848</v>
      </c>
      <c r="C6323" s="53" t="s">
        <v>206</v>
      </c>
      <c r="D6323" s="53" t="s">
        <v>4528</v>
      </c>
      <c r="E6323" s="53">
        <v>41.899679999999996</v>
      </c>
      <c r="F6323" s="53">
        <v>-2.1616849999999999</v>
      </c>
      <c r="G6323" s="54">
        <v>954.04380000000003</v>
      </c>
      <c r="H6323" s="53">
        <v>101</v>
      </c>
      <c r="I6323" s="53">
        <v>58</v>
      </c>
      <c r="J6323" s="53">
        <v>43</v>
      </c>
      <c r="K6323" s="52">
        <v>984</v>
      </c>
      <c r="L6323" s="52">
        <v>-29.956199999999967</v>
      </c>
      <c r="M6323" s="55">
        <v>2</v>
      </c>
      <c r="N6323" s="61" t="s">
        <v>17</v>
      </c>
      <c r="P6323" s="66"/>
      <c r="Q6323" s="53"/>
      <c r="R6323" s="53"/>
      <c r="S6323" s="53"/>
      <c r="T6323" s="53"/>
      <c r="U6323" s="53"/>
      <c r="V6323" s="53"/>
      <c r="W6323" s="53"/>
    </row>
    <row r="6324" spans="2:23" s="52" customFormat="1" ht="13" x14ac:dyDescent="0.3">
      <c r="B6324" s="53" t="s">
        <v>2848</v>
      </c>
      <c r="C6324" s="53" t="s">
        <v>206</v>
      </c>
      <c r="D6324" s="53" t="s">
        <v>4529</v>
      </c>
      <c r="E6324" s="53">
        <v>41.468910000000001</v>
      </c>
      <c r="F6324" s="53">
        <v>-2.3032819999999998</v>
      </c>
      <c r="G6324" s="54">
        <v>1145.01</v>
      </c>
      <c r="H6324" s="53">
        <v>17</v>
      </c>
      <c r="I6324" s="53">
        <v>10</v>
      </c>
      <c r="J6324" s="53">
        <v>7</v>
      </c>
      <c r="K6324" s="52">
        <v>984</v>
      </c>
      <c r="L6324" s="52">
        <v>161.01</v>
      </c>
      <c r="M6324" s="55">
        <v>2</v>
      </c>
      <c r="N6324" s="61" t="s">
        <v>17</v>
      </c>
      <c r="P6324" s="66"/>
      <c r="Q6324" s="53"/>
      <c r="R6324" s="53"/>
      <c r="S6324" s="53"/>
      <c r="T6324" s="53"/>
      <c r="U6324" s="53"/>
      <c r="V6324" s="53"/>
      <c r="W6324" s="53"/>
    </row>
    <row r="6325" spans="2:23" s="52" customFormat="1" ht="13" x14ac:dyDescent="0.3">
      <c r="B6325" s="53" t="s">
        <v>2848</v>
      </c>
      <c r="C6325" s="53" t="s">
        <v>206</v>
      </c>
      <c r="D6325" s="53" t="s">
        <v>4530</v>
      </c>
      <c r="E6325" s="53">
        <v>41.840609999999998</v>
      </c>
      <c r="F6325" s="53">
        <v>-2.0466790000000001</v>
      </c>
      <c r="G6325" s="54">
        <v>995.24189999999999</v>
      </c>
      <c r="H6325" s="53">
        <v>95</v>
      </c>
      <c r="I6325" s="53">
        <v>48</v>
      </c>
      <c r="J6325" s="53">
        <v>47</v>
      </c>
      <c r="K6325" s="52">
        <v>984</v>
      </c>
      <c r="L6325" s="52">
        <v>11.241899999999987</v>
      </c>
      <c r="M6325" s="55">
        <v>2</v>
      </c>
      <c r="N6325" s="61" t="s">
        <v>17</v>
      </c>
      <c r="P6325" s="66"/>
      <c r="Q6325" s="53"/>
      <c r="R6325" s="53"/>
      <c r="S6325" s="53"/>
      <c r="T6325" s="53"/>
      <c r="U6325" s="53"/>
      <c r="V6325" s="53"/>
      <c r="W6325" s="53"/>
    </row>
    <row r="6326" spans="2:23" s="52" customFormat="1" ht="13" x14ac:dyDescent="0.3">
      <c r="B6326" s="53" t="s">
        <v>2848</v>
      </c>
      <c r="C6326" s="53" t="s">
        <v>206</v>
      </c>
      <c r="D6326" s="53" t="s">
        <v>4531</v>
      </c>
      <c r="E6326" s="53">
        <v>41.506439999999998</v>
      </c>
      <c r="F6326" s="53">
        <v>-2.6402359999999998</v>
      </c>
      <c r="G6326" s="54">
        <v>946.64160000000004</v>
      </c>
      <c r="H6326" s="53">
        <v>362</v>
      </c>
      <c r="I6326" s="53">
        <v>199</v>
      </c>
      <c r="J6326" s="53">
        <v>163</v>
      </c>
      <c r="K6326" s="52">
        <v>984</v>
      </c>
      <c r="L6326" s="52">
        <v>-37.358399999999961</v>
      </c>
      <c r="M6326" s="55">
        <v>2</v>
      </c>
      <c r="N6326" s="61" t="s">
        <v>17</v>
      </c>
      <c r="P6326" s="66"/>
      <c r="Q6326" s="53"/>
      <c r="R6326" s="53"/>
      <c r="S6326" s="53"/>
      <c r="T6326" s="53"/>
      <c r="U6326" s="53"/>
      <c r="V6326" s="53"/>
      <c r="W6326" s="53"/>
    </row>
    <row r="6327" spans="2:23" s="52" customFormat="1" ht="13" x14ac:dyDescent="0.3">
      <c r="B6327" s="53" t="s">
        <v>2848</v>
      </c>
      <c r="C6327" s="53" t="s">
        <v>206</v>
      </c>
      <c r="D6327" s="53" t="s">
        <v>4532</v>
      </c>
      <c r="E6327" s="53">
        <v>41.17257</v>
      </c>
      <c r="F6327" s="53">
        <v>-2.4330859999999999</v>
      </c>
      <c r="G6327" s="54">
        <v>1201.395</v>
      </c>
      <c r="H6327" s="53">
        <v>804</v>
      </c>
      <c r="I6327" s="53">
        <v>400</v>
      </c>
      <c r="J6327" s="53">
        <v>404</v>
      </c>
      <c r="K6327" s="52">
        <v>984</v>
      </c>
      <c r="L6327" s="52">
        <v>217.39499999999998</v>
      </c>
      <c r="M6327" s="55">
        <v>4</v>
      </c>
      <c r="N6327" s="61" t="s">
        <v>17</v>
      </c>
      <c r="P6327" s="66"/>
      <c r="Q6327" s="53"/>
      <c r="R6327" s="53"/>
      <c r="S6327" s="53"/>
      <c r="T6327" s="53"/>
      <c r="U6327" s="53"/>
      <c r="V6327" s="53"/>
      <c r="W6327" s="53"/>
    </row>
    <row r="6328" spans="2:23" s="52" customFormat="1" ht="13" x14ac:dyDescent="0.3">
      <c r="B6328" s="53" t="s">
        <v>2848</v>
      </c>
      <c r="C6328" s="53" t="s">
        <v>206</v>
      </c>
      <c r="D6328" s="53" t="s">
        <v>4533</v>
      </c>
      <c r="E6328" s="53">
        <v>41.189819999999997</v>
      </c>
      <c r="F6328" s="53">
        <v>-2.5181450000000001</v>
      </c>
      <c r="G6328" s="54">
        <v>1158.7360000000001</v>
      </c>
      <c r="H6328" s="53">
        <v>82</v>
      </c>
      <c r="I6328" s="53">
        <v>45</v>
      </c>
      <c r="J6328" s="53">
        <v>37</v>
      </c>
      <c r="K6328" s="52">
        <v>984</v>
      </c>
      <c r="L6328" s="52">
        <v>174.7360000000001</v>
      </c>
      <c r="M6328" s="55">
        <v>2</v>
      </c>
      <c r="N6328" s="61" t="s">
        <v>17</v>
      </c>
      <c r="P6328" s="66"/>
      <c r="Q6328" s="53"/>
      <c r="R6328" s="53"/>
      <c r="S6328" s="53"/>
      <c r="T6328" s="53"/>
      <c r="U6328" s="53"/>
      <c r="V6328" s="53"/>
      <c r="W6328" s="53"/>
    </row>
    <row r="6329" spans="2:23" s="52" customFormat="1" ht="13" x14ac:dyDescent="0.3">
      <c r="B6329" s="53" t="s">
        <v>2848</v>
      </c>
      <c r="C6329" s="53" t="s">
        <v>206</v>
      </c>
      <c r="D6329" s="53" t="s">
        <v>4534</v>
      </c>
      <c r="E6329" s="53">
        <v>41.536000000000001</v>
      </c>
      <c r="F6329" s="53">
        <v>-3.3453080000000002</v>
      </c>
      <c r="G6329" s="54">
        <v>942.07820000000004</v>
      </c>
      <c r="H6329" s="53">
        <v>68</v>
      </c>
      <c r="I6329" s="53">
        <v>39</v>
      </c>
      <c r="J6329" s="53">
        <v>29</v>
      </c>
      <c r="K6329" s="52">
        <v>984</v>
      </c>
      <c r="L6329" s="52">
        <v>-41.921799999999962</v>
      </c>
      <c r="M6329" s="55">
        <v>2</v>
      </c>
      <c r="N6329" s="61" t="s">
        <v>17</v>
      </c>
      <c r="P6329" s="66"/>
      <c r="Q6329" s="53"/>
      <c r="R6329" s="53"/>
      <c r="S6329" s="53"/>
      <c r="T6329" s="53"/>
      <c r="U6329" s="53"/>
      <c r="V6329" s="53"/>
      <c r="W6329" s="53"/>
    </row>
    <row r="6330" spans="2:23" s="52" customFormat="1" ht="13" x14ac:dyDescent="0.3">
      <c r="B6330" s="53" t="s">
        <v>2848</v>
      </c>
      <c r="C6330" s="53" t="s">
        <v>206</v>
      </c>
      <c r="D6330" s="53" t="s">
        <v>4535</v>
      </c>
      <c r="E6330" s="53">
        <v>41.885309999999997</v>
      </c>
      <c r="F6330" s="53">
        <v>-2.7877290000000001</v>
      </c>
      <c r="G6330" s="54">
        <v>1101.836</v>
      </c>
      <c r="H6330" s="53">
        <v>184</v>
      </c>
      <c r="I6330" s="53">
        <v>96</v>
      </c>
      <c r="J6330" s="53">
        <v>88</v>
      </c>
      <c r="K6330" s="52">
        <v>984</v>
      </c>
      <c r="L6330" s="52">
        <v>117.83600000000001</v>
      </c>
      <c r="M6330" s="55">
        <v>2</v>
      </c>
      <c r="N6330" s="61" t="s">
        <v>17</v>
      </c>
      <c r="P6330" s="66"/>
      <c r="Q6330" s="53"/>
      <c r="R6330" s="53"/>
      <c r="S6330" s="53"/>
      <c r="T6330" s="53"/>
      <c r="U6330" s="53"/>
      <c r="V6330" s="53"/>
      <c r="W6330" s="53"/>
    </row>
    <row r="6331" spans="2:23" s="52" customFormat="1" ht="13" x14ac:dyDescent="0.3">
      <c r="B6331" s="53" t="s">
        <v>2848</v>
      </c>
      <c r="C6331" s="53" t="s">
        <v>206</v>
      </c>
      <c r="D6331" s="53" t="s">
        <v>4536</v>
      </c>
      <c r="E6331" s="53">
        <v>41.444099999999999</v>
      </c>
      <c r="F6331" s="53">
        <v>-2.3465660000000002</v>
      </c>
      <c r="G6331" s="54">
        <v>1063.5840000000001</v>
      </c>
      <c r="H6331" s="53">
        <v>31</v>
      </c>
      <c r="I6331" s="53">
        <v>20</v>
      </c>
      <c r="J6331" s="53">
        <v>11</v>
      </c>
      <c r="K6331" s="52">
        <v>984</v>
      </c>
      <c r="L6331" s="52">
        <v>79.58400000000006</v>
      </c>
      <c r="M6331" s="55">
        <v>2</v>
      </c>
      <c r="N6331" s="61" t="s">
        <v>17</v>
      </c>
      <c r="P6331" s="66"/>
      <c r="Q6331" s="53"/>
      <c r="R6331" s="53"/>
      <c r="S6331" s="53"/>
      <c r="T6331" s="53"/>
      <c r="U6331" s="53"/>
      <c r="V6331" s="53"/>
      <c r="W6331" s="53"/>
    </row>
    <row r="6332" spans="2:23" s="52" customFormat="1" ht="13" x14ac:dyDescent="0.3">
      <c r="B6332" s="53" t="s">
        <v>2848</v>
      </c>
      <c r="C6332" s="53" t="s">
        <v>206</v>
      </c>
      <c r="D6332" s="53" t="s">
        <v>4537</v>
      </c>
      <c r="E6332" s="53">
        <v>41.365250000000003</v>
      </c>
      <c r="F6332" s="53">
        <v>-2.1693099999999998</v>
      </c>
      <c r="G6332" s="54">
        <v>792.3184</v>
      </c>
      <c r="H6332" s="53">
        <v>239</v>
      </c>
      <c r="I6332" s="53">
        <v>124</v>
      </c>
      <c r="J6332" s="53">
        <v>115</v>
      </c>
      <c r="K6332" s="52">
        <v>984</v>
      </c>
      <c r="L6332" s="52">
        <v>-191.6816</v>
      </c>
      <c r="M6332" s="55">
        <v>2</v>
      </c>
      <c r="N6332" s="61" t="s">
        <v>17</v>
      </c>
      <c r="P6332" s="66"/>
      <c r="Q6332" s="53"/>
      <c r="R6332" s="53"/>
      <c r="S6332" s="53"/>
      <c r="T6332" s="53"/>
      <c r="U6332" s="53"/>
      <c r="V6332" s="53"/>
      <c r="W6332" s="53"/>
    </row>
    <row r="6333" spans="2:23" s="52" customFormat="1" ht="13" x14ac:dyDescent="0.3">
      <c r="B6333" s="53" t="s">
        <v>2848</v>
      </c>
      <c r="C6333" s="53" t="s">
        <v>206</v>
      </c>
      <c r="D6333" s="53" t="s">
        <v>4538</v>
      </c>
      <c r="E6333" s="53">
        <v>41.368519999999997</v>
      </c>
      <c r="F6333" s="53">
        <v>-3.1986949999999998</v>
      </c>
      <c r="G6333" s="54">
        <v>1157.9369999999999</v>
      </c>
      <c r="H6333" s="53">
        <v>209</v>
      </c>
      <c r="I6333" s="53">
        <v>128</v>
      </c>
      <c r="J6333" s="53">
        <v>81</v>
      </c>
      <c r="K6333" s="52">
        <v>984</v>
      </c>
      <c r="L6333" s="52">
        <v>173.9369999999999</v>
      </c>
      <c r="M6333" s="55">
        <v>2</v>
      </c>
      <c r="N6333" s="61" t="s">
        <v>17</v>
      </c>
      <c r="P6333" s="66"/>
      <c r="Q6333" s="53"/>
      <c r="R6333" s="53"/>
      <c r="S6333" s="53"/>
      <c r="T6333" s="53"/>
      <c r="U6333" s="53"/>
      <c r="V6333" s="53"/>
      <c r="W6333" s="53"/>
    </row>
    <row r="6334" spans="2:23" s="52" customFormat="1" ht="13" x14ac:dyDescent="0.3">
      <c r="B6334" s="53" t="s">
        <v>2848</v>
      </c>
      <c r="C6334" s="53" t="s">
        <v>206</v>
      </c>
      <c r="D6334" s="53" t="s">
        <v>4539</v>
      </c>
      <c r="E6334" s="53">
        <v>42.089820000000003</v>
      </c>
      <c r="F6334" s="53">
        <v>-2.753905</v>
      </c>
      <c r="G6334" s="54">
        <v>1243.8800000000001</v>
      </c>
      <c r="H6334" s="53">
        <v>96</v>
      </c>
      <c r="I6334" s="53">
        <v>61</v>
      </c>
      <c r="J6334" s="53">
        <v>35</v>
      </c>
      <c r="K6334" s="52">
        <v>984</v>
      </c>
      <c r="L6334" s="52">
        <v>259.88000000000011</v>
      </c>
      <c r="M6334" s="55">
        <v>4</v>
      </c>
      <c r="N6334" s="61" t="s">
        <v>17</v>
      </c>
      <c r="P6334" s="66"/>
      <c r="Q6334" s="53"/>
      <c r="R6334" s="53"/>
      <c r="S6334" s="53"/>
      <c r="T6334" s="53"/>
      <c r="U6334" s="53"/>
      <c r="V6334" s="53"/>
      <c r="W6334" s="53"/>
    </row>
    <row r="6335" spans="2:23" s="52" customFormat="1" ht="13" x14ac:dyDescent="0.3">
      <c r="B6335" s="53" t="s">
        <v>2848</v>
      </c>
      <c r="C6335" s="53" t="s">
        <v>206</v>
      </c>
      <c r="D6335" s="53" t="s">
        <v>4540</v>
      </c>
      <c r="E6335" s="53">
        <v>41.41478</v>
      </c>
      <c r="F6335" s="53">
        <v>-2.413052</v>
      </c>
      <c r="G6335" s="54">
        <v>1007.026</v>
      </c>
      <c r="H6335" s="53">
        <v>242</v>
      </c>
      <c r="I6335" s="53">
        <v>114</v>
      </c>
      <c r="J6335" s="53">
        <v>128</v>
      </c>
      <c r="K6335" s="52">
        <v>984</v>
      </c>
      <c r="L6335" s="52">
        <v>23.025999999999954</v>
      </c>
      <c r="M6335" s="55">
        <v>2</v>
      </c>
      <c r="N6335" s="61" t="s">
        <v>17</v>
      </c>
      <c r="P6335" s="66"/>
      <c r="Q6335" s="53"/>
      <c r="R6335" s="53"/>
      <c r="S6335" s="53"/>
      <c r="T6335" s="53"/>
      <c r="U6335" s="53"/>
      <c r="V6335" s="53"/>
      <c r="W6335" s="53"/>
    </row>
    <row r="6336" spans="2:23" s="52" customFormat="1" ht="13" x14ac:dyDescent="0.3">
      <c r="B6336" s="53" t="s">
        <v>2848</v>
      </c>
      <c r="C6336" s="53" t="s">
        <v>206</v>
      </c>
      <c r="D6336" s="53" t="s">
        <v>4541</v>
      </c>
      <c r="E6336" s="53">
        <v>41.72466</v>
      </c>
      <c r="F6336" s="53">
        <v>-2.860322</v>
      </c>
      <c r="G6336" s="54">
        <v>1018.385</v>
      </c>
      <c r="H6336" s="53">
        <v>81</v>
      </c>
      <c r="I6336" s="53">
        <v>48</v>
      </c>
      <c r="J6336" s="53">
        <v>33</v>
      </c>
      <c r="K6336" s="52">
        <v>984</v>
      </c>
      <c r="L6336" s="52">
        <v>34.384999999999991</v>
      </c>
      <c r="M6336" s="55">
        <v>2</v>
      </c>
      <c r="N6336" s="61" t="s">
        <v>17</v>
      </c>
      <c r="P6336" s="66"/>
      <c r="Q6336" s="53"/>
      <c r="R6336" s="53"/>
      <c r="S6336" s="53"/>
      <c r="T6336" s="53"/>
      <c r="U6336" s="53"/>
      <c r="V6336" s="53"/>
      <c r="W6336" s="53"/>
    </row>
    <row r="6337" spans="2:23" s="52" customFormat="1" ht="13" x14ac:dyDescent="0.3">
      <c r="B6337" s="53" t="s">
        <v>2848</v>
      </c>
      <c r="C6337" s="53" t="s">
        <v>206</v>
      </c>
      <c r="D6337" s="53" t="s">
        <v>4542</v>
      </c>
      <c r="E6337" s="53">
        <v>41.782690000000002</v>
      </c>
      <c r="F6337" s="53">
        <v>-2.9154179999999998</v>
      </c>
      <c r="G6337" s="54">
        <v>1090.473</v>
      </c>
      <c r="H6337" s="53">
        <v>72</v>
      </c>
      <c r="I6337" s="53">
        <v>39</v>
      </c>
      <c r="J6337" s="53">
        <v>33</v>
      </c>
      <c r="K6337" s="52">
        <v>984</v>
      </c>
      <c r="L6337" s="52">
        <v>106.47299999999996</v>
      </c>
      <c r="M6337" s="55">
        <v>2</v>
      </c>
      <c r="N6337" s="61" t="s">
        <v>17</v>
      </c>
      <c r="P6337" s="66"/>
      <c r="Q6337" s="53"/>
      <c r="R6337" s="53"/>
      <c r="S6337" s="53"/>
      <c r="T6337" s="53"/>
      <c r="U6337" s="53"/>
      <c r="V6337" s="53"/>
      <c r="W6337" s="53"/>
    </row>
    <row r="6338" spans="2:23" s="52" customFormat="1" ht="13" x14ac:dyDescent="0.3">
      <c r="B6338" s="53" t="s">
        <v>2848</v>
      </c>
      <c r="C6338" s="53" t="s">
        <v>206</v>
      </c>
      <c r="D6338" s="53" t="s">
        <v>4543</v>
      </c>
      <c r="E6338" s="53">
        <v>41.72269</v>
      </c>
      <c r="F6338" s="53">
        <v>-3.0948579999999999</v>
      </c>
      <c r="G6338" s="54">
        <v>1021.318</v>
      </c>
      <c r="H6338" s="53">
        <v>58</v>
      </c>
      <c r="I6338" s="53">
        <v>34</v>
      </c>
      <c r="J6338" s="53">
        <v>24</v>
      </c>
      <c r="K6338" s="52">
        <v>984</v>
      </c>
      <c r="L6338" s="52">
        <v>37.317999999999984</v>
      </c>
      <c r="M6338" s="55">
        <v>2</v>
      </c>
      <c r="N6338" s="61" t="s">
        <v>17</v>
      </c>
      <c r="P6338" s="66"/>
      <c r="Q6338" s="53"/>
      <c r="R6338" s="53"/>
      <c r="S6338" s="53"/>
      <c r="T6338" s="53"/>
      <c r="U6338" s="53"/>
      <c r="V6338" s="53"/>
      <c r="W6338" s="53"/>
    </row>
    <row r="6339" spans="2:23" s="52" customFormat="1" ht="13" x14ac:dyDescent="0.3">
      <c r="B6339" s="53" t="s">
        <v>2848</v>
      </c>
      <c r="C6339" s="53" t="s">
        <v>206</v>
      </c>
      <c r="D6339" s="53" t="s">
        <v>4544</v>
      </c>
      <c r="E6339" s="53">
        <v>41.848619999999997</v>
      </c>
      <c r="F6339" s="53">
        <v>-2.2945530000000001</v>
      </c>
      <c r="G6339" s="54">
        <v>1112.7260000000001</v>
      </c>
      <c r="H6339" s="53">
        <v>43</v>
      </c>
      <c r="I6339" s="53">
        <v>22</v>
      </c>
      <c r="J6339" s="53">
        <v>21</v>
      </c>
      <c r="K6339" s="52">
        <v>984</v>
      </c>
      <c r="L6339" s="52">
        <v>128.72600000000011</v>
      </c>
      <c r="M6339" s="55">
        <v>2</v>
      </c>
      <c r="N6339" s="61" t="s">
        <v>17</v>
      </c>
      <c r="P6339" s="66"/>
      <c r="Q6339" s="53"/>
      <c r="R6339" s="53"/>
      <c r="S6339" s="53"/>
      <c r="T6339" s="53"/>
      <c r="U6339" s="53"/>
      <c r="V6339" s="53"/>
      <c r="W6339" s="53"/>
    </row>
    <row r="6340" spans="2:23" s="52" customFormat="1" ht="13" x14ac:dyDescent="0.3">
      <c r="B6340" s="53" t="s">
        <v>2848</v>
      </c>
      <c r="C6340" s="53" t="s">
        <v>206</v>
      </c>
      <c r="D6340" s="53" t="s">
        <v>4545</v>
      </c>
      <c r="E6340" s="53">
        <v>41.838720000000002</v>
      </c>
      <c r="F6340" s="53">
        <v>-3.0054500000000002</v>
      </c>
      <c r="G6340" s="54">
        <v>1117.306</v>
      </c>
      <c r="H6340" s="53">
        <v>939</v>
      </c>
      <c r="I6340" s="53">
        <v>490</v>
      </c>
      <c r="J6340" s="53">
        <v>449</v>
      </c>
      <c r="K6340" s="52">
        <v>984</v>
      </c>
      <c r="L6340" s="52">
        <v>133.30600000000004</v>
      </c>
      <c r="M6340" s="55">
        <v>2</v>
      </c>
      <c r="N6340" s="61" t="s">
        <v>17</v>
      </c>
      <c r="P6340" s="66"/>
      <c r="Q6340" s="53"/>
      <c r="R6340" s="53"/>
      <c r="S6340" s="53"/>
      <c r="T6340" s="53"/>
      <c r="U6340" s="53"/>
      <c r="V6340" s="53"/>
      <c r="W6340" s="53"/>
    </row>
    <row r="6341" spans="2:23" s="52" customFormat="1" ht="13" x14ac:dyDescent="0.3">
      <c r="B6341" s="53" t="s">
        <v>2848</v>
      </c>
      <c r="C6341" s="53" t="s">
        <v>206</v>
      </c>
      <c r="D6341" s="53" t="s">
        <v>4546</v>
      </c>
      <c r="E6341" s="53">
        <v>41.526440000000001</v>
      </c>
      <c r="F6341" s="53">
        <v>-2.399912</v>
      </c>
      <c r="G6341" s="54">
        <v>1041.625</v>
      </c>
      <c r="H6341" s="53">
        <v>79</v>
      </c>
      <c r="I6341" s="53">
        <v>45</v>
      </c>
      <c r="J6341" s="53">
        <v>34</v>
      </c>
      <c r="K6341" s="52">
        <v>984</v>
      </c>
      <c r="L6341" s="52">
        <v>57.625</v>
      </c>
      <c r="M6341" s="55">
        <v>2</v>
      </c>
      <c r="N6341" s="61" t="s">
        <v>17</v>
      </c>
      <c r="P6341" s="66"/>
      <c r="Q6341" s="53"/>
      <c r="R6341" s="53"/>
      <c r="S6341" s="53"/>
      <c r="T6341" s="53"/>
      <c r="U6341" s="53"/>
      <c r="V6341" s="53"/>
      <c r="W6341" s="53"/>
    </row>
    <row r="6342" spans="2:23" s="52" customFormat="1" ht="13" x14ac:dyDescent="0.3">
      <c r="B6342" s="53" t="s">
        <v>2848</v>
      </c>
      <c r="C6342" s="53" t="s">
        <v>206</v>
      </c>
      <c r="D6342" s="53" t="s">
        <v>4547</v>
      </c>
      <c r="E6342" s="53">
        <v>41.527000000000001</v>
      </c>
      <c r="F6342" s="53">
        <v>-2.3516270000000001</v>
      </c>
      <c r="G6342" s="54">
        <v>1073.4110000000001</v>
      </c>
      <c r="H6342" s="53">
        <v>70</v>
      </c>
      <c r="I6342" s="53">
        <v>37</v>
      </c>
      <c r="J6342" s="53">
        <v>33</v>
      </c>
      <c r="K6342" s="52">
        <v>984</v>
      </c>
      <c r="L6342" s="52">
        <v>89.411000000000058</v>
      </c>
      <c r="M6342" s="55">
        <v>2</v>
      </c>
      <c r="N6342" s="61" t="s">
        <v>17</v>
      </c>
      <c r="P6342" s="66"/>
      <c r="Q6342" s="53"/>
      <c r="R6342" s="53"/>
      <c r="S6342" s="53"/>
      <c r="T6342" s="53"/>
      <c r="U6342" s="53"/>
      <c r="V6342" s="53"/>
      <c r="W6342" s="53"/>
    </row>
    <row r="6343" spans="2:23" s="52" customFormat="1" ht="13" x14ac:dyDescent="0.3">
      <c r="B6343" s="53" t="s">
        <v>2848</v>
      </c>
      <c r="C6343" s="53" t="s">
        <v>206</v>
      </c>
      <c r="D6343" s="53" t="s">
        <v>4548</v>
      </c>
      <c r="E6343" s="53">
        <v>41.711590000000001</v>
      </c>
      <c r="F6343" s="53">
        <v>-2.0349629999999999</v>
      </c>
      <c r="G6343" s="54">
        <v>1096.912</v>
      </c>
      <c r="H6343" s="53">
        <v>194</v>
      </c>
      <c r="I6343" s="53">
        <v>103</v>
      </c>
      <c r="J6343" s="53">
        <v>91</v>
      </c>
      <c r="K6343" s="52">
        <v>984</v>
      </c>
      <c r="L6343" s="52">
        <v>112.91200000000003</v>
      </c>
      <c r="M6343" s="55">
        <v>2</v>
      </c>
      <c r="N6343" s="61" t="s">
        <v>17</v>
      </c>
      <c r="P6343" s="66"/>
      <c r="Q6343" s="53"/>
      <c r="R6343" s="53"/>
      <c r="S6343" s="53"/>
      <c r="T6343" s="53"/>
      <c r="U6343" s="53"/>
      <c r="V6343" s="53"/>
      <c r="W6343" s="53"/>
    </row>
    <row r="6344" spans="2:23" s="52" customFormat="1" ht="13" x14ac:dyDescent="0.3">
      <c r="B6344" s="53" t="s">
        <v>2848</v>
      </c>
      <c r="C6344" s="53" t="s">
        <v>206</v>
      </c>
      <c r="D6344" s="53" t="s">
        <v>4549</v>
      </c>
      <c r="E6344" s="53">
        <v>41.779380000000003</v>
      </c>
      <c r="F6344" s="53">
        <v>-1.9856180000000001</v>
      </c>
      <c r="G6344" s="54">
        <v>1040.087</v>
      </c>
      <c r="H6344" s="53">
        <v>3749</v>
      </c>
      <c r="I6344" s="53">
        <v>1978</v>
      </c>
      <c r="J6344" s="53">
        <v>1771</v>
      </c>
      <c r="K6344" s="52">
        <v>984</v>
      </c>
      <c r="L6344" s="52">
        <v>56.086999999999989</v>
      </c>
      <c r="M6344" s="55">
        <v>2</v>
      </c>
      <c r="N6344" s="61" t="s">
        <v>17</v>
      </c>
      <c r="P6344" s="66"/>
      <c r="Q6344" s="53"/>
      <c r="R6344" s="53"/>
      <c r="S6344" s="53"/>
      <c r="T6344" s="53"/>
      <c r="U6344" s="53"/>
      <c r="V6344" s="53"/>
      <c r="W6344" s="53"/>
    </row>
    <row r="6345" spans="2:23" s="52" customFormat="1" ht="13" x14ac:dyDescent="0.3">
      <c r="B6345" s="53" t="s">
        <v>2848</v>
      </c>
      <c r="C6345" s="53" t="s">
        <v>206</v>
      </c>
      <c r="D6345" s="53" t="s">
        <v>4550</v>
      </c>
      <c r="E6345" s="53">
        <v>41.970379999999999</v>
      </c>
      <c r="F6345" s="53">
        <v>-2.3144369999999999</v>
      </c>
      <c r="G6345" s="54">
        <v>1300.732</v>
      </c>
      <c r="H6345" s="53">
        <v>94</v>
      </c>
      <c r="I6345" s="53">
        <v>55</v>
      </c>
      <c r="J6345" s="53">
        <v>39</v>
      </c>
      <c r="K6345" s="52">
        <v>984</v>
      </c>
      <c r="L6345" s="52">
        <v>316.73199999999997</v>
      </c>
      <c r="M6345" s="55">
        <v>4</v>
      </c>
      <c r="N6345" s="61" t="s">
        <v>17</v>
      </c>
      <c r="P6345" s="66"/>
      <c r="Q6345" s="53"/>
      <c r="R6345" s="53"/>
      <c r="S6345" s="53"/>
      <c r="T6345" s="53"/>
      <c r="U6345" s="53"/>
      <c r="V6345" s="53"/>
      <c r="W6345" s="53"/>
    </row>
    <row r="6346" spans="2:23" s="52" customFormat="1" ht="13" x14ac:dyDescent="0.3">
      <c r="B6346" s="53" t="s">
        <v>2848</v>
      </c>
      <c r="C6346" s="53" t="s">
        <v>206</v>
      </c>
      <c r="D6346" s="53" t="s">
        <v>4551</v>
      </c>
      <c r="E6346" s="53">
        <v>41.717149999999997</v>
      </c>
      <c r="F6346" s="53">
        <v>-2.0834760000000001</v>
      </c>
      <c r="G6346" s="54">
        <v>1047.8699999999999</v>
      </c>
      <c r="H6346" s="53">
        <v>21</v>
      </c>
      <c r="I6346" s="53">
        <v>12</v>
      </c>
      <c r="J6346" s="53">
        <v>9</v>
      </c>
      <c r="K6346" s="52">
        <v>984</v>
      </c>
      <c r="L6346" s="52">
        <v>63.869999999999891</v>
      </c>
      <c r="M6346" s="55">
        <v>2</v>
      </c>
      <c r="N6346" s="61" t="s">
        <v>17</v>
      </c>
      <c r="P6346" s="66"/>
      <c r="Q6346" s="53"/>
      <c r="R6346" s="53"/>
      <c r="S6346" s="53"/>
      <c r="T6346" s="53"/>
      <c r="U6346" s="53"/>
      <c r="V6346" s="53"/>
      <c r="W6346" s="53"/>
    </row>
    <row r="6347" spans="2:23" s="52" customFormat="1" ht="13" x14ac:dyDescent="0.3">
      <c r="B6347" s="53" t="s">
        <v>2848</v>
      </c>
      <c r="C6347" s="53" t="s">
        <v>206</v>
      </c>
      <c r="D6347" s="53" t="s">
        <v>4552</v>
      </c>
      <c r="E6347" s="53">
        <v>41.63532</v>
      </c>
      <c r="F6347" s="53">
        <v>-2.1212119999999999</v>
      </c>
      <c r="G6347" s="54">
        <v>1024.9670000000001</v>
      </c>
      <c r="H6347" s="53">
        <v>18</v>
      </c>
      <c r="I6347" s="53">
        <v>12</v>
      </c>
      <c r="J6347" s="53">
        <v>6</v>
      </c>
      <c r="K6347" s="52">
        <v>984</v>
      </c>
      <c r="L6347" s="52">
        <v>40.967000000000098</v>
      </c>
      <c r="M6347" s="55">
        <v>2</v>
      </c>
      <c r="N6347" s="61" t="s">
        <v>17</v>
      </c>
      <c r="P6347" s="66"/>
      <c r="Q6347" s="53"/>
      <c r="R6347" s="53"/>
      <c r="S6347" s="53"/>
      <c r="T6347" s="53"/>
      <c r="U6347" s="53"/>
      <c r="V6347" s="53"/>
      <c r="W6347" s="53"/>
    </row>
    <row r="6348" spans="2:23" s="52" customFormat="1" ht="13" x14ac:dyDescent="0.3">
      <c r="B6348" s="53" t="s">
        <v>2848</v>
      </c>
      <c r="C6348" s="53" t="s">
        <v>206</v>
      </c>
      <c r="D6348" s="53" t="s">
        <v>4553</v>
      </c>
      <c r="E6348" s="53">
        <v>42.012270000000001</v>
      </c>
      <c r="F6348" s="53">
        <v>-2.5045829999999998</v>
      </c>
      <c r="G6348" s="54">
        <v>1298.482</v>
      </c>
      <c r="H6348" s="53">
        <v>124</v>
      </c>
      <c r="I6348" s="53">
        <v>63</v>
      </c>
      <c r="J6348" s="53">
        <v>61</v>
      </c>
      <c r="K6348" s="52">
        <v>984</v>
      </c>
      <c r="L6348" s="52">
        <v>314.48199999999997</v>
      </c>
      <c r="M6348" s="55">
        <v>4</v>
      </c>
      <c r="N6348" s="61" t="s">
        <v>17</v>
      </c>
      <c r="P6348" s="66"/>
      <c r="Q6348" s="53"/>
      <c r="R6348" s="53"/>
      <c r="S6348" s="53"/>
      <c r="T6348" s="53"/>
      <c r="U6348" s="53"/>
      <c r="V6348" s="53"/>
      <c r="W6348" s="53"/>
    </row>
    <row r="6349" spans="2:23" s="52" customFormat="1" ht="13" x14ac:dyDescent="0.3">
      <c r="B6349" s="53" t="s">
        <v>2848</v>
      </c>
      <c r="C6349" s="53" t="s">
        <v>206</v>
      </c>
      <c r="D6349" s="53" t="s">
        <v>4554</v>
      </c>
      <c r="E6349" s="53">
        <v>41.774709999999999</v>
      </c>
      <c r="F6349" s="53">
        <v>-2.1022120000000002</v>
      </c>
      <c r="G6349" s="54">
        <v>1049.624</v>
      </c>
      <c r="H6349" s="53">
        <v>80</v>
      </c>
      <c r="I6349" s="53">
        <v>38</v>
      </c>
      <c r="J6349" s="53">
        <v>42</v>
      </c>
      <c r="K6349" s="52">
        <v>984</v>
      </c>
      <c r="L6349" s="52">
        <v>65.624000000000024</v>
      </c>
      <c r="M6349" s="55">
        <v>2</v>
      </c>
      <c r="N6349" s="61" t="s">
        <v>17</v>
      </c>
      <c r="P6349" s="66"/>
      <c r="Q6349" s="53"/>
      <c r="R6349" s="53"/>
      <c r="S6349" s="53"/>
      <c r="T6349" s="53"/>
      <c r="U6349" s="53"/>
      <c r="V6349" s="53"/>
      <c r="W6349" s="53"/>
    </row>
    <row r="6350" spans="2:23" s="52" customFormat="1" ht="13" x14ac:dyDescent="0.3">
      <c r="B6350" s="53" t="s">
        <v>2848</v>
      </c>
      <c r="C6350" s="53" t="s">
        <v>206</v>
      </c>
      <c r="D6350" s="53" t="s">
        <v>4555</v>
      </c>
      <c r="E6350" s="53">
        <v>41.537779999999998</v>
      </c>
      <c r="F6350" s="53">
        <v>-2.057213</v>
      </c>
      <c r="G6350" s="54">
        <v>1182.47</v>
      </c>
      <c r="H6350" s="53">
        <v>14</v>
      </c>
      <c r="I6350" s="53">
        <v>6</v>
      </c>
      <c r="J6350" s="53">
        <v>8</v>
      </c>
      <c r="K6350" s="52">
        <v>984</v>
      </c>
      <c r="L6350" s="52">
        <v>198.47000000000003</v>
      </c>
      <c r="M6350" s="55">
        <v>2</v>
      </c>
      <c r="N6350" s="61" t="s">
        <v>17</v>
      </c>
      <c r="P6350" s="66"/>
      <c r="Q6350" s="53"/>
      <c r="R6350" s="53"/>
      <c r="S6350" s="53"/>
      <c r="T6350" s="53"/>
      <c r="U6350" s="53"/>
      <c r="V6350" s="53"/>
      <c r="W6350" s="53"/>
    </row>
    <row r="6351" spans="2:23" s="52" customFormat="1" ht="13" x14ac:dyDescent="0.3">
      <c r="B6351" s="53" t="s">
        <v>2848</v>
      </c>
      <c r="C6351" s="53" t="s">
        <v>206</v>
      </c>
      <c r="D6351" s="53" t="s">
        <v>4556</v>
      </c>
      <c r="E6351" s="53">
        <v>41.640189999999997</v>
      </c>
      <c r="F6351" s="53">
        <v>-2.6153140000000001</v>
      </c>
      <c r="G6351" s="54">
        <v>1025.7629999999999</v>
      </c>
      <c r="H6351" s="53">
        <v>536</v>
      </c>
      <c r="I6351" s="53">
        <v>290</v>
      </c>
      <c r="J6351" s="53">
        <v>246</v>
      </c>
      <c r="K6351" s="52">
        <v>984</v>
      </c>
      <c r="L6351" s="52">
        <v>41.76299999999992</v>
      </c>
      <c r="M6351" s="55">
        <v>2</v>
      </c>
      <c r="N6351" s="61" t="s">
        <v>17</v>
      </c>
      <c r="P6351" s="66"/>
      <c r="Q6351" s="53"/>
      <c r="R6351" s="53"/>
      <c r="S6351" s="53"/>
      <c r="T6351" s="53"/>
      <c r="U6351" s="53"/>
      <c r="V6351" s="53"/>
      <c r="W6351" s="53"/>
    </row>
    <row r="6352" spans="2:23" s="52" customFormat="1" ht="13" x14ac:dyDescent="0.3">
      <c r="B6352" s="53" t="s">
        <v>2848</v>
      </c>
      <c r="C6352" s="53" t="s">
        <v>206</v>
      </c>
      <c r="D6352" s="53" t="s">
        <v>4557</v>
      </c>
      <c r="E6352" s="53">
        <v>41.50817</v>
      </c>
      <c r="F6352" s="53">
        <v>-2.9754640000000001</v>
      </c>
      <c r="G6352" s="54">
        <v>937.96190000000001</v>
      </c>
      <c r="H6352" s="53">
        <v>156</v>
      </c>
      <c r="I6352" s="53">
        <v>90</v>
      </c>
      <c r="J6352" s="53">
        <v>66</v>
      </c>
      <c r="K6352" s="52">
        <v>984</v>
      </c>
      <c r="L6352" s="52">
        <v>-46.038099999999986</v>
      </c>
      <c r="M6352" s="55">
        <v>2</v>
      </c>
      <c r="N6352" s="61" t="s">
        <v>17</v>
      </c>
      <c r="P6352" s="66"/>
      <c r="Q6352" s="53"/>
      <c r="R6352" s="53"/>
      <c r="S6352" s="53"/>
      <c r="T6352" s="53"/>
      <c r="U6352" s="53"/>
      <c r="V6352" s="53"/>
      <c r="W6352" s="53"/>
    </row>
    <row r="6353" spans="2:23" s="52" customFormat="1" ht="13" x14ac:dyDescent="0.3">
      <c r="B6353" s="53" t="s">
        <v>2848</v>
      </c>
      <c r="C6353" s="53" t="s">
        <v>206</v>
      </c>
      <c r="D6353" s="53" t="s">
        <v>4558</v>
      </c>
      <c r="E6353" s="53">
        <v>41.717280000000002</v>
      </c>
      <c r="F6353" s="53">
        <v>-2.4759440000000001</v>
      </c>
      <c r="G6353" s="54">
        <v>1028.691</v>
      </c>
      <c r="H6353" s="53">
        <v>541</v>
      </c>
      <c r="I6353" s="53">
        <v>321</v>
      </c>
      <c r="J6353" s="53">
        <v>220</v>
      </c>
      <c r="K6353" s="52">
        <v>984</v>
      </c>
      <c r="L6353" s="52">
        <v>44.691000000000031</v>
      </c>
      <c r="M6353" s="55">
        <v>2</v>
      </c>
      <c r="N6353" s="61" t="s">
        <v>17</v>
      </c>
      <c r="P6353" s="66"/>
      <c r="Q6353" s="53"/>
      <c r="R6353" s="53"/>
      <c r="S6353" s="53"/>
      <c r="T6353" s="53"/>
      <c r="U6353" s="53"/>
      <c r="V6353" s="53"/>
      <c r="W6353" s="53"/>
    </row>
    <row r="6354" spans="2:23" s="52" customFormat="1" ht="13" x14ac:dyDescent="0.3">
      <c r="B6354" s="53" t="s">
        <v>2848</v>
      </c>
      <c r="C6354" s="53" t="s">
        <v>206</v>
      </c>
      <c r="D6354" s="53" t="s">
        <v>4559</v>
      </c>
      <c r="E6354" s="53">
        <v>41.913760000000003</v>
      </c>
      <c r="F6354" s="53">
        <v>-2.5051299999999999</v>
      </c>
      <c r="G6354" s="54">
        <v>1134.53</v>
      </c>
      <c r="H6354" s="53">
        <v>46</v>
      </c>
      <c r="I6354" s="53">
        <v>23</v>
      </c>
      <c r="J6354" s="53">
        <v>23</v>
      </c>
      <c r="K6354" s="52">
        <v>984</v>
      </c>
      <c r="L6354" s="52">
        <v>150.52999999999997</v>
      </c>
      <c r="M6354" s="55">
        <v>2</v>
      </c>
      <c r="N6354" s="61" t="s">
        <v>17</v>
      </c>
      <c r="P6354" s="66"/>
      <c r="Q6354" s="53"/>
      <c r="R6354" s="53"/>
      <c r="S6354" s="53"/>
      <c r="T6354" s="53"/>
      <c r="U6354" s="53"/>
      <c r="V6354" s="53"/>
      <c r="W6354" s="53"/>
    </row>
    <row r="6355" spans="2:23" s="52" customFormat="1" ht="13" x14ac:dyDescent="0.3">
      <c r="B6355" s="53" t="s">
        <v>2848</v>
      </c>
      <c r="C6355" s="53" t="s">
        <v>206</v>
      </c>
      <c r="D6355" s="53" t="s">
        <v>4560</v>
      </c>
      <c r="E6355" s="53">
        <v>41.475380000000001</v>
      </c>
      <c r="F6355" s="53">
        <v>-2.9947550000000001</v>
      </c>
      <c r="G6355" s="54">
        <v>897.71460000000002</v>
      </c>
      <c r="H6355" s="53">
        <v>89</v>
      </c>
      <c r="I6355" s="53">
        <v>49</v>
      </c>
      <c r="J6355" s="53">
        <v>40</v>
      </c>
      <c r="K6355" s="52">
        <v>984</v>
      </c>
      <c r="L6355" s="52">
        <v>-86.285399999999981</v>
      </c>
      <c r="M6355" s="55">
        <v>2</v>
      </c>
      <c r="N6355" s="61" t="s">
        <v>17</v>
      </c>
      <c r="P6355" s="66"/>
      <c r="Q6355" s="53"/>
      <c r="R6355" s="53"/>
      <c r="S6355" s="53"/>
      <c r="T6355" s="53"/>
      <c r="U6355" s="53"/>
      <c r="V6355" s="53"/>
      <c r="W6355" s="53"/>
    </row>
    <row r="6356" spans="2:23" s="52" customFormat="1" ht="13" x14ac:dyDescent="0.3">
      <c r="B6356" s="53" t="s">
        <v>2848</v>
      </c>
      <c r="C6356" s="53" t="s">
        <v>206</v>
      </c>
      <c r="D6356" s="53" t="s">
        <v>4561</v>
      </c>
      <c r="E6356" s="53">
        <v>41.33287</v>
      </c>
      <c r="F6356" s="53">
        <v>-2.749762</v>
      </c>
      <c r="G6356" s="54">
        <v>1069.7149999999999</v>
      </c>
      <c r="H6356" s="53">
        <v>26</v>
      </c>
      <c r="I6356" s="53">
        <v>14</v>
      </c>
      <c r="J6356" s="53">
        <v>12</v>
      </c>
      <c r="K6356" s="52">
        <v>984</v>
      </c>
      <c r="L6356" s="52">
        <v>85.714999999999918</v>
      </c>
      <c r="M6356" s="55">
        <v>2</v>
      </c>
      <c r="N6356" s="61" t="s">
        <v>17</v>
      </c>
      <c r="P6356" s="66"/>
      <c r="Q6356" s="53"/>
      <c r="R6356" s="53"/>
      <c r="S6356" s="53"/>
      <c r="T6356" s="53"/>
      <c r="U6356" s="53"/>
      <c r="V6356" s="53"/>
      <c r="W6356" s="53"/>
    </row>
    <row r="6357" spans="2:23" s="52" customFormat="1" ht="13" x14ac:dyDescent="0.3">
      <c r="B6357" s="53" t="s">
        <v>2848</v>
      </c>
      <c r="C6357" s="53" t="s">
        <v>206</v>
      </c>
      <c r="D6357" s="53" t="s">
        <v>4562</v>
      </c>
      <c r="E6357" s="53">
        <v>41.819949999999999</v>
      </c>
      <c r="F6357" s="53">
        <v>-2.3723429999999999</v>
      </c>
      <c r="G6357" s="54">
        <v>1038.175</v>
      </c>
      <c r="H6357" s="53">
        <v>114</v>
      </c>
      <c r="I6357" s="53">
        <v>71</v>
      </c>
      <c r="J6357" s="53">
        <v>43</v>
      </c>
      <c r="K6357" s="52">
        <v>984</v>
      </c>
      <c r="L6357" s="52">
        <v>54.174999999999955</v>
      </c>
      <c r="M6357" s="55">
        <v>2</v>
      </c>
      <c r="N6357" s="61" t="s">
        <v>17</v>
      </c>
      <c r="P6357" s="66"/>
      <c r="Q6357" s="53"/>
      <c r="R6357" s="53"/>
      <c r="S6357" s="53"/>
      <c r="T6357" s="53"/>
      <c r="U6357" s="53"/>
      <c r="V6357" s="53"/>
      <c r="W6357" s="53"/>
    </row>
    <row r="6358" spans="2:23" s="52" customFormat="1" ht="13" x14ac:dyDescent="0.3">
      <c r="B6358" s="53" t="s">
        <v>2848</v>
      </c>
      <c r="C6358" s="53" t="s">
        <v>206</v>
      </c>
      <c r="D6358" s="53" t="s">
        <v>4563</v>
      </c>
      <c r="E6358" s="53">
        <v>41.311169999999997</v>
      </c>
      <c r="F6358" s="53">
        <v>-2.9808819999999998</v>
      </c>
      <c r="G6358" s="54">
        <v>1241.5129999999999</v>
      </c>
      <c r="H6358" s="53">
        <v>198</v>
      </c>
      <c r="I6358" s="53">
        <v>107</v>
      </c>
      <c r="J6358" s="53">
        <v>91</v>
      </c>
      <c r="K6358" s="52">
        <v>984</v>
      </c>
      <c r="L6358" s="52">
        <v>257.51299999999992</v>
      </c>
      <c r="M6358" s="55">
        <v>4</v>
      </c>
      <c r="N6358" s="61" t="s">
        <v>17</v>
      </c>
      <c r="P6358" s="66"/>
      <c r="Q6358" s="53"/>
      <c r="R6358" s="53"/>
      <c r="S6358" s="53"/>
      <c r="T6358" s="53"/>
      <c r="U6358" s="53"/>
      <c r="V6358" s="53"/>
      <c r="W6358" s="53"/>
    </row>
    <row r="6359" spans="2:23" s="52" customFormat="1" ht="13" x14ac:dyDescent="0.3">
      <c r="B6359" s="53" t="s">
        <v>2848</v>
      </c>
      <c r="C6359" s="53" t="s">
        <v>206</v>
      </c>
      <c r="D6359" s="53" t="s">
        <v>4564</v>
      </c>
      <c r="E6359" s="53">
        <v>41.591360000000002</v>
      </c>
      <c r="F6359" s="53">
        <v>-2.027072</v>
      </c>
      <c r="G6359" s="54">
        <v>1054.53</v>
      </c>
      <c r="H6359" s="53">
        <v>38</v>
      </c>
      <c r="I6359" s="53">
        <v>25</v>
      </c>
      <c r="J6359" s="53">
        <v>13</v>
      </c>
      <c r="K6359" s="52">
        <v>984</v>
      </c>
      <c r="L6359" s="52">
        <v>70.529999999999973</v>
      </c>
      <c r="M6359" s="55">
        <v>2</v>
      </c>
      <c r="N6359" s="61" t="s">
        <v>17</v>
      </c>
      <c r="P6359" s="66"/>
      <c r="Q6359" s="53"/>
      <c r="R6359" s="53"/>
      <c r="S6359" s="53"/>
      <c r="T6359" s="53"/>
      <c r="U6359" s="53"/>
      <c r="V6359" s="53"/>
      <c r="W6359" s="53"/>
    </row>
    <row r="6360" spans="2:23" s="52" customFormat="1" ht="13" x14ac:dyDescent="0.3">
      <c r="B6360" s="53" t="s">
        <v>2848</v>
      </c>
      <c r="C6360" s="53" t="s">
        <v>206</v>
      </c>
      <c r="D6360" s="53" t="s">
        <v>4565</v>
      </c>
      <c r="E6360" s="53">
        <v>41.351750000000003</v>
      </c>
      <c r="F6360" s="53">
        <v>-2.79705</v>
      </c>
      <c r="G6360" s="54">
        <v>1031.0440000000001</v>
      </c>
      <c r="H6360" s="53">
        <v>20</v>
      </c>
      <c r="I6360" s="53">
        <v>12</v>
      </c>
      <c r="J6360" s="53">
        <v>8</v>
      </c>
      <c r="K6360" s="52">
        <v>984</v>
      </c>
      <c r="L6360" s="52">
        <v>47.044000000000096</v>
      </c>
      <c r="M6360" s="55">
        <v>2</v>
      </c>
      <c r="N6360" s="61" t="s">
        <v>17</v>
      </c>
      <c r="P6360" s="66"/>
      <c r="Q6360" s="53"/>
      <c r="R6360" s="53"/>
      <c r="S6360" s="53"/>
      <c r="T6360" s="53"/>
      <c r="U6360" s="53"/>
      <c r="V6360" s="53"/>
      <c r="W6360" s="53"/>
    </row>
    <row r="6361" spans="2:23" s="52" customFormat="1" ht="13" x14ac:dyDescent="0.3">
      <c r="B6361" s="53" t="s">
        <v>2848</v>
      </c>
      <c r="C6361" s="53" t="s">
        <v>206</v>
      </c>
      <c r="D6361" s="53" t="s">
        <v>4566</v>
      </c>
      <c r="E6361" s="53">
        <v>41.642090000000003</v>
      </c>
      <c r="F6361" s="53">
        <v>-2.8410259999999998</v>
      </c>
      <c r="G6361" s="54">
        <v>1010.689</v>
      </c>
      <c r="H6361" s="53">
        <v>138</v>
      </c>
      <c r="I6361" s="53">
        <v>74</v>
      </c>
      <c r="J6361" s="53">
        <v>64</v>
      </c>
      <c r="K6361" s="52">
        <v>984</v>
      </c>
      <c r="L6361" s="52">
        <v>26.688999999999965</v>
      </c>
      <c r="M6361" s="55">
        <v>2</v>
      </c>
      <c r="N6361" s="61" t="s">
        <v>17</v>
      </c>
      <c r="P6361" s="66"/>
      <c r="Q6361" s="53"/>
      <c r="R6361" s="53"/>
      <c r="S6361" s="53"/>
      <c r="T6361" s="53"/>
      <c r="U6361" s="53"/>
      <c r="V6361" s="53"/>
      <c r="W6361" s="53"/>
    </row>
    <row r="6362" spans="2:23" s="52" customFormat="1" ht="13" x14ac:dyDescent="0.3">
      <c r="B6362" s="53" t="s">
        <v>2848</v>
      </c>
      <c r="C6362" s="53" t="s">
        <v>206</v>
      </c>
      <c r="D6362" s="53" t="s">
        <v>4567</v>
      </c>
      <c r="E6362" s="53">
        <v>41.926160000000003</v>
      </c>
      <c r="F6362" s="53">
        <v>-2.5311469999999998</v>
      </c>
      <c r="G6362" s="54">
        <v>1140.99</v>
      </c>
      <c r="H6362" s="53">
        <v>43</v>
      </c>
      <c r="I6362" s="53">
        <v>24</v>
      </c>
      <c r="J6362" s="53">
        <v>19</v>
      </c>
      <c r="K6362" s="52">
        <v>984</v>
      </c>
      <c r="L6362" s="52">
        <v>156.99</v>
      </c>
      <c r="M6362" s="55">
        <v>2</v>
      </c>
      <c r="N6362" s="61" t="s">
        <v>17</v>
      </c>
      <c r="P6362" s="66"/>
      <c r="Q6362" s="53"/>
      <c r="R6362" s="53"/>
      <c r="S6362" s="53"/>
      <c r="T6362" s="53"/>
      <c r="U6362" s="53"/>
      <c r="V6362" s="53"/>
      <c r="W6362" s="53"/>
    </row>
    <row r="6363" spans="2:23" s="52" customFormat="1" ht="13" x14ac:dyDescent="0.3">
      <c r="B6363" s="53" t="s">
        <v>2848</v>
      </c>
      <c r="C6363" s="53" t="s">
        <v>206</v>
      </c>
      <c r="D6363" s="53" t="s">
        <v>4568</v>
      </c>
      <c r="E6363" s="53">
        <v>41.9084</v>
      </c>
      <c r="F6363" s="53">
        <v>-2.6445639999999999</v>
      </c>
      <c r="G6363" s="54">
        <v>1067.9929999999999</v>
      </c>
      <c r="H6363" s="53">
        <v>321</v>
      </c>
      <c r="I6363" s="53">
        <v>166</v>
      </c>
      <c r="J6363" s="53">
        <v>155</v>
      </c>
      <c r="K6363" s="52">
        <v>984</v>
      </c>
      <c r="L6363" s="52">
        <v>83.992999999999938</v>
      </c>
      <c r="M6363" s="55">
        <v>2</v>
      </c>
      <c r="N6363" s="61" t="s">
        <v>17</v>
      </c>
      <c r="P6363" s="66"/>
      <c r="Q6363" s="53"/>
      <c r="R6363" s="53"/>
      <c r="S6363" s="53"/>
      <c r="T6363" s="53"/>
      <c r="U6363" s="53"/>
      <c r="V6363" s="53"/>
      <c r="W6363" s="53"/>
    </row>
    <row r="6364" spans="2:23" s="52" customFormat="1" ht="13" x14ac:dyDescent="0.3">
      <c r="B6364" s="53" t="s">
        <v>2848</v>
      </c>
      <c r="C6364" s="53" t="s">
        <v>206</v>
      </c>
      <c r="D6364" s="53" t="s">
        <v>4569</v>
      </c>
      <c r="E6364" s="53">
        <v>41.890090000000001</v>
      </c>
      <c r="F6364" s="53">
        <v>-2.7993000000000001</v>
      </c>
      <c r="G6364" s="54">
        <v>1103.8489999999999</v>
      </c>
      <c r="H6364" s="53">
        <v>182</v>
      </c>
      <c r="I6364" s="53">
        <v>98</v>
      </c>
      <c r="J6364" s="53">
        <v>84</v>
      </c>
      <c r="K6364" s="52">
        <v>984</v>
      </c>
      <c r="L6364" s="52">
        <v>119.84899999999993</v>
      </c>
      <c r="M6364" s="55">
        <v>2</v>
      </c>
      <c r="N6364" s="61" t="s">
        <v>17</v>
      </c>
      <c r="P6364" s="66"/>
      <c r="Q6364" s="53"/>
      <c r="R6364" s="53"/>
      <c r="S6364" s="53"/>
      <c r="T6364" s="53"/>
      <c r="U6364" s="53"/>
      <c r="V6364" s="53"/>
      <c r="W6364" s="53"/>
    </row>
    <row r="6365" spans="2:23" s="52" customFormat="1" ht="13" x14ac:dyDescent="0.3">
      <c r="B6365" s="53" t="s">
        <v>2848</v>
      </c>
      <c r="C6365" s="53" t="s">
        <v>206</v>
      </c>
      <c r="D6365" s="53" t="s">
        <v>4570</v>
      </c>
      <c r="E6365" s="53">
        <v>41.573639999999997</v>
      </c>
      <c r="F6365" s="53">
        <v>-3.2052830000000001</v>
      </c>
      <c r="G6365" s="54">
        <v>859.97460000000001</v>
      </c>
      <c r="H6365" s="53">
        <v>3314</v>
      </c>
      <c r="I6365" s="53">
        <v>1729</v>
      </c>
      <c r="J6365" s="53">
        <v>1585</v>
      </c>
      <c r="K6365" s="52">
        <v>984</v>
      </c>
      <c r="L6365" s="52">
        <v>-124.02539999999999</v>
      </c>
      <c r="M6365" s="55">
        <v>2</v>
      </c>
      <c r="N6365" s="61" t="s">
        <v>17</v>
      </c>
      <c r="P6365" s="66"/>
      <c r="Q6365" s="53"/>
      <c r="R6365" s="53"/>
      <c r="S6365" s="53"/>
      <c r="T6365" s="53"/>
      <c r="U6365" s="53"/>
      <c r="V6365" s="53"/>
      <c r="W6365" s="53"/>
    </row>
    <row r="6366" spans="2:23" s="52" customFormat="1" ht="13" x14ac:dyDescent="0.3">
      <c r="B6366" s="53" t="s">
        <v>2848</v>
      </c>
      <c r="C6366" s="53" t="s">
        <v>206</v>
      </c>
      <c r="D6366" s="53" t="s">
        <v>4571</v>
      </c>
      <c r="E6366" s="53">
        <v>41.936990000000002</v>
      </c>
      <c r="F6366" s="53">
        <v>-2.0271219999999999</v>
      </c>
      <c r="G6366" s="54">
        <v>925.85109999999997</v>
      </c>
      <c r="H6366" s="53">
        <v>66</v>
      </c>
      <c r="I6366" s="53">
        <v>37</v>
      </c>
      <c r="J6366" s="53">
        <v>29</v>
      </c>
      <c r="K6366" s="52">
        <v>984</v>
      </c>
      <c r="L6366" s="52">
        <v>-58.148900000000026</v>
      </c>
      <c r="M6366" s="55">
        <v>2</v>
      </c>
      <c r="N6366" s="61" t="s">
        <v>17</v>
      </c>
      <c r="P6366" s="66"/>
      <c r="Q6366" s="53"/>
      <c r="R6366" s="53"/>
      <c r="S6366" s="53"/>
      <c r="T6366" s="53"/>
      <c r="U6366" s="53"/>
      <c r="V6366" s="53"/>
      <c r="W6366" s="53"/>
    </row>
    <row r="6367" spans="2:23" s="52" customFormat="1" ht="13" x14ac:dyDescent="0.3">
      <c r="B6367" s="53" t="s">
        <v>2848</v>
      </c>
      <c r="C6367" s="53" t="s">
        <v>206</v>
      </c>
      <c r="D6367" s="53" t="s">
        <v>4572</v>
      </c>
      <c r="E6367" s="53">
        <v>41.829050000000002</v>
      </c>
      <c r="F6367" s="53">
        <v>-3.0664090000000002</v>
      </c>
      <c r="G6367" s="54">
        <v>1040.925</v>
      </c>
      <c r="H6367" s="53">
        <v>2340</v>
      </c>
      <c r="I6367" s="53">
        <v>1206</v>
      </c>
      <c r="J6367" s="53">
        <v>1134</v>
      </c>
      <c r="K6367" s="52">
        <v>984</v>
      </c>
      <c r="L6367" s="52">
        <v>56.924999999999955</v>
      </c>
      <c r="M6367" s="55">
        <v>2</v>
      </c>
      <c r="N6367" s="61" t="s">
        <v>17</v>
      </c>
      <c r="P6367" s="66"/>
      <c r="Q6367" s="53"/>
      <c r="R6367" s="53"/>
      <c r="S6367" s="53"/>
      <c r="T6367" s="53"/>
      <c r="U6367" s="53"/>
      <c r="V6367" s="53"/>
      <c r="W6367" s="53"/>
    </row>
    <row r="6368" spans="2:23" s="52" customFormat="1" ht="13" x14ac:dyDescent="0.3">
      <c r="B6368" s="53" t="s">
        <v>2848</v>
      </c>
      <c r="C6368" s="53" t="s">
        <v>206</v>
      </c>
      <c r="D6368" s="53" t="s">
        <v>4573</v>
      </c>
      <c r="E6368" s="53">
        <v>42.03022</v>
      </c>
      <c r="F6368" s="53">
        <v>-2.2307389999999998</v>
      </c>
      <c r="G6368" s="54">
        <v>1075.933</v>
      </c>
      <c r="H6368" s="53">
        <v>626</v>
      </c>
      <c r="I6368" s="53">
        <v>346</v>
      </c>
      <c r="J6368" s="53">
        <v>280</v>
      </c>
      <c r="K6368" s="52">
        <v>984</v>
      </c>
      <c r="L6368" s="52">
        <v>91.932999999999993</v>
      </c>
      <c r="M6368" s="55">
        <v>2</v>
      </c>
      <c r="N6368" s="61" t="s">
        <v>17</v>
      </c>
      <c r="P6368" s="66"/>
      <c r="Q6368" s="53"/>
      <c r="R6368" s="53"/>
      <c r="S6368" s="53"/>
      <c r="T6368" s="53"/>
      <c r="U6368" s="53"/>
      <c r="V6368" s="53"/>
      <c r="W6368" s="53"/>
    </row>
    <row r="6369" spans="2:23" s="52" customFormat="1" ht="13" x14ac:dyDescent="0.3">
      <c r="B6369" s="53" t="s">
        <v>2848</v>
      </c>
      <c r="C6369" s="53" t="s">
        <v>206</v>
      </c>
      <c r="D6369" s="53" t="s">
        <v>4574</v>
      </c>
      <c r="E6369" s="53">
        <v>42.062730000000002</v>
      </c>
      <c r="F6369" s="53">
        <v>-2.4480110000000002</v>
      </c>
      <c r="G6369" s="54">
        <v>1215.854</v>
      </c>
      <c r="H6369" s="53">
        <v>69</v>
      </c>
      <c r="I6369" s="53">
        <v>41</v>
      </c>
      <c r="J6369" s="53">
        <v>28</v>
      </c>
      <c r="K6369" s="52">
        <v>984</v>
      </c>
      <c r="L6369" s="52">
        <v>231.85400000000004</v>
      </c>
      <c r="M6369" s="55">
        <v>4</v>
      </c>
      <c r="N6369" s="61" t="s">
        <v>17</v>
      </c>
      <c r="P6369" s="66"/>
      <c r="Q6369" s="53"/>
      <c r="R6369" s="53"/>
      <c r="S6369" s="53"/>
      <c r="T6369" s="53"/>
      <c r="U6369" s="53"/>
      <c r="V6369" s="53"/>
      <c r="W6369" s="53"/>
    </row>
    <row r="6370" spans="2:23" s="52" customFormat="1" ht="13" x14ac:dyDescent="0.3">
      <c r="B6370" s="53" t="s">
        <v>2848</v>
      </c>
      <c r="C6370" s="53" t="s">
        <v>206</v>
      </c>
      <c r="D6370" s="53" t="s">
        <v>4575</v>
      </c>
      <c r="E6370" s="53">
        <v>41.26341</v>
      </c>
      <c r="F6370" s="53">
        <v>-2.1757399999999998</v>
      </c>
      <c r="G6370" s="54">
        <v>771.34529999999995</v>
      </c>
      <c r="H6370" s="53">
        <v>387</v>
      </c>
      <c r="I6370" s="53">
        <v>210</v>
      </c>
      <c r="J6370" s="53">
        <v>177</v>
      </c>
      <c r="K6370" s="52">
        <v>984</v>
      </c>
      <c r="L6370" s="52">
        <v>-212.65470000000005</v>
      </c>
      <c r="M6370" s="55">
        <v>2</v>
      </c>
      <c r="N6370" s="61" t="s">
        <v>17</v>
      </c>
      <c r="P6370" s="66"/>
      <c r="Q6370" s="53"/>
      <c r="R6370" s="53"/>
      <c r="S6370" s="53"/>
      <c r="T6370" s="53"/>
      <c r="U6370" s="53"/>
      <c r="V6370" s="53"/>
      <c r="W6370" s="53"/>
    </row>
    <row r="6371" spans="2:23" s="52" customFormat="1" ht="13" x14ac:dyDescent="0.3">
      <c r="B6371" s="53" t="s">
        <v>2848</v>
      </c>
      <c r="C6371" s="53" t="s">
        <v>206</v>
      </c>
      <c r="D6371" s="53" t="s">
        <v>4576</v>
      </c>
      <c r="E6371" s="53">
        <v>41.771369999999997</v>
      </c>
      <c r="F6371" s="53">
        <v>-3.1425700000000001</v>
      </c>
      <c r="G6371" s="54">
        <v>1071.299</v>
      </c>
      <c r="H6371" s="53">
        <v>166</v>
      </c>
      <c r="I6371" s="53">
        <v>93</v>
      </c>
      <c r="J6371" s="53">
        <v>73</v>
      </c>
      <c r="K6371" s="52">
        <v>984</v>
      </c>
      <c r="L6371" s="52">
        <v>87.298999999999978</v>
      </c>
      <c r="M6371" s="55">
        <v>2</v>
      </c>
      <c r="N6371" s="61" t="s">
        <v>17</v>
      </c>
      <c r="P6371" s="66"/>
      <c r="Q6371" s="53"/>
      <c r="R6371" s="53"/>
      <c r="S6371" s="53"/>
      <c r="T6371" s="53"/>
      <c r="U6371" s="53"/>
      <c r="V6371" s="53"/>
      <c r="W6371" s="53"/>
    </row>
    <row r="6372" spans="2:23" s="52" customFormat="1" ht="13" x14ac:dyDescent="0.3">
      <c r="B6372" s="53" t="s">
        <v>2848</v>
      </c>
      <c r="C6372" s="53" t="s">
        <v>206</v>
      </c>
      <c r="D6372" s="53" t="s">
        <v>4577</v>
      </c>
      <c r="E6372" s="53">
        <v>41.495710000000003</v>
      </c>
      <c r="F6372" s="53">
        <v>-2.2015929999999999</v>
      </c>
      <c r="G6372" s="54">
        <v>948.19320000000005</v>
      </c>
      <c r="H6372" s="53">
        <v>209</v>
      </c>
      <c r="I6372" s="53">
        <v>120</v>
      </c>
      <c r="J6372" s="53">
        <v>89</v>
      </c>
      <c r="K6372" s="52">
        <v>984</v>
      </c>
      <c r="L6372" s="52">
        <v>-35.806799999999953</v>
      </c>
      <c r="M6372" s="55">
        <v>2</v>
      </c>
      <c r="N6372" s="61" t="s">
        <v>17</v>
      </c>
      <c r="P6372" s="66"/>
      <c r="Q6372" s="53"/>
      <c r="R6372" s="53"/>
      <c r="S6372" s="53"/>
      <c r="T6372" s="53"/>
      <c r="U6372" s="53"/>
      <c r="V6372" s="53"/>
      <c r="W6372" s="53"/>
    </row>
    <row r="6373" spans="2:23" s="52" customFormat="1" ht="13" x14ac:dyDescent="0.3">
      <c r="B6373" s="53" t="s">
        <v>2848</v>
      </c>
      <c r="C6373" s="53" t="s">
        <v>206</v>
      </c>
      <c r="D6373" s="53" t="s">
        <v>4578</v>
      </c>
      <c r="E6373" s="53">
        <v>41.469810000000003</v>
      </c>
      <c r="F6373" s="53">
        <v>-2.3821680000000001</v>
      </c>
      <c r="G6373" s="54">
        <v>1099.3030000000001</v>
      </c>
      <c r="H6373" s="53">
        <v>38</v>
      </c>
      <c r="I6373" s="53">
        <v>20</v>
      </c>
      <c r="J6373" s="53">
        <v>18</v>
      </c>
      <c r="K6373" s="52">
        <v>984</v>
      </c>
      <c r="L6373" s="52">
        <v>115.30300000000011</v>
      </c>
      <c r="M6373" s="55">
        <v>2</v>
      </c>
      <c r="N6373" s="61" t="s">
        <v>17</v>
      </c>
      <c r="P6373" s="66"/>
      <c r="Q6373" s="53"/>
      <c r="R6373" s="53"/>
      <c r="S6373" s="53"/>
      <c r="T6373" s="53"/>
      <c r="U6373" s="53"/>
      <c r="V6373" s="53"/>
      <c r="W6373" s="53"/>
    </row>
    <row r="6374" spans="2:23" s="52" customFormat="1" ht="13" x14ac:dyDescent="0.3">
      <c r="B6374" s="53" t="s">
        <v>2848</v>
      </c>
      <c r="C6374" s="53" t="s">
        <v>206</v>
      </c>
      <c r="D6374" s="53" t="s">
        <v>206</v>
      </c>
      <c r="E6374" s="53">
        <v>41.763599999999997</v>
      </c>
      <c r="F6374" s="53">
        <v>-2.4649209999999999</v>
      </c>
      <c r="G6374" s="54">
        <v>1064.8230000000001</v>
      </c>
      <c r="H6374" s="53">
        <v>39528</v>
      </c>
      <c r="I6374" s="53">
        <v>18936</v>
      </c>
      <c r="J6374" s="53">
        <v>20592</v>
      </c>
      <c r="K6374" s="52">
        <v>984</v>
      </c>
      <c r="L6374" s="52">
        <v>80.823000000000093</v>
      </c>
      <c r="M6374" s="55">
        <v>2</v>
      </c>
      <c r="N6374" s="61" t="s">
        <v>17</v>
      </c>
      <c r="P6374" s="66"/>
      <c r="Q6374" s="53"/>
      <c r="R6374" s="53"/>
      <c r="S6374" s="53"/>
      <c r="T6374" s="53"/>
      <c r="U6374" s="53"/>
      <c r="V6374" s="53"/>
      <c r="W6374" s="53"/>
    </row>
    <row r="6375" spans="2:23" s="52" customFormat="1" ht="13" x14ac:dyDescent="0.3">
      <c r="B6375" s="53" t="s">
        <v>2848</v>
      </c>
      <c r="C6375" s="53" t="s">
        <v>206</v>
      </c>
      <c r="D6375" s="53" t="s">
        <v>4579</v>
      </c>
      <c r="E6375" s="53">
        <v>41.931959999999997</v>
      </c>
      <c r="F6375" s="53">
        <v>-2.6024560000000001</v>
      </c>
      <c r="G6375" s="54">
        <v>1112.06</v>
      </c>
      <c r="H6375" s="53">
        <v>206</v>
      </c>
      <c r="I6375" s="53">
        <v>107</v>
      </c>
      <c r="J6375" s="53">
        <v>99</v>
      </c>
      <c r="K6375" s="52">
        <v>984</v>
      </c>
      <c r="L6375" s="52">
        <v>128.05999999999995</v>
      </c>
      <c r="M6375" s="55">
        <v>2</v>
      </c>
      <c r="N6375" s="61" t="s">
        <v>17</v>
      </c>
      <c r="P6375" s="66"/>
      <c r="Q6375" s="53"/>
      <c r="R6375" s="53"/>
      <c r="S6375" s="53"/>
      <c r="T6375" s="53"/>
      <c r="U6375" s="53"/>
      <c r="V6375" s="53"/>
      <c r="W6375" s="53"/>
    </row>
    <row r="6376" spans="2:23" s="52" customFormat="1" ht="13" x14ac:dyDescent="0.3">
      <c r="B6376" s="53" t="s">
        <v>2848</v>
      </c>
      <c r="C6376" s="53" t="s">
        <v>206</v>
      </c>
      <c r="D6376" s="53" t="s">
        <v>4580</v>
      </c>
      <c r="E6376" s="53">
        <v>41.852679999999999</v>
      </c>
      <c r="F6376" s="53">
        <v>-2.2234929999999999</v>
      </c>
      <c r="G6376" s="54">
        <v>1196.337</v>
      </c>
      <c r="H6376" s="53">
        <v>33</v>
      </c>
      <c r="I6376" s="53">
        <v>21</v>
      </c>
      <c r="J6376" s="53">
        <v>12</v>
      </c>
      <c r="K6376" s="52">
        <v>984</v>
      </c>
      <c r="L6376" s="52">
        <v>212.33699999999999</v>
      </c>
      <c r="M6376" s="55">
        <v>4</v>
      </c>
      <c r="N6376" s="61" t="s">
        <v>17</v>
      </c>
      <c r="P6376" s="66"/>
      <c r="Q6376" s="53"/>
      <c r="R6376" s="53"/>
      <c r="S6376" s="53"/>
      <c r="T6376" s="53"/>
      <c r="U6376" s="53"/>
      <c r="V6376" s="53"/>
      <c r="W6376" s="53"/>
    </row>
    <row r="6377" spans="2:23" s="52" customFormat="1" ht="13" x14ac:dyDescent="0.3">
      <c r="B6377" s="53" t="s">
        <v>2848</v>
      </c>
      <c r="C6377" s="53" t="s">
        <v>206</v>
      </c>
      <c r="D6377" s="53" t="s">
        <v>4581</v>
      </c>
      <c r="E6377" s="53">
        <v>41.740189999999998</v>
      </c>
      <c r="F6377" s="53">
        <v>-2.1508669999999999</v>
      </c>
      <c r="G6377" s="54">
        <v>1055.2380000000001</v>
      </c>
      <c r="H6377" s="53">
        <v>32</v>
      </c>
      <c r="I6377" s="53">
        <v>17</v>
      </c>
      <c r="J6377" s="53">
        <v>15</v>
      </c>
      <c r="K6377" s="52">
        <v>984</v>
      </c>
      <c r="L6377" s="52">
        <v>71.238000000000056</v>
      </c>
      <c r="M6377" s="55">
        <v>2</v>
      </c>
      <c r="N6377" s="61" t="s">
        <v>17</v>
      </c>
      <c r="P6377" s="66"/>
      <c r="Q6377" s="53"/>
      <c r="R6377" s="53"/>
      <c r="S6377" s="53"/>
      <c r="T6377" s="53"/>
      <c r="U6377" s="53"/>
      <c r="V6377" s="53"/>
      <c r="W6377" s="53"/>
    </row>
    <row r="6378" spans="2:23" s="52" customFormat="1" ht="13" x14ac:dyDescent="0.3">
      <c r="B6378" s="53" t="s">
        <v>2848</v>
      </c>
      <c r="C6378" s="53" t="s">
        <v>206</v>
      </c>
      <c r="D6378" s="53" t="s">
        <v>4582</v>
      </c>
      <c r="E6378" s="53">
        <v>41.536560000000001</v>
      </c>
      <c r="F6378" s="53">
        <v>-2.8491249999999999</v>
      </c>
      <c r="G6378" s="54">
        <v>931.32159999999999</v>
      </c>
      <c r="H6378" s="53">
        <v>91</v>
      </c>
      <c r="I6378" s="53">
        <v>50</v>
      </c>
      <c r="J6378" s="53">
        <v>41</v>
      </c>
      <c r="K6378" s="52">
        <v>984</v>
      </c>
      <c r="L6378" s="52">
        <v>-52.678400000000011</v>
      </c>
      <c r="M6378" s="55">
        <v>2</v>
      </c>
      <c r="N6378" s="61" t="s">
        <v>17</v>
      </c>
      <c r="P6378" s="66"/>
      <c r="Q6378" s="53"/>
      <c r="R6378" s="53"/>
      <c r="S6378" s="53"/>
      <c r="T6378" s="53"/>
      <c r="U6378" s="53"/>
      <c r="V6378" s="53"/>
      <c r="W6378" s="53"/>
    </row>
    <row r="6379" spans="2:23" s="52" customFormat="1" ht="13" x14ac:dyDescent="0.3">
      <c r="B6379" s="53" t="s">
        <v>2848</v>
      </c>
      <c r="C6379" s="53" t="s">
        <v>206</v>
      </c>
      <c r="D6379" s="53" t="s">
        <v>4583</v>
      </c>
      <c r="E6379" s="53">
        <v>41.784100000000002</v>
      </c>
      <c r="F6379" s="53">
        <v>-2.9668480000000002</v>
      </c>
      <c r="G6379" s="54">
        <v>1065.5930000000001</v>
      </c>
      <c r="H6379" s="53">
        <v>159</v>
      </c>
      <c r="I6379" s="53">
        <v>87</v>
      </c>
      <c r="J6379" s="53">
        <v>72</v>
      </c>
      <c r="K6379" s="52">
        <v>984</v>
      </c>
      <c r="L6379" s="52">
        <v>81.593000000000075</v>
      </c>
      <c r="M6379" s="55">
        <v>2</v>
      </c>
      <c r="N6379" s="61" t="s">
        <v>17</v>
      </c>
      <c r="P6379" s="66"/>
      <c r="Q6379" s="53"/>
      <c r="R6379" s="53"/>
      <c r="S6379" s="53"/>
      <c r="T6379" s="53"/>
      <c r="U6379" s="53"/>
      <c r="V6379" s="53"/>
      <c r="W6379" s="53"/>
    </row>
    <row r="6380" spans="2:23" s="52" customFormat="1" ht="13" x14ac:dyDescent="0.3">
      <c r="B6380" s="53" t="s">
        <v>2848</v>
      </c>
      <c r="C6380" s="53" t="s">
        <v>206</v>
      </c>
      <c r="D6380" s="53" t="s">
        <v>4584</v>
      </c>
      <c r="E6380" s="53">
        <v>41.595469999999999</v>
      </c>
      <c r="F6380" s="53">
        <v>-2.6445280000000002</v>
      </c>
      <c r="G6380" s="54">
        <v>994.69839999999999</v>
      </c>
      <c r="H6380" s="53">
        <v>525</v>
      </c>
      <c r="I6380" s="53">
        <v>264</v>
      </c>
      <c r="J6380" s="53">
        <v>261</v>
      </c>
      <c r="K6380" s="52">
        <v>984</v>
      </c>
      <c r="L6380" s="52">
        <v>10.698399999999992</v>
      </c>
      <c r="M6380" s="55">
        <v>2</v>
      </c>
      <c r="N6380" s="61" t="s">
        <v>17</v>
      </c>
      <c r="P6380" s="66"/>
      <c r="Q6380" s="53"/>
      <c r="R6380" s="53"/>
      <c r="S6380" s="53"/>
      <c r="T6380" s="53"/>
      <c r="U6380" s="53"/>
      <c r="V6380" s="53"/>
      <c r="W6380" s="53"/>
    </row>
    <row r="6381" spans="2:23" s="52" customFormat="1" ht="13" x14ac:dyDescent="0.3">
      <c r="B6381" s="53" t="s">
        <v>2848</v>
      </c>
      <c r="C6381" s="53" t="s">
        <v>206</v>
      </c>
      <c r="D6381" s="53" t="s">
        <v>4585</v>
      </c>
      <c r="E6381" s="53">
        <v>41.34843</v>
      </c>
      <c r="F6381" s="53">
        <v>-2.4338799999999998</v>
      </c>
      <c r="G6381" s="54">
        <v>1028.943</v>
      </c>
      <c r="H6381" s="53">
        <v>63</v>
      </c>
      <c r="I6381" s="53">
        <v>31</v>
      </c>
      <c r="J6381" s="53">
        <v>32</v>
      </c>
      <c r="K6381" s="52">
        <v>984</v>
      </c>
      <c r="L6381" s="52">
        <v>44.942999999999984</v>
      </c>
      <c r="M6381" s="55">
        <v>2</v>
      </c>
      <c r="N6381" s="61" t="s">
        <v>17</v>
      </c>
      <c r="P6381" s="66"/>
      <c r="Q6381" s="53"/>
      <c r="R6381" s="53"/>
      <c r="S6381" s="53"/>
      <c r="T6381" s="53"/>
      <c r="U6381" s="53"/>
      <c r="V6381" s="53"/>
      <c r="W6381" s="53"/>
    </row>
    <row r="6382" spans="2:23" s="52" customFormat="1" ht="13" x14ac:dyDescent="0.3">
      <c r="B6382" s="53" t="s">
        <v>2848</v>
      </c>
      <c r="C6382" s="53" t="s">
        <v>206</v>
      </c>
      <c r="D6382" s="53" t="s">
        <v>4586</v>
      </c>
      <c r="E6382" s="53">
        <v>41.588279999999997</v>
      </c>
      <c r="F6382" s="53">
        <v>-2.2677879999999999</v>
      </c>
      <c r="G6382" s="54">
        <v>989.06669999999997</v>
      </c>
      <c r="H6382" s="53">
        <v>159</v>
      </c>
      <c r="I6382" s="53">
        <v>89</v>
      </c>
      <c r="J6382" s="53">
        <v>70</v>
      </c>
      <c r="K6382" s="52">
        <v>984</v>
      </c>
      <c r="L6382" s="52">
        <v>5.0666999999999689</v>
      </c>
      <c r="M6382" s="55">
        <v>2</v>
      </c>
      <c r="N6382" s="61" t="s">
        <v>17</v>
      </c>
      <c r="P6382" s="66"/>
      <c r="Q6382" s="53"/>
      <c r="R6382" s="53"/>
      <c r="S6382" s="53"/>
      <c r="T6382" s="53"/>
      <c r="U6382" s="53"/>
      <c r="V6382" s="53"/>
      <c r="W6382" s="53"/>
    </row>
    <row r="6383" spans="2:23" s="52" customFormat="1" ht="13" x14ac:dyDescent="0.3">
      <c r="B6383" s="53" t="s">
        <v>2848</v>
      </c>
      <c r="C6383" s="53" t="s">
        <v>206</v>
      </c>
      <c r="D6383" s="53" t="s">
        <v>4587</v>
      </c>
      <c r="E6383" s="53">
        <v>41.453830000000004</v>
      </c>
      <c r="F6383" s="53">
        <v>-2.1630349999999998</v>
      </c>
      <c r="G6383" s="54">
        <v>863.29589999999996</v>
      </c>
      <c r="H6383" s="53">
        <v>90</v>
      </c>
      <c r="I6383" s="53">
        <v>45</v>
      </c>
      <c r="J6383" s="53">
        <v>45</v>
      </c>
      <c r="K6383" s="52">
        <v>984</v>
      </c>
      <c r="L6383" s="52">
        <v>-120.70410000000004</v>
      </c>
      <c r="M6383" s="55">
        <v>2</v>
      </c>
      <c r="N6383" s="61" t="s">
        <v>17</v>
      </c>
      <c r="P6383" s="66"/>
      <c r="Q6383" s="53"/>
      <c r="R6383" s="53"/>
      <c r="S6383" s="53"/>
      <c r="T6383" s="53"/>
      <c r="U6383" s="53"/>
      <c r="V6383" s="53"/>
      <c r="W6383" s="53"/>
    </row>
    <row r="6384" spans="2:23" s="52" customFormat="1" ht="13" x14ac:dyDescent="0.3">
      <c r="B6384" s="53" t="s">
        <v>2848</v>
      </c>
      <c r="C6384" s="53" t="s">
        <v>206</v>
      </c>
      <c r="D6384" s="53" t="s">
        <v>4588</v>
      </c>
      <c r="E6384" s="53">
        <v>41.669370000000001</v>
      </c>
      <c r="F6384" s="53">
        <v>-2.8774299999999999</v>
      </c>
      <c r="G6384" s="54">
        <v>971.52049999999997</v>
      </c>
      <c r="H6384" s="53">
        <v>29</v>
      </c>
      <c r="I6384" s="53">
        <v>15</v>
      </c>
      <c r="J6384" s="53">
        <v>14</v>
      </c>
      <c r="K6384" s="52">
        <v>984</v>
      </c>
      <c r="L6384" s="52">
        <v>-12.47950000000003</v>
      </c>
      <c r="M6384" s="55">
        <v>2</v>
      </c>
      <c r="N6384" s="61" t="s">
        <v>17</v>
      </c>
      <c r="P6384" s="66"/>
      <c r="Q6384" s="53"/>
      <c r="R6384" s="53"/>
      <c r="S6384" s="53"/>
      <c r="T6384" s="53"/>
      <c r="U6384" s="53"/>
      <c r="V6384" s="53"/>
      <c r="W6384" s="53"/>
    </row>
    <row r="6385" spans="2:23" s="52" customFormat="1" ht="13" x14ac:dyDescent="0.3">
      <c r="B6385" s="53" t="s">
        <v>2848</v>
      </c>
      <c r="C6385" s="53" t="s">
        <v>206</v>
      </c>
      <c r="D6385" s="53" t="s">
        <v>4589</v>
      </c>
      <c r="E6385" s="53">
        <v>41.63026</v>
      </c>
      <c r="F6385" s="53">
        <v>-2.0912790000000001</v>
      </c>
      <c r="G6385" s="54">
        <v>1045.7249999999999</v>
      </c>
      <c r="H6385" s="53">
        <v>79</v>
      </c>
      <c r="I6385" s="53">
        <v>50</v>
      </c>
      <c r="J6385" s="53">
        <v>29</v>
      </c>
      <c r="K6385" s="52">
        <v>984</v>
      </c>
      <c r="L6385" s="52">
        <v>61.724999999999909</v>
      </c>
      <c r="M6385" s="55">
        <v>2</v>
      </c>
      <c r="N6385" s="61" t="s">
        <v>17</v>
      </c>
      <c r="P6385" s="66"/>
      <c r="Q6385" s="53"/>
      <c r="R6385" s="53"/>
      <c r="S6385" s="53"/>
      <c r="T6385" s="53"/>
      <c r="U6385" s="53"/>
      <c r="V6385" s="53"/>
      <c r="W6385" s="53"/>
    </row>
    <row r="6386" spans="2:23" s="52" customFormat="1" ht="13" x14ac:dyDescent="0.3">
      <c r="B6386" s="53" t="s">
        <v>2848</v>
      </c>
      <c r="C6386" s="53" t="s">
        <v>206</v>
      </c>
      <c r="D6386" s="53" t="s">
        <v>4590</v>
      </c>
      <c r="E6386" s="53">
        <v>41.873910000000002</v>
      </c>
      <c r="F6386" s="53">
        <v>-2.1022419999999999</v>
      </c>
      <c r="G6386" s="54">
        <v>1043.3389999999999</v>
      </c>
      <c r="H6386" s="53">
        <v>71</v>
      </c>
      <c r="I6386" s="53">
        <v>31</v>
      </c>
      <c r="J6386" s="53">
        <v>40</v>
      </c>
      <c r="K6386" s="52">
        <v>984</v>
      </c>
      <c r="L6386" s="52">
        <v>59.338999999999942</v>
      </c>
      <c r="M6386" s="55">
        <v>2</v>
      </c>
      <c r="N6386" s="61" t="s">
        <v>17</v>
      </c>
      <c r="P6386" s="66"/>
      <c r="Q6386" s="53"/>
      <c r="R6386" s="53"/>
      <c r="S6386" s="53"/>
      <c r="T6386" s="53"/>
      <c r="U6386" s="53"/>
      <c r="V6386" s="53"/>
      <c r="W6386" s="53"/>
    </row>
    <row r="6387" spans="2:23" s="52" customFormat="1" ht="13" x14ac:dyDescent="0.3">
      <c r="B6387" s="53" t="s">
        <v>2848</v>
      </c>
      <c r="C6387" s="53" t="s">
        <v>206</v>
      </c>
      <c r="D6387" s="53" t="s">
        <v>4591</v>
      </c>
      <c r="E6387" s="53">
        <v>41.717120000000001</v>
      </c>
      <c r="F6387" s="53">
        <v>-3.0510480000000002</v>
      </c>
      <c r="G6387" s="54">
        <v>963.30939999999998</v>
      </c>
      <c r="H6387" s="53">
        <v>87</v>
      </c>
      <c r="I6387" s="53">
        <v>41</v>
      </c>
      <c r="J6387" s="53">
        <v>46</v>
      </c>
      <c r="K6387" s="52">
        <v>984</v>
      </c>
      <c r="L6387" s="52">
        <v>-20.690600000000018</v>
      </c>
      <c r="M6387" s="55">
        <v>2</v>
      </c>
      <c r="N6387" s="61" t="s">
        <v>17</v>
      </c>
      <c r="P6387" s="66"/>
      <c r="Q6387" s="53"/>
      <c r="R6387" s="53"/>
      <c r="S6387" s="53"/>
      <c r="T6387" s="53"/>
      <c r="U6387" s="53"/>
      <c r="V6387" s="53"/>
      <c r="W6387" s="53"/>
    </row>
    <row r="6388" spans="2:23" s="52" customFormat="1" ht="13" x14ac:dyDescent="0.3">
      <c r="B6388" s="53" t="s">
        <v>2848</v>
      </c>
      <c r="C6388" s="53" t="s">
        <v>206</v>
      </c>
      <c r="D6388" s="53" t="s">
        <v>4592</v>
      </c>
      <c r="E6388" s="53">
        <v>41.791330000000002</v>
      </c>
      <c r="F6388" s="53">
        <v>-3.0079699999999998</v>
      </c>
      <c r="G6388" s="54">
        <v>1103.6030000000001</v>
      </c>
      <c r="H6388" s="53">
        <v>140</v>
      </c>
      <c r="I6388" s="53">
        <v>78</v>
      </c>
      <c r="J6388" s="53">
        <v>62</v>
      </c>
      <c r="K6388" s="52">
        <v>984</v>
      </c>
      <c r="L6388" s="52">
        <v>119.60300000000007</v>
      </c>
      <c r="M6388" s="55">
        <v>2</v>
      </c>
      <c r="N6388" s="61" t="s">
        <v>17</v>
      </c>
      <c r="P6388" s="66"/>
      <c r="Q6388" s="53"/>
      <c r="R6388" s="53"/>
      <c r="S6388" s="53"/>
      <c r="T6388" s="53"/>
      <c r="U6388" s="53"/>
      <c r="V6388" s="53"/>
      <c r="W6388" s="53"/>
    </row>
    <row r="6389" spans="2:23" s="52" customFormat="1" ht="13" x14ac:dyDescent="0.3">
      <c r="B6389" s="53" t="s">
        <v>2848</v>
      </c>
      <c r="C6389" s="53" t="s">
        <v>206</v>
      </c>
      <c r="D6389" s="53" t="s">
        <v>4593</v>
      </c>
      <c r="E6389" s="53">
        <v>41.942619999999998</v>
      </c>
      <c r="F6389" s="53">
        <v>-2.575202</v>
      </c>
      <c r="G6389" s="54">
        <v>1141.2170000000001</v>
      </c>
      <c r="H6389" s="53">
        <v>236</v>
      </c>
      <c r="I6389" s="53">
        <v>124</v>
      </c>
      <c r="J6389" s="53">
        <v>112</v>
      </c>
      <c r="K6389" s="52">
        <v>984</v>
      </c>
      <c r="L6389" s="52">
        <v>157.2170000000001</v>
      </c>
      <c r="M6389" s="55">
        <v>2</v>
      </c>
      <c r="N6389" s="61" t="s">
        <v>17</v>
      </c>
      <c r="P6389" s="66"/>
      <c r="Q6389" s="53"/>
      <c r="R6389" s="53"/>
      <c r="S6389" s="53"/>
      <c r="T6389" s="53"/>
      <c r="U6389" s="53"/>
      <c r="V6389" s="53"/>
      <c r="W6389" s="53"/>
    </row>
    <row r="6390" spans="2:23" s="52" customFormat="1" ht="13" x14ac:dyDescent="0.3">
      <c r="B6390" s="53" t="s">
        <v>2848</v>
      </c>
      <c r="C6390" s="53" t="s">
        <v>206</v>
      </c>
      <c r="D6390" s="53" t="s">
        <v>4594</v>
      </c>
      <c r="E6390" s="53">
        <v>41.816719999999997</v>
      </c>
      <c r="F6390" s="53">
        <v>-2.1735989999999998</v>
      </c>
      <c r="G6390" s="54">
        <v>1065.1949999999999</v>
      </c>
      <c r="H6390" s="53">
        <v>47</v>
      </c>
      <c r="I6390" s="53">
        <v>31</v>
      </c>
      <c r="J6390" s="53">
        <v>16</v>
      </c>
      <c r="K6390" s="52">
        <v>984</v>
      </c>
      <c r="L6390" s="52">
        <v>81.194999999999936</v>
      </c>
      <c r="M6390" s="55">
        <v>2</v>
      </c>
      <c r="N6390" s="61" t="s">
        <v>17</v>
      </c>
      <c r="P6390" s="66"/>
      <c r="Q6390" s="53"/>
      <c r="R6390" s="53"/>
      <c r="S6390" s="53"/>
      <c r="T6390" s="53"/>
      <c r="U6390" s="53"/>
      <c r="V6390" s="53"/>
      <c r="W6390" s="53"/>
    </row>
    <row r="6391" spans="2:23" s="52" customFormat="1" ht="13" x14ac:dyDescent="0.3">
      <c r="B6391" s="53" t="s">
        <v>2848</v>
      </c>
      <c r="C6391" s="53" t="s">
        <v>206</v>
      </c>
      <c r="D6391" s="53" t="s">
        <v>4595</v>
      </c>
      <c r="E6391" s="53">
        <v>41.887799999999999</v>
      </c>
      <c r="F6391" s="53">
        <v>-2.1165500000000002</v>
      </c>
      <c r="G6391" s="54">
        <v>1119.7349999999999</v>
      </c>
      <c r="H6391" s="53">
        <v>16</v>
      </c>
      <c r="I6391" s="53">
        <v>10</v>
      </c>
      <c r="J6391" s="53">
        <v>6</v>
      </c>
      <c r="K6391" s="52">
        <v>984</v>
      </c>
      <c r="L6391" s="52">
        <v>135.7349999999999</v>
      </c>
      <c r="M6391" s="55">
        <v>2</v>
      </c>
      <c r="N6391" s="61" t="s">
        <v>17</v>
      </c>
      <c r="P6391" s="66"/>
      <c r="Q6391" s="53"/>
      <c r="R6391" s="53"/>
      <c r="S6391" s="53"/>
      <c r="T6391" s="53"/>
      <c r="U6391" s="53"/>
      <c r="V6391" s="53"/>
      <c r="W6391" s="53"/>
    </row>
    <row r="6392" spans="2:23" s="52" customFormat="1" ht="13" x14ac:dyDescent="0.3">
      <c r="B6392" s="53" t="s">
        <v>2848</v>
      </c>
      <c r="C6392" s="53" t="s">
        <v>206</v>
      </c>
      <c r="D6392" s="53" t="s">
        <v>4596</v>
      </c>
      <c r="E6392" s="53">
        <v>41.673439999999999</v>
      </c>
      <c r="F6392" s="53">
        <v>-3.0454089999999998</v>
      </c>
      <c r="G6392" s="54">
        <v>946.3261</v>
      </c>
      <c r="H6392" s="53">
        <v>226</v>
      </c>
      <c r="I6392" s="53">
        <v>114</v>
      </c>
      <c r="J6392" s="53">
        <v>112</v>
      </c>
      <c r="K6392" s="52">
        <v>984</v>
      </c>
      <c r="L6392" s="52">
        <v>-37.673900000000003</v>
      </c>
      <c r="M6392" s="55">
        <v>2</v>
      </c>
      <c r="N6392" s="61" t="s">
        <v>17</v>
      </c>
      <c r="P6392" s="66"/>
      <c r="Q6392" s="53"/>
      <c r="R6392" s="53"/>
      <c r="S6392" s="53"/>
      <c r="T6392" s="53"/>
      <c r="U6392" s="53"/>
      <c r="V6392" s="53"/>
      <c r="W6392" s="53"/>
    </row>
    <row r="6393" spans="2:23" s="52" customFormat="1" ht="13" x14ac:dyDescent="0.3">
      <c r="B6393" s="53" t="s">
        <v>2848</v>
      </c>
      <c r="C6393" s="53" t="s">
        <v>206</v>
      </c>
      <c r="D6393" s="53" t="s">
        <v>4597</v>
      </c>
      <c r="E6393" s="53">
        <v>41.57103</v>
      </c>
      <c r="F6393" s="53">
        <v>-2.964019</v>
      </c>
      <c r="G6393" s="54">
        <v>935.86829999999998</v>
      </c>
      <c r="H6393" s="53">
        <v>125</v>
      </c>
      <c r="I6393" s="53">
        <v>69</v>
      </c>
      <c r="J6393" s="53">
        <v>56</v>
      </c>
      <c r="K6393" s="52">
        <v>984</v>
      </c>
      <c r="L6393" s="52">
        <v>-48.131700000000023</v>
      </c>
      <c r="M6393" s="55">
        <v>2</v>
      </c>
      <c r="N6393" s="61" t="s">
        <v>17</v>
      </c>
      <c r="P6393" s="66"/>
      <c r="Q6393" s="53"/>
      <c r="R6393" s="53"/>
      <c r="S6393" s="53"/>
      <c r="T6393" s="53"/>
      <c r="U6393" s="53"/>
      <c r="V6393" s="53"/>
      <c r="W6393" s="53"/>
    </row>
    <row r="6394" spans="2:23" s="52" customFormat="1" ht="13" x14ac:dyDescent="0.3">
      <c r="B6394" s="53" t="s">
        <v>2848</v>
      </c>
      <c r="C6394" s="53" t="s">
        <v>206</v>
      </c>
      <c r="D6394" s="53" t="s">
        <v>4598</v>
      </c>
      <c r="E6394" s="53">
        <v>41.93788</v>
      </c>
      <c r="F6394" s="53">
        <v>-2.1083090000000002</v>
      </c>
      <c r="G6394" s="54">
        <v>844.04899999999998</v>
      </c>
      <c r="H6394" s="53">
        <v>13</v>
      </c>
      <c r="I6394" s="53">
        <v>8</v>
      </c>
      <c r="J6394" s="53">
        <v>5</v>
      </c>
      <c r="K6394" s="52">
        <v>984</v>
      </c>
      <c r="L6394" s="52">
        <v>-139.95100000000002</v>
      </c>
      <c r="M6394" s="55">
        <v>2</v>
      </c>
      <c r="N6394" s="61" t="s">
        <v>17</v>
      </c>
      <c r="P6394" s="66"/>
      <c r="Q6394" s="53"/>
      <c r="R6394" s="53"/>
      <c r="S6394" s="53"/>
      <c r="T6394" s="53"/>
      <c r="U6394" s="53"/>
      <c r="V6394" s="53"/>
      <c r="W6394" s="53"/>
    </row>
    <row r="6395" spans="2:23" s="52" customFormat="1" ht="13" x14ac:dyDescent="0.3">
      <c r="B6395" s="53" t="s">
        <v>2848</v>
      </c>
      <c r="C6395" s="53" t="s">
        <v>206</v>
      </c>
      <c r="D6395" s="53" t="s">
        <v>4599</v>
      </c>
      <c r="E6395" s="53">
        <v>41.56382</v>
      </c>
      <c r="F6395" s="53">
        <v>-2.8084020000000001</v>
      </c>
      <c r="G6395" s="54">
        <v>936.30939999999998</v>
      </c>
      <c r="H6395" s="53">
        <v>99</v>
      </c>
      <c r="I6395" s="53">
        <v>54</v>
      </c>
      <c r="J6395" s="53">
        <v>45</v>
      </c>
      <c r="K6395" s="52">
        <v>984</v>
      </c>
      <c r="L6395" s="52">
        <v>-47.690600000000018</v>
      </c>
      <c r="M6395" s="55">
        <v>2</v>
      </c>
      <c r="N6395" s="61" t="s">
        <v>17</v>
      </c>
      <c r="P6395" s="66"/>
      <c r="Q6395" s="53"/>
      <c r="R6395" s="53"/>
      <c r="S6395" s="53"/>
      <c r="T6395" s="53"/>
      <c r="U6395" s="53"/>
      <c r="V6395" s="53"/>
      <c r="W6395" s="53"/>
    </row>
    <row r="6396" spans="2:23" s="52" customFormat="1" ht="13" x14ac:dyDescent="0.3">
      <c r="B6396" s="53" t="s">
        <v>2848</v>
      </c>
      <c r="C6396" s="53" t="s">
        <v>206</v>
      </c>
      <c r="D6396" s="53" t="s">
        <v>4600</v>
      </c>
      <c r="E6396" s="53">
        <v>41.93824</v>
      </c>
      <c r="F6396" s="53">
        <v>-2.2216330000000002</v>
      </c>
      <c r="G6396" s="54">
        <v>1243.8309999999999</v>
      </c>
      <c r="H6396" s="53">
        <v>24</v>
      </c>
      <c r="I6396" s="53">
        <v>13</v>
      </c>
      <c r="J6396" s="53">
        <v>11</v>
      </c>
      <c r="K6396" s="52">
        <v>984</v>
      </c>
      <c r="L6396" s="52">
        <v>259.8309999999999</v>
      </c>
      <c r="M6396" s="55">
        <v>4</v>
      </c>
      <c r="N6396" s="61" t="s">
        <v>17</v>
      </c>
      <c r="P6396" s="66"/>
      <c r="Q6396" s="53"/>
      <c r="R6396" s="53"/>
      <c r="S6396" s="53"/>
      <c r="T6396" s="53"/>
      <c r="U6396" s="53"/>
      <c r="V6396" s="53"/>
      <c r="W6396" s="53"/>
    </row>
    <row r="6397" spans="2:23" s="52" customFormat="1" ht="13" x14ac:dyDescent="0.3">
      <c r="B6397" s="53" t="s">
        <v>2848</v>
      </c>
      <c r="C6397" s="53" t="s">
        <v>206</v>
      </c>
      <c r="D6397" s="53" t="s">
        <v>4601</v>
      </c>
      <c r="E6397" s="53">
        <v>41.450119999999998</v>
      </c>
      <c r="F6397" s="53">
        <v>-2.698464</v>
      </c>
      <c r="G6397" s="54">
        <v>975.54690000000005</v>
      </c>
      <c r="H6397" s="53">
        <v>109</v>
      </c>
      <c r="I6397" s="53">
        <v>70</v>
      </c>
      <c r="J6397" s="53">
        <v>39</v>
      </c>
      <c r="K6397" s="52">
        <v>984</v>
      </c>
      <c r="L6397" s="52">
        <v>-8.4530999999999494</v>
      </c>
      <c r="M6397" s="55">
        <v>2</v>
      </c>
      <c r="N6397" s="61" t="s">
        <v>17</v>
      </c>
      <c r="P6397" s="66"/>
      <c r="Q6397" s="53"/>
      <c r="R6397" s="53"/>
      <c r="S6397" s="53"/>
      <c r="T6397" s="53"/>
      <c r="U6397" s="53"/>
      <c r="V6397" s="53"/>
      <c r="W6397" s="53"/>
    </row>
    <row r="6398" spans="2:23" s="52" customFormat="1" ht="13" x14ac:dyDescent="0.3">
      <c r="B6398" s="53" t="s">
        <v>2848</v>
      </c>
      <c r="C6398" s="53" t="s">
        <v>206</v>
      </c>
      <c r="D6398" s="53" t="s">
        <v>4602</v>
      </c>
      <c r="E6398" s="53">
        <v>41.809109999999997</v>
      </c>
      <c r="F6398" s="53">
        <v>-2.401653</v>
      </c>
      <c r="G6398" s="54">
        <v>1032.8230000000001</v>
      </c>
      <c r="H6398" s="53">
        <v>33</v>
      </c>
      <c r="I6398" s="53">
        <v>19</v>
      </c>
      <c r="J6398" s="53">
        <v>14</v>
      </c>
      <c r="K6398" s="52">
        <v>984</v>
      </c>
      <c r="L6398" s="52">
        <v>48.823000000000093</v>
      </c>
      <c r="M6398" s="55">
        <v>2</v>
      </c>
      <c r="N6398" s="61" t="s">
        <v>17</v>
      </c>
      <c r="P6398" s="66"/>
      <c r="Q6398" s="53"/>
      <c r="R6398" s="53"/>
      <c r="S6398" s="53"/>
      <c r="T6398" s="53"/>
      <c r="U6398" s="53"/>
      <c r="V6398" s="53"/>
      <c r="W6398" s="53"/>
    </row>
    <row r="6399" spans="2:23" s="52" customFormat="1" ht="13" x14ac:dyDescent="0.3">
      <c r="B6399" s="53" t="s">
        <v>2848</v>
      </c>
      <c r="C6399" s="53" t="s">
        <v>206</v>
      </c>
      <c r="D6399" s="53" t="s">
        <v>4603</v>
      </c>
      <c r="E6399" s="53">
        <v>41.490600000000001</v>
      </c>
      <c r="F6399" s="53">
        <v>-2.2547609999999998</v>
      </c>
      <c r="G6399" s="54">
        <v>1002.944</v>
      </c>
      <c r="H6399" s="53">
        <v>36</v>
      </c>
      <c r="I6399" s="53">
        <v>21</v>
      </c>
      <c r="J6399" s="53">
        <v>15</v>
      </c>
      <c r="K6399" s="52">
        <v>984</v>
      </c>
      <c r="L6399" s="52">
        <v>18.94399999999996</v>
      </c>
      <c r="M6399" s="55">
        <v>2</v>
      </c>
      <c r="N6399" s="61" t="s">
        <v>17</v>
      </c>
      <c r="P6399" s="66"/>
      <c r="Q6399" s="53"/>
      <c r="R6399" s="53"/>
      <c r="S6399" s="53"/>
      <c r="T6399" s="53"/>
      <c r="U6399" s="53"/>
      <c r="V6399" s="53"/>
      <c r="W6399" s="53"/>
    </row>
    <row r="6400" spans="2:23" s="52" customFormat="1" ht="13" x14ac:dyDescent="0.3">
      <c r="B6400" s="53" t="s">
        <v>2848</v>
      </c>
      <c r="C6400" s="53" t="s">
        <v>206</v>
      </c>
      <c r="D6400" s="53" t="s">
        <v>4604</v>
      </c>
      <c r="E6400" s="53">
        <v>41.533610000000003</v>
      </c>
      <c r="F6400" s="53">
        <v>-2.4606150000000002</v>
      </c>
      <c r="G6400" s="54">
        <v>992.69</v>
      </c>
      <c r="H6400" s="53">
        <v>65</v>
      </c>
      <c r="I6400" s="53">
        <v>44</v>
      </c>
      <c r="J6400" s="53">
        <v>21</v>
      </c>
      <c r="K6400" s="52">
        <v>984</v>
      </c>
      <c r="L6400" s="52">
        <v>8.6900000000000546</v>
      </c>
      <c r="M6400" s="55">
        <v>2</v>
      </c>
      <c r="N6400" s="61" t="s">
        <v>17</v>
      </c>
      <c r="P6400" s="66"/>
      <c r="Q6400" s="53"/>
      <c r="R6400" s="53"/>
      <c r="S6400" s="53"/>
      <c r="T6400" s="53"/>
      <c r="U6400" s="53"/>
      <c r="V6400" s="53"/>
      <c r="W6400" s="53"/>
    </row>
    <row r="6401" spans="2:23" s="52" customFormat="1" ht="13" x14ac:dyDescent="0.3">
      <c r="B6401" s="53" t="s">
        <v>2848</v>
      </c>
      <c r="C6401" s="53" t="s">
        <v>206</v>
      </c>
      <c r="D6401" s="53" t="s">
        <v>4605</v>
      </c>
      <c r="E6401" s="53">
        <v>41.762050000000002</v>
      </c>
      <c r="F6401" s="53">
        <v>-2.6266060000000002</v>
      </c>
      <c r="G6401" s="54">
        <v>1182.6210000000001</v>
      </c>
      <c r="H6401" s="53">
        <v>107</v>
      </c>
      <c r="I6401" s="53">
        <v>64</v>
      </c>
      <c r="J6401" s="53">
        <v>43</v>
      </c>
      <c r="K6401" s="52">
        <v>984</v>
      </c>
      <c r="L6401" s="52">
        <v>198.62100000000009</v>
      </c>
      <c r="M6401" s="55">
        <v>2</v>
      </c>
      <c r="N6401" s="61" t="s">
        <v>17</v>
      </c>
      <c r="P6401" s="66"/>
      <c r="Q6401" s="53"/>
      <c r="R6401" s="53"/>
      <c r="S6401" s="53"/>
      <c r="T6401" s="53"/>
      <c r="U6401" s="53"/>
      <c r="V6401" s="53"/>
      <c r="W6401" s="53"/>
    </row>
    <row r="6402" spans="2:23" s="52" customFormat="1" ht="13" x14ac:dyDescent="0.3">
      <c r="B6402" s="53" t="s">
        <v>2848</v>
      </c>
      <c r="C6402" s="53" t="s">
        <v>206</v>
      </c>
      <c r="D6402" s="53" t="s">
        <v>4606</v>
      </c>
      <c r="E6402" s="53">
        <v>41.467550000000003</v>
      </c>
      <c r="F6402" s="53">
        <v>-3.0623130000000001</v>
      </c>
      <c r="G6402" s="54">
        <v>967.60069999999996</v>
      </c>
      <c r="H6402" s="53">
        <v>11</v>
      </c>
      <c r="I6402" s="53">
        <v>7</v>
      </c>
      <c r="J6402" s="53">
        <v>4</v>
      </c>
      <c r="K6402" s="52">
        <v>984</v>
      </c>
      <c r="L6402" s="52">
        <v>-16.399300000000039</v>
      </c>
      <c r="M6402" s="55">
        <v>2</v>
      </c>
      <c r="N6402" s="61" t="s">
        <v>17</v>
      </c>
      <c r="P6402" s="66"/>
      <c r="Q6402" s="53"/>
      <c r="R6402" s="53"/>
      <c r="S6402" s="53"/>
      <c r="T6402" s="53"/>
      <c r="U6402" s="53"/>
      <c r="V6402" s="53"/>
      <c r="W6402" s="53"/>
    </row>
    <row r="6403" spans="2:23" s="52" customFormat="1" ht="13" x14ac:dyDescent="0.3">
      <c r="B6403" s="53" t="s">
        <v>2848</v>
      </c>
      <c r="C6403" s="53" t="s">
        <v>206</v>
      </c>
      <c r="D6403" s="53" t="s">
        <v>4607</v>
      </c>
      <c r="E6403" s="53">
        <v>41.91628</v>
      </c>
      <c r="F6403" s="53">
        <v>-2.566284</v>
      </c>
      <c r="G6403" s="54">
        <v>1147.78</v>
      </c>
      <c r="H6403" s="53">
        <v>58</v>
      </c>
      <c r="I6403" s="53">
        <v>28</v>
      </c>
      <c r="J6403" s="53">
        <v>30</v>
      </c>
      <c r="K6403" s="52">
        <v>984</v>
      </c>
      <c r="L6403" s="52">
        <v>163.77999999999997</v>
      </c>
      <c r="M6403" s="55">
        <v>2</v>
      </c>
      <c r="N6403" s="61" t="s">
        <v>17</v>
      </c>
      <c r="P6403" s="66"/>
      <c r="Q6403" s="53"/>
      <c r="R6403" s="53"/>
      <c r="S6403" s="53"/>
      <c r="T6403" s="53"/>
      <c r="U6403" s="53"/>
      <c r="V6403" s="53"/>
      <c r="W6403" s="53"/>
    </row>
    <row r="6404" spans="2:23" s="52" customFormat="1" ht="13" x14ac:dyDescent="0.3">
      <c r="B6404" s="53" t="s">
        <v>2848</v>
      </c>
      <c r="C6404" s="53" t="s">
        <v>206</v>
      </c>
      <c r="D6404" s="53" t="s">
        <v>4608</v>
      </c>
      <c r="E6404" s="53">
        <v>41.788899999999998</v>
      </c>
      <c r="F6404" s="53">
        <v>-2.1491959999999999</v>
      </c>
      <c r="G6404" s="54">
        <v>1035.49</v>
      </c>
      <c r="H6404" s="53">
        <v>27</v>
      </c>
      <c r="I6404" s="53">
        <v>17</v>
      </c>
      <c r="J6404" s="53">
        <v>10</v>
      </c>
      <c r="K6404" s="52">
        <v>984</v>
      </c>
      <c r="L6404" s="52">
        <v>51.490000000000009</v>
      </c>
      <c r="M6404" s="55">
        <v>2</v>
      </c>
      <c r="N6404" s="61" t="s">
        <v>17</v>
      </c>
      <c r="P6404" s="66"/>
      <c r="Q6404" s="53"/>
      <c r="R6404" s="53"/>
      <c r="S6404" s="53"/>
      <c r="T6404" s="53"/>
      <c r="U6404" s="53"/>
      <c r="V6404" s="53"/>
      <c r="W6404" s="53"/>
    </row>
    <row r="6405" spans="2:23" s="52" customFormat="1" ht="13" x14ac:dyDescent="0.3">
      <c r="B6405" s="53" t="s">
        <v>2848</v>
      </c>
      <c r="C6405" s="53" t="s">
        <v>206</v>
      </c>
      <c r="D6405" s="53" t="s">
        <v>4609</v>
      </c>
      <c r="E6405" s="53">
        <v>42.075449999999996</v>
      </c>
      <c r="F6405" s="53">
        <v>-2.3515100000000002</v>
      </c>
      <c r="G6405" s="54">
        <v>1008.998</v>
      </c>
      <c r="H6405" s="53">
        <v>201</v>
      </c>
      <c r="I6405" s="53">
        <v>117</v>
      </c>
      <c r="J6405" s="53">
        <v>84</v>
      </c>
      <c r="K6405" s="52">
        <v>984</v>
      </c>
      <c r="L6405" s="52">
        <v>24.998000000000047</v>
      </c>
      <c r="M6405" s="55">
        <v>2</v>
      </c>
      <c r="N6405" s="61" t="s">
        <v>17</v>
      </c>
      <c r="P6405" s="66"/>
      <c r="Q6405" s="53"/>
      <c r="R6405" s="53"/>
      <c r="S6405" s="53"/>
      <c r="T6405" s="53"/>
      <c r="U6405" s="53"/>
      <c r="V6405" s="53"/>
      <c r="W6405" s="53"/>
    </row>
    <row r="6406" spans="2:23" s="52" customFormat="1" ht="13" x14ac:dyDescent="0.3">
      <c r="B6406" s="53" t="s">
        <v>2848</v>
      </c>
      <c r="C6406" s="53" t="s">
        <v>206</v>
      </c>
      <c r="D6406" s="53" t="s">
        <v>4610</v>
      </c>
      <c r="E6406" s="53">
        <v>41.86448</v>
      </c>
      <c r="F6406" s="53">
        <v>-2.3558509999999999</v>
      </c>
      <c r="G6406" s="54">
        <v>1060.9380000000001</v>
      </c>
      <c r="H6406" s="53">
        <v>95</v>
      </c>
      <c r="I6406" s="53">
        <v>53</v>
      </c>
      <c r="J6406" s="53">
        <v>42</v>
      </c>
      <c r="K6406" s="52">
        <v>984</v>
      </c>
      <c r="L6406" s="52">
        <v>76.938000000000102</v>
      </c>
      <c r="M6406" s="55">
        <v>2</v>
      </c>
      <c r="N6406" s="61" t="s">
        <v>17</v>
      </c>
      <c r="P6406" s="66"/>
      <c r="Q6406" s="53"/>
      <c r="R6406" s="53"/>
      <c r="S6406" s="53"/>
      <c r="T6406" s="53"/>
      <c r="U6406" s="53"/>
      <c r="V6406" s="53"/>
      <c r="W6406" s="53"/>
    </row>
    <row r="6407" spans="2:23" s="52" customFormat="1" ht="13" x14ac:dyDescent="0.3">
      <c r="B6407" s="53" t="s">
        <v>2848</v>
      </c>
      <c r="C6407" s="53" t="s">
        <v>206</v>
      </c>
      <c r="D6407" s="53" t="s">
        <v>4611</v>
      </c>
      <c r="E6407" s="53">
        <v>41.352739999999997</v>
      </c>
      <c r="F6407" s="53">
        <v>-2.610573</v>
      </c>
      <c r="G6407" s="54">
        <v>1026.527</v>
      </c>
      <c r="H6407" s="53">
        <v>82</v>
      </c>
      <c r="I6407" s="53">
        <v>55</v>
      </c>
      <c r="J6407" s="53">
        <v>27</v>
      </c>
      <c r="K6407" s="52">
        <v>984</v>
      </c>
      <c r="L6407" s="52">
        <v>42.527000000000044</v>
      </c>
      <c r="M6407" s="55">
        <v>2</v>
      </c>
      <c r="N6407" s="61" t="s">
        <v>17</v>
      </c>
      <c r="P6407" s="66"/>
      <c r="Q6407" s="53"/>
      <c r="R6407" s="53"/>
      <c r="S6407" s="53"/>
      <c r="T6407" s="53"/>
      <c r="U6407" s="53"/>
      <c r="V6407" s="53"/>
      <c r="W6407" s="53"/>
    </row>
    <row r="6408" spans="2:23" s="52" customFormat="1" ht="13" x14ac:dyDescent="0.3">
      <c r="B6408" s="53" t="s">
        <v>2848</v>
      </c>
      <c r="C6408" s="53" t="s">
        <v>206</v>
      </c>
      <c r="D6408" s="53" t="s">
        <v>4612</v>
      </c>
      <c r="E6408" s="53">
        <v>41.624630000000003</v>
      </c>
      <c r="F6408" s="53">
        <v>-2.1610589999999998</v>
      </c>
      <c r="G6408" s="54">
        <v>1006.2</v>
      </c>
      <c r="H6408" s="53">
        <v>39</v>
      </c>
      <c r="I6408" s="53">
        <v>22</v>
      </c>
      <c r="J6408" s="53">
        <v>17</v>
      </c>
      <c r="K6408" s="52">
        <v>984</v>
      </c>
      <c r="L6408" s="52">
        <v>22.200000000000045</v>
      </c>
      <c r="M6408" s="55">
        <v>2</v>
      </c>
      <c r="N6408" s="61" t="s">
        <v>17</v>
      </c>
      <c r="P6408" s="66"/>
      <c r="Q6408" s="53"/>
      <c r="R6408" s="53"/>
      <c r="S6408" s="53"/>
      <c r="T6408" s="53"/>
      <c r="U6408" s="53"/>
      <c r="V6408" s="53"/>
      <c r="W6408" s="53"/>
    </row>
    <row r="6409" spans="2:23" s="52" customFormat="1" ht="13" x14ac:dyDescent="0.3">
      <c r="B6409" s="53" t="s">
        <v>2848</v>
      </c>
      <c r="C6409" s="53" t="s">
        <v>206</v>
      </c>
      <c r="D6409" s="53" t="s">
        <v>4613</v>
      </c>
      <c r="E6409" s="53">
        <v>41.911639999999998</v>
      </c>
      <c r="F6409" s="53">
        <v>-2.7628819999999998</v>
      </c>
      <c r="G6409" s="54">
        <v>1105.6389999999999</v>
      </c>
      <c r="H6409" s="53">
        <v>1003</v>
      </c>
      <c r="I6409" s="53">
        <v>554</v>
      </c>
      <c r="J6409" s="53">
        <v>449</v>
      </c>
      <c r="K6409" s="52">
        <v>984</v>
      </c>
      <c r="L6409" s="52">
        <v>121.6389999999999</v>
      </c>
      <c r="M6409" s="55">
        <v>2</v>
      </c>
      <c r="N6409" s="61" t="s">
        <v>17</v>
      </c>
      <c r="P6409" s="66"/>
      <c r="Q6409" s="53"/>
      <c r="R6409" s="53"/>
      <c r="S6409" s="53"/>
      <c r="T6409" s="53"/>
      <c r="U6409" s="53"/>
      <c r="V6409" s="53"/>
      <c r="W6409" s="53"/>
    </row>
    <row r="6410" spans="2:23" s="52" customFormat="1" ht="13" x14ac:dyDescent="0.3">
      <c r="B6410" s="53" t="s">
        <v>2848</v>
      </c>
      <c r="C6410" s="53" t="s">
        <v>206</v>
      </c>
      <c r="D6410" s="53" t="s">
        <v>4614</v>
      </c>
      <c r="E6410" s="53">
        <v>42.023879999999998</v>
      </c>
      <c r="F6410" s="53">
        <v>-2.4076949999999999</v>
      </c>
      <c r="G6410" s="54">
        <v>1200.711</v>
      </c>
      <c r="H6410" s="53">
        <v>29</v>
      </c>
      <c r="I6410" s="53">
        <v>17</v>
      </c>
      <c r="J6410" s="53">
        <v>12</v>
      </c>
      <c r="K6410" s="52">
        <v>984</v>
      </c>
      <c r="L6410" s="52">
        <v>216.71100000000001</v>
      </c>
      <c r="M6410" s="55">
        <v>4</v>
      </c>
      <c r="N6410" s="61" t="s">
        <v>17</v>
      </c>
      <c r="P6410" s="66"/>
      <c r="Q6410" s="53"/>
      <c r="R6410" s="53"/>
      <c r="S6410" s="53"/>
      <c r="T6410" s="53"/>
      <c r="U6410" s="53"/>
      <c r="V6410" s="53"/>
      <c r="W6410" s="53"/>
    </row>
    <row r="6411" spans="2:23" s="52" customFormat="1" ht="13" x14ac:dyDescent="0.3">
      <c r="B6411" s="53" t="s">
        <v>2848</v>
      </c>
      <c r="C6411" s="53" t="s">
        <v>206</v>
      </c>
      <c r="D6411" s="53" t="s">
        <v>4615</v>
      </c>
      <c r="E6411" s="53">
        <v>41.839219999999997</v>
      </c>
      <c r="F6411" s="53">
        <v>-1.855912</v>
      </c>
      <c r="G6411" s="54">
        <v>884.53660000000002</v>
      </c>
      <c r="H6411" s="53">
        <v>44</v>
      </c>
      <c r="I6411" s="53">
        <v>28</v>
      </c>
      <c r="J6411" s="53">
        <v>16</v>
      </c>
      <c r="K6411" s="52">
        <v>984</v>
      </c>
      <c r="L6411" s="52">
        <v>-99.463399999999979</v>
      </c>
      <c r="M6411" s="55">
        <v>2</v>
      </c>
      <c r="N6411" s="61" t="s">
        <v>17</v>
      </c>
      <c r="P6411" s="66"/>
      <c r="Q6411" s="53"/>
      <c r="R6411" s="53"/>
      <c r="S6411" s="53"/>
      <c r="T6411" s="53"/>
      <c r="U6411" s="53"/>
      <c r="V6411" s="53"/>
      <c r="W6411" s="53"/>
    </row>
    <row r="6412" spans="2:23" s="52" customFormat="1" ht="13" x14ac:dyDescent="0.3">
      <c r="B6412" s="53" t="s">
        <v>2848</v>
      </c>
      <c r="C6412" s="53" t="s">
        <v>206</v>
      </c>
      <c r="D6412" s="53" t="s">
        <v>4616</v>
      </c>
      <c r="E6412" s="53">
        <v>42.101430000000001</v>
      </c>
      <c r="F6412" s="53">
        <v>-2.339636</v>
      </c>
      <c r="G6412" s="54">
        <v>988.02570000000003</v>
      </c>
      <c r="H6412" s="53">
        <v>114</v>
      </c>
      <c r="I6412" s="53">
        <v>70</v>
      </c>
      <c r="J6412" s="53">
        <v>44</v>
      </c>
      <c r="K6412" s="52">
        <v>984</v>
      </c>
      <c r="L6412" s="52">
        <v>4.0257000000000289</v>
      </c>
      <c r="M6412" s="55">
        <v>2</v>
      </c>
      <c r="N6412" s="61" t="s">
        <v>17</v>
      </c>
      <c r="P6412" s="66"/>
      <c r="Q6412" s="53"/>
      <c r="R6412" s="53"/>
      <c r="S6412" s="53"/>
      <c r="T6412" s="53"/>
      <c r="U6412" s="53"/>
      <c r="V6412" s="53"/>
      <c r="W6412" s="53"/>
    </row>
    <row r="6413" spans="2:23" s="52" customFormat="1" ht="13" x14ac:dyDescent="0.3">
      <c r="B6413" s="53" t="s">
        <v>2848</v>
      </c>
      <c r="C6413" s="53" t="s">
        <v>206</v>
      </c>
      <c r="D6413" s="53" t="s">
        <v>4617</v>
      </c>
      <c r="E6413" s="53">
        <v>41.210520000000002</v>
      </c>
      <c r="F6413" s="53">
        <v>-2.5277790000000002</v>
      </c>
      <c r="G6413" s="54">
        <v>1124.461</v>
      </c>
      <c r="H6413" s="53">
        <v>52</v>
      </c>
      <c r="I6413" s="53">
        <v>30</v>
      </c>
      <c r="J6413" s="53">
        <v>22</v>
      </c>
      <c r="K6413" s="52">
        <v>984</v>
      </c>
      <c r="L6413" s="52">
        <v>140.46100000000001</v>
      </c>
      <c r="M6413" s="55">
        <v>2</v>
      </c>
      <c r="N6413" s="61" t="s">
        <v>17</v>
      </c>
      <c r="P6413" s="66"/>
      <c r="Q6413" s="53"/>
      <c r="R6413" s="53"/>
      <c r="S6413" s="53"/>
      <c r="T6413" s="53"/>
      <c r="U6413" s="53"/>
      <c r="V6413" s="53"/>
      <c r="W6413" s="53"/>
    </row>
    <row r="6414" spans="2:23" s="52" customFormat="1" ht="13" x14ac:dyDescent="0.3">
      <c r="B6414" s="53" t="s">
        <v>5085</v>
      </c>
      <c r="C6414" s="53" t="s">
        <v>208</v>
      </c>
      <c r="D6414" s="53" t="s">
        <v>5845</v>
      </c>
      <c r="E6414" s="53">
        <v>41.330179999999999</v>
      </c>
      <c r="F6414" s="53">
        <v>1.3594539999999999</v>
      </c>
      <c r="G6414" s="54">
        <v>275.84840000000003</v>
      </c>
      <c r="H6414" s="53">
        <v>906</v>
      </c>
      <c r="I6414" s="53">
        <v>480</v>
      </c>
      <c r="J6414" s="53">
        <v>426</v>
      </c>
      <c r="K6414" s="52">
        <v>1</v>
      </c>
      <c r="L6414" s="52">
        <v>274.84840000000003</v>
      </c>
      <c r="M6414" s="55">
        <v>4</v>
      </c>
      <c r="N6414" s="61" t="s">
        <v>15</v>
      </c>
      <c r="P6414" s="66"/>
      <c r="Q6414" s="53"/>
      <c r="R6414" s="53"/>
      <c r="S6414" s="53"/>
      <c r="T6414" s="53"/>
      <c r="U6414" s="53"/>
      <c r="V6414" s="53"/>
      <c r="W6414" s="53"/>
    </row>
    <row r="6415" spans="2:23" s="52" customFormat="1" ht="13" x14ac:dyDescent="0.3">
      <c r="B6415" s="53" t="s">
        <v>5085</v>
      </c>
      <c r="C6415" s="53" t="s">
        <v>208</v>
      </c>
      <c r="D6415" s="53" t="s">
        <v>5846</v>
      </c>
      <c r="E6415" s="53">
        <v>41.245449999999998</v>
      </c>
      <c r="F6415" s="53">
        <v>1.4897530000000001</v>
      </c>
      <c r="G6415" s="54">
        <v>164.62459999999999</v>
      </c>
      <c r="H6415" s="53">
        <v>2275</v>
      </c>
      <c r="I6415" s="53">
        <v>1146</v>
      </c>
      <c r="J6415" s="53">
        <v>1129</v>
      </c>
      <c r="K6415" s="52">
        <v>1</v>
      </c>
      <c r="L6415" s="52">
        <v>163.62459999999999</v>
      </c>
      <c r="M6415" s="55">
        <v>2</v>
      </c>
      <c r="N6415" s="61" t="s">
        <v>14</v>
      </c>
      <c r="P6415" s="66"/>
      <c r="Q6415" s="53"/>
      <c r="R6415" s="53"/>
      <c r="S6415" s="53"/>
      <c r="T6415" s="53"/>
      <c r="U6415" s="53"/>
      <c r="V6415" s="53"/>
      <c r="W6415" s="53"/>
    </row>
    <row r="6416" spans="2:23" s="52" customFormat="1" ht="13" x14ac:dyDescent="0.3">
      <c r="B6416" s="53" t="s">
        <v>5085</v>
      </c>
      <c r="C6416" s="53" t="s">
        <v>208</v>
      </c>
      <c r="D6416" s="53" t="s">
        <v>5847</v>
      </c>
      <c r="E6416" s="53">
        <v>41.251820000000002</v>
      </c>
      <c r="F6416" s="53">
        <v>1.08958</v>
      </c>
      <c r="G6416" s="54">
        <v>820.2056</v>
      </c>
      <c r="H6416" s="53">
        <v>405</v>
      </c>
      <c r="I6416" s="53">
        <v>210</v>
      </c>
      <c r="J6416" s="53">
        <v>195</v>
      </c>
      <c r="K6416" s="52">
        <v>1</v>
      </c>
      <c r="L6416" s="52">
        <v>819.2056</v>
      </c>
      <c r="M6416" s="55">
        <v>7</v>
      </c>
      <c r="N6416" s="61" t="s">
        <v>16</v>
      </c>
      <c r="P6416" s="66"/>
      <c r="Q6416" s="53"/>
      <c r="R6416" s="53"/>
      <c r="S6416" s="53"/>
      <c r="T6416" s="53"/>
      <c r="U6416" s="53"/>
      <c r="V6416" s="53"/>
      <c r="W6416" s="53"/>
    </row>
    <row r="6417" spans="2:23" s="52" customFormat="1" ht="13" x14ac:dyDescent="0.3">
      <c r="B6417" s="53" t="s">
        <v>5085</v>
      </c>
      <c r="C6417" s="53" t="s">
        <v>208</v>
      </c>
      <c r="D6417" s="53" t="s">
        <v>5848</v>
      </c>
      <c r="E6417" s="53">
        <v>40.544840000000001</v>
      </c>
      <c r="F6417" s="53">
        <v>0.48119050000000002</v>
      </c>
      <c r="G6417" s="54">
        <v>76.737889999999993</v>
      </c>
      <c r="H6417" s="53">
        <v>10570</v>
      </c>
      <c r="I6417" s="53">
        <v>5434</v>
      </c>
      <c r="J6417" s="53">
        <v>5136</v>
      </c>
      <c r="K6417" s="52">
        <v>1</v>
      </c>
      <c r="L6417" s="52">
        <v>75.737889999999993</v>
      </c>
      <c r="M6417" s="55">
        <v>2</v>
      </c>
      <c r="N6417" s="61" t="s">
        <v>14</v>
      </c>
      <c r="P6417" s="66"/>
      <c r="Q6417" s="53"/>
      <c r="R6417" s="53"/>
      <c r="S6417" s="53"/>
      <c r="T6417" s="53"/>
      <c r="U6417" s="53"/>
      <c r="V6417" s="53"/>
      <c r="W6417" s="53"/>
    </row>
    <row r="6418" spans="2:23" s="52" customFormat="1" ht="13" x14ac:dyDescent="0.3">
      <c r="B6418" s="53" t="s">
        <v>5085</v>
      </c>
      <c r="C6418" s="53" t="s">
        <v>208</v>
      </c>
      <c r="D6418" s="53" t="s">
        <v>5849</v>
      </c>
      <c r="E6418" s="53">
        <v>41.262390000000003</v>
      </c>
      <c r="F6418" s="53">
        <v>1.1701589999999999</v>
      </c>
      <c r="G6418" s="54">
        <v>243.66829999999999</v>
      </c>
      <c r="H6418" s="53">
        <v>5100</v>
      </c>
      <c r="I6418" s="53">
        <v>2606</v>
      </c>
      <c r="J6418" s="53">
        <v>2494</v>
      </c>
      <c r="K6418" s="52">
        <v>1</v>
      </c>
      <c r="L6418" s="52">
        <v>242.66829999999999</v>
      </c>
      <c r="M6418" s="55">
        <v>4</v>
      </c>
      <c r="N6418" s="61" t="s">
        <v>15</v>
      </c>
      <c r="P6418" s="66"/>
      <c r="Q6418" s="53"/>
      <c r="R6418" s="53"/>
      <c r="S6418" s="53"/>
      <c r="T6418" s="53"/>
      <c r="U6418" s="53"/>
      <c r="V6418" s="53"/>
      <c r="W6418" s="53"/>
    </row>
    <row r="6419" spans="2:23" s="52" customFormat="1" ht="13" x14ac:dyDescent="0.3">
      <c r="B6419" s="53" t="s">
        <v>5085</v>
      </c>
      <c r="C6419" s="53" t="s">
        <v>208</v>
      </c>
      <c r="D6419" s="53" t="s">
        <v>5850</v>
      </c>
      <c r="E6419" s="53">
        <v>40.741799999999998</v>
      </c>
      <c r="F6419" s="53">
        <v>0.61190370000000005</v>
      </c>
      <c r="G6419" s="54">
        <v>10.09355</v>
      </c>
      <c r="H6419" s="53">
        <v>4063</v>
      </c>
      <c r="I6419" s="53">
        <v>2154</v>
      </c>
      <c r="J6419" s="53">
        <v>1909</v>
      </c>
      <c r="K6419" s="52">
        <v>1</v>
      </c>
      <c r="L6419" s="52">
        <v>9.0935500000000005</v>
      </c>
      <c r="M6419" s="55">
        <v>2</v>
      </c>
      <c r="N6419" s="61" t="s">
        <v>14</v>
      </c>
      <c r="P6419" s="66"/>
      <c r="Q6419" s="53"/>
      <c r="R6419" s="53"/>
      <c r="S6419" s="53"/>
      <c r="T6419" s="53"/>
      <c r="U6419" s="53"/>
      <c r="V6419" s="53"/>
      <c r="W6419" s="53"/>
    </row>
    <row r="6420" spans="2:23" s="52" customFormat="1" ht="13" x14ac:dyDescent="0.3">
      <c r="B6420" s="53" t="s">
        <v>5085</v>
      </c>
      <c r="C6420" s="53" t="s">
        <v>208</v>
      </c>
      <c r="D6420" s="53" t="s">
        <v>5851</v>
      </c>
      <c r="E6420" s="53">
        <v>40.879730000000002</v>
      </c>
      <c r="F6420" s="53">
        <v>0.49953570000000003</v>
      </c>
      <c r="G6420" s="54">
        <v>22.517669999999999</v>
      </c>
      <c r="H6420" s="53">
        <v>984</v>
      </c>
      <c r="I6420" s="53">
        <v>488</v>
      </c>
      <c r="J6420" s="53">
        <v>496</v>
      </c>
      <c r="K6420" s="52">
        <v>1</v>
      </c>
      <c r="L6420" s="52">
        <v>21.517669999999999</v>
      </c>
      <c r="M6420" s="55">
        <v>2</v>
      </c>
      <c r="N6420" s="61" t="s">
        <v>14</v>
      </c>
      <c r="P6420" s="66"/>
      <c r="Q6420" s="53"/>
      <c r="R6420" s="53"/>
      <c r="S6420" s="53"/>
      <c r="T6420" s="53"/>
      <c r="U6420" s="53"/>
      <c r="V6420" s="53"/>
      <c r="W6420" s="53"/>
    </row>
    <row r="6421" spans="2:23" s="52" customFormat="1" ht="13" x14ac:dyDescent="0.3">
      <c r="B6421" s="53" t="s">
        <v>5085</v>
      </c>
      <c r="C6421" s="53" t="s">
        <v>208</v>
      </c>
      <c r="D6421" s="53" t="s">
        <v>5852</v>
      </c>
      <c r="E6421" s="53">
        <v>41.201509999999999</v>
      </c>
      <c r="F6421" s="53">
        <v>1.044667</v>
      </c>
      <c r="G6421" s="54">
        <v>265.63630000000001</v>
      </c>
      <c r="H6421" s="53">
        <v>898</v>
      </c>
      <c r="I6421" s="53">
        <v>444</v>
      </c>
      <c r="J6421" s="53">
        <v>454</v>
      </c>
      <c r="K6421" s="52">
        <v>1</v>
      </c>
      <c r="L6421" s="52">
        <v>264.63630000000001</v>
      </c>
      <c r="M6421" s="55">
        <v>4</v>
      </c>
      <c r="N6421" s="61" t="s">
        <v>15</v>
      </c>
      <c r="P6421" s="66"/>
      <c r="Q6421" s="53"/>
      <c r="R6421" s="53"/>
      <c r="S6421" s="53"/>
      <c r="T6421" s="53"/>
      <c r="U6421" s="53"/>
      <c r="V6421" s="53"/>
      <c r="W6421" s="53"/>
    </row>
    <row r="6422" spans="2:23" s="52" customFormat="1" ht="13" x14ac:dyDescent="0.3">
      <c r="B6422" s="53" t="s">
        <v>5085</v>
      </c>
      <c r="C6422" s="53" t="s">
        <v>208</v>
      </c>
      <c r="D6422" s="53" t="s">
        <v>5853</v>
      </c>
      <c r="E6422" s="53">
        <v>40.873869999999997</v>
      </c>
      <c r="F6422" s="53">
        <v>0.39983649999999998</v>
      </c>
      <c r="G6422" s="54">
        <v>330.21640000000002</v>
      </c>
      <c r="H6422" s="53">
        <v>400</v>
      </c>
      <c r="I6422" s="53">
        <v>215</v>
      </c>
      <c r="J6422" s="53">
        <v>185</v>
      </c>
      <c r="K6422" s="52">
        <v>1</v>
      </c>
      <c r="L6422" s="52">
        <v>329.21640000000002</v>
      </c>
      <c r="M6422" s="55">
        <v>4</v>
      </c>
      <c r="N6422" s="61" t="s">
        <v>15</v>
      </c>
      <c r="P6422" s="66"/>
      <c r="Q6422" s="53"/>
      <c r="R6422" s="53"/>
      <c r="S6422" s="53"/>
      <c r="T6422" s="53"/>
      <c r="U6422" s="53"/>
      <c r="V6422" s="53"/>
      <c r="W6422" s="53"/>
    </row>
    <row r="6423" spans="2:23" s="52" customFormat="1" ht="13" x14ac:dyDescent="0.3">
      <c r="B6423" s="53" t="s">
        <v>5085</v>
      </c>
      <c r="C6423" s="53" t="s">
        <v>208</v>
      </c>
      <c r="D6423" s="53" t="s">
        <v>5854</v>
      </c>
      <c r="E6423" s="53">
        <v>41.211329999999997</v>
      </c>
      <c r="F6423" s="53">
        <v>0.97624029999999995</v>
      </c>
      <c r="G6423" s="54">
        <v>377.25709999999998</v>
      </c>
      <c r="H6423" s="53">
        <v>1851</v>
      </c>
      <c r="I6423" s="53">
        <v>960</v>
      </c>
      <c r="J6423" s="53">
        <v>891</v>
      </c>
      <c r="K6423" s="52">
        <v>1</v>
      </c>
      <c r="L6423" s="52">
        <v>376.25709999999998</v>
      </c>
      <c r="M6423" s="55">
        <v>4</v>
      </c>
      <c r="N6423" s="61" t="s">
        <v>15</v>
      </c>
      <c r="P6423" s="66"/>
      <c r="Q6423" s="53"/>
      <c r="R6423" s="53"/>
      <c r="S6423" s="53"/>
      <c r="T6423" s="53"/>
      <c r="U6423" s="53"/>
      <c r="V6423" s="53"/>
      <c r="W6423" s="53"/>
    </row>
    <row r="6424" spans="2:23" s="52" customFormat="1" ht="13" x14ac:dyDescent="0.3">
      <c r="B6424" s="53" t="s">
        <v>5085</v>
      </c>
      <c r="C6424" s="53" t="s">
        <v>208</v>
      </c>
      <c r="D6424" s="53" t="s">
        <v>5855</v>
      </c>
      <c r="E6424" s="53">
        <v>41.293520000000001</v>
      </c>
      <c r="F6424" s="53">
        <v>1.305401</v>
      </c>
      <c r="G6424" s="54">
        <v>260.89620000000002</v>
      </c>
      <c r="H6424" s="53">
        <v>384</v>
      </c>
      <c r="I6424" s="53">
        <v>194</v>
      </c>
      <c r="J6424" s="53">
        <v>190</v>
      </c>
      <c r="K6424" s="52">
        <v>1</v>
      </c>
      <c r="L6424" s="52">
        <v>259.89620000000002</v>
      </c>
      <c r="M6424" s="55">
        <v>4</v>
      </c>
      <c r="N6424" s="61" t="s">
        <v>15</v>
      </c>
      <c r="P6424" s="66"/>
      <c r="Q6424" s="53"/>
      <c r="R6424" s="53"/>
      <c r="S6424" s="53"/>
      <c r="T6424" s="53"/>
      <c r="U6424" s="53"/>
      <c r="V6424" s="53"/>
      <c r="W6424" s="53"/>
    </row>
    <row r="6425" spans="2:23" s="52" customFormat="1" ht="13" x14ac:dyDescent="0.3">
      <c r="B6425" s="53" t="s">
        <v>5085</v>
      </c>
      <c r="C6425" s="53" t="s">
        <v>208</v>
      </c>
      <c r="D6425" s="53" t="s">
        <v>5856</v>
      </c>
      <c r="E6425" s="53">
        <v>41.197189999999999</v>
      </c>
      <c r="F6425" s="53">
        <v>1.112455</v>
      </c>
      <c r="G6425" s="54">
        <v>279.36239999999998</v>
      </c>
      <c r="H6425" s="53">
        <v>1357</v>
      </c>
      <c r="I6425" s="53">
        <v>677</v>
      </c>
      <c r="J6425" s="53">
        <v>680</v>
      </c>
      <c r="K6425" s="52">
        <v>1</v>
      </c>
      <c r="L6425" s="52">
        <v>278.36239999999998</v>
      </c>
      <c r="M6425" s="55">
        <v>4</v>
      </c>
      <c r="N6425" s="61" t="s">
        <v>15</v>
      </c>
      <c r="P6425" s="66"/>
      <c r="Q6425" s="53"/>
      <c r="R6425" s="53"/>
      <c r="S6425" s="53"/>
      <c r="T6425" s="53"/>
      <c r="U6425" s="53"/>
      <c r="V6425" s="53"/>
      <c r="W6425" s="53"/>
    </row>
    <row r="6426" spans="2:23" s="52" customFormat="1" ht="13" x14ac:dyDescent="0.3">
      <c r="B6426" s="53" t="s">
        <v>5085</v>
      </c>
      <c r="C6426" s="53" t="s">
        <v>208</v>
      </c>
      <c r="D6426" s="53" t="s">
        <v>5857</v>
      </c>
      <c r="E6426" s="53">
        <v>41.142740000000003</v>
      </c>
      <c r="F6426" s="53">
        <v>1.373146</v>
      </c>
      <c r="G6426" s="54">
        <v>40.74033</v>
      </c>
      <c r="H6426" s="53">
        <v>4685</v>
      </c>
      <c r="I6426" s="53">
        <v>2340</v>
      </c>
      <c r="J6426" s="53">
        <v>2345</v>
      </c>
      <c r="K6426" s="52">
        <v>1</v>
      </c>
      <c r="L6426" s="52">
        <v>39.74033</v>
      </c>
      <c r="M6426" s="55">
        <v>2</v>
      </c>
      <c r="N6426" s="61" t="s">
        <v>14</v>
      </c>
      <c r="P6426" s="66"/>
      <c r="Q6426" s="53"/>
      <c r="R6426" s="53"/>
      <c r="S6426" s="53"/>
      <c r="T6426" s="53"/>
      <c r="U6426" s="53"/>
      <c r="V6426" s="53"/>
      <c r="W6426" s="53"/>
    </row>
    <row r="6427" spans="2:23" s="52" customFormat="1" ht="13" x14ac:dyDescent="0.3">
      <c r="B6427" s="53" t="s">
        <v>5085</v>
      </c>
      <c r="C6427" s="53" t="s">
        <v>208</v>
      </c>
      <c r="D6427" s="53" t="s">
        <v>5858</v>
      </c>
      <c r="E6427" s="53">
        <v>40.885069999999999</v>
      </c>
      <c r="F6427" s="53">
        <v>0.80337420000000004</v>
      </c>
      <c r="G6427" s="54">
        <v>22.801469999999998</v>
      </c>
      <c r="H6427" s="53">
        <v>7592</v>
      </c>
      <c r="I6427" s="53">
        <v>3884</v>
      </c>
      <c r="J6427" s="53">
        <v>3708</v>
      </c>
      <c r="K6427" s="52">
        <v>1</v>
      </c>
      <c r="L6427" s="52">
        <v>21.801469999999998</v>
      </c>
      <c r="M6427" s="55">
        <v>2</v>
      </c>
      <c r="N6427" s="61" t="s">
        <v>14</v>
      </c>
      <c r="P6427" s="66"/>
      <c r="Q6427" s="53"/>
      <c r="R6427" s="53"/>
      <c r="S6427" s="53"/>
      <c r="T6427" s="53"/>
      <c r="U6427" s="53"/>
      <c r="V6427" s="53"/>
      <c r="W6427" s="53"/>
    </row>
    <row r="6428" spans="2:23" s="52" customFormat="1" ht="13" x14ac:dyDescent="0.3">
      <c r="B6428" s="53" t="s">
        <v>5085</v>
      </c>
      <c r="C6428" s="53" t="s">
        <v>208</v>
      </c>
      <c r="D6428" s="53" t="s">
        <v>5859</v>
      </c>
      <c r="E6428" s="53">
        <v>40.81324</v>
      </c>
      <c r="F6428" s="53">
        <v>0.7095863</v>
      </c>
      <c r="G6428" s="54">
        <v>7.1800990000000002</v>
      </c>
      <c r="H6428" s="53">
        <v>3118</v>
      </c>
      <c r="I6428" s="53">
        <v>1620</v>
      </c>
      <c r="J6428" s="53">
        <v>1498</v>
      </c>
      <c r="K6428" s="52">
        <v>1</v>
      </c>
      <c r="L6428" s="52">
        <v>6.1800990000000002</v>
      </c>
      <c r="M6428" s="55">
        <v>2</v>
      </c>
      <c r="N6428" s="61" t="s">
        <v>14</v>
      </c>
      <c r="P6428" s="66"/>
      <c r="Q6428" s="53"/>
      <c r="R6428" s="53"/>
      <c r="S6428" s="53"/>
      <c r="T6428" s="53"/>
      <c r="U6428" s="53"/>
      <c r="V6428" s="53"/>
      <c r="W6428" s="53"/>
    </row>
    <row r="6429" spans="2:23" s="52" customFormat="1" ht="13" x14ac:dyDescent="0.3">
      <c r="B6429" s="53" t="s">
        <v>5085</v>
      </c>
      <c r="C6429" s="53" t="s">
        <v>208</v>
      </c>
      <c r="D6429" s="53" t="s">
        <v>5860</v>
      </c>
      <c r="E6429" s="53">
        <v>40.712310000000002</v>
      </c>
      <c r="F6429" s="53">
        <v>0.57997200000000004</v>
      </c>
      <c r="G6429" s="54">
        <v>13.081009999999999</v>
      </c>
      <c r="H6429" s="53">
        <v>21240</v>
      </c>
      <c r="I6429" s="53">
        <v>10821</v>
      </c>
      <c r="J6429" s="53">
        <v>10419</v>
      </c>
      <c r="K6429" s="52">
        <v>1</v>
      </c>
      <c r="L6429" s="52">
        <v>12.081009999999999</v>
      </c>
      <c r="M6429" s="55">
        <v>2</v>
      </c>
      <c r="N6429" s="61" t="s">
        <v>14</v>
      </c>
      <c r="P6429" s="66"/>
      <c r="Q6429" s="53"/>
      <c r="R6429" s="53"/>
      <c r="S6429" s="53"/>
      <c r="T6429" s="53"/>
      <c r="U6429" s="53"/>
      <c r="V6429" s="53"/>
      <c r="W6429" s="53"/>
    </row>
    <row r="6430" spans="2:23" s="52" customFormat="1" ht="13" x14ac:dyDescent="0.3">
      <c r="B6430" s="53" t="s">
        <v>5085</v>
      </c>
      <c r="C6430" s="53" t="s">
        <v>208</v>
      </c>
      <c r="D6430" s="53" t="s">
        <v>5861</v>
      </c>
      <c r="E6430" s="53">
        <v>41.265349999999998</v>
      </c>
      <c r="F6430" s="53">
        <v>1.603523</v>
      </c>
      <c r="G6430" s="54">
        <v>159.0804</v>
      </c>
      <c r="H6430" s="53">
        <v>5441</v>
      </c>
      <c r="I6430" s="53">
        <v>2866</v>
      </c>
      <c r="J6430" s="53">
        <v>2575</v>
      </c>
      <c r="K6430" s="52">
        <v>1</v>
      </c>
      <c r="L6430" s="52">
        <v>158.0804</v>
      </c>
      <c r="M6430" s="55">
        <v>2</v>
      </c>
      <c r="N6430" s="61" t="s">
        <v>14</v>
      </c>
      <c r="P6430" s="66"/>
      <c r="Q6430" s="53"/>
      <c r="R6430" s="53"/>
      <c r="S6430" s="53"/>
      <c r="T6430" s="53"/>
      <c r="U6430" s="53"/>
      <c r="V6430" s="53"/>
      <c r="W6430" s="53"/>
    </row>
    <row r="6431" spans="2:23" s="52" customFormat="1" ht="13" x14ac:dyDescent="0.3">
      <c r="B6431" s="53" t="s">
        <v>5085</v>
      </c>
      <c r="C6431" s="53" t="s">
        <v>208</v>
      </c>
      <c r="D6431" s="53" t="s">
        <v>5862</v>
      </c>
      <c r="E6431" s="53">
        <v>41.242519999999999</v>
      </c>
      <c r="F6431" s="53">
        <v>0.94908519999999996</v>
      </c>
      <c r="G6431" s="54">
        <v>722.05690000000004</v>
      </c>
      <c r="H6431" s="53">
        <v>112</v>
      </c>
      <c r="I6431" s="53">
        <v>60</v>
      </c>
      <c r="J6431" s="53">
        <v>52</v>
      </c>
      <c r="K6431" s="52">
        <v>1</v>
      </c>
      <c r="L6431" s="52">
        <v>721.05690000000004</v>
      </c>
      <c r="M6431" s="55">
        <v>6</v>
      </c>
      <c r="N6431" s="61" t="s">
        <v>16</v>
      </c>
      <c r="P6431" s="66"/>
      <c r="Q6431" s="53"/>
      <c r="R6431" s="53"/>
      <c r="S6431" s="53"/>
      <c r="T6431" s="53"/>
      <c r="U6431" s="53"/>
      <c r="V6431" s="53"/>
      <c r="W6431" s="53"/>
    </row>
    <row r="6432" spans="2:23" s="52" customFormat="1" ht="13" x14ac:dyDescent="0.3">
      <c r="B6432" s="53" t="s">
        <v>5085</v>
      </c>
      <c r="C6432" s="53" t="s">
        <v>208</v>
      </c>
      <c r="D6432" s="53" t="s">
        <v>5863</v>
      </c>
      <c r="E6432" s="53">
        <v>41.13794</v>
      </c>
      <c r="F6432" s="53">
        <v>0.90914499999999998</v>
      </c>
      <c r="G6432" s="54">
        <v>343.28019999999998</v>
      </c>
      <c r="H6432" s="53">
        <v>134</v>
      </c>
      <c r="I6432" s="53">
        <v>78</v>
      </c>
      <c r="J6432" s="53">
        <v>56</v>
      </c>
      <c r="K6432" s="52">
        <v>1</v>
      </c>
      <c r="L6432" s="52">
        <v>342.28019999999998</v>
      </c>
      <c r="M6432" s="55">
        <v>4</v>
      </c>
      <c r="N6432" s="61" t="s">
        <v>15</v>
      </c>
      <c r="P6432" s="66"/>
      <c r="Q6432" s="53"/>
      <c r="R6432" s="53"/>
      <c r="S6432" s="53"/>
      <c r="T6432" s="53"/>
      <c r="U6432" s="53"/>
      <c r="V6432" s="53"/>
      <c r="W6432" s="53"/>
    </row>
    <row r="6433" spans="2:23" s="52" customFormat="1" ht="13" x14ac:dyDescent="0.3">
      <c r="B6433" s="53" t="s">
        <v>5085</v>
      </c>
      <c r="C6433" s="53" t="s">
        <v>208</v>
      </c>
      <c r="D6433" s="53" t="s">
        <v>5864</v>
      </c>
      <c r="E6433" s="53">
        <v>40.910980000000002</v>
      </c>
      <c r="F6433" s="53">
        <v>0.26031300000000002</v>
      </c>
      <c r="G6433" s="54">
        <v>502.10809999999998</v>
      </c>
      <c r="H6433" s="53">
        <v>488</v>
      </c>
      <c r="I6433" s="53">
        <v>251</v>
      </c>
      <c r="J6433" s="53">
        <v>237</v>
      </c>
      <c r="K6433" s="52">
        <v>1</v>
      </c>
      <c r="L6433" s="52">
        <v>501.10809999999998</v>
      </c>
      <c r="M6433" s="55">
        <v>5</v>
      </c>
      <c r="N6433" s="61" t="s">
        <v>15</v>
      </c>
      <c r="P6433" s="66"/>
      <c r="Q6433" s="53"/>
      <c r="R6433" s="53"/>
      <c r="S6433" s="53"/>
      <c r="T6433" s="53"/>
      <c r="U6433" s="53"/>
      <c r="V6433" s="53"/>
      <c r="W6433" s="53"/>
    </row>
    <row r="6434" spans="2:23" s="52" customFormat="1" ht="13" x14ac:dyDescent="0.3">
      <c r="B6434" s="53" t="s">
        <v>5085</v>
      </c>
      <c r="C6434" s="53" t="s">
        <v>208</v>
      </c>
      <c r="D6434" s="53" t="s">
        <v>5865</v>
      </c>
      <c r="E6434" s="53">
        <v>41.183720000000001</v>
      </c>
      <c r="F6434" s="53">
        <v>0.56717989999999996</v>
      </c>
      <c r="G6434" s="54">
        <v>47.973149999999997</v>
      </c>
      <c r="H6434" s="53">
        <v>1608</v>
      </c>
      <c r="I6434" s="53">
        <v>826</v>
      </c>
      <c r="J6434" s="53">
        <v>782</v>
      </c>
      <c r="K6434" s="52">
        <v>1</v>
      </c>
      <c r="L6434" s="52">
        <v>46.973149999999997</v>
      </c>
      <c r="M6434" s="55">
        <v>2</v>
      </c>
      <c r="N6434" s="61" t="s">
        <v>14</v>
      </c>
      <c r="P6434" s="66"/>
      <c r="Q6434" s="53"/>
      <c r="R6434" s="53"/>
      <c r="S6434" s="53"/>
      <c r="T6434" s="53"/>
      <c r="U6434" s="53"/>
      <c r="V6434" s="53"/>
      <c r="W6434" s="53"/>
    </row>
    <row r="6435" spans="2:23" s="52" customFormat="1" ht="13" x14ac:dyDescent="0.3">
      <c r="B6435" s="53" t="s">
        <v>5085</v>
      </c>
      <c r="C6435" s="53" t="s">
        <v>208</v>
      </c>
      <c r="D6435" s="53" t="s">
        <v>5866</v>
      </c>
      <c r="E6435" s="53">
        <v>41.279670000000003</v>
      </c>
      <c r="F6435" s="53">
        <v>1.583377</v>
      </c>
      <c r="G6435" s="54">
        <v>161.0753</v>
      </c>
      <c r="H6435" s="53">
        <v>2945</v>
      </c>
      <c r="I6435" s="53">
        <v>1529</v>
      </c>
      <c r="J6435" s="53">
        <v>1416</v>
      </c>
      <c r="K6435" s="52">
        <v>1</v>
      </c>
      <c r="L6435" s="52">
        <v>160.0753</v>
      </c>
      <c r="M6435" s="55">
        <v>2</v>
      </c>
      <c r="N6435" s="61" t="s">
        <v>14</v>
      </c>
      <c r="P6435" s="66"/>
      <c r="Q6435" s="53"/>
      <c r="R6435" s="53"/>
      <c r="S6435" s="53"/>
      <c r="T6435" s="53"/>
      <c r="U6435" s="53"/>
      <c r="V6435" s="53"/>
      <c r="W6435" s="53"/>
    </row>
    <row r="6436" spans="2:23" s="52" customFormat="1" ht="13" x14ac:dyDescent="0.3">
      <c r="B6436" s="53" t="s">
        <v>5085</v>
      </c>
      <c r="C6436" s="53" t="s">
        <v>208</v>
      </c>
      <c r="D6436" s="53" t="s">
        <v>5867</v>
      </c>
      <c r="E6436" s="53">
        <v>41.413089999999997</v>
      </c>
      <c r="F6436" s="53">
        <v>1.2281010000000001</v>
      </c>
      <c r="G6436" s="54">
        <v>445.47140000000002</v>
      </c>
      <c r="H6436" s="53">
        <v>539</v>
      </c>
      <c r="I6436" s="53">
        <v>296</v>
      </c>
      <c r="J6436" s="53">
        <v>243</v>
      </c>
      <c r="K6436" s="52">
        <v>1</v>
      </c>
      <c r="L6436" s="52">
        <v>444.47140000000002</v>
      </c>
      <c r="M6436" s="55">
        <v>5</v>
      </c>
      <c r="N6436" s="61" t="s">
        <v>15</v>
      </c>
      <c r="P6436" s="66"/>
      <c r="Q6436" s="53"/>
      <c r="R6436" s="53"/>
      <c r="S6436" s="53"/>
      <c r="T6436" s="53"/>
      <c r="U6436" s="53"/>
      <c r="V6436" s="53"/>
      <c r="W6436" s="53"/>
    </row>
    <row r="6437" spans="2:23" s="52" customFormat="1" ht="13" x14ac:dyDescent="0.3">
      <c r="B6437" s="53" t="s">
        <v>5085</v>
      </c>
      <c r="C6437" s="53" t="s">
        <v>208</v>
      </c>
      <c r="D6437" s="53" t="s">
        <v>5868</v>
      </c>
      <c r="E6437" s="53">
        <v>41.094119999999997</v>
      </c>
      <c r="F6437" s="53">
        <v>0.31200509999999998</v>
      </c>
      <c r="G6437" s="54">
        <v>366.66950000000003</v>
      </c>
      <c r="H6437" s="53">
        <v>2163</v>
      </c>
      <c r="I6437" s="53">
        <v>1118</v>
      </c>
      <c r="J6437" s="53">
        <v>1045</v>
      </c>
      <c r="K6437" s="52">
        <v>1</v>
      </c>
      <c r="L6437" s="52">
        <v>365.66950000000003</v>
      </c>
      <c r="M6437" s="55">
        <v>4</v>
      </c>
      <c r="N6437" s="61" t="s">
        <v>15</v>
      </c>
      <c r="P6437" s="66"/>
      <c r="Q6437" s="53"/>
      <c r="R6437" s="53"/>
      <c r="S6437" s="53"/>
      <c r="T6437" s="53"/>
      <c r="U6437" s="53"/>
      <c r="V6437" s="53"/>
      <c r="W6437" s="53"/>
    </row>
    <row r="6438" spans="2:23" s="52" customFormat="1" ht="13" x14ac:dyDescent="0.3">
      <c r="B6438" s="53" t="s">
        <v>5085</v>
      </c>
      <c r="C6438" s="53" t="s">
        <v>208</v>
      </c>
      <c r="D6438" s="53" t="s">
        <v>5869</v>
      </c>
      <c r="E6438" s="53">
        <v>41.163080000000001</v>
      </c>
      <c r="F6438" s="53">
        <v>0.76663809999999999</v>
      </c>
      <c r="G6438" s="54">
        <v>265.55959999999999</v>
      </c>
      <c r="H6438" s="53">
        <v>354</v>
      </c>
      <c r="I6438" s="53">
        <v>177</v>
      </c>
      <c r="J6438" s="53">
        <v>177</v>
      </c>
      <c r="K6438" s="52">
        <v>1</v>
      </c>
      <c r="L6438" s="52">
        <v>264.55959999999999</v>
      </c>
      <c r="M6438" s="55">
        <v>4</v>
      </c>
      <c r="N6438" s="61" t="s">
        <v>15</v>
      </c>
      <c r="P6438" s="66"/>
      <c r="Q6438" s="53"/>
      <c r="R6438" s="53"/>
      <c r="S6438" s="53"/>
      <c r="T6438" s="53"/>
      <c r="U6438" s="53"/>
      <c r="V6438" s="53"/>
      <c r="W6438" s="53"/>
    </row>
    <row r="6439" spans="2:23" s="52" customFormat="1" ht="13" x14ac:dyDescent="0.3">
      <c r="B6439" s="53" t="s">
        <v>5085</v>
      </c>
      <c r="C6439" s="53" t="s">
        <v>208</v>
      </c>
      <c r="D6439" s="53" t="s">
        <v>5870</v>
      </c>
      <c r="E6439" s="53">
        <v>41.239919999999998</v>
      </c>
      <c r="F6439" s="53">
        <v>1.577277</v>
      </c>
      <c r="G6439" s="54">
        <v>103.1995</v>
      </c>
      <c r="H6439" s="53">
        <v>2005</v>
      </c>
      <c r="I6439" s="53">
        <v>1055</v>
      </c>
      <c r="J6439" s="53">
        <v>950</v>
      </c>
      <c r="K6439" s="52">
        <v>1</v>
      </c>
      <c r="L6439" s="52">
        <v>102.1995</v>
      </c>
      <c r="M6439" s="55">
        <v>2</v>
      </c>
      <c r="N6439" s="61" t="s">
        <v>14</v>
      </c>
      <c r="P6439" s="66"/>
      <c r="Q6439" s="53"/>
      <c r="R6439" s="53"/>
      <c r="S6439" s="53"/>
      <c r="T6439" s="53"/>
      <c r="U6439" s="53"/>
      <c r="V6439" s="53"/>
      <c r="W6439" s="53"/>
    </row>
    <row r="6440" spans="2:23" s="52" customFormat="1" ht="13" x14ac:dyDescent="0.3">
      <c r="B6440" s="53" t="s">
        <v>5085</v>
      </c>
      <c r="C6440" s="53" t="s">
        <v>208</v>
      </c>
      <c r="D6440" s="53" t="s">
        <v>5871</v>
      </c>
      <c r="E6440" s="53">
        <v>40.974620000000002</v>
      </c>
      <c r="F6440" s="53">
        <v>0.51709190000000005</v>
      </c>
      <c r="G6440" s="54">
        <v>20.97804</v>
      </c>
      <c r="H6440" s="53">
        <v>788</v>
      </c>
      <c r="I6440" s="53">
        <v>392</v>
      </c>
      <c r="J6440" s="53">
        <v>396</v>
      </c>
      <c r="K6440" s="52">
        <v>1</v>
      </c>
      <c r="L6440" s="52">
        <v>19.97804</v>
      </c>
      <c r="M6440" s="55">
        <v>2</v>
      </c>
      <c r="N6440" s="61" t="s">
        <v>14</v>
      </c>
      <c r="P6440" s="66"/>
      <c r="Q6440" s="53"/>
      <c r="R6440" s="53"/>
      <c r="S6440" s="53"/>
      <c r="T6440" s="53"/>
      <c r="U6440" s="53"/>
      <c r="V6440" s="53"/>
      <c r="W6440" s="53"/>
    </row>
    <row r="6441" spans="2:23" s="52" customFormat="1" ht="13" x14ac:dyDescent="0.3">
      <c r="B6441" s="53" t="s">
        <v>5085</v>
      </c>
      <c r="C6441" s="53" t="s">
        <v>208</v>
      </c>
      <c r="D6441" s="53" t="s">
        <v>5872</v>
      </c>
      <c r="E6441" s="53">
        <v>41.057040000000001</v>
      </c>
      <c r="F6441" s="53">
        <v>0.63437849999999996</v>
      </c>
      <c r="G6441" s="54">
        <v>30.958020000000001</v>
      </c>
      <c r="H6441" s="53">
        <v>1250</v>
      </c>
      <c r="I6441" s="53">
        <v>663</v>
      </c>
      <c r="J6441" s="53">
        <v>587</v>
      </c>
      <c r="K6441" s="52">
        <v>1</v>
      </c>
      <c r="L6441" s="52">
        <v>29.958020000000001</v>
      </c>
      <c r="M6441" s="55">
        <v>2</v>
      </c>
      <c r="N6441" s="61" t="s">
        <v>14</v>
      </c>
      <c r="P6441" s="66"/>
      <c r="Q6441" s="53"/>
      <c r="R6441" s="53"/>
      <c r="S6441" s="53"/>
      <c r="T6441" s="53"/>
      <c r="U6441" s="53"/>
      <c r="V6441" s="53"/>
      <c r="W6441" s="53"/>
    </row>
    <row r="6442" spans="2:23" s="52" customFormat="1" ht="13" x14ac:dyDescent="0.3">
      <c r="B6442" s="53" t="s">
        <v>5085</v>
      </c>
      <c r="C6442" s="53" t="s">
        <v>208</v>
      </c>
      <c r="D6442" s="53" t="s">
        <v>5873</v>
      </c>
      <c r="E6442" s="53">
        <v>41.279269999999997</v>
      </c>
      <c r="F6442" s="53">
        <v>0.7221786</v>
      </c>
      <c r="G6442" s="54">
        <v>350.83519999999999</v>
      </c>
      <c r="H6442" s="53">
        <v>237</v>
      </c>
      <c r="I6442" s="53">
        <v>122</v>
      </c>
      <c r="J6442" s="53">
        <v>115</v>
      </c>
      <c r="K6442" s="52">
        <v>1</v>
      </c>
      <c r="L6442" s="52">
        <v>349.83519999999999</v>
      </c>
      <c r="M6442" s="55">
        <v>4</v>
      </c>
      <c r="N6442" s="61" t="s">
        <v>15</v>
      </c>
      <c r="P6442" s="66"/>
      <c r="Q6442" s="53"/>
      <c r="R6442" s="53"/>
      <c r="S6442" s="53"/>
      <c r="T6442" s="53"/>
      <c r="U6442" s="53"/>
      <c r="V6442" s="53"/>
      <c r="W6442" s="53"/>
    </row>
    <row r="6443" spans="2:23" s="52" customFormat="1" ht="13" x14ac:dyDescent="0.3">
      <c r="B6443" s="53" t="s">
        <v>5085</v>
      </c>
      <c r="C6443" s="53" t="s">
        <v>208</v>
      </c>
      <c r="D6443" s="53" t="s">
        <v>5874</v>
      </c>
      <c r="E6443" s="53">
        <v>41.280200000000001</v>
      </c>
      <c r="F6443" s="53">
        <v>1.488896</v>
      </c>
      <c r="G6443" s="54">
        <v>186.81710000000001</v>
      </c>
      <c r="H6443" s="53">
        <v>3397</v>
      </c>
      <c r="I6443" s="53">
        <v>1771</v>
      </c>
      <c r="J6443" s="53">
        <v>1626</v>
      </c>
      <c r="K6443" s="52">
        <v>1</v>
      </c>
      <c r="L6443" s="52">
        <v>185.81710000000001</v>
      </c>
      <c r="M6443" s="55">
        <v>2</v>
      </c>
      <c r="N6443" s="61" t="s">
        <v>14</v>
      </c>
      <c r="P6443" s="66"/>
      <c r="Q6443" s="53"/>
      <c r="R6443" s="53"/>
      <c r="S6443" s="53"/>
      <c r="T6443" s="53"/>
      <c r="U6443" s="53"/>
      <c r="V6443" s="53"/>
      <c r="W6443" s="53"/>
    </row>
    <row r="6444" spans="2:23" s="52" customFormat="1" ht="13" x14ac:dyDescent="0.3">
      <c r="B6444" s="53" t="s">
        <v>5085</v>
      </c>
      <c r="C6444" s="53" t="s">
        <v>208</v>
      </c>
      <c r="D6444" s="53" t="s">
        <v>5875</v>
      </c>
      <c r="E6444" s="53">
        <v>41.437919999999998</v>
      </c>
      <c r="F6444" s="53">
        <v>1.159119</v>
      </c>
      <c r="G6444" s="54">
        <v>428.16890000000001</v>
      </c>
      <c r="H6444" s="53">
        <v>438</v>
      </c>
      <c r="I6444" s="53">
        <v>226</v>
      </c>
      <c r="J6444" s="53">
        <v>212</v>
      </c>
      <c r="K6444" s="52">
        <v>1</v>
      </c>
      <c r="L6444" s="52">
        <v>427.16890000000001</v>
      </c>
      <c r="M6444" s="55">
        <v>5</v>
      </c>
      <c r="N6444" s="61" t="s">
        <v>15</v>
      </c>
      <c r="P6444" s="66"/>
      <c r="Q6444" s="53"/>
      <c r="R6444" s="53"/>
      <c r="S6444" s="53"/>
      <c r="T6444" s="53"/>
      <c r="U6444" s="53"/>
      <c r="V6444" s="53"/>
      <c r="W6444" s="53"/>
    </row>
    <row r="6445" spans="2:23" s="52" customFormat="1" ht="13" x14ac:dyDescent="0.3">
      <c r="B6445" s="53" t="s">
        <v>5085</v>
      </c>
      <c r="C6445" s="53" t="s">
        <v>208</v>
      </c>
      <c r="D6445" s="53" t="s">
        <v>5876</v>
      </c>
      <c r="E6445" s="53">
        <v>41.222329999999999</v>
      </c>
      <c r="F6445" s="53">
        <v>1.440436</v>
      </c>
      <c r="G6445" s="54">
        <v>178.1962</v>
      </c>
      <c r="H6445" s="53">
        <v>657</v>
      </c>
      <c r="I6445" s="53">
        <v>346</v>
      </c>
      <c r="J6445" s="53">
        <v>311</v>
      </c>
      <c r="K6445" s="52">
        <v>1</v>
      </c>
      <c r="L6445" s="52">
        <v>177.1962</v>
      </c>
      <c r="M6445" s="55">
        <v>2</v>
      </c>
      <c r="N6445" s="61" t="s">
        <v>14</v>
      </c>
      <c r="P6445" s="66"/>
      <c r="Q6445" s="53"/>
      <c r="R6445" s="53"/>
      <c r="S6445" s="53"/>
      <c r="T6445" s="53"/>
      <c r="U6445" s="53"/>
      <c r="V6445" s="53"/>
      <c r="W6445" s="53"/>
    </row>
    <row r="6446" spans="2:23" s="52" customFormat="1" ht="13" x14ac:dyDescent="0.3">
      <c r="B6446" s="53" t="s">
        <v>5085</v>
      </c>
      <c r="C6446" s="53" t="s">
        <v>208</v>
      </c>
      <c r="D6446" s="53" t="s">
        <v>5877</v>
      </c>
      <c r="E6446" s="53">
        <v>41.172069999999998</v>
      </c>
      <c r="F6446" s="53">
        <v>1.020467</v>
      </c>
      <c r="G6446" s="54">
        <v>244.06950000000001</v>
      </c>
      <c r="H6446" s="53">
        <v>2115</v>
      </c>
      <c r="I6446" s="53">
        <v>1048</v>
      </c>
      <c r="J6446" s="53">
        <v>1067</v>
      </c>
      <c r="K6446" s="52">
        <v>1</v>
      </c>
      <c r="L6446" s="52">
        <v>243.06950000000001</v>
      </c>
      <c r="M6446" s="55">
        <v>4</v>
      </c>
      <c r="N6446" s="61" t="s">
        <v>15</v>
      </c>
      <c r="P6446" s="66"/>
      <c r="Q6446" s="53"/>
      <c r="R6446" s="53"/>
      <c r="S6446" s="53"/>
      <c r="T6446" s="53"/>
      <c r="U6446" s="53"/>
      <c r="V6446" s="53"/>
      <c r="W6446" s="53"/>
    </row>
    <row r="6447" spans="2:23" s="52" customFormat="1" ht="13" x14ac:dyDescent="0.3">
      <c r="B6447" s="53" t="s">
        <v>5085</v>
      </c>
      <c r="C6447" s="53" t="s">
        <v>208</v>
      </c>
      <c r="D6447" s="53" t="s">
        <v>5878</v>
      </c>
      <c r="E6447" s="53">
        <v>41.00909</v>
      </c>
      <c r="F6447" s="53">
        <v>0.38214120000000001</v>
      </c>
      <c r="G6447" s="54">
        <v>289.03620000000001</v>
      </c>
      <c r="H6447" s="53">
        <v>698</v>
      </c>
      <c r="I6447" s="53">
        <v>362</v>
      </c>
      <c r="J6447" s="53">
        <v>336</v>
      </c>
      <c r="K6447" s="52">
        <v>1</v>
      </c>
      <c r="L6447" s="52">
        <v>288.03620000000001</v>
      </c>
      <c r="M6447" s="55">
        <v>4</v>
      </c>
      <c r="N6447" s="61" t="s">
        <v>15</v>
      </c>
      <c r="P6447" s="66"/>
      <c r="Q6447" s="53"/>
      <c r="R6447" s="53"/>
      <c r="S6447" s="53"/>
      <c r="T6447" s="53"/>
      <c r="U6447" s="53"/>
      <c r="V6447" s="53"/>
      <c r="W6447" s="53"/>
    </row>
    <row r="6448" spans="2:23" s="52" customFormat="1" ht="13" x14ac:dyDescent="0.3">
      <c r="B6448" s="53" t="s">
        <v>5085</v>
      </c>
      <c r="C6448" s="53" t="s">
        <v>208</v>
      </c>
      <c r="D6448" s="53" t="s">
        <v>5879</v>
      </c>
      <c r="E6448" s="53">
        <v>41.135640000000002</v>
      </c>
      <c r="F6448" s="53">
        <v>0.98968710000000004</v>
      </c>
      <c r="G6448" s="54">
        <v>191.71950000000001</v>
      </c>
      <c r="H6448" s="53">
        <v>1047</v>
      </c>
      <c r="I6448" s="53">
        <v>553</v>
      </c>
      <c r="J6448" s="53">
        <v>494</v>
      </c>
      <c r="K6448" s="52">
        <v>1</v>
      </c>
      <c r="L6448" s="52">
        <v>190.71950000000001</v>
      </c>
      <c r="M6448" s="55">
        <v>2</v>
      </c>
      <c r="N6448" s="61" t="s">
        <v>14</v>
      </c>
      <c r="P6448" s="66"/>
      <c r="Q6448" s="53"/>
      <c r="R6448" s="53"/>
      <c r="S6448" s="53"/>
      <c r="T6448" s="53"/>
      <c r="U6448" s="53"/>
      <c r="V6448" s="53"/>
      <c r="W6448" s="53"/>
    </row>
    <row r="6449" spans="2:23" s="52" customFormat="1" ht="13" x14ac:dyDescent="0.3">
      <c r="B6449" s="53" t="s">
        <v>5085</v>
      </c>
      <c r="C6449" s="53" t="s">
        <v>208</v>
      </c>
      <c r="D6449" s="53" t="s">
        <v>5880</v>
      </c>
      <c r="E6449" s="53">
        <v>41.268770000000004</v>
      </c>
      <c r="F6449" s="53">
        <v>1.341229</v>
      </c>
      <c r="G6449" s="54">
        <v>241.38339999999999</v>
      </c>
      <c r="H6449" s="53">
        <v>666</v>
      </c>
      <c r="I6449" s="53">
        <v>330</v>
      </c>
      <c r="J6449" s="53">
        <v>336</v>
      </c>
      <c r="K6449" s="52">
        <v>1</v>
      </c>
      <c r="L6449" s="52">
        <v>240.38339999999999</v>
      </c>
      <c r="M6449" s="55">
        <v>4</v>
      </c>
      <c r="N6449" s="61" t="s">
        <v>15</v>
      </c>
      <c r="P6449" s="66"/>
      <c r="Q6449" s="53"/>
      <c r="R6449" s="53"/>
      <c r="S6449" s="53"/>
      <c r="T6449" s="53"/>
      <c r="U6449" s="53"/>
      <c r="V6449" s="53"/>
      <c r="W6449" s="53"/>
    </row>
    <row r="6450" spans="2:23" s="52" customFormat="1" ht="13" x14ac:dyDescent="0.3">
      <c r="B6450" s="53" t="s">
        <v>5085</v>
      </c>
      <c r="C6450" s="53" t="s">
        <v>208</v>
      </c>
      <c r="D6450" s="53" t="s">
        <v>5881</v>
      </c>
      <c r="E6450" s="53">
        <v>41.245280000000001</v>
      </c>
      <c r="F6450" s="53">
        <v>0.73115399999999997</v>
      </c>
      <c r="G6450" s="54">
        <v>321.5059</v>
      </c>
      <c r="H6450" s="53">
        <v>345</v>
      </c>
      <c r="I6450" s="53">
        <v>185</v>
      </c>
      <c r="J6450" s="53">
        <v>160</v>
      </c>
      <c r="K6450" s="52">
        <v>1</v>
      </c>
      <c r="L6450" s="52">
        <v>320.5059</v>
      </c>
      <c r="M6450" s="55">
        <v>4</v>
      </c>
      <c r="N6450" s="61" t="s">
        <v>15</v>
      </c>
      <c r="P6450" s="66"/>
      <c r="Q6450" s="53"/>
      <c r="R6450" s="53"/>
      <c r="S6450" s="53"/>
      <c r="T6450" s="53"/>
      <c r="U6450" s="53"/>
      <c r="V6450" s="53"/>
      <c r="W6450" s="53"/>
    </row>
    <row r="6451" spans="2:23" s="52" customFormat="1" ht="13" x14ac:dyDescent="0.3">
      <c r="B6451" s="53" t="s">
        <v>5085</v>
      </c>
      <c r="C6451" s="53" t="s">
        <v>208</v>
      </c>
      <c r="D6451" s="53" t="s">
        <v>5882</v>
      </c>
      <c r="E6451" s="53">
        <v>41.394970000000001</v>
      </c>
      <c r="F6451" s="53">
        <v>1.2759419999999999</v>
      </c>
      <c r="G6451" s="54">
        <v>496.1121</v>
      </c>
      <c r="H6451" s="53">
        <v>1116</v>
      </c>
      <c r="I6451" s="53">
        <v>597</v>
      </c>
      <c r="J6451" s="53">
        <v>519</v>
      </c>
      <c r="K6451" s="52">
        <v>1</v>
      </c>
      <c r="L6451" s="52">
        <v>495.1121</v>
      </c>
      <c r="M6451" s="55">
        <v>5</v>
      </c>
      <c r="N6451" s="61" t="s">
        <v>15</v>
      </c>
      <c r="P6451" s="66"/>
      <c r="Q6451" s="53"/>
      <c r="R6451" s="53"/>
      <c r="S6451" s="53"/>
      <c r="T6451" s="53"/>
      <c r="U6451" s="53"/>
      <c r="V6451" s="53"/>
      <c r="W6451" s="53"/>
    </row>
    <row r="6452" spans="2:23" s="52" customFormat="1" ht="13" x14ac:dyDescent="0.3">
      <c r="B6452" s="53" t="s">
        <v>5085</v>
      </c>
      <c r="C6452" s="53" t="s">
        <v>208</v>
      </c>
      <c r="D6452" s="53" t="s">
        <v>5883</v>
      </c>
      <c r="E6452" s="53">
        <v>41.200560000000003</v>
      </c>
      <c r="F6452" s="53">
        <v>1.568441</v>
      </c>
      <c r="G6452" s="54">
        <v>49.046140000000001</v>
      </c>
      <c r="H6452" s="53">
        <v>24265</v>
      </c>
      <c r="I6452" s="53">
        <v>12368</v>
      </c>
      <c r="J6452" s="53">
        <v>11897</v>
      </c>
      <c r="K6452" s="52">
        <v>1</v>
      </c>
      <c r="L6452" s="52">
        <v>48.046140000000001</v>
      </c>
      <c r="M6452" s="55">
        <v>2</v>
      </c>
      <c r="N6452" s="61" t="s">
        <v>14</v>
      </c>
      <c r="P6452" s="66"/>
      <c r="Q6452" s="53"/>
      <c r="R6452" s="53"/>
      <c r="S6452" s="53"/>
      <c r="T6452" s="53"/>
      <c r="U6452" s="53"/>
      <c r="V6452" s="53"/>
      <c r="W6452" s="53"/>
    </row>
    <row r="6453" spans="2:23" s="52" customFormat="1" ht="13" x14ac:dyDescent="0.3">
      <c r="B6453" s="53" t="s">
        <v>5085</v>
      </c>
      <c r="C6453" s="53" t="s">
        <v>208</v>
      </c>
      <c r="D6453" s="53" t="s">
        <v>5884</v>
      </c>
      <c r="E6453" s="53">
        <v>40.771340000000002</v>
      </c>
      <c r="F6453" s="53">
        <v>0.672512</v>
      </c>
      <c r="G6453" s="54">
        <v>8.3018579999999993</v>
      </c>
      <c r="H6453" s="53">
        <v>3555</v>
      </c>
      <c r="I6453" s="53">
        <v>1820</v>
      </c>
      <c r="J6453" s="53">
        <v>1735</v>
      </c>
      <c r="K6453" s="52">
        <v>1</v>
      </c>
      <c r="L6453" s="52">
        <v>7.3018579999999993</v>
      </c>
      <c r="M6453" s="55">
        <v>2</v>
      </c>
      <c r="N6453" s="61" t="s">
        <v>14</v>
      </c>
      <c r="P6453" s="66"/>
      <c r="Q6453" s="53"/>
      <c r="R6453" s="53"/>
      <c r="S6453" s="53"/>
      <c r="T6453" s="53"/>
      <c r="U6453" s="53"/>
      <c r="V6453" s="53"/>
      <c r="W6453" s="53"/>
    </row>
    <row r="6454" spans="2:23" s="52" customFormat="1" ht="13" x14ac:dyDescent="0.3">
      <c r="B6454" s="53" t="s">
        <v>5085</v>
      </c>
      <c r="C6454" s="53" t="s">
        <v>208</v>
      </c>
      <c r="D6454" s="53" t="s">
        <v>5885</v>
      </c>
      <c r="E6454" s="53">
        <v>41.067050000000002</v>
      </c>
      <c r="F6454" s="53">
        <v>1.056419</v>
      </c>
      <c r="G6454" s="54">
        <v>8.7226119999999998</v>
      </c>
      <c r="H6454" s="53">
        <v>31720</v>
      </c>
      <c r="I6454" s="53">
        <v>15861</v>
      </c>
      <c r="J6454" s="53">
        <v>15859</v>
      </c>
      <c r="K6454" s="52">
        <v>1</v>
      </c>
      <c r="L6454" s="52">
        <v>7.7226119999999998</v>
      </c>
      <c r="M6454" s="55">
        <v>2</v>
      </c>
      <c r="N6454" s="61" t="s">
        <v>14</v>
      </c>
      <c r="P6454" s="66"/>
      <c r="Q6454" s="53"/>
      <c r="R6454" s="53"/>
      <c r="S6454" s="53"/>
      <c r="T6454" s="53"/>
      <c r="U6454" s="53"/>
      <c r="V6454" s="53"/>
      <c r="W6454" s="53"/>
    </row>
    <row r="6455" spans="2:23" s="52" customFormat="1" ht="13" x14ac:dyDescent="0.3">
      <c r="B6455" s="53" t="s">
        <v>5085</v>
      </c>
      <c r="C6455" s="53" t="s">
        <v>208</v>
      </c>
      <c r="D6455" s="53" t="s">
        <v>5886</v>
      </c>
      <c r="E6455" s="53">
        <v>41.295879999999997</v>
      </c>
      <c r="F6455" s="53">
        <v>1.027576</v>
      </c>
      <c r="G6455" s="54">
        <v>744.4973</v>
      </c>
      <c r="H6455" s="53">
        <v>119</v>
      </c>
      <c r="I6455" s="53">
        <v>64</v>
      </c>
      <c r="J6455" s="53">
        <v>55</v>
      </c>
      <c r="K6455" s="52">
        <v>1</v>
      </c>
      <c r="L6455" s="52">
        <v>743.4973</v>
      </c>
      <c r="M6455" s="55">
        <v>6</v>
      </c>
      <c r="N6455" s="61" t="s">
        <v>16</v>
      </c>
      <c r="P6455" s="66"/>
      <c r="Q6455" s="53"/>
      <c r="R6455" s="53"/>
      <c r="S6455" s="53"/>
      <c r="T6455" s="53"/>
      <c r="U6455" s="53"/>
      <c r="V6455" s="53"/>
      <c r="W6455" s="53"/>
    </row>
    <row r="6456" spans="2:23" s="52" customFormat="1" ht="13" x14ac:dyDescent="0.3">
      <c r="B6456" s="53" t="s">
        <v>5085</v>
      </c>
      <c r="C6456" s="53" t="s">
        <v>208</v>
      </c>
      <c r="D6456" s="53" t="s">
        <v>5887</v>
      </c>
      <c r="E6456" s="53">
        <v>41.101550000000003</v>
      </c>
      <c r="F6456" s="53">
        <v>0.78036399999999995</v>
      </c>
      <c r="G6456" s="54">
        <v>216.5009</v>
      </c>
      <c r="H6456" s="53">
        <v>415</v>
      </c>
      <c r="I6456" s="53">
        <v>207</v>
      </c>
      <c r="J6456" s="53">
        <v>208</v>
      </c>
      <c r="K6456" s="52">
        <v>1</v>
      </c>
      <c r="L6456" s="52">
        <v>215.5009</v>
      </c>
      <c r="M6456" s="55">
        <v>4</v>
      </c>
      <c r="N6456" s="61" t="s">
        <v>15</v>
      </c>
      <c r="P6456" s="66"/>
      <c r="Q6456" s="53"/>
      <c r="R6456" s="53"/>
      <c r="S6456" s="53"/>
      <c r="T6456" s="53"/>
      <c r="U6456" s="53"/>
      <c r="V6456" s="53"/>
      <c r="W6456" s="53"/>
    </row>
    <row r="6457" spans="2:23" s="52" customFormat="1" ht="13" x14ac:dyDescent="0.3">
      <c r="B6457" s="53" t="s">
        <v>5085</v>
      </c>
      <c r="C6457" s="53" t="s">
        <v>208</v>
      </c>
      <c r="D6457" s="53" t="s">
        <v>5888</v>
      </c>
      <c r="E6457" s="53">
        <v>41.040619999999997</v>
      </c>
      <c r="F6457" s="53">
        <v>0.25133299999999997</v>
      </c>
      <c r="G6457" s="54">
        <v>325.9239</v>
      </c>
      <c r="H6457" s="53">
        <v>293</v>
      </c>
      <c r="I6457" s="53">
        <v>143</v>
      </c>
      <c r="J6457" s="53">
        <v>150</v>
      </c>
      <c r="K6457" s="52">
        <v>1</v>
      </c>
      <c r="L6457" s="52">
        <v>324.9239</v>
      </c>
      <c r="M6457" s="55">
        <v>4</v>
      </c>
      <c r="N6457" s="61" t="s">
        <v>15</v>
      </c>
      <c r="P6457" s="66"/>
      <c r="Q6457" s="53"/>
      <c r="R6457" s="53"/>
      <c r="S6457" s="53"/>
      <c r="T6457" s="53"/>
      <c r="U6457" s="53"/>
      <c r="V6457" s="53"/>
      <c r="W6457" s="53"/>
    </row>
    <row r="6458" spans="2:23" s="52" customFormat="1" ht="13" x14ac:dyDescent="0.3">
      <c r="B6458" s="53" t="s">
        <v>5085</v>
      </c>
      <c r="C6458" s="53" t="s">
        <v>208</v>
      </c>
      <c r="D6458" s="53" t="s">
        <v>5889</v>
      </c>
      <c r="E6458" s="53">
        <v>41.179989999999997</v>
      </c>
      <c r="F6458" s="53">
        <v>1.098705</v>
      </c>
      <c r="G6458" s="54">
        <v>211.4699</v>
      </c>
      <c r="H6458" s="53">
        <v>2686</v>
      </c>
      <c r="I6458" s="53">
        <v>1361</v>
      </c>
      <c r="J6458" s="53">
        <v>1325</v>
      </c>
      <c r="K6458" s="52">
        <v>1</v>
      </c>
      <c r="L6458" s="52">
        <v>210.4699</v>
      </c>
      <c r="M6458" s="55">
        <v>4</v>
      </c>
      <c r="N6458" s="61" t="s">
        <v>15</v>
      </c>
      <c r="P6458" s="66"/>
      <c r="Q6458" s="53"/>
      <c r="R6458" s="53"/>
      <c r="S6458" s="53"/>
      <c r="T6458" s="53"/>
      <c r="U6458" s="53"/>
      <c r="V6458" s="53"/>
      <c r="W6458" s="53"/>
    </row>
    <row r="6459" spans="2:23" s="52" customFormat="1" ht="13" x14ac:dyDescent="0.3">
      <c r="B6459" s="53" t="s">
        <v>5085</v>
      </c>
      <c r="C6459" s="53" t="s">
        <v>208</v>
      </c>
      <c r="D6459" s="53" t="s">
        <v>5890</v>
      </c>
      <c r="E6459" s="53">
        <v>41.17456</v>
      </c>
      <c r="F6459" s="53">
        <v>1.324055</v>
      </c>
      <c r="G6459" s="54">
        <v>74.449129999999997</v>
      </c>
      <c r="H6459" s="53">
        <v>4079</v>
      </c>
      <c r="I6459" s="53">
        <v>2090</v>
      </c>
      <c r="J6459" s="53">
        <v>1989</v>
      </c>
      <c r="K6459" s="52">
        <v>1</v>
      </c>
      <c r="L6459" s="52">
        <v>73.449129999999997</v>
      </c>
      <c r="M6459" s="55">
        <v>2</v>
      </c>
      <c r="N6459" s="61" t="s">
        <v>14</v>
      </c>
      <c r="P6459" s="66"/>
      <c r="Q6459" s="53"/>
      <c r="R6459" s="53"/>
      <c r="S6459" s="53"/>
      <c r="T6459" s="53"/>
      <c r="U6459" s="53"/>
      <c r="V6459" s="53"/>
      <c r="W6459" s="53"/>
    </row>
    <row r="6460" spans="2:23" s="52" customFormat="1" ht="13" x14ac:dyDescent="0.3">
      <c r="B6460" s="53" t="s">
        <v>5085</v>
      </c>
      <c r="C6460" s="53" t="s">
        <v>208</v>
      </c>
      <c r="D6460" s="53" t="s">
        <v>5891</v>
      </c>
      <c r="E6460" s="53">
        <v>41.098930000000003</v>
      </c>
      <c r="F6460" s="53">
        <v>0.88812519999999995</v>
      </c>
      <c r="G6460" s="54">
        <v>418.82549999999998</v>
      </c>
      <c r="H6460" s="53">
        <v>183</v>
      </c>
      <c r="I6460" s="53">
        <v>98</v>
      </c>
      <c r="J6460" s="53">
        <v>85</v>
      </c>
      <c r="K6460" s="52">
        <v>1</v>
      </c>
      <c r="L6460" s="52">
        <v>417.82549999999998</v>
      </c>
      <c r="M6460" s="55">
        <v>5</v>
      </c>
      <c r="N6460" s="61" t="s">
        <v>15</v>
      </c>
      <c r="P6460" s="66"/>
      <c r="Q6460" s="53"/>
      <c r="R6460" s="53"/>
      <c r="S6460" s="53"/>
      <c r="T6460" s="53"/>
      <c r="U6460" s="53"/>
      <c r="V6460" s="53"/>
      <c r="W6460" s="53"/>
    </row>
    <row r="6461" spans="2:23" s="52" customFormat="1" ht="13" x14ac:dyDescent="0.3">
      <c r="B6461" s="53" t="s">
        <v>5085</v>
      </c>
      <c r="C6461" s="53" t="s">
        <v>208</v>
      </c>
      <c r="D6461" s="53" t="s">
        <v>5892</v>
      </c>
      <c r="E6461" s="53">
        <v>41.520200000000003</v>
      </c>
      <c r="F6461" s="53">
        <v>1.2927090000000001</v>
      </c>
      <c r="G6461" s="54">
        <v>703.0317</v>
      </c>
      <c r="H6461" s="53">
        <v>124</v>
      </c>
      <c r="I6461" s="53">
        <v>63</v>
      </c>
      <c r="J6461" s="53">
        <v>61</v>
      </c>
      <c r="K6461" s="52">
        <v>1</v>
      </c>
      <c r="L6461" s="52">
        <v>702.0317</v>
      </c>
      <c r="M6461" s="55">
        <v>6</v>
      </c>
      <c r="N6461" s="61" t="s">
        <v>16</v>
      </c>
      <c r="P6461" s="66"/>
      <c r="Q6461" s="53"/>
      <c r="R6461" s="53"/>
      <c r="S6461" s="53"/>
      <c r="T6461" s="53"/>
      <c r="U6461" s="53"/>
      <c r="V6461" s="53"/>
      <c r="W6461" s="53"/>
    </row>
    <row r="6462" spans="2:23" s="52" customFormat="1" ht="13" x14ac:dyDescent="0.3">
      <c r="B6462" s="53" t="s">
        <v>5085</v>
      </c>
      <c r="C6462" s="53" t="s">
        <v>208</v>
      </c>
      <c r="D6462" s="53" t="s">
        <v>5893</v>
      </c>
      <c r="E6462" s="53">
        <v>41.151040000000002</v>
      </c>
      <c r="F6462" s="53">
        <v>1.216675</v>
      </c>
      <c r="G6462" s="54">
        <v>71.376620000000003</v>
      </c>
      <c r="H6462" s="53">
        <v>6373</v>
      </c>
      <c r="I6462" s="53">
        <v>3436</v>
      </c>
      <c r="J6462" s="53">
        <v>2937</v>
      </c>
      <c r="K6462" s="52">
        <v>1</v>
      </c>
      <c r="L6462" s="52">
        <v>70.376620000000003</v>
      </c>
      <c r="M6462" s="55">
        <v>2</v>
      </c>
      <c r="N6462" s="61" t="s">
        <v>14</v>
      </c>
      <c r="P6462" s="66"/>
      <c r="Q6462" s="53"/>
      <c r="R6462" s="53"/>
      <c r="S6462" s="53"/>
      <c r="T6462" s="53"/>
      <c r="U6462" s="53"/>
      <c r="V6462" s="53"/>
      <c r="W6462" s="53"/>
    </row>
    <row r="6463" spans="2:23" s="52" customFormat="1" ht="13" x14ac:dyDescent="0.3">
      <c r="B6463" s="53" t="s">
        <v>5085</v>
      </c>
      <c r="C6463" s="53" t="s">
        <v>208</v>
      </c>
      <c r="D6463" s="53" t="s">
        <v>5894</v>
      </c>
      <c r="E6463" s="53">
        <v>41.077640000000002</v>
      </c>
      <c r="F6463" s="53">
        <v>0.47805029999999998</v>
      </c>
      <c r="G6463" s="54">
        <v>298.19009999999997</v>
      </c>
      <c r="H6463" s="53">
        <v>1174</v>
      </c>
      <c r="I6463" s="53">
        <v>625</v>
      </c>
      <c r="J6463" s="53">
        <v>549</v>
      </c>
      <c r="K6463" s="52">
        <v>1</v>
      </c>
      <c r="L6463" s="52">
        <v>297.19009999999997</v>
      </c>
      <c r="M6463" s="55">
        <v>4</v>
      </c>
      <c r="N6463" s="61" t="s">
        <v>15</v>
      </c>
      <c r="P6463" s="66"/>
      <c r="Q6463" s="53"/>
      <c r="R6463" s="53"/>
      <c r="S6463" s="53"/>
      <c r="T6463" s="53"/>
      <c r="U6463" s="53"/>
      <c r="V6463" s="53"/>
      <c r="W6463" s="53"/>
    </row>
    <row r="6464" spans="2:23" s="52" customFormat="1" ht="13" x14ac:dyDescent="0.3">
      <c r="B6464" s="53" t="s">
        <v>5085</v>
      </c>
      <c r="C6464" s="53" t="s">
        <v>208</v>
      </c>
      <c r="D6464" s="53" t="s">
        <v>5895</v>
      </c>
      <c r="E6464" s="53">
        <v>41.265059999999998</v>
      </c>
      <c r="F6464" s="53">
        <v>0.90552299999999997</v>
      </c>
      <c r="G6464" s="54">
        <v>538.84199999999998</v>
      </c>
      <c r="H6464" s="53">
        <v>1015</v>
      </c>
      <c r="I6464" s="53">
        <v>530</v>
      </c>
      <c r="J6464" s="53">
        <v>485</v>
      </c>
      <c r="K6464" s="52">
        <v>1</v>
      </c>
      <c r="L6464" s="52">
        <v>537.84199999999998</v>
      </c>
      <c r="M6464" s="55">
        <v>5</v>
      </c>
      <c r="N6464" s="61" t="s">
        <v>15</v>
      </c>
      <c r="P6464" s="66"/>
      <c r="Q6464" s="53"/>
      <c r="R6464" s="53"/>
      <c r="S6464" s="53"/>
      <c r="T6464" s="53"/>
      <c r="U6464" s="53"/>
      <c r="V6464" s="53"/>
      <c r="W6464" s="53"/>
    </row>
    <row r="6465" spans="2:23" s="52" customFormat="1" ht="13" x14ac:dyDescent="0.3">
      <c r="B6465" s="53" t="s">
        <v>5085</v>
      </c>
      <c r="C6465" s="53" t="s">
        <v>208</v>
      </c>
      <c r="D6465" s="53" t="s">
        <v>5896</v>
      </c>
      <c r="E6465" s="53">
        <v>41.166229999999999</v>
      </c>
      <c r="F6465" s="53">
        <v>1.440536</v>
      </c>
      <c r="G6465" s="54">
        <v>37.141359999999999</v>
      </c>
      <c r="H6465" s="53">
        <v>3219</v>
      </c>
      <c r="I6465" s="53">
        <v>1672</v>
      </c>
      <c r="J6465" s="53">
        <v>1547</v>
      </c>
      <c r="K6465" s="52">
        <v>1</v>
      </c>
      <c r="L6465" s="52">
        <v>36.141359999999999</v>
      </c>
      <c r="M6465" s="55">
        <v>2</v>
      </c>
      <c r="N6465" s="61" t="s">
        <v>14</v>
      </c>
      <c r="P6465" s="66"/>
      <c r="Q6465" s="53"/>
      <c r="R6465" s="53"/>
      <c r="S6465" s="53"/>
      <c r="T6465" s="53"/>
      <c r="U6465" s="53"/>
      <c r="V6465" s="53"/>
      <c r="W6465" s="53"/>
    </row>
    <row r="6466" spans="2:23" s="52" customFormat="1" ht="13" x14ac:dyDescent="0.3">
      <c r="B6466" s="53" t="s">
        <v>5085</v>
      </c>
      <c r="C6466" s="53" t="s">
        <v>208</v>
      </c>
      <c r="D6466" s="53" t="s">
        <v>5897</v>
      </c>
      <c r="E6466" s="53">
        <v>41.198839999999997</v>
      </c>
      <c r="F6466" s="53">
        <v>1.6367389999999999</v>
      </c>
      <c r="G6466" s="54">
        <v>13.485580000000001</v>
      </c>
      <c r="H6466" s="53">
        <v>12279</v>
      </c>
      <c r="I6466" s="53">
        <v>6268</v>
      </c>
      <c r="J6466" s="53">
        <v>6011</v>
      </c>
      <c r="K6466" s="52">
        <v>1</v>
      </c>
      <c r="L6466" s="52">
        <v>12.485580000000001</v>
      </c>
      <c r="M6466" s="55">
        <v>2</v>
      </c>
      <c r="N6466" s="61" t="s">
        <v>14</v>
      </c>
      <c r="P6466" s="66"/>
      <c r="Q6466" s="53"/>
      <c r="R6466" s="53"/>
      <c r="S6466" s="53"/>
      <c r="T6466" s="53"/>
      <c r="U6466" s="53"/>
      <c r="V6466" s="53"/>
      <c r="W6466" s="53"/>
    </row>
    <row r="6467" spans="2:23" s="52" customFormat="1" ht="13" x14ac:dyDescent="0.3">
      <c r="B6467" s="53" t="s">
        <v>5085</v>
      </c>
      <c r="C6467" s="53" t="s">
        <v>208</v>
      </c>
      <c r="D6467" s="53" t="s">
        <v>5898</v>
      </c>
      <c r="E6467" s="53">
        <v>40.719439999999999</v>
      </c>
      <c r="F6467" s="53">
        <v>0.70834739999999996</v>
      </c>
      <c r="G6467" s="54">
        <v>3</v>
      </c>
      <c r="H6467" s="53">
        <v>11751</v>
      </c>
      <c r="I6467" s="53">
        <v>6003</v>
      </c>
      <c r="J6467" s="53">
        <v>5748</v>
      </c>
      <c r="K6467" s="52">
        <v>1</v>
      </c>
      <c r="L6467" s="52">
        <v>2</v>
      </c>
      <c r="M6467" s="55">
        <v>2</v>
      </c>
      <c r="N6467" s="61" t="s">
        <v>14</v>
      </c>
      <c r="P6467" s="66"/>
      <c r="Q6467" s="53"/>
      <c r="R6467" s="53"/>
      <c r="S6467" s="53"/>
      <c r="T6467" s="53"/>
      <c r="U6467" s="53"/>
      <c r="V6467" s="53"/>
      <c r="W6467" s="53"/>
    </row>
    <row r="6468" spans="2:23" s="52" customFormat="1" ht="13" x14ac:dyDescent="0.3">
      <c r="B6468" s="53" t="s">
        <v>5085</v>
      </c>
      <c r="C6468" s="53" t="s">
        <v>208</v>
      </c>
      <c r="D6468" s="53" t="s">
        <v>5899</v>
      </c>
      <c r="E6468" s="53">
        <v>41.144730000000003</v>
      </c>
      <c r="F6468" s="53">
        <v>0.92914609999999997</v>
      </c>
      <c r="G6468" s="54">
        <v>257.80970000000002</v>
      </c>
      <c r="H6468" s="53">
        <v>240</v>
      </c>
      <c r="I6468" s="53">
        <v>138</v>
      </c>
      <c r="J6468" s="53">
        <v>102</v>
      </c>
      <c r="K6468" s="52">
        <v>1</v>
      </c>
      <c r="L6468" s="52">
        <v>256.80970000000002</v>
      </c>
      <c r="M6468" s="55">
        <v>4</v>
      </c>
      <c r="N6468" s="61" t="s">
        <v>15</v>
      </c>
      <c r="P6468" s="66"/>
      <c r="Q6468" s="53"/>
      <c r="R6468" s="53"/>
      <c r="S6468" s="53"/>
      <c r="T6468" s="53"/>
      <c r="U6468" s="53"/>
      <c r="V6468" s="53"/>
      <c r="W6468" s="53"/>
    </row>
    <row r="6469" spans="2:23" s="52" customFormat="1" ht="13" x14ac:dyDescent="0.3">
      <c r="B6469" s="53" t="s">
        <v>5085</v>
      </c>
      <c r="C6469" s="53" t="s">
        <v>208</v>
      </c>
      <c r="D6469" s="53" t="s">
        <v>5900</v>
      </c>
      <c r="E6469" s="53">
        <v>41.39481</v>
      </c>
      <c r="F6469" s="53">
        <v>1.0985100000000001</v>
      </c>
      <c r="G6469" s="54">
        <v>427.10039999999998</v>
      </c>
      <c r="H6469" s="53">
        <v>3982</v>
      </c>
      <c r="I6469" s="53">
        <v>1975</v>
      </c>
      <c r="J6469" s="53">
        <v>2007</v>
      </c>
      <c r="K6469" s="52">
        <v>1</v>
      </c>
      <c r="L6469" s="52">
        <v>426.10039999999998</v>
      </c>
      <c r="M6469" s="55">
        <v>5</v>
      </c>
      <c r="N6469" s="61" t="s">
        <v>15</v>
      </c>
      <c r="P6469" s="66"/>
      <c r="Q6469" s="53"/>
      <c r="R6469" s="53"/>
      <c r="S6469" s="53"/>
      <c r="T6469" s="53"/>
      <c r="U6469" s="53"/>
      <c r="V6469" s="53"/>
      <c r="W6469" s="53"/>
    </row>
    <row r="6470" spans="2:23" s="52" customFormat="1" ht="13" x14ac:dyDescent="0.3">
      <c r="B6470" s="53" t="s">
        <v>5085</v>
      </c>
      <c r="C6470" s="53" t="s">
        <v>208</v>
      </c>
      <c r="D6470" s="53" t="s">
        <v>5901</v>
      </c>
      <c r="E6470" s="53">
        <v>41.146340000000002</v>
      </c>
      <c r="F6470" s="53">
        <v>0.82126650000000001</v>
      </c>
      <c r="G6470" s="54">
        <v>372</v>
      </c>
      <c r="H6470" s="53">
        <v>2864</v>
      </c>
      <c r="I6470" s="53">
        <v>1446</v>
      </c>
      <c r="J6470" s="53">
        <v>1418</v>
      </c>
      <c r="K6470" s="52">
        <v>1</v>
      </c>
      <c r="L6470" s="52">
        <v>371</v>
      </c>
      <c r="M6470" s="55">
        <v>4</v>
      </c>
      <c r="N6470" s="61" t="s">
        <v>15</v>
      </c>
      <c r="P6470" s="66"/>
      <c r="Q6470" s="53"/>
      <c r="R6470" s="53"/>
      <c r="S6470" s="53"/>
      <c r="T6470" s="53"/>
      <c r="U6470" s="53"/>
      <c r="V6470" s="53"/>
      <c r="W6470" s="53"/>
    </row>
    <row r="6471" spans="2:23" s="52" customFormat="1" ht="13" x14ac:dyDescent="0.3">
      <c r="B6471" s="53" t="s">
        <v>5085</v>
      </c>
      <c r="C6471" s="53" t="s">
        <v>208</v>
      </c>
      <c r="D6471" s="53" t="s">
        <v>5902</v>
      </c>
      <c r="E6471" s="53">
        <v>41.161580000000001</v>
      </c>
      <c r="F6471" s="53">
        <v>0.47339989999999998</v>
      </c>
      <c r="G6471" s="54">
        <v>506.52719999999999</v>
      </c>
      <c r="H6471" s="53">
        <v>1128</v>
      </c>
      <c r="I6471" s="53">
        <v>567</v>
      </c>
      <c r="J6471" s="53">
        <v>561</v>
      </c>
      <c r="K6471" s="52">
        <v>1</v>
      </c>
      <c r="L6471" s="52">
        <v>505.52719999999999</v>
      </c>
      <c r="M6471" s="55">
        <v>5</v>
      </c>
      <c r="N6471" s="61" t="s">
        <v>15</v>
      </c>
      <c r="P6471" s="66"/>
      <c r="Q6471" s="53"/>
      <c r="R6471" s="53"/>
      <c r="S6471" s="53"/>
      <c r="T6471" s="53"/>
      <c r="U6471" s="53"/>
      <c r="V6471" s="53"/>
      <c r="W6471" s="53"/>
    </row>
    <row r="6472" spans="2:23" s="52" customFormat="1" ht="13" x14ac:dyDescent="0.3">
      <c r="B6472" s="53" t="s">
        <v>5085</v>
      </c>
      <c r="C6472" s="53" t="s">
        <v>208</v>
      </c>
      <c r="D6472" s="53" t="s">
        <v>5903</v>
      </c>
      <c r="E6472" s="53">
        <v>41.277119999999996</v>
      </c>
      <c r="F6472" s="53">
        <v>1.005036</v>
      </c>
      <c r="G6472" s="54">
        <v>740.98820000000001</v>
      </c>
      <c r="H6472" s="53">
        <v>46</v>
      </c>
      <c r="I6472" s="53">
        <v>30</v>
      </c>
      <c r="J6472" s="53">
        <v>16</v>
      </c>
      <c r="K6472" s="52">
        <v>1</v>
      </c>
      <c r="L6472" s="52">
        <v>739.98820000000001</v>
      </c>
      <c r="M6472" s="55">
        <v>6</v>
      </c>
      <c r="N6472" s="61" t="s">
        <v>16</v>
      </c>
      <c r="P6472" s="66"/>
      <c r="Q6472" s="53"/>
      <c r="R6472" s="53"/>
      <c r="S6472" s="53"/>
      <c r="T6472" s="53"/>
      <c r="U6472" s="53"/>
      <c r="V6472" s="53"/>
      <c r="W6472" s="53"/>
    </row>
    <row r="6473" spans="2:23" s="52" customFormat="1" ht="13" x14ac:dyDescent="0.3">
      <c r="B6473" s="53" t="s">
        <v>5085</v>
      </c>
      <c r="C6473" s="53" t="s">
        <v>208</v>
      </c>
      <c r="D6473" s="53" t="s">
        <v>5904</v>
      </c>
      <c r="E6473" s="53">
        <v>41.21593</v>
      </c>
      <c r="F6473" s="53">
        <v>0.73008899999999999</v>
      </c>
      <c r="G6473" s="54">
        <v>557.12900000000002</v>
      </c>
      <c r="H6473" s="53">
        <v>148</v>
      </c>
      <c r="I6473" s="53">
        <v>83</v>
      </c>
      <c r="J6473" s="53">
        <v>65</v>
      </c>
      <c r="K6473" s="52">
        <v>1</v>
      </c>
      <c r="L6473" s="52">
        <v>556.12900000000002</v>
      </c>
      <c r="M6473" s="55">
        <v>5</v>
      </c>
      <c r="N6473" s="61" t="s">
        <v>15</v>
      </c>
      <c r="P6473" s="66"/>
      <c r="Q6473" s="53"/>
      <c r="R6473" s="53"/>
      <c r="S6473" s="53"/>
      <c r="T6473" s="53"/>
      <c r="U6473" s="53"/>
      <c r="V6473" s="53"/>
      <c r="W6473" s="53"/>
    </row>
    <row r="6474" spans="2:23" s="52" customFormat="1" ht="13" x14ac:dyDescent="0.3">
      <c r="B6474" s="53" t="s">
        <v>5085</v>
      </c>
      <c r="C6474" s="53" t="s">
        <v>208</v>
      </c>
      <c r="D6474" s="53" t="s">
        <v>5905</v>
      </c>
      <c r="E6474" s="53">
        <v>41.371020000000001</v>
      </c>
      <c r="F6474" s="53">
        <v>1.2640960000000001</v>
      </c>
      <c r="G6474" s="54">
        <v>494.49079999999998</v>
      </c>
      <c r="H6474" s="53">
        <v>341</v>
      </c>
      <c r="I6474" s="53">
        <v>161</v>
      </c>
      <c r="J6474" s="53">
        <v>180</v>
      </c>
      <c r="K6474" s="52">
        <v>1</v>
      </c>
      <c r="L6474" s="52">
        <v>493.49079999999998</v>
      </c>
      <c r="M6474" s="55">
        <v>5</v>
      </c>
      <c r="N6474" s="61" t="s">
        <v>15</v>
      </c>
      <c r="P6474" s="66"/>
      <c r="Q6474" s="53"/>
      <c r="R6474" s="53"/>
      <c r="S6474" s="53"/>
      <c r="T6474" s="53"/>
      <c r="U6474" s="53"/>
      <c r="V6474" s="53"/>
      <c r="W6474" s="53"/>
    </row>
    <row r="6475" spans="2:23" s="52" customFormat="1" ht="13" x14ac:dyDescent="0.3">
      <c r="B6475" s="53" t="s">
        <v>5085</v>
      </c>
      <c r="C6475" s="53" t="s">
        <v>208</v>
      </c>
      <c r="D6475" s="53" t="s">
        <v>5906</v>
      </c>
      <c r="E6475" s="53">
        <v>41.227440000000001</v>
      </c>
      <c r="F6475" s="53">
        <v>0.54469559999999995</v>
      </c>
      <c r="G6475" s="54">
        <v>89.045550000000006</v>
      </c>
      <c r="H6475" s="53">
        <v>4098</v>
      </c>
      <c r="I6475" s="53">
        <v>2081</v>
      </c>
      <c r="J6475" s="53">
        <v>2017</v>
      </c>
      <c r="K6475" s="52">
        <v>1</v>
      </c>
      <c r="L6475" s="52">
        <v>88.045550000000006</v>
      </c>
      <c r="M6475" s="55">
        <v>2</v>
      </c>
      <c r="N6475" s="61" t="s">
        <v>14</v>
      </c>
      <c r="P6475" s="66"/>
      <c r="Q6475" s="53"/>
      <c r="R6475" s="53"/>
      <c r="S6475" s="53"/>
      <c r="T6475" s="53"/>
      <c r="U6475" s="53"/>
      <c r="V6475" s="53"/>
      <c r="W6475" s="53"/>
    </row>
    <row r="6476" spans="2:23" s="52" customFormat="1" ht="13" x14ac:dyDescent="0.3">
      <c r="B6476" s="53" t="s">
        <v>5085</v>
      </c>
      <c r="C6476" s="53" t="s">
        <v>208</v>
      </c>
      <c r="D6476" s="53" t="s">
        <v>5907</v>
      </c>
      <c r="E6476" s="53">
        <v>41.493369999999999</v>
      </c>
      <c r="F6476" s="53">
        <v>1.24125</v>
      </c>
      <c r="G6476" s="54">
        <v>812.85580000000004</v>
      </c>
      <c r="H6476" s="53">
        <v>43</v>
      </c>
      <c r="I6476" s="53">
        <v>25</v>
      </c>
      <c r="J6476" s="53">
        <v>18</v>
      </c>
      <c r="K6476" s="52">
        <v>1</v>
      </c>
      <c r="L6476" s="52">
        <v>811.85580000000004</v>
      </c>
      <c r="M6476" s="55">
        <v>7</v>
      </c>
      <c r="N6476" s="61" t="s">
        <v>16</v>
      </c>
      <c r="P6476" s="66"/>
      <c r="Q6476" s="53"/>
      <c r="R6476" s="53"/>
      <c r="S6476" s="53"/>
      <c r="T6476" s="53"/>
      <c r="U6476" s="53"/>
      <c r="V6476" s="53"/>
      <c r="W6476" s="53"/>
    </row>
    <row r="6477" spans="2:23" s="52" customFormat="1" ht="13" x14ac:dyDescent="0.3">
      <c r="B6477" s="53" t="s">
        <v>5085</v>
      </c>
      <c r="C6477" s="53" t="s">
        <v>208</v>
      </c>
      <c r="D6477" s="53" t="s">
        <v>5908</v>
      </c>
      <c r="E6477" s="53">
        <v>40.669939999999997</v>
      </c>
      <c r="F6477" s="53">
        <v>0.52077119999999999</v>
      </c>
      <c r="G6477" s="54">
        <v>112.4258</v>
      </c>
      <c r="H6477" s="53">
        <v>449</v>
      </c>
      <c r="I6477" s="53">
        <v>238</v>
      </c>
      <c r="J6477" s="53">
        <v>211</v>
      </c>
      <c r="K6477" s="52">
        <v>1</v>
      </c>
      <c r="L6477" s="52">
        <v>111.4258</v>
      </c>
      <c r="M6477" s="55">
        <v>2</v>
      </c>
      <c r="N6477" s="61" t="s">
        <v>14</v>
      </c>
      <c r="P6477" s="66"/>
      <c r="Q6477" s="53"/>
      <c r="R6477" s="53"/>
      <c r="S6477" s="53"/>
      <c r="T6477" s="53"/>
      <c r="U6477" s="53"/>
      <c r="V6477" s="53"/>
      <c r="W6477" s="53"/>
    </row>
    <row r="6478" spans="2:23" s="52" customFormat="1" ht="13" x14ac:dyDescent="0.3">
      <c r="B6478" s="53" t="s">
        <v>5085</v>
      </c>
      <c r="C6478" s="53" t="s">
        <v>208</v>
      </c>
      <c r="D6478" s="53" t="s">
        <v>5909</v>
      </c>
      <c r="E6478" s="53">
        <v>40.681019999999997</v>
      </c>
      <c r="F6478" s="53">
        <v>0.46262950000000003</v>
      </c>
      <c r="G6478" s="54">
        <v>115</v>
      </c>
      <c r="H6478" s="53">
        <v>884</v>
      </c>
      <c r="I6478" s="53">
        <v>459</v>
      </c>
      <c r="J6478" s="53">
        <v>425</v>
      </c>
      <c r="K6478" s="52">
        <v>1</v>
      </c>
      <c r="L6478" s="52">
        <v>114</v>
      </c>
      <c r="M6478" s="55">
        <v>2</v>
      </c>
      <c r="N6478" s="61" t="s">
        <v>14</v>
      </c>
      <c r="P6478" s="66"/>
      <c r="Q6478" s="53"/>
      <c r="R6478" s="53"/>
      <c r="S6478" s="53"/>
      <c r="T6478" s="53"/>
      <c r="U6478" s="53"/>
      <c r="V6478" s="53"/>
      <c r="W6478" s="53"/>
    </row>
    <row r="6479" spans="2:23" s="52" customFormat="1" ht="13" x14ac:dyDescent="0.3">
      <c r="B6479" s="53" t="s">
        <v>5085</v>
      </c>
      <c r="C6479" s="53" t="s">
        <v>208</v>
      </c>
      <c r="D6479" s="53" t="s">
        <v>5910</v>
      </c>
      <c r="E6479" s="53">
        <v>41.052140000000001</v>
      </c>
      <c r="F6479" s="53">
        <v>0.43868499999999999</v>
      </c>
      <c r="G6479" s="54">
        <v>377.5729</v>
      </c>
      <c r="H6479" s="53">
        <v>3236</v>
      </c>
      <c r="I6479" s="53">
        <v>1674</v>
      </c>
      <c r="J6479" s="53">
        <v>1562</v>
      </c>
      <c r="K6479" s="52">
        <v>1</v>
      </c>
      <c r="L6479" s="52">
        <v>376.5729</v>
      </c>
      <c r="M6479" s="55">
        <v>4</v>
      </c>
      <c r="N6479" s="61" t="s">
        <v>15</v>
      </c>
      <c r="P6479" s="66"/>
      <c r="Q6479" s="53"/>
      <c r="R6479" s="53"/>
      <c r="S6479" s="53"/>
      <c r="T6479" s="53"/>
      <c r="U6479" s="53"/>
      <c r="V6479" s="53"/>
      <c r="W6479" s="53"/>
    </row>
    <row r="6480" spans="2:23" s="52" customFormat="1" ht="13" x14ac:dyDescent="0.3">
      <c r="B6480" s="53" t="s">
        <v>5085</v>
      </c>
      <c r="C6480" s="53" t="s">
        <v>208</v>
      </c>
      <c r="D6480" s="53" t="s">
        <v>5911</v>
      </c>
      <c r="E6480" s="53">
        <v>41.136650000000003</v>
      </c>
      <c r="F6480" s="53">
        <v>0.65018540000000002</v>
      </c>
      <c r="G6480" s="54">
        <v>45.941139999999997</v>
      </c>
      <c r="H6480" s="53">
        <v>602</v>
      </c>
      <c r="I6480" s="53">
        <v>296</v>
      </c>
      <c r="J6480" s="53">
        <v>306</v>
      </c>
      <c r="K6480" s="52">
        <v>1</v>
      </c>
      <c r="L6480" s="52">
        <v>44.941139999999997</v>
      </c>
      <c r="M6480" s="55">
        <v>2</v>
      </c>
      <c r="N6480" s="61" t="s">
        <v>14</v>
      </c>
      <c r="P6480" s="66"/>
      <c r="Q6480" s="53"/>
      <c r="R6480" s="53"/>
      <c r="S6480" s="53"/>
      <c r="T6480" s="53"/>
      <c r="U6480" s="53"/>
      <c r="V6480" s="53"/>
      <c r="W6480" s="53"/>
    </row>
    <row r="6481" spans="2:23" s="52" customFormat="1" ht="13" x14ac:dyDescent="0.3">
      <c r="B6481" s="53" t="s">
        <v>5085</v>
      </c>
      <c r="C6481" s="53" t="s">
        <v>208</v>
      </c>
      <c r="D6481" s="53" t="s">
        <v>5912</v>
      </c>
      <c r="E6481" s="53">
        <v>41.20749</v>
      </c>
      <c r="F6481" s="53">
        <v>1.247485</v>
      </c>
      <c r="G6481" s="54">
        <v>126.6692</v>
      </c>
      <c r="H6481" s="53">
        <v>221</v>
      </c>
      <c r="I6481" s="53">
        <v>111</v>
      </c>
      <c r="J6481" s="53">
        <v>110</v>
      </c>
      <c r="K6481" s="52">
        <v>1</v>
      </c>
      <c r="L6481" s="52">
        <v>125.6692</v>
      </c>
      <c r="M6481" s="55">
        <v>2</v>
      </c>
      <c r="N6481" s="61" t="s">
        <v>14</v>
      </c>
      <c r="P6481" s="66"/>
      <c r="Q6481" s="53"/>
      <c r="R6481" s="53"/>
      <c r="S6481" s="53"/>
      <c r="T6481" s="53"/>
      <c r="U6481" s="53"/>
      <c r="V6481" s="53"/>
      <c r="W6481" s="53"/>
    </row>
    <row r="6482" spans="2:23" s="52" customFormat="1" ht="13" x14ac:dyDescent="0.3">
      <c r="B6482" s="53" t="s">
        <v>5085</v>
      </c>
      <c r="C6482" s="53" t="s">
        <v>208</v>
      </c>
      <c r="D6482" s="53" t="s">
        <v>5913</v>
      </c>
      <c r="E6482" s="53">
        <v>41.042099999999998</v>
      </c>
      <c r="F6482" s="53">
        <v>0.63260269999999996</v>
      </c>
      <c r="G6482" s="54">
        <v>28.55884</v>
      </c>
      <c r="H6482" s="53">
        <v>1066</v>
      </c>
      <c r="I6482" s="53">
        <v>567</v>
      </c>
      <c r="J6482" s="53">
        <v>499</v>
      </c>
      <c r="K6482" s="52">
        <v>1</v>
      </c>
      <c r="L6482" s="52">
        <v>27.55884</v>
      </c>
      <c r="M6482" s="55">
        <v>2</v>
      </c>
      <c r="N6482" s="61" t="s">
        <v>14</v>
      </c>
      <c r="P6482" s="66"/>
      <c r="Q6482" s="53"/>
      <c r="R6482" s="53"/>
      <c r="S6482" s="53"/>
      <c r="T6482" s="53"/>
      <c r="U6482" s="53"/>
      <c r="V6482" s="53"/>
      <c r="W6482" s="53"/>
    </row>
    <row r="6483" spans="2:23" s="52" customFormat="1" ht="13" x14ac:dyDescent="0.3">
      <c r="B6483" s="53" t="s">
        <v>5085</v>
      </c>
      <c r="C6483" s="53" t="s">
        <v>208</v>
      </c>
      <c r="D6483" s="53" t="s">
        <v>5914</v>
      </c>
      <c r="E6483" s="53">
        <v>40.655439999999999</v>
      </c>
      <c r="F6483" s="53">
        <v>0.46873039999999999</v>
      </c>
      <c r="G6483" s="54">
        <v>174.054</v>
      </c>
      <c r="H6483" s="53">
        <v>841</v>
      </c>
      <c r="I6483" s="53">
        <v>431</v>
      </c>
      <c r="J6483" s="53">
        <v>410</v>
      </c>
      <c r="K6483" s="52">
        <v>1</v>
      </c>
      <c r="L6483" s="52">
        <v>173.054</v>
      </c>
      <c r="M6483" s="55">
        <v>2</v>
      </c>
      <c r="N6483" s="61" t="s">
        <v>14</v>
      </c>
      <c r="P6483" s="66"/>
      <c r="Q6483" s="53"/>
      <c r="R6483" s="53"/>
      <c r="S6483" s="53"/>
      <c r="T6483" s="53"/>
      <c r="U6483" s="53"/>
      <c r="V6483" s="53"/>
      <c r="W6483" s="53"/>
    </row>
    <row r="6484" spans="2:23" s="52" customFormat="1" ht="13" x14ac:dyDescent="0.3">
      <c r="B6484" s="53" t="s">
        <v>5085</v>
      </c>
      <c r="C6484" s="53" t="s">
        <v>208</v>
      </c>
      <c r="D6484" s="53" t="s">
        <v>5915</v>
      </c>
      <c r="E6484" s="53">
        <v>41.192869999999999</v>
      </c>
      <c r="F6484" s="53">
        <v>0.77544120000000005</v>
      </c>
      <c r="G6484" s="54">
        <v>315.02640000000002</v>
      </c>
      <c r="H6484" s="53">
        <v>266</v>
      </c>
      <c r="I6484" s="53">
        <v>141</v>
      </c>
      <c r="J6484" s="53">
        <v>125</v>
      </c>
      <c r="K6484" s="52">
        <v>1</v>
      </c>
      <c r="L6484" s="52">
        <v>314.02640000000002</v>
      </c>
      <c r="M6484" s="55">
        <v>4</v>
      </c>
      <c r="N6484" s="61" t="s">
        <v>15</v>
      </c>
      <c r="P6484" s="66"/>
      <c r="Q6484" s="53"/>
      <c r="R6484" s="53"/>
      <c r="S6484" s="53"/>
      <c r="T6484" s="53"/>
      <c r="U6484" s="53"/>
      <c r="V6484" s="53"/>
      <c r="W6484" s="53"/>
    </row>
    <row r="6485" spans="2:23" s="52" customFormat="1" ht="13" x14ac:dyDescent="0.3">
      <c r="B6485" s="53" t="s">
        <v>5085</v>
      </c>
      <c r="C6485" s="53" t="s">
        <v>208</v>
      </c>
      <c r="D6485" s="53" t="s">
        <v>5916</v>
      </c>
      <c r="E6485" s="53">
        <v>41.10201</v>
      </c>
      <c r="F6485" s="53">
        <v>0.75210710000000003</v>
      </c>
      <c r="G6485" s="54">
        <v>223.77289999999999</v>
      </c>
      <c r="H6485" s="53">
        <v>330</v>
      </c>
      <c r="I6485" s="53">
        <v>161</v>
      </c>
      <c r="J6485" s="53">
        <v>169</v>
      </c>
      <c r="K6485" s="52">
        <v>1</v>
      </c>
      <c r="L6485" s="52">
        <v>222.77289999999999</v>
      </c>
      <c r="M6485" s="55">
        <v>4</v>
      </c>
      <c r="N6485" s="61" t="s">
        <v>15</v>
      </c>
      <c r="P6485" s="66"/>
      <c r="Q6485" s="53"/>
      <c r="R6485" s="53"/>
      <c r="S6485" s="53"/>
      <c r="T6485" s="53"/>
      <c r="U6485" s="53"/>
      <c r="V6485" s="53"/>
      <c r="W6485" s="53"/>
    </row>
    <row r="6486" spans="2:23" s="52" customFormat="1" ht="13" x14ac:dyDescent="0.3">
      <c r="B6486" s="53" t="s">
        <v>5085</v>
      </c>
      <c r="C6486" s="53" t="s">
        <v>208</v>
      </c>
      <c r="D6486" s="53" t="s">
        <v>5917</v>
      </c>
      <c r="E6486" s="53">
        <v>40.95599</v>
      </c>
      <c r="F6486" s="53">
        <v>0.31536639999999999</v>
      </c>
      <c r="G6486" s="54">
        <v>524.22770000000003</v>
      </c>
      <c r="H6486" s="53">
        <v>1305</v>
      </c>
      <c r="I6486" s="53">
        <v>692</v>
      </c>
      <c r="J6486" s="53">
        <v>613</v>
      </c>
      <c r="K6486" s="52">
        <v>1</v>
      </c>
      <c r="L6486" s="52">
        <v>523.22770000000003</v>
      </c>
      <c r="M6486" s="55">
        <v>5</v>
      </c>
      <c r="N6486" s="61" t="s">
        <v>15</v>
      </c>
      <c r="P6486" s="66"/>
      <c r="Q6486" s="53"/>
      <c r="R6486" s="53"/>
      <c r="S6486" s="53"/>
      <c r="T6486" s="53"/>
      <c r="U6486" s="53"/>
      <c r="V6486" s="53"/>
      <c r="W6486" s="53"/>
    </row>
    <row r="6487" spans="2:23" s="52" customFormat="1" ht="13" x14ac:dyDescent="0.3">
      <c r="B6487" s="53" t="s">
        <v>5085</v>
      </c>
      <c r="C6487" s="53" t="s">
        <v>208</v>
      </c>
      <c r="D6487" s="53" t="s">
        <v>5918</v>
      </c>
      <c r="E6487" s="53">
        <v>41.186509999999998</v>
      </c>
      <c r="F6487" s="53">
        <v>0.75036259999999999</v>
      </c>
      <c r="G6487" s="54">
        <v>217.86799999999999</v>
      </c>
      <c r="H6487" s="53">
        <v>117</v>
      </c>
      <c r="I6487" s="53">
        <v>68</v>
      </c>
      <c r="J6487" s="53">
        <v>49</v>
      </c>
      <c r="K6487" s="52">
        <v>1</v>
      </c>
      <c r="L6487" s="52">
        <v>216.86799999999999</v>
      </c>
      <c r="M6487" s="55">
        <v>4</v>
      </c>
      <c r="N6487" s="61" t="s">
        <v>15</v>
      </c>
      <c r="P6487" s="66"/>
      <c r="Q6487" s="53"/>
      <c r="R6487" s="53"/>
      <c r="S6487" s="53"/>
      <c r="T6487" s="53"/>
      <c r="U6487" s="53"/>
      <c r="V6487" s="53"/>
      <c r="W6487" s="53"/>
    </row>
    <row r="6488" spans="2:23" s="52" customFormat="1" ht="13" x14ac:dyDescent="0.3">
      <c r="B6488" s="53" t="s">
        <v>5085</v>
      </c>
      <c r="C6488" s="53" t="s">
        <v>208</v>
      </c>
      <c r="D6488" s="53" t="s">
        <v>5919</v>
      </c>
      <c r="E6488" s="53">
        <v>41.557090000000002</v>
      </c>
      <c r="F6488" s="53">
        <v>1.307496</v>
      </c>
      <c r="G6488" s="54">
        <v>644.86919999999998</v>
      </c>
      <c r="H6488" s="53">
        <v>108</v>
      </c>
      <c r="I6488" s="53">
        <v>59</v>
      </c>
      <c r="J6488" s="53">
        <v>49</v>
      </c>
      <c r="K6488" s="52">
        <v>1</v>
      </c>
      <c r="L6488" s="52">
        <v>643.86919999999998</v>
      </c>
      <c r="M6488" s="55">
        <v>6</v>
      </c>
      <c r="N6488" s="61" t="s">
        <v>16</v>
      </c>
      <c r="P6488" s="66"/>
      <c r="Q6488" s="53"/>
      <c r="R6488" s="53"/>
      <c r="S6488" s="53"/>
      <c r="T6488" s="53"/>
      <c r="U6488" s="53"/>
      <c r="V6488" s="53"/>
      <c r="W6488" s="53"/>
    </row>
    <row r="6489" spans="2:23" s="52" customFormat="1" ht="13" x14ac:dyDescent="0.3">
      <c r="B6489" s="53" t="s">
        <v>5085</v>
      </c>
      <c r="C6489" s="53" t="s">
        <v>208</v>
      </c>
      <c r="D6489" s="53" t="s">
        <v>5920</v>
      </c>
      <c r="E6489" s="53">
        <v>41.284199999999998</v>
      </c>
      <c r="F6489" s="53">
        <v>1.550656</v>
      </c>
      <c r="G6489" s="54">
        <v>164.47399999999999</v>
      </c>
      <c r="H6489" s="53">
        <v>2185</v>
      </c>
      <c r="I6489" s="53">
        <v>1091</v>
      </c>
      <c r="J6489" s="53">
        <v>1094</v>
      </c>
      <c r="K6489" s="52">
        <v>1</v>
      </c>
      <c r="L6489" s="52">
        <v>163.47399999999999</v>
      </c>
      <c r="M6489" s="55">
        <v>2</v>
      </c>
      <c r="N6489" s="61" t="s">
        <v>14</v>
      </c>
      <c r="P6489" s="66"/>
      <c r="Q6489" s="53"/>
      <c r="R6489" s="53"/>
      <c r="S6489" s="53"/>
      <c r="T6489" s="53"/>
      <c r="U6489" s="53"/>
      <c r="V6489" s="53"/>
      <c r="W6489" s="53"/>
    </row>
    <row r="6490" spans="2:23" s="52" customFormat="1" ht="13" x14ac:dyDescent="0.3">
      <c r="B6490" s="53" t="s">
        <v>5085</v>
      </c>
      <c r="C6490" s="53" t="s">
        <v>208</v>
      </c>
      <c r="D6490" s="53" t="s">
        <v>5921</v>
      </c>
      <c r="E6490" s="53">
        <v>41.126820000000002</v>
      </c>
      <c r="F6490" s="53">
        <v>0.80079840000000002</v>
      </c>
      <c r="G6490" s="54">
        <v>318.0693</v>
      </c>
      <c r="H6490" s="53">
        <v>649</v>
      </c>
      <c r="I6490" s="53">
        <v>332</v>
      </c>
      <c r="J6490" s="53">
        <v>317</v>
      </c>
      <c r="K6490" s="52">
        <v>1</v>
      </c>
      <c r="L6490" s="52">
        <v>317.0693</v>
      </c>
      <c r="M6490" s="55">
        <v>4</v>
      </c>
      <c r="N6490" s="61" t="s">
        <v>15</v>
      </c>
      <c r="P6490" s="66"/>
      <c r="Q6490" s="53"/>
      <c r="R6490" s="53"/>
      <c r="S6490" s="53"/>
      <c r="T6490" s="53"/>
      <c r="U6490" s="53"/>
      <c r="V6490" s="53"/>
      <c r="W6490" s="53"/>
    </row>
    <row r="6491" spans="2:23" s="52" customFormat="1" ht="13" x14ac:dyDescent="0.3">
      <c r="B6491" s="53" t="s">
        <v>5085</v>
      </c>
      <c r="C6491" s="53" t="s">
        <v>208</v>
      </c>
      <c r="D6491" s="53" t="s">
        <v>5922</v>
      </c>
      <c r="E6491" s="53">
        <v>41.284320000000001</v>
      </c>
      <c r="F6491" s="53">
        <v>0.75454030000000005</v>
      </c>
      <c r="G6491" s="54">
        <v>377.83069999999998</v>
      </c>
      <c r="H6491" s="53">
        <v>117</v>
      </c>
      <c r="I6491" s="53">
        <v>63</v>
      </c>
      <c r="J6491" s="53">
        <v>54</v>
      </c>
      <c r="K6491" s="52">
        <v>1</v>
      </c>
      <c r="L6491" s="52">
        <v>376.83069999999998</v>
      </c>
      <c r="M6491" s="55">
        <v>4</v>
      </c>
      <c r="N6491" s="61" t="s">
        <v>15</v>
      </c>
      <c r="P6491" s="66"/>
      <c r="Q6491" s="53"/>
      <c r="R6491" s="53"/>
      <c r="S6491" s="53"/>
      <c r="T6491" s="53"/>
      <c r="U6491" s="53"/>
      <c r="V6491" s="53"/>
      <c r="W6491" s="53"/>
    </row>
    <row r="6492" spans="2:23" s="52" customFormat="1" ht="13" x14ac:dyDescent="0.3">
      <c r="B6492" s="53" t="s">
        <v>5085</v>
      </c>
      <c r="C6492" s="53" t="s">
        <v>208</v>
      </c>
      <c r="D6492" s="53" t="s">
        <v>5923</v>
      </c>
      <c r="E6492" s="53">
        <v>40.734760000000001</v>
      </c>
      <c r="F6492" s="53">
        <v>0.37339650000000002</v>
      </c>
      <c r="G6492" s="54">
        <v>360.44060000000002</v>
      </c>
      <c r="H6492" s="53">
        <v>663</v>
      </c>
      <c r="I6492" s="53">
        <v>332</v>
      </c>
      <c r="J6492" s="53">
        <v>331</v>
      </c>
      <c r="K6492" s="52">
        <v>1</v>
      </c>
      <c r="L6492" s="52">
        <v>359.44060000000002</v>
      </c>
      <c r="M6492" s="55">
        <v>4</v>
      </c>
      <c r="N6492" s="61" t="s">
        <v>15</v>
      </c>
      <c r="P6492" s="66"/>
      <c r="Q6492" s="53"/>
      <c r="R6492" s="53"/>
      <c r="S6492" s="53"/>
      <c r="T6492" s="53"/>
      <c r="U6492" s="53"/>
      <c r="V6492" s="53"/>
      <c r="W6492" s="53"/>
    </row>
    <row r="6493" spans="2:23" s="52" customFormat="1" ht="13" x14ac:dyDescent="0.3">
      <c r="B6493" s="53" t="s">
        <v>5085</v>
      </c>
      <c r="C6493" s="53" t="s">
        <v>208</v>
      </c>
      <c r="D6493" s="53" t="s">
        <v>5924</v>
      </c>
      <c r="E6493" s="53">
        <v>40.71414</v>
      </c>
      <c r="F6493" s="53">
        <v>0.53115690000000004</v>
      </c>
      <c r="G6493" s="54">
        <v>47.870399999999997</v>
      </c>
      <c r="H6493" s="53">
        <v>1133</v>
      </c>
      <c r="I6493" s="53">
        <v>592</v>
      </c>
      <c r="J6493" s="53">
        <v>541</v>
      </c>
      <c r="K6493" s="52">
        <v>1</v>
      </c>
      <c r="L6493" s="52">
        <v>46.870399999999997</v>
      </c>
      <c r="M6493" s="55">
        <v>2</v>
      </c>
      <c r="N6493" s="61" t="s">
        <v>14</v>
      </c>
      <c r="P6493" s="66"/>
      <c r="Q6493" s="53"/>
      <c r="R6493" s="53"/>
      <c r="S6493" s="53"/>
      <c r="T6493" s="53"/>
      <c r="U6493" s="53"/>
      <c r="V6493" s="53"/>
      <c r="W6493" s="53"/>
    </row>
    <row r="6494" spans="2:23" s="52" customFormat="1" ht="13" x14ac:dyDescent="0.3">
      <c r="B6494" s="53" t="s">
        <v>5085</v>
      </c>
      <c r="C6494" s="53" t="s">
        <v>208</v>
      </c>
      <c r="D6494" s="53" t="s">
        <v>5925</v>
      </c>
      <c r="E6494" s="53">
        <v>41.268529999999998</v>
      </c>
      <c r="F6494" s="53">
        <v>1.4142840000000001</v>
      </c>
      <c r="G6494" s="54">
        <v>308.29989999999998</v>
      </c>
      <c r="H6494" s="53">
        <v>532</v>
      </c>
      <c r="I6494" s="53">
        <v>274</v>
      </c>
      <c r="J6494" s="53">
        <v>258</v>
      </c>
      <c r="K6494" s="52">
        <v>1</v>
      </c>
      <c r="L6494" s="52">
        <v>307.29989999999998</v>
      </c>
      <c r="M6494" s="55">
        <v>4</v>
      </c>
      <c r="N6494" s="61" t="s">
        <v>15</v>
      </c>
      <c r="P6494" s="66"/>
      <c r="Q6494" s="53"/>
      <c r="R6494" s="53"/>
      <c r="S6494" s="53"/>
      <c r="T6494" s="53"/>
      <c r="U6494" s="53"/>
      <c r="V6494" s="53"/>
      <c r="W6494" s="53"/>
    </row>
    <row r="6495" spans="2:23" s="52" customFormat="1" ht="13" x14ac:dyDescent="0.3">
      <c r="B6495" s="53" t="s">
        <v>5085</v>
      </c>
      <c r="C6495" s="53" t="s">
        <v>208</v>
      </c>
      <c r="D6495" s="53" t="s">
        <v>5926</v>
      </c>
      <c r="E6495" s="53">
        <v>41.233020000000003</v>
      </c>
      <c r="F6495" s="53">
        <v>1.221387</v>
      </c>
      <c r="G6495" s="54">
        <v>113.9378</v>
      </c>
      <c r="H6495" s="53">
        <v>298</v>
      </c>
      <c r="I6495" s="53">
        <v>151</v>
      </c>
      <c r="J6495" s="53">
        <v>147</v>
      </c>
      <c r="K6495" s="52">
        <v>1</v>
      </c>
      <c r="L6495" s="52">
        <v>112.9378</v>
      </c>
      <c r="M6495" s="55">
        <v>2</v>
      </c>
      <c r="N6495" s="61" t="s">
        <v>14</v>
      </c>
      <c r="P6495" s="66"/>
      <c r="Q6495" s="53"/>
      <c r="R6495" s="53"/>
      <c r="S6495" s="53"/>
      <c r="T6495" s="53"/>
      <c r="U6495" s="53"/>
      <c r="V6495" s="53"/>
      <c r="W6495" s="53"/>
    </row>
    <row r="6496" spans="2:23" s="52" customFormat="1" ht="13" x14ac:dyDescent="0.3">
      <c r="B6496" s="53" t="s">
        <v>5085</v>
      </c>
      <c r="C6496" s="53" t="s">
        <v>208</v>
      </c>
      <c r="D6496" s="53" t="s">
        <v>5927</v>
      </c>
      <c r="E6496" s="53">
        <v>41.1828</v>
      </c>
      <c r="F6496" s="53">
        <v>1.0465990000000001</v>
      </c>
      <c r="G6496" s="54">
        <v>203.19139999999999</v>
      </c>
      <c r="H6496" s="53">
        <v>663</v>
      </c>
      <c r="I6496" s="53">
        <v>346</v>
      </c>
      <c r="J6496" s="53">
        <v>317</v>
      </c>
      <c r="K6496" s="52">
        <v>1</v>
      </c>
      <c r="L6496" s="52">
        <v>202.19139999999999</v>
      </c>
      <c r="M6496" s="55">
        <v>4</v>
      </c>
      <c r="N6496" s="61" t="s">
        <v>15</v>
      </c>
      <c r="P6496" s="66"/>
      <c r="Q6496" s="53"/>
      <c r="R6496" s="53"/>
      <c r="S6496" s="53"/>
      <c r="T6496" s="53"/>
      <c r="U6496" s="53"/>
      <c r="V6496" s="53"/>
      <c r="W6496" s="53"/>
    </row>
    <row r="6497" spans="2:23" s="52" customFormat="1" ht="13" x14ac:dyDescent="0.3">
      <c r="B6497" s="53" t="s">
        <v>5085</v>
      </c>
      <c r="C6497" s="53" t="s">
        <v>208</v>
      </c>
      <c r="D6497" s="53" t="s">
        <v>5928</v>
      </c>
      <c r="E6497" s="53">
        <v>41.124580000000002</v>
      </c>
      <c r="F6497" s="53">
        <v>0.73442640000000003</v>
      </c>
      <c r="G6497" s="54">
        <v>191.0335</v>
      </c>
      <c r="H6497" s="53">
        <v>566</v>
      </c>
      <c r="I6497" s="53">
        <v>294</v>
      </c>
      <c r="J6497" s="53">
        <v>272</v>
      </c>
      <c r="K6497" s="52">
        <v>1</v>
      </c>
      <c r="L6497" s="52">
        <v>190.0335</v>
      </c>
      <c r="M6497" s="55">
        <v>2</v>
      </c>
      <c r="N6497" s="61" t="s">
        <v>14</v>
      </c>
      <c r="P6497" s="66"/>
      <c r="Q6497" s="53"/>
      <c r="R6497" s="53"/>
      <c r="S6497" s="53"/>
      <c r="T6497" s="53"/>
      <c r="U6497" s="53"/>
      <c r="V6497" s="53"/>
      <c r="W6497" s="53"/>
    </row>
    <row r="6498" spans="2:23" s="52" customFormat="1" ht="13" x14ac:dyDescent="0.3">
      <c r="B6498" s="53" t="s">
        <v>5085</v>
      </c>
      <c r="C6498" s="53" t="s">
        <v>208</v>
      </c>
      <c r="D6498" s="53" t="s">
        <v>5929</v>
      </c>
      <c r="E6498" s="53">
        <v>41.249040000000001</v>
      </c>
      <c r="F6498" s="53">
        <v>1.2052499999999999</v>
      </c>
      <c r="G6498" s="54">
        <v>167.8536</v>
      </c>
      <c r="H6498" s="53">
        <v>178</v>
      </c>
      <c r="I6498" s="53">
        <v>87</v>
      </c>
      <c r="J6498" s="53">
        <v>91</v>
      </c>
      <c r="K6498" s="52">
        <v>1</v>
      </c>
      <c r="L6498" s="52">
        <v>166.8536</v>
      </c>
      <c r="M6498" s="55">
        <v>2</v>
      </c>
      <c r="N6498" s="61" t="s">
        <v>14</v>
      </c>
      <c r="P6498" s="66"/>
      <c r="Q6498" s="53"/>
      <c r="R6498" s="53"/>
      <c r="S6498" s="53"/>
      <c r="T6498" s="53"/>
      <c r="U6498" s="53"/>
      <c r="V6498" s="53"/>
      <c r="W6498" s="53"/>
    </row>
    <row r="6499" spans="2:23" s="52" customFormat="1" ht="13" x14ac:dyDescent="0.3">
      <c r="B6499" s="53" t="s">
        <v>5085</v>
      </c>
      <c r="C6499" s="53" t="s">
        <v>208</v>
      </c>
      <c r="D6499" s="53" t="s">
        <v>5930</v>
      </c>
      <c r="E6499" s="53">
        <v>41.04</v>
      </c>
      <c r="F6499" s="53">
        <v>0.59784570000000004</v>
      </c>
      <c r="G6499" s="54">
        <v>31.312190000000001</v>
      </c>
      <c r="H6499" s="53">
        <v>814</v>
      </c>
      <c r="I6499" s="53">
        <v>428</v>
      </c>
      <c r="J6499" s="53">
        <v>386</v>
      </c>
      <c r="K6499" s="52">
        <v>1</v>
      </c>
      <c r="L6499" s="52">
        <v>30.312190000000001</v>
      </c>
      <c r="M6499" s="55">
        <v>2</v>
      </c>
      <c r="N6499" s="61" t="s">
        <v>14</v>
      </c>
      <c r="P6499" s="66"/>
      <c r="Q6499" s="53"/>
      <c r="R6499" s="53"/>
      <c r="S6499" s="53"/>
      <c r="T6499" s="53"/>
      <c r="U6499" s="53"/>
      <c r="V6499" s="53"/>
      <c r="W6499" s="53"/>
    </row>
    <row r="6500" spans="2:23" s="52" customFormat="1" ht="13" x14ac:dyDescent="0.3">
      <c r="B6500" s="53" t="s">
        <v>5085</v>
      </c>
      <c r="C6500" s="53" t="s">
        <v>208</v>
      </c>
      <c r="D6500" s="53" t="s">
        <v>5931</v>
      </c>
      <c r="E6500" s="53">
        <v>41.16348</v>
      </c>
      <c r="F6500" s="53">
        <v>0.70602719999999997</v>
      </c>
      <c r="G6500" s="54">
        <v>221.63130000000001</v>
      </c>
      <c r="H6500" s="53">
        <v>302</v>
      </c>
      <c r="I6500" s="53">
        <v>169</v>
      </c>
      <c r="J6500" s="53">
        <v>133</v>
      </c>
      <c r="K6500" s="52">
        <v>1</v>
      </c>
      <c r="L6500" s="52">
        <v>220.63130000000001</v>
      </c>
      <c r="M6500" s="55">
        <v>4</v>
      </c>
      <c r="N6500" s="61" t="s">
        <v>15</v>
      </c>
      <c r="P6500" s="66"/>
      <c r="Q6500" s="53"/>
      <c r="R6500" s="53"/>
      <c r="S6500" s="53"/>
      <c r="T6500" s="53"/>
      <c r="U6500" s="53"/>
      <c r="V6500" s="53"/>
      <c r="W6500" s="53"/>
    </row>
    <row r="6501" spans="2:23" s="52" customFormat="1" ht="13" x14ac:dyDescent="0.3">
      <c r="B6501" s="53" t="s">
        <v>5085</v>
      </c>
      <c r="C6501" s="53" t="s">
        <v>208</v>
      </c>
      <c r="D6501" s="53" t="s">
        <v>5932</v>
      </c>
      <c r="E6501" s="53">
        <v>41.286859999999997</v>
      </c>
      <c r="F6501" s="53">
        <v>1.09714</v>
      </c>
      <c r="G6501" s="54">
        <v>856.22749999999996</v>
      </c>
      <c r="H6501" s="53">
        <v>171</v>
      </c>
      <c r="I6501" s="53">
        <v>98</v>
      </c>
      <c r="J6501" s="53">
        <v>73</v>
      </c>
      <c r="K6501" s="52">
        <v>1</v>
      </c>
      <c r="L6501" s="52">
        <v>855.22749999999996</v>
      </c>
      <c r="M6501" s="55">
        <v>7</v>
      </c>
      <c r="N6501" s="61" t="s">
        <v>16</v>
      </c>
      <c r="P6501" s="66"/>
      <c r="Q6501" s="53"/>
      <c r="R6501" s="53"/>
      <c r="S6501" s="53"/>
      <c r="T6501" s="53"/>
      <c r="U6501" s="53"/>
      <c r="V6501" s="53"/>
      <c r="W6501" s="53"/>
    </row>
    <row r="6502" spans="2:23" s="52" customFormat="1" ht="13" x14ac:dyDescent="0.3">
      <c r="B6502" s="53" t="s">
        <v>5085</v>
      </c>
      <c r="C6502" s="53" t="s">
        <v>208</v>
      </c>
      <c r="D6502" s="53" t="s">
        <v>5933</v>
      </c>
      <c r="E6502" s="53">
        <v>41.085560000000001</v>
      </c>
      <c r="F6502" s="53">
        <v>0.96165789999999995</v>
      </c>
      <c r="G6502" s="54">
        <v>99.484179999999995</v>
      </c>
      <c r="H6502" s="53">
        <v>11847</v>
      </c>
      <c r="I6502" s="53">
        <v>6185</v>
      </c>
      <c r="J6502" s="53">
        <v>5662</v>
      </c>
      <c r="K6502" s="52">
        <v>1</v>
      </c>
      <c r="L6502" s="52">
        <v>98.484179999999995</v>
      </c>
      <c r="M6502" s="55">
        <v>2</v>
      </c>
      <c r="N6502" s="61" t="s">
        <v>14</v>
      </c>
      <c r="P6502" s="66"/>
      <c r="Q6502" s="53"/>
      <c r="R6502" s="53"/>
      <c r="S6502" s="53"/>
      <c r="T6502" s="53"/>
      <c r="U6502" s="53"/>
      <c r="V6502" s="53"/>
      <c r="W6502" s="53"/>
    </row>
    <row r="6503" spans="2:23" s="52" customFormat="1" ht="13" x14ac:dyDescent="0.3">
      <c r="B6503" s="53" t="s">
        <v>5085</v>
      </c>
      <c r="C6503" s="53" t="s">
        <v>208</v>
      </c>
      <c r="D6503" s="53" t="s">
        <v>5934</v>
      </c>
      <c r="E6503" s="53">
        <v>41.376849999999997</v>
      </c>
      <c r="F6503" s="53">
        <v>1.16147</v>
      </c>
      <c r="G6503" s="54">
        <v>352.09739999999999</v>
      </c>
      <c r="H6503" s="53">
        <v>7305</v>
      </c>
      <c r="I6503" s="53">
        <v>3707</v>
      </c>
      <c r="J6503" s="53">
        <v>3598</v>
      </c>
      <c r="K6503" s="52">
        <v>1</v>
      </c>
      <c r="L6503" s="52">
        <v>351.09739999999999</v>
      </c>
      <c r="M6503" s="55">
        <v>4</v>
      </c>
      <c r="N6503" s="61" t="s">
        <v>15</v>
      </c>
      <c r="P6503" s="66"/>
      <c r="Q6503" s="53"/>
      <c r="R6503" s="53"/>
      <c r="S6503" s="53"/>
      <c r="T6503" s="53"/>
      <c r="U6503" s="53"/>
      <c r="V6503" s="53"/>
      <c r="W6503" s="53"/>
    </row>
    <row r="6504" spans="2:23" s="52" customFormat="1" ht="13" x14ac:dyDescent="0.3">
      <c r="B6504" s="53" t="s">
        <v>5085</v>
      </c>
      <c r="C6504" s="53" t="s">
        <v>208</v>
      </c>
      <c r="D6504" s="53" t="s">
        <v>5935</v>
      </c>
      <c r="E6504" s="53">
        <v>41.121929999999999</v>
      </c>
      <c r="F6504" s="53">
        <v>1.005617</v>
      </c>
      <c r="G6504" s="54">
        <v>136.62620000000001</v>
      </c>
      <c r="H6504" s="53">
        <v>2219</v>
      </c>
      <c r="I6504" s="53">
        <v>1128</v>
      </c>
      <c r="J6504" s="53">
        <v>1091</v>
      </c>
      <c r="K6504" s="52">
        <v>1</v>
      </c>
      <c r="L6504" s="52">
        <v>135.62620000000001</v>
      </c>
      <c r="M6504" s="55">
        <v>2</v>
      </c>
      <c r="N6504" s="61" t="s">
        <v>14</v>
      </c>
      <c r="P6504" s="66"/>
      <c r="Q6504" s="53"/>
      <c r="R6504" s="53"/>
      <c r="S6504" s="53"/>
      <c r="T6504" s="53"/>
      <c r="U6504" s="53"/>
      <c r="V6504" s="53"/>
      <c r="W6504" s="53"/>
    </row>
    <row r="6505" spans="2:23" s="52" customFormat="1" ht="13" x14ac:dyDescent="0.3">
      <c r="B6505" s="53" t="s">
        <v>5085</v>
      </c>
      <c r="C6505" s="53" t="s">
        <v>208</v>
      </c>
      <c r="D6505" s="53" t="s">
        <v>5936</v>
      </c>
      <c r="E6505" s="53">
        <v>41.265279999999997</v>
      </c>
      <c r="F6505" s="53">
        <v>1.366763</v>
      </c>
      <c r="G6505" s="54">
        <v>232.4649</v>
      </c>
      <c r="H6505" s="53">
        <v>366</v>
      </c>
      <c r="I6505" s="53">
        <v>198</v>
      </c>
      <c r="J6505" s="53">
        <v>168</v>
      </c>
      <c r="K6505" s="52">
        <v>1</v>
      </c>
      <c r="L6505" s="52">
        <v>231.4649</v>
      </c>
      <c r="M6505" s="55">
        <v>4</v>
      </c>
      <c r="N6505" s="61" t="s">
        <v>15</v>
      </c>
      <c r="P6505" s="66"/>
      <c r="Q6505" s="53"/>
      <c r="R6505" s="53"/>
      <c r="S6505" s="53"/>
      <c r="T6505" s="53"/>
      <c r="U6505" s="53"/>
      <c r="V6505" s="53"/>
      <c r="W6505" s="53"/>
    </row>
    <row r="6506" spans="2:23" s="52" customFormat="1" ht="13" x14ac:dyDescent="0.3">
      <c r="B6506" s="53" t="s">
        <v>5085</v>
      </c>
      <c r="C6506" s="53" t="s">
        <v>208</v>
      </c>
      <c r="D6506" s="53" t="s">
        <v>5937</v>
      </c>
      <c r="E6506" s="53">
        <v>41.317500000000003</v>
      </c>
      <c r="F6506" s="53">
        <v>1.454167</v>
      </c>
      <c r="G6506" s="54">
        <v>433.56979999999999</v>
      </c>
      <c r="H6506" s="53">
        <v>1431</v>
      </c>
      <c r="I6506" s="53">
        <v>789</v>
      </c>
      <c r="J6506" s="53">
        <v>642</v>
      </c>
      <c r="K6506" s="52">
        <v>1</v>
      </c>
      <c r="L6506" s="52">
        <v>432.56979999999999</v>
      </c>
      <c r="M6506" s="55">
        <v>5</v>
      </c>
      <c r="N6506" s="61" t="s">
        <v>15</v>
      </c>
      <c r="P6506" s="66"/>
      <c r="Q6506" s="53"/>
      <c r="R6506" s="53"/>
      <c r="S6506" s="53"/>
      <c r="T6506" s="53"/>
      <c r="U6506" s="53"/>
      <c r="V6506" s="53"/>
      <c r="W6506" s="53"/>
    </row>
    <row r="6507" spans="2:23" s="52" customFormat="1" ht="13" x14ac:dyDescent="0.3">
      <c r="B6507" s="53" t="s">
        <v>5085</v>
      </c>
      <c r="C6507" s="53" t="s">
        <v>208</v>
      </c>
      <c r="D6507" s="53" t="s">
        <v>5938</v>
      </c>
      <c r="E6507" s="53">
        <v>41.088590000000003</v>
      </c>
      <c r="F6507" s="53">
        <v>0.63916030000000001</v>
      </c>
      <c r="G6507" s="54">
        <v>51.025419999999997</v>
      </c>
      <c r="H6507" s="53">
        <v>5695</v>
      </c>
      <c r="I6507" s="53">
        <v>2816</v>
      </c>
      <c r="J6507" s="53">
        <v>2879</v>
      </c>
      <c r="K6507" s="52">
        <v>1</v>
      </c>
      <c r="L6507" s="52">
        <v>50.025419999999997</v>
      </c>
      <c r="M6507" s="55">
        <v>2</v>
      </c>
      <c r="N6507" s="61" t="s">
        <v>14</v>
      </c>
      <c r="P6507" s="66"/>
      <c r="Q6507" s="53"/>
      <c r="R6507" s="53"/>
      <c r="S6507" s="53"/>
      <c r="T6507" s="53"/>
      <c r="U6507" s="53"/>
      <c r="V6507" s="53"/>
      <c r="W6507" s="53"/>
    </row>
    <row r="6508" spans="2:23" s="52" customFormat="1" ht="13" x14ac:dyDescent="0.3">
      <c r="B6508" s="53" t="s">
        <v>5085</v>
      </c>
      <c r="C6508" s="53" t="s">
        <v>208</v>
      </c>
      <c r="D6508" s="53" t="s">
        <v>5939</v>
      </c>
      <c r="E6508" s="53">
        <v>41.100940000000001</v>
      </c>
      <c r="F6508" s="53">
        <v>0.65110120000000005</v>
      </c>
      <c r="G6508" s="54">
        <v>39.386119999999998</v>
      </c>
      <c r="H6508" s="53">
        <v>3179</v>
      </c>
      <c r="I6508" s="53">
        <v>1628</v>
      </c>
      <c r="J6508" s="53">
        <v>1551</v>
      </c>
      <c r="K6508" s="52">
        <v>1</v>
      </c>
      <c r="L6508" s="52">
        <v>38.386119999999998</v>
      </c>
      <c r="M6508" s="55">
        <v>2</v>
      </c>
      <c r="N6508" s="61" t="s">
        <v>14</v>
      </c>
      <c r="P6508" s="66"/>
      <c r="Q6508" s="53"/>
      <c r="R6508" s="53"/>
      <c r="S6508" s="53"/>
      <c r="T6508" s="53"/>
      <c r="U6508" s="53"/>
      <c r="V6508" s="53"/>
      <c r="W6508" s="53"/>
    </row>
    <row r="6509" spans="2:23" s="52" customFormat="1" ht="13" x14ac:dyDescent="0.3">
      <c r="B6509" s="53" t="s">
        <v>5085</v>
      </c>
      <c r="C6509" s="53" t="s">
        <v>208</v>
      </c>
      <c r="D6509" s="53" t="s">
        <v>5940</v>
      </c>
      <c r="E6509" s="53">
        <v>41.19229</v>
      </c>
      <c r="F6509" s="53">
        <v>1.2068840000000001</v>
      </c>
      <c r="G6509" s="54">
        <v>100.157</v>
      </c>
      <c r="H6509" s="53">
        <v>3285</v>
      </c>
      <c r="I6509" s="53">
        <v>1708</v>
      </c>
      <c r="J6509" s="53">
        <v>1577</v>
      </c>
      <c r="K6509" s="52">
        <v>1</v>
      </c>
      <c r="L6509" s="52">
        <v>99.156999999999996</v>
      </c>
      <c r="M6509" s="55">
        <v>2</v>
      </c>
      <c r="N6509" s="61" t="s">
        <v>14</v>
      </c>
      <c r="P6509" s="66"/>
      <c r="Q6509" s="53"/>
      <c r="R6509" s="53"/>
      <c r="S6509" s="53"/>
      <c r="T6509" s="53"/>
      <c r="U6509" s="53"/>
      <c r="V6509" s="53"/>
      <c r="W6509" s="53"/>
    </row>
    <row r="6510" spans="2:23" s="52" customFormat="1" ht="13" x14ac:dyDescent="0.3">
      <c r="B6510" s="53" t="s">
        <v>5085</v>
      </c>
      <c r="C6510" s="53" t="s">
        <v>208</v>
      </c>
      <c r="D6510" s="53" t="s">
        <v>5941</v>
      </c>
      <c r="E6510" s="53">
        <v>41.26596</v>
      </c>
      <c r="F6510" s="53">
        <v>0.84060100000000004</v>
      </c>
      <c r="G6510" s="54">
        <v>753.5471</v>
      </c>
      <c r="H6510" s="53">
        <v>153</v>
      </c>
      <c r="I6510" s="53">
        <v>92</v>
      </c>
      <c r="J6510" s="53">
        <v>61</v>
      </c>
      <c r="K6510" s="52">
        <v>1</v>
      </c>
      <c r="L6510" s="52">
        <v>752.5471</v>
      </c>
      <c r="M6510" s="55">
        <v>6</v>
      </c>
      <c r="N6510" s="61" t="s">
        <v>16</v>
      </c>
      <c r="P6510" s="66"/>
      <c r="Q6510" s="53"/>
      <c r="R6510" s="53"/>
      <c r="S6510" s="53"/>
      <c r="T6510" s="53"/>
      <c r="U6510" s="53"/>
      <c r="V6510" s="53"/>
      <c r="W6510" s="53"/>
    </row>
    <row r="6511" spans="2:23" s="52" customFormat="1" ht="13" x14ac:dyDescent="0.3">
      <c r="B6511" s="53" t="s">
        <v>5085</v>
      </c>
      <c r="C6511" s="53" t="s">
        <v>208</v>
      </c>
      <c r="D6511" s="53" t="s">
        <v>5942</v>
      </c>
      <c r="E6511" s="53">
        <v>41.182290000000002</v>
      </c>
      <c r="F6511" s="53">
        <v>1.374479</v>
      </c>
      <c r="G6511" s="54">
        <v>79.469989999999996</v>
      </c>
      <c r="H6511" s="53">
        <v>497</v>
      </c>
      <c r="I6511" s="53">
        <v>245</v>
      </c>
      <c r="J6511" s="53">
        <v>252</v>
      </c>
      <c r="K6511" s="52">
        <v>1</v>
      </c>
      <c r="L6511" s="52">
        <v>78.469989999999996</v>
      </c>
      <c r="M6511" s="55">
        <v>2</v>
      </c>
      <c r="N6511" s="61" t="s">
        <v>14</v>
      </c>
      <c r="P6511" s="66"/>
      <c r="Q6511" s="53"/>
      <c r="R6511" s="53"/>
      <c r="S6511" s="53"/>
      <c r="T6511" s="53"/>
      <c r="U6511" s="53"/>
      <c r="V6511" s="53"/>
      <c r="W6511" s="53"/>
    </row>
    <row r="6512" spans="2:23" s="52" customFormat="1" ht="13" x14ac:dyDescent="0.3">
      <c r="B6512" s="53" t="s">
        <v>5085</v>
      </c>
      <c r="C6512" s="53" t="s">
        <v>208</v>
      </c>
      <c r="D6512" s="53" t="s">
        <v>5943</v>
      </c>
      <c r="E6512" s="53">
        <v>41.250579999999999</v>
      </c>
      <c r="F6512" s="53">
        <v>1.295914</v>
      </c>
      <c r="G6512" s="54">
        <v>226.60749999999999</v>
      </c>
      <c r="H6512" s="53">
        <v>418</v>
      </c>
      <c r="I6512" s="53">
        <v>217</v>
      </c>
      <c r="J6512" s="53">
        <v>201</v>
      </c>
      <c r="K6512" s="52">
        <v>1</v>
      </c>
      <c r="L6512" s="52">
        <v>225.60749999999999</v>
      </c>
      <c r="M6512" s="55">
        <v>4</v>
      </c>
      <c r="N6512" s="61" t="s">
        <v>15</v>
      </c>
      <c r="P6512" s="66"/>
      <c r="Q6512" s="53"/>
      <c r="R6512" s="53"/>
      <c r="S6512" s="53"/>
      <c r="T6512" s="53"/>
      <c r="U6512" s="53"/>
      <c r="V6512" s="53"/>
      <c r="W6512" s="53"/>
    </row>
    <row r="6513" spans="2:23" s="52" customFormat="1" ht="13" x14ac:dyDescent="0.3">
      <c r="B6513" s="53" t="s">
        <v>5085</v>
      </c>
      <c r="C6513" s="53" t="s">
        <v>208</v>
      </c>
      <c r="D6513" s="53" t="s">
        <v>5944</v>
      </c>
      <c r="E6513" s="53">
        <v>41.17577</v>
      </c>
      <c r="F6513" s="53">
        <v>1.272141</v>
      </c>
      <c r="G6513" s="54">
        <v>125.749</v>
      </c>
      <c r="H6513" s="53">
        <v>3991</v>
      </c>
      <c r="I6513" s="53">
        <v>2053</v>
      </c>
      <c r="J6513" s="53">
        <v>1938</v>
      </c>
      <c r="K6513" s="52">
        <v>1</v>
      </c>
      <c r="L6513" s="52">
        <v>124.749</v>
      </c>
      <c r="M6513" s="55">
        <v>2</v>
      </c>
      <c r="N6513" s="61" t="s">
        <v>14</v>
      </c>
      <c r="P6513" s="66"/>
      <c r="Q6513" s="53"/>
      <c r="R6513" s="53"/>
      <c r="S6513" s="53"/>
      <c r="T6513" s="53"/>
      <c r="U6513" s="53"/>
      <c r="V6513" s="53"/>
      <c r="W6513" s="53"/>
    </row>
    <row r="6514" spans="2:23" s="52" customFormat="1" ht="13" x14ac:dyDescent="0.3">
      <c r="B6514" s="53" t="s">
        <v>5085</v>
      </c>
      <c r="C6514" s="53" t="s">
        <v>208</v>
      </c>
      <c r="D6514" s="53" t="s">
        <v>5945</v>
      </c>
      <c r="E6514" s="53">
        <v>41.28425</v>
      </c>
      <c r="F6514" s="53">
        <v>0.66550469999999995</v>
      </c>
      <c r="G6514" s="54">
        <v>338.64479999999998</v>
      </c>
      <c r="H6514" s="53">
        <v>413</v>
      </c>
      <c r="I6514" s="53">
        <v>199</v>
      </c>
      <c r="J6514" s="53">
        <v>214</v>
      </c>
      <c r="K6514" s="52">
        <v>1</v>
      </c>
      <c r="L6514" s="52">
        <v>337.64479999999998</v>
      </c>
      <c r="M6514" s="55">
        <v>4</v>
      </c>
      <c r="N6514" s="61" t="s">
        <v>15</v>
      </c>
      <c r="P6514" s="66"/>
      <c r="Q6514" s="53"/>
      <c r="R6514" s="53"/>
      <c r="S6514" s="53"/>
      <c r="T6514" s="53"/>
      <c r="U6514" s="53"/>
      <c r="V6514" s="53"/>
      <c r="W6514" s="53"/>
    </row>
    <row r="6515" spans="2:23" s="52" customFormat="1" ht="13" x14ac:dyDescent="0.3">
      <c r="B6515" s="53" t="s">
        <v>5085</v>
      </c>
      <c r="C6515" s="53" t="s">
        <v>208</v>
      </c>
      <c r="D6515" s="53" t="s">
        <v>5946</v>
      </c>
      <c r="E6515" s="53">
        <v>41.531640000000003</v>
      </c>
      <c r="F6515" s="53">
        <v>1.1970799999999999</v>
      </c>
      <c r="G6515" s="54">
        <v>715.66759999999999</v>
      </c>
      <c r="H6515" s="53">
        <v>159</v>
      </c>
      <c r="I6515" s="53">
        <v>90</v>
      </c>
      <c r="J6515" s="53">
        <v>69</v>
      </c>
      <c r="K6515" s="52">
        <v>1</v>
      </c>
      <c r="L6515" s="52">
        <v>714.66759999999999</v>
      </c>
      <c r="M6515" s="55">
        <v>6</v>
      </c>
      <c r="N6515" s="61" t="s">
        <v>16</v>
      </c>
      <c r="P6515" s="66"/>
      <c r="Q6515" s="53"/>
      <c r="R6515" s="53"/>
      <c r="S6515" s="53"/>
      <c r="T6515" s="53"/>
      <c r="U6515" s="53"/>
      <c r="V6515" s="53"/>
      <c r="W6515" s="53"/>
    </row>
    <row r="6516" spans="2:23" s="52" customFormat="1" ht="13" x14ac:dyDescent="0.3">
      <c r="B6516" s="53" t="s">
        <v>5085</v>
      </c>
      <c r="C6516" s="53" t="s">
        <v>208</v>
      </c>
      <c r="D6516" s="53" t="s">
        <v>5947</v>
      </c>
      <c r="E6516" s="53">
        <v>40.92212</v>
      </c>
      <c r="F6516" s="53">
        <v>0.40183170000000001</v>
      </c>
      <c r="G6516" s="54">
        <v>306.6884</v>
      </c>
      <c r="H6516" s="53">
        <v>613</v>
      </c>
      <c r="I6516" s="53">
        <v>306</v>
      </c>
      <c r="J6516" s="53">
        <v>307</v>
      </c>
      <c r="K6516" s="52">
        <v>1</v>
      </c>
      <c r="L6516" s="52">
        <v>305.6884</v>
      </c>
      <c r="M6516" s="55">
        <v>4</v>
      </c>
      <c r="N6516" s="61" t="s">
        <v>15</v>
      </c>
      <c r="P6516" s="66"/>
      <c r="Q6516" s="53"/>
      <c r="R6516" s="53"/>
      <c r="S6516" s="53"/>
      <c r="T6516" s="53"/>
      <c r="U6516" s="53"/>
      <c r="V6516" s="53"/>
      <c r="W6516" s="53"/>
    </row>
    <row r="6517" spans="2:23" s="52" customFormat="1" ht="13" x14ac:dyDescent="0.3">
      <c r="B6517" s="53" t="s">
        <v>5085</v>
      </c>
      <c r="C6517" s="53" t="s">
        <v>208</v>
      </c>
      <c r="D6517" s="53" t="s">
        <v>5948</v>
      </c>
      <c r="E6517" s="53">
        <v>41.192010000000003</v>
      </c>
      <c r="F6517" s="53">
        <v>1.256016</v>
      </c>
      <c r="G6517" s="54">
        <v>124.8244</v>
      </c>
      <c r="H6517" s="53">
        <v>1154</v>
      </c>
      <c r="I6517" s="53">
        <v>611</v>
      </c>
      <c r="J6517" s="53">
        <v>543</v>
      </c>
      <c r="K6517" s="52">
        <v>1</v>
      </c>
      <c r="L6517" s="52">
        <v>123.8244</v>
      </c>
      <c r="M6517" s="55">
        <v>2</v>
      </c>
      <c r="N6517" s="61" t="s">
        <v>14</v>
      </c>
      <c r="P6517" s="66"/>
      <c r="Q6517" s="53"/>
      <c r="R6517" s="53"/>
      <c r="S6517" s="53"/>
      <c r="T6517" s="53"/>
      <c r="U6517" s="53"/>
      <c r="V6517" s="53"/>
      <c r="W6517" s="53"/>
    </row>
    <row r="6518" spans="2:23" s="52" customFormat="1" ht="13" x14ac:dyDescent="0.3">
      <c r="B6518" s="53" t="s">
        <v>5085</v>
      </c>
      <c r="C6518" s="53" t="s">
        <v>208</v>
      </c>
      <c r="D6518" s="53" t="s">
        <v>5949</v>
      </c>
      <c r="E6518" s="53">
        <v>40.875430000000001</v>
      </c>
      <c r="F6518" s="53">
        <v>0.71240320000000001</v>
      </c>
      <c r="G6518" s="54">
        <v>151.65620000000001</v>
      </c>
      <c r="H6518" s="53">
        <v>3235</v>
      </c>
      <c r="I6518" s="53">
        <v>1735</v>
      </c>
      <c r="J6518" s="53">
        <v>1500</v>
      </c>
      <c r="K6518" s="52">
        <v>1</v>
      </c>
      <c r="L6518" s="52">
        <v>150.65620000000001</v>
      </c>
      <c r="M6518" s="55">
        <v>2</v>
      </c>
      <c r="N6518" s="61" t="s">
        <v>14</v>
      </c>
      <c r="P6518" s="66"/>
      <c r="Q6518" s="53"/>
      <c r="R6518" s="53"/>
      <c r="S6518" s="53"/>
      <c r="T6518" s="53"/>
      <c r="U6518" s="53"/>
      <c r="V6518" s="53"/>
      <c r="W6518" s="53"/>
    </row>
    <row r="6519" spans="2:23" s="52" customFormat="1" ht="13" x14ac:dyDescent="0.3">
      <c r="B6519" s="53" t="s">
        <v>5085</v>
      </c>
      <c r="C6519" s="53" t="s">
        <v>208</v>
      </c>
      <c r="D6519" s="53" t="s">
        <v>5950</v>
      </c>
      <c r="E6519" s="53">
        <v>41.504240000000003</v>
      </c>
      <c r="F6519" s="53">
        <v>1.342964</v>
      </c>
      <c r="G6519" s="54">
        <v>676.38490000000002</v>
      </c>
      <c r="H6519" s="53">
        <v>215</v>
      </c>
      <c r="I6519" s="53">
        <v>116</v>
      </c>
      <c r="J6519" s="53">
        <v>99</v>
      </c>
      <c r="K6519" s="52">
        <v>1</v>
      </c>
      <c r="L6519" s="52">
        <v>675.38490000000002</v>
      </c>
      <c r="M6519" s="55">
        <v>6</v>
      </c>
      <c r="N6519" s="61" t="s">
        <v>16</v>
      </c>
      <c r="P6519" s="66"/>
      <c r="Q6519" s="53"/>
      <c r="R6519" s="53"/>
      <c r="S6519" s="53"/>
      <c r="T6519" s="53"/>
      <c r="U6519" s="53"/>
      <c r="V6519" s="53"/>
      <c r="W6519" s="53"/>
    </row>
    <row r="6520" spans="2:23" s="52" customFormat="1" ht="13" x14ac:dyDescent="0.3">
      <c r="B6520" s="53" t="s">
        <v>5085</v>
      </c>
      <c r="C6520" s="53" t="s">
        <v>208</v>
      </c>
      <c r="D6520" s="53" t="s">
        <v>5951</v>
      </c>
      <c r="E6520" s="53">
        <v>41.017359999999996</v>
      </c>
      <c r="F6520" s="53">
        <v>0.51551080000000005</v>
      </c>
      <c r="G6520" s="54">
        <v>176.96080000000001</v>
      </c>
      <c r="H6520" s="53">
        <v>1130</v>
      </c>
      <c r="I6520" s="53">
        <v>574</v>
      </c>
      <c r="J6520" s="53">
        <v>556</v>
      </c>
      <c r="K6520" s="52">
        <v>1</v>
      </c>
      <c r="L6520" s="52">
        <v>175.96080000000001</v>
      </c>
      <c r="M6520" s="55">
        <v>2</v>
      </c>
      <c r="N6520" s="61" t="s">
        <v>14</v>
      </c>
      <c r="P6520" s="66"/>
      <c r="Q6520" s="53"/>
      <c r="R6520" s="53"/>
      <c r="S6520" s="53"/>
      <c r="T6520" s="53"/>
      <c r="U6520" s="53"/>
      <c r="V6520" s="53"/>
      <c r="W6520" s="53"/>
    </row>
    <row r="6521" spans="2:23" s="52" customFormat="1" ht="13" x14ac:dyDescent="0.3">
      <c r="B6521" s="53" t="s">
        <v>5085</v>
      </c>
      <c r="C6521" s="53" t="s">
        <v>208</v>
      </c>
      <c r="D6521" s="53" t="s">
        <v>5952</v>
      </c>
      <c r="E6521" s="53">
        <v>41.423949999999998</v>
      </c>
      <c r="F6521" s="53">
        <v>1.2021580000000001</v>
      </c>
      <c r="G6521" s="54">
        <v>395.6909</v>
      </c>
      <c r="H6521" s="53">
        <v>510</v>
      </c>
      <c r="I6521" s="53">
        <v>256</v>
      </c>
      <c r="J6521" s="53">
        <v>254</v>
      </c>
      <c r="K6521" s="52">
        <v>1</v>
      </c>
      <c r="L6521" s="52">
        <v>394.6909</v>
      </c>
      <c r="M6521" s="55">
        <v>4</v>
      </c>
      <c r="N6521" s="61" t="s">
        <v>15</v>
      </c>
      <c r="P6521" s="66"/>
      <c r="Q6521" s="53"/>
      <c r="R6521" s="53"/>
      <c r="S6521" s="53"/>
      <c r="T6521" s="53"/>
      <c r="U6521" s="53"/>
      <c r="V6521" s="53"/>
      <c r="W6521" s="53"/>
    </row>
    <row r="6522" spans="2:23" s="52" customFormat="1" ht="13" x14ac:dyDescent="0.3">
      <c r="B6522" s="53" t="s">
        <v>5085</v>
      </c>
      <c r="C6522" s="53" t="s">
        <v>208</v>
      </c>
      <c r="D6522" s="53" t="s">
        <v>5953</v>
      </c>
      <c r="E6522" s="53">
        <v>41.362560000000002</v>
      </c>
      <c r="F6522" s="53">
        <v>1.293029</v>
      </c>
      <c r="G6522" s="54">
        <v>381.23270000000002</v>
      </c>
      <c r="H6522" s="53">
        <v>2309</v>
      </c>
      <c r="I6522" s="53">
        <v>1213</v>
      </c>
      <c r="J6522" s="53">
        <v>1096</v>
      </c>
      <c r="K6522" s="52">
        <v>1</v>
      </c>
      <c r="L6522" s="52">
        <v>380.23270000000002</v>
      </c>
      <c r="M6522" s="55">
        <v>4</v>
      </c>
      <c r="N6522" s="61" t="s">
        <v>15</v>
      </c>
      <c r="P6522" s="66"/>
      <c r="Q6522" s="53"/>
      <c r="R6522" s="53"/>
      <c r="S6522" s="53"/>
      <c r="T6522" s="53"/>
      <c r="U6522" s="53"/>
      <c r="V6522" s="53"/>
      <c r="W6522" s="53"/>
    </row>
    <row r="6523" spans="2:23" s="52" customFormat="1" ht="13" x14ac:dyDescent="0.3">
      <c r="B6523" s="53" t="s">
        <v>5085</v>
      </c>
      <c r="C6523" s="53" t="s">
        <v>208</v>
      </c>
      <c r="D6523" s="53" t="s">
        <v>5954</v>
      </c>
      <c r="E6523" s="53">
        <v>41.188020000000002</v>
      </c>
      <c r="F6523" s="53">
        <v>1.2097180000000001</v>
      </c>
      <c r="G6523" s="54">
        <v>100.1319</v>
      </c>
      <c r="H6523" s="53">
        <v>2403</v>
      </c>
      <c r="I6523" s="53">
        <v>1234</v>
      </c>
      <c r="J6523" s="53">
        <v>1169</v>
      </c>
      <c r="K6523" s="52">
        <v>1</v>
      </c>
      <c r="L6523" s="52">
        <v>99.131900000000002</v>
      </c>
      <c r="M6523" s="55">
        <v>2</v>
      </c>
      <c r="N6523" s="61" t="s">
        <v>14</v>
      </c>
      <c r="P6523" s="66"/>
      <c r="Q6523" s="53"/>
      <c r="R6523" s="53"/>
      <c r="S6523" s="53"/>
      <c r="T6523" s="53"/>
      <c r="U6523" s="53"/>
      <c r="V6523" s="53"/>
      <c r="W6523" s="53"/>
    </row>
    <row r="6524" spans="2:23" s="52" customFormat="1" ht="13" x14ac:dyDescent="0.3">
      <c r="B6524" s="53" t="s">
        <v>5085</v>
      </c>
      <c r="C6524" s="53" t="s">
        <v>208</v>
      </c>
      <c r="D6524" s="53" t="s">
        <v>5955</v>
      </c>
      <c r="E6524" s="53">
        <v>41.181019999999997</v>
      </c>
      <c r="F6524" s="53">
        <v>0.35407129999999998</v>
      </c>
      <c r="G6524" s="54">
        <v>359.13240000000002</v>
      </c>
      <c r="H6524" s="53">
        <v>399</v>
      </c>
      <c r="I6524" s="53">
        <v>206</v>
      </c>
      <c r="J6524" s="53">
        <v>193</v>
      </c>
      <c r="K6524" s="52">
        <v>1</v>
      </c>
      <c r="L6524" s="52">
        <v>358.13240000000002</v>
      </c>
      <c r="M6524" s="55">
        <v>4</v>
      </c>
      <c r="N6524" s="61" t="s">
        <v>15</v>
      </c>
      <c r="P6524" s="66"/>
      <c r="Q6524" s="53"/>
      <c r="R6524" s="53"/>
      <c r="S6524" s="53"/>
      <c r="T6524" s="53"/>
      <c r="U6524" s="53"/>
      <c r="V6524" s="53"/>
      <c r="W6524" s="53"/>
    </row>
    <row r="6525" spans="2:23" s="52" customFormat="1" ht="13" x14ac:dyDescent="0.3">
      <c r="B6525" s="53" t="s">
        <v>5085</v>
      </c>
      <c r="C6525" s="53" t="s">
        <v>208</v>
      </c>
      <c r="D6525" s="53" t="s">
        <v>5956</v>
      </c>
      <c r="E6525" s="53">
        <v>41.178780000000003</v>
      </c>
      <c r="F6525" s="53">
        <v>1.4146190000000001</v>
      </c>
      <c r="G6525" s="54">
        <v>68.082120000000003</v>
      </c>
      <c r="H6525" s="53">
        <v>2852</v>
      </c>
      <c r="I6525" s="53">
        <v>1511</v>
      </c>
      <c r="J6525" s="53">
        <v>1341</v>
      </c>
      <c r="K6525" s="52">
        <v>1</v>
      </c>
      <c r="L6525" s="52">
        <v>67.082120000000003</v>
      </c>
      <c r="M6525" s="55">
        <v>2</v>
      </c>
      <c r="N6525" s="61" t="s">
        <v>14</v>
      </c>
      <c r="P6525" s="66"/>
      <c r="Q6525" s="53"/>
      <c r="R6525" s="53"/>
      <c r="S6525" s="53"/>
      <c r="T6525" s="53"/>
      <c r="U6525" s="53"/>
      <c r="V6525" s="53"/>
      <c r="W6525" s="53"/>
    </row>
    <row r="6526" spans="2:23" s="52" customFormat="1" ht="13" x14ac:dyDescent="0.3">
      <c r="B6526" s="53" t="s">
        <v>5085</v>
      </c>
      <c r="C6526" s="53" t="s">
        <v>208</v>
      </c>
      <c r="D6526" s="53" t="s">
        <v>5957</v>
      </c>
      <c r="E6526" s="53">
        <v>41.234960000000001</v>
      </c>
      <c r="F6526" s="53">
        <v>0.84573679999999996</v>
      </c>
      <c r="G6526" s="54">
        <v>363.04930000000002</v>
      </c>
      <c r="H6526" s="53">
        <v>371</v>
      </c>
      <c r="I6526" s="53">
        <v>203</v>
      </c>
      <c r="J6526" s="53">
        <v>168</v>
      </c>
      <c r="K6526" s="52">
        <v>1</v>
      </c>
      <c r="L6526" s="52">
        <v>362.04930000000002</v>
      </c>
      <c r="M6526" s="55">
        <v>4</v>
      </c>
      <c r="N6526" s="61" t="s">
        <v>15</v>
      </c>
      <c r="P6526" s="66"/>
      <c r="Q6526" s="53"/>
      <c r="R6526" s="53"/>
      <c r="S6526" s="53"/>
      <c r="T6526" s="53"/>
      <c r="U6526" s="53"/>
      <c r="V6526" s="53"/>
      <c r="W6526" s="53"/>
    </row>
    <row r="6527" spans="2:23" s="52" customFormat="1" ht="13" x14ac:dyDescent="0.3">
      <c r="B6527" s="53" t="s">
        <v>5085</v>
      </c>
      <c r="C6527" s="53" t="s">
        <v>208</v>
      </c>
      <c r="D6527" s="53" t="s">
        <v>5958</v>
      </c>
      <c r="E6527" s="53">
        <v>41.384070000000001</v>
      </c>
      <c r="F6527" s="53">
        <v>1.3626149999999999</v>
      </c>
      <c r="G6527" s="54">
        <v>351.71519999999998</v>
      </c>
      <c r="H6527" s="53">
        <v>620</v>
      </c>
      <c r="I6527" s="53">
        <v>324</v>
      </c>
      <c r="J6527" s="53">
        <v>296</v>
      </c>
      <c r="K6527" s="52">
        <v>1</v>
      </c>
      <c r="L6527" s="52">
        <v>350.71519999999998</v>
      </c>
      <c r="M6527" s="55">
        <v>4</v>
      </c>
      <c r="N6527" s="61" t="s">
        <v>15</v>
      </c>
      <c r="P6527" s="66"/>
      <c r="Q6527" s="53"/>
      <c r="R6527" s="53"/>
      <c r="S6527" s="53"/>
      <c r="T6527" s="53"/>
      <c r="U6527" s="53"/>
      <c r="V6527" s="53"/>
      <c r="W6527" s="53"/>
    </row>
    <row r="6528" spans="2:23" s="52" customFormat="1" ht="13" x14ac:dyDescent="0.3">
      <c r="B6528" s="53" t="s">
        <v>5085</v>
      </c>
      <c r="C6528" s="53" t="s">
        <v>208</v>
      </c>
      <c r="D6528" s="53" t="s">
        <v>5959</v>
      </c>
      <c r="E6528" s="53">
        <v>41.477240000000002</v>
      </c>
      <c r="F6528" s="53">
        <v>1.388271</v>
      </c>
      <c r="G6528" s="54">
        <v>549.06709999999998</v>
      </c>
      <c r="H6528" s="53">
        <v>147</v>
      </c>
      <c r="I6528" s="53">
        <v>83</v>
      </c>
      <c r="J6528" s="53">
        <v>64</v>
      </c>
      <c r="K6528" s="52">
        <v>1</v>
      </c>
      <c r="L6528" s="52">
        <v>548.06709999999998</v>
      </c>
      <c r="M6528" s="55">
        <v>5</v>
      </c>
      <c r="N6528" s="61" t="s">
        <v>15</v>
      </c>
      <c r="P6528" s="66"/>
      <c r="Q6528" s="53"/>
      <c r="R6528" s="53"/>
      <c r="S6528" s="53"/>
      <c r="T6528" s="53"/>
      <c r="U6528" s="53"/>
      <c r="V6528" s="53"/>
      <c r="W6528" s="53"/>
    </row>
    <row r="6529" spans="2:23" s="52" customFormat="1" ht="13" x14ac:dyDescent="0.3">
      <c r="B6529" s="53" t="s">
        <v>5085</v>
      </c>
      <c r="C6529" s="53" t="s">
        <v>208</v>
      </c>
      <c r="D6529" s="53" t="s">
        <v>5960</v>
      </c>
      <c r="E6529" s="53">
        <v>41.187919999999998</v>
      </c>
      <c r="F6529" s="53">
        <v>0.85403070000000003</v>
      </c>
      <c r="G6529" s="54">
        <v>309.01240000000001</v>
      </c>
      <c r="H6529" s="53">
        <v>480</v>
      </c>
      <c r="I6529" s="53">
        <v>258</v>
      </c>
      <c r="J6529" s="53">
        <v>222</v>
      </c>
      <c r="K6529" s="52">
        <v>1</v>
      </c>
      <c r="L6529" s="52">
        <v>308.01240000000001</v>
      </c>
      <c r="M6529" s="55">
        <v>4</v>
      </c>
      <c r="N6529" s="61" t="s">
        <v>15</v>
      </c>
      <c r="P6529" s="66"/>
      <c r="Q6529" s="53"/>
      <c r="R6529" s="53"/>
      <c r="S6529" s="53"/>
      <c r="T6529" s="53"/>
      <c r="U6529" s="53"/>
      <c r="V6529" s="53"/>
      <c r="W6529" s="53"/>
    </row>
    <row r="6530" spans="2:23" s="52" customFormat="1" ht="13" x14ac:dyDescent="0.3">
      <c r="B6530" s="53" t="s">
        <v>5085</v>
      </c>
      <c r="C6530" s="53" t="s">
        <v>208</v>
      </c>
      <c r="D6530" s="53" t="s">
        <v>5961</v>
      </c>
      <c r="E6530" s="53">
        <v>41.156930000000003</v>
      </c>
      <c r="F6530" s="53">
        <v>0.87590749999999995</v>
      </c>
      <c r="G6530" s="54">
        <v>470.19099999999997</v>
      </c>
      <c r="H6530" s="53">
        <v>182</v>
      </c>
      <c r="I6530" s="53">
        <v>82</v>
      </c>
      <c r="J6530" s="53">
        <v>100</v>
      </c>
      <c r="K6530" s="52">
        <v>1</v>
      </c>
      <c r="L6530" s="52">
        <v>469.19099999999997</v>
      </c>
      <c r="M6530" s="55">
        <v>5</v>
      </c>
      <c r="N6530" s="61" t="s">
        <v>15</v>
      </c>
      <c r="P6530" s="66"/>
      <c r="Q6530" s="53"/>
      <c r="R6530" s="53"/>
      <c r="S6530" s="53"/>
      <c r="T6530" s="53"/>
      <c r="U6530" s="53"/>
      <c r="V6530" s="53"/>
      <c r="W6530" s="53"/>
    </row>
    <row r="6531" spans="2:23" s="52" customFormat="1" ht="13" x14ac:dyDescent="0.3">
      <c r="B6531" s="53" t="s">
        <v>5085</v>
      </c>
      <c r="C6531" s="53" t="s">
        <v>208</v>
      </c>
      <c r="D6531" s="53" t="s">
        <v>5962</v>
      </c>
      <c r="E6531" s="53">
        <v>41.308759999999999</v>
      </c>
      <c r="F6531" s="53">
        <v>0.98844509999999997</v>
      </c>
      <c r="G6531" s="54">
        <v>949.09460000000001</v>
      </c>
      <c r="H6531" s="53">
        <v>676</v>
      </c>
      <c r="I6531" s="53">
        <v>353</v>
      </c>
      <c r="J6531" s="53">
        <v>323</v>
      </c>
      <c r="K6531" s="52">
        <v>1</v>
      </c>
      <c r="L6531" s="52">
        <v>948.09460000000001</v>
      </c>
      <c r="M6531" s="55">
        <v>7</v>
      </c>
      <c r="N6531" s="61" t="s">
        <v>16</v>
      </c>
      <c r="P6531" s="66"/>
      <c r="Q6531" s="53"/>
      <c r="R6531" s="53"/>
      <c r="S6531" s="53"/>
      <c r="T6531" s="53"/>
      <c r="U6531" s="53"/>
      <c r="V6531" s="53"/>
      <c r="W6531" s="53"/>
    </row>
    <row r="6532" spans="2:23" s="52" customFormat="1" ht="13" x14ac:dyDescent="0.3">
      <c r="B6532" s="53" t="s">
        <v>5085</v>
      </c>
      <c r="C6532" s="53" t="s">
        <v>208</v>
      </c>
      <c r="D6532" s="53" t="s">
        <v>5963</v>
      </c>
      <c r="E6532" s="53">
        <v>40.982979999999998</v>
      </c>
      <c r="F6532" s="53">
        <v>0.40562789999999999</v>
      </c>
      <c r="G6532" s="54">
        <v>347.20150000000001</v>
      </c>
      <c r="H6532" s="53">
        <v>205</v>
      </c>
      <c r="I6532" s="53">
        <v>108</v>
      </c>
      <c r="J6532" s="53">
        <v>97</v>
      </c>
      <c r="K6532" s="52">
        <v>1</v>
      </c>
      <c r="L6532" s="52">
        <v>346.20150000000001</v>
      </c>
      <c r="M6532" s="55">
        <v>4</v>
      </c>
      <c r="N6532" s="61" t="s">
        <v>15</v>
      </c>
      <c r="P6532" s="66"/>
      <c r="Q6532" s="53"/>
      <c r="R6532" s="53"/>
      <c r="S6532" s="53"/>
      <c r="T6532" s="53"/>
      <c r="U6532" s="53"/>
      <c r="V6532" s="53"/>
      <c r="W6532" s="53"/>
    </row>
    <row r="6533" spans="2:23" s="52" customFormat="1" ht="13" x14ac:dyDescent="0.3">
      <c r="B6533" s="53" t="s">
        <v>5085</v>
      </c>
      <c r="C6533" s="53" t="s">
        <v>208</v>
      </c>
      <c r="D6533" s="53" t="s">
        <v>5964</v>
      </c>
      <c r="E6533" s="53">
        <v>41.05189</v>
      </c>
      <c r="F6533" s="53">
        <v>0.8716488</v>
      </c>
      <c r="G6533" s="54">
        <v>235.3322</v>
      </c>
      <c r="H6533" s="53">
        <v>843</v>
      </c>
      <c r="I6533" s="53">
        <v>452</v>
      </c>
      <c r="J6533" s="53">
        <v>391</v>
      </c>
      <c r="K6533" s="52">
        <v>1</v>
      </c>
      <c r="L6533" s="52">
        <v>234.3322</v>
      </c>
      <c r="M6533" s="55">
        <v>4</v>
      </c>
      <c r="N6533" s="61" t="s">
        <v>15</v>
      </c>
      <c r="P6533" s="66"/>
      <c r="Q6533" s="53"/>
      <c r="R6533" s="53"/>
      <c r="S6533" s="53"/>
      <c r="T6533" s="53"/>
      <c r="U6533" s="53"/>
      <c r="V6533" s="53"/>
      <c r="W6533" s="53"/>
    </row>
    <row r="6534" spans="2:23" s="52" customFormat="1" ht="13" x14ac:dyDescent="0.3">
      <c r="B6534" s="53" t="s">
        <v>5085</v>
      </c>
      <c r="C6534" s="53" t="s">
        <v>208</v>
      </c>
      <c r="D6534" s="53" t="s">
        <v>5965</v>
      </c>
      <c r="E6534" s="53">
        <v>41.277880000000003</v>
      </c>
      <c r="F6534" s="53">
        <v>1.2971630000000001</v>
      </c>
      <c r="G6534" s="54">
        <v>253.62629999999999</v>
      </c>
      <c r="H6534" s="53">
        <v>977</v>
      </c>
      <c r="I6534" s="53">
        <v>514</v>
      </c>
      <c r="J6534" s="53">
        <v>463</v>
      </c>
      <c r="K6534" s="52">
        <v>1</v>
      </c>
      <c r="L6534" s="52">
        <v>252.62629999999999</v>
      </c>
      <c r="M6534" s="55">
        <v>4</v>
      </c>
      <c r="N6534" s="61" t="s">
        <v>15</v>
      </c>
      <c r="P6534" s="66"/>
      <c r="Q6534" s="53"/>
      <c r="R6534" s="53"/>
      <c r="S6534" s="53"/>
      <c r="T6534" s="53"/>
      <c r="U6534" s="53"/>
      <c r="V6534" s="53"/>
      <c r="W6534" s="53"/>
    </row>
    <row r="6535" spans="2:23" s="52" customFormat="1" ht="13" x14ac:dyDescent="0.3">
      <c r="B6535" s="53" t="s">
        <v>5085</v>
      </c>
      <c r="C6535" s="53" t="s">
        <v>208</v>
      </c>
      <c r="D6535" s="53" t="s">
        <v>5966</v>
      </c>
      <c r="E6535" s="53">
        <v>41.424469999999999</v>
      </c>
      <c r="F6535" s="53">
        <v>1.3978649999999999</v>
      </c>
      <c r="G6535" s="54">
        <v>530.11249999999995</v>
      </c>
      <c r="H6535" s="53">
        <v>539</v>
      </c>
      <c r="I6535" s="53">
        <v>287</v>
      </c>
      <c r="J6535" s="53">
        <v>252</v>
      </c>
      <c r="K6535" s="52">
        <v>1</v>
      </c>
      <c r="L6535" s="52">
        <v>529.11249999999995</v>
      </c>
      <c r="M6535" s="55">
        <v>5</v>
      </c>
      <c r="N6535" s="61" t="s">
        <v>15</v>
      </c>
      <c r="P6535" s="66"/>
      <c r="Q6535" s="53"/>
      <c r="R6535" s="53"/>
      <c r="S6535" s="53"/>
      <c r="T6535" s="53"/>
      <c r="U6535" s="53"/>
      <c r="V6535" s="53"/>
      <c r="W6535" s="53"/>
    </row>
    <row r="6536" spans="2:23" s="52" customFormat="1" ht="13" x14ac:dyDescent="0.3">
      <c r="B6536" s="53" t="s">
        <v>5085</v>
      </c>
      <c r="C6536" s="53" t="s">
        <v>208</v>
      </c>
      <c r="D6536" s="53" t="s">
        <v>5967</v>
      </c>
      <c r="E6536" s="53">
        <v>41.002670000000002</v>
      </c>
      <c r="F6536" s="53">
        <v>0.60053849999999998</v>
      </c>
      <c r="G6536" s="54">
        <v>175.29910000000001</v>
      </c>
      <c r="H6536" s="53">
        <v>955</v>
      </c>
      <c r="I6536" s="53">
        <v>478</v>
      </c>
      <c r="J6536" s="53">
        <v>477</v>
      </c>
      <c r="K6536" s="52">
        <v>1</v>
      </c>
      <c r="L6536" s="52">
        <v>174.29910000000001</v>
      </c>
      <c r="M6536" s="55">
        <v>2</v>
      </c>
      <c r="N6536" s="61" t="s">
        <v>14</v>
      </c>
      <c r="P6536" s="66"/>
      <c r="Q6536" s="53"/>
      <c r="R6536" s="53"/>
      <c r="S6536" s="53"/>
      <c r="T6536" s="53"/>
      <c r="U6536" s="53"/>
      <c r="V6536" s="53"/>
      <c r="W6536" s="53"/>
    </row>
    <row r="6537" spans="2:23" s="52" customFormat="1" ht="13" x14ac:dyDescent="0.3">
      <c r="B6537" s="53" t="s">
        <v>5085</v>
      </c>
      <c r="C6537" s="53" t="s">
        <v>208</v>
      </c>
      <c r="D6537" s="53" t="s">
        <v>5968</v>
      </c>
      <c r="E6537" s="53">
        <v>41.224490000000003</v>
      </c>
      <c r="F6537" s="53">
        <v>1.3116479999999999</v>
      </c>
      <c r="G6537" s="54">
        <v>170.68109999999999</v>
      </c>
      <c r="H6537" s="53">
        <v>90</v>
      </c>
      <c r="I6537" s="53">
        <v>46</v>
      </c>
      <c r="J6537" s="53">
        <v>44</v>
      </c>
      <c r="K6537" s="52">
        <v>1</v>
      </c>
      <c r="L6537" s="52">
        <v>169.68109999999999</v>
      </c>
      <c r="M6537" s="55">
        <v>2</v>
      </c>
      <c r="N6537" s="61" t="s">
        <v>14</v>
      </c>
      <c r="P6537" s="66"/>
      <c r="Q6537" s="53"/>
      <c r="R6537" s="53"/>
      <c r="S6537" s="53"/>
      <c r="T6537" s="53"/>
      <c r="U6537" s="53"/>
      <c r="V6537" s="53"/>
      <c r="W6537" s="53"/>
    </row>
    <row r="6538" spans="2:23" s="52" customFormat="1" ht="13" x14ac:dyDescent="0.3">
      <c r="B6538" s="53" t="s">
        <v>5085</v>
      </c>
      <c r="C6538" s="53" t="s">
        <v>208</v>
      </c>
      <c r="D6538" s="53" t="s">
        <v>5969</v>
      </c>
      <c r="E6538" s="53">
        <v>41.154820000000001</v>
      </c>
      <c r="F6538" s="53">
        <v>1.108676</v>
      </c>
      <c r="G6538" s="54">
        <v>127.8296</v>
      </c>
      <c r="H6538" s="53">
        <v>107118</v>
      </c>
      <c r="I6538" s="53">
        <v>53182</v>
      </c>
      <c r="J6538" s="53">
        <v>53936</v>
      </c>
      <c r="K6538" s="52">
        <v>1</v>
      </c>
      <c r="L6538" s="52">
        <v>126.8296</v>
      </c>
      <c r="M6538" s="55">
        <v>2</v>
      </c>
      <c r="N6538" s="61" t="s">
        <v>14</v>
      </c>
      <c r="P6538" s="66"/>
      <c r="Q6538" s="53"/>
      <c r="R6538" s="53"/>
      <c r="S6538" s="53"/>
      <c r="T6538" s="53"/>
      <c r="U6538" s="53"/>
      <c r="V6538" s="53"/>
      <c r="W6538" s="53"/>
    </row>
    <row r="6539" spans="2:23" s="52" customFormat="1" ht="13" x14ac:dyDescent="0.3">
      <c r="B6539" s="53" t="s">
        <v>5085</v>
      </c>
      <c r="C6539" s="53" t="s">
        <v>208</v>
      </c>
      <c r="D6539" s="53" t="s">
        <v>5970</v>
      </c>
      <c r="E6539" s="53">
        <v>41.250579999999999</v>
      </c>
      <c r="F6539" s="53">
        <v>0.48766379999999998</v>
      </c>
      <c r="G6539" s="54">
        <v>88.891649999999998</v>
      </c>
      <c r="H6539" s="53">
        <v>1348</v>
      </c>
      <c r="I6539" s="53">
        <v>717</v>
      </c>
      <c r="J6539" s="53">
        <v>631</v>
      </c>
      <c r="K6539" s="52">
        <v>1</v>
      </c>
      <c r="L6539" s="52">
        <v>87.891649999999998</v>
      </c>
      <c r="M6539" s="55">
        <v>2</v>
      </c>
      <c r="N6539" s="61" t="s">
        <v>14</v>
      </c>
      <c r="P6539" s="66"/>
      <c r="Q6539" s="53"/>
      <c r="R6539" s="53"/>
      <c r="S6539" s="53"/>
      <c r="T6539" s="53"/>
      <c r="U6539" s="53"/>
      <c r="V6539" s="53"/>
      <c r="W6539" s="53"/>
    </row>
    <row r="6540" spans="2:23" s="52" customFormat="1" ht="13" x14ac:dyDescent="0.3">
      <c r="B6540" s="53" t="s">
        <v>5085</v>
      </c>
      <c r="C6540" s="53" t="s">
        <v>208</v>
      </c>
      <c r="D6540" s="53" t="s">
        <v>5971</v>
      </c>
      <c r="E6540" s="53">
        <v>41.318440000000002</v>
      </c>
      <c r="F6540" s="53">
        <v>1.180412</v>
      </c>
      <c r="G6540" s="54">
        <v>232.3366</v>
      </c>
      <c r="H6540" s="53">
        <v>722</v>
      </c>
      <c r="I6540" s="53">
        <v>391</v>
      </c>
      <c r="J6540" s="53">
        <v>331</v>
      </c>
      <c r="K6540" s="52">
        <v>1</v>
      </c>
      <c r="L6540" s="52">
        <v>231.3366</v>
      </c>
      <c r="M6540" s="55">
        <v>4</v>
      </c>
      <c r="N6540" s="61" t="s">
        <v>15</v>
      </c>
      <c r="P6540" s="66"/>
      <c r="Q6540" s="53"/>
      <c r="R6540" s="53"/>
      <c r="S6540" s="53"/>
      <c r="T6540" s="53"/>
      <c r="U6540" s="53"/>
      <c r="V6540" s="53"/>
      <c r="W6540" s="53"/>
    </row>
    <row r="6541" spans="2:23" s="52" customFormat="1" ht="13" x14ac:dyDescent="0.3">
      <c r="B6541" s="53" t="s">
        <v>5085</v>
      </c>
      <c r="C6541" s="53" t="s">
        <v>208</v>
      </c>
      <c r="D6541" s="53" t="s">
        <v>5972</v>
      </c>
      <c r="E6541" s="53">
        <v>41.16825</v>
      </c>
      <c r="F6541" s="53">
        <v>1.360071</v>
      </c>
      <c r="G6541" s="54">
        <v>41</v>
      </c>
      <c r="H6541" s="53">
        <v>1587</v>
      </c>
      <c r="I6541" s="53">
        <v>826</v>
      </c>
      <c r="J6541" s="53">
        <v>761</v>
      </c>
      <c r="K6541" s="52">
        <v>1</v>
      </c>
      <c r="L6541" s="52">
        <v>40</v>
      </c>
      <c r="M6541" s="55">
        <v>2</v>
      </c>
      <c r="N6541" s="61" t="s">
        <v>14</v>
      </c>
      <c r="P6541" s="66"/>
      <c r="Q6541" s="53"/>
      <c r="R6541" s="53"/>
      <c r="S6541" s="53"/>
      <c r="T6541" s="53"/>
      <c r="U6541" s="53"/>
      <c r="V6541" s="53"/>
      <c r="W6541" s="53"/>
    </row>
    <row r="6542" spans="2:23" s="52" customFormat="1" ht="13" x14ac:dyDescent="0.3">
      <c r="B6542" s="53" t="s">
        <v>5085</v>
      </c>
      <c r="C6542" s="53" t="s">
        <v>208</v>
      </c>
      <c r="D6542" s="53" t="s">
        <v>5973</v>
      </c>
      <c r="E6542" s="53">
        <v>41.130540000000003</v>
      </c>
      <c r="F6542" s="53">
        <v>0.96252950000000004</v>
      </c>
      <c r="G6542" s="54">
        <v>187.10329999999999</v>
      </c>
      <c r="H6542" s="53">
        <v>1083</v>
      </c>
      <c r="I6542" s="53">
        <v>555</v>
      </c>
      <c r="J6542" s="53">
        <v>528</v>
      </c>
      <c r="K6542" s="52">
        <v>1</v>
      </c>
      <c r="L6542" s="52">
        <v>186.10329999999999</v>
      </c>
      <c r="M6542" s="55">
        <v>2</v>
      </c>
      <c r="N6542" s="61" t="s">
        <v>14</v>
      </c>
      <c r="P6542" s="66"/>
      <c r="Q6542" s="53"/>
      <c r="R6542" s="53"/>
      <c r="S6542" s="53"/>
      <c r="T6542" s="53"/>
      <c r="U6542" s="53"/>
      <c r="V6542" s="53"/>
      <c r="W6542" s="53"/>
    </row>
    <row r="6543" spans="2:23" s="52" customFormat="1" ht="13" x14ac:dyDescent="0.3">
      <c r="B6543" s="53" t="s">
        <v>5085</v>
      </c>
      <c r="C6543" s="53" t="s">
        <v>208</v>
      </c>
      <c r="D6543" s="53" t="s">
        <v>5974</v>
      </c>
      <c r="E6543" s="53">
        <v>41.167679999999997</v>
      </c>
      <c r="F6543" s="53">
        <v>0.97599950000000002</v>
      </c>
      <c r="G6543" s="54">
        <v>296.20639999999997</v>
      </c>
      <c r="H6543" s="53">
        <v>1296</v>
      </c>
      <c r="I6543" s="53">
        <v>684</v>
      </c>
      <c r="J6543" s="53">
        <v>612</v>
      </c>
      <c r="K6543" s="52">
        <v>1</v>
      </c>
      <c r="L6543" s="52">
        <v>295.20639999999997</v>
      </c>
      <c r="M6543" s="55">
        <v>4</v>
      </c>
      <c r="N6543" s="61" t="s">
        <v>15</v>
      </c>
      <c r="P6543" s="66"/>
      <c r="Q6543" s="53"/>
      <c r="R6543" s="53"/>
      <c r="S6543" s="53"/>
      <c r="T6543" s="53"/>
      <c r="U6543" s="53"/>
      <c r="V6543" s="53"/>
      <c r="W6543" s="53"/>
    </row>
    <row r="6544" spans="2:23" s="52" customFormat="1" ht="13" x14ac:dyDescent="0.3">
      <c r="B6544" s="53" t="s">
        <v>5085</v>
      </c>
      <c r="C6544" s="53" t="s">
        <v>208</v>
      </c>
      <c r="D6544" s="53" t="s">
        <v>5975</v>
      </c>
      <c r="E6544" s="53">
        <v>41.13861</v>
      </c>
      <c r="F6544" s="53">
        <v>1.055814</v>
      </c>
      <c r="G6544" s="54">
        <v>113.1621</v>
      </c>
      <c r="H6544" s="53">
        <v>6436</v>
      </c>
      <c r="I6544" s="53">
        <v>3294</v>
      </c>
      <c r="J6544" s="53">
        <v>3142</v>
      </c>
      <c r="K6544" s="52">
        <v>1</v>
      </c>
      <c r="L6544" s="52">
        <v>112.1621</v>
      </c>
      <c r="M6544" s="55">
        <v>2</v>
      </c>
      <c r="N6544" s="61" t="s">
        <v>14</v>
      </c>
      <c r="P6544" s="66"/>
      <c r="Q6544" s="53"/>
      <c r="R6544" s="53"/>
      <c r="S6544" s="53"/>
      <c r="T6544" s="53"/>
      <c r="U6544" s="53"/>
      <c r="V6544" s="53"/>
      <c r="W6544" s="53"/>
    </row>
    <row r="6545" spans="2:23" s="52" customFormat="1" ht="13" x14ac:dyDescent="0.3">
      <c r="B6545" s="53" t="s">
        <v>5085</v>
      </c>
      <c r="C6545" s="53" t="s">
        <v>208</v>
      </c>
      <c r="D6545" s="53" t="s">
        <v>5976</v>
      </c>
      <c r="E6545" s="53">
        <v>41.477150000000002</v>
      </c>
      <c r="F6545" s="53">
        <v>1.2824009999999999</v>
      </c>
      <c r="G6545" s="54">
        <v>564.9393</v>
      </c>
      <c r="H6545" s="53">
        <v>278</v>
      </c>
      <c r="I6545" s="53">
        <v>149</v>
      </c>
      <c r="J6545" s="53">
        <v>129</v>
      </c>
      <c r="K6545" s="52">
        <v>1</v>
      </c>
      <c r="L6545" s="52">
        <v>563.9393</v>
      </c>
      <c r="M6545" s="55">
        <v>5</v>
      </c>
      <c r="N6545" s="61" t="s">
        <v>15</v>
      </c>
      <c r="P6545" s="66"/>
      <c r="Q6545" s="53"/>
      <c r="R6545" s="53"/>
      <c r="S6545" s="53"/>
      <c r="T6545" s="53"/>
      <c r="U6545" s="53"/>
      <c r="V6545" s="53"/>
      <c r="W6545" s="53"/>
    </row>
    <row r="6546" spans="2:23" s="52" customFormat="1" ht="13" x14ac:dyDescent="0.3">
      <c r="B6546" s="53" t="s">
        <v>5085</v>
      </c>
      <c r="C6546" s="53" t="s">
        <v>208</v>
      </c>
      <c r="D6546" s="53" t="s">
        <v>5977</v>
      </c>
      <c r="E6546" s="53">
        <v>41.185380000000002</v>
      </c>
      <c r="F6546" s="53">
        <v>1.4566870000000001</v>
      </c>
      <c r="G6546" s="54">
        <v>58.721919999999997</v>
      </c>
      <c r="H6546" s="53">
        <v>6186</v>
      </c>
      <c r="I6546" s="53">
        <v>3238</v>
      </c>
      <c r="J6546" s="53">
        <v>2948</v>
      </c>
      <c r="K6546" s="52">
        <v>1</v>
      </c>
      <c r="L6546" s="52">
        <v>57.721919999999997</v>
      </c>
      <c r="M6546" s="55">
        <v>2</v>
      </c>
      <c r="N6546" s="61" t="s">
        <v>14</v>
      </c>
      <c r="P6546" s="66"/>
      <c r="Q6546" s="53"/>
      <c r="R6546" s="53"/>
      <c r="S6546" s="53"/>
      <c r="T6546" s="53"/>
      <c r="U6546" s="53"/>
      <c r="V6546" s="53"/>
      <c r="W6546" s="53"/>
    </row>
    <row r="6547" spans="2:23" s="52" customFormat="1" ht="13" x14ac:dyDescent="0.3">
      <c r="B6547" s="53" t="s">
        <v>5085</v>
      </c>
      <c r="C6547" s="53" t="s">
        <v>208</v>
      </c>
      <c r="D6547" s="53" t="s">
        <v>5978</v>
      </c>
      <c r="E6547" s="53">
        <v>41.281849999999999</v>
      </c>
      <c r="F6547" s="53">
        <v>1.3996390000000001</v>
      </c>
      <c r="G6547" s="54">
        <v>319.40839999999997</v>
      </c>
      <c r="H6547" s="53">
        <v>508</v>
      </c>
      <c r="I6547" s="53">
        <v>278</v>
      </c>
      <c r="J6547" s="53">
        <v>230</v>
      </c>
      <c r="K6547" s="52">
        <v>1</v>
      </c>
      <c r="L6547" s="52">
        <v>318.40839999999997</v>
      </c>
      <c r="M6547" s="55">
        <v>4</v>
      </c>
      <c r="N6547" s="61" t="s">
        <v>15</v>
      </c>
      <c r="P6547" s="66"/>
      <c r="Q6547" s="53"/>
      <c r="R6547" s="53"/>
      <c r="S6547" s="53"/>
      <c r="T6547" s="53"/>
      <c r="U6547" s="53"/>
      <c r="V6547" s="53"/>
      <c r="W6547" s="53"/>
    </row>
    <row r="6548" spans="2:23" s="52" customFormat="1" ht="13" x14ac:dyDescent="0.3">
      <c r="B6548" s="53" t="s">
        <v>5085</v>
      </c>
      <c r="C6548" s="53" t="s">
        <v>208</v>
      </c>
      <c r="D6548" s="53" t="s">
        <v>5979</v>
      </c>
      <c r="E6548" s="53">
        <v>40.821089999999998</v>
      </c>
      <c r="F6548" s="53">
        <v>0.50211070000000002</v>
      </c>
      <c r="G6548" s="54">
        <v>16.519279999999998</v>
      </c>
      <c r="H6548" s="53">
        <v>8223</v>
      </c>
      <c r="I6548" s="53">
        <v>4339</v>
      </c>
      <c r="J6548" s="53">
        <v>3884</v>
      </c>
      <c r="K6548" s="52">
        <v>1</v>
      </c>
      <c r="L6548" s="52">
        <v>15.519279999999998</v>
      </c>
      <c r="M6548" s="55">
        <v>2</v>
      </c>
      <c r="N6548" s="61" t="s">
        <v>14</v>
      </c>
      <c r="P6548" s="66"/>
      <c r="Q6548" s="53"/>
      <c r="R6548" s="53"/>
      <c r="S6548" s="53"/>
      <c r="T6548" s="53"/>
      <c r="U6548" s="53"/>
      <c r="V6548" s="53"/>
      <c r="W6548" s="53"/>
    </row>
    <row r="6549" spans="2:23" s="52" customFormat="1" ht="13" x14ac:dyDescent="0.3">
      <c r="B6549" s="53" t="s">
        <v>5085</v>
      </c>
      <c r="C6549" s="53" t="s">
        <v>208</v>
      </c>
      <c r="D6549" s="53" t="s">
        <v>5980</v>
      </c>
      <c r="E6549" s="53">
        <v>41.222940000000001</v>
      </c>
      <c r="F6549" s="53">
        <v>1.217422</v>
      </c>
      <c r="G6549" s="54">
        <v>114.25700000000001</v>
      </c>
      <c r="H6549" s="53">
        <v>380</v>
      </c>
      <c r="I6549" s="53">
        <v>197</v>
      </c>
      <c r="J6549" s="53">
        <v>183</v>
      </c>
      <c r="K6549" s="52">
        <v>1</v>
      </c>
      <c r="L6549" s="52">
        <v>113.25700000000001</v>
      </c>
      <c r="M6549" s="55">
        <v>2</v>
      </c>
      <c r="N6549" s="61" t="s">
        <v>14</v>
      </c>
      <c r="P6549" s="66"/>
      <c r="Q6549" s="53"/>
      <c r="R6549" s="53"/>
      <c r="S6549" s="53"/>
      <c r="T6549" s="53"/>
      <c r="U6549" s="53"/>
      <c r="V6549" s="53"/>
      <c r="W6549" s="53"/>
    </row>
    <row r="6550" spans="2:23" s="52" customFormat="1" ht="13" x14ac:dyDescent="0.3">
      <c r="B6550" s="53" t="s">
        <v>5085</v>
      </c>
      <c r="C6550" s="53" t="s">
        <v>208</v>
      </c>
      <c r="D6550" s="53" t="s">
        <v>5981</v>
      </c>
      <c r="E6550" s="53">
        <v>41.230400000000003</v>
      </c>
      <c r="F6550" s="53">
        <v>1.376109</v>
      </c>
      <c r="G6550" s="54">
        <v>168.80459999999999</v>
      </c>
      <c r="H6550" s="53">
        <v>501</v>
      </c>
      <c r="I6550" s="53">
        <v>271</v>
      </c>
      <c r="J6550" s="53">
        <v>230</v>
      </c>
      <c r="K6550" s="52">
        <v>1</v>
      </c>
      <c r="L6550" s="52">
        <v>167.80459999999999</v>
      </c>
      <c r="M6550" s="55">
        <v>2</v>
      </c>
      <c r="N6550" s="61" t="s">
        <v>14</v>
      </c>
      <c r="P6550" s="66"/>
      <c r="Q6550" s="53"/>
      <c r="R6550" s="53"/>
      <c r="S6550" s="53"/>
      <c r="T6550" s="53"/>
      <c r="U6550" s="53"/>
      <c r="V6550" s="53"/>
      <c r="W6550" s="53"/>
    </row>
    <row r="6551" spans="2:23" s="52" customFormat="1" ht="13" x14ac:dyDescent="0.3">
      <c r="B6551" s="53" t="s">
        <v>5085</v>
      </c>
      <c r="C6551" s="53" t="s">
        <v>208</v>
      </c>
      <c r="D6551" s="53" t="s">
        <v>5982</v>
      </c>
      <c r="E6551" s="53">
        <v>41.076770000000003</v>
      </c>
      <c r="F6551" s="53">
        <v>1.1440410000000001</v>
      </c>
      <c r="G6551" s="54">
        <v>5.4320570000000004</v>
      </c>
      <c r="H6551" s="53">
        <v>26649</v>
      </c>
      <c r="I6551" s="53">
        <v>14429</v>
      </c>
      <c r="J6551" s="53">
        <v>12220</v>
      </c>
      <c r="K6551" s="52">
        <v>1</v>
      </c>
      <c r="L6551" s="52">
        <v>4.4320570000000004</v>
      </c>
      <c r="M6551" s="55">
        <v>2</v>
      </c>
      <c r="N6551" s="61" t="s">
        <v>14</v>
      </c>
      <c r="P6551" s="66"/>
      <c r="Q6551" s="53"/>
      <c r="R6551" s="53"/>
      <c r="S6551" s="53"/>
      <c r="T6551" s="53"/>
      <c r="U6551" s="53"/>
      <c r="V6551" s="53"/>
      <c r="W6551" s="53"/>
    </row>
    <row r="6552" spans="2:23" s="52" customFormat="1" ht="13" x14ac:dyDescent="0.3">
      <c r="B6552" s="53" t="s">
        <v>5085</v>
      </c>
      <c r="C6552" s="53" t="s">
        <v>208</v>
      </c>
      <c r="D6552" s="53" t="s">
        <v>5983</v>
      </c>
      <c r="E6552" s="53">
        <v>40.620199999999997</v>
      </c>
      <c r="F6552" s="53">
        <v>0.59289250000000004</v>
      </c>
      <c r="G6552" s="54">
        <v>12.03284</v>
      </c>
      <c r="H6552" s="53">
        <v>15511</v>
      </c>
      <c r="I6552" s="53">
        <v>7767</v>
      </c>
      <c r="J6552" s="53">
        <v>7744</v>
      </c>
      <c r="K6552" s="52">
        <v>1</v>
      </c>
      <c r="L6552" s="52">
        <v>11.03284</v>
      </c>
      <c r="M6552" s="55">
        <v>2</v>
      </c>
      <c r="N6552" s="61" t="s">
        <v>14</v>
      </c>
      <c r="P6552" s="66"/>
      <c r="Q6552" s="53"/>
      <c r="R6552" s="53"/>
      <c r="S6552" s="53"/>
      <c r="T6552" s="53"/>
      <c r="U6552" s="53"/>
      <c r="V6552" s="53"/>
      <c r="W6552" s="53"/>
    </row>
    <row r="6553" spans="2:23" s="52" customFormat="1" ht="13" x14ac:dyDescent="0.3">
      <c r="B6553" s="53" t="s">
        <v>5085</v>
      </c>
      <c r="C6553" s="53" t="s">
        <v>208</v>
      </c>
      <c r="D6553" s="53" t="s">
        <v>5984</v>
      </c>
      <c r="E6553" s="53">
        <v>40.703989999999997</v>
      </c>
      <c r="F6553" s="53">
        <v>0.7173735</v>
      </c>
      <c r="G6553" s="54">
        <v>3</v>
      </c>
      <c r="H6553" s="53">
        <v>3528</v>
      </c>
      <c r="I6553" s="53">
        <v>1799</v>
      </c>
      <c r="J6553" s="53">
        <v>1729</v>
      </c>
      <c r="K6553" s="52">
        <v>1</v>
      </c>
      <c r="L6553" s="52">
        <v>2</v>
      </c>
      <c r="M6553" s="55">
        <v>2</v>
      </c>
      <c r="N6553" s="61" t="s">
        <v>14</v>
      </c>
      <c r="P6553" s="66"/>
      <c r="Q6553" s="53"/>
      <c r="R6553" s="53"/>
      <c r="S6553" s="53"/>
      <c r="T6553" s="53"/>
      <c r="U6553" s="53"/>
      <c r="V6553" s="53"/>
      <c r="W6553" s="53"/>
    </row>
    <row r="6554" spans="2:23" s="52" customFormat="1" ht="13" x14ac:dyDescent="0.3">
      <c r="B6554" s="53" t="s">
        <v>5085</v>
      </c>
      <c r="C6554" s="53" t="s">
        <v>208</v>
      </c>
      <c r="D6554" s="53" t="s">
        <v>5985</v>
      </c>
      <c r="E6554" s="53">
        <v>41.299340000000001</v>
      </c>
      <c r="F6554" s="53">
        <v>1.559053</v>
      </c>
      <c r="G6554" s="54">
        <v>212.28960000000001</v>
      </c>
      <c r="H6554" s="53">
        <v>2388</v>
      </c>
      <c r="I6554" s="53">
        <v>1249</v>
      </c>
      <c r="J6554" s="53">
        <v>1139</v>
      </c>
      <c r="K6554" s="52">
        <v>1</v>
      </c>
      <c r="L6554" s="52">
        <v>211.28960000000001</v>
      </c>
      <c r="M6554" s="55">
        <v>4</v>
      </c>
      <c r="N6554" s="61" t="s">
        <v>15</v>
      </c>
      <c r="P6554" s="66"/>
      <c r="Q6554" s="53"/>
      <c r="R6554" s="53"/>
      <c r="S6554" s="53"/>
      <c r="T6554" s="53"/>
      <c r="U6554" s="53"/>
      <c r="V6554" s="53"/>
      <c r="W6554" s="53"/>
    </row>
    <row r="6555" spans="2:23" s="52" customFormat="1" ht="13" x14ac:dyDescent="0.3">
      <c r="B6555" s="53" t="s">
        <v>5085</v>
      </c>
      <c r="C6555" s="53" t="s">
        <v>208</v>
      </c>
      <c r="D6555" s="53" t="s">
        <v>5986</v>
      </c>
      <c r="E6555" s="53">
        <v>40.714419999999997</v>
      </c>
      <c r="F6555" s="53">
        <v>0.4922784</v>
      </c>
      <c r="G6555" s="54">
        <v>86.208280000000002</v>
      </c>
      <c r="H6555" s="53">
        <v>3955</v>
      </c>
      <c r="I6555" s="53">
        <v>2041</v>
      </c>
      <c r="J6555" s="53">
        <v>1914</v>
      </c>
      <c r="K6555" s="52">
        <v>1</v>
      </c>
      <c r="L6555" s="52">
        <v>85.208280000000002</v>
      </c>
      <c r="M6555" s="55">
        <v>2</v>
      </c>
      <c r="N6555" s="61" t="s">
        <v>14</v>
      </c>
      <c r="P6555" s="66"/>
      <c r="Q6555" s="53"/>
      <c r="R6555" s="53"/>
      <c r="S6555" s="53"/>
      <c r="T6555" s="53"/>
      <c r="U6555" s="53"/>
      <c r="V6555" s="53"/>
      <c r="W6555" s="53"/>
    </row>
    <row r="6556" spans="2:23" s="52" customFormat="1" ht="13" x14ac:dyDescent="0.3">
      <c r="B6556" s="53" t="s">
        <v>5085</v>
      </c>
      <c r="C6556" s="53" t="s">
        <v>208</v>
      </c>
      <c r="D6556" s="53" t="s">
        <v>5987</v>
      </c>
      <c r="E6556" s="53">
        <v>41.530889999999999</v>
      </c>
      <c r="F6556" s="53">
        <v>1.38148</v>
      </c>
      <c r="G6556" s="54">
        <v>687.33150000000001</v>
      </c>
      <c r="H6556" s="53">
        <v>3167</v>
      </c>
      <c r="I6556" s="53">
        <v>1617</v>
      </c>
      <c r="J6556" s="53">
        <v>1550</v>
      </c>
      <c r="K6556" s="52">
        <v>1</v>
      </c>
      <c r="L6556" s="52">
        <v>686.33150000000001</v>
      </c>
      <c r="M6556" s="55">
        <v>6</v>
      </c>
      <c r="N6556" s="61" t="s">
        <v>16</v>
      </c>
      <c r="P6556" s="66"/>
      <c r="Q6556" s="53"/>
      <c r="R6556" s="53"/>
      <c r="S6556" s="53"/>
      <c r="T6556" s="53"/>
      <c r="U6556" s="53"/>
      <c r="V6556" s="53"/>
      <c r="W6556" s="53"/>
    </row>
    <row r="6557" spans="2:23" s="52" customFormat="1" ht="13" x14ac:dyDescent="0.3">
      <c r="B6557" s="53" t="s">
        <v>5085</v>
      </c>
      <c r="C6557" s="53" t="s">
        <v>208</v>
      </c>
      <c r="D6557" s="53" t="s">
        <v>5988</v>
      </c>
      <c r="E6557" s="53">
        <v>41.252519999999997</v>
      </c>
      <c r="F6557" s="53">
        <v>1.549377</v>
      </c>
      <c r="G6557" s="54">
        <v>97.121629999999996</v>
      </c>
      <c r="H6557" s="53">
        <v>3240</v>
      </c>
      <c r="I6557" s="53">
        <v>1674</v>
      </c>
      <c r="J6557" s="53">
        <v>1566</v>
      </c>
      <c r="K6557" s="52">
        <v>1</v>
      </c>
      <c r="L6557" s="52">
        <v>96.121629999999996</v>
      </c>
      <c r="M6557" s="55">
        <v>2</v>
      </c>
      <c r="N6557" s="61" t="s">
        <v>14</v>
      </c>
      <c r="P6557" s="66"/>
      <c r="Q6557" s="53"/>
      <c r="R6557" s="53"/>
      <c r="S6557" s="53"/>
      <c r="T6557" s="53"/>
      <c r="U6557" s="53"/>
      <c r="V6557" s="53"/>
      <c r="W6557" s="53"/>
    </row>
    <row r="6558" spans="2:23" s="52" customFormat="1" ht="13" x14ac:dyDescent="0.3">
      <c r="B6558" s="53" t="s">
        <v>5085</v>
      </c>
      <c r="C6558" s="53" t="s">
        <v>208</v>
      </c>
      <c r="D6558" s="53" t="s">
        <v>5989</v>
      </c>
      <c r="E6558" s="53">
        <v>41.445399999999999</v>
      </c>
      <c r="F6558" s="53">
        <v>1.2461359999999999</v>
      </c>
      <c r="G6558" s="54">
        <v>468.91050000000001</v>
      </c>
      <c r="H6558" s="53">
        <v>1715</v>
      </c>
      <c r="I6558" s="53">
        <v>891</v>
      </c>
      <c r="J6558" s="53">
        <v>824</v>
      </c>
      <c r="K6558" s="52">
        <v>1</v>
      </c>
      <c r="L6558" s="52">
        <v>467.91050000000001</v>
      </c>
      <c r="M6558" s="55">
        <v>5</v>
      </c>
      <c r="N6558" s="61" t="s">
        <v>15</v>
      </c>
      <c r="P6558" s="66"/>
      <c r="Q6558" s="53"/>
      <c r="R6558" s="53"/>
      <c r="S6558" s="53"/>
      <c r="T6558" s="53"/>
      <c r="U6558" s="53"/>
      <c r="V6558" s="53"/>
      <c r="W6558" s="53"/>
    </row>
    <row r="6559" spans="2:23" s="52" customFormat="1" ht="13" x14ac:dyDescent="0.3">
      <c r="B6559" s="53" t="s">
        <v>5085</v>
      </c>
      <c r="C6559" s="53" t="s">
        <v>208</v>
      </c>
      <c r="D6559" s="53" t="s">
        <v>5990</v>
      </c>
      <c r="E6559" s="53">
        <v>41.543039999999998</v>
      </c>
      <c r="F6559" s="53">
        <v>1.3002929999999999</v>
      </c>
      <c r="G6559" s="54">
        <v>815.13189999999997</v>
      </c>
      <c r="H6559" s="53">
        <v>71</v>
      </c>
      <c r="I6559" s="53">
        <v>36</v>
      </c>
      <c r="J6559" s="53">
        <v>35</v>
      </c>
      <c r="K6559" s="52">
        <v>1</v>
      </c>
      <c r="L6559" s="52">
        <v>814.13189999999997</v>
      </c>
      <c r="M6559" s="55">
        <v>7</v>
      </c>
      <c r="N6559" s="61" t="s">
        <v>16</v>
      </c>
      <c r="P6559" s="66"/>
      <c r="Q6559" s="53"/>
      <c r="R6559" s="53"/>
      <c r="S6559" s="53"/>
      <c r="T6559" s="53"/>
      <c r="U6559" s="53"/>
      <c r="V6559" s="53"/>
      <c r="W6559" s="53"/>
    </row>
    <row r="6560" spans="2:23" s="52" customFormat="1" ht="13" x14ac:dyDescent="0.3">
      <c r="B6560" s="53" t="s">
        <v>5085</v>
      </c>
      <c r="C6560" s="53" t="s">
        <v>208</v>
      </c>
      <c r="D6560" s="53" t="s">
        <v>5991</v>
      </c>
      <c r="E6560" s="53">
        <v>41.204129999999999</v>
      </c>
      <c r="F6560" s="53">
        <v>1.2806230000000001</v>
      </c>
      <c r="G6560" s="54">
        <v>167.3639</v>
      </c>
      <c r="H6560" s="53">
        <v>1522</v>
      </c>
      <c r="I6560" s="53">
        <v>780</v>
      </c>
      <c r="J6560" s="53">
        <v>742</v>
      </c>
      <c r="K6560" s="52">
        <v>1</v>
      </c>
      <c r="L6560" s="52">
        <v>166.3639</v>
      </c>
      <c r="M6560" s="55">
        <v>2</v>
      </c>
      <c r="N6560" s="61" t="s">
        <v>14</v>
      </c>
      <c r="P6560" s="66"/>
      <c r="Q6560" s="53"/>
      <c r="R6560" s="53"/>
      <c r="S6560" s="53"/>
      <c r="T6560" s="53"/>
      <c r="U6560" s="53"/>
      <c r="V6560" s="53"/>
      <c r="W6560" s="53"/>
    </row>
    <row r="6561" spans="2:23" s="52" customFormat="1" ht="13" x14ac:dyDescent="0.3">
      <c r="B6561" s="53" t="s">
        <v>5085</v>
      </c>
      <c r="C6561" s="53" t="s">
        <v>208</v>
      </c>
      <c r="D6561" s="53" t="s">
        <v>5992</v>
      </c>
      <c r="E6561" s="53">
        <v>41.214129999999997</v>
      </c>
      <c r="F6561" s="53">
        <v>1.1396059999999999</v>
      </c>
      <c r="G6561" s="54">
        <v>232.89070000000001</v>
      </c>
      <c r="H6561" s="53">
        <v>5376</v>
      </c>
      <c r="I6561" s="53">
        <v>2730</v>
      </c>
      <c r="J6561" s="53">
        <v>2646</v>
      </c>
      <c r="K6561" s="52">
        <v>1</v>
      </c>
      <c r="L6561" s="52">
        <v>231.89070000000001</v>
      </c>
      <c r="M6561" s="55">
        <v>4</v>
      </c>
      <c r="N6561" s="61" t="s">
        <v>15</v>
      </c>
      <c r="P6561" s="66"/>
      <c r="Q6561" s="53"/>
      <c r="R6561" s="53"/>
      <c r="S6561" s="53"/>
      <c r="T6561" s="53"/>
      <c r="U6561" s="53"/>
      <c r="V6561" s="53"/>
      <c r="W6561" s="53"/>
    </row>
    <row r="6562" spans="2:23" s="52" customFormat="1" ht="13" x14ac:dyDescent="0.3">
      <c r="B6562" s="53" t="s">
        <v>5085</v>
      </c>
      <c r="C6562" s="53" t="s">
        <v>208</v>
      </c>
      <c r="D6562" s="53" t="s">
        <v>5993</v>
      </c>
      <c r="E6562" s="53">
        <v>41.469940000000001</v>
      </c>
      <c r="F6562" s="53">
        <v>1.0854509999999999</v>
      </c>
      <c r="G6562" s="54">
        <v>628.73889999999994</v>
      </c>
      <c r="H6562" s="53">
        <v>59</v>
      </c>
      <c r="I6562" s="53">
        <v>36</v>
      </c>
      <c r="J6562" s="53">
        <v>23</v>
      </c>
      <c r="K6562" s="52">
        <v>1</v>
      </c>
      <c r="L6562" s="52">
        <v>627.73889999999994</v>
      </c>
      <c r="M6562" s="55">
        <v>6</v>
      </c>
      <c r="N6562" s="61" t="s">
        <v>16</v>
      </c>
      <c r="P6562" s="66"/>
      <c r="Q6562" s="53"/>
      <c r="R6562" s="53"/>
      <c r="S6562" s="53"/>
      <c r="T6562" s="53"/>
      <c r="U6562" s="53"/>
      <c r="V6562" s="53"/>
      <c r="W6562" s="53"/>
    </row>
    <row r="6563" spans="2:23" s="52" customFormat="1" ht="13" x14ac:dyDescent="0.3">
      <c r="B6563" s="53" t="s">
        <v>5085</v>
      </c>
      <c r="C6563" s="53" t="s">
        <v>208</v>
      </c>
      <c r="D6563" s="53" t="s">
        <v>5994</v>
      </c>
      <c r="E6563" s="53">
        <v>40.633389999999999</v>
      </c>
      <c r="F6563" s="53">
        <v>0.28533130000000001</v>
      </c>
      <c r="G6563" s="54">
        <v>365.2491</v>
      </c>
      <c r="H6563" s="53">
        <v>6179</v>
      </c>
      <c r="I6563" s="53">
        <v>3161</v>
      </c>
      <c r="J6563" s="53">
        <v>3018</v>
      </c>
      <c r="K6563" s="52">
        <v>1</v>
      </c>
      <c r="L6563" s="52">
        <v>364.2491</v>
      </c>
      <c r="M6563" s="55">
        <v>4</v>
      </c>
      <c r="N6563" s="61" t="s">
        <v>15</v>
      </c>
      <c r="P6563" s="66"/>
      <c r="Q6563" s="53"/>
      <c r="R6563" s="53"/>
      <c r="S6563" s="53"/>
      <c r="T6563" s="53"/>
      <c r="U6563" s="53"/>
      <c r="V6563" s="53"/>
      <c r="W6563" s="53"/>
    </row>
    <row r="6564" spans="2:23" s="52" customFormat="1" ht="13" x14ac:dyDescent="0.3">
      <c r="B6564" s="53" t="s">
        <v>5085</v>
      </c>
      <c r="C6564" s="53" t="s">
        <v>208</v>
      </c>
      <c r="D6564" s="53" t="s">
        <v>5995</v>
      </c>
      <c r="E6564" s="53">
        <v>41.455820000000003</v>
      </c>
      <c r="F6564" s="53">
        <v>1.178582</v>
      </c>
      <c r="G6564" s="54">
        <v>492.98660000000001</v>
      </c>
      <c r="H6564" s="53">
        <v>685</v>
      </c>
      <c r="I6564" s="53">
        <v>346</v>
      </c>
      <c r="J6564" s="53">
        <v>339</v>
      </c>
      <c r="K6564" s="52">
        <v>1</v>
      </c>
      <c r="L6564" s="52">
        <v>491.98660000000001</v>
      </c>
      <c r="M6564" s="55">
        <v>5</v>
      </c>
      <c r="N6564" s="61" t="s">
        <v>15</v>
      </c>
      <c r="P6564" s="66"/>
      <c r="Q6564" s="53"/>
      <c r="R6564" s="53"/>
      <c r="S6564" s="53"/>
      <c r="T6564" s="53"/>
      <c r="U6564" s="53"/>
      <c r="V6564" s="53"/>
      <c r="W6564" s="53"/>
    </row>
    <row r="6565" spans="2:23" s="52" customFormat="1" ht="13" x14ac:dyDescent="0.3">
      <c r="B6565" s="53" t="s">
        <v>5085</v>
      </c>
      <c r="C6565" s="53" t="s">
        <v>208</v>
      </c>
      <c r="D6565" s="53" t="s">
        <v>208</v>
      </c>
      <c r="E6565" s="53">
        <v>41.118659999999998</v>
      </c>
      <c r="F6565" s="53">
        <v>1.24533</v>
      </c>
      <c r="G6565" s="54">
        <v>26.262640000000001</v>
      </c>
      <c r="H6565" s="53">
        <v>140323</v>
      </c>
      <c r="I6565" s="53">
        <v>69512</v>
      </c>
      <c r="J6565" s="53">
        <v>70811</v>
      </c>
      <c r="K6565" s="52">
        <v>1</v>
      </c>
      <c r="L6565" s="52">
        <v>25.262640000000001</v>
      </c>
      <c r="M6565" s="55">
        <v>2</v>
      </c>
      <c r="N6565" s="61" t="s">
        <v>14</v>
      </c>
      <c r="P6565" s="66"/>
      <c r="Q6565" s="53"/>
      <c r="R6565" s="53"/>
      <c r="S6565" s="53"/>
      <c r="T6565" s="53"/>
      <c r="U6565" s="53"/>
      <c r="V6565" s="53"/>
      <c r="W6565" s="53"/>
    </row>
    <row r="6566" spans="2:23" s="52" customFormat="1" ht="13" x14ac:dyDescent="0.3">
      <c r="B6566" s="53" t="s">
        <v>5085</v>
      </c>
      <c r="C6566" s="53" t="s">
        <v>208</v>
      </c>
      <c r="D6566" s="53" t="s">
        <v>5996</v>
      </c>
      <c r="E6566" s="53">
        <v>40.907400000000003</v>
      </c>
      <c r="F6566" s="53">
        <v>0.51125240000000005</v>
      </c>
      <c r="G6566" s="54">
        <v>15.667669999999999</v>
      </c>
      <c r="H6566" s="53">
        <v>959</v>
      </c>
      <c r="I6566" s="53">
        <v>489</v>
      </c>
      <c r="J6566" s="53">
        <v>470</v>
      </c>
      <c r="K6566" s="52">
        <v>1</v>
      </c>
      <c r="L6566" s="52">
        <v>14.667669999999999</v>
      </c>
      <c r="M6566" s="55">
        <v>2</v>
      </c>
      <c r="N6566" s="61" t="s">
        <v>14</v>
      </c>
      <c r="P6566" s="66"/>
      <c r="Q6566" s="53"/>
      <c r="R6566" s="53"/>
      <c r="S6566" s="53"/>
      <c r="T6566" s="53"/>
      <c r="U6566" s="53"/>
      <c r="V6566" s="53"/>
      <c r="W6566" s="53"/>
    </row>
    <row r="6567" spans="2:23" s="52" customFormat="1" ht="13" x14ac:dyDescent="0.3">
      <c r="B6567" s="53" t="s">
        <v>5085</v>
      </c>
      <c r="C6567" s="53" t="s">
        <v>208</v>
      </c>
      <c r="D6567" s="53" t="s">
        <v>5997</v>
      </c>
      <c r="E6567" s="53">
        <v>41.039569999999998</v>
      </c>
      <c r="F6567" s="53">
        <v>0.73312670000000002</v>
      </c>
      <c r="G6567" s="54">
        <v>317.57229999999998</v>
      </c>
      <c r="H6567" s="53">
        <v>1815</v>
      </c>
      <c r="I6567" s="53">
        <v>929</v>
      </c>
      <c r="J6567" s="53">
        <v>886</v>
      </c>
      <c r="K6567" s="52">
        <v>1</v>
      </c>
      <c r="L6567" s="52">
        <v>316.57229999999998</v>
      </c>
      <c r="M6567" s="55">
        <v>4</v>
      </c>
      <c r="N6567" s="61" t="s">
        <v>15</v>
      </c>
      <c r="P6567" s="66"/>
      <c r="Q6567" s="53"/>
      <c r="R6567" s="53"/>
      <c r="S6567" s="53"/>
      <c r="T6567" s="53"/>
      <c r="U6567" s="53"/>
      <c r="V6567" s="53"/>
      <c r="W6567" s="53"/>
    </row>
    <row r="6568" spans="2:23" s="52" customFormat="1" ht="13" x14ac:dyDescent="0.3">
      <c r="B6568" s="53" t="s">
        <v>5085</v>
      </c>
      <c r="C6568" s="53" t="s">
        <v>208</v>
      </c>
      <c r="D6568" s="53" t="s">
        <v>5998</v>
      </c>
      <c r="E6568" s="53">
        <v>41.125169999999997</v>
      </c>
      <c r="F6568" s="53">
        <v>0.8647319</v>
      </c>
      <c r="G6568" s="54">
        <v>377.16800000000001</v>
      </c>
      <c r="H6568" s="53">
        <v>147</v>
      </c>
      <c r="I6568" s="53">
        <v>76</v>
      </c>
      <c r="J6568" s="53">
        <v>71</v>
      </c>
      <c r="K6568" s="52">
        <v>1</v>
      </c>
      <c r="L6568" s="52">
        <v>376.16800000000001</v>
      </c>
      <c r="M6568" s="55">
        <v>4</v>
      </c>
      <c r="N6568" s="61" t="s">
        <v>15</v>
      </c>
      <c r="P6568" s="66"/>
      <c r="Q6568" s="53"/>
      <c r="R6568" s="53"/>
      <c r="S6568" s="53"/>
      <c r="T6568" s="53"/>
      <c r="U6568" s="53"/>
      <c r="V6568" s="53"/>
      <c r="W6568" s="53"/>
    </row>
    <row r="6569" spans="2:23" s="52" customFormat="1" ht="13" x14ac:dyDescent="0.3">
      <c r="B6569" s="53" t="s">
        <v>5085</v>
      </c>
      <c r="C6569" s="53" t="s">
        <v>208</v>
      </c>
      <c r="D6569" s="53" t="s">
        <v>5999</v>
      </c>
      <c r="E6569" s="53">
        <v>41.192500000000003</v>
      </c>
      <c r="F6569" s="53">
        <v>0.62712369999999995</v>
      </c>
      <c r="G6569" s="54">
        <v>155.5197</v>
      </c>
      <c r="H6569" s="53">
        <v>678</v>
      </c>
      <c r="I6569" s="53">
        <v>353</v>
      </c>
      <c r="J6569" s="53">
        <v>325</v>
      </c>
      <c r="K6569" s="52">
        <v>1</v>
      </c>
      <c r="L6569" s="52">
        <v>154.5197</v>
      </c>
      <c r="M6569" s="55">
        <v>2</v>
      </c>
      <c r="N6569" s="61" t="s">
        <v>14</v>
      </c>
      <c r="P6569" s="66"/>
      <c r="Q6569" s="53"/>
      <c r="R6569" s="53"/>
      <c r="S6569" s="53"/>
      <c r="T6569" s="53"/>
      <c r="U6569" s="53"/>
      <c r="V6569" s="53"/>
      <c r="W6569" s="53"/>
    </row>
    <row r="6570" spans="2:23" s="52" customFormat="1" ht="13" x14ac:dyDescent="0.3">
      <c r="B6570" s="53" t="s">
        <v>5085</v>
      </c>
      <c r="C6570" s="53" t="s">
        <v>208</v>
      </c>
      <c r="D6570" s="53" t="s">
        <v>6000</v>
      </c>
      <c r="E6570" s="53">
        <v>41.14452</v>
      </c>
      <c r="F6570" s="53">
        <v>1.3971</v>
      </c>
      <c r="G6570" s="54">
        <v>20.92576</v>
      </c>
      <c r="H6570" s="53">
        <v>15272</v>
      </c>
      <c r="I6570" s="53">
        <v>7641</v>
      </c>
      <c r="J6570" s="53">
        <v>7631</v>
      </c>
      <c r="K6570" s="52">
        <v>1</v>
      </c>
      <c r="L6570" s="52">
        <v>19.92576</v>
      </c>
      <c r="M6570" s="55">
        <v>2</v>
      </c>
      <c r="N6570" s="61" t="s">
        <v>14</v>
      </c>
      <c r="P6570" s="66"/>
      <c r="Q6570" s="53"/>
      <c r="R6570" s="53"/>
      <c r="S6570" s="53"/>
      <c r="T6570" s="53"/>
      <c r="U6570" s="53"/>
      <c r="V6570" s="53"/>
      <c r="W6570" s="53"/>
    </row>
    <row r="6571" spans="2:23" s="52" customFormat="1" ht="13" x14ac:dyDescent="0.3">
      <c r="B6571" s="53" t="s">
        <v>5085</v>
      </c>
      <c r="C6571" s="53" t="s">
        <v>208</v>
      </c>
      <c r="D6571" s="53" t="s">
        <v>6001</v>
      </c>
      <c r="E6571" s="53">
        <v>41.213169999999998</v>
      </c>
      <c r="F6571" s="53">
        <v>0.81015570000000003</v>
      </c>
      <c r="G6571" s="54">
        <v>337.03030000000001</v>
      </c>
      <c r="H6571" s="53">
        <v>165</v>
      </c>
      <c r="I6571" s="53">
        <v>96</v>
      </c>
      <c r="J6571" s="53">
        <v>69</v>
      </c>
      <c r="K6571" s="52">
        <v>1</v>
      </c>
      <c r="L6571" s="52">
        <v>336.03030000000001</v>
      </c>
      <c r="M6571" s="55">
        <v>4</v>
      </c>
      <c r="N6571" s="61" t="s">
        <v>15</v>
      </c>
      <c r="P6571" s="66"/>
      <c r="Q6571" s="53"/>
      <c r="R6571" s="53"/>
      <c r="S6571" s="53"/>
      <c r="T6571" s="53"/>
      <c r="U6571" s="53"/>
      <c r="V6571" s="53"/>
      <c r="W6571" s="53"/>
    </row>
    <row r="6572" spans="2:23" s="52" customFormat="1" ht="13" x14ac:dyDescent="0.3">
      <c r="B6572" s="53" t="s">
        <v>5085</v>
      </c>
      <c r="C6572" s="53" t="s">
        <v>208</v>
      </c>
      <c r="D6572" s="53" t="s">
        <v>6002</v>
      </c>
      <c r="E6572" s="53">
        <v>40.811</v>
      </c>
      <c r="F6572" s="53">
        <v>0.52099740000000005</v>
      </c>
      <c r="G6572" s="54">
        <v>15.767110000000001</v>
      </c>
      <c r="H6572" s="53">
        <v>35143</v>
      </c>
      <c r="I6572" s="53">
        <v>17905</v>
      </c>
      <c r="J6572" s="53">
        <v>17238</v>
      </c>
      <c r="K6572" s="52">
        <v>1</v>
      </c>
      <c r="L6572" s="52">
        <v>14.767110000000001</v>
      </c>
      <c r="M6572" s="55">
        <v>2</v>
      </c>
      <c r="N6572" s="61" t="s">
        <v>14</v>
      </c>
      <c r="P6572" s="66"/>
      <c r="Q6572" s="53"/>
      <c r="R6572" s="53"/>
      <c r="S6572" s="53"/>
      <c r="T6572" s="53"/>
      <c r="U6572" s="53"/>
      <c r="V6572" s="53"/>
      <c r="W6572" s="53"/>
    </row>
    <row r="6573" spans="2:23" s="52" customFormat="1" ht="13" x14ac:dyDescent="0.3">
      <c r="B6573" s="53" t="s">
        <v>5085</v>
      </c>
      <c r="C6573" s="53" t="s">
        <v>208</v>
      </c>
      <c r="D6573" s="53" t="s">
        <v>6003</v>
      </c>
      <c r="E6573" s="53">
        <v>40.597360000000002</v>
      </c>
      <c r="F6573" s="53">
        <v>0.44284319999999999</v>
      </c>
      <c r="G6573" s="54">
        <v>143.1908</v>
      </c>
      <c r="H6573" s="53">
        <v>7236</v>
      </c>
      <c r="I6573" s="53">
        <v>3759</v>
      </c>
      <c r="J6573" s="53">
        <v>3477</v>
      </c>
      <c r="K6573" s="52">
        <v>1</v>
      </c>
      <c r="L6573" s="52">
        <v>142.1908</v>
      </c>
      <c r="M6573" s="55">
        <v>2</v>
      </c>
      <c r="N6573" s="61" t="s">
        <v>14</v>
      </c>
      <c r="P6573" s="66"/>
      <c r="Q6573" s="53"/>
      <c r="R6573" s="53"/>
      <c r="S6573" s="53"/>
      <c r="T6573" s="53"/>
      <c r="U6573" s="53"/>
      <c r="V6573" s="53"/>
      <c r="W6573" s="53"/>
    </row>
    <row r="6574" spans="2:23" s="52" customFormat="1" ht="13" x14ac:dyDescent="0.3">
      <c r="B6574" s="53" t="s">
        <v>5085</v>
      </c>
      <c r="C6574" s="53" t="s">
        <v>208</v>
      </c>
      <c r="D6574" s="53" t="s">
        <v>6004</v>
      </c>
      <c r="E6574" s="53">
        <v>41.322719999999997</v>
      </c>
      <c r="F6574" s="53">
        <v>0.87688759999999999</v>
      </c>
      <c r="G6574" s="54">
        <v>644.66380000000004</v>
      </c>
      <c r="H6574" s="53">
        <v>481</v>
      </c>
      <c r="I6574" s="53">
        <v>266</v>
      </c>
      <c r="J6574" s="53">
        <v>215</v>
      </c>
      <c r="K6574" s="52">
        <v>1</v>
      </c>
      <c r="L6574" s="52">
        <v>643.66380000000004</v>
      </c>
      <c r="M6574" s="55">
        <v>6</v>
      </c>
      <c r="N6574" s="61" t="s">
        <v>16</v>
      </c>
      <c r="P6574" s="66"/>
      <c r="Q6574" s="53"/>
      <c r="R6574" s="53"/>
      <c r="S6574" s="53"/>
      <c r="T6574" s="53"/>
      <c r="U6574" s="53"/>
      <c r="V6574" s="53"/>
      <c r="W6574" s="53"/>
    </row>
    <row r="6575" spans="2:23" s="52" customFormat="1" ht="13" x14ac:dyDescent="0.3">
      <c r="B6575" s="53" t="s">
        <v>5085</v>
      </c>
      <c r="C6575" s="53" t="s">
        <v>208</v>
      </c>
      <c r="D6575" s="53" t="s">
        <v>6005</v>
      </c>
      <c r="E6575" s="53">
        <v>41.377369999999999</v>
      </c>
      <c r="F6575" s="53">
        <v>0.98201890000000003</v>
      </c>
      <c r="G6575" s="54">
        <v>626.18399999999997</v>
      </c>
      <c r="H6575" s="53">
        <v>123</v>
      </c>
      <c r="I6575" s="53">
        <v>70</v>
      </c>
      <c r="J6575" s="53">
        <v>53</v>
      </c>
      <c r="K6575" s="52">
        <v>1</v>
      </c>
      <c r="L6575" s="52">
        <v>625.18399999999997</v>
      </c>
      <c r="M6575" s="55">
        <v>6</v>
      </c>
      <c r="N6575" s="61" t="s">
        <v>16</v>
      </c>
      <c r="P6575" s="66"/>
      <c r="Q6575" s="53"/>
      <c r="R6575" s="53"/>
      <c r="S6575" s="53"/>
      <c r="T6575" s="53"/>
      <c r="U6575" s="53"/>
      <c r="V6575" s="53"/>
      <c r="W6575" s="53"/>
    </row>
    <row r="6576" spans="2:23" s="52" customFormat="1" ht="13" x14ac:dyDescent="0.3">
      <c r="B6576" s="53" t="s">
        <v>5085</v>
      </c>
      <c r="C6576" s="53" t="s">
        <v>208</v>
      </c>
      <c r="D6576" s="53" t="s">
        <v>6006</v>
      </c>
      <c r="E6576" s="53">
        <v>41.56279</v>
      </c>
      <c r="F6576" s="53">
        <v>1.237323</v>
      </c>
      <c r="G6576" s="54">
        <v>579.23090000000002</v>
      </c>
      <c r="H6576" s="53">
        <v>119</v>
      </c>
      <c r="I6576" s="53">
        <v>69</v>
      </c>
      <c r="J6576" s="53">
        <v>50</v>
      </c>
      <c r="K6576" s="52">
        <v>1</v>
      </c>
      <c r="L6576" s="52">
        <v>578.23090000000002</v>
      </c>
      <c r="M6576" s="55">
        <v>5</v>
      </c>
      <c r="N6576" s="61" t="s">
        <v>15</v>
      </c>
      <c r="P6576" s="66"/>
      <c r="Q6576" s="53"/>
      <c r="R6576" s="53"/>
      <c r="S6576" s="53"/>
      <c r="T6576" s="53"/>
      <c r="U6576" s="53"/>
      <c r="V6576" s="53"/>
      <c r="W6576" s="53"/>
    </row>
    <row r="6577" spans="2:23" s="52" customFormat="1" ht="13" x14ac:dyDescent="0.3">
      <c r="B6577" s="53" t="s">
        <v>5085</v>
      </c>
      <c r="C6577" s="53" t="s">
        <v>208</v>
      </c>
      <c r="D6577" s="53" t="s">
        <v>6007</v>
      </c>
      <c r="E6577" s="53">
        <v>41.243609999999997</v>
      </c>
      <c r="F6577" s="53">
        <v>1.249287</v>
      </c>
      <c r="G6577" s="54">
        <v>165.11199999999999</v>
      </c>
      <c r="H6577" s="53">
        <v>1630</v>
      </c>
      <c r="I6577" s="53">
        <v>853</v>
      </c>
      <c r="J6577" s="53">
        <v>777</v>
      </c>
      <c r="K6577" s="52">
        <v>1</v>
      </c>
      <c r="L6577" s="52">
        <v>164.11199999999999</v>
      </c>
      <c r="M6577" s="55">
        <v>2</v>
      </c>
      <c r="N6577" s="61" t="s">
        <v>14</v>
      </c>
      <c r="P6577" s="66"/>
      <c r="Q6577" s="53"/>
      <c r="R6577" s="53"/>
      <c r="S6577" s="53"/>
      <c r="T6577" s="53"/>
      <c r="U6577" s="53"/>
      <c r="V6577" s="53"/>
      <c r="W6577" s="53"/>
    </row>
    <row r="6578" spans="2:23" s="52" customFormat="1" ht="13" x14ac:dyDescent="0.3">
      <c r="B6578" s="53" t="s">
        <v>5085</v>
      </c>
      <c r="C6578" s="53" t="s">
        <v>208</v>
      </c>
      <c r="D6578" s="53" t="s">
        <v>6008</v>
      </c>
      <c r="E6578" s="53">
        <v>41.287280000000003</v>
      </c>
      <c r="F6578" s="53">
        <v>1.251579</v>
      </c>
      <c r="G6578" s="54">
        <v>226.6943</v>
      </c>
      <c r="H6578" s="53">
        <v>25092</v>
      </c>
      <c r="I6578" s="53">
        <v>12672</v>
      </c>
      <c r="J6578" s="53">
        <v>12420</v>
      </c>
      <c r="K6578" s="52">
        <v>1</v>
      </c>
      <c r="L6578" s="52">
        <v>225.6943</v>
      </c>
      <c r="M6578" s="55">
        <v>4</v>
      </c>
      <c r="N6578" s="61" t="s">
        <v>15</v>
      </c>
      <c r="P6578" s="66"/>
      <c r="Q6578" s="53"/>
      <c r="R6578" s="53"/>
      <c r="S6578" s="53"/>
      <c r="T6578" s="53"/>
      <c r="U6578" s="53"/>
      <c r="V6578" s="53"/>
      <c r="W6578" s="53"/>
    </row>
    <row r="6579" spans="2:23" s="52" customFormat="1" ht="13" x14ac:dyDescent="0.3">
      <c r="B6579" s="53" t="s">
        <v>5085</v>
      </c>
      <c r="C6579" s="53" t="s">
        <v>208</v>
      </c>
      <c r="D6579" s="53" t="s">
        <v>6009</v>
      </c>
      <c r="E6579" s="53">
        <v>41.020110000000003</v>
      </c>
      <c r="F6579" s="53">
        <v>0.83290719999999996</v>
      </c>
      <c r="G6579" s="54">
        <v>270.61380000000003</v>
      </c>
      <c r="H6579" s="53">
        <v>5754</v>
      </c>
      <c r="I6579" s="53">
        <v>2865</v>
      </c>
      <c r="J6579" s="53">
        <v>2889</v>
      </c>
      <c r="K6579" s="52">
        <v>1</v>
      </c>
      <c r="L6579" s="52">
        <v>269.61380000000003</v>
      </c>
      <c r="M6579" s="55">
        <v>4</v>
      </c>
      <c r="N6579" s="61" t="s">
        <v>15</v>
      </c>
      <c r="P6579" s="66"/>
      <c r="Q6579" s="53"/>
      <c r="R6579" s="53"/>
      <c r="S6579" s="53"/>
      <c r="T6579" s="53"/>
      <c r="U6579" s="53"/>
      <c r="V6579" s="53"/>
      <c r="W6579" s="53"/>
    </row>
    <row r="6580" spans="2:23" s="52" customFormat="1" ht="13" x14ac:dyDescent="0.3">
      <c r="B6580" s="53" t="s">
        <v>5085</v>
      </c>
      <c r="C6580" s="53" t="s">
        <v>208</v>
      </c>
      <c r="D6580" s="53" t="s">
        <v>6010</v>
      </c>
      <c r="E6580" s="53">
        <v>41.220419999999997</v>
      </c>
      <c r="F6580" s="53">
        <v>1.534845</v>
      </c>
      <c r="G6580" s="54">
        <v>55.175339999999998</v>
      </c>
      <c r="H6580" s="53">
        <v>35821</v>
      </c>
      <c r="I6580" s="53">
        <v>18039</v>
      </c>
      <c r="J6580" s="53">
        <v>17782</v>
      </c>
      <c r="K6580" s="52">
        <v>1</v>
      </c>
      <c r="L6580" s="52">
        <v>54.175339999999998</v>
      </c>
      <c r="M6580" s="55">
        <v>2</v>
      </c>
      <c r="N6580" s="61" t="s">
        <v>14</v>
      </c>
      <c r="P6580" s="66"/>
      <c r="Q6580" s="53"/>
      <c r="R6580" s="53"/>
      <c r="S6580" s="53"/>
      <c r="T6580" s="53"/>
      <c r="U6580" s="53"/>
      <c r="V6580" s="53"/>
      <c r="W6580" s="53"/>
    </row>
    <row r="6581" spans="2:23" s="52" customFormat="1" ht="13" x14ac:dyDescent="0.3">
      <c r="B6581" s="53" t="s">
        <v>5085</v>
      </c>
      <c r="C6581" s="53" t="s">
        <v>208</v>
      </c>
      <c r="D6581" s="53" t="s">
        <v>6011</v>
      </c>
      <c r="E6581" s="53">
        <v>41.20543</v>
      </c>
      <c r="F6581" s="53">
        <v>1.359429</v>
      </c>
      <c r="G6581" s="54">
        <v>176.4136</v>
      </c>
      <c r="H6581" s="53">
        <v>404</v>
      </c>
      <c r="I6581" s="53">
        <v>225</v>
      </c>
      <c r="J6581" s="53">
        <v>179</v>
      </c>
      <c r="K6581" s="52">
        <v>1</v>
      </c>
      <c r="L6581" s="52">
        <v>175.4136</v>
      </c>
      <c r="M6581" s="55">
        <v>2</v>
      </c>
      <c r="N6581" s="61" t="s">
        <v>14</v>
      </c>
      <c r="P6581" s="66"/>
      <c r="Q6581" s="53"/>
      <c r="R6581" s="53"/>
      <c r="S6581" s="53"/>
      <c r="T6581" s="53"/>
      <c r="U6581" s="53"/>
      <c r="V6581" s="53"/>
      <c r="W6581" s="53"/>
    </row>
    <row r="6582" spans="2:23" s="52" customFormat="1" ht="13" x14ac:dyDescent="0.3">
      <c r="B6582" s="53" t="s">
        <v>5085</v>
      </c>
      <c r="C6582" s="53" t="s">
        <v>208</v>
      </c>
      <c r="D6582" s="53" t="s">
        <v>6012</v>
      </c>
      <c r="E6582" s="53">
        <v>41.309669999999997</v>
      </c>
      <c r="F6582" s="53">
        <v>1.3581099999999999</v>
      </c>
      <c r="G6582" s="54">
        <v>257.23700000000002</v>
      </c>
      <c r="H6582" s="53">
        <v>1260</v>
      </c>
      <c r="I6582" s="53">
        <v>644</v>
      </c>
      <c r="J6582" s="53">
        <v>616</v>
      </c>
      <c r="K6582" s="52">
        <v>1</v>
      </c>
      <c r="L6582" s="52">
        <v>256.23700000000002</v>
      </c>
      <c r="M6582" s="55">
        <v>4</v>
      </c>
      <c r="N6582" s="61" t="s">
        <v>15</v>
      </c>
      <c r="P6582" s="66"/>
      <c r="Q6582" s="53"/>
      <c r="R6582" s="53"/>
      <c r="S6582" s="53"/>
      <c r="T6582" s="53"/>
      <c r="U6582" s="53"/>
      <c r="V6582" s="53"/>
      <c r="W6582" s="53"/>
    </row>
    <row r="6583" spans="2:23" s="52" customFormat="1" ht="13" x14ac:dyDescent="0.3">
      <c r="B6583" s="53" t="s">
        <v>5085</v>
      </c>
      <c r="C6583" s="53" t="s">
        <v>208</v>
      </c>
      <c r="D6583" s="53" t="s">
        <v>6013</v>
      </c>
      <c r="E6583" s="53">
        <v>41.110950000000003</v>
      </c>
      <c r="F6583" s="53">
        <v>1.1450009999999999</v>
      </c>
      <c r="G6583" s="54">
        <v>46.764629999999997</v>
      </c>
      <c r="H6583" s="53">
        <v>20866</v>
      </c>
      <c r="I6583" s="53">
        <v>10671</v>
      </c>
      <c r="J6583" s="53">
        <v>10195</v>
      </c>
      <c r="K6583" s="52">
        <v>1</v>
      </c>
      <c r="L6583" s="52">
        <v>45.764629999999997</v>
      </c>
      <c r="M6583" s="55">
        <v>2</v>
      </c>
      <c r="N6583" s="61" t="s">
        <v>14</v>
      </c>
      <c r="P6583" s="66"/>
      <c r="Q6583" s="53"/>
      <c r="R6583" s="53"/>
      <c r="S6583" s="53"/>
      <c r="T6583" s="53"/>
      <c r="U6583" s="53"/>
      <c r="V6583" s="53"/>
      <c r="W6583" s="53"/>
    </row>
    <row r="6584" spans="2:23" s="52" customFormat="1" ht="13" x14ac:dyDescent="0.3">
      <c r="B6584" s="53" t="s">
        <v>5085</v>
      </c>
      <c r="C6584" s="53" t="s">
        <v>208</v>
      </c>
      <c r="D6584" s="53" t="s">
        <v>6014</v>
      </c>
      <c r="E6584" s="53">
        <v>41.248240000000003</v>
      </c>
      <c r="F6584" s="53">
        <v>1.3316250000000001</v>
      </c>
      <c r="G6584" s="54">
        <v>256.65170000000001</v>
      </c>
      <c r="H6584" s="53">
        <v>799</v>
      </c>
      <c r="I6584" s="53">
        <v>412</v>
      </c>
      <c r="J6584" s="53">
        <v>387</v>
      </c>
      <c r="K6584" s="52">
        <v>1</v>
      </c>
      <c r="L6584" s="52">
        <v>255.65170000000001</v>
      </c>
      <c r="M6584" s="55">
        <v>4</v>
      </c>
      <c r="N6584" s="61" t="s">
        <v>15</v>
      </c>
      <c r="P6584" s="66"/>
      <c r="Q6584" s="53"/>
      <c r="R6584" s="53"/>
      <c r="S6584" s="53"/>
      <c r="T6584" s="53"/>
      <c r="U6584" s="53"/>
      <c r="V6584" s="53"/>
      <c r="W6584" s="53"/>
    </row>
    <row r="6585" spans="2:23" s="52" customFormat="1" ht="13" x14ac:dyDescent="0.3">
      <c r="B6585" s="53" t="s">
        <v>5085</v>
      </c>
      <c r="C6585" s="53" t="s">
        <v>208</v>
      </c>
      <c r="D6585" s="53" t="s">
        <v>6015</v>
      </c>
      <c r="E6585" s="53">
        <v>41.120550000000001</v>
      </c>
      <c r="F6585" s="53">
        <v>0.40814640000000002</v>
      </c>
      <c r="G6585" s="54">
        <v>454.04790000000003</v>
      </c>
      <c r="H6585" s="53">
        <v>724</v>
      </c>
      <c r="I6585" s="53">
        <v>380</v>
      </c>
      <c r="J6585" s="53">
        <v>344</v>
      </c>
      <c r="K6585" s="52">
        <v>1</v>
      </c>
      <c r="L6585" s="52">
        <v>453.04790000000003</v>
      </c>
      <c r="M6585" s="55">
        <v>5</v>
      </c>
      <c r="N6585" s="61" t="s">
        <v>15</v>
      </c>
      <c r="P6585" s="66"/>
      <c r="Q6585" s="53"/>
      <c r="R6585" s="53"/>
      <c r="S6585" s="53"/>
      <c r="T6585" s="53"/>
      <c r="U6585" s="53"/>
      <c r="V6585" s="53"/>
      <c r="W6585" s="53"/>
    </row>
    <row r="6586" spans="2:23" s="52" customFormat="1" ht="13" x14ac:dyDescent="0.3">
      <c r="B6586" s="53" t="s">
        <v>5085</v>
      </c>
      <c r="C6586" s="53" t="s">
        <v>208</v>
      </c>
      <c r="D6586" s="53" t="s">
        <v>6016</v>
      </c>
      <c r="E6586" s="53">
        <v>41.209000000000003</v>
      </c>
      <c r="F6586" s="53">
        <v>1.20726</v>
      </c>
      <c r="G6586" s="54">
        <v>116.44450000000001</v>
      </c>
      <c r="H6586" s="53">
        <v>1889</v>
      </c>
      <c r="I6586" s="53">
        <v>959</v>
      </c>
      <c r="J6586" s="53">
        <v>930</v>
      </c>
      <c r="K6586" s="52">
        <v>1</v>
      </c>
      <c r="L6586" s="52">
        <v>115.44450000000001</v>
      </c>
      <c r="M6586" s="55">
        <v>2</v>
      </c>
      <c r="N6586" s="61" t="s">
        <v>14</v>
      </c>
      <c r="P6586" s="66"/>
      <c r="Q6586" s="53"/>
      <c r="R6586" s="53"/>
      <c r="S6586" s="53"/>
      <c r="T6586" s="53"/>
      <c r="U6586" s="53"/>
      <c r="V6586" s="53"/>
      <c r="W6586" s="53"/>
    </row>
    <row r="6587" spans="2:23" s="52" customFormat="1" ht="13" x14ac:dyDescent="0.3">
      <c r="B6587" s="53" t="s">
        <v>5085</v>
      </c>
      <c r="C6587" s="53" t="s">
        <v>208</v>
      </c>
      <c r="D6587" s="53" t="s">
        <v>6017</v>
      </c>
      <c r="E6587" s="53">
        <v>41.114190000000001</v>
      </c>
      <c r="F6587" s="53">
        <v>0.93679939999999995</v>
      </c>
      <c r="G6587" s="54">
        <v>234.1977</v>
      </c>
      <c r="H6587" s="53">
        <v>559</v>
      </c>
      <c r="I6587" s="53">
        <v>308</v>
      </c>
      <c r="J6587" s="53">
        <v>251</v>
      </c>
      <c r="K6587" s="52">
        <v>1</v>
      </c>
      <c r="L6587" s="52">
        <v>233.1977</v>
      </c>
      <c r="M6587" s="55">
        <v>4</v>
      </c>
      <c r="N6587" s="61" t="s">
        <v>15</v>
      </c>
      <c r="P6587" s="66"/>
      <c r="Q6587" s="53"/>
      <c r="R6587" s="53"/>
      <c r="S6587" s="53"/>
      <c r="T6587" s="53"/>
      <c r="U6587" s="53"/>
      <c r="V6587" s="53"/>
      <c r="W6587" s="53"/>
    </row>
    <row r="6588" spans="2:23" s="52" customFormat="1" ht="13" x14ac:dyDescent="0.3">
      <c r="B6588" s="53" t="s">
        <v>5085</v>
      </c>
      <c r="C6588" s="53" t="s">
        <v>208</v>
      </c>
      <c r="D6588" s="53" t="s">
        <v>6018</v>
      </c>
      <c r="E6588" s="53">
        <v>41.347839999999998</v>
      </c>
      <c r="F6588" s="53">
        <v>0.95625850000000001</v>
      </c>
      <c r="G6588" s="54">
        <v>889.7278</v>
      </c>
      <c r="H6588" s="53">
        <v>144</v>
      </c>
      <c r="I6588" s="53">
        <v>77</v>
      </c>
      <c r="J6588" s="53">
        <v>67</v>
      </c>
      <c r="K6588" s="52">
        <v>1</v>
      </c>
      <c r="L6588" s="52">
        <v>888.7278</v>
      </c>
      <c r="M6588" s="55">
        <v>7</v>
      </c>
      <c r="N6588" s="61" t="s">
        <v>16</v>
      </c>
      <c r="P6588" s="66"/>
      <c r="Q6588" s="53"/>
      <c r="R6588" s="53"/>
      <c r="S6588" s="53"/>
      <c r="T6588" s="53"/>
      <c r="U6588" s="53"/>
      <c r="V6588" s="53"/>
      <c r="W6588" s="53"/>
    </row>
    <row r="6589" spans="2:23" s="52" customFormat="1" ht="13" x14ac:dyDescent="0.3">
      <c r="B6589" s="53" t="s">
        <v>5085</v>
      </c>
      <c r="C6589" s="53" t="s">
        <v>208</v>
      </c>
      <c r="D6589" s="53" t="s">
        <v>6019</v>
      </c>
      <c r="E6589" s="53">
        <v>41.22898</v>
      </c>
      <c r="F6589" s="53">
        <v>1.0328729999999999</v>
      </c>
      <c r="G6589" s="54">
        <v>367.42360000000002</v>
      </c>
      <c r="H6589" s="53">
        <v>614</v>
      </c>
      <c r="I6589" s="53">
        <v>311</v>
      </c>
      <c r="J6589" s="53">
        <v>303</v>
      </c>
      <c r="K6589" s="52">
        <v>1</v>
      </c>
      <c r="L6589" s="52">
        <v>366.42360000000002</v>
      </c>
      <c r="M6589" s="55">
        <v>4</v>
      </c>
      <c r="N6589" s="61" t="s">
        <v>15</v>
      </c>
      <c r="P6589" s="66"/>
      <c r="Q6589" s="53"/>
      <c r="R6589" s="53"/>
      <c r="S6589" s="53"/>
      <c r="T6589" s="53"/>
      <c r="U6589" s="53"/>
      <c r="V6589" s="53"/>
      <c r="W6589" s="53"/>
    </row>
    <row r="6590" spans="2:23" s="52" customFormat="1" ht="13" x14ac:dyDescent="0.3">
      <c r="B6590" s="53" t="s">
        <v>5085</v>
      </c>
      <c r="C6590" s="53" t="s">
        <v>208</v>
      </c>
      <c r="D6590" s="53" t="s">
        <v>6020</v>
      </c>
      <c r="E6590" s="53">
        <v>41.336199999999998</v>
      </c>
      <c r="F6590" s="53">
        <v>1.176077</v>
      </c>
      <c r="G6590" s="54">
        <v>269.63200000000001</v>
      </c>
      <c r="H6590" s="53">
        <v>494</v>
      </c>
      <c r="I6590" s="53">
        <v>243</v>
      </c>
      <c r="J6590" s="53">
        <v>251</v>
      </c>
      <c r="K6590" s="52">
        <v>1</v>
      </c>
      <c r="L6590" s="52">
        <v>268.63200000000001</v>
      </c>
      <c r="M6590" s="55">
        <v>4</v>
      </c>
      <c r="N6590" s="61" t="s">
        <v>15</v>
      </c>
      <c r="P6590" s="66"/>
      <c r="Q6590" s="53"/>
      <c r="R6590" s="53"/>
      <c r="S6590" s="53"/>
      <c r="T6590" s="53"/>
      <c r="U6590" s="53"/>
      <c r="V6590" s="53"/>
      <c r="W6590" s="53"/>
    </row>
    <row r="6591" spans="2:23" s="52" customFormat="1" ht="13" x14ac:dyDescent="0.3">
      <c r="B6591" s="53" t="s">
        <v>5085</v>
      </c>
      <c r="C6591" s="53" t="s">
        <v>208</v>
      </c>
      <c r="D6591" s="53" t="s">
        <v>6021</v>
      </c>
      <c r="E6591" s="53">
        <v>41.225729999999999</v>
      </c>
      <c r="F6591" s="53">
        <v>0.78047639999999996</v>
      </c>
      <c r="G6591" s="54">
        <v>326.73899999999998</v>
      </c>
      <c r="H6591" s="53">
        <v>114</v>
      </c>
      <c r="I6591" s="53">
        <v>65</v>
      </c>
      <c r="J6591" s="53">
        <v>49</v>
      </c>
      <c r="K6591" s="52">
        <v>1</v>
      </c>
      <c r="L6591" s="52">
        <v>325.73899999999998</v>
      </c>
      <c r="M6591" s="55">
        <v>4</v>
      </c>
      <c r="N6591" s="61" t="s">
        <v>15</v>
      </c>
      <c r="P6591" s="66"/>
      <c r="Q6591" s="53"/>
      <c r="R6591" s="53"/>
      <c r="S6591" s="53"/>
      <c r="T6591" s="53"/>
      <c r="U6591" s="53"/>
      <c r="V6591" s="53"/>
      <c r="W6591" s="53"/>
    </row>
    <row r="6592" spans="2:23" s="52" customFormat="1" ht="13" x14ac:dyDescent="0.3">
      <c r="B6592" s="53" t="s">
        <v>5085</v>
      </c>
      <c r="C6592" s="53" t="s">
        <v>208</v>
      </c>
      <c r="D6592" s="53" t="s">
        <v>6022</v>
      </c>
      <c r="E6592" s="53">
        <v>41.220880000000001</v>
      </c>
      <c r="F6592" s="53">
        <v>0.7627931</v>
      </c>
      <c r="G6592" s="54">
        <v>207.4648</v>
      </c>
      <c r="H6592" s="53">
        <v>206</v>
      </c>
      <c r="I6592" s="53">
        <v>113</v>
      </c>
      <c r="J6592" s="53">
        <v>93</v>
      </c>
      <c r="K6592" s="52">
        <v>1</v>
      </c>
      <c r="L6592" s="52">
        <v>206.4648</v>
      </c>
      <c r="M6592" s="55">
        <v>4</v>
      </c>
      <c r="N6592" s="61" t="s">
        <v>15</v>
      </c>
      <c r="P6592" s="66"/>
      <c r="Q6592" s="53"/>
      <c r="R6592" s="53"/>
      <c r="S6592" s="53"/>
      <c r="T6592" s="53"/>
      <c r="U6592" s="53"/>
      <c r="V6592" s="53"/>
      <c r="W6592" s="53"/>
    </row>
    <row r="6593" spans="2:23" s="52" customFormat="1" ht="13" x14ac:dyDescent="0.3">
      <c r="B6593" s="53" t="s">
        <v>5085</v>
      </c>
      <c r="C6593" s="53" t="s">
        <v>208</v>
      </c>
      <c r="D6593" s="53" t="s">
        <v>6023</v>
      </c>
      <c r="E6593" s="53">
        <v>41.400799999999997</v>
      </c>
      <c r="F6593" s="53">
        <v>1.048851</v>
      </c>
      <c r="G6593" s="54">
        <v>479.06799999999998</v>
      </c>
      <c r="H6593" s="53">
        <v>1077</v>
      </c>
      <c r="I6593" s="53">
        <v>599</v>
      </c>
      <c r="J6593" s="53">
        <v>478</v>
      </c>
      <c r="K6593" s="52">
        <v>1</v>
      </c>
      <c r="L6593" s="52">
        <v>478.06799999999998</v>
      </c>
      <c r="M6593" s="55">
        <v>5</v>
      </c>
      <c r="N6593" s="61" t="s">
        <v>15</v>
      </c>
      <c r="P6593" s="66"/>
      <c r="Q6593" s="53"/>
      <c r="R6593" s="53"/>
      <c r="S6593" s="53"/>
      <c r="T6593" s="53"/>
      <c r="U6593" s="53"/>
      <c r="V6593" s="53"/>
      <c r="W6593" s="53"/>
    </row>
    <row r="6594" spans="2:23" s="52" customFormat="1" ht="13" x14ac:dyDescent="0.3">
      <c r="B6594" s="53" t="s">
        <v>5085</v>
      </c>
      <c r="C6594" s="53" t="s">
        <v>208</v>
      </c>
      <c r="D6594" s="53" t="s">
        <v>6024</v>
      </c>
      <c r="E6594" s="53">
        <v>41.183750000000003</v>
      </c>
      <c r="F6594" s="53">
        <v>0.5898409</v>
      </c>
      <c r="G6594" s="54">
        <v>44.570709999999998</v>
      </c>
      <c r="H6594" s="53">
        <v>483</v>
      </c>
      <c r="I6594" s="53">
        <v>238</v>
      </c>
      <c r="J6594" s="53">
        <v>245</v>
      </c>
      <c r="K6594" s="52">
        <v>1</v>
      </c>
      <c r="L6594" s="52">
        <v>43.570709999999998</v>
      </c>
      <c r="M6594" s="55">
        <v>2</v>
      </c>
      <c r="N6594" s="61" t="s">
        <v>14</v>
      </c>
      <c r="P6594" s="66"/>
      <c r="Q6594" s="53"/>
      <c r="R6594" s="53"/>
      <c r="S6594" s="53"/>
      <c r="T6594" s="53"/>
      <c r="U6594" s="53"/>
      <c r="V6594" s="53"/>
      <c r="W6594" s="53"/>
    </row>
    <row r="6595" spans="2:23" s="52" customFormat="1" ht="13" x14ac:dyDescent="0.3">
      <c r="B6595" s="53" t="s">
        <v>5085</v>
      </c>
      <c r="C6595" s="53" t="s">
        <v>208</v>
      </c>
      <c r="D6595" s="53" t="s">
        <v>6025</v>
      </c>
      <c r="E6595" s="53">
        <v>41.113379999999999</v>
      </c>
      <c r="F6595" s="53">
        <v>1.039709</v>
      </c>
      <c r="G6595" s="54">
        <v>94.726159999999993</v>
      </c>
      <c r="H6595" s="53">
        <v>1829</v>
      </c>
      <c r="I6595" s="53">
        <v>949</v>
      </c>
      <c r="J6595" s="53">
        <v>880</v>
      </c>
      <c r="K6595" s="52">
        <v>1</v>
      </c>
      <c r="L6595" s="52">
        <v>93.726159999999993</v>
      </c>
      <c r="M6595" s="55">
        <v>2</v>
      </c>
      <c r="N6595" s="61" t="s">
        <v>14</v>
      </c>
      <c r="P6595" s="66"/>
      <c r="Q6595" s="53"/>
      <c r="R6595" s="53"/>
      <c r="S6595" s="53"/>
      <c r="T6595" s="53"/>
      <c r="U6595" s="53"/>
      <c r="V6595" s="53"/>
      <c r="W6595" s="53"/>
    </row>
    <row r="6596" spans="2:23" s="52" customFormat="1" ht="13" x14ac:dyDescent="0.3">
      <c r="B6596" s="53" t="s">
        <v>5085</v>
      </c>
      <c r="C6596" s="53" t="s">
        <v>208</v>
      </c>
      <c r="D6596" s="53" t="s">
        <v>6026</v>
      </c>
      <c r="E6596" s="53">
        <v>40.90643</v>
      </c>
      <c r="F6596" s="53">
        <v>0.49061729999999998</v>
      </c>
      <c r="G6596" s="54">
        <v>15.969060000000001</v>
      </c>
      <c r="H6596" s="53">
        <v>1300</v>
      </c>
      <c r="I6596" s="53">
        <v>641</v>
      </c>
      <c r="J6596" s="53">
        <v>659</v>
      </c>
      <c r="K6596" s="52">
        <v>1</v>
      </c>
      <c r="L6596" s="52">
        <v>14.969060000000001</v>
      </c>
      <c r="M6596" s="55">
        <v>2</v>
      </c>
      <c r="N6596" s="61" t="s">
        <v>14</v>
      </c>
      <c r="P6596" s="66"/>
      <c r="Q6596" s="53"/>
      <c r="R6596" s="53"/>
      <c r="S6596" s="53"/>
      <c r="T6596" s="53"/>
      <c r="U6596" s="53"/>
      <c r="V6596" s="53"/>
      <c r="W6596" s="53"/>
    </row>
    <row r="6597" spans="2:23" s="52" customFormat="1" ht="13" x14ac:dyDescent="0.3">
      <c r="B6597" s="53" t="s">
        <v>12</v>
      </c>
      <c r="C6597" s="53" t="s">
        <v>210</v>
      </c>
      <c r="D6597" s="53" t="s">
        <v>1137</v>
      </c>
      <c r="E6597" s="53">
        <v>40.548459999999999</v>
      </c>
      <c r="F6597" s="53">
        <v>-0.80778329999999998</v>
      </c>
      <c r="G6597" s="54">
        <v>1368.1569999999999</v>
      </c>
      <c r="H6597" s="53">
        <v>80</v>
      </c>
      <c r="I6597" s="53">
        <v>52</v>
      </c>
      <c r="J6597" s="53">
        <v>28</v>
      </c>
      <c r="K6597" s="52">
        <v>995</v>
      </c>
      <c r="L6597" s="52">
        <v>373.15699999999993</v>
      </c>
      <c r="M6597" s="55">
        <v>4</v>
      </c>
      <c r="N6597" s="61" t="s">
        <v>17</v>
      </c>
      <c r="P6597" s="66"/>
      <c r="Q6597" s="53"/>
      <c r="R6597" s="53"/>
      <c r="S6597" s="53"/>
      <c r="T6597" s="53"/>
      <c r="U6597" s="53"/>
      <c r="V6597" s="53"/>
      <c r="W6597" s="53"/>
    </row>
    <row r="6598" spans="2:23" s="52" customFormat="1" ht="13" x14ac:dyDescent="0.3">
      <c r="B6598" s="53" t="s">
        <v>12</v>
      </c>
      <c r="C6598" s="53" t="s">
        <v>210</v>
      </c>
      <c r="D6598" s="53" t="s">
        <v>1138</v>
      </c>
      <c r="E6598" s="53">
        <v>39.910350000000001</v>
      </c>
      <c r="F6598" s="53">
        <v>-0.89411510000000005</v>
      </c>
      <c r="G6598" s="54">
        <v>1164.1369999999999</v>
      </c>
      <c r="H6598" s="53">
        <v>57</v>
      </c>
      <c r="I6598" s="53">
        <v>38</v>
      </c>
      <c r="J6598" s="53">
        <v>19</v>
      </c>
      <c r="K6598" s="52">
        <v>995</v>
      </c>
      <c r="L6598" s="52">
        <v>169.13699999999994</v>
      </c>
      <c r="M6598" s="55">
        <v>2</v>
      </c>
      <c r="N6598" s="61" t="s">
        <v>16</v>
      </c>
      <c r="P6598" s="66"/>
      <c r="Q6598" s="53"/>
      <c r="R6598" s="53"/>
      <c r="S6598" s="53"/>
      <c r="T6598" s="53"/>
      <c r="U6598" s="53"/>
      <c r="V6598" s="53"/>
      <c r="W6598" s="53"/>
    </row>
    <row r="6599" spans="2:23" s="52" customFormat="1" ht="13" x14ac:dyDescent="0.3">
      <c r="B6599" s="53" t="s">
        <v>12</v>
      </c>
      <c r="C6599" s="53" t="s">
        <v>210</v>
      </c>
      <c r="D6599" s="53" t="s">
        <v>1139</v>
      </c>
      <c r="E6599" s="53">
        <v>40.671280000000003</v>
      </c>
      <c r="F6599" s="53">
        <v>-1.234348</v>
      </c>
      <c r="G6599" s="54">
        <v>1226.5719999999999</v>
      </c>
      <c r="H6599" s="53">
        <v>21</v>
      </c>
      <c r="I6599" s="53">
        <v>10</v>
      </c>
      <c r="J6599" s="53">
        <v>11</v>
      </c>
      <c r="K6599" s="52">
        <v>995</v>
      </c>
      <c r="L6599" s="52">
        <v>231.57199999999989</v>
      </c>
      <c r="M6599" s="55">
        <v>4</v>
      </c>
      <c r="N6599" s="61" t="s">
        <v>17</v>
      </c>
      <c r="P6599" s="66"/>
      <c r="Q6599" s="53"/>
      <c r="R6599" s="53"/>
      <c r="S6599" s="53"/>
      <c r="T6599" s="53"/>
      <c r="U6599" s="53"/>
      <c r="V6599" s="53"/>
      <c r="W6599" s="53"/>
    </row>
    <row r="6600" spans="2:23" s="52" customFormat="1" ht="13" x14ac:dyDescent="0.3">
      <c r="B6600" s="53" t="s">
        <v>12</v>
      </c>
      <c r="C6600" s="53" t="s">
        <v>210</v>
      </c>
      <c r="D6600" s="53" t="s">
        <v>1140</v>
      </c>
      <c r="E6600" s="53">
        <v>40.822809999999997</v>
      </c>
      <c r="F6600" s="53">
        <v>-0.19755900000000001</v>
      </c>
      <c r="G6600" s="54">
        <v>547.98090000000002</v>
      </c>
      <c r="H6600" s="53">
        <v>713</v>
      </c>
      <c r="I6600" s="53">
        <v>371</v>
      </c>
      <c r="J6600" s="53">
        <v>342</v>
      </c>
      <c r="K6600" s="52">
        <v>995</v>
      </c>
      <c r="L6600" s="52">
        <v>-447.01909999999998</v>
      </c>
      <c r="M6600" s="55">
        <v>2</v>
      </c>
      <c r="N6600" s="61" t="s">
        <v>16</v>
      </c>
      <c r="P6600" s="66"/>
      <c r="Q6600" s="53"/>
      <c r="R6600" s="53"/>
      <c r="S6600" s="53"/>
      <c r="T6600" s="53"/>
      <c r="U6600" s="53"/>
      <c r="V6600" s="53"/>
      <c r="W6600" s="53"/>
    </row>
    <row r="6601" spans="2:23" s="52" customFormat="1" ht="13" x14ac:dyDescent="0.3">
      <c r="B6601" s="53" t="s">
        <v>12</v>
      </c>
      <c r="C6601" s="53" t="s">
        <v>210</v>
      </c>
      <c r="D6601" s="53" t="s">
        <v>1141</v>
      </c>
      <c r="E6601" s="53">
        <v>40.590130000000002</v>
      </c>
      <c r="F6601" s="53">
        <v>-0.7964078</v>
      </c>
      <c r="G6601" s="54">
        <v>1299.894</v>
      </c>
      <c r="H6601" s="53">
        <v>66</v>
      </c>
      <c r="I6601" s="53">
        <v>37</v>
      </c>
      <c r="J6601" s="53">
        <v>29</v>
      </c>
      <c r="K6601" s="52">
        <v>995</v>
      </c>
      <c r="L6601" s="52">
        <v>304.89400000000001</v>
      </c>
      <c r="M6601" s="55">
        <v>4</v>
      </c>
      <c r="N6601" s="61" t="s">
        <v>17</v>
      </c>
      <c r="P6601" s="66"/>
      <c r="Q6601" s="53"/>
      <c r="R6601" s="53"/>
      <c r="S6601" s="53"/>
      <c r="T6601" s="53"/>
      <c r="U6601" s="53"/>
      <c r="V6601" s="53"/>
      <c r="W6601" s="53"/>
    </row>
    <row r="6602" spans="2:23" s="52" customFormat="1" ht="13" x14ac:dyDescent="0.3">
      <c r="B6602" s="53" t="s">
        <v>12</v>
      </c>
      <c r="C6602" s="53" t="s">
        <v>210</v>
      </c>
      <c r="D6602" s="53" t="s">
        <v>1142</v>
      </c>
      <c r="E6602" s="53">
        <v>41.023710000000001</v>
      </c>
      <c r="F6602" s="53">
        <v>-0.69678309999999999</v>
      </c>
      <c r="G6602" s="54">
        <v>685.40419999999995</v>
      </c>
      <c r="H6602" s="53">
        <v>384</v>
      </c>
      <c r="I6602" s="53">
        <v>200</v>
      </c>
      <c r="J6602" s="53">
        <v>184</v>
      </c>
      <c r="K6602" s="52">
        <v>995</v>
      </c>
      <c r="L6602" s="52">
        <v>-309.59580000000005</v>
      </c>
      <c r="M6602" s="55">
        <v>2</v>
      </c>
      <c r="N6602" s="61" t="s">
        <v>16</v>
      </c>
      <c r="P6602" s="66"/>
      <c r="Q6602" s="53"/>
      <c r="R6602" s="53"/>
      <c r="S6602" s="53"/>
      <c r="T6602" s="53"/>
      <c r="U6602" s="53"/>
      <c r="V6602" s="53"/>
      <c r="W6602" s="53"/>
    </row>
    <row r="6603" spans="2:23" s="52" customFormat="1" ht="13" x14ac:dyDescent="0.3">
      <c r="B6603" s="53" t="s">
        <v>12</v>
      </c>
      <c r="C6603" s="53" t="s">
        <v>210</v>
      </c>
      <c r="D6603" s="53" t="s">
        <v>1143</v>
      </c>
      <c r="E6603" s="53">
        <v>40.618119999999998</v>
      </c>
      <c r="F6603" s="53">
        <v>-1.3456889999999999</v>
      </c>
      <c r="G6603" s="54">
        <v>978.1422</v>
      </c>
      <c r="H6603" s="53">
        <v>250</v>
      </c>
      <c r="I6603" s="53">
        <v>126</v>
      </c>
      <c r="J6603" s="53">
        <v>124</v>
      </c>
      <c r="K6603" s="52">
        <v>995</v>
      </c>
      <c r="L6603" s="52">
        <v>-16.857799999999997</v>
      </c>
      <c r="M6603" s="55">
        <v>2</v>
      </c>
      <c r="N6603" s="61" t="s">
        <v>16</v>
      </c>
      <c r="P6603" s="66"/>
      <c r="Q6603" s="53"/>
      <c r="R6603" s="53"/>
      <c r="S6603" s="53"/>
      <c r="T6603" s="53"/>
      <c r="U6603" s="53"/>
      <c r="V6603" s="53"/>
      <c r="W6603" s="53"/>
    </row>
    <row r="6604" spans="2:23" s="52" customFormat="1" ht="13" x14ac:dyDescent="0.3">
      <c r="B6604" s="53" t="s">
        <v>12</v>
      </c>
      <c r="C6604" s="53" t="s">
        <v>210</v>
      </c>
      <c r="D6604" s="53" t="s">
        <v>1144</v>
      </c>
      <c r="E6604" s="53">
        <v>41.120809999999999</v>
      </c>
      <c r="F6604" s="53">
        <v>-0.51096299999999995</v>
      </c>
      <c r="G6604" s="54">
        <v>347.38830000000002</v>
      </c>
      <c r="H6604" s="53">
        <v>2195</v>
      </c>
      <c r="I6604" s="53">
        <v>1125</v>
      </c>
      <c r="J6604" s="53">
        <v>1070</v>
      </c>
      <c r="K6604" s="52">
        <v>995</v>
      </c>
      <c r="L6604" s="52">
        <v>-647.61169999999993</v>
      </c>
      <c r="M6604" s="55">
        <v>2</v>
      </c>
      <c r="N6604" s="61" t="s">
        <v>16</v>
      </c>
      <c r="P6604" s="66"/>
      <c r="Q6604" s="53"/>
      <c r="R6604" s="53"/>
      <c r="S6604" s="53"/>
      <c r="T6604" s="53"/>
      <c r="U6604" s="53"/>
      <c r="V6604" s="53"/>
      <c r="W6604" s="53"/>
    </row>
    <row r="6605" spans="2:23" s="52" customFormat="1" ht="13" x14ac:dyDescent="0.3">
      <c r="B6605" s="53" t="s">
        <v>12</v>
      </c>
      <c r="C6605" s="53" t="s">
        <v>210</v>
      </c>
      <c r="D6605" s="53" t="s">
        <v>1145</v>
      </c>
      <c r="E6605" s="53">
        <v>40.40652</v>
      </c>
      <c r="F6605" s="53">
        <v>-1.444402</v>
      </c>
      <c r="G6605" s="54">
        <v>1157.7729999999999</v>
      </c>
      <c r="H6605" s="53">
        <v>1097</v>
      </c>
      <c r="I6605" s="53">
        <v>562</v>
      </c>
      <c r="J6605" s="53">
        <v>535</v>
      </c>
      <c r="K6605" s="52">
        <v>995</v>
      </c>
      <c r="L6605" s="52">
        <v>162.77299999999991</v>
      </c>
      <c r="M6605" s="55">
        <v>2</v>
      </c>
      <c r="N6605" s="61" t="s">
        <v>16</v>
      </c>
      <c r="P6605" s="66"/>
      <c r="Q6605" s="53"/>
      <c r="R6605" s="53"/>
      <c r="S6605" s="53"/>
      <c r="T6605" s="53"/>
      <c r="U6605" s="53"/>
      <c r="V6605" s="53"/>
      <c r="W6605" s="53"/>
    </row>
    <row r="6606" spans="2:23" s="52" customFormat="1" ht="13" x14ac:dyDescent="0.3">
      <c r="B6606" s="53" t="s">
        <v>12</v>
      </c>
      <c r="C6606" s="53" t="s">
        <v>210</v>
      </c>
      <c r="D6606" s="53" t="s">
        <v>1146</v>
      </c>
      <c r="E6606" s="53">
        <v>40.103050000000003</v>
      </c>
      <c r="F6606" s="53">
        <v>-0.7695187</v>
      </c>
      <c r="G6606" s="54">
        <v>951.77919999999995</v>
      </c>
      <c r="H6606" s="53">
        <v>317</v>
      </c>
      <c r="I6606" s="53">
        <v>169</v>
      </c>
      <c r="J6606" s="53">
        <v>148</v>
      </c>
      <c r="K6606" s="52">
        <v>995</v>
      </c>
      <c r="L6606" s="52">
        <v>-43.220800000000054</v>
      </c>
      <c r="M6606" s="55">
        <v>2</v>
      </c>
      <c r="N6606" s="61" t="s">
        <v>16</v>
      </c>
      <c r="P6606" s="66"/>
      <c r="Q6606" s="53"/>
      <c r="R6606" s="53"/>
      <c r="S6606" s="53"/>
      <c r="T6606" s="53"/>
      <c r="U6606" s="53"/>
      <c r="V6606" s="53"/>
      <c r="W6606" s="53"/>
    </row>
    <row r="6607" spans="2:23" s="52" customFormat="1" ht="13" x14ac:dyDescent="0.3">
      <c r="B6607" s="53" t="s">
        <v>12</v>
      </c>
      <c r="C6607" s="53" t="s">
        <v>210</v>
      </c>
      <c r="D6607" s="53" t="s">
        <v>1147</v>
      </c>
      <c r="E6607" s="53">
        <v>40.953589999999998</v>
      </c>
      <c r="F6607" s="53">
        <v>-0.70545259999999999</v>
      </c>
      <c r="G6607" s="54">
        <v>652.5018</v>
      </c>
      <c r="H6607" s="53">
        <v>67</v>
      </c>
      <c r="I6607" s="53">
        <v>38</v>
      </c>
      <c r="J6607" s="53">
        <v>29</v>
      </c>
      <c r="K6607" s="52">
        <v>995</v>
      </c>
      <c r="L6607" s="52">
        <v>-342.4982</v>
      </c>
      <c r="M6607" s="55">
        <v>2</v>
      </c>
      <c r="N6607" s="61" t="s">
        <v>16</v>
      </c>
      <c r="P6607" s="66"/>
      <c r="Q6607" s="53"/>
      <c r="R6607" s="53"/>
      <c r="S6607" s="53"/>
      <c r="T6607" s="53"/>
      <c r="U6607" s="53"/>
      <c r="V6607" s="53"/>
      <c r="W6607" s="53"/>
    </row>
    <row r="6608" spans="2:23" s="52" customFormat="1" ht="13" x14ac:dyDescent="0.3">
      <c r="B6608" s="53" t="s">
        <v>12</v>
      </c>
      <c r="C6608" s="53" t="s">
        <v>210</v>
      </c>
      <c r="D6608" s="53" t="s">
        <v>1148</v>
      </c>
      <c r="E6608" s="53">
        <v>40.371810000000004</v>
      </c>
      <c r="F6608" s="53">
        <v>-0.71972020000000003</v>
      </c>
      <c r="G6608" s="54">
        <v>1403.8879999999999</v>
      </c>
      <c r="H6608" s="53">
        <v>513</v>
      </c>
      <c r="I6608" s="53">
        <v>276</v>
      </c>
      <c r="J6608" s="53">
        <v>237</v>
      </c>
      <c r="K6608" s="52">
        <v>995</v>
      </c>
      <c r="L6608" s="52">
        <v>408.88799999999992</v>
      </c>
      <c r="M6608" s="55">
        <v>5</v>
      </c>
      <c r="N6608" s="61" t="s">
        <v>17</v>
      </c>
      <c r="P6608" s="66"/>
      <c r="Q6608" s="53"/>
      <c r="R6608" s="53"/>
      <c r="S6608" s="53"/>
      <c r="T6608" s="53"/>
      <c r="U6608" s="53"/>
      <c r="V6608" s="53"/>
      <c r="W6608" s="53"/>
    </row>
    <row r="6609" spans="2:23" s="52" customFormat="1" ht="13" x14ac:dyDescent="0.3">
      <c r="B6609" s="53" t="s">
        <v>12</v>
      </c>
      <c r="C6609" s="53" t="s">
        <v>210</v>
      </c>
      <c r="D6609" s="53" t="s">
        <v>1149</v>
      </c>
      <c r="E6609" s="53">
        <v>41.048949999999998</v>
      </c>
      <c r="F6609" s="53">
        <v>-0.1306302</v>
      </c>
      <c r="G6609" s="54">
        <v>341.09519999999998</v>
      </c>
      <c r="H6609" s="53">
        <v>16392</v>
      </c>
      <c r="I6609" s="53">
        <v>8294</v>
      </c>
      <c r="J6609" s="53">
        <v>8098</v>
      </c>
      <c r="K6609" s="52">
        <v>995</v>
      </c>
      <c r="L6609" s="52">
        <v>-653.90480000000002</v>
      </c>
      <c r="M6609" s="55">
        <v>2</v>
      </c>
      <c r="N6609" s="61" t="s">
        <v>16</v>
      </c>
      <c r="P6609" s="66"/>
      <c r="Q6609" s="53"/>
      <c r="R6609" s="53"/>
      <c r="S6609" s="53"/>
      <c r="T6609" s="53"/>
      <c r="U6609" s="53"/>
      <c r="V6609" s="53"/>
      <c r="W6609" s="53"/>
    </row>
    <row r="6610" spans="2:23" s="52" customFormat="1" ht="13" x14ac:dyDescent="0.3">
      <c r="B6610" s="53" t="s">
        <v>12</v>
      </c>
      <c r="C6610" s="53" t="s">
        <v>210</v>
      </c>
      <c r="D6610" s="53" t="s">
        <v>1150</v>
      </c>
      <c r="E6610" s="53">
        <v>40.891689999999997</v>
      </c>
      <c r="F6610" s="53">
        <v>-0.3806293</v>
      </c>
      <c r="G6610" s="54">
        <v>639.82230000000004</v>
      </c>
      <c r="H6610" s="53">
        <v>3698</v>
      </c>
      <c r="I6610" s="53">
        <v>1898</v>
      </c>
      <c r="J6610" s="53">
        <v>1800</v>
      </c>
      <c r="K6610" s="52">
        <v>995</v>
      </c>
      <c r="L6610" s="52">
        <v>-355.17769999999996</v>
      </c>
      <c r="M6610" s="55">
        <v>2</v>
      </c>
      <c r="N6610" s="61" t="s">
        <v>16</v>
      </c>
      <c r="P6610" s="66"/>
      <c r="Q6610" s="53"/>
      <c r="R6610" s="53"/>
      <c r="S6610" s="53"/>
      <c r="T6610" s="53"/>
      <c r="U6610" s="53"/>
      <c r="V6610" s="53"/>
      <c r="W6610" s="53"/>
    </row>
    <row r="6611" spans="2:23" s="52" customFormat="1" ht="13" x14ac:dyDescent="0.3">
      <c r="B6611" s="53" t="s">
        <v>12</v>
      </c>
      <c r="C6611" s="53" t="s">
        <v>210</v>
      </c>
      <c r="D6611" s="53" t="s">
        <v>1151</v>
      </c>
      <c r="E6611" s="53">
        <v>40.547249999999998</v>
      </c>
      <c r="F6611" s="53">
        <v>-1.0337590000000001</v>
      </c>
      <c r="G6611" s="54">
        <v>1045.46</v>
      </c>
      <c r="H6611" s="53">
        <v>723</v>
      </c>
      <c r="I6611" s="53">
        <v>398</v>
      </c>
      <c r="J6611" s="53">
        <v>325</v>
      </c>
      <c r="K6611" s="52">
        <v>995</v>
      </c>
      <c r="L6611" s="52">
        <v>50.460000000000036</v>
      </c>
      <c r="M6611" s="55">
        <v>2</v>
      </c>
      <c r="N6611" s="61" t="s">
        <v>16</v>
      </c>
      <c r="P6611" s="66"/>
      <c r="Q6611" s="53"/>
      <c r="R6611" s="53"/>
      <c r="S6611" s="53"/>
      <c r="T6611" s="53"/>
      <c r="U6611" s="53"/>
      <c r="V6611" s="53"/>
      <c r="W6611" s="53"/>
    </row>
    <row r="6612" spans="2:23" s="52" customFormat="1" ht="13" x14ac:dyDescent="0.3">
      <c r="B6612" s="53" t="s">
        <v>12</v>
      </c>
      <c r="C6612" s="53" t="s">
        <v>210</v>
      </c>
      <c r="D6612" s="53" t="s">
        <v>1152</v>
      </c>
      <c r="E6612" s="53">
        <v>40.674190000000003</v>
      </c>
      <c r="F6612" s="53">
        <v>-0.70196780000000003</v>
      </c>
      <c r="G6612" s="54">
        <v>1111.8879999999999</v>
      </c>
      <c r="H6612" s="53">
        <v>384</v>
      </c>
      <c r="I6612" s="53">
        <v>210</v>
      </c>
      <c r="J6612" s="53">
        <v>174</v>
      </c>
      <c r="K6612" s="52">
        <v>995</v>
      </c>
      <c r="L6612" s="52">
        <v>116.88799999999992</v>
      </c>
      <c r="M6612" s="55">
        <v>2</v>
      </c>
      <c r="N6612" s="61" t="s">
        <v>16</v>
      </c>
      <c r="P6612" s="66"/>
      <c r="Q6612" s="53"/>
      <c r="R6612" s="53"/>
      <c r="S6612" s="53"/>
      <c r="T6612" s="53"/>
      <c r="U6612" s="53"/>
      <c r="V6612" s="53"/>
      <c r="W6612" s="53"/>
    </row>
    <row r="6613" spans="2:23" s="52" customFormat="1" ht="13" x14ac:dyDescent="0.3">
      <c r="B6613" s="53" t="s">
        <v>12</v>
      </c>
      <c r="C6613" s="53" t="s">
        <v>210</v>
      </c>
      <c r="D6613" s="53" t="s">
        <v>1153</v>
      </c>
      <c r="E6613" s="53">
        <v>40.492719999999998</v>
      </c>
      <c r="F6613" s="53">
        <v>-0.72757939999999999</v>
      </c>
      <c r="G6613" s="54">
        <v>1449.011</v>
      </c>
      <c r="H6613" s="53">
        <v>134</v>
      </c>
      <c r="I6613" s="53">
        <v>66</v>
      </c>
      <c r="J6613" s="53">
        <v>68</v>
      </c>
      <c r="K6613" s="52">
        <v>995</v>
      </c>
      <c r="L6613" s="52">
        <v>454.01099999999997</v>
      </c>
      <c r="M6613" s="55">
        <v>5</v>
      </c>
      <c r="N6613" s="61" t="s">
        <v>17</v>
      </c>
      <c r="P6613" s="66"/>
      <c r="Q6613" s="53"/>
      <c r="R6613" s="53"/>
      <c r="S6613" s="53"/>
      <c r="T6613" s="53"/>
      <c r="U6613" s="53"/>
      <c r="V6613" s="53"/>
      <c r="W6613" s="53"/>
    </row>
    <row r="6614" spans="2:23" s="52" customFormat="1" ht="13" x14ac:dyDescent="0.3">
      <c r="B6614" s="53" t="s">
        <v>12</v>
      </c>
      <c r="C6614" s="53" t="s">
        <v>210</v>
      </c>
      <c r="D6614" s="53" t="s">
        <v>1154</v>
      </c>
      <c r="E6614" s="53">
        <v>40.969439999999999</v>
      </c>
      <c r="F6614" s="53">
        <v>-0.53020909999999999</v>
      </c>
      <c r="G6614" s="54">
        <v>664.2663</v>
      </c>
      <c r="H6614" s="53">
        <v>711</v>
      </c>
      <c r="I6614" s="53">
        <v>365</v>
      </c>
      <c r="J6614" s="53">
        <v>346</v>
      </c>
      <c r="K6614" s="52">
        <v>995</v>
      </c>
      <c r="L6614" s="52">
        <v>-330.7337</v>
      </c>
      <c r="M6614" s="55">
        <v>2</v>
      </c>
      <c r="N6614" s="61" t="s">
        <v>16</v>
      </c>
      <c r="P6614" s="66"/>
      <c r="Q6614" s="53"/>
      <c r="R6614" s="53"/>
      <c r="S6614" s="53"/>
      <c r="T6614" s="53"/>
      <c r="U6614" s="53"/>
      <c r="V6614" s="53"/>
      <c r="W6614" s="53"/>
    </row>
    <row r="6615" spans="2:23" s="52" customFormat="1" ht="13" x14ac:dyDescent="0.3">
      <c r="B6615" s="53" t="s">
        <v>12</v>
      </c>
      <c r="C6615" s="53" t="s">
        <v>210</v>
      </c>
      <c r="D6615" s="53" t="s">
        <v>1155</v>
      </c>
      <c r="E6615" s="53">
        <v>40.98565</v>
      </c>
      <c r="F6615" s="53">
        <v>-1.0426219999999999</v>
      </c>
      <c r="G6615" s="54">
        <v>1199.221</v>
      </c>
      <c r="H6615" s="53">
        <v>15</v>
      </c>
      <c r="I6615" s="53">
        <v>10</v>
      </c>
      <c r="J6615" s="53">
        <v>5</v>
      </c>
      <c r="K6615" s="52">
        <v>995</v>
      </c>
      <c r="L6615" s="52">
        <v>204.221</v>
      </c>
      <c r="M6615" s="55">
        <v>4</v>
      </c>
      <c r="N6615" s="61" t="s">
        <v>17</v>
      </c>
      <c r="P6615" s="66"/>
      <c r="Q6615" s="53"/>
      <c r="R6615" s="53"/>
      <c r="S6615" s="53"/>
      <c r="T6615" s="53"/>
      <c r="U6615" s="53"/>
      <c r="V6615" s="53"/>
      <c r="W6615" s="53"/>
    </row>
    <row r="6616" spans="2:23" s="52" customFormat="1" ht="13" x14ac:dyDescent="0.3">
      <c r="B6616" s="53" t="s">
        <v>12</v>
      </c>
      <c r="C6616" s="53" t="s">
        <v>210</v>
      </c>
      <c r="D6616" s="53" t="s">
        <v>1156</v>
      </c>
      <c r="E6616" s="53">
        <v>40.605150000000002</v>
      </c>
      <c r="F6616" s="53">
        <v>-1.4373119999999999</v>
      </c>
      <c r="G6616" s="54">
        <v>1198.9960000000001</v>
      </c>
      <c r="H6616" s="53">
        <v>23</v>
      </c>
      <c r="I6616" s="53">
        <v>15</v>
      </c>
      <c r="J6616" s="53">
        <v>8</v>
      </c>
      <c r="K6616" s="52">
        <v>995</v>
      </c>
      <c r="L6616" s="52">
        <v>203.99600000000009</v>
      </c>
      <c r="M6616" s="55">
        <v>4</v>
      </c>
      <c r="N6616" s="61" t="s">
        <v>17</v>
      </c>
      <c r="P6616" s="66"/>
      <c r="Q6616" s="53"/>
      <c r="R6616" s="53"/>
      <c r="S6616" s="53"/>
      <c r="T6616" s="53"/>
      <c r="U6616" s="53"/>
      <c r="V6616" s="53"/>
      <c r="W6616" s="53"/>
    </row>
    <row r="6617" spans="2:23" s="52" customFormat="1" ht="13" x14ac:dyDescent="0.3">
      <c r="B6617" s="53" t="s">
        <v>12</v>
      </c>
      <c r="C6617" s="53" t="s">
        <v>210</v>
      </c>
      <c r="D6617" s="53" t="s">
        <v>1157</v>
      </c>
      <c r="E6617" s="53">
        <v>40.178330000000003</v>
      </c>
      <c r="F6617" s="53">
        <v>-1.3880459999999999</v>
      </c>
      <c r="G6617" s="54">
        <v>1108.1559999999999</v>
      </c>
      <c r="H6617" s="53">
        <v>70</v>
      </c>
      <c r="I6617" s="53">
        <v>43</v>
      </c>
      <c r="J6617" s="53">
        <v>27</v>
      </c>
      <c r="K6617" s="52">
        <v>995</v>
      </c>
      <c r="L6617" s="52">
        <v>113.15599999999995</v>
      </c>
      <c r="M6617" s="55">
        <v>2</v>
      </c>
      <c r="N6617" s="61" t="s">
        <v>16</v>
      </c>
      <c r="P6617" s="66"/>
      <c r="Q6617" s="53"/>
      <c r="R6617" s="53"/>
      <c r="S6617" s="53"/>
      <c r="T6617" s="53"/>
      <c r="U6617" s="53"/>
      <c r="V6617" s="53"/>
      <c r="W6617" s="53"/>
    </row>
    <row r="6618" spans="2:23" s="52" customFormat="1" ht="13" x14ac:dyDescent="0.3">
      <c r="B6618" s="53" t="s">
        <v>12</v>
      </c>
      <c r="C6618" s="53" t="s">
        <v>210</v>
      </c>
      <c r="D6618" s="53" t="s">
        <v>1158</v>
      </c>
      <c r="E6618" s="53">
        <v>40.798810000000003</v>
      </c>
      <c r="F6618" s="53">
        <v>-1.0655509999999999</v>
      </c>
      <c r="G6618" s="54">
        <v>1228.3969999999999</v>
      </c>
      <c r="H6618" s="53">
        <v>25</v>
      </c>
      <c r="I6618" s="53">
        <v>17</v>
      </c>
      <c r="J6618" s="53">
        <v>8</v>
      </c>
      <c r="K6618" s="52">
        <v>995</v>
      </c>
      <c r="L6618" s="52">
        <v>233.39699999999993</v>
      </c>
      <c r="M6618" s="55">
        <v>4</v>
      </c>
      <c r="N6618" s="61" t="s">
        <v>17</v>
      </c>
      <c r="P6618" s="66"/>
      <c r="Q6618" s="53"/>
      <c r="R6618" s="53"/>
      <c r="S6618" s="53"/>
      <c r="T6618" s="53"/>
      <c r="U6618" s="53"/>
      <c r="V6618" s="53"/>
      <c r="W6618" s="53"/>
    </row>
    <row r="6619" spans="2:23" s="52" customFormat="1" ht="13" x14ac:dyDescent="0.3">
      <c r="B6619" s="53" t="s">
        <v>12</v>
      </c>
      <c r="C6619" s="53" t="s">
        <v>210</v>
      </c>
      <c r="D6619" s="53" t="s">
        <v>1159</v>
      </c>
      <c r="E6619" s="53">
        <v>40.981740000000002</v>
      </c>
      <c r="F6619" s="53">
        <v>-0.98333269999999995</v>
      </c>
      <c r="G6619" s="54">
        <v>1114.096</v>
      </c>
      <c r="H6619" s="53">
        <v>20</v>
      </c>
      <c r="I6619" s="53">
        <v>12</v>
      </c>
      <c r="J6619" s="53">
        <v>8</v>
      </c>
      <c r="K6619" s="52">
        <v>995</v>
      </c>
      <c r="L6619" s="52">
        <v>119.096</v>
      </c>
      <c r="M6619" s="55">
        <v>2</v>
      </c>
      <c r="N6619" s="61" t="s">
        <v>16</v>
      </c>
      <c r="P6619" s="66"/>
      <c r="Q6619" s="53"/>
      <c r="R6619" s="53"/>
      <c r="S6619" s="53"/>
      <c r="T6619" s="53"/>
      <c r="U6619" s="53"/>
      <c r="V6619" s="53"/>
      <c r="W6619" s="53"/>
    </row>
    <row r="6620" spans="2:23" s="52" customFormat="1" ht="13" x14ac:dyDescent="0.3">
      <c r="B6620" s="53" t="s">
        <v>12</v>
      </c>
      <c r="C6620" s="53" t="s">
        <v>210</v>
      </c>
      <c r="D6620" s="53" t="s">
        <v>1160</v>
      </c>
      <c r="E6620" s="53">
        <v>40.975439999999999</v>
      </c>
      <c r="F6620" s="53">
        <v>-0.44365729999999998</v>
      </c>
      <c r="G6620" s="54">
        <v>721.16269999999997</v>
      </c>
      <c r="H6620" s="53">
        <v>8403</v>
      </c>
      <c r="I6620" s="53">
        <v>4366</v>
      </c>
      <c r="J6620" s="53">
        <v>4037</v>
      </c>
      <c r="K6620" s="52">
        <v>995</v>
      </c>
      <c r="L6620" s="52">
        <v>-273.83730000000003</v>
      </c>
      <c r="M6620" s="55">
        <v>2</v>
      </c>
      <c r="N6620" s="61" t="s">
        <v>16</v>
      </c>
      <c r="P6620" s="66"/>
      <c r="Q6620" s="53"/>
      <c r="R6620" s="53"/>
      <c r="S6620" s="53"/>
      <c r="T6620" s="53"/>
      <c r="U6620" s="53"/>
      <c r="V6620" s="53"/>
      <c r="W6620" s="53"/>
    </row>
    <row r="6621" spans="2:23" s="52" customFormat="1" ht="13" x14ac:dyDescent="0.3">
      <c r="B6621" s="53" t="s">
        <v>12</v>
      </c>
      <c r="C6621" s="53" t="s">
        <v>210</v>
      </c>
      <c r="D6621" s="53" t="s">
        <v>1161</v>
      </c>
      <c r="E6621" s="53">
        <v>39.990989999999996</v>
      </c>
      <c r="F6621" s="53">
        <v>-1.042252</v>
      </c>
      <c r="G6621" s="54">
        <v>1062.0899999999999</v>
      </c>
      <c r="H6621" s="53">
        <v>122</v>
      </c>
      <c r="I6621" s="53">
        <v>62</v>
      </c>
      <c r="J6621" s="53">
        <v>60</v>
      </c>
      <c r="K6621" s="52">
        <v>995</v>
      </c>
      <c r="L6621" s="52">
        <v>67.089999999999918</v>
      </c>
      <c r="M6621" s="55">
        <v>2</v>
      </c>
      <c r="N6621" s="61" t="s">
        <v>16</v>
      </c>
      <c r="P6621" s="66"/>
      <c r="Q6621" s="53"/>
      <c r="R6621" s="53"/>
      <c r="S6621" s="53"/>
      <c r="T6621" s="53"/>
      <c r="U6621" s="53"/>
      <c r="V6621" s="53"/>
      <c r="W6621" s="53"/>
    </row>
    <row r="6622" spans="2:23" s="52" customFormat="1" ht="13" x14ac:dyDescent="0.3">
      <c r="B6622" s="53" t="s">
        <v>12</v>
      </c>
      <c r="C6622" s="53" t="s">
        <v>210</v>
      </c>
      <c r="D6622" s="53" t="s">
        <v>1162</v>
      </c>
      <c r="E6622" s="53">
        <v>40.991720000000001</v>
      </c>
      <c r="F6622" s="53">
        <v>0.2717271</v>
      </c>
      <c r="G6622" s="54">
        <v>365.91770000000002</v>
      </c>
      <c r="H6622" s="53">
        <v>214</v>
      </c>
      <c r="I6622" s="53">
        <v>97</v>
      </c>
      <c r="J6622" s="53">
        <v>117</v>
      </c>
      <c r="K6622" s="52">
        <v>995</v>
      </c>
      <c r="L6622" s="52">
        <v>-629.08230000000003</v>
      </c>
      <c r="M6622" s="55">
        <v>2</v>
      </c>
      <c r="N6622" s="61" t="s">
        <v>16</v>
      </c>
      <c r="P6622" s="66"/>
      <c r="Q6622" s="53"/>
      <c r="R6622" s="53"/>
      <c r="S6622" s="53"/>
      <c r="T6622" s="53"/>
      <c r="U6622" s="53"/>
      <c r="V6622" s="53"/>
      <c r="W6622" s="53"/>
    </row>
    <row r="6623" spans="2:23" s="52" customFormat="1" ht="13" x14ac:dyDescent="0.3">
      <c r="B6623" s="53" t="s">
        <v>12</v>
      </c>
      <c r="C6623" s="53" t="s">
        <v>210</v>
      </c>
      <c r="D6623" s="53" t="s">
        <v>1163</v>
      </c>
      <c r="E6623" s="53">
        <v>40.688879999999997</v>
      </c>
      <c r="F6623" s="53">
        <v>-1.1633260000000001</v>
      </c>
      <c r="G6623" s="54">
        <v>1250.6600000000001</v>
      </c>
      <c r="H6623" s="53">
        <v>241</v>
      </c>
      <c r="I6623" s="53">
        <v>113</v>
      </c>
      <c r="J6623" s="53">
        <v>128</v>
      </c>
      <c r="K6623" s="52">
        <v>995</v>
      </c>
      <c r="L6623" s="52">
        <v>255.66000000000008</v>
      </c>
      <c r="M6623" s="55">
        <v>4</v>
      </c>
      <c r="N6623" s="61" t="s">
        <v>17</v>
      </c>
      <c r="P6623" s="66"/>
      <c r="Q6623" s="53"/>
      <c r="R6623" s="53"/>
      <c r="S6623" s="53"/>
      <c r="T6623" s="53"/>
      <c r="U6623" s="53"/>
      <c r="V6623" s="53"/>
      <c r="W6623" s="53"/>
    </row>
    <row r="6624" spans="2:23" s="52" customFormat="1" ht="13" x14ac:dyDescent="0.3">
      <c r="B6624" s="53" t="s">
        <v>12</v>
      </c>
      <c r="C6624" s="53" t="s">
        <v>210</v>
      </c>
      <c r="D6624" s="53" t="s">
        <v>1164</v>
      </c>
      <c r="E6624" s="53">
        <v>41.030149999999999</v>
      </c>
      <c r="F6624" s="53">
        <v>-0.59212030000000004</v>
      </c>
      <c r="G6624" s="54">
        <v>524.28989999999999</v>
      </c>
      <c r="H6624" s="53">
        <v>950</v>
      </c>
      <c r="I6624" s="53">
        <v>499</v>
      </c>
      <c r="J6624" s="53">
        <v>451</v>
      </c>
      <c r="K6624" s="52">
        <v>995</v>
      </c>
      <c r="L6624" s="52">
        <v>-470.71010000000001</v>
      </c>
      <c r="M6624" s="55">
        <v>2</v>
      </c>
      <c r="N6624" s="61" t="s">
        <v>16</v>
      </c>
      <c r="P6624" s="66"/>
      <c r="Q6624" s="53"/>
      <c r="R6624" s="53"/>
      <c r="S6624" s="53"/>
      <c r="T6624" s="53"/>
      <c r="U6624" s="53"/>
      <c r="V6624" s="53"/>
      <c r="W6624" s="53"/>
    </row>
    <row r="6625" spans="2:23" s="52" customFormat="1" ht="13" x14ac:dyDescent="0.3">
      <c r="B6625" s="53" t="s">
        <v>12</v>
      </c>
      <c r="C6625" s="53" t="s">
        <v>210</v>
      </c>
      <c r="D6625" s="53" t="s">
        <v>1165</v>
      </c>
      <c r="E6625" s="53">
        <v>41.290469999999999</v>
      </c>
      <c r="F6625" s="53">
        <v>-0.49528739999999999</v>
      </c>
      <c r="G6625" s="54">
        <v>275.29419999999999</v>
      </c>
      <c r="H6625" s="53">
        <v>154</v>
      </c>
      <c r="I6625" s="53">
        <v>89</v>
      </c>
      <c r="J6625" s="53">
        <v>65</v>
      </c>
      <c r="K6625" s="52">
        <v>995</v>
      </c>
      <c r="L6625" s="52">
        <v>-719.70579999999995</v>
      </c>
      <c r="M6625" s="55">
        <v>2</v>
      </c>
      <c r="N6625" s="61" t="s">
        <v>16</v>
      </c>
      <c r="P6625" s="66"/>
      <c r="Q6625" s="53"/>
      <c r="R6625" s="53"/>
      <c r="S6625" s="53"/>
      <c r="T6625" s="53"/>
      <c r="U6625" s="53"/>
      <c r="V6625" s="53"/>
      <c r="W6625" s="53"/>
    </row>
    <row r="6626" spans="2:23" s="52" customFormat="1" ht="13" x14ac:dyDescent="0.3">
      <c r="B6626" s="53" t="s">
        <v>12</v>
      </c>
      <c r="C6626" s="53" t="s">
        <v>210</v>
      </c>
      <c r="D6626" s="53" t="s">
        <v>1166</v>
      </c>
      <c r="E6626" s="53">
        <v>41.091679999999997</v>
      </c>
      <c r="F6626" s="53">
        <v>-1.121329</v>
      </c>
      <c r="G6626" s="54">
        <v>1000.731</v>
      </c>
      <c r="H6626" s="53">
        <v>25</v>
      </c>
      <c r="I6626" s="53">
        <v>15</v>
      </c>
      <c r="J6626" s="53">
        <v>10</v>
      </c>
      <c r="K6626" s="52">
        <v>995</v>
      </c>
      <c r="L6626" s="52">
        <v>5.7309999999999945</v>
      </c>
      <c r="M6626" s="55">
        <v>2</v>
      </c>
      <c r="N6626" s="61" t="s">
        <v>16</v>
      </c>
      <c r="P6626" s="66"/>
      <c r="Q6626" s="53"/>
      <c r="R6626" s="53"/>
      <c r="S6626" s="53"/>
      <c r="T6626" s="53"/>
      <c r="U6626" s="53"/>
      <c r="V6626" s="53"/>
      <c r="W6626" s="53"/>
    </row>
    <row r="6627" spans="2:23" s="52" customFormat="1" ht="13" x14ac:dyDescent="0.3">
      <c r="B6627" s="53" t="s">
        <v>12</v>
      </c>
      <c r="C6627" s="53" t="s">
        <v>210</v>
      </c>
      <c r="D6627" s="53" t="s">
        <v>1167</v>
      </c>
      <c r="E6627" s="53">
        <v>41.040030000000002</v>
      </c>
      <c r="F6627" s="53">
        <v>-1.3562890000000001</v>
      </c>
      <c r="G6627" s="54">
        <v>806.78570000000002</v>
      </c>
      <c r="H6627" s="53">
        <v>410</v>
      </c>
      <c r="I6627" s="53">
        <v>223</v>
      </c>
      <c r="J6627" s="53">
        <v>187</v>
      </c>
      <c r="K6627" s="52">
        <v>995</v>
      </c>
      <c r="L6627" s="52">
        <v>-188.21429999999998</v>
      </c>
      <c r="M6627" s="55">
        <v>2</v>
      </c>
      <c r="N6627" s="61" t="s">
        <v>16</v>
      </c>
      <c r="P6627" s="66"/>
      <c r="Q6627" s="53"/>
      <c r="R6627" s="53"/>
      <c r="S6627" s="53"/>
      <c r="T6627" s="53"/>
      <c r="U6627" s="53"/>
      <c r="V6627" s="53"/>
      <c r="W6627" s="53"/>
    </row>
    <row r="6628" spans="2:23" s="52" customFormat="1" ht="13" x14ac:dyDescent="0.3">
      <c r="B6628" s="53" t="s">
        <v>12</v>
      </c>
      <c r="C6628" s="53" t="s">
        <v>210</v>
      </c>
      <c r="D6628" s="53" t="s">
        <v>1168</v>
      </c>
      <c r="E6628" s="53">
        <v>40.839260000000003</v>
      </c>
      <c r="F6628" s="53">
        <v>-1.190015</v>
      </c>
      <c r="G6628" s="54">
        <v>1136.5150000000001</v>
      </c>
      <c r="H6628" s="53">
        <v>171</v>
      </c>
      <c r="I6628" s="53">
        <v>95</v>
      </c>
      <c r="J6628" s="53">
        <v>76</v>
      </c>
      <c r="K6628" s="52">
        <v>995</v>
      </c>
      <c r="L6628" s="52">
        <v>141.5150000000001</v>
      </c>
      <c r="M6628" s="55">
        <v>2</v>
      </c>
      <c r="N6628" s="61" t="s">
        <v>16</v>
      </c>
      <c r="P6628" s="66"/>
      <c r="Q6628" s="53"/>
      <c r="R6628" s="53"/>
      <c r="S6628" s="53"/>
      <c r="T6628" s="53"/>
      <c r="U6628" s="53"/>
      <c r="V6628" s="53"/>
      <c r="W6628" s="53"/>
    </row>
    <row r="6629" spans="2:23" s="52" customFormat="1" ht="13" x14ac:dyDescent="0.3">
      <c r="B6629" s="53" t="s">
        <v>12</v>
      </c>
      <c r="C6629" s="53" t="s">
        <v>210</v>
      </c>
      <c r="D6629" s="53" t="s">
        <v>1169</v>
      </c>
      <c r="E6629" s="53">
        <v>40.89761</v>
      </c>
      <c r="F6629" s="53">
        <v>-1.140161</v>
      </c>
      <c r="G6629" s="54">
        <v>1043.846</v>
      </c>
      <c r="H6629" s="53">
        <v>157</v>
      </c>
      <c r="I6629" s="53">
        <v>82</v>
      </c>
      <c r="J6629" s="53">
        <v>75</v>
      </c>
      <c r="K6629" s="52">
        <v>995</v>
      </c>
      <c r="L6629" s="52">
        <v>48.846000000000004</v>
      </c>
      <c r="M6629" s="55">
        <v>2</v>
      </c>
      <c r="N6629" s="61" t="s">
        <v>16</v>
      </c>
      <c r="P6629" s="66"/>
      <c r="Q6629" s="53"/>
      <c r="R6629" s="53"/>
      <c r="S6629" s="53"/>
      <c r="T6629" s="53"/>
      <c r="U6629" s="53"/>
      <c r="V6629" s="53"/>
      <c r="W6629" s="53"/>
    </row>
    <row r="6630" spans="2:23" s="52" customFormat="1" ht="13" x14ac:dyDescent="0.3">
      <c r="B6630" s="53" t="s">
        <v>12</v>
      </c>
      <c r="C6630" s="53" t="s">
        <v>210</v>
      </c>
      <c r="D6630" s="53" t="s">
        <v>1170</v>
      </c>
      <c r="E6630" s="53">
        <v>41.03651</v>
      </c>
      <c r="F6630" s="53">
        <v>-1.1467320000000001</v>
      </c>
      <c r="G6630" s="54">
        <v>1130.0350000000001</v>
      </c>
      <c r="H6630" s="53">
        <v>37</v>
      </c>
      <c r="I6630" s="53">
        <v>21</v>
      </c>
      <c r="J6630" s="53">
        <v>16</v>
      </c>
      <c r="K6630" s="52">
        <v>995</v>
      </c>
      <c r="L6630" s="52">
        <v>135.03500000000008</v>
      </c>
      <c r="M6630" s="55">
        <v>2</v>
      </c>
      <c r="N6630" s="61" t="s">
        <v>16</v>
      </c>
      <c r="P6630" s="66"/>
      <c r="Q6630" s="53"/>
      <c r="R6630" s="53"/>
      <c r="S6630" s="53"/>
      <c r="T6630" s="53"/>
      <c r="U6630" s="53"/>
      <c r="V6630" s="53"/>
      <c r="W6630" s="53"/>
    </row>
    <row r="6631" spans="2:23" s="52" customFormat="1" ht="13" x14ac:dyDescent="0.3">
      <c r="B6631" s="53" t="s">
        <v>12</v>
      </c>
      <c r="C6631" s="53" t="s">
        <v>210</v>
      </c>
      <c r="D6631" s="53" t="s">
        <v>1171</v>
      </c>
      <c r="E6631" s="53">
        <v>40.831060000000001</v>
      </c>
      <c r="F6631" s="53">
        <v>0.1795601</v>
      </c>
      <c r="G6631" s="54">
        <v>556.17989999999998</v>
      </c>
      <c r="H6631" s="53">
        <v>621</v>
      </c>
      <c r="I6631" s="53">
        <v>322</v>
      </c>
      <c r="J6631" s="53">
        <v>299</v>
      </c>
      <c r="K6631" s="52">
        <v>995</v>
      </c>
      <c r="L6631" s="52">
        <v>-438.82010000000002</v>
      </c>
      <c r="M6631" s="55">
        <v>2</v>
      </c>
      <c r="N6631" s="61" t="s">
        <v>16</v>
      </c>
      <c r="P6631" s="66"/>
      <c r="Q6631" s="53"/>
      <c r="R6631" s="53"/>
      <c r="S6631" s="53"/>
      <c r="T6631" s="53"/>
      <c r="U6631" s="53"/>
      <c r="V6631" s="53"/>
      <c r="W6631" s="53"/>
    </row>
    <row r="6632" spans="2:23" s="52" customFormat="1" ht="13" x14ac:dyDescent="0.3">
      <c r="B6632" s="53" t="s">
        <v>12</v>
      </c>
      <c r="C6632" s="53" t="s">
        <v>210</v>
      </c>
      <c r="D6632" s="53" t="s">
        <v>1172</v>
      </c>
      <c r="E6632" s="53">
        <v>40.922280000000001</v>
      </c>
      <c r="F6632" s="53">
        <v>-1.4994190000000001</v>
      </c>
      <c r="G6632" s="54">
        <v>1007.419</v>
      </c>
      <c r="H6632" s="53">
        <v>285</v>
      </c>
      <c r="I6632" s="53">
        <v>134</v>
      </c>
      <c r="J6632" s="53">
        <v>151</v>
      </c>
      <c r="K6632" s="52">
        <v>995</v>
      </c>
      <c r="L6632" s="52">
        <v>12.418999999999983</v>
      </c>
      <c r="M6632" s="55">
        <v>2</v>
      </c>
      <c r="N6632" s="61" t="s">
        <v>16</v>
      </c>
      <c r="P6632" s="66"/>
      <c r="Q6632" s="53"/>
      <c r="R6632" s="53"/>
      <c r="S6632" s="53"/>
      <c r="T6632" s="53"/>
      <c r="U6632" s="53"/>
      <c r="V6632" s="53"/>
      <c r="W6632" s="53"/>
    </row>
    <row r="6633" spans="2:23" s="52" customFormat="1" ht="13" x14ac:dyDescent="0.3">
      <c r="B6633" s="53" t="s">
        <v>12</v>
      </c>
      <c r="C6633" s="53" t="s">
        <v>210</v>
      </c>
      <c r="D6633" s="53" t="s">
        <v>1173</v>
      </c>
      <c r="E6633" s="53">
        <v>40.873950000000001</v>
      </c>
      <c r="F6633" s="53">
        <v>-6.3013799999999995E-2</v>
      </c>
      <c r="G6633" s="54">
        <v>658.24549999999999</v>
      </c>
      <c r="H6633" s="53">
        <v>145</v>
      </c>
      <c r="I6633" s="53">
        <v>69</v>
      </c>
      <c r="J6633" s="53">
        <v>76</v>
      </c>
      <c r="K6633" s="52">
        <v>995</v>
      </c>
      <c r="L6633" s="52">
        <v>-336.75450000000001</v>
      </c>
      <c r="M6633" s="55">
        <v>2</v>
      </c>
      <c r="N6633" s="61" t="s">
        <v>16</v>
      </c>
      <c r="P6633" s="66"/>
      <c r="Q6633" s="53"/>
      <c r="R6633" s="53"/>
      <c r="S6633" s="53"/>
      <c r="T6633" s="53"/>
      <c r="U6633" s="53"/>
      <c r="V6633" s="53"/>
      <c r="W6633" s="53"/>
    </row>
    <row r="6634" spans="2:23" s="52" customFormat="1" ht="13" x14ac:dyDescent="0.3">
      <c r="B6634" s="53" t="s">
        <v>12</v>
      </c>
      <c r="C6634" s="53" t="s">
        <v>210</v>
      </c>
      <c r="D6634" s="53" t="s">
        <v>1174</v>
      </c>
      <c r="E6634" s="53">
        <v>40.856909999999999</v>
      </c>
      <c r="F6634" s="53">
        <v>-0.42664400000000002</v>
      </c>
      <c r="G6634" s="54">
        <v>719.41340000000002</v>
      </c>
      <c r="H6634" s="53">
        <v>273</v>
      </c>
      <c r="I6634" s="53">
        <v>138</v>
      </c>
      <c r="J6634" s="53">
        <v>135</v>
      </c>
      <c r="K6634" s="52">
        <v>995</v>
      </c>
      <c r="L6634" s="52">
        <v>-275.58659999999998</v>
      </c>
      <c r="M6634" s="55">
        <v>2</v>
      </c>
      <c r="N6634" s="61" t="s">
        <v>16</v>
      </c>
      <c r="P6634" s="66"/>
      <c r="Q6634" s="53"/>
      <c r="R6634" s="53"/>
      <c r="S6634" s="53"/>
      <c r="T6634" s="53"/>
      <c r="U6634" s="53"/>
      <c r="V6634" s="53"/>
      <c r="W6634" s="53"/>
    </row>
    <row r="6635" spans="2:23" s="52" customFormat="1" ht="13" x14ac:dyDescent="0.3">
      <c r="B6635" s="53" t="s">
        <v>12</v>
      </c>
      <c r="C6635" s="53" t="s">
        <v>210</v>
      </c>
      <c r="D6635" s="53" t="s">
        <v>1175</v>
      </c>
      <c r="E6635" s="53">
        <v>40.331969999999998</v>
      </c>
      <c r="F6635" s="53">
        <v>-1.3246899999999999</v>
      </c>
      <c r="G6635" s="54">
        <v>1175.002</v>
      </c>
      <c r="H6635" s="53">
        <v>78</v>
      </c>
      <c r="I6635" s="53">
        <v>43</v>
      </c>
      <c r="J6635" s="53">
        <v>35</v>
      </c>
      <c r="K6635" s="52">
        <v>995</v>
      </c>
      <c r="L6635" s="52">
        <v>180.00199999999995</v>
      </c>
      <c r="M6635" s="55">
        <v>2</v>
      </c>
      <c r="N6635" s="61" t="s">
        <v>16</v>
      </c>
      <c r="P6635" s="66"/>
      <c r="Q6635" s="53"/>
      <c r="R6635" s="53"/>
      <c r="S6635" s="53"/>
      <c r="T6635" s="53"/>
      <c r="U6635" s="53"/>
      <c r="V6635" s="53"/>
      <c r="W6635" s="53"/>
    </row>
    <row r="6636" spans="2:23" s="52" customFormat="1" ht="13" x14ac:dyDescent="0.3">
      <c r="B6636" s="53" t="s">
        <v>12</v>
      </c>
      <c r="C6636" s="53" t="s">
        <v>210</v>
      </c>
      <c r="D6636" s="53" t="s">
        <v>1176</v>
      </c>
      <c r="E6636" s="53">
        <v>40.813249999999996</v>
      </c>
      <c r="F6636" s="53">
        <v>-1.4824600000000001</v>
      </c>
      <c r="G6636" s="54">
        <v>1049.5920000000001</v>
      </c>
      <c r="H6636" s="53">
        <v>159</v>
      </c>
      <c r="I6636" s="53">
        <v>94</v>
      </c>
      <c r="J6636" s="53">
        <v>65</v>
      </c>
      <c r="K6636" s="52">
        <v>995</v>
      </c>
      <c r="L6636" s="52">
        <v>54.592000000000098</v>
      </c>
      <c r="M6636" s="55">
        <v>2</v>
      </c>
      <c r="N6636" s="61" t="s">
        <v>16</v>
      </c>
      <c r="P6636" s="66"/>
      <c r="Q6636" s="53"/>
      <c r="R6636" s="53"/>
      <c r="S6636" s="53"/>
      <c r="T6636" s="53"/>
      <c r="U6636" s="53"/>
      <c r="V6636" s="53"/>
      <c r="W6636" s="53"/>
    </row>
    <row r="6637" spans="2:23" s="52" customFormat="1" ht="13" x14ac:dyDescent="0.3">
      <c r="B6637" s="53" t="s">
        <v>12</v>
      </c>
      <c r="C6637" s="53" t="s">
        <v>210</v>
      </c>
      <c r="D6637" s="53" t="s">
        <v>1177</v>
      </c>
      <c r="E6637" s="53">
        <v>41.051290000000002</v>
      </c>
      <c r="F6637" s="53">
        <v>-0.88436049999999999</v>
      </c>
      <c r="G6637" s="54">
        <v>770.59609999999998</v>
      </c>
      <c r="H6637" s="53">
        <v>123</v>
      </c>
      <c r="I6637" s="53">
        <v>77</v>
      </c>
      <c r="J6637" s="53">
        <v>46</v>
      </c>
      <c r="K6637" s="52">
        <v>995</v>
      </c>
      <c r="L6637" s="52">
        <v>-224.40390000000002</v>
      </c>
      <c r="M6637" s="55">
        <v>2</v>
      </c>
      <c r="N6637" s="61" t="s">
        <v>16</v>
      </c>
      <c r="P6637" s="66"/>
      <c r="Q6637" s="53"/>
      <c r="R6637" s="53"/>
      <c r="S6637" s="53"/>
      <c r="T6637" s="53"/>
      <c r="U6637" s="53"/>
      <c r="V6637" s="53"/>
      <c r="W6637" s="53"/>
    </row>
    <row r="6638" spans="2:23" s="52" customFormat="1" ht="13" x14ac:dyDescent="0.3">
      <c r="B6638" s="53" t="s">
        <v>12</v>
      </c>
      <c r="C6638" s="53" t="s">
        <v>210</v>
      </c>
      <c r="D6638" s="53" t="s">
        <v>1178</v>
      </c>
      <c r="E6638" s="53">
        <v>40.687359999999998</v>
      </c>
      <c r="F6638" s="53">
        <v>-0.32189519999999999</v>
      </c>
      <c r="G6638" s="54">
        <v>821.23130000000003</v>
      </c>
      <c r="H6638" s="53">
        <v>142</v>
      </c>
      <c r="I6638" s="53">
        <v>79</v>
      </c>
      <c r="J6638" s="53">
        <v>63</v>
      </c>
      <c r="K6638" s="52">
        <v>995</v>
      </c>
      <c r="L6638" s="52">
        <v>-173.76869999999997</v>
      </c>
      <c r="M6638" s="55">
        <v>2</v>
      </c>
      <c r="N6638" s="61" t="s">
        <v>16</v>
      </c>
      <c r="P6638" s="66"/>
      <c r="Q6638" s="53"/>
      <c r="R6638" s="53"/>
      <c r="S6638" s="53"/>
      <c r="T6638" s="53"/>
      <c r="U6638" s="53"/>
      <c r="V6638" s="53"/>
      <c r="W6638" s="53"/>
    </row>
    <row r="6639" spans="2:23" s="52" customFormat="1" ht="13" x14ac:dyDescent="0.3">
      <c r="B6639" s="53" t="s">
        <v>12</v>
      </c>
      <c r="C6639" s="53" t="s">
        <v>210</v>
      </c>
      <c r="D6639" s="53" t="s">
        <v>1179</v>
      </c>
      <c r="E6639" s="53">
        <v>40.50909</v>
      </c>
      <c r="F6639" s="53">
        <v>-1.589083</v>
      </c>
      <c r="G6639" s="54">
        <v>1574.81</v>
      </c>
      <c r="H6639" s="53">
        <v>483</v>
      </c>
      <c r="I6639" s="53">
        <v>282</v>
      </c>
      <c r="J6639" s="53">
        <v>201</v>
      </c>
      <c r="K6639" s="52">
        <v>995</v>
      </c>
      <c r="L6639" s="52">
        <v>579.80999999999995</v>
      </c>
      <c r="M6639" s="55">
        <v>5</v>
      </c>
      <c r="N6639" s="61" t="s">
        <v>17</v>
      </c>
      <c r="P6639" s="66"/>
      <c r="Q6639" s="53"/>
      <c r="R6639" s="53"/>
      <c r="S6639" s="53"/>
      <c r="T6639" s="53"/>
      <c r="U6639" s="53"/>
      <c r="V6639" s="53"/>
      <c r="W6639" s="53"/>
    </row>
    <row r="6640" spans="2:23" s="52" customFormat="1" ht="13" x14ac:dyDescent="0.3">
      <c r="B6640" s="53" t="s">
        <v>12</v>
      </c>
      <c r="C6640" s="53" t="s">
        <v>210</v>
      </c>
      <c r="D6640" s="53" t="s">
        <v>1180</v>
      </c>
      <c r="E6640" s="53">
        <v>40.708640000000003</v>
      </c>
      <c r="F6640" s="53">
        <v>-1.2673019999999999</v>
      </c>
      <c r="G6640" s="54">
        <v>1221.145</v>
      </c>
      <c r="H6640" s="53">
        <v>71</v>
      </c>
      <c r="I6640" s="53">
        <v>37</v>
      </c>
      <c r="J6640" s="53">
        <v>34</v>
      </c>
      <c r="K6640" s="52">
        <v>995</v>
      </c>
      <c r="L6640" s="52">
        <v>226.14499999999998</v>
      </c>
      <c r="M6640" s="55">
        <v>4</v>
      </c>
      <c r="N6640" s="61" t="s">
        <v>17</v>
      </c>
      <c r="P6640" s="66"/>
      <c r="Q6640" s="53"/>
      <c r="R6640" s="53"/>
      <c r="S6640" s="53"/>
      <c r="T6640" s="53"/>
      <c r="U6640" s="53"/>
      <c r="V6640" s="53"/>
      <c r="W6640" s="53"/>
    </row>
    <row r="6641" spans="2:23" s="52" customFormat="1" ht="13" x14ac:dyDescent="0.3">
      <c r="B6641" s="53" t="s">
        <v>12</v>
      </c>
      <c r="C6641" s="53" t="s">
        <v>210</v>
      </c>
      <c r="D6641" s="53" t="s">
        <v>1181</v>
      </c>
      <c r="E6641" s="53">
        <v>41.015940000000001</v>
      </c>
      <c r="F6641" s="53">
        <v>-1.3374619999999999</v>
      </c>
      <c r="G6641" s="54">
        <v>817.40830000000005</v>
      </c>
      <c r="H6641" s="53">
        <v>310</v>
      </c>
      <c r="I6641" s="53">
        <v>145</v>
      </c>
      <c r="J6641" s="53">
        <v>165</v>
      </c>
      <c r="K6641" s="52">
        <v>995</v>
      </c>
      <c r="L6641" s="52">
        <v>-177.59169999999995</v>
      </c>
      <c r="M6641" s="55">
        <v>2</v>
      </c>
      <c r="N6641" s="61" t="s">
        <v>16</v>
      </c>
      <c r="P6641" s="66"/>
      <c r="Q6641" s="53"/>
      <c r="R6641" s="53"/>
      <c r="S6641" s="53"/>
      <c r="T6641" s="53"/>
      <c r="U6641" s="53"/>
      <c r="V6641" s="53"/>
      <c r="W6641" s="53"/>
    </row>
    <row r="6642" spans="2:23" s="52" customFormat="1" ht="13" x14ac:dyDescent="0.3">
      <c r="B6642" s="53" t="s">
        <v>12</v>
      </c>
      <c r="C6642" s="53" t="s">
        <v>210</v>
      </c>
      <c r="D6642" s="53" t="s">
        <v>1182</v>
      </c>
      <c r="E6642" s="53">
        <v>40.317390000000003</v>
      </c>
      <c r="F6642" s="53">
        <v>-0.80708120000000005</v>
      </c>
      <c r="G6642" s="54">
        <v>1092.8030000000001</v>
      </c>
      <c r="H6642" s="53">
        <v>89</v>
      </c>
      <c r="I6642" s="53">
        <v>55</v>
      </c>
      <c r="J6642" s="53">
        <v>34</v>
      </c>
      <c r="K6642" s="52">
        <v>995</v>
      </c>
      <c r="L6642" s="52">
        <v>97.803000000000111</v>
      </c>
      <c r="M6642" s="55">
        <v>2</v>
      </c>
      <c r="N6642" s="61" t="s">
        <v>16</v>
      </c>
      <c r="P6642" s="66"/>
      <c r="Q6642" s="53"/>
      <c r="R6642" s="53"/>
      <c r="S6642" s="53"/>
      <c r="T6642" s="53"/>
      <c r="U6642" s="53"/>
      <c r="V6642" s="53"/>
      <c r="W6642" s="53"/>
    </row>
    <row r="6643" spans="2:23" s="52" customFormat="1" ht="13" x14ac:dyDescent="0.3">
      <c r="B6643" s="53" t="s">
        <v>12</v>
      </c>
      <c r="C6643" s="53" t="s">
        <v>210</v>
      </c>
      <c r="D6643" s="53" t="s">
        <v>1183</v>
      </c>
      <c r="E6643" s="53">
        <v>41.01737</v>
      </c>
      <c r="F6643" s="53">
        <v>0.18832280000000001</v>
      </c>
      <c r="G6643" s="54">
        <v>515.01139999999998</v>
      </c>
      <c r="H6643" s="53">
        <v>1131</v>
      </c>
      <c r="I6643" s="53">
        <v>596</v>
      </c>
      <c r="J6643" s="53">
        <v>535</v>
      </c>
      <c r="K6643" s="52">
        <v>995</v>
      </c>
      <c r="L6643" s="52">
        <v>-479.98860000000002</v>
      </c>
      <c r="M6643" s="55">
        <v>2</v>
      </c>
      <c r="N6643" s="61" t="s">
        <v>16</v>
      </c>
      <c r="P6643" s="66"/>
      <c r="Q6643" s="53"/>
      <c r="R6643" s="53"/>
      <c r="S6643" s="53"/>
      <c r="T6643" s="53"/>
      <c r="U6643" s="53"/>
      <c r="V6643" s="53"/>
      <c r="W6643" s="53"/>
    </row>
    <row r="6644" spans="2:23" s="52" customFormat="1" ht="13" x14ac:dyDescent="0.3">
      <c r="B6644" s="53" t="s">
        <v>12</v>
      </c>
      <c r="C6644" s="53" t="s">
        <v>210</v>
      </c>
      <c r="D6644" s="53" t="s">
        <v>1184</v>
      </c>
      <c r="E6644" s="53">
        <v>40.920259999999999</v>
      </c>
      <c r="F6644" s="53">
        <v>-1.300972</v>
      </c>
      <c r="G6644" s="54">
        <v>885.80039999999997</v>
      </c>
      <c r="H6644" s="53">
        <v>4776</v>
      </c>
      <c r="I6644" s="53">
        <v>2458</v>
      </c>
      <c r="J6644" s="53">
        <v>2318</v>
      </c>
      <c r="K6644" s="52">
        <v>995</v>
      </c>
      <c r="L6644" s="52">
        <v>-109.19960000000003</v>
      </c>
      <c r="M6644" s="55">
        <v>2</v>
      </c>
      <c r="N6644" s="61" t="s">
        <v>16</v>
      </c>
      <c r="P6644" s="66"/>
      <c r="Q6644" s="53"/>
      <c r="R6644" s="53"/>
      <c r="S6644" s="53"/>
      <c r="T6644" s="53"/>
      <c r="U6644" s="53"/>
      <c r="V6644" s="53"/>
      <c r="W6644" s="53"/>
    </row>
    <row r="6645" spans="2:23" s="52" customFormat="1" ht="13" x14ac:dyDescent="0.3">
      <c r="B6645" s="53" t="s">
        <v>12</v>
      </c>
      <c r="C6645" s="53" t="s">
        <v>210</v>
      </c>
      <c r="D6645" s="53" t="s">
        <v>1185</v>
      </c>
      <c r="E6645" s="53">
        <v>40.94182</v>
      </c>
      <c r="F6645" s="53">
        <v>-0.23411480000000001</v>
      </c>
      <c r="G6645" s="54">
        <v>459.93819999999999</v>
      </c>
      <c r="H6645" s="53">
        <v>3899</v>
      </c>
      <c r="I6645" s="53">
        <v>1954</v>
      </c>
      <c r="J6645" s="53">
        <v>1945</v>
      </c>
      <c r="K6645" s="52">
        <v>995</v>
      </c>
      <c r="L6645" s="52">
        <v>-535.06179999999995</v>
      </c>
      <c r="M6645" s="55">
        <v>2</v>
      </c>
      <c r="N6645" s="61" t="s">
        <v>16</v>
      </c>
      <c r="P6645" s="66"/>
      <c r="Q6645" s="53"/>
      <c r="R6645" s="53"/>
      <c r="S6645" s="53"/>
      <c r="T6645" s="53"/>
      <c r="U6645" s="53"/>
      <c r="V6645" s="53"/>
      <c r="W6645" s="53"/>
    </row>
    <row r="6646" spans="2:23" s="52" customFormat="1" ht="13" x14ac:dyDescent="0.3">
      <c r="B6646" s="53" t="s">
        <v>12</v>
      </c>
      <c r="C6646" s="53" t="s">
        <v>210</v>
      </c>
      <c r="D6646" s="53" t="s">
        <v>1186</v>
      </c>
      <c r="E6646" s="53">
        <v>40.372540000000001</v>
      </c>
      <c r="F6646" s="53">
        <v>-1.575251</v>
      </c>
      <c r="G6646" s="54">
        <v>1319.318</v>
      </c>
      <c r="H6646" s="53">
        <v>92</v>
      </c>
      <c r="I6646" s="53">
        <v>54</v>
      </c>
      <c r="J6646" s="53">
        <v>38</v>
      </c>
      <c r="K6646" s="52">
        <v>995</v>
      </c>
      <c r="L6646" s="52">
        <v>324.31799999999998</v>
      </c>
      <c r="M6646" s="55">
        <v>4</v>
      </c>
      <c r="N6646" s="61" t="s">
        <v>17</v>
      </c>
      <c r="P6646" s="66"/>
      <c r="Q6646" s="53"/>
      <c r="R6646" s="53"/>
      <c r="S6646" s="53"/>
      <c r="T6646" s="53"/>
      <c r="U6646" s="53"/>
      <c r="V6646" s="53"/>
      <c r="W6646" s="53"/>
    </row>
    <row r="6647" spans="2:23" s="52" customFormat="1" ht="13" x14ac:dyDescent="0.3">
      <c r="B6647" s="53" t="s">
        <v>12</v>
      </c>
      <c r="C6647" s="53" t="s">
        <v>210</v>
      </c>
      <c r="D6647" s="53" t="s">
        <v>1187</v>
      </c>
      <c r="E6647" s="53">
        <v>40.64226</v>
      </c>
      <c r="F6647" s="53">
        <v>-1.137267</v>
      </c>
      <c r="G6647" s="54">
        <v>1234.7439999999999</v>
      </c>
      <c r="H6647" s="53">
        <v>117</v>
      </c>
      <c r="I6647" s="53">
        <v>65</v>
      </c>
      <c r="J6647" s="53">
        <v>52</v>
      </c>
      <c r="K6647" s="52">
        <v>995</v>
      </c>
      <c r="L6647" s="52">
        <v>239.74399999999991</v>
      </c>
      <c r="M6647" s="55">
        <v>4</v>
      </c>
      <c r="N6647" s="61" t="s">
        <v>17</v>
      </c>
      <c r="P6647" s="66"/>
      <c r="Q6647" s="53"/>
      <c r="R6647" s="53"/>
      <c r="S6647" s="53"/>
      <c r="T6647" s="53"/>
      <c r="U6647" s="53"/>
      <c r="V6647" s="53"/>
      <c r="W6647" s="53"/>
    </row>
    <row r="6648" spans="2:23" s="52" customFormat="1" ht="13" x14ac:dyDescent="0.3">
      <c r="B6648" s="53" t="s">
        <v>12</v>
      </c>
      <c r="C6648" s="53" t="s">
        <v>210</v>
      </c>
      <c r="D6648" s="53" t="s">
        <v>1188</v>
      </c>
      <c r="E6648" s="53">
        <v>40.147599999999997</v>
      </c>
      <c r="F6648" s="53">
        <v>-1.040907</v>
      </c>
      <c r="G6648" s="54">
        <v>1299.181</v>
      </c>
      <c r="H6648" s="53">
        <v>167</v>
      </c>
      <c r="I6648" s="53">
        <v>96</v>
      </c>
      <c r="J6648" s="53">
        <v>71</v>
      </c>
      <c r="K6648" s="52">
        <v>995</v>
      </c>
      <c r="L6648" s="52">
        <v>304.18100000000004</v>
      </c>
      <c r="M6648" s="55">
        <v>4</v>
      </c>
      <c r="N6648" s="61" t="s">
        <v>17</v>
      </c>
      <c r="P6648" s="66"/>
      <c r="Q6648" s="53"/>
      <c r="R6648" s="53"/>
      <c r="S6648" s="53"/>
      <c r="T6648" s="53"/>
      <c r="U6648" s="53"/>
      <c r="V6648" s="53"/>
      <c r="W6648" s="53"/>
    </row>
    <row r="6649" spans="2:23" s="52" customFormat="1" ht="13" x14ac:dyDescent="0.3">
      <c r="B6649" s="53" t="s">
        <v>12</v>
      </c>
      <c r="C6649" s="53" t="s">
        <v>210</v>
      </c>
      <c r="D6649" s="53" t="s">
        <v>1189</v>
      </c>
      <c r="E6649" s="53">
        <v>40.612409999999997</v>
      </c>
      <c r="F6649" s="53">
        <v>-0.75411269999999997</v>
      </c>
      <c r="G6649" s="54">
        <v>1322.2070000000001</v>
      </c>
      <c r="H6649" s="53">
        <v>112</v>
      </c>
      <c r="I6649" s="53">
        <v>74</v>
      </c>
      <c r="J6649" s="53">
        <v>38</v>
      </c>
      <c r="K6649" s="52">
        <v>995</v>
      </c>
      <c r="L6649" s="52">
        <v>327.20700000000011</v>
      </c>
      <c r="M6649" s="55">
        <v>4</v>
      </c>
      <c r="N6649" s="61" t="s">
        <v>17</v>
      </c>
      <c r="P6649" s="66"/>
      <c r="Q6649" s="53"/>
      <c r="R6649" s="53"/>
      <c r="S6649" s="53"/>
      <c r="T6649" s="53"/>
      <c r="U6649" s="53"/>
      <c r="V6649" s="53"/>
      <c r="W6649" s="53"/>
    </row>
    <row r="6650" spans="2:23" s="52" customFormat="1" ht="13" x14ac:dyDescent="0.3">
      <c r="B6650" s="53" t="s">
        <v>12</v>
      </c>
      <c r="C6650" s="53" t="s">
        <v>210</v>
      </c>
      <c r="D6650" s="53" t="s">
        <v>1190</v>
      </c>
      <c r="E6650" s="53">
        <v>40.837940000000003</v>
      </c>
      <c r="F6650" s="53">
        <v>-1.325887</v>
      </c>
      <c r="G6650" s="54">
        <v>922.49710000000005</v>
      </c>
      <c r="H6650" s="53">
        <v>765</v>
      </c>
      <c r="I6650" s="53">
        <v>405</v>
      </c>
      <c r="J6650" s="53">
        <v>360</v>
      </c>
      <c r="K6650" s="52">
        <v>995</v>
      </c>
      <c r="L6650" s="52">
        <v>-72.502899999999954</v>
      </c>
      <c r="M6650" s="55">
        <v>2</v>
      </c>
      <c r="N6650" s="61" t="s">
        <v>16</v>
      </c>
      <c r="P6650" s="66"/>
      <c r="Q6650" s="53"/>
      <c r="R6650" s="53"/>
      <c r="S6650" s="53"/>
      <c r="T6650" s="53"/>
      <c r="U6650" s="53"/>
      <c r="V6650" s="53"/>
      <c r="W6650" s="53"/>
    </row>
    <row r="6651" spans="2:23" s="52" customFormat="1" ht="13" x14ac:dyDescent="0.3">
      <c r="B6651" s="53" t="s">
        <v>12</v>
      </c>
      <c r="C6651" s="53" t="s">
        <v>210</v>
      </c>
      <c r="D6651" s="53" t="s">
        <v>1191</v>
      </c>
      <c r="E6651" s="53">
        <v>40.580669999999998</v>
      </c>
      <c r="F6651" s="53">
        <v>-0.53490990000000005</v>
      </c>
      <c r="G6651" s="54">
        <v>1420.0619999999999</v>
      </c>
      <c r="H6651" s="53">
        <v>48</v>
      </c>
      <c r="I6651" s="53">
        <v>30</v>
      </c>
      <c r="J6651" s="53">
        <v>18</v>
      </c>
      <c r="K6651" s="52">
        <v>995</v>
      </c>
      <c r="L6651" s="52">
        <v>425.0619999999999</v>
      </c>
      <c r="M6651" s="55">
        <v>5</v>
      </c>
      <c r="N6651" s="61" t="s">
        <v>17</v>
      </c>
      <c r="P6651" s="66"/>
      <c r="Q6651" s="53"/>
      <c r="R6651" s="53"/>
      <c r="S6651" s="53"/>
      <c r="T6651" s="53"/>
      <c r="U6651" s="53"/>
      <c r="V6651" s="53"/>
      <c r="W6651" s="53"/>
    </row>
    <row r="6652" spans="2:23" s="52" customFormat="1" ht="13" x14ac:dyDescent="0.3">
      <c r="B6652" s="53" t="s">
        <v>12</v>
      </c>
      <c r="C6652" s="53" t="s">
        <v>210</v>
      </c>
      <c r="D6652" s="53" t="s">
        <v>1192</v>
      </c>
      <c r="E6652" s="53">
        <v>40.866439999999997</v>
      </c>
      <c r="F6652" s="53">
        <v>-9.9502800000000002E-2</v>
      </c>
      <c r="G6652" s="54">
        <v>743.90120000000002</v>
      </c>
      <c r="H6652" s="53">
        <v>108</v>
      </c>
      <c r="I6652" s="53">
        <v>57</v>
      </c>
      <c r="J6652" s="53">
        <v>51</v>
      </c>
      <c r="K6652" s="52">
        <v>995</v>
      </c>
      <c r="L6652" s="52">
        <v>-251.09879999999998</v>
      </c>
      <c r="M6652" s="55">
        <v>2</v>
      </c>
      <c r="N6652" s="61" t="s">
        <v>16</v>
      </c>
      <c r="P6652" s="66"/>
      <c r="Q6652" s="53"/>
      <c r="R6652" s="53"/>
      <c r="S6652" s="53"/>
      <c r="T6652" s="53"/>
      <c r="U6652" s="53"/>
      <c r="V6652" s="53"/>
      <c r="W6652" s="53"/>
    </row>
    <row r="6653" spans="2:23" s="52" customFormat="1" ht="13" x14ac:dyDescent="0.3">
      <c r="B6653" s="53" t="s">
        <v>12</v>
      </c>
      <c r="C6653" s="53" t="s">
        <v>210</v>
      </c>
      <c r="D6653" s="53" t="s">
        <v>1193</v>
      </c>
      <c r="E6653" s="53">
        <v>40.707500000000003</v>
      </c>
      <c r="F6653" s="53">
        <v>-0.91363729999999999</v>
      </c>
      <c r="G6653" s="54">
        <v>1314.846</v>
      </c>
      <c r="H6653" s="53">
        <v>44</v>
      </c>
      <c r="I6653" s="53">
        <v>31</v>
      </c>
      <c r="J6653" s="53">
        <v>13</v>
      </c>
      <c r="K6653" s="52">
        <v>995</v>
      </c>
      <c r="L6653" s="52">
        <v>319.846</v>
      </c>
      <c r="M6653" s="55">
        <v>4</v>
      </c>
      <c r="N6653" s="61" t="s">
        <v>17</v>
      </c>
      <c r="P6653" s="66"/>
      <c r="Q6653" s="53"/>
      <c r="R6653" s="53"/>
      <c r="S6653" s="53"/>
      <c r="T6653" s="53"/>
      <c r="U6653" s="53"/>
      <c r="V6653" s="53"/>
      <c r="W6653" s="53"/>
    </row>
    <row r="6654" spans="2:23" s="52" customFormat="1" ht="13" x14ac:dyDescent="0.3">
      <c r="B6654" s="53" t="s">
        <v>12</v>
      </c>
      <c r="C6654" s="53" t="s">
        <v>210</v>
      </c>
      <c r="D6654" s="53" t="s">
        <v>1194</v>
      </c>
      <c r="E6654" s="53">
        <v>40.816049999999997</v>
      </c>
      <c r="F6654" s="53">
        <v>-0.64571789999999996</v>
      </c>
      <c r="G6654" s="54">
        <v>961.65340000000003</v>
      </c>
      <c r="H6654" s="53">
        <v>117</v>
      </c>
      <c r="I6654" s="53">
        <v>70</v>
      </c>
      <c r="J6654" s="53">
        <v>47</v>
      </c>
      <c r="K6654" s="52">
        <v>995</v>
      </c>
      <c r="L6654" s="52">
        <v>-33.346599999999967</v>
      </c>
      <c r="M6654" s="55">
        <v>2</v>
      </c>
      <c r="N6654" s="61" t="s">
        <v>16</v>
      </c>
      <c r="P6654" s="66"/>
      <c r="Q6654" s="53"/>
      <c r="R6654" s="53"/>
      <c r="S6654" s="53"/>
      <c r="T6654" s="53"/>
      <c r="U6654" s="53"/>
      <c r="V6654" s="53"/>
      <c r="W6654" s="53"/>
    </row>
    <row r="6655" spans="2:23" s="52" customFormat="1" ht="13" x14ac:dyDescent="0.3">
      <c r="B6655" s="53" t="s">
        <v>12</v>
      </c>
      <c r="C6655" s="53" t="s">
        <v>210</v>
      </c>
      <c r="D6655" s="53" t="s">
        <v>1195</v>
      </c>
      <c r="E6655" s="53">
        <v>40.528030000000001</v>
      </c>
      <c r="F6655" s="53">
        <v>-0.40558630000000001</v>
      </c>
      <c r="G6655" s="54">
        <v>1303.577</v>
      </c>
      <c r="H6655" s="53">
        <v>758</v>
      </c>
      <c r="I6655" s="53">
        <v>409</v>
      </c>
      <c r="J6655" s="53">
        <v>349</v>
      </c>
      <c r="K6655" s="52">
        <v>995</v>
      </c>
      <c r="L6655" s="52">
        <v>308.577</v>
      </c>
      <c r="M6655" s="55">
        <v>4</v>
      </c>
      <c r="N6655" s="61" t="s">
        <v>17</v>
      </c>
      <c r="P6655" s="66"/>
      <c r="Q6655" s="53"/>
      <c r="R6655" s="53"/>
      <c r="S6655" s="53"/>
      <c r="T6655" s="53"/>
      <c r="U6655" s="53"/>
      <c r="V6655" s="53"/>
      <c r="W6655" s="53"/>
    </row>
    <row r="6656" spans="2:23" s="52" customFormat="1" ht="13" x14ac:dyDescent="0.3">
      <c r="B6656" s="53" t="s">
        <v>12</v>
      </c>
      <c r="C6656" s="53" t="s">
        <v>210</v>
      </c>
      <c r="D6656" s="53" t="s">
        <v>1196</v>
      </c>
      <c r="E6656" s="53">
        <v>40.195900000000002</v>
      </c>
      <c r="F6656" s="53">
        <v>-1.1152200000000001</v>
      </c>
      <c r="G6656" s="54">
        <v>986.01480000000004</v>
      </c>
      <c r="H6656" s="53">
        <v>80</v>
      </c>
      <c r="I6656" s="53">
        <v>47</v>
      </c>
      <c r="J6656" s="53">
        <v>33</v>
      </c>
      <c r="K6656" s="52">
        <v>995</v>
      </c>
      <c r="L6656" s="52">
        <v>-8.9851999999999634</v>
      </c>
      <c r="M6656" s="55">
        <v>2</v>
      </c>
      <c r="N6656" s="61" t="s">
        <v>16</v>
      </c>
      <c r="P6656" s="66"/>
      <c r="Q6656" s="53"/>
      <c r="R6656" s="53"/>
      <c r="S6656" s="53"/>
      <c r="T6656" s="53"/>
      <c r="U6656" s="53"/>
      <c r="V6656" s="53"/>
      <c r="W6656" s="53"/>
    </row>
    <row r="6657" spans="2:23" s="52" customFormat="1" ht="13" x14ac:dyDescent="0.3">
      <c r="B6657" s="53" t="s">
        <v>12</v>
      </c>
      <c r="C6657" s="53" t="s">
        <v>210</v>
      </c>
      <c r="D6657" s="53" t="s">
        <v>1197</v>
      </c>
      <c r="E6657" s="53">
        <v>40.998220000000003</v>
      </c>
      <c r="F6657" s="53">
        <v>-1.4251830000000001</v>
      </c>
      <c r="G6657" s="54">
        <v>1084.944</v>
      </c>
      <c r="H6657" s="53">
        <v>69</v>
      </c>
      <c r="I6657" s="53">
        <v>39</v>
      </c>
      <c r="J6657" s="53">
        <v>30</v>
      </c>
      <c r="K6657" s="52">
        <v>995</v>
      </c>
      <c r="L6657" s="52">
        <v>89.94399999999996</v>
      </c>
      <c r="M6657" s="55">
        <v>2</v>
      </c>
      <c r="N6657" s="61" t="s">
        <v>16</v>
      </c>
      <c r="P6657" s="66"/>
      <c r="Q6657" s="53"/>
      <c r="R6657" s="53"/>
      <c r="S6657" s="53"/>
      <c r="T6657" s="53"/>
      <c r="U6657" s="53"/>
      <c r="V6657" s="53"/>
      <c r="W6657" s="53"/>
    </row>
    <row r="6658" spans="2:23" s="52" customFormat="1" ht="13" x14ac:dyDescent="0.3">
      <c r="B6658" s="53" t="s">
        <v>12</v>
      </c>
      <c r="C6658" s="53" t="s">
        <v>210</v>
      </c>
      <c r="D6658" s="53" t="s">
        <v>1198</v>
      </c>
      <c r="E6658" s="53">
        <v>40.802460000000004</v>
      </c>
      <c r="F6658" s="53">
        <v>-0.69700779999999996</v>
      </c>
      <c r="G6658" s="54">
        <v>1089.548</v>
      </c>
      <c r="H6658" s="53">
        <v>143</v>
      </c>
      <c r="I6658" s="53">
        <v>76</v>
      </c>
      <c r="J6658" s="53">
        <v>67</v>
      </c>
      <c r="K6658" s="52">
        <v>995</v>
      </c>
      <c r="L6658" s="52">
        <v>94.548000000000002</v>
      </c>
      <c r="M6658" s="55">
        <v>2</v>
      </c>
      <c r="N6658" s="61" t="s">
        <v>16</v>
      </c>
      <c r="P6658" s="66"/>
      <c r="Q6658" s="53"/>
      <c r="R6658" s="53"/>
      <c r="S6658" s="53"/>
      <c r="T6658" s="53"/>
      <c r="U6658" s="53"/>
      <c r="V6658" s="53"/>
      <c r="W6658" s="53"/>
    </row>
    <row r="6659" spans="2:23" s="52" customFormat="1" ht="13" x14ac:dyDescent="0.3">
      <c r="B6659" s="53" t="s">
        <v>12</v>
      </c>
      <c r="C6659" s="53" t="s">
        <v>210</v>
      </c>
      <c r="D6659" s="53" t="s">
        <v>1199</v>
      </c>
      <c r="E6659" s="53">
        <v>40.36524</v>
      </c>
      <c r="F6659" s="53">
        <v>-0.81731279999999995</v>
      </c>
      <c r="G6659" s="54">
        <v>1246.68</v>
      </c>
      <c r="H6659" s="53">
        <v>76</v>
      </c>
      <c r="I6659" s="53">
        <v>47</v>
      </c>
      <c r="J6659" s="53">
        <v>29</v>
      </c>
      <c r="K6659" s="52">
        <v>995</v>
      </c>
      <c r="L6659" s="52">
        <v>251.68000000000006</v>
      </c>
      <c r="M6659" s="55">
        <v>4</v>
      </c>
      <c r="N6659" s="61" t="s">
        <v>17</v>
      </c>
      <c r="P6659" s="66"/>
      <c r="Q6659" s="53"/>
      <c r="R6659" s="53"/>
      <c r="S6659" s="53"/>
      <c r="T6659" s="53"/>
      <c r="U6659" s="53"/>
      <c r="V6659" s="53"/>
      <c r="W6659" s="53"/>
    </row>
    <row r="6660" spans="2:23" s="52" customFormat="1" ht="13" x14ac:dyDescent="0.3">
      <c r="B6660" s="53" t="s">
        <v>12</v>
      </c>
      <c r="C6660" s="53" t="s">
        <v>210</v>
      </c>
      <c r="D6660" s="53" t="s">
        <v>1200</v>
      </c>
      <c r="E6660" s="53">
        <v>40.800429999999999</v>
      </c>
      <c r="F6660" s="53">
        <v>-0.32027450000000002</v>
      </c>
      <c r="G6660" s="54">
        <v>791.43209999999999</v>
      </c>
      <c r="H6660" s="53">
        <v>824</v>
      </c>
      <c r="I6660" s="53">
        <v>426</v>
      </c>
      <c r="J6660" s="53">
        <v>398</v>
      </c>
      <c r="K6660" s="52">
        <v>995</v>
      </c>
      <c r="L6660" s="52">
        <v>-203.56790000000001</v>
      </c>
      <c r="M6660" s="55">
        <v>2</v>
      </c>
      <c r="N6660" s="61" t="s">
        <v>16</v>
      </c>
      <c r="P6660" s="66"/>
      <c r="Q6660" s="53"/>
      <c r="R6660" s="53"/>
      <c r="S6660" s="53"/>
      <c r="T6660" s="53"/>
      <c r="U6660" s="53"/>
      <c r="V6660" s="53"/>
      <c r="W6660" s="53"/>
    </row>
    <row r="6661" spans="2:23" s="52" customFormat="1" ht="13" x14ac:dyDescent="0.3">
      <c r="B6661" s="53" t="s">
        <v>12</v>
      </c>
      <c r="C6661" s="53" t="s">
        <v>210</v>
      </c>
      <c r="D6661" s="53" t="s">
        <v>1201</v>
      </c>
      <c r="E6661" s="53">
        <v>41.22842</v>
      </c>
      <c r="F6661" s="53">
        <v>-0.36494500000000002</v>
      </c>
      <c r="G6661" s="54">
        <v>194.61019999999999</v>
      </c>
      <c r="H6661" s="53">
        <v>109</v>
      </c>
      <c r="I6661" s="53">
        <v>56</v>
      </c>
      <c r="J6661" s="53">
        <v>53</v>
      </c>
      <c r="K6661" s="52">
        <v>995</v>
      </c>
      <c r="L6661" s="52">
        <v>-800.38980000000004</v>
      </c>
      <c r="M6661" s="55">
        <v>2</v>
      </c>
      <c r="N6661" s="61" t="s">
        <v>16</v>
      </c>
      <c r="P6661" s="66"/>
      <c r="Q6661" s="53"/>
      <c r="R6661" s="53"/>
      <c r="S6661" s="53"/>
      <c r="T6661" s="53"/>
      <c r="U6661" s="53"/>
      <c r="V6661" s="53"/>
      <c r="W6661" s="53"/>
    </row>
    <row r="6662" spans="2:23" s="52" customFormat="1" ht="13" x14ac:dyDescent="0.3">
      <c r="B6662" s="53" t="s">
        <v>12</v>
      </c>
      <c r="C6662" s="53" t="s">
        <v>210</v>
      </c>
      <c r="D6662" s="53" t="s">
        <v>1202</v>
      </c>
      <c r="E6662" s="53">
        <v>40.98142</v>
      </c>
      <c r="F6662" s="53">
        <v>-0.1479251</v>
      </c>
      <c r="G6662" s="54">
        <v>359.83359999999999</v>
      </c>
      <c r="H6662" s="53">
        <v>828</v>
      </c>
      <c r="I6662" s="53">
        <v>434</v>
      </c>
      <c r="J6662" s="53">
        <v>394</v>
      </c>
      <c r="K6662" s="52">
        <v>995</v>
      </c>
      <c r="L6662" s="52">
        <v>-635.16640000000007</v>
      </c>
      <c r="M6662" s="55">
        <v>2</v>
      </c>
      <c r="N6662" s="61" t="s">
        <v>16</v>
      </c>
      <c r="P6662" s="66"/>
      <c r="Q6662" s="53"/>
      <c r="R6662" s="53"/>
      <c r="S6662" s="53"/>
      <c r="T6662" s="53"/>
      <c r="U6662" s="53"/>
      <c r="V6662" s="53"/>
      <c r="W6662" s="53"/>
    </row>
    <row r="6663" spans="2:23" s="52" customFormat="1" ht="13" x14ac:dyDescent="0.3">
      <c r="B6663" s="53" t="s">
        <v>12</v>
      </c>
      <c r="C6663" s="53" t="s">
        <v>210</v>
      </c>
      <c r="D6663" s="53" t="s">
        <v>1203</v>
      </c>
      <c r="E6663" s="53">
        <v>40.436329999999998</v>
      </c>
      <c r="F6663" s="53">
        <v>-0.85145709999999997</v>
      </c>
      <c r="G6663" s="54">
        <v>1353.48</v>
      </c>
      <c r="H6663" s="53">
        <v>612</v>
      </c>
      <c r="I6663" s="53">
        <v>318</v>
      </c>
      <c r="J6663" s="53">
        <v>294</v>
      </c>
      <c r="K6663" s="52">
        <v>995</v>
      </c>
      <c r="L6663" s="52">
        <v>358.48</v>
      </c>
      <c r="M6663" s="55">
        <v>4</v>
      </c>
      <c r="N6663" s="61" t="s">
        <v>17</v>
      </c>
      <c r="P6663" s="66"/>
      <c r="Q6663" s="53"/>
      <c r="R6663" s="53"/>
      <c r="S6663" s="53"/>
      <c r="T6663" s="53"/>
      <c r="U6663" s="53"/>
      <c r="V6663" s="53"/>
      <c r="W6663" s="53"/>
    </row>
    <row r="6664" spans="2:23" s="52" customFormat="1" ht="13" x14ac:dyDescent="0.3">
      <c r="B6664" s="53" t="s">
        <v>12</v>
      </c>
      <c r="C6664" s="53" t="s">
        <v>210</v>
      </c>
      <c r="D6664" s="53" t="s">
        <v>1204</v>
      </c>
      <c r="E6664" s="53">
        <v>40.475099999999998</v>
      </c>
      <c r="F6664" s="53">
        <v>-1.1496</v>
      </c>
      <c r="G6664" s="54">
        <v>1119.1790000000001</v>
      </c>
      <c r="H6664" s="53">
        <v>443</v>
      </c>
      <c r="I6664" s="53">
        <v>247</v>
      </c>
      <c r="J6664" s="53">
        <v>196</v>
      </c>
      <c r="K6664" s="52">
        <v>995</v>
      </c>
      <c r="L6664" s="52">
        <v>124.17900000000009</v>
      </c>
      <c r="M6664" s="55">
        <v>2</v>
      </c>
      <c r="N6664" s="61" t="s">
        <v>16</v>
      </c>
      <c r="P6664" s="66"/>
      <c r="Q6664" s="53"/>
      <c r="R6664" s="53"/>
      <c r="S6664" s="53"/>
      <c r="T6664" s="53"/>
      <c r="U6664" s="53"/>
      <c r="V6664" s="53"/>
      <c r="W6664" s="53"/>
    </row>
    <row r="6665" spans="2:23" s="52" customFormat="1" ht="13" x14ac:dyDescent="0.3">
      <c r="B6665" s="53" t="s">
        <v>12</v>
      </c>
      <c r="C6665" s="53" t="s">
        <v>210</v>
      </c>
      <c r="D6665" s="53" t="s">
        <v>1205</v>
      </c>
      <c r="E6665" s="53">
        <v>40.455100000000002</v>
      </c>
      <c r="F6665" s="53">
        <v>-1.286764</v>
      </c>
      <c r="G6665" s="54">
        <v>1033.8900000000001</v>
      </c>
      <c r="H6665" s="53">
        <v>3112</v>
      </c>
      <c r="I6665" s="53">
        <v>1697</v>
      </c>
      <c r="J6665" s="53">
        <v>1415</v>
      </c>
      <c r="K6665" s="52">
        <v>995</v>
      </c>
      <c r="L6665" s="52">
        <v>38.8900000000001</v>
      </c>
      <c r="M6665" s="55">
        <v>2</v>
      </c>
      <c r="N6665" s="61" t="s">
        <v>16</v>
      </c>
      <c r="P6665" s="66"/>
      <c r="Q6665" s="53"/>
      <c r="R6665" s="53"/>
      <c r="S6665" s="53"/>
      <c r="T6665" s="53"/>
      <c r="U6665" s="53"/>
      <c r="V6665" s="53"/>
      <c r="W6665" s="53"/>
    </row>
    <row r="6666" spans="2:23" s="52" customFormat="1" ht="13" x14ac:dyDescent="0.3">
      <c r="B6666" s="53" t="s">
        <v>12</v>
      </c>
      <c r="C6666" s="53" t="s">
        <v>210</v>
      </c>
      <c r="D6666" s="53" t="s">
        <v>1206</v>
      </c>
      <c r="E6666" s="53">
        <v>40.840029999999999</v>
      </c>
      <c r="F6666" s="53">
        <v>-5.5185999999999999E-2</v>
      </c>
      <c r="G6666" s="54">
        <v>846.57330000000002</v>
      </c>
      <c r="H6666" s="53">
        <v>121</v>
      </c>
      <c r="I6666" s="53">
        <v>68</v>
      </c>
      <c r="J6666" s="53">
        <v>53</v>
      </c>
      <c r="K6666" s="52">
        <v>995</v>
      </c>
      <c r="L6666" s="52">
        <v>-148.42669999999998</v>
      </c>
      <c r="M6666" s="55">
        <v>2</v>
      </c>
      <c r="N6666" s="61" t="s">
        <v>16</v>
      </c>
      <c r="P6666" s="66"/>
      <c r="Q6666" s="53"/>
      <c r="R6666" s="53"/>
      <c r="S6666" s="53"/>
      <c r="T6666" s="53"/>
      <c r="U6666" s="53"/>
      <c r="V6666" s="53"/>
      <c r="W6666" s="53"/>
    </row>
    <row r="6667" spans="2:23" s="52" customFormat="1" ht="13" x14ac:dyDescent="0.3">
      <c r="B6667" s="53" t="s">
        <v>12</v>
      </c>
      <c r="C6667" s="53" t="s">
        <v>210</v>
      </c>
      <c r="D6667" s="53" t="s">
        <v>1207</v>
      </c>
      <c r="E6667" s="53">
        <v>40.933579999999999</v>
      </c>
      <c r="F6667" s="53">
        <v>-8.6230200000000007E-2</v>
      </c>
      <c r="G6667" s="54">
        <v>499.74709999999999</v>
      </c>
      <c r="H6667" s="53">
        <v>391</v>
      </c>
      <c r="I6667" s="53">
        <v>210</v>
      </c>
      <c r="J6667" s="53">
        <v>181</v>
      </c>
      <c r="K6667" s="52">
        <v>995</v>
      </c>
      <c r="L6667" s="52">
        <v>-495.25290000000001</v>
      </c>
      <c r="M6667" s="55">
        <v>2</v>
      </c>
      <c r="N6667" s="61" t="s">
        <v>16</v>
      </c>
      <c r="P6667" s="66"/>
      <c r="Q6667" s="53"/>
      <c r="R6667" s="53"/>
      <c r="S6667" s="53"/>
      <c r="T6667" s="53"/>
      <c r="U6667" s="53"/>
      <c r="V6667" s="53"/>
      <c r="W6667" s="53"/>
    </row>
    <row r="6668" spans="2:23" s="52" customFormat="1" ht="13" x14ac:dyDescent="0.3">
      <c r="B6668" s="53" t="s">
        <v>12</v>
      </c>
      <c r="C6668" s="53" t="s">
        <v>210</v>
      </c>
      <c r="D6668" s="53" t="s">
        <v>1208</v>
      </c>
      <c r="E6668" s="53">
        <v>40.403599999999997</v>
      </c>
      <c r="F6668" s="53">
        <v>-0.98575880000000005</v>
      </c>
      <c r="G6668" s="54">
        <v>1262.557</v>
      </c>
      <c r="H6668" s="53">
        <v>95</v>
      </c>
      <c r="I6668" s="53">
        <v>54</v>
      </c>
      <c r="J6668" s="53">
        <v>41</v>
      </c>
      <c r="K6668" s="52">
        <v>995</v>
      </c>
      <c r="L6668" s="52">
        <v>267.55700000000002</v>
      </c>
      <c r="M6668" s="55">
        <v>4</v>
      </c>
      <c r="N6668" s="61" t="s">
        <v>17</v>
      </c>
      <c r="P6668" s="66"/>
      <c r="Q6668" s="53"/>
      <c r="R6668" s="53"/>
      <c r="S6668" s="53"/>
      <c r="T6668" s="53"/>
      <c r="U6668" s="53"/>
      <c r="V6668" s="53"/>
      <c r="W6668" s="53"/>
    </row>
    <row r="6669" spans="2:23" s="52" customFormat="1" ht="13" x14ac:dyDescent="0.3">
      <c r="B6669" s="53" t="s">
        <v>12</v>
      </c>
      <c r="C6669" s="53" t="s">
        <v>210</v>
      </c>
      <c r="D6669" s="53" t="s">
        <v>1209</v>
      </c>
      <c r="E6669" s="53">
        <v>40.974350000000001</v>
      </c>
      <c r="F6669" s="53">
        <v>-0.83561730000000001</v>
      </c>
      <c r="G6669" s="54">
        <v>930.5992</v>
      </c>
      <c r="H6669" s="53">
        <v>80</v>
      </c>
      <c r="I6669" s="53">
        <v>39</v>
      </c>
      <c r="J6669" s="53">
        <v>41</v>
      </c>
      <c r="K6669" s="52">
        <v>995</v>
      </c>
      <c r="L6669" s="52">
        <v>-64.400800000000004</v>
      </c>
      <c r="M6669" s="55">
        <v>2</v>
      </c>
      <c r="N6669" s="61" t="s">
        <v>16</v>
      </c>
      <c r="P6669" s="66"/>
      <c r="Q6669" s="53"/>
      <c r="R6669" s="53"/>
      <c r="S6669" s="53"/>
      <c r="T6669" s="53"/>
      <c r="U6669" s="53"/>
      <c r="V6669" s="53"/>
      <c r="W6669" s="53"/>
    </row>
    <row r="6670" spans="2:23" s="52" customFormat="1" ht="13" x14ac:dyDescent="0.3">
      <c r="B6670" s="53" t="s">
        <v>12</v>
      </c>
      <c r="C6670" s="53" t="s">
        <v>210</v>
      </c>
      <c r="D6670" s="53" t="s">
        <v>1210</v>
      </c>
      <c r="E6670" s="53">
        <v>40.834299999999999</v>
      </c>
      <c r="F6670" s="53">
        <v>-1.1363639999999999</v>
      </c>
      <c r="G6670" s="54">
        <v>1192.21</v>
      </c>
      <c r="H6670" s="53">
        <v>67</v>
      </c>
      <c r="I6670" s="53">
        <v>38</v>
      </c>
      <c r="J6670" s="53">
        <v>29</v>
      </c>
      <c r="K6670" s="52">
        <v>995</v>
      </c>
      <c r="L6670" s="52">
        <v>197.21000000000004</v>
      </c>
      <c r="M6670" s="55">
        <v>2</v>
      </c>
      <c r="N6670" s="61" t="s">
        <v>16</v>
      </c>
      <c r="P6670" s="66"/>
      <c r="Q6670" s="53"/>
      <c r="R6670" s="53"/>
      <c r="S6670" s="53"/>
      <c r="T6670" s="53"/>
      <c r="U6670" s="53"/>
      <c r="V6670" s="53"/>
      <c r="W6670" s="53"/>
    </row>
    <row r="6671" spans="2:23" s="52" customFormat="1" ht="13" x14ac:dyDescent="0.3">
      <c r="B6671" s="53" t="s">
        <v>12</v>
      </c>
      <c r="C6671" s="53" t="s">
        <v>210</v>
      </c>
      <c r="D6671" s="53" t="s">
        <v>1211</v>
      </c>
      <c r="E6671" s="53">
        <v>40.929189999999998</v>
      </c>
      <c r="F6671" s="53">
        <v>0.21184049999999999</v>
      </c>
      <c r="G6671" s="54">
        <v>569.05110000000002</v>
      </c>
      <c r="H6671" s="53">
        <v>629</v>
      </c>
      <c r="I6671" s="53">
        <v>326</v>
      </c>
      <c r="J6671" s="53">
        <v>303</v>
      </c>
      <c r="K6671" s="52">
        <v>995</v>
      </c>
      <c r="L6671" s="52">
        <v>-425.94889999999998</v>
      </c>
      <c r="M6671" s="55">
        <v>2</v>
      </c>
      <c r="N6671" s="61" t="s">
        <v>16</v>
      </c>
      <c r="P6671" s="66"/>
      <c r="Q6671" s="53"/>
      <c r="R6671" s="53"/>
      <c r="S6671" s="53"/>
      <c r="T6671" s="53"/>
      <c r="U6671" s="53"/>
      <c r="V6671" s="53"/>
      <c r="W6671" s="53"/>
    </row>
    <row r="6672" spans="2:23" s="52" customFormat="1" ht="13" x14ac:dyDescent="0.3">
      <c r="B6672" s="53" t="s">
        <v>12</v>
      </c>
      <c r="C6672" s="53" t="s">
        <v>210</v>
      </c>
      <c r="D6672" s="53" t="s">
        <v>1212</v>
      </c>
      <c r="E6672" s="53">
        <v>40.883270000000003</v>
      </c>
      <c r="F6672" s="53">
        <v>-0.5752621</v>
      </c>
      <c r="G6672" s="54">
        <v>795.66359999999997</v>
      </c>
      <c r="H6672" s="53">
        <v>95</v>
      </c>
      <c r="I6672" s="53">
        <v>50</v>
      </c>
      <c r="J6672" s="53">
        <v>45</v>
      </c>
      <c r="K6672" s="52">
        <v>995</v>
      </c>
      <c r="L6672" s="52">
        <v>-199.33640000000003</v>
      </c>
      <c r="M6672" s="55">
        <v>2</v>
      </c>
      <c r="N6672" s="61" t="s">
        <v>16</v>
      </c>
      <c r="P6672" s="66"/>
      <c r="Q6672" s="53"/>
      <c r="R6672" s="53"/>
      <c r="S6672" s="53"/>
      <c r="T6672" s="53"/>
      <c r="U6672" s="53"/>
      <c r="V6672" s="53"/>
      <c r="W6672" s="53"/>
    </row>
    <row r="6673" spans="2:23" s="52" customFormat="1" ht="13" x14ac:dyDescent="0.3">
      <c r="B6673" s="53" t="s">
        <v>12</v>
      </c>
      <c r="C6673" s="53" t="s">
        <v>210</v>
      </c>
      <c r="D6673" s="53" t="s">
        <v>1213</v>
      </c>
      <c r="E6673" s="53">
        <v>40.591659999999997</v>
      </c>
      <c r="F6673" s="53">
        <v>-0.29707060000000002</v>
      </c>
      <c r="G6673" s="54">
        <v>878.14359999999999</v>
      </c>
      <c r="H6673" s="53">
        <v>63</v>
      </c>
      <c r="I6673" s="53">
        <v>34</v>
      </c>
      <c r="J6673" s="53">
        <v>29</v>
      </c>
      <c r="K6673" s="52">
        <v>995</v>
      </c>
      <c r="L6673" s="52">
        <v>-116.85640000000001</v>
      </c>
      <c r="M6673" s="55">
        <v>2</v>
      </c>
      <c r="N6673" s="61" t="s">
        <v>16</v>
      </c>
      <c r="P6673" s="66"/>
      <c r="Q6673" s="53"/>
      <c r="R6673" s="53"/>
      <c r="S6673" s="53"/>
      <c r="T6673" s="53"/>
      <c r="U6673" s="53"/>
      <c r="V6673" s="53"/>
      <c r="W6673" s="53"/>
    </row>
    <row r="6674" spans="2:23" s="52" customFormat="1" ht="13" x14ac:dyDescent="0.3">
      <c r="B6674" s="53" t="s">
        <v>12</v>
      </c>
      <c r="C6674" s="53" t="s">
        <v>210</v>
      </c>
      <c r="D6674" s="53" t="s">
        <v>1214</v>
      </c>
      <c r="E6674" s="53">
        <v>40.211480000000002</v>
      </c>
      <c r="F6674" s="53">
        <v>-1.079226</v>
      </c>
      <c r="G6674" s="54">
        <v>1095.818</v>
      </c>
      <c r="H6674" s="53">
        <v>55</v>
      </c>
      <c r="I6674" s="53">
        <v>32</v>
      </c>
      <c r="J6674" s="53">
        <v>23</v>
      </c>
      <c r="K6674" s="52">
        <v>995</v>
      </c>
      <c r="L6674" s="52">
        <v>100.81799999999998</v>
      </c>
      <c r="M6674" s="55">
        <v>2</v>
      </c>
      <c r="N6674" s="61" t="s">
        <v>16</v>
      </c>
      <c r="P6674" s="66"/>
      <c r="Q6674" s="53"/>
      <c r="R6674" s="53"/>
      <c r="S6674" s="53"/>
      <c r="T6674" s="53"/>
      <c r="U6674" s="53"/>
      <c r="V6674" s="53"/>
      <c r="W6674" s="53"/>
    </row>
    <row r="6675" spans="2:23" s="52" customFormat="1" ht="13" x14ac:dyDescent="0.3">
      <c r="B6675" s="53" t="s">
        <v>12</v>
      </c>
      <c r="C6675" s="53" t="s">
        <v>210</v>
      </c>
      <c r="D6675" s="53" t="s">
        <v>1215</v>
      </c>
      <c r="E6675" s="53">
        <v>41.085740000000001</v>
      </c>
      <c r="F6675" s="53">
        <v>-1.214002</v>
      </c>
      <c r="G6675" s="54">
        <v>1034.4559999999999</v>
      </c>
      <c r="H6675" s="53">
        <v>108</v>
      </c>
      <c r="I6675" s="53">
        <v>63</v>
      </c>
      <c r="J6675" s="53">
        <v>45</v>
      </c>
      <c r="K6675" s="52">
        <v>995</v>
      </c>
      <c r="L6675" s="52">
        <v>39.455999999999904</v>
      </c>
      <c r="M6675" s="55">
        <v>2</v>
      </c>
      <c r="N6675" s="61" t="s">
        <v>16</v>
      </c>
      <c r="P6675" s="66"/>
      <c r="Q6675" s="53"/>
      <c r="R6675" s="53"/>
      <c r="S6675" s="53"/>
      <c r="T6675" s="53"/>
      <c r="U6675" s="53"/>
      <c r="V6675" s="53"/>
      <c r="W6675" s="53"/>
    </row>
    <row r="6676" spans="2:23" s="52" customFormat="1" ht="13" x14ac:dyDescent="0.3">
      <c r="B6676" s="53" t="s">
        <v>12</v>
      </c>
      <c r="C6676" s="53" t="s">
        <v>210</v>
      </c>
      <c r="D6676" s="53" t="s">
        <v>1216</v>
      </c>
      <c r="E6676" s="53">
        <v>40.150959999999998</v>
      </c>
      <c r="F6676" s="53">
        <v>-1.3253140000000001</v>
      </c>
      <c r="G6676" s="54">
        <v>909.14419999999996</v>
      </c>
      <c r="H6676" s="53">
        <v>109</v>
      </c>
      <c r="I6676" s="53">
        <v>57</v>
      </c>
      <c r="J6676" s="53">
        <v>52</v>
      </c>
      <c r="K6676" s="52">
        <v>995</v>
      </c>
      <c r="L6676" s="52">
        <v>-85.855800000000045</v>
      </c>
      <c r="M6676" s="55">
        <v>2</v>
      </c>
      <c r="N6676" s="61" t="s">
        <v>16</v>
      </c>
      <c r="P6676" s="66"/>
      <c r="Q6676" s="53"/>
      <c r="R6676" s="53"/>
      <c r="S6676" s="53"/>
      <c r="T6676" s="53"/>
      <c r="U6676" s="53"/>
      <c r="V6676" s="53"/>
      <c r="W6676" s="53"/>
    </row>
    <row r="6677" spans="2:23" s="52" customFormat="1" ht="13" x14ac:dyDescent="0.3">
      <c r="B6677" s="53" t="s">
        <v>12</v>
      </c>
      <c r="C6677" s="53" t="s">
        <v>210</v>
      </c>
      <c r="D6677" s="53" t="s">
        <v>1217</v>
      </c>
      <c r="E6677" s="53">
        <v>40.714489999999998</v>
      </c>
      <c r="F6677" s="53">
        <v>-0.83053580000000005</v>
      </c>
      <c r="G6677" s="54">
        <v>1274.424</v>
      </c>
      <c r="H6677" s="53">
        <v>125</v>
      </c>
      <c r="I6677" s="53">
        <v>72</v>
      </c>
      <c r="J6677" s="53">
        <v>53</v>
      </c>
      <c r="K6677" s="52">
        <v>995</v>
      </c>
      <c r="L6677" s="52">
        <v>279.42399999999998</v>
      </c>
      <c r="M6677" s="55">
        <v>4</v>
      </c>
      <c r="N6677" s="61" t="s">
        <v>17</v>
      </c>
      <c r="P6677" s="66"/>
      <c r="Q6677" s="53"/>
      <c r="R6677" s="53"/>
      <c r="S6677" s="53"/>
      <c r="T6677" s="53"/>
      <c r="U6677" s="53"/>
      <c r="V6677" s="53"/>
      <c r="W6677" s="53"/>
    </row>
    <row r="6678" spans="2:23" s="52" customFormat="1" ht="13" x14ac:dyDescent="0.3">
      <c r="B6678" s="53" t="s">
        <v>12</v>
      </c>
      <c r="C6678" s="53" t="s">
        <v>210</v>
      </c>
      <c r="D6678" s="53" t="s">
        <v>1218</v>
      </c>
      <c r="E6678" s="53">
        <v>40.453220000000002</v>
      </c>
      <c r="F6678" s="53">
        <v>-1.0526599999999999</v>
      </c>
      <c r="G6678" s="54">
        <v>967.59950000000003</v>
      </c>
      <c r="H6678" s="53">
        <v>141</v>
      </c>
      <c r="I6678" s="53">
        <v>72</v>
      </c>
      <c r="J6678" s="53">
        <v>69</v>
      </c>
      <c r="K6678" s="52">
        <v>995</v>
      </c>
      <c r="L6678" s="52">
        <v>-27.400499999999965</v>
      </c>
      <c r="M6678" s="55">
        <v>2</v>
      </c>
      <c r="N6678" s="61" t="s">
        <v>16</v>
      </c>
      <c r="P6678" s="66"/>
      <c r="Q6678" s="53"/>
      <c r="R6678" s="53"/>
      <c r="S6678" s="53"/>
      <c r="T6678" s="53"/>
      <c r="U6678" s="53"/>
      <c r="V6678" s="53"/>
      <c r="W6678" s="53"/>
    </row>
    <row r="6679" spans="2:23" s="52" customFormat="1" ht="13" x14ac:dyDescent="0.3">
      <c r="B6679" s="53" t="s">
        <v>12</v>
      </c>
      <c r="C6679" s="53" t="s">
        <v>210</v>
      </c>
      <c r="D6679" s="53" t="s">
        <v>1219</v>
      </c>
      <c r="E6679" s="53">
        <v>40.774970000000003</v>
      </c>
      <c r="F6679" s="53">
        <v>-0.55455929999999998</v>
      </c>
      <c r="G6679" s="54">
        <v>1111.8109999999999</v>
      </c>
      <c r="H6679" s="53">
        <v>203</v>
      </c>
      <c r="I6679" s="53">
        <v>100</v>
      </c>
      <c r="J6679" s="53">
        <v>103</v>
      </c>
      <c r="K6679" s="52">
        <v>995</v>
      </c>
      <c r="L6679" s="52">
        <v>116.81099999999992</v>
      </c>
      <c r="M6679" s="55">
        <v>2</v>
      </c>
      <c r="N6679" s="61" t="s">
        <v>16</v>
      </c>
      <c r="P6679" s="66"/>
      <c r="Q6679" s="53"/>
      <c r="R6679" s="53"/>
      <c r="S6679" s="53"/>
      <c r="T6679" s="53"/>
      <c r="U6679" s="53"/>
      <c r="V6679" s="53"/>
      <c r="W6679" s="53"/>
    </row>
    <row r="6680" spans="2:23" s="52" customFormat="1" ht="13" x14ac:dyDescent="0.3">
      <c r="B6680" s="53" t="s">
        <v>12</v>
      </c>
      <c r="C6680" s="53" t="s">
        <v>210</v>
      </c>
      <c r="D6680" s="53" t="s">
        <v>1220</v>
      </c>
      <c r="E6680" s="53">
        <v>40.545729999999999</v>
      </c>
      <c r="F6680" s="53">
        <v>-0.97317830000000005</v>
      </c>
      <c r="G6680" s="54">
        <v>1135.115</v>
      </c>
      <c r="H6680" s="53">
        <v>199</v>
      </c>
      <c r="I6680" s="53">
        <v>100</v>
      </c>
      <c r="J6680" s="53">
        <v>99</v>
      </c>
      <c r="K6680" s="52">
        <v>995</v>
      </c>
      <c r="L6680" s="52">
        <v>140.11500000000001</v>
      </c>
      <c r="M6680" s="55">
        <v>2</v>
      </c>
      <c r="N6680" s="61" t="s">
        <v>16</v>
      </c>
      <c r="P6680" s="66"/>
      <c r="Q6680" s="53"/>
      <c r="R6680" s="53"/>
      <c r="S6680" s="53"/>
      <c r="T6680" s="53"/>
      <c r="U6680" s="53"/>
      <c r="V6680" s="53"/>
      <c r="W6680" s="53"/>
    </row>
    <row r="6681" spans="2:23" s="52" customFormat="1" ht="13" x14ac:dyDescent="0.3">
      <c r="B6681" s="53" t="s">
        <v>12</v>
      </c>
      <c r="C6681" s="53" t="s">
        <v>210</v>
      </c>
      <c r="D6681" s="53" t="s">
        <v>1221</v>
      </c>
      <c r="E6681" s="53">
        <v>40.795319999999997</v>
      </c>
      <c r="F6681" s="53">
        <v>-0.80955529999999998</v>
      </c>
      <c r="G6681" s="54">
        <v>1070.9829999999999</v>
      </c>
      <c r="H6681" s="53">
        <v>1003</v>
      </c>
      <c r="I6681" s="53">
        <v>567</v>
      </c>
      <c r="J6681" s="53">
        <v>436</v>
      </c>
      <c r="K6681" s="52">
        <v>995</v>
      </c>
      <c r="L6681" s="52">
        <v>75.982999999999947</v>
      </c>
      <c r="M6681" s="55">
        <v>2</v>
      </c>
      <c r="N6681" s="61" t="s">
        <v>16</v>
      </c>
      <c r="P6681" s="66"/>
      <c r="Q6681" s="53"/>
      <c r="R6681" s="53"/>
      <c r="S6681" s="53"/>
      <c r="T6681" s="53"/>
      <c r="U6681" s="53"/>
      <c r="V6681" s="53"/>
      <c r="W6681" s="53"/>
    </row>
    <row r="6682" spans="2:23" s="52" customFormat="1" ht="13" x14ac:dyDescent="0.3">
      <c r="B6682" s="53" t="s">
        <v>12</v>
      </c>
      <c r="C6682" s="53" t="s">
        <v>210</v>
      </c>
      <c r="D6682" s="53" t="s">
        <v>1222</v>
      </c>
      <c r="E6682" s="53">
        <v>40.855379999999997</v>
      </c>
      <c r="F6682" s="53">
        <v>-0.63077000000000005</v>
      </c>
      <c r="G6682" s="54">
        <v>822.32730000000004</v>
      </c>
      <c r="H6682" s="53">
        <v>267</v>
      </c>
      <c r="I6682" s="53">
        <v>144</v>
      </c>
      <c r="J6682" s="53">
        <v>123</v>
      </c>
      <c r="K6682" s="52">
        <v>995</v>
      </c>
      <c r="L6682" s="52">
        <v>-172.67269999999996</v>
      </c>
      <c r="M6682" s="55">
        <v>2</v>
      </c>
      <c r="N6682" s="61" t="s">
        <v>16</v>
      </c>
      <c r="P6682" s="66"/>
      <c r="Q6682" s="53"/>
      <c r="R6682" s="53"/>
      <c r="S6682" s="53"/>
      <c r="T6682" s="53"/>
      <c r="U6682" s="53"/>
      <c r="V6682" s="53"/>
      <c r="W6682" s="53"/>
    </row>
    <row r="6683" spans="2:23" s="52" customFormat="1" ht="13" x14ac:dyDescent="0.3">
      <c r="B6683" s="53" t="s">
        <v>12</v>
      </c>
      <c r="C6683" s="53" t="s">
        <v>210</v>
      </c>
      <c r="D6683" s="53" t="s">
        <v>1223</v>
      </c>
      <c r="E6683" s="53">
        <v>41.063510000000001</v>
      </c>
      <c r="F6683" s="53">
        <v>-1.233128</v>
      </c>
      <c r="G6683" s="54">
        <v>1016.397</v>
      </c>
      <c r="H6683" s="53">
        <v>77</v>
      </c>
      <c r="I6683" s="53">
        <v>42</v>
      </c>
      <c r="J6683" s="53">
        <v>35</v>
      </c>
      <c r="K6683" s="52">
        <v>995</v>
      </c>
      <c r="L6683" s="52">
        <v>21.397000000000048</v>
      </c>
      <c r="M6683" s="55">
        <v>2</v>
      </c>
      <c r="N6683" s="61" t="s">
        <v>16</v>
      </c>
      <c r="P6683" s="66"/>
      <c r="Q6683" s="53"/>
      <c r="R6683" s="53"/>
      <c r="S6683" s="53"/>
      <c r="T6683" s="53"/>
      <c r="U6683" s="53"/>
      <c r="V6683" s="53"/>
      <c r="W6683" s="53"/>
    </row>
    <row r="6684" spans="2:23" s="52" customFormat="1" ht="13" x14ac:dyDescent="0.3">
      <c r="B6684" s="53" t="s">
        <v>12</v>
      </c>
      <c r="C6684" s="53" t="s">
        <v>210</v>
      </c>
      <c r="D6684" s="53" t="s">
        <v>1224</v>
      </c>
      <c r="E6684" s="53">
        <v>40.995930000000001</v>
      </c>
      <c r="F6684" s="53">
        <v>-1.0847899999999999</v>
      </c>
      <c r="G6684" s="54">
        <v>1248.3979999999999</v>
      </c>
      <c r="H6684" s="53">
        <v>30</v>
      </c>
      <c r="I6684" s="53">
        <v>18</v>
      </c>
      <c r="J6684" s="53">
        <v>12</v>
      </c>
      <c r="K6684" s="52">
        <v>995</v>
      </c>
      <c r="L6684" s="52">
        <v>253.39799999999991</v>
      </c>
      <c r="M6684" s="55">
        <v>4</v>
      </c>
      <c r="N6684" s="61" t="s">
        <v>17</v>
      </c>
      <c r="P6684" s="66"/>
      <c r="Q6684" s="53"/>
      <c r="R6684" s="53"/>
      <c r="S6684" s="53"/>
      <c r="T6684" s="53"/>
      <c r="U6684" s="53"/>
      <c r="V6684" s="53"/>
      <c r="W6684" s="53"/>
    </row>
    <row r="6685" spans="2:23" s="52" customFormat="1" ht="13" x14ac:dyDescent="0.3">
      <c r="B6685" s="53" t="s">
        <v>12</v>
      </c>
      <c r="C6685" s="53" t="s">
        <v>210</v>
      </c>
      <c r="D6685" s="53" t="s">
        <v>1225</v>
      </c>
      <c r="E6685" s="53">
        <v>40.325150000000001</v>
      </c>
      <c r="F6685" s="53">
        <v>-0.89381759999999999</v>
      </c>
      <c r="G6685" s="54">
        <v>1119.5930000000001</v>
      </c>
      <c r="H6685" s="53">
        <v>195</v>
      </c>
      <c r="I6685" s="53">
        <v>105</v>
      </c>
      <c r="J6685" s="53">
        <v>90</v>
      </c>
      <c r="K6685" s="52">
        <v>995</v>
      </c>
      <c r="L6685" s="52">
        <v>124.59300000000007</v>
      </c>
      <c r="M6685" s="55">
        <v>2</v>
      </c>
      <c r="N6685" s="61" t="s">
        <v>16</v>
      </c>
      <c r="P6685" s="66"/>
      <c r="Q6685" s="53"/>
      <c r="R6685" s="53"/>
      <c r="S6685" s="53"/>
      <c r="T6685" s="53"/>
      <c r="U6685" s="53"/>
      <c r="V6685" s="53"/>
      <c r="W6685" s="53"/>
    </row>
    <row r="6686" spans="2:23" s="52" customFormat="1" ht="13" x14ac:dyDescent="0.3">
      <c r="B6686" s="53" t="s">
        <v>12</v>
      </c>
      <c r="C6686" s="53" t="s">
        <v>210</v>
      </c>
      <c r="D6686" s="53" t="s">
        <v>1226</v>
      </c>
      <c r="E6686" s="53">
        <v>40.893909999999998</v>
      </c>
      <c r="F6686" s="53">
        <v>-4.0137000000000003E-3</v>
      </c>
      <c r="G6686" s="54">
        <v>713.96600000000001</v>
      </c>
      <c r="H6686" s="53">
        <v>99</v>
      </c>
      <c r="I6686" s="53">
        <v>54</v>
      </c>
      <c r="J6686" s="53">
        <v>45</v>
      </c>
      <c r="K6686" s="52">
        <v>995</v>
      </c>
      <c r="L6686" s="52">
        <v>-281.03399999999999</v>
      </c>
      <c r="M6686" s="55">
        <v>2</v>
      </c>
      <c r="N6686" s="61" t="s">
        <v>16</v>
      </c>
      <c r="P6686" s="66"/>
      <c r="Q6686" s="53"/>
      <c r="R6686" s="53"/>
      <c r="S6686" s="53"/>
      <c r="T6686" s="53"/>
      <c r="U6686" s="53"/>
      <c r="V6686" s="53"/>
      <c r="W6686" s="53"/>
    </row>
    <row r="6687" spans="2:23" s="52" customFormat="1" ht="13" x14ac:dyDescent="0.3">
      <c r="B6687" s="53" t="s">
        <v>12</v>
      </c>
      <c r="C6687" s="53" t="s">
        <v>210</v>
      </c>
      <c r="D6687" s="53" t="s">
        <v>1227</v>
      </c>
      <c r="E6687" s="53">
        <v>40.50564</v>
      </c>
      <c r="F6687" s="53">
        <v>-0.52310599999999996</v>
      </c>
      <c r="G6687" s="54">
        <v>1366.681</v>
      </c>
      <c r="H6687" s="53">
        <v>237</v>
      </c>
      <c r="I6687" s="53">
        <v>140</v>
      </c>
      <c r="J6687" s="53">
        <v>97</v>
      </c>
      <c r="K6687" s="52">
        <v>995</v>
      </c>
      <c r="L6687" s="52">
        <v>371.68100000000004</v>
      </c>
      <c r="M6687" s="55">
        <v>4</v>
      </c>
      <c r="N6687" s="61" t="s">
        <v>17</v>
      </c>
      <c r="P6687" s="66"/>
      <c r="Q6687" s="53"/>
      <c r="R6687" s="53"/>
      <c r="S6687" s="53"/>
      <c r="T6687" s="53"/>
      <c r="U6687" s="53"/>
      <c r="V6687" s="53"/>
      <c r="W6687" s="53"/>
    </row>
    <row r="6688" spans="2:23" s="52" customFormat="1" ht="13" x14ac:dyDescent="0.3">
      <c r="B6688" s="53" t="s">
        <v>12</v>
      </c>
      <c r="C6688" s="53" t="s">
        <v>210</v>
      </c>
      <c r="D6688" s="53" t="s">
        <v>1228</v>
      </c>
      <c r="E6688" s="53">
        <v>40.923349999999999</v>
      </c>
      <c r="F6688" s="53">
        <v>-0.26740849999999999</v>
      </c>
      <c r="G6688" s="54">
        <v>503.1189</v>
      </c>
      <c r="H6688" s="53">
        <v>319</v>
      </c>
      <c r="I6688" s="53">
        <v>175</v>
      </c>
      <c r="J6688" s="53">
        <v>144</v>
      </c>
      <c r="K6688" s="52">
        <v>995</v>
      </c>
      <c r="L6688" s="52">
        <v>-491.8811</v>
      </c>
      <c r="M6688" s="55">
        <v>2</v>
      </c>
      <c r="N6688" s="61" t="s">
        <v>16</v>
      </c>
      <c r="P6688" s="66"/>
      <c r="Q6688" s="53"/>
      <c r="R6688" s="53"/>
      <c r="S6688" s="53"/>
      <c r="T6688" s="53"/>
      <c r="U6688" s="53"/>
      <c r="V6688" s="53"/>
      <c r="W6688" s="53"/>
    </row>
    <row r="6689" spans="2:23" s="52" customFormat="1" ht="13" x14ac:dyDescent="0.3">
      <c r="B6689" s="53" t="s">
        <v>12</v>
      </c>
      <c r="C6689" s="53" t="s">
        <v>210</v>
      </c>
      <c r="D6689" s="53" t="s">
        <v>1229</v>
      </c>
      <c r="E6689" s="53">
        <v>40.927999999999997</v>
      </c>
      <c r="F6689" s="53">
        <v>7.49166E-2</v>
      </c>
      <c r="G6689" s="54">
        <v>551.9633</v>
      </c>
      <c r="H6689" s="53">
        <v>501</v>
      </c>
      <c r="I6689" s="53">
        <v>278</v>
      </c>
      <c r="J6689" s="53">
        <v>223</v>
      </c>
      <c r="K6689" s="52">
        <v>995</v>
      </c>
      <c r="L6689" s="52">
        <v>-443.0367</v>
      </c>
      <c r="M6689" s="55">
        <v>2</v>
      </c>
      <c r="N6689" s="61" t="s">
        <v>16</v>
      </c>
      <c r="P6689" s="66"/>
      <c r="Q6689" s="53"/>
      <c r="R6689" s="53"/>
      <c r="S6689" s="53"/>
      <c r="T6689" s="53"/>
      <c r="U6689" s="53"/>
      <c r="V6689" s="53"/>
      <c r="W6689" s="53"/>
    </row>
    <row r="6690" spans="2:23" s="52" customFormat="1" ht="13" x14ac:dyDescent="0.3">
      <c r="B6690" s="53" t="s">
        <v>12</v>
      </c>
      <c r="C6690" s="53" t="s">
        <v>210</v>
      </c>
      <c r="D6690" s="53" t="s">
        <v>1230</v>
      </c>
      <c r="E6690" s="53">
        <v>40.337769999999999</v>
      </c>
      <c r="F6690" s="53">
        <v>-1.61514</v>
      </c>
      <c r="G6690" s="54">
        <v>1459.4960000000001</v>
      </c>
      <c r="H6690" s="53">
        <v>163</v>
      </c>
      <c r="I6690" s="53">
        <v>90</v>
      </c>
      <c r="J6690" s="53">
        <v>73</v>
      </c>
      <c r="K6690" s="52">
        <v>995</v>
      </c>
      <c r="L6690" s="52">
        <v>464.49600000000009</v>
      </c>
      <c r="M6690" s="55">
        <v>5</v>
      </c>
      <c r="N6690" s="61" t="s">
        <v>17</v>
      </c>
      <c r="P6690" s="66"/>
      <c r="Q6690" s="53"/>
      <c r="R6690" s="53"/>
      <c r="S6690" s="53"/>
      <c r="T6690" s="53"/>
      <c r="U6690" s="53"/>
      <c r="V6690" s="53"/>
      <c r="W6690" s="53"/>
    </row>
    <row r="6691" spans="2:23" s="52" customFormat="1" ht="13" x14ac:dyDescent="0.3">
      <c r="B6691" s="53" t="s">
        <v>12</v>
      </c>
      <c r="C6691" s="53" t="s">
        <v>210</v>
      </c>
      <c r="D6691" s="53" t="s">
        <v>1231</v>
      </c>
      <c r="E6691" s="53">
        <v>40.868720000000003</v>
      </c>
      <c r="F6691" s="53">
        <v>-1.011204</v>
      </c>
      <c r="G6691" s="54">
        <v>1109.5360000000001</v>
      </c>
      <c r="H6691" s="53">
        <v>38</v>
      </c>
      <c r="I6691" s="53">
        <v>20</v>
      </c>
      <c r="J6691" s="53">
        <v>18</v>
      </c>
      <c r="K6691" s="52">
        <v>995</v>
      </c>
      <c r="L6691" s="52">
        <v>114.53600000000006</v>
      </c>
      <c r="M6691" s="55">
        <v>2</v>
      </c>
      <c r="N6691" s="61" t="s">
        <v>16</v>
      </c>
      <c r="P6691" s="66"/>
      <c r="Q6691" s="53"/>
      <c r="R6691" s="53"/>
      <c r="S6691" s="53"/>
      <c r="T6691" s="53"/>
      <c r="U6691" s="53"/>
      <c r="V6691" s="53"/>
      <c r="W6691" s="53"/>
    </row>
    <row r="6692" spans="2:23" s="52" customFormat="1" ht="13" x14ac:dyDescent="0.3">
      <c r="B6692" s="53" t="s">
        <v>12</v>
      </c>
      <c r="C6692" s="53" t="s">
        <v>210</v>
      </c>
      <c r="D6692" s="53" t="s">
        <v>1232</v>
      </c>
      <c r="E6692" s="53">
        <v>40.701149999999998</v>
      </c>
      <c r="F6692" s="53">
        <v>-0.97901830000000001</v>
      </c>
      <c r="G6692" s="54">
        <v>1218.51</v>
      </c>
      <c r="H6692" s="53">
        <v>120</v>
      </c>
      <c r="I6692" s="53">
        <v>67</v>
      </c>
      <c r="J6692" s="53">
        <v>53</v>
      </c>
      <c r="K6692" s="52">
        <v>995</v>
      </c>
      <c r="L6692" s="52">
        <v>223.51</v>
      </c>
      <c r="M6692" s="55">
        <v>4</v>
      </c>
      <c r="N6692" s="61" t="s">
        <v>17</v>
      </c>
      <c r="P6692" s="66"/>
      <c r="Q6692" s="53"/>
      <c r="R6692" s="53"/>
      <c r="S6692" s="53"/>
      <c r="T6692" s="53"/>
      <c r="U6692" s="53"/>
      <c r="V6692" s="53"/>
      <c r="W6692" s="53"/>
    </row>
    <row r="6693" spans="2:23" s="52" customFormat="1" ht="13" x14ac:dyDescent="0.3">
      <c r="B6693" s="53" t="s">
        <v>12</v>
      </c>
      <c r="C6693" s="53" t="s">
        <v>210</v>
      </c>
      <c r="D6693" s="53" t="s">
        <v>1233</v>
      </c>
      <c r="E6693" s="53">
        <v>40.863619999999997</v>
      </c>
      <c r="F6693" s="53">
        <v>-1.3236129999999999</v>
      </c>
      <c r="G6693" s="54">
        <v>911.97389999999996</v>
      </c>
      <c r="H6693" s="53">
        <v>663</v>
      </c>
      <c r="I6693" s="53">
        <v>377</v>
      </c>
      <c r="J6693" s="53">
        <v>286</v>
      </c>
      <c r="K6693" s="52">
        <v>995</v>
      </c>
      <c r="L6693" s="52">
        <v>-83.026100000000042</v>
      </c>
      <c r="M6693" s="55">
        <v>2</v>
      </c>
      <c r="N6693" s="61" t="s">
        <v>16</v>
      </c>
      <c r="P6693" s="66"/>
      <c r="Q6693" s="53"/>
      <c r="R6693" s="53"/>
      <c r="S6693" s="53"/>
      <c r="T6693" s="53"/>
      <c r="U6693" s="53"/>
      <c r="V6693" s="53"/>
      <c r="W6693" s="53"/>
    </row>
    <row r="6694" spans="2:23" s="52" customFormat="1" ht="13" x14ac:dyDescent="0.3">
      <c r="B6694" s="53" t="s">
        <v>12</v>
      </c>
      <c r="C6694" s="53" t="s">
        <v>210</v>
      </c>
      <c r="D6694" s="53" t="s">
        <v>1234</v>
      </c>
      <c r="E6694" s="53">
        <v>40.169139999999999</v>
      </c>
      <c r="F6694" s="53">
        <v>-0.6190795</v>
      </c>
      <c r="G6694" s="54">
        <v>960.25220000000002</v>
      </c>
      <c r="H6694" s="53">
        <v>137</v>
      </c>
      <c r="I6694" s="53">
        <v>72</v>
      </c>
      <c r="J6694" s="53">
        <v>65</v>
      </c>
      <c r="K6694" s="52">
        <v>995</v>
      </c>
      <c r="L6694" s="52">
        <v>-34.747799999999984</v>
      </c>
      <c r="M6694" s="55">
        <v>2</v>
      </c>
      <c r="N6694" s="61" t="s">
        <v>16</v>
      </c>
      <c r="P6694" s="66"/>
      <c r="Q6694" s="53"/>
      <c r="R6694" s="53"/>
      <c r="S6694" s="53"/>
      <c r="T6694" s="53"/>
      <c r="U6694" s="53"/>
      <c r="V6694" s="53"/>
      <c r="W6694" s="53"/>
    </row>
    <row r="6695" spans="2:23" s="52" customFormat="1" ht="13" x14ac:dyDescent="0.3">
      <c r="B6695" s="53" t="s">
        <v>12</v>
      </c>
      <c r="C6695" s="53" t="s">
        <v>210</v>
      </c>
      <c r="D6695" s="53" t="s">
        <v>1235</v>
      </c>
      <c r="E6695" s="53">
        <v>40.806289999999997</v>
      </c>
      <c r="F6695" s="53">
        <v>6.4672900000000005E-2</v>
      </c>
      <c r="G6695" s="54">
        <v>717.06230000000005</v>
      </c>
      <c r="H6695" s="53">
        <v>342</v>
      </c>
      <c r="I6695" s="53">
        <v>177</v>
      </c>
      <c r="J6695" s="53">
        <v>165</v>
      </c>
      <c r="K6695" s="52">
        <v>995</v>
      </c>
      <c r="L6695" s="52">
        <v>-277.93769999999995</v>
      </c>
      <c r="M6695" s="55">
        <v>2</v>
      </c>
      <c r="N6695" s="61" t="s">
        <v>16</v>
      </c>
      <c r="P6695" s="66"/>
      <c r="Q6695" s="53"/>
      <c r="R6695" s="53"/>
      <c r="S6695" s="53"/>
      <c r="T6695" s="53"/>
      <c r="U6695" s="53"/>
      <c r="V6695" s="53"/>
      <c r="W6695" s="53"/>
    </row>
    <row r="6696" spans="2:23" s="52" customFormat="1" ht="13" x14ac:dyDescent="0.3">
      <c r="B6696" s="53" t="s">
        <v>12</v>
      </c>
      <c r="C6696" s="53" t="s">
        <v>210</v>
      </c>
      <c r="D6696" s="53" t="s">
        <v>1236</v>
      </c>
      <c r="E6696" s="53">
        <v>40.655569999999997</v>
      </c>
      <c r="F6696" s="53">
        <v>-0.88085219999999997</v>
      </c>
      <c r="G6696" s="54">
        <v>1184.569</v>
      </c>
      <c r="H6696" s="53">
        <v>144</v>
      </c>
      <c r="I6696" s="53">
        <v>80</v>
      </c>
      <c r="J6696" s="53">
        <v>64</v>
      </c>
      <c r="K6696" s="52">
        <v>995</v>
      </c>
      <c r="L6696" s="52">
        <v>189.56899999999996</v>
      </c>
      <c r="M6696" s="55">
        <v>2</v>
      </c>
      <c r="N6696" s="61" t="s">
        <v>16</v>
      </c>
      <c r="P6696" s="66"/>
      <c r="Q6696" s="53"/>
      <c r="R6696" s="53"/>
      <c r="S6696" s="53"/>
      <c r="T6696" s="53"/>
      <c r="U6696" s="53"/>
      <c r="V6696" s="53"/>
      <c r="W6696" s="53"/>
    </row>
    <row r="6697" spans="2:23" s="52" customFormat="1" ht="13" x14ac:dyDescent="0.3">
      <c r="B6697" s="53" t="s">
        <v>12</v>
      </c>
      <c r="C6697" s="53" t="s">
        <v>210</v>
      </c>
      <c r="D6697" s="53" t="s">
        <v>1237</v>
      </c>
      <c r="E6697" s="53">
        <v>40.835819999999998</v>
      </c>
      <c r="F6697" s="53">
        <v>-0.58474040000000005</v>
      </c>
      <c r="G6697" s="54">
        <v>944.58500000000004</v>
      </c>
      <c r="H6697" s="53">
        <v>102</v>
      </c>
      <c r="I6697" s="53">
        <v>56</v>
      </c>
      <c r="J6697" s="53">
        <v>46</v>
      </c>
      <c r="K6697" s="52">
        <v>995</v>
      </c>
      <c r="L6697" s="52">
        <v>-50.414999999999964</v>
      </c>
      <c r="M6697" s="55">
        <v>2</v>
      </c>
      <c r="N6697" s="61" t="s">
        <v>16</v>
      </c>
      <c r="P6697" s="66"/>
      <c r="Q6697" s="53"/>
      <c r="R6697" s="53"/>
      <c r="S6697" s="53"/>
      <c r="T6697" s="53"/>
      <c r="U6697" s="53"/>
      <c r="V6697" s="53"/>
      <c r="W6697" s="53"/>
    </row>
    <row r="6698" spans="2:23" s="52" customFormat="1" ht="13" x14ac:dyDescent="0.3">
      <c r="B6698" s="53" t="s">
        <v>12</v>
      </c>
      <c r="C6698" s="53" t="s">
        <v>210</v>
      </c>
      <c r="D6698" s="53" t="s">
        <v>1238</v>
      </c>
      <c r="E6698" s="53">
        <v>40.410829999999997</v>
      </c>
      <c r="F6698" s="53">
        <v>-1.3480300000000001</v>
      </c>
      <c r="G6698" s="54">
        <v>1039.181</v>
      </c>
      <c r="H6698" s="53">
        <v>442</v>
      </c>
      <c r="I6698" s="53">
        <v>225</v>
      </c>
      <c r="J6698" s="53">
        <v>217</v>
      </c>
      <c r="K6698" s="52">
        <v>995</v>
      </c>
      <c r="L6698" s="52">
        <v>44.18100000000004</v>
      </c>
      <c r="M6698" s="55">
        <v>2</v>
      </c>
      <c r="N6698" s="61" t="s">
        <v>16</v>
      </c>
      <c r="P6698" s="66"/>
      <c r="Q6698" s="53"/>
      <c r="R6698" s="53"/>
      <c r="S6698" s="53"/>
      <c r="T6698" s="53"/>
      <c r="U6698" s="53"/>
      <c r="V6698" s="53"/>
      <c r="W6698" s="53"/>
    </row>
    <row r="6699" spans="2:23" s="52" customFormat="1" ht="13" x14ac:dyDescent="0.3">
      <c r="B6699" s="53" t="s">
        <v>12</v>
      </c>
      <c r="C6699" s="53" t="s">
        <v>210</v>
      </c>
      <c r="D6699" s="53" t="s">
        <v>1239</v>
      </c>
      <c r="E6699" s="53">
        <v>40.870429999999999</v>
      </c>
      <c r="F6699" s="53">
        <v>-0.1334234</v>
      </c>
      <c r="G6699" s="54">
        <v>706.76980000000003</v>
      </c>
      <c r="H6699" s="53">
        <v>224</v>
      </c>
      <c r="I6699" s="53">
        <v>131</v>
      </c>
      <c r="J6699" s="53">
        <v>93</v>
      </c>
      <c r="K6699" s="52">
        <v>995</v>
      </c>
      <c r="L6699" s="52">
        <v>-288.23019999999997</v>
      </c>
      <c r="M6699" s="55">
        <v>2</v>
      </c>
      <c r="N6699" s="61" t="s">
        <v>16</v>
      </c>
      <c r="P6699" s="66"/>
      <c r="Q6699" s="53"/>
      <c r="R6699" s="53"/>
      <c r="S6699" s="53"/>
      <c r="T6699" s="53"/>
      <c r="U6699" s="53"/>
      <c r="V6699" s="53"/>
      <c r="W6699" s="53"/>
    </row>
    <row r="6700" spans="2:23" s="52" customFormat="1" ht="13" x14ac:dyDescent="0.3">
      <c r="B6700" s="53" t="s">
        <v>12</v>
      </c>
      <c r="C6700" s="53" t="s">
        <v>210</v>
      </c>
      <c r="D6700" s="53" t="s">
        <v>1240</v>
      </c>
      <c r="E6700" s="53">
        <v>40.42653</v>
      </c>
      <c r="F6700" s="53">
        <v>-1.710974</v>
      </c>
      <c r="G6700" s="54">
        <v>1601.854</v>
      </c>
      <c r="H6700" s="53">
        <v>140</v>
      </c>
      <c r="I6700" s="53">
        <v>86</v>
      </c>
      <c r="J6700" s="53">
        <v>54</v>
      </c>
      <c r="K6700" s="52">
        <v>995</v>
      </c>
      <c r="L6700" s="52">
        <v>606.85400000000004</v>
      </c>
      <c r="M6700" s="55">
        <v>6</v>
      </c>
      <c r="N6700" s="61" t="s">
        <v>17</v>
      </c>
      <c r="P6700" s="66"/>
      <c r="Q6700" s="53"/>
      <c r="R6700" s="53"/>
      <c r="S6700" s="53"/>
      <c r="T6700" s="53"/>
      <c r="U6700" s="53"/>
      <c r="V6700" s="53"/>
      <c r="W6700" s="53"/>
    </row>
    <row r="6701" spans="2:23" s="52" customFormat="1" ht="13" x14ac:dyDescent="0.3">
      <c r="B6701" s="53" t="s">
        <v>12</v>
      </c>
      <c r="C6701" s="53" t="s">
        <v>210</v>
      </c>
      <c r="D6701" s="53" t="s">
        <v>1241</v>
      </c>
      <c r="E6701" s="53">
        <v>40.387790000000003</v>
      </c>
      <c r="F6701" s="53">
        <v>-1.717363</v>
      </c>
      <c r="G6701" s="54">
        <v>1526.078</v>
      </c>
      <c r="H6701" s="53">
        <v>252</v>
      </c>
      <c r="I6701" s="53">
        <v>133</v>
      </c>
      <c r="J6701" s="53">
        <v>119</v>
      </c>
      <c r="K6701" s="52">
        <v>995</v>
      </c>
      <c r="L6701" s="52">
        <v>531.07799999999997</v>
      </c>
      <c r="M6701" s="55">
        <v>5</v>
      </c>
      <c r="N6701" s="61" t="s">
        <v>17</v>
      </c>
      <c r="P6701" s="66"/>
      <c r="Q6701" s="53"/>
      <c r="R6701" s="53"/>
      <c r="S6701" s="53"/>
      <c r="T6701" s="53"/>
      <c r="U6701" s="53"/>
      <c r="V6701" s="53"/>
      <c r="W6701" s="53"/>
    </row>
    <row r="6702" spans="2:23" s="52" customFormat="1" ht="13" x14ac:dyDescent="0.3">
      <c r="B6702" s="53" t="s">
        <v>12</v>
      </c>
      <c r="C6702" s="53" t="s">
        <v>210</v>
      </c>
      <c r="D6702" s="53" t="s">
        <v>1242</v>
      </c>
      <c r="E6702" s="53">
        <v>40.440689999999996</v>
      </c>
      <c r="F6702" s="53">
        <v>-0.72040599999999999</v>
      </c>
      <c r="G6702" s="54">
        <v>1583.481</v>
      </c>
      <c r="H6702" s="53">
        <v>87</v>
      </c>
      <c r="I6702" s="53">
        <v>49</v>
      </c>
      <c r="J6702" s="53">
        <v>38</v>
      </c>
      <c r="K6702" s="52">
        <v>995</v>
      </c>
      <c r="L6702" s="52">
        <v>588.48099999999999</v>
      </c>
      <c r="M6702" s="55">
        <v>5</v>
      </c>
      <c r="N6702" s="61" t="s">
        <v>17</v>
      </c>
      <c r="P6702" s="66"/>
      <c r="Q6702" s="53"/>
      <c r="R6702" s="53"/>
      <c r="S6702" s="53"/>
      <c r="T6702" s="53"/>
      <c r="U6702" s="53"/>
      <c r="V6702" s="53"/>
      <c r="W6702" s="53"/>
    </row>
    <row r="6703" spans="2:23" s="52" customFormat="1" ht="13" x14ac:dyDescent="0.3">
      <c r="B6703" s="53" t="s">
        <v>12</v>
      </c>
      <c r="C6703" s="53" t="s">
        <v>210</v>
      </c>
      <c r="D6703" s="53" t="s">
        <v>1243</v>
      </c>
      <c r="E6703" s="53">
        <v>41.175719999999998</v>
      </c>
      <c r="F6703" s="53">
        <v>-0.45100800000000002</v>
      </c>
      <c r="G6703" s="54">
        <v>286.64440000000002</v>
      </c>
      <c r="H6703" s="53">
        <v>1900</v>
      </c>
      <c r="I6703" s="53">
        <v>970</v>
      </c>
      <c r="J6703" s="53">
        <v>930</v>
      </c>
      <c r="K6703" s="52">
        <v>995</v>
      </c>
      <c r="L6703" s="52">
        <v>-708.35559999999998</v>
      </c>
      <c r="M6703" s="55">
        <v>2</v>
      </c>
      <c r="N6703" s="61" t="s">
        <v>16</v>
      </c>
      <c r="P6703" s="66"/>
      <c r="Q6703" s="53"/>
      <c r="R6703" s="53"/>
      <c r="S6703" s="53"/>
      <c r="T6703" s="53"/>
      <c r="U6703" s="53"/>
      <c r="V6703" s="53"/>
      <c r="W6703" s="53"/>
    </row>
    <row r="6704" spans="2:23" s="52" customFormat="1" ht="13" x14ac:dyDescent="0.3">
      <c r="B6704" s="53" t="s">
        <v>12</v>
      </c>
      <c r="C6704" s="53" t="s">
        <v>210</v>
      </c>
      <c r="D6704" s="53" t="s">
        <v>1244</v>
      </c>
      <c r="E6704" s="53">
        <v>40.691279999999999</v>
      </c>
      <c r="F6704" s="53">
        <v>-0.78588999999999998</v>
      </c>
      <c r="G6704" s="54">
        <v>1217.4359999999999</v>
      </c>
      <c r="H6704" s="53">
        <v>153</v>
      </c>
      <c r="I6704" s="53">
        <v>85</v>
      </c>
      <c r="J6704" s="53">
        <v>68</v>
      </c>
      <c r="K6704" s="52">
        <v>995</v>
      </c>
      <c r="L6704" s="52">
        <v>222.43599999999992</v>
      </c>
      <c r="M6704" s="55">
        <v>4</v>
      </c>
      <c r="N6704" s="61" t="s">
        <v>17</v>
      </c>
      <c r="P6704" s="66"/>
      <c r="Q6704" s="53"/>
      <c r="R6704" s="53"/>
      <c r="S6704" s="53"/>
      <c r="T6704" s="53"/>
      <c r="U6704" s="53"/>
      <c r="V6704" s="53"/>
      <c r="W6704" s="53"/>
    </row>
    <row r="6705" spans="2:23" s="52" customFormat="1" ht="13" x14ac:dyDescent="0.3">
      <c r="B6705" s="53" t="s">
        <v>12</v>
      </c>
      <c r="C6705" s="53" t="s">
        <v>210</v>
      </c>
      <c r="D6705" s="53" t="s">
        <v>1245</v>
      </c>
      <c r="E6705" s="53">
        <v>40.923789999999997</v>
      </c>
      <c r="F6705" s="53">
        <v>-0.84338040000000003</v>
      </c>
      <c r="G6705" s="54">
        <v>932.53830000000005</v>
      </c>
      <c r="H6705" s="53">
        <v>96</v>
      </c>
      <c r="I6705" s="53">
        <v>49</v>
      </c>
      <c r="J6705" s="53">
        <v>47</v>
      </c>
      <c r="K6705" s="52">
        <v>995</v>
      </c>
      <c r="L6705" s="52">
        <v>-62.461699999999951</v>
      </c>
      <c r="M6705" s="55">
        <v>2</v>
      </c>
      <c r="N6705" s="61" t="s">
        <v>16</v>
      </c>
      <c r="P6705" s="66"/>
      <c r="Q6705" s="53"/>
      <c r="R6705" s="53"/>
      <c r="S6705" s="53"/>
      <c r="T6705" s="53"/>
      <c r="U6705" s="53"/>
      <c r="V6705" s="53"/>
      <c r="W6705" s="53"/>
    </row>
    <row r="6706" spans="2:23" s="52" customFormat="1" ht="13" x14ac:dyDescent="0.3">
      <c r="B6706" s="53" t="s">
        <v>12</v>
      </c>
      <c r="C6706" s="53" t="s">
        <v>210</v>
      </c>
      <c r="D6706" s="53" t="s">
        <v>1246</v>
      </c>
      <c r="E6706" s="53">
        <v>41.009740000000001</v>
      </c>
      <c r="F6706" s="53">
        <v>-0.91990799999999995</v>
      </c>
      <c r="G6706" s="54">
        <v>874.5453</v>
      </c>
      <c r="H6706" s="53">
        <v>97</v>
      </c>
      <c r="I6706" s="53">
        <v>62</v>
      </c>
      <c r="J6706" s="53">
        <v>35</v>
      </c>
      <c r="K6706" s="52">
        <v>995</v>
      </c>
      <c r="L6706" s="52">
        <v>-120.4547</v>
      </c>
      <c r="M6706" s="55">
        <v>2</v>
      </c>
      <c r="N6706" s="61" t="s">
        <v>16</v>
      </c>
      <c r="P6706" s="66"/>
      <c r="Q6706" s="53"/>
      <c r="R6706" s="53"/>
      <c r="S6706" s="53"/>
      <c r="T6706" s="53"/>
      <c r="U6706" s="53"/>
      <c r="V6706" s="53"/>
      <c r="W6706" s="53"/>
    </row>
    <row r="6707" spans="2:23" s="52" customFormat="1" ht="13" x14ac:dyDescent="0.3">
      <c r="B6707" s="53" t="s">
        <v>12</v>
      </c>
      <c r="C6707" s="53" t="s">
        <v>210</v>
      </c>
      <c r="D6707" s="53" t="s">
        <v>1247</v>
      </c>
      <c r="E6707" s="53">
        <v>40.481940000000002</v>
      </c>
      <c r="F6707" s="53">
        <v>-0.3190694</v>
      </c>
      <c r="G6707" s="54">
        <v>1231.6869999999999</v>
      </c>
      <c r="H6707" s="53">
        <v>502</v>
      </c>
      <c r="I6707" s="53">
        <v>273</v>
      </c>
      <c r="J6707" s="53">
        <v>229</v>
      </c>
      <c r="K6707" s="52">
        <v>995</v>
      </c>
      <c r="L6707" s="52">
        <v>236.6869999999999</v>
      </c>
      <c r="M6707" s="55">
        <v>4</v>
      </c>
      <c r="N6707" s="61" t="s">
        <v>17</v>
      </c>
      <c r="P6707" s="66"/>
      <c r="Q6707" s="53"/>
      <c r="R6707" s="53"/>
      <c r="S6707" s="53"/>
      <c r="T6707" s="53"/>
      <c r="U6707" s="53"/>
      <c r="V6707" s="53"/>
      <c r="W6707" s="53"/>
    </row>
    <row r="6708" spans="2:23" s="52" customFormat="1" ht="13" x14ac:dyDescent="0.3">
      <c r="B6708" s="53" t="s">
        <v>12</v>
      </c>
      <c r="C6708" s="53" t="s">
        <v>210</v>
      </c>
      <c r="D6708" s="53" t="s">
        <v>1248</v>
      </c>
      <c r="E6708" s="53">
        <v>40.240360000000003</v>
      </c>
      <c r="F6708" s="53">
        <v>-1.4075089999999999</v>
      </c>
      <c r="G6708" s="54">
        <v>1405.788</v>
      </c>
      <c r="H6708" s="53">
        <v>89</v>
      </c>
      <c r="I6708" s="53">
        <v>52</v>
      </c>
      <c r="J6708" s="53">
        <v>37</v>
      </c>
      <c r="K6708" s="52">
        <v>995</v>
      </c>
      <c r="L6708" s="52">
        <v>410.78800000000001</v>
      </c>
      <c r="M6708" s="55">
        <v>5</v>
      </c>
      <c r="N6708" s="61" t="s">
        <v>17</v>
      </c>
      <c r="P6708" s="66"/>
      <c r="Q6708" s="53"/>
      <c r="R6708" s="53"/>
      <c r="S6708" s="53"/>
      <c r="T6708" s="53"/>
      <c r="U6708" s="53"/>
      <c r="V6708" s="53"/>
      <c r="W6708" s="53"/>
    </row>
    <row r="6709" spans="2:23" s="52" customFormat="1" ht="13" x14ac:dyDescent="0.3">
      <c r="B6709" s="53" t="s">
        <v>12</v>
      </c>
      <c r="C6709" s="53" t="s">
        <v>210</v>
      </c>
      <c r="D6709" s="53" t="s">
        <v>1249</v>
      </c>
      <c r="E6709" s="53">
        <v>40.703209999999999</v>
      </c>
      <c r="F6709" s="53">
        <v>-0.80103599999999997</v>
      </c>
      <c r="G6709" s="54">
        <v>1263.365</v>
      </c>
      <c r="H6709" s="53">
        <v>99</v>
      </c>
      <c r="I6709" s="53">
        <v>55</v>
      </c>
      <c r="J6709" s="53">
        <v>44</v>
      </c>
      <c r="K6709" s="52">
        <v>995</v>
      </c>
      <c r="L6709" s="52">
        <v>268.36500000000001</v>
      </c>
      <c r="M6709" s="55">
        <v>4</v>
      </c>
      <c r="N6709" s="61" t="s">
        <v>17</v>
      </c>
      <c r="P6709" s="66"/>
      <c r="Q6709" s="53"/>
      <c r="R6709" s="53"/>
      <c r="S6709" s="53"/>
      <c r="T6709" s="53"/>
      <c r="U6709" s="53"/>
      <c r="V6709" s="53"/>
      <c r="W6709" s="53"/>
    </row>
    <row r="6710" spans="2:23" s="52" customFormat="1" ht="13" x14ac:dyDescent="0.3">
      <c r="B6710" s="53" t="s">
        <v>12</v>
      </c>
      <c r="C6710" s="53" t="s">
        <v>210</v>
      </c>
      <c r="D6710" s="53" t="s">
        <v>1250</v>
      </c>
      <c r="E6710" s="53">
        <v>41.218769999999999</v>
      </c>
      <c r="F6710" s="53">
        <v>-0.38133060000000002</v>
      </c>
      <c r="G6710" s="54">
        <v>209.4427</v>
      </c>
      <c r="H6710" s="53">
        <v>55</v>
      </c>
      <c r="I6710" s="53">
        <v>28</v>
      </c>
      <c r="J6710" s="53">
        <v>27</v>
      </c>
      <c r="K6710" s="52">
        <v>995</v>
      </c>
      <c r="L6710" s="52">
        <v>-785.55729999999994</v>
      </c>
      <c r="M6710" s="55">
        <v>2</v>
      </c>
      <c r="N6710" s="61" t="s">
        <v>16</v>
      </c>
      <c r="P6710" s="66"/>
      <c r="Q6710" s="53"/>
      <c r="R6710" s="53"/>
      <c r="S6710" s="53"/>
      <c r="T6710" s="53"/>
      <c r="U6710" s="53"/>
      <c r="V6710" s="53"/>
      <c r="W6710" s="53"/>
    </row>
    <row r="6711" spans="2:23" s="52" customFormat="1" ht="13" x14ac:dyDescent="0.3">
      <c r="B6711" s="53" t="s">
        <v>12</v>
      </c>
      <c r="C6711" s="53" t="s">
        <v>210</v>
      </c>
      <c r="D6711" s="53" t="s">
        <v>1251</v>
      </c>
      <c r="E6711" s="53">
        <v>40.543320000000001</v>
      </c>
      <c r="F6711" s="53">
        <v>-0.75364690000000001</v>
      </c>
      <c r="G6711" s="54">
        <v>1337.114</v>
      </c>
      <c r="H6711" s="53">
        <v>42</v>
      </c>
      <c r="I6711" s="53">
        <v>27</v>
      </c>
      <c r="J6711" s="53">
        <v>15</v>
      </c>
      <c r="K6711" s="52">
        <v>995</v>
      </c>
      <c r="L6711" s="52">
        <v>342.11400000000003</v>
      </c>
      <c r="M6711" s="55">
        <v>4</v>
      </c>
      <c r="N6711" s="61" t="s">
        <v>17</v>
      </c>
      <c r="P6711" s="66"/>
      <c r="Q6711" s="53"/>
      <c r="R6711" s="53"/>
      <c r="S6711" s="53"/>
      <c r="T6711" s="53"/>
      <c r="U6711" s="53"/>
      <c r="V6711" s="53"/>
      <c r="W6711" s="53"/>
    </row>
    <row r="6712" spans="2:23" s="52" customFormat="1" ht="13" x14ac:dyDescent="0.3">
      <c r="B6712" s="53" t="s">
        <v>12</v>
      </c>
      <c r="C6712" s="53" t="s">
        <v>210</v>
      </c>
      <c r="D6712" s="53" t="s">
        <v>1252</v>
      </c>
      <c r="E6712" s="53">
        <v>40.956040000000002</v>
      </c>
      <c r="F6712" s="53">
        <v>-0.76738770000000001</v>
      </c>
      <c r="G6712" s="54">
        <v>772.54010000000005</v>
      </c>
      <c r="H6712" s="53">
        <v>29</v>
      </c>
      <c r="I6712" s="53">
        <v>16</v>
      </c>
      <c r="J6712" s="53">
        <v>13</v>
      </c>
      <c r="K6712" s="52">
        <v>995</v>
      </c>
      <c r="L6712" s="52">
        <v>-222.45989999999995</v>
      </c>
      <c r="M6712" s="55">
        <v>2</v>
      </c>
      <c r="N6712" s="61" t="s">
        <v>16</v>
      </c>
      <c r="P6712" s="66"/>
      <c r="Q6712" s="53"/>
      <c r="R6712" s="53"/>
      <c r="S6712" s="53"/>
      <c r="T6712" s="53"/>
      <c r="U6712" s="53"/>
      <c r="V6712" s="53"/>
      <c r="W6712" s="53"/>
    </row>
    <row r="6713" spans="2:23" s="52" customFormat="1" ht="13" x14ac:dyDescent="0.3">
      <c r="B6713" s="53" t="s">
        <v>12</v>
      </c>
      <c r="C6713" s="53" t="s">
        <v>210</v>
      </c>
      <c r="D6713" s="53" t="s">
        <v>1253</v>
      </c>
      <c r="E6713" s="53">
        <v>41.042250000000003</v>
      </c>
      <c r="F6713" s="53">
        <v>-1.192358</v>
      </c>
      <c r="G6713" s="54">
        <v>1070.5609999999999</v>
      </c>
      <c r="H6713" s="53">
        <v>66</v>
      </c>
      <c r="I6713" s="53">
        <v>34</v>
      </c>
      <c r="J6713" s="53">
        <v>32</v>
      </c>
      <c r="K6713" s="52">
        <v>995</v>
      </c>
      <c r="L6713" s="52">
        <v>75.560999999999922</v>
      </c>
      <c r="M6713" s="55">
        <v>2</v>
      </c>
      <c r="N6713" s="61" t="s">
        <v>16</v>
      </c>
      <c r="P6713" s="66"/>
      <c r="Q6713" s="53"/>
      <c r="R6713" s="53"/>
      <c r="S6713" s="53"/>
      <c r="T6713" s="53"/>
      <c r="U6713" s="53"/>
      <c r="V6713" s="53"/>
      <c r="W6713" s="53"/>
    </row>
    <row r="6714" spans="2:23" s="52" customFormat="1" ht="13" x14ac:dyDescent="0.3">
      <c r="B6714" s="53" t="s">
        <v>12</v>
      </c>
      <c r="C6714" s="53" t="s">
        <v>210</v>
      </c>
      <c r="D6714" s="53" t="s">
        <v>1254</v>
      </c>
      <c r="E6714" s="53">
        <v>41.097670000000001</v>
      </c>
      <c r="F6714" s="53">
        <v>-1.2041390000000001</v>
      </c>
      <c r="G6714" s="54">
        <v>1013.573</v>
      </c>
      <c r="H6714" s="53">
        <v>28</v>
      </c>
      <c r="I6714" s="53">
        <v>20</v>
      </c>
      <c r="J6714" s="53">
        <v>8</v>
      </c>
      <c r="K6714" s="52">
        <v>995</v>
      </c>
      <c r="L6714" s="52">
        <v>18.572999999999979</v>
      </c>
      <c r="M6714" s="55">
        <v>2</v>
      </c>
      <c r="N6714" s="61" t="s">
        <v>16</v>
      </c>
      <c r="P6714" s="66"/>
      <c r="Q6714" s="53"/>
      <c r="R6714" s="53"/>
      <c r="S6714" s="53"/>
      <c r="T6714" s="53"/>
      <c r="U6714" s="53"/>
      <c r="V6714" s="53"/>
      <c r="W6714" s="53"/>
    </row>
    <row r="6715" spans="2:23" s="52" customFormat="1" ht="13" x14ac:dyDescent="0.3">
      <c r="B6715" s="53" t="s">
        <v>12</v>
      </c>
      <c r="C6715" s="53" t="s">
        <v>210</v>
      </c>
      <c r="D6715" s="53" t="s">
        <v>1255</v>
      </c>
      <c r="E6715" s="53">
        <v>40.161940000000001</v>
      </c>
      <c r="F6715" s="53">
        <v>-1.2345060000000001</v>
      </c>
      <c r="G6715" s="54">
        <v>780.38040000000001</v>
      </c>
      <c r="H6715" s="53">
        <v>148</v>
      </c>
      <c r="I6715" s="53">
        <v>80</v>
      </c>
      <c r="J6715" s="53">
        <v>68</v>
      </c>
      <c r="K6715" s="52">
        <v>995</v>
      </c>
      <c r="L6715" s="52">
        <v>-214.61959999999999</v>
      </c>
      <c r="M6715" s="55">
        <v>2</v>
      </c>
      <c r="N6715" s="61" t="s">
        <v>16</v>
      </c>
      <c r="P6715" s="66"/>
      <c r="Q6715" s="53"/>
      <c r="R6715" s="53"/>
      <c r="S6715" s="53"/>
      <c r="T6715" s="53"/>
      <c r="U6715" s="53"/>
      <c r="V6715" s="53"/>
      <c r="W6715" s="53"/>
    </row>
    <row r="6716" spans="2:23" s="52" customFormat="1" ht="13" x14ac:dyDescent="0.3">
      <c r="B6716" s="53" t="s">
        <v>12</v>
      </c>
      <c r="C6716" s="53" t="s">
        <v>210</v>
      </c>
      <c r="D6716" s="53" t="s">
        <v>1256</v>
      </c>
      <c r="E6716" s="53">
        <v>40.716239999999999</v>
      </c>
      <c r="F6716" s="53">
        <v>-1.1130800000000001</v>
      </c>
      <c r="G6716" s="54">
        <v>1210.9939999999999</v>
      </c>
      <c r="H6716" s="53">
        <v>63</v>
      </c>
      <c r="I6716" s="53">
        <v>32</v>
      </c>
      <c r="J6716" s="53">
        <v>31</v>
      </c>
      <c r="K6716" s="52">
        <v>995</v>
      </c>
      <c r="L6716" s="52">
        <v>215.99399999999991</v>
      </c>
      <c r="M6716" s="55">
        <v>4</v>
      </c>
      <c r="N6716" s="61" t="s">
        <v>17</v>
      </c>
      <c r="P6716" s="66"/>
      <c r="Q6716" s="53"/>
      <c r="R6716" s="53"/>
      <c r="S6716" s="53"/>
      <c r="T6716" s="53"/>
      <c r="U6716" s="53"/>
      <c r="V6716" s="53"/>
      <c r="W6716" s="53"/>
    </row>
    <row r="6717" spans="2:23" s="52" customFormat="1" ht="13" x14ac:dyDescent="0.3">
      <c r="B6717" s="53" t="s">
        <v>12</v>
      </c>
      <c r="C6717" s="53" t="s">
        <v>210</v>
      </c>
      <c r="D6717" s="53" t="s">
        <v>1257</v>
      </c>
      <c r="E6717" s="53">
        <v>40.322560000000003</v>
      </c>
      <c r="F6717" s="53">
        <v>-0.57393709999999998</v>
      </c>
      <c r="G6717" s="54">
        <v>1315.2149999999999</v>
      </c>
      <c r="H6717" s="53">
        <v>328</v>
      </c>
      <c r="I6717" s="53">
        <v>195</v>
      </c>
      <c r="J6717" s="53">
        <v>133</v>
      </c>
      <c r="K6717" s="52">
        <v>995</v>
      </c>
      <c r="L6717" s="52">
        <v>320.21499999999992</v>
      </c>
      <c r="M6717" s="55">
        <v>4</v>
      </c>
      <c r="N6717" s="61" t="s">
        <v>17</v>
      </c>
      <c r="P6717" s="66"/>
      <c r="Q6717" s="53"/>
      <c r="R6717" s="53"/>
      <c r="S6717" s="53"/>
      <c r="T6717" s="53"/>
      <c r="U6717" s="53"/>
      <c r="V6717" s="53"/>
      <c r="W6717" s="53"/>
    </row>
    <row r="6718" spans="2:23" s="52" customFormat="1" ht="13" x14ac:dyDescent="0.3">
      <c r="B6718" s="53" t="s">
        <v>12</v>
      </c>
      <c r="C6718" s="53" t="s">
        <v>210</v>
      </c>
      <c r="D6718" s="53" t="s">
        <v>1258</v>
      </c>
      <c r="E6718" s="53">
        <v>40.954880000000003</v>
      </c>
      <c r="F6718" s="53">
        <v>0.2769528</v>
      </c>
      <c r="G6718" s="54">
        <v>462.88229999999999</v>
      </c>
      <c r="H6718" s="53">
        <v>175</v>
      </c>
      <c r="I6718" s="53">
        <v>93</v>
      </c>
      <c r="J6718" s="53">
        <v>82</v>
      </c>
      <c r="K6718" s="52">
        <v>995</v>
      </c>
      <c r="L6718" s="52">
        <v>-532.11770000000001</v>
      </c>
      <c r="M6718" s="55">
        <v>2</v>
      </c>
      <c r="N6718" s="61" t="s">
        <v>16</v>
      </c>
      <c r="P6718" s="66"/>
      <c r="Q6718" s="53"/>
      <c r="R6718" s="53"/>
      <c r="S6718" s="53"/>
      <c r="T6718" s="53"/>
      <c r="U6718" s="53"/>
      <c r="V6718" s="53"/>
      <c r="W6718" s="53"/>
    </row>
    <row r="6719" spans="2:23" s="52" customFormat="1" ht="13" x14ac:dyDescent="0.3">
      <c r="B6719" s="53" t="s">
        <v>12</v>
      </c>
      <c r="C6719" s="53" t="s">
        <v>210</v>
      </c>
      <c r="D6719" s="53" t="s">
        <v>1259</v>
      </c>
      <c r="E6719" s="53">
        <v>41.081240000000001</v>
      </c>
      <c r="F6719" s="53">
        <v>-1.044818</v>
      </c>
      <c r="G6719" s="54">
        <v>982.06759999999997</v>
      </c>
      <c r="H6719" s="53">
        <v>176</v>
      </c>
      <c r="I6719" s="53">
        <v>104</v>
      </c>
      <c r="J6719" s="53">
        <v>72</v>
      </c>
      <c r="K6719" s="52">
        <v>995</v>
      </c>
      <c r="L6719" s="52">
        <v>-12.93240000000003</v>
      </c>
      <c r="M6719" s="55">
        <v>2</v>
      </c>
      <c r="N6719" s="61" t="s">
        <v>16</v>
      </c>
      <c r="P6719" s="66"/>
      <c r="Q6719" s="53"/>
      <c r="R6719" s="53"/>
      <c r="S6719" s="53"/>
      <c r="T6719" s="53"/>
      <c r="U6719" s="53"/>
      <c r="V6719" s="53"/>
      <c r="W6719" s="53"/>
    </row>
    <row r="6720" spans="2:23" s="52" customFormat="1" ht="13" x14ac:dyDescent="0.3">
      <c r="B6720" s="53" t="s">
        <v>12</v>
      </c>
      <c r="C6720" s="53" t="s">
        <v>210</v>
      </c>
      <c r="D6720" s="53" t="s">
        <v>1260</v>
      </c>
      <c r="E6720" s="53">
        <v>40.966000000000001</v>
      </c>
      <c r="F6720" s="53">
        <v>-0.88974790000000004</v>
      </c>
      <c r="G6720" s="54">
        <v>956.84829999999999</v>
      </c>
      <c r="H6720" s="53">
        <v>37</v>
      </c>
      <c r="I6720" s="53">
        <v>19</v>
      </c>
      <c r="J6720" s="53">
        <v>18</v>
      </c>
      <c r="K6720" s="52">
        <v>995</v>
      </c>
      <c r="L6720" s="52">
        <v>-38.151700000000005</v>
      </c>
      <c r="M6720" s="55">
        <v>2</v>
      </c>
      <c r="N6720" s="61" t="s">
        <v>16</v>
      </c>
      <c r="P6720" s="66"/>
      <c r="Q6720" s="53"/>
      <c r="R6720" s="53"/>
      <c r="S6720" s="53"/>
      <c r="T6720" s="53"/>
      <c r="U6720" s="53"/>
      <c r="V6720" s="53"/>
      <c r="W6720" s="53"/>
    </row>
    <row r="6721" spans="2:23" s="52" customFormat="1" ht="13" x14ac:dyDescent="0.3">
      <c r="B6721" s="53" t="s">
        <v>12</v>
      </c>
      <c r="C6721" s="53" t="s">
        <v>210</v>
      </c>
      <c r="D6721" s="53" t="s">
        <v>1261</v>
      </c>
      <c r="E6721" s="53">
        <v>40.057879999999997</v>
      </c>
      <c r="F6721" s="53">
        <v>-0.82989279999999999</v>
      </c>
      <c r="G6721" s="54">
        <v>992.30110000000002</v>
      </c>
      <c r="H6721" s="53">
        <v>561</v>
      </c>
      <c r="I6721" s="53">
        <v>307</v>
      </c>
      <c r="J6721" s="53">
        <v>254</v>
      </c>
      <c r="K6721" s="52">
        <v>995</v>
      </c>
      <c r="L6721" s="52">
        <v>-2.6988999999999805</v>
      </c>
      <c r="M6721" s="55">
        <v>2</v>
      </c>
      <c r="N6721" s="61" t="s">
        <v>16</v>
      </c>
      <c r="P6721" s="66"/>
      <c r="Q6721" s="53"/>
      <c r="R6721" s="53"/>
      <c r="S6721" s="53"/>
      <c r="T6721" s="53"/>
      <c r="U6721" s="53"/>
      <c r="V6721" s="53"/>
      <c r="W6721" s="53"/>
    </row>
    <row r="6722" spans="2:23" s="52" customFormat="1" ht="13" x14ac:dyDescent="0.3">
      <c r="B6722" s="53" t="s">
        <v>12</v>
      </c>
      <c r="C6722" s="53" t="s">
        <v>210</v>
      </c>
      <c r="D6722" s="53" t="s">
        <v>1262</v>
      </c>
      <c r="E6722" s="53">
        <v>40.844189999999998</v>
      </c>
      <c r="F6722" s="53">
        <v>-0.89549599999999996</v>
      </c>
      <c r="G6722" s="54">
        <v>916.45809999999994</v>
      </c>
      <c r="H6722" s="53">
        <v>467</v>
      </c>
      <c r="I6722" s="53">
        <v>244</v>
      </c>
      <c r="J6722" s="53">
        <v>223</v>
      </c>
      <c r="K6722" s="52">
        <v>995</v>
      </c>
      <c r="L6722" s="52">
        <v>-78.541900000000055</v>
      </c>
      <c r="M6722" s="55">
        <v>2</v>
      </c>
      <c r="N6722" s="61" t="s">
        <v>16</v>
      </c>
      <c r="P6722" s="66"/>
      <c r="Q6722" s="53"/>
      <c r="R6722" s="53"/>
      <c r="S6722" s="53"/>
      <c r="T6722" s="53"/>
      <c r="U6722" s="53"/>
      <c r="V6722" s="53"/>
      <c r="W6722" s="53"/>
    </row>
    <row r="6723" spans="2:23" s="52" customFormat="1" ht="13" x14ac:dyDescent="0.3">
      <c r="B6723" s="53" t="s">
        <v>12</v>
      </c>
      <c r="C6723" s="53" t="s">
        <v>210</v>
      </c>
      <c r="D6723" s="53" t="s">
        <v>1263</v>
      </c>
      <c r="E6723" s="53">
        <v>40.833950000000002</v>
      </c>
      <c r="F6723" s="53">
        <v>-0.24159069999999999</v>
      </c>
      <c r="G6723" s="54">
        <v>501.93400000000003</v>
      </c>
      <c r="H6723" s="53">
        <v>1436</v>
      </c>
      <c r="I6723" s="53">
        <v>750</v>
      </c>
      <c r="J6723" s="53">
        <v>686</v>
      </c>
      <c r="K6723" s="52">
        <v>995</v>
      </c>
      <c r="L6723" s="52">
        <v>-493.06599999999997</v>
      </c>
      <c r="M6723" s="55">
        <v>2</v>
      </c>
      <c r="N6723" s="61" t="s">
        <v>16</v>
      </c>
      <c r="P6723" s="66"/>
      <c r="Q6723" s="53"/>
      <c r="R6723" s="53"/>
      <c r="S6723" s="53"/>
      <c r="T6723" s="53"/>
      <c r="U6723" s="53"/>
      <c r="V6723" s="53"/>
      <c r="W6723" s="53"/>
    </row>
    <row r="6724" spans="2:23" s="52" customFormat="1" ht="13" x14ac:dyDescent="0.3">
      <c r="B6724" s="53" t="s">
        <v>12</v>
      </c>
      <c r="C6724" s="53" t="s">
        <v>210</v>
      </c>
      <c r="D6724" s="53" t="s">
        <v>1264</v>
      </c>
      <c r="E6724" s="53">
        <v>40.865839999999999</v>
      </c>
      <c r="F6724" s="53">
        <v>-0.52104740000000005</v>
      </c>
      <c r="G6724" s="54">
        <v>906.572</v>
      </c>
      <c r="H6724" s="53">
        <v>271</v>
      </c>
      <c r="I6724" s="53">
        <v>138</v>
      </c>
      <c r="J6724" s="53">
        <v>133</v>
      </c>
      <c r="K6724" s="52">
        <v>995</v>
      </c>
      <c r="L6724" s="52">
        <v>-88.427999999999997</v>
      </c>
      <c r="M6724" s="55">
        <v>2</v>
      </c>
      <c r="N6724" s="61" t="s">
        <v>16</v>
      </c>
      <c r="P6724" s="66"/>
      <c r="Q6724" s="53"/>
      <c r="R6724" s="53"/>
      <c r="S6724" s="53"/>
      <c r="T6724" s="53"/>
      <c r="U6724" s="53"/>
      <c r="V6724" s="53"/>
      <c r="W6724" s="53"/>
    </row>
    <row r="6725" spans="2:23" s="52" customFormat="1" ht="13" x14ac:dyDescent="0.3">
      <c r="B6725" s="53" t="s">
        <v>12</v>
      </c>
      <c r="C6725" s="53" t="s">
        <v>210</v>
      </c>
      <c r="D6725" s="53" t="s">
        <v>1265</v>
      </c>
      <c r="E6725" s="53">
        <v>41.049790000000002</v>
      </c>
      <c r="F6725" s="53">
        <v>0.1039728</v>
      </c>
      <c r="G6725" s="54">
        <v>351.49250000000001</v>
      </c>
      <c r="H6725" s="53">
        <v>588</v>
      </c>
      <c r="I6725" s="53">
        <v>317</v>
      </c>
      <c r="J6725" s="53">
        <v>271</v>
      </c>
      <c r="K6725" s="52">
        <v>995</v>
      </c>
      <c r="L6725" s="52">
        <v>-643.50749999999994</v>
      </c>
      <c r="M6725" s="55">
        <v>2</v>
      </c>
      <c r="N6725" s="61" t="s">
        <v>16</v>
      </c>
      <c r="P6725" s="66"/>
      <c r="Q6725" s="53"/>
      <c r="R6725" s="53"/>
      <c r="S6725" s="53"/>
      <c r="T6725" s="53"/>
      <c r="U6725" s="53"/>
      <c r="V6725" s="53"/>
      <c r="W6725" s="53"/>
    </row>
    <row r="6726" spans="2:23" s="52" customFormat="1" ht="13" x14ac:dyDescent="0.3">
      <c r="B6726" s="53" t="s">
        <v>12</v>
      </c>
      <c r="C6726" s="53" t="s">
        <v>210</v>
      </c>
      <c r="D6726" s="53" t="s">
        <v>1266</v>
      </c>
      <c r="E6726" s="53">
        <v>40.722079999999998</v>
      </c>
      <c r="F6726" s="53">
        <v>-0.86843789999999998</v>
      </c>
      <c r="G6726" s="54">
        <v>1257.2850000000001</v>
      </c>
      <c r="H6726" s="53">
        <v>124</v>
      </c>
      <c r="I6726" s="53">
        <v>70</v>
      </c>
      <c r="J6726" s="53">
        <v>54</v>
      </c>
      <c r="K6726" s="52">
        <v>995</v>
      </c>
      <c r="L6726" s="52">
        <v>262.28500000000008</v>
      </c>
      <c r="M6726" s="55">
        <v>4</v>
      </c>
      <c r="N6726" s="61" t="s">
        <v>17</v>
      </c>
      <c r="P6726" s="66"/>
      <c r="Q6726" s="53"/>
      <c r="R6726" s="53"/>
      <c r="S6726" s="53"/>
      <c r="T6726" s="53"/>
      <c r="U6726" s="53"/>
      <c r="V6726" s="53"/>
      <c r="W6726" s="53"/>
    </row>
    <row r="6727" spans="2:23" s="52" customFormat="1" ht="13" x14ac:dyDescent="0.3">
      <c r="B6727" s="53" t="s">
        <v>12</v>
      </c>
      <c r="C6727" s="53" t="s">
        <v>210</v>
      </c>
      <c r="D6727" s="53" t="s">
        <v>1267</v>
      </c>
      <c r="E6727" s="53">
        <v>40.587090000000003</v>
      </c>
      <c r="F6727" s="53">
        <v>-0.34238390000000002</v>
      </c>
      <c r="G6727" s="54">
        <v>917.46680000000003</v>
      </c>
      <c r="H6727" s="53">
        <v>132</v>
      </c>
      <c r="I6727" s="53">
        <v>74</v>
      </c>
      <c r="J6727" s="53">
        <v>58</v>
      </c>
      <c r="K6727" s="52">
        <v>995</v>
      </c>
      <c r="L6727" s="52">
        <v>-77.533199999999965</v>
      </c>
      <c r="M6727" s="55">
        <v>2</v>
      </c>
      <c r="N6727" s="61" t="s">
        <v>16</v>
      </c>
      <c r="P6727" s="66"/>
      <c r="Q6727" s="53"/>
      <c r="R6727" s="53"/>
      <c r="S6727" s="53"/>
      <c r="T6727" s="53"/>
      <c r="U6727" s="53"/>
      <c r="V6727" s="53"/>
      <c r="W6727" s="53"/>
    </row>
    <row r="6728" spans="2:23" s="52" customFormat="1" ht="13" x14ac:dyDescent="0.3">
      <c r="B6728" s="53" t="s">
        <v>12</v>
      </c>
      <c r="C6728" s="53" t="s">
        <v>210</v>
      </c>
      <c r="D6728" s="53" t="s">
        <v>1268</v>
      </c>
      <c r="E6728" s="53">
        <v>40.577289999999998</v>
      </c>
      <c r="F6728" s="53">
        <v>-0.69425159999999997</v>
      </c>
      <c r="G6728" s="54">
        <v>1224.3240000000001</v>
      </c>
      <c r="H6728" s="53">
        <v>42</v>
      </c>
      <c r="I6728" s="53">
        <v>25</v>
      </c>
      <c r="J6728" s="53">
        <v>17</v>
      </c>
      <c r="K6728" s="52">
        <v>995</v>
      </c>
      <c r="L6728" s="52">
        <v>229.32400000000007</v>
      </c>
      <c r="M6728" s="55">
        <v>4</v>
      </c>
      <c r="N6728" s="61" t="s">
        <v>17</v>
      </c>
      <c r="P6728" s="66"/>
      <c r="Q6728" s="53"/>
      <c r="R6728" s="53"/>
      <c r="S6728" s="53"/>
      <c r="T6728" s="53"/>
      <c r="U6728" s="53"/>
      <c r="V6728" s="53"/>
      <c r="W6728" s="53"/>
    </row>
    <row r="6729" spans="2:23" s="52" customFormat="1" ht="13" x14ac:dyDescent="0.3">
      <c r="B6729" s="53" t="s">
        <v>12</v>
      </c>
      <c r="C6729" s="53" t="s">
        <v>210</v>
      </c>
      <c r="D6729" s="53" t="s">
        <v>1269</v>
      </c>
      <c r="E6729" s="53">
        <v>40.819629999999997</v>
      </c>
      <c r="F6729" s="53">
        <v>-0.45049600000000001</v>
      </c>
      <c r="G6729" s="54">
        <v>845.51350000000002</v>
      </c>
      <c r="H6729" s="53">
        <v>312</v>
      </c>
      <c r="I6729" s="53">
        <v>184</v>
      </c>
      <c r="J6729" s="53">
        <v>128</v>
      </c>
      <c r="K6729" s="52">
        <v>995</v>
      </c>
      <c r="L6729" s="52">
        <v>-149.48649999999998</v>
      </c>
      <c r="M6729" s="55">
        <v>2</v>
      </c>
      <c r="N6729" s="61" t="s">
        <v>16</v>
      </c>
      <c r="P6729" s="66"/>
      <c r="Q6729" s="53"/>
      <c r="R6729" s="53"/>
      <c r="S6729" s="53"/>
      <c r="T6729" s="53"/>
      <c r="U6729" s="53"/>
      <c r="V6729" s="53"/>
      <c r="W6729" s="53"/>
    </row>
    <row r="6730" spans="2:23" s="52" customFormat="1" ht="13" x14ac:dyDescent="0.3">
      <c r="B6730" s="53" t="s">
        <v>12</v>
      </c>
      <c r="C6730" s="53" t="s">
        <v>210</v>
      </c>
      <c r="D6730" s="53" t="s">
        <v>1270</v>
      </c>
      <c r="E6730" s="53">
        <v>41.054229999999997</v>
      </c>
      <c r="F6730" s="53">
        <v>-1.0149649999999999</v>
      </c>
      <c r="G6730" s="54">
        <v>1010.717</v>
      </c>
      <c r="H6730" s="53">
        <v>80</v>
      </c>
      <c r="I6730" s="53">
        <v>52</v>
      </c>
      <c r="J6730" s="53">
        <v>28</v>
      </c>
      <c r="K6730" s="52">
        <v>995</v>
      </c>
      <c r="L6730" s="52">
        <v>15.716999999999985</v>
      </c>
      <c r="M6730" s="55">
        <v>2</v>
      </c>
      <c r="N6730" s="61" t="s">
        <v>16</v>
      </c>
      <c r="P6730" s="66"/>
      <c r="Q6730" s="53"/>
      <c r="R6730" s="53"/>
      <c r="S6730" s="53"/>
      <c r="T6730" s="53"/>
      <c r="U6730" s="53"/>
      <c r="V6730" s="53"/>
      <c r="W6730" s="53"/>
    </row>
    <row r="6731" spans="2:23" s="52" customFormat="1" ht="13" x14ac:dyDescent="0.3">
      <c r="B6731" s="53" t="s">
        <v>12</v>
      </c>
      <c r="C6731" s="53" t="s">
        <v>210</v>
      </c>
      <c r="D6731" s="53" t="s">
        <v>1271</v>
      </c>
      <c r="E6731" s="53">
        <v>40.790300000000002</v>
      </c>
      <c r="F6731" s="53">
        <v>-1.3540989999999999</v>
      </c>
      <c r="G6731" s="54">
        <v>944.27099999999996</v>
      </c>
      <c r="H6731" s="53">
        <v>2744</v>
      </c>
      <c r="I6731" s="53">
        <v>1369</v>
      </c>
      <c r="J6731" s="53">
        <v>1375</v>
      </c>
      <c r="K6731" s="52">
        <v>995</v>
      </c>
      <c r="L6731" s="52">
        <v>-50.729000000000042</v>
      </c>
      <c r="M6731" s="55">
        <v>2</v>
      </c>
      <c r="N6731" s="61" t="s">
        <v>16</v>
      </c>
      <c r="P6731" s="66"/>
      <c r="Q6731" s="53"/>
      <c r="R6731" s="53"/>
      <c r="S6731" s="53"/>
      <c r="T6731" s="53"/>
      <c r="U6731" s="53"/>
      <c r="V6731" s="53"/>
      <c r="W6731" s="53"/>
    </row>
    <row r="6732" spans="2:23" s="52" customFormat="1" ht="13" x14ac:dyDescent="0.3">
      <c r="B6732" s="53" t="s">
        <v>12</v>
      </c>
      <c r="C6732" s="53" t="s">
        <v>210</v>
      </c>
      <c r="D6732" s="53" t="s">
        <v>1272</v>
      </c>
      <c r="E6732" s="53">
        <v>40.787399999999998</v>
      </c>
      <c r="F6732" s="53">
        <v>-3.17478E-2</v>
      </c>
      <c r="G6732" s="54">
        <v>863.43399999999997</v>
      </c>
      <c r="H6732" s="53">
        <v>395</v>
      </c>
      <c r="I6732" s="53">
        <v>241</v>
      </c>
      <c r="J6732" s="53">
        <v>154</v>
      </c>
      <c r="K6732" s="52">
        <v>995</v>
      </c>
      <c r="L6732" s="52">
        <v>-131.56600000000003</v>
      </c>
      <c r="M6732" s="55">
        <v>2</v>
      </c>
      <c r="N6732" s="61" t="s">
        <v>16</v>
      </c>
      <c r="P6732" s="66"/>
      <c r="Q6732" s="53"/>
      <c r="R6732" s="53"/>
      <c r="S6732" s="53"/>
      <c r="T6732" s="53"/>
      <c r="U6732" s="53"/>
      <c r="V6732" s="53"/>
      <c r="W6732" s="53"/>
    </row>
    <row r="6733" spans="2:23" s="52" customFormat="1" ht="13" x14ac:dyDescent="0.3">
      <c r="B6733" s="53" t="s">
        <v>12</v>
      </c>
      <c r="C6733" s="53" t="s">
        <v>210</v>
      </c>
      <c r="D6733" s="53" t="s">
        <v>1273</v>
      </c>
      <c r="E6733" s="53">
        <v>40.835709999999999</v>
      </c>
      <c r="F6733" s="53">
        <v>-0.79952369999999995</v>
      </c>
      <c r="G6733" s="54">
        <v>852.69460000000004</v>
      </c>
      <c r="H6733" s="53">
        <v>1448</v>
      </c>
      <c r="I6733" s="53">
        <v>753</v>
      </c>
      <c r="J6733" s="53">
        <v>695</v>
      </c>
      <c r="K6733" s="52">
        <v>995</v>
      </c>
      <c r="L6733" s="52">
        <v>-142.30539999999996</v>
      </c>
      <c r="M6733" s="55">
        <v>2</v>
      </c>
      <c r="N6733" s="61" t="s">
        <v>16</v>
      </c>
      <c r="P6733" s="66"/>
      <c r="Q6733" s="53"/>
      <c r="R6733" s="53"/>
      <c r="S6733" s="53"/>
      <c r="T6733" s="53"/>
      <c r="U6733" s="53"/>
      <c r="V6733" s="53"/>
      <c r="W6733" s="53"/>
    </row>
    <row r="6734" spans="2:23" s="52" customFormat="1" ht="13" x14ac:dyDescent="0.3">
      <c r="B6734" s="53" t="s">
        <v>12</v>
      </c>
      <c r="C6734" s="53" t="s">
        <v>210</v>
      </c>
      <c r="D6734" s="53" t="s">
        <v>1274</v>
      </c>
      <c r="E6734" s="53">
        <v>40.458579999999998</v>
      </c>
      <c r="F6734" s="53">
        <v>-0.81801610000000002</v>
      </c>
      <c r="G6734" s="54">
        <v>1463.3219999999999</v>
      </c>
      <c r="H6734" s="53">
        <v>80</v>
      </c>
      <c r="I6734" s="53">
        <v>48</v>
      </c>
      <c r="J6734" s="53">
        <v>32</v>
      </c>
      <c r="K6734" s="52">
        <v>995</v>
      </c>
      <c r="L6734" s="52">
        <v>468.32199999999989</v>
      </c>
      <c r="M6734" s="55">
        <v>5</v>
      </c>
      <c r="N6734" s="61" t="s">
        <v>17</v>
      </c>
      <c r="P6734" s="66"/>
      <c r="Q6734" s="53"/>
      <c r="R6734" s="53"/>
      <c r="S6734" s="53"/>
      <c r="T6734" s="53"/>
      <c r="U6734" s="53"/>
      <c r="V6734" s="53"/>
      <c r="W6734" s="53"/>
    </row>
    <row r="6735" spans="2:23" s="52" customFormat="1" ht="13" x14ac:dyDescent="0.3">
      <c r="B6735" s="53" t="s">
        <v>12</v>
      </c>
      <c r="C6735" s="53" t="s">
        <v>210</v>
      </c>
      <c r="D6735" s="53" t="s">
        <v>1275</v>
      </c>
      <c r="E6735" s="53">
        <v>40.497340000000001</v>
      </c>
      <c r="F6735" s="53">
        <v>-1.4918210000000001</v>
      </c>
      <c r="G6735" s="54">
        <v>1284.9380000000001</v>
      </c>
      <c r="H6735" s="53">
        <v>73</v>
      </c>
      <c r="I6735" s="53">
        <v>42</v>
      </c>
      <c r="J6735" s="53">
        <v>31</v>
      </c>
      <c r="K6735" s="52">
        <v>995</v>
      </c>
      <c r="L6735" s="52">
        <v>289.9380000000001</v>
      </c>
      <c r="M6735" s="55">
        <v>4</v>
      </c>
      <c r="N6735" s="61" t="s">
        <v>17</v>
      </c>
      <c r="P6735" s="66"/>
      <c r="Q6735" s="53"/>
      <c r="R6735" s="53"/>
      <c r="S6735" s="53"/>
      <c r="T6735" s="53"/>
      <c r="U6735" s="53"/>
      <c r="V6735" s="53"/>
      <c r="W6735" s="53"/>
    </row>
    <row r="6736" spans="2:23" s="52" customFormat="1" ht="13" x14ac:dyDescent="0.3">
      <c r="B6736" s="53" t="s">
        <v>12</v>
      </c>
      <c r="C6736" s="53" t="s">
        <v>210</v>
      </c>
      <c r="D6736" s="53" t="s">
        <v>1276</v>
      </c>
      <c r="E6736" s="53">
        <v>40.253189999999996</v>
      </c>
      <c r="F6736" s="53">
        <v>-0.75255050000000001</v>
      </c>
      <c r="G6736" s="54">
        <v>1052.556</v>
      </c>
      <c r="H6736" s="53">
        <v>1756</v>
      </c>
      <c r="I6736" s="53">
        <v>936</v>
      </c>
      <c r="J6736" s="53">
        <v>820</v>
      </c>
      <c r="K6736" s="52">
        <v>995</v>
      </c>
      <c r="L6736" s="52">
        <v>57.55600000000004</v>
      </c>
      <c r="M6736" s="55">
        <v>2</v>
      </c>
      <c r="N6736" s="61" t="s">
        <v>16</v>
      </c>
      <c r="P6736" s="66"/>
      <c r="Q6736" s="53"/>
      <c r="R6736" s="53"/>
      <c r="S6736" s="53"/>
      <c r="T6736" s="53"/>
      <c r="U6736" s="53"/>
      <c r="V6736" s="53"/>
      <c r="W6736" s="53"/>
    </row>
    <row r="6737" spans="2:23" s="52" customFormat="1" ht="13" x14ac:dyDescent="0.3">
      <c r="B6737" s="53" t="s">
        <v>12</v>
      </c>
      <c r="C6737" s="53" t="s">
        <v>210</v>
      </c>
      <c r="D6737" s="53" t="s">
        <v>1277</v>
      </c>
      <c r="E6737" s="53">
        <v>40.332619999999999</v>
      </c>
      <c r="F6737" s="53">
        <v>-1.537196</v>
      </c>
      <c r="G6737" s="54">
        <v>1402.289</v>
      </c>
      <c r="H6737" s="53">
        <v>63</v>
      </c>
      <c r="I6737" s="53">
        <v>33</v>
      </c>
      <c r="J6737" s="53">
        <v>30</v>
      </c>
      <c r="K6737" s="52">
        <v>995</v>
      </c>
      <c r="L6737" s="52">
        <v>407.28899999999999</v>
      </c>
      <c r="M6737" s="55">
        <v>5</v>
      </c>
      <c r="N6737" s="61" t="s">
        <v>17</v>
      </c>
      <c r="P6737" s="66"/>
      <c r="Q6737" s="53"/>
      <c r="R6737" s="53"/>
      <c r="S6737" s="53"/>
      <c r="T6737" s="53"/>
      <c r="U6737" s="53"/>
      <c r="V6737" s="53"/>
      <c r="W6737" s="53"/>
    </row>
    <row r="6738" spans="2:23" s="52" customFormat="1" ht="13" x14ac:dyDescent="0.3">
      <c r="B6738" s="53" t="s">
        <v>12</v>
      </c>
      <c r="C6738" s="53" t="s">
        <v>210</v>
      </c>
      <c r="D6738" s="53" t="s">
        <v>1278</v>
      </c>
      <c r="E6738" s="53">
        <v>40.361350000000002</v>
      </c>
      <c r="F6738" s="53">
        <v>-0.44910889999999998</v>
      </c>
      <c r="G6738" s="54">
        <v>1476.9939999999999</v>
      </c>
      <c r="H6738" s="53">
        <v>625</v>
      </c>
      <c r="I6738" s="53">
        <v>332</v>
      </c>
      <c r="J6738" s="53">
        <v>293</v>
      </c>
      <c r="K6738" s="52">
        <v>995</v>
      </c>
      <c r="L6738" s="52">
        <v>481.99399999999991</v>
      </c>
      <c r="M6738" s="55">
        <v>5</v>
      </c>
      <c r="N6738" s="61" t="s">
        <v>17</v>
      </c>
      <c r="P6738" s="66"/>
      <c r="Q6738" s="53"/>
      <c r="R6738" s="53"/>
      <c r="S6738" s="53"/>
      <c r="T6738" s="53"/>
      <c r="U6738" s="53"/>
      <c r="V6738" s="53"/>
      <c r="W6738" s="53"/>
    </row>
    <row r="6739" spans="2:23" s="52" customFormat="1" ht="13" x14ac:dyDescent="0.3">
      <c r="B6739" s="53" t="s">
        <v>12</v>
      </c>
      <c r="C6739" s="53" t="s">
        <v>210</v>
      </c>
      <c r="D6739" s="53" t="s">
        <v>1279</v>
      </c>
      <c r="E6739" s="53">
        <v>41.033859999999997</v>
      </c>
      <c r="F6739" s="53">
        <v>-0.81207589999999996</v>
      </c>
      <c r="G6739" s="54">
        <v>785.42499999999995</v>
      </c>
      <c r="H6739" s="53">
        <v>684</v>
      </c>
      <c r="I6739" s="53">
        <v>368</v>
      </c>
      <c r="J6739" s="53">
        <v>316</v>
      </c>
      <c r="K6739" s="52">
        <v>995</v>
      </c>
      <c r="L6739" s="52">
        <v>-209.57500000000005</v>
      </c>
      <c r="M6739" s="55">
        <v>2</v>
      </c>
      <c r="N6739" s="61" t="s">
        <v>16</v>
      </c>
      <c r="P6739" s="66"/>
      <c r="Q6739" s="53"/>
      <c r="R6739" s="53"/>
      <c r="S6739" s="53"/>
      <c r="T6739" s="53"/>
      <c r="U6739" s="53"/>
      <c r="V6739" s="53"/>
      <c r="W6739" s="53"/>
    </row>
    <row r="6740" spans="2:23" s="52" customFormat="1" ht="13" x14ac:dyDescent="0.3">
      <c r="B6740" s="53" t="s">
        <v>12</v>
      </c>
      <c r="C6740" s="53" t="s">
        <v>210</v>
      </c>
      <c r="D6740" s="53" t="s">
        <v>1280</v>
      </c>
      <c r="E6740" s="53">
        <v>40.46058</v>
      </c>
      <c r="F6740" s="53">
        <v>-1.5973059999999999</v>
      </c>
      <c r="G6740" s="54">
        <v>1394.7059999999999</v>
      </c>
      <c r="H6740" s="53">
        <v>142</v>
      </c>
      <c r="I6740" s="53">
        <v>73</v>
      </c>
      <c r="J6740" s="53">
        <v>69</v>
      </c>
      <c r="K6740" s="52">
        <v>995</v>
      </c>
      <c r="L6740" s="52">
        <v>399.7059999999999</v>
      </c>
      <c r="M6740" s="55">
        <v>4</v>
      </c>
      <c r="N6740" s="61" t="s">
        <v>17</v>
      </c>
      <c r="P6740" s="66"/>
      <c r="Q6740" s="53"/>
      <c r="R6740" s="53"/>
      <c r="S6740" s="53"/>
      <c r="T6740" s="53"/>
      <c r="U6740" s="53"/>
      <c r="V6740" s="53"/>
      <c r="W6740" s="53"/>
    </row>
    <row r="6741" spans="2:23" s="52" customFormat="1" ht="13" x14ac:dyDescent="0.3">
      <c r="B6741" s="53" t="s">
        <v>12</v>
      </c>
      <c r="C6741" s="53" t="s">
        <v>210</v>
      </c>
      <c r="D6741" s="53" t="s">
        <v>1281</v>
      </c>
      <c r="E6741" s="53">
        <v>41.134509999999999</v>
      </c>
      <c r="F6741" s="53">
        <v>-1.0668930000000001</v>
      </c>
      <c r="G6741" s="54">
        <v>855.66039999999998</v>
      </c>
      <c r="H6741" s="53">
        <v>34</v>
      </c>
      <c r="I6741" s="53">
        <v>26</v>
      </c>
      <c r="J6741" s="53">
        <v>8</v>
      </c>
      <c r="K6741" s="52">
        <v>995</v>
      </c>
      <c r="L6741" s="52">
        <v>-139.33960000000002</v>
      </c>
      <c r="M6741" s="55">
        <v>2</v>
      </c>
      <c r="N6741" s="61" t="s">
        <v>16</v>
      </c>
      <c r="P6741" s="66"/>
      <c r="Q6741" s="53"/>
      <c r="R6741" s="53"/>
      <c r="S6741" s="53"/>
      <c r="T6741" s="53"/>
      <c r="U6741" s="53"/>
      <c r="V6741" s="53"/>
      <c r="W6741" s="53"/>
    </row>
    <row r="6742" spans="2:23" s="52" customFormat="1" ht="13" x14ac:dyDescent="0.3">
      <c r="B6742" s="53" t="s">
        <v>12</v>
      </c>
      <c r="C6742" s="53" t="s">
        <v>210</v>
      </c>
      <c r="D6742" s="53" t="s">
        <v>1282</v>
      </c>
      <c r="E6742" s="53">
        <v>40.236980000000003</v>
      </c>
      <c r="F6742" s="53">
        <v>-0.63730299999999995</v>
      </c>
      <c r="G6742" s="54">
        <v>1136.51</v>
      </c>
      <c r="H6742" s="53">
        <v>249</v>
      </c>
      <c r="I6742" s="53">
        <v>133</v>
      </c>
      <c r="J6742" s="53">
        <v>116</v>
      </c>
      <c r="K6742" s="52">
        <v>995</v>
      </c>
      <c r="L6742" s="52">
        <v>141.51</v>
      </c>
      <c r="M6742" s="55">
        <v>2</v>
      </c>
      <c r="N6742" s="61" t="s">
        <v>16</v>
      </c>
      <c r="P6742" s="66"/>
      <c r="Q6742" s="53"/>
      <c r="R6742" s="53"/>
      <c r="S6742" s="53"/>
      <c r="T6742" s="53"/>
      <c r="U6742" s="53"/>
      <c r="V6742" s="53"/>
      <c r="W6742" s="53"/>
    </row>
    <row r="6743" spans="2:23" s="52" customFormat="1" ht="13" x14ac:dyDescent="0.3">
      <c r="B6743" s="53" t="s">
        <v>12</v>
      </c>
      <c r="C6743" s="53" t="s">
        <v>210</v>
      </c>
      <c r="D6743" s="53" t="s">
        <v>1283</v>
      </c>
      <c r="E6743" s="53">
        <v>40.904730000000001</v>
      </c>
      <c r="F6743" s="53">
        <v>-0.72308150000000004</v>
      </c>
      <c r="G6743" s="54">
        <v>690.87310000000002</v>
      </c>
      <c r="H6743" s="53">
        <v>42</v>
      </c>
      <c r="I6743" s="53">
        <v>22</v>
      </c>
      <c r="J6743" s="53">
        <v>20</v>
      </c>
      <c r="K6743" s="52">
        <v>995</v>
      </c>
      <c r="L6743" s="52">
        <v>-304.12689999999998</v>
      </c>
      <c r="M6743" s="55">
        <v>2</v>
      </c>
      <c r="N6743" s="61" t="s">
        <v>16</v>
      </c>
      <c r="P6743" s="66"/>
      <c r="Q6743" s="53"/>
      <c r="R6743" s="53"/>
      <c r="S6743" s="53"/>
      <c r="T6743" s="53"/>
      <c r="U6743" s="53"/>
      <c r="V6743" s="53"/>
      <c r="W6743" s="53"/>
    </row>
    <row r="6744" spans="2:23" s="52" customFormat="1" ht="13" x14ac:dyDescent="0.3">
      <c r="B6744" s="53" t="s">
        <v>12</v>
      </c>
      <c r="C6744" s="53" t="s">
        <v>210</v>
      </c>
      <c r="D6744" s="53" t="s">
        <v>1284</v>
      </c>
      <c r="E6744" s="53">
        <v>40.884430000000002</v>
      </c>
      <c r="F6744" s="53">
        <v>-1.5678129999999999</v>
      </c>
      <c r="G6744" s="54">
        <v>1091.0260000000001</v>
      </c>
      <c r="H6744" s="53">
        <v>221</v>
      </c>
      <c r="I6744" s="53">
        <v>106</v>
      </c>
      <c r="J6744" s="53">
        <v>115</v>
      </c>
      <c r="K6744" s="52">
        <v>995</v>
      </c>
      <c r="L6744" s="52">
        <v>96.026000000000067</v>
      </c>
      <c r="M6744" s="55">
        <v>2</v>
      </c>
      <c r="N6744" s="61" t="s">
        <v>16</v>
      </c>
      <c r="P6744" s="66"/>
      <c r="Q6744" s="53"/>
      <c r="R6744" s="53"/>
      <c r="S6744" s="53"/>
      <c r="T6744" s="53"/>
      <c r="U6744" s="53"/>
      <c r="V6744" s="53"/>
      <c r="W6744" s="53"/>
    </row>
    <row r="6745" spans="2:23" s="52" customFormat="1" ht="13" x14ac:dyDescent="0.3">
      <c r="B6745" s="53" t="s">
        <v>12</v>
      </c>
      <c r="C6745" s="53" t="s">
        <v>210</v>
      </c>
      <c r="D6745" s="53" t="s">
        <v>1285</v>
      </c>
      <c r="E6745" s="53">
        <v>40.737960000000001</v>
      </c>
      <c r="F6745" s="53">
        <v>-1.5000309999999999</v>
      </c>
      <c r="G6745" s="54">
        <v>1155.6569999999999</v>
      </c>
      <c r="H6745" s="53">
        <v>510</v>
      </c>
      <c r="I6745" s="53">
        <v>271</v>
      </c>
      <c r="J6745" s="53">
        <v>239</v>
      </c>
      <c r="K6745" s="52">
        <v>995</v>
      </c>
      <c r="L6745" s="52">
        <v>160.65699999999993</v>
      </c>
      <c r="M6745" s="55">
        <v>2</v>
      </c>
      <c r="N6745" s="61" t="s">
        <v>16</v>
      </c>
      <c r="P6745" s="66"/>
      <c r="Q6745" s="53"/>
      <c r="R6745" s="53"/>
      <c r="S6745" s="53"/>
      <c r="T6745" s="53"/>
      <c r="U6745" s="53"/>
      <c r="V6745" s="53"/>
      <c r="W6745" s="53"/>
    </row>
    <row r="6746" spans="2:23" s="52" customFormat="1" ht="13" x14ac:dyDescent="0.3">
      <c r="B6746" s="53" t="s">
        <v>12</v>
      </c>
      <c r="C6746" s="53" t="s">
        <v>210</v>
      </c>
      <c r="D6746" s="53" t="s">
        <v>1286</v>
      </c>
      <c r="E6746" s="53">
        <v>40.132579999999997</v>
      </c>
      <c r="F6746" s="53">
        <v>-0.62498710000000002</v>
      </c>
      <c r="G6746" s="54">
        <v>657.75720000000001</v>
      </c>
      <c r="H6746" s="53">
        <v>231</v>
      </c>
      <c r="I6746" s="53">
        <v>123</v>
      </c>
      <c r="J6746" s="53">
        <v>108</v>
      </c>
      <c r="K6746" s="52">
        <v>995</v>
      </c>
      <c r="L6746" s="52">
        <v>-337.24279999999999</v>
      </c>
      <c r="M6746" s="55">
        <v>2</v>
      </c>
      <c r="N6746" s="61" t="s">
        <v>16</v>
      </c>
      <c r="P6746" s="66"/>
      <c r="Q6746" s="53"/>
      <c r="R6746" s="53"/>
      <c r="S6746" s="53"/>
      <c r="T6746" s="53"/>
      <c r="U6746" s="53"/>
      <c r="V6746" s="53"/>
      <c r="W6746" s="53"/>
    </row>
    <row r="6747" spans="2:23" s="52" customFormat="1" ht="13" x14ac:dyDescent="0.3">
      <c r="B6747" s="53" t="s">
        <v>12</v>
      </c>
      <c r="C6747" s="53" t="s">
        <v>210</v>
      </c>
      <c r="D6747" s="53" t="s">
        <v>1287</v>
      </c>
      <c r="E6747" s="53">
        <v>40.998049999999999</v>
      </c>
      <c r="F6747" s="53">
        <v>-0.67442369999999996</v>
      </c>
      <c r="G6747" s="54">
        <v>544.23680000000002</v>
      </c>
      <c r="H6747" s="53">
        <v>486</v>
      </c>
      <c r="I6747" s="53">
        <v>260</v>
      </c>
      <c r="J6747" s="53">
        <v>226</v>
      </c>
      <c r="K6747" s="52">
        <v>995</v>
      </c>
      <c r="L6747" s="52">
        <v>-450.76319999999998</v>
      </c>
      <c r="M6747" s="55">
        <v>2</v>
      </c>
      <c r="N6747" s="61" t="s">
        <v>16</v>
      </c>
      <c r="P6747" s="66"/>
      <c r="Q6747" s="53"/>
      <c r="R6747" s="53"/>
      <c r="S6747" s="53"/>
      <c r="T6747" s="53"/>
      <c r="U6747" s="53"/>
      <c r="V6747" s="53"/>
      <c r="W6747" s="53"/>
    </row>
    <row r="6748" spans="2:23" s="52" customFormat="1" ht="13" x14ac:dyDescent="0.3">
      <c r="B6748" s="53" t="s">
        <v>12</v>
      </c>
      <c r="C6748" s="53" t="s">
        <v>210</v>
      </c>
      <c r="D6748" s="53" t="s">
        <v>1288</v>
      </c>
      <c r="E6748" s="53">
        <v>40.877580000000002</v>
      </c>
      <c r="F6748" s="53">
        <v>-0.48844389999999999</v>
      </c>
      <c r="G6748" s="54">
        <v>867.69140000000004</v>
      </c>
      <c r="H6748" s="53">
        <v>136</v>
      </c>
      <c r="I6748" s="53">
        <v>72</v>
      </c>
      <c r="J6748" s="53">
        <v>64</v>
      </c>
      <c r="K6748" s="52">
        <v>995</v>
      </c>
      <c r="L6748" s="52">
        <v>-127.30859999999996</v>
      </c>
      <c r="M6748" s="55">
        <v>2</v>
      </c>
      <c r="N6748" s="61" t="s">
        <v>16</v>
      </c>
      <c r="P6748" s="66"/>
      <c r="Q6748" s="53"/>
      <c r="R6748" s="53"/>
      <c r="S6748" s="53"/>
      <c r="T6748" s="53"/>
      <c r="U6748" s="53"/>
      <c r="V6748" s="53"/>
      <c r="W6748" s="53"/>
    </row>
    <row r="6749" spans="2:23" s="52" customFormat="1" ht="13" x14ac:dyDescent="0.3">
      <c r="B6749" s="53" t="s">
        <v>12</v>
      </c>
      <c r="C6749" s="53" t="s">
        <v>210</v>
      </c>
      <c r="D6749" s="53" t="s">
        <v>1289</v>
      </c>
      <c r="E6749" s="53">
        <v>40.550579999999997</v>
      </c>
      <c r="F6749" s="53">
        <v>-1.649716</v>
      </c>
      <c r="G6749" s="54">
        <v>1444.7460000000001</v>
      </c>
      <c r="H6749" s="53">
        <v>562</v>
      </c>
      <c r="I6749" s="53">
        <v>292</v>
      </c>
      <c r="J6749" s="53">
        <v>270</v>
      </c>
      <c r="K6749" s="52">
        <v>995</v>
      </c>
      <c r="L6749" s="52">
        <v>449.74600000000009</v>
      </c>
      <c r="M6749" s="55">
        <v>5</v>
      </c>
      <c r="N6749" s="61" t="s">
        <v>17</v>
      </c>
      <c r="P6749" s="66"/>
      <c r="Q6749" s="53"/>
      <c r="R6749" s="53"/>
      <c r="S6749" s="53"/>
      <c r="T6749" s="53"/>
      <c r="U6749" s="53"/>
      <c r="V6749" s="53"/>
      <c r="W6749" s="53"/>
    </row>
    <row r="6750" spans="2:23" s="52" customFormat="1" ht="13" x14ac:dyDescent="0.3">
      <c r="B6750" s="53" t="s">
        <v>12</v>
      </c>
      <c r="C6750" s="53" t="s">
        <v>210</v>
      </c>
      <c r="D6750" s="53" t="s">
        <v>1290</v>
      </c>
      <c r="E6750" s="53">
        <v>40.58663</v>
      </c>
      <c r="F6750" s="53">
        <v>-0.98769689999999999</v>
      </c>
      <c r="G6750" s="54">
        <v>1054.297</v>
      </c>
      <c r="H6750" s="53">
        <v>168</v>
      </c>
      <c r="I6750" s="53">
        <v>86</v>
      </c>
      <c r="J6750" s="53">
        <v>82</v>
      </c>
      <c r="K6750" s="52">
        <v>995</v>
      </c>
      <c r="L6750" s="52">
        <v>59.297000000000025</v>
      </c>
      <c r="M6750" s="55">
        <v>2</v>
      </c>
      <c r="N6750" s="61" t="s">
        <v>16</v>
      </c>
      <c r="P6750" s="66"/>
      <c r="Q6750" s="53"/>
      <c r="R6750" s="53"/>
      <c r="S6750" s="53"/>
      <c r="T6750" s="53"/>
      <c r="U6750" s="53"/>
      <c r="V6750" s="53"/>
      <c r="W6750" s="53"/>
    </row>
    <row r="6751" spans="2:23" s="52" customFormat="1" ht="13" x14ac:dyDescent="0.3">
      <c r="B6751" s="53" t="s">
        <v>12</v>
      </c>
      <c r="C6751" s="53" t="s">
        <v>210</v>
      </c>
      <c r="D6751" s="53" t="s">
        <v>1291</v>
      </c>
      <c r="E6751" s="53">
        <v>40.77993</v>
      </c>
      <c r="F6751" s="53">
        <v>-0.75031639999999999</v>
      </c>
      <c r="G6751" s="54">
        <v>1206.51</v>
      </c>
      <c r="H6751" s="53">
        <v>208</v>
      </c>
      <c r="I6751" s="53">
        <v>118</v>
      </c>
      <c r="J6751" s="53">
        <v>90</v>
      </c>
      <c r="K6751" s="52">
        <v>995</v>
      </c>
      <c r="L6751" s="52">
        <v>211.51</v>
      </c>
      <c r="M6751" s="55">
        <v>4</v>
      </c>
      <c r="N6751" s="61" t="s">
        <v>17</v>
      </c>
      <c r="P6751" s="66"/>
      <c r="Q6751" s="53"/>
      <c r="R6751" s="53"/>
      <c r="S6751" s="53"/>
      <c r="T6751" s="53"/>
      <c r="U6751" s="53"/>
      <c r="V6751" s="53"/>
      <c r="W6751" s="53"/>
    </row>
    <row r="6752" spans="2:23" s="52" customFormat="1" ht="13" x14ac:dyDescent="0.3">
      <c r="B6752" s="53" t="s">
        <v>12</v>
      </c>
      <c r="C6752" s="53" t="s">
        <v>210</v>
      </c>
      <c r="D6752" s="53" t="s">
        <v>1292</v>
      </c>
      <c r="E6752" s="53">
        <v>40.761539999999997</v>
      </c>
      <c r="F6752" s="53">
        <v>-1.0294730000000001</v>
      </c>
      <c r="G6752" s="54">
        <v>1238.7560000000001</v>
      </c>
      <c r="H6752" s="53">
        <v>110</v>
      </c>
      <c r="I6752" s="53">
        <v>61</v>
      </c>
      <c r="J6752" s="53">
        <v>49</v>
      </c>
      <c r="K6752" s="52">
        <v>995</v>
      </c>
      <c r="L6752" s="52">
        <v>243.75600000000009</v>
      </c>
      <c r="M6752" s="55">
        <v>4</v>
      </c>
      <c r="N6752" s="61" t="s">
        <v>17</v>
      </c>
      <c r="P6752" s="66"/>
      <c r="Q6752" s="53"/>
      <c r="R6752" s="53"/>
      <c r="S6752" s="53"/>
      <c r="T6752" s="53"/>
      <c r="U6752" s="53"/>
      <c r="V6752" s="53"/>
      <c r="W6752" s="53"/>
    </row>
    <row r="6753" spans="2:23" s="52" customFormat="1" ht="13" x14ac:dyDescent="0.3">
      <c r="B6753" s="53" t="s">
        <v>12</v>
      </c>
      <c r="C6753" s="53" t="s">
        <v>210</v>
      </c>
      <c r="D6753" s="53" t="s">
        <v>1293</v>
      </c>
      <c r="E6753" s="53">
        <v>40.775469999999999</v>
      </c>
      <c r="F6753" s="53">
        <v>-0.24337719999999999</v>
      </c>
      <c r="G6753" s="54">
        <v>703.39170000000001</v>
      </c>
      <c r="H6753" s="53">
        <v>73</v>
      </c>
      <c r="I6753" s="53">
        <v>37</v>
      </c>
      <c r="J6753" s="53">
        <v>36</v>
      </c>
      <c r="K6753" s="52">
        <v>995</v>
      </c>
      <c r="L6753" s="52">
        <v>-291.60829999999999</v>
      </c>
      <c r="M6753" s="55">
        <v>2</v>
      </c>
      <c r="N6753" s="61" t="s">
        <v>16</v>
      </c>
      <c r="P6753" s="66"/>
      <c r="Q6753" s="53"/>
      <c r="R6753" s="53"/>
      <c r="S6753" s="53"/>
      <c r="T6753" s="53"/>
      <c r="U6753" s="53"/>
      <c r="V6753" s="53"/>
      <c r="W6753" s="53"/>
    </row>
    <row r="6754" spans="2:23" s="52" customFormat="1" ht="13" x14ac:dyDescent="0.3">
      <c r="B6754" s="53" t="s">
        <v>12</v>
      </c>
      <c r="C6754" s="53" t="s">
        <v>210</v>
      </c>
      <c r="D6754" s="53" t="s">
        <v>1294</v>
      </c>
      <c r="E6754" s="53">
        <v>40.755380000000002</v>
      </c>
      <c r="F6754" s="53">
        <v>3.9317199999999997E-2</v>
      </c>
      <c r="G6754" s="54">
        <v>743.42570000000001</v>
      </c>
      <c r="H6754" s="53">
        <v>532</v>
      </c>
      <c r="I6754" s="53">
        <v>286</v>
      </c>
      <c r="J6754" s="53">
        <v>246</v>
      </c>
      <c r="K6754" s="52">
        <v>995</v>
      </c>
      <c r="L6754" s="52">
        <v>-251.57429999999999</v>
      </c>
      <c r="M6754" s="55">
        <v>2</v>
      </c>
      <c r="N6754" s="61" t="s">
        <v>16</v>
      </c>
      <c r="P6754" s="66"/>
      <c r="Q6754" s="53"/>
      <c r="R6754" s="53"/>
      <c r="S6754" s="53"/>
      <c r="T6754" s="53"/>
      <c r="U6754" s="53"/>
      <c r="V6754" s="53"/>
      <c r="W6754" s="53"/>
    </row>
    <row r="6755" spans="2:23" s="52" customFormat="1" ht="13" x14ac:dyDescent="0.3">
      <c r="B6755" s="53" t="s">
        <v>12</v>
      </c>
      <c r="C6755" s="53" t="s">
        <v>210</v>
      </c>
      <c r="D6755" s="53" t="s">
        <v>1295</v>
      </c>
      <c r="E6755" s="53">
        <v>40.641719999999999</v>
      </c>
      <c r="F6755" s="53">
        <v>-1.4694990000000001</v>
      </c>
      <c r="G6755" s="54">
        <v>1219.819</v>
      </c>
      <c r="H6755" s="53">
        <v>93</v>
      </c>
      <c r="I6755" s="53">
        <v>53</v>
      </c>
      <c r="J6755" s="53">
        <v>40</v>
      </c>
      <c r="K6755" s="52">
        <v>995</v>
      </c>
      <c r="L6755" s="52">
        <v>224.81899999999996</v>
      </c>
      <c r="M6755" s="55">
        <v>4</v>
      </c>
      <c r="N6755" s="61" t="s">
        <v>17</v>
      </c>
      <c r="P6755" s="66"/>
      <c r="Q6755" s="53"/>
      <c r="R6755" s="53"/>
      <c r="S6755" s="53"/>
      <c r="T6755" s="53"/>
      <c r="U6755" s="53"/>
      <c r="V6755" s="53"/>
      <c r="W6755" s="53"/>
    </row>
    <row r="6756" spans="2:23" s="52" customFormat="1" ht="13" x14ac:dyDescent="0.3">
      <c r="B6756" s="53" t="s">
        <v>12</v>
      </c>
      <c r="C6756" s="53" t="s">
        <v>210</v>
      </c>
      <c r="D6756" s="53" t="s">
        <v>1296</v>
      </c>
      <c r="E6756" s="53">
        <v>40.484560000000002</v>
      </c>
      <c r="F6756" s="53">
        <v>-1.0331999999999999</v>
      </c>
      <c r="G6756" s="54">
        <v>1004.824</v>
      </c>
      <c r="H6756" s="53">
        <v>79</v>
      </c>
      <c r="I6756" s="53">
        <v>41</v>
      </c>
      <c r="J6756" s="53">
        <v>38</v>
      </c>
      <c r="K6756" s="52">
        <v>995</v>
      </c>
      <c r="L6756" s="52">
        <v>9.8239999999999554</v>
      </c>
      <c r="M6756" s="55">
        <v>2</v>
      </c>
      <c r="N6756" s="61" t="s">
        <v>16</v>
      </c>
      <c r="P6756" s="66"/>
      <c r="Q6756" s="53"/>
      <c r="R6756" s="53"/>
      <c r="S6756" s="53"/>
      <c r="T6756" s="53"/>
      <c r="U6756" s="53"/>
      <c r="V6756" s="53"/>
      <c r="W6756" s="53"/>
    </row>
    <row r="6757" spans="2:23" s="52" customFormat="1" ht="13" x14ac:dyDescent="0.3">
      <c r="B6757" s="53" t="s">
        <v>12</v>
      </c>
      <c r="C6757" s="53" t="s">
        <v>210</v>
      </c>
      <c r="D6757" s="53" t="s">
        <v>1297</v>
      </c>
      <c r="E6757" s="53">
        <v>40.634140000000002</v>
      </c>
      <c r="F6757" s="53">
        <v>-1.0033479999999999</v>
      </c>
      <c r="G6757" s="54">
        <v>1167.249</v>
      </c>
      <c r="H6757" s="53">
        <v>278</v>
      </c>
      <c r="I6757" s="53">
        <v>148</v>
      </c>
      <c r="J6757" s="53">
        <v>130</v>
      </c>
      <c r="K6757" s="52">
        <v>995</v>
      </c>
      <c r="L6757" s="52">
        <v>172.24900000000002</v>
      </c>
      <c r="M6757" s="55">
        <v>2</v>
      </c>
      <c r="N6757" s="61" t="s">
        <v>16</v>
      </c>
      <c r="P6757" s="66"/>
      <c r="Q6757" s="53"/>
      <c r="R6757" s="53"/>
      <c r="S6757" s="53"/>
      <c r="T6757" s="53"/>
      <c r="U6757" s="53"/>
      <c r="V6757" s="53"/>
      <c r="W6757" s="53"/>
    </row>
    <row r="6758" spans="2:23" s="52" customFormat="1" ht="13" x14ac:dyDescent="0.3">
      <c r="B6758" s="53" t="s">
        <v>12</v>
      </c>
      <c r="C6758" s="53" t="s">
        <v>210</v>
      </c>
      <c r="D6758" s="53" t="s">
        <v>1298</v>
      </c>
      <c r="E6758" s="53">
        <v>40.648589999999999</v>
      </c>
      <c r="F6758" s="53">
        <v>-0.59227810000000003</v>
      </c>
      <c r="G6758" s="54">
        <v>994.96040000000005</v>
      </c>
      <c r="H6758" s="53">
        <v>95</v>
      </c>
      <c r="I6758" s="53">
        <v>44</v>
      </c>
      <c r="J6758" s="53">
        <v>51</v>
      </c>
      <c r="K6758" s="52">
        <v>995</v>
      </c>
      <c r="L6758" s="52">
        <v>-3.9599999999950342E-2</v>
      </c>
      <c r="M6758" s="55">
        <v>2</v>
      </c>
      <c r="N6758" s="61" t="s">
        <v>16</v>
      </c>
      <c r="P6758" s="66"/>
      <c r="Q6758" s="53"/>
      <c r="R6758" s="53"/>
      <c r="S6758" s="53"/>
      <c r="T6758" s="53"/>
      <c r="U6758" s="53"/>
      <c r="V6758" s="53"/>
      <c r="W6758" s="53"/>
    </row>
    <row r="6759" spans="2:23" s="52" customFormat="1" ht="13" x14ac:dyDescent="0.3">
      <c r="B6759" s="53" t="s">
        <v>12</v>
      </c>
      <c r="C6759" s="53" t="s">
        <v>210</v>
      </c>
      <c r="D6759" s="53" t="s">
        <v>1299</v>
      </c>
      <c r="E6759" s="53">
        <v>40.992019999999997</v>
      </c>
      <c r="F6759" s="53">
        <v>-0.85433979999999998</v>
      </c>
      <c r="G6759" s="54">
        <v>905.43799999999999</v>
      </c>
      <c r="H6759" s="53">
        <v>47</v>
      </c>
      <c r="I6759" s="53">
        <v>30</v>
      </c>
      <c r="J6759" s="53">
        <v>17</v>
      </c>
      <c r="K6759" s="52">
        <v>995</v>
      </c>
      <c r="L6759" s="52">
        <v>-89.562000000000012</v>
      </c>
      <c r="M6759" s="55">
        <v>2</v>
      </c>
      <c r="N6759" s="61" t="s">
        <v>16</v>
      </c>
      <c r="P6759" s="66"/>
      <c r="Q6759" s="53"/>
      <c r="R6759" s="53"/>
      <c r="S6759" s="53"/>
      <c r="T6759" s="53"/>
      <c r="U6759" s="53"/>
      <c r="V6759" s="53"/>
      <c r="W6759" s="53"/>
    </row>
    <row r="6760" spans="2:23" s="52" customFormat="1" ht="13" x14ac:dyDescent="0.3">
      <c r="B6760" s="53" t="s">
        <v>12</v>
      </c>
      <c r="C6760" s="53" t="s">
        <v>210</v>
      </c>
      <c r="D6760" s="53" t="s">
        <v>1300</v>
      </c>
      <c r="E6760" s="53">
        <v>40.508830000000003</v>
      </c>
      <c r="F6760" s="53">
        <v>-0.86088469999999995</v>
      </c>
      <c r="G6760" s="54">
        <v>1397.511</v>
      </c>
      <c r="H6760" s="53">
        <v>133</v>
      </c>
      <c r="I6760" s="53">
        <v>83</v>
      </c>
      <c r="J6760" s="53">
        <v>50</v>
      </c>
      <c r="K6760" s="52">
        <v>995</v>
      </c>
      <c r="L6760" s="52">
        <v>402.51099999999997</v>
      </c>
      <c r="M6760" s="55">
        <v>5</v>
      </c>
      <c r="N6760" s="61" t="s">
        <v>17</v>
      </c>
      <c r="P6760" s="66"/>
      <c r="Q6760" s="53"/>
      <c r="R6760" s="53"/>
      <c r="S6760" s="53"/>
      <c r="T6760" s="53"/>
      <c r="U6760" s="53"/>
      <c r="V6760" s="53"/>
      <c r="W6760" s="53"/>
    </row>
    <row r="6761" spans="2:23" s="52" customFormat="1" ht="13" x14ac:dyDescent="0.3">
      <c r="B6761" s="53" t="s">
        <v>12</v>
      </c>
      <c r="C6761" s="53" t="s">
        <v>210</v>
      </c>
      <c r="D6761" s="53" t="s">
        <v>1301</v>
      </c>
      <c r="E6761" s="53">
        <v>40.882109999999997</v>
      </c>
      <c r="F6761" s="53">
        <v>5.5440099999999999E-2</v>
      </c>
      <c r="G6761" s="54">
        <v>576.34490000000005</v>
      </c>
      <c r="H6761" s="53">
        <v>262</v>
      </c>
      <c r="I6761" s="53">
        <v>133</v>
      </c>
      <c r="J6761" s="53">
        <v>129</v>
      </c>
      <c r="K6761" s="52">
        <v>995</v>
      </c>
      <c r="L6761" s="52">
        <v>-418.65509999999995</v>
      </c>
      <c r="M6761" s="55">
        <v>2</v>
      </c>
      <c r="N6761" s="61" t="s">
        <v>16</v>
      </c>
      <c r="P6761" s="66"/>
      <c r="Q6761" s="53"/>
      <c r="R6761" s="53"/>
      <c r="S6761" s="53"/>
      <c r="T6761" s="53"/>
      <c r="U6761" s="53"/>
      <c r="V6761" s="53"/>
      <c r="W6761" s="53"/>
    </row>
    <row r="6762" spans="2:23" s="52" customFormat="1" ht="13" x14ac:dyDescent="0.3">
      <c r="B6762" s="53" t="s">
        <v>12</v>
      </c>
      <c r="C6762" s="53" t="s">
        <v>210</v>
      </c>
      <c r="D6762" s="53" t="s">
        <v>1302</v>
      </c>
      <c r="E6762" s="53">
        <v>40.561610000000002</v>
      </c>
      <c r="F6762" s="53">
        <v>-1.4700960000000001</v>
      </c>
      <c r="G6762" s="54">
        <v>1410.8389999999999</v>
      </c>
      <c r="H6762" s="53">
        <v>83</v>
      </c>
      <c r="I6762" s="53">
        <v>39</v>
      </c>
      <c r="J6762" s="53">
        <v>44</v>
      </c>
      <c r="K6762" s="52">
        <v>995</v>
      </c>
      <c r="L6762" s="52">
        <v>415.83899999999994</v>
      </c>
      <c r="M6762" s="55">
        <v>5</v>
      </c>
      <c r="N6762" s="61" t="s">
        <v>17</v>
      </c>
      <c r="P6762" s="66"/>
      <c r="Q6762" s="53"/>
      <c r="R6762" s="53"/>
      <c r="S6762" s="53"/>
      <c r="T6762" s="53"/>
      <c r="U6762" s="53"/>
      <c r="V6762" s="53"/>
      <c r="W6762" s="53"/>
    </row>
    <row r="6763" spans="2:23" s="52" customFormat="1" ht="13" x14ac:dyDescent="0.3">
      <c r="B6763" s="53" t="s">
        <v>12</v>
      </c>
      <c r="C6763" s="53" t="s">
        <v>210</v>
      </c>
      <c r="D6763" s="53" t="s">
        <v>1303</v>
      </c>
      <c r="E6763" s="53">
        <v>40.77131</v>
      </c>
      <c r="F6763" s="53">
        <v>-1.5068980000000001</v>
      </c>
      <c r="G6763" s="54">
        <v>1115.931</v>
      </c>
      <c r="H6763" s="53">
        <v>101</v>
      </c>
      <c r="I6763" s="53">
        <v>51</v>
      </c>
      <c r="J6763" s="53">
        <v>50</v>
      </c>
      <c r="K6763" s="52">
        <v>995</v>
      </c>
      <c r="L6763" s="52">
        <v>120.93100000000004</v>
      </c>
      <c r="M6763" s="55">
        <v>2</v>
      </c>
      <c r="N6763" s="61" t="s">
        <v>16</v>
      </c>
      <c r="P6763" s="66"/>
      <c r="Q6763" s="53"/>
      <c r="R6763" s="53"/>
      <c r="S6763" s="53"/>
      <c r="T6763" s="53"/>
      <c r="U6763" s="53"/>
      <c r="V6763" s="53"/>
      <c r="W6763" s="53"/>
    </row>
    <row r="6764" spans="2:23" s="52" customFormat="1" ht="13" x14ac:dyDescent="0.3">
      <c r="B6764" s="53" t="s">
        <v>12</v>
      </c>
      <c r="C6764" s="53" t="s">
        <v>210</v>
      </c>
      <c r="D6764" s="53" t="s">
        <v>1304</v>
      </c>
      <c r="E6764" s="53">
        <v>41.2209</v>
      </c>
      <c r="F6764" s="53">
        <v>-0.44392599999999999</v>
      </c>
      <c r="G6764" s="54">
        <v>249.86019999999999</v>
      </c>
      <c r="H6764" s="53">
        <v>1024</v>
      </c>
      <c r="I6764" s="53">
        <v>533</v>
      </c>
      <c r="J6764" s="53">
        <v>491</v>
      </c>
      <c r="K6764" s="52">
        <v>995</v>
      </c>
      <c r="L6764" s="52">
        <v>-745.13980000000004</v>
      </c>
      <c r="M6764" s="55">
        <v>2</v>
      </c>
      <c r="N6764" s="61" t="s">
        <v>16</v>
      </c>
      <c r="P6764" s="66"/>
      <c r="Q6764" s="53"/>
      <c r="R6764" s="53"/>
      <c r="S6764" s="53"/>
      <c r="T6764" s="53"/>
      <c r="U6764" s="53"/>
      <c r="V6764" s="53"/>
      <c r="W6764" s="53"/>
    </row>
    <row r="6765" spans="2:23" s="52" customFormat="1" ht="13" x14ac:dyDescent="0.3">
      <c r="B6765" s="53" t="s">
        <v>12</v>
      </c>
      <c r="C6765" s="53" t="s">
        <v>210</v>
      </c>
      <c r="D6765" s="53" t="s">
        <v>1305</v>
      </c>
      <c r="E6765" s="53">
        <v>40.224699999999999</v>
      </c>
      <c r="F6765" s="53">
        <v>-0.92978620000000001</v>
      </c>
      <c r="G6765" s="54">
        <v>1122.5809999999999</v>
      </c>
      <c r="H6765" s="53">
        <v>569</v>
      </c>
      <c r="I6765" s="53">
        <v>317</v>
      </c>
      <c r="J6765" s="53">
        <v>252</v>
      </c>
      <c r="K6765" s="52">
        <v>995</v>
      </c>
      <c r="L6765" s="52">
        <v>127.5809999999999</v>
      </c>
      <c r="M6765" s="55">
        <v>2</v>
      </c>
      <c r="N6765" s="61" t="s">
        <v>16</v>
      </c>
      <c r="P6765" s="66"/>
      <c r="Q6765" s="53"/>
      <c r="R6765" s="53"/>
      <c r="S6765" s="53"/>
      <c r="T6765" s="53"/>
      <c r="U6765" s="53"/>
      <c r="V6765" s="53"/>
      <c r="W6765" s="53"/>
    </row>
    <row r="6766" spans="2:23" s="52" customFormat="1" ht="13" x14ac:dyDescent="0.3">
      <c r="B6766" s="53" t="s">
        <v>12</v>
      </c>
      <c r="C6766" s="53" t="s">
        <v>210</v>
      </c>
      <c r="D6766" s="53" t="s">
        <v>1306</v>
      </c>
      <c r="E6766" s="53">
        <v>40.264789999999998</v>
      </c>
      <c r="F6766" s="53">
        <v>-0.46001979999999998</v>
      </c>
      <c r="G6766" s="54">
        <v>1452.3789999999999</v>
      </c>
      <c r="H6766" s="53">
        <v>228</v>
      </c>
      <c r="I6766" s="53">
        <v>134</v>
      </c>
      <c r="J6766" s="53">
        <v>94</v>
      </c>
      <c r="K6766" s="52">
        <v>995</v>
      </c>
      <c r="L6766" s="52">
        <v>457.37899999999991</v>
      </c>
      <c r="M6766" s="55">
        <v>5</v>
      </c>
      <c r="N6766" s="61" t="s">
        <v>17</v>
      </c>
      <c r="P6766" s="66"/>
      <c r="Q6766" s="53"/>
      <c r="R6766" s="53"/>
      <c r="S6766" s="53"/>
      <c r="T6766" s="53"/>
      <c r="U6766" s="53"/>
      <c r="V6766" s="53"/>
      <c r="W6766" s="53"/>
    </row>
    <row r="6767" spans="2:23" s="52" customFormat="1" ht="13" x14ac:dyDescent="0.3">
      <c r="B6767" s="53" t="s">
        <v>12</v>
      </c>
      <c r="C6767" s="53" t="s">
        <v>210</v>
      </c>
      <c r="D6767" s="53" t="s">
        <v>1307</v>
      </c>
      <c r="E6767" s="53">
        <v>40.837589999999999</v>
      </c>
      <c r="F6767" s="53">
        <v>2.0808299999999998E-2</v>
      </c>
      <c r="G6767" s="54">
        <v>630.26099999999997</v>
      </c>
      <c r="H6767" s="53">
        <v>160</v>
      </c>
      <c r="I6767" s="53">
        <v>85</v>
      </c>
      <c r="J6767" s="53">
        <v>75</v>
      </c>
      <c r="K6767" s="52">
        <v>995</v>
      </c>
      <c r="L6767" s="52">
        <v>-364.73900000000003</v>
      </c>
      <c r="M6767" s="55">
        <v>2</v>
      </c>
      <c r="N6767" s="61" t="s">
        <v>16</v>
      </c>
      <c r="P6767" s="66"/>
      <c r="Q6767" s="53"/>
      <c r="R6767" s="53"/>
      <c r="S6767" s="53"/>
      <c r="T6767" s="53"/>
      <c r="U6767" s="53"/>
      <c r="V6767" s="53"/>
      <c r="W6767" s="53"/>
    </row>
    <row r="6768" spans="2:23" s="52" customFormat="1" ht="13" x14ac:dyDescent="0.3">
      <c r="B6768" s="53" t="s">
        <v>12</v>
      </c>
      <c r="C6768" s="53" t="s">
        <v>210</v>
      </c>
      <c r="D6768" s="53" t="s">
        <v>1308</v>
      </c>
      <c r="E6768" s="53">
        <v>40.722520000000003</v>
      </c>
      <c r="F6768" s="53">
        <v>-0.99546080000000003</v>
      </c>
      <c r="G6768" s="54">
        <v>1271.442</v>
      </c>
      <c r="H6768" s="53">
        <v>100</v>
      </c>
      <c r="I6768" s="53">
        <v>57</v>
      </c>
      <c r="J6768" s="53">
        <v>43</v>
      </c>
      <c r="K6768" s="52">
        <v>995</v>
      </c>
      <c r="L6768" s="52">
        <v>276.44200000000001</v>
      </c>
      <c r="M6768" s="55">
        <v>4</v>
      </c>
      <c r="N6768" s="61" t="s">
        <v>17</v>
      </c>
      <c r="P6768" s="66"/>
      <c r="Q6768" s="53"/>
      <c r="R6768" s="53"/>
      <c r="S6768" s="53"/>
      <c r="T6768" s="53"/>
      <c r="U6768" s="53"/>
      <c r="V6768" s="53"/>
      <c r="W6768" s="53"/>
    </row>
    <row r="6769" spans="2:23" s="52" customFormat="1" ht="13" x14ac:dyDescent="0.3">
      <c r="B6769" s="53" t="s">
        <v>12</v>
      </c>
      <c r="C6769" s="53" t="s">
        <v>210</v>
      </c>
      <c r="D6769" s="53" t="s">
        <v>1309</v>
      </c>
      <c r="E6769" s="53">
        <v>40.116930000000004</v>
      </c>
      <c r="F6769" s="53">
        <v>-1.148196</v>
      </c>
      <c r="G6769" s="54">
        <v>973.04390000000001</v>
      </c>
      <c r="H6769" s="53">
        <v>199</v>
      </c>
      <c r="I6769" s="53">
        <v>100</v>
      </c>
      <c r="J6769" s="53">
        <v>99</v>
      </c>
      <c r="K6769" s="52">
        <v>995</v>
      </c>
      <c r="L6769" s="52">
        <v>-21.956099999999992</v>
      </c>
      <c r="M6769" s="55">
        <v>2</v>
      </c>
      <c r="N6769" s="61" t="s">
        <v>16</v>
      </c>
      <c r="P6769" s="66"/>
      <c r="Q6769" s="53"/>
      <c r="R6769" s="53"/>
      <c r="S6769" s="53"/>
      <c r="T6769" s="53"/>
      <c r="U6769" s="53"/>
      <c r="V6769" s="53"/>
      <c r="W6769" s="53"/>
    </row>
    <row r="6770" spans="2:23" s="52" customFormat="1" ht="13" x14ac:dyDescent="0.3">
      <c r="B6770" s="53" t="s">
        <v>12</v>
      </c>
      <c r="C6770" s="53" t="s">
        <v>210</v>
      </c>
      <c r="D6770" s="53" t="s">
        <v>1310</v>
      </c>
      <c r="E6770" s="53">
        <v>40.641370000000002</v>
      </c>
      <c r="F6770" s="53">
        <v>-1.5162990000000001</v>
      </c>
      <c r="G6770" s="54">
        <v>1372.425</v>
      </c>
      <c r="H6770" s="53">
        <v>71</v>
      </c>
      <c r="I6770" s="53">
        <v>41</v>
      </c>
      <c r="J6770" s="53">
        <v>30</v>
      </c>
      <c r="K6770" s="52">
        <v>995</v>
      </c>
      <c r="L6770" s="52">
        <v>377.42499999999995</v>
      </c>
      <c r="M6770" s="55">
        <v>4</v>
      </c>
      <c r="N6770" s="61" t="s">
        <v>17</v>
      </c>
      <c r="P6770" s="66"/>
      <c r="Q6770" s="53"/>
      <c r="R6770" s="53"/>
      <c r="S6770" s="53"/>
      <c r="T6770" s="53"/>
      <c r="U6770" s="53"/>
      <c r="V6770" s="53"/>
      <c r="W6770" s="53"/>
    </row>
    <row r="6771" spans="2:23" s="52" customFormat="1" ht="13" x14ac:dyDescent="0.3">
      <c r="B6771" s="53" t="s">
        <v>12</v>
      </c>
      <c r="C6771" s="53" t="s">
        <v>210</v>
      </c>
      <c r="D6771" s="53" t="s">
        <v>1311</v>
      </c>
      <c r="E6771" s="53">
        <v>40.376980000000003</v>
      </c>
      <c r="F6771" s="53">
        <v>-1.5121880000000001</v>
      </c>
      <c r="G6771" s="54">
        <v>1214.825</v>
      </c>
      <c r="H6771" s="53">
        <v>240</v>
      </c>
      <c r="I6771" s="53">
        <v>130</v>
      </c>
      <c r="J6771" s="53">
        <v>110</v>
      </c>
      <c r="K6771" s="52">
        <v>995</v>
      </c>
      <c r="L6771" s="52">
        <v>219.82500000000005</v>
      </c>
      <c r="M6771" s="55">
        <v>4</v>
      </c>
      <c r="N6771" s="61" t="s">
        <v>17</v>
      </c>
      <c r="P6771" s="66"/>
      <c r="Q6771" s="53"/>
      <c r="R6771" s="53"/>
      <c r="S6771" s="53"/>
      <c r="T6771" s="53"/>
      <c r="U6771" s="53"/>
      <c r="V6771" s="53"/>
      <c r="W6771" s="53"/>
    </row>
    <row r="6772" spans="2:23" s="52" customFormat="1" ht="13" x14ac:dyDescent="0.3">
      <c r="B6772" s="53" t="s">
        <v>12</v>
      </c>
      <c r="C6772" s="53" t="s">
        <v>210</v>
      </c>
      <c r="D6772" s="53" t="s">
        <v>1312</v>
      </c>
      <c r="E6772" s="53">
        <v>40.276580000000003</v>
      </c>
      <c r="F6772" s="53">
        <v>-1.2692140000000001</v>
      </c>
      <c r="G6772" s="54">
        <v>1156.471</v>
      </c>
      <c r="H6772" s="53">
        <v>56</v>
      </c>
      <c r="I6772" s="53">
        <v>33</v>
      </c>
      <c r="J6772" s="53">
        <v>23</v>
      </c>
      <c r="K6772" s="52">
        <v>995</v>
      </c>
      <c r="L6772" s="52">
        <v>161.471</v>
      </c>
      <c r="M6772" s="55">
        <v>2</v>
      </c>
      <c r="N6772" s="61" t="s">
        <v>16</v>
      </c>
      <c r="P6772" s="66"/>
      <c r="Q6772" s="53"/>
      <c r="R6772" s="53"/>
      <c r="S6772" s="53"/>
      <c r="T6772" s="53"/>
      <c r="U6772" s="53"/>
      <c r="V6772" s="53"/>
      <c r="W6772" s="53"/>
    </row>
    <row r="6773" spans="2:23" s="52" customFormat="1" ht="13" x14ac:dyDescent="0.3">
      <c r="B6773" s="53" t="s">
        <v>12</v>
      </c>
      <c r="C6773" s="53" t="s">
        <v>210</v>
      </c>
      <c r="D6773" s="53" t="s">
        <v>1313</v>
      </c>
      <c r="E6773" s="53">
        <v>40.770980000000002</v>
      </c>
      <c r="F6773" s="53">
        <v>-1.2124459999999999</v>
      </c>
      <c r="G6773" s="54">
        <v>1230.6120000000001</v>
      </c>
      <c r="H6773" s="53">
        <v>46</v>
      </c>
      <c r="I6773" s="53">
        <v>24</v>
      </c>
      <c r="J6773" s="53">
        <v>22</v>
      </c>
      <c r="K6773" s="52">
        <v>995</v>
      </c>
      <c r="L6773" s="52">
        <v>235.61200000000008</v>
      </c>
      <c r="M6773" s="55">
        <v>4</v>
      </c>
      <c r="N6773" s="61" t="s">
        <v>17</v>
      </c>
      <c r="P6773" s="66"/>
      <c r="Q6773" s="53"/>
      <c r="R6773" s="53"/>
      <c r="S6773" s="53"/>
      <c r="T6773" s="53"/>
      <c r="U6773" s="53"/>
      <c r="V6773" s="53"/>
      <c r="W6773" s="53"/>
    </row>
    <row r="6774" spans="2:23" s="52" customFormat="1" ht="13" x14ac:dyDescent="0.3">
      <c r="B6774" s="53" t="s">
        <v>12</v>
      </c>
      <c r="C6774" s="53" t="s">
        <v>210</v>
      </c>
      <c r="D6774" s="53" t="s">
        <v>1314</v>
      </c>
      <c r="E6774" s="53">
        <v>40.190060000000003</v>
      </c>
      <c r="F6774" s="53">
        <v>-0.65146040000000005</v>
      </c>
      <c r="G6774" s="54">
        <v>940.75379999999996</v>
      </c>
      <c r="H6774" s="53">
        <v>780</v>
      </c>
      <c r="I6774" s="53">
        <v>398</v>
      </c>
      <c r="J6774" s="53">
        <v>382</v>
      </c>
      <c r="K6774" s="52">
        <v>995</v>
      </c>
      <c r="L6774" s="52">
        <v>-54.246200000000044</v>
      </c>
      <c r="M6774" s="55">
        <v>2</v>
      </c>
      <c r="N6774" s="61" t="s">
        <v>16</v>
      </c>
      <c r="P6774" s="66"/>
      <c r="Q6774" s="53"/>
      <c r="R6774" s="53"/>
      <c r="S6774" s="53"/>
      <c r="T6774" s="53"/>
      <c r="U6774" s="53"/>
      <c r="V6774" s="53"/>
      <c r="W6774" s="53"/>
    </row>
    <row r="6775" spans="2:23" s="52" customFormat="1" ht="13" x14ac:dyDescent="0.3">
      <c r="B6775" s="53" t="s">
        <v>12</v>
      </c>
      <c r="C6775" s="53" t="s">
        <v>210</v>
      </c>
      <c r="D6775" s="53" t="s">
        <v>1315</v>
      </c>
      <c r="E6775" s="53">
        <v>40.962130000000002</v>
      </c>
      <c r="F6775" s="53">
        <v>-1.0053719999999999</v>
      </c>
      <c r="G6775" s="54">
        <v>1194.8130000000001</v>
      </c>
      <c r="H6775" s="53">
        <v>10</v>
      </c>
      <c r="I6775" s="53">
        <v>6</v>
      </c>
      <c r="J6775" s="53">
        <v>4</v>
      </c>
      <c r="K6775" s="52">
        <v>995</v>
      </c>
      <c r="L6775" s="52">
        <v>199.8130000000001</v>
      </c>
      <c r="M6775" s="55">
        <v>2</v>
      </c>
      <c r="N6775" s="61" t="s">
        <v>16</v>
      </c>
      <c r="P6775" s="66"/>
      <c r="Q6775" s="53"/>
      <c r="R6775" s="53"/>
      <c r="S6775" s="53"/>
      <c r="T6775" s="53"/>
      <c r="U6775" s="53"/>
      <c r="V6775" s="53"/>
      <c r="W6775" s="53"/>
    </row>
    <row r="6776" spans="2:23" s="52" customFormat="1" ht="13" x14ac:dyDescent="0.3">
      <c r="B6776" s="53" t="s">
        <v>12</v>
      </c>
      <c r="C6776" s="53" t="s">
        <v>210</v>
      </c>
      <c r="D6776" s="53" t="s">
        <v>1316</v>
      </c>
      <c r="E6776" s="53">
        <v>40.324779999999997</v>
      </c>
      <c r="F6776" s="53">
        <v>-1.428428</v>
      </c>
      <c r="G6776" s="54">
        <v>1406.8710000000001</v>
      </c>
      <c r="H6776" s="53">
        <v>29</v>
      </c>
      <c r="I6776" s="53">
        <v>20</v>
      </c>
      <c r="J6776" s="53">
        <v>9</v>
      </c>
      <c r="K6776" s="52">
        <v>995</v>
      </c>
      <c r="L6776" s="52">
        <v>411.87100000000009</v>
      </c>
      <c r="M6776" s="55">
        <v>5</v>
      </c>
      <c r="N6776" s="61" t="s">
        <v>17</v>
      </c>
      <c r="P6776" s="66"/>
      <c r="Q6776" s="53"/>
      <c r="R6776" s="53"/>
      <c r="S6776" s="53"/>
      <c r="T6776" s="53"/>
      <c r="U6776" s="53"/>
      <c r="V6776" s="53"/>
      <c r="W6776" s="53"/>
    </row>
    <row r="6777" spans="2:23" s="52" customFormat="1" ht="13" x14ac:dyDescent="0.3">
      <c r="B6777" s="53" t="s">
        <v>12</v>
      </c>
      <c r="C6777" s="53" t="s">
        <v>210</v>
      </c>
      <c r="D6777" s="53" t="s">
        <v>1317</v>
      </c>
      <c r="E6777" s="53">
        <v>41.190060000000003</v>
      </c>
      <c r="F6777" s="53">
        <v>-0.39031900000000003</v>
      </c>
      <c r="G6777" s="54">
        <v>253.11359999999999</v>
      </c>
      <c r="H6777" s="53">
        <v>928</v>
      </c>
      <c r="I6777" s="53">
        <v>462</v>
      </c>
      <c r="J6777" s="53">
        <v>466</v>
      </c>
      <c r="K6777" s="52">
        <v>995</v>
      </c>
      <c r="L6777" s="52">
        <v>-741.88639999999998</v>
      </c>
      <c r="M6777" s="55">
        <v>2</v>
      </c>
      <c r="N6777" s="61" t="s">
        <v>16</v>
      </c>
      <c r="P6777" s="66"/>
      <c r="Q6777" s="53"/>
      <c r="R6777" s="53"/>
      <c r="S6777" s="53"/>
      <c r="T6777" s="53"/>
      <c r="U6777" s="53"/>
      <c r="V6777" s="53"/>
      <c r="W6777" s="53"/>
    </row>
    <row r="6778" spans="2:23" s="52" customFormat="1" ht="13" x14ac:dyDescent="0.3">
      <c r="B6778" s="53" t="s">
        <v>12</v>
      </c>
      <c r="C6778" s="53" t="s">
        <v>210</v>
      </c>
      <c r="D6778" s="53" t="s">
        <v>1318</v>
      </c>
      <c r="E6778" s="53">
        <v>40.059759999999997</v>
      </c>
      <c r="F6778" s="53">
        <v>-0.69275209999999998</v>
      </c>
      <c r="G6778" s="54">
        <v>968.03049999999996</v>
      </c>
      <c r="H6778" s="53">
        <v>154</v>
      </c>
      <c r="I6778" s="53">
        <v>96</v>
      </c>
      <c r="J6778" s="53">
        <v>58</v>
      </c>
      <c r="K6778" s="52">
        <v>995</v>
      </c>
      <c r="L6778" s="52">
        <v>-26.969500000000039</v>
      </c>
      <c r="M6778" s="55">
        <v>2</v>
      </c>
      <c r="N6778" s="61" t="s">
        <v>16</v>
      </c>
      <c r="P6778" s="66"/>
      <c r="Q6778" s="53"/>
      <c r="R6778" s="53"/>
      <c r="S6778" s="53"/>
      <c r="T6778" s="53"/>
      <c r="U6778" s="53"/>
      <c r="V6778" s="53"/>
      <c r="W6778" s="53"/>
    </row>
    <row r="6779" spans="2:23" s="52" customFormat="1" ht="13" x14ac:dyDescent="0.3">
      <c r="B6779" s="53" t="s">
        <v>12</v>
      </c>
      <c r="C6779" s="53" t="s">
        <v>210</v>
      </c>
      <c r="D6779" s="53" t="s">
        <v>1319</v>
      </c>
      <c r="E6779" s="53">
        <v>41.065469999999998</v>
      </c>
      <c r="F6779" s="53">
        <v>-1.386255</v>
      </c>
      <c r="G6779" s="54">
        <v>784.46389999999997</v>
      </c>
      <c r="H6779" s="53">
        <v>204</v>
      </c>
      <c r="I6779" s="53">
        <v>104</v>
      </c>
      <c r="J6779" s="53">
        <v>100</v>
      </c>
      <c r="K6779" s="52">
        <v>995</v>
      </c>
      <c r="L6779" s="52">
        <v>-210.53610000000003</v>
      </c>
      <c r="M6779" s="55">
        <v>2</v>
      </c>
      <c r="N6779" s="61" t="s">
        <v>16</v>
      </c>
      <c r="P6779" s="66"/>
      <c r="Q6779" s="53"/>
      <c r="R6779" s="53"/>
      <c r="S6779" s="53"/>
      <c r="T6779" s="53"/>
      <c r="U6779" s="53"/>
      <c r="V6779" s="53"/>
      <c r="W6779" s="53"/>
    </row>
    <row r="6780" spans="2:23" s="52" customFormat="1" ht="13" x14ac:dyDescent="0.3">
      <c r="B6780" s="53" t="s">
        <v>12</v>
      </c>
      <c r="C6780" s="53" t="s">
        <v>210</v>
      </c>
      <c r="D6780" s="53" t="s">
        <v>1320</v>
      </c>
      <c r="E6780" s="53">
        <v>41.114579999999997</v>
      </c>
      <c r="F6780" s="53">
        <v>-1.0887579999999999</v>
      </c>
      <c r="G6780" s="54">
        <v>888.46010000000001</v>
      </c>
      <c r="H6780" s="53">
        <v>31</v>
      </c>
      <c r="I6780" s="53">
        <v>18</v>
      </c>
      <c r="J6780" s="53">
        <v>13</v>
      </c>
      <c r="K6780" s="52">
        <v>995</v>
      </c>
      <c r="L6780" s="52">
        <v>-106.53989999999999</v>
      </c>
      <c r="M6780" s="55">
        <v>2</v>
      </c>
      <c r="N6780" s="61" t="s">
        <v>16</v>
      </c>
      <c r="P6780" s="66"/>
      <c r="Q6780" s="53"/>
      <c r="R6780" s="53"/>
      <c r="S6780" s="53"/>
      <c r="T6780" s="53"/>
      <c r="U6780" s="53"/>
      <c r="V6780" s="53"/>
      <c r="W6780" s="53"/>
    </row>
    <row r="6781" spans="2:23" s="52" customFormat="1" ht="13" x14ac:dyDescent="0.3">
      <c r="B6781" s="53" t="s">
        <v>12</v>
      </c>
      <c r="C6781" s="53" t="s">
        <v>210</v>
      </c>
      <c r="D6781" s="53" t="s">
        <v>1321</v>
      </c>
      <c r="E6781" s="53">
        <v>40.566389999999998</v>
      </c>
      <c r="F6781" s="53">
        <v>-1.3126359999999999</v>
      </c>
      <c r="G6781" s="54">
        <v>988.66470000000004</v>
      </c>
      <c r="H6781" s="53">
        <v>1185</v>
      </c>
      <c r="I6781" s="53">
        <v>582</v>
      </c>
      <c r="J6781" s="53">
        <v>603</v>
      </c>
      <c r="K6781" s="52">
        <v>995</v>
      </c>
      <c r="L6781" s="52">
        <v>-6.3352999999999611</v>
      </c>
      <c r="M6781" s="55">
        <v>2</v>
      </c>
      <c r="N6781" s="61" t="s">
        <v>16</v>
      </c>
      <c r="P6781" s="66"/>
      <c r="Q6781" s="53"/>
      <c r="R6781" s="53"/>
      <c r="S6781" s="53"/>
      <c r="T6781" s="53"/>
      <c r="U6781" s="53"/>
      <c r="V6781" s="53"/>
      <c r="W6781" s="53"/>
    </row>
    <row r="6782" spans="2:23" s="52" customFormat="1" ht="13" x14ac:dyDescent="0.3">
      <c r="B6782" s="53" t="s">
        <v>12</v>
      </c>
      <c r="C6782" s="53" t="s">
        <v>210</v>
      </c>
      <c r="D6782" s="53" t="s">
        <v>1322</v>
      </c>
      <c r="E6782" s="53">
        <v>40.14188</v>
      </c>
      <c r="F6782" s="53">
        <v>-0.815191</v>
      </c>
      <c r="G6782" s="54">
        <v>988.13639999999998</v>
      </c>
      <c r="H6782" s="53">
        <v>1155</v>
      </c>
      <c r="I6782" s="53">
        <v>644</v>
      </c>
      <c r="J6782" s="53">
        <v>511</v>
      </c>
      <c r="K6782" s="52">
        <v>995</v>
      </c>
      <c r="L6782" s="52">
        <v>-6.8636000000000195</v>
      </c>
      <c r="M6782" s="55">
        <v>2</v>
      </c>
      <c r="N6782" s="61" t="s">
        <v>16</v>
      </c>
      <c r="P6782" s="66"/>
      <c r="Q6782" s="53"/>
      <c r="R6782" s="53"/>
      <c r="S6782" s="53"/>
      <c r="T6782" s="53"/>
      <c r="U6782" s="53"/>
      <c r="V6782" s="53"/>
      <c r="W6782" s="53"/>
    </row>
    <row r="6783" spans="2:23" s="52" customFormat="1" ht="13" x14ac:dyDescent="0.3">
      <c r="B6783" s="53" t="s">
        <v>12</v>
      </c>
      <c r="C6783" s="53" t="s">
        <v>210</v>
      </c>
      <c r="D6783" s="53" t="s">
        <v>1323</v>
      </c>
      <c r="E6783" s="53">
        <v>40.940199999999997</v>
      </c>
      <c r="F6783" s="53">
        <v>-0.95117589999999996</v>
      </c>
      <c r="G6783" s="54">
        <v>1122.329</v>
      </c>
      <c r="H6783" s="53">
        <v>40</v>
      </c>
      <c r="I6783" s="53">
        <v>26</v>
      </c>
      <c r="J6783" s="53">
        <v>14</v>
      </c>
      <c r="K6783" s="52">
        <v>995</v>
      </c>
      <c r="L6783" s="52">
        <v>127.32899999999995</v>
      </c>
      <c r="M6783" s="55">
        <v>2</v>
      </c>
      <c r="N6783" s="61" t="s">
        <v>16</v>
      </c>
      <c r="P6783" s="66"/>
      <c r="Q6783" s="53"/>
      <c r="R6783" s="53"/>
      <c r="S6783" s="53"/>
      <c r="T6783" s="53"/>
      <c r="U6783" s="53"/>
      <c r="V6783" s="53"/>
      <c r="W6783" s="53"/>
    </row>
    <row r="6784" spans="2:23" s="52" customFormat="1" ht="13" x14ac:dyDescent="0.3">
      <c r="B6784" s="53" t="s">
        <v>12</v>
      </c>
      <c r="C6784" s="53" t="s">
        <v>210</v>
      </c>
      <c r="D6784" s="53" t="s">
        <v>1324</v>
      </c>
      <c r="E6784" s="53">
        <v>40.812010000000001</v>
      </c>
      <c r="F6784" s="53">
        <v>-0.33885409999999999</v>
      </c>
      <c r="G6784" s="54">
        <v>799.89290000000005</v>
      </c>
      <c r="H6784" s="53">
        <v>47</v>
      </c>
      <c r="I6784" s="53">
        <v>24</v>
      </c>
      <c r="J6784" s="53">
        <v>23</v>
      </c>
      <c r="K6784" s="52">
        <v>995</v>
      </c>
      <c r="L6784" s="52">
        <v>-195.10709999999995</v>
      </c>
      <c r="M6784" s="55">
        <v>2</v>
      </c>
      <c r="N6784" s="61" t="s">
        <v>16</v>
      </c>
      <c r="P6784" s="66"/>
      <c r="Q6784" s="53"/>
      <c r="R6784" s="53"/>
      <c r="S6784" s="53"/>
      <c r="T6784" s="53"/>
      <c r="U6784" s="53"/>
      <c r="V6784" s="53"/>
      <c r="W6784" s="53"/>
    </row>
    <row r="6785" spans="2:23" s="52" customFormat="1" ht="13" x14ac:dyDescent="0.3">
      <c r="B6785" s="53" t="s">
        <v>12</v>
      </c>
      <c r="C6785" s="53" t="s">
        <v>210</v>
      </c>
      <c r="D6785" s="53" t="s">
        <v>1325</v>
      </c>
      <c r="E6785" s="53">
        <v>40.655920000000002</v>
      </c>
      <c r="F6785" s="53">
        <v>-1.3118110000000001</v>
      </c>
      <c r="G6785" s="54">
        <v>1041.0930000000001</v>
      </c>
      <c r="H6785" s="53">
        <v>95</v>
      </c>
      <c r="I6785" s="53">
        <v>51</v>
      </c>
      <c r="J6785" s="53">
        <v>44</v>
      </c>
      <c r="K6785" s="52">
        <v>995</v>
      </c>
      <c r="L6785" s="52">
        <v>46.093000000000075</v>
      </c>
      <c r="M6785" s="55">
        <v>2</v>
      </c>
      <c r="N6785" s="61" t="s">
        <v>16</v>
      </c>
      <c r="P6785" s="66"/>
      <c r="Q6785" s="53"/>
      <c r="R6785" s="53"/>
      <c r="S6785" s="53"/>
      <c r="T6785" s="53"/>
      <c r="U6785" s="53"/>
      <c r="V6785" s="53"/>
      <c r="W6785" s="53"/>
    </row>
    <row r="6786" spans="2:23" s="52" customFormat="1" ht="13" x14ac:dyDescent="0.3">
      <c r="B6786" s="53" t="s">
        <v>12</v>
      </c>
      <c r="C6786" s="53" t="s">
        <v>210</v>
      </c>
      <c r="D6786" s="53" t="s">
        <v>1326</v>
      </c>
      <c r="E6786" s="53">
        <v>40.297249999999998</v>
      </c>
      <c r="F6786" s="53">
        <v>-1.5044280000000001</v>
      </c>
      <c r="G6786" s="54">
        <v>1435.32</v>
      </c>
      <c r="H6786" s="53">
        <v>187</v>
      </c>
      <c r="I6786" s="53">
        <v>108</v>
      </c>
      <c r="J6786" s="53">
        <v>79</v>
      </c>
      <c r="K6786" s="52">
        <v>995</v>
      </c>
      <c r="L6786" s="52">
        <v>440.31999999999994</v>
      </c>
      <c r="M6786" s="55">
        <v>5</v>
      </c>
      <c r="N6786" s="61" t="s">
        <v>17</v>
      </c>
      <c r="P6786" s="66"/>
      <c r="Q6786" s="53"/>
      <c r="R6786" s="53"/>
      <c r="S6786" s="53"/>
      <c r="T6786" s="53"/>
      <c r="U6786" s="53"/>
      <c r="V6786" s="53"/>
      <c r="W6786" s="53"/>
    </row>
    <row r="6787" spans="2:23" s="52" customFormat="1" ht="13" x14ac:dyDescent="0.3">
      <c r="B6787" s="53" t="s">
        <v>12</v>
      </c>
      <c r="C6787" s="53" t="s">
        <v>210</v>
      </c>
      <c r="D6787" s="53" t="s">
        <v>210</v>
      </c>
      <c r="E6787" s="53">
        <v>40.344110000000001</v>
      </c>
      <c r="F6787" s="53">
        <v>-1.1069100000000001</v>
      </c>
      <c r="G6787" s="54">
        <v>927.45619999999997</v>
      </c>
      <c r="H6787" s="53">
        <v>35396</v>
      </c>
      <c r="I6787" s="53">
        <v>17264</v>
      </c>
      <c r="J6787" s="53">
        <v>18132</v>
      </c>
      <c r="K6787" s="52">
        <v>995</v>
      </c>
      <c r="L6787" s="52">
        <v>-67.543800000000033</v>
      </c>
      <c r="M6787" s="55">
        <v>2</v>
      </c>
      <c r="N6787" s="61" t="s">
        <v>16</v>
      </c>
      <c r="P6787" s="66"/>
      <c r="Q6787" s="53"/>
      <c r="R6787" s="53"/>
      <c r="S6787" s="53"/>
      <c r="T6787" s="53"/>
      <c r="U6787" s="53"/>
      <c r="V6787" s="53"/>
      <c r="W6787" s="53"/>
    </row>
    <row r="6788" spans="2:23" s="52" customFormat="1" ht="13" x14ac:dyDescent="0.3">
      <c r="B6788" s="53" t="s">
        <v>12</v>
      </c>
      <c r="C6788" s="53" t="s">
        <v>210</v>
      </c>
      <c r="D6788" s="53" t="s">
        <v>1327</v>
      </c>
      <c r="E6788" s="53">
        <v>40.248460000000001</v>
      </c>
      <c r="F6788" s="53">
        <v>-1.4864539999999999</v>
      </c>
      <c r="G6788" s="54">
        <v>1488.1030000000001</v>
      </c>
      <c r="H6788" s="53">
        <v>36</v>
      </c>
      <c r="I6788" s="53">
        <v>27</v>
      </c>
      <c r="J6788" s="53">
        <v>9</v>
      </c>
      <c r="K6788" s="52">
        <v>995</v>
      </c>
      <c r="L6788" s="52">
        <v>493.10300000000007</v>
      </c>
      <c r="M6788" s="55">
        <v>5</v>
      </c>
      <c r="N6788" s="61" t="s">
        <v>17</v>
      </c>
      <c r="P6788" s="66"/>
      <c r="Q6788" s="53"/>
      <c r="R6788" s="53"/>
      <c r="S6788" s="53"/>
      <c r="T6788" s="53"/>
      <c r="U6788" s="53"/>
      <c r="V6788" s="53"/>
      <c r="W6788" s="53"/>
    </row>
    <row r="6789" spans="2:23" s="52" customFormat="1" ht="13" x14ac:dyDescent="0.3">
      <c r="B6789" s="53" t="s">
        <v>12</v>
      </c>
      <c r="C6789" s="53" t="s">
        <v>210</v>
      </c>
      <c r="D6789" s="53" t="s">
        <v>1328</v>
      </c>
      <c r="E6789" s="53">
        <v>40.202750000000002</v>
      </c>
      <c r="F6789" s="53">
        <v>-1.353761</v>
      </c>
      <c r="G6789" s="54">
        <v>1062.348</v>
      </c>
      <c r="H6789" s="53">
        <v>33</v>
      </c>
      <c r="I6789" s="53">
        <v>19</v>
      </c>
      <c r="J6789" s="53">
        <v>14</v>
      </c>
      <c r="K6789" s="52">
        <v>995</v>
      </c>
      <c r="L6789" s="52">
        <v>67.347999999999956</v>
      </c>
      <c r="M6789" s="55">
        <v>2</v>
      </c>
      <c r="N6789" s="61" t="s">
        <v>16</v>
      </c>
      <c r="P6789" s="66"/>
      <c r="Q6789" s="53"/>
      <c r="R6789" s="53"/>
      <c r="S6789" s="53"/>
      <c r="T6789" s="53"/>
      <c r="U6789" s="53"/>
      <c r="V6789" s="53"/>
      <c r="W6789" s="53"/>
    </row>
    <row r="6790" spans="2:23" s="52" customFormat="1" ht="13" x14ac:dyDescent="0.3">
      <c r="B6790" s="53" t="s">
        <v>12</v>
      </c>
      <c r="C6790" s="53" t="s">
        <v>210</v>
      </c>
      <c r="D6790" s="53" t="s">
        <v>1329</v>
      </c>
      <c r="E6790" s="53">
        <v>40.962229999999998</v>
      </c>
      <c r="F6790" s="53">
        <v>-1.433829</v>
      </c>
      <c r="G6790" s="54">
        <v>1023.6369999999999</v>
      </c>
      <c r="H6790" s="53">
        <v>234</v>
      </c>
      <c r="I6790" s="53">
        <v>126</v>
      </c>
      <c r="J6790" s="53">
        <v>108</v>
      </c>
      <c r="K6790" s="52">
        <v>995</v>
      </c>
      <c r="L6790" s="52">
        <v>28.636999999999944</v>
      </c>
      <c r="M6790" s="55">
        <v>2</v>
      </c>
      <c r="N6790" s="61" t="s">
        <v>16</v>
      </c>
      <c r="P6790" s="66"/>
      <c r="Q6790" s="53"/>
      <c r="R6790" s="53"/>
      <c r="S6790" s="53"/>
      <c r="T6790" s="53"/>
      <c r="U6790" s="53"/>
      <c r="V6790" s="53"/>
      <c r="W6790" s="53"/>
    </row>
    <row r="6791" spans="2:23" s="52" customFormat="1" ht="13" x14ac:dyDescent="0.3">
      <c r="B6791" s="53" t="s">
        <v>12</v>
      </c>
      <c r="C6791" s="53" t="s">
        <v>210</v>
      </c>
      <c r="D6791" s="53" t="s">
        <v>1330</v>
      </c>
      <c r="E6791" s="53">
        <v>40.890430000000002</v>
      </c>
      <c r="F6791" s="53">
        <v>-1.459222</v>
      </c>
      <c r="G6791" s="54">
        <v>1046.971</v>
      </c>
      <c r="H6791" s="53">
        <v>228</v>
      </c>
      <c r="I6791" s="53">
        <v>129</v>
      </c>
      <c r="J6791" s="53">
        <v>99</v>
      </c>
      <c r="K6791" s="52">
        <v>995</v>
      </c>
      <c r="L6791" s="52">
        <v>51.971000000000004</v>
      </c>
      <c r="M6791" s="55">
        <v>2</v>
      </c>
      <c r="N6791" s="61" t="s">
        <v>16</v>
      </c>
      <c r="P6791" s="66"/>
      <c r="Q6791" s="53"/>
      <c r="R6791" s="53"/>
      <c r="S6791" s="53"/>
      <c r="T6791" s="53"/>
      <c r="U6791" s="53"/>
      <c r="V6791" s="53"/>
      <c r="W6791" s="53"/>
    </row>
    <row r="6792" spans="2:23" s="52" customFormat="1" ht="13" x14ac:dyDescent="0.3">
      <c r="B6792" s="53" t="s">
        <v>12</v>
      </c>
      <c r="C6792" s="53" t="s">
        <v>210</v>
      </c>
      <c r="D6792" s="53" t="s">
        <v>1331</v>
      </c>
      <c r="E6792" s="53">
        <v>40.751159999999999</v>
      </c>
      <c r="F6792" s="53">
        <v>-6.7631999999999998E-2</v>
      </c>
      <c r="G6792" s="54">
        <v>743.3999</v>
      </c>
      <c r="H6792" s="53">
        <v>105</v>
      </c>
      <c r="I6792" s="53">
        <v>57</v>
      </c>
      <c r="J6792" s="53">
        <v>48</v>
      </c>
      <c r="K6792" s="52">
        <v>995</v>
      </c>
      <c r="L6792" s="52">
        <v>-251.6001</v>
      </c>
      <c r="M6792" s="55">
        <v>2</v>
      </c>
      <c r="N6792" s="61" t="s">
        <v>16</v>
      </c>
      <c r="P6792" s="66"/>
      <c r="Q6792" s="53"/>
      <c r="R6792" s="53"/>
      <c r="S6792" s="53"/>
      <c r="T6792" s="53"/>
      <c r="U6792" s="53"/>
      <c r="V6792" s="53"/>
      <c r="W6792" s="53"/>
    </row>
    <row r="6793" spans="2:23" s="52" customFormat="1" ht="13" x14ac:dyDescent="0.3">
      <c r="B6793" s="53" t="s">
        <v>12</v>
      </c>
      <c r="C6793" s="53" t="s">
        <v>210</v>
      </c>
      <c r="D6793" s="53" t="s">
        <v>1332</v>
      </c>
      <c r="E6793" s="53">
        <v>40.841470000000001</v>
      </c>
      <c r="F6793" s="53">
        <v>-0.71886490000000003</v>
      </c>
      <c r="G6793" s="54">
        <v>952.65940000000001</v>
      </c>
      <c r="H6793" s="53">
        <v>39</v>
      </c>
      <c r="I6793" s="53">
        <v>19</v>
      </c>
      <c r="J6793" s="53">
        <v>20</v>
      </c>
      <c r="K6793" s="52">
        <v>995</v>
      </c>
      <c r="L6793" s="52">
        <v>-42.340599999999995</v>
      </c>
      <c r="M6793" s="55">
        <v>2</v>
      </c>
      <c r="N6793" s="61" t="s">
        <v>16</v>
      </c>
      <c r="P6793" s="66"/>
      <c r="Q6793" s="53"/>
      <c r="R6793" s="53"/>
      <c r="S6793" s="53"/>
      <c r="T6793" s="53"/>
      <c r="U6793" s="53"/>
      <c r="V6793" s="53"/>
      <c r="W6793" s="53"/>
    </row>
    <row r="6794" spans="2:23" s="52" customFormat="1" ht="13" x14ac:dyDescent="0.3">
      <c r="B6794" s="53" t="s">
        <v>12</v>
      </c>
      <c r="C6794" s="53" t="s">
        <v>210</v>
      </c>
      <c r="D6794" s="53" t="s">
        <v>1333</v>
      </c>
      <c r="E6794" s="53">
        <v>40.935459999999999</v>
      </c>
      <c r="F6794" s="53">
        <v>0.109912</v>
      </c>
      <c r="G6794" s="54">
        <v>504.87560000000002</v>
      </c>
      <c r="H6794" s="53">
        <v>158</v>
      </c>
      <c r="I6794" s="53">
        <v>83</v>
      </c>
      <c r="J6794" s="53">
        <v>75</v>
      </c>
      <c r="K6794" s="52">
        <v>995</v>
      </c>
      <c r="L6794" s="52">
        <v>-490.12439999999998</v>
      </c>
      <c r="M6794" s="55">
        <v>2</v>
      </c>
      <c r="N6794" s="61" t="s">
        <v>16</v>
      </c>
      <c r="P6794" s="66"/>
      <c r="Q6794" s="53"/>
      <c r="R6794" s="53"/>
      <c r="S6794" s="53"/>
      <c r="T6794" s="53"/>
      <c r="U6794" s="53"/>
      <c r="V6794" s="53"/>
      <c r="W6794" s="53"/>
    </row>
    <row r="6795" spans="2:23" s="52" customFormat="1" ht="13" x14ac:dyDescent="0.3">
      <c r="B6795" s="53" t="s">
        <v>12</v>
      </c>
      <c r="C6795" s="53" t="s">
        <v>210</v>
      </c>
      <c r="D6795" s="53" t="s">
        <v>1334</v>
      </c>
      <c r="E6795" s="53">
        <v>40.853299999999997</v>
      </c>
      <c r="F6795" s="53">
        <v>-1.0970850000000001</v>
      </c>
      <c r="G6795" s="54">
        <v>1082.5360000000001</v>
      </c>
      <c r="H6795" s="53">
        <v>95</v>
      </c>
      <c r="I6795" s="53">
        <v>51</v>
      </c>
      <c r="J6795" s="53">
        <v>44</v>
      </c>
      <c r="K6795" s="52">
        <v>995</v>
      </c>
      <c r="L6795" s="52">
        <v>87.536000000000058</v>
      </c>
      <c r="M6795" s="55">
        <v>2</v>
      </c>
      <c r="N6795" s="61" t="s">
        <v>16</v>
      </c>
      <c r="P6795" s="66"/>
      <c r="Q6795" s="53"/>
      <c r="R6795" s="53"/>
      <c r="S6795" s="53"/>
      <c r="T6795" s="53"/>
      <c r="U6795" s="53"/>
      <c r="V6795" s="53"/>
      <c r="W6795" s="53"/>
    </row>
    <row r="6796" spans="2:23" s="52" customFormat="1" ht="13" x14ac:dyDescent="0.3">
      <c r="B6796" s="53" t="s">
        <v>12</v>
      </c>
      <c r="C6796" s="53" t="s">
        <v>210</v>
      </c>
      <c r="D6796" s="53" t="s">
        <v>1335</v>
      </c>
      <c r="E6796" s="53">
        <v>40.960160000000002</v>
      </c>
      <c r="F6796" s="53">
        <v>-9.1918200000000005E-2</v>
      </c>
      <c r="G6796" s="54">
        <v>443.3759</v>
      </c>
      <c r="H6796" s="53">
        <v>435</v>
      </c>
      <c r="I6796" s="53">
        <v>227</v>
      </c>
      <c r="J6796" s="53">
        <v>208</v>
      </c>
      <c r="K6796" s="52">
        <v>995</v>
      </c>
      <c r="L6796" s="52">
        <v>-551.6241</v>
      </c>
      <c r="M6796" s="55">
        <v>2</v>
      </c>
      <c r="N6796" s="61" t="s">
        <v>16</v>
      </c>
      <c r="P6796" s="66"/>
      <c r="Q6796" s="53"/>
      <c r="R6796" s="53"/>
      <c r="S6796" s="53"/>
      <c r="T6796" s="53"/>
      <c r="U6796" s="53"/>
      <c r="V6796" s="53"/>
      <c r="W6796" s="53"/>
    </row>
    <row r="6797" spans="2:23" s="52" customFormat="1" ht="13" x14ac:dyDescent="0.3">
      <c r="B6797" s="53" t="s">
        <v>12</v>
      </c>
      <c r="C6797" s="53" t="s">
        <v>210</v>
      </c>
      <c r="D6797" s="53" t="s">
        <v>1336</v>
      </c>
      <c r="E6797" s="53">
        <v>40.910060000000001</v>
      </c>
      <c r="F6797" s="53">
        <v>-1.0716509999999999</v>
      </c>
      <c r="G6797" s="54">
        <v>1146.3779999999999</v>
      </c>
      <c r="H6797" s="53">
        <v>151</v>
      </c>
      <c r="I6797" s="53">
        <v>80</v>
      </c>
      <c r="J6797" s="53">
        <v>71</v>
      </c>
      <c r="K6797" s="52">
        <v>995</v>
      </c>
      <c r="L6797" s="52">
        <v>151.37799999999993</v>
      </c>
      <c r="M6797" s="55">
        <v>2</v>
      </c>
      <c r="N6797" s="61" t="s">
        <v>16</v>
      </c>
      <c r="P6797" s="66"/>
      <c r="Q6797" s="53"/>
      <c r="R6797" s="53"/>
      <c r="S6797" s="53"/>
      <c r="T6797" s="53"/>
      <c r="U6797" s="53"/>
      <c r="V6797" s="53"/>
      <c r="W6797" s="53"/>
    </row>
    <row r="6798" spans="2:23" s="52" customFormat="1" ht="13" x14ac:dyDescent="0.3">
      <c r="B6798" s="53" t="s">
        <v>12</v>
      </c>
      <c r="C6798" s="53" t="s">
        <v>210</v>
      </c>
      <c r="D6798" s="53" t="s">
        <v>1337</v>
      </c>
      <c r="E6798" s="53">
        <v>40.613819999999997</v>
      </c>
      <c r="F6798" s="53">
        <v>-1.3041469999999999</v>
      </c>
      <c r="G6798" s="54">
        <v>980.69820000000004</v>
      </c>
      <c r="H6798" s="53">
        <v>231</v>
      </c>
      <c r="I6798" s="53">
        <v>121</v>
      </c>
      <c r="J6798" s="53">
        <v>110</v>
      </c>
      <c r="K6798" s="52">
        <v>995</v>
      </c>
      <c r="L6798" s="52">
        <v>-14.301799999999957</v>
      </c>
      <c r="M6798" s="55">
        <v>2</v>
      </c>
      <c r="N6798" s="61" t="s">
        <v>16</v>
      </c>
      <c r="P6798" s="66"/>
      <c r="Q6798" s="53"/>
      <c r="R6798" s="53"/>
      <c r="S6798" s="53"/>
      <c r="T6798" s="53"/>
      <c r="U6798" s="53"/>
      <c r="V6798" s="53"/>
      <c r="W6798" s="53"/>
    </row>
    <row r="6799" spans="2:23" s="52" customFormat="1" ht="13" x14ac:dyDescent="0.3">
      <c r="B6799" s="53" t="s">
        <v>12</v>
      </c>
      <c r="C6799" s="53" t="s">
        <v>210</v>
      </c>
      <c r="D6799" s="53" t="s">
        <v>1338</v>
      </c>
      <c r="E6799" s="53">
        <v>40.590110000000003</v>
      </c>
      <c r="F6799" s="53">
        <v>-1.2971520000000001</v>
      </c>
      <c r="G6799" s="54">
        <v>983.92759999999998</v>
      </c>
      <c r="H6799" s="53">
        <v>143</v>
      </c>
      <c r="I6799" s="53">
        <v>80</v>
      </c>
      <c r="J6799" s="53">
        <v>63</v>
      </c>
      <c r="K6799" s="52">
        <v>995</v>
      </c>
      <c r="L6799" s="52">
        <v>-11.072400000000016</v>
      </c>
      <c r="M6799" s="55">
        <v>2</v>
      </c>
      <c r="N6799" s="61" t="s">
        <v>16</v>
      </c>
      <c r="P6799" s="66"/>
      <c r="Q6799" s="53"/>
      <c r="R6799" s="53"/>
      <c r="S6799" s="53"/>
      <c r="T6799" s="53"/>
      <c r="U6799" s="53"/>
      <c r="V6799" s="53"/>
      <c r="W6799" s="53"/>
    </row>
    <row r="6800" spans="2:23" s="52" customFormat="1" ht="13" x14ac:dyDescent="0.3">
      <c r="B6800" s="53" t="s">
        <v>12</v>
      </c>
      <c r="C6800" s="53" t="s">
        <v>210</v>
      </c>
      <c r="D6800" s="53" t="s">
        <v>1339</v>
      </c>
      <c r="E6800" s="53">
        <v>40.427210000000002</v>
      </c>
      <c r="F6800" s="53">
        <v>-1.5322420000000001</v>
      </c>
      <c r="G6800" s="54">
        <v>1228.0830000000001</v>
      </c>
      <c r="H6800" s="53">
        <v>161</v>
      </c>
      <c r="I6800" s="53">
        <v>86</v>
      </c>
      <c r="J6800" s="53">
        <v>75</v>
      </c>
      <c r="K6800" s="52">
        <v>995</v>
      </c>
      <c r="L6800" s="52">
        <v>233.08300000000008</v>
      </c>
      <c r="M6800" s="55">
        <v>4</v>
      </c>
      <c r="N6800" s="61" t="s">
        <v>17</v>
      </c>
      <c r="P6800" s="66"/>
      <c r="Q6800" s="53"/>
      <c r="R6800" s="53"/>
      <c r="S6800" s="53"/>
      <c r="T6800" s="53"/>
      <c r="U6800" s="53"/>
      <c r="V6800" s="53"/>
      <c r="W6800" s="53"/>
    </row>
    <row r="6801" spans="2:23" s="52" customFormat="1" ht="13" x14ac:dyDescent="0.3">
      <c r="B6801" s="53" t="s">
        <v>12</v>
      </c>
      <c r="C6801" s="53" t="s">
        <v>210</v>
      </c>
      <c r="D6801" s="53" t="s">
        <v>1340</v>
      </c>
      <c r="E6801" s="53">
        <v>40.903030000000001</v>
      </c>
      <c r="F6801" s="53">
        <v>-0.10984149999999999</v>
      </c>
      <c r="G6801" s="54">
        <v>610.96529999999996</v>
      </c>
      <c r="H6801" s="53">
        <v>194</v>
      </c>
      <c r="I6801" s="53">
        <v>101</v>
      </c>
      <c r="J6801" s="53">
        <v>93</v>
      </c>
      <c r="K6801" s="52">
        <v>995</v>
      </c>
      <c r="L6801" s="52">
        <v>-384.03470000000004</v>
      </c>
      <c r="M6801" s="55">
        <v>2</v>
      </c>
      <c r="N6801" s="61" t="s">
        <v>16</v>
      </c>
      <c r="P6801" s="66"/>
      <c r="Q6801" s="53"/>
      <c r="R6801" s="53"/>
      <c r="S6801" s="53"/>
      <c r="T6801" s="53"/>
      <c r="U6801" s="53"/>
      <c r="V6801" s="53"/>
      <c r="W6801" s="53"/>
    </row>
    <row r="6802" spans="2:23" s="52" customFormat="1" ht="13" x14ac:dyDescent="0.3">
      <c r="B6802" s="53" t="s">
        <v>12</v>
      </c>
      <c r="C6802" s="53" t="s">
        <v>210</v>
      </c>
      <c r="D6802" s="53" t="s">
        <v>1341</v>
      </c>
      <c r="E6802" s="53">
        <v>40.022640000000003</v>
      </c>
      <c r="F6802" s="53">
        <v>-0.95756750000000002</v>
      </c>
      <c r="G6802" s="54">
        <v>1356.925</v>
      </c>
      <c r="H6802" s="53">
        <v>62</v>
      </c>
      <c r="I6802" s="53">
        <v>25</v>
      </c>
      <c r="J6802" s="53">
        <v>37</v>
      </c>
      <c r="K6802" s="52">
        <v>995</v>
      </c>
      <c r="L6802" s="52">
        <v>361.92499999999995</v>
      </c>
      <c r="M6802" s="55">
        <v>4</v>
      </c>
      <c r="N6802" s="61" t="s">
        <v>17</v>
      </c>
      <c r="P6802" s="66"/>
      <c r="Q6802" s="53"/>
      <c r="R6802" s="53"/>
      <c r="S6802" s="53"/>
      <c r="T6802" s="53"/>
      <c r="U6802" s="53"/>
      <c r="V6802" s="53"/>
      <c r="W6802" s="53"/>
    </row>
    <row r="6803" spans="2:23" s="52" customFormat="1" ht="13" x14ac:dyDescent="0.3">
      <c r="B6803" s="53" t="s">
        <v>12</v>
      </c>
      <c r="C6803" s="53" t="s">
        <v>210</v>
      </c>
      <c r="D6803" s="53" t="s">
        <v>1342</v>
      </c>
      <c r="E6803" s="53">
        <v>40.82687</v>
      </c>
      <c r="F6803" s="53">
        <v>-1.3363940000000001</v>
      </c>
      <c r="G6803" s="54">
        <v>923.38099999999997</v>
      </c>
      <c r="H6803" s="53">
        <v>566</v>
      </c>
      <c r="I6803" s="53">
        <v>300</v>
      </c>
      <c r="J6803" s="53">
        <v>266</v>
      </c>
      <c r="K6803" s="52">
        <v>995</v>
      </c>
      <c r="L6803" s="52">
        <v>-71.619000000000028</v>
      </c>
      <c r="M6803" s="55">
        <v>2</v>
      </c>
      <c r="N6803" s="61" t="s">
        <v>16</v>
      </c>
      <c r="P6803" s="66"/>
      <c r="Q6803" s="53"/>
      <c r="R6803" s="53"/>
      <c r="S6803" s="53"/>
      <c r="T6803" s="53"/>
      <c r="U6803" s="53"/>
      <c r="V6803" s="53"/>
      <c r="W6803" s="53"/>
    </row>
    <row r="6804" spans="2:23" s="52" customFormat="1" ht="13" x14ac:dyDescent="0.3">
      <c r="B6804" s="53" t="s">
        <v>12</v>
      </c>
      <c r="C6804" s="53" t="s">
        <v>210</v>
      </c>
      <c r="D6804" s="53" t="s">
        <v>1343</v>
      </c>
      <c r="E6804" s="53">
        <v>40.188639999999999</v>
      </c>
      <c r="F6804" s="53">
        <v>-1.2406980000000001</v>
      </c>
      <c r="G6804" s="54">
        <v>887.38699999999994</v>
      </c>
      <c r="H6804" s="53">
        <v>100</v>
      </c>
      <c r="I6804" s="53">
        <v>57</v>
      </c>
      <c r="J6804" s="53">
        <v>43</v>
      </c>
      <c r="K6804" s="52">
        <v>995</v>
      </c>
      <c r="L6804" s="52">
        <v>-107.61300000000006</v>
      </c>
      <c r="M6804" s="55">
        <v>2</v>
      </c>
      <c r="N6804" s="61" t="s">
        <v>16</v>
      </c>
      <c r="P6804" s="66"/>
      <c r="Q6804" s="53"/>
      <c r="R6804" s="53"/>
      <c r="S6804" s="53"/>
      <c r="T6804" s="53"/>
      <c r="U6804" s="53"/>
      <c r="V6804" s="53"/>
      <c r="W6804" s="53"/>
    </row>
    <row r="6805" spans="2:23" s="52" customFormat="1" ht="13" x14ac:dyDescent="0.3">
      <c r="B6805" s="53" t="s">
        <v>12</v>
      </c>
      <c r="C6805" s="53" t="s">
        <v>210</v>
      </c>
      <c r="D6805" s="53" t="s">
        <v>1344</v>
      </c>
      <c r="E6805" s="53">
        <v>40.430959999999999</v>
      </c>
      <c r="F6805" s="53">
        <v>-1.5690500000000001</v>
      </c>
      <c r="G6805" s="54">
        <v>1251.9110000000001</v>
      </c>
      <c r="H6805" s="53">
        <v>113</v>
      </c>
      <c r="I6805" s="53">
        <v>56</v>
      </c>
      <c r="J6805" s="53">
        <v>57</v>
      </c>
      <c r="K6805" s="52">
        <v>995</v>
      </c>
      <c r="L6805" s="52">
        <v>256.91100000000006</v>
      </c>
      <c r="M6805" s="55">
        <v>4</v>
      </c>
      <c r="N6805" s="61" t="s">
        <v>17</v>
      </c>
      <c r="P6805" s="66"/>
      <c r="Q6805" s="53"/>
      <c r="R6805" s="53"/>
      <c r="S6805" s="53"/>
      <c r="T6805" s="53"/>
      <c r="U6805" s="53"/>
      <c r="V6805" s="53"/>
      <c r="W6805" s="53"/>
    </row>
    <row r="6806" spans="2:23" s="52" customFormat="1" ht="13" x14ac:dyDescent="0.3">
      <c r="B6806" s="53" t="s">
        <v>12</v>
      </c>
      <c r="C6806" s="53" t="s">
        <v>210</v>
      </c>
      <c r="D6806" s="53" t="s">
        <v>1345</v>
      </c>
      <c r="E6806" s="53">
        <v>40.621139999999997</v>
      </c>
      <c r="F6806" s="53">
        <v>-0.3990553</v>
      </c>
      <c r="G6806" s="54">
        <v>1096.6030000000001</v>
      </c>
      <c r="H6806" s="53">
        <v>110</v>
      </c>
      <c r="I6806" s="53">
        <v>61</v>
      </c>
      <c r="J6806" s="53">
        <v>49</v>
      </c>
      <c r="K6806" s="52">
        <v>995</v>
      </c>
      <c r="L6806" s="52">
        <v>101.60300000000007</v>
      </c>
      <c r="M6806" s="55">
        <v>2</v>
      </c>
      <c r="N6806" s="61" t="s">
        <v>16</v>
      </c>
      <c r="P6806" s="66"/>
      <c r="Q6806" s="53"/>
      <c r="R6806" s="53"/>
      <c r="S6806" s="53"/>
      <c r="T6806" s="53"/>
      <c r="U6806" s="53"/>
      <c r="V6806" s="53"/>
      <c r="W6806" s="53"/>
    </row>
    <row r="6807" spans="2:23" s="52" customFormat="1" ht="13" x14ac:dyDescent="0.3">
      <c r="B6807" s="53" t="s">
        <v>12</v>
      </c>
      <c r="C6807" s="53" t="s">
        <v>210</v>
      </c>
      <c r="D6807" s="53" t="s">
        <v>1346</v>
      </c>
      <c r="E6807" s="53">
        <v>41.160089999999997</v>
      </c>
      <c r="F6807" s="53">
        <v>-0.47054170000000001</v>
      </c>
      <c r="G6807" s="54">
        <v>313.7285</v>
      </c>
      <c r="H6807" s="53">
        <v>530</v>
      </c>
      <c r="I6807" s="53">
        <v>266</v>
      </c>
      <c r="J6807" s="53">
        <v>264</v>
      </c>
      <c r="K6807" s="52">
        <v>995</v>
      </c>
      <c r="L6807" s="52">
        <v>-681.27150000000006</v>
      </c>
      <c r="M6807" s="55">
        <v>2</v>
      </c>
      <c r="N6807" s="61" t="s">
        <v>16</v>
      </c>
      <c r="P6807" s="66"/>
      <c r="Q6807" s="53"/>
      <c r="R6807" s="53"/>
      <c r="S6807" s="53"/>
      <c r="T6807" s="53"/>
      <c r="U6807" s="53"/>
      <c r="V6807" s="53"/>
      <c r="W6807" s="53"/>
    </row>
    <row r="6808" spans="2:23" s="52" customFormat="1" ht="13" x14ac:dyDescent="0.3">
      <c r="B6808" s="53" t="s">
        <v>12</v>
      </c>
      <c r="C6808" s="53" t="s">
        <v>210</v>
      </c>
      <c r="D6808" s="53" t="s">
        <v>1347</v>
      </c>
      <c r="E6808" s="53">
        <v>40.813270000000003</v>
      </c>
      <c r="F6808" s="53">
        <v>-0.84305200000000002</v>
      </c>
      <c r="G6808" s="54">
        <v>945.42110000000002</v>
      </c>
      <c r="H6808" s="53">
        <v>3388</v>
      </c>
      <c r="I6808" s="53">
        <v>1767</v>
      </c>
      <c r="J6808" s="53">
        <v>1621</v>
      </c>
      <c r="K6808" s="52">
        <v>995</v>
      </c>
      <c r="L6808" s="52">
        <v>-49.578899999999976</v>
      </c>
      <c r="M6808" s="55">
        <v>2</v>
      </c>
      <c r="N6808" s="61" t="s">
        <v>16</v>
      </c>
      <c r="P6808" s="66"/>
      <c r="Q6808" s="53"/>
      <c r="R6808" s="53"/>
      <c r="S6808" s="53"/>
      <c r="T6808" s="53"/>
      <c r="U6808" s="53"/>
      <c r="V6808" s="53"/>
      <c r="W6808" s="53"/>
    </row>
    <row r="6809" spans="2:23" s="52" customFormat="1" ht="13" x14ac:dyDescent="0.3">
      <c r="B6809" s="53" t="s">
        <v>12</v>
      </c>
      <c r="C6809" s="53" t="s">
        <v>210</v>
      </c>
      <c r="D6809" s="53" t="s">
        <v>1348</v>
      </c>
      <c r="E6809" s="53">
        <v>40.191180000000003</v>
      </c>
      <c r="F6809" s="53">
        <v>-1.0913219999999999</v>
      </c>
      <c r="G6809" s="54">
        <v>1003.039</v>
      </c>
      <c r="H6809" s="53">
        <v>33</v>
      </c>
      <c r="I6809" s="53">
        <v>18</v>
      </c>
      <c r="J6809" s="53">
        <v>15</v>
      </c>
      <c r="K6809" s="52">
        <v>995</v>
      </c>
      <c r="L6809" s="52">
        <v>8.0389999999999873</v>
      </c>
      <c r="M6809" s="55">
        <v>2</v>
      </c>
      <c r="N6809" s="61" t="s">
        <v>16</v>
      </c>
      <c r="P6809" s="66"/>
      <c r="Q6809" s="53"/>
      <c r="R6809" s="53"/>
      <c r="S6809" s="53"/>
      <c r="T6809" s="53"/>
      <c r="U6809" s="53"/>
      <c r="V6809" s="53"/>
      <c r="W6809" s="53"/>
    </row>
    <row r="6810" spans="2:23" s="52" customFormat="1" ht="13" x14ac:dyDescent="0.3">
      <c r="B6810" s="53" t="s">
        <v>12</v>
      </c>
      <c r="C6810" s="53" t="s">
        <v>210</v>
      </c>
      <c r="D6810" s="53" t="s">
        <v>1349</v>
      </c>
      <c r="E6810" s="53">
        <v>40.229419999999998</v>
      </c>
      <c r="F6810" s="53">
        <v>-0.81062060000000002</v>
      </c>
      <c r="G6810" s="54">
        <v>951.98209999999995</v>
      </c>
      <c r="H6810" s="53">
        <v>228</v>
      </c>
      <c r="I6810" s="53">
        <v>128</v>
      </c>
      <c r="J6810" s="53">
        <v>100</v>
      </c>
      <c r="K6810" s="52">
        <v>995</v>
      </c>
      <c r="L6810" s="52">
        <v>-43.017900000000054</v>
      </c>
      <c r="M6810" s="55">
        <v>2</v>
      </c>
      <c r="N6810" s="61" t="s">
        <v>16</v>
      </c>
      <c r="P6810" s="66"/>
      <c r="Q6810" s="53"/>
      <c r="R6810" s="53"/>
      <c r="S6810" s="53"/>
      <c r="T6810" s="53"/>
      <c r="U6810" s="53"/>
      <c r="V6810" s="53"/>
      <c r="W6810" s="53"/>
    </row>
    <row r="6811" spans="2:23" s="52" customFormat="1" ht="13" x14ac:dyDescent="0.3">
      <c r="B6811" s="53" t="s">
        <v>12</v>
      </c>
      <c r="C6811" s="53" t="s">
        <v>210</v>
      </c>
      <c r="D6811" s="53" t="s">
        <v>1350</v>
      </c>
      <c r="E6811" s="53">
        <v>40.990850000000002</v>
      </c>
      <c r="F6811" s="53">
        <v>-3.4783500000000002E-2</v>
      </c>
      <c r="G6811" s="54">
        <v>513.69929999999999</v>
      </c>
      <c r="H6811" s="53">
        <v>667</v>
      </c>
      <c r="I6811" s="53">
        <v>326</v>
      </c>
      <c r="J6811" s="53">
        <v>341</v>
      </c>
      <c r="K6811" s="52">
        <v>995</v>
      </c>
      <c r="L6811" s="52">
        <v>-481.30070000000001</v>
      </c>
      <c r="M6811" s="55">
        <v>2</v>
      </c>
      <c r="N6811" s="61" t="s">
        <v>16</v>
      </c>
      <c r="P6811" s="66"/>
      <c r="Q6811" s="53"/>
      <c r="R6811" s="53"/>
      <c r="S6811" s="53"/>
      <c r="T6811" s="53"/>
      <c r="U6811" s="53"/>
      <c r="V6811" s="53"/>
      <c r="W6811" s="53"/>
    </row>
    <row r="6812" spans="2:23" s="52" customFormat="1" ht="13" x14ac:dyDescent="0.3">
      <c r="B6812" s="53" t="s">
        <v>12</v>
      </c>
      <c r="C6812" s="53" t="s">
        <v>210</v>
      </c>
      <c r="D6812" s="53" t="s">
        <v>1351</v>
      </c>
      <c r="E6812" s="53">
        <v>40.296990000000001</v>
      </c>
      <c r="F6812" s="53">
        <v>-1.406765</v>
      </c>
      <c r="G6812" s="54">
        <v>1329.8630000000001</v>
      </c>
      <c r="H6812" s="53">
        <v>54</v>
      </c>
      <c r="I6812" s="53">
        <v>35</v>
      </c>
      <c r="J6812" s="53">
        <v>19</v>
      </c>
      <c r="K6812" s="52">
        <v>995</v>
      </c>
      <c r="L6812" s="52">
        <v>334.86300000000006</v>
      </c>
      <c r="M6812" s="55">
        <v>4</v>
      </c>
      <c r="N6812" s="61" t="s">
        <v>17</v>
      </c>
      <c r="P6812" s="66"/>
      <c r="Q6812" s="53"/>
      <c r="R6812" s="53"/>
      <c r="S6812" s="53"/>
      <c r="T6812" s="53"/>
      <c r="U6812" s="53"/>
      <c r="V6812" s="53"/>
      <c r="W6812" s="53"/>
    </row>
    <row r="6813" spans="2:23" s="52" customFormat="1" ht="13" x14ac:dyDescent="0.3">
      <c r="B6813" s="53" t="s">
        <v>12</v>
      </c>
      <c r="C6813" s="53" t="s">
        <v>210</v>
      </c>
      <c r="D6813" s="53" t="s">
        <v>1352</v>
      </c>
      <c r="E6813" s="53">
        <v>40.3917</v>
      </c>
      <c r="F6813" s="53">
        <v>-0.60639259999999995</v>
      </c>
      <c r="G6813" s="54">
        <v>1699.088</v>
      </c>
      <c r="H6813" s="53">
        <v>106</v>
      </c>
      <c r="I6813" s="53">
        <v>62</v>
      </c>
      <c r="J6813" s="53">
        <v>44</v>
      </c>
      <c r="K6813" s="52">
        <v>995</v>
      </c>
      <c r="L6813" s="52">
        <v>704.08799999999997</v>
      </c>
      <c r="M6813" s="55">
        <v>6</v>
      </c>
      <c r="N6813" s="61" t="s">
        <v>17</v>
      </c>
      <c r="P6813" s="66"/>
      <c r="Q6813" s="53"/>
      <c r="R6813" s="53"/>
      <c r="S6813" s="53"/>
      <c r="T6813" s="53"/>
      <c r="U6813" s="53"/>
      <c r="V6813" s="53"/>
      <c r="W6813" s="53"/>
    </row>
    <row r="6814" spans="2:23" s="52" customFormat="1" ht="13" x14ac:dyDescent="0.3">
      <c r="B6814" s="53" t="s">
        <v>12</v>
      </c>
      <c r="C6814" s="53" t="s">
        <v>210</v>
      </c>
      <c r="D6814" s="53" t="s">
        <v>1353</v>
      </c>
      <c r="E6814" s="53">
        <v>40.985770000000002</v>
      </c>
      <c r="F6814" s="53">
        <v>8.4194000000000005E-2</v>
      </c>
      <c r="G6814" s="54">
        <v>426.99259999999998</v>
      </c>
      <c r="H6814" s="53">
        <v>329</v>
      </c>
      <c r="I6814" s="53">
        <v>173</v>
      </c>
      <c r="J6814" s="53">
        <v>156</v>
      </c>
      <c r="K6814" s="52">
        <v>995</v>
      </c>
      <c r="L6814" s="52">
        <v>-568.00739999999996</v>
      </c>
      <c r="M6814" s="55">
        <v>2</v>
      </c>
      <c r="N6814" s="61" t="s">
        <v>16</v>
      </c>
      <c r="P6814" s="66"/>
      <c r="Q6814" s="53"/>
      <c r="R6814" s="53"/>
      <c r="S6814" s="53"/>
      <c r="T6814" s="53"/>
      <c r="U6814" s="53"/>
      <c r="V6814" s="53"/>
      <c r="W6814" s="53"/>
    </row>
    <row r="6815" spans="2:23" s="52" customFormat="1" ht="13" x14ac:dyDescent="0.3">
      <c r="B6815" s="53" t="s">
        <v>12</v>
      </c>
      <c r="C6815" s="53" t="s">
        <v>210</v>
      </c>
      <c r="D6815" s="53" t="s">
        <v>1354</v>
      </c>
      <c r="E6815" s="53">
        <v>40.875439999999998</v>
      </c>
      <c r="F6815" s="53">
        <v>0.15567909999999999</v>
      </c>
      <c r="G6815" s="54">
        <v>506.01209999999998</v>
      </c>
      <c r="H6815" s="53">
        <v>2285</v>
      </c>
      <c r="I6815" s="53">
        <v>1207</v>
      </c>
      <c r="J6815" s="53">
        <v>1078</v>
      </c>
      <c r="K6815" s="52">
        <v>995</v>
      </c>
      <c r="L6815" s="52">
        <v>-488.98790000000002</v>
      </c>
      <c r="M6815" s="55">
        <v>2</v>
      </c>
      <c r="N6815" s="61" t="s">
        <v>16</v>
      </c>
      <c r="P6815" s="66"/>
      <c r="Q6815" s="53"/>
      <c r="R6815" s="53"/>
      <c r="S6815" s="53"/>
      <c r="T6815" s="53"/>
      <c r="U6815" s="53"/>
      <c r="V6815" s="53"/>
      <c r="W6815" s="53"/>
    </row>
    <row r="6816" spans="2:23" s="52" customFormat="1" ht="13" x14ac:dyDescent="0.3">
      <c r="B6816" s="53" t="s">
        <v>12</v>
      </c>
      <c r="C6816" s="53" t="s">
        <v>210</v>
      </c>
      <c r="D6816" s="53" t="s">
        <v>1355</v>
      </c>
      <c r="E6816" s="53">
        <v>40.953020000000002</v>
      </c>
      <c r="F6816" s="53">
        <v>2.5974500000000001E-2</v>
      </c>
      <c r="G6816" s="54">
        <v>557.33939999999996</v>
      </c>
      <c r="H6816" s="53">
        <v>417</v>
      </c>
      <c r="I6816" s="53">
        <v>218</v>
      </c>
      <c r="J6816" s="53">
        <v>199</v>
      </c>
      <c r="K6816" s="52">
        <v>995</v>
      </c>
      <c r="L6816" s="52">
        <v>-437.66060000000004</v>
      </c>
      <c r="M6816" s="55">
        <v>2</v>
      </c>
      <c r="N6816" s="61" t="s">
        <v>16</v>
      </c>
      <c r="P6816" s="66"/>
      <c r="Q6816" s="53"/>
      <c r="R6816" s="53"/>
      <c r="S6816" s="53"/>
      <c r="T6816" s="53"/>
      <c r="U6816" s="53"/>
      <c r="V6816" s="53"/>
      <c r="W6816" s="53"/>
    </row>
    <row r="6817" spans="2:23" s="52" customFormat="1" ht="13" x14ac:dyDescent="0.3">
      <c r="B6817" s="53" t="s">
        <v>12</v>
      </c>
      <c r="C6817" s="53" t="s">
        <v>210</v>
      </c>
      <c r="D6817" s="53" t="s">
        <v>1356</v>
      </c>
      <c r="E6817" s="53">
        <v>40.2346</v>
      </c>
      <c r="F6817" s="53">
        <v>-1.5663609999999999</v>
      </c>
      <c r="G6817" s="54">
        <v>1435.69</v>
      </c>
      <c r="H6817" s="53">
        <v>45</v>
      </c>
      <c r="I6817" s="53">
        <v>28</v>
      </c>
      <c r="J6817" s="53">
        <v>17</v>
      </c>
      <c r="K6817" s="52">
        <v>995</v>
      </c>
      <c r="L6817" s="52">
        <v>440.69000000000005</v>
      </c>
      <c r="M6817" s="55">
        <v>5</v>
      </c>
      <c r="N6817" s="61" t="s">
        <v>17</v>
      </c>
      <c r="P6817" s="66"/>
      <c r="Q6817" s="53"/>
      <c r="R6817" s="53"/>
      <c r="S6817" s="53"/>
      <c r="T6817" s="53"/>
      <c r="U6817" s="53"/>
      <c r="V6817" s="53"/>
      <c r="W6817" s="53"/>
    </row>
    <row r="6818" spans="2:23" s="52" customFormat="1" ht="13" x14ac:dyDescent="0.3">
      <c r="B6818" s="53" t="s">
        <v>12</v>
      </c>
      <c r="C6818" s="53" t="s">
        <v>210</v>
      </c>
      <c r="D6818" s="53" t="s">
        <v>1357</v>
      </c>
      <c r="E6818" s="53">
        <v>40.154769999999999</v>
      </c>
      <c r="F6818" s="53">
        <v>-1.406137</v>
      </c>
      <c r="G6818" s="54">
        <v>1267.1690000000001</v>
      </c>
      <c r="H6818" s="53">
        <v>27</v>
      </c>
      <c r="I6818" s="53">
        <v>16</v>
      </c>
      <c r="J6818" s="53">
        <v>11</v>
      </c>
      <c r="K6818" s="52">
        <v>995</v>
      </c>
      <c r="L6818" s="52">
        <v>272.1690000000001</v>
      </c>
      <c r="M6818" s="55">
        <v>4</v>
      </c>
      <c r="N6818" s="61" t="s">
        <v>17</v>
      </c>
      <c r="P6818" s="66"/>
      <c r="Q6818" s="53"/>
      <c r="R6818" s="53"/>
      <c r="S6818" s="53"/>
      <c r="T6818" s="53"/>
      <c r="U6818" s="53"/>
      <c r="V6818" s="53"/>
      <c r="W6818" s="53"/>
    </row>
    <row r="6819" spans="2:23" s="52" customFormat="1" ht="13" x14ac:dyDescent="0.3">
      <c r="B6819" s="53" t="s">
        <v>12</v>
      </c>
      <c r="C6819" s="53" t="s">
        <v>210</v>
      </c>
      <c r="D6819" s="53" t="s">
        <v>1358</v>
      </c>
      <c r="E6819" s="53">
        <v>40.694470000000003</v>
      </c>
      <c r="F6819" s="53">
        <v>-1.347499</v>
      </c>
      <c r="G6819" s="54">
        <v>962.56230000000005</v>
      </c>
      <c r="H6819" s="53">
        <v>361</v>
      </c>
      <c r="I6819" s="53">
        <v>191</v>
      </c>
      <c r="J6819" s="53">
        <v>170</v>
      </c>
      <c r="K6819" s="52">
        <v>995</v>
      </c>
      <c r="L6819" s="52">
        <v>-32.43769999999995</v>
      </c>
      <c r="M6819" s="55">
        <v>2</v>
      </c>
      <c r="N6819" s="61" t="s">
        <v>16</v>
      </c>
      <c r="P6819" s="66"/>
      <c r="Q6819" s="53"/>
      <c r="R6819" s="53"/>
      <c r="S6819" s="53"/>
      <c r="T6819" s="53"/>
      <c r="U6819" s="53"/>
      <c r="V6819" s="53"/>
      <c r="W6819" s="53"/>
    </row>
    <row r="6820" spans="2:23" s="52" customFormat="1" ht="13" x14ac:dyDescent="0.3">
      <c r="B6820" s="53" t="s">
        <v>12</v>
      </c>
      <c r="C6820" s="53" t="s">
        <v>210</v>
      </c>
      <c r="D6820" s="53" t="s">
        <v>1359</v>
      </c>
      <c r="E6820" s="53">
        <v>41.10942</v>
      </c>
      <c r="F6820" s="53">
        <v>-1.246205</v>
      </c>
      <c r="G6820" s="54">
        <v>957.95050000000003</v>
      </c>
      <c r="H6820" s="53">
        <v>98</v>
      </c>
      <c r="I6820" s="53">
        <v>57</v>
      </c>
      <c r="J6820" s="53">
        <v>41</v>
      </c>
      <c r="K6820" s="52">
        <v>995</v>
      </c>
      <c r="L6820" s="52">
        <v>-37.049499999999966</v>
      </c>
      <c r="M6820" s="55">
        <v>2</v>
      </c>
      <c r="N6820" s="61" t="s">
        <v>16</v>
      </c>
      <c r="P6820" s="66"/>
      <c r="Q6820" s="53"/>
      <c r="R6820" s="53"/>
      <c r="S6820" s="53"/>
      <c r="T6820" s="53"/>
      <c r="U6820" s="53"/>
      <c r="V6820" s="53"/>
      <c r="W6820" s="53"/>
    </row>
    <row r="6821" spans="2:23" s="52" customFormat="1" ht="13" x14ac:dyDescent="0.3">
      <c r="B6821" s="53" t="s">
        <v>12</v>
      </c>
      <c r="C6821" s="53" t="s">
        <v>210</v>
      </c>
      <c r="D6821" s="53" t="s">
        <v>1360</v>
      </c>
      <c r="E6821" s="53">
        <v>40.891500000000001</v>
      </c>
      <c r="F6821" s="53">
        <v>-1.0091209999999999</v>
      </c>
      <c r="G6821" s="54">
        <v>1090.223</v>
      </c>
      <c r="H6821" s="53">
        <v>48</v>
      </c>
      <c r="I6821" s="53">
        <v>26</v>
      </c>
      <c r="J6821" s="53">
        <v>22</v>
      </c>
      <c r="K6821" s="52">
        <v>995</v>
      </c>
      <c r="L6821" s="52">
        <v>95.222999999999956</v>
      </c>
      <c r="M6821" s="55">
        <v>2</v>
      </c>
      <c r="N6821" s="61" t="s">
        <v>16</v>
      </c>
      <c r="P6821" s="66"/>
      <c r="Q6821" s="53"/>
      <c r="R6821" s="53"/>
      <c r="S6821" s="53"/>
      <c r="T6821" s="53"/>
      <c r="U6821" s="53"/>
      <c r="V6821" s="53"/>
      <c r="W6821" s="53"/>
    </row>
    <row r="6822" spans="2:23" s="52" customFormat="1" ht="13" x14ac:dyDescent="0.3">
      <c r="B6822" s="53" t="s">
        <v>12</v>
      </c>
      <c r="C6822" s="53" t="s">
        <v>210</v>
      </c>
      <c r="D6822" s="53" t="s">
        <v>1361</v>
      </c>
      <c r="E6822" s="53">
        <v>40.39555</v>
      </c>
      <c r="F6822" s="53">
        <v>-1.6739850000000001</v>
      </c>
      <c r="G6822" s="54">
        <v>1437.7449999999999</v>
      </c>
      <c r="H6822" s="53">
        <v>217</v>
      </c>
      <c r="I6822" s="53">
        <v>120</v>
      </c>
      <c r="J6822" s="53">
        <v>97</v>
      </c>
      <c r="K6822" s="52">
        <v>995</v>
      </c>
      <c r="L6822" s="52">
        <v>442.74499999999989</v>
      </c>
      <c r="M6822" s="55">
        <v>5</v>
      </c>
      <c r="N6822" s="61" t="s">
        <v>17</v>
      </c>
      <c r="P6822" s="66"/>
      <c r="Q6822" s="53"/>
      <c r="R6822" s="53"/>
      <c r="S6822" s="53"/>
      <c r="T6822" s="53"/>
      <c r="U6822" s="53"/>
      <c r="V6822" s="53"/>
      <c r="W6822" s="53"/>
    </row>
    <row r="6823" spans="2:23" s="52" customFormat="1" ht="13" x14ac:dyDescent="0.3">
      <c r="B6823" s="53" t="s">
        <v>12</v>
      </c>
      <c r="C6823" s="53" t="s">
        <v>210</v>
      </c>
      <c r="D6823" s="53" t="s">
        <v>1362</v>
      </c>
      <c r="E6823" s="53">
        <v>40.68233</v>
      </c>
      <c r="F6823" s="53">
        <v>-1.49918</v>
      </c>
      <c r="G6823" s="54">
        <v>1215.2760000000001</v>
      </c>
      <c r="H6823" s="53">
        <v>85</v>
      </c>
      <c r="I6823" s="53">
        <v>50</v>
      </c>
      <c r="J6823" s="53">
        <v>35</v>
      </c>
      <c r="K6823" s="52">
        <v>995</v>
      </c>
      <c r="L6823" s="52">
        <v>220.27600000000007</v>
      </c>
      <c r="M6823" s="55">
        <v>4</v>
      </c>
      <c r="N6823" s="61" t="s">
        <v>17</v>
      </c>
      <c r="P6823" s="66"/>
      <c r="Q6823" s="53"/>
      <c r="R6823" s="53"/>
      <c r="S6823" s="53"/>
      <c r="T6823" s="53"/>
      <c r="U6823" s="53"/>
      <c r="V6823" s="53"/>
      <c r="W6823" s="53"/>
    </row>
    <row r="6824" spans="2:23" s="52" customFormat="1" ht="13" x14ac:dyDescent="0.3">
      <c r="B6824" s="53" t="s">
        <v>12</v>
      </c>
      <c r="C6824" s="53" t="s">
        <v>210</v>
      </c>
      <c r="D6824" s="53" t="s">
        <v>1363</v>
      </c>
      <c r="E6824" s="53">
        <v>40.648310000000002</v>
      </c>
      <c r="F6824" s="53">
        <v>-0.5297248</v>
      </c>
      <c r="G6824" s="54">
        <v>1112.27</v>
      </c>
      <c r="H6824" s="53">
        <v>191</v>
      </c>
      <c r="I6824" s="53">
        <v>109</v>
      </c>
      <c r="J6824" s="53">
        <v>82</v>
      </c>
      <c r="K6824" s="52">
        <v>995</v>
      </c>
      <c r="L6824" s="52">
        <v>117.26999999999998</v>
      </c>
      <c r="M6824" s="55">
        <v>2</v>
      </c>
      <c r="N6824" s="61" t="s">
        <v>16</v>
      </c>
      <c r="P6824" s="66"/>
      <c r="Q6824" s="53"/>
      <c r="R6824" s="53"/>
      <c r="S6824" s="53"/>
      <c r="T6824" s="53"/>
      <c r="U6824" s="53"/>
      <c r="V6824" s="53"/>
      <c r="W6824" s="53"/>
    </row>
    <row r="6825" spans="2:23" s="52" customFormat="1" ht="13" x14ac:dyDescent="0.3">
      <c r="B6825" s="53" t="s">
        <v>12</v>
      </c>
      <c r="C6825" s="53" t="s">
        <v>210</v>
      </c>
      <c r="D6825" s="53" t="s">
        <v>1364</v>
      </c>
      <c r="E6825" s="53">
        <v>40.519449999999999</v>
      </c>
      <c r="F6825" s="53">
        <v>-1.267652</v>
      </c>
      <c r="G6825" s="54">
        <v>998.27390000000003</v>
      </c>
      <c r="H6825" s="53">
        <v>968</v>
      </c>
      <c r="I6825" s="53">
        <v>503</v>
      </c>
      <c r="J6825" s="53">
        <v>465</v>
      </c>
      <c r="K6825" s="52">
        <v>995</v>
      </c>
      <c r="L6825" s="52">
        <v>3.273900000000026</v>
      </c>
      <c r="M6825" s="55">
        <v>2</v>
      </c>
      <c r="N6825" s="61" t="s">
        <v>16</v>
      </c>
      <c r="P6825" s="66"/>
      <c r="Q6825" s="53"/>
      <c r="R6825" s="53"/>
      <c r="S6825" s="53"/>
      <c r="T6825" s="53"/>
      <c r="U6825" s="53"/>
      <c r="V6825" s="53"/>
      <c r="W6825" s="53"/>
    </row>
    <row r="6826" spans="2:23" s="52" customFormat="1" ht="13" x14ac:dyDescent="0.3">
      <c r="B6826" s="53" t="s">
        <v>12</v>
      </c>
      <c r="C6826" s="53" t="s">
        <v>210</v>
      </c>
      <c r="D6826" s="53" t="s">
        <v>1365</v>
      </c>
      <c r="E6826" s="53">
        <v>40.530410000000003</v>
      </c>
      <c r="F6826" s="53">
        <v>-0.66996029999999995</v>
      </c>
      <c r="G6826" s="54">
        <v>1326.2170000000001</v>
      </c>
      <c r="H6826" s="53">
        <v>190</v>
      </c>
      <c r="I6826" s="53">
        <v>102</v>
      </c>
      <c r="J6826" s="53">
        <v>88</v>
      </c>
      <c r="K6826" s="52">
        <v>995</v>
      </c>
      <c r="L6826" s="52">
        <v>331.2170000000001</v>
      </c>
      <c r="M6826" s="55">
        <v>4</v>
      </c>
      <c r="N6826" s="61" t="s">
        <v>17</v>
      </c>
      <c r="P6826" s="66"/>
      <c r="Q6826" s="53"/>
      <c r="R6826" s="53"/>
      <c r="S6826" s="53"/>
      <c r="T6826" s="53"/>
      <c r="U6826" s="53"/>
      <c r="V6826" s="53"/>
      <c r="W6826" s="53"/>
    </row>
    <row r="6827" spans="2:23" s="52" customFormat="1" ht="13" x14ac:dyDescent="0.3">
      <c r="B6827" s="53" t="s">
        <v>12</v>
      </c>
      <c r="C6827" s="53" t="s">
        <v>210</v>
      </c>
      <c r="D6827" s="53" t="s">
        <v>1366</v>
      </c>
      <c r="E6827" s="53">
        <v>40.280529999999999</v>
      </c>
      <c r="F6827" s="53">
        <v>-1.152892</v>
      </c>
      <c r="G6827" s="54">
        <v>860.70389999999998</v>
      </c>
      <c r="H6827" s="53">
        <v>427</v>
      </c>
      <c r="I6827" s="53">
        <v>222</v>
      </c>
      <c r="J6827" s="53">
        <v>205</v>
      </c>
      <c r="K6827" s="52">
        <v>995</v>
      </c>
      <c r="L6827" s="52">
        <v>-134.29610000000002</v>
      </c>
      <c r="M6827" s="55">
        <v>2</v>
      </c>
      <c r="N6827" s="61" t="s">
        <v>16</v>
      </c>
      <c r="P6827" s="66"/>
      <c r="Q6827" s="53"/>
      <c r="R6827" s="53"/>
      <c r="S6827" s="53"/>
      <c r="T6827" s="53"/>
      <c r="U6827" s="53"/>
      <c r="V6827" s="53"/>
      <c r="W6827" s="53"/>
    </row>
    <row r="6828" spans="2:23" s="52" customFormat="1" ht="13" x14ac:dyDescent="0.3">
      <c r="B6828" s="53" t="s">
        <v>12</v>
      </c>
      <c r="C6828" s="53" t="s">
        <v>210</v>
      </c>
      <c r="D6828" s="53" t="s">
        <v>1367</v>
      </c>
      <c r="E6828" s="53">
        <v>40.234690000000001</v>
      </c>
      <c r="F6828" s="53">
        <v>-1.1872739999999999</v>
      </c>
      <c r="G6828" s="54">
        <v>839.26949999999999</v>
      </c>
      <c r="H6828" s="53">
        <v>382</v>
      </c>
      <c r="I6828" s="53">
        <v>222</v>
      </c>
      <c r="J6828" s="53">
        <v>160</v>
      </c>
      <c r="K6828" s="52">
        <v>995</v>
      </c>
      <c r="L6828" s="52">
        <v>-155.73050000000001</v>
      </c>
      <c r="M6828" s="55">
        <v>2</v>
      </c>
      <c r="N6828" s="61" t="s">
        <v>16</v>
      </c>
      <c r="P6828" s="66"/>
      <c r="Q6828" s="53"/>
      <c r="R6828" s="53"/>
      <c r="S6828" s="53"/>
      <c r="T6828" s="53"/>
      <c r="U6828" s="53"/>
      <c r="V6828" s="53"/>
      <c r="W6828" s="53"/>
    </row>
    <row r="6829" spans="2:23" s="52" customFormat="1" ht="13" x14ac:dyDescent="0.3">
      <c r="B6829" s="53" t="s">
        <v>12</v>
      </c>
      <c r="C6829" s="53" t="s">
        <v>210</v>
      </c>
      <c r="D6829" s="53" t="s">
        <v>1368</v>
      </c>
      <c r="E6829" s="53">
        <v>41.266240000000003</v>
      </c>
      <c r="F6829" s="53">
        <v>-0.57796860000000005</v>
      </c>
      <c r="G6829" s="54">
        <v>303.0283</v>
      </c>
      <c r="H6829" s="53">
        <v>330</v>
      </c>
      <c r="I6829" s="53">
        <v>178</v>
      </c>
      <c r="J6829" s="53">
        <v>152</v>
      </c>
      <c r="K6829" s="52">
        <v>995</v>
      </c>
      <c r="L6829" s="52">
        <v>-691.97170000000006</v>
      </c>
      <c r="M6829" s="55">
        <v>2</v>
      </c>
      <c r="N6829" s="61" t="s">
        <v>16</v>
      </c>
      <c r="P6829" s="66"/>
      <c r="Q6829" s="53"/>
      <c r="R6829" s="53"/>
      <c r="S6829" s="53"/>
      <c r="T6829" s="53"/>
      <c r="U6829" s="53"/>
      <c r="V6829" s="53"/>
      <c r="W6829" s="53"/>
    </row>
    <row r="6830" spans="2:23" s="52" customFormat="1" ht="13" x14ac:dyDescent="0.3">
      <c r="B6830" s="53" t="s">
        <v>12</v>
      </c>
      <c r="C6830" s="53" t="s">
        <v>210</v>
      </c>
      <c r="D6830" s="53" t="s">
        <v>1369</v>
      </c>
      <c r="E6830" s="53">
        <v>40.685809999999996</v>
      </c>
      <c r="F6830" s="53">
        <v>-1.098317</v>
      </c>
      <c r="G6830" s="54">
        <v>1187.011</v>
      </c>
      <c r="H6830" s="53">
        <v>154</v>
      </c>
      <c r="I6830" s="53">
        <v>70</v>
      </c>
      <c r="J6830" s="53">
        <v>84</v>
      </c>
      <c r="K6830" s="52">
        <v>995</v>
      </c>
      <c r="L6830" s="52">
        <v>192.01099999999997</v>
      </c>
      <c r="M6830" s="55">
        <v>2</v>
      </c>
      <c r="N6830" s="61" t="s">
        <v>16</v>
      </c>
      <c r="P6830" s="66"/>
      <c r="Q6830" s="53"/>
      <c r="R6830" s="53"/>
      <c r="S6830" s="53"/>
      <c r="T6830" s="53"/>
      <c r="U6830" s="53"/>
      <c r="V6830" s="53"/>
      <c r="W6830" s="53"/>
    </row>
    <row r="6831" spans="2:23" s="52" customFormat="1" ht="13" x14ac:dyDescent="0.3">
      <c r="B6831" s="53" t="s">
        <v>12</v>
      </c>
      <c r="C6831" s="53" t="s">
        <v>210</v>
      </c>
      <c r="D6831" s="53" t="s">
        <v>1370</v>
      </c>
      <c r="E6831" s="53">
        <v>40.870170000000002</v>
      </c>
      <c r="F6831" s="53">
        <v>-0.94028060000000002</v>
      </c>
      <c r="G6831" s="54">
        <v>974.84379999999999</v>
      </c>
      <c r="H6831" s="53">
        <v>91</v>
      </c>
      <c r="I6831" s="53">
        <v>47</v>
      </c>
      <c r="J6831" s="53">
        <v>44</v>
      </c>
      <c r="K6831" s="52">
        <v>995</v>
      </c>
      <c r="L6831" s="52">
        <v>-20.156200000000013</v>
      </c>
      <c r="M6831" s="55">
        <v>2</v>
      </c>
      <c r="N6831" s="61" t="s">
        <v>16</v>
      </c>
      <c r="P6831" s="66"/>
      <c r="Q6831" s="53"/>
      <c r="R6831" s="53"/>
      <c r="S6831" s="53"/>
      <c r="T6831" s="53"/>
      <c r="U6831" s="53"/>
      <c r="V6831" s="53"/>
      <c r="W6831" s="53"/>
    </row>
    <row r="6832" spans="2:23" s="52" customFormat="1" ht="13" x14ac:dyDescent="0.3">
      <c r="B6832" s="53" t="s">
        <v>12</v>
      </c>
      <c r="C6832" s="53" t="s">
        <v>210</v>
      </c>
      <c r="D6832" s="53" t="s">
        <v>1371</v>
      </c>
      <c r="E6832" s="53">
        <v>40.783969999999997</v>
      </c>
      <c r="F6832" s="53">
        <v>-0.61857600000000001</v>
      </c>
      <c r="G6832" s="54">
        <v>1144.0940000000001</v>
      </c>
      <c r="H6832" s="53">
        <v>22</v>
      </c>
      <c r="I6832" s="53">
        <v>9</v>
      </c>
      <c r="J6832" s="53">
        <v>13</v>
      </c>
      <c r="K6832" s="52">
        <v>995</v>
      </c>
      <c r="L6832" s="52">
        <v>149.09400000000005</v>
      </c>
      <c r="M6832" s="55">
        <v>2</v>
      </c>
      <c r="N6832" s="61" t="s">
        <v>16</v>
      </c>
      <c r="P6832" s="66"/>
      <c r="Q6832" s="53"/>
      <c r="R6832" s="53"/>
      <c r="S6832" s="53"/>
      <c r="T6832" s="53"/>
      <c r="U6832" s="53"/>
      <c r="V6832" s="53"/>
      <c r="W6832" s="53"/>
    </row>
    <row r="6833" spans="2:23" s="52" customFormat="1" ht="13" x14ac:dyDescent="0.3">
      <c r="B6833" s="53" t="s">
        <v>1933</v>
      </c>
      <c r="C6833" s="53" t="s">
        <v>212</v>
      </c>
      <c r="D6833" s="53" t="s">
        <v>2645</v>
      </c>
      <c r="E6833" s="53">
        <v>39.712510000000002</v>
      </c>
      <c r="F6833" s="53">
        <v>-3.9826139999999999</v>
      </c>
      <c r="G6833" s="54">
        <v>771.94539999999995</v>
      </c>
      <c r="H6833" s="53">
        <v>2290</v>
      </c>
      <c r="I6833" s="53">
        <v>1187</v>
      </c>
      <c r="J6833" s="53">
        <v>1103</v>
      </c>
      <c r="K6833" s="52">
        <v>445</v>
      </c>
      <c r="L6833" s="52">
        <v>326.94539999999995</v>
      </c>
      <c r="M6833" s="55">
        <v>4</v>
      </c>
      <c r="N6833" s="56" t="s">
        <v>16</v>
      </c>
      <c r="P6833" s="66"/>
      <c r="Q6833" s="53"/>
      <c r="R6833" s="53"/>
      <c r="S6833" s="53"/>
      <c r="T6833" s="53"/>
      <c r="U6833" s="53"/>
      <c r="V6833" s="53"/>
      <c r="W6833" s="53"/>
    </row>
    <row r="6834" spans="2:23" s="52" customFormat="1" ht="13" x14ac:dyDescent="0.3">
      <c r="B6834" s="53" t="s">
        <v>1933</v>
      </c>
      <c r="C6834" s="53" t="s">
        <v>212</v>
      </c>
      <c r="D6834" s="53" t="s">
        <v>2646</v>
      </c>
      <c r="E6834" s="53">
        <v>40.012259999999998</v>
      </c>
      <c r="F6834" s="53">
        <v>-3.7965049999999998</v>
      </c>
      <c r="G6834" s="54">
        <v>595.99530000000004</v>
      </c>
      <c r="H6834" s="53">
        <v>3385</v>
      </c>
      <c r="I6834" s="53">
        <v>1799</v>
      </c>
      <c r="J6834" s="53">
        <v>1586</v>
      </c>
      <c r="K6834" s="52">
        <v>445</v>
      </c>
      <c r="L6834" s="52">
        <v>150.99530000000004</v>
      </c>
      <c r="M6834" s="55">
        <v>2</v>
      </c>
      <c r="N6834" s="56" t="s">
        <v>15</v>
      </c>
      <c r="P6834" s="66"/>
      <c r="Q6834" s="53"/>
      <c r="R6834" s="53"/>
      <c r="S6834" s="53"/>
      <c r="T6834" s="53"/>
      <c r="U6834" s="53"/>
      <c r="V6834" s="53"/>
      <c r="W6834" s="53"/>
    </row>
    <row r="6835" spans="2:23" s="52" customFormat="1" ht="13" x14ac:dyDescent="0.3">
      <c r="B6835" s="53" t="s">
        <v>1933</v>
      </c>
      <c r="C6835" s="53" t="s">
        <v>212</v>
      </c>
      <c r="D6835" s="53" t="s">
        <v>2647</v>
      </c>
      <c r="E6835" s="53">
        <v>39.897689999999997</v>
      </c>
      <c r="F6835" s="53">
        <v>-4.2279780000000002</v>
      </c>
      <c r="G6835" s="54">
        <v>452.7595</v>
      </c>
      <c r="H6835" s="53">
        <v>718</v>
      </c>
      <c r="I6835" s="53">
        <v>369</v>
      </c>
      <c r="J6835" s="53">
        <v>349</v>
      </c>
      <c r="K6835" s="52">
        <v>445</v>
      </c>
      <c r="L6835" s="52">
        <v>7.7595000000000027</v>
      </c>
      <c r="M6835" s="55">
        <v>2</v>
      </c>
      <c r="N6835" s="56" t="s">
        <v>15</v>
      </c>
      <c r="P6835" s="66"/>
      <c r="Q6835" s="53"/>
      <c r="R6835" s="53"/>
      <c r="S6835" s="53"/>
      <c r="T6835" s="53"/>
      <c r="U6835" s="53"/>
      <c r="V6835" s="53"/>
      <c r="W6835" s="53"/>
    </row>
    <row r="6836" spans="2:23" s="52" customFormat="1" ht="13" x14ac:dyDescent="0.3">
      <c r="B6836" s="53" t="s">
        <v>1933</v>
      </c>
      <c r="C6836" s="53" t="s">
        <v>212</v>
      </c>
      <c r="D6836" s="53" t="s">
        <v>2648</v>
      </c>
      <c r="E6836" s="53">
        <v>40.002490000000002</v>
      </c>
      <c r="F6836" s="53">
        <v>-4.3690759999999997</v>
      </c>
      <c r="G6836" s="54">
        <v>529.28440000000001</v>
      </c>
      <c r="H6836" s="53">
        <v>754</v>
      </c>
      <c r="I6836" s="53">
        <v>383</v>
      </c>
      <c r="J6836" s="53">
        <v>371</v>
      </c>
      <c r="K6836" s="52">
        <v>445</v>
      </c>
      <c r="L6836" s="52">
        <v>84.284400000000005</v>
      </c>
      <c r="M6836" s="55">
        <v>2</v>
      </c>
      <c r="N6836" s="56" t="s">
        <v>15</v>
      </c>
      <c r="P6836" s="66"/>
      <c r="Q6836" s="53"/>
      <c r="R6836" s="53"/>
      <c r="S6836" s="53"/>
      <c r="T6836" s="53"/>
      <c r="U6836" s="53"/>
      <c r="V6836" s="53"/>
      <c r="W6836" s="53"/>
    </row>
    <row r="6837" spans="2:23" s="52" customFormat="1" ht="13" x14ac:dyDescent="0.3">
      <c r="B6837" s="53" t="s">
        <v>1933</v>
      </c>
      <c r="C6837" s="53" t="s">
        <v>212</v>
      </c>
      <c r="D6837" s="53" t="s">
        <v>2649</v>
      </c>
      <c r="E6837" s="53">
        <v>39.904670000000003</v>
      </c>
      <c r="F6837" s="53">
        <v>-5.1057129999999997</v>
      </c>
      <c r="G6837" s="54">
        <v>373.98200000000003</v>
      </c>
      <c r="H6837" s="53">
        <v>355</v>
      </c>
      <c r="I6837" s="53">
        <v>190</v>
      </c>
      <c r="J6837" s="53">
        <v>165</v>
      </c>
      <c r="K6837" s="52">
        <v>445</v>
      </c>
      <c r="L6837" s="52">
        <v>-71.017999999999972</v>
      </c>
      <c r="M6837" s="55">
        <v>2</v>
      </c>
      <c r="N6837" s="56" t="s">
        <v>15</v>
      </c>
      <c r="P6837" s="66"/>
      <c r="Q6837" s="53"/>
      <c r="R6837" s="53"/>
      <c r="S6837" s="53"/>
      <c r="T6837" s="53"/>
      <c r="U6837" s="53"/>
      <c r="V6837" s="53"/>
      <c r="W6837" s="53"/>
    </row>
    <row r="6838" spans="2:23" s="52" customFormat="1" ht="13" x14ac:dyDescent="0.3">
      <c r="B6838" s="53" t="s">
        <v>1933</v>
      </c>
      <c r="C6838" s="53" t="s">
        <v>212</v>
      </c>
      <c r="D6838" s="53" t="s">
        <v>2650</v>
      </c>
      <c r="E6838" s="53">
        <v>39.793219999999998</v>
      </c>
      <c r="F6838" s="53">
        <v>-4.8703310000000002</v>
      </c>
      <c r="G6838" s="54">
        <v>408.85660000000001</v>
      </c>
      <c r="H6838" s="53">
        <v>2048</v>
      </c>
      <c r="I6838" s="53">
        <v>1025</v>
      </c>
      <c r="J6838" s="53">
        <v>1023</v>
      </c>
      <c r="K6838" s="52">
        <v>445</v>
      </c>
      <c r="L6838" s="52">
        <v>-36.143399999999986</v>
      </c>
      <c r="M6838" s="55">
        <v>2</v>
      </c>
      <c r="N6838" s="56" t="s">
        <v>15</v>
      </c>
      <c r="P6838" s="66"/>
      <c r="Q6838" s="53"/>
      <c r="R6838" s="53"/>
      <c r="S6838" s="53"/>
      <c r="T6838" s="53"/>
      <c r="U6838" s="53"/>
      <c r="V6838" s="53"/>
      <c r="W6838" s="53"/>
    </row>
    <row r="6839" spans="2:23" s="52" customFormat="1" ht="13" x14ac:dyDescent="0.3">
      <c r="B6839" s="53" t="s">
        <v>1933</v>
      </c>
      <c r="C6839" s="53" t="s">
        <v>212</v>
      </c>
      <c r="D6839" s="53" t="s">
        <v>2651</v>
      </c>
      <c r="E6839" s="53">
        <v>39.808309999999999</v>
      </c>
      <c r="F6839" s="53">
        <v>-5.149076</v>
      </c>
      <c r="G6839" s="54">
        <v>353.29640000000001</v>
      </c>
      <c r="H6839" s="53">
        <v>863</v>
      </c>
      <c r="I6839" s="53">
        <v>450</v>
      </c>
      <c r="J6839" s="53">
        <v>413</v>
      </c>
      <c r="K6839" s="52">
        <v>445</v>
      </c>
      <c r="L6839" s="52">
        <v>-91.703599999999994</v>
      </c>
      <c r="M6839" s="55">
        <v>2</v>
      </c>
      <c r="N6839" s="56" t="s">
        <v>15</v>
      </c>
      <c r="P6839" s="66"/>
      <c r="Q6839" s="53"/>
      <c r="R6839" s="53"/>
      <c r="S6839" s="53"/>
      <c r="T6839" s="53"/>
      <c r="U6839" s="53"/>
      <c r="V6839" s="53"/>
      <c r="W6839" s="53"/>
    </row>
    <row r="6840" spans="2:23" s="52" customFormat="1" ht="13" x14ac:dyDescent="0.3">
      <c r="B6840" s="53" t="s">
        <v>1933</v>
      </c>
      <c r="C6840" s="53" t="s">
        <v>212</v>
      </c>
      <c r="D6840" s="53" t="s">
        <v>2652</v>
      </c>
      <c r="E6840" s="53">
        <v>40.183689999999999</v>
      </c>
      <c r="F6840" s="53">
        <v>-4.4556050000000003</v>
      </c>
      <c r="G6840" s="54">
        <v>478.31560000000002</v>
      </c>
      <c r="H6840" s="53">
        <v>226</v>
      </c>
      <c r="I6840" s="53">
        <v>124</v>
      </c>
      <c r="J6840" s="53">
        <v>102</v>
      </c>
      <c r="K6840" s="52">
        <v>445</v>
      </c>
      <c r="L6840" s="52">
        <v>33.315600000000018</v>
      </c>
      <c r="M6840" s="55">
        <v>2</v>
      </c>
      <c r="N6840" s="56" t="s">
        <v>15</v>
      </c>
      <c r="P6840" s="66"/>
      <c r="Q6840" s="53"/>
      <c r="R6840" s="53"/>
      <c r="S6840" s="53"/>
      <c r="T6840" s="53"/>
      <c r="U6840" s="53"/>
      <c r="V6840" s="53"/>
      <c r="W6840" s="53"/>
    </row>
    <row r="6841" spans="2:23" s="52" customFormat="1" ht="13" x14ac:dyDescent="0.3">
      <c r="B6841" s="53" t="s">
        <v>1933</v>
      </c>
      <c r="C6841" s="53" t="s">
        <v>212</v>
      </c>
      <c r="D6841" s="53" t="s">
        <v>2653</v>
      </c>
      <c r="E6841" s="53">
        <v>39.762230000000002</v>
      </c>
      <c r="F6841" s="53">
        <v>-5.0199210000000001</v>
      </c>
      <c r="G6841" s="54">
        <v>492.48270000000002</v>
      </c>
      <c r="H6841" s="53">
        <v>663</v>
      </c>
      <c r="I6841" s="53">
        <v>331</v>
      </c>
      <c r="J6841" s="53">
        <v>332</v>
      </c>
      <c r="K6841" s="52">
        <v>445</v>
      </c>
      <c r="L6841" s="52">
        <v>47.482700000000023</v>
      </c>
      <c r="M6841" s="55">
        <v>2</v>
      </c>
      <c r="N6841" s="56" t="s">
        <v>15</v>
      </c>
      <c r="P6841" s="66"/>
      <c r="Q6841" s="53"/>
      <c r="R6841" s="53"/>
      <c r="S6841" s="53"/>
      <c r="T6841" s="53"/>
      <c r="U6841" s="53"/>
      <c r="V6841" s="53"/>
      <c r="W6841" s="53"/>
    </row>
    <row r="6842" spans="2:23" s="52" customFormat="1" ht="13" x14ac:dyDescent="0.3">
      <c r="B6842" s="53" t="s">
        <v>1933</v>
      </c>
      <c r="C6842" s="53" t="s">
        <v>212</v>
      </c>
      <c r="D6842" s="53" t="s">
        <v>2654</v>
      </c>
      <c r="E6842" s="53">
        <v>39.636679999999998</v>
      </c>
      <c r="F6842" s="53">
        <v>-5.1115729999999999</v>
      </c>
      <c r="G6842" s="54">
        <v>572.87580000000003</v>
      </c>
      <c r="H6842" s="53">
        <v>524</v>
      </c>
      <c r="I6842" s="53">
        <v>258</v>
      </c>
      <c r="J6842" s="53">
        <v>266</v>
      </c>
      <c r="K6842" s="52">
        <v>445</v>
      </c>
      <c r="L6842" s="52">
        <v>127.87580000000003</v>
      </c>
      <c r="M6842" s="55">
        <v>2</v>
      </c>
      <c r="N6842" s="56" t="s">
        <v>15</v>
      </c>
      <c r="P6842" s="66"/>
      <c r="Q6842" s="53"/>
      <c r="R6842" s="53"/>
      <c r="S6842" s="53"/>
      <c r="T6842" s="53"/>
      <c r="U6842" s="53"/>
      <c r="V6842" s="53"/>
      <c r="W6842" s="53"/>
    </row>
    <row r="6843" spans="2:23" s="52" customFormat="1" ht="13" x14ac:dyDescent="0.3">
      <c r="B6843" s="53" t="s">
        <v>1933</v>
      </c>
      <c r="C6843" s="53" t="s">
        <v>212</v>
      </c>
      <c r="D6843" s="53" t="s">
        <v>2655</v>
      </c>
      <c r="E6843" s="53">
        <v>40.185479999999998</v>
      </c>
      <c r="F6843" s="53">
        <v>-4.7392919999999998</v>
      </c>
      <c r="G6843" s="54">
        <v>625.25</v>
      </c>
      <c r="H6843" s="53">
        <v>393</v>
      </c>
      <c r="I6843" s="53">
        <v>205</v>
      </c>
      <c r="J6843" s="53">
        <v>188</v>
      </c>
      <c r="K6843" s="52">
        <v>445</v>
      </c>
      <c r="L6843" s="52">
        <v>180.25</v>
      </c>
      <c r="M6843" s="55">
        <v>2</v>
      </c>
      <c r="N6843" s="56" t="s">
        <v>15</v>
      </c>
      <c r="P6843" s="66"/>
      <c r="Q6843" s="53"/>
      <c r="R6843" s="53"/>
      <c r="S6843" s="53"/>
      <c r="T6843" s="53"/>
      <c r="U6843" s="53"/>
      <c r="V6843" s="53"/>
      <c r="W6843" s="53"/>
    </row>
    <row r="6844" spans="2:23" s="52" customFormat="1" ht="13" x14ac:dyDescent="0.3">
      <c r="B6844" s="53" t="s">
        <v>1933</v>
      </c>
      <c r="C6844" s="53" t="s">
        <v>212</v>
      </c>
      <c r="D6844" s="53" t="s">
        <v>2656</v>
      </c>
      <c r="E6844" s="53">
        <v>39.75468</v>
      </c>
      <c r="F6844" s="53">
        <v>-3.85209</v>
      </c>
      <c r="G6844" s="54">
        <v>715.19039999999995</v>
      </c>
      <c r="H6844" s="53">
        <v>901</v>
      </c>
      <c r="I6844" s="53">
        <v>480</v>
      </c>
      <c r="J6844" s="53">
        <v>421</v>
      </c>
      <c r="K6844" s="52">
        <v>445</v>
      </c>
      <c r="L6844" s="52">
        <v>270.19039999999995</v>
      </c>
      <c r="M6844" s="55">
        <v>4</v>
      </c>
      <c r="N6844" s="56" t="s">
        <v>16</v>
      </c>
      <c r="P6844" s="66"/>
      <c r="Q6844" s="53"/>
      <c r="R6844" s="53"/>
      <c r="S6844" s="53"/>
      <c r="T6844" s="53"/>
      <c r="U6844" s="53"/>
      <c r="V6844" s="53"/>
      <c r="W6844" s="53"/>
    </row>
    <row r="6845" spans="2:23" s="52" customFormat="1" ht="13" x14ac:dyDescent="0.3">
      <c r="B6845" s="53" t="s">
        <v>1933</v>
      </c>
      <c r="C6845" s="53" t="s">
        <v>212</v>
      </c>
      <c r="D6845" s="53" t="s">
        <v>2657</v>
      </c>
      <c r="E6845" s="53">
        <v>40.233069999999998</v>
      </c>
      <c r="F6845" s="53">
        <v>-4.3913640000000003</v>
      </c>
      <c r="G6845" s="54">
        <v>535.35239999999999</v>
      </c>
      <c r="H6845" s="53">
        <v>2410</v>
      </c>
      <c r="I6845" s="53">
        <v>1272</v>
      </c>
      <c r="J6845" s="53">
        <v>1138</v>
      </c>
      <c r="K6845" s="52">
        <v>445</v>
      </c>
      <c r="L6845" s="52">
        <v>90.352399999999989</v>
      </c>
      <c r="M6845" s="55">
        <v>2</v>
      </c>
      <c r="N6845" s="56" t="s">
        <v>15</v>
      </c>
      <c r="P6845" s="66"/>
      <c r="Q6845" s="53"/>
      <c r="R6845" s="53"/>
      <c r="S6845" s="53"/>
      <c r="T6845" s="53"/>
      <c r="U6845" s="53"/>
      <c r="V6845" s="53"/>
      <c r="W6845" s="53"/>
    </row>
    <row r="6846" spans="2:23" s="52" customFormat="1" ht="13" x14ac:dyDescent="0.3">
      <c r="B6846" s="53" t="s">
        <v>1933</v>
      </c>
      <c r="C6846" s="53" t="s">
        <v>212</v>
      </c>
      <c r="D6846" s="53" t="s">
        <v>2658</v>
      </c>
      <c r="E6846" s="53">
        <v>39.989449999999998</v>
      </c>
      <c r="F6846" s="53">
        <v>-3.7647710000000001</v>
      </c>
      <c r="G6846" s="54">
        <v>591.51340000000005</v>
      </c>
      <c r="H6846" s="53">
        <v>5434</v>
      </c>
      <c r="I6846" s="53">
        <v>2845</v>
      </c>
      <c r="J6846" s="53">
        <v>2589</v>
      </c>
      <c r="K6846" s="52">
        <v>445</v>
      </c>
      <c r="L6846" s="52">
        <v>146.51340000000005</v>
      </c>
      <c r="M6846" s="55">
        <v>2</v>
      </c>
      <c r="N6846" s="56" t="s">
        <v>15</v>
      </c>
      <c r="P6846" s="66"/>
      <c r="Q6846" s="53"/>
      <c r="R6846" s="53"/>
      <c r="S6846" s="53"/>
      <c r="T6846" s="53"/>
      <c r="U6846" s="53"/>
      <c r="V6846" s="53"/>
      <c r="W6846" s="53"/>
    </row>
    <row r="6847" spans="2:23" s="52" customFormat="1" ht="13" x14ac:dyDescent="0.3">
      <c r="B6847" s="53" t="s">
        <v>1933</v>
      </c>
      <c r="C6847" s="53" t="s">
        <v>212</v>
      </c>
      <c r="D6847" s="53" t="s">
        <v>2659</v>
      </c>
      <c r="E6847" s="53">
        <v>40.055079999999997</v>
      </c>
      <c r="F6847" s="53">
        <v>-4.1176769999999996</v>
      </c>
      <c r="G6847" s="54">
        <v>543.92160000000001</v>
      </c>
      <c r="H6847" s="53">
        <v>786</v>
      </c>
      <c r="I6847" s="53">
        <v>396</v>
      </c>
      <c r="J6847" s="53">
        <v>390</v>
      </c>
      <c r="K6847" s="52">
        <v>445</v>
      </c>
      <c r="L6847" s="52">
        <v>98.921600000000012</v>
      </c>
      <c r="M6847" s="55">
        <v>2</v>
      </c>
      <c r="N6847" s="56" t="s">
        <v>15</v>
      </c>
      <c r="P6847" s="66"/>
      <c r="Q6847" s="53"/>
      <c r="R6847" s="53"/>
      <c r="S6847" s="53"/>
      <c r="T6847" s="53"/>
      <c r="U6847" s="53"/>
      <c r="V6847" s="53"/>
      <c r="W6847" s="53"/>
    </row>
    <row r="6848" spans="2:23" s="52" customFormat="1" ht="13" x14ac:dyDescent="0.3">
      <c r="B6848" s="53" t="s">
        <v>1933</v>
      </c>
      <c r="C6848" s="53" t="s">
        <v>212</v>
      </c>
      <c r="D6848" s="53" t="s">
        <v>2660</v>
      </c>
      <c r="E6848" s="53">
        <v>39.805970000000002</v>
      </c>
      <c r="F6848" s="53">
        <v>-4.0572860000000004</v>
      </c>
      <c r="G6848" s="54">
        <v>653.75120000000004</v>
      </c>
      <c r="H6848" s="53">
        <v>5446</v>
      </c>
      <c r="I6848" s="53">
        <v>2788</v>
      </c>
      <c r="J6848" s="53">
        <v>2658</v>
      </c>
      <c r="K6848" s="52">
        <v>445</v>
      </c>
      <c r="L6848" s="52">
        <v>208.75120000000004</v>
      </c>
      <c r="M6848" s="55">
        <v>4</v>
      </c>
      <c r="N6848" s="56" t="s">
        <v>16</v>
      </c>
      <c r="P6848" s="66"/>
      <c r="Q6848" s="53"/>
      <c r="R6848" s="53"/>
      <c r="S6848" s="53"/>
      <c r="T6848" s="53"/>
      <c r="U6848" s="53"/>
      <c r="V6848" s="53"/>
      <c r="W6848" s="53"/>
    </row>
    <row r="6849" spans="2:23" s="52" customFormat="1" ht="13" x14ac:dyDescent="0.3">
      <c r="B6849" s="53" t="s">
        <v>1933</v>
      </c>
      <c r="C6849" s="53" t="s">
        <v>212</v>
      </c>
      <c r="D6849" s="53" t="s">
        <v>2661</v>
      </c>
      <c r="E6849" s="53">
        <v>39.785760000000003</v>
      </c>
      <c r="F6849" s="53">
        <v>-5.1271709999999997</v>
      </c>
      <c r="G6849" s="54">
        <v>337.57479999999998</v>
      </c>
      <c r="H6849" s="53">
        <v>310</v>
      </c>
      <c r="I6849" s="53">
        <v>153</v>
      </c>
      <c r="J6849" s="53">
        <v>157</v>
      </c>
      <c r="K6849" s="52">
        <v>445</v>
      </c>
      <c r="L6849" s="52">
        <v>-107.42520000000002</v>
      </c>
      <c r="M6849" s="55">
        <v>2</v>
      </c>
      <c r="N6849" s="56" t="s">
        <v>15</v>
      </c>
      <c r="P6849" s="66"/>
      <c r="Q6849" s="53"/>
      <c r="R6849" s="53"/>
      <c r="S6849" s="53"/>
      <c r="T6849" s="53"/>
      <c r="U6849" s="53"/>
      <c r="V6849" s="53"/>
      <c r="W6849" s="53"/>
    </row>
    <row r="6850" spans="2:23" s="52" customFormat="1" ht="13" x14ac:dyDescent="0.3">
      <c r="B6850" s="53" t="s">
        <v>1933</v>
      </c>
      <c r="C6850" s="53" t="s">
        <v>212</v>
      </c>
      <c r="D6850" s="53" t="s">
        <v>2662</v>
      </c>
      <c r="E6850" s="53">
        <v>39.983089999999997</v>
      </c>
      <c r="F6850" s="53">
        <v>-4.2337629999999997</v>
      </c>
      <c r="G6850" s="54">
        <v>517.13570000000004</v>
      </c>
      <c r="H6850" s="53">
        <v>578</v>
      </c>
      <c r="I6850" s="53">
        <v>316</v>
      </c>
      <c r="J6850" s="53">
        <v>262</v>
      </c>
      <c r="K6850" s="52">
        <v>445</v>
      </c>
      <c r="L6850" s="52">
        <v>72.135700000000043</v>
      </c>
      <c r="M6850" s="55">
        <v>2</v>
      </c>
      <c r="N6850" s="56" t="s">
        <v>15</v>
      </c>
      <c r="P6850" s="66"/>
      <c r="Q6850" s="53"/>
      <c r="R6850" s="53"/>
      <c r="S6850" s="53"/>
      <c r="T6850" s="53"/>
      <c r="U6850" s="53"/>
      <c r="V6850" s="53"/>
      <c r="W6850" s="53"/>
    </row>
    <row r="6851" spans="2:23" s="52" customFormat="1" ht="13" x14ac:dyDescent="0.3">
      <c r="B6851" s="53" t="s">
        <v>1933</v>
      </c>
      <c r="C6851" s="53" t="s">
        <v>212</v>
      </c>
      <c r="D6851" s="53" t="s">
        <v>2663</v>
      </c>
      <c r="E6851" s="53">
        <v>39.941630000000004</v>
      </c>
      <c r="F6851" s="53">
        <v>-4.0189700000000004</v>
      </c>
      <c r="G6851" s="54">
        <v>599.72540000000004</v>
      </c>
      <c r="H6851" s="53">
        <v>8987</v>
      </c>
      <c r="I6851" s="53">
        <v>4581</v>
      </c>
      <c r="J6851" s="53">
        <v>4406</v>
      </c>
      <c r="K6851" s="52">
        <v>445</v>
      </c>
      <c r="L6851" s="52">
        <v>154.72540000000004</v>
      </c>
      <c r="M6851" s="55">
        <v>2</v>
      </c>
      <c r="N6851" s="56" t="s">
        <v>15</v>
      </c>
      <c r="P6851" s="66"/>
      <c r="Q6851" s="53"/>
      <c r="R6851" s="53"/>
      <c r="S6851" s="53"/>
      <c r="T6851" s="53"/>
      <c r="U6851" s="53"/>
      <c r="V6851" s="53"/>
      <c r="W6851" s="53"/>
    </row>
    <row r="6852" spans="2:23" s="52" customFormat="1" ht="13" x14ac:dyDescent="0.3">
      <c r="B6852" s="53" t="s">
        <v>1933</v>
      </c>
      <c r="C6852" s="53" t="s">
        <v>212</v>
      </c>
      <c r="D6852" s="53" t="s">
        <v>2664</v>
      </c>
      <c r="E6852" s="53">
        <v>39.760080000000002</v>
      </c>
      <c r="F6852" s="53">
        <v>-4.9492820000000002</v>
      </c>
      <c r="G6852" s="54">
        <v>451.45819999999998</v>
      </c>
      <c r="H6852" s="53">
        <v>1852</v>
      </c>
      <c r="I6852" s="53">
        <v>939</v>
      </c>
      <c r="J6852" s="53">
        <v>913</v>
      </c>
      <c r="K6852" s="52">
        <v>445</v>
      </c>
      <c r="L6852" s="52">
        <v>6.4581999999999766</v>
      </c>
      <c r="M6852" s="55">
        <v>2</v>
      </c>
      <c r="N6852" s="56" t="s">
        <v>15</v>
      </c>
      <c r="P6852" s="66"/>
      <c r="Q6852" s="53"/>
      <c r="R6852" s="53"/>
      <c r="S6852" s="53"/>
      <c r="T6852" s="53"/>
      <c r="U6852" s="53"/>
      <c r="V6852" s="53"/>
      <c r="W6852" s="53"/>
    </row>
    <row r="6853" spans="2:23" s="52" customFormat="1" ht="13" x14ac:dyDescent="0.3">
      <c r="B6853" s="53" t="s">
        <v>1933</v>
      </c>
      <c r="C6853" s="53" t="s">
        <v>212</v>
      </c>
      <c r="D6853" s="53" t="s">
        <v>2665</v>
      </c>
      <c r="E6853" s="53">
        <v>40.069719999999997</v>
      </c>
      <c r="F6853" s="53">
        <v>-3.7401909999999998</v>
      </c>
      <c r="G6853" s="54">
        <v>582.65089999999998</v>
      </c>
      <c r="H6853" s="53">
        <v>3167</v>
      </c>
      <c r="I6853" s="53">
        <v>1651</v>
      </c>
      <c r="J6853" s="53">
        <v>1516</v>
      </c>
      <c r="K6853" s="52">
        <v>445</v>
      </c>
      <c r="L6853" s="52">
        <v>137.65089999999998</v>
      </c>
      <c r="M6853" s="55">
        <v>2</v>
      </c>
      <c r="N6853" s="56" t="s">
        <v>15</v>
      </c>
      <c r="P6853" s="66"/>
      <c r="Q6853" s="53"/>
      <c r="R6853" s="53"/>
      <c r="S6853" s="53"/>
      <c r="T6853" s="53"/>
      <c r="U6853" s="53"/>
      <c r="V6853" s="53"/>
      <c r="W6853" s="53"/>
    </row>
    <row r="6854" spans="2:23" s="52" customFormat="1" ht="13" x14ac:dyDescent="0.3">
      <c r="B6854" s="53" t="s">
        <v>1933</v>
      </c>
      <c r="C6854" s="53" t="s">
        <v>212</v>
      </c>
      <c r="D6854" s="53" t="s">
        <v>2666</v>
      </c>
      <c r="E6854" s="53">
        <v>40.176279999999998</v>
      </c>
      <c r="F6854" s="53">
        <v>-4.8494279999999996</v>
      </c>
      <c r="G6854" s="54">
        <v>433.1037</v>
      </c>
      <c r="H6854" s="53">
        <v>481</v>
      </c>
      <c r="I6854" s="53">
        <v>253</v>
      </c>
      <c r="J6854" s="53">
        <v>228</v>
      </c>
      <c r="K6854" s="52">
        <v>445</v>
      </c>
      <c r="L6854" s="52">
        <v>-11.896299999999997</v>
      </c>
      <c r="M6854" s="55">
        <v>2</v>
      </c>
      <c r="N6854" s="56" t="s">
        <v>15</v>
      </c>
      <c r="P6854" s="66"/>
      <c r="Q6854" s="53"/>
      <c r="R6854" s="53"/>
      <c r="S6854" s="53"/>
      <c r="T6854" s="53"/>
      <c r="U6854" s="53"/>
      <c r="V6854" s="53"/>
      <c r="W6854" s="53"/>
    </row>
    <row r="6855" spans="2:23" s="52" customFormat="1" ht="13" x14ac:dyDescent="0.3">
      <c r="B6855" s="53" t="s">
        <v>1933</v>
      </c>
      <c r="C6855" s="53" t="s">
        <v>212</v>
      </c>
      <c r="D6855" s="53" t="s">
        <v>2667</v>
      </c>
      <c r="E6855" s="53">
        <v>39.796570000000003</v>
      </c>
      <c r="F6855" s="53">
        <v>-3.9926240000000002</v>
      </c>
      <c r="G6855" s="54">
        <v>679.23149999999998</v>
      </c>
      <c r="H6855" s="53">
        <v>2491</v>
      </c>
      <c r="I6855" s="53">
        <v>1269</v>
      </c>
      <c r="J6855" s="53">
        <v>1222</v>
      </c>
      <c r="K6855" s="52">
        <v>445</v>
      </c>
      <c r="L6855" s="52">
        <v>234.23149999999998</v>
      </c>
      <c r="M6855" s="55">
        <v>4</v>
      </c>
      <c r="N6855" s="56" t="s">
        <v>16</v>
      </c>
      <c r="P6855" s="66"/>
      <c r="Q6855" s="53"/>
      <c r="R6855" s="53"/>
      <c r="S6855" s="53"/>
      <c r="T6855" s="53"/>
      <c r="U6855" s="53"/>
      <c r="V6855" s="53"/>
      <c r="W6855" s="53"/>
    </row>
    <row r="6856" spans="2:23" s="52" customFormat="1" ht="13" x14ac:dyDescent="0.3">
      <c r="B6856" s="53" t="s">
        <v>1933</v>
      </c>
      <c r="C6856" s="53" t="s">
        <v>212</v>
      </c>
      <c r="D6856" s="53" t="s">
        <v>2668</v>
      </c>
      <c r="E6856" s="53">
        <v>39.901319999999998</v>
      </c>
      <c r="F6856" s="53">
        <v>-4.2983840000000004</v>
      </c>
      <c r="G6856" s="54">
        <v>501.45429999999999</v>
      </c>
      <c r="H6856" s="53">
        <v>1455</v>
      </c>
      <c r="I6856" s="53">
        <v>767</v>
      </c>
      <c r="J6856" s="53">
        <v>688</v>
      </c>
      <c r="K6856" s="52">
        <v>445</v>
      </c>
      <c r="L6856" s="52">
        <v>56.454299999999989</v>
      </c>
      <c r="M6856" s="55">
        <v>2</v>
      </c>
      <c r="N6856" s="56" t="s">
        <v>15</v>
      </c>
      <c r="P6856" s="66"/>
      <c r="Q6856" s="53"/>
      <c r="R6856" s="53"/>
      <c r="S6856" s="53"/>
      <c r="T6856" s="53"/>
      <c r="U6856" s="53"/>
      <c r="V6856" s="53"/>
      <c r="W6856" s="53"/>
    </row>
    <row r="6857" spans="2:23" s="52" customFormat="1" ht="13" x14ac:dyDescent="0.3">
      <c r="B6857" s="53" t="s">
        <v>1933</v>
      </c>
      <c r="C6857" s="53" t="s">
        <v>212</v>
      </c>
      <c r="D6857" s="53" t="s">
        <v>2669</v>
      </c>
      <c r="E6857" s="53">
        <v>40.008110000000002</v>
      </c>
      <c r="F6857" s="53">
        <v>-3.9473539999999998</v>
      </c>
      <c r="G6857" s="54">
        <v>551</v>
      </c>
      <c r="H6857" s="53">
        <v>1922</v>
      </c>
      <c r="I6857" s="53">
        <v>1024</v>
      </c>
      <c r="J6857" s="53">
        <v>898</v>
      </c>
      <c r="K6857" s="52">
        <v>445</v>
      </c>
      <c r="L6857" s="52">
        <v>106</v>
      </c>
      <c r="M6857" s="55">
        <v>2</v>
      </c>
      <c r="N6857" s="56" t="s">
        <v>15</v>
      </c>
      <c r="P6857" s="66"/>
      <c r="Q6857" s="53"/>
      <c r="R6857" s="53"/>
      <c r="S6857" s="53"/>
      <c r="T6857" s="53"/>
      <c r="U6857" s="53"/>
      <c r="V6857" s="53"/>
      <c r="W6857" s="53"/>
    </row>
    <row r="6858" spans="2:23" s="52" customFormat="1" ht="13" x14ac:dyDescent="0.3">
      <c r="B6858" s="53" t="s">
        <v>1933</v>
      </c>
      <c r="C6858" s="53" t="s">
        <v>212</v>
      </c>
      <c r="D6858" s="53" t="s">
        <v>2670</v>
      </c>
      <c r="E6858" s="53">
        <v>39.889740000000003</v>
      </c>
      <c r="F6858" s="53">
        <v>-3.5353599999999998</v>
      </c>
      <c r="G6858" s="54">
        <v>706.73680000000002</v>
      </c>
      <c r="H6858" s="53">
        <v>290</v>
      </c>
      <c r="I6858" s="53">
        <v>152</v>
      </c>
      <c r="J6858" s="53">
        <v>138</v>
      </c>
      <c r="K6858" s="52">
        <v>445</v>
      </c>
      <c r="L6858" s="52">
        <v>261.73680000000002</v>
      </c>
      <c r="M6858" s="55">
        <v>4</v>
      </c>
      <c r="N6858" s="56" t="s">
        <v>16</v>
      </c>
      <c r="P6858" s="66"/>
      <c r="Q6858" s="53"/>
      <c r="R6858" s="53"/>
      <c r="S6858" s="53"/>
      <c r="T6858" s="53"/>
      <c r="U6858" s="53"/>
      <c r="V6858" s="53"/>
      <c r="W6858" s="53"/>
    </row>
    <row r="6859" spans="2:23" s="52" customFormat="1" ht="13" x14ac:dyDescent="0.3">
      <c r="B6859" s="53" t="s">
        <v>1933</v>
      </c>
      <c r="C6859" s="53" t="s">
        <v>212</v>
      </c>
      <c r="D6859" s="53" t="s">
        <v>2671</v>
      </c>
      <c r="E6859" s="53">
        <v>39.816209999999998</v>
      </c>
      <c r="F6859" s="53">
        <v>-3.1021879999999999</v>
      </c>
      <c r="G6859" s="54">
        <v>736.10159999999996</v>
      </c>
      <c r="H6859" s="53">
        <v>494</v>
      </c>
      <c r="I6859" s="53">
        <v>272</v>
      </c>
      <c r="J6859" s="53">
        <v>222</v>
      </c>
      <c r="K6859" s="52">
        <v>445</v>
      </c>
      <c r="L6859" s="52">
        <v>291.10159999999996</v>
      </c>
      <c r="M6859" s="55">
        <v>4</v>
      </c>
      <c r="N6859" s="56" t="s">
        <v>16</v>
      </c>
      <c r="P6859" s="66"/>
      <c r="Q6859" s="53"/>
      <c r="R6859" s="53"/>
      <c r="S6859" s="53"/>
      <c r="T6859" s="53"/>
      <c r="U6859" s="53"/>
      <c r="V6859" s="53"/>
      <c r="W6859" s="53"/>
    </row>
    <row r="6860" spans="2:23" s="52" customFormat="1" ht="13" x14ac:dyDescent="0.3">
      <c r="B6860" s="53" t="s">
        <v>1933</v>
      </c>
      <c r="C6860" s="53" t="s">
        <v>212</v>
      </c>
      <c r="D6860" s="53" t="s">
        <v>2672</v>
      </c>
      <c r="E6860" s="53">
        <v>39.881439999999998</v>
      </c>
      <c r="F6860" s="53">
        <v>-4.9786089999999996</v>
      </c>
      <c r="G6860" s="54">
        <v>394.1816</v>
      </c>
      <c r="H6860" s="53">
        <v>4552</v>
      </c>
      <c r="I6860" s="53">
        <v>2335</v>
      </c>
      <c r="J6860" s="53">
        <v>2217</v>
      </c>
      <c r="K6860" s="52">
        <v>445</v>
      </c>
      <c r="L6860" s="52">
        <v>-50.818399999999997</v>
      </c>
      <c r="M6860" s="55">
        <v>2</v>
      </c>
      <c r="N6860" s="56" t="s">
        <v>15</v>
      </c>
      <c r="P6860" s="66"/>
      <c r="Q6860" s="53"/>
      <c r="R6860" s="53"/>
      <c r="S6860" s="53"/>
      <c r="T6860" s="53"/>
      <c r="U6860" s="53"/>
      <c r="V6860" s="53"/>
      <c r="W6860" s="53"/>
    </row>
    <row r="6861" spans="2:23" s="52" customFormat="1" ht="13" x14ac:dyDescent="0.3">
      <c r="B6861" s="53" t="s">
        <v>1933</v>
      </c>
      <c r="C6861" s="53" t="s">
        <v>212</v>
      </c>
      <c r="D6861" s="53" t="s">
        <v>2673</v>
      </c>
      <c r="E6861" s="53">
        <v>39.8748</v>
      </c>
      <c r="F6861" s="53">
        <v>-5.2553830000000001</v>
      </c>
      <c r="G6861" s="54">
        <v>374.18029999999999</v>
      </c>
      <c r="H6861" s="53">
        <v>284</v>
      </c>
      <c r="I6861" s="53">
        <v>151</v>
      </c>
      <c r="J6861" s="53">
        <v>133</v>
      </c>
      <c r="K6861" s="52">
        <v>445</v>
      </c>
      <c r="L6861" s="52">
        <v>-70.819700000000012</v>
      </c>
      <c r="M6861" s="55">
        <v>2</v>
      </c>
      <c r="N6861" s="56" t="s">
        <v>15</v>
      </c>
      <c r="P6861" s="66"/>
      <c r="Q6861" s="53"/>
      <c r="R6861" s="53"/>
      <c r="S6861" s="53"/>
      <c r="T6861" s="53"/>
      <c r="U6861" s="53"/>
      <c r="V6861" s="53"/>
      <c r="W6861" s="53"/>
    </row>
    <row r="6862" spans="2:23" s="52" customFormat="1" ht="13" x14ac:dyDescent="0.3">
      <c r="B6862" s="53" t="s">
        <v>1933</v>
      </c>
      <c r="C6862" s="53" t="s">
        <v>212</v>
      </c>
      <c r="D6862" s="53" t="s">
        <v>2674</v>
      </c>
      <c r="E6862" s="53">
        <v>39.898029999999999</v>
      </c>
      <c r="F6862" s="53">
        <v>-5.2789590000000004</v>
      </c>
      <c r="G6862" s="54">
        <v>351.91750000000002</v>
      </c>
      <c r="H6862" s="53">
        <v>572</v>
      </c>
      <c r="I6862" s="53">
        <v>311</v>
      </c>
      <c r="J6862" s="53">
        <v>261</v>
      </c>
      <c r="K6862" s="52">
        <v>445</v>
      </c>
      <c r="L6862" s="52">
        <v>-93.082499999999982</v>
      </c>
      <c r="M6862" s="55">
        <v>2</v>
      </c>
      <c r="N6862" s="56" t="s">
        <v>15</v>
      </c>
      <c r="P6862" s="66"/>
      <c r="Q6862" s="53"/>
      <c r="R6862" s="53"/>
      <c r="S6862" s="53"/>
      <c r="T6862" s="53"/>
      <c r="U6862" s="53"/>
      <c r="V6862" s="53"/>
      <c r="W6862" s="53"/>
    </row>
    <row r="6863" spans="2:23" s="52" customFormat="1" ht="13" x14ac:dyDescent="0.3">
      <c r="B6863" s="53" t="s">
        <v>1933</v>
      </c>
      <c r="C6863" s="53" t="s">
        <v>212</v>
      </c>
      <c r="D6863" s="53" t="s">
        <v>2675</v>
      </c>
      <c r="E6863" s="53">
        <v>40.092170000000003</v>
      </c>
      <c r="F6863" s="53">
        <v>-4.1198810000000003</v>
      </c>
      <c r="G6863" s="54">
        <v>575.92060000000004</v>
      </c>
      <c r="H6863" s="53">
        <v>3520</v>
      </c>
      <c r="I6863" s="53">
        <v>1833</v>
      </c>
      <c r="J6863" s="53">
        <v>1687</v>
      </c>
      <c r="K6863" s="52">
        <v>445</v>
      </c>
      <c r="L6863" s="52">
        <v>130.92060000000004</v>
      </c>
      <c r="M6863" s="55">
        <v>2</v>
      </c>
      <c r="N6863" s="56" t="s">
        <v>15</v>
      </c>
      <c r="P6863" s="66"/>
      <c r="Q6863" s="53"/>
      <c r="R6863" s="53"/>
      <c r="S6863" s="53"/>
      <c r="T6863" s="53"/>
      <c r="U6863" s="53"/>
      <c r="V6863" s="53"/>
      <c r="W6863" s="53"/>
    </row>
    <row r="6864" spans="2:23" s="52" customFormat="1" ht="13" x14ac:dyDescent="0.3">
      <c r="B6864" s="53" t="s">
        <v>1933</v>
      </c>
      <c r="C6864" s="53" t="s">
        <v>212</v>
      </c>
      <c r="D6864" s="53" t="s">
        <v>2676</v>
      </c>
      <c r="E6864" s="53">
        <v>40.017690000000002</v>
      </c>
      <c r="F6864" s="53">
        <v>-4.0747309999999999</v>
      </c>
      <c r="G6864" s="54">
        <v>509.25709999999998</v>
      </c>
      <c r="H6864" s="53">
        <v>613</v>
      </c>
      <c r="I6864" s="53">
        <v>330</v>
      </c>
      <c r="J6864" s="53">
        <v>283</v>
      </c>
      <c r="K6864" s="52">
        <v>445</v>
      </c>
      <c r="L6864" s="52">
        <v>64.25709999999998</v>
      </c>
      <c r="M6864" s="55">
        <v>2</v>
      </c>
      <c r="N6864" s="56" t="s">
        <v>15</v>
      </c>
      <c r="P6864" s="66"/>
      <c r="Q6864" s="53"/>
      <c r="R6864" s="53"/>
      <c r="S6864" s="53"/>
      <c r="T6864" s="53"/>
      <c r="U6864" s="53"/>
      <c r="V6864" s="53"/>
      <c r="W6864" s="53"/>
    </row>
    <row r="6865" spans="2:23" s="52" customFormat="1" ht="13" x14ac:dyDescent="0.3">
      <c r="B6865" s="53" t="s">
        <v>1933</v>
      </c>
      <c r="C6865" s="53" t="s">
        <v>212</v>
      </c>
      <c r="D6865" s="53" t="s">
        <v>2677</v>
      </c>
      <c r="E6865" s="53">
        <v>39.589570000000002</v>
      </c>
      <c r="F6865" s="53">
        <v>-5.0548729999999997</v>
      </c>
      <c r="G6865" s="54">
        <v>651.1703</v>
      </c>
      <c r="H6865" s="53">
        <v>433</v>
      </c>
      <c r="I6865" s="53">
        <v>231</v>
      </c>
      <c r="J6865" s="53">
        <v>202</v>
      </c>
      <c r="K6865" s="52">
        <v>445</v>
      </c>
      <c r="L6865" s="52">
        <v>206.1703</v>
      </c>
      <c r="M6865" s="55">
        <v>4</v>
      </c>
      <c r="N6865" s="56" t="s">
        <v>16</v>
      </c>
      <c r="P6865" s="66"/>
      <c r="Q6865" s="53"/>
      <c r="R6865" s="53"/>
      <c r="S6865" s="53"/>
      <c r="T6865" s="53"/>
      <c r="U6865" s="53"/>
      <c r="V6865" s="53"/>
      <c r="W6865" s="53"/>
    </row>
    <row r="6866" spans="2:23" s="52" customFormat="1" ht="13" x14ac:dyDescent="0.3">
      <c r="B6866" s="53" t="s">
        <v>1933</v>
      </c>
      <c r="C6866" s="53" t="s">
        <v>212</v>
      </c>
      <c r="D6866" s="53" t="s">
        <v>2678</v>
      </c>
      <c r="E6866" s="53">
        <v>39.428959999999996</v>
      </c>
      <c r="F6866" s="53">
        <v>-3.4590209999999999</v>
      </c>
      <c r="G6866" s="54">
        <v>672.94650000000001</v>
      </c>
      <c r="H6866" s="53">
        <v>1948</v>
      </c>
      <c r="I6866" s="53">
        <v>1012</v>
      </c>
      <c r="J6866" s="53">
        <v>936</v>
      </c>
      <c r="K6866" s="52">
        <v>445</v>
      </c>
      <c r="L6866" s="52">
        <v>227.94650000000001</v>
      </c>
      <c r="M6866" s="55">
        <v>4</v>
      </c>
      <c r="N6866" s="56" t="s">
        <v>16</v>
      </c>
      <c r="P6866" s="66"/>
      <c r="Q6866" s="53"/>
      <c r="R6866" s="53"/>
      <c r="S6866" s="53"/>
      <c r="T6866" s="53"/>
      <c r="U6866" s="53"/>
      <c r="V6866" s="53"/>
      <c r="W6866" s="53"/>
    </row>
    <row r="6867" spans="2:23" s="52" customFormat="1" ht="13" x14ac:dyDescent="0.3">
      <c r="B6867" s="53" t="s">
        <v>1933</v>
      </c>
      <c r="C6867" s="53" t="s">
        <v>212</v>
      </c>
      <c r="D6867" s="53" t="s">
        <v>2679</v>
      </c>
      <c r="E6867" s="53">
        <v>40.063450000000003</v>
      </c>
      <c r="F6867" s="53">
        <v>-4.6568120000000004</v>
      </c>
      <c r="G6867" s="54">
        <v>407.24930000000001</v>
      </c>
      <c r="H6867" s="53">
        <v>365</v>
      </c>
      <c r="I6867" s="53">
        <v>197</v>
      </c>
      <c r="J6867" s="53">
        <v>168</v>
      </c>
      <c r="K6867" s="52">
        <v>445</v>
      </c>
      <c r="L6867" s="52">
        <v>-37.750699999999995</v>
      </c>
      <c r="M6867" s="55">
        <v>2</v>
      </c>
      <c r="N6867" s="56" t="s">
        <v>15</v>
      </c>
      <c r="P6867" s="66"/>
      <c r="Q6867" s="53"/>
      <c r="R6867" s="53"/>
      <c r="S6867" s="53"/>
      <c r="T6867" s="53"/>
      <c r="U6867" s="53"/>
      <c r="V6867" s="53"/>
      <c r="W6867" s="53"/>
    </row>
    <row r="6868" spans="2:23" s="52" customFormat="1" ht="13" x14ac:dyDescent="0.3">
      <c r="B6868" s="53" t="s">
        <v>1933</v>
      </c>
      <c r="C6868" s="53" t="s">
        <v>212</v>
      </c>
      <c r="D6868" s="53" t="s">
        <v>2680</v>
      </c>
      <c r="E6868" s="53">
        <v>39.95778</v>
      </c>
      <c r="F6868" s="53">
        <v>-4.4013869999999997</v>
      </c>
      <c r="G6868" s="54">
        <v>562</v>
      </c>
      <c r="H6868" s="53">
        <v>889</v>
      </c>
      <c r="I6868" s="53">
        <v>470</v>
      </c>
      <c r="J6868" s="53">
        <v>419</v>
      </c>
      <c r="K6868" s="52">
        <v>445</v>
      </c>
      <c r="L6868" s="52">
        <v>117</v>
      </c>
      <c r="M6868" s="55">
        <v>2</v>
      </c>
      <c r="N6868" s="56" t="s">
        <v>15</v>
      </c>
      <c r="P6868" s="66"/>
      <c r="Q6868" s="53"/>
      <c r="R6868" s="53"/>
      <c r="S6868" s="53"/>
      <c r="T6868" s="53"/>
      <c r="U6868" s="53"/>
      <c r="V6868" s="53"/>
      <c r="W6868" s="53"/>
    </row>
    <row r="6869" spans="2:23" s="52" customFormat="1" ht="13" x14ac:dyDescent="0.3">
      <c r="B6869" s="53" t="s">
        <v>1933</v>
      </c>
      <c r="C6869" s="53" t="s">
        <v>212</v>
      </c>
      <c r="D6869" s="53" t="s">
        <v>2681</v>
      </c>
      <c r="E6869" s="53">
        <v>39.887520000000002</v>
      </c>
      <c r="F6869" s="53">
        <v>-4.4546599999999996</v>
      </c>
      <c r="G6869" s="54">
        <v>482.83800000000002</v>
      </c>
      <c r="H6869" s="53">
        <v>2202</v>
      </c>
      <c r="I6869" s="53">
        <v>1105</v>
      </c>
      <c r="J6869" s="53">
        <v>1097</v>
      </c>
      <c r="K6869" s="52">
        <v>445</v>
      </c>
      <c r="L6869" s="52">
        <v>37.838000000000022</v>
      </c>
      <c r="M6869" s="55">
        <v>2</v>
      </c>
      <c r="N6869" s="56" t="s">
        <v>15</v>
      </c>
      <c r="P6869" s="66"/>
      <c r="Q6869" s="53"/>
      <c r="R6869" s="53"/>
      <c r="S6869" s="53"/>
      <c r="T6869" s="53"/>
      <c r="U6869" s="53"/>
      <c r="V6869" s="53"/>
      <c r="W6869" s="53"/>
    </row>
    <row r="6870" spans="2:23" s="52" customFormat="1" ht="13" x14ac:dyDescent="0.3">
      <c r="B6870" s="53" t="s">
        <v>1933</v>
      </c>
      <c r="C6870" s="53" t="s">
        <v>212</v>
      </c>
      <c r="D6870" s="53" t="s">
        <v>2682</v>
      </c>
      <c r="E6870" s="53">
        <v>40.169699999999999</v>
      </c>
      <c r="F6870" s="53">
        <v>-3.9010910000000001</v>
      </c>
      <c r="G6870" s="54">
        <v>660.49779999999998</v>
      </c>
      <c r="H6870" s="53">
        <v>3896</v>
      </c>
      <c r="I6870" s="53">
        <v>2004</v>
      </c>
      <c r="J6870" s="53">
        <v>1892</v>
      </c>
      <c r="K6870" s="52">
        <v>445</v>
      </c>
      <c r="L6870" s="52">
        <v>215.49779999999998</v>
      </c>
      <c r="M6870" s="55">
        <v>4</v>
      </c>
      <c r="N6870" s="56" t="s">
        <v>16</v>
      </c>
      <c r="P6870" s="66"/>
      <c r="Q6870" s="53"/>
      <c r="R6870" s="53"/>
      <c r="S6870" s="53"/>
      <c r="T6870" s="53"/>
      <c r="U6870" s="53"/>
      <c r="V6870" s="53"/>
      <c r="W6870" s="53"/>
    </row>
    <row r="6871" spans="2:23" s="52" customFormat="1" ht="13" x14ac:dyDescent="0.3">
      <c r="B6871" s="53" t="s">
        <v>1933</v>
      </c>
      <c r="C6871" s="53" t="s">
        <v>212</v>
      </c>
      <c r="D6871" s="53" t="s">
        <v>2683</v>
      </c>
      <c r="E6871" s="53">
        <v>39.96407</v>
      </c>
      <c r="F6871" s="53">
        <v>-4.4567779999999999</v>
      </c>
      <c r="G6871" s="54">
        <v>553.27829999999994</v>
      </c>
      <c r="H6871" s="53">
        <v>313</v>
      </c>
      <c r="I6871" s="53">
        <v>162</v>
      </c>
      <c r="J6871" s="53">
        <v>151</v>
      </c>
      <c r="K6871" s="52">
        <v>445</v>
      </c>
      <c r="L6871" s="52">
        <v>108.27829999999994</v>
      </c>
      <c r="M6871" s="55">
        <v>2</v>
      </c>
      <c r="N6871" s="56" t="s">
        <v>15</v>
      </c>
      <c r="P6871" s="66"/>
      <c r="Q6871" s="53"/>
      <c r="R6871" s="53"/>
      <c r="S6871" s="53"/>
      <c r="T6871" s="53"/>
      <c r="U6871" s="53"/>
      <c r="V6871" s="53"/>
      <c r="W6871" s="53"/>
    </row>
    <row r="6872" spans="2:23" s="52" customFormat="1" ht="13" x14ac:dyDescent="0.3">
      <c r="B6872" s="53" t="s">
        <v>1933</v>
      </c>
      <c r="C6872" s="53" t="s">
        <v>212</v>
      </c>
      <c r="D6872" s="53" t="s">
        <v>2684</v>
      </c>
      <c r="E6872" s="53">
        <v>40.046689999999998</v>
      </c>
      <c r="F6872" s="53">
        <v>-4.5238180000000003</v>
      </c>
      <c r="G6872" s="54">
        <v>466.56110000000001</v>
      </c>
      <c r="H6872" s="53">
        <v>2179</v>
      </c>
      <c r="I6872" s="53">
        <v>1195</v>
      </c>
      <c r="J6872" s="53">
        <v>984</v>
      </c>
      <c r="K6872" s="52">
        <v>445</v>
      </c>
      <c r="L6872" s="52">
        <v>21.56110000000001</v>
      </c>
      <c r="M6872" s="55">
        <v>2</v>
      </c>
      <c r="N6872" s="56" t="s">
        <v>15</v>
      </c>
      <c r="P6872" s="66"/>
      <c r="Q6872" s="53"/>
      <c r="R6872" s="53"/>
      <c r="S6872" s="53"/>
      <c r="T6872" s="53"/>
      <c r="U6872" s="53"/>
      <c r="V6872" s="53"/>
      <c r="W6872" s="53"/>
    </row>
    <row r="6873" spans="2:23" s="52" customFormat="1" ht="13" x14ac:dyDescent="0.3">
      <c r="B6873" s="53" t="s">
        <v>1933</v>
      </c>
      <c r="C6873" s="53" t="s">
        <v>212</v>
      </c>
      <c r="D6873" s="53" t="s">
        <v>2685</v>
      </c>
      <c r="E6873" s="53">
        <v>40.185749999999999</v>
      </c>
      <c r="F6873" s="53">
        <v>-4.0358000000000001</v>
      </c>
      <c r="G6873" s="54">
        <v>616.30930000000001</v>
      </c>
      <c r="H6873" s="53">
        <v>5131</v>
      </c>
      <c r="I6873" s="53">
        <v>2723</v>
      </c>
      <c r="J6873" s="53">
        <v>2408</v>
      </c>
      <c r="K6873" s="52">
        <v>445</v>
      </c>
      <c r="L6873" s="52">
        <v>171.30930000000001</v>
      </c>
      <c r="M6873" s="55">
        <v>2</v>
      </c>
      <c r="N6873" s="56" t="s">
        <v>15</v>
      </c>
      <c r="P6873" s="66"/>
      <c r="Q6873" s="53"/>
      <c r="R6873" s="53"/>
      <c r="S6873" s="53"/>
      <c r="T6873" s="53"/>
      <c r="U6873" s="53"/>
      <c r="V6873" s="53"/>
      <c r="W6873" s="53"/>
    </row>
    <row r="6874" spans="2:23" s="52" customFormat="1" ht="13" x14ac:dyDescent="0.3">
      <c r="B6874" s="53" t="s">
        <v>1933</v>
      </c>
      <c r="C6874" s="53" t="s">
        <v>212</v>
      </c>
      <c r="D6874" s="53" t="s">
        <v>2686</v>
      </c>
      <c r="E6874" s="53">
        <v>39.760750000000002</v>
      </c>
      <c r="F6874" s="53">
        <v>-4.1265700000000001</v>
      </c>
      <c r="G6874" s="54">
        <v>687.27940000000001</v>
      </c>
      <c r="H6874" s="53">
        <v>242</v>
      </c>
      <c r="I6874" s="53">
        <v>123</v>
      </c>
      <c r="J6874" s="53">
        <v>119</v>
      </c>
      <c r="K6874" s="52">
        <v>445</v>
      </c>
      <c r="L6874" s="52">
        <v>242.27940000000001</v>
      </c>
      <c r="M6874" s="55">
        <v>4</v>
      </c>
      <c r="N6874" s="56" t="s">
        <v>16</v>
      </c>
      <c r="P6874" s="66"/>
      <c r="Q6874" s="53"/>
      <c r="R6874" s="53"/>
      <c r="S6874" s="53"/>
      <c r="T6874" s="53"/>
      <c r="U6874" s="53"/>
      <c r="V6874" s="53"/>
      <c r="W6874" s="53"/>
    </row>
    <row r="6875" spans="2:23" s="52" customFormat="1" ht="13" x14ac:dyDescent="0.3">
      <c r="B6875" s="53" t="s">
        <v>1933</v>
      </c>
      <c r="C6875" s="53" t="s">
        <v>212</v>
      </c>
      <c r="D6875" s="53" t="s">
        <v>2687</v>
      </c>
      <c r="E6875" s="53">
        <v>40.101140000000001</v>
      </c>
      <c r="F6875" s="53">
        <v>-4.6851310000000002</v>
      </c>
      <c r="G6875" s="54">
        <v>549.2681</v>
      </c>
      <c r="H6875" s="53">
        <v>1065</v>
      </c>
      <c r="I6875" s="53">
        <v>546</v>
      </c>
      <c r="J6875" s="53">
        <v>519</v>
      </c>
      <c r="K6875" s="52">
        <v>445</v>
      </c>
      <c r="L6875" s="52">
        <v>104.2681</v>
      </c>
      <c r="M6875" s="55">
        <v>2</v>
      </c>
      <c r="N6875" s="56" t="s">
        <v>15</v>
      </c>
      <c r="P6875" s="66"/>
      <c r="Q6875" s="53"/>
      <c r="R6875" s="53"/>
      <c r="S6875" s="53"/>
      <c r="T6875" s="53"/>
      <c r="U6875" s="53"/>
      <c r="V6875" s="53"/>
      <c r="W6875" s="53"/>
    </row>
    <row r="6876" spans="2:23" s="52" customFormat="1" ht="13" x14ac:dyDescent="0.3">
      <c r="B6876" s="53" t="s">
        <v>1933</v>
      </c>
      <c r="C6876" s="53" t="s">
        <v>212</v>
      </c>
      <c r="D6876" s="53" t="s">
        <v>2688</v>
      </c>
      <c r="E6876" s="53">
        <v>40.010849999999998</v>
      </c>
      <c r="F6876" s="53">
        <v>-4.67746</v>
      </c>
      <c r="G6876" s="54">
        <v>440.99790000000002</v>
      </c>
      <c r="H6876" s="53">
        <v>1759</v>
      </c>
      <c r="I6876" s="53">
        <v>906</v>
      </c>
      <c r="J6876" s="53">
        <v>853</v>
      </c>
      <c r="K6876" s="52">
        <v>445</v>
      </c>
      <c r="L6876" s="52">
        <v>-4.0020999999999844</v>
      </c>
      <c r="M6876" s="55">
        <v>2</v>
      </c>
      <c r="N6876" s="56" t="s">
        <v>15</v>
      </c>
      <c r="P6876" s="66"/>
      <c r="Q6876" s="53"/>
      <c r="R6876" s="53"/>
      <c r="S6876" s="53"/>
      <c r="T6876" s="53"/>
      <c r="U6876" s="53"/>
      <c r="V6876" s="53"/>
      <c r="W6876" s="53"/>
    </row>
    <row r="6877" spans="2:23" s="52" customFormat="1" ht="13" x14ac:dyDescent="0.3">
      <c r="B6877" s="53" t="s">
        <v>1933</v>
      </c>
      <c r="C6877" s="53" t="s">
        <v>212</v>
      </c>
      <c r="D6877" s="53" t="s">
        <v>2689</v>
      </c>
      <c r="E6877" s="53">
        <v>39.947899999999997</v>
      </c>
      <c r="F6877" s="53">
        <v>-4.569388</v>
      </c>
      <c r="G6877" s="54">
        <v>428.83710000000002</v>
      </c>
      <c r="H6877" s="53">
        <v>3768</v>
      </c>
      <c r="I6877" s="53">
        <v>1925</v>
      </c>
      <c r="J6877" s="53">
        <v>1843</v>
      </c>
      <c r="K6877" s="52">
        <v>445</v>
      </c>
      <c r="L6877" s="52">
        <v>-16.162899999999979</v>
      </c>
      <c r="M6877" s="55">
        <v>2</v>
      </c>
      <c r="N6877" s="56" t="s">
        <v>15</v>
      </c>
      <c r="P6877" s="66"/>
      <c r="Q6877" s="53"/>
      <c r="R6877" s="53"/>
      <c r="S6877" s="53"/>
      <c r="T6877" s="53"/>
      <c r="U6877" s="53"/>
      <c r="V6877" s="53"/>
      <c r="W6877" s="53"/>
    </row>
    <row r="6878" spans="2:23" s="52" customFormat="1" ht="13" x14ac:dyDescent="0.3">
      <c r="B6878" s="53" t="s">
        <v>1933</v>
      </c>
      <c r="C6878" s="53" t="s">
        <v>212</v>
      </c>
      <c r="D6878" s="53" t="s">
        <v>2690</v>
      </c>
      <c r="E6878" s="53">
        <v>40.113700000000001</v>
      </c>
      <c r="F6878" s="53">
        <v>-3.9223780000000001</v>
      </c>
      <c r="G6878" s="54">
        <v>647.50120000000004</v>
      </c>
      <c r="H6878" s="53">
        <v>2827</v>
      </c>
      <c r="I6878" s="53">
        <v>1469</v>
      </c>
      <c r="J6878" s="53">
        <v>1358</v>
      </c>
      <c r="K6878" s="52">
        <v>445</v>
      </c>
      <c r="L6878" s="52">
        <v>202.50120000000004</v>
      </c>
      <c r="M6878" s="55">
        <v>4</v>
      </c>
      <c r="N6878" s="56" t="s">
        <v>16</v>
      </c>
      <c r="P6878" s="66"/>
      <c r="Q6878" s="53"/>
      <c r="R6878" s="53"/>
      <c r="S6878" s="53"/>
      <c r="T6878" s="53"/>
      <c r="U6878" s="53"/>
      <c r="V6878" s="53"/>
      <c r="W6878" s="53"/>
    </row>
    <row r="6879" spans="2:23" s="52" customFormat="1" ht="13" x14ac:dyDescent="0.3">
      <c r="B6879" s="53" t="s">
        <v>1933</v>
      </c>
      <c r="C6879" s="53" t="s">
        <v>212</v>
      </c>
      <c r="D6879" s="53" t="s">
        <v>2691</v>
      </c>
      <c r="E6879" s="53">
        <v>39.9848</v>
      </c>
      <c r="F6879" s="53">
        <v>-4.5688430000000002</v>
      </c>
      <c r="G6879" s="54">
        <v>465.1712</v>
      </c>
      <c r="H6879" s="53">
        <v>514</v>
      </c>
      <c r="I6879" s="53">
        <v>269</v>
      </c>
      <c r="J6879" s="53">
        <v>245</v>
      </c>
      <c r="K6879" s="52">
        <v>445</v>
      </c>
      <c r="L6879" s="52">
        <v>20.171199999999999</v>
      </c>
      <c r="M6879" s="55">
        <v>2</v>
      </c>
      <c r="N6879" s="56" t="s">
        <v>15</v>
      </c>
      <c r="P6879" s="66"/>
      <c r="Q6879" s="53"/>
      <c r="R6879" s="53"/>
      <c r="S6879" s="53"/>
      <c r="T6879" s="53"/>
      <c r="U6879" s="53"/>
      <c r="V6879" s="53"/>
      <c r="W6879" s="53"/>
    </row>
    <row r="6880" spans="2:23" s="52" customFormat="1" ht="13" x14ac:dyDescent="0.3">
      <c r="B6880" s="53" t="s">
        <v>1933</v>
      </c>
      <c r="C6880" s="53" t="s">
        <v>212</v>
      </c>
      <c r="D6880" s="53" t="s">
        <v>2692</v>
      </c>
      <c r="E6880" s="53">
        <v>40.05247</v>
      </c>
      <c r="F6880" s="53">
        <v>-4.810708</v>
      </c>
      <c r="G6880" s="54">
        <v>536.54160000000002</v>
      </c>
      <c r="H6880" s="53">
        <v>423</v>
      </c>
      <c r="I6880" s="53">
        <v>221</v>
      </c>
      <c r="J6880" s="53">
        <v>202</v>
      </c>
      <c r="K6880" s="52">
        <v>445</v>
      </c>
      <c r="L6880" s="52">
        <v>91.541600000000017</v>
      </c>
      <c r="M6880" s="55">
        <v>2</v>
      </c>
      <c r="N6880" s="56" t="s">
        <v>15</v>
      </c>
      <c r="P6880" s="66"/>
      <c r="Q6880" s="53"/>
      <c r="R6880" s="53"/>
      <c r="S6880" s="53"/>
      <c r="T6880" s="53"/>
      <c r="U6880" s="53"/>
      <c r="V6880" s="53"/>
      <c r="W6880" s="53"/>
    </row>
    <row r="6881" spans="2:23" s="52" customFormat="1" ht="13" x14ac:dyDescent="0.3">
      <c r="B6881" s="53" t="s">
        <v>1933</v>
      </c>
      <c r="C6881" s="53" t="s">
        <v>212</v>
      </c>
      <c r="D6881" s="53" t="s">
        <v>2693</v>
      </c>
      <c r="E6881" s="53">
        <v>40.099739999999997</v>
      </c>
      <c r="F6881" s="53">
        <v>-4.0413639999999997</v>
      </c>
      <c r="G6881" s="54">
        <v>544.34529999999995</v>
      </c>
      <c r="H6881" s="53">
        <v>3851</v>
      </c>
      <c r="I6881" s="53">
        <v>2073</v>
      </c>
      <c r="J6881" s="53">
        <v>1778</v>
      </c>
      <c r="K6881" s="52">
        <v>445</v>
      </c>
      <c r="L6881" s="52">
        <v>99.345299999999952</v>
      </c>
      <c r="M6881" s="55">
        <v>2</v>
      </c>
      <c r="N6881" s="56" t="s">
        <v>15</v>
      </c>
      <c r="P6881" s="66"/>
      <c r="Q6881" s="53"/>
      <c r="R6881" s="53"/>
      <c r="S6881" s="53"/>
      <c r="T6881" s="53"/>
      <c r="U6881" s="53"/>
      <c r="V6881" s="53"/>
      <c r="W6881" s="53"/>
    </row>
    <row r="6882" spans="2:23" s="52" customFormat="1" ht="13" x14ac:dyDescent="0.3">
      <c r="B6882" s="53" t="s">
        <v>1933</v>
      </c>
      <c r="C6882" s="53" t="s">
        <v>212</v>
      </c>
      <c r="D6882" s="53" t="s">
        <v>2694</v>
      </c>
      <c r="E6882" s="53">
        <v>39.732399999999998</v>
      </c>
      <c r="F6882" s="53">
        <v>-3.9423780000000002</v>
      </c>
      <c r="G6882" s="54">
        <v>742.00289999999995</v>
      </c>
      <c r="H6882" s="53">
        <v>252</v>
      </c>
      <c r="I6882" s="53">
        <v>138</v>
      </c>
      <c r="J6882" s="53">
        <v>114</v>
      </c>
      <c r="K6882" s="52">
        <v>445</v>
      </c>
      <c r="L6882" s="52">
        <v>297.00289999999995</v>
      </c>
      <c r="M6882" s="55">
        <v>4</v>
      </c>
      <c r="N6882" s="56" t="s">
        <v>16</v>
      </c>
      <c r="P6882" s="66"/>
      <c r="Q6882" s="53"/>
      <c r="R6882" s="53"/>
      <c r="S6882" s="53"/>
      <c r="T6882" s="53"/>
      <c r="U6882" s="53"/>
      <c r="V6882" s="53"/>
      <c r="W6882" s="53"/>
    </row>
    <row r="6883" spans="2:23" s="52" customFormat="1" ht="13" x14ac:dyDescent="0.3">
      <c r="B6883" s="53" t="s">
        <v>1933</v>
      </c>
      <c r="C6883" s="53" t="s">
        <v>212</v>
      </c>
      <c r="D6883" s="53" t="s">
        <v>2695</v>
      </c>
      <c r="E6883" s="53">
        <v>39.93629</v>
      </c>
      <c r="F6883" s="53">
        <v>-3.6170300000000002</v>
      </c>
      <c r="G6883" s="54">
        <v>708.96040000000005</v>
      </c>
      <c r="H6883" s="53">
        <v>685</v>
      </c>
      <c r="I6883" s="53">
        <v>362</v>
      </c>
      <c r="J6883" s="53">
        <v>323</v>
      </c>
      <c r="K6883" s="52">
        <v>445</v>
      </c>
      <c r="L6883" s="52">
        <v>263.96040000000005</v>
      </c>
      <c r="M6883" s="55">
        <v>4</v>
      </c>
      <c r="N6883" s="56" t="s">
        <v>16</v>
      </c>
      <c r="P6883" s="66"/>
      <c r="Q6883" s="53"/>
      <c r="R6883" s="53"/>
      <c r="S6883" s="53"/>
      <c r="T6883" s="53"/>
      <c r="U6883" s="53"/>
      <c r="V6883" s="53"/>
      <c r="W6883" s="53"/>
    </row>
    <row r="6884" spans="2:23" s="52" customFormat="1" ht="13" x14ac:dyDescent="0.3">
      <c r="B6884" s="53" t="s">
        <v>1933</v>
      </c>
      <c r="C6884" s="53" t="s">
        <v>212</v>
      </c>
      <c r="D6884" s="53" t="s">
        <v>2696</v>
      </c>
      <c r="E6884" s="53">
        <v>40.024740000000001</v>
      </c>
      <c r="F6884" s="53">
        <v>-3.8570000000000002</v>
      </c>
      <c r="G6884" s="54">
        <v>508.5462</v>
      </c>
      <c r="H6884" s="53">
        <v>2387</v>
      </c>
      <c r="I6884" s="53">
        <v>1266</v>
      </c>
      <c r="J6884" s="53">
        <v>1121</v>
      </c>
      <c r="K6884" s="52">
        <v>445</v>
      </c>
      <c r="L6884" s="52">
        <v>63.546199999999999</v>
      </c>
      <c r="M6884" s="55">
        <v>2</v>
      </c>
      <c r="N6884" s="56" t="s">
        <v>15</v>
      </c>
      <c r="P6884" s="66"/>
      <c r="Q6884" s="53"/>
      <c r="R6884" s="53"/>
      <c r="S6884" s="53"/>
      <c r="T6884" s="53"/>
      <c r="U6884" s="53"/>
      <c r="V6884" s="53"/>
      <c r="W6884" s="53"/>
    </row>
    <row r="6885" spans="2:23" s="52" customFormat="1" ht="13" x14ac:dyDescent="0.3">
      <c r="B6885" s="53" t="s">
        <v>1933</v>
      </c>
      <c r="C6885" s="53" t="s">
        <v>212</v>
      </c>
      <c r="D6885" s="53" t="s">
        <v>2697</v>
      </c>
      <c r="E6885" s="53">
        <v>39.804340000000003</v>
      </c>
      <c r="F6885" s="53">
        <v>-4.0245579999999999</v>
      </c>
      <c r="G6885" s="54">
        <v>676.13279999999997</v>
      </c>
      <c r="H6885" s="53">
        <v>3766</v>
      </c>
      <c r="I6885" s="53">
        <v>1952</v>
      </c>
      <c r="J6885" s="53">
        <v>1814</v>
      </c>
      <c r="K6885" s="52">
        <v>445</v>
      </c>
      <c r="L6885" s="52">
        <v>231.13279999999997</v>
      </c>
      <c r="M6885" s="55">
        <v>4</v>
      </c>
      <c r="N6885" s="56" t="s">
        <v>16</v>
      </c>
      <c r="P6885" s="66"/>
      <c r="Q6885" s="53"/>
      <c r="R6885" s="53"/>
      <c r="S6885" s="53"/>
      <c r="T6885" s="53"/>
      <c r="U6885" s="53"/>
      <c r="V6885" s="53"/>
      <c r="W6885" s="53"/>
    </row>
    <row r="6886" spans="2:23" s="52" customFormat="1" ht="13" x14ac:dyDescent="0.3">
      <c r="B6886" s="53" t="s">
        <v>1933</v>
      </c>
      <c r="C6886" s="53" t="s">
        <v>212</v>
      </c>
      <c r="D6886" s="53" t="s">
        <v>2698</v>
      </c>
      <c r="E6886" s="53">
        <v>39.460459999999998</v>
      </c>
      <c r="F6886" s="53">
        <v>-3.6067200000000001</v>
      </c>
      <c r="G6886" s="54">
        <v>709.53989999999999</v>
      </c>
      <c r="H6886" s="53">
        <v>10932</v>
      </c>
      <c r="I6886" s="53">
        <v>5537</v>
      </c>
      <c r="J6886" s="53">
        <v>5395</v>
      </c>
      <c r="K6886" s="52">
        <v>445</v>
      </c>
      <c r="L6886" s="52">
        <v>264.53989999999999</v>
      </c>
      <c r="M6886" s="55">
        <v>4</v>
      </c>
      <c r="N6886" s="56" t="s">
        <v>16</v>
      </c>
      <c r="P6886" s="66"/>
      <c r="Q6886" s="53"/>
      <c r="R6886" s="53"/>
      <c r="S6886" s="53"/>
      <c r="T6886" s="53"/>
      <c r="U6886" s="53"/>
      <c r="V6886" s="53"/>
      <c r="W6886" s="53"/>
    </row>
    <row r="6887" spans="2:23" s="52" customFormat="1" ht="13" x14ac:dyDescent="0.3">
      <c r="B6887" s="53" t="s">
        <v>1933</v>
      </c>
      <c r="C6887" s="53" t="s">
        <v>212</v>
      </c>
      <c r="D6887" s="53" t="s">
        <v>2699</v>
      </c>
      <c r="E6887" s="53">
        <v>39.760150000000003</v>
      </c>
      <c r="F6887" s="53">
        <v>-3.1668289999999999</v>
      </c>
      <c r="G6887" s="54">
        <v>705.971</v>
      </c>
      <c r="H6887" s="53">
        <v>6257</v>
      </c>
      <c r="I6887" s="53">
        <v>3218</v>
      </c>
      <c r="J6887" s="53">
        <v>3039</v>
      </c>
      <c r="K6887" s="52">
        <v>445</v>
      </c>
      <c r="L6887" s="52">
        <v>260.971</v>
      </c>
      <c r="M6887" s="55">
        <v>4</v>
      </c>
      <c r="N6887" s="56" t="s">
        <v>16</v>
      </c>
      <c r="P6887" s="66"/>
      <c r="Q6887" s="53"/>
      <c r="R6887" s="53"/>
      <c r="S6887" s="53"/>
      <c r="T6887" s="53"/>
      <c r="U6887" s="53"/>
      <c r="V6887" s="53"/>
      <c r="W6887" s="53"/>
    </row>
    <row r="6888" spans="2:23" s="52" customFormat="1" ht="13" x14ac:dyDescent="0.3">
      <c r="B6888" s="53" t="s">
        <v>1933</v>
      </c>
      <c r="C6888" s="53" t="s">
        <v>212</v>
      </c>
      <c r="D6888" s="53" t="s">
        <v>2700</v>
      </c>
      <c r="E6888" s="53">
        <v>39.66404</v>
      </c>
      <c r="F6888" s="53">
        <v>-4.2110580000000004</v>
      </c>
      <c r="G6888" s="54">
        <v>773.98889999999994</v>
      </c>
      <c r="H6888" s="53">
        <v>1584</v>
      </c>
      <c r="I6888" s="53">
        <v>831</v>
      </c>
      <c r="J6888" s="53">
        <v>753</v>
      </c>
      <c r="K6888" s="52">
        <v>445</v>
      </c>
      <c r="L6888" s="52">
        <v>328.98889999999994</v>
      </c>
      <c r="M6888" s="55">
        <v>4</v>
      </c>
      <c r="N6888" s="56" t="s">
        <v>16</v>
      </c>
      <c r="P6888" s="66"/>
      <c r="Q6888" s="53"/>
      <c r="R6888" s="53"/>
      <c r="S6888" s="53"/>
      <c r="T6888" s="53"/>
      <c r="U6888" s="53"/>
      <c r="V6888" s="53"/>
      <c r="W6888" s="53"/>
    </row>
    <row r="6889" spans="2:23" s="52" customFormat="1" ht="13" x14ac:dyDescent="0.3">
      <c r="B6889" s="53" t="s">
        <v>1933</v>
      </c>
      <c r="C6889" s="53" t="s">
        <v>212</v>
      </c>
      <c r="D6889" s="53" t="s">
        <v>2701</v>
      </c>
      <c r="E6889" s="53">
        <v>39.975940000000001</v>
      </c>
      <c r="F6889" s="53">
        <v>-4.5051180000000004</v>
      </c>
      <c r="G6889" s="54">
        <v>497.87130000000002</v>
      </c>
      <c r="H6889" s="53">
        <v>542</v>
      </c>
      <c r="I6889" s="53">
        <v>278</v>
      </c>
      <c r="J6889" s="53">
        <v>264</v>
      </c>
      <c r="K6889" s="52">
        <v>445</v>
      </c>
      <c r="L6889" s="52">
        <v>52.871300000000019</v>
      </c>
      <c r="M6889" s="55">
        <v>2</v>
      </c>
      <c r="N6889" s="56" t="s">
        <v>15</v>
      </c>
      <c r="P6889" s="66"/>
      <c r="Q6889" s="53"/>
      <c r="R6889" s="53"/>
      <c r="S6889" s="53"/>
      <c r="T6889" s="53"/>
      <c r="U6889" s="53"/>
      <c r="V6889" s="53"/>
      <c r="W6889" s="53"/>
    </row>
    <row r="6890" spans="2:23" s="52" customFormat="1" ht="13" x14ac:dyDescent="0.3">
      <c r="B6890" s="53" t="s">
        <v>1933</v>
      </c>
      <c r="C6890" s="53" t="s">
        <v>212</v>
      </c>
      <c r="D6890" s="53" t="s">
        <v>2702</v>
      </c>
      <c r="E6890" s="53">
        <v>39.884079999999997</v>
      </c>
      <c r="F6890" s="53">
        <v>-3.4767290000000002</v>
      </c>
      <c r="G6890" s="54">
        <v>709.61310000000003</v>
      </c>
      <c r="H6890" s="53">
        <v>2497</v>
      </c>
      <c r="I6890" s="53">
        <v>1271</v>
      </c>
      <c r="J6890" s="53">
        <v>1226</v>
      </c>
      <c r="K6890" s="52">
        <v>445</v>
      </c>
      <c r="L6890" s="52">
        <v>264.61310000000003</v>
      </c>
      <c r="M6890" s="55">
        <v>4</v>
      </c>
      <c r="N6890" s="56" t="s">
        <v>16</v>
      </c>
      <c r="P6890" s="66"/>
      <c r="Q6890" s="53"/>
      <c r="R6890" s="53"/>
      <c r="S6890" s="53"/>
      <c r="T6890" s="53"/>
      <c r="U6890" s="53"/>
      <c r="V6890" s="53"/>
      <c r="W6890" s="53"/>
    </row>
    <row r="6891" spans="2:23" s="52" customFormat="1" ht="13" x14ac:dyDescent="0.3">
      <c r="B6891" s="53" t="s">
        <v>1933</v>
      </c>
      <c r="C6891" s="53" t="s">
        <v>212</v>
      </c>
      <c r="D6891" s="53" t="s">
        <v>2703</v>
      </c>
      <c r="E6891" s="53">
        <v>39.956580000000002</v>
      </c>
      <c r="F6891" s="53">
        <v>-4.4971819999999996</v>
      </c>
      <c r="G6891" s="54">
        <v>536.04459999999995</v>
      </c>
      <c r="H6891" s="53">
        <v>255</v>
      </c>
      <c r="I6891" s="53">
        <v>129</v>
      </c>
      <c r="J6891" s="53">
        <v>126</v>
      </c>
      <c r="K6891" s="52">
        <v>445</v>
      </c>
      <c r="L6891" s="52">
        <v>91.044599999999946</v>
      </c>
      <c r="M6891" s="55">
        <v>2</v>
      </c>
      <c r="N6891" s="56" t="s">
        <v>15</v>
      </c>
      <c r="P6891" s="66"/>
      <c r="Q6891" s="53"/>
      <c r="R6891" s="53"/>
      <c r="S6891" s="53"/>
      <c r="T6891" s="53"/>
      <c r="U6891" s="53"/>
      <c r="V6891" s="53"/>
      <c r="W6891" s="53"/>
    </row>
    <row r="6892" spans="2:23" s="52" customFormat="1" ht="13" x14ac:dyDescent="0.3">
      <c r="B6892" s="53" t="s">
        <v>1933</v>
      </c>
      <c r="C6892" s="53" t="s">
        <v>212</v>
      </c>
      <c r="D6892" s="53" t="s">
        <v>2704</v>
      </c>
      <c r="E6892" s="53">
        <v>40.168599999999998</v>
      </c>
      <c r="F6892" s="53">
        <v>-4.4036739999999996</v>
      </c>
      <c r="G6892" s="54">
        <v>463.55579999999998</v>
      </c>
      <c r="H6892" s="53">
        <v>3521</v>
      </c>
      <c r="I6892" s="53">
        <v>1826</v>
      </c>
      <c r="J6892" s="53">
        <v>1695</v>
      </c>
      <c r="K6892" s="52">
        <v>445</v>
      </c>
      <c r="L6892" s="52">
        <v>18.555799999999977</v>
      </c>
      <c r="M6892" s="55">
        <v>2</v>
      </c>
      <c r="N6892" s="56" t="s">
        <v>15</v>
      </c>
      <c r="P6892" s="66"/>
      <c r="Q6892" s="53"/>
      <c r="R6892" s="53"/>
      <c r="S6892" s="53"/>
      <c r="T6892" s="53"/>
      <c r="U6892" s="53"/>
      <c r="V6892" s="53"/>
      <c r="W6892" s="53"/>
    </row>
    <row r="6893" spans="2:23" s="52" customFormat="1" ht="13" x14ac:dyDescent="0.3">
      <c r="B6893" s="53" t="s">
        <v>1933</v>
      </c>
      <c r="C6893" s="53" t="s">
        <v>212</v>
      </c>
      <c r="D6893" s="53" t="s">
        <v>2705</v>
      </c>
      <c r="E6893" s="53">
        <v>39.925190000000001</v>
      </c>
      <c r="F6893" s="53">
        <v>-4.3488429999999996</v>
      </c>
      <c r="G6893" s="54">
        <v>547.67190000000005</v>
      </c>
      <c r="H6893" s="53">
        <v>1621</v>
      </c>
      <c r="I6893" s="53">
        <v>827</v>
      </c>
      <c r="J6893" s="53">
        <v>794</v>
      </c>
      <c r="K6893" s="52">
        <v>445</v>
      </c>
      <c r="L6893" s="52">
        <v>102.67190000000005</v>
      </c>
      <c r="M6893" s="55">
        <v>2</v>
      </c>
      <c r="N6893" s="56" t="s">
        <v>15</v>
      </c>
      <c r="P6893" s="66"/>
      <c r="Q6893" s="53"/>
      <c r="R6893" s="53"/>
      <c r="S6893" s="53"/>
      <c r="T6893" s="53"/>
      <c r="U6893" s="53"/>
      <c r="V6893" s="53"/>
      <c r="W6893" s="53"/>
    </row>
    <row r="6894" spans="2:23" s="52" customFormat="1" ht="13" x14ac:dyDescent="0.3">
      <c r="B6894" s="53" t="s">
        <v>1933</v>
      </c>
      <c r="C6894" s="53" t="s">
        <v>212</v>
      </c>
      <c r="D6894" s="53" t="s">
        <v>2706</v>
      </c>
      <c r="E6894" s="53">
        <v>39.652929999999998</v>
      </c>
      <c r="F6894" s="53">
        <v>-4.7837269999999998</v>
      </c>
      <c r="G6894" s="54">
        <v>724.89509999999996</v>
      </c>
      <c r="H6894" s="53">
        <v>585</v>
      </c>
      <c r="I6894" s="53">
        <v>309</v>
      </c>
      <c r="J6894" s="53">
        <v>276</v>
      </c>
      <c r="K6894" s="52">
        <v>445</v>
      </c>
      <c r="L6894" s="52">
        <v>279.89509999999996</v>
      </c>
      <c r="M6894" s="55">
        <v>4</v>
      </c>
      <c r="N6894" s="56" t="s">
        <v>16</v>
      </c>
      <c r="P6894" s="66"/>
      <c r="Q6894" s="53"/>
      <c r="R6894" s="53"/>
      <c r="S6894" s="53"/>
      <c r="T6894" s="53"/>
      <c r="U6894" s="53"/>
      <c r="V6894" s="53"/>
      <c r="W6894" s="53"/>
    </row>
    <row r="6895" spans="2:23" s="52" customFormat="1" ht="13" x14ac:dyDescent="0.3">
      <c r="B6895" s="53" t="s">
        <v>1933</v>
      </c>
      <c r="C6895" s="53" t="s">
        <v>212</v>
      </c>
      <c r="D6895" s="53" t="s">
        <v>2707</v>
      </c>
      <c r="E6895" s="53">
        <v>40.104129999999998</v>
      </c>
      <c r="F6895" s="53">
        <v>-3.7700800000000001</v>
      </c>
      <c r="G6895" s="54">
        <v>611.59109999999998</v>
      </c>
      <c r="H6895" s="53">
        <v>5262</v>
      </c>
      <c r="I6895" s="53">
        <v>2648</v>
      </c>
      <c r="J6895" s="53">
        <v>2614</v>
      </c>
      <c r="K6895" s="52">
        <v>445</v>
      </c>
      <c r="L6895" s="52">
        <v>166.59109999999998</v>
      </c>
      <c r="M6895" s="55">
        <v>2</v>
      </c>
      <c r="N6895" s="56" t="s">
        <v>15</v>
      </c>
      <c r="P6895" s="66"/>
      <c r="Q6895" s="53"/>
      <c r="R6895" s="53"/>
      <c r="S6895" s="53"/>
      <c r="T6895" s="53"/>
      <c r="U6895" s="53"/>
      <c r="V6895" s="53"/>
      <c r="W6895" s="53"/>
    </row>
    <row r="6896" spans="2:23" s="52" customFormat="1" ht="13" x14ac:dyDescent="0.3">
      <c r="B6896" s="53" t="s">
        <v>1933</v>
      </c>
      <c r="C6896" s="53" t="s">
        <v>212</v>
      </c>
      <c r="D6896" s="53" t="s">
        <v>2708</v>
      </c>
      <c r="E6896" s="53">
        <v>39.689579999999999</v>
      </c>
      <c r="F6896" s="53">
        <v>-5.0935030000000001</v>
      </c>
      <c r="G6896" s="54">
        <v>549.29970000000003</v>
      </c>
      <c r="H6896" s="53">
        <v>303</v>
      </c>
      <c r="I6896" s="53">
        <v>152</v>
      </c>
      <c r="J6896" s="53">
        <v>151</v>
      </c>
      <c r="K6896" s="52">
        <v>445</v>
      </c>
      <c r="L6896" s="52">
        <v>104.29970000000003</v>
      </c>
      <c r="M6896" s="55">
        <v>2</v>
      </c>
      <c r="N6896" s="56" t="s">
        <v>15</v>
      </c>
      <c r="P6896" s="66"/>
      <c r="Q6896" s="53"/>
      <c r="R6896" s="53"/>
      <c r="S6896" s="53"/>
      <c r="T6896" s="53"/>
      <c r="U6896" s="53"/>
      <c r="V6896" s="53"/>
      <c r="W6896" s="53"/>
    </row>
    <row r="6897" spans="2:23" s="52" customFormat="1" ht="13" x14ac:dyDescent="0.3">
      <c r="B6897" s="53" t="s">
        <v>1933</v>
      </c>
      <c r="C6897" s="53" t="s">
        <v>212</v>
      </c>
      <c r="D6897" s="53" t="s">
        <v>2709</v>
      </c>
      <c r="E6897" s="53">
        <v>40.052970000000002</v>
      </c>
      <c r="F6897" s="53">
        <v>-4.2091779999999996</v>
      </c>
      <c r="G6897" s="54">
        <v>595.38149999999996</v>
      </c>
      <c r="H6897" s="53">
        <v>10967</v>
      </c>
      <c r="I6897" s="53">
        <v>5648</v>
      </c>
      <c r="J6897" s="53">
        <v>5319</v>
      </c>
      <c r="K6897" s="52">
        <v>445</v>
      </c>
      <c r="L6897" s="52">
        <v>150.38149999999996</v>
      </c>
      <c r="M6897" s="55">
        <v>2</v>
      </c>
      <c r="N6897" s="56" t="s">
        <v>15</v>
      </c>
      <c r="P6897" s="66"/>
      <c r="Q6897" s="53"/>
      <c r="R6897" s="53"/>
      <c r="S6897" s="53"/>
      <c r="T6897" s="53"/>
      <c r="U6897" s="53"/>
      <c r="V6897" s="53"/>
      <c r="W6897" s="53"/>
    </row>
    <row r="6898" spans="2:23" s="52" customFormat="1" ht="13" x14ac:dyDescent="0.3">
      <c r="B6898" s="53" t="s">
        <v>1933</v>
      </c>
      <c r="C6898" s="53" t="s">
        <v>212</v>
      </c>
      <c r="D6898" s="53" t="s">
        <v>2710</v>
      </c>
      <c r="E6898" s="53">
        <v>39.703409999999998</v>
      </c>
      <c r="F6898" s="53">
        <v>-4.2744980000000004</v>
      </c>
      <c r="G6898" s="54">
        <v>709.81110000000001</v>
      </c>
      <c r="H6898" s="53">
        <v>3492</v>
      </c>
      <c r="I6898" s="53">
        <v>1798</v>
      </c>
      <c r="J6898" s="53">
        <v>1694</v>
      </c>
      <c r="K6898" s="52">
        <v>445</v>
      </c>
      <c r="L6898" s="52">
        <v>264.81110000000001</v>
      </c>
      <c r="M6898" s="55">
        <v>4</v>
      </c>
      <c r="N6898" s="56" t="s">
        <v>16</v>
      </c>
      <c r="P6898" s="66"/>
      <c r="Q6898" s="53"/>
      <c r="R6898" s="53"/>
      <c r="S6898" s="53"/>
      <c r="T6898" s="53"/>
      <c r="U6898" s="53"/>
      <c r="V6898" s="53"/>
      <c r="W6898" s="53"/>
    </row>
    <row r="6899" spans="2:23" s="52" customFormat="1" ht="13" x14ac:dyDescent="0.3">
      <c r="B6899" s="53" t="s">
        <v>1933</v>
      </c>
      <c r="C6899" s="53" t="s">
        <v>212</v>
      </c>
      <c r="D6899" s="53" t="s">
        <v>2711</v>
      </c>
      <c r="E6899" s="53">
        <v>40.099290000000003</v>
      </c>
      <c r="F6899" s="53">
        <v>-4.6457179999999996</v>
      </c>
      <c r="G6899" s="54">
        <v>468.35950000000003</v>
      </c>
      <c r="H6899" s="53">
        <v>166</v>
      </c>
      <c r="I6899" s="53">
        <v>79</v>
      </c>
      <c r="J6899" s="53">
        <v>87</v>
      </c>
      <c r="K6899" s="52">
        <v>445</v>
      </c>
      <c r="L6899" s="52">
        <v>23.359500000000025</v>
      </c>
      <c r="M6899" s="55">
        <v>2</v>
      </c>
      <c r="N6899" s="56" t="s">
        <v>15</v>
      </c>
      <c r="P6899" s="66"/>
      <c r="Q6899" s="53"/>
      <c r="R6899" s="53"/>
      <c r="S6899" s="53"/>
      <c r="T6899" s="53"/>
      <c r="U6899" s="53"/>
      <c r="V6899" s="53"/>
      <c r="W6899" s="53"/>
    </row>
    <row r="6900" spans="2:23" s="52" customFormat="1" ht="13" x14ac:dyDescent="0.3">
      <c r="B6900" s="53" t="s">
        <v>1933</v>
      </c>
      <c r="C6900" s="53" t="s">
        <v>212</v>
      </c>
      <c r="D6900" s="53" t="s">
        <v>2712</v>
      </c>
      <c r="E6900" s="53">
        <v>39.966610000000003</v>
      </c>
      <c r="F6900" s="53">
        <v>-4.3030910000000002</v>
      </c>
      <c r="G6900" s="54">
        <v>552.42499999999995</v>
      </c>
      <c r="H6900" s="53">
        <v>2439</v>
      </c>
      <c r="I6900" s="53">
        <v>1259</v>
      </c>
      <c r="J6900" s="53">
        <v>1180</v>
      </c>
      <c r="K6900" s="52">
        <v>445</v>
      </c>
      <c r="L6900" s="52">
        <v>107.42499999999995</v>
      </c>
      <c r="M6900" s="55">
        <v>2</v>
      </c>
      <c r="N6900" s="56" t="s">
        <v>15</v>
      </c>
      <c r="P6900" s="66"/>
      <c r="Q6900" s="53"/>
      <c r="R6900" s="53"/>
      <c r="S6900" s="53"/>
      <c r="T6900" s="53"/>
      <c r="U6900" s="53"/>
      <c r="V6900" s="53"/>
      <c r="W6900" s="53"/>
    </row>
    <row r="6901" spans="2:23" s="52" customFormat="1" ht="13" x14ac:dyDescent="0.3">
      <c r="B6901" s="53" t="s">
        <v>1933</v>
      </c>
      <c r="C6901" s="53" t="s">
        <v>212</v>
      </c>
      <c r="D6901" s="53" t="s">
        <v>2713</v>
      </c>
      <c r="E6901" s="53">
        <v>39.813360000000003</v>
      </c>
      <c r="F6901" s="53">
        <v>-4.1474789999999997</v>
      </c>
      <c r="G6901" s="54">
        <v>636.7328</v>
      </c>
      <c r="H6901" s="53">
        <v>1828</v>
      </c>
      <c r="I6901" s="53">
        <v>927</v>
      </c>
      <c r="J6901" s="53">
        <v>901</v>
      </c>
      <c r="K6901" s="52">
        <v>445</v>
      </c>
      <c r="L6901" s="52">
        <v>191.7328</v>
      </c>
      <c r="M6901" s="55">
        <v>2</v>
      </c>
      <c r="N6901" s="56" t="s">
        <v>15</v>
      </c>
      <c r="P6901" s="66"/>
      <c r="Q6901" s="53"/>
      <c r="R6901" s="53"/>
      <c r="S6901" s="53"/>
      <c r="T6901" s="53"/>
      <c r="U6901" s="53"/>
      <c r="V6901" s="53"/>
      <c r="W6901" s="53"/>
    </row>
    <row r="6902" spans="2:23" s="52" customFormat="1" ht="13" x14ac:dyDescent="0.3">
      <c r="B6902" s="53" t="s">
        <v>1933</v>
      </c>
      <c r="C6902" s="53" t="s">
        <v>212</v>
      </c>
      <c r="D6902" s="53" t="s">
        <v>2714</v>
      </c>
      <c r="E6902" s="53">
        <v>39.78557</v>
      </c>
      <c r="F6902" s="53">
        <v>-3.4770729999999999</v>
      </c>
      <c r="G6902" s="54">
        <v>697.07339999999999</v>
      </c>
      <c r="H6902" s="53">
        <v>2544</v>
      </c>
      <c r="I6902" s="53">
        <v>1281</v>
      </c>
      <c r="J6902" s="53">
        <v>1263</v>
      </c>
      <c r="K6902" s="52">
        <v>445</v>
      </c>
      <c r="L6902" s="52">
        <v>252.07339999999999</v>
      </c>
      <c r="M6902" s="55">
        <v>4</v>
      </c>
      <c r="N6902" s="56" t="s">
        <v>16</v>
      </c>
      <c r="P6902" s="66"/>
      <c r="Q6902" s="53"/>
      <c r="R6902" s="53"/>
      <c r="S6902" s="53"/>
      <c r="T6902" s="53"/>
      <c r="U6902" s="53"/>
      <c r="V6902" s="53"/>
      <c r="W6902" s="53"/>
    </row>
    <row r="6903" spans="2:23" s="52" customFormat="1" ht="13" x14ac:dyDescent="0.3">
      <c r="B6903" s="53" t="s">
        <v>1933</v>
      </c>
      <c r="C6903" s="53" t="s">
        <v>212</v>
      </c>
      <c r="D6903" s="53" t="s">
        <v>2715</v>
      </c>
      <c r="E6903" s="53">
        <v>39.869489999999999</v>
      </c>
      <c r="F6903" s="53">
        <v>-4.9202380000000003</v>
      </c>
      <c r="G6903" s="54">
        <v>358.75229999999999</v>
      </c>
      <c r="H6903" s="53">
        <v>821</v>
      </c>
      <c r="I6903" s="53">
        <v>431</v>
      </c>
      <c r="J6903" s="53">
        <v>390</v>
      </c>
      <c r="K6903" s="52">
        <v>445</v>
      </c>
      <c r="L6903" s="52">
        <v>-86.247700000000009</v>
      </c>
      <c r="M6903" s="55">
        <v>2</v>
      </c>
      <c r="N6903" s="56" t="s">
        <v>15</v>
      </c>
      <c r="P6903" s="66"/>
      <c r="Q6903" s="53"/>
      <c r="R6903" s="53"/>
      <c r="S6903" s="53"/>
      <c r="T6903" s="53"/>
      <c r="U6903" s="53"/>
      <c r="V6903" s="53"/>
      <c r="W6903" s="53"/>
    </row>
    <row r="6904" spans="2:23" s="52" customFormat="1" ht="13" x14ac:dyDescent="0.3">
      <c r="B6904" s="53" t="s">
        <v>1933</v>
      </c>
      <c r="C6904" s="53" t="s">
        <v>212</v>
      </c>
      <c r="D6904" s="53" t="s">
        <v>2716</v>
      </c>
      <c r="E6904" s="53">
        <v>39.889699999999998</v>
      </c>
      <c r="F6904" s="53">
        <v>-5.2426329999999997</v>
      </c>
      <c r="G6904" s="54">
        <v>378.2414</v>
      </c>
      <c r="H6904" s="53">
        <v>447</v>
      </c>
      <c r="I6904" s="53">
        <v>217</v>
      </c>
      <c r="J6904" s="53">
        <v>230</v>
      </c>
      <c r="K6904" s="52">
        <v>445</v>
      </c>
      <c r="L6904" s="52">
        <v>-66.758600000000001</v>
      </c>
      <c r="M6904" s="55">
        <v>2</v>
      </c>
      <c r="N6904" s="56" t="s">
        <v>15</v>
      </c>
      <c r="P6904" s="66"/>
      <c r="Q6904" s="53"/>
      <c r="R6904" s="53"/>
      <c r="S6904" s="53"/>
      <c r="T6904" s="53"/>
      <c r="U6904" s="53"/>
      <c r="V6904" s="53"/>
      <c r="W6904" s="53"/>
    </row>
    <row r="6905" spans="2:23" s="52" customFormat="1" ht="13" x14ac:dyDescent="0.3">
      <c r="B6905" s="53" t="s">
        <v>1933</v>
      </c>
      <c r="C6905" s="53" t="s">
        <v>212</v>
      </c>
      <c r="D6905" s="53" t="s">
        <v>2717</v>
      </c>
      <c r="E6905" s="53">
        <v>40.104019999999998</v>
      </c>
      <c r="F6905" s="53">
        <v>-4.7242350000000002</v>
      </c>
      <c r="G6905" s="54">
        <v>659.15359999999998</v>
      </c>
      <c r="H6905" s="53">
        <v>470</v>
      </c>
      <c r="I6905" s="53">
        <v>257</v>
      </c>
      <c r="J6905" s="53">
        <v>213</v>
      </c>
      <c r="K6905" s="52">
        <v>445</v>
      </c>
      <c r="L6905" s="52">
        <v>214.15359999999998</v>
      </c>
      <c r="M6905" s="55">
        <v>4</v>
      </c>
      <c r="N6905" s="56" t="s">
        <v>16</v>
      </c>
      <c r="P6905" s="66"/>
      <c r="Q6905" s="53"/>
      <c r="R6905" s="53"/>
      <c r="S6905" s="53"/>
      <c r="T6905" s="53"/>
      <c r="U6905" s="53"/>
      <c r="V6905" s="53"/>
      <c r="W6905" s="53"/>
    </row>
    <row r="6906" spans="2:23" s="52" customFormat="1" ht="13" x14ac:dyDescent="0.3">
      <c r="B6906" s="53" t="s">
        <v>1933</v>
      </c>
      <c r="C6906" s="53" t="s">
        <v>212</v>
      </c>
      <c r="D6906" s="53" t="s">
        <v>2718</v>
      </c>
      <c r="E6906" s="53">
        <v>39.612200000000001</v>
      </c>
      <c r="F6906" s="53">
        <v>-4.4983399999999998</v>
      </c>
      <c r="G6906" s="54">
        <v>840.36109999999996</v>
      </c>
      <c r="H6906" s="53">
        <v>167</v>
      </c>
      <c r="I6906" s="53">
        <v>90</v>
      </c>
      <c r="J6906" s="53">
        <v>77</v>
      </c>
      <c r="K6906" s="52">
        <v>445</v>
      </c>
      <c r="L6906" s="52">
        <v>395.36109999999996</v>
      </c>
      <c r="M6906" s="55">
        <v>4</v>
      </c>
      <c r="N6906" s="56" t="s">
        <v>16</v>
      </c>
      <c r="P6906" s="66"/>
      <c r="Q6906" s="53"/>
      <c r="R6906" s="53"/>
      <c r="S6906" s="53"/>
      <c r="T6906" s="53"/>
      <c r="U6906" s="53"/>
      <c r="V6906" s="53"/>
      <c r="W6906" s="53"/>
    </row>
    <row r="6907" spans="2:23" s="52" customFormat="1" ht="13" x14ac:dyDescent="0.3">
      <c r="B6907" s="53" t="s">
        <v>1933</v>
      </c>
      <c r="C6907" s="53" t="s">
        <v>212</v>
      </c>
      <c r="D6907" s="53" t="s">
        <v>2719</v>
      </c>
      <c r="E6907" s="53">
        <v>40.09836</v>
      </c>
      <c r="F6907" s="53">
        <v>-4.4451419999999997</v>
      </c>
      <c r="G6907" s="54">
        <v>464.72289999999998</v>
      </c>
      <c r="H6907" s="53">
        <v>767</v>
      </c>
      <c r="I6907" s="53">
        <v>439</v>
      </c>
      <c r="J6907" s="53">
        <v>328</v>
      </c>
      <c r="K6907" s="52">
        <v>445</v>
      </c>
      <c r="L6907" s="52">
        <v>19.722899999999981</v>
      </c>
      <c r="M6907" s="55">
        <v>2</v>
      </c>
      <c r="N6907" s="56" t="s">
        <v>15</v>
      </c>
      <c r="P6907" s="66"/>
      <c r="Q6907" s="53"/>
      <c r="R6907" s="53"/>
      <c r="S6907" s="53"/>
      <c r="T6907" s="53"/>
      <c r="U6907" s="53"/>
      <c r="V6907" s="53"/>
      <c r="W6907" s="53"/>
    </row>
    <row r="6908" spans="2:23" s="52" customFormat="1" ht="13" x14ac:dyDescent="0.3">
      <c r="B6908" s="53" t="s">
        <v>1933</v>
      </c>
      <c r="C6908" s="53" t="s">
        <v>212</v>
      </c>
      <c r="D6908" s="53" t="s">
        <v>2720</v>
      </c>
      <c r="E6908" s="53">
        <v>40.011839999999999</v>
      </c>
      <c r="F6908" s="53">
        <v>-4.1958080000000004</v>
      </c>
      <c r="G6908" s="54">
        <v>552.93100000000004</v>
      </c>
      <c r="H6908" s="53">
        <v>630</v>
      </c>
      <c r="I6908" s="53">
        <v>325</v>
      </c>
      <c r="J6908" s="53">
        <v>305</v>
      </c>
      <c r="K6908" s="52">
        <v>445</v>
      </c>
      <c r="L6908" s="52">
        <v>107.93100000000004</v>
      </c>
      <c r="M6908" s="55">
        <v>2</v>
      </c>
      <c r="N6908" s="56" t="s">
        <v>15</v>
      </c>
      <c r="P6908" s="66"/>
      <c r="Q6908" s="53"/>
      <c r="R6908" s="53"/>
      <c r="S6908" s="53"/>
      <c r="T6908" s="53"/>
      <c r="U6908" s="53"/>
      <c r="V6908" s="53"/>
      <c r="W6908" s="53"/>
    </row>
    <row r="6909" spans="2:23" s="52" customFormat="1" ht="13" x14ac:dyDescent="0.3">
      <c r="B6909" s="53" t="s">
        <v>1933</v>
      </c>
      <c r="C6909" s="53" t="s">
        <v>212</v>
      </c>
      <c r="D6909" s="53" t="s">
        <v>2721</v>
      </c>
      <c r="E6909" s="53">
        <v>39.864330000000002</v>
      </c>
      <c r="F6909" s="53">
        <v>-3.611917</v>
      </c>
      <c r="G6909" s="54">
        <v>627.68730000000005</v>
      </c>
      <c r="H6909" s="53">
        <v>1943</v>
      </c>
      <c r="I6909" s="53">
        <v>971</v>
      </c>
      <c r="J6909" s="53">
        <v>972</v>
      </c>
      <c r="K6909" s="52">
        <v>445</v>
      </c>
      <c r="L6909" s="52">
        <v>182.68730000000005</v>
      </c>
      <c r="M6909" s="55">
        <v>2</v>
      </c>
      <c r="N6909" s="56" t="s">
        <v>15</v>
      </c>
      <c r="P6909" s="66"/>
      <c r="Q6909" s="53"/>
      <c r="R6909" s="53"/>
      <c r="S6909" s="53"/>
      <c r="T6909" s="53"/>
      <c r="U6909" s="53"/>
      <c r="V6909" s="53"/>
      <c r="W6909" s="53"/>
    </row>
    <row r="6910" spans="2:23" s="52" customFormat="1" ht="13" x14ac:dyDescent="0.3">
      <c r="B6910" s="53" t="s">
        <v>1933</v>
      </c>
      <c r="C6910" s="53" t="s">
        <v>212</v>
      </c>
      <c r="D6910" s="53" t="s">
        <v>2722</v>
      </c>
      <c r="E6910" s="53">
        <v>40.233420000000002</v>
      </c>
      <c r="F6910" s="53">
        <v>-4.7503359999999999</v>
      </c>
      <c r="G6910" s="54">
        <v>516.38340000000005</v>
      </c>
      <c r="H6910" s="53">
        <v>430</v>
      </c>
      <c r="I6910" s="53">
        <v>218</v>
      </c>
      <c r="J6910" s="53">
        <v>212</v>
      </c>
      <c r="K6910" s="52">
        <v>445</v>
      </c>
      <c r="L6910" s="52">
        <v>71.383400000000051</v>
      </c>
      <c r="M6910" s="55">
        <v>2</v>
      </c>
      <c r="N6910" s="56" t="s">
        <v>15</v>
      </c>
      <c r="P6910" s="66"/>
      <c r="Q6910" s="53"/>
      <c r="R6910" s="53"/>
      <c r="S6910" s="53"/>
      <c r="T6910" s="53"/>
      <c r="U6910" s="53"/>
      <c r="V6910" s="53"/>
      <c r="W6910" s="53"/>
    </row>
    <row r="6911" spans="2:23" s="52" customFormat="1" ht="13" x14ac:dyDescent="0.3">
      <c r="B6911" s="53" t="s">
        <v>1933</v>
      </c>
      <c r="C6911" s="53" t="s">
        <v>212</v>
      </c>
      <c r="D6911" s="53" t="s">
        <v>2723</v>
      </c>
      <c r="E6911" s="53">
        <v>39.970480000000002</v>
      </c>
      <c r="F6911" s="53">
        <v>-4.5564590000000003</v>
      </c>
      <c r="G6911" s="54">
        <v>480.76940000000002</v>
      </c>
      <c r="H6911" s="53">
        <v>5</v>
      </c>
      <c r="I6911" s="53">
        <v>3</v>
      </c>
      <c r="J6911" s="53">
        <v>2</v>
      </c>
      <c r="K6911" s="52">
        <v>445</v>
      </c>
      <c r="L6911" s="52">
        <v>35.769400000000019</v>
      </c>
      <c r="M6911" s="55">
        <v>2</v>
      </c>
      <c r="N6911" s="56" t="s">
        <v>15</v>
      </c>
      <c r="P6911" s="66"/>
      <c r="Q6911" s="53"/>
      <c r="R6911" s="53"/>
      <c r="S6911" s="53"/>
      <c r="T6911" s="53"/>
      <c r="U6911" s="53"/>
      <c r="V6911" s="53"/>
      <c r="W6911" s="53"/>
    </row>
    <row r="6912" spans="2:23" s="52" customFormat="1" ht="13" x14ac:dyDescent="0.3">
      <c r="B6912" s="53" t="s">
        <v>1933</v>
      </c>
      <c r="C6912" s="53" t="s">
        <v>212</v>
      </c>
      <c r="D6912" s="53" t="s">
        <v>2724</v>
      </c>
      <c r="E6912" s="53">
        <v>40.124160000000003</v>
      </c>
      <c r="F6912" s="53">
        <v>-3.8492060000000001</v>
      </c>
      <c r="G6912" s="54">
        <v>592.89919999999995</v>
      </c>
      <c r="H6912" s="53">
        <v>21264</v>
      </c>
      <c r="I6912" s="53">
        <v>10854</v>
      </c>
      <c r="J6912" s="53">
        <v>10410</v>
      </c>
      <c r="K6912" s="52">
        <v>445</v>
      </c>
      <c r="L6912" s="52">
        <v>147.89919999999995</v>
      </c>
      <c r="M6912" s="55">
        <v>2</v>
      </c>
      <c r="N6912" s="56" t="s">
        <v>15</v>
      </c>
      <c r="P6912" s="66"/>
      <c r="Q6912" s="53"/>
      <c r="R6912" s="53"/>
      <c r="S6912" s="53"/>
      <c r="T6912" s="53"/>
      <c r="U6912" s="53"/>
      <c r="V6912" s="53"/>
      <c r="W6912" s="53"/>
    </row>
    <row r="6913" spans="2:23" s="52" customFormat="1" ht="13" x14ac:dyDescent="0.3">
      <c r="B6913" s="53" t="s">
        <v>1933</v>
      </c>
      <c r="C6913" s="53" t="s">
        <v>212</v>
      </c>
      <c r="D6913" s="53" t="s">
        <v>2725</v>
      </c>
      <c r="E6913" s="53">
        <v>39.90598</v>
      </c>
      <c r="F6913" s="53">
        <v>-5.2011799999999999</v>
      </c>
      <c r="G6913" s="54">
        <v>396.18180000000001</v>
      </c>
      <c r="H6913" s="53">
        <v>1596</v>
      </c>
      <c r="I6913" s="53">
        <v>792</v>
      </c>
      <c r="J6913" s="53">
        <v>804</v>
      </c>
      <c r="K6913" s="52">
        <v>445</v>
      </c>
      <c r="L6913" s="52">
        <v>-48.81819999999999</v>
      </c>
      <c r="M6913" s="55">
        <v>2</v>
      </c>
      <c r="N6913" s="56" t="s">
        <v>15</v>
      </c>
      <c r="P6913" s="66"/>
      <c r="Q6913" s="53"/>
      <c r="R6913" s="53"/>
      <c r="S6913" s="53"/>
      <c r="T6913" s="53"/>
      <c r="U6913" s="53"/>
      <c r="V6913" s="53"/>
      <c r="W6913" s="53"/>
    </row>
    <row r="6914" spans="2:23" s="52" customFormat="1" ht="13" x14ac:dyDescent="0.3">
      <c r="B6914" s="53" t="s">
        <v>1933</v>
      </c>
      <c r="C6914" s="53" t="s">
        <v>212</v>
      </c>
      <c r="D6914" s="53" t="s">
        <v>2726</v>
      </c>
      <c r="E6914" s="53">
        <v>39.776769999999999</v>
      </c>
      <c r="F6914" s="53">
        <v>-4.0641730000000003</v>
      </c>
      <c r="G6914" s="54">
        <v>651.86490000000003</v>
      </c>
      <c r="H6914" s="53">
        <v>484</v>
      </c>
      <c r="I6914" s="53">
        <v>234</v>
      </c>
      <c r="J6914" s="53">
        <v>250</v>
      </c>
      <c r="K6914" s="52">
        <v>445</v>
      </c>
      <c r="L6914" s="52">
        <v>206.86490000000003</v>
      </c>
      <c r="M6914" s="55">
        <v>4</v>
      </c>
      <c r="N6914" s="56" t="s">
        <v>16</v>
      </c>
      <c r="P6914" s="66"/>
      <c r="Q6914" s="53"/>
      <c r="R6914" s="53"/>
      <c r="S6914" s="53"/>
      <c r="T6914" s="53"/>
      <c r="U6914" s="53"/>
      <c r="V6914" s="53"/>
      <c r="W6914" s="53"/>
    </row>
    <row r="6915" spans="2:23" s="52" customFormat="1" ht="13" x14ac:dyDescent="0.3">
      <c r="B6915" s="53" t="s">
        <v>1933</v>
      </c>
      <c r="C6915" s="53" t="s">
        <v>212</v>
      </c>
      <c r="D6915" s="53" t="s">
        <v>2727</v>
      </c>
      <c r="E6915" s="53">
        <v>39.721310000000003</v>
      </c>
      <c r="F6915" s="53">
        <v>-3.3055340000000002</v>
      </c>
      <c r="G6915" s="54">
        <v>685.35050000000001</v>
      </c>
      <c r="H6915" s="53">
        <v>3062</v>
      </c>
      <c r="I6915" s="53">
        <v>1584</v>
      </c>
      <c r="J6915" s="53">
        <v>1478</v>
      </c>
      <c r="K6915" s="52">
        <v>445</v>
      </c>
      <c r="L6915" s="52">
        <v>240.35050000000001</v>
      </c>
      <c r="M6915" s="55">
        <v>4</v>
      </c>
      <c r="N6915" s="56" t="s">
        <v>16</v>
      </c>
      <c r="P6915" s="66"/>
      <c r="Q6915" s="53"/>
      <c r="R6915" s="53"/>
      <c r="S6915" s="53"/>
      <c r="T6915" s="53"/>
      <c r="U6915" s="53"/>
      <c r="V6915" s="53"/>
      <c r="W6915" s="53"/>
    </row>
    <row r="6916" spans="2:23" s="52" customFormat="1" ht="13" x14ac:dyDescent="0.3">
      <c r="B6916" s="53" t="s">
        <v>1933</v>
      </c>
      <c r="C6916" s="53" t="s">
        <v>212</v>
      </c>
      <c r="D6916" s="53" t="s">
        <v>2728</v>
      </c>
      <c r="E6916" s="53">
        <v>40.089759999999998</v>
      </c>
      <c r="F6916" s="53">
        <v>-3.96732</v>
      </c>
      <c r="G6916" s="54">
        <v>646.88940000000002</v>
      </c>
      <c r="H6916" s="53">
        <v>1865</v>
      </c>
      <c r="I6916" s="53">
        <v>987</v>
      </c>
      <c r="J6916" s="53">
        <v>878</v>
      </c>
      <c r="K6916" s="52">
        <v>445</v>
      </c>
      <c r="L6916" s="52">
        <v>201.88940000000002</v>
      </c>
      <c r="M6916" s="55">
        <v>4</v>
      </c>
      <c r="N6916" s="56" t="s">
        <v>16</v>
      </c>
      <c r="P6916" s="66"/>
      <c r="Q6916" s="53"/>
      <c r="R6916" s="53"/>
      <c r="S6916" s="53"/>
      <c r="T6916" s="53"/>
      <c r="U6916" s="53"/>
      <c r="V6916" s="53"/>
      <c r="W6916" s="53"/>
    </row>
    <row r="6917" spans="2:23" s="52" customFormat="1" ht="13" x14ac:dyDescent="0.3">
      <c r="B6917" s="53" t="s">
        <v>1933</v>
      </c>
      <c r="C6917" s="53" t="s">
        <v>212</v>
      </c>
      <c r="D6917" s="53" t="s">
        <v>2729</v>
      </c>
      <c r="E6917" s="53">
        <v>39.98657</v>
      </c>
      <c r="F6917" s="53">
        <v>-4.6127919999999998</v>
      </c>
      <c r="G6917" s="54">
        <v>477.03210000000001</v>
      </c>
      <c r="H6917" s="53">
        <v>671</v>
      </c>
      <c r="I6917" s="53">
        <v>339</v>
      </c>
      <c r="J6917" s="53">
        <v>332</v>
      </c>
      <c r="K6917" s="52">
        <v>445</v>
      </c>
      <c r="L6917" s="52">
        <v>32.032100000000014</v>
      </c>
      <c r="M6917" s="55">
        <v>2</v>
      </c>
      <c r="N6917" s="56" t="s">
        <v>15</v>
      </c>
      <c r="P6917" s="66"/>
      <c r="Q6917" s="53"/>
      <c r="R6917" s="53"/>
      <c r="S6917" s="53"/>
      <c r="T6917" s="53"/>
      <c r="U6917" s="53"/>
      <c r="V6917" s="53"/>
      <c r="W6917" s="53"/>
    </row>
    <row r="6918" spans="2:23" s="52" customFormat="1" ht="13" x14ac:dyDescent="0.3">
      <c r="B6918" s="53" t="s">
        <v>1933</v>
      </c>
      <c r="C6918" s="53" t="s">
        <v>212</v>
      </c>
      <c r="D6918" s="53" t="s">
        <v>2730</v>
      </c>
      <c r="E6918" s="53">
        <v>39.466880000000003</v>
      </c>
      <c r="F6918" s="53">
        <v>-3.5231349999999999</v>
      </c>
      <c r="G6918" s="54">
        <v>688.06269999999995</v>
      </c>
      <c r="H6918" s="53">
        <v>11404</v>
      </c>
      <c r="I6918" s="53">
        <v>5761</v>
      </c>
      <c r="J6918" s="53">
        <v>5643</v>
      </c>
      <c r="K6918" s="52">
        <v>445</v>
      </c>
      <c r="L6918" s="52">
        <v>243.06269999999995</v>
      </c>
      <c r="M6918" s="55">
        <v>4</v>
      </c>
      <c r="N6918" s="56" t="s">
        <v>16</v>
      </c>
      <c r="P6918" s="66"/>
      <c r="Q6918" s="53"/>
      <c r="R6918" s="53"/>
      <c r="S6918" s="53"/>
      <c r="T6918" s="53"/>
      <c r="U6918" s="53"/>
      <c r="V6918" s="53"/>
      <c r="W6918" s="53"/>
    </row>
    <row r="6919" spans="2:23" s="52" customFormat="1" ht="13" x14ac:dyDescent="0.3">
      <c r="B6919" s="53" t="s">
        <v>1933</v>
      </c>
      <c r="C6919" s="53" t="s">
        <v>212</v>
      </c>
      <c r="D6919" s="53" t="s">
        <v>2731</v>
      </c>
      <c r="E6919" s="53">
        <v>39.95749</v>
      </c>
      <c r="F6919" s="53">
        <v>-3.9305840000000001</v>
      </c>
      <c r="G6919" s="54">
        <v>483.22539999999998</v>
      </c>
      <c r="H6919" s="53">
        <v>2936</v>
      </c>
      <c r="I6919" s="53">
        <v>1574</v>
      </c>
      <c r="J6919" s="53">
        <v>1362</v>
      </c>
      <c r="K6919" s="52">
        <v>445</v>
      </c>
      <c r="L6919" s="52">
        <v>38.225399999999979</v>
      </c>
      <c r="M6919" s="55">
        <v>2</v>
      </c>
      <c r="N6919" s="56" t="s">
        <v>15</v>
      </c>
      <c r="P6919" s="66"/>
      <c r="Q6919" s="53"/>
      <c r="R6919" s="53"/>
      <c r="S6919" s="53"/>
      <c r="T6919" s="53"/>
      <c r="U6919" s="53"/>
      <c r="V6919" s="53"/>
      <c r="W6919" s="53"/>
    </row>
    <row r="6920" spans="2:23" s="52" customFormat="1" ht="13" x14ac:dyDescent="0.3">
      <c r="B6920" s="53" t="s">
        <v>1933</v>
      </c>
      <c r="C6920" s="53" t="s">
        <v>212</v>
      </c>
      <c r="D6920" s="53" t="s">
        <v>2732</v>
      </c>
      <c r="E6920" s="53">
        <v>39.894190000000002</v>
      </c>
      <c r="F6920" s="53">
        <v>-4.5460630000000002</v>
      </c>
      <c r="G6920" s="54">
        <v>397.55889999999999</v>
      </c>
      <c r="H6920" s="53">
        <v>2153</v>
      </c>
      <c r="I6920" s="53">
        <v>1092</v>
      </c>
      <c r="J6920" s="53">
        <v>1061</v>
      </c>
      <c r="K6920" s="52">
        <v>445</v>
      </c>
      <c r="L6920" s="52">
        <v>-47.441100000000006</v>
      </c>
      <c r="M6920" s="55">
        <v>2</v>
      </c>
      <c r="N6920" s="56" t="s">
        <v>15</v>
      </c>
      <c r="P6920" s="66"/>
      <c r="Q6920" s="53"/>
      <c r="R6920" s="53"/>
      <c r="S6920" s="53"/>
      <c r="T6920" s="53"/>
      <c r="U6920" s="53"/>
      <c r="V6920" s="53"/>
      <c r="W6920" s="53"/>
    </row>
    <row r="6921" spans="2:23" s="52" customFormat="1" ht="13" x14ac:dyDescent="0.3">
      <c r="B6921" s="53" t="s">
        <v>1933</v>
      </c>
      <c r="C6921" s="53" t="s">
        <v>212</v>
      </c>
      <c r="D6921" s="53" t="s">
        <v>2733</v>
      </c>
      <c r="E6921" s="53">
        <v>39.635660000000001</v>
      </c>
      <c r="F6921" s="53">
        <v>-3.7917109999999998</v>
      </c>
      <c r="G6921" s="54">
        <v>718.4171</v>
      </c>
      <c r="H6921" s="53">
        <v>478</v>
      </c>
      <c r="I6921" s="53">
        <v>231</v>
      </c>
      <c r="J6921" s="53">
        <v>247</v>
      </c>
      <c r="K6921" s="52">
        <v>445</v>
      </c>
      <c r="L6921" s="52">
        <v>273.4171</v>
      </c>
      <c r="M6921" s="55">
        <v>4</v>
      </c>
      <c r="N6921" s="56" t="s">
        <v>16</v>
      </c>
      <c r="P6921" s="66"/>
      <c r="Q6921" s="53"/>
      <c r="R6921" s="53"/>
      <c r="S6921" s="53"/>
      <c r="T6921" s="53"/>
      <c r="U6921" s="53"/>
      <c r="V6921" s="53"/>
      <c r="W6921" s="53"/>
    </row>
    <row r="6922" spans="2:23" s="52" customFormat="1" ht="13" x14ac:dyDescent="0.3">
      <c r="B6922" s="53" t="s">
        <v>1933</v>
      </c>
      <c r="C6922" s="53" t="s">
        <v>212</v>
      </c>
      <c r="D6922" s="53" t="s">
        <v>2734</v>
      </c>
      <c r="E6922" s="53">
        <v>40.065939999999998</v>
      </c>
      <c r="F6922" s="53">
        <v>-4.3693460000000002</v>
      </c>
      <c r="G6922" s="54">
        <v>489.5274</v>
      </c>
      <c r="H6922" s="53">
        <v>548</v>
      </c>
      <c r="I6922" s="53">
        <v>288</v>
      </c>
      <c r="J6922" s="53">
        <v>260</v>
      </c>
      <c r="K6922" s="52">
        <v>445</v>
      </c>
      <c r="L6922" s="52">
        <v>44.5274</v>
      </c>
      <c r="M6922" s="55">
        <v>2</v>
      </c>
      <c r="N6922" s="56" t="s">
        <v>15</v>
      </c>
      <c r="P6922" s="66"/>
      <c r="Q6922" s="53"/>
      <c r="R6922" s="53"/>
      <c r="S6922" s="53"/>
      <c r="T6922" s="53"/>
      <c r="U6922" s="53"/>
      <c r="V6922" s="53"/>
      <c r="W6922" s="53"/>
    </row>
    <row r="6923" spans="2:23" s="52" customFormat="1" ht="13" x14ac:dyDescent="0.3">
      <c r="B6923" s="53" t="s">
        <v>1933</v>
      </c>
      <c r="C6923" s="53" t="s">
        <v>212</v>
      </c>
      <c r="D6923" s="53" t="s">
        <v>2735</v>
      </c>
      <c r="E6923" s="53">
        <v>39.563049999999997</v>
      </c>
      <c r="F6923" s="53">
        <v>-3.9357319999999998</v>
      </c>
      <c r="G6923" s="54">
        <v>857.35389999999995</v>
      </c>
      <c r="H6923" s="53">
        <v>316</v>
      </c>
      <c r="I6923" s="53">
        <v>161</v>
      </c>
      <c r="J6923" s="53">
        <v>155</v>
      </c>
      <c r="K6923" s="52">
        <v>445</v>
      </c>
      <c r="L6923" s="52">
        <v>412.35389999999995</v>
      </c>
      <c r="M6923" s="55">
        <v>5</v>
      </c>
      <c r="N6923" s="56" t="s">
        <v>16</v>
      </c>
      <c r="P6923" s="66"/>
      <c r="Q6923" s="53"/>
      <c r="R6923" s="53"/>
      <c r="S6923" s="53"/>
      <c r="T6923" s="53"/>
      <c r="U6923" s="53"/>
      <c r="V6923" s="53"/>
      <c r="W6923" s="53"/>
    </row>
    <row r="6924" spans="2:23" s="52" customFormat="1" ht="13" x14ac:dyDescent="0.3">
      <c r="B6924" s="53" t="s">
        <v>1933</v>
      </c>
      <c r="C6924" s="53" t="s">
        <v>212</v>
      </c>
      <c r="D6924" s="53" t="s">
        <v>2736</v>
      </c>
      <c r="E6924" s="53">
        <v>40.090159999999997</v>
      </c>
      <c r="F6924" s="53">
        <v>-4.793577</v>
      </c>
      <c r="G6924" s="54">
        <v>592.58609999999999</v>
      </c>
      <c r="H6924" s="53">
        <v>174</v>
      </c>
      <c r="I6924" s="53">
        <v>85</v>
      </c>
      <c r="J6924" s="53">
        <v>89</v>
      </c>
      <c r="K6924" s="52">
        <v>445</v>
      </c>
      <c r="L6924" s="52">
        <v>147.58609999999999</v>
      </c>
      <c r="M6924" s="55">
        <v>2</v>
      </c>
      <c r="N6924" s="56" t="s">
        <v>15</v>
      </c>
      <c r="P6924" s="66"/>
      <c r="Q6924" s="53"/>
      <c r="R6924" s="53"/>
      <c r="S6924" s="53"/>
      <c r="T6924" s="53"/>
      <c r="U6924" s="53"/>
      <c r="V6924" s="53"/>
      <c r="W6924" s="53"/>
    </row>
    <row r="6925" spans="2:23" s="52" customFormat="1" ht="13" x14ac:dyDescent="0.3">
      <c r="B6925" s="53" t="s">
        <v>1933</v>
      </c>
      <c r="C6925" s="53" t="s">
        <v>212</v>
      </c>
      <c r="D6925" s="53" t="s">
        <v>2737</v>
      </c>
      <c r="E6925" s="53">
        <v>39.716259999999998</v>
      </c>
      <c r="F6925" s="53">
        <v>-3.8116599999999998</v>
      </c>
      <c r="G6925" s="54">
        <v>714.00049999999999</v>
      </c>
      <c r="H6925" s="53">
        <v>536</v>
      </c>
      <c r="I6925" s="53">
        <v>268</v>
      </c>
      <c r="J6925" s="53">
        <v>268</v>
      </c>
      <c r="K6925" s="52">
        <v>445</v>
      </c>
      <c r="L6925" s="52">
        <v>269.00049999999999</v>
      </c>
      <c r="M6925" s="55">
        <v>4</v>
      </c>
      <c r="N6925" s="56" t="s">
        <v>16</v>
      </c>
      <c r="P6925" s="66"/>
      <c r="Q6925" s="53"/>
      <c r="R6925" s="53"/>
      <c r="S6925" s="53"/>
      <c r="T6925" s="53"/>
      <c r="U6925" s="53"/>
      <c r="V6925" s="53"/>
      <c r="W6925" s="53"/>
    </row>
    <row r="6926" spans="2:23" s="52" customFormat="1" ht="13" x14ac:dyDescent="0.3">
      <c r="B6926" s="53" t="s">
        <v>1933</v>
      </c>
      <c r="C6926" s="53" t="s">
        <v>212</v>
      </c>
      <c r="D6926" s="53" t="s">
        <v>2738</v>
      </c>
      <c r="E6926" s="53">
        <v>39.942680000000003</v>
      </c>
      <c r="F6926" s="53">
        <v>-4.4383499999999998</v>
      </c>
      <c r="G6926" s="54">
        <v>567.79110000000003</v>
      </c>
      <c r="H6926" s="53">
        <v>1053</v>
      </c>
      <c r="I6926" s="53">
        <v>547</v>
      </c>
      <c r="J6926" s="53">
        <v>506</v>
      </c>
      <c r="K6926" s="52">
        <v>445</v>
      </c>
      <c r="L6926" s="52">
        <v>122.79110000000003</v>
      </c>
      <c r="M6926" s="55">
        <v>2</v>
      </c>
      <c r="N6926" s="56" t="s">
        <v>15</v>
      </c>
      <c r="P6926" s="66"/>
      <c r="Q6926" s="53"/>
      <c r="R6926" s="53"/>
      <c r="S6926" s="53"/>
      <c r="T6926" s="53"/>
      <c r="U6926" s="53"/>
      <c r="V6926" s="53"/>
      <c r="W6926" s="53"/>
    </row>
    <row r="6927" spans="2:23" s="52" customFormat="1" ht="13" x14ac:dyDescent="0.3">
      <c r="B6927" s="53" t="s">
        <v>1933</v>
      </c>
      <c r="C6927" s="53" t="s">
        <v>212</v>
      </c>
      <c r="D6927" s="53" t="s">
        <v>2739</v>
      </c>
      <c r="E6927" s="53">
        <v>39.694209999999998</v>
      </c>
      <c r="F6927" s="53">
        <v>-4.0212789999999998</v>
      </c>
      <c r="G6927" s="54">
        <v>778.59050000000002</v>
      </c>
      <c r="H6927" s="53">
        <v>1370</v>
      </c>
      <c r="I6927" s="53">
        <v>709</v>
      </c>
      <c r="J6927" s="53">
        <v>661</v>
      </c>
      <c r="K6927" s="52">
        <v>445</v>
      </c>
      <c r="L6927" s="52">
        <v>333.59050000000002</v>
      </c>
      <c r="M6927" s="55">
        <v>4</v>
      </c>
      <c r="N6927" s="56" t="s">
        <v>16</v>
      </c>
      <c r="P6927" s="66"/>
      <c r="Q6927" s="53"/>
      <c r="R6927" s="53"/>
      <c r="S6927" s="53"/>
      <c r="T6927" s="53"/>
      <c r="U6927" s="53"/>
      <c r="V6927" s="53"/>
      <c r="W6927" s="53"/>
    </row>
    <row r="6928" spans="2:23" s="52" customFormat="1" ht="13" x14ac:dyDescent="0.3">
      <c r="B6928" s="53" t="s">
        <v>1933</v>
      </c>
      <c r="C6928" s="53" t="s">
        <v>212</v>
      </c>
      <c r="D6928" s="53" t="s">
        <v>2740</v>
      </c>
      <c r="E6928" s="53">
        <v>40.010089999999998</v>
      </c>
      <c r="F6928" s="53">
        <v>-4.881894</v>
      </c>
      <c r="G6928" s="54">
        <v>548.89800000000002</v>
      </c>
      <c r="H6928" s="53">
        <v>1340</v>
      </c>
      <c r="I6928" s="53">
        <v>701</v>
      </c>
      <c r="J6928" s="53">
        <v>639</v>
      </c>
      <c r="K6928" s="52">
        <v>445</v>
      </c>
      <c r="L6928" s="52">
        <v>103.89800000000002</v>
      </c>
      <c r="M6928" s="55">
        <v>2</v>
      </c>
      <c r="N6928" s="56" t="s">
        <v>15</v>
      </c>
      <c r="P6928" s="66"/>
      <c r="Q6928" s="53"/>
      <c r="R6928" s="53"/>
      <c r="S6928" s="53"/>
      <c r="T6928" s="53"/>
      <c r="U6928" s="53"/>
      <c r="V6928" s="53"/>
      <c r="W6928" s="53"/>
    </row>
    <row r="6929" spans="2:23" s="52" customFormat="1" ht="13" x14ac:dyDescent="0.3">
      <c r="B6929" s="53" t="s">
        <v>1933</v>
      </c>
      <c r="C6929" s="53" t="s">
        <v>212</v>
      </c>
      <c r="D6929" s="53" t="s">
        <v>2741</v>
      </c>
      <c r="E6929" s="53">
        <v>39.64199</v>
      </c>
      <c r="F6929" s="53">
        <v>-4.2847499999999998</v>
      </c>
      <c r="G6929" s="54">
        <v>704.96</v>
      </c>
      <c r="H6929" s="53">
        <v>3327</v>
      </c>
      <c r="I6929" s="53">
        <v>1818</v>
      </c>
      <c r="J6929" s="53">
        <v>1509</v>
      </c>
      <c r="K6929" s="52">
        <v>445</v>
      </c>
      <c r="L6929" s="52">
        <v>259.96000000000004</v>
      </c>
      <c r="M6929" s="55">
        <v>4</v>
      </c>
      <c r="N6929" s="56" t="s">
        <v>16</v>
      </c>
      <c r="P6929" s="66"/>
      <c r="Q6929" s="53"/>
      <c r="R6929" s="53"/>
      <c r="S6929" s="53"/>
      <c r="T6929" s="53"/>
      <c r="U6929" s="53"/>
      <c r="V6929" s="53"/>
      <c r="W6929" s="53"/>
    </row>
    <row r="6930" spans="2:23" s="52" customFormat="1" ht="13" x14ac:dyDescent="0.3">
      <c r="B6930" s="53" t="s">
        <v>1933</v>
      </c>
      <c r="C6930" s="53" t="s">
        <v>212</v>
      </c>
      <c r="D6930" s="53" t="s">
        <v>2742</v>
      </c>
      <c r="E6930" s="53">
        <v>40.237589999999997</v>
      </c>
      <c r="F6930" s="53">
        <v>-4.190963</v>
      </c>
      <c r="G6930" s="54">
        <v>533.42629999999997</v>
      </c>
      <c r="H6930" s="53">
        <v>4599</v>
      </c>
      <c r="I6930" s="53">
        <v>2402</v>
      </c>
      <c r="J6930" s="53">
        <v>2197</v>
      </c>
      <c r="K6930" s="52">
        <v>445</v>
      </c>
      <c r="L6930" s="52">
        <v>88.426299999999969</v>
      </c>
      <c r="M6930" s="55">
        <v>2</v>
      </c>
      <c r="N6930" s="56" t="s">
        <v>15</v>
      </c>
      <c r="P6930" s="66"/>
      <c r="Q6930" s="53"/>
      <c r="R6930" s="53"/>
      <c r="S6930" s="53"/>
      <c r="T6930" s="53"/>
      <c r="U6930" s="53"/>
      <c r="V6930" s="53"/>
      <c r="W6930" s="53"/>
    </row>
    <row r="6931" spans="2:23" s="52" customFormat="1" ht="13" x14ac:dyDescent="0.3">
      <c r="B6931" s="53" t="s">
        <v>1933</v>
      </c>
      <c r="C6931" s="53" t="s">
        <v>212</v>
      </c>
      <c r="D6931" s="53" t="s">
        <v>2743</v>
      </c>
      <c r="E6931" s="53">
        <v>39.925440000000002</v>
      </c>
      <c r="F6931" s="53">
        <v>-4.5023780000000002</v>
      </c>
      <c r="G6931" s="54">
        <v>482.07889999999998</v>
      </c>
      <c r="H6931" s="53">
        <v>253</v>
      </c>
      <c r="I6931" s="53">
        <v>131</v>
      </c>
      <c r="J6931" s="53">
        <v>122</v>
      </c>
      <c r="K6931" s="52">
        <v>445</v>
      </c>
      <c r="L6931" s="52">
        <v>37.078899999999976</v>
      </c>
      <c r="M6931" s="55">
        <v>2</v>
      </c>
      <c r="N6931" s="56" t="s">
        <v>15</v>
      </c>
      <c r="P6931" s="66"/>
      <c r="Q6931" s="53"/>
      <c r="R6931" s="53"/>
      <c r="S6931" s="53"/>
      <c r="T6931" s="53"/>
      <c r="U6931" s="53"/>
      <c r="V6931" s="53"/>
      <c r="W6931" s="53"/>
    </row>
    <row r="6932" spans="2:23" s="52" customFormat="1" ht="13" x14ac:dyDescent="0.3">
      <c r="B6932" s="53" t="s">
        <v>1933</v>
      </c>
      <c r="C6932" s="53" t="s">
        <v>212</v>
      </c>
      <c r="D6932" s="53" t="s">
        <v>2744</v>
      </c>
      <c r="E6932" s="53">
        <v>39.525950000000002</v>
      </c>
      <c r="F6932" s="53">
        <v>-3.0757089999999998</v>
      </c>
      <c r="G6932" s="54">
        <v>682.11</v>
      </c>
      <c r="H6932" s="53">
        <v>5754</v>
      </c>
      <c r="I6932" s="53">
        <v>2944</v>
      </c>
      <c r="J6932" s="53">
        <v>2810</v>
      </c>
      <c r="K6932" s="52">
        <v>445</v>
      </c>
      <c r="L6932" s="52">
        <v>237.11</v>
      </c>
      <c r="M6932" s="55">
        <v>4</v>
      </c>
      <c r="N6932" s="56" t="s">
        <v>16</v>
      </c>
      <c r="P6932" s="66"/>
      <c r="Q6932" s="53"/>
      <c r="R6932" s="53"/>
      <c r="S6932" s="53"/>
      <c r="T6932" s="53"/>
      <c r="U6932" s="53"/>
      <c r="V6932" s="53"/>
      <c r="W6932" s="53"/>
    </row>
    <row r="6933" spans="2:23" s="52" customFormat="1" ht="13" x14ac:dyDescent="0.3">
      <c r="B6933" s="53" t="s">
        <v>1933</v>
      </c>
      <c r="C6933" s="53" t="s">
        <v>212</v>
      </c>
      <c r="D6933" s="53" t="s">
        <v>2745</v>
      </c>
      <c r="E6933" s="53">
        <v>39.939109999999999</v>
      </c>
      <c r="F6933" s="53">
        <v>-3.9145889999999999</v>
      </c>
      <c r="G6933" s="54">
        <v>481.0487</v>
      </c>
      <c r="H6933" s="53">
        <v>4922</v>
      </c>
      <c r="I6933" s="53">
        <v>2554</v>
      </c>
      <c r="J6933" s="53">
        <v>2368</v>
      </c>
      <c r="K6933" s="52">
        <v>445</v>
      </c>
      <c r="L6933" s="52">
        <v>36.048699999999997</v>
      </c>
      <c r="M6933" s="55">
        <v>2</v>
      </c>
      <c r="N6933" s="56" t="s">
        <v>15</v>
      </c>
      <c r="P6933" s="66"/>
      <c r="Q6933" s="53"/>
      <c r="R6933" s="53"/>
      <c r="S6933" s="53"/>
      <c r="T6933" s="53"/>
      <c r="U6933" s="53"/>
      <c r="V6933" s="53"/>
      <c r="W6933" s="53"/>
    </row>
    <row r="6934" spans="2:23" s="52" customFormat="1" ht="13" x14ac:dyDescent="0.3">
      <c r="B6934" s="53" t="s">
        <v>1933</v>
      </c>
      <c r="C6934" s="53" t="s">
        <v>212</v>
      </c>
      <c r="D6934" s="53" t="s">
        <v>2746</v>
      </c>
      <c r="E6934" s="53">
        <v>39.605040000000002</v>
      </c>
      <c r="F6934" s="53">
        <v>-5.1432760000000002</v>
      </c>
      <c r="G6934" s="54">
        <v>643.35850000000005</v>
      </c>
      <c r="H6934" s="53">
        <v>502</v>
      </c>
      <c r="I6934" s="53">
        <v>270</v>
      </c>
      <c r="J6934" s="53">
        <v>232</v>
      </c>
      <c r="K6934" s="52">
        <v>445</v>
      </c>
      <c r="L6934" s="52">
        <v>198.35850000000005</v>
      </c>
      <c r="M6934" s="55">
        <v>2</v>
      </c>
      <c r="N6934" s="56" t="s">
        <v>15</v>
      </c>
      <c r="P6934" s="66"/>
      <c r="Q6934" s="53"/>
      <c r="R6934" s="53"/>
      <c r="S6934" s="53"/>
      <c r="T6934" s="53"/>
      <c r="U6934" s="53"/>
      <c r="V6934" s="53"/>
      <c r="W6934" s="53"/>
    </row>
    <row r="6935" spans="2:23" s="52" customFormat="1" ht="13" x14ac:dyDescent="0.3">
      <c r="B6935" s="53" t="s">
        <v>1933</v>
      </c>
      <c r="C6935" s="53" t="s">
        <v>212</v>
      </c>
      <c r="D6935" s="53" t="s">
        <v>2747</v>
      </c>
      <c r="E6935" s="53">
        <v>39.964469999999999</v>
      </c>
      <c r="F6935" s="53">
        <v>-4.6327340000000001</v>
      </c>
      <c r="G6935" s="54">
        <v>432.5179</v>
      </c>
      <c r="H6935" s="53">
        <v>575</v>
      </c>
      <c r="I6935" s="53">
        <v>289</v>
      </c>
      <c r="J6935" s="53">
        <v>286</v>
      </c>
      <c r="K6935" s="52">
        <v>445</v>
      </c>
      <c r="L6935" s="52">
        <v>-12.482100000000003</v>
      </c>
      <c r="M6935" s="55">
        <v>2</v>
      </c>
      <c r="N6935" s="56" t="s">
        <v>15</v>
      </c>
      <c r="P6935" s="66"/>
      <c r="Q6935" s="53"/>
      <c r="R6935" s="53"/>
      <c r="S6935" s="53"/>
      <c r="T6935" s="53"/>
      <c r="U6935" s="53"/>
      <c r="V6935" s="53"/>
      <c r="W6935" s="53"/>
    </row>
    <row r="6936" spans="2:23" s="52" customFormat="1" ht="13" x14ac:dyDescent="0.3">
      <c r="B6936" s="53" t="s">
        <v>1933</v>
      </c>
      <c r="C6936" s="53" t="s">
        <v>212</v>
      </c>
      <c r="D6936" s="53" t="s">
        <v>2748</v>
      </c>
      <c r="E6936" s="53">
        <v>40.107610000000001</v>
      </c>
      <c r="F6936" s="53">
        <v>-4.9384670000000002</v>
      </c>
      <c r="G6936" s="54">
        <v>558.05930000000001</v>
      </c>
      <c r="H6936" s="53">
        <v>434</v>
      </c>
      <c r="I6936" s="53">
        <v>228</v>
      </c>
      <c r="J6936" s="53">
        <v>206</v>
      </c>
      <c r="K6936" s="52">
        <v>445</v>
      </c>
      <c r="L6936" s="52">
        <v>113.05930000000001</v>
      </c>
      <c r="M6936" s="55">
        <v>2</v>
      </c>
      <c r="N6936" s="56" t="s">
        <v>15</v>
      </c>
      <c r="P6936" s="66"/>
      <c r="Q6936" s="53"/>
      <c r="R6936" s="53"/>
      <c r="S6936" s="53"/>
      <c r="T6936" s="53"/>
      <c r="U6936" s="53"/>
      <c r="V6936" s="53"/>
      <c r="W6936" s="53"/>
    </row>
    <row r="6937" spans="2:23" s="52" customFormat="1" ht="13" x14ac:dyDescent="0.3">
      <c r="B6937" s="53" t="s">
        <v>1933</v>
      </c>
      <c r="C6937" s="53" t="s">
        <v>212</v>
      </c>
      <c r="D6937" s="53" t="s">
        <v>2749</v>
      </c>
      <c r="E6937" s="53">
        <v>39.684260000000002</v>
      </c>
      <c r="F6937" s="53">
        <v>-3.7734869999999998</v>
      </c>
      <c r="G6937" s="54">
        <v>722.14620000000002</v>
      </c>
      <c r="H6937" s="53">
        <v>10554</v>
      </c>
      <c r="I6937" s="53">
        <v>5398</v>
      </c>
      <c r="J6937" s="53">
        <v>5156</v>
      </c>
      <c r="K6937" s="52">
        <v>445</v>
      </c>
      <c r="L6937" s="52">
        <v>277.14620000000002</v>
      </c>
      <c r="M6937" s="55">
        <v>4</v>
      </c>
      <c r="N6937" s="56" t="s">
        <v>16</v>
      </c>
      <c r="P6937" s="66"/>
      <c r="Q6937" s="53"/>
      <c r="R6937" s="53"/>
      <c r="S6937" s="53"/>
      <c r="T6937" s="53"/>
      <c r="U6937" s="53"/>
      <c r="V6937" s="53"/>
      <c r="W6937" s="53"/>
    </row>
    <row r="6938" spans="2:23" s="52" customFormat="1" ht="13" x14ac:dyDescent="0.3">
      <c r="B6938" s="53" t="s">
        <v>1933</v>
      </c>
      <c r="C6938" s="53" t="s">
        <v>212</v>
      </c>
      <c r="D6938" s="53" t="s">
        <v>2750</v>
      </c>
      <c r="E6938" s="53">
        <v>39.796909999999997</v>
      </c>
      <c r="F6938" s="53">
        <v>-3.9437449999999998</v>
      </c>
      <c r="G6938" s="54">
        <v>677.44090000000006</v>
      </c>
      <c r="H6938" s="53">
        <v>3666</v>
      </c>
      <c r="I6938" s="53">
        <v>1895</v>
      </c>
      <c r="J6938" s="53">
        <v>1771</v>
      </c>
      <c r="K6938" s="52">
        <v>445</v>
      </c>
      <c r="L6938" s="52">
        <v>232.44090000000006</v>
      </c>
      <c r="M6938" s="55">
        <v>4</v>
      </c>
      <c r="N6938" s="56" t="s">
        <v>16</v>
      </c>
      <c r="P6938" s="66"/>
      <c r="Q6938" s="53"/>
      <c r="R6938" s="53"/>
      <c r="S6938" s="53"/>
      <c r="T6938" s="53"/>
      <c r="U6938" s="53"/>
      <c r="V6938" s="53"/>
      <c r="W6938" s="53"/>
    </row>
    <row r="6939" spans="2:23" s="52" customFormat="1" ht="13" x14ac:dyDescent="0.3">
      <c r="B6939" s="53" t="s">
        <v>1933</v>
      </c>
      <c r="C6939" s="53" t="s">
        <v>212</v>
      </c>
      <c r="D6939" s="53" t="s">
        <v>2751</v>
      </c>
      <c r="E6939" s="53">
        <v>39.651429999999998</v>
      </c>
      <c r="F6939" s="53">
        <v>-4.990208</v>
      </c>
      <c r="G6939" s="54">
        <v>650.63890000000004</v>
      </c>
      <c r="H6939" s="53">
        <v>639</v>
      </c>
      <c r="I6939" s="53">
        <v>318</v>
      </c>
      <c r="J6939" s="53">
        <v>321</v>
      </c>
      <c r="K6939" s="52">
        <v>445</v>
      </c>
      <c r="L6939" s="52">
        <v>205.63890000000004</v>
      </c>
      <c r="M6939" s="55">
        <v>4</v>
      </c>
      <c r="N6939" s="56" t="s">
        <v>16</v>
      </c>
      <c r="P6939" s="66"/>
      <c r="Q6939" s="53"/>
      <c r="R6939" s="53"/>
      <c r="S6939" s="53"/>
      <c r="T6939" s="53"/>
      <c r="U6939" s="53"/>
      <c r="V6939" s="53"/>
      <c r="W6939" s="53"/>
    </row>
    <row r="6940" spans="2:23" s="52" customFormat="1" ht="13" x14ac:dyDescent="0.3">
      <c r="B6940" s="53" t="s">
        <v>1933</v>
      </c>
      <c r="C6940" s="53" t="s">
        <v>212</v>
      </c>
      <c r="D6940" s="53" t="s">
        <v>2752</v>
      </c>
      <c r="E6940" s="53">
        <v>39.635669999999998</v>
      </c>
      <c r="F6940" s="53">
        <v>-4.469614</v>
      </c>
      <c r="G6940" s="54">
        <v>735.28420000000006</v>
      </c>
      <c r="H6940" s="53">
        <v>4338</v>
      </c>
      <c r="I6940" s="53">
        <v>2269</v>
      </c>
      <c r="J6940" s="53">
        <v>2069</v>
      </c>
      <c r="K6940" s="52">
        <v>445</v>
      </c>
      <c r="L6940" s="52">
        <v>290.28420000000006</v>
      </c>
      <c r="M6940" s="55">
        <v>4</v>
      </c>
      <c r="N6940" s="56" t="s">
        <v>16</v>
      </c>
      <c r="P6940" s="66"/>
      <c r="Q6940" s="53"/>
      <c r="R6940" s="53"/>
      <c r="S6940" s="53"/>
      <c r="T6940" s="53"/>
      <c r="U6940" s="53"/>
      <c r="V6940" s="53"/>
      <c r="W6940" s="53"/>
    </row>
    <row r="6941" spans="2:23" s="52" customFormat="1" ht="13" x14ac:dyDescent="0.3">
      <c r="B6941" s="53" t="s">
        <v>1933</v>
      </c>
      <c r="C6941" s="53" t="s">
        <v>212</v>
      </c>
      <c r="D6941" s="53" t="s">
        <v>2753</v>
      </c>
      <c r="E6941" s="53">
        <v>40.069830000000003</v>
      </c>
      <c r="F6941" s="53">
        <v>-5.0922640000000001</v>
      </c>
      <c r="G6941" s="54">
        <v>394.06650000000002</v>
      </c>
      <c r="H6941" s="53">
        <v>2390</v>
      </c>
      <c r="I6941" s="53">
        <v>1249</v>
      </c>
      <c r="J6941" s="53">
        <v>1141</v>
      </c>
      <c r="K6941" s="52">
        <v>445</v>
      </c>
      <c r="L6941" s="52">
        <v>-50.933499999999981</v>
      </c>
      <c r="M6941" s="55">
        <v>2</v>
      </c>
      <c r="N6941" s="56" t="s">
        <v>15</v>
      </c>
      <c r="P6941" s="66"/>
      <c r="Q6941" s="53"/>
      <c r="R6941" s="53"/>
      <c r="S6941" s="53"/>
      <c r="T6941" s="53"/>
      <c r="U6941" s="53"/>
      <c r="V6941" s="53"/>
      <c r="W6941" s="53"/>
    </row>
    <row r="6942" spans="2:23" s="52" customFormat="1" ht="13" x14ac:dyDescent="0.3">
      <c r="B6942" s="53" t="s">
        <v>1933</v>
      </c>
      <c r="C6942" s="53" t="s">
        <v>212</v>
      </c>
      <c r="D6942" s="53" t="s">
        <v>2754</v>
      </c>
      <c r="E6942" s="53">
        <v>39.73903</v>
      </c>
      <c r="F6942" s="53">
        <v>-5.142811</v>
      </c>
      <c r="G6942" s="54">
        <v>427.20850000000002</v>
      </c>
      <c r="H6942" s="53">
        <v>74</v>
      </c>
      <c r="I6942" s="53">
        <v>40</v>
      </c>
      <c r="J6942" s="53">
        <v>34</v>
      </c>
      <c r="K6942" s="52">
        <v>445</v>
      </c>
      <c r="L6942" s="52">
        <v>-17.791499999999985</v>
      </c>
      <c r="M6942" s="55">
        <v>2</v>
      </c>
      <c r="N6942" s="56" t="s">
        <v>15</v>
      </c>
      <c r="P6942" s="66"/>
      <c r="Q6942" s="53"/>
      <c r="R6942" s="53"/>
      <c r="S6942" s="53"/>
      <c r="T6942" s="53"/>
      <c r="U6942" s="53"/>
      <c r="V6942" s="53"/>
      <c r="W6942" s="53"/>
    </row>
    <row r="6943" spans="2:23" s="52" customFormat="1" ht="13" x14ac:dyDescent="0.3">
      <c r="B6943" s="53" t="s">
        <v>1933</v>
      </c>
      <c r="C6943" s="53" t="s">
        <v>212</v>
      </c>
      <c r="D6943" s="53" t="s">
        <v>2755</v>
      </c>
      <c r="E6943" s="53">
        <v>39.72627</v>
      </c>
      <c r="F6943" s="53">
        <v>-4.6395929999999996</v>
      </c>
      <c r="G6943" s="54">
        <v>659.64729999999997</v>
      </c>
      <c r="H6943" s="53">
        <v>2773</v>
      </c>
      <c r="I6943" s="53">
        <v>1446</v>
      </c>
      <c r="J6943" s="53">
        <v>1327</v>
      </c>
      <c r="K6943" s="52">
        <v>445</v>
      </c>
      <c r="L6943" s="52">
        <v>214.64729999999997</v>
      </c>
      <c r="M6943" s="55">
        <v>4</v>
      </c>
      <c r="N6943" s="56" t="s">
        <v>16</v>
      </c>
      <c r="P6943" s="66"/>
      <c r="Q6943" s="53"/>
      <c r="R6943" s="53"/>
      <c r="S6943" s="53"/>
      <c r="T6943" s="53"/>
      <c r="U6943" s="53"/>
      <c r="V6943" s="53"/>
      <c r="W6943" s="53"/>
    </row>
    <row r="6944" spans="2:23" s="52" customFormat="1" ht="13" x14ac:dyDescent="0.3">
      <c r="B6944" s="53" t="s">
        <v>1933</v>
      </c>
      <c r="C6944" s="53" t="s">
        <v>212</v>
      </c>
      <c r="D6944" s="53" t="s">
        <v>2756</v>
      </c>
      <c r="E6944" s="53">
        <v>39.665999999999997</v>
      </c>
      <c r="F6944" s="53">
        <v>-4.6422109999999996</v>
      </c>
      <c r="G6944" s="54">
        <v>742.72829999999999</v>
      </c>
      <c r="H6944" s="53">
        <v>2677</v>
      </c>
      <c r="I6944" s="53">
        <v>1378</v>
      </c>
      <c r="J6944" s="53">
        <v>1299</v>
      </c>
      <c r="K6944" s="52">
        <v>445</v>
      </c>
      <c r="L6944" s="52">
        <v>297.72829999999999</v>
      </c>
      <c r="M6944" s="55">
        <v>4</v>
      </c>
      <c r="N6944" s="56" t="s">
        <v>16</v>
      </c>
      <c r="P6944" s="66"/>
      <c r="Q6944" s="53"/>
      <c r="R6944" s="53"/>
      <c r="S6944" s="53"/>
      <c r="T6944" s="53"/>
      <c r="U6944" s="53"/>
      <c r="V6944" s="53"/>
      <c r="W6944" s="53"/>
    </row>
    <row r="6945" spans="2:23" s="52" customFormat="1" ht="13" x14ac:dyDescent="0.3">
      <c r="B6945" s="53" t="s">
        <v>1933</v>
      </c>
      <c r="C6945" s="53" t="s">
        <v>212</v>
      </c>
      <c r="D6945" s="53" t="s">
        <v>2757</v>
      </c>
      <c r="E6945" s="53">
        <v>40.157710000000002</v>
      </c>
      <c r="F6945" s="53">
        <v>-4.7852110000000003</v>
      </c>
      <c r="G6945" s="54">
        <v>771.25160000000005</v>
      </c>
      <c r="H6945" s="53">
        <v>689</v>
      </c>
      <c r="I6945" s="53">
        <v>358</v>
      </c>
      <c r="J6945" s="53">
        <v>331</v>
      </c>
      <c r="K6945" s="52">
        <v>445</v>
      </c>
      <c r="L6945" s="52">
        <v>326.25160000000005</v>
      </c>
      <c r="M6945" s="55">
        <v>4</v>
      </c>
      <c r="N6945" s="56" t="s">
        <v>16</v>
      </c>
      <c r="P6945" s="66"/>
      <c r="Q6945" s="53"/>
      <c r="R6945" s="53"/>
      <c r="S6945" s="53"/>
      <c r="T6945" s="53"/>
      <c r="U6945" s="53"/>
      <c r="V6945" s="53"/>
      <c r="W6945" s="53"/>
    </row>
    <row r="6946" spans="2:23" s="52" customFormat="1" ht="13" x14ac:dyDescent="0.3">
      <c r="B6946" s="53" t="s">
        <v>1933</v>
      </c>
      <c r="C6946" s="53" t="s">
        <v>212</v>
      </c>
      <c r="D6946" s="53" t="s">
        <v>2758</v>
      </c>
      <c r="E6946" s="53">
        <v>39.980350000000001</v>
      </c>
      <c r="F6946" s="53">
        <v>-3.4396309999999999</v>
      </c>
      <c r="G6946" s="54">
        <v>743.85860000000002</v>
      </c>
      <c r="H6946" s="53">
        <v>3521</v>
      </c>
      <c r="I6946" s="53">
        <v>1843</v>
      </c>
      <c r="J6946" s="53">
        <v>1678</v>
      </c>
      <c r="K6946" s="52">
        <v>445</v>
      </c>
      <c r="L6946" s="52">
        <v>298.85860000000002</v>
      </c>
      <c r="M6946" s="55">
        <v>4</v>
      </c>
      <c r="N6946" s="56" t="s">
        <v>16</v>
      </c>
      <c r="P6946" s="66"/>
      <c r="Q6946" s="53"/>
      <c r="R6946" s="53"/>
      <c r="S6946" s="53"/>
      <c r="T6946" s="53"/>
      <c r="U6946" s="53"/>
      <c r="V6946" s="53"/>
      <c r="W6946" s="53"/>
    </row>
    <row r="6947" spans="2:23" s="52" customFormat="1" ht="13" x14ac:dyDescent="0.3">
      <c r="B6947" s="53" t="s">
        <v>1933</v>
      </c>
      <c r="C6947" s="53" t="s">
        <v>212</v>
      </c>
      <c r="D6947" s="53" t="s">
        <v>2759</v>
      </c>
      <c r="E6947" s="53">
        <v>39.740519999999997</v>
      </c>
      <c r="F6947" s="53">
        <v>-4.1840250000000001</v>
      </c>
      <c r="G6947" s="54">
        <v>757.08640000000003</v>
      </c>
      <c r="H6947" s="53">
        <v>928</v>
      </c>
      <c r="I6947" s="53">
        <v>495</v>
      </c>
      <c r="J6947" s="53">
        <v>433</v>
      </c>
      <c r="K6947" s="52">
        <v>445</v>
      </c>
      <c r="L6947" s="52">
        <v>312.08640000000003</v>
      </c>
      <c r="M6947" s="55">
        <v>4</v>
      </c>
      <c r="N6947" s="56" t="s">
        <v>16</v>
      </c>
      <c r="P6947" s="66"/>
      <c r="Q6947" s="53"/>
      <c r="R6947" s="53"/>
      <c r="S6947" s="53"/>
      <c r="T6947" s="53"/>
      <c r="U6947" s="53"/>
      <c r="V6947" s="53"/>
      <c r="W6947" s="53"/>
    </row>
    <row r="6948" spans="2:23" s="52" customFormat="1" ht="13" x14ac:dyDescent="0.3">
      <c r="B6948" s="53" t="s">
        <v>1933</v>
      </c>
      <c r="C6948" s="53" t="s">
        <v>212</v>
      </c>
      <c r="D6948" s="53" t="s">
        <v>2760</v>
      </c>
      <c r="E6948" s="53">
        <v>40.15645</v>
      </c>
      <c r="F6948" s="53">
        <v>-4.5027650000000001</v>
      </c>
      <c r="G6948" s="54">
        <v>492.1309</v>
      </c>
      <c r="H6948" s="53">
        <v>1035</v>
      </c>
      <c r="I6948" s="53">
        <v>527</v>
      </c>
      <c r="J6948" s="53">
        <v>508</v>
      </c>
      <c r="K6948" s="52">
        <v>445</v>
      </c>
      <c r="L6948" s="52">
        <v>47.130899999999997</v>
      </c>
      <c r="M6948" s="55">
        <v>2</v>
      </c>
      <c r="N6948" s="56" t="s">
        <v>15</v>
      </c>
      <c r="P6948" s="66"/>
      <c r="Q6948" s="53"/>
      <c r="R6948" s="53"/>
      <c r="S6948" s="53"/>
      <c r="T6948" s="53"/>
      <c r="U6948" s="53"/>
      <c r="V6948" s="53"/>
      <c r="W6948" s="53"/>
    </row>
    <row r="6949" spans="2:23" s="52" customFormat="1" ht="13" x14ac:dyDescent="0.3">
      <c r="B6949" s="53" t="s">
        <v>1933</v>
      </c>
      <c r="C6949" s="53" t="s">
        <v>212</v>
      </c>
      <c r="D6949" s="53" t="s">
        <v>2761</v>
      </c>
      <c r="E6949" s="53">
        <v>40.047069999999998</v>
      </c>
      <c r="F6949" s="53">
        <v>-4.2721390000000001</v>
      </c>
      <c r="G6949" s="54">
        <v>566.39419999999996</v>
      </c>
      <c r="H6949" s="53">
        <v>2712</v>
      </c>
      <c r="I6949" s="53">
        <v>1438</v>
      </c>
      <c r="J6949" s="53">
        <v>1274</v>
      </c>
      <c r="K6949" s="52">
        <v>445</v>
      </c>
      <c r="L6949" s="52">
        <v>121.39419999999996</v>
      </c>
      <c r="M6949" s="55">
        <v>2</v>
      </c>
      <c r="N6949" s="56" t="s">
        <v>15</v>
      </c>
      <c r="P6949" s="66"/>
      <c r="Q6949" s="53"/>
      <c r="R6949" s="53"/>
      <c r="S6949" s="53"/>
      <c r="T6949" s="53"/>
      <c r="U6949" s="53"/>
      <c r="V6949" s="53"/>
      <c r="W6949" s="53"/>
    </row>
    <row r="6950" spans="2:23" s="52" customFormat="1" ht="13" x14ac:dyDescent="0.3">
      <c r="B6950" s="53" t="s">
        <v>1933</v>
      </c>
      <c r="C6950" s="53" t="s">
        <v>212</v>
      </c>
      <c r="D6950" s="53" t="s">
        <v>2762</v>
      </c>
      <c r="E6950" s="53">
        <v>40.07499</v>
      </c>
      <c r="F6950" s="53">
        <v>-3.8541270000000001</v>
      </c>
      <c r="G6950" s="54">
        <v>526</v>
      </c>
      <c r="H6950" s="53">
        <v>4605</v>
      </c>
      <c r="I6950" s="53">
        <v>2420</v>
      </c>
      <c r="J6950" s="53">
        <v>2185</v>
      </c>
      <c r="K6950" s="52">
        <v>445</v>
      </c>
      <c r="L6950" s="52">
        <v>81</v>
      </c>
      <c r="M6950" s="55">
        <v>2</v>
      </c>
      <c r="N6950" s="56" t="s">
        <v>15</v>
      </c>
      <c r="P6950" s="66"/>
      <c r="Q6950" s="53"/>
      <c r="R6950" s="53"/>
      <c r="S6950" s="53"/>
      <c r="T6950" s="53"/>
      <c r="U6950" s="53"/>
      <c r="V6950" s="53"/>
      <c r="W6950" s="53"/>
    </row>
    <row r="6951" spans="2:23" s="52" customFormat="1" ht="13" x14ac:dyDescent="0.3">
      <c r="B6951" s="53" t="s">
        <v>1933</v>
      </c>
      <c r="C6951" s="53" t="s">
        <v>212</v>
      </c>
      <c r="D6951" s="53" t="s">
        <v>2763</v>
      </c>
      <c r="E6951" s="53">
        <v>40.114660000000001</v>
      </c>
      <c r="F6951" s="53">
        <v>-4.6204049999999999</v>
      </c>
      <c r="G6951" s="54">
        <v>473.30110000000002</v>
      </c>
      <c r="H6951" s="53">
        <v>186</v>
      </c>
      <c r="I6951" s="53">
        <v>102</v>
      </c>
      <c r="J6951" s="53">
        <v>84</v>
      </c>
      <c r="K6951" s="52">
        <v>445</v>
      </c>
      <c r="L6951" s="52">
        <v>28.301100000000019</v>
      </c>
      <c r="M6951" s="55">
        <v>2</v>
      </c>
      <c r="N6951" s="56" t="s">
        <v>15</v>
      </c>
      <c r="P6951" s="66"/>
      <c r="Q6951" s="53"/>
      <c r="R6951" s="53"/>
      <c r="S6951" s="53"/>
      <c r="T6951" s="53"/>
      <c r="U6951" s="53"/>
      <c r="V6951" s="53"/>
      <c r="W6951" s="53"/>
    </row>
    <row r="6952" spans="2:23" s="52" customFormat="1" ht="13" x14ac:dyDescent="0.3">
      <c r="B6952" s="53" t="s">
        <v>1933</v>
      </c>
      <c r="C6952" s="53" t="s">
        <v>212</v>
      </c>
      <c r="D6952" s="53" t="s">
        <v>2764</v>
      </c>
      <c r="E6952" s="53">
        <v>39.96031</v>
      </c>
      <c r="F6952" s="53">
        <v>-3.499733</v>
      </c>
      <c r="G6952" s="54">
        <v>735.32209999999998</v>
      </c>
      <c r="H6952" s="53">
        <v>9468</v>
      </c>
      <c r="I6952" s="53">
        <v>4831</v>
      </c>
      <c r="J6952" s="53">
        <v>4637</v>
      </c>
      <c r="K6952" s="52">
        <v>445</v>
      </c>
      <c r="L6952" s="52">
        <v>290.32209999999998</v>
      </c>
      <c r="M6952" s="55">
        <v>4</v>
      </c>
      <c r="N6952" s="56" t="s">
        <v>16</v>
      </c>
      <c r="P6952" s="66"/>
      <c r="Q6952" s="53"/>
      <c r="R6952" s="53"/>
      <c r="S6952" s="53"/>
      <c r="T6952" s="53"/>
      <c r="U6952" s="53"/>
      <c r="V6952" s="53"/>
      <c r="W6952" s="53"/>
    </row>
    <row r="6953" spans="2:23" s="52" customFormat="1" ht="13" x14ac:dyDescent="0.3">
      <c r="B6953" s="53" t="s">
        <v>1933</v>
      </c>
      <c r="C6953" s="53" t="s">
        <v>212</v>
      </c>
      <c r="D6953" s="53" t="s">
        <v>2765</v>
      </c>
      <c r="E6953" s="53">
        <v>39.943080000000002</v>
      </c>
      <c r="F6953" s="53">
        <v>-3.9867180000000002</v>
      </c>
      <c r="G6953" s="54">
        <v>592.48429999999996</v>
      </c>
      <c r="H6953" s="53">
        <v>6656</v>
      </c>
      <c r="I6953" s="53">
        <v>3459</v>
      </c>
      <c r="J6953" s="53">
        <v>3197</v>
      </c>
      <c r="K6953" s="52">
        <v>445</v>
      </c>
      <c r="L6953" s="52">
        <v>147.48429999999996</v>
      </c>
      <c r="M6953" s="55">
        <v>2</v>
      </c>
      <c r="N6953" s="56" t="s">
        <v>15</v>
      </c>
      <c r="P6953" s="66"/>
      <c r="Q6953" s="53"/>
      <c r="R6953" s="53"/>
      <c r="S6953" s="53"/>
      <c r="T6953" s="53"/>
      <c r="U6953" s="53"/>
      <c r="V6953" s="53"/>
      <c r="W6953" s="53"/>
    </row>
    <row r="6954" spans="2:23" s="52" customFormat="1" ht="13" x14ac:dyDescent="0.3">
      <c r="B6954" s="53" t="s">
        <v>1933</v>
      </c>
      <c r="C6954" s="53" t="s">
        <v>212</v>
      </c>
      <c r="D6954" s="53" t="s">
        <v>2766</v>
      </c>
      <c r="E6954" s="53">
        <v>40.003459999999997</v>
      </c>
      <c r="F6954" s="53">
        <v>-3.5722390000000002</v>
      </c>
      <c r="G6954" s="54">
        <v>609.28970000000004</v>
      </c>
      <c r="H6954" s="53">
        <v>3665</v>
      </c>
      <c r="I6954" s="53">
        <v>1996</v>
      </c>
      <c r="J6954" s="53">
        <v>1669</v>
      </c>
      <c r="K6954" s="52">
        <v>445</v>
      </c>
      <c r="L6954" s="52">
        <v>164.28970000000004</v>
      </c>
      <c r="M6954" s="55">
        <v>2</v>
      </c>
      <c r="N6954" s="56" t="s">
        <v>15</v>
      </c>
      <c r="P6954" s="66"/>
      <c r="Q6954" s="53"/>
      <c r="R6954" s="53"/>
      <c r="S6954" s="53"/>
      <c r="T6954" s="53"/>
      <c r="U6954" s="53"/>
      <c r="V6954" s="53"/>
      <c r="W6954" s="53"/>
    </row>
    <row r="6955" spans="2:23" s="52" customFormat="1" ht="13" x14ac:dyDescent="0.3">
      <c r="B6955" s="53" t="s">
        <v>1933</v>
      </c>
      <c r="C6955" s="53" t="s">
        <v>212</v>
      </c>
      <c r="D6955" s="53" t="s">
        <v>2767</v>
      </c>
      <c r="E6955" s="53">
        <v>39.647530000000003</v>
      </c>
      <c r="F6955" s="53">
        <v>-3.8746459999999998</v>
      </c>
      <c r="G6955" s="54">
        <v>748.84849999999994</v>
      </c>
      <c r="H6955" s="53">
        <v>2843</v>
      </c>
      <c r="I6955" s="53">
        <v>1422</v>
      </c>
      <c r="J6955" s="53">
        <v>1421</v>
      </c>
      <c r="K6955" s="52">
        <v>445</v>
      </c>
      <c r="L6955" s="52">
        <v>303.84849999999994</v>
      </c>
      <c r="M6955" s="55">
        <v>4</v>
      </c>
      <c r="N6955" s="56" t="s">
        <v>16</v>
      </c>
      <c r="P6955" s="66"/>
      <c r="Q6955" s="53"/>
      <c r="R6955" s="53"/>
      <c r="S6955" s="53"/>
      <c r="T6955" s="53"/>
      <c r="U6955" s="53"/>
      <c r="V6955" s="53"/>
      <c r="W6955" s="53"/>
    </row>
    <row r="6956" spans="2:23" s="52" customFormat="1" ht="13" x14ac:dyDescent="0.3">
      <c r="B6956" s="53" t="s">
        <v>1933</v>
      </c>
      <c r="C6956" s="53" t="s">
        <v>212</v>
      </c>
      <c r="D6956" s="53" t="s">
        <v>2768</v>
      </c>
      <c r="E6956" s="53">
        <v>39.919139999999999</v>
      </c>
      <c r="F6956" s="53">
        <v>-5.1734150000000003</v>
      </c>
      <c r="G6956" s="54">
        <v>421.10399999999998</v>
      </c>
      <c r="H6956" s="53">
        <v>2937</v>
      </c>
      <c r="I6956" s="53">
        <v>1444</v>
      </c>
      <c r="J6956" s="53">
        <v>1493</v>
      </c>
      <c r="K6956" s="52">
        <v>445</v>
      </c>
      <c r="L6956" s="52">
        <v>-23.896000000000015</v>
      </c>
      <c r="M6956" s="55">
        <v>2</v>
      </c>
      <c r="N6956" s="56" t="s">
        <v>15</v>
      </c>
      <c r="P6956" s="66"/>
      <c r="Q6956" s="53"/>
      <c r="R6956" s="53"/>
      <c r="S6956" s="53"/>
      <c r="T6956" s="53"/>
      <c r="U6956" s="53"/>
      <c r="V6956" s="53"/>
      <c r="W6956" s="53"/>
    </row>
    <row r="6957" spans="2:23" s="52" customFormat="1" ht="13" x14ac:dyDescent="0.3">
      <c r="B6957" s="53" t="s">
        <v>1933</v>
      </c>
      <c r="C6957" s="53" t="s">
        <v>212</v>
      </c>
      <c r="D6957" s="53" t="s">
        <v>2769</v>
      </c>
      <c r="E6957" s="53">
        <v>40.000639999999997</v>
      </c>
      <c r="F6957" s="53">
        <v>-4.5151630000000003</v>
      </c>
      <c r="G6957" s="54">
        <v>463.88670000000002</v>
      </c>
      <c r="H6957" s="53">
        <v>350</v>
      </c>
      <c r="I6957" s="53">
        <v>164</v>
      </c>
      <c r="J6957" s="53">
        <v>186</v>
      </c>
      <c r="K6957" s="52">
        <v>445</v>
      </c>
      <c r="L6957" s="52">
        <v>18.886700000000019</v>
      </c>
      <c r="M6957" s="55">
        <v>2</v>
      </c>
      <c r="N6957" s="56" t="s">
        <v>15</v>
      </c>
      <c r="P6957" s="66"/>
      <c r="Q6957" s="53"/>
      <c r="R6957" s="53"/>
      <c r="S6957" s="53"/>
      <c r="T6957" s="53"/>
      <c r="U6957" s="53"/>
      <c r="V6957" s="53"/>
      <c r="W6957" s="53"/>
    </row>
    <row r="6958" spans="2:23" s="52" customFormat="1" ht="13" x14ac:dyDescent="0.3">
      <c r="B6958" s="53" t="s">
        <v>1933</v>
      </c>
      <c r="C6958" s="53" t="s">
        <v>212</v>
      </c>
      <c r="D6958" s="53" t="s">
        <v>2770</v>
      </c>
      <c r="E6958" s="53">
        <v>40.119160000000001</v>
      </c>
      <c r="F6958" s="53">
        <v>-3.9632990000000001</v>
      </c>
      <c r="G6958" s="54">
        <v>609.27809999999999</v>
      </c>
      <c r="H6958" s="53">
        <v>917</v>
      </c>
      <c r="I6958" s="53">
        <v>497</v>
      </c>
      <c r="J6958" s="53">
        <v>420</v>
      </c>
      <c r="K6958" s="52">
        <v>445</v>
      </c>
      <c r="L6958" s="52">
        <v>164.27809999999999</v>
      </c>
      <c r="M6958" s="55">
        <v>2</v>
      </c>
      <c r="N6958" s="56" t="s">
        <v>15</v>
      </c>
      <c r="P6958" s="66"/>
      <c r="Q6958" s="53"/>
      <c r="R6958" s="53"/>
      <c r="S6958" s="53"/>
      <c r="T6958" s="53"/>
      <c r="U6958" s="53"/>
      <c r="V6958" s="53"/>
      <c r="W6958" s="53"/>
    </row>
    <row r="6959" spans="2:23" s="52" customFormat="1" ht="13" x14ac:dyDescent="0.3">
      <c r="B6959" s="53" t="s">
        <v>1933</v>
      </c>
      <c r="C6959" s="53" t="s">
        <v>212</v>
      </c>
      <c r="D6959" s="53" t="s">
        <v>2771</v>
      </c>
      <c r="E6959" s="53">
        <v>40.043900000000001</v>
      </c>
      <c r="F6959" s="53">
        <v>-3.836551</v>
      </c>
      <c r="G6959" s="54">
        <v>523.62490000000003</v>
      </c>
      <c r="H6959" s="53">
        <v>3441</v>
      </c>
      <c r="I6959" s="53">
        <v>1732</v>
      </c>
      <c r="J6959" s="53">
        <v>1709</v>
      </c>
      <c r="K6959" s="52">
        <v>445</v>
      </c>
      <c r="L6959" s="52">
        <v>78.624900000000025</v>
      </c>
      <c r="M6959" s="55">
        <v>2</v>
      </c>
      <c r="N6959" s="56" t="s">
        <v>15</v>
      </c>
      <c r="P6959" s="66"/>
      <c r="Q6959" s="53"/>
      <c r="R6959" s="53"/>
      <c r="S6959" s="53"/>
      <c r="T6959" s="53"/>
      <c r="U6959" s="53"/>
      <c r="V6959" s="53"/>
      <c r="W6959" s="53"/>
    </row>
    <row r="6960" spans="2:23" s="52" customFormat="1" ht="13" x14ac:dyDescent="0.3">
      <c r="B6960" s="53" t="s">
        <v>1933</v>
      </c>
      <c r="C6960" s="53" t="s">
        <v>212</v>
      </c>
      <c r="D6960" s="53" t="s">
        <v>2772</v>
      </c>
      <c r="E6960" s="53">
        <v>40.20581</v>
      </c>
      <c r="F6960" s="53">
        <v>-4.4288420000000004</v>
      </c>
      <c r="G6960" s="54">
        <v>488.91699999999997</v>
      </c>
      <c r="H6960" s="53">
        <v>168</v>
      </c>
      <c r="I6960" s="53">
        <v>77</v>
      </c>
      <c r="J6960" s="53">
        <v>91</v>
      </c>
      <c r="K6960" s="52">
        <v>445</v>
      </c>
      <c r="L6960" s="52">
        <v>43.916999999999973</v>
      </c>
      <c r="M6960" s="55">
        <v>2</v>
      </c>
      <c r="N6960" s="56" t="s">
        <v>15</v>
      </c>
      <c r="P6960" s="66"/>
      <c r="Q6960" s="53"/>
      <c r="R6960" s="53"/>
      <c r="S6960" s="53"/>
      <c r="T6960" s="53"/>
      <c r="U6960" s="53"/>
      <c r="V6960" s="53"/>
      <c r="W6960" s="53"/>
    </row>
    <row r="6961" spans="2:23" s="52" customFormat="1" ht="13" x14ac:dyDescent="0.3">
      <c r="B6961" s="53" t="s">
        <v>1933</v>
      </c>
      <c r="C6961" s="53" t="s">
        <v>212</v>
      </c>
      <c r="D6961" s="53" t="s">
        <v>2773</v>
      </c>
      <c r="E6961" s="53">
        <v>40.061059999999998</v>
      </c>
      <c r="F6961" s="53">
        <v>-5.0638579999999997</v>
      </c>
      <c r="G6961" s="54">
        <v>397.21859999999998</v>
      </c>
      <c r="H6961" s="53">
        <v>417</v>
      </c>
      <c r="I6961" s="53">
        <v>210</v>
      </c>
      <c r="J6961" s="53">
        <v>207</v>
      </c>
      <c r="K6961" s="52">
        <v>445</v>
      </c>
      <c r="L6961" s="52">
        <v>-47.781400000000019</v>
      </c>
      <c r="M6961" s="55">
        <v>2</v>
      </c>
      <c r="N6961" s="56" t="s">
        <v>15</v>
      </c>
      <c r="P6961" s="66"/>
      <c r="Q6961" s="53"/>
      <c r="R6961" s="53"/>
      <c r="S6961" s="53"/>
      <c r="T6961" s="53"/>
      <c r="U6961" s="53"/>
      <c r="V6961" s="53"/>
      <c r="W6961" s="53"/>
    </row>
    <row r="6962" spans="2:23" s="52" customFormat="1" ht="13" x14ac:dyDescent="0.3">
      <c r="B6962" s="53" t="s">
        <v>1933</v>
      </c>
      <c r="C6962" s="53" t="s">
        <v>212</v>
      </c>
      <c r="D6962" s="53" t="s">
        <v>2774</v>
      </c>
      <c r="E6962" s="53">
        <v>40.176270000000002</v>
      </c>
      <c r="F6962" s="53">
        <v>-4.5969360000000004</v>
      </c>
      <c r="G6962" s="54">
        <v>673.26760000000002</v>
      </c>
      <c r="H6962" s="53">
        <v>381</v>
      </c>
      <c r="I6962" s="53">
        <v>207</v>
      </c>
      <c r="J6962" s="53">
        <v>174</v>
      </c>
      <c r="K6962" s="52">
        <v>445</v>
      </c>
      <c r="L6962" s="52">
        <v>228.26760000000002</v>
      </c>
      <c r="M6962" s="55">
        <v>4</v>
      </c>
      <c r="N6962" s="56" t="s">
        <v>16</v>
      </c>
      <c r="P6962" s="66"/>
      <c r="Q6962" s="53"/>
      <c r="R6962" s="53"/>
      <c r="S6962" s="53"/>
      <c r="T6962" s="53"/>
      <c r="U6962" s="53"/>
      <c r="V6962" s="53"/>
      <c r="W6962" s="53"/>
    </row>
    <row r="6963" spans="2:23" s="52" customFormat="1" ht="13" x14ac:dyDescent="0.3">
      <c r="B6963" s="53" t="s">
        <v>1933</v>
      </c>
      <c r="C6963" s="53" t="s">
        <v>212</v>
      </c>
      <c r="D6963" s="53" t="s">
        <v>2775</v>
      </c>
      <c r="E6963" s="53">
        <v>40.032089999999997</v>
      </c>
      <c r="F6963" s="53">
        <v>-4.8027870000000004</v>
      </c>
      <c r="G6963" s="54">
        <v>444.14420000000001</v>
      </c>
      <c r="H6963" s="53">
        <v>2270</v>
      </c>
      <c r="I6963" s="53">
        <v>1180</v>
      </c>
      <c r="J6963" s="53">
        <v>1090</v>
      </c>
      <c r="K6963" s="52">
        <v>445</v>
      </c>
      <c r="L6963" s="52">
        <v>-0.8557999999999879</v>
      </c>
      <c r="M6963" s="55">
        <v>2</v>
      </c>
      <c r="N6963" s="56" t="s">
        <v>15</v>
      </c>
      <c r="P6963" s="66"/>
      <c r="Q6963" s="53"/>
      <c r="R6963" s="53"/>
      <c r="S6963" s="53"/>
      <c r="T6963" s="53"/>
      <c r="U6963" s="53"/>
      <c r="V6963" s="53"/>
      <c r="W6963" s="53"/>
    </row>
    <row r="6964" spans="2:23" s="52" customFormat="1" ht="13" x14ac:dyDescent="0.3">
      <c r="B6964" s="53" t="s">
        <v>1933</v>
      </c>
      <c r="C6964" s="53" t="s">
        <v>212</v>
      </c>
      <c r="D6964" s="53" t="s">
        <v>2776</v>
      </c>
      <c r="E6964" s="53">
        <v>39.789119999999997</v>
      </c>
      <c r="F6964" s="53">
        <v>-4.1681999999999997</v>
      </c>
      <c r="G6964" s="54">
        <v>652.06600000000003</v>
      </c>
      <c r="H6964" s="53">
        <v>4047</v>
      </c>
      <c r="I6964" s="53">
        <v>2095</v>
      </c>
      <c r="J6964" s="53">
        <v>1952</v>
      </c>
      <c r="K6964" s="52">
        <v>445</v>
      </c>
      <c r="L6964" s="52">
        <v>207.06600000000003</v>
      </c>
      <c r="M6964" s="55">
        <v>4</v>
      </c>
      <c r="N6964" s="56" t="s">
        <v>16</v>
      </c>
      <c r="P6964" s="66"/>
      <c r="Q6964" s="53"/>
      <c r="R6964" s="53"/>
      <c r="S6964" s="53"/>
      <c r="T6964" s="53"/>
      <c r="U6964" s="53"/>
      <c r="V6964" s="53"/>
      <c r="W6964" s="53"/>
    </row>
    <row r="6965" spans="2:23" s="52" customFormat="1" ht="13" x14ac:dyDescent="0.3">
      <c r="B6965" s="53" t="s">
        <v>1933</v>
      </c>
      <c r="C6965" s="53" t="s">
        <v>212</v>
      </c>
      <c r="D6965" s="53" t="s">
        <v>2777</v>
      </c>
      <c r="E6965" s="53">
        <v>40.063899999999997</v>
      </c>
      <c r="F6965" s="53">
        <v>-4.2291679999999996</v>
      </c>
      <c r="G6965" s="54">
        <v>594.79200000000003</v>
      </c>
      <c r="H6965" s="53">
        <v>2211</v>
      </c>
      <c r="I6965" s="53">
        <v>1138</v>
      </c>
      <c r="J6965" s="53">
        <v>1073</v>
      </c>
      <c r="K6965" s="52">
        <v>445</v>
      </c>
      <c r="L6965" s="52">
        <v>149.79200000000003</v>
      </c>
      <c r="M6965" s="55">
        <v>2</v>
      </c>
      <c r="N6965" s="56" t="s">
        <v>15</v>
      </c>
      <c r="P6965" s="66"/>
      <c r="Q6965" s="53"/>
      <c r="R6965" s="53"/>
      <c r="S6965" s="53"/>
      <c r="T6965" s="53"/>
      <c r="U6965" s="53"/>
      <c r="V6965" s="53"/>
      <c r="W6965" s="53"/>
    </row>
    <row r="6966" spans="2:23" s="52" customFormat="1" ht="13" x14ac:dyDescent="0.3">
      <c r="B6966" s="53" t="s">
        <v>1933</v>
      </c>
      <c r="C6966" s="53" t="s">
        <v>212</v>
      </c>
      <c r="D6966" s="53" t="s">
        <v>2778</v>
      </c>
      <c r="E6966" s="53">
        <v>39.598460000000003</v>
      </c>
      <c r="F6966" s="53">
        <v>-3.1186669999999999</v>
      </c>
      <c r="G6966" s="54">
        <v>695.38819999999998</v>
      </c>
      <c r="H6966" s="53">
        <v>6122</v>
      </c>
      <c r="I6966" s="53">
        <v>3136</v>
      </c>
      <c r="J6966" s="53">
        <v>2986</v>
      </c>
      <c r="K6966" s="52">
        <v>445</v>
      </c>
      <c r="L6966" s="52">
        <v>250.38819999999998</v>
      </c>
      <c r="M6966" s="55">
        <v>4</v>
      </c>
      <c r="N6966" s="56" t="s">
        <v>16</v>
      </c>
      <c r="P6966" s="66"/>
      <c r="Q6966" s="53"/>
      <c r="R6966" s="53"/>
      <c r="S6966" s="53"/>
      <c r="T6966" s="53"/>
      <c r="U6966" s="53"/>
      <c r="V6966" s="53"/>
      <c r="W6966" s="53"/>
    </row>
    <row r="6967" spans="2:23" s="52" customFormat="1" ht="13" x14ac:dyDescent="0.3">
      <c r="B6967" s="53" t="s">
        <v>1933</v>
      </c>
      <c r="C6967" s="53" t="s">
        <v>212</v>
      </c>
      <c r="D6967" s="53" t="s">
        <v>2779</v>
      </c>
      <c r="E6967" s="53">
        <v>39.8645</v>
      </c>
      <c r="F6967" s="53">
        <v>-4.3589029999999998</v>
      </c>
      <c r="G6967" s="54">
        <v>496.22059999999999</v>
      </c>
      <c r="H6967" s="53">
        <v>8431</v>
      </c>
      <c r="I6967" s="53">
        <v>4334</v>
      </c>
      <c r="J6967" s="53">
        <v>4097</v>
      </c>
      <c r="K6967" s="52">
        <v>445</v>
      </c>
      <c r="L6967" s="52">
        <v>51.22059999999999</v>
      </c>
      <c r="M6967" s="55">
        <v>2</v>
      </c>
      <c r="N6967" s="56" t="s">
        <v>15</v>
      </c>
      <c r="P6967" s="66"/>
      <c r="Q6967" s="53"/>
      <c r="R6967" s="53"/>
      <c r="S6967" s="53"/>
      <c r="T6967" s="53"/>
      <c r="U6967" s="53"/>
      <c r="V6967" s="53"/>
      <c r="W6967" s="53"/>
    </row>
    <row r="6968" spans="2:23" s="52" customFormat="1" ht="13" x14ac:dyDescent="0.3">
      <c r="B6968" s="53" t="s">
        <v>1933</v>
      </c>
      <c r="C6968" s="53" t="s">
        <v>212</v>
      </c>
      <c r="D6968" s="53" t="s">
        <v>2780</v>
      </c>
      <c r="E6968" s="53">
        <v>39.912590000000002</v>
      </c>
      <c r="F6968" s="53">
        <v>-4.6799049999999998</v>
      </c>
      <c r="G6968" s="54">
        <v>483.60570000000001</v>
      </c>
      <c r="H6968" s="53">
        <v>2343</v>
      </c>
      <c r="I6968" s="53">
        <v>1200</v>
      </c>
      <c r="J6968" s="53">
        <v>1143</v>
      </c>
      <c r="K6968" s="52">
        <v>445</v>
      </c>
      <c r="L6968" s="52">
        <v>38.605700000000013</v>
      </c>
      <c r="M6968" s="55">
        <v>2</v>
      </c>
      <c r="N6968" s="56" t="s">
        <v>15</v>
      </c>
      <c r="P6968" s="66"/>
      <c r="Q6968" s="53"/>
      <c r="R6968" s="53"/>
      <c r="S6968" s="53"/>
      <c r="T6968" s="53"/>
      <c r="U6968" s="53"/>
      <c r="V6968" s="53"/>
      <c r="W6968" s="53"/>
    </row>
    <row r="6969" spans="2:23" s="52" customFormat="1" ht="13" x14ac:dyDescent="0.3">
      <c r="B6969" s="53" t="s">
        <v>1933</v>
      </c>
      <c r="C6969" s="53" t="s">
        <v>212</v>
      </c>
      <c r="D6969" s="53" t="s">
        <v>2781</v>
      </c>
      <c r="E6969" s="53">
        <v>39.803159999999998</v>
      </c>
      <c r="F6969" s="53">
        <v>-5.1720550000000003</v>
      </c>
      <c r="G6969" s="54">
        <v>338.48419999999999</v>
      </c>
      <c r="H6969" s="53">
        <v>1458</v>
      </c>
      <c r="I6969" s="53">
        <v>719</v>
      </c>
      <c r="J6969" s="53">
        <v>739</v>
      </c>
      <c r="K6969" s="52">
        <v>445</v>
      </c>
      <c r="L6969" s="52">
        <v>-106.51580000000001</v>
      </c>
      <c r="M6969" s="55">
        <v>2</v>
      </c>
      <c r="N6969" s="56" t="s">
        <v>15</v>
      </c>
      <c r="P6969" s="66"/>
      <c r="Q6969" s="53"/>
      <c r="R6969" s="53"/>
      <c r="S6969" s="53"/>
      <c r="T6969" s="53"/>
      <c r="U6969" s="53"/>
      <c r="V6969" s="53"/>
      <c r="W6969" s="53"/>
    </row>
    <row r="6970" spans="2:23" s="52" customFormat="1" ht="13" x14ac:dyDescent="0.3">
      <c r="B6970" s="53" t="s">
        <v>1933</v>
      </c>
      <c r="C6970" s="53" t="s">
        <v>212</v>
      </c>
      <c r="D6970" s="53" t="s">
        <v>2782</v>
      </c>
      <c r="E6970" s="53">
        <v>39.524430000000002</v>
      </c>
      <c r="F6970" s="53">
        <v>-5.1143780000000003</v>
      </c>
      <c r="G6970" s="54">
        <v>752.87049999999999</v>
      </c>
      <c r="H6970" s="53">
        <v>210</v>
      </c>
      <c r="I6970" s="53">
        <v>113</v>
      </c>
      <c r="J6970" s="53">
        <v>97</v>
      </c>
      <c r="K6970" s="52">
        <v>445</v>
      </c>
      <c r="L6970" s="52">
        <v>307.87049999999999</v>
      </c>
      <c r="M6970" s="55">
        <v>4</v>
      </c>
      <c r="N6970" s="56" t="s">
        <v>16</v>
      </c>
      <c r="P6970" s="66"/>
      <c r="Q6970" s="53"/>
      <c r="R6970" s="53"/>
      <c r="S6970" s="53"/>
      <c r="T6970" s="53"/>
      <c r="U6970" s="53"/>
      <c r="V6970" s="53"/>
      <c r="W6970" s="53"/>
    </row>
    <row r="6971" spans="2:23" s="52" customFormat="1" ht="13" x14ac:dyDescent="0.3">
      <c r="B6971" s="53" t="s">
        <v>1933</v>
      </c>
      <c r="C6971" s="53" t="s">
        <v>212</v>
      </c>
      <c r="D6971" s="53" t="s">
        <v>2783</v>
      </c>
      <c r="E6971" s="53">
        <v>39.69444</v>
      </c>
      <c r="F6971" s="53">
        <v>-4.1528590000000003</v>
      </c>
      <c r="G6971" s="54">
        <v>724.04790000000003</v>
      </c>
      <c r="H6971" s="53">
        <v>1681</v>
      </c>
      <c r="I6971" s="53">
        <v>900</v>
      </c>
      <c r="J6971" s="53">
        <v>781</v>
      </c>
      <c r="K6971" s="52">
        <v>445</v>
      </c>
      <c r="L6971" s="52">
        <v>279.04790000000003</v>
      </c>
      <c r="M6971" s="55">
        <v>4</v>
      </c>
      <c r="N6971" s="56" t="s">
        <v>16</v>
      </c>
      <c r="P6971" s="66"/>
      <c r="Q6971" s="53"/>
      <c r="R6971" s="53"/>
      <c r="S6971" s="53"/>
      <c r="T6971" s="53"/>
      <c r="U6971" s="53"/>
      <c r="V6971" s="53"/>
      <c r="W6971" s="53"/>
    </row>
    <row r="6972" spans="2:23" s="52" customFormat="1" ht="13" x14ac:dyDescent="0.3">
      <c r="B6972" s="53" t="s">
        <v>1933</v>
      </c>
      <c r="C6972" s="53" t="s">
        <v>212</v>
      </c>
      <c r="D6972" s="53" t="s">
        <v>2784</v>
      </c>
      <c r="E6972" s="53">
        <v>39.508929999999999</v>
      </c>
      <c r="F6972" s="53">
        <v>-3.2459099999999999</v>
      </c>
      <c r="G6972" s="54">
        <v>648.49749999999995</v>
      </c>
      <c r="H6972" s="53">
        <v>1313</v>
      </c>
      <c r="I6972" s="53">
        <v>671</v>
      </c>
      <c r="J6972" s="53">
        <v>642</v>
      </c>
      <c r="K6972" s="52">
        <v>445</v>
      </c>
      <c r="L6972" s="52">
        <v>203.49749999999995</v>
      </c>
      <c r="M6972" s="55">
        <v>4</v>
      </c>
      <c r="N6972" s="56" t="s">
        <v>16</v>
      </c>
      <c r="P6972" s="66"/>
      <c r="Q6972" s="53"/>
      <c r="R6972" s="53"/>
      <c r="S6972" s="53"/>
      <c r="T6972" s="53"/>
      <c r="U6972" s="53"/>
      <c r="V6972" s="53"/>
      <c r="W6972" s="53"/>
    </row>
    <row r="6973" spans="2:23" s="52" customFormat="1" ht="13" x14ac:dyDescent="0.3">
      <c r="B6973" s="53" t="s">
        <v>1933</v>
      </c>
      <c r="C6973" s="53" t="s">
        <v>212</v>
      </c>
      <c r="D6973" s="53" t="s">
        <v>2785</v>
      </c>
      <c r="E6973" s="53">
        <v>39.590789999999998</v>
      </c>
      <c r="F6973" s="53">
        <v>-3.0427360000000001</v>
      </c>
      <c r="G6973" s="54">
        <v>696</v>
      </c>
      <c r="H6973" s="53">
        <v>12736</v>
      </c>
      <c r="I6973" s="53">
        <v>6595</v>
      </c>
      <c r="J6973" s="53">
        <v>6141</v>
      </c>
      <c r="K6973" s="52">
        <v>445</v>
      </c>
      <c r="L6973" s="52">
        <v>251</v>
      </c>
      <c r="M6973" s="55">
        <v>4</v>
      </c>
      <c r="N6973" s="56" t="s">
        <v>16</v>
      </c>
      <c r="P6973" s="66"/>
      <c r="Q6973" s="53"/>
      <c r="R6973" s="53"/>
      <c r="S6973" s="53"/>
      <c r="T6973" s="53"/>
      <c r="U6973" s="53"/>
      <c r="V6973" s="53"/>
      <c r="W6973" s="53"/>
    </row>
    <row r="6974" spans="2:23" s="52" customFormat="1" ht="13" x14ac:dyDescent="0.3">
      <c r="B6974" s="53" t="s">
        <v>1933</v>
      </c>
      <c r="C6974" s="53" t="s">
        <v>212</v>
      </c>
      <c r="D6974" s="53" t="s">
        <v>2786</v>
      </c>
      <c r="E6974" s="53">
        <v>40.105269999999997</v>
      </c>
      <c r="F6974" s="53">
        <v>-4.3241750000000003</v>
      </c>
      <c r="G6974" s="54">
        <v>549.35479999999995</v>
      </c>
      <c r="H6974" s="53">
        <v>1689</v>
      </c>
      <c r="I6974" s="53">
        <v>847</v>
      </c>
      <c r="J6974" s="53">
        <v>842</v>
      </c>
      <c r="K6974" s="52">
        <v>445</v>
      </c>
      <c r="L6974" s="52">
        <v>104.35479999999995</v>
      </c>
      <c r="M6974" s="55">
        <v>2</v>
      </c>
      <c r="N6974" s="56" t="s">
        <v>15</v>
      </c>
      <c r="P6974" s="66"/>
      <c r="Q6974" s="53"/>
      <c r="R6974" s="53"/>
      <c r="S6974" s="53"/>
      <c r="T6974" s="53"/>
      <c r="U6974" s="53"/>
      <c r="V6974" s="53"/>
      <c r="W6974" s="53"/>
    </row>
    <row r="6975" spans="2:23" s="52" customFormat="1" ht="13" x14ac:dyDescent="0.3">
      <c r="B6975" s="53" t="s">
        <v>1933</v>
      </c>
      <c r="C6975" s="53" t="s">
        <v>212</v>
      </c>
      <c r="D6975" s="53" t="s">
        <v>2787</v>
      </c>
      <c r="E6975" s="53">
        <v>40.136960000000002</v>
      </c>
      <c r="F6975" s="53">
        <v>-4.6904190000000003</v>
      </c>
      <c r="G6975" s="54">
        <v>755.46749999999997</v>
      </c>
      <c r="H6975" s="53">
        <v>1097</v>
      </c>
      <c r="I6975" s="53">
        <v>586</v>
      </c>
      <c r="J6975" s="53">
        <v>511</v>
      </c>
      <c r="K6975" s="52">
        <v>445</v>
      </c>
      <c r="L6975" s="52">
        <v>310.46749999999997</v>
      </c>
      <c r="M6975" s="55">
        <v>4</v>
      </c>
      <c r="N6975" s="56" t="s">
        <v>16</v>
      </c>
      <c r="P6975" s="66"/>
      <c r="Q6975" s="53"/>
      <c r="R6975" s="53"/>
      <c r="S6975" s="53"/>
      <c r="T6975" s="53"/>
      <c r="U6975" s="53"/>
      <c r="V6975" s="53"/>
      <c r="W6975" s="53"/>
    </row>
    <row r="6976" spans="2:23" s="52" customFormat="1" ht="13" x14ac:dyDescent="0.3">
      <c r="B6976" s="53" t="s">
        <v>1933</v>
      </c>
      <c r="C6976" s="53" t="s">
        <v>212</v>
      </c>
      <c r="D6976" s="53" t="s">
        <v>2788</v>
      </c>
      <c r="E6976" s="53">
        <v>40.053530000000002</v>
      </c>
      <c r="F6976" s="53">
        <v>-3.992467</v>
      </c>
      <c r="G6976" s="54">
        <v>567.74249999999995</v>
      </c>
      <c r="H6976" s="53">
        <v>3727</v>
      </c>
      <c r="I6976" s="53">
        <v>2118</v>
      </c>
      <c r="J6976" s="53">
        <v>1609</v>
      </c>
      <c r="K6976" s="52">
        <v>445</v>
      </c>
      <c r="L6976" s="52">
        <v>122.74249999999995</v>
      </c>
      <c r="M6976" s="55">
        <v>2</v>
      </c>
      <c r="N6976" s="56" t="s">
        <v>15</v>
      </c>
      <c r="P6976" s="66"/>
      <c r="Q6976" s="53"/>
      <c r="R6976" s="53"/>
      <c r="S6976" s="53"/>
      <c r="T6976" s="53"/>
      <c r="U6976" s="53"/>
      <c r="V6976" s="53"/>
      <c r="W6976" s="53"/>
    </row>
    <row r="6977" spans="2:23" s="52" customFormat="1" ht="13" x14ac:dyDescent="0.3">
      <c r="B6977" s="53" t="s">
        <v>1933</v>
      </c>
      <c r="C6977" s="53" t="s">
        <v>212</v>
      </c>
      <c r="D6977" s="53" t="s">
        <v>2789</v>
      </c>
      <c r="E6977" s="53">
        <v>39.743340000000003</v>
      </c>
      <c r="F6977" s="53">
        <v>-4.7554819999999998</v>
      </c>
      <c r="G6977" s="54">
        <v>608.07870000000003</v>
      </c>
      <c r="H6977" s="53">
        <v>125</v>
      </c>
      <c r="I6977" s="53">
        <v>63</v>
      </c>
      <c r="J6977" s="53">
        <v>62</v>
      </c>
      <c r="K6977" s="52">
        <v>445</v>
      </c>
      <c r="L6977" s="52">
        <v>163.07870000000003</v>
      </c>
      <c r="M6977" s="55">
        <v>2</v>
      </c>
      <c r="N6977" s="56" t="s">
        <v>15</v>
      </c>
      <c r="P6977" s="66"/>
      <c r="Q6977" s="53"/>
      <c r="R6977" s="53"/>
      <c r="S6977" s="53"/>
      <c r="T6977" s="53"/>
      <c r="U6977" s="53"/>
      <c r="V6977" s="53"/>
      <c r="W6977" s="53"/>
    </row>
    <row r="6978" spans="2:23" s="52" customFormat="1" ht="13" x14ac:dyDescent="0.3">
      <c r="B6978" s="53" t="s">
        <v>1933</v>
      </c>
      <c r="C6978" s="53" t="s">
        <v>212</v>
      </c>
      <c r="D6978" s="53" t="s">
        <v>2790</v>
      </c>
      <c r="E6978" s="53">
        <v>39.960810000000002</v>
      </c>
      <c r="F6978" s="53">
        <v>-4.1929460000000001</v>
      </c>
      <c r="G6978" s="54">
        <v>495.07369999999997</v>
      </c>
      <c r="H6978" s="53">
        <v>738</v>
      </c>
      <c r="I6978" s="53">
        <v>371</v>
      </c>
      <c r="J6978" s="53">
        <v>367</v>
      </c>
      <c r="K6978" s="52">
        <v>445</v>
      </c>
      <c r="L6978" s="52">
        <v>50.073699999999974</v>
      </c>
      <c r="M6978" s="55">
        <v>2</v>
      </c>
      <c r="N6978" s="56" t="s">
        <v>15</v>
      </c>
      <c r="P6978" s="66"/>
      <c r="Q6978" s="53"/>
      <c r="R6978" s="53"/>
      <c r="S6978" s="53"/>
      <c r="T6978" s="53"/>
      <c r="U6978" s="53"/>
      <c r="V6978" s="53"/>
      <c r="W6978" s="53"/>
    </row>
    <row r="6979" spans="2:23" s="52" customFormat="1" ht="13" x14ac:dyDescent="0.3">
      <c r="B6979" s="53" t="s">
        <v>1933</v>
      </c>
      <c r="C6979" s="53" t="s">
        <v>212</v>
      </c>
      <c r="D6979" s="53" t="s">
        <v>2791</v>
      </c>
      <c r="E6979" s="53">
        <v>39.609310000000001</v>
      </c>
      <c r="F6979" s="53">
        <v>-4.9052499999999997</v>
      </c>
      <c r="G6979" s="54">
        <v>733.26310000000001</v>
      </c>
      <c r="H6979" s="53">
        <v>390</v>
      </c>
      <c r="I6979" s="53">
        <v>213</v>
      </c>
      <c r="J6979" s="53">
        <v>177</v>
      </c>
      <c r="K6979" s="52">
        <v>445</v>
      </c>
      <c r="L6979" s="52">
        <v>288.26310000000001</v>
      </c>
      <c r="M6979" s="55">
        <v>4</v>
      </c>
      <c r="N6979" s="56" t="s">
        <v>16</v>
      </c>
      <c r="P6979" s="66"/>
      <c r="Q6979" s="53"/>
      <c r="R6979" s="53"/>
      <c r="S6979" s="53"/>
      <c r="T6979" s="53"/>
      <c r="U6979" s="53"/>
      <c r="V6979" s="53"/>
      <c r="W6979" s="53"/>
    </row>
    <row r="6980" spans="2:23" s="52" customFormat="1" ht="13" x14ac:dyDescent="0.3">
      <c r="B6980" s="53" t="s">
        <v>1933</v>
      </c>
      <c r="C6980" s="53" t="s">
        <v>212</v>
      </c>
      <c r="D6980" s="53" t="s">
        <v>2792</v>
      </c>
      <c r="E6980" s="53">
        <v>39.706769999999999</v>
      </c>
      <c r="F6980" s="53">
        <v>-3.4310070000000001</v>
      </c>
      <c r="G6980" s="54">
        <v>662</v>
      </c>
      <c r="H6980" s="53">
        <v>789</v>
      </c>
      <c r="I6980" s="53">
        <v>393</v>
      </c>
      <c r="J6980" s="53">
        <v>396</v>
      </c>
      <c r="K6980" s="52">
        <v>445</v>
      </c>
      <c r="L6980" s="52">
        <v>217</v>
      </c>
      <c r="M6980" s="55">
        <v>4</v>
      </c>
      <c r="N6980" s="56" t="s">
        <v>16</v>
      </c>
      <c r="P6980" s="66"/>
      <c r="Q6980" s="53"/>
      <c r="R6980" s="53"/>
      <c r="S6980" s="53"/>
      <c r="T6980" s="53"/>
      <c r="U6980" s="53"/>
      <c r="V6980" s="53"/>
      <c r="W6980" s="53"/>
    </row>
    <row r="6981" spans="2:23" s="52" customFormat="1" ht="13" x14ac:dyDescent="0.3">
      <c r="B6981" s="53" t="s">
        <v>1933</v>
      </c>
      <c r="C6981" s="53" t="s">
        <v>212</v>
      </c>
      <c r="D6981" s="53" t="s">
        <v>2793</v>
      </c>
      <c r="E6981" s="53">
        <v>39.830860000000001</v>
      </c>
      <c r="F6981" s="53">
        <v>-4.7179260000000003</v>
      </c>
      <c r="G6981" s="54">
        <v>555.08349999999996</v>
      </c>
      <c r="H6981" s="53">
        <v>577</v>
      </c>
      <c r="I6981" s="53">
        <v>312</v>
      </c>
      <c r="J6981" s="53">
        <v>265</v>
      </c>
      <c r="K6981" s="52">
        <v>445</v>
      </c>
      <c r="L6981" s="52">
        <v>110.08349999999996</v>
      </c>
      <c r="M6981" s="55">
        <v>2</v>
      </c>
      <c r="N6981" s="56" t="s">
        <v>15</v>
      </c>
      <c r="P6981" s="66"/>
      <c r="Q6981" s="53"/>
      <c r="R6981" s="53"/>
      <c r="S6981" s="53"/>
      <c r="T6981" s="53"/>
      <c r="U6981" s="53"/>
      <c r="V6981" s="53"/>
      <c r="W6981" s="53"/>
    </row>
    <row r="6982" spans="2:23" s="52" customFormat="1" ht="13" x14ac:dyDescent="0.3">
      <c r="B6982" s="53" t="s">
        <v>1933</v>
      </c>
      <c r="C6982" s="53" t="s">
        <v>212</v>
      </c>
      <c r="D6982" s="53" t="s">
        <v>2794</v>
      </c>
      <c r="E6982" s="53">
        <v>39.702289999999998</v>
      </c>
      <c r="F6982" s="53">
        <v>-4.3896980000000001</v>
      </c>
      <c r="G6982" s="54">
        <v>655.03890000000001</v>
      </c>
      <c r="H6982" s="53">
        <v>795</v>
      </c>
      <c r="I6982" s="53">
        <v>394</v>
      </c>
      <c r="J6982" s="53">
        <v>401</v>
      </c>
      <c r="K6982" s="52">
        <v>445</v>
      </c>
      <c r="L6982" s="52">
        <v>210.03890000000001</v>
      </c>
      <c r="M6982" s="55">
        <v>4</v>
      </c>
      <c r="N6982" s="56" t="s">
        <v>16</v>
      </c>
      <c r="P6982" s="66"/>
      <c r="Q6982" s="53"/>
      <c r="R6982" s="53"/>
      <c r="S6982" s="53"/>
      <c r="T6982" s="53"/>
      <c r="U6982" s="53"/>
      <c r="V6982" s="53"/>
      <c r="W6982" s="53"/>
    </row>
    <row r="6983" spans="2:23" s="52" customFormat="1" ht="13" x14ac:dyDescent="0.3">
      <c r="B6983" s="53" t="s">
        <v>1933</v>
      </c>
      <c r="C6983" s="53" t="s">
        <v>212</v>
      </c>
      <c r="D6983" s="53" t="s">
        <v>2795</v>
      </c>
      <c r="E6983" s="53">
        <v>39.784300000000002</v>
      </c>
      <c r="F6983" s="53">
        <v>-4.6329380000000002</v>
      </c>
      <c r="G6983" s="54">
        <v>501.65859999999998</v>
      </c>
      <c r="H6983" s="53">
        <v>841</v>
      </c>
      <c r="I6983" s="53">
        <v>437</v>
      </c>
      <c r="J6983" s="53">
        <v>404</v>
      </c>
      <c r="K6983" s="52">
        <v>445</v>
      </c>
      <c r="L6983" s="52">
        <v>56.658599999999979</v>
      </c>
      <c r="M6983" s="55">
        <v>2</v>
      </c>
      <c r="N6983" s="56" t="s">
        <v>15</v>
      </c>
      <c r="P6983" s="66"/>
      <c r="Q6983" s="53"/>
      <c r="R6983" s="53"/>
      <c r="S6983" s="53"/>
      <c r="T6983" s="53"/>
      <c r="U6983" s="53"/>
      <c r="V6983" s="53"/>
      <c r="W6983" s="53"/>
    </row>
    <row r="6984" spans="2:23" s="52" customFormat="1" ht="13" x14ac:dyDescent="0.3">
      <c r="B6984" s="53" t="s">
        <v>1933</v>
      </c>
      <c r="C6984" s="53" t="s">
        <v>212</v>
      </c>
      <c r="D6984" s="53" t="s">
        <v>2796</v>
      </c>
      <c r="E6984" s="53">
        <v>39.539259999999999</v>
      </c>
      <c r="F6984" s="53">
        <v>-4.3316080000000001</v>
      </c>
      <c r="G6984" s="54">
        <v>910.08759999999995</v>
      </c>
      <c r="H6984" s="53">
        <v>2220</v>
      </c>
      <c r="I6984" s="53">
        <v>1130</v>
      </c>
      <c r="J6984" s="53">
        <v>1090</v>
      </c>
      <c r="K6984" s="52">
        <v>445</v>
      </c>
      <c r="L6984" s="52">
        <v>465.08759999999995</v>
      </c>
      <c r="M6984" s="55">
        <v>5</v>
      </c>
      <c r="N6984" s="56" t="s">
        <v>16</v>
      </c>
      <c r="P6984" s="66"/>
      <c r="Q6984" s="53"/>
      <c r="R6984" s="53"/>
      <c r="S6984" s="53"/>
      <c r="T6984" s="53"/>
      <c r="U6984" s="53"/>
      <c r="V6984" s="53"/>
      <c r="W6984" s="53"/>
    </row>
    <row r="6985" spans="2:23" s="52" customFormat="1" ht="13" x14ac:dyDescent="0.3">
      <c r="B6985" s="53" t="s">
        <v>1933</v>
      </c>
      <c r="C6985" s="53" t="s">
        <v>212</v>
      </c>
      <c r="D6985" s="53" t="s">
        <v>2797</v>
      </c>
      <c r="E6985" s="53">
        <v>40.068899999999999</v>
      </c>
      <c r="F6985" s="53">
        <v>-4.7317999999999998</v>
      </c>
      <c r="G6985" s="54">
        <v>452.94279999999998</v>
      </c>
      <c r="H6985" s="53">
        <v>1747</v>
      </c>
      <c r="I6985" s="53">
        <v>943</v>
      </c>
      <c r="J6985" s="53">
        <v>804</v>
      </c>
      <c r="K6985" s="52">
        <v>445</v>
      </c>
      <c r="L6985" s="52">
        <v>7.942799999999977</v>
      </c>
      <c r="M6985" s="55">
        <v>2</v>
      </c>
      <c r="N6985" s="56" t="s">
        <v>15</v>
      </c>
      <c r="P6985" s="66"/>
      <c r="Q6985" s="53"/>
      <c r="R6985" s="53"/>
      <c r="S6985" s="53"/>
      <c r="T6985" s="53"/>
      <c r="U6985" s="53"/>
      <c r="V6985" s="53"/>
      <c r="W6985" s="53"/>
    </row>
    <row r="6986" spans="2:23" s="52" customFormat="1" ht="13" x14ac:dyDescent="0.3">
      <c r="B6986" s="53" t="s">
        <v>1933</v>
      </c>
      <c r="C6986" s="53" t="s">
        <v>212</v>
      </c>
      <c r="D6986" s="53" t="s">
        <v>2798</v>
      </c>
      <c r="E6986" s="53">
        <v>39.763669999999998</v>
      </c>
      <c r="F6986" s="53">
        <v>-4.7154389999999999</v>
      </c>
      <c r="G6986" s="54">
        <v>579.56079999999997</v>
      </c>
      <c r="H6986" s="53">
        <v>466</v>
      </c>
      <c r="I6986" s="53">
        <v>256</v>
      </c>
      <c r="J6986" s="53">
        <v>210</v>
      </c>
      <c r="K6986" s="52">
        <v>445</v>
      </c>
      <c r="L6986" s="52">
        <v>134.56079999999997</v>
      </c>
      <c r="M6986" s="55">
        <v>2</v>
      </c>
      <c r="N6986" s="56" t="s">
        <v>15</v>
      </c>
      <c r="P6986" s="66"/>
      <c r="Q6986" s="53"/>
      <c r="R6986" s="53"/>
      <c r="S6986" s="53"/>
      <c r="T6986" s="53"/>
      <c r="U6986" s="53"/>
      <c r="V6986" s="53"/>
      <c r="W6986" s="53"/>
    </row>
    <row r="6987" spans="2:23" s="52" customFormat="1" ht="13" x14ac:dyDescent="0.3">
      <c r="B6987" s="53" t="s">
        <v>1933</v>
      </c>
      <c r="C6987" s="53" t="s">
        <v>212</v>
      </c>
      <c r="D6987" s="53" t="s">
        <v>2799</v>
      </c>
      <c r="E6987" s="53">
        <v>39.983229999999999</v>
      </c>
      <c r="F6987" s="53">
        <v>-3.1852179999999999</v>
      </c>
      <c r="G6987" s="54">
        <v>778.14760000000001</v>
      </c>
      <c r="H6987" s="53">
        <v>4929</v>
      </c>
      <c r="I6987" s="53">
        <v>2527</v>
      </c>
      <c r="J6987" s="53">
        <v>2402</v>
      </c>
      <c r="K6987" s="52">
        <v>445</v>
      </c>
      <c r="L6987" s="52">
        <v>333.14760000000001</v>
      </c>
      <c r="M6987" s="55">
        <v>4</v>
      </c>
      <c r="N6987" s="56" t="s">
        <v>16</v>
      </c>
      <c r="P6987" s="66"/>
      <c r="Q6987" s="53"/>
      <c r="R6987" s="53"/>
      <c r="S6987" s="53"/>
      <c r="T6987" s="53"/>
      <c r="U6987" s="53"/>
      <c r="V6987" s="53"/>
      <c r="W6987" s="53"/>
    </row>
    <row r="6988" spans="2:23" s="52" customFormat="1" ht="13" x14ac:dyDescent="0.3">
      <c r="B6988" s="53" t="s">
        <v>1933</v>
      </c>
      <c r="C6988" s="53" t="s">
        <v>212</v>
      </c>
      <c r="D6988" s="53" t="s">
        <v>2800</v>
      </c>
      <c r="E6988" s="53">
        <v>40.118980000000001</v>
      </c>
      <c r="F6988" s="53">
        <v>-4.2415450000000003</v>
      </c>
      <c r="G6988" s="54">
        <v>596.10410000000002</v>
      </c>
      <c r="H6988" s="53">
        <v>2972</v>
      </c>
      <c r="I6988" s="53">
        <v>1535</v>
      </c>
      <c r="J6988" s="53">
        <v>1437</v>
      </c>
      <c r="K6988" s="52">
        <v>445</v>
      </c>
      <c r="L6988" s="52">
        <v>151.10410000000002</v>
      </c>
      <c r="M6988" s="55">
        <v>2</v>
      </c>
      <c r="N6988" s="56" t="s">
        <v>15</v>
      </c>
      <c r="P6988" s="66"/>
      <c r="Q6988" s="53"/>
      <c r="R6988" s="53"/>
      <c r="S6988" s="53"/>
      <c r="T6988" s="53"/>
      <c r="U6988" s="53"/>
      <c r="V6988" s="53"/>
      <c r="W6988" s="53"/>
    </row>
    <row r="6989" spans="2:23" s="52" customFormat="1" ht="13" x14ac:dyDescent="0.3">
      <c r="B6989" s="53" t="s">
        <v>1933</v>
      </c>
      <c r="C6989" s="53" t="s">
        <v>212</v>
      </c>
      <c r="D6989" s="53" t="s">
        <v>2801</v>
      </c>
      <c r="E6989" s="53">
        <v>40.024259999999998</v>
      </c>
      <c r="F6989" s="53">
        <v>-4.4282659999999998</v>
      </c>
      <c r="G6989" s="54">
        <v>487.3168</v>
      </c>
      <c r="H6989" s="53">
        <v>3465</v>
      </c>
      <c r="I6989" s="53">
        <v>1779</v>
      </c>
      <c r="J6989" s="53">
        <v>1686</v>
      </c>
      <c r="K6989" s="52">
        <v>445</v>
      </c>
      <c r="L6989" s="52">
        <v>42.316800000000001</v>
      </c>
      <c r="M6989" s="55">
        <v>2</v>
      </c>
      <c r="N6989" s="56" t="s">
        <v>15</v>
      </c>
      <c r="P6989" s="66"/>
      <c r="Q6989" s="53"/>
      <c r="R6989" s="53"/>
      <c r="S6989" s="53"/>
      <c r="T6989" s="53"/>
      <c r="U6989" s="53"/>
      <c r="V6989" s="53"/>
      <c r="W6989" s="53"/>
    </row>
    <row r="6990" spans="2:23" s="52" customFormat="1" ht="13" x14ac:dyDescent="0.3">
      <c r="B6990" s="53" t="s">
        <v>1933</v>
      </c>
      <c r="C6990" s="53" t="s">
        <v>212</v>
      </c>
      <c r="D6990" s="53" t="s">
        <v>2802</v>
      </c>
      <c r="E6990" s="53">
        <v>40.012</v>
      </c>
      <c r="F6990" s="53">
        <v>-4.3259999999999996</v>
      </c>
      <c r="G6990" s="54">
        <v>547.09870000000001</v>
      </c>
      <c r="H6990" s="53">
        <v>994</v>
      </c>
      <c r="I6990" s="53">
        <v>501</v>
      </c>
      <c r="J6990" s="53">
        <v>493</v>
      </c>
      <c r="K6990" s="52">
        <v>445</v>
      </c>
      <c r="L6990" s="52">
        <v>102.09870000000001</v>
      </c>
      <c r="M6990" s="55">
        <v>2</v>
      </c>
      <c r="N6990" s="56" t="s">
        <v>15</v>
      </c>
      <c r="P6990" s="66"/>
      <c r="Q6990" s="53"/>
      <c r="R6990" s="53"/>
      <c r="S6990" s="53"/>
      <c r="T6990" s="53"/>
      <c r="U6990" s="53"/>
      <c r="V6990" s="53"/>
      <c r="W6990" s="53"/>
    </row>
    <row r="6991" spans="2:23" s="52" customFormat="1" ht="13" x14ac:dyDescent="0.3">
      <c r="B6991" s="53" t="s">
        <v>1933</v>
      </c>
      <c r="C6991" s="53" t="s">
        <v>212</v>
      </c>
      <c r="D6991" s="53" t="s">
        <v>2803</v>
      </c>
      <c r="E6991" s="53">
        <v>40.211559999999999</v>
      </c>
      <c r="F6991" s="53">
        <v>-4.791722</v>
      </c>
      <c r="G6991" s="54">
        <v>460.2389</v>
      </c>
      <c r="H6991" s="53">
        <v>108</v>
      </c>
      <c r="I6991" s="53">
        <v>63</v>
      </c>
      <c r="J6991" s="53">
        <v>45</v>
      </c>
      <c r="K6991" s="52">
        <v>445</v>
      </c>
      <c r="L6991" s="52">
        <v>15.238900000000001</v>
      </c>
      <c r="M6991" s="55">
        <v>2</v>
      </c>
      <c r="N6991" s="56" t="s">
        <v>15</v>
      </c>
      <c r="P6991" s="66"/>
      <c r="Q6991" s="53"/>
      <c r="R6991" s="53"/>
      <c r="S6991" s="53"/>
      <c r="T6991" s="53"/>
      <c r="U6991" s="53"/>
      <c r="V6991" s="53"/>
      <c r="W6991" s="53"/>
    </row>
    <row r="6992" spans="2:23" s="52" customFormat="1" ht="13" x14ac:dyDescent="0.3">
      <c r="B6992" s="53" t="s">
        <v>1933</v>
      </c>
      <c r="C6992" s="53" t="s">
        <v>212</v>
      </c>
      <c r="D6992" s="53" t="s">
        <v>2804</v>
      </c>
      <c r="E6992" s="53">
        <v>40.022599999999997</v>
      </c>
      <c r="F6992" s="53">
        <v>-4.8648829999999998</v>
      </c>
      <c r="G6992" s="54">
        <v>566.59429999999998</v>
      </c>
      <c r="H6992" s="53">
        <v>1220</v>
      </c>
      <c r="I6992" s="53">
        <v>625</v>
      </c>
      <c r="J6992" s="53">
        <v>595</v>
      </c>
      <c r="K6992" s="52">
        <v>445</v>
      </c>
      <c r="L6992" s="52">
        <v>121.59429999999998</v>
      </c>
      <c r="M6992" s="55">
        <v>2</v>
      </c>
      <c r="N6992" s="56" t="s">
        <v>15</v>
      </c>
      <c r="P6992" s="66"/>
      <c r="Q6992" s="53"/>
      <c r="R6992" s="53"/>
      <c r="S6992" s="53"/>
      <c r="T6992" s="53"/>
      <c r="U6992" s="53"/>
      <c r="V6992" s="53"/>
      <c r="W6992" s="53"/>
    </row>
    <row r="6993" spans="2:23" s="52" customFormat="1" ht="13" x14ac:dyDescent="0.3">
      <c r="B6993" s="53" t="s">
        <v>1933</v>
      </c>
      <c r="C6993" s="53" t="s">
        <v>212</v>
      </c>
      <c r="D6993" s="53" t="s">
        <v>2805</v>
      </c>
      <c r="E6993" s="53">
        <v>40.104430000000001</v>
      </c>
      <c r="F6993" s="53">
        <v>-3.6974179999999999</v>
      </c>
      <c r="G6993" s="54">
        <v>612.92830000000004</v>
      </c>
      <c r="H6993" s="53">
        <v>16231</v>
      </c>
      <c r="I6993" s="53">
        <v>8493</v>
      </c>
      <c r="J6993" s="53">
        <v>7738</v>
      </c>
      <c r="K6993" s="52">
        <v>445</v>
      </c>
      <c r="L6993" s="52">
        <v>167.92830000000004</v>
      </c>
      <c r="M6993" s="55">
        <v>2</v>
      </c>
      <c r="N6993" s="56" t="s">
        <v>15</v>
      </c>
      <c r="P6993" s="66"/>
      <c r="Q6993" s="53"/>
      <c r="R6993" s="53"/>
      <c r="S6993" s="53"/>
      <c r="T6993" s="53"/>
      <c r="U6993" s="53"/>
      <c r="V6993" s="53"/>
      <c r="W6993" s="53"/>
    </row>
    <row r="6994" spans="2:23" s="52" customFormat="1" ht="13" x14ac:dyDescent="0.3">
      <c r="B6994" s="53" t="s">
        <v>1933</v>
      </c>
      <c r="C6994" s="53" t="s">
        <v>212</v>
      </c>
      <c r="D6994" s="53" t="s">
        <v>2806</v>
      </c>
      <c r="E6994" s="53">
        <v>39.576070000000001</v>
      </c>
      <c r="F6994" s="53">
        <v>-4.9624160000000002</v>
      </c>
      <c r="G6994" s="54">
        <v>670.18910000000005</v>
      </c>
      <c r="H6994" s="53">
        <v>890</v>
      </c>
      <c r="I6994" s="53">
        <v>477</v>
      </c>
      <c r="J6994" s="53">
        <v>413</v>
      </c>
      <c r="K6994" s="52">
        <v>445</v>
      </c>
      <c r="L6994" s="52">
        <v>225.18910000000005</v>
      </c>
      <c r="M6994" s="55">
        <v>4</v>
      </c>
      <c r="N6994" s="56" t="s">
        <v>16</v>
      </c>
      <c r="P6994" s="66"/>
      <c r="Q6994" s="53"/>
      <c r="R6994" s="53"/>
      <c r="S6994" s="53"/>
      <c r="T6994" s="53"/>
      <c r="U6994" s="53"/>
      <c r="V6994" s="53"/>
      <c r="W6994" s="53"/>
    </row>
    <row r="6995" spans="2:23" s="52" customFormat="1" ht="13" x14ac:dyDescent="0.3">
      <c r="B6995" s="53" t="s">
        <v>1933</v>
      </c>
      <c r="C6995" s="53" t="s">
        <v>212</v>
      </c>
      <c r="D6995" s="53" t="s">
        <v>2807</v>
      </c>
      <c r="E6995" s="53">
        <v>39.676209999999998</v>
      </c>
      <c r="F6995" s="53">
        <v>-3.9737439999999999</v>
      </c>
      <c r="G6995" s="54">
        <v>759.99339999999995</v>
      </c>
      <c r="H6995" s="53">
        <v>11265</v>
      </c>
      <c r="I6995" s="53">
        <v>5749</v>
      </c>
      <c r="J6995" s="53">
        <v>5516</v>
      </c>
      <c r="K6995" s="52">
        <v>445</v>
      </c>
      <c r="L6995" s="52">
        <v>314.99339999999995</v>
      </c>
      <c r="M6995" s="55">
        <v>4</v>
      </c>
      <c r="N6995" s="56" t="s">
        <v>16</v>
      </c>
      <c r="P6995" s="66"/>
      <c r="Q6995" s="53"/>
      <c r="R6995" s="53"/>
      <c r="S6995" s="53"/>
      <c r="T6995" s="53"/>
      <c r="U6995" s="53"/>
      <c r="V6995" s="53"/>
      <c r="W6995" s="53"/>
    </row>
    <row r="6996" spans="2:23" s="52" customFormat="1" ht="13" x14ac:dyDescent="0.3">
      <c r="B6996" s="53" t="s">
        <v>1933</v>
      </c>
      <c r="C6996" s="53" t="s">
        <v>212</v>
      </c>
      <c r="D6996" s="53" t="s">
        <v>2808</v>
      </c>
      <c r="E6996" s="53">
        <v>40.104860000000002</v>
      </c>
      <c r="F6996" s="53">
        <v>-4.82735</v>
      </c>
      <c r="G6996" s="54">
        <v>565.04259999999999</v>
      </c>
      <c r="H6996" s="53">
        <v>224</v>
      </c>
      <c r="I6996" s="53">
        <v>120</v>
      </c>
      <c r="J6996" s="53">
        <v>104</v>
      </c>
      <c r="K6996" s="52">
        <v>445</v>
      </c>
      <c r="L6996" s="52">
        <v>120.04259999999999</v>
      </c>
      <c r="M6996" s="55">
        <v>2</v>
      </c>
      <c r="N6996" s="56" t="s">
        <v>15</v>
      </c>
      <c r="P6996" s="66"/>
      <c r="Q6996" s="53"/>
      <c r="R6996" s="53"/>
      <c r="S6996" s="53"/>
      <c r="T6996" s="53"/>
      <c r="U6996" s="53"/>
      <c r="V6996" s="53"/>
      <c r="W6996" s="53"/>
    </row>
    <row r="6997" spans="2:23" s="52" customFormat="1" ht="13" x14ac:dyDescent="0.3">
      <c r="B6997" s="53" t="s">
        <v>1933</v>
      </c>
      <c r="C6997" s="53" t="s">
        <v>212</v>
      </c>
      <c r="D6997" s="53" t="s">
        <v>2809</v>
      </c>
      <c r="E6997" s="53">
        <v>39.959800000000001</v>
      </c>
      <c r="F6997" s="53">
        <v>-4.8344319999999996</v>
      </c>
      <c r="G6997" s="54">
        <v>373.92660000000001</v>
      </c>
      <c r="H6997" s="53">
        <v>88856</v>
      </c>
      <c r="I6997" s="53">
        <v>43540</v>
      </c>
      <c r="J6997" s="53">
        <v>45316</v>
      </c>
      <c r="K6997" s="52">
        <v>445</v>
      </c>
      <c r="L6997" s="52">
        <v>-71.073399999999992</v>
      </c>
      <c r="M6997" s="55">
        <v>2</v>
      </c>
      <c r="N6997" s="56" t="s">
        <v>15</v>
      </c>
      <c r="P6997" s="66"/>
      <c r="Q6997" s="53"/>
      <c r="R6997" s="53"/>
      <c r="S6997" s="53"/>
      <c r="T6997" s="53"/>
      <c r="U6997" s="53"/>
      <c r="V6997" s="53"/>
      <c r="W6997" s="53"/>
    </row>
    <row r="6998" spans="2:23" s="52" customFormat="1" ht="13" x14ac:dyDescent="0.3">
      <c r="B6998" s="53" t="s">
        <v>1933</v>
      </c>
      <c r="C6998" s="53" t="s">
        <v>212</v>
      </c>
      <c r="D6998" s="53" t="s">
        <v>2810</v>
      </c>
      <c r="E6998" s="53">
        <v>39.698329999999999</v>
      </c>
      <c r="F6998" s="53">
        <v>-3.5032890000000001</v>
      </c>
      <c r="G6998" s="54">
        <v>638.96559999999999</v>
      </c>
      <c r="H6998" s="53">
        <v>2376</v>
      </c>
      <c r="I6998" s="53">
        <v>1230</v>
      </c>
      <c r="J6998" s="53">
        <v>1146</v>
      </c>
      <c r="K6998" s="52">
        <v>445</v>
      </c>
      <c r="L6998" s="52">
        <v>193.96559999999999</v>
      </c>
      <c r="M6998" s="55">
        <v>2</v>
      </c>
      <c r="N6998" s="56" t="s">
        <v>15</v>
      </c>
      <c r="P6998" s="66"/>
      <c r="Q6998" s="53"/>
      <c r="R6998" s="53"/>
      <c r="S6998" s="53"/>
      <c r="T6998" s="53"/>
      <c r="U6998" s="53"/>
      <c r="V6998" s="53"/>
      <c r="W6998" s="53"/>
    </row>
    <row r="6999" spans="2:23" s="52" customFormat="1" ht="13" x14ac:dyDescent="0.3">
      <c r="B6999" s="53" t="s">
        <v>1933</v>
      </c>
      <c r="C6999" s="53" t="s">
        <v>212</v>
      </c>
      <c r="D6999" s="53" t="s">
        <v>2811</v>
      </c>
      <c r="E6999" s="53">
        <v>39.512610000000002</v>
      </c>
      <c r="F6999" s="53">
        <v>-2.9951400000000001</v>
      </c>
      <c r="G6999" s="54">
        <v>693.96169999999995</v>
      </c>
      <c r="H6999" s="53">
        <v>2219</v>
      </c>
      <c r="I6999" s="53">
        <v>1100</v>
      </c>
      <c r="J6999" s="53">
        <v>1119</v>
      </c>
      <c r="K6999" s="52">
        <v>445</v>
      </c>
      <c r="L6999" s="52">
        <v>248.96169999999995</v>
      </c>
      <c r="M6999" s="55">
        <v>4</v>
      </c>
      <c r="N6999" s="56" t="s">
        <v>16</v>
      </c>
      <c r="P6999" s="66"/>
      <c r="Q6999" s="53"/>
      <c r="R6999" s="53"/>
      <c r="S6999" s="53"/>
      <c r="T6999" s="53"/>
      <c r="U6999" s="53"/>
      <c r="V6999" s="53"/>
      <c r="W6999" s="53"/>
    </row>
    <row r="7000" spans="2:23" s="52" customFormat="1" ht="13" x14ac:dyDescent="0.3">
      <c r="B7000" s="53" t="s">
        <v>1933</v>
      </c>
      <c r="C7000" s="53" t="s">
        <v>212</v>
      </c>
      <c r="D7000" s="53" t="s">
        <v>212</v>
      </c>
      <c r="E7000" s="53">
        <v>39.856780000000001</v>
      </c>
      <c r="F7000" s="53">
        <v>-4.0244759999999999</v>
      </c>
      <c r="G7000" s="54">
        <v>524.06179999999995</v>
      </c>
      <c r="H7000" s="53">
        <v>82291</v>
      </c>
      <c r="I7000" s="53">
        <v>39497</v>
      </c>
      <c r="J7000" s="53">
        <v>42794</v>
      </c>
      <c r="K7000" s="52">
        <v>445</v>
      </c>
      <c r="L7000" s="52">
        <v>79.061799999999948</v>
      </c>
      <c r="M7000" s="55">
        <v>2</v>
      </c>
      <c r="N7000" s="56" t="s">
        <v>15</v>
      </c>
      <c r="P7000" s="66"/>
      <c r="Q7000" s="53"/>
      <c r="R7000" s="53"/>
      <c r="S7000" s="53"/>
      <c r="T7000" s="53"/>
      <c r="U7000" s="53"/>
      <c r="V7000" s="53"/>
      <c r="W7000" s="53"/>
    </row>
    <row r="7001" spans="2:23" s="52" customFormat="1" ht="13" x14ac:dyDescent="0.3">
      <c r="B7001" s="53" t="s">
        <v>1933</v>
      </c>
      <c r="C7001" s="53" t="s">
        <v>212</v>
      </c>
      <c r="D7001" s="53" t="s">
        <v>2812</v>
      </c>
      <c r="E7001" s="53">
        <v>39.932499999999997</v>
      </c>
      <c r="F7001" s="53">
        <v>-5.1525499999999997</v>
      </c>
      <c r="G7001" s="54">
        <v>378.08179999999999</v>
      </c>
      <c r="H7001" s="53">
        <v>276</v>
      </c>
      <c r="I7001" s="53">
        <v>138</v>
      </c>
      <c r="J7001" s="53">
        <v>138</v>
      </c>
      <c r="K7001" s="52">
        <v>445</v>
      </c>
      <c r="L7001" s="52">
        <v>-66.918200000000013</v>
      </c>
      <c r="M7001" s="55">
        <v>2</v>
      </c>
      <c r="N7001" s="56" t="s">
        <v>15</v>
      </c>
      <c r="P7001" s="66"/>
      <c r="Q7001" s="53"/>
      <c r="R7001" s="53"/>
      <c r="S7001" s="53"/>
      <c r="T7001" s="53"/>
      <c r="U7001" s="53"/>
      <c r="V7001" s="53"/>
      <c r="W7001" s="53"/>
    </row>
    <row r="7002" spans="2:23" s="52" customFormat="1" ht="13" x14ac:dyDescent="0.3">
      <c r="B7002" s="53" t="s">
        <v>1933</v>
      </c>
      <c r="C7002" s="53" t="s">
        <v>212</v>
      </c>
      <c r="D7002" s="53" t="s">
        <v>2813</v>
      </c>
      <c r="E7002" s="53">
        <v>40.169029999999999</v>
      </c>
      <c r="F7002" s="53">
        <v>-4.2175010000000004</v>
      </c>
      <c r="G7002" s="54">
        <v>560.45699999999999</v>
      </c>
      <c r="H7002" s="53">
        <v>1775</v>
      </c>
      <c r="I7002" s="53">
        <v>930</v>
      </c>
      <c r="J7002" s="53">
        <v>845</v>
      </c>
      <c r="K7002" s="52">
        <v>445</v>
      </c>
      <c r="L7002" s="52">
        <v>115.45699999999999</v>
      </c>
      <c r="M7002" s="55">
        <v>2</v>
      </c>
      <c r="N7002" s="56" t="s">
        <v>15</v>
      </c>
      <c r="P7002" s="66"/>
      <c r="Q7002" s="53"/>
      <c r="R7002" s="53"/>
      <c r="S7002" s="53"/>
      <c r="T7002" s="53"/>
      <c r="U7002" s="53"/>
      <c r="V7002" s="53"/>
      <c r="W7002" s="53"/>
    </row>
    <row r="7003" spans="2:23" s="52" customFormat="1" ht="13" x14ac:dyDescent="0.3">
      <c r="B7003" s="53" t="s">
        <v>1933</v>
      </c>
      <c r="C7003" s="53" t="s">
        <v>212</v>
      </c>
      <c r="D7003" s="53" t="s">
        <v>2814</v>
      </c>
      <c r="E7003" s="53">
        <v>39.703789999999998</v>
      </c>
      <c r="F7003" s="53">
        <v>-4.7718360000000004</v>
      </c>
      <c r="G7003" s="54">
        <v>642.90030000000002</v>
      </c>
      <c r="H7003" s="53">
        <v>303</v>
      </c>
      <c r="I7003" s="53">
        <v>148</v>
      </c>
      <c r="J7003" s="53">
        <v>155</v>
      </c>
      <c r="K7003" s="52">
        <v>445</v>
      </c>
      <c r="L7003" s="52">
        <v>197.90030000000002</v>
      </c>
      <c r="M7003" s="55">
        <v>2</v>
      </c>
      <c r="N7003" s="56" t="s">
        <v>15</v>
      </c>
      <c r="P7003" s="66"/>
      <c r="Q7003" s="53"/>
      <c r="R7003" s="53"/>
      <c r="S7003" s="53"/>
      <c r="T7003" s="53"/>
      <c r="U7003" s="53"/>
      <c r="V7003" s="53"/>
      <c r="W7003" s="53"/>
    </row>
    <row r="7004" spans="2:23" s="52" customFormat="1" ht="13" x14ac:dyDescent="0.3">
      <c r="B7004" s="53" t="s">
        <v>1933</v>
      </c>
      <c r="C7004" s="53" t="s">
        <v>212</v>
      </c>
      <c r="D7004" s="53" t="s">
        <v>2815</v>
      </c>
      <c r="E7004" s="53">
        <v>39.830179999999999</v>
      </c>
      <c r="F7004" s="53">
        <v>-5.227055</v>
      </c>
      <c r="G7004" s="54">
        <v>443.2747</v>
      </c>
      <c r="H7004" s="53">
        <v>846</v>
      </c>
      <c r="I7004" s="53">
        <v>448</v>
      </c>
      <c r="J7004" s="53">
        <v>398</v>
      </c>
      <c r="K7004" s="52">
        <v>445</v>
      </c>
      <c r="L7004" s="52">
        <v>-1.7253000000000043</v>
      </c>
      <c r="M7004" s="55">
        <v>2</v>
      </c>
      <c r="N7004" s="56" t="s">
        <v>15</v>
      </c>
      <c r="P7004" s="66"/>
      <c r="Q7004" s="53"/>
      <c r="R7004" s="53"/>
      <c r="S7004" s="53"/>
      <c r="T7004" s="53"/>
      <c r="U7004" s="53"/>
      <c r="V7004" s="53"/>
      <c r="W7004" s="53"/>
    </row>
    <row r="7005" spans="2:23" s="52" customFormat="1" ht="13" x14ac:dyDescent="0.3">
      <c r="B7005" s="53" t="s">
        <v>1933</v>
      </c>
      <c r="C7005" s="53" t="s">
        <v>212</v>
      </c>
      <c r="D7005" s="53" t="s">
        <v>2816</v>
      </c>
      <c r="E7005" s="53">
        <v>39.981279999999998</v>
      </c>
      <c r="F7005" s="53">
        <v>-4.2844189999999998</v>
      </c>
      <c r="G7005" s="54">
        <v>531.61149999999998</v>
      </c>
      <c r="H7005" s="53">
        <v>13117</v>
      </c>
      <c r="I7005" s="53">
        <v>6599</v>
      </c>
      <c r="J7005" s="53">
        <v>6518</v>
      </c>
      <c r="K7005" s="52">
        <v>445</v>
      </c>
      <c r="L7005" s="52">
        <v>86.611499999999978</v>
      </c>
      <c r="M7005" s="55">
        <v>2</v>
      </c>
      <c r="N7005" s="56" t="s">
        <v>15</v>
      </c>
      <c r="P7005" s="66"/>
      <c r="Q7005" s="53"/>
      <c r="R7005" s="53"/>
      <c r="S7005" s="53"/>
      <c r="T7005" s="53"/>
      <c r="U7005" s="53"/>
      <c r="V7005" s="53"/>
      <c r="W7005" s="53"/>
    </row>
    <row r="7006" spans="2:23" s="52" customFormat="1" ht="13" x14ac:dyDescent="0.3">
      <c r="B7006" s="53" t="s">
        <v>1933</v>
      </c>
      <c r="C7006" s="53" t="s">
        <v>212</v>
      </c>
      <c r="D7006" s="53" t="s">
        <v>2817</v>
      </c>
      <c r="E7006" s="53">
        <v>39.710070000000002</v>
      </c>
      <c r="F7006" s="53">
        <v>-4.2260970000000002</v>
      </c>
      <c r="G7006" s="54">
        <v>730.30020000000002</v>
      </c>
      <c r="H7006" s="53">
        <v>429</v>
      </c>
      <c r="I7006" s="53">
        <v>221</v>
      </c>
      <c r="J7006" s="53">
        <v>208</v>
      </c>
      <c r="K7006" s="52">
        <v>445</v>
      </c>
      <c r="L7006" s="52">
        <v>285.30020000000002</v>
      </c>
      <c r="M7006" s="55">
        <v>4</v>
      </c>
      <c r="N7006" s="56" t="s">
        <v>16</v>
      </c>
      <c r="P7006" s="66"/>
      <c r="Q7006" s="53"/>
      <c r="R7006" s="53"/>
      <c r="S7006" s="53"/>
      <c r="T7006" s="53"/>
      <c r="U7006" s="53"/>
      <c r="V7006" s="53"/>
      <c r="W7006" s="53"/>
    </row>
    <row r="7007" spans="2:23" s="52" customFormat="1" ht="13" x14ac:dyDescent="0.3">
      <c r="B7007" s="53" t="s">
        <v>1933</v>
      </c>
      <c r="C7007" s="53" t="s">
        <v>212</v>
      </c>
      <c r="D7007" s="53" t="s">
        <v>2818</v>
      </c>
      <c r="E7007" s="53">
        <v>39.601709999999997</v>
      </c>
      <c r="F7007" s="53">
        <v>-3.61375</v>
      </c>
      <c r="G7007" s="54">
        <v>693.6431</v>
      </c>
      <c r="H7007" s="53">
        <v>942</v>
      </c>
      <c r="I7007" s="53">
        <v>470</v>
      </c>
      <c r="J7007" s="53">
        <v>472</v>
      </c>
      <c r="K7007" s="52">
        <v>445</v>
      </c>
      <c r="L7007" s="52">
        <v>248.6431</v>
      </c>
      <c r="M7007" s="55">
        <v>4</v>
      </c>
      <c r="N7007" s="56" t="s">
        <v>16</v>
      </c>
      <c r="P7007" s="66"/>
      <c r="Q7007" s="53"/>
      <c r="R7007" s="53"/>
      <c r="S7007" s="53"/>
      <c r="T7007" s="53"/>
      <c r="U7007" s="53"/>
      <c r="V7007" s="53"/>
      <c r="W7007" s="53"/>
    </row>
    <row r="7008" spans="2:23" s="52" customFormat="1" ht="13" x14ac:dyDescent="0.3">
      <c r="B7008" s="53" t="s">
        <v>1933</v>
      </c>
      <c r="C7008" s="53" t="s">
        <v>212</v>
      </c>
      <c r="D7008" s="53" t="s">
        <v>2819</v>
      </c>
      <c r="E7008" s="53">
        <v>40.155819999999999</v>
      </c>
      <c r="F7008" s="53">
        <v>-3.8767360000000002</v>
      </c>
      <c r="G7008" s="54">
        <v>656.15160000000003</v>
      </c>
      <c r="H7008" s="53">
        <v>5170</v>
      </c>
      <c r="I7008" s="53">
        <v>2691</v>
      </c>
      <c r="J7008" s="53">
        <v>2479</v>
      </c>
      <c r="K7008" s="52">
        <v>445</v>
      </c>
      <c r="L7008" s="52">
        <v>211.15160000000003</v>
      </c>
      <c r="M7008" s="55">
        <v>4</v>
      </c>
      <c r="N7008" s="56" t="s">
        <v>16</v>
      </c>
      <c r="P7008" s="66"/>
      <c r="Q7008" s="53"/>
      <c r="R7008" s="53"/>
      <c r="S7008" s="53"/>
      <c r="T7008" s="53"/>
      <c r="U7008" s="53"/>
      <c r="V7008" s="53"/>
      <c r="W7008" s="53"/>
    </row>
    <row r="7009" spans="2:23" s="52" customFormat="1" ht="13" x14ac:dyDescent="0.3">
      <c r="B7009" s="53" t="s">
        <v>1933</v>
      </c>
      <c r="C7009" s="53" t="s">
        <v>212</v>
      </c>
      <c r="D7009" s="53" t="s">
        <v>2820</v>
      </c>
      <c r="E7009" s="53">
        <v>39.41178</v>
      </c>
      <c r="F7009" s="53">
        <v>-3.7160739999999999</v>
      </c>
      <c r="G7009" s="54">
        <v>767.55259999999998</v>
      </c>
      <c r="H7009" s="53">
        <v>3136</v>
      </c>
      <c r="I7009" s="53">
        <v>1564</v>
      </c>
      <c r="J7009" s="53">
        <v>1572</v>
      </c>
      <c r="K7009" s="52">
        <v>445</v>
      </c>
      <c r="L7009" s="52">
        <v>322.55259999999998</v>
      </c>
      <c r="M7009" s="55">
        <v>4</v>
      </c>
      <c r="N7009" s="56" t="s">
        <v>16</v>
      </c>
      <c r="P7009" s="66"/>
      <c r="Q7009" s="53"/>
      <c r="R7009" s="53"/>
      <c r="S7009" s="53"/>
      <c r="T7009" s="53"/>
      <c r="U7009" s="53"/>
      <c r="V7009" s="53"/>
      <c r="W7009" s="53"/>
    </row>
    <row r="7010" spans="2:23" s="52" customFormat="1" ht="13" x14ac:dyDescent="0.3">
      <c r="B7010" s="53" t="s">
        <v>1933</v>
      </c>
      <c r="C7010" s="53" t="s">
        <v>212</v>
      </c>
      <c r="D7010" s="53" t="s">
        <v>2821</v>
      </c>
      <c r="E7010" s="53">
        <v>39.798990000000003</v>
      </c>
      <c r="F7010" s="53">
        <v>-5.2466429999999997</v>
      </c>
      <c r="G7010" s="54">
        <v>477.47930000000002</v>
      </c>
      <c r="H7010" s="53">
        <v>720</v>
      </c>
      <c r="I7010" s="53">
        <v>339</v>
      </c>
      <c r="J7010" s="53">
        <v>381</v>
      </c>
      <c r="K7010" s="52">
        <v>445</v>
      </c>
      <c r="L7010" s="52">
        <v>32.479300000000023</v>
      </c>
      <c r="M7010" s="55">
        <v>2</v>
      </c>
      <c r="N7010" s="56" t="s">
        <v>15</v>
      </c>
      <c r="P7010" s="66"/>
      <c r="Q7010" s="53"/>
      <c r="R7010" s="53"/>
      <c r="S7010" s="53"/>
      <c r="T7010" s="53"/>
      <c r="U7010" s="53"/>
      <c r="V7010" s="53"/>
      <c r="W7010" s="53"/>
    </row>
    <row r="7011" spans="2:23" s="52" customFormat="1" ht="13" x14ac:dyDescent="0.3">
      <c r="B7011" s="53" t="s">
        <v>1933</v>
      </c>
      <c r="C7011" s="53" t="s">
        <v>212</v>
      </c>
      <c r="D7011" s="53" t="s">
        <v>2822</v>
      </c>
      <c r="E7011" s="53">
        <v>40.204540000000001</v>
      </c>
      <c r="F7011" s="53">
        <v>-4.0909000000000004</v>
      </c>
      <c r="G7011" s="54">
        <v>657.40020000000004</v>
      </c>
      <c r="H7011" s="53">
        <v>3806</v>
      </c>
      <c r="I7011" s="53">
        <v>2019</v>
      </c>
      <c r="J7011" s="53">
        <v>1787</v>
      </c>
      <c r="K7011" s="52">
        <v>445</v>
      </c>
      <c r="L7011" s="52">
        <v>212.40020000000004</v>
      </c>
      <c r="M7011" s="55">
        <v>4</v>
      </c>
      <c r="N7011" s="56" t="s">
        <v>16</v>
      </c>
      <c r="P7011" s="66"/>
      <c r="Q7011" s="53"/>
      <c r="R7011" s="53"/>
      <c r="S7011" s="53"/>
      <c r="T7011" s="53"/>
      <c r="U7011" s="53"/>
      <c r="V7011" s="53"/>
      <c r="W7011" s="53"/>
    </row>
    <row r="7012" spans="2:23" s="52" customFormat="1" ht="13" x14ac:dyDescent="0.3">
      <c r="B7012" s="53" t="s">
        <v>1933</v>
      </c>
      <c r="C7012" s="53" t="s">
        <v>212</v>
      </c>
      <c r="D7012" s="53" t="s">
        <v>2823</v>
      </c>
      <c r="E7012" s="53">
        <v>39.980710000000002</v>
      </c>
      <c r="F7012" s="53">
        <v>-4.9791150000000002</v>
      </c>
      <c r="G7012" s="54">
        <v>438.30500000000001</v>
      </c>
      <c r="H7012" s="53">
        <v>2765</v>
      </c>
      <c r="I7012" s="53">
        <v>1453</v>
      </c>
      <c r="J7012" s="53">
        <v>1312</v>
      </c>
      <c r="K7012" s="52">
        <v>445</v>
      </c>
      <c r="L7012" s="52">
        <v>-6.6949999999999932</v>
      </c>
      <c r="M7012" s="55">
        <v>2</v>
      </c>
      <c r="N7012" s="56" t="s">
        <v>15</v>
      </c>
      <c r="P7012" s="66"/>
      <c r="Q7012" s="53"/>
      <c r="R7012" s="53"/>
      <c r="S7012" s="53"/>
      <c r="T7012" s="53"/>
      <c r="U7012" s="53"/>
      <c r="V7012" s="53"/>
      <c r="W7012" s="53"/>
    </row>
    <row r="7013" spans="2:23" s="52" customFormat="1" ht="13" x14ac:dyDescent="0.3">
      <c r="B7013" s="53" t="s">
        <v>1933</v>
      </c>
      <c r="C7013" s="53" t="s">
        <v>212</v>
      </c>
      <c r="D7013" s="53" t="s">
        <v>2824</v>
      </c>
      <c r="E7013" s="53">
        <v>39.61103</v>
      </c>
      <c r="F7013" s="53">
        <v>-4.2304240000000002</v>
      </c>
      <c r="G7013" s="54">
        <v>792.74620000000004</v>
      </c>
      <c r="H7013" s="53">
        <v>1338</v>
      </c>
      <c r="I7013" s="53">
        <v>683</v>
      </c>
      <c r="J7013" s="53">
        <v>655</v>
      </c>
      <c r="K7013" s="52">
        <v>445</v>
      </c>
      <c r="L7013" s="52">
        <v>347.74620000000004</v>
      </c>
      <c r="M7013" s="55">
        <v>4</v>
      </c>
      <c r="N7013" s="56" t="s">
        <v>16</v>
      </c>
      <c r="P7013" s="66"/>
      <c r="Q7013" s="53"/>
      <c r="R7013" s="53"/>
      <c r="S7013" s="53"/>
      <c r="T7013" s="53"/>
      <c r="U7013" s="53"/>
      <c r="V7013" s="53"/>
      <c r="W7013" s="53"/>
    </row>
    <row r="7014" spans="2:23" s="52" customFormat="1" ht="13" x14ac:dyDescent="0.3">
      <c r="B7014" s="53" t="s">
        <v>1933</v>
      </c>
      <c r="C7014" s="53" t="s">
        <v>212</v>
      </c>
      <c r="D7014" s="53" t="s">
        <v>2825</v>
      </c>
      <c r="E7014" s="53">
        <v>40.155329999999999</v>
      </c>
      <c r="F7014" s="53">
        <v>-4.1139429999999999</v>
      </c>
      <c r="G7014" s="54">
        <v>625.08029999999997</v>
      </c>
      <c r="H7014" s="53">
        <v>2873</v>
      </c>
      <c r="I7014" s="53">
        <v>1522</v>
      </c>
      <c r="J7014" s="53">
        <v>1351</v>
      </c>
      <c r="K7014" s="52">
        <v>445</v>
      </c>
      <c r="L7014" s="52">
        <v>180.08029999999997</v>
      </c>
      <c r="M7014" s="55">
        <v>2</v>
      </c>
      <c r="N7014" s="56" t="s">
        <v>15</v>
      </c>
      <c r="P7014" s="66"/>
      <c r="Q7014" s="53"/>
      <c r="R7014" s="53"/>
      <c r="S7014" s="53"/>
      <c r="T7014" s="53"/>
      <c r="U7014" s="53"/>
      <c r="V7014" s="53"/>
      <c r="W7014" s="53"/>
    </row>
    <row r="7015" spans="2:23" s="52" customFormat="1" ht="13" x14ac:dyDescent="0.3">
      <c r="B7015" s="53" t="s">
        <v>1933</v>
      </c>
      <c r="C7015" s="53" t="s">
        <v>212</v>
      </c>
      <c r="D7015" s="53" t="s">
        <v>2826</v>
      </c>
      <c r="E7015" s="53">
        <v>40.008760000000002</v>
      </c>
      <c r="F7015" s="53">
        <v>-5.2942039999999997</v>
      </c>
      <c r="G7015" s="54">
        <v>313.02499999999998</v>
      </c>
      <c r="H7015" s="53">
        <v>236</v>
      </c>
      <c r="I7015" s="53">
        <v>111</v>
      </c>
      <c r="J7015" s="53">
        <v>125</v>
      </c>
      <c r="K7015" s="52">
        <v>445</v>
      </c>
      <c r="L7015" s="52">
        <v>-131.97500000000002</v>
      </c>
      <c r="M7015" s="55">
        <v>2</v>
      </c>
      <c r="N7015" s="56" t="s">
        <v>15</v>
      </c>
      <c r="P7015" s="66"/>
      <c r="Q7015" s="53"/>
      <c r="R7015" s="53"/>
      <c r="S7015" s="53"/>
      <c r="T7015" s="53"/>
      <c r="U7015" s="53"/>
      <c r="V7015" s="53"/>
      <c r="W7015" s="53"/>
    </row>
    <row r="7016" spans="2:23" s="52" customFormat="1" ht="13" x14ac:dyDescent="0.3">
      <c r="B7016" s="53" t="s">
        <v>1933</v>
      </c>
      <c r="C7016" s="53" t="s">
        <v>212</v>
      </c>
      <c r="D7016" s="53" t="s">
        <v>2827</v>
      </c>
      <c r="E7016" s="53">
        <v>39.618079999999999</v>
      </c>
      <c r="F7016" s="53">
        <v>-3.2179000000000002</v>
      </c>
      <c r="G7016" s="54">
        <v>674.58699999999999</v>
      </c>
      <c r="H7016" s="53">
        <v>4206</v>
      </c>
      <c r="I7016" s="53">
        <v>2098</v>
      </c>
      <c r="J7016" s="53">
        <v>2108</v>
      </c>
      <c r="K7016" s="52">
        <v>445</v>
      </c>
      <c r="L7016" s="52">
        <v>229.58699999999999</v>
      </c>
      <c r="M7016" s="55">
        <v>4</v>
      </c>
      <c r="N7016" s="56" t="s">
        <v>16</v>
      </c>
      <c r="P7016" s="66"/>
      <c r="Q7016" s="53"/>
      <c r="R7016" s="53"/>
      <c r="S7016" s="53"/>
      <c r="T7016" s="53"/>
      <c r="U7016" s="53"/>
      <c r="V7016" s="53"/>
      <c r="W7016" s="53"/>
    </row>
    <row r="7017" spans="2:23" s="52" customFormat="1" ht="13" x14ac:dyDescent="0.3">
      <c r="B7017" s="53" t="s">
        <v>1933</v>
      </c>
      <c r="C7017" s="53" t="s">
        <v>212</v>
      </c>
      <c r="D7017" s="53" t="s">
        <v>2828</v>
      </c>
      <c r="E7017" s="53">
        <v>39.625549999999997</v>
      </c>
      <c r="F7017" s="53">
        <v>-3.3317009999999998</v>
      </c>
      <c r="G7017" s="54">
        <v>667.04669999999999</v>
      </c>
      <c r="H7017" s="53">
        <v>10645</v>
      </c>
      <c r="I7017" s="53">
        <v>5349</v>
      </c>
      <c r="J7017" s="53">
        <v>5296</v>
      </c>
      <c r="K7017" s="52">
        <v>445</v>
      </c>
      <c r="L7017" s="52">
        <v>222.04669999999999</v>
      </c>
      <c r="M7017" s="55">
        <v>4</v>
      </c>
      <c r="N7017" s="56" t="s">
        <v>16</v>
      </c>
      <c r="P7017" s="66"/>
      <c r="Q7017" s="53"/>
      <c r="R7017" s="53"/>
      <c r="S7017" s="53"/>
      <c r="T7017" s="53"/>
      <c r="U7017" s="53"/>
      <c r="V7017" s="53"/>
      <c r="W7017" s="53"/>
    </row>
    <row r="7018" spans="2:23" s="52" customFormat="1" ht="13" x14ac:dyDescent="0.3">
      <c r="B7018" s="53" t="s">
        <v>1933</v>
      </c>
      <c r="C7018" s="53" t="s">
        <v>212</v>
      </c>
      <c r="D7018" s="53" t="s">
        <v>2829</v>
      </c>
      <c r="E7018" s="53">
        <v>39.42597</v>
      </c>
      <c r="F7018" s="53">
        <v>-3.3594629999999999</v>
      </c>
      <c r="G7018" s="54">
        <v>646.34220000000005</v>
      </c>
      <c r="H7018" s="53">
        <v>5561</v>
      </c>
      <c r="I7018" s="53">
        <v>2785</v>
      </c>
      <c r="J7018" s="53">
        <v>2776</v>
      </c>
      <c r="K7018" s="52">
        <v>445</v>
      </c>
      <c r="L7018" s="52">
        <v>201.34220000000005</v>
      </c>
      <c r="M7018" s="55">
        <v>4</v>
      </c>
      <c r="N7018" s="56" t="s">
        <v>16</v>
      </c>
      <c r="P7018" s="66"/>
      <c r="Q7018" s="53"/>
      <c r="R7018" s="53"/>
      <c r="S7018" s="53"/>
      <c r="T7018" s="53"/>
      <c r="U7018" s="53"/>
      <c r="V7018" s="53"/>
      <c r="W7018" s="53"/>
    </row>
    <row r="7019" spans="2:23" s="52" customFormat="1" ht="13" x14ac:dyDescent="0.3">
      <c r="B7019" s="53" t="s">
        <v>1933</v>
      </c>
      <c r="C7019" s="53" t="s">
        <v>212</v>
      </c>
      <c r="D7019" s="53" t="s">
        <v>2830</v>
      </c>
      <c r="E7019" s="53">
        <v>40.027279999999998</v>
      </c>
      <c r="F7019" s="53">
        <v>-3.911721</v>
      </c>
      <c r="G7019" s="54">
        <v>528</v>
      </c>
      <c r="H7019" s="53">
        <v>3887</v>
      </c>
      <c r="I7019" s="53">
        <v>1974</v>
      </c>
      <c r="J7019" s="53">
        <v>1913</v>
      </c>
      <c r="K7019" s="52">
        <v>445</v>
      </c>
      <c r="L7019" s="52">
        <v>83</v>
      </c>
      <c r="M7019" s="55">
        <v>2</v>
      </c>
      <c r="N7019" s="56" t="s">
        <v>15</v>
      </c>
      <c r="P7019" s="66"/>
      <c r="Q7019" s="53"/>
      <c r="R7019" s="53"/>
      <c r="S7019" s="53"/>
      <c r="T7019" s="53"/>
      <c r="U7019" s="53"/>
      <c r="V7019" s="53"/>
      <c r="W7019" s="53"/>
    </row>
    <row r="7020" spans="2:23" s="52" customFormat="1" ht="13" x14ac:dyDescent="0.3">
      <c r="B7020" s="53" t="s">
        <v>1933</v>
      </c>
      <c r="C7020" s="53" t="s">
        <v>212</v>
      </c>
      <c r="D7020" s="53" t="s">
        <v>2831</v>
      </c>
      <c r="E7020" s="53">
        <v>39.98216</v>
      </c>
      <c r="F7020" s="53">
        <v>-4.1269720000000003</v>
      </c>
      <c r="G7020" s="54">
        <v>486.46589999999998</v>
      </c>
      <c r="H7020" s="53">
        <v>862</v>
      </c>
      <c r="I7020" s="53">
        <v>454</v>
      </c>
      <c r="J7020" s="53">
        <v>408</v>
      </c>
      <c r="K7020" s="52">
        <v>445</v>
      </c>
      <c r="L7020" s="52">
        <v>41.465899999999976</v>
      </c>
      <c r="M7020" s="55">
        <v>2</v>
      </c>
      <c r="N7020" s="56" t="s">
        <v>15</v>
      </c>
      <c r="P7020" s="66"/>
      <c r="Q7020" s="53"/>
      <c r="R7020" s="53"/>
      <c r="S7020" s="53"/>
      <c r="T7020" s="53"/>
      <c r="U7020" s="53"/>
      <c r="V7020" s="53"/>
      <c r="W7020" s="53"/>
    </row>
    <row r="7021" spans="2:23" s="52" customFormat="1" ht="13" x14ac:dyDescent="0.3">
      <c r="B7021" s="53" t="s">
        <v>1933</v>
      </c>
      <c r="C7021" s="53" t="s">
        <v>212</v>
      </c>
      <c r="D7021" s="53" t="s">
        <v>2832</v>
      </c>
      <c r="E7021" s="53">
        <v>39.711750000000002</v>
      </c>
      <c r="F7021" s="53">
        <v>-3.8710969999999998</v>
      </c>
      <c r="G7021" s="54">
        <v>728.43740000000003</v>
      </c>
      <c r="H7021" s="53">
        <v>592</v>
      </c>
      <c r="I7021" s="53">
        <v>293</v>
      </c>
      <c r="J7021" s="53">
        <v>299</v>
      </c>
      <c r="K7021" s="52">
        <v>445</v>
      </c>
      <c r="L7021" s="52">
        <v>283.43740000000003</v>
      </c>
      <c r="M7021" s="55">
        <v>4</v>
      </c>
      <c r="N7021" s="56" t="s">
        <v>16</v>
      </c>
      <c r="P7021" s="66"/>
      <c r="Q7021" s="53"/>
      <c r="R7021" s="53"/>
      <c r="S7021" s="53"/>
      <c r="T7021" s="53"/>
      <c r="U7021" s="53"/>
      <c r="V7021" s="53"/>
      <c r="W7021" s="53"/>
    </row>
    <row r="7022" spans="2:23" s="52" customFormat="1" ht="13" x14ac:dyDescent="0.3">
      <c r="B7022" s="53" t="s">
        <v>1933</v>
      </c>
      <c r="C7022" s="53" t="s">
        <v>212</v>
      </c>
      <c r="D7022" s="53" t="s">
        <v>2833</v>
      </c>
      <c r="E7022" s="53">
        <v>39.817540000000001</v>
      </c>
      <c r="F7022" s="53">
        <v>-3.732577</v>
      </c>
      <c r="G7022" s="54">
        <v>591.99149999999997</v>
      </c>
      <c r="H7022" s="53">
        <v>737</v>
      </c>
      <c r="I7022" s="53">
        <v>367</v>
      </c>
      <c r="J7022" s="53">
        <v>370</v>
      </c>
      <c r="K7022" s="52">
        <v>445</v>
      </c>
      <c r="L7022" s="52">
        <v>146.99149999999997</v>
      </c>
      <c r="M7022" s="55">
        <v>2</v>
      </c>
      <c r="N7022" s="56" t="s">
        <v>15</v>
      </c>
      <c r="P7022" s="66"/>
      <c r="Q7022" s="53"/>
      <c r="R7022" s="53"/>
      <c r="S7022" s="53"/>
      <c r="T7022" s="53"/>
      <c r="U7022" s="53"/>
      <c r="V7022" s="53"/>
      <c r="W7022" s="53"/>
    </row>
    <row r="7023" spans="2:23" s="52" customFormat="1" ht="13" x14ac:dyDescent="0.3">
      <c r="B7023" s="53" t="s">
        <v>1933</v>
      </c>
      <c r="C7023" s="53" t="s">
        <v>212</v>
      </c>
      <c r="D7023" s="53" t="s">
        <v>2834</v>
      </c>
      <c r="E7023" s="53">
        <v>39.673400000000001</v>
      </c>
      <c r="F7023" s="53">
        <v>-3.012378</v>
      </c>
      <c r="G7023" s="54">
        <v>728.47739999999999</v>
      </c>
      <c r="H7023" s="53">
        <v>3783</v>
      </c>
      <c r="I7023" s="53">
        <v>1964</v>
      </c>
      <c r="J7023" s="53">
        <v>1819</v>
      </c>
      <c r="K7023" s="52">
        <v>445</v>
      </c>
      <c r="L7023" s="52">
        <v>283.47739999999999</v>
      </c>
      <c r="M7023" s="55">
        <v>4</v>
      </c>
      <c r="N7023" s="56" t="s">
        <v>16</v>
      </c>
      <c r="P7023" s="66"/>
      <c r="Q7023" s="53"/>
      <c r="R7023" s="53"/>
      <c r="S7023" s="53"/>
      <c r="T7023" s="53"/>
      <c r="U7023" s="53"/>
      <c r="V7023" s="53"/>
      <c r="W7023" s="53"/>
    </row>
    <row r="7024" spans="2:23" s="52" customFormat="1" ht="13" x14ac:dyDescent="0.3">
      <c r="B7024" s="53" t="s">
        <v>1933</v>
      </c>
      <c r="C7024" s="53" t="s">
        <v>212</v>
      </c>
      <c r="D7024" s="53" t="s">
        <v>2835</v>
      </c>
      <c r="E7024" s="53">
        <v>39.724200000000003</v>
      </c>
      <c r="F7024" s="53">
        <v>-3.6576119999999999</v>
      </c>
      <c r="G7024" s="54">
        <v>655.77809999999999</v>
      </c>
      <c r="H7024" s="53">
        <v>780</v>
      </c>
      <c r="I7024" s="53">
        <v>399</v>
      </c>
      <c r="J7024" s="53">
        <v>381</v>
      </c>
      <c r="K7024" s="52">
        <v>445</v>
      </c>
      <c r="L7024" s="52">
        <v>210.77809999999999</v>
      </c>
      <c r="M7024" s="55">
        <v>4</v>
      </c>
      <c r="N7024" s="56" t="s">
        <v>16</v>
      </c>
      <c r="P7024" s="66"/>
      <c r="Q7024" s="53"/>
      <c r="R7024" s="53"/>
      <c r="S7024" s="53"/>
      <c r="T7024" s="53"/>
      <c r="U7024" s="53"/>
      <c r="V7024" s="53"/>
      <c r="W7024" s="53"/>
    </row>
    <row r="7025" spans="2:23" s="52" customFormat="1" ht="13" x14ac:dyDescent="0.3">
      <c r="B7025" s="53" t="s">
        <v>1933</v>
      </c>
      <c r="C7025" s="53" t="s">
        <v>212</v>
      </c>
      <c r="D7025" s="53" t="s">
        <v>2836</v>
      </c>
      <c r="E7025" s="53">
        <v>39.769129999999997</v>
      </c>
      <c r="F7025" s="53">
        <v>-4.5729499999999996</v>
      </c>
      <c r="G7025" s="54">
        <v>533.84670000000006</v>
      </c>
      <c r="H7025" s="53">
        <v>73</v>
      </c>
      <c r="I7025" s="53">
        <v>38</v>
      </c>
      <c r="J7025" s="53">
        <v>35</v>
      </c>
      <c r="K7025" s="52">
        <v>445</v>
      </c>
      <c r="L7025" s="52">
        <v>88.846700000000055</v>
      </c>
      <c r="M7025" s="55">
        <v>2</v>
      </c>
      <c r="N7025" s="56" t="s">
        <v>15</v>
      </c>
      <c r="P7025" s="66"/>
      <c r="Q7025" s="53"/>
      <c r="R7025" s="53"/>
      <c r="S7025" s="53"/>
      <c r="T7025" s="53"/>
      <c r="U7025" s="53"/>
      <c r="V7025" s="53"/>
      <c r="W7025" s="53"/>
    </row>
    <row r="7026" spans="2:23" s="52" customFormat="1" ht="13" x14ac:dyDescent="0.3">
      <c r="B7026" s="53" t="s">
        <v>1933</v>
      </c>
      <c r="C7026" s="53" t="s">
        <v>212</v>
      </c>
      <c r="D7026" s="53" t="s">
        <v>2837</v>
      </c>
      <c r="E7026" s="53">
        <v>39.987020000000001</v>
      </c>
      <c r="F7026" s="53">
        <v>-3.3689079999999998</v>
      </c>
      <c r="G7026" s="54">
        <v>755.72900000000004</v>
      </c>
      <c r="H7026" s="53">
        <v>2936</v>
      </c>
      <c r="I7026" s="53">
        <v>1497</v>
      </c>
      <c r="J7026" s="53">
        <v>1439</v>
      </c>
      <c r="K7026" s="52">
        <v>445</v>
      </c>
      <c r="L7026" s="52">
        <v>310.72900000000004</v>
      </c>
      <c r="M7026" s="55">
        <v>4</v>
      </c>
      <c r="N7026" s="56" t="s">
        <v>16</v>
      </c>
      <c r="P7026" s="66"/>
      <c r="Q7026" s="53"/>
      <c r="R7026" s="53"/>
      <c r="S7026" s="53"/>
      <c r="T7026" s="53"/>
      <c r="U7026" s="53"/>
      <c r="V7026" s="53"/>
      <c r="W7026" s="53"/>
    </row>
    <row r="7027" spans="2:23" s="52" customFormat="1" ht="13" x14ac:dyDescent="0.3">
      <c r="B7027" s="53" t="s">
        <v>1933</v>
      </c>
      <c r="C7027" s="53" t="s">
        <v>212</v>
      </c>
      <c r="D7027" s="53" t="s">
        <v>2838</v>
      </c>
      <c r="E7027" s="53">
        <v>39.960929999999998</v>
      </c>
      <c r="F7027" s="53">
        <v>-3.8820709999999998</v>
      </c>
      <c r="G7027" s="54">
        <v>485.99810000000002</v>
      </c>
      <c r="H7027" s="53">
        <v>1806</v>
      </c>
      <c r="I7027" s="53">
        <v>925</v>
      </c>
      <c r="J7027" s="53">
        <v>881</v>
      </c>
      <c r="K7027" s="52">
        <v>445</v>
      </c>
      <c r="L7027" s="52">
        <v>40.998100000000022</v>
      </c>
      <c r="M7027" s="55">
        <v>2</v>
      </c>
      <c r="N7027" s="56" t="s">
        <v>15</v>
      </c>
      <c r="P7027" s="66"/>
      <c r="Q7027" s="53"/>
      <c r="R7027" s="53"/>
      <c r="S7027" s="53"/>
      <c r="T7027" s="53"/>
      <c r="U7027" s="53"/>
      <c r="V7027" s="53"/>
      <c r="W7027" s="53"/>
    </row>
    <row r="7028" spans="2:23" s="52" customFormat="1" ht="13" x14ac:dyDescent="0.3">
      <c r="B7028" s="53" t="s">
        <v>1933</v>
      </c>
      <c r="C7028" s="53" t="s">
        <v>212</v>
      </c>
      <c r="D7028" s="53" t="s">
        <v>2839</v>
      </c>
      <c r="E7028" s="53">
        <v>39.878140000000002</v>
      </c>
      <c r="F7028" s="53">
        <v>-3.7302900000000001</v>
      </c>
      <c r="G7028" s="54">
        <v>510.81979999999999</v>
      </c>
      <c r="H7028" s="53">
        <v>2632</v>
      </c>
      <c r="I7028" s="53">
        <v>1365</v>
      </c>
      <c r="J7028" s="53">
        <v>1267</v>
      </c>
      <c r="K7028" s="52">
        <v>445</v>
      </c>
      <c r="L7028" s="52">
        <v>65.819799999999987</v>
      </c>
      <c r="M7028" s="55">
        <v>2</v>
      </c>
      <c r="N7028" s="56" t="s">
        <v>15</v>
      </c>
      <c r="P7028" s="66"/>
      <c r="Q7028" s="53"/>
      <c r="R7028" s="53"/>
      <c r="S7028" s="53"/>
      <c r="T7028" s="53"/>
      <c r="U7028" s="53"/>
      <c r="V7028" s="53"/>
      <c r="W7028" s="53"/>
    </row>
    <row r="7029" spans="2:23" s="52" customFormat="1" ht="13" x14ac:dyDescent="0.3">
      <c r="B7029" s="53" t="s">
        <v>1933</v>
      </c>
      <c r="C7029" s="53" t="s">
        <v>212</v>
      </c>
      <c r="D7029" s="53" t="s">
        <v>2840</v>
      </c>
      <c r="E7029" s="53">
        <v>39.901730000000001</v>
      </c>
      <c r="F7029" s="53">
        <v>-3.3240500000000002</v>
      </c>
      <c r="G7029" s="54">
        <v>736.10239999999999</v>
      </c>
      <c r="H7029" s="53">
        <v>2707</v>
      </c>
      <c r="I7029" s="53">
        <v>1393</v>
      </c>
      <c r="J7029" s="53">
        <v>1314</v>
      </c>
      <c r="K7029" s="52">
        <v>445</v>
      </c>
      <c r="L7029" s="52">
        <v>291.10239999999999</v>
      </c>
      <c r="M7029" s="55">
        <v>4</v>
      </c>
      <c r="N7029" s="56" t="s">
        <v>16</v>
      </c>
      <c r="P7029" s="66"/>
      <c r="Q7029" s="53"/>
      <c r="R7029" s="53"/>
      <c r="S7029" s="53"/>
      <c r="T7029" s="53"/>
      <c r="U7029" s="53"/>
      <c r="V7029" s="53"/>
      <c r="W7029" s="53"/>
    </row>
    <row r="7030" spans="2:23" s="52" customFormat="1" ht="13" x14ac:dyDescent="0.3">
      <c r="B7030" s="53" t="s">
        <v>1933</v>
      </c>
      <c r="C7030" s="53" t="s">
        <v>212</v>
      </c>
      <c r="D7030" s="53" t="s">
        <v>2841</v>
      </c>
      <c r="E7030" s="53">
        <v>40.142740000000003</v>
      </c>
      <c r="F7030" s="53">
        <v>-3.9207160000000001</v>
      </c>
      <c r="G7030" s="54">
        <v>652.38530000000003</v>
      </c>
      <c r="H7030" s="53">
        <v>3319</v>
      </c>
      <c r="I7030" s="53">
        <v>1815</v>
      </c>
      <c r="J7030" s="53">
        <v>1504</v>
      </c>
      <c r="K7030" s="52">
        <v>445</v>
      </c>
      <c r="L7030" s="52">
        <v>207.38530000000003</v>
      </c>
      <c r="M7030" s="55">
        <v>4</v>
      </c>
      <c r="N7030" s="56" t="s">
        <v>16</v>
      </c>
      <c r="P7030" s="66"/>
      <c r="Q7030" s="53"/>
      <c r="R7030" s="53"/>
      <c r="S7030" s="53"/>
      <c r="T7030" s="53"/>
      <c r="U7030" s="53"/>
      <c r="V7030" s="53"/>
      <c r="W7030" s="53"/>
    </row>
    <row r="7031" spans="2:23" s="52" customFormat="1" ht="13" x14ac:dyDescent="0.3">
      <c r="B7031" s="53" t="s">
        <v>1933</v>
      </c>
      <c r="C7031" s="53" t="s">
        <v>212</v>
      </c>
      <c r="D7031" s="53" t="s">
        <v>2842</v>
      </c>
      <c r="E7031" s="53">
        <v>39.581420000000001</v>
      </c>
      <c r="F7031" s="53">
        <v>-3.8706179999999999</v>
      </c>
      <c r="G7031" s="54">
        <v>820.09960000000001</v>
      </c>
      <c r="H7031" s="53">
        <v>6479</v>
      </c>
      <c r="I7031" s="53">
        <v>3296</v>
      </c>
      <c r="J7031" s="53">
        <v>3183</v>
      </c>
      <c r="K7031" s="52">
        <v>445</v>
      </c>
      <c r="L7031" s="52">
        <v>375.09960000000001</v>
      </c>
      <c r="M7031" s="55">
        <v>4</v>
      </c>
      <c r="N7031" s="56" t="s">
        <v>16</v>
      </c>
      <c r="P7031" s="66"/>
      <c r="Q7031" s="53"/>
      <c r="R7031" s="53"/>
      <c r="S7031" s="53"/>
      <c r="T7031" s="53"/>
      <c r="U7031" s="53"/>
      <c r="V7031" s="53"/>
      <c r="W7031" s="53"/>
    </row>
    <row r="7032" spans="2:23" s="52" customFormat="1" ht="13" x14ac:dyDescent="0.3">
      <c r="B7032" s="53" t="s">
        <v>1933</v>
      </c>
      <c r="C7032" s="53" t="s">
        <v>212</v>
      </c>
      <c r="D7032" s="53" t="s">
        <v>2843</v>
      </c>
      <c r="E7032" s="53">
        <v>40.122369999999997</v>
      </c>
      <c r="F7032" s="53">
        <v>-3.805358</v>
      </c>
      <c r="G7032" s="54">
        <v>551.96010000000001</v>
      </c>
      <c r="H7032" s="53">
        <v>4544</v>
      </c>
      <c r="I7032" s="53">
        <v>2444</v>
      </c>
      <c r="J7032" s="53">
        <v>2100</v>
      </c>
      <c r="K7032" s="52">
        <v>445</v>
      </c>
      <c r="L7032" s="52">
        <v>106.96010000000001</v>
      </c>
      <c r="M7032" s="55">
        <v>2</v>
      </c>
      <c r="N7032" s="56" t="s">
        <v>15</v>
      </c>
      <c r="P7032" s="66"/>
      <c r="Q7032" s="53"/>
      <c r="R7032" s="53"/>
      <c r="S7032" s="53"/>
      <c r="T7032" s="53"/>
      <c r="U7032" s="53"/>
      <c r="V7032" s="53"/>
      <c r="W7032" s="53"/>
    </row>
    <row r="7033" spans="2:23" s="52" customFormat="1" ht="13" x14ac:dyDescent="0.3">
      <c r="B7033" s="53" t="s">
        <v>1933</v>
      </c>
      <c r="C7033" s="53" t="s">
        <v>212</v>
      </c>
      <c r="D7033" s="53" t="s">
        <v>2844</v>
      </c>
      <c r="E7033" s="53">
        <v>39.902619999999999</v>
      </c>
      <c r="F7033" s="53">
        <v>-3.622163</v>
      </c>
      <c r="G7033" s="54">
        <v>698.49630000000002</v>
      </c>
      <c r="H7033" s="53">
        <v>5200</v>
      </c>
      <c r="I7033" s="53">
        <v>2681</v>
      </c>
      <c r="J7033" s="53">
        <v>2519</v>
      </c>
      <c r="K7033" s="52">
        <v>445</v>
      </c>
      <c r="L7033" s="52">
        <v>253.49630000000002</v>
      </c>
      <c r="M7033" s="55">
        <v>4</v>
      </c>
      <c r="N7033" s="56" t="s">
        <v>16</v>
      </c>
      <c r="P7033" s="66"/>
      <c r="Q7033" s="53"/>
      <c r="R7033" s="53"/>
      <c r="S7033" s="53"/>
      <c r="T7033" s="53"/>
      <c r="U7033" s="53"/>
      <c r="V7033" s="53"/>
      <c r="W7033" s="53"/>
    </row>
    <row r="7034" spans="2:23" s="52" customFormat="1" ht="13" x14ac:dyDescent="0.3">
      <c r="B7034" s="53" t="s">
        <v>1933</v>
      </c>
      <c r="C7034" s="53" t="s">
        <v>212</v>
      </c>
      <c r="D7034" s="53" t="s">
        <v>2845</v>
      </c>
      <c r="E7034" s="53">
        <v>40.040619999999997</v>
      </c>
      <c r="F7034" s="53">
        <v>-3.9034110000000002</v>
      </c>
      <c r="G7034" s="54">
        <v>536.79930000000002</v>
      </c>
      <c r="H7034" s="53">
        <v>3332</v>
      </c>
      <c r="I7034" s="53">
        <v>1699</v>
      </c>
      <c r="J7034" s="53">
        <v>1633</v>
      </c>
      <c r="K7034" s="52">
        <v>445</v>
      </c>
      <c r="L7034" s="52">
        <v>91.799300000000017</v>
      </c>
      <c r="M7034" s="55">
        <v>2</v>
      </c>
      <c r="N7034" s="56" t="s">
        <v>15</v>
      </c>
      <c r="P7034" s="66"/>
      <c r="Q7034" s="53"/>
      <c r="R7034" s="53"/>
      <c r="S7034" s="53"/>
      <c r="T7034" s="53"/>
      <c r="U7034" s="53"/>
      <c r="V7034" s="53"/>
      <c r="W7034" s="53"/>
    </row>
    <row r="7035" spans="2:23" s="52" customFormat="1" ht="13" x14ac:dyDescent="0.3">
      <c r="B7035" s="53" t="s">
        <v>1933</v>
      </c>
      <c r="C7035" s="53" t="s">
        <v>212</v>
      </c>
      <c r="D7035" s="53" t="s">
        <v>2846</v>
      </c>
      <c r="E7035" s="53">
        <v>40.02176</v>
      </c>
      <c r="F7035" s="53">
        <v>-3.9905539999999999</v>
      </c>
      <c r="G7035" s="54">
        <v>515.66549999999995</v>
      </c>
      <c r="H7035" s="53">
        <v>794</v>
      </c>
      <c r="I7035" s="53">
        <v>415</v>
      </c>
      <c r="J7035" s="53">
        <v>379</v>
      </c>
      <c r="K7035" s="52">
        <v>445</v>
      </c>
      <c r="L7035" s="52">
        <v>70.665499999999952</v>
      </c>
      <c r="M7035" s="55">
        <v>2</v>
      </c>
      <c r="N7035" s="56" t="s">
        <v>15</v>
      </c>
      <c r="P7035" s="66"/>
      <c r="Q7035" s="53"/>
      <c r="R7035" s="53"/>
      <c r="S7035" s="53"/>
      <c r="T7035" s="53"/>
      <c r="U7035" s="53"/>
      <c r="V7035" s="53"/>
      <c r="W7035" s="53"/>
    </row>
    <row r="7036" spans="2:23" s="52" customFormat="1" ht="13" x14ac:dyDescent="0.3">
      <c r="B7036" s="53" t="s">
        <v>1933</v>
      </c>
      <c r="C7036" s="53" t="s">
        <v>212</v>
      </c>
      <c r="D7036" s="53" t="s">
        <v>2847</v>
      </c>
      <c r="E7036" s="53">
        <v>40.084200000000003</v>
      </c>
      <c r="F7036" s="53">
        <v>-3.8757359999999998</v>
      </c>
      <c r="G7036" s="54">
        <v>546.31370000000004</v>
      </c>
      <c r="H7036" s="53">
        <v>9185</v>
      </c>
      <c r="I7036" s="53">
        <v>4796</v>
      </c>
      <c r="J7036" s="53">
        <v>4389</v>
      </c>
      <c r="K7036" s="52">
        <v>445</v>
      </c>
      <c r="L7036" s="52">
        <v>101.31370000000004</v>
      </c>
      <c r="M7036" s="55">
        <v>2</v>
      </c>
      <c r="N7036" s="56" t="s">
        <v>15</v>
      </c>
      <c r="P7036" s="66"/>
      <c r="Q7036" s="53"/>
      <c r="R7036" s="53"/>
      <c r="S7036" s="53"/>
      <c r="T7036" s="53"/>
      <c r="U7036" s="53"/>
      <c r="V7036" s="53"/>
      <c r="W7036" s="53"/>
    </row>
    <row r="7037" spans="2:23" s="52" customFormat="1" ht="13" x14ac:dyDescent="0.3">
      <c r="B7037" s="53" t="s">
        <v>214</v>
      </c>
      <c r="C7037" s="53" t="s">
        <v>214</v>
      </c>
      <c r="D7037" s="53" t="s">
        <v>7975</v>
      </c>
      <c r="E7037" s="53">
        <v>40.06174</v>
      </c>
      <c r="F7037" s="53">
        <v>-1.2865260000000001</v>
      </c>
      <c r="G7037" s="54">
        <v>753.28660000000002</v>
      </c>
      <c r="H7037" s="53">
        <v>1286</v>
      </c>
      <c r="I7037" s="53">
        <v>689</v>
      </c>
      <c r="J7037" s="53">
        <v>597</v>
      </c>
      <c r="K7037" s="52">
        <v>8</v>
      </c>
      <c r="L7037" s="52">
        <v>745.28660000000002</v>
      </c>
      <c r="M7037" s="55">
        <v>6</v>
      </c>
      <c r="N7037" s="61" t="s">
        <v>16</v>
      </c>
      <c r="P7037" s="66"/>
      <c r="Q7037" s="53"/>
      <c r="R7037" s="53"/>
      <c r="S7037" s="53"/>
      <c r="T7037" s="53"/>
      <c r="U7037" s="53"/>
      <c r="V7037" s="53"/>
      <c r="W7037" s="53"/>
    </row>
    <row r="7038" spans="2:23" s="52" customFormat="1" ht="13" x14ac:dyDescent="0.3">
      <c r="B7038" s="53" t="s">
        <v>214</v>
      </c>
      <c r="C7038" s="53" t="s">
        <v>214</v>
      </c>
      <c r="D7038" s="53" t="s">
        <v>7976</v>
      </c>
      <c r="E7038" s="53">
        <v>38.919409999999999</v>
      </c>
      <c r="F7038" s="53">
        <v>-0.22428980000000001</v>
      </c>
      <c r="G7038" s="54">
        <v>99.201800000000006</v>
      </c>
      <c r="H7038" s="53">
        <v>1474</v>
      </c>
      <c r="I7038" s="53">
        <v>766</v>
      </c>
      <c r="J7038" s="53">
        <v>708</v>
      </c>
      <c r="K7038" s="52">
        <v>8</v>
      </c>
      <c r="L7038" s="52">
        <v>91.201800000000006</v>
      </c>
      <c r="M7038" s="55">
        <v>2</v>
      </c>
      <c r="N7038" s="61" t="s">
        <v>14</v>
      </c>
      <c r="P7038" s="66"/>
      <c r="Q7038" s="53"/>
      <c r="R7038" s="53"/>
      <c r="S7038" s="53"/>
      <c r="T7038" s="53"/>
      <c r="U7038" s="53"/>
      <c r="V7038" s="53"/>
      <c r="W7038" s="53"/>
    </row>
    <row r="7039" spans="2:23" s="52" customFormat="1" ht="13" x14ac:dyDescent="0.3">
      <c r="B7039" s="53" t="s">
        <v>214</v>
      </c>
      <c r="C7039" s="53" t="s">
        <v>214</v>
      </c>
      <c r="D7039" s="53" t="s">
        <v>7977</v>
      </c>
      <c r="E7039" s="53">
        <v>38.82132</v>
      </c>
      <c r="F7039" s="53">
        <v>-0.54893460000000005</v>
      </c>
      <c r="G7039" s="54">
        <v>426.09100000000001</v>
      </c>
      <c r="H7039" s="53">
        <v>2449</v>
      </c>
      <c r="I7039" s="53">
        <v>1199</v>
      </c>
      <c r="J7039" s="53">
        <v>1250</v>
      </c>
      <c r="K7039" s="52">
        <v>8</v>
      </c>
      <c r="L7039" s="52">
        <v>418.09100000000001</v>
      </c>
      <c r="M7039" s="55">
        <v>5</v>
      </c>
      <c r="N7039" s="61" t="s">
        <v>15</v>
      </c>
      <c r="P7039" s="66"/>
      <c r="Q7039" s="53"/>
      <c r="R7039" s="53"/>
      <c r="S7039" s="53"/>
      <c r="T7039" s="53"/>
      <c r="U7039" s="53"/>
      <c r="V7039" s="53"/>
      <c r="W7039" s="53"/>
    </row>
    <row r="7040" spans="2:23" s="52" customFormat="1" ht="13" x14ac:dyDescent="0.3">
      <c r="B7040" s="53" t="s">
        <v>214</v>
      </c>
      <c r="C7040" s="53" t="s">
        <v>214</v>
      </c>
      <c r="D7040" s="53" t="s">
        <v>7978</v>
      </c>
      <c r="E7040" s="53">
        <v>38.876609999999999</v>
      </c>
      <c r="F7040" s="53">
        <v>-0.59211009999999997</v>
      </c>
      <c r="G7040" s="54">
        <v>282.56169999999997</v>
      </c>
      <c r="H7040" s="53">
        <v>4679</v>
      </c>
      <c r="I7040" s="53">
        <v>2339</v>
      </c>
      <c r="J7040" s="53">
        <v>2340</v>
      </c>
      <c r="K7040" s="52">
        <v>8</v>
      </c>
      <c r="L7040" s="52">
        <v>274.56169999999997</v>
      </c>
      <c r="M7040" s="55">
        <v>4</v>
      </c>
      <c r="N7040" s="61" t="s">
        <v>15</v>
      </c>
      <c r="P7040" s="66"/>
      <c r="Q7040" s="53"/>
      <c r="R7040" s="53"/>
      <c r="S7040" s="53"/>
      <c r="T7040" s="53"/>
      <c r="U7040" s="53"/>
      <c r="V7040" s="53"/>
      <c r="W7040" s="53"/>
    </row>
    <row r="7041" spans="2:23" s="52" customFormat="1" ht="13" x14ac:dyDescent="0.3">
      <c r="B7041" s="53" t="s">
        <v>214</v>
      </c>
      <c r="C7041" s="53" t="s">
        <v>214</v>
      </c>
      <c r="D7041" s="53" t="s">
        <v>7979</v>
      </c>
      <c r="E7041" s="53">
        <v>38.881659999999997</v>
      </c>
      <c r="F7041" s="53">
        <v>-0.34300910000000001</v>
      </c>
      <c r="G7041" s="54">
        <v>267.10809999999998</v>
      </c>
      <c r="H7041" s="53">
        <v>189</v>
      </c>
      <c r="I7041" s="53">
        <v>104</v>
      </c>
      <c r="J7041" s="53">
        <v>85</v>
      </c>
      <c r="K7041" s="52">
        <v>8</v>
      </c>
      <c r="L7041" s="52">
        <v>259.10809999999998</v>
      </c>
      <c r="M7041" s="55">
        <v>4</v>
      </c>
      <c r="N7041" s="61" t="s">
        <v>15</v>
      </c>
      <c r="P7041" s="66"/>
      <c r="Q7041" s="53"/>
      <c r="R7041" s="53"/>
      <c r="S7041" s="53"/>
      <c r="T7041" s="53"/>
      <c r="U7041" s="53"/>
      <c r="V7041" s="53"/>
      <c r="W7041" s="53"/>
    </row>
    <row r="7042" spans="2:23" s="52" customFormat="1" ht="13" x14ac:dyDescent="0.3">
      <c r="B7042" s="53" t="s">
        <v>214</v>
      </c>
      <c r="C7042" s="53" t="s">
        <v>214</v>
      </c>
      <c r="D7042" s="53" t="s">
        <v>7980</v>
      </c>
      <c r="E7042" s="53">
        <v>39.457079999999998</v>
      </c>
      <c r="F7042" s="53">
        <v>-0.46106809999999998</v>
      </c>
      <c r="G7042" s="54">
        <v>46.739260000000002</v>
      </c>
      <c r="H7042" s="53">
        <v>30392</v>
      </c>
      <c r="I7042" s="53">
        <v>15123</v>
      </c>
      <c r="J7042" s="53">
        <v>15269</v>
      </c>
      <c r="K7042" s="52">
        <v>8</v>
      </c>
      <c r="L7042" s="52">
        <v>38.739260000000002</v>
      </c>
      <c r="M7042" s="55">
        <v>2</v>
      </c>
      <c r="N7042" s="61" t="s">
        <v>14</v>
      </c>
      <c r="P7042" s="66"/>
      <c r="Q7042" s="53"/>
      <c r="R7042" s="53"/>
      <c r="S7042" s="53"/>
      <c r="T7042" s="53"/>
      <c r="U7042" s="53"/>
      <c r="V7042" s="53"/>
      <c r="W7042" s="53"/>
    </row>
    <row r="7043" spans="2:23" s="52" customFormat="1" ht="13" x14ac:dyDescent="0.3">
      <c r="B7043" s="53" t="s">
        <v>214</v>
      </c>
      <c r="C7043" s="53" t="s">
        <v>214</v>
      </c>
      <c r="D7043" s="53" t="s">
        <v>7981</v>
      </c>
      <c r="E7043" s="53">
        <v>38.837009999999999</v>
      </c>
      <c r="F7043" s="53">
        <v>-0.51561970000000001</v>
      </c>
      <c r="G7043" s="54">
        <v>344.09399999999999</v>
      </c>
      <c r="H7043" s="53">
        <v>6449</v>
      </c>
      <c r="I7043" s="53">
        <v>3208</v>
      </c>
      <c r="J7043" s="53">
        <v>3241</v>
      </c>
      <c r="K7043" s="52">
        <v>8</v>
      </c>
      <c r="L7043" s="52">
        <v>336.09399999999999</v>
      </c>
      <c r="M7043" s="55">
        <v>4</v>
      </c>
      <c r="N7043" s="61" t="s">
        <v>15</v>
      </c>
      <c r="P7043" s="66"/>
      <c r="Q7043" s="53"/>
      <c r="R7043" s="53"/>
      <c r="S7043" s="53"/>
      <c r="T7043" s="53"/>
      <c r="U7043" s="53"/>
      <c r="V7043" s="53"/>
      <c r="W7043" s="53"/>
    </row>
    <row r="7044" spans="2:23" s="52" customFormat="1" ht="13" x14ac:dyDescent="0.3">
      <c r="B7044" s="53" t="s">
        <v>214</v>
      </c>
      <c r="C7044" s="53" t="s">
        <v>214</v>
      </c>
      <c r="D7044" s="53" t="s">
        <v>7982</v>
      </c>
      <c r="E7044" s="53">
        <v>39.397089999999999</v>
      </c>
      <c r="F7044" s="53">
        <v>-0.41219689999999998</v>
      </c>
      <c r="G7044" s="54">
        <v>13.72922</v>
      </c>
      <c r="H7044" s="53">
        <v>15443</v>
      </c>
      <c r="I7044" s="53">
        <v>7794</v>
      </c>
      <c r="J7044" s="53">
        <v>7649</v>
      </c>
      <c r="K7044" s="52">
        <v>8</v>
      </c>
      <c r="L7044" s="52">
        <v>5.7292199999999998</v>
      </c>
      <c r="M7044" s="55">
        <v>2</v>
      </c>
      <c r="N7044" s="61" t="s">
        <v>14</v>
      </c>
      <c r="P7044" s="66"/>
      <c r="Q7044" s="53"/>
      <c r="R7044" s="53"/>
      <c r="S7044" s="53"/>
      <c r="T7044" s="53"/>
      <c r="U7044" s="53"/>
      <c r="V7044" s="53"/>
      <c r="W7044" s="53"/>
    </row>
    <row r="7045" spans="2:23" s="52" customFormat="1" ht="13" x14ac:dyDescent="0.3">
      <c r="B7045" s="53" t="s">
        <v>214</v>
      </c>
      <c r="C7045" s="53" t="s">
        <v>214</v>
      </c>
      <c r="D7045" s="53" t="s">
        <v>7983</v>
      </c>
      <c r="E7045" s="53">
        <v>39.201099999999997</v>
      </c>
      <c r="F7045" s="53">
        <v>-0.38639649999999998</v>
      </c>
      <c r="G7045" s="54">
        <v>16.929919999999999</v>
      </c>
      <c r="H7045" s="53">
        <v>3590</v>
      </c>
      <c r="I7045" s="53">
        <v>1794</v>
      </c>
      <c r="J7045" s="53">
        <v>1796</v>
      </c>
      <c r="K7045" s="52">
        <v>8</v>
      </c>
      <c r="L7045" s="52">
        <v>8.9299199999999992</v>
      </c>
      <c r="M7045" s="55">
        <v>2</v>
      </c>
      <c r="N7045" s="61" t="s">
        <v>14</v>
      </c>
      <c r="P7045" s="66"/>
      <c r="Q7045" s="53"/>
      <c r="R7045" s="53"/>
      <c r="S7045" s="53"/>
      <c r="T7045" s="53"/>
      <c r="U7045" s="53"/>
      <c r="V7045" s="53"/>
      <c r="W7045" s="53"/>
    </row>
    <row r="7046" spans="2:23" s="52" customFormat="1" ht="13" x14ac:dyDescent="0.3">
      <c r="B7046" s="53" t="s">
        <v>214</v>
      </c>
      <c r="C7046" s="53" t="s">
        <v>214</v>
      </c>
      <c r="D7046" s="53" t="s">
        <v>7984</v>
      </c>
      <c r="E7046" s="53">
        <v>39.542189999999998</v>
      </c>
      <c r="F7046" s="53">
        <v>-0.34737050000000003</v>
      </c>
      <c r="G7046" s="54">
        <v>20.436820000000001</v>
      </c>
      <c r="H7046" s="53">
        <v>3849</v>
      </c>
      <c r="I7046" s="53">
        <v>1875</v>
      </c>
      <c r="J7046" s="53">
        <v>1974</v>
      </c>
      <c r="K7046" s="52">
        <v>8</v>
      </c>
      <c r="L7046" s="52">
        <v>12.436820000000001</v>
      </c>
      <c r="M7046" s="55">
        <v>2</v>
      </c>
      <c r="N7046" s="61" t="s">
        <v>14</v>
      </c>
      <c r="P7046" s="66"/>
      <c r="Q7046" s="53"/>
      <c r="R7046" s="53"/>
      <c r="S7046" s="53"/>
      <c r="T7046" s="53"/>
      <c r="U7046" s="53"/>
      <c r="V7046" s="53"/>
      <c r="W7046" s="53"/>
    </row>
    <row r="7047" spans="2:23" s="52" customFormat="1" ht="13" x14ac:dyDescent="0.3">
      <c r="B7047" s="53" t="s">
        <v>214</v>
      </c>
      <c r="C7047" s="53" t="s">
        <v>214</v>
      </c>
      <c r="D7047" s="53" t="s">
        <v>7985</v>
      </c>
      <c r="E7047" s="53">
        <v>39.70299</v>
      </c>
      <c r="F7047" s="53">
        <v>-0.33641959999999999</v>
      </c>
      <c r="G7047" s="54">
        <v>102.35769999999999</v>
      </c>
      <c r="H7047" s="53">
        <v>1113</v>
      </c>
      <c r="I7047" s="53">
        <v>573</v>
      </c>
      <c r="J7047" s="53">
        <v>540</v>
      </c>
      <c r="K7047" s="52">
        <v>8</v>
      </c>
      <c r="L7047" s="52">
        <v>94.357699999999994</v>
      </c>
      <c r="M7047" s="55">
        <v>2</v>
      </c>
      <c r="N7047" s="61" t="s">
        <v>14</v>
      </c>
      <c r="P7047" s="66"/>
      <c r="Q7047" s="53"/>
      <c r="R7047" s="53"/>
      <c r="S7047" s="53"/>
      <c r="T7047" s="53"/>
      <c r="U7047" s="53"/>
      <c r="V7047" s="53"/>
      <c r="W7047" s="53"/>
    </row>
    <row r="7048" spans="2:23" s="52" customFormat="1" ht="13" x14ac:dyDescent="0.3">
      <c r="B7048" s="53" t="s">
        <v>214</v>
      </c>
      <c r="C7048" s="53" t="s">
        <v>214</v>
      </c>
      <c r="D7048" s="53" t="s">
        <v>7986</v>
      </c>
      <c r="E7048" s="53">
        <v>39.116520000000001</v>
      </c>
      <c r="F7048" s="53">
        <v>-0.51773080000000005</v>
      </c>
      <c r="G7048" s="54">
        <v>33.561509999999998</v>
      </c>
      <c r="H7048" s="53">
        <v>11175</v>
      </c>
      <c r="I7048" s="53">
        <v>5672</v>
      </c>
      <c r="J7048" s="53">
        <v>5503</v>
      </c>
      <c r="K7048" s="52">
        <v>8</v>
      </c>
      <c r="L7048" s="52">
        <v>25.561509999999998</v>
      </c>
      <c r="M7048" s="55">
        <v>2</v>
      </c>
      <c r="N7048" s="61" t="s">
        <v>14</v>
      </c>
      <c r="P7048" s="66"/>
      <c r="Q7048" s="53"/>
      <c r="R7048" s="53"/>
      <c r="S7048" s="53"/>
      <c r="T7048" s="53"/>
      <c r="U7048" s="53"/>
      <c r="V7048" s="53"/>
      <c r="W7048" s="53"/>
    </row>
    <row r="7049" spans="2:23" s="52" customFormat="1" ht="13" x14ac:dyDescent="0.3">
      <c r="B7049" s="53" t="s">
        <v>214</v>
      </c>
      <c r="C7049" s="53" t="s">
        <v>214</v>
      </c>
      <c r="D7049" s="53" t="s">
        <v>7987</v>
      </c>
      <c r="E7049" s="53">
        <v>39.392519999999998</v>
      </c>
      <c r="F7049" s="53">
        <v>-0.77184430000000004</v>
      </c>
      <c r="G7049" s="54">
        <v>314.9452</v>
      </c>
      <c r="H7049" s="53">
        <v>1209</v>
      </c>
      <c r="I7049" s="53">
        <v>638</v>
      </c>
      <c r="J7049" s="53">
        <v>571</v>
      </c>
      <c r="K7049" s="52">
        <v>8</v>
      </c>
      <c r="L7049" s="52">
        <v>306.9452</v>
      </c>
      <c r="M7049" s="55">
        <v>4</v>
      </c>
      <c r="N7049" s="61" t="s">
        <v>15</v>
      </c>
      <c r="P7049" s="66"/>
      <c r="Q7049" s="53"/>
      <c r="R7049" s="53"/>
      <c r="S7049" s="53"/>
      <c r="T7049" s="53"/>
      <c r="U7049" s="53"/>
      <c r="V7049" s="53"/>
      <c r="W7049" s="53"/>
    </row>
    <row r="7050" spans="2:23" s="52" customFormat="1" ht="13" x14ac:dyDescent="0.3">
      <c r="B7050" s="53" t="s">
        <v>214</v>
      </c>
      <c r="C7050" s="53" t="s">
        <v>214</v>
      </c>
      <c r="D7050" s="53" t="s">
        <v>7988</v>
      </c>
      <c r="E7050" s="53">
        <v>39.49935</v>
      </c>
      <c r="F7050" s="53">
        <v>-0.34978340000000002</v>
      </c>
      <c r="G7050" s="54">
        <v>10.959989999999999</v>
      </c>
      <c r="H7050" s="53">
        <v>22405</v>
      </c>
      <c r="I7050" s="53">
        <v>11176</v>
      </c>
      <c r="J7050" s="53">
        <v>11229</v>
      </c>
      <c r="K7050" s="52">
        <v>8</v>
      </c>
      <c r="L7050" s="52">
        <v>2.9599899999999995</v>
      </c>
      <c r="M7050" s="55">
        <v>2</v>
      </c>
      <c r="N7050" s="61" t="s">
        <v>14</v>
      </c>
      <c r="P7050" s="66"/>
      <c r="Q7050" s="53"/>
      <c r="R7050" s="53"/>
      <c r="S7050" s="53"/>
      <c r="T7050" s="53"/>
      <c r="U7050" s="53"/>
      <c r="V7050" s="53"/>
      <c r="W7050" s="53"/>
    </row>
    <row r="7051" spans="2:23" s="52" customFormat="1" ht="13" x14ac:dyDescent="0.3">
      <c r="B7051" s="53" t="s">
        <v>214</v>
      </c>
      <c r="C7051" s="53" t="s">
        <v>214</v>
      </c>
      <c r="D7051" s="53" t="s">
        <v>7989</v>
      </c>
      <c r="E7051" s="53">
        <v>39.544370000000001</v>
      </c>
      <c r="F7051" s="53">
        <v>-0.32263560000000002</v>
      </c>
      <c r="G7051" s="54">
        <v>12</v>
      </c>
      <c r="H7051" s="53">
        <v>3880</v>
      </c>
      <c r="I7051" s="53">
        <v>1921</v>
      </c>
      <c r="J7051" s="53">
        <v>1959</v>
      </c>
      <c r="K7051" s="52">
        <v>8</v>
      </c>
      <c r="L7051" s="52">
        <v>4</v>
      </c>
      <c r="M7051" s="55">
        <v>2</v>
      </c>
      <c r="N7051" s="61" t="s">
        <v>14</v>
      </c>
      <c r="P7051" s="66"/>
      <c r="Q7051" s="53"/>
      <c r="R7051" s="53"/>
      <c r="S7051" s="53"/>
      <c r="T7051" s="53"/>
      <c r="U7051" s="53"/>
      <c r="V7051" s="53"/>
      <c r="W7051" s="53"/>
    </row>
    <row r="7052" spans="2:23" s="52" customFormat="1" ht="13" x14ac:dyDescent="0.3">
      <c r="B7052" s="53" t="s">
        <v>214</v>
      </c>
      <c r="C7052" s="53" t="s">
        <v>214</v>
      </c>
      <c r="D7052" s="53" t="s">
        <v>7990</v>
      </c>
      <c r="E7052" s="53">
        <v>39.067929999999997</v>
      </c>
      <c r="F7052" s="53">
        <v>-0.56110530000000003</v>
      </c>
      <c r="G7052" s="54">
        <v>45</v>
      </c>
      <c r="H7052" s="53">
        <v>1444</v>
      </c>
      <c r="I7052" s="53">
        <v>720</v>
      </c>
      <c r="J7052" s="53">
        <v>724</v>
      </c>
      <c r="K7052" s="52">
        <v>8</v>
      </c>
      <c r="L7052" s="52">
        <v>37</v>
      </c>
      <c r="M7052" s="55">
        <v>2</v>
      </c>
      <c r="N7052" s="61" t="s">
        <v>14</v>
      </c>
      <c r="P7052" s="66"/>
      <c r="Q7052" s="53"/>
      <c r="R7052" s="53"/>
      <c r="S7052" s="53"/>
      <c r="T7052" s="53"/>
      <c r="U7052" s="53"/>
      <c r="V7052" s="53"/>
      <c r="W7052" s="53"/>
    </row>
    <row r="7053" spans="2:23" s="52" customFormat="1" ht="13" x14ac:dyDescent="0.3">
      <c r="B7053" s="53" t="s">
        <v>214</v>
      </c>
      <c r="C7053" s="53" t="s">
        <v>214</v>
      </c>
      <c r="D7053" s="53" t="s">
        <v>7991</v>
      </c>
      <c r="E7053" s="53">
        <v>39.369309999999999</v>
      </c>
      <c r="F7053" s="53">
        <v>-0.4428184</v>
      </c>
      <c r="G7053" s="54">
        <v>29.1877</v>
      </c>
      <c r="H7053" s="53">
        <v>9103</v>
      </c>
      <c r="I7053" s="53">
        <v>4643</v>
      </c>
      <c r="J7053" s="53">
        <v>4460</v>
      </c>
      <c r="K7053" s="52">
        <v>8</v>
      </c>
      <c r="L7053" s="52">
        <v>21.1877</v>
      </c>
      <c r="M7053" s="55">
        <v>2</v>
      </c>
      <c r="N7053" s="61" t="s">
        <v>14</v>
      </c>
      <c r="P7053" s="66"/>
      <c r="Q7053" s="53"/>
      <c r="R7053" s="53"/>
      <c r="S7053" s="53"/>
      <c r="T7053" s="53"/>
      <c r="U7053" s="53"/>
      <c r="V7053" s="53"/>
      <c r="W7053" s="53"/>
    </row>
    <row r="7054" spans="2:23" s="52" customFormat="1" ht="13" x14ac:dyDescent="0.3">
      <c r="B7054" s="53" t="s">
        <v>214</v>
      </c>
      <c r="C7054" s="53" t="s">
        <v>214</v>
      </c>
      <c r="D7054" s="53" t="s">
        <v>7992</v>
      </c>
      <c r="E7054" s="53">
        <v>39.797159999999998</v>
      </c>
      <c r="F7054" s="53">
        <v>-0.70217779999999996</v>
      </c>
      <c r="G7054" s="54">
        <v>779.12189999999998</v>
      </c>
      <c r="H7054" s="53">
        <v>818</v>
      </c>
      <c r="I7054" s="53">
        <v>416</v>
      </c>
      <c r="J7054" s="53">
        <v>402</v>
      </c>
      <c r="K7054" s="52">
        <v>8</v>
      </c>
      <c r="L7054" s="52">
        <v>771.12189999999998</v>
      </c>
      <c r="M7054" s="55">
        <v>6</v>
      </c>
      <c r="N7054" s="61" t="s">
        <v>16</v>
      </c>
      <c r="P7054" s="66"/>
      <c r="Q7054" s="53"/>
      <c r="R7054" s="53"/>
      <c r="S7054" s="53"/>
      <c r="T7054" s="53"/>
      <c r="U7054" s="53"/>
      <c r="V7054" s="53"/>
      <c r="W7054" s="53"/>
    </row>
    <row r="7055" spans="2:23" s="52" customFormat="1" ht="13" x14ac:dyDescent="0.3">
      <c r="B7055" s="53" t="s">
        <v>214</v>
      </c>
      <c r="C7055" s="53" t="s">
        <v>214</v>
      </c>
      <c r="D7055" s="53" t="s">
        <v>7993</v>
      </c>
      <c r="E7055" s="53">
        <v>39.198320000000002</v>
      </c>
      <c r="F7055" s="53">
        <v>-0.50709199999999999</v>
      </c>
      <c r="G7055" s="54">
        <v>40.691099999999999</v>
      </c>
      <c r="H7055" s="53">
        <v>11378</v>
      </c>
      <c r="I7055" s="53">
        <v>5594</v>
      </c>
      <c r="J7055" s="53">
        <v>5784</v>
      </c>
      <c r="K7055" s="52">
        <v>8</v>
      </c>
      <c r="L7055" s="52">
        <v>32.691099999999999</v>
      </c>
      <c r="M7055" s="55">
        <v>2</v>
      </c>
      <c r="N7055" s="61" t="s">
        <v>14</v>
      </c>
      <c r="P7055" s="66"/>
      <c r="Q7055" s="53"/>
      <c r="R7055" s="53"/>
      <c r="S7055" s="53"/>
      <c r="T7055" s="53"/>
      <c r="U7055" s="53"/>
      <c r="V7055" s="53"/>
      <c r="W7055" s="53"/>
    </row>
    <row r="7056" spans="2:23" s="52" customFormat="1" ht="13" x14ac:dyDescent="0.3">
      <c r="B7056" s="53" t="s">
        <v>214</v>
      </c>
      <c r="C7056" s="53" t="s">
        <v>214</v>
      </c>
      <c r="D7056" s="53" t="s">
        <v>7994</v>
      </c>
      <c r="E7056" s="53">
        <v>38.970959999999998</v>
      </c>
      <c r="F7056" s="53">
        <v>-0.59111449999999999</v>
      </c>
      <c r="G7056" s="54">
        <v>162.90350000000001</v>
      </c>
      <c r="H7056" s="53">
        <v>5230</v>
      </c>
      <c r="I7056" s="53">
        <v>2674</v>
      </c>
      <c r="J7056" s="53">
        <v>2556</v>
      </c>
      <c r="K7056" s="52">
        <v>8</v>
      </c>
      <c r="L7056" s="52">
        <v>154.90350000000001</v>
      </c>
      <c r="M7056" s="55">
        <v>2</v>
      </c>
      <c r="N7056" s="61" t="s">
        <v>14</v>
      </c>
      <c r="P7056" s="66"/>
      <c r="Q7056" s="53"/>
      <c r="R7056" s="53"/>
      <c r="S7056" s="53"/>
      <c r="T7056" s="53"/>
      <c r="U7056" s="53"/>
      <c r="V7056" s="53"/>
      <c r="W7056" s="53"/>
    </row>
    <row r="7057" spans="2:23" s="52" customFormat="1" ht="13" x14ac:dyDescent="0.3">
      <c r="B7057" s="53" t="s">
        <v>214</v>
      </c>
      <c r="C7057" s="53" t="s">
        <v>214</v>
      </c>
      <c r="D7057" s="53" t="s">
        <v>7995</v>
      </c>
      <c r="E7057" s="53">
        <v>39.465049999999998</v>
      </c>
      <c r="F7057" s="53">
        <v>-0.4613582</v>
      </c>
      <c r="G7057" s="54">
        <v>49.205469999999998</v>
      </c>
      <c r="H7057" s="53">
        <v>29914</v>
      </c>
      <c r="I7057" s="53">
        <v>14976</v>
      </c>
      <c r="J7057" s="53">
        <v>14938</v>
      </c>
      <c r="K7057" s="52">
        <v>8</v>
      </c>
      <c r="L7057" s="52">
        <v>41.205469999999998</v>
      </c>
      <c r="M7057" s="55">
        <v>2</v>
      </c>
      <c r="N7057" s="61" t="s">
        <v>14</v>
      </c>
      <c r="P7057" s="66"/>
      <c r="Q7057" s="53"/>
      <c r="R7057" s="53"/>
      <c r="S7057" s="53"/>
      <c r="T7057" s="53"/>
      <c r="U7057" s="53"/>
      <c r="V7057" s="53"/>
      <c r="W7057" s="53"/>
    </row>
    <row r="7058" spans="2:23" s="52" customFormat="1" ht="13" x14ac:dyDescent="0.3">
      <c r="B7058" s="53" t="s">
        <v>214</v>
      </c>
      <c r="C7058" s="53" t="s">
        <v>214</v>
      </c>
      <c r="D7058" s="53" t="s">
        <v>7996</v>
      </c>
      <c r="E7058" s="53">
        <v>39.423229999999997</v>
      </c>
      <c r="F7058" s="53">
        <v>-0.38987189999999999</v>
      </c>
      <c r="G7058" s="54">
        <v>14.411849999999999</v>
      </c>
      <c r="H7058" s="53">
        <v>20853</v>
      </c>
      <c r="I7058" s="53">
        <v>10381</v>
      </c>
      <c r="J7058" s="53">
        <v>10472</v>
      </c>
      <c r="K7058" s="52">
        <v>8</v>
      </c>
      <c r="L7058" s="52">
        <v>6.4118499999999994</v>
      </c>
      <c r="M7058" s="55">
        <v>2</v>
      </c>
      <c r="N7058" s="61" t="s">
        <v>14</v>
      </c>
      <c r="P7058" s="66"/>
      <c r="Q7058" s="53"/>
      <c r="R7058" s="53"/>
      <c r="S7058" s="53"/>
      <c r="T7058" s="53"/>
      <c r="U7058" s="53"/>
      <c r="V7058" s="53"/>
      <c r="W7058" s="53"/>
    </row>
    <row r="7059" spans="2:23" s="52" customFormat="1" ht="13" x14ac:dyDescent="0.3">
      <c r="B7059" s="53" t="s">
        <v>214</v>
      </c>
      <c r="C7059" s="53" t="s">
        <v>214</v>
      </c>
      <c r="D7059" s="53" t="s">
        <v>7997</v>
      </c>
      <c r="E7059" s="53">
        <v>39.762549999999997</v>
      </c>
      <c r="F7059" s="53">
        <v>-0.3550662</v>
      </c>
      <c r="G7059" s="54">
        <v>178.1712</v>
      </c>
      <c r="H7059" s="53">
        <v>538</v>
      </c>
      <c r="I7059" s="53">
        <v>267</v>
      </c>
      <c r="J7059" s="53">
        <v>271</v>
      </c>
      <c r="K7059" s="52">
        <v>8</v>
      </c>
      <c r="L7059" s="52">
        <v>170.1712</v>
      </c>
      <c r="M7059" s="55">
        <v>2</v>
      </c>
      <c r="N7059" s="61" t="s">
        <v>14</v>
      </c>
      <c r="P7059" s="66"/>
      <c r="Q7059" s="53"/>
      <c r="R7059" s="53"/>
      <c r="S7059" s="53"/>
      <c r="T7059" s="53"/>
      <c r="U7059" s="53"/>
      <c r="V7059" s="53"/>
      <c r="W7059" s="53"/>
    </row>
    <row r="7060" spans="2:23" s="52" customFormat="1" ht="13" x14ac:dyDescent="0.3">
      <c r="B7060" s="53" t="s">
        <v>214</v>
      </c>
      <c r="C7060" s="53" t="s">
        <v>214</v>
      </c>
      <c r="D7060" s="53" t="s">
        <v>7998</v>
      </c>
      <c r="E7060" s="53">
        <v>39.545229999999997</v>
      </c>
      <c r="F7060" s="53">
        <v>-0.3865961</v>
      </c>
      <c r="G7060" s="54">
        <v>34</v>
      </c>
      <c r="H7060" s="53">
        <v>3032</v>
      </c>
      <c r="I7060" s="53">
        <v>1509</v>
      </c>
      <c r="J7060" s="53">
        <v>1523</v>
      </c>
      <c r="K7060" s="52">
        <v>8</v>
      </c>
      <c r="L7060" s="52">
        <v>26</v>
      </c>
      <c r="M7060" s="55">
        <v>2</v>
      </c>
      <c r="N7060" s="61" t="s">
        <v>14</v>
      </c>
      <c r="P7060" s="66"/>
      <c r="Q7060" s="53"/>
      <c r="R7060" s="53"/>
      <c r="S7060" s="53"/>
      <c r="T7060" s="53"/>
      <c r="U7060" s="53"/>
      <c r="V7060" s="53"/>
      <c r="W7060" s="53"/>
    </row>
    <row r="7061" spans="2:23" s="52" customFormat="1" ht="13" x14ac:dyDescent="0.3">
      <c r="B7061" s="53" t="s">
        <v>214</v>
      </c>
      <c r="C7061" s="53" t="s">
        <v>214</v>
      </c>
      <c r="D7061" s="53" t="s">
        <v>7999</v>
      </c>
      <c r="E7061" s="53">
        <v>39.276919999999997</v>
      </c>
      <c r="F7061" s="53">
        <v>-0.56089420000000001</v>
      </c>
      <c r="G7061" s="54">
        <v>96.883650000000003</v>
      </c>
      <c r="H7061" s="53">
        <v>1543</v>
      </c>
      <c r="I7061" s="53">
        <v>786</v>
      </c>
      <c r="J7061" s="53">
        <v>757</v>
      </c>
      <c r="K7061" s="52">
        <v>8</v>
      </c>
      <c r="L7061" s="52">
        <v>88.883650000000003</v>
      </c>
      <c r="M7061" s="55">
        <v>2</v>
      </c>
      <c r="N7061" s="61" t="s">
        <v>14</v>
      </c>
      <c r="P7061" s="66"/>
      <c r="Q7061" s="53"/>
      <c r="R7061" s="53"/>
      <c r="S7061" s="53"/>
      <c r="T7061" s="53"/>
      <c r="U7061" s="53"/>
      <c r="V7061" s="53"/>
      <c r="W7061" s="53"/>
    </row>
    <row r="7062" spans="2:23" s="52" customFormat="1" ht="13" x14ac:dyDescent="0.3">
      <c r="B7062" s="53" t="s">
        <v>214</v>
      </c>
      <c r="C7062" s="53" t="s">
        <v>214</v>
      </c>
      <c r="D7062" s="53" t="s">
        <v>8000</v>
      </c>
      <c r="E7062" s="53">
        <v>38.905279999999998</v>
      </c>
      <c r="F7062" s="53">
        <v>-0.49642190000000003</v>
      </c>
      <c r="G7062" s="54">
        <v>201.90039999999999</v>
      </c>
      <c r="H7062" s="53">
        <v>1296</v>
      </c>
      <c r="I7062" s="53">
        <v>638</v>
      </c>
      <c r="J7062" s="53">
        <v>658</v>
      </c>
      <c r="K7062" s="52">
        <v>8</v>
      </c>
      <c r="L7062" s="52">
        <v>193.90039999999999</v>
      </c>
      <c r="M7062" s="55">
        <v>2</v>
      </c>
      <c r="N7062" s="61" t="s">
        <v>14</v>
      </c>
      <c r="P7062" s="66"/>
      <c r="Q7062" s="53"/>
      <c r="R7062" s="53"/>
      <c r="S7062" s="53"/>
      <c r="T7062" s="53"/>
      <c r="U7062" s="53"/>
      <c r="V7062" s="53"/>
      <c r="W7062" s="53"/>
    </row>
    <row r="7063" spans="2:23" s="52" customFormat="1" ht="13" x14ac:dyDescent="0.3">
      <c r="B7063" s="53" t="s">
        <v>214</v>
      </c>
      <c r="C7063" s="53" t="s">
        <v>214</v>
      </c>
      <c r="D7063" s="53" t="s">
        <v>8001</v>
      </c>
      <c r="E7063" s="53">
        <v>38.928249999999998</v>
      </c>
      <c r="F7063" s="53">
        <v>-0.2517238</v>
      </c>
      <c r="G7063" s="54">
        <v>89.198710000000005</v>
      </c>
      <c r="H7063" s="53">
        <v>451</v>
      </c>
      <c r="I7063" s="53">
        <v>233</v>
      </c>
      <c r="J7063" s="53">
        <v>218</v>
      </c>
      <c r="K7063" s="52">
        <v>8</v>
      </c>
      <c r="L7063" s="52">
        <v>81.198710000000005</v>
      </c>
      <c r="M7063" s="55">
        <v>2</v>
      </c>
      <c r="N7063" s="61" t="s">
        <v>14</v>
      </c>
      <c r="P7063" s="66"/>
      <c r="Q7063" s="53"/>
      <c r="R7063" s="53"/>
      <c r="S7063" s="53"/>
      <c r="T7063" s="53"/>
      <c r="U7063" s="53"/>
      <c r="V7063" s="53"/>
      <c r="W7063" s="53"/>
    </row>
    <row r="7064" spans="2:23" s="52" customFormat="1" ht="13" x14ac:dyDescent="0.3">
      <c r="B7064" s="53" t="s">
        <v>214</v>
      </c>
      <c r="C7064" s="53" t="s">
        <v>214</v>
      </c>
      <c r="D7064" s="53" t="s">
        <v>8002</v>
      </c>
      <c r="E7064" s="53">
        <v>39.781619999999997</v>
      </c>
      <c r="F7064" s="53">
        <v>-0.3680117</v>
      </c>
      <c r="G7064" s="54">
        <v>191.16239999999999</v>
      </c>
      <c r="H7064" s="53">
        <v>558</v>
      </c>
      <c r="I7064" s="53">
        <v>286</v>
      </c>
      <c r="J7064" s="53">
        <v>272</v>
      </c>
      <c r="K7064" s="52">
        <v>8</v>
      </c>
      <c r="L7064" s="52">
        <v>183.16239999999999</v>
      </c>
      <c r="M7064" s="55">
        <v>2</v>
      </c>
      <c r="N7064" s="61" t="s">
        <v>14</v>
      </c>
      <c r="P7064" s="66"/>
      <c r="Q7064" s="53"/>
      <c r="R7064" s="53"/>
      <c r="S7064" s="53"/>
      <c r="T7064" s="53"/>
      <c r="U7064" s="53"/>
      <c r="V7064" s="53"/>
      <c r="W7064" s="53"/>
    </row>
    <row r="7065" spans="2:23" s="52" customFormat="1" ht="13" x14ac:dyDescent="0.3">
      <c r="B7065" s="53" t="s">
        <v>214</v>
      </c>
      <c r="C7065" s="53" t="s">
        <v>214</v>
      </c>
      <c r="D7065" s="53" t="s">
        <v>8003</v>
      </c>
      <c r="E7065" s="53">
        <v>39.193869999999997</v>
      </c>
      <c r="F7065" s="53">
        <v>-0.43475809999999998</v>
      </c>
      <c r="G7065" s="54">
        <v>23.952059999999999</v>
      </c>
      <c r="H7065" s="53">
        <v>28308</v>
      </c>
      <c r="I7065" s="53">
        <v>14092</v>
      </c>
      <c r="J7065" s="53">
        <v>14216</v>
      </c>
      <c r="K7065" s="52">
        <v>8</v>
      </c>
      <c r="L7065" s="52">
        <v>15.952059999999999</v>
      </c>
      <c r="M7065" s="55">
        <v>2</v>
      </c>
      <c r="N7065" s="61" t="s">
        <v>14</v>
      </c>
      <c r="P7065" s="66"/>
      <c r="Q7065" s="53"/>
      <c r="R7065" s="53"/>
      <c r="S7065" s="53"/>
      <c r="T7065" s="53"/>
      <c r="U7065" s="53"/>
      <c r="V7065" s="53"/>
      <c r="W7065" s="53"/>
    </row>
    <row r="7066" spans="2:23" s="52" customFormat="1" ht="13" x14ac:dyDescent="0.3">
      <c r="B7066" s="53" t="s">
        <v>214</v>
      </c>
      <c r="C7066" s="53" t="s">
        <v>214</v>
      </c>
      <c r="D7066" s="53" t="s">
        <v>8004</v>
      </c>
      <c r="E7066" s="53">
        <v>39.752949999999998</v>
      </c>
      <c r="F7066" s="53">
        <v>-0.36152050000000002</v>
      </c>
      <c r="G7066" s="54">
        <v>175.29349999999999</v>
      </c>
      <c r="H7066" s="53">
        <v>1086</v>
      </c>
      <c r="I7066" s="53">
        <v>545</v>
      </c>
      <c r="J7066" s="53">
        <v>541</v>
      </c>
      <c r="K7066" s="52">
        <v>8</v>
      </c>
      <c r="L7066" s="52">
        <v>167.29349999999999</v>
      </c>
      <c r="M7066" s="55">
        <v>2</v>
      </c>
      <c r="N7066" s="61" t="s">
        <v>14</v>
      </c>
      <c r="P7066" s="66"/>
      <c r="Q7066" s="53"/>
      <c r="R7066" s="53"/>
      <c r="S7066" s="53"/>
      <c r="T7066" s="53"/>
      <c r="U7066" s="53"/>
      <c r="V7066" s="53"/>
      <c r="W7066" s="53"/>
    </row>
    <row r="7067" spans="2:23" s="52" customFormat="1" ht="13" x14ac:dyDescent="0.3">
      <c r="B7067" s="53" t="s">
        <v>214</v>
      </c>
      <c r="C7067" s="53" t="s">
        <v>214</v>
      </c>
      <c r="D7067" s="53" t="s">
        <v>8005</v>
      </c>
      <c r="E7067" s="53">
        <v>39.26482</v>
      </c>
      <c r="F7067" s="53">
        <v>-0.46731420000000001</v>
      </c>
      <c r="G7067" s="54">
        <v>33.265509999999999</v>
      </c>
      <c r="H7067" s="53">
        <v>13226</v>
      </c>
      <c r="I7067" s="53">
        <v>6728</v>
      </c>
      <c r="J7067" s="53">
        <v>6498</v>
      </c>
      <c r="K7067" s="52">
        <v>8</v>
      </c>
      <c r="L7067" s="52">
        <v>25.265509999999999</v>
      </c>
      <c r="M7067" s="55">
        <v>2</v>
      </c>
      <c r="N7067" s="61" t="s">
        <v>14</v>
      </c>
      <c r="P7067" s="66"/>
      <c r="Q7067" s="53"/>
      <c r="R7067" s="53"/>
      <c r="S7067" s="53"/>
      <c r="T7067" s="53"/>
      <c r="U7067" s="53"/>
      <c r="V7067" s="53"/>
      <c r="W7067" s="53"/>
    </row>
    <row r="7068" spans="2:23" s="52" customFormat="1" ht="13" x14ac:dyDescent="0.3">
      <c r="B7068" s="53" t="s">
        <v>214</v>
      </c>
      <c r="C7068" s="53" t="s">
        <v>214</v>
      </c>
      <c r="D7068" s="53" t="s">
        <v>8006</v>
      </c>
      <c r="E7068" s="53">
        <v>39.512979999999999</v>
      </c>
      <c r="F7068" s="53">
        <v>-0.35517910000000003</v>
      </c>
      <c r="G7068" s="54">
        <v>13.57227</v>
      </c>
      <c r="H7068" s="53">
        <v>7135</v>
      </c>
      <c r="I7068" s="53">
        <v>3443</v>
      </c>
      <c r="J7068" s="53">
        <v>3692</v>
      </c>
      <c r="K7068" s="52">
        <v>8</v>
      </c>
      <c r="L7068" s="52">
        <v>5.5722699999999996</v>
      </c>
      <c r="M7068" s="55">
        <v>2</v>
      </c>
      <c r="N7068" s="61" t="s">
        <v>14</v>
      </c>
      <c r="P7068" s="66"/>
      <c r="Q7068" s="53"/>
      <c r="R7068" s="53"/>
      <c r="S7068" s="53"/>
      <c r="T7068" s="53"/>
      <c r="U7068" s="53"/>
      <c r="V7068" s="53"/>
      <c r="W7068" s="53"/>
    </row>
    <row r="7069" spans="2:23" s="52" customFormat="1" ht="13" x14ac:dyDescent="0.3">
      <c r="B7069" s="53" t="s">
        <v>214</v>
      </c>
      <c r="C7069" s="53" t="s">
        <v>214</v>
      </c>
      <c r="D7069" s="53" t="s">
        <v>8007</v>
      </c>
      <c r="E7069" s="53">
        <v>38.915210000000002</v>
      </c>
      <c r="F7069" s="53">
        <v>-0.2857652</v>
      </c>
      <c r="G7069" s="54">
        <v>147.6635</v>
      </c>
      <c r="H7069" s="53">
        <v>301</v>
      </c>
      <c r="I7069" s="53">
        <v>152</v>
      </c>
      <c r="J7069" s="53">
        <v>149</v>
      </c>
      <c r="K7069" s="52">
        <v>8</v>
      </c>
      <c r="L7069" s="52">
        <v>139.6635</v>
      </c>
      <c r="M7069" s="55">
        <v>2</v>
      </c>
      <c r="N7069" s="61" t="s">
        <v>14</v>
      </c>
      <c r="P7069" s="66"/>
      <c r="Q7069" s="53"/>
      <c r="R7069" s="53"/>
      <c r="S7069" s="53"/>
      <c r="T7069" s="53"/>
      <c r="U7069" s="53"/>
      <c r="V7069" s="53"/>
      <c r="W7069" s="53"/>
    </row>
    <row r="7070" spans="2:23" s="52" customFormat="1" ht="13" x14ac:dyDescent="0.3">
      <c r="B7070" s="53" t="s">
        <v>214</v>
      </c>
      <c r="C7070" s="53" t="s">
        <v>214</v>
      </c>
      <c r="D7070" s="53" t="s">
        <v>8008</v>
      </c>
      <c r="E7070" s="53">
        <v>38.943159999999999</v>
      </c>
      <c r="F7070" s="53">
        <v>-0.17982219999999999</v>
      </c>
      <c r="G7070" s="54">
        <v>37.685319999999997</v>
      </c>
      <c r="H7070" s="53">
        <v>2395</v>
      </c>
      <c r="I7070" s="53">
        <v>1223</v>
      </c>
      <c r="J7070" s="53">
        <v>1172</v>
      </c>
      <c r="K7070" s="52">
        <v>8</v>
      </c>
      <c r="L7070" s="52">
        <v>29.685319999999997</v>
      </c>
      <c r="M7070" s="55">
        <v>2</v>
      </c>
      <c r="N7070" s="61" t="s">
        <v>14</v>
      </c>
      <c r="P7070" s="66"/>
      <c r="Q7070" s="53"/>
      <c r="R7070" s="53"/>
      <c r="S7070" s="53"/>
      <c r="T7070" s="53"/>
      <c r="U7070" s="53"/>
      <c r="V7070" s="53"/>
      <c r="W7070" s="53"/>
    </row>
    <row r="7071" spans="2:23" s="52" customFormat="1" ht="13" x14ac:dyDescent="0.3">
      <c r="B7071" s="53" t="s">
        <v>214</v>
      </c>
      <c r="C7071" s="53" t="s">
        <v>214</v>
      </c>
      <c r="D7071" s="53" t="s">
        <v>8009</v>
      </c>
      <c r="E7071" s="53">
        <v>39.293329999999997</v>
      </c>
      <c r="F7071" s="53">
        <v>-0.41073159999999997</v>
      </c>
      <c r="G7071" s="54">
        <v>12.220510000000001</v>
      </c>
      <c r="H7071" s="53">
        <v>8300</v>
      </c>
      <c r="I7071" s="53">
        <v>4156</v>
      </c>
      <c r="J7071" s="53">
        <v>4144</v>
      </c>
      <c r="K7071" s="52">
        <v>8</v>
      </c>
      <c r="L7071" s="52">
        <v>4.2205100000000009</v>
      </c>
      <c r="M7071" s="55">
        <v>2</v>
      </c>
      <c r="N7071" s="61" t="s">
        <v>14</v>
      </c>
      <c r="P7071" s="66"/>
      <c r="Q7071" s="53"/>
      <c r="R7071" s="53"/>
      <c r="S7071" s="53"/>
      <c r="T7071" s="53"/>
      <c r="U7071" s="53"/>
      <c r="V7071" s="53"/>
      <c r="W7071" s="53"/>
    </row>
    <row r="7072" spans="2:23" s="52" customFormat="1" ht="13" x14ac:dyDescent="0.3">
      <c r="B7072" s="53" t="s">
        <v>214</v>
      </c>
      <c r="C7072" s="53" t="s">
        <v>214</v>
      </c>
      <c r="D7072" s="53" t="s">
        <v>8010</v>
      </c>
      <c r="E7072" s="53">
        <v>39.875529999999998</v>
      </c>
      <c r="F7072" s="53">
        <v>-1.013698</v>
      </c>
      <c r="G7072" s="54">
        <v>967.85770000000002</v>
      </c>
      <c r="H7072" s="53">
        <v>805</v>
      </c>
      <c r="I7072" s="53">
        <v>429</v>
      </c>
      <c r="J7072" s="53">
        <v>376</v>
      </c>
      <c r="K7072" s="52">
        <v>8</v>
      </c>
      <c r="L7072" s="52">
        <v>959.85770000000002</v>
      </c>
      <c r="M7072" s="55">
        <v>7</v>
      </c>
      <c r="N7072" s="61" t="s">
        <v>16</v>
      </c>
      <c r="P7072" s="66"/>
      <c r="Q7072" s="53"/>
      <c r="R7072" s="53"/>
      <c r="S7072" s="53"/>
      <c r="T7072" s="53"/>
      <c r="U7072" s="53"/>
      <c r="V7072" s="53"/>
      <c r="W7072" s="53"/>
    </row>
    <row r="7073" spans="2:23" s="52" customFormat="1" ht="13" x14ac:dyDescent="0.3">
      <c r="B7073" s="53" t="s">
        <v>214</v>
      </c>
      <c r="C7073" s="53" t="s">
        <v>214</v>
      </c>
      <c r="D7073" s="53" t="s">
        <v>8011</v>
      </c>
      <c r="E7073" s="53">
        <v>38.935949999999998</v>
      </c>
      <c r="F7073" s="53">
        <v>-0.15371109999999999</v>
      </c>
      <c r="G7073" s="54">
        <v>28.507950000000001</v>
      </c>
      <c r="H7073" s="53">
        <v>1492</v>
      </c>
      <c r="I7073" s="53">
        <v>740</v>
      </c>
      <c r="J7073" s="53">
        <v>752</v>
      </c>
      <c r="K7073" s="52">
        <v>8</v>
      </c>
      <c r="L7073" s="52">
        <v>20.507950000000001</v>
      </c>
      <c r="M7073" s="55">
        <v>2</v>
      </c>
      <c r="N7073" s="61" t="s">
        <v>14</v>
      </c>
      <c r="P7073" s="66"/>
      <c r="Q7073" s="53"/>
      <c r="R7073" s="53"/>
      <c r="S7073" s="53"/>
      <c r="T7073" s="53"/>
      <c r="U7073" s="53"/>
      <c r="V7073" s="53"/>
      <c r="W7073" s="53"/>
    </row>
    <row r="7074" spans="2:23" s="52" customFormat="1" ht="13" x14ac:dyDescent="0.3">
      <c r="B7074" s="53" t="s">
        <v>214</v>
      </c>
      <c r="C7074" s="53" t="s">
        <v>214</v>
      </c>
      <c r="D7074" s="53" t="s">
        <v>8012</v>
      </c>
      <c r="E7074" s="53">
        <v>39.151589999999999</v>
      </c>
      <c r="F7074" s="53">
        <v>-0.44046370000000001</v>
      </c>
      <c r="G7074" s="54">
        <v>27.815570000000001</v>
      </c>
      <c r="H7074" s="53">
        <v>44690</v>
      </c>
      <c r="I7074" s="53">
        <v>21889</v>
      </c>
      <c r="J7074" s="53">
        <v>22801</v>
      </c>
      <c r="K7074" s="52">
        <v>8</v>
      </c>
      <c r="L7074" s="52">
        <v>19.815570000000001</v>
      </c>
      <c r="M7074" s="55">
        <v>2</v>
      </c>
      <c r="N7074" s="61" t="s">
        <v>14</v>
      </c>
      <c r="P7074" s="66"/>
      <c r="Q7074" s="53"/>
      <c r="R7074" s="53"/>
      <c r="S7074" s="53"/>
      <c r="T7074" s="53"/>
      <c r="U7074" s="53"/>
      <c r="V7074" s="53"/>
      <c r="W7074" s="53"/>
    </row>
    <row r="7075" spans="2:23" s="52" customFormat="1" ht="13" x14ac:dyDescent="0.3">
      <c r="B7075" s="53" t="s">
        <v>214</v>
      </c>
      <c r="C7075" s="53" t="s">
        <v>214</v>
      </c>
      <c r="D7075" s="53" t="s">
        <v>8013</v>
      </c>
      <c r="E7075" s="53">
        <v>39.83567</v>
      </c>
      <c r="F7075" s="53">
        <v>-0.81369199999999997</v>
      </c>
      <c r="G7075" s="54">
        <v>898.00800000000004</v>
      </c>
      <c r="H7075" s="53">
        <v>316</v>
      </c>
      <c r="I7075" s="53">
        <v>176</v>
      </c>
      <c r="J7075" s="53">
        <v>140</v>
      </c>
      <c r="K7075" s="52">
        <v>8</v>
      </c>
      <c r="L7075" s="52">
        <v>890.00800000000004</v>
      </c>
      <c r="M7075" s="55">
        <v>7</v>
      </c>
      <c r="N7075" s="61" t="s">
        <v>16</v>
      </c>
      <c r="P7075" s="66"/>
      <c r="Q7075" s="53"/>
      <c r="R7075" s="53"/>
      <c r="S7075" s="53"/>
      <c r="T7075" s="53"/>
      <c r="U7075" s="53"/>
      <c r="V7075" s="53"/>
      <c r="W7075" s="53"/>
    </row>
    <row r="7076" spans="2:23" s="52" customFormat="1" ht="13" x14ac:dyDescent="0.3">
      <c r="B7076" s="53" t="s">
        <v>214</v>
      </c>
      <c r="C7076" s="53" t="s">
        <v>214</v>
      </c>
      <c r="D7076" s="53" t="s">
        <v>8014</v>
      </c>
      <c r="E7076" s="53">
        <v>39.020209999999999</v>
      </c>
      <c r="F7076" s="53">
        <v>-0.6453875</v>
      </c>
      <c r="G7076" s="54">
        <v>206.8878</v>
      </c>
      <c r="H7076" s="53">
        <v>2774</v>
      </c>
      <c r="I7076" s="53">
        <v>1391</v>
      </c>
      <c r="J7076" s="53">
        <v>1383</v>
      </c>
      <c r="K7076" s="52">
        <v>8</v>
      </c>
      <c r="L7076" s="52">
        <v>198.8878</v>
      </c>
      <c r="M7076" s="55">
        <v>2</v>
      </c>
      <c r="N7076" s="61" t="s">
        <v>14</v>
      </c>
      <c r="P7076" s="66"/>
      <c r="Q7076" s="53"/>
      <c r="R7076" s="53"/>
      <c r="S7076" s="53"/>
      <c r="T7076" s="53"/>
      <c r="U7076" s="53"/>
      <c r="V7076" s="53"/>
      <c r="W7076" s="53"/>
    </row>
    <row r="7077" spans="2:23" s="52" customFormat="1" ht="13" x14ac:dyDescent="0.3">
      <c r="B7077" s="53" t="s">
        <v>214</v>
      </c>
      <c r="C7077" s="53" t="s">
        <v>214</v>
      </c>
      <c r="D7077" s="53" t="s">
        <v>8015</v>
      </c>
      <c r="E7077" s="53">
        <v>39.079149999999998</v>
      </c>
      <c r="F7077" s="53">
        <v>-0.59261160000000002</v>
      </c>
      <c r="G7077" s="54">
        <v>45.312530000000002</v>
      </c>
      <c r="H7077" s="53">
        <v>1498</v>
      </c>
      <c r="I7077" s="53">
        <v>749</v>
      </c>
      <c r="J7077" s="53">
        <v>749</v>
      </c>
      <c r="K7077" s="52">
        <v>8</v>
      </c>
      <c r="L7077" s="52">
        <v>37.312530000000002</v>
      </c>
      <c r="M7077" s="55">
        <v>2</v>
      </c>
      <c r="N7077" s="61" t="s">
        <v>14</v>
      </c>
      <c r="P7077" s="66"/>
      <c r="Q7077" s="53"/>
      <c r="R7077" s="53"/>
      <c r="S7077" s="53"/>
      <c r="T7077" s="53"/>
      <c r="U7077" s="53"/>
      <c r="V7077" s="53"/>
      <c r="W7077" s="53"/>
    </row>
    <row r="7078" spans="2:23" s="52" customFormat="1" ht="13" x14ac:dyDescent="0.3">
      <c r="B7078" s="53" t="s">
        <v>214</v>
      </c>
      <c r="C7078" s="53" t="s">
        <v>214</v>
      </c>
      <c r="D7078" s="53" t="s">
        <v>8016</v>
      </c>
      <c r="E7078" s="53">
        <v>39.924149999999997</v>
      </c>
      <c r="F7078" s="53">
        <v>-1.1333470000000001</v>
      </c>
      <c r="G7078" s="54">
        <v>941.65009999999995</v>
      </c>
      <c r="H7078" s="53">
        <v>435</v>
      </c>
      <c r="I7078" s="53">
        <v>243</v>
      </c>
      <c r="J7078" s="53">
        <v>192</v>
      </c>
      <c r="K7078" s="52">
        <v>8</v>
      </c>
      <c r="L7078" s="52">
        <v>933.65009999999995</v>
      </c>
      <c r="M7078" s="55">
        <v>7</v>
      </c>
      <c r="N7078" s="61" t="s">
        <v>16</v>
      </c>
      <c r="P7078" s="66"/>
      <c r="Q7078" s="53"/>
      <c r="R7078" s="53"/>
      <c r="S7078" s="53"/>
      <c r="T7078" s="53"/>
      <c r="U7078" s="53"/>
      <c r="V7078" s="53"/>
      <c r="W7078" s="53"/>
    </row>
    <row r="7079" spans="2:23" s="52" customFormat="1" ht="13" x14ac:dyDescent="0.3">
      <c r="B7079" s="53" t="s">
        <v>214</v>
      </c>
      <c r="C7079" s="53" t="s">
        <v>214</v>
      </c>
      <c r="D7079" s="53" t="s">
        <v>8017</v>
      </c>
      <c r="E7079" s="53">
        <v>38.836660000000002</v>
      </c>
      <c r="F7079" s="53">
        <v>-0.49606689999999998</v>
      </c>
      <c r="G7079" s="54">
        <v>397.5668</v>
      </c>
      <c r="H7079" s="53">
        <v>1282</v>
      </c>
      <c r="I7079" s="53">
        <v>675</v>
      </c>
      <c r="J7079" s="53">
        <v>607</v>
      </c>
      <c r="K7079" s="52">
        <v>8</v>
      </c>
      <c r="L7079" s="52">
        <v>389.5668</v>
      </c>
      <c r="M7079" s="55">
        <v>4</v>
      </c>
      <c r="N7079" s="61" t="s">
        <v>15</v>
      </c>
      <c r="P7079" s="66"/>
      <c r="Q7079" s="53"/>
      <c r="R7079" s="53"/>
      <c r="S7079" s="53"/>
      <c r="T7079" s="53"/>
      <c r="U7079" s="53"/>
      <c r="V7079" s="53"/>
      <c r="W7079" s="53"/>
    </row>
    <row r="7080" spans="2:23" s="52" customFormat="1" ht="13" x14ac:dyDescent="0.3">
      <c r="B7080" s="53" t="s">
        <v>214</v>
      </c>
      <c r="C7080" s="53" t="s">
        <v>214</v>
      </c>
      <c r="D7080" s="53" t="s">
        <v>8018</v>
      </c>
      <c r="E7080" s="53">
        <v>39.058169999999997</v>
      </c>
      <c r="F7080" s="53">
        <v>-1.0578970000000001</v>
      </c>
      <c r="G7080" s="54">
        <v>600.34829999999999</v>
      </c>
      <c r="H7080" s="53">
        <v>5444</v>
      </c>
      <c r="I7080" s="53">
        <v>2770</v>
      </c>
      <c r="J7080" s="53">
        <v>2674</v>
      </c>
      <c r="K7080" s="52">
        <v>8</v>
      </c>
      <c r="L7080" s="52">
        <v>592.34829999999999</v>
      </c>
      <c r="M7080" s="55">
        <v>5</v>
      </c>
      <c r="N7080" s="61" t="s">
        <v>15</v>
      </c>
      <c r="P7080" s="66"/>
      <c r="Q7080" s="53"/>
      <c r="R7080" s="53"/>
      <c r="S7080" s="53"/>
      <c r="T7080" s="53"/>
      <c r="U7080" s="53"/>
      <c r="V7080" s="53"/>
      <c r="W7080" s="53"/>
    </row>
    <row r="7081" spans="2:23" s="52" customFormat="1" ht="13" x14ac:dyDescent="0.3">
      <c r="B7081" s="53" t="s">
        <v>214</v>
      </c>
      <c r="C7081" s="53" t="s">
        <v>214</v>
      </c>
      <c r="D7081" s="53" t="s">
        <v>8019</v>
      </c>
      <c r="E7081" s="53">
        <v>39.012619999999998</v>
      </c>
      <c r="F7081" s="53">
        <v>-0.30105280000000001</v>
      </c>
      <c r="G7081" s="54">
        <v>345.97789999999998</v>
      </c>
      <c r="H7081" s="53">
        <v>1477</v>
      </c>
      <c r="I7081" s="53">
        <v>744</v>
      </c>
      <c r="J7081" s="53">
        <v>733</v>
      </c>
      <c r="K7081" s="52">
        <v>8</v>
      </c>
      <c r="L7081" s="52">
        <v>337.97789999999998</v>
      </c>
      <c r="M7081" s="55">
        <v>4</v>
      </c>
      <c r="N7081" s="61" t="s">
        <v>15</v>
      </c>
      <c r="P7081" s="66"/>
      <c r="Q7081" s="53"/>
      <c r="R7081" s="53"/>
      <c r="S7081" s="53"/>
      <c r="T7081" s="53"/>
      <c r="U7081" s="53"/>
      <c r="V7081" s="53"/>
      <c r="W7081" s="53"/>
    </row>
    <row r="7082" spans="2:23" s="52" customFormat="1" ht="13" x14ac:dyDescent="0.3">
      <c r="B7082" s="53" t="s">
        <v>214</v>
      </c>
      <c r="C7082" s="53" t="s">
        <v>214</v>
      </c>
      <c r="D7082" s="53" t="s">
        <v>8020</v>
      </c>
      <c r="E7082" s="53">
        <v>39.021320000000003</v>
      </c>
      <c r="F7082" s="53">
        <v>-0.41571469999999999</v>
      </c>
      <c r="G7082" s="54">
        <v>119.2042</v>
      </c>
      <c r="H7082" s="53">
        <v>1669</v>
      </c>
      <c r="I7082" s="53">
        <v>855</v>
      </c>
      <c r="J7082" s="53">
        <v>814</v>
      </c>
      <c r="K7082" s="52">
        <v>8</v>
      </c>
      <c r="L7082" s="52">
        <v>111.2042</v>
      </c>
      <c r="M7082" s="55">
        <v>2</v>
      </c>
      <c r="N7082" s="61" t="s">
        <v>14</v>
      </c>
      <c r="P7082" s="66"/>
      <c r="Q7082" s="53"/>
      <c r="R7082" s="53"/>
      <c r="S7082" s="53"/>
      <c r="T7082" s="53"/>
      <c r="U7082" s="53"/>
      <c r="V7082" s="53"/>
      <c r="W7082" s="53"/>
    </row>
    <row r="7083" spans="2:23" s="52" customFormat="1" ht="13" x14ac:dyDescent="0.3">
      <c r="B7083" s="53" t="s">
        <v>214</v>
      </c>
      <c r="C7083" s="53" t="s">
        <v>214</v>
      </c>
      <c r="D7083" s="53" t="s">
        <v>8021</v>
      </c>
      <c r="E7083" s="53">
        <v>38.860239999999997</v>
      </c>
      <c r="F7083" s="53">
        <v>-0.47516530000000001</v>
      </c>
      <c r="G7083" s="54">
        <v>276.68639999999999</v>
      </c>
      <c r="H7083" s="53">
        <v>716</v>
      </c>
      <c r="I7083" s="53">
        <v>355</v>
      </c>
      <c r="J7083" s="53">
        <v>361</v>
      </c>
      <c r="K7083" s="52">
        <v>8</v>
      </c>
      <c r="L7083" s="52">
        <v>268.68639999999999</v>
      </c>
      <c r="M7083" s="55">
        <v>4</v>
      </c>
      <c r="N7083" s="61" t="s">
        <v>15</v>
      </c>
      <c r="P7083" s="66"/>
      <c r="Q7083" s="53"/>
      <c r="R7083" s="53"/>
      <c r="S7083" s="53"/>
      <c r="T7083" s="53"/>
      <c r="U7083" s="53"/>
      <c r="V7083" s="53"/>
      <c r="W7083" s="53"/>
    </row>
    <row r="7084" spans="2:23" s="52" customFormat="1" ht="13" x14ac:dyDescent="0.3">
      <c r="B7084" s="53" t="s">
        <v>214</v>
      </c>
      <c r="C7084" s="53" t="s">
        <v>214</v>
      </c>
      <c r="D7084" s="53" t="s">
        <v>8022</v>
      </c>
      <c r="E7084" s="53">
        <v>38.945650000000001</v>
      </c>
      <c r="F7084" s="53">
        <v>-0.1641707</v>
      </c>
      <c r="G7084" s="54">
        <v>30.947949999999999</v>
      </c>
      <c r="H7084" s="53">
        <v>4736</v>
      </c>
      <c r="I7084" s="53">
        <v>2377</v>
      </c>
      <c r="J7084" s="53">
        <v>2359</v>
      </c>
      <c r="K7084" s="52">
        <v>8</v>
      </c>
      <c r="L7084" s="52">
        <v>22.947949999999999</v>
      </c>
      <c r="M7084" s="55">
        <v>2</v>
      </c>
      <c r="N7084" s="61" t="s">
        <v>14</v>
      </c>
      <c r="P7084" s="66"/>
      <c r="Q7084" s="53"/>
      <c r="R7084" s="53"/>
      <c r="S7084" s="53"/>
      <c r="T7084" s="53"/>
      <c r="U7084" s="53"/>
      <c r="V7084" s="53"/>
      <c r="W7084" s="53"/>
    </row>
    <row r="7085" spans="2:23" s="52" customFormat="1" ht="13" x14ac:dyDescent="0.3">
      <c r="B7085" s="53" t="s">
        <v>214</v>
      </c>
      <c r="C7085" s="53" t="s">
        <v>214</v>
      </c>
      <c r="D7085" s="53" t="s">
        <v>8023</v>
      </c>
      <c r="E7085" s="53">
        <v>38.94529</v>
      </c>
      <c r="F7085" s="53">
        <v>-0.4873113</v>
      </c>
      <c r="G7085" s="54">
        <v>135.4684</v>
      </c>
      <c r="H7085" s="53">
        <v>374</v>
      </c>
      <c r="I7085" s="53">
        <v>184</v>
      </c>
      <c r="J7085" s="53">
        <v>190</v>
      </c>
      <c r="K7085" s="52">
        <v>8</v>
      </c>
      <c r="L7085" s="52">
        <v>127.4684</v>
      </c>
      <c r="M7085" s="55">
        <v>2</v>
      </c>
      <c r="N7085" s="61" t="s">
        <v>14</v>
      </c>
      <c r="P7085" s="66"/>
      <c r="Q7085" s="53"/>
      <c r="R7085" s="53"/>
      <c r="S7085" s="53"/>
      <c r="T7085" s="53"/>
      <c r="U7085" s="53"/>
      <c r="V7085" s="53"/>
      <c r="W7085" s="53"/>
    </row>
    <row r="7086" spans="2:23" s="52" customFormat="1" ht="13" x14ac:dyDescent="0.3">
      <c r="B7086" s="53" t="s">
        <v>214</v>
      </c>
      <c r="C7086" s="53" t="s">
        <v>214</v>
      </c>
      <c r="D7086" s="53" t="s">
        <v>8024</v>
      </c>
      <c r="E7086" s="53">
        <v>39.706910000000001</v>
      </c>
      <c r="F7086" s="53">
        <v>-1.1007579999999999</v>
      </c>
      <c r="G7086" s="54">
        <v>783.68010000000004</v>
      </c>
      <c r="H7086" s="53">
        <v>142</v>
      </c>
      <c r="I7086" s="53">
        <v>77</v>
      </c>
      <c r="J7086" s="53">
        <v>65</v>
      </c>
      <c r="K7086" s="52">
        <v>8</v>
      </c>
      <c r="L7086" s="52">
        <v>775.68010000000004</v>
      </c>
      <c r="M7086" s="55">
        <v>6</v>
      </c>
      <c r="N7086" s="61" t="s">
        <v>16</v>
      </c>
      <c r="P7086" s="66"/>
      <c r="Q7086" s="53"/>
      <c r="R7086" s="53"/>
      <c r="S7086" s="53"/>
      <c r="T7086" s="53"/>
      <c r="U7086" s="53"/>
      <c r="V7086" s="53"/>
      <c r="W7086" s="53"/>
    </row>
    <row r="7087" spans="2:23" s="52" customFormat="1" ht="13" x14ac:dyDescent="0.3">
      <c r="B7087" s="53" t="s">
        <v>214</v>
      </c>
      <c r="C7087" s="53" t="s">
        <v>214</v>
      </c>
      <c r="D7087" s="53" t="s">
        <v>8025</v>
      </c>
      <c r="E7087" s="53">
        <v>39.591470000000001</v>
      </c>
      <c r="F7087" s="53">
        <v>-0.58905649999999998</v>
      </c>
      <c r="G7087" s="54">
        <v>129.399</v>
      </c>
      <c r="H7087" s="53">
        <v>11011</v>
      </c>
      <c r="I7087" s="53">
        <v>5686</v>
      </c>
      <c r="J7087" s="53">
        <v>5325</v>
      </c>
      <c r="K7087" s="52">
        <v>8</v>
      </c>
      <c r="L7087" s="52">
        <v>121.399</v>
      </c>
      <c r="M7087" s="55">
        <v>2</v>
      </c>
      <c r="N7087" s="61" t="s">
        <v>14</v>
      </c>
      <c r="P7087" s="66"/>
      <c r="Q7087" s="53"/>
      <c r="R7087" s="53"/>
      <c r="S7087" s="53"/>
      <c r="T7087" s="53"/>
      <c r="U7087" s="53"/>
      <c r="V7087" s="53"/>
      <c r="W7087" s="53"/>
    </row>
    <row r="7088" spans="2:23" s="52" customFormat="1" ht="13" x14ac:dyDescent="0.3">
      <c r="B7088" s="53" t="s">
        <v>214</v>
      </c>
      <c r="C7088" s="53" t="s">
        <v>214</v>
      </c>
      <c r="D7088" s="53" t="s">
        <v>8026</v>
      </c>
      <c r="E7088" s="53">
        <v>39.740540000000003</v>
      </c>
      <c r="F7088" s="53">
        <v>-0.25735940000000002</v>
      </c>
      <c r="G7088" s="54">
        <v>39.969799999999999</v>
      </c>
      <c r="H7088" s="53">
        <v>637</v>
      </c>
      <c r="I7088" s="53">
        <v>309</v>
      </c>
      <c r="J7088" s="53">
        <v>328</v>
      </c>
      <c r="K7088" s="52">
        <v>8</v>
      </c>
      <c r="L7088" s="52">
        <v>31.969799999999999</v>
      </c>
      <c r="M7088" s="55">
        <v>2</v>
      </c>
      <c r="N7088" s="61" t="s">
        <v>14</v>
      </c>
      <c r="P7088" s="66"/>
      <c r="Q7088" s="53"/>
      <c r="R7088" s="53"/>
      <c r="S7088" s="53"/>
      <c r="T7088" s="53"/>
      <c r="U7088" s="53"/>
      <c r="V7088" s="53"/>
      <c r="W7088" s="53"/>
    </row>
    <row r="7089" spans="2:23" s="52" customFormat="1" ht="13" x14ac:dyDescent="0.3">
      <c r="B7089" s="53" t="s">
        <v>214</v>
      </c>
      <c r="C7089" s="53" t="s">
        <v>214</v>
      </c>
      <c r="D7089" s="53" t="s">
        <v>8027</v>
      </c>
      <c r="E7089" s="53">
        <v>39.057220000000001</v>
      </c>
      <c r="F7089" s="53">
        <v>-0.54890589999999995</v>
      </c>
      <c r="G7089" s="54">
        <v>57.800669999999997</v>
      </c>
      <c r="H7089" s="53">
        <v>703</v>
      </c>
      <c r="I7089" s="53">
        <v>333</v>
      </c>
      <c r="J7089" s="53">
        <v>370</v>
      </c>
      <c r="K7089" s="52">
        <v>8</v>
      </c>
      <c r="L7089" s="52">
        <v>49.800669999999997</v>
      </c>
      <c r="M7089" s="55">
        <v>2</v>
      </c>
      <c r="N7089" s="61" t="s">
        <v>14</v>
      </c>
      <c r="P7089" s="66"/>
      <c r="Q7089" s="53"/>
      <c r="R7089" s="53"/>
      <c r="S7089" s="53"/>
      <c r="T7089" s="53"/>
      <c r="U7089" s="53"/>
      <c r="V7089" s="53"/>
      <c r="W7089" s="53"/>
    </row>
    <row r="7090" spans="2:23" s="52" customFormat="1" ht="13" x14ac:dyDescent="0.3">
      <c r="B7090" s="53" t="s">
        <v>214</v>
      </c>
      <c r="C7090" s="53" t="s">
        <v>214</v>
      </c>
      <c r="D7090" s="53" t="s">
        <v>8028</v>
      </c>
      <c r="E7090" s="53">
        <v>39.42465</v>
      </c>
      <c r="F7090" s="53">
        <v>-0.3974029</v>
      </c>
      <c r="G7090" s="54">
        <v>16.708269999999999</v>
      </c>
      <c r="H7090" s="53">
        <v>15313</v>
      </c>
      <c r="I7090" s="53">
        <v>7678</v>
      </c>
      <c r="J7090" s="53">
        <v>7635</v>
      </c>
      <c r="K7090" s="52">
        <v>8</v>
      </c>
      <c r="L7090" s="52">
        <v>8.7082699999999988</v>
      </c>
      <c r="M7090" s="55">
        <v>2</v>
      </c>
      <c r="N7090" s="61" t="s">
        <v>14</v>
      </c>
      <c r="P7090" s="66"/>
      <c r="Q7090" s="53"/>
      <c r="R7090" s="53"/>
      <c r="S7090" s="53"/>
      <c r="T7090" s="53"/>
      <c r="U7090" s="53"/>
      <c r="V7090" s="53"/>
      <c r="W7090" s="53"/>
    </row>
    <row r="7091" spans="2:23" s="52" customFormat="1" ht="13" x14ac:dyDescent="0.3">
      <c r="B7091" s="53" t="s">
        <v>214</v>
      </c>
      <c r="C7091" s="53" t="s">
        <v>214</v>
      </c>
      <c r="D7091" s="53" t="s">
        <v>8029</v>
      </c>
      <c r="E7091" s="53">
        <v>38.932290000000002</v>
      </c>
      <c r="F7091" s="53">
        <v>-0.1874941</v>
      </c>
      <c r="G7091" s="54">
        <v>48.868929999999999</v>
      </c>
      <c r="H7091" s="53">
        <v>1783</v>
      </c>
      <c r="I7091" s="53">
        <v>872</v>
      </c>
      <c r="J7091" s="53">
        <v>911</v>
      </c>
      <c r="K7091" s="52">
        <v>8</v>
      </c>
      <c r="L7091" s="52">
        <v>40.868929999999999</v>
      </c>
      <c r="M7091" s="55">
        <v>2</v>
      </c>
      <c r="N7091" s="61" t="s">
        <v>14</v>
      </c>
      <c r="P7091" s="66"/>
      <c r="Q7091" s="53"/>
      <c r="R7091" s="53"/>
      <c r="S7091" s="53"/>
      <c r="T7091" s="53"/>
      <c r="U7091" s="53"/>
      <c r="V7091" s="53"/>
      <c r="W7091" s="53"/>
    </row>
    <row r="7092" spans="2:23" s="52" customFormat="1" ht="13" x14ac:dyDescent="0.3">
      <c r="B7092" s="53" t="s">
        <v>214</v>
      </c>
      <c r="C7092" s="53" t="s">
        <v>214</v>
      </c>
      <c r="D7092" s="53" t="s">
        <v>8030</v>
      </c>
      <c r="E7092" s="53">
        <v>38.84798</v>
      </c>
      <c r="F7092" s="53">
        <v>-0.41687999999999997</v>
      </c>
      <c r="G7092" s="54">
        <v>393.60270000000003</v>
      </c>
      <c r="H7092" s="53">
        <v>256</v>
      </c>
      <c r="I7092" s="53">
        <v>133</v>
      </c>
      <c r="J7092" s="53">
        <v>123</v>
      </c>
      <c r="K7092" s="52">
        <v>8</v>
      </c>
      <c r="L7092" s="52">
        <v>385.60270000000003</v>
      </c>
      <c r="M7092" s="55">
        <v>4</v>
      </c>
      <c r="N7092" s="61" t="s">
        <v>15</v>
      </c>
      <c r="P7092" s="66"/>
      <c r="Q7092" s="53"/>
      <c r="R7092" s="53"/>
      <c r="S7092" s="53"/>
      <c r="T7092" s="53"/>
      <c r="U7092" s="53"/>
      <c r="V7092" s="53"/>
      <c r="W7092" s="53"/>
    </row>
    <row r="7093" spans="2:23" s="52" customFormat="1" ht="13" x14ac:dyDescent="0.3">
      <c r="B7093" s="53" t="s">
        <v>214</v>
      </c>
      <c r="C7093" s="53" t="s">
        <v>214</v>
      </c>
      <c r="D7093" s="53" t="s">
        <v>8031</v>
      </c>
      <c r="E7093" s="53">
        <v>38.9191</v>
      </c>
      <c r="F7093" s="53">
        <v>-0.34697440000000002</v>
      </c>
      <c r="G7093" s="54">
        <v>246.73009999999999</v>
      </c>
      <c r="H7093" s="53">
        <v>630</v>
      </c>
      <c r="I7093" s="53">
        <v>329</v>
      </c>
      <c r="J7093" s="53">
        <v>301</v>
      </c>
      <c r="K7093" s="52">
        <v>8</v>
      </c>
      <c r="L7093" s="52">
        <v>238.73009999999999</v>
      </c>
      <c r="M7093" s="55">
        <v>4</v>
      </c>
      <c r="N7093" s="61" t="s">
        <v>15</v>
      </c>
      <c r="P7093" s="66"/>
      <c r="Q7093" s="53"/>
      <c r="R7093" s="53"/>
      <c r="S7093" s="53"/>
      <c r="T7093" s="53"/>
      <c r="U7093" s="53"/>
      <c r="V7093" s="53"/>
      <c r="W7093" s="53"/>
    </row>
    <row r="7094" spans="2:23" s="52" customFormat="1" ht="13" x14ac:dyDescent="0.3">
      <c r="B7094" s="53" t="s">
        <v>214</v>
      </c>
      <c r="C7094" s="53" t="s">
        <v>214</v>
      </c>
      <c r="D7094" s="53" t="s">
        <v>8032</v>
      </c>
      <c r="E7094" s="53">
        <v>39.186390000000003</v>
      </c>
      <c r="F7094" s="53">
        <v>-0.38584079999999998</v>
      </c>
      <c r="G7094" s="54">
        <v>24.445049999999998</v>
      </c>
      <c r="H7094" s="53">
        <v>993</v>
      </c>
      <c r="I7094" s="53">
        <v>500</v>
      </c>
      <c r="J7094" s="53">
        <v>493</v>
      </c>
      <c r="K7094" s="52">
        <v>8</v>
      </c>
      <c r="L7094" s="52">
        <v>16.445049999999998</v>
      </c>
      <c r="M7094" s="55">
        <v>2</v>
      </c>
      <c r="N7094" s="61" t="s">
        <v>14</v>
      </c>
      <c r="P7094" s="66"/>
      <c r="Q7094" s="53"/>
      <c r="R7094" s="53"/>
      <c r="S7094" s="53"/>
      <c r="T7094" s="53"/>
      <c r="U7094" s="53"/>
      <c r="V7094" s="53"/>
      <c r="W7094" s="53"/>
    </row>
    <row r="7095" spans="2:23" s="52" customFormat="1" ht="13" x14ac:dyDescent="0.3">
      <c r="B7095" s="53" t="s">
        <v>214</v>
      </c>
      <c r="C7095" s="53" t="s">
        <v>214</v>
      </c>
      <c r="D7095" s="53" t="s">
        <v>8033</v>
      </c>
      <c r="E7095" s="53">
        <v>39.285240000000002</v>
      </c>
      <c r="F7095" s="53">
        <v>-0.42707810000000002</v>
      </c>
      <c r="G7095" s="54">
        <v>25.183630000000001</v>
      </c>
      <c r="H7095" s="53">
        <v>12204</v>
      </c>
      <c r="I7095" s="53">
        <v>6016</v>
      </c>
      <c r="J7095" s="53">
        <v>6188</v>
      </c>
      <c r="K7095" s="52">
        <v>8</v>
      </c>
      <c r="L7095" s="52">
        <v>17.183630000000001</v>
      </c>
      <c r="M7095" s="55">
        <v>2</v>
      </c>
      <c r="N7095" s="61" t="s">
        <v>14</v>
      </c>
      <c r="P7095" s="66"/>
      <c r="Q7095" s="53"/>
      <c r="R7095" s="53"/>
      <c r="S7095" s="53"/>
      <c r="T7095" s="53"/>
      <c r="U7095" s="53"/>
      <c r="V7095" s="53"/>
      <c r="W7095" s="53"/>
    </row>
    <row r="7096" spans="2:23" s="52" customFormat="1" ht="13" x14ac:dyDescent="0.3">
      <c r="B7096" s="53" t="s">
        <v>214</v>
      </c>
      <c r="C7096" s="53" t="s">
        <v>214</v>
      </c>
      <c r="D7096" s="53" t="s">
        <v>8034</v>
      </c>
      <c r="E7096" s="53">
        <v>39.053789999999999</v>
      </c>
      <c r="F7096" s="53">
        <v>-0.30222929999999998</v>
      </c>
      <c r="G7096" s="54">
        <v>40.153320000000001</v>
      </c>
      <c r="H7096" s="53">
        <v>1683</v>
      </c>
      <c r="I7096" s="53">
        <v>845</v>
      </c>
      <c r="J7096" s="53">
        <v>838</v>
      </c>
      <c r="K7096" s="52">
        <v>8</v>
      </c>
      <c r="L7096" s="52">
        <v>32.153320000000001</v>
      </c>
      <c r="M7096" s="55">
        <v>2</v>
      </c>
      <c r="N7096" s="61" t="s">
        <v>14</v>
      </c>
      <c r="P7096" s="66"/>
      <c r="Q7096" s="53"/>
      <c r="R7096" s="53"/>
      <c r="S7096" s="53"/>
      <c r="T7096" s="53"/>
      <c r="U7096" s="53"/>
      <c r="V7096" s="53"/>
      <c r="W7096" s="53"/>
    </row>
    <row r="7097" spans="2:23" s="52" customFormat="1" ht="13" x14ac:dyDescent="0.3">
      <c r="B7097" s="53" t="s">
        <v>214</v>
      </c>
      <c r="C7097" s="53" t="s">
        <v>214</v>
      </c>
      <c r="D7097" s="53" t="s">
        <v>8035</v>
      </c>
      <c r="E7097" s="53">
        <v>39.726700000000001</v>
      </c>
      <c r="F7097" s="53">
        <v>-0.2698895</v>
      </c>
      <c r="G7097" s="54">
        <v>57.709650000000003</v>
      </c>
      <c r="H7097" s="53">
        <v>2137</v>
      </c>
      <c r="I7097" s="53">
        <v>1074</v>
      </c>
      <c r="J7097" s="53">
        <v>1063</v>
      </c>
      <c r="K7097" s="52">
        <v>8</v>
      </c>
      <c r="L7097" s="52">
        <v>49.709650000000003</v>
      </c>
      <c r="M7097" s="55">
        <v>2</v>
      </c>
      <c r="N7097" s="61" t="s">
        <v>14</v>
      </c>
      <c r="P7097" s="66"/>
      <c r="Q7097" s="53"/>
      <c r="R7097" s="53"/>
      <c r="S7097" s="53"/>
      <c r="T7097" s="53"/>
      <c r="U7097" s="53"/>
      <c r="V7097" s="53"/>
      <c r="W7097" s="53"/>
    </row>
    <row r="7098" spans="2:23" s="52" customFormat="1" ht="13" x14ac:dyDescent="0.3">
      <c r="B7098" s="53" t="s">
        <v>214</v>
      </c>
      <c r="C7098" s="53" t="s">
        <v>214</v>
      </c>
      <c r="D7098" s="53" t="s">
        <v>8036</v>
      </c>
      <c r="E7098" s="53">
        <v>38.927970000000002</v>
      </c>
      <c r="F7098" s="53">
        <v>-0.18864939999999999</v>
      </c>
      <c r="G7098" s="54">
        <v>49</v>
      </c>
      <c r="H7098" s="53">
        <v>407</v>
      </c>
      <c r="I7098" s="53">
        <v>211</v>
      </c>
      <c r="J7098" s="53">
        <v>196</v>
      </c>
      <c r="K7098" s="52">
        <v>8</v>
      </c>
      <c r="L7098" s="52">
        <v>41</v>
      </c>
      <c r="M7098" s="55">
        <v>2</v>
      </c>
      <c r="N7098" s="61" t="s">
        <v>14</v>
      </c>
      <c r="P7098" s="66"/>
      <c r="Q7098" s="53"/>
      <c r="R7098" s="53"/>
      <c r="S7098" s="53"/>
      <c r="T7098" s="53"/>
      <c r="U7098" s="53"/>
      <c r="V7098" s="53"/>
      <c r="W7098" s="53"/>
    </row>
    <row r="7099" spans="2:23" s="52" customFormat="1" ht="13" x14ac:dyDescent="0.3">
      <c r="B7099" s="53" t="s">
        <v>214</v>
      </c>
      <c r="C7099" s="53" t="s">
        <v>214</v>
      </c>
      <c r="D7099" s="53" t="s">
        <v>8037</v>
      </c>
      <c r="E7099" s="53">
        <v>38.943809999999999</v>
      </c>
      <c r="F7099" s="53">
        <v>-0.44396180000000002</v>
      </c>
      <c r="G7099" s="54">
        <v>187.4871</v>
      </c>
      <c r="H7099" s="53">
        <v>6469</v>
      </c>
      <c r="I7099" s="53">
        <v>3335</v>
      </c>
      <c r="J7099" s="53">
        <v>3134</v>
      </c>
      <c r="K7099" s="52">
        <v>8</v>
      </c>
      <c r="L7099" s="52">
        <v>179.4871</v>
      </c>
      <c r="M7099" s="55">
        <v>2</v>
      </c>
      <c r="N7099" s="61" t="s">
        <v>14</v>
      </c>
      <c r="P7099" s="66"/>
      <c r="Q7099" s="53"/>
      <c r="R7099" s="53"/>
      <c r="S7099" s="53"/>
      <c r="T7099" s="53"/>
      <c r="U7099" s="53"/>
      <c r="V7099" s="53"/>
      <c r="W7099" s="53"/>
    </row>
    <row r="7100" spans="2:23" s="52" customFormat="1" ht="13" x14ac:dyDescent="0.3">
      <c r="B7100" s="53" t="s">
        <v>214</v>
      </c>
      <c r="C7100" s="53" t="s">
        <v>214</v>
      </c>
      <c r="D7100" s="53" t="s">
        <v>8038</v>
      </c>
      <c r="E7100" s="53">
        <v>39.213459999999998</v>
      </c>
      <c r="F7100" s="53">
        <v>-0.52737999999999996</v>
      </c>
      <c r="G7100" s="54">
        <v>48.091880000000003</v>
      </c>
      <c r="H7100" s="53">
        <v>2268</v>
      </c>
      <c r="I7100" s="53">
        <v>1164</v>
      </c>
      <c r="J7100" s="53">
        <v>1104</v>
      </c>
      <c r="K7100" s="52">
        <v>8</v>
      </c>
      <c r="L7100" s="52">
        <v>40.091880000000003</v>
      </c>
      <c r="M7100" s="55">
        <v>2</v>
      </c>
      <c r="N7100" s="61" t="s">
        <v>14</v>
      </c>
      <c r="P7100" s="66"/>
      <c r="Q7100" s="53"/>
      <c r="R7100" s="53"/>
      <c r="S7100" s="53"/>
      <c r="T7100" s="53"/>
      <c r="U7100" s="53"/>
      <c r="V7100" s="53"/>
      <c r="W7100" s="53"/>
    </row>
    <row r="7101" spans="2:23" s="52" customFormat="1" ht="13" x14ac:dyDescent="0.3">
      <c r="B7101" s="53" t="s">
        <v>214</v>
      </c>
      <c r="C7101" s="53" t="s">
        <v>214</v>
      </c>
      <c r="D7101" s="53" t="s">
        <v>8039</v>
      </c>
      <c r="E7101" s="53">
        <v>39.13147</v>
      </c>
      <c r="F7101" s="53">
        <v>-0.4928766</v>
      </c>
      <c r="G7101" s="54">
        <v>25.469840000000001</v>
      </c>
      <c r="H7101" s="53">
        <v>618</v>
      </c>
      <c r="I7101" s="53">
        <v>313</v>
      </c>
      <c r="J7101" s="53">
        <v>305</v>
      </c>
      <c r="K7101" s="52">
        <v>8</v>
      </c>
      <c r="L7101" s="52">
        <v>17.469840000000001</v>
      </c>
      <c r="M7101" s="55">
        <v>2</v>
      </c>
      <c r="N7101" s="61" t="s">
        <v>14</v>
      </c>
      <c r="P7101" s="66"/>
      <c r="Q7101" s="53"/>
      <c r="R7101" s="53"/>
      <c r="S7101" s="53"/>
      <c r="T7101" s="53"/>
      <c r="U7101" s="53"/>
      <c r="V7101" s="53"/>
      <c r="W7101" s="53"/>
    </row>
    <row r="7102" spans="2:23" s="52" customFormat="1" ht="13" x14ac:dyDescent="0.3">
      <c r="B7102" s="53" t="s">
        <v>214</v>
      </c>
      <c r="C7102" s="53" t="s">
        <v>214</v>
      </c>
      <c r="D7102" s="53" t="s">
        <v>8040</v>
      </c>
      <c r="E7102" s="53">
        <v>39.381129999999999</v>
      </c>
      <c r="F7102" s="53">
        <v>-0.4126262</v>
      </c>
      <c r="G7102" s="54">
        <v>9.1340380000000003</v>
      </c>
      <c r="H7102" s="53">
        <v>1949</v>
      </c>
      <c r="I7102" s="53">
        <v>1002</v>
      </c>
      <c r="J7102" s="53">
        <v>947</v>
      </c>
      <c r="K7102" s="52">
        <v>8</v>
      </c>
      <c r="L7102" s="52">
        <v>1.1340380000000003</v>
      </c>
      <c r="M7102" s="55">
        <v>2</v>
      </c>
      <c r="N7102" s="61" t="s">
        <v>14</v>
      </c>
      <c r="P7102" s="66"/>
      <c r="Q7102" s="53"/>
      <c r="R7102" s="53"/>
      <c r="S7102" s="53"/>
      <c r="T7102" s="53"/>
      <c r="U7102" s="53"/>
      <c r="V7102" s="53"/>
      <c r="W7102" s="53"/>
    </row>
    <row r="7103" spans="2:23" s="52" customFormat="1" ht="13" x14ac:dyDescent="0.3">
      <c r="B7103" s="53" t="s">
        <v>214</v>
      </c>
      <c r="C7103" s="53" t="s">
        <v>214</v>
      </c>
      <c r="D7103" s="53" t="s">
        <v>8041</v>
      </c>
      <c r="E7103" s="53">
        <v>38.961100000000002</v>
      </c>
      <c r="F7103" s="53">
        <v>-0.19356609999999999</v>
      </c>
      <c r="G7103" s="54">
        <v>32.962220000000002</v>
      </c>
      <c r="H7103" s="53">
        <v>1642</v>
      </c>
      <c r="I7103" s="53">
        <v>804</v>
      </c>
      <c r="J7103" s="53">
        <v>838</v>
      </c>
      <c r="K7103" s="52">
        <v>8</v>
      </c>
      <c r="L7103" s="52">
        <v>24.962220000000002</v>
      </c>
      <c r="M7103" s="55">
        <v>2</v>
      </c>
      <c r="N7103" s="61" t="s">
        <v>14</v>
      </c>
      <c r="P7103" s="66"/>
      <c r="Q7103" s="53"/>
      <c r="R7103" s="53"/>
      <c r="S7103" s="53"/>
      <c r="T7103" s="53"/>
      <c r="U7103" s="53"/>
      <c r="V7103" s="53"/>
      <c r="W7103" s="53"/>
    </row>
    <row r="7104" spans="2:23" s="52" customFormat="1" ht="13" x14ac:dyDescent="0.3">
      <c r="B7104" s="53" t="s">
        <v>214</v>
      </c>
      <c r="C7104" s="53" t="s">
        <v>214</v>
      </c>
      <c r="D7104" s="53" t="s">
        <v>8042</v>
      </c>
      <c r="E7104" s="53">
        <v>39.612920000000003</v>
      </c>
      <c r="F7104" s="53">
        <v>-0.57678229999999997</v>
      </c>
      <c r="G7104" s="54">
        <v>132.48840000000001</v>
      </c>
      <c r="H7104" s="53">
        <v>2224</v>
      </c>
      <c r="I7104" s="53">
        <v>1108</v>
      </c>
      <c r="J7104" s="53">
        <v>1116</v>
      </c>
      <c r="K7104" s="52">
        <v>8</v>
      </c>
      <c r="L7104" s="52">
        <v>124.48840000000001</v>
      </c>
      <c r="M7104" s="55">
        <v>2</v>
      </c>
      <c r="N7104" s="61" t="s">
        <v>14</v>
      </c>
      <c r="P7104" s="66"/>
      <c r="Q7104" s="53"/>
      <c r="R7104" s="53"/>
      <c r="S7104" s="53"/>
      <c r="T7104" s="53"/>
      <c r="U7104" s="53"/>
      <c r="V7104" s="53"/>
      <c r="W7104" s="53"/>
    </row>
    <row r="7105" spans="2:23" s="52" customFormat="1" ht="13" x14ac:dyDescent="0.3">
      <c r="B7105" s="53" t="s">
        <v>214</v>
      </c>
      <c r="C7105" s="53" t="s">
        <v>214</v>
      </c>
      <c r="D7105" s="53" t="s">
        <v>8043</v>
      </c>
      <c r="E7105" s="53">
        <v>38.832700000000003</v>
      </c>
      <c r="F7105" s="53">
        <v>-0.53089330000000001</v>
      </c>
      <c r="G7105" s="54">
        <v>334.61829999999998</v>
      </c>
      <c r="H7105" s="53">
        <v>372</v>
      </c>
      <c r="I7105" s="53">
        <v>208</v>
      </c>
      <c r="J7105" s="53">
        <v>164</v>
      </c>
      <c r="K7105" s="52">
        <v>8</v>
      </c>
      <c r="L7105" s="52">
        <v>326.61829999999998</v>
      </c>
      <c r="M7105" s="55">
        <v>4</v>
      </c>
      <c r="N7105" s="61" t="s">
        <v>15</v>
      </c>
      <c r="P7105" s="66"/>
      <c r="Q7105" s="53"/>
      <c r="R7105" s="53"/>
      <c r="S7105" s="53"/>
      <c r="T7105" s="53"/>
      <c r="U7105" s="53"/>
      <c r="V7105" s="53"/>
      <c r="W7105" s="53"/>
    </row>
    <row r="7106" spans="2:23" s="52" customFormat="1" ht="13" x14ac:dyDescent="0.3">
      <c r="B7106" s="53" t="s">
        <v>214</v>
      </c>
      <c r="C7106" s="53" t="s">
        <v>214</v>
      </c>
      <c r="D7106" s="53" t="s">
        <v>8044</v>
      </c>
      <c r="E7106" s="53">
        <v>38.913110000000003</v>
      </c>
      <c r="F7106" s="53">
        <v>-0.47805429999999999</v>
      </c>
      <c r="G7106" s="54">
        <v>170.75800000000001</v>
      </c>
      <c r="H7106" s="53">
        <v>193</v>
      </c>
      <c r="I7106" s="53">
        <v>99</v>
      </c>
      <c r="J7106" s="53">
        <v>94</v>
      </c>
      <c r="K7106" s="52">
        <v>8</v>
      </c>
      <c r="L7106" s="52">
        <v>162.75800000000001</v>
      </c>
      <c r="M7106" s="55">
        <v>2</v>
      </c>
      <c r="N7106" s="61" t="s">
        <v>14</v>
      </c>
      <c r="P7106" s="66"/>
      <c r="Q7106" s="53"/>
      <c r="R7106" s="53"/>
      <c r="S7106" s="53"/>
      <c r="T7106" s="53"/>
      <c r="U7106" s="53"/>
      <c r="V7106" s="53"/>
      <c r="W7106" s="53"/>
    </row>
    <row r="7107" spans="2:23" s="52" customFormat="1" ht="13" x14ac:dyDescent="0.3">
      <c r="B7107" s="53" t="s">
        <v>214</v>
      </c>
      <c r="C7107" s="53" t="s">
        <v>214</v>
      </c>
      <c r="D7107" s="53" t="s">
        <v>8045</v>
      </c>
      <c r="E7107" s="53">
        <v>39.588479999999997</v>
      </c>
      <c r="F7107" s="53">
        <v>-0.45886379999999999</v>
      </c>
      <c r="G7107" s="54">
        <v>107.5116</v>
      </c>
      <c r="H7107" s="53">
        <v>20740</v>
      </c>
      <c r="I7107" s="53">
        <v>10333</v>
      </c>
      <c r="J7107" s="53">
        <v>10407</v>
      </c>
      <c r="K7107" s="52">
        <v>8</v>
      </c>
      <c r="L7107" s="52">
        <v>99.511600000000001</v>
      </c>
      <c r="M7107" s="55">
        <v>2</v>
      </c>
      <c r="N7107" s="61" t="s">
        <v>14</v>
      </c>
      <c r="P7107" s="66"/>
      <c r="Q7107" s="53"/>
      <c r="R7107" s="53"/>
      <c r="S7107" s="53"/>
      <c r="T7107" s="53"/>
      <c r="U7107" s="53"/>
      <c r="V7107" s="53"/>
      <c r="W7107" s="53"/>
    </row>
    <row r="7108" spans="2:23" s="52" customFormat="1" ht="13" x14ac:dyDescent="0.3">
      <c r="B7108" s="53" t="s">
        <v>214</v>
      </c>
      <c r="C7108" s="53" t="s">
        <v>214</v>
      </c>
      <c r="D7108" s="53" t="s">
        <v>8046</v>
      </c>
      <c r="E7108" s="53">
        <v>39.131909999999998</v>
      </c>
      <c r="F7108" s="53">
        <v>-0.78778999999999999</v>
      </c>
      <c r="G7108" s="54">
        <v>293.40949999999998</v>
      </c>
      <c r="H7108" s="53">
        <v>583</v>
      </c>
      <c r="I7108" s="53">
        <v>299</v>
      </c>
      <c r="J7108" s="53">
        <v>284</v>
      </c>
      <c r="K7108" s="52">
        <v>8</v>
      </c>
      <c r="L7108" s="52">
        <v>285.40949999999998</v>
      </c>
      <c r="M7108" s="55">
        <v>4</v>
      </c>
      <c r="N7108" s="61" t="s">
        <v>15</v>
      </c>
      <c r="P7108" s="66"/>
      <c r="Q7108" s="53"/>
      <c r="R7108" s="53"/>
      <c r="S7108" s="53"/>
      <c r="T7108" s="53"/>
      <c r="U7108" s="53"/>
      <c r="V7108" s="53"/>
      <c r="W7108" s="53"/>
    </row>
    <row r="7109" spans="2:23" s="52" customFormat="1" ht="13" x14ac:dyDescent="0.3">
      <c r="B7109" s="53" t="s">
        <v>214</v>
      </c>
      <c r="C7109" s="53" t="s">
        <v>214</v>
      </c>
      <c r="D7109" s="53" t="s">
        <v>8047</v>
      </c>
      <c r="E7109" s="53">
        <v>38.767809999999997</v>
      </c>
      <c r="F7109" s="53">
        <v>-0.60861350000000003</v>
      </c>
      <c r="G7109" s="54">
        <v>625.42280000000005</v>
      </c>
      <c r="H7109" s="53">
        <v>4541</v>
      </c>
      <c r="I7109" s="53">
        <v>2277</v>
      </c>
      <c r="J7109" s="53">
        <v>2264</v>
      </c>
      <c r="K7109" s="52">
        <v>8</v>
      </c>
      <c r="L7109" s="52">
        <v>617.42280000000005</v>
      </c>
      <c r="M7109" s="55">
        <v>6</v>
      </c>
      <c r="N7109" s="61" t="s">
        <v>16</v>
      </c>
      <c r="P7109" s="66"/>
      <c r="Q7109" s="53"/>
      <c r="R7109" s="53"/>
      <c r="S7109" s="53"/>
      <c r="T7109" s="53"/>
      <c r="U7109" s="53"/>
      <c r="V7109" s="53"/>
      <c r="W7109" s="53"/>
    </row>
    <row r="7110" spans="2:23" s="52" customFormat="1" ht="13" x14ac:dyDescent="0.3">
      <c r="B7110" s="53" t="s">
        <v>214</v>
      </c>
      <c r="C7110" s="53" t="s">
        <v>214</v>
      </c>
      <c r="D7110" s="53" t="s">
        <v>8048</v>
      </c>
      <c r="E7110" s="53">
        <v>39.062669999999997</v>
      </c>
      <c r="F7110" s="53">
        <v>-0.67461190000000004</v>
      </c>
      <c r="G7110" s="54">
        <v>243.4025</v>
      </c>
      <c r="H7110" s="53">
        <v>1439</v>
      </c>
      <c r="I7110" s="53">
        <v>745</v>
      </c>
      <c r="J7110" s="53">
        <v>694</v>
      </c>
      <c r="K7110" s="52">
        <v>8</v>
      </c>
      <c r="L7110" s="52">
        <v>235.4025</v>
      </c>
      <c r="M7110" s="55">
        <v>4</v>
      </c>
      <c r="N7110" s="61" t="s">
        <v>15</v>
      </c>
      <c r="P7110" s="66"/>
      <c r="Q7110" s="53"/>
      <c r="R7110" s="53"/>
      <c r="S7110" s="53"/>
      <c r="T7110" s="53"/>
      <c r="U7110" s="53"/>
      <c r="V7110" s="53"/>
      <c r="W7110" s="53"/>
    </row>
    <row r="7111" spans="2:23" s="52" customFormat="1" ht="13" x14ac:dyDescent="0.3">
      <c r="B7111" s="53" t="s">
        <v>214</v>
      </c>
      <c r="C7111" s="53" t="s">
        <v>214</v>
      </c>
      <c r="D7111" s="53" t="s">
        <v>8049</v>
      </c>
      <c r="E7111" s="53">
        <v>39.518470000000001</v>
      </c>
      <c r="F7111" s="53">
        <v>-0.3648613</v>
      </c>
      <c r="G7111" s="54">
        <v>16.36778</v>
      </c>
      <c r="H7111" s="53">
        <v>3358</v>
      </c>
      <c r="I7111" s="53">
        <v>1660</v>
      </c>
      <c r="J7111" s="53">
        <v>1698</v>
      </c>
      <c r="K7111" s="52">
        <v>8</v>
      </c>
      <c r="L7111" s="52">
        <v>8.3677799999999998</v>
      </c>
      <c r="M7111" s="55">
        <v>2</v>
      </c>
      <c r="N7111" s="61" t="s">
        <v>14</v>
      </c>
      <c r="P7111" s="66"/>
      <c r="Q7111" s="53"/>
      <c r="R7111" s="53"/>
      <c r="S7111" s="53"/>
      <c r="T7111" s="53"/>
      <c r="U7111" s="53"/>
      <c r="V7111" s="53"/>
      <c r="W7111" s="53"/>
    </row>
    <row r="7112" spans="2:23" s="52" customFormat="1" ht="13" x14ac:dyDescent="0.3">
      <c r="B7112" s="53" t="s">
        <v>214</v>
      </c>
      <c r="C7112" s="53" t="s">
        <v>214</v>
      </c>
      <c r="D7112" s="53" t="s">
        <v>8050</v>
      </c>
      <c r="E7112" s="53">
        <v>38.867809999999999</v>
      </c>
      <c r="F7112" s="53">
        <v>-0.51426510000000003</v>
      </c>
      <c r="G7112" s="54">
        <v>238.40629999999999</v>
      </c>
      <c r="H7112" s="53">
        <v>187</v>
      </c>
      <c r="I7112" s="53">
        <v>99</v>
      </c>
      <c r="J7112" s="53">
        <v>88</v>
      </c>
      <c r="K7112" s="52">
        <v>8</v>
      </c>
      <c r="L7112" s="52">
        <v>230.40629999999999</v>
      </c>
      <c r="M7112" s="55">
        <v>4</v>
      </c>
      <c r="N7112" s="61" t="s">
        <v>15</v>
      </c>
      <c r="P7112" s="66"/>
      <c r="Q7112" s="53"/>
      <c r="R7112" s="53"/>
      <c r="S7112" s="53"/>
      <c r="T7112" s="53"/>
      <c r="U7112" s="53"/>
      <c r="V7112" s="53"/>
      <c r="W7112" s="53"/>
    </row>
    <row r="7113" spans="2:23" s="52" customFormat="1" ht="13" x14ac:dyDescent="0.3">
      <c r="B7113" s="53" t="s">
        <v>214</v>
      </c>
      <c r="C7113" s="53" t="s">
        <v>214</v>
      </c>
      <c r="D7113" s="53" t="s">
        <v>8051</v>
      </c>
      <c r="E7113" s="53">
        <v>39.609229999999997</v>
      </c>
      <c r="F7113" s="53">
        <v>-0.77332909999999999</v>
      </c>
      <c r="G7113" s="54">
        <v>180.49090000000001</v>
      </c>
      <c r="H7113" s="53">
        <v>867</v>
      </c>
      <c r="I7113" s="53">
        <v>450</v>
      </c>
      <c r="J7113" s="53">
        <v>417</v>
      </c>
      <c r="K7113" s="52">
        <v>8</v>
      </c>
      <c r="L7113" s="52">
        <v>172.49090000000001</v>
      </c>
      <c r="M7113" s="55">
        <v>2</v>
      </c>
      <c r="N7113" s="61" t="s">
        <v>14</v>
      </c>
      <c r="P7113" s="66"/>
      <c r="Q7113" s="53"/>
      <c r="R7113" s="53"/>
      <c r="S7113" s="53"/>
      <c r="T7113" s="53"/>
      <c r="U7113" s="53"/>
      <c r="V7113" s="53"/>
      <c r="W7113" s="53"/>
    </row>
    <row r="7114" spans="2:23" s="52" customFormat="1" ht="13" x14ac:dyDescent="0.3">
      <c r="B7114" s="53" t="s">
        <v>214</v>
      </c>
      <c r="C7114" s="53" t="s">
        <v>214</v>
      </c>
      <c r="D7114" s="53" t="s">
        <v>8052</v>
      </c>
      <c r="E7114" s="53">
        <v>39.41825</v>
      </c>
      <c r="F7114" s="53">
        <v>-0.79076880000000005</v>
      </c>
      <c r="G7114" s="54">
        <v>357.3485</v>
      </c>
      <c r="H7114" s="53">
        <v>10062</v>
      </c>
      <c r="I7114" s="53">
        <v>5069</v>
      </c>
      <c r="J7114" s="53">
        <v>4993</v>
      </c>
      <c r="K7114" s="52">
        <v>8</v>
      </c>
      <c r="L7114" s="52">
        <v>349.3485</v>
      </c>
      <c r="M7114" s="55">
        <v>4</v>
      </c>
      <c r="N7114" s="61" t="s">
        <v>15</v>
      </c>
      <c r="P7114" s="66"/>
      <c r="Q7114" s="53"/>
      <c r="R7114" s="53"/>
      <c r="S7114" s="53"/>
      <c r="T7114" s="53"/>
      <c r="U7114" s="53"/>
      <c r="V7114" s="53"/>
      <c r="W7114" s="53"/>
    </row>
    <row r="7115" spans="2:23" s="52" customFormat="1" ht="13" x14ac:dyDescent="0.3">
      <c r="B7115" s="53" t="s">
        <v>214</v>
      </c>
      <c r="C7115" s="53" t="s">
        <v>214</v>
      </c>
      <c r="D7115" s="53" t="s">
        <v>8053</v>
      </c>
      <c r="E7115" s="53">
        <v>39.510509999999996</v>
      </c>
      <c r="F7115" s="53">
        <v>-0.41498560000000001</v>
      </c>
      <c r="G7115" s="54">
        <v>43.952469999999998</v>
      </c>
      <c r="H7115" s="53">
        <v>38433</v>
      </c>
      <c r="I7115" s="53">
        <v>18817</v>
      </c>
      <c r="J7115" s="53">
        <v>19616</v>
      </c>
      <c r="K7115" s="52">
        <v>8</v>
      </c>
      <c r="L7115" s="52">
        <v>35.952469999999998</v>
      </c>
      <c r="M7115" s="55">
        <v>2</v>
      </c>
      <c r="N7115" s="61" t="s">
        <v>14</v>
      </c>
      <c r="P7115" s="66"/>
      <c r="Q7115" s="53"/>
      <c r="R7115" s="53"/>
      <c r="S7115" s="53"/>
      <c r="T7115" s="53"/>
      <c r="U7115" s="53"/>
      <c r="V7115" s="53"/>
      <c r="W7115" s="53"/>
    </row>
    <row r="7116" spans="2:23" s="52" customFormat="1" ht="13" x14ac:dyDescent="0.3">
      <c r="B7116" s="53" t="s">
        <v>214</v>
      </c>
      <c r="C7116" s="53" t="s">
        <v>214</v>
      </c>
      <c r="D7116" s="53" t="s">
        <v>8054</v>
      </c>
      <c r="E7116" s="53">
        <v>39.725299999999997</v>
      </c>
      <c r="F7116" s="53">
        <v>-0.97395330000000002</v>
      </c>
      <c r="G7116" s="54">
        <v>356.55290000000002</v>
      </c>
      <c r="H7116" s="53">
        <v>448</v>
      </c>
      <c r="I7116" s="53">
        <v>249</v>
      </c>
      <c r="J7116" s="53">
        <v>199</v>
      </c>
      <c r="K7116" s="52">
        <v>8</v>
      </c>
      <c r="L7116" s="52">
        <v>348.55290000000002</v>
      </c>
      <c r="M7116" s="55">
        <v>4</v>
      </c>
      <c r="N7116" s="61" t="s">
        <v>15</v>
      </c>
      <c r="P7116" s="66"/>
      <c r="Q7116" s="53"/>
      <c r="R7116" s="53"/>
      <c r="S7116" s="53"/>
      <c r="T7116" s="53"/>
      <c r="U7116" s="53"/>
      <c r="V7116" s="53"/>
      <c r="W7116" s="53"/>
    </row>
    <row r="7117" spans="2:23" s="52" customFormat="1" ht="13" x14ac:dyDescent="0.3">
      <c r="B7117" s="53" t="s">
        <v>214</v>
      </c>
      <c r="C7117" s="53" t="s">
        <v>214</v>
      </c>
      <c r="D7117" s="53" t="s">
        <v>8055</v>
      </c>
      <c r="E7117" s="53">
        <v>39.647179999999999</v>
      </c>
      <c r="F7117" s="53">
        <v>-1.396582</v>
      </c>
      <c r="G7117" s="54">
        <v>914.2482</v>
      </c>
      <c r="H7117" s="53">
        <v>1439</v>
      </c>
      <c r="I7117" s="53">
        <v>741</v>
      </c>
      <c r="J7117" s="53">
        <v>698</v>
      </c>
      <c r="K7117" s="52">
        <v>8</v>
      </c>
      <c r="L7117" s="52">
        <v>906.2482</v>
      </c>
      <c r="M7117" s="55">
        <v>7</v>
      </c>
      <c r="N7117" s="61" t="s">
        <v>16</v>
      </c>
      <c r="P7117" s="66"/>
      <c r="Q7117" s="53"/>
      <c r="R7117" s="53"/>
      <c r="S7117" s="53"/>
      <c r="T7117" s="53"/>
      <c r="U7117" s="53"/>
      <c r="V7117" s="53"/>
      <c r="W7117" s="53"/>
    </row>
    <row r="7118" spans="2:23" s="52" customFormat="1" ht="13" x14ac:dyDescent="0.3">
      <c r="B7118" s="53" t="s">
        <v>214</v>
      </c>
      <c r="C7118" s="53" t="s">
        <v>214</v>
      </c>
      <c r="D7118" s="53" t="s">
        <v>8056</v>
      </c>
      <c r="E7118" s="53">
        <v>38.960749999999997</v>
      </c>
      <c r="F7118" s="53">
        <v>-0.58422039999999997</v>
      </c>
      <c r="G7118" s="54">
        <v>161.07470000000001</v>
      </c>
      <c r="H7118" s="53">
        <v>13941</v>
      </c>
      <c r="I7118" s="53">
        <v>7073</v>
      </c>
      <c r="J7118" s="53">
        <v>6868</v>
      </c>
      <c r="K7118" s="52">
        <v>8</v>
      </c>
      <c r="L7118" s="52">
        <v>153.07470000000001</v>
      </c>
      <c r="M7118" s="55">
        <v>2</v>
      </c>
      <c r="N7118" s="61" t="s">
        <v>14</v>
      </c>
      <c r="P7118" s="66"/>
      <c r="Q7118" s="53"/>
      <c r="R7118" s="53"/>
      <c r="S7118" s="53"/>
      <c r="T7118" s="53"/>
      <c r="U7118" s="53"/>
      <c r="V7118" s="53"/>
      <c r="W7118" s="53"/>
    </row>
    <row r="7119" spans="2:23" s="52" customFormat="1" ht="13" x14ac:dyDescent="0.3">
      <c r="B7119" s="53" t="s">
        <v>214</v>
      </c>
      <c r="C7119" s="53" t="s">
        <v>214</v>
      </c>
      <c r="D7119" s="53" t="s">
        <v>8057</v>
      </c>
      <c r="E7119" s="53">
        <v>39.679789999999997</v>
      </c>
      <c r="F7119" s="53">
        <v>-0.2209121</v>
      </c>
      <c r="G7119" s="54">
        <v>14.797319999999999</v>
      </c>
      <c r="H7119" s="53">
        <v>5569</v>
      </c>
      <c r="I7119" s="53">
        <v>2854</v>
      </c>
      <c r="J7119" s="53">
        <v>2715</v>
      </c>
      <c r="K7119" s="52">
        <v>8</v>
      </c>
      <c r="L7119" s="52">
        <v>6.7973199999999991</v>
      </c>
      <c r="M7119" s="55">
        <v>2</v>
      </c>
      <c r="N7119" s="61" t="s">
        <v>14</v>
      </c>
      <c r="P7119" s="66"/>
      <c r="Q7119" s="53"/>
      <c r="R7119" s="53"/>
      <c r="S7119" s="53"/>
      <c r="T7119" s="53"/>
      <c r="U7119" s="53"/>
      <c r="V7119" s="53"/>
      <c r="W7119" s="53"/>
    </row>
    <row r="7120" spans="2:23" s="52" customFormat="1" ht="13" x14ac:dyDescent="0.3">
      <c r="B7120" s="53" t="s">
        <v>214</v>
      </c>
      <c r="C7120" s="53" t="s">
        <v>214</v>
      </c>
      <c r="D7120" s="53" t="s">
        <v>8058</v>
      </c>
      <c r="E7120" s="53">
        <v>39.121220000000001</v>
      </c>
      <c r="F7120" s="53">
        <v>-0.44968239999999998</v>
      </c>
      <c r="G7120" s="54">
        <v>30.518689999999999</v>
      </c>
      <c r="H7120" s="53">
        <v>21735</v>
      </c>
      <c r="I7120" s="53">
        <v>10731</v>
      </c>
      <c r="J7120" s="53">
        <v>11004</v>
      </c>
      <c r="K7120" s="52">
        <v>8</v>
      </c>
      <c r="L7120" s="52">
        <v>22.518689999999999</v>
      </c>
      <c r="M7120" s="55">
        <v>2</v>
      </c>
      <c r="N7120" s="61" t="s">
        <v>14</v>
      </c>
      <c r="P7120" s="66"/>
      <c r="Q7120" s="53"/>
      <c r="R7120" s="53"/>
      <c r="S7120" s="53"/>
      <c r="T7120" s="53"/>
      <c r="U7120" s="53"/>
      <c r="V7120" s="53"/>
      <c r="W7120" s="53"/>
    </row>
    <row r="7121" spans="2:23" s="52" customFormat="1" ht="13" x14ac:dyDescent="0.3">
      <c r="B7121" s="53" t="s">
        <v>214</v>
      </c>
      <c r="C7121" s="53" t="s">
        <v>214</v>
      </c>
      <c r="D7121" s="53" t="s">
        <v>8059</v>
      </c>
      <c r="E7121" s="53">
        <v>39.068899999999999</v>
      </c>
      <c r="F7121" s="53">
        <v>-0.56524660000000004</v>
      </c>
      <c r="G7121" s="54">
        <v>43</v>
      </c>
      <c r="H7121" s="53">
        <v>2109</v>
      </c>
      <c r="I7121" s="53">
        <v>1025</v>
      </c>
      <c r="J7121" s="53">
        <v>1084</v>
      </c>
      <c r="K7121" s="52">
        <v>8</v>
      </c>
      <c r="L7121" s="52">
        <v>35</v>
      </c>
      <c r="M7121" s="55">
        <v>2</v>
      </c>
      <c r="N7121" s="61" t="s">
        <v>14</v>
      </c>
      <c r="P7121" s="66"/>
      <c r="Q7121" s="53"/>
      <c r="R7121" s="53"/>
      <c r="S7121" s="53"/>
      <c r="T7121" s="53"/>
      <c r="U7121" s="53"/>
      <c r="V7121" s="53"/>
      <c r="W7121" s="53"/>
    </row>
    <row r="7122" spans="2:23" s="52" customFormat="1" ht="13" x14ac:dyDescent="0.3">
      <c r="B7122" s="53" t="s">
        <v>214</v>
      </c>
      <c r="C7122" s="53" t="s">
        <v>214</v>
      </c>
      <c r="D7122" s="53" t="s">
        <v>8060</v>
      </c>
      <c r="E7122" s="53">
        <v>39.227710000000002</v>
      </c>
      <c r="F7122" s="53">
        <v>-0.5231268</v>
      </c>
      <c r="G7122" s="54">
        <v>55.64799</v>
      </c>
      <c r="H7122" s="53">
        <v>15527</v>
      </c>
      <c r="I7122" s="53">
        <v>7842</v>
      </c>
      <c r="J7122" s="53">
        <v>7685</v>
      </c>
      <c r="K7122" s="52">
        <v>8</v>
      </c>
      <c r="L7122" s="52">
        <v>47.64799</v>
      </c>
      <c r="M7122" s="55">
        <v>2</v>
      </c>
      <c r="N7122" s="61" t="s">
        <v>14</v>
      </c>
      <c r="P7122" s="66"/>
      <c r="Q7122" s="53"/>
      <c r="R7122" s="53"/>
      <c r="S7122" s="53"/>
      <c r="T7122" s="53"/>
      <c r="U7122" s="53"/>
      <c r="V7122" s="53"/>
      <c r="W7122" s="53"/>
    </row>
    <row r="7123" spans="2:23" s="52" customFormat="1" ht="13" x14ac:dyDescent="0.3">
      <c r="B7123" s="53" t="s">
        <v>214</v>
      </c>
      <c r="C7123" s="53" t="s">
        <v>214</v>
      </c>
      <c r="D7123" s="53" t="s">
        <v>8061</v>
      </c>
      <c r="E7123" s="53">
        <v>38.840589999999999</v>
      </c>
      <c r="F7123" s="53">
        <v>-0.47166390000000002</v>
      </c>
      <c r="G7123" s="54">
        <v>336.89909999999998</v>
      </c>
      <c r="H7123" s="53">
        <v>90</v>
      </c>
      <c r="I7123" s="53">
        <v>45</v>
      </c>
      <c r="J7123" s="53">
        <v>45</v>
      </c>
      <c r="K7123" s="52">
        <v>8</v>
      </c>
      <c r="L7123" s="52">
        <v>328.89909999999998</v>
      </c>
      <c r="M7123" s="55">
        <v>4</v>
      </c>
      <c r="N7123" s="61" t="s">
        <v>15</v>
      </c>
      <c r="P7123" s="66"/>
      <c r="Q7123" s="53"/>
      <c r="R7123" s="53"/>
      <c r="S7123" s="53"/>
      <c r="T7123" s="53"/>
      <c r="U7123" s="53"/>
      <c r="V7123" s="53"/>
      <c r="W7123" s="53"/>
    </row>
    <row r="7124" spans="2:23" s="52" customFormat="1" ht="13" x14ac:dyDescent="0.3">
      <c r="B7124" s="53" t="s">
        <v>214</v>
      </c>
      <c r="C7124" s="53" t="s">
        <v>214</v>
      </c>
      <c r="D7124" s="53" t="s">
        <v>8062</v>
      </c>
      <c r="E7124" s="53">
        <v>40.039619999999999</v>
      </c>
      <c r="F7124" s="53">
        <v>-1.263725</v>
      </c>
      <c r="G7124" s="54">
        <v>728.74109999999996</v>
      </c>
      <c r="H7124" s="53">
        <v>182</v>
      </c>
      <c r="I7124" s="53">
        <v>103</v>
      </c>
      <c r="J7124" s="53">
        <v>79</v>
      </c>
      <c r="K7124" s="52">
        <v>8</v>
      </c>
      <c r="L7124" s="52">
        <v>720.74109999999996</v>
      </c>
      <c r="M7124" s="55">
        <v>6</v>
      </c>
      <c r="N7124" s="61" t="s">
        <v>16</v>
      </c>
      <c r="P7124" s="66"/>
      <c r="Q7124" s="53"/>
      <c r="R7124" s="53"/>
      <c r="S7124" s="53"/>
      <c r="T7124" s="53"/>
      <c r="U7124" s="53"/>
      <c r="V7124" s="53"/>
      <c r="W7124" s="53"/>
    </row>
    <row r="7125" spans="2:23" s="52" customFormat="1" ht="13" x14ac:dyDescent="0.3">
      <c r="B7125" s="53" t="s">
        <v>214</v>
      </c>
      <c r="C7125" s="53" t="s">
        <v>214</v>
      </c>
      <c r="D7125" s="53" t="s">
        <v>8063</v>
      </c>
      <c r="E7125" s="53">
        <v>40.023769999999999</v>
      </c>
      <c r="F7125" s="53">
        <v>-1.2597830000000001</v>
      </c>
      <c r="G7125" s="54">
        <v>694.53560000000004</v>
      </c>
      <c r="H7125" s="53">
        <v>235</v>
      </c>
      <c r="I7125" s="53">
        <v>124</v>
      </c>
      <c r="J7125" s="53">
        <v>111</v>
      </c>
      <c r="K7125" s="52">
        <v>8</v>
      </c>
      <c r="L7125" s="52">
        <v>686.53560000000004</v>
      </c>
      <c r="M7125" s="55">
        <v>6</v>
      </c>
      <c r="N7125" s="61" t="s">
        <v>16</v>
      </c>
      <c r="P7125" s="66"/>
      <c r="Q7125" s="53"/>
      <c r="R7125" s="53"/>
      <c r="S7125" s="53"/>
      <c r="T7125" s="53"/>
      <c r="U7125" s="53"/>
      <c r="V7125" s="53"/>
      <c r="W7125" s="53"/>
    </row>
    <row r="7126" spans="2:23" s="52" customFormat="1" ht="13" x14ac:dyDescent="0.3">
      <c r="B7126" s="53" t="s">
        <v>214</v>
      </c>
      <c r="C7126" s="53" t="s">
        <v>214</v>
      </c>
      <c r="D7126" s="53" t="s">
        <v>8064</v>
      </c>
      <c r="E7126" s="53">
        <v>39.701639999999998</v>
      </c>
      <c r="F7126" s="53">
        <v>-0.70950789999999997</v>
      </c>
      <c r="G7126" s="54">
        <v>321.99979999999999</v>
      </c>
      <c r="H7126" s="53">
        <v>2585</v>
      </c>
      <c r="I7126" s="53">
        <v>1322</v>
      </c>
      <c r="J7126" s="53">
        <v>1263</v>
      </c>
      <c r="K7126" s="52">
        <v>8</v>
      </c>
      <c r="L7126" s="52">
        <v>313.99979999999999</v>
      </c>
      <c r="M7126" s="55">
        <v>4</v>
      </c>
      <c r="N7126" s="61" t="s">
        <v>15</v>
      </c>
      <c r="P7126" s="66"/>
      <c r="Q7126" s="53"/>
      <c r="R7126" s="53"/>
      <c r="S7126" s="53"/>
      <c r="T7126" s="53"/>
      <c r="U7126" s="53"/>
      <c r="V7126" s="53"/>
      <c r="W7126" s="53"/>
    </row>
    <row r="7127" spans="2:23" s="52" customFormat="1" ht="13" x14ac:dyDescent="0.3">
      <c r="B7127" s="53" t="s">
        <v>214</v>
      </c>
      <c r="C7127" s="53" t="s">
        <v>214</v>
      </c>
      <c r="D7127" s="53" t="s">
        <v>8065</v>
      </c>
      <c r="E7127" s="53">
        <v>38.875889999999998</v>
      </c>
      <c r="F7127" s="53">
        <v>-0.3830694</v>
      </c>
      <c r="G7127" s="54">
        <v>321.09829999999999</v>
      </c>
      <c r="H7127" s="53">
        <v>2433</v>
      </c>
      <c r="I7127" s="53">
        <v>1231</v>
      </c>
      <c r="J7127" s="53">
        <v>1202</v>
      </c>
      <c r="K7127" s="52">
        <v>8</v>
      </c>
      <c r="L7127" s="52">
        <v>313.09829999999999</v>
      </c>
      <c r="M7127" s="55">
        <v>4</v>
      </c>
      <c r="N7127" s="61" t="s">
        <v>15</v>
      </c>
      <c r="P7127" s="66"/>
      <c r="Q7127" s="53"/>
      <c r="R7127" s="53"/>
      <c r="S7127" s="53"/>
      <c r="T7127" s="53"/>
      <c r="U7127" s="53"/>
      <c r="V7127" s="53"/>
      <c r="W7127" s="53"/>
    </row>
    <row r="7128" spans="2:23" s="52" customFormat="1" ht="13" x14ac:dyDescent="0.3">
      <c r="B7128" s="53" t="s">
        <v>214</v>
      </c>
      <c r="C7128" s="53" t="s">
        <v>214</v>
      </c>
      <c r="D7128" s="53" t="s">
        <v>8066</v>
      </c>
      <c r="E7128" s="53">
        <v>38.915210000000002</v>
      </c>
      <c r="F7128" s="53">
        <v>-0.26342330000000003</v>
      </c>
      <c r="G7128" s="54">
        <v>183.2389</v>
      </c>
      <c r="H7128" s="53">
        <v>153</v>
      </c>
      <c r="I7128" s="53">
        <v>87</v>
      </c>
      <c r="J7128" s="53">
        <v>66</v>
      </c>
      <c r="K7128" s="52">
        <v>8</v>
      </c>
      <c r="L7128" s="52">
        <v>175.2389</v>
      </c>
      <c r="M7128" s="55">
        <v>2</v>
      </c>
      <c r="N7128" s="61" t="s">
        <v>14</v>
      </c>
      <c r="P7128" s="66"/>
      <c r="Q7128" s="53"/>
      <c r="R7128" s="53"/>
      <c r="S7128" s="53"/>
      <c r="T7128" s="53"/>
      <c r="U7128" s="53"/>
      <c r="V7128" s="53"/>
      <c r="W7128" s="53"/>
    </row>
    <row r="7129" spans="2:23" s="52" customFormat="1" ht="13" x14ac:dyDescent="0.3">
      <c r="B7129" s="53" t="s">
        <v>214</v>
      </c>
      <c r="C7129" s="53" t="s">
        <v>214</v>
      </c>
      <c r="D7129" s="53" t="s">
        <v>8067</v>
      </c>
      <c r="E7129" s="53">
        <v>40.131</v>
      </c>
      <c r="F7129" s="53">
        <v>-1.3039529999999999</v>
      </c>
      <c r="G7129" s="54">
        <v>922.07090000000005</v>
      </c>
      <c r="H7129" s="53">
        <v>365</v>
      </c>
      <c r="I7129" s="53">
        <v>188</v>
      </c>
      <c r="J7129" s="53">
        <v>177</v>
      </c>
      <c r="K7129" s="52">
        <v>8</v>
      </c>
      <c r="L7129" s="52">
        <v>914.07090000000005</v>
      </c>
      <c r="M7129" s="55">
        <v>7</v>
      </c>
      <c r="N7129" s="61" t="s">
        <v>16</v>
      </c>
      <c r="P7129" s="66"/>
      <c r="Q7129" s="53"/>
      <c r="R7129" s="53"/>
      <c r="S7129" s="53"/>
      <c r="T7129" s="53"/>
      <c r="U7129" s="53"/>
      <c r="V7129" s="53"/>
      <c r="W7129" s="53"/>
    </row>
    <row r="7130" spans="2:23" s="52" customFormat="1" ht="13" x14ac:dyDescent="0.3">
      <c r="B7130" s="53" t="s">
        <v>214</v>
      </c>
      <c r="C7130" s="53" t="s">
        <v>214</v>
      </c>
      <c r="D7130" s="53" t="s">
        <v>8068</v>
      </c>
      <c r="E7130" s="53">
        <v>39.275260000000003</v>
      </c>
      <c r="F7130" s="53">
        <v>-0.56962880000000005</v>
      </c>
      <c r="G7130" s="54">
        <v>96.203190000000006</v>
      </c>
      <c r="H7130" s="53">
        <v>2729</v>
      </c>
      <c r="I7130" s="53">
        <v>1378</v>
      </c>
      <c r="J7130" s="53">
        <v>1351</v>
      </c>
      <c r="K7130" s="52">
        <v>8</v>
      </c>
      <c r="L7130" s="52">
        <v>88.203190000000006</v>
      </c>
      <c r="M7130" s="55">
        <v>2</v>
      </c>
      <c r="N7130" s="61" t="s">
        <v>14</v>
      </c>
      <c r="P7130" s="66"/>
      <c r="Q7130" s="53"/>
      <c r="R7130" s="53"/>
      <c r="S7130" s="53"/>
      <c r="T7130" s="53"/>
      <c r="U7130" s="53"/>
      <c r="V7130" s="53"/>
      <c r="W7130" s="53"/>
    </row>
    <row r="7131" spans="2:23" s="52" customFormat="1" ht="13" x14ac:dyDescent="0.3">
      <c r="B7131" s="53" t="s">
        <v>214</v>
      </c>
      <c r="C7131" s="53" t="s">
        <v>214</v>
      </c>
      <c r="D7131" s="53" t="s">
        <v>8069</v>
      </c>
      <c r="E7131" s="53">
        <v>39.402740000000001</v>
      </c>
      <c r="F7131" s="53">
        <v>-0.4035184</v>
      </c>
      <c r="G7131" s="54">
        <v>16.267440000000001</v>
      </c>
      <c r="H7131" s="53">
        <v>27035</v>
      </c>
      <c r="I7131" s="53">
        <v>13475</v>
      </c>
      <c r="J7131" s="53">
        <v>13560</v>
      </c>
      <c r="K7131" s="52">
        <v>8</v>
      </c>
      <c r="L7131" s="52">
        <v>8.2674400000000006</v>
      </c>
      <c r="M7131" s="55">
        <v>2</v>
      </c>
      <c r="N7131" s="61" t="s">
        <v>14</v>
      </c>
      <c r="P7131" s="66"/>
      <c r="Q7131" s="53"/>
      <c r="R7131" s="53"/>
      <c r="S7131" s="53"/>
      <c r="T7131" s="53"/>
      <c r="U7131" s="53"/>
      <c r="V7131" s="53"/>
      <c r="W7131" s="53"/>
    </row>
    <row r="7132" spans="2:23" s="52" customFormat="1" ht="13" x14ac:dyDescent="0.3">
      <c r="B7132" s="53" t="s">
        <v>214</v>
      </c>
      <c r="C7132" s="53" t="s">
        <v>214</v>
      </c>
      <c r="D7132" s="53" t="s">
        <v>8070</v>
      </c>
      <c r="E7132" s="53">
        <v>39.56</v>
      </c>
      <c r="F7132" s="53">
        <v>-1.27799</v>
      </c>
      <c r="G7132" s="54">
        <v>783.48519999999996</v>
      </c>
      <c r="H7132" s="53">
        <v>800</v>
      </c>
      <c r="I7132" s="53">
        <v>420</v>
      </c>
      <c r="J7132" s="53">
        <v>380</v>
      </c>
      <c r="K7132" s="52">
        <v>8</v>
      </c>
      <c r="L7132" s="52">
        <v>775.48519999999996</v>
      </c>
      <c r="M7132" s="55">
        <v>6</v>
      </c>
      <c r="N7132" s="61" t="s">
        <v>16</v>
      </c>
      <c r="P7132" s="66"/>
      <c r="Q7132" s="53"/>
      <c r="R7132" s="53"/>
      <c r="S7132" s="53"/>
      <c r="T7132" s="53"/>
      <c r="U7132" s="53"/>
      <c r="V7132" s="53"/>
      <c r="W7132" s="53"/>
    </row>
    <row r="7133" spans="2:23" s="52" customFormat="1" ht="13" x14ac:dyDescent="0.3">
      <c r="B7133" s="53" t="s">
        <v>214</v>
      </c>
      <c r="C7133" s="53" t="s">
        <v>214</v>
      </c>
      <c r="D7133" s="53" t="s">
        <v>8071</v>
      </c>
      <c r="E7133" s="53">
        <v>38.985689999999998</v>
      </c>
      <c r="F7133" s="53">
        <v>-0.57415729999999998</v>
      </c>
      <c r="G7133" s="54">
        <v>148.9015</v>
      </c>
      <c r="H7133" s="53">
        <v>379</v>
      </c>
      <c r="I7133" s="53">
        <v>197</v>
      </c>
      <c r="J7133" s="53">
        <v>182</v>
      </c>
      <c r="K7133" s="52">
        <v>8</v>
      </c>
      <c r="L7133" s="52">
        <v>140.9015</v>
      </c>
      <c r="M7133" s="55">
        <v>2</v>
      </c>
      <c r="N7133" s="61" t="s">
        <v>14</v>
      </c>
      <c r="P7133" s="66"/>
      <c r="Q7133" s="53"/>
      <c r="R7133" s="53"/>
      <c r="S7133" s="53"/>
      <c r="T7133" s="53"/>
      <c r="U7133" s="53"/>
      <c r="V7133" s="53"/>
      <c r="W7133" s="53"/>
    </row>
    <row r="7134" spans="2:23" s="52" customFormat="1" ht="13" x14ac:dyDescent="0.3">
      <c r="B7134" s="53" t="s">
        <v>214</v>
      </c>
      <c r="C7134" s="53" t="s">
        <v>214</v>
      </c>
      <c r="D7134" s="53" t="s">
        <v>8072</v>
      </c>
      <c r="E7134" s="53">
        <v>39.044580000000003</v>
      </c>
      <c r="F7134" s="53">
        <v>-0.66146930000000004</v>
      </c>
      <c r="G7134" s="54">
        <v>227.47450000000001</v>
      </c>
      <c r="H7134" s="53">
        <v>2807</v>
      </c>
      <c r="I7134" s="53">
        <v>1404</v>
      </c>
      <c r="J7134" s="53">
        <v>1403</v>
      </c>
      <c r="K7134" s="52">
        <v>8</v>
      </c>
      <c r="L7134" s="52">
        <v>219.47450000000001</v>
      </c>
      <c r="M7134" s="55">
        <v>4</v>
      </c>
      <c r="N7134" s="61" t="s">
        <v>15</v>
      </c>
      <c r="P7134" s="66"/>
      <c r="Q7134" s="53"/>
      <c r="R7134" s="53"/>
      <c r="S7134" s="53"/>
      <c r="T7134" s="53"/>
      <c r="U7134" s="53"/>
      <c r="V7134" s="53"/>
      <c r="W7134" s="53"/>
    </row>
    <row r="7135" spans="2:23" s="52" customFormat="1" ht="13" x14ac:dyDescent="0.3">
      <c r="B7135" s="53" t="s">
        <v>214</v>
      </c>
      <c r="C7135" s="53" t="s">
        <v>214</v>
      </c>
      <c r="D7135" s="53" t="s">
        <v>8073</v>
      </c>
      <c r="E7135" s="53">
        <v>39.747509999999998</v>
      </c>
      <c r="F7135" s="53">
        <v>-0.99767899999999998</v>
      </c>
      <c r="G7135" s="54">
        <v>475.5616</v>
      </c>
      <c r="H7135" s="53">
        <v>1782</v>
      </c>
      <c r="I7135" s="53">
        <v>911</v>
      </c>
      <c r="J7135" s="53">
        <v>871</v>
      </c>
      <c r="K7135" s="52">
        <v>8</v>
      </c>
      <c r="L7135" s="52">
        <v>467.5616</v>
      </c>
      <c r="M7135" s="55">
        <v>5</v>
      </c>
      <c r="N7135" s="61" t="s">
        <v>15</v>
      </c>
      <c r="P7135" s="66"/>
      <c r="Q7135" s="53"/>
      <c r="R7135" s="53"/>
      <c r="S7135" s="53"/>
      <c r="T7135" s="53"/>
      <c r="U7135" s="53"/>
      <c r="V7135" s="53"/>
      <c r="W7135" s="53"/>
    </row>
    <row r="7136" spans="2:23" s="52" customFormat="1" ht="13" x14ac:dyDescent="0.3">
      <c r="B7136" s="53" t="s">
        <v>214</v>
      </c>
      <c r="C7136" s="53" t="s">
        <v>214</v>
      </c>
      <c r="D7136" s="53" t="s">
        <v>8074</v>
      </c>
      <c r="E7136" s="53">
        <v>39.593350000000001</v>
      </c>
      <c r="F7136" s="53">
        <v>-0.97279629999999995</v>
      </c>
      <c r="G7136" s="54">
        <v>642.47109999999998</v>
      </c>
      <c r="H7136" s="53">
        <v>611</v>
      </c>
      <c r="I7136" s="53">
        <v>332</v>
      </c>
      <c r="J7136" s="53">
        <v>279</v>
      </c>
      <c r="K7136" s="52">
        <v>8</v>
      </c>
      <c r="L7136" s="52">
        <v>634.47109999999998</v>
      </c>
      <c r="M7136" s="55">
        <v>6</v>
      </c>
      <c r="N7136" s="61" t="s">
        <v>16</v>
      </c>
      <c r="P7136" s="66"/>
      <c r="Q7136" s="53"/>
      <c r="R7136" s="53"/>
      <c r="S7136" s="53"/>
      <c r="T7136" s="53"/>
      <c r="U7136" s="53"/>
      <c r="V7136" s="53"/>
      <c r="W7136" s="53"/>
    </row>
    <row r="7137" spans="2:23" s="52" customFormat="1" ht="13" x14ac:dyDescent="0.3">
      <c r="B7137" s="53" t="s">
        <v>214</v>
      </c>
      <c r="C7137" s="53" t="s">
        <v>214</v>
      </c>
      <c r="D7137" s="53" t="s">
        <v>8075</v>
      </c>
      <c r="E7137" s="53">
        <v>39.495109999999997</v>
      </c>
      <c r="F7137" s="53">
        <v>-0.68450040000000001</v>
      </c>
      <c r="G7137" s="54">
        <v>220.96979999999999</v>
      </c>
      <c r="H7137" s="53">
        <v>8270</v>
      </c>
      <c r="I7137" s="53">
        <v>4253</v>
      </c>
      <c r="J7137" s="53">
        <v>4017</v>
      </c>
      <c r="K7137" s="52">
        <v>8</v>
      </c>
      <c r="L7137" s="52">
        <v>212.96979999999999</v>
      </c>
      <c r="M7137" s="55">
        <v>4</v>
      </c>
      <c r="N7137" s="61" t="s">
        <v>15</v>
      </c>
      <c r="P7137" s="66"/>
      <c r="Q7137" s="53"/>
      <c r="R7137" s="53"/>
      <c r="S7137" s="53"/>
      <c r="T7137" s="53"/>
      <c r="U7137" s="53"/>
      <c r="V7137" s="53"/>
      <c r="W7137" s="53"/>
    </row>
    <row r="7138" spans="2:23" s="52" customFormat="1" ht="13" x14ac:dyDescent="0.3">
      <c r="B7138" s="53" t="s">
        <v>214</v>
      </c>
      <c r="C7138" s="53" t="s">
        <v>214</v>
      </c>
      <c r="D7138" s="53" t="s">
        <v>8076</v>
      </c>
      <c r="E7138" s="53">
        <v>39.472720000000002</v>
      </c>
      <c r="F7138" s="53">
        <v>-0.71781099999999998</v>
      </c>
      <c r="G7138" s="54">
        <v>279.10649999999998</v>
      </c>
      <c r="H7138" s="53">
        <v>14167</v>
      </c>
      <c r="I7138" s="53">
        <v>7321</v>
      </c>
      <c r="J7138" s="53">
        <v>6846</v>
      </c>
      <c r="K7138" s="52">
        <v>8</v>
      </c>
      <c r="L7138" s="52">
        <v>271.10649999999998</v>
      </c>
      <c r="M7138" s="55">
        <v>4</v>
      </c>
      <c r="N7138" s="61" t="s">
        <v>15</v>
      </c>
      <c r="P7138" s="66"/>
      <c r="Q7138" s="53"/>
      <c r="R7138" s="53"/>
      <c r="S7138" s="53"/>
      <c r="T7138" s="53"/>
      <c r="U7138" s="53"/>
      <c r="V7138" s="53"/>
      <c r="W7138" s="53"/>
    </row>
    <row r="7139" spans="2:23" s="52" customFormat="1" ht="13" x14ac:dyDescent="0.3">
      <c r="B7139" s="53" t="s">
        <v>214</v>
      </c>
      <c r="C7139" s="53" t="s">
        <v>214</v>
      </c>
      <c r="D7139" s="53" t="s">
        <v>8077</v>
      </c>
      <c r="E7139" s="53">
        <v>39.656309999999998</v>
      </c>
      <c r="F7139" s="53">
        <v>-0.89187070000000002</v>
      </c>
      <c r="G7139" s="54">
        <v>319.91390000000001</v>
      </c>
      <c r="H7139" s="53">
        <v>779</v>
      </c>
      <c r="I7139" s="53">
        <v>407</v>
      </c>
      <c r="J7139" s="53">
        <v>372</v>
      </c>
      <c r="K7139" s="52">
        <v>8</v>
      </c>
      <c r="L7139" s="52">
        <v>311.91390000000001</v>
      </c>
      <c r="M7139" s="55">
        <v>4</v>
      </c>
      <c r="N7139" s="61" t="s">
        <v>15</v>
      </c>
      <c r="P7139" s="66"/>
      <c r="Q7139" s="53"/>
      <c r="R7139" s="53"/>
      <c r="S7139" s="53"/>
      <c r="T7139" s="53"/>
      <c r="U7139" s="53"/>
      <c r="V7139" s="53"/>
      <c r="W7139" s="53"/>
    </row>
    <row r="7140" spans="2:23" s="52" customFormat="1" ht="13" x14ac:dyDescent="0.3">
      <c r="B7140" s="53" t="s">
        <v>214</v>
      </c>
      <c r="C7140" s="53" t="s">
        <v>214</v>
      </c>
      <c r="D7140" s="53" t="s">
        <v>8078</v>
      </c>
      <c r="E7140" s="53">
        <v>39.229370000000003</v>
      </c>
      <c r="F7140" s="53">
        <v>-1.061885</v>
      </c>
      <c r="G7140" s="54">
        <v>382.01499999999999</v>
      </c>
      <c r="H7140" s="53">
        <v>947</v>
      </c>
      <c r="I7140" s="53">
        <v>464</v>
      </c>
      <c r="J7140" s="53">
        <v>483</v>
      </c>
      <c r="K7140" s="52">
        <v>8</v>
      </c>
      <c r="L7140" s="52">
        <v>374.01499999999999</v>
      </c>
      <c r="M7140" s="55">
        <v>4</v>
      </c>
      <c r="N7140" s="61" t="s">
        <v>15</v>
      </c>
      <c r="P7140" s="66"/>
      <c r="Q7140" s="53"/>
      <c r="R7140" s="53"/>
      <c r="S7140" s="53"/>
      <c r="T7140" s="53"/>
      <c r="U7140" s="53"/>
      <c r="V7140" s="53"/>
      <c r="W7140" s="53"/>
    </row>
    <row r="7141" spans="2:23" s="52" customFormat="1" ht="13" x14ac:dyDescent="0.3">
      <c r="B7141" s="53" t="s">
        <v>214</v>
      </c>
      <c r="C7141" s="53" t="s">
        <v>214</v>
      </c>
      <c r="D7141" s="53" t="s">
        <v>8079</v>
      </c>
      <c r="E7141" s="53">
        <v>39.157960000000003</v>
      </c>
      <c r="F7141" s="53">
        <v>-0.35541729999999999</v>
      </c>
      <c r="G7141" s="54">
        <v>17.439710000000002</v>
      </c>
      <c r="H7141" s="53">
        <v>3325</v>
      </c>
      <c r="I7141" s="53">
        <v>1652</v>
      </c>
      <c r="J7141" s="53">
        <v>1673</v>
      </c>
      <c r="K7141" s="52">
        <v>8</v>
      </c>
      <c r="L7141" s="52">
        <v>9.4397100000000016</v>
      </c>
      <c r="M7141" s="55">
        <v>2</v>
      </c>
      <c r="N7141" s="61" t="s">
        <v>14</v>
      </c>
      <c r="P7141" s="66"/>
      <c r="Q7141" s="53"/>
      <c r="R7141" s="53"/>
      <c r="S7141" s="53"/>
      <c r="T7141" s="53"/>
      <c r="U7141" s="53"/>
      <c r="V7141" s="53"/>
      <c r="W7141" s="53"/>
    </row>
    <row r="7142" spans="2:23" s="52" customFormat="1" ht="13" x14ac:dyDescent="0.3">
      <c r="B7142" s="53" t="s">
        <v>214</v>
      </c>
      <c r="C7142" s="53" t="s">
        <v>214</v>
      </c>
      <c r="D7142" s="53" t="s">
        <v>8080</v>
      </c>
      <c r="E7142" s="53">
        <v>39.243099999999998</v>
      </c>
      <c r="F7142" s="53">
        <v>-0.94072219999999995</v>
      </c>
      <c r="G7142" s="54">
        <v>426.93740000000003</v>
      </c>
      <c r="H7142" s="53">
        <v>909</v>
      </c>
      <c r="I7142" s="53">
        <v>471</v>
      </c>
      <c r="J7142" s="53">
        <v>438</v>
      </c>
      <c r="K7142" s="52">
        <v>8</v>
      </c>
      <c r="L7142" s="52">
        <v>418.93740000000003</v>
      </c>
      <c r="M7142" s="55">
        <v>5</v>
      </c>
      <c r="N7142" s="61" t="s">
        <v>15</v>
      </c>
      <c r="P7142" s="66"/>
      <c r="Q7142" s="53"/>
      <c r="R7142" s="53"/>
      <c r="S7142" s="53"/>
      <c r="T7142" s="53"/>
      <c r="U7142" s="53"/>
      <c r="V7142" s="53"/>
      <c r="W7142" s="53"/>
    </row>
    <row r="7143" spans="2:23" s="52" customFormat="1" ht="13" x14ac:dyDescent="0.3">
      <c r="B7143" s="53" t="s">
        <v>214</v>
      </c>
      <c r="C7143" s="53" t="s">
        <v>214</v>
      </c>
      <c r="D7143" s="53" t="s">
        <v>8081</v>
      </c>
      <c r="E7143" s="53">
        <v>39.070860000000003</v>
      </c>
      <c r="F7143" s="53">
        <v>-0.57600609999999997</v>
      </c>
      <c r="G7143" s="54">
        <v>43.871960000000001</v>
      </c>
      <c r="H7143" s="53">
        <v>393</v>
      </c>
      <c r="I7143" s="53">
        <v>202</v>
      </c>
      <c r="J7143" s="53">
        <v>191</v>
      </c>
      <c r="K7143" s="52">
        <v>8</v>
      </c>
      <c r="L7143" s="52">
        <v>35.871960000000001</v>
      </c>
      <c r="M7143" s="55">
        <v>2</v>
      </c>
      <c r="N7143" s="61" t="s">
        <v>14</v>
      </c>
      <c r="P7143" s="66"/>
      <c r="Q7143" s="53"/>
      <c r="R7143" s="53"/>
      <c r="S7143" s="53"/>
      <c r="T7143" s="53"/>
      <c r="U7143" s="53"/>
      <c r="V7143" s="53"/>
      <c r="W7143" s="53"/>
    </row>
    <row r="7144" spans="2:23" s="52" customFormat="1" ht="13" x14ac:dyDescent="0.3">
      <c r="B7144" s="53" t="s">
        <v>214</v>
      </c>
      <c r="C7144" s="53" t="s">
        <v>214</v>
      </c>
      <c r="D7144" s="53" t="s">
        <v>8082</v>
      </c>
      <c r="E7144" s="53">
        <v>39.165140000000001</v>
      </c>
      <c r="F7144" s="53">
        <v>-0.25591190000000003</v>
      </c>
      <c r="G7144" s="54">
        <v>12.591699999999999</v>
      </c>
      <c r="H7144" s="53">
        <v>24121</v>
      </c>
      <c r="I7144" s="53">
        <v>12244</v>
      </c>
      <c r="J7144" s="53">
        <v>11877</v>
      </c>
      <c r="K7144" s="52">
        <v>8</v>
      </c>
      <c r="L7144" s="52">
        <v>4.5916999999999994</v>
      </c>
      <c r="M7144" s="55">
        <v>2</v>
      </c>
      <c r="N7144" s="61" t="s">
        <v>14</v>
      </c>
      <c r="P7144" s="66"/>
      <c r="Q7144" s="53"/>
      <c r="R7144" s="53"/>
      <c r="S7144" s="53"/>
      <c r="T7144" s="53"/>
      <c r="U7144" s="53"/>
      <c r="V7144" s="53"/>
      <c r="W7144" s="53"/>
    </row>
    <row r="7145" spans="2:23" s="52" customFormat="1" ht="13" x14ac:dyDescent="0.3">
      <c r="B7145" s="53" t="s">
        <v>214</v>
      </c>
      <c r="C7145" s="53" t="s">
        <v>214</v>
      </c>
      <c r="D7145" s="53" t="s">
        <v>8083</v>
      </c>
      <c r="E7145" s="53">
        <v>38.97</v>
      </c>
      <c r="F7145" s="53">
        <v>-0.15383769999999999</v>
      </c>
      <c r="G7145" s="54">
        <v>12.690390000000001</v>
      </c>
      <c r="H7145" s="53">
        <v>3068</v>
      </c>
      <c r="I7145" s="53">
        <v>1557</v>
      </c>
      <c r="J7145" s="53">
        <v>1511</v>
      </c>
      <c r="K7145" s="52">
        <v>8</v>
      </c>
      <c r="L7145" s="52">
        <v>4.6903900000000007</v>
      </c>
      <c r="M7145" s="55">
        <v>2</v>
      </c>
      <c r="N7145" s="61" t="s">
        <v>14</v>
      </c>
      <c r="P7145" s="66"/>
      <c r="Q7145" s="53"/>
      <c r="R7145" s="53"/>
      <c r="S7145" s="53"/>
      <c r="T7145" s="53"/>
      <c r="U7145" s="53"/>
      <c r="V7145" s="53"/>
      <c r="W7145" s="53"/>
    </row>
    <row r="7146" spans="2:23" s="52" customFormat="1" ht="13" x14ac:dyDescent="0.3">
      <c r="B7146" s="53" t="s">
        <v>214</v>
      </c>
      <c r="C7146" s="53" t="s">
        <v>214</v>
      </c>
      <c r="D7146" s="53" t="s">
        <v>8084</v>
      </c>
      <c r="E7146" s="53">
        <v>39.662140000000001</v>
      </c>
      <c r="F7146" s="53">
        <v>-0.67081139999999995</v>
      </c>
      <c r="G7146" s="54">
        <v>209.01070000000001</v>
      </c>
      <c r="H7146" s="53">
        <v>735</v>
      </c>
      <c r="I7146" s="53">
        <v>384</v>
      </c>
      <c r="J7146" s="53">
        <v>351</v>
      </c>
      <c r="K7146" s="52">
        <v>8</v>
      </c>
      <c r="L7146" s="52">
        <v>201.01070000000001</v>
      </c>
      <c r="M7146" s="55">
        <v>4</v>
      </c>
      <c r="N7146" s="61" t="s">
        <v>15</v>
      </c>
      <c r="P7146" s="66"/>
      <c r="Q7146" s="53"/>
      <c r="R7146" s="53"/>
      <c r="S7146" s="53"/>
      <c r="T7146" s="53"/>
      <c r="U7146" s="53"/>
      <c r="V7146" s="53"/>
      <c r="W7146" s="53"/>
    </row>
    <row r="7147" spans="2:23" s="52" customFormat="1" ht="13" x14ac:dyDescent="0.3">
      <c r="B7147" s="53" t="s">
        <v>214</v>
      </c>
      <c r="C7147" s="53" t="s">
        <v>214</v>
      </c>
      <c r="D7147" s="53" t="s">
        <v>8085</v>
      </c>
      <c r="E7147" s="53">
        <v>39.289319999999996</v>
      </c>
      <c r="F7147" s="53">
        <v>-0.79984789999999995</v>
      </c>
      <c r="G7147" s="54">
        <v>362.22649999999999</v>
      </c>
      <c r="H7147" s="53">
        <v>434</v>
      </c>
      <c r="I7147" s="53">
        <v>249</v>
      </c>
      <c r="J7147" s="53">
        <v>185</v>
      </c>
      <c r="K7147" s="52">
        <v>8</v>
      </c>
      <c r="L7147" s="52">
        <v>354.22649999999999</v>
      </c>
      <c r="M7147" s="55">
        <v>4</v>
      </c>
      <c r="N7147" s="61" t="s">
        <v>15</v>
      </c>
      <c r="P7147" s="66"/>
      <c r="Q7147" s="53"/>
      <c r="R7147" s="53"/>
      <c r="S7147" s="53"/>
      <c r="T7147" s="53"/>
      <c r="U7147" s="53"/>
      <c r="V7147" s="53"/>
      <c r="W7147" s="53"/>
    </row>
    <row r="7148" spans="2:23" s="52" customFormat="1" ht="13" x14ac:dyDescent="0.3">
      <c r="B7148" s="53" t="s">
        <v>214</v>
      </c>
      <c r="C7148" s="53" t="s">
        <v>214</v>
      </c>
      <c r="D7148" s="53" t="s">
        <v>8086</v>
      </c>
      <c r="E7148" s="53">
        <v>39.566319999999997</v>
      </c>
      <c r="F7148" s="53">
        <v>-0.53024669999999996</v>
      </c>
      <c r="G7148" s="54">
        <v>93.117239999999995</v>
      </c>
      <c r="H7148" s="53">
        <v>16552</v>
      </c>
      <c r="I7148" s="53">
        <v>8217</v>
      </c>
      <c r="J7148" s="53">
        <v>8335</v>
      </c>
      <c r="K7148" s="52">
        <v>8</v>
      </c>
      <c r="L7148" s="52">
        <v>85.117239999999995</v>
      </c>
      <c r="M7148" s="55">
        <v>2</v>
      </c>
      <c r="N7148" s="61" t="s">
        <v>14</v>
      </c>
      <c r="P7148" s="66"/>
      <c r="Q7148" s="53"/>
      <c r="R7148" s="53"/>
      <c r="S7148" s="53"/>
      <c r="T7148" s="53"/>
      <c r="U7148" s="53"/>
      <c r="V7148" s="53"/>
      <c r="W7148" s="53"/>
    </row>
    <row r="7149" spans="2:23" s="52" customFormat="1" ht="13" x14ac:dyDescent="0.3">
      <c r="B7149" s="53" t="s">
        <v>214</v>
      </c>
      <c r="C7149" s="53" t="s">
        <v>214</v>
      </c>
      <c r="D7149" s="53" t="s">
        <v>8087</v>
      </c>
      <c r="E7149" s="53">
        <v>39.554319999999997</v>
      </c>
      <c r="F7149" s="53">
        <v>-0.33969820000000001</v>
      </c>
      <c r="G7149" s="54">
        <v>19.499649999999999</v>
      </c>
      <c r="H7149" s="53">
        <v>586</v>
      </c>
      <c r="I7149" s="53">
        <v>306</v>
      </c>
      <c r="J7149" s="53">
        <v>280</v>
      </c>
      <c r="K7149" s="52">
        <v>8</v>
      </c>
      <c r="L7149" s="52">
        <v>11.499649999999999</v>
      </c>
      <c r="M7149" s="55">
        <v>2</v>
      </c>
      <c r="N7149" s="61" t="s">
        <v>14</v>
      </c>
      <c r="P7149" s="66"/>
      <c r="Q7149" s="53"/>
      <c r="R7149" s="53"/>
      <c r="S7149" s="53"/>
      <c r="T7149" s="53"/>
      <c r="U7149" s="53"/>
      <c r="V7149" s="53"/>
      <c r="W7149" s="53"/>
    </row>
    <row r="7150" spans="2:23" s="52" customFormat="1" ht="13" x14ac:dyDescent="0.3">
      <c r="B7150" s="53" t="s">
        <v>214</v>
      </c>
      <c r="C7150" s="53" t="s">
        <v>214</v>
      </c>
      <c r="D7150" s="53" t="s">
        <v>8088</v>
      </c>
      <c r="E7150" s="53">
        <v>38.980029999999999</v>
      </c>
      <c r="F7150" s="53">
        <v>-0.68847460000000005</v>
      </c>
      <c r="G7150" s="54">
        <v>313.45299999999997</v>
      </c>
      <c r="H7150" s="53">
        <v>5902</v>
      </c>
      <c r="I7150" s="53">
        <v>3040</v>
      </c>
      <c r="J7150" s="53">
        <v>2862</v>
      </c>
      <c r="K7150" s="52">
        <v>8</v>
      </c>
      <c r="L7150" s="52">
        <v>305.45299999999997</v>
      </c>
      <c r="M7150" s="55">
        <v>4</v>
      </c>
      <c r="N7150" s="61" t="s">
        <v>15</v>
      </c>
      <c r="P7150" s="66"/>
      <c r="Q7150" s="53"/>
      <c r="R7150" s="53"/>
      <c r="S7150" s="53"/>
      <c r="T7150" s="53"/>
      <c r="U7150" s="53"/>
      <c r="V7150" s="53"/>
      <c r="W7150" s="53"/>
    </row>
    <row r="7151" spans="2:23" s="52" customFormat="1" ht="13" x14ac:dyDescent="0.3">
      <c r="B7151" s="53" t="s">
        <v>214</v>
      </c>
      <c r="C7151" s="53" t="s">
        <v>214</v>
      </c>
      <c r="D7151" s="53" t="s">
        <v>8089</v>
      </c>
      <c r="E7151" s="53">
        <v>39.043909999999997</v>
      </c>
      <c r="F7151" s="53">
        <v>-0.48026619999999998</v>
      </c>
      <c r="G7151" s="54">
        <v>57.112299999999998</v>
      </c>
      <c r="H7151" s="53">
        <v>1018</v>
      </c>
      <c r="I7151" s="53">
        <v>518</v>
      </c>
      <c r="J7151" s="53">
        <v>500</v>
      </c>
      <c r="K7151" s="52">
        <v>8</v>
      </c>
      <c r="L7151" s="52">
        <v>49.112299999999998</v>
      </c>
      <c r="M7151" s="55">
        <v>2</v>
      </c>
      <c r="N7151" s="61" t="s">
        <v>14</v>
      </c>
      <c r="P7151" s="66"/>
      <c r="Q7151" s="53"/>
      <c r="R7151" s="53"/>
      <c r="S7151" s="53"/>
      <c r="T7151" s="53"/>
      <c r="U7151" s="53"/>
      <c r="V7151" s="53"/>
      <c r="W7151" s="53"/>
    </row>
    <row r="7152" spans="2:23" s="52" customFormat="1" ht="13" x14ac:dyDescent="0.3">
      <c r="B7152" s="53" t="s">
        <v>214</v>
      </c>
      <c r="C7152" s="53" t="s">
        <v>214</v>
      </c>
      <c r="D7152" s="53" t="s">
        <v>8090</v>
      </c>
      <c r="E7152" s="53">
        <v>39.712290000000003</v>
      </c>
      <c r="F7152" s="53">
        <v>-0.347827</v>
      </c>
      <c r="G7152" s="54">
        <v>118.09399999999999</v>
      </c>
      <c r="H7152" s="53">
        <v>1352</v>
      </c>
      <c r="I7152" s="53">
        <v>663</v>
      </c>
      <c r="J7152" s="53">
        <v>689</v>
      </c>
      <c r="K7152" s="52">
        <v>8</v>
      </c>
      <c r="L7152" s="52">
        <v>110.09399999999999</v>
      </c>
      <c r="M7152" s="55">
        <v>2</v>
      </c>
      <c r="N7152" s="61" t="s">
        <v>14</v>
      </c>
      <c r="P7152" s="66"/>
      <c r="Q7152" s="53"/>
      <c r="R7152" s="53"/>
      <c r="S7152" s="53"/>
      <c r="T7152" s="53"/>
      <c r="U7152" s="53"/>
      <c r="V7152" s="53"/>
      <c r="W7152" s="53"/>
    </row>
    <row r="7153" spans="2:23" s="52" customFormat="1" ht="13" x14ac:dyDescent="0.3">
      <c r="B7153" s="53" t="s">
        <v>214</v>
      </c>
      <c r="C7153" s="53" t="s">
        <v>214</v>
      </c>
      <c r="D7153" s="53" t="s">
        <v>8091</v>
      </c>
      <c r="E7153" s="53">
        <v>39.017940000000003</v>
      </c>
      <c r="F7153" s="53">
        <v>-0.62365099999999996</v>
      </c>
      <c r="G7153" s="54">
        <v>167.0915</v>
      </c>
      <c r="H7153" s="53">
        <v>144</v>
      </c>
      <c r="I7153" s="53">
        <v>74</v>
      </c>
      <c r="J7153" s="53">
        <v>70</v>
      </c>
      <c r="K7153" s="52">
        <v>8</v>
      </c>
      <c r="L7153" s="52">
        <v>159.0915</v>
      </c>
      <c r="M7153" s="55">
        <v>2</v>
      </c>
      <c r="N7153" s="61" t="s">
        <v>14</v>
      </c>
      <c r="P7153" s="66"/>
      <c r="Q7153" s="53"/>
      <c r="R7153" s="53"/>
      <c r="S7153" s="53"/>
      <c r="T7153" s="53"/>
      <c r="U7153" s="53"/>
      <c r="V7153" s="53"/>
      <c r="W7153" s="53"/>
    </row>
    <row r="7154" spans="2:23" s="52" customFormat="1" ht="13" x14ac:dyDescent="0.3">
      <c r="B7154" s="53" t="s">
        <v>214</v>
      </c>
      <c r="C7154" s="53" t="s">
        <v>214</v>
      </c>
      <c r="D7154" s="53" t="s">
        <v>8092</v>
      </c>
      <c r="E7154" s="53">
        <v>39.725960000000001</v>
      </c>
      <c r="F7154" s="53">
        <v>-0.26368780000000003</v>
      </c>
      <c r="G7154" s="54">
        <v>41.903489999999998</v>
      </c>
      <c r="H7154" s="53">
        <v>3535</v>
      </c>
      <c r="I7154" s="53">
        <v>1782</v>
      </c>
      <c r="J7154" s="53">
        <v>1753</v>
      </c>
      <c r="K7154" s="52">
        <v>8</v>
      </c>
      <c r="L7154" s="52">
        <v>33.903489999999998</v>
      </c>
      <c r="M7154" s="55">
        <v>2</v>
      </c>
      <c r="N7154" s="61" t="s">
        <v>14</v>
      </c>
      <c r="P7154" s="66"/>
      <c r="Q7154" s="53"/>
      <c r="R7154" s="53"/>
      <c r="S7154" s="53"/>
      <c r="T7154" s="53"/>
      <c r="U7154" s="53"/>
      <c r="V7154" s="53"/>
      <c r="W7154" s="53"/>
    </row>
    <row r="7155" spans="2:23" s="52" customFormat="1" ht="13" x14ac:dyDescent="0.3">
      <c r="B7155" s="53" t="s">
        <v>214</v>
      </c>
      <c r="C7155" s="53" t="s">
        <v>214</v>
      </c>
      <c r="D7155" s="53" t="s">
        <v>8093</v>
      </c>
      <c r="E7155" s="53">
        <v>39.127429999999997</v>
      </c>
      <c r="F7155" s="53">
        <v>-0.29103760000000001</v>
      </c>
      <c r="G7155" s="54">
        <v>10.1655</v>
      </c>
      <c r="H7155" s="53">
        <v>2265</v>
      </c>
      <c r="I7155" s="53">
        <v>1138</v>
      </c>
      <c r="J7155" s="53">
        <v>1127</v>
      </c>
      <c r="K7155" s="52">
        <v>8</v>
      </c>
      <c r="L7155" s="52">
        <v>2.1654999999999998</v>
      </c>
      <c r="M7155" s="55">
        <v>2</v>
      </c>
      <c r="N7155" s="61" t="s">
        <v>14</v>
      </c>
      <c r="P7155" s="66"/>
      <c r="Q7155" s="53"/>
      <c r="R7155" s="53"/>
      <c r="S7155" s="53"/>
      <c r="T7155" s="53"/>
      <c r="U7155" s="53"/>
      <c r="V7155" s="53"/>
      <c r="W7155" s="53"/>
    </row>
    <row r="7156" spans="2:23" s="52" customFormat="1" ht="13" x14ac:dyDescent="0.3">
      <c r="B7156" s="53" t="s">
        <v>214</v>
      </c>
      <c r="C7156" s="53" t="s">
        <v>214</v>
      </c>
      <c r="D7156" s="53" t="s">
        <v>8094</v>
      </c>
      <c r="E7156" s="53">
        <v>39.537619999999997</v>
      </c>
      <c r="F7156" s="53">
        <v>-0.35651290000000002</v>
      </c>
      <c r="G7156" s="54">
        <v>21.957920000000001</v>
      </c>
      <c r="H7156" s="53">
        <v>6671</v>
      </c>
      <c r="I7156" s="53">
        <v>3297</v>
      </c>
      <c r="J7156" s="53">
        <v>3374</v>
      </c>
      <c r="K7156" s="52">
        <v>8</v>
      </c>
      <c r="L7156" s="52">
        <v>13.957920000000001</v>
      </c>
      <c r="M7156" s="55">
        <v>2</v>
      </c>
      <c r="N7156" s="61" t="s">
        <v>14</v>
      </c>
      <c r="P7156" s="66"/>
      <c r="Q7156" s="53"/>
      <c r="R7156" s="53"/>
      <c r="S7156" s="53"/>
      <c r="T7156" s="53"/>
      <c r="U7156" s="53"/>
      <c r="V7156" s="53"/>
      <c r="W7156" s="53"/>
    </row>
    <row r="7157" spans="2:23" s="52" customFormat="1" ht="13" x14ac:dyDescent="0.3">
      <c r="B7157" s="53" t="s">
        <v>214</v>
      </c>
      <c r="C7157" s="53" t="s">
        <v>214</v>
      </c>
      <c r="D7157" s="53" t="s">
        <v>8095</v>
      </c>
      <c r="E7157" s="53">
        <v>39.481340000000003</v>
      </c>
      <c r="F7157" s="53">
        <v>-0.32680510000000002</v>
      </c>
      <c r="G7157" s="54">
        <v>5.0682840000000002</v>
      </c>
      <c r="H7157" s="53">
        <v>4178</v>
      </c>
      <c r="I7157" s="53">
        <v>2129</v>
      </c>
      <c r="J7157" s="53">
        <v>2049</v>
      </c>
      <c r="K7157" s="52">
        <v>8</v>
      </c>
      <c r="L7157" s="52">
        <v>-2.9317159999999998</v>
      </c>
      <c r="M7157" s="55">
        <v>2</v>
      </c>
      <c r="N7157" s="61" t="s">
        <v>14</v>
      </c>
      <c r="P7157" s="66"/>
      <c r="Q7157" s="53"/>
      <c r="R7157" s="53"/>
      <c r="S7157" s="53"/>
      <c r="T7157" s="53"/>
      <c r="U7157" s="53"/>
      <c r="V7157" s="53"/>
      <c r="W7157" s="53"/>
    </row>
    <row r="7158" spans="2:23" s="52" customFormat="1" ht="13" x14ac:dyDescent="0.3">
      <c r="B7158" s="53" t="s">
        <v>214</v>
      </c>
      <c r="C7158" s="53" t="s">
        <v>214</v>
      </c>
      <c r="D7158" s="53" t="s">
        <v>8096</v>
      </c>
      <c r="E7158" s="53">
        <v>38.807459999999999</v>
      </c>
      <c r="F7158" s="53">
        <v>-0.88173369999999995</v>
      </c>
      <c r="G7158" s="54">
        <v>530.44169999999997</v>
      </c>
      <c r="H7158" s="53">
        <v>2224</v>
      </c>
      <c r="I7158" s="53">
        <v>1127</v>
      </c>
      <c r="J7158" s="53">
        <v>1097</v>
      </c>
      <c r="K7158" s="52">
        <v>8</v>
      </c>
      <c r="L7158" s="52">
        <v>522.44169999999997</v>
      </c>
      <c r="M7158" s="55">
        <v>5</v>
      </c>
      <c r="N7158" s="61" t="s">
        <v>15</v>
      </c>
      <c r="P7158" s="66"/>
      <c r="Q7158" s="53"/>
      <c r="R7158" s="53"/>
      <c r="S7158" s="53"/>
      <c r="T7158" s="53"/>
      <c r="U7158" s="53"/>
      <c r="V7158" s="53"/>
      <c r="W7158" s="53"/>
    </row>
    <row r="7159" spans="2:23" s="52" customFormat="1" ht="13" x14ac:dyDescent="0.3">
      <c r="B7159" s="53" t="s">
        <v>214</v>
      </c>
      <c r="C7159" s="53" t="s">
        <v>214</v>
      </c>
      <c r="D7159" s="53" t="s">
        <v>8097</v>
      </c>
      <c r="E7159" s="53">
        <v>38.784419999999997</v>
      </c>
      <c r="F7159" s="53">
        <v>-0.78583099999999995</v>
      </c>
      <c r="G7159" s="54">
        <v>628.7396</v>
      </c>
      <c r="H7159" s="53">
        <v>1024</v>
      </c>
      <c r="I7159" s="53">
        <v>518</v>
      </c>
      <c r="J7159" s="53">
        <v>506</v>
      </c>
      <c r="K7159" s="52">
        <v>8</v>
      </c>
      <c r="L7159" s="52">
        <v>620.7396</v>
      </c>
      <c r="M7159" s="55">
        <v>6</v>
      </c>
      <c r="N7159" s="61" t="s">
        <v>16</v>
      </c>
      <c r="P7159" s="66"/>
      <c r="Q7159" s="53"/>
      <c r="R7159" s="53"/>
      <c r="S7159" s="53"/>
      <c r="T7159" s="53"/>
      <c r="U7159" s="53"/>
      <c r="V7159" s="53"/>
      <c r="W7159" s="53"/>
    </row>
    <row r="7160" spans="2:23" s="52" customFormat="1" ht="13" x14ac:dyDescent="0.3">
      <c r="B7160" s="53" t="s">
        <v>214</v>
      </c>
      <c r="C7160" s="53" t="s">
        <v>214</v>
      </c>
      <c r="D7160" s="53" t="s">
        <v>8098</v>
      </c>
      <c r="E7160" s="53">
        <v>39.183759999999999</v>
      </c>
      <c r="F7160" s="53">
        <v>-0.3135945</v>
      </c>
      <c r="G7160" s="54">
        <v>10.85651</v>
      </c>
      <c r="H7160" s="53">
        <v>997</v>
      </c>
      <c r="I7160" s="53">
        <v>488</v>
      </c>
      <c r="J7160" s="53">
        <v>509</v>
      </c>
      <c r="K7160" s="52">
        <v>8</v>
      </c>
      <c r="L7160" s="52">
        <v>2.8565100000000001</v>
      </c>
      <c r="M7160" s="55">
        <v>2</v>
      </c>
      <c r="N7160" s="61" t="s">
        <v>14</v>
      </c>
      <c r="P7160" s="66"/>
      <c r="Q7160" s="53"/>
      <c r="R7160" s="53"/>
      <c r="S7160" s="53"/>
      <c r="T7160" s="53"/>
      <c r="U7160" s="53"/>
      <c r="V7160" s="53"/>
      <c r="W7160" s="53"/>
    </row>
    <row r="7161" spans="2:23" s="52" customFormat="1" ht="13" x14ac:dyDescent="0.3">
      <c r="B7161" s="53" t="s">
        <v>214</v>
      </c>
      <c r="C7161" s="53" t="s">
        <v>214</v>
      </c>
      <c r="D7161" s="53" t="s">
        <v>8099</v>
      </c>
      <c r="E7161" s="53">
        <v>39.586060000000003</v>
      </c>
      <c r="F7161" s="53">
        <v>-1.363273</v>
      </c>
      <c r="G7161" s="54">
        <v>890.5018</v>
      </c>
      <c r="H7161" s="53">
        <v>733</v>
      </c>
      <c r="I7161" s="53">
        <v>381</v>
      </c>
      <c r="J7161" s="53">
        <v>352</v>
      </c>
      <c r="K7161" s="52">
        <v>8</v>
      </c>
      <c r="L7161" s="52">
        <v>882.5018</v>
      </c>
      <c r="M7161" s="55">
        <v>7</v>
      </c>
      <c r="N7161" s="61" t="s">
        <v>16</v>
      </c>
      <c r="P7161" s="66"/>
      <c r="Q7161" s="53"/>
      <c r="R7161" s="53"/>
      <c r="S7161" s="53"/>
      <c r="T7161" s="53"/>
      <c r="U7161" s="53"/>
      <c r="V7161" s="53"/>
      <c r="W7161" s="53"/>
    </row>
    <row r="7162" spans="2:23" s="52" customFormat="1" ht="13" x14ac:dyDescent="0.3">
      <c r="B7162" s="53" t="s">
        <v>214</v>
      </c>
      <c r="C7162" s="53" t="s">
        <v>214</v>
      </c>
      <c r="D7162" s="53" t="s">
        <v>8100</v>
      </c>
      <c r="E7162" s="53">
        <v>38.96902</v>
      </c>
      <c r="F7162" s="53">
        <v>-0.18518680000000001</v>
      </c>
      <c r="G7162" s="54">
        <v>36.615989999999996</v>
      </c>
      <c r="H7162" s="53">
        <v>80020</v>
      </c>
      <c r="I7162" s="53">
        <v>40385</v>
      </c>
      <c r="J7162" s="53">
        <v>39635</v>
      </c>
      <c r="K7162" s="52">
        <v>8</v>
      </c>
      <c r="L7162" s="52">
        <v>28.615989999999996</v>
      </c>
      <c r="M7162" s="55">
        <v>2</v>
      </c>
      <c r="N7162" s="61" t="s">
        <v>14</v>
      </c>
      <c r="P7162" s="66"/>
      <c r="Q7162" s="53"/>
      <c r="R7162" s="53"/>
      <c r="S7162" s="53"/>
      <c r="T7162" s="53"/>
      <c r="U7162" s="53"/>
      <c r="V7162" s="53"/>
      <c r="W7162" s="53"/>
    </row>
    <row r="7163" spans="2:23" s="52" customFormat="1" ht="13" x14ac:dyDescent="0.3">
      <c r="B7163" s="53" t="s">
        <v>214</v>
      </c>
      <c r="C7163" s="53" t="s">
        <v>214</v>
      </c>
      <c r="D7163" s="53" t="s">
        <v>8101</v>
      </c>
      <c r="E7163" s="53">
        <v>39.770040000000002</v>
      </c>
      <c r="F7163" s="53">
        <v>-0.51987050000000001</v>
      </c>
      <c r="G7163" s="54">
        <v>595.08090000000004</v>
      </c>
      <c r="H7163" s="53">
        <v>448</v>
      </c>
      <c r="I7163" s="53">
        <v>212</v>
      </c>
      <c r="J7163" s="53">
        <v>236</v>
      </c>
      <c r="K7163" s="52">
        <v>8</v>
      </c>
      <c r="L7163" s="52">
        <v>587.08090000000004</v>
      </c>
      <c r="M7163" s="55">
        <v>5</v>
      </c>
      <c r="N7163" s="61" t="s">
        <v>15</v>
      </c>
      <c r="P7163" s="66"/>
      <c r="Q7163" s="53"/>
      <c r="R7163" s="53"/>
      <c r="S7163" s="53"/>
      <c r="T7163" s="53"/>
      <c r="U7163" s="53"/>
      <c r="V7163" s="53"/>
      <c r="W7163" s="53"/>
    </row>
    <row r="7164" spans="2:23" s="52" customFormat="1" ht="13" x14ac:dyDescent="0.3">
      <c r="B7164" s="53" t="s">
        <v>214</v>
      </c>
      <c r="C7164" s="53" t="s">
        <v>214</v>
      </c>
      <c r="D7164" s="53" t="s">
        <v>8102</v>
      </c>
      <c r="E7164" s="53">
        <v>39.091500000000003</v>
      </c>
      <c r="F7164" s="53">
        <v>-0.55963629999999998</v>
      </c>
      <c r="G7164" s="54">
        <v>35.149009999999997</v>
      </c>
      <c r="H7164" s="53">
        <v>1162</v>
      </c>
      <c r="I7164" s="53">
        <v>575</v>
      </c>
      <c r="J7164" s="53">
        <v>587</v>
      </c>
      <c r="K7164" s="52">
        <v>8</v>
      </c>
      <c r="L7164" s="52">
        <v>27.149009999999997</v>
      </c>
      <c r="M7164" s="55">
        <v>2</v>
      </c>
      <c r="N7164" s="61" t="s">
        <v>14</v>
      </c>
      <c r="P7164" s="66"/>
      <c r="Q7164" s="53"/>
      <c r="R7164" s="53"/>
      <c r="S7164" s="53"/>
      <c r="T7164" s="53"/>
      <c r="U7164" s="53"/>
      <c r="V7164" s="53"/>
      <c r="W7164" s="53"/>
    </row>
    <row r="7165" spans="2:23" s="52" customFormat="1" ht="13" x14ac:dyDescent="0.3">
      <c r="B7165" s="53" t="s">
        <v>214</v>
      </c>
      <c r="C7165" s="53" t="s">
        <v>214</v>
      </c>
      <c r="D7165" s="53" t="s">
        <v>8103</v>
      </c>
      <c r="E7165" s="53">
        <v>38.98903</v>
      </c>
      <c r="F7165" s="53">
        <v>-0.46758729999999998</v>
      </c>
      <c r="G7165" s="54">
        <v>139.9171</v>
      </c>
      <c r="H7165" s="53">
        <v>2791</v>
      </c>
      <c r="I7165" s="53">
        <v>1418</v>
      </c>
      <c r="J7165" s="53">
        <v>1373</v>
      </c>
      <c r="K7165" s="52">
        <v>8</v>
      </c>
      <c r="L7165" s="52">
        <v>131.9171</v>
      </c>
      <c r="M7165" s="55">
        <v>2</v>
      </c>
      <c r="N7165" s="61" t="s">
        <v>14</v>
      </c>
      <c r="P7165" s="66"/>
      <c r="Q7165" s="53"/>
      <c r="R7165" s="53"/>
      <c r="S7165" s="53"/>
      <c r="T7165" s="53"/>
      <c r="U7165" s="53"/>
      <c r="V7165" s="53"/>
      <c r="W7165" s="53"/>
    </row>
    <row r="7166" spans="2:23" s="52" customFormat="1" ht="13" x14ac:dyDescent="0.3">
      <c r="B7166" s="53" t="s">
        <v>214</v>
      </c>
      <c r="C7166" s="53" t="s">
        <v>214</v>
      </c>
      <c r="D7166" s="53" t="s">
        <v>8104</v>
      </c>
      <c r="E7166" s="53">
        <v>39.604030000000002</v>
      </c>
      <c r="F7166" s="53">
        <v>-0.83323179999999997</v>
      </c>
      <c r="G7166" s="54">
        <v>195.76730000000001</v>
      </c>
      <c r="H7166" s="53">
        <v>718</v>
      </c>
      <c r="I7166" s="53">
        <v>369</v>
      </c>
      <c r="J7166" s="53">
        <v>349</v>
      </c>
      <c r="K7166" s="52">
        <v>8</v>
      </c>
      <c r="L7166" s="52">
        <v>187.76730000000001</v>
      </c>
      <c r="M7166" s="55">
        <v>2</v>
      </c>
      <c r="N7166" s="61" t="s">
        <v>14</v>
      </c>
      <c r="P7166" s="66"/>
      <c r="Q7166" s="53"/>
      <c r="R7166" s="53"/>
      <c r="S7166" s="53"/>
      <c r="T7166" s="53"/>
      <c r="U7166" s="53"/>
      <c r="V7166" s="53"/>
      <c r="W7166" s="53"/>
    </row>
    <row r="7167" spans="2:23" s="52" customFormat="1" ht="13" x14ac:dyDescent="0.3">
      <c r="B7167" s="53" t="s">
        <v>214</v>
      </c>
      <c r="C7167" s="53" t="s">
        <v>214</v>
      </c>
      <c r="D7167" s="53" t="s">
        <v>8105</v>
      </c>
      <c r="E7167" s="53">
        <v>39.676110000000001</v>
      </c>
      <c r="F7167" s="53">
        <v>-0.32444659999999997</v>
      </c>
      <c r="G7167" s="54">
        <v>146.70769999999999</v>
      </c>
      <c r="H7167" s="53">
        <v>2983</v>
      </c>
      <c r="I7167" s="53">
        <v>1556</v>
      </c>
      <c r="J7167" s="53">
        <v>1427</v>
      </c>
      <c r="K7167" s="52">
        <v>8</v>
      </c>
      <c r="L7167" s="52">
        <v>138.70769999999999</v>
      </c>
      <c r="M7167" s="55">
        <v>2</v>
      </c>
      <c r="N7167" s="61" t="s">
        <v>14</v>
      </c>
      <c r="P7167" s="66"/>
      <c r="Q7167" s="53"/>
      <c r="R7167" s="53"/>
      <c r="S7167" s="53"/>
      <c r="T7167" s="53"/>
      <c r="U7167" s="53"/>
      <c r="V7167" s="53"/>
      <c r="W7167" s="53"/>
    </row>
    <row r="7168" spans="2:23" s="52" customFormat="1" ht="13" x14ac:dyDescent="0.3">
      <c r="B7168" s="53" t="s">
        <v>214</v>
      </c>
      <c r="C7168" s="53" t="s">
        <v>214</v>
      </c>
      <c r="D7168" s="53" t="s">
        <v>8106</v>
      </c>
      <c r="E7168" s="53">
        <v>39.522300000000001</v>
      </c>
      <c r="F7168" s="53">
        <v>-0.41713470000000002</v>
      </c>
      <c r="G7168" s="54">
        <v>49.226869999999998</v>
      </c>
      <c r="H7168" s="53">
        <v>13240</v>
      </c>
      <c r="I7168" s="53">
        <v>6386</v>
      </c>
      <c r="J7168" s="53">
        <v>6854</v>
      </c>
      <c r="K7168" s="52">
        <v>8</v>
      </c>
      <c r="L7168" s="52">
        <v>41.226869999999998</v>
      </c>
      <c r="M7168" s="55">
        <v>2</v>
      </c>
      <c r="N7168" s="61" t="s">
        <v>14</v>
      </c>
      <c r="P7168" s="66"/>
      <c r="Q7168" s="53"/>
      <c r="R7168" s="53"/>
      <c r="S7168" s="53"/>
      <c r="T7168" s="53"/>
      <c r="U7168" s="53"/>
      <c r="V7168" s="53"/>
      <c r="W7168" s="53"/>
    </row>
    <row r="7169" spans="2:23" s="52" customFormat="1" ht="13" x14ac:dyDescent="0.3">
      <c r="B7169" s="53" t="s">
        <v>214</v>
      </c>
      <c r="C7169" s="53" t="s">
        <v>214</v>
      </c>
      <c r="D7169" s="53" t="s">
        <v>8107</v>
      </c>
      <c r="E7169" s="53">
        <v>39.425060000000002</v>
      </c>
      <c r="F7169" s="53">
        <v>-0.68613369999999996</v>
      </c>
      <c r="G7169" s="54">
        <v>265.50360000000001</v>
      </c>
      <c r="H7169" s="53">
        <v>3329</v>
      </c>
      <c r="I7169" s="53">
        <v>1702</v>
      </c>
      <c r="J7169" s="53">
        <v>1627</v>
      </c>
      <c r="K7169" s="52">
        <v>8</v>
      </c>
      <c r="L7169" s="52">
        <v>257.50360000000001</v>
      </c>
      <c r="M7169" s="55">
        <v>4</v>
      </c>
      <c r="N7169" s="61" t="s">
        <v>15</v>
      </c>
      <c r="P7169" s="66"/>
      <c r="Q7169" s="53"/>
      <c r="R7169" s="53"/>
      <c r="S7169" s="53"/>
      <c r="T7169" s="53"/>
      <c r="U7169" s="53"/>
      <c r="V7169" s="53"/>
      <c r="W7169" s="53"/>
    </row>
    <row r="7170" spans="2:23" s="52" customFormat="1" ht="13" x14ac:dyDescent="0.3">
      <c r="B7170" s="53" t="s">
        <v>214</v>
      </c>
      <c r="C7170" s="53" t="s">
        <v>214</v>
      </c>
      <c r="D7170" s="53" t="s">
        <v>8108</v>
      </c>
      <c r="E7170" s="53">
        <v>38.995989999999999</v>
      </c>
      <c r="F7170" s="53">
        <v>-0.55713809999999997</v>
      </c>
      <c r="G7170" s="54">
        <v>114.7557</v>
      </c>
      <c r="H7170" s="53">
        <v>341</v>
      </c>
      <c r="I7170" s="53">
        <v>171</v>
      </c>
      <c r="J7170" s="53">
        <v>170</v>
      </c>
      <c r="K7170" s="52">
        <v>8</v>
      </c>
      <c r="L7170" s="52">
        <v>106.7557</v>
      </c>
      <c r="M7170" s="55">
        <v>2</v>
      </c>
      <c r="N7170" s="61" t="s">
        <v>14</v>
      </c>
      <c r="P7170" s="66"/>
      <c r="Q7170" s="53"/>
      <c r="R7170" s="53"/>
      <c r="S7170" s="53"/>
      <c r="T7170" s="53"/>
      <c r="U7170" s="53"/>
      <c r="V7170" s="53"/>
      <c r="W7170" s="53"/>
    </row>
    <row r="7171" spans="2:23" s="52" customFormat="1" ht="13" x14ac:dyDescent="0.3">
      <c r="B7171" s="53" t="s">
        <v>214</v>
      </c>
      <c r="C7171" s="53" t="s">
        <v>214</v>
      </c>
      <c r="D7171" s="53" t="s">
        <v>8109</v>
      </c>
      <c r="E7171" s="53">
        <v>38.92407</v>
      </c>
      <c r="F7171" s="53">
        <v>-0.48626449999999999</v>
      </c>
      <c r="G7171" s="54">
        <v>166.6833</v>
      </c>
      <c r="H7171" s="53">
        <v>447</v>
      </c>
      <c r="I7171" s="53">
        <v>234</v>
      </c>
      <c r="J7171" s="53">
        <v>213</v>
      </c>
      <c r="K7171" s="52">
        <v>8</v>
      </c>
      <c r="L7171" s="52">
        <v>158.6833</v>
      </c>
      <c r="M7171" s="55">
        <v>2</v>
      </c>
      <c r="N7171" s="61" t="s">
        <v>14</v>
      </c>
      <c r="P7171" s="66"/>
      <c r="Q7171" s="53"/>
      <c r="R7171" s="53"/>
      <c r="S7171" s="53"/>
      <c r="T7171" s="53"/>
      <c r="U7171" s="53"/>
      <c r="V7171" s="53"/>
      <c r="W7171" s="53"/>
    </row>
    <row r="7172" spans="2:23" s="52" customFormat="1" ht="13" x14ac:dyDescent="0.3">
      <c r="B7172" s="53" t="s">
        <v>214</v>
      </c>
      <c r="C7172" s="53" t="s">
        <v>214</v>
      </c>
      <c r="D7172" s="53" t="s">
        <v>8110</v>
      </c>
      <c r="E7172" s="53">
        <v>39.188229999999997</v>
      </c>
      <c r="F7172" s="53">
        <v>-0.47922510000000001</v>
      </c>
      <c r="G7172" s="54">
        <v>33.003799999999998</v>
      </c>
      <c r="H7172" s="53">
        <v>6163</v>
      </c>
      <c r="I7172" s="53">
        <v>3070</v>
      </c>
      <c r="J7172" s="53">
        <v>3093</v>
      </c>
      <c r="K7172" s="52">
        <v>8</v>
      </c>
      <c r="L7172" s="52">
        <v>25.003799999999998</v>
      </c>
      <c r="M7172" s="55">
        <v>2</v>
      </c>
      <c r="N7172" s="61" t="s">
        <v>14</v>
      </c>
      <c r="P7172" s="66"/>
      <c r="Q7172" s="53"/>
      <c r="R7172" s="53"/>
      <c r="S7172" s="53"/>
      <c r="T7172" s="53"/>
      <c r="U7172" s="53"/>
      <c r="V7172" s="53"/>
      <c r="W7172" s="53"/>
    </row>
    <row r="7173" spans="2:23" s="52" customFormat="1" ht="13" x14ac:dyDescent="0.3">
      <c r="B7173" s="53" t="s">
        <v>214</v>
      </c>
      <c r="C7173" s="53" t="s">
        <v>214</v>
      </c>
      <c r="D7173" s="53" t="s">
        <v>8111</v>
      </c>
      <c r="E7173" s="53">
        <v>38.96134</v>
      </c>
      <c r="F7173" s="53">
        <v>-0.14928839999999999</v>
      </c>
      <c r="G7173" s="54">
        <v>12</v>
      </c>
      <c r="H7173" s="53">
        <v>358</v>
      </c>
      <c r="I7173" s="53">
        <v>202</v>
      </c>
      <c r="J7173" s="53">
        <v>156</v>
      </c>
      <c r="K7173" s="52">
        <v>8</v>
      </c>
      <c r="L7173" s="52">
        <v>4</v>
      </c>
      <c r="M7173" s="55">
        <v>2</v>
      </c>
      <c r="N7173" s="61" t="s">
        <v>14</v>
      </c>
      <c r="P7173" s="66"/>
      <c r="Q7173" s="53"/>
      <c r="R7173" s="53"/>
      <c r="S7173" s="53"/>
      <c r="T7173" s="53"/>
      <c r="U7173" s="53"/>
      <c r="V7173" s="53"/>
      <c r="W7173" s="53"/>
    </row>
    <row r="7174" spans="2:23" s="52" customFormat="1" ht="13" x14ac:dyDescent="0.3">
      <c r="B7174" s="53" t="s">
        <v>214</v>
      </c>
      <c r="C7174" s="53" t="s">
        <v>214</v>
      </c>
      <c r="D7174" s="53" t="s">
        <v>8112</v>
      </c>
      <c r="E7174" s="53">
        <v>39.79007</v>
      </c>
      <c r="F7174" s="53">
        <v>-0.86142620000000003</v>
      </c>
      <c r="G7174" s="54">
        <v>772.94669999999996</v>
      </c>
      <c r="H7174" s="53">
        <v>523</v>
      </c>
      <c r="I7174" s="53">
        <v>267</v>
      </c>
      <c r="J7174" s="53">
        <v>256</v>
      </c>
      <c r="K7174" s="52">
        <v>8</v>
      </c>
      <c r="L7174" s="52">
        <v>764.94669999999996</v>
      </c>
      <c r="M7174" s="55">
        <v>6</v>
      </c>
      <c r="N7174" s="61" t="s">
        <v>16</v>
      </c>
      <c r="P7174" s="66"/>
      <c r="Q7174" s="53"/>
      <c r="R7174" s="53"/>
      <c r="S7174" s="53"/>
      <c r="T7174" s="53"/>
      <c r="U7174" s="53"/>
      <c r="V7174" s="53"/>
      <c r="W7174" s="53"/>
    </row>
    <row r="7175" spans="2:23" s="52" customFormat="1" ht="13" x14ac:dyDescent="0.3">
      <c r="B7175" s="53" t="s">
        <v>214</v>
      </c>
      <c r="C7175" s="53" t="s">
        <v>214</v>
      </c>
      <c r="D7175" s="53" t="s">
        <v>8113</v>
      </c>
      <c r="E7175" s="53">
        <v>39.191749999999999</v>
      </c>
      <c r="F7175" s="53">
        <v>-1.077386</v>
      </c>
      <c r="G7175" s="54">
        <v>447.1678</v>
      </c>
      <c r="H7175" s="53">
        <v>1012</v>
      </c>
      <c r="I7175" s="53">
        <v>504</v>
      </c>
      <c r="J7175" s="53">
        <v>508</v>
      </c>
      <c r="K7175" s="52">
        <v>8</v>
      </c>
      <c r="L7175" s="52">
        <v>439.1678</v>
      </c>
      <c r="M7175" s="55">
        <v>5</v>
      </c>
      <c r="N7175" s="61" t="s">
        <v>15</v>
      </c>
      <c r="P7175" s="66"/>
      <c r="Q7175" s="53"/>
      <c r="R7175" s="53"/>
      <c r="S7175" s="53"/>
      <c r="T7175" s="53"/>
      <c r="U7175" s="53"/>
      <c r="V7175" s="53"/>
      <c r="W7175" s="53"/>
    </row>
    <row r="7176" spans="2:23" s="52" customFormat="1" ht="13" x14ac:dyDescent="0.3">
      <c r="B7176" s="53" t="s">
        <v>214</v>
      </c>
      <c r="C7176" s="53" t="s">
        <v>214</v>
      </c>
      <c r="D7176" s="53" t="s">
        <v>8114</v>
      </c>
      <c r="E7176" s="53">
        <v>39.139870000000002</v>
      </c>
      <c r="F7176" s="53">
        <v>-1.0731109999999999</v>
      </c>
      <c r="G7176" s="54">
        <v>591.84519999999998</v>
      </c>
      <c r="H7176" s="53">
        <v>816</v>
      </c>
      <c r="I7176" s="53">
        <v>421</v>
      </c>
      <c r="J7176" s="53">
        <v>395</v>
      </c>
      <c r="K7176" s="52">
        <v>8</v>
      </c>
      <c r="L7176" s="52">
        <v>583.84519999999998</v>
      </c>
      <c r="M7176" s="55">
        <v>5</v>
      </c>
      <c r="N7176" s="61" t="s">
        <v>15</v>
      </c>
      <c r="P7176" s="66"/>
      <c r="Q7176" s="53"/>
      <c r="R7176" s="53"/>
      <c r="S7176" s="53"/>
      <c r="T7176" s="53"/>
      <c r="U7176" s="53"/>
      <c r="V7176" s="53"/>
      <c r="W7176" s="53"/>
    </row>
    <row r="7177" spans="2:23" s="52" customFormat="1" ht="13" x14ac:dyDescent="0.3">
      <c r="B7177" s="53" t="s">
        <v>214</v>
      </c>
      <c r="C7177" s="53" t="s">
        <v>214</v>
      </c>
      <c r="D7177" s="53" t="s">
        <v>8115</v>
      </c>
      <c r="E7177" s="53">
        <v>38.99286</v>
      </c>
      <c r="F7177" s="53">
        <v>-0.57190629999999998</v>
      </c>
      <c r="G7177" s="54">
        <v>145.54830000000001</v>
      </c>
      <c r="H7177" s="53">
        <v>1107</v>
      </c>
      <c r="I7177" s="53">
        <v>569</v>
      </c>
      <c r="J7177" s="53">
        <v>538</v>
      </c>
      <c r="K7177" s="52">
        <v>8</v>
      </c>
      <c r="L7177" s="52">
        <v>137.54830000000001</v>
      </c>
      <c r="M7177" s="55">
        <v>2</v>
      </c>
      <c r="N7177" s="61" t="s">
        <v>14</v>
      </c>
      <c r="P7177" s="66"/>
      <c r="Q7177" s="53"/>
      <c r="R7177" s="53"/>
      <c r="S7177" s="53"/>
      <c r="T7177" s="53"/>
      <c r="U7177" s="53"/>
      <c r="V7177" s="53"/>
      <c r="W7177" s="53"/>
    </row>
    <row r="7178" spans="2:23" s="52" customFormat="1" ht="13" x14ac:dyDescent="0.3">
      <c r="B7178" s="53" t="s">
        <v>214</v>
      </c>
      <c r="C7178" s="53" t="s">
        <v>214</v>
      </c>
      <c r="D7178" s="53" t="s">
        <v>8116</v>
      </c>
      <c r="E7178" s="53">
        <v>39.147080000000003</v>
      </c>
      <c r="F7178" s="53">
        <v>-0.33025559999999998</v>
      </c>
      <c r="G7178" s="54">
        <v>17.930510000000002</v>
      </c>
      <c r="H7178" s="53">
        <v>1313</v>
      </c>
      <c r="I7178" s="53">
        <v>672</v>
      </c>
      <c r="J7178" s="53">
        <v>641</v>
      </c>
      <c r="K7178" s="52">
        <v>8</v>
      </c>
      <c r="L7178" s="52">
        <v>9.9305100000000017</v>
      </c>
      <c r="M7178" s="55">
        <v>2</v>
      </c>
      <c r="N7178" s="61" t="s">
        <v>14</v>
      </c>
      <c r="P7178" s="66"/>
      <c r="Q7178" s="53"/>
      <c r="R7178" s="53"/>
      <c r="S7178" s="53"/>
      <c r="T7178" s="53"/>
      <c r="U7178" s="53"/>
      <c r="V7178" s="53"/>
      <c r="W7178" s="53"/>
    </row>
    <row r="7179" spans="2:23" s="52" customFormat="1" ht="13" x14ac:dyDescent="0.3">
      <c r="B7179" s="53" t="s">
        <v>214</v>
      </c>
      <c r="C7179" s="53" t="s">
        <v>214</v>
      </c>
      <c r="D7179" s="53" t="s">
        <v>8117</v>
      </c>
      <c r="E7179" s="53">
        <v>39.624580000000002</v>
      </c>
      <c r="F7179" s="53">
        <v>-0.59475809999999996</v>
      </c>
      <c r="G7179" s="54">
        <v>179.2893</v>
      </c>
      <c r="H7179" s="53">
        <v>22706</v>
      </c>
      <c r="I7179" s="53">
        <v>11566</v>
      </c>
      <c r="J7179" s="53">
        <v>11140</v>
      </c>
      <c r="K7179" s="52">
        <v>8</v>
      </c>
      <c r="L7179" s="52">
        <v>171.2893</v>
      </c>
      <c r="M7179" s="55">
        <v>2</v>
      </c>
      <c r="N7179" s="61" t="s">
        <v>14</v>
      </c>
      <c r="P7179" s="66"/>
      <c r="Q7179" s="53"/>
      <c r="R7179" s="53"/>
      <c r="S7179" s="53"/>
      <c r="T7179" s="53"/>
      <c r="U7179" s="53"/>
      <c r="V7179" s="53"/>
      <c r="W7179" s="53"/>
    </row>
    <row r="7180" spans="2:23" s="52" customFormat="1" ht="13" x14ac:dyDescent="0.3">
      <c r="B7180" s="53" t="s">
        <v>214</v>
      </c>
      <c r="C7180" s="53" t="s">
        <v>214</v>
      </c>
      <c r="D7180" s="53" t="s">
        <v>8118</v>
      </c>
      <c r="E7180" s="53">
        <v>39.013579999999997</v>
      </c>
      <c r="F7180" s="53">
        <v>-0.46748299999999998</v>
      </c>
      <c r="G7180" s="54">
        <v>96.648480000000006</v>
      </c>
      <c r="H7180" s="53">
        <v>854</v>
      </c>
      <c r="I7180" s="53">
        <v>441</v>
      </c>
      <c r="J7180" s="53">
        <v>413</v>
      </c>
      <c r="K7180" s="52">
        <v>8</v>
      </c>
      <c r="L7180" s="52">
        <v>88.648480000000006</v>
      </c>
      <c r="M7180" s="55">
        <v>2</v>
      </c>
      <c r="N7180" s="61" t="s">
        <v>14</v>
      </c>
      <c r="P7180" s="66"/>
      <c r="Q7180" s="53"/>
      <c r="R7180" s="53"/>
      <c r="S7180" s="53"/>
      <c r="T7180" s="53"/>
      <c r="U7180" s="53"/>
      <c r="V7180" s="53"/>
      <c r="W7180" s="53"/>
    </row>
    <row r="7181" spans="2:23" s="52" customFormat="1" ht="13" x14ac:dyDescent="0.3">
      <c r="B7181" s="53" t="s">
        <v>214</v>
      </c>
      <c r="C7181" s="53" t="s">
        <v>214</v>
      </c>
      <c r="D7181" s="53" t="s">
        <v>8119</v>
      </c>
      <c r="E7181" s="53">
        <v>39.420270000000002</v>
      </c>
      <c r="F7181" s="53">
        <v>-0.38234059999999997</v>
      </c>
      <c r="G7181" s="54">
        <v>6</v>
      </c>
      <c r="H7181" s="53">
        <v>124</v>
      </c>
      <c r="I7181" s="53">
        <v>66</v>
      </c>
      <c r="J7181" s="53">
        <v>58</v>
      </c>
      <c r="K7181" s="52">
        <v>8</v>
      </c>
      <c r="L7181" s="52">
        <v>-2</v>
      </c>
      <c r="M7181" s="55">
        <v>2</v>
      </c>
      <c r="N7181" s="61" t="s">
        <v>14</v>
      </c>
      <c r="P7181" s="66"/>
      <c r="Q7181" s="53"/>
      <c r="R7181" s="53"/>
      <c r="S7181" s="53"/>
      <c r="T7181" s="53"/>
      <c r="U7181" s="53"/>
      <c r="V7181" s="53"/>
      <c r="W7181" s="53"/>
    </row>
    <row r="7182" spans="2:23" s="52" customFormat="1" ht="13" x14ac:dyDescent="0.3">
      <c r="B7182" s="53" t="s">
        <v>214</v>
      </c>
      <c r="C7182" s="53" t="s">
        <v>214</v>
      </c>
      <c r="D7182" s="53" t="s">
        <v>8120</v>
      </c>
      <c r="E7182" s="53">
        <v>38.912460000000003</v>
      </c>
      <c r="F7182" s="53">
        <v>-0.28563490000000002</v>
      </c>
      <c r="G7182" s="54">
        <v>153.76949999999999</v>
      </c>
      <c r="H7182" s="53">
        <v>582</v>
      </c>
      <c r="I7182" s="53">
        <v>284</v>
      </c>
      <c r="J7182" s="53">
        <v>298</v>
      </c>
      <c r="K7182" s="52">
        <v>8</v>
      </c>
      <c r="L7182" s="52">
        <v>145.76949999999999</v>
      </c>
      <c r="M7182" s="55">
        <v>2</v>
      </c>
      <c r="N7182" s="61" t="s">
        <v>14</v>
      </c>
      <c r="P7182" s="66"/>
      <c r="Q7182" s="53"/>
      <c r="R7182" s="53"/>
      <c r="S7182" s="53"/>
      <c r="T7182" s="53"/>
      <c r="U7182" s="53"/>
      <c r="V7182" s="53"/>
      <c r="W7182" s="53"/>
    </row>
    <row r="7183" spans="2:23" s="52" customFormat="1" ht="13" x14ac:dyDescent="0.3">
      <c r="B7183" s="53" t="s">
        <v>214</v>
      </c>
      <c r="C7183" s="53" t="s">
        <v>214</v>
      </c>
      <c r="D7183" s="53" t="s">
        <v>8121</v>
      </c>
      <c r="E7183" s="53">
        <v>39.282429999999998</v>
      </c>
      <c r="F7183" s="53">
        <v>-0.5724804</v>
      </c>
      <c r="G7183" s="54">
        <v>102.9383</v>
      </c>
      <c r="H7183" s="53">
        <v>2811</v>
      </c>
      <c r="I7183" s="53">
        <v>1435</v>
      </c>
      <c r="J7183" s="53">
        <v>1376</v>
      </c>
      <c r="K7183" s="52">
        <v>8</v>
      </c>
      <c r="L7183" s="52">
        <v>94.938299999999998</v>
      </c>
      <c r="M7183" s="55">
        <v>2</v>
      </c>
      <c r="N7183" s="61" t="s">
        <v>14</v>
      </c>
      <c r="P7183" s="66"/>
      <c r="Q7183" s="53"/>
      <c r="R7183" s="53"/>
      <c r="S7183" s="53"/>
      <c r="T7183" s="53"/>
      <c r="U7183" s="53"/>
      <c r="V7183" s="53"/>
      <c r="W7183" s="53"/>
    </row>
    <row r="7184" spans="2:23" s="52" customFormat="1" ht="13" x14ac:dyDescent="0.3">
      <c r="B7184" s="53" t="s">
        <v>214</v>
      </c>
      <c r="C7184" s="53" t="s">
        <v>214</v>
      </c>
      <c r="D7184" s="53" t="s">
        <v>8122</v>
      </c>
      <c r="E7184" s="53">
        <v>39.018650000000001</v>
      </c>
      <c r="F7184" s="53">
        <v>-0.5336824</v>
      </c>
      <c r="G7184" s="54">
        <v>115.6288</v>
      </c>
      <c r="H7184" s="53">
        <v>3968</v>
      </c>
      <c r="I7184" s="53">
        <v>2066</v>
      </c>
      <c r="J7184" s="53">
        <v>1902</v>
      </c>
      <c r="K7184" s="52">
        <v>8</v>
      </c>
      <c r="L7184" s="52">
        <v>107.6288</v>
      </c>
      <c r="M7184" s="55">
        <v>2</v>
      </c>
      <c r="N7184" s="61" t="s">
        <v>14</v>
      </c>
      <c r="P7184" s="66"/>
      <c r="Q7184" s="53"/>
      <c r="R7184" s="53"/>
      <c r="S7184" s="53"/>
      <c r="T7184" s="53"/>
      <c r="U7184" s="53"/>
      <c r="V7184" s="53"/>
      <c r="W7184" s="53"/>
    </row>
    <row r="7185" spans="2:23" s="52" customFormat="1" ht="13" x14ac:dyDescent="0.3">
      <c r="B7185" s="53" t="s">
        <v>214</v>
      </c>
      <c r="C7185" s="53" t="s">
        <v>214</v>
      </c>
      <c r="D7185" s="53" t="s">
        <v>8123</v>
      </c>
      <c r="E7185" s="53">
        <v>38.942659999999997</v>
      </c>
      <c r="F7185" s="53">
        <v>-0.35665750000000002</v>
      </c>
      <c r="G7185" s="54">
        <v>295.14659999999998</v>
      </c>
      <c r="H7185" s="53">
        <v>2588</v>
      </c>
      <c r="I7185" s="53">
        <v>1311</v>
      </c>
      <c r="J7185" s="53">
        <v>1277</v>
      </c>
      <c r="K7185" s="52">
        <v>8</v>
      </c>
      <c r="L7185" s="52">
        <v>287.14659999999998</v>
      </c>
      <c r="M7185" s="55">
        <v>4</v>
      </c>
      <c r="N7185" s="61" t="s">
        <v>15</v>
      </c>
      <c r="P7185" s="66"/>
      <c r="Q7185" s="53"/>
      <c r="R7185" s="53"/>
      <c r="S7185" s="53"/>
      <c r="T7185" s="53"/>
      <c r="U7185" s="53"/>
      <c r="V7185" s="53"/>
      <c r="W7185" s="53"/>
    </row>
    <row r="7186" spans="2:23" s="52" customFormat="1" ht="13" x14ac:dyDescent="0.3">
      <c r="B7186" s="53" t="s">
        <v>214</v>
      </c>
      <c r="C7186" s="53" t="s">
        <v>214</v>
      </c>
      <c r="D7186" s="53" t="s">
        <v>8124</v>
      </c>
      <c r="E7186" s="53">
        <v>39.490409999999997</v>
      </c>
      <c r="F7186" s="53">
        <v>-0.57005600000000001</v>
      </c>
      <c r="G7186" s="54">
        <v>112.4705</v>
      </c>
      <c r="H7186" s="53">
        <v>1433</v>
      </c>
      <c r="I7186" s="53">
        <v>729</v>
      </c>
      <c r="J7186" s="53">
        <v>704</v>
      </c>
      <c r="K7186" s="52">
        <v>8</v>
      </c>
      <c r="L7186" s="52">
        <v>104.4705</v>
      </c>
      <c r="M7186" s="55">
        <v>2</v>
      </c>
      <c r="N7186" s="61" t="s">
        <v>14</v>
      </c>
      <c r="P7186" s="66"/>
      <c r="Q7186" s="53"/>
      <c r="R7186" s="53"/>
      <c r="S7186" s="53"/>
      <c r="T7186" s="53"/>
      <c r="U7186" s="53"/>
      <c r="V7186" s="53"/>
      <c r="W7186" s="53"/>
    </row>
    <row r="7187" spans="2:23" s="52" customFormat="1" ht="13" x14ac:dyDescent="0.3">
      <c r="B7187" s="53" t="s">
        <v>214</v>
      </c>
      <c r="C7187" s="53" t="s">
        <v>214</v>
      </c>
      <c r="D7187" s="53" t="s">
        <v>8125</v>
      </c>
      <c r="E7187" s="53">
        <v>39.695419999999999</v>
      </c>
      <c r="F7187" s="53">
        <v>-0.87195509999999998</v>
      </c>
      <c r="G7187" s="54">
        <v>386.85169999999999</v>
      </c>
      <c r="H7187" s="53">
        <v>557</v>
      </c>
      <c r="I7187" s="53">
        <v>301</v>
      </c>
      <c r="J7187" s="53">
        <v>256</v>
      </c>
      <c r="K7187" s="52">
        <v>8</v>
      </c>
      <c r="L7187" s="52">
        <v>378.85169999999999</v>
      </c>
      <c r="M7187" s="55">
        <v>4</v>
      </c>
      <c r="N7187" s="61" t="s">
        <v>15</v>
      </c>
      <c r="P7187" s="66"/>
      <c r="Q7187" s="53"/>
      <c r="R7187" s="53"/>
      <c r="S7187" s="53"/>
      <c r="T7187" s="53"/>
      <c r="U7187" s="53"/>
      <c r="V7187" s="53"/>
      <c r="W7187" s="53"/>
    </row>
    <row r="7188" spans="2:23" s="52" customFormat="1" ht="13" x14ac:dyDescent="0.3">
      <c r="B7188" s="53" t="s">
        <v>214</v>
      </c>
      <c r="C7188" s="53" t="s">
        <v>214</v>
      </c>
      <c r="D7188" s="53" t="s">
        <v>8126</v>
      </c>
      <c r="E7188" s="53">
        <v>39.38176</v>
      </c>
      <c r="F7188" s="53">
        <v>-0.78525109999999998</v>
      </c>
      <c r="G7188" s="54">
        <v>372.94720000000001</v>
      </c>
      <c r="H7188" s="53">
        <v>1331</v>
      </c>
      <c r="I7188" s="53">
        <v>687</v>
      </c>
      <c r="J7188" s="53">
        <v>644</v>
      </c>
      <c r="K7188" s="52">
        <v>8</v>
      </c>
      <c r="L7188" s="52">
        <v>364.94720000000001</v>
      </c>
      <c r="M7188" s="55">
        <v>4</v>
      </c>
      <c r="N7188" s="61" t="s">
        <v>15</v>
      </c>
      <c r="P7188" s="66"/>
      <c r="Q7188" s="53"/>
      <c r="R7188" s="53"/>
      <c r="S7188" s="53"/>
      <c r="T7188" s="53"/>
      <c r="U7188" s="53"/>
      <c r="V7188" s="53"/>
      <c r="W7188" s="53"/>
    </row>
    <row r="7189" spans="2:23" s="52" customFormat="1" ht="13" x14ac:dyDescent="0.3">
      <c r="B7189" s="53" t="s">
        <v>214</v>
      </c>
      <c r="C7189" s="53" t="s">
        <v>214</v>
      </c>
      <c r="D7189" s="53" t="s">
        <v>8127</v>
      </c>
      <c r="E7189" s="53">
        <v>39.490729999999999</v>
      </c>
      <c r="F7189" s="53">
        <v>-0.45588240000000002</v>
      </c>
      <c r="G7189" s="54">
        <v>51.544029999999999</v>
      </c>
      <c r="H7189" s="53">
        <v>30508</v>
      </c>
      <c r="I7189" s="53">
        <v>15140</v>
      </c>
      <c r="J7189" s="53">
        <v>15368</v>
      </c>
      <c r="K7189" s="52">
        <v>8</v>
      </c>
      <c r="L7189" s="52">
        <v>43.544029999999999</v>
      </c>
      <c r="M7189" s="55">
        <v>2</v>
      </c>
      <c r="N7189" s="61" t="s">
        <v>14</v>
      </c>
      <c r="P7189" s="66"/>
      <c r="Q7189" s="53"/>
      <c r="R7189" s="53"/>
      <c r="S7189" s="53"/>
      <c r="T7189" s="53"/>
      <c r="U7189" s="53"/>
      <c r="V7189" s="53"/>
      <c r="W7189" s="53"/>
    </row>
    <row r="7190" spans="2:23" s="52" customFormat="1" ht="13" x14ac:dyDescent="0.3">
      <c r="B7190" s="53" t="s">
        <v>214</v>
      </c>
      <c r="C7190" s="53" t="s">
        <v>214</v>
      </c>
      <c r="D7190" s="53" t="s">
        <v>8128</v>
      </c>
      <c r="E7190" s="53">
        <v>39.052590000000002</v>
      </c>
      <c r="F7190" s="53">
        <v>-0.49408069999999998</v>
      </c>
      <c r="G7190" s="54">
        <v>52.986420000000003</v>
      </c>
      <c r="H7190" s="53">
        <v>2670</v>
      </c>
      <c r="I7190" s="53">
        <v>1293</v>
      </c>
      <c r="J7190" s="53">
        <v>1377</v>
      </c>
      <c r="K7190" s="52">
        <v>8</v>
      </c>
      <c r="L7190" s="52">
        <v>44.986420000000003</v>
      </c>
      <c r="M7190" s="55">
        <v>2</v>
      </c>
      <c r="N7190" s="61" t="s">
        <v>14</v>
      </c>
      <c r="P7190" s="66"/>
      <c r="Q7190" s="53"/>
      <c r="R7190" s="53"/>
      <c r="S7190" s="53"/>
      <c r="T7190" s="53"/>
      <c r="U7190" s="53"/>
      <c r="V7190" s="53"/>
      <c r="W7190" s="53"/>
    </row>
    <row r="7191" spans="2:23" s="52" customFormat="1" ht="13" x14ac:dyDescent="0.3">
      <c r="B7191" s="53" t="s">
        <v>214</v>
      </c>
      <c r="C7191" s="53" t="s">
        <v>214</v>
      </c>
      <c r="D7191" s="53" t="s">
        <v>8129</v>
      </c>
      <c r="E7191" s="53">
        <v>39.673940000000002</v>
      </c>
      <c r="F7191" s="53">
        <v>-0.56210020000000005</v>
      </c>
      <c r="G7191" s="54">
        <v>216.11940000000001</v>
      </c>
      <c r="H7191" s="53">
        <v>1771</v>
      </c>
      <c r="I7191" s="53">
        <v>896</v>
      </c>
      <c r="J7191" s="53">
        <v>875</v>
      </c>
      <c r="K7191" s="52">
        <v>8</v>
      </c>
      <c r="L7191" s="52">
        <v>208.11940000000001</v>
      </c>
      <c r="M7191" s="55">
        <v>4</v>
      </c>
      <c r="N7191" s="61" t="s">
        <v>15</v>
      </c>
      <c r="P7191" s="66"/>
      <c r="Q7191" s="53"/>
      <c r="R7191" s="53"/>
      <c r="S7191" s="53"/>
      <c r="T7191" s="53"/>
      <c r="U7191" s="53"/>
      <c r="V7191" s="53"/>
      <c r="W7191" s="53"/>
    </row>
    <row r="7192" spans="2:23" s="52" customFormat="1" ht="13" x14ac:dyDescent="0.3">
      <c r="B7192" s="53" t="s">
        <v>214</v>
      </c>
      <c r="C7192" s="53" t="s">
        <v>214</v>
      </c>
      <c r="D7192" s="53" t="s">
        <v>8130</v>
      </c>
      <c r="E7192" s="53">
        <v>39.14076</v>
      </c>
      <c r="F7192" s="53">
        <v>-0.52119420000000005</v>
      </c>
      <c r="G7192" s="54">
        <v>29.63992</v>
      </c>
      <c r="H7192" s="53">
        <v>1665</v>
      </c>
      <c r="I7192" s="53">
        <v>883</v>
      </c>
      <c r="J7192" s="53">
        <v>782</v>
      </c>
      <c r="K7192" s="52">
        <v>8</v>
      </c>
      <c r="L7192" s="52">
        <v>21.63992</v>
      </c>
      <c r="M7192" s="55">
        <v>2</v>
      </c>
      <c r="N7192" s="61" t="s">
        <v>14</v>
      </c>
      <c r="P7192" s="66"/>
      <c r="Q7192" s="53"/>
      <c r="R7192" s="53"/>
      <c r="S7192" s="53"/>
      <c r="T7192" s="53"/>
      <c r="U7192" s="53"/>
      <c r="V7192" s="53"/>
      <c r="W7192" s="53"/>
    </row>
    <row r="7193" spans="2:23" s="52" customFormat="1" ht="13" x14ac:dyDescent="0.3">
      <c r="B7193" s="53" t="s">
        <v>214</v>
      </c>
      <c r="C7193" s="53" t="s">
        <v>214</v>
      </c>
      <c r="D7193" s="53" t="s">
        <v>8131</v>
      </c>
      <c r="E7193" s="53">
        <v>39.557560000000002</v>
      </c>
      <c r="F7193" s="53">
        <v>-0.32630029999999999</v>
      </c>
      <c r="G7193" s="54">
        <v>15.84554</v>
      </c>
      <c r="H7193" s="53">
        <v>2215</v>
      </c>
      <c r="I7193" s="53">
        <v>1099</v>
      </c>
      <c r="J7193" s="53">
        <v>1116</v>
      </c>
      <c r="K7193" s="52">
        <v>8</v>
      </c>
      <c r="L7193" s="52">
        <v>7.8455399999999997</v>
      </c>
      <c r="M7193" s="55">
        <v>2</v>
      </c>
      <c r="N7193" s="61" t="s">
        <v>14</v>
      </c>
      <c r="P7193" s="66"/>
      <c r="Q7193" s="53"/>
      <c r="R7193" s="53"/>
      <c r="S7193" s="53"/>
      <c r="T7193" s="53"/>
      <c r="U7193" s="53"/>
      <c r="V7193" s="53"/>
      <c r="W7193" s="53"/>
    </row>
    <row r="7194" spans="2:23" s="52" customFormat="1" ht="13" x14ac:dyDescent="0.3">
      <c r="B7194" s="53" t="s">
        <v>214</v>
      </c>
      <c r="C7194" s="53" t="s">
        <v>214</v>
      </c>
      <c r="D7194" s="53" t="s">
        <v>8132</v>
      </c>
      <c r="E7194" s="53">
        <v>39.569229999999997</v>
      </c>
      <c r="F7194" s="53">
        <v>-0.33512730000000002</v>
      </c>
      <c r="G7194" s="54">
        <v>20.727360000000001</v>
      </c>
      <c r="H7194" s="53">
        <v>15210</v>
      </c>
      <c r="I7194" s="53">
        <v>7559</v>
      </c>
      <c r="J7194" s="53">
        <v>7651</v>
      </c>
      <c r="K7194" s="52">
        <v>8</v>
      </c>
      <c r="L7194" s="52">
        <v>12.727360000000001</v>
      </c>
      <c r="M7194" s="55">
        <v>2</v>
      </c>
      <c r="N7194" s="61" t="s">
        <v>14</v>
      </c>
      <c r="P7194" s="66"/>
      <c r="Q7194" s="53"/>
      <c r="R7194" s="53"/>
      <c r="S7194" s="53"/>
      <c r="T7194" s="53"/>
      <c r="U7194" s="53"/>
      <c r="V7194" s="53"/>
      <c r="W7194" s="53"/>
    </row>
    <row r="7195" spans="2:23" s="52" customFormat="1" ht="13" x14ac:dyDescent="0.3">
      <c r="B7195" s="53" t="s">
        <v>214</v>
      </c>
      <c r="C7195" s="53" t="s">
        <v>214</v>
      </c>
      <c r="D7195" s="53" t="s">
        <v>8133</v>
      </c>
      <c r="E7195" s="53">
        <v>39.411299999999997</v>
      </c>
      <c r="F7195" s="53">
        <v>-0.40020139999999998</v>
      </c>
      <c r="G7195" s="54">
        <v>18.94774</v>
      </c>
      <c r="H7195" s="53">
        <v>8968</v>
      </c>
      <c r="I7195" s="53">
        <v>4423</v>
      </c>
      <c r="J7195" s="53">
        <v>4545</v>
      </c>
      <c r="K7195" s="52">
        <v>8</v>
      </c>
      <c r="L7195" s="52">
        <v>10.94774</v>
      </c>
      <c r="M7195" s="55">
        <v>2</v>
      </c>
      <c r="N7195" s="61" t="s">
        <v>14</v>
      </c>
      <c r="P7195" s="66"/>
      <c r="Q7195" s="53"/>
      <c r="R7195" s="53"/>
      <c r="S7195" s="53"/>
      <c r="T7195" s="53"/>
      <c r="U7195" s="53"/>
      <c r="V7195" s="53"/>
      <c r="W7195" s="53"/>
    </row>
    <row r="7196" spans="2:23" s="52" customFormat="1" ht="13" x14ac:dyDescent="0.3">
      <c r="B7196" s="53" t="s">
        <v>214</v>
      </c>
      <c r="C7196" s="53" t="s">
        <v>214</v>
      </c>
      <c r="D7196" s="53" t="s">
        <v>8134</v>
      </c>
      <c r="E7196" s="53">
        <v>39.529069999999997</v>
      </c>
      <c r="F7196" s="53">
        <v>-0.34877200000000003</v>
      </c>
      <c r="G7196" s="54">
        <v>17.936039999999998</v>
      </c>
      <c r="H7196" s="53">
        <v>10395</v>
      </c>
      <c r="I7196" s="53">
        <v>5192</v>
      </c>
      <c r="J7196" s="53">
        <v>5203</v>
      </c>
      <c r="K7196" s="52">
        <v>8</v>
      </c>
      <c r="L7196" s="52">
        <v>9.9360399999999984</v>
      </c>
      <c r="M7196" s="55">
        <v>2</v>
      </c>
      <c r="N7196" s="61" t="s">
        <v>14</v>
      </c>
      <c r="P7196" s="66"/>
      <c r="Q7196" s="53"/>
      <c r="R7196" s="53"/>
      <c r="S7196" s="53"/>
      <c r="T7196" s="53"/>
      <c r="U7196" s="53"/>
      <c r="V7196" s="53"/>
      <c r="W7196" s="53"/>
    </row>
    <row r="7197" spans="2:23" s="52" customFormat="1" ht="13" x14ac:dyDescent="0.3">
      <c r="B7197" s="53" t="s">
        <v>214</v>
      </c>
      <c r="C7197" s="53" t="s">
        <v>214</v>
      </c>
      <c r="D7197" s="53" t="s">
        <v>8135</v>
      </c>
      <c r="E7197" s="53">
        <v>39.237380000000002</v>
      </c>
      <c r="F7197" s="53">
        <v>-0.77325460000000001</v>
      </c>
      <c r="G7197" s="54">
        <v>363.79680000000002</v>
      </c>
      <c r="H7197" s="53">
        <v>502</v>
      </c>
      <c r="I7197" s="53">
        <v>238</v>
      </c>
      <c r="J7197" s="53">
        <v>264</v>
      </c>
      <c r="K7197" s="52">
        <v>8</v>
      </c>
      <c r="L7197" s="52">
        <v>355.79680000000002</v>
      </c>
      <c r="M7197" s="55">
        <v>4</v>
      </c>
      <c r="N7197" s="61" t="s">
        <v>15</v>
      </c>
      <c r="P7197" s="66"/>
      <c r="Q7197" s="53"/>
      <c r="R7197" s="53"/>
      <c r="S7197" s="53"/>
      <c r="T7197" s="53"/>
      <c r="U7197" s="53"/>
      <c r="V7197" s="53"/>
      <c r="W7197" s="53"/>
    </row>
    <row r="7198" spans="2:23" s="52" customFormat="1" ht="13" x14ac:dyDescent="0.3">
      <c r="B7198" s="53" t="s">
        <v>214</v>
      </c>
      <c r="C7198" s="53" t="s">
        <v>214</v>
      </c>
      <c r="D7198" s="53" t="s">
        <v>8136</v>
      </c>
      <c r="E7198" s="53">
        <v>38.951599999999999</v>
      </c>
      <c r="F7198" s="53">
        <v>-0.13876540000000001</v>
      </c>
      <c r="G7198" s="54">
        <v>13.39062</v>
      </c>
      <c r="H7198" s="53">
        <v>2333</v>
      </c>
      <c r="I7198" s="53">
        <v>1216</v>
      </c>
      <c r="J7198" s="53">
        <v>1117</v>
      </c>
      <c r="K7198" s="52">
        <v>8</v>
      </c>
      <c r="L7198" s="52">
        <v>5.3906200000000002</v>
      </c>
      <c r="M7198" s="55">
        <v>2</v>
      </c>
      <c r="N7198" s="61" t="s">
        <v>14</v>
      </c>
      <c r="P7198" s="66"/>
      <c r="Q7198" s="53"/>
      <c r="R7198" s="53"/>
      <c r="S7198" s="53"/>
      <c r="T7198" s="53"/>
      <c r="U7198" s="53"/>
      <c r="V7198" s="53"/>
      <c r="W7198" s="53"/>
    </row>
    <row r="7199" spans="2:23" s="52" customFormat="1" ht="13" x14ac:dyDescent="0.3">
      <c r="B7199" s="53" t="s">
        <v>214</v>
      </c>
      <c r="C7199" s="53" t="s">
        <v>214</v>
      </c>
      <c r="D7199" s="53" t="s">
        <v>8137</v>
      </c>
      <c r="E7199" s="53">
        <v>39.476239999999997</v>
      </c>
      <c r="F7199" s="53">
        <v>-0.41930650000000003</v>
      </c>
      <c r="G7199" s="54">
        <v>33.950409999999998</v>
      </c>
      <c r="H7199" s="53">
        <v>43756</v>
      </c>
      <c r="I7199" s="53">
        <v>21475</v>
      </c>
      <c r="J7199" s="53">
        <v>22281</v>
      </c>
      <c r="K7199" s="52">
        <v>8</v>
      </c>
      <c r="L7199" s="52">
        <v>25.950409999999998</v>
      </c>
      <c r="M7199" s="55">
        <v>2</v>
      </c>
      <c r="N7199" s="61" t="s">
        <v>14</v>
      </c>
      <c r="P7199" s="66"/>
      <c r="Q7199" s="53"/>
      <c r="R7199" s="53"/>
      <c r="S7199" s="53"/>
      <c r="T7199" s="53"/>
      <c r="U7199" s="53"/>
      <c r="V7199" s="53"/>
      <c r="W7199" s="53"/>
    </row>
    <row r="7200" spans="2:23" s="52" customFormat="1" ht="13" x14ac:dyDescent="0.3">
      <c r="B7200" s="53" t="s">
        <v>214</v>
      </c>
      <c r="C7200" s="53" t="s">
        <v>214</v>
      </c>
      <c r="D7200" s="53" t="s">
        <v>8138</v>
      </c>
      <c r="E7200" s="53">
        <v>38.873890000000003</v>
      </c>
      <c r="F7200" s="53">
        <v>-0.75196200000000002</v>
      </c>
      <c r="G7200" s="54">
        <v>340.06189999999998</v>
      </c>
      <c r="H7200" s="53">
        <v>4734</v>
      </c>
      <c r="I7200" s="53">
        <v>2419</v>
      </c>
      <c r="J7200" s="53">
        <v>2315</v>
      </c>
      <c r="K7200" s="52">
        <v>8</v>
      </c>
      <c r="L7200" s="52">
        <v>332.06189999999998</v>
      </c>
      <c r="M7200" s="55">
        <v>4</v>
      </c>
      <c r="N7200" s="61" t="s">
        <v>15</v>
      </c>
      <c r="P7200" s="66"/>
      <c r="Q7200" s="53"/>
      <c r="R7200" s="53"/>
      <c r="S7200" s="53"/>
      <c r="T7200" s="53"/>
      <c r="U7200" s="53"/>
      <c r="V7200" s="53"/>
      <c r="W7200" s="53"/>
    </row>
    <row r="7201" spans="2:23" s="52" customFormat="1" ht="13" x14ac:dyDescent="0.3">
      <c r="B7201" s="53" t="s">
        <v>214</v>
      </c>
      <c r="C7201" s="53" t="s">
        <v>214</v>
      </c>
      <c r="D7201" s="53" t="s">
        <v>8139</v>
      </c>
      <c r="E7201" s="53">
        <v>39.545540000000003</v>
      </c>
      <c r="F7201" s="53">
        <v>-0.39346170000000003</v>
      </c>
      <c r="G7201" s="54">
        <v>34.293770000000002</v>
      </c>
      <c r="H7201" s="53">
        <v>21900</v>
      </c>
      <c r="I7201" s="53">
        <v>10900</v>
      </c>
      <c r="J7201" s="53">
        <v>11000</v>
      </c>
      <c r="K7201" s="52">
        <v>8</v>
      </c>
      <c r="L7201" s="52">
        <v>26.293770000000002</v>
      </c>
      <c r="M7201" s="55">
        <v>2</v>
      </c>
      <c r="N7201" s="61" t="s">
        <v>14</v>
      </c>
      <c r="P7201" s="66"/>
      <c r="Q7201" s="53"/>
      <c r="R7201" s="53"/>
      <c r="S7201" s="53"/>
      <c r="T7201" s="53"/>
      <c r="U7201" s="53"/>
      <c r="V7201" s="53"/>
      <c r="W7201" s="53"/>
    </row>
    <row r="7202" spans="2:23" s="52" customFormat="1" ht="13" x14ac:dyDescent="0.3">
      <c r="B7202" s="53" t="s">
        <v>214</v>
      </c>
      <c r="C7202" s="53" t="s">
        <v>214</v>
      </c>
      <c r="D7202" s="53" t="s">
        <v>8140</v>
      </c>
      <c r="E7202" s="53">
        <v>38.888509999999997</v>
      </c>
      <c r="F7202" s="53">
        <v>-0.49634650000000002</v>
      </c>
      <c r="G7202" s="54">
        <v>188.43119999999999</v>
      </c>
      <c r="H7202" s="53">
        <v>1824</v>
      </c>
      <c r="I7202" s="53">
        <v>903</v>
      </c>
      <c r="J7202" s="53">
        <v>921</v>
      </c>
      <c r="K7202" s="52">
        <v>8</v>
      </c>
      <c r="L7202" s="52">
        <v>180.43119999999999</v>
      </c>
      <c r="M7202" s="55">
        <v>2</v>
      </c>
      <c r="N7202" s="61" t="s">
        <v>14</v>
      </c>
      <c r="P7202" s="66"/>
      <c r="Q7202" s="53"/>
      <c r="R7202" s="53"/>
      <c r="S7202" s="53"/>
      <c r="T7202" s="53"/>
      <c r="U7202" s="53"/>
      <c r="V7202" s="53"/>
      <c r="W7202" s="53"/>
    </row>
    <row r="7203" spans="2:23" s="52" customFormat="1" ht="13" x14ac:dyDescent="0.3">
      <c r="B7203" s="53" t="s">
        <v>214</v>
      </c>
      <c r="C7203" s="53" t="s">
        <v>214</v>
      </c>
      <c r="D7203" s="53" t="s">
        <v>8141</v>
      </c>
      <c r="E7203" s="53">
        <v>38.949680000000001</v>
      </c>
      <c r="F7203" s="53">
        <v>-0.65110409999999996</v>
      </c>
      <c r="G7203" s="54">
        <v>286.93740000000003</v>
      </c>
      <c r="H7203" s="53">
        <v>1390</v>
      </c>
      <c r="I7203" s="53">
        <v>720</v>
      </c>
      <c r="J7203" s="53">
        <v>670</v>
      </c>
      <c r="K7203" s="52">
        <v>8</v>
      </c>
      <c r="L7203" s="52">
        <v>278.93740000000003</v>
      </c>
      <c r="M7203" s="55">
        <v>4</v>
      </c>
      <c r="N7203" s="61" t="s">
        <v>15</v>
      </c>
      <c r="P7203" s="66"/>
      <c r="Q7203" s="53"/>
      <c r="R7203" s="53"/>
      <c r="S7203" s="53"/>
      <c r="T7203" s="53"/>
      <c r="U7203" s="53"/>
      <c r="V7203" s="53"/>
      <c r="W7203" s="53"/>
    </row>
    <row r="7204" spans="2:23" s="52" customFormat="1" ht="13" x14ac:dyDescent="0.3">
      <c r="B7204" s="53" t="s">
        <v>214</v>
      </c>
      <c r="C7204" s="53" t="s">
        <v>214</v>
      </c>
      <c r="D7204" s="53" t="s">
        <v>8142</v>
      </c>
      <c r="E7204" s="53">
        <v>38.891219999999997</v>
      </c>
      <c r="F7204" s="53">
        <v>-0.33891769999999999</v>
      </c>
      <c r="G7204" s="54">
        <v>267.00209999999998</v>
      </c>
      <c r="H7204" s="53">
        <v>654</v>
      </c>
      <c r="I7204" s="53">
        <v>335</v>
      </c>
      <c r="J7204" s="53">
        <v>319</v>
      </c>
      <c r="K7204" s="52">
        <v>8</v>
      </c>
      <c r="L7204" s="52">
        <v>259.00209999999998</v>
      </c>
      <c r="M7204" s="55">
        <v>4</v>
      </c>
      <c r="N7204" s="61" t="s">
        <v>15</v>
      </c>
      <c r="P7204" s="66"/>
      <c r="Q7204" s="53"/>
      <c r="R7204" s="53"/>
      <c r="S7204" s="53"/>
      <c r="T7204" s="53"/>
      <c r="U7204" s="53"/>
      <c r="V7204" s="53"/>
      <c r="W7204" s="53"/>
    </row>
    <row r="7205" spans="2:23" s="52" customFormat="1" ht="13" x14ac:dyDescent="0.3">
      <c r="B7205" s="53" t="s">
        <v>214</v>
      </c>
      <c r="C7205" s="53" t="s">
        <v>214</v>
      </c>
      <c r="D7205" s="53" t="s">
        <v>8143</v>
      </c>
      <c r="E7205" s="53">
        <v>39.34037</v>
      </c>
      <c r="F7205" s="53">
        <v>-0.61454640000000005</v>
      </c>
      <c r="G7205" s="54">
        <v>142.12200000000001</v>
      </c>
      <c r="H7205" s="53">
        <v>2804</v>
      </c>
      <c r="I7205" s="53">
        <v>1504</v>
      </c>
      <c r="J7205" s="53">
        <v>1300</v>
      </c>
      <c r="K7205" s="52">
        <v>8</v>
      </c>
      <c r="L7205" s="52">
        <v>134.12200000000001</v>
      </c>
      <c r="M7205" s="55">
        <v>2</v>
      </c>
      <c r="N7205" s="61" t="s">
        <v>14</v>
      </c>
      <c r="P7205" s="66"/>
      <c r="Q7205" s="53"/>
      <c r="R7205" s="53"/>
      <c r="S7205" s="53"/>
      <c r="T7205" s="53"/>
      <c r="U7205" s="53"/>
      <c r="V7205" s="53"/>
      <c r="W7205" s="53"/>
    </row>
    <row r="7206" spans="2:23" s="52" customFormat="1" ht="13" x14ac:dyDescent="0.3">
      <c r="B7206" s="53" t="s">
        <v>214</v>
      </c>
      <c r="C7206" s="53" t="s">
        <v>214</v>
      </c>
      <c r="D7206" s="53" t="s">
        <v>8144</v>
      </c>
      <c r="E7206" s="53">
        <v>39.357799999999997</v>
      </c>
      <c r="F7206" s="53">
        <v>-0.60310140000000001</v>
      </c>
      <c r="G7206" s="54">
        <v>167.58109999999999</v>
      </c>
      <c r="H7206" s="53">
        <v>6421</v>
      </c>
      <c r="I7206" s="53">
        <v>3429</v>
      </c>
      <c r="J7206" s="53">
        <v>2992</v>
      </c>
      <c r="K7206" s="52">
        <v>8</v>
      </c>
      <c r="L7206" s="52">
        <v>159.58109999999999</v>
      </c>
      <c r="M7206" s="55">
        <v>2</v>
      </c>
      <c r="N7206" s="61" t="s">
        <v>14</v>
      </c>
      <c r="P7206" s="66"/>
      <c r="Q7206" s="53"/>
      <c r="R7206" s="53"/>
      <c r="S7206" s="53"/>
      <c r="T7206" s="53"/>
      <c r="U7206" s="53"/>
      <c r="V7206" s="53"/>
      <c r="W7206" s="53"/>
    </row>
    <row r="7207" spans="2:23" s="52" customFormat="1" ht="13" x14ac:dyDescent="0.3">
      <c r="B7207" s="53" t="s">
        <v>214</v>
      </c>
      <c r="C7207" s="53" t="s">
        <v>214</v>
      </c>
      <c r="D7207" s="53" t="s">
        <v>8145</v>
      </c>
      <c r="E7207" s="53">
        <v>39.563450000000003</v>
      </c>
      <c r="F7207" s="53">
        <v>-0.34064549999999999</v>
      </c>
      <c r="G7207" s="54">
        <v>21.055510000000002</v>
      </c>
      <c r="H7207" s="53">
        <v>5623</v>
      </c>
      <c r="I7207" s="53">
        <v>2850</v>
      </c>
      <c r="J7207" s="53">
        <v>2773</v>
      </c>
      <c r="K7207" s="52">
        <v>8</v>
      </c>
      <c r="L7207" s="52">
        <v>13.055510000000002</v>
      </c>
      <c r="M7207" s="55">
        <v>2</v>
      </c>
      <c r="N7207" s="61" t="s">
        <v>14</v>
      </c>
      <c r="P7207" s="66"/>
      <c r="Q7207" s="53"/>
      <c r="R7207" s="53"/>
      <c r="S7207" s="53"/>
      <c r="T7207" s="53"/>
      <c r="U7207" s="53"/>
      <c r="V7207" s="53"/>
      <c r="W7207" s="53"/>
    </row>
    <row r="7208" spans="2:23" s="52" customFormat="1" ht="13" x14ac:dyDescent="0.3">
      <c r="B7208" s="53" t="s">
        <v>214</v>
      </c>
      <c r="C7208" s="53" t="s">
        <v>214</v>
      </c>
      <c r="D7208" s="53" t="s">
        <v>8146</v>
      </c>
      <c r="E7208" s="53">
        <v>39.658839999999998</v>
      </c>
      <c r="F7208" s="53">
        <v>-0.4257069</v>
      </c>
      <c r="G7208" s="54">
        <v>228.7029</v>
      </c>
      <c r="H7208" s="53">
        <v>5680</v>
      </c>
      <c r="I7208" s="53">
        <v>2924</v>
      </c>
      <c r="J7208" s="53">
        <v>2756</v>
      </c>
      <c r="K7208" s="52">
        <v>8</v>
      </c>
      <c r="L7208" s="52">
        <v>220.7029</v>
      </c>
      <c r="M7208" s="55">
        <v>4</v>
      </c>
      <c r="N7208" s="61" t="s">
        <v>15</v>
      </c>
      <c r="P7208" s="66"/>
      <c r="Q7208" s="53"/>
      <c r="R7208" s="53"/>
      <c r="S7208" s="53"/>
      <c r="T7208" s="53"/>
      <c r="U7208" s="53"/>
      <c r="V7208" s="53"/>
      <c r="W7208" s="53"/>
    </row>
    <row r="7209" spans="2:23" s="52" customFormat="1" ht="13" x14ac:dyDescent="0.3">
      <c r="B7209" s="53" t="s">
        <v>214</v>
      </c>
      <c r="C7209" s="53" t="s">
        <v>214</v>
      </c>
      <c r="D7209" s="53" t="s">
        <v>8147</v>
      </c>
      <c r="E7209" s="53">
        <v>39.101210000000002</v>
      </c>
      <c r="F7209" s="53">
        <v>-0.69368839999999998</v>
      </c>
      <c r="G7209" s="54">
        <v>279.21140000000003</v>
      </c>
      <c r="H7209" s="53">
        <v>3238</v>
      </c>
      <c r="I7209" s="53">
        <v>1668</v>
      </c>
      <c r="J7209" s="53">
        <v>1570</v>
      </c>
      <c r="K7209" s="52">
        <v>8</v>
      </c>
      <c r="L7209" s="52">
        <v>271.21140000000003</v>
      </c>
      <c r="M7209" s="55">
        <v>4</v>
      </c>
      <c r="N7209" s="61" t="s">
        <v>15</v>
      </c>
      <c r="P7209" s="66"/>
      <c r="Q7209" s="53"/>
      <c r="R7209" s="53"/>
      <c r="S7209" s="53"/>
      <c r="T7209" s="53"/>
      <c r="U7209" s="53"/>
      <c r="V7209" s="53"/>
      <c r="W7209" s="53"/>
    </row>
    <row r="7210" spans="2:23" s="52" customFormat="1" ht="13" x14ac:dyDescent="0.3">
      <c r="B7210" s="53" t="s">
        <v>214</v>
      </c>
      <c r="C7210" s="53" t="s">
        <v>214</v>
      </c>
      <c r="D7210" s="53" t="s">
        <v>8148</v>
      </c>
      <c r="E7210" s="53">
        <v>38.979799999999997</v>
      </c>
      <c r="F7210" s="53">
        <v>-0.54791279999999998</v>
      </c>
      <c r="G7210" s="54">
        <v>135.76779999999999</v>
      </c>
      <c r="H7210" s="53">
        <v>832</v>
      </c>
      <c r="I7210" s="53">
        <v>409</v>
      </c>
      <c r="J7210" s="53">
        <v>423</v>
      </c>
      <c r="K7210" s="52">
        <v>8</v>
      </c>
      <c r="L7210" s="52">
        <v>127.76779999999999</v>
      </c>
      <c r="M7210" s="55">
        <v>2</v>
      </c>
      <c r="N7210" s="61" t="s">
        <v>14</v>
      </c>
      <c r="P7210" s="66"/>
      <c r="Q7210" s="53"/>
      <c r="R7210" s="53"/>
      <c r="S7210" s="53"/>
      <c r="T7210" s="53"/>
      <c r="U7210" s="53"/>
      <c r="V7210" s="53"/>
      <c r="W7210" s="53"/>
    </row>
    <row r="7211" spans="2:23" s="52" customFormat="1" ht="13" x14ac:dyDescent="0.3">
      <c r="B7211" s="53" t="s">
        <v>214</v>
      </c>
      <c r="C7211" s="53" t="s">
        <v>214</v>
      </c>
      <c r="D7211" s="53" t="s">
        <v>8149</v>
      </c>
      <c r="E7211" s="53">
        <v>38.91939</v>
      </c>
      <c r="F7211" s="53">
        <v>-0.12267790000000001</v>
      </c>
      <c r="G7211" s="54">
        <v>32.636830000000003</v>
      </c>
      <c r="H7211" s="53">
        <v>28419</v>
      </c>
      <c r="I7211" s="53">
        <v>14376</v>
      </c>
      <c r="J7211" s="53">
        <v>14043</v>
      </c>
      <c r="K7211" s="52">
        <v>8</v>
      </c>
      <c r="L7211" s="52">
        <v>24.636830000000003</v>
      </c>
      <c r="M7211" s="55">
        <v>2</v>
      </c>
      <c r="N7211" s="61" t="s">
        <v>14</v>
      </c>
      <c r="P7211" s="66"/>
      <c r="Q7211" s="53"/>
      <c r="R7211" s="53"/>
      <c r="S7211" s="53"/>
      <c r="T7211" s="53"/>
      <c r="U7211" s="53"/>
      <c r="V7211" s="53"/>
      <c r="W7211" s="53"/>
    </row>
    <row r="7212" spans="2:23" s="52" customFormat="1" ht="13" x14ac:dyDescent="0.3">
      <c r="B7212" s="53" t="s">
        <v>214</v>
      </c>
      <c r="C7212" s="53" t="s">
        <v>214</v>
      </c>
      <c r="D7212" s="53" t="s">
        <v>8150</v>
      </c>
      <c r="E7212" s="53">
        <v>38.914189999999998</v>
      </c>
      <c r="F7212" s="53">
        <v>-0.54949619999999999</v>
      </c>
      <c r="G7212" s="54">
        <v>263.77929999999998</v>
      </c>
      <c r="H7212" s="53">
        <v>8692</v>
      </c>
      <c r="I7212" s="53">
        <v>4414</v>
      </c>
      <c r="J7212" s="53">
        <v>4278</v>
      </c>
      <c r="K7212" s="52">
        <v>8</v>
      </c>
      <c r="L7212" s="52">
        <v>255.77929999999998</v>
      </c>
      <c r="M7212" s="55">
        <v>4</v>
      </c>
      <c r="N7212" s="61" t="s">
        <v>15</v>
      </c>
      <c r="P7212" s="66"/>
      <c r="Q7212" s="53"/>
      <c r="R7212" s="53"/>
      <c r="S7212" s="53"/>
      <c r="T7212" s="53"/>
      <c r="U7212" s="53"/>
      <c r="V7212" s="53"/>
      <c r="W7212" s="53"/>
    </row>
    <row r="7213" spans="2:23" s="52" customFormat="1" ht="13" x14ac:dyDescent="0.3">
      <c r="B7213" s="53" t="s">
        <v>214</v>
      </c>
      <c r="C7213" s="53" t="s">
        <v>214</v>
      </c>
      <c r="D7213" s="53" t="s">
        <v>8151</v>
      </c>
      <c r="E7213" s="53">
        <v>39.699849999999998</v>
      </c>
      <c r="F7213" s="53">
        <v>-0.53120060000000002</v>
      </c>
      <c r="G7213" s="54">
        <v>276.5376</v>
      </c>
      <c r="H7213" s="53">
        <v>1479</v>
      </c>
      <c r="I7213" s="53">
        <v>779</v>
      </c>
      <c r="J7213" s="53">
        <v>700</v>
      </c>
      <c r="K7213" s="52">
        <v>8</v>
      </c>
      <c r="L7213" s="52">
        <v>268.5376</v>
      </c>
      <c r="M7213" s="55">
        <v>4</v>
      </c>
      <c r="N7213" s="61" t="s">
        <v>15</v>
      </c>
      <c r="P7213" s="66"/>
      <c r="Q7213" s="53"/>
      <c r="R7213" s="53"/>
      <c r="S7213" s="53"/>
      <c r="T7213" s="53"/>
      <c r="U7213" s="53"/>
      <c r="V7213" s="53"/>
      <c r="W7213" s="53"/>
    </row>
    <row r="7214" spans="2:23" s="52" customFormat="1" ht="13" x14ac:dyDescent="0.3">
      <c r="B7214" s="53" t="s">
        <v>214</v>
      </c>
      <c r="C7214" s="53" t="s">
        <v>214</v>
      </c>
      <c r="D7214" s="53" t="s">
        <v>8152</v>
      </c>
      <c r="E7214" s="53">
        <v>38.821019999999997</v>
      </c>
      <c r="F7214" s="53">
        <v>-0.61054699999999995</v>
      </c>
      <c r="G7214" s="54">
        <v>357.71809999999999</v>
      </c>
      <c r="H7214" s="53">
        <v>37735</v>
      </c>
      <c r="I7214" s="53">
        <v>18907</v>
      </c>
      <c r="J7214" s="53">
        <v>18828</v>
      </c>
      <c r="K7214" s="52">
        <v>8</v>
      </c>
      <c r="L7214" s="52">
        <v>349.71809999999999</v>
      </c>
      <c r="M7214" s="55">
        <v>4</v>
      </c>
      <c r="N7214" s="61" t="s">
        <v>15</v>
      </c>
      <c r="P7214" s="66"/>
      <c r="Q7214" s="53"/>
      <c r="R7214" s="53"/>
      <c r="S7214" s="53"/>
      <c r="T7214" s="53"/>
      <c r="U7214" s="53"/>
      <c r="V7214" s="53"/>
      <c r="W7214" s="53"/>
    </row>
    <row r="7215" spans="2:23" s="52" customFormat="1" ht="13" x14ac:dyDescent="0.3">
      <c r="B7215" s="53" t="s">
        <v>214</v>
      </c>
      <c r="C7215" s="53" t="s">
        <v>214</v>
      </c>
      <c r="D7215" s="53" t="s">
        <v>8153</v>
      </c>
      <c r="E7215" s="53">
        <v>38.854199999999999</v>
      </c>
      <c r="F7215" s="53">
        <v>-0.44498529999999997</v>
      </c>
      <c r="G7215" s="54">
        <v>326.1026</v>
      </c>
      <c r="H7215" s="53">
        <v>495</v>
      </c>
      <c r="I7215" s="53">
        <v>251</v>
      </c>
      <c r="J7215" s="53">
        <v>244</v>
      </c>
      <c r="K7215" s="52">
        <v>8</v>
      </c>
      <c r="L7215" s="52">
        <v>318.1026</v>
      </c>
      <c r="M7215" s="55">
        <v>4</v>
      </c>
      <c r="N7215" s="61" t="s">
        <v>15</v>
      </c>
      <c r="P7215" s="66"/>
      <c r="Q7215" s="53"/>
      <c r="R7215" s="53"/>
      <c r="S7215" s="53"/>
      <c r="T7215" s="53"/>
      <c r="U7215" s="53"/>
      <c r="V7215" s="53"/>
      <c r="W7215" s="53"/>
    </row>
    <row r="7216" spans="2:23" s="52" customFormat="1" ht="13" x14ac:dyDescent="0.3">
      <c r="B7216" s="53" t="s">
        <v>214</v>
      </c>
      <c r="C7216" s="53" t="s">
        <v>214</v>
      </c>
      <c r="D7216" s="53" t="s">
        <v>8154</v>
      </c>
      <c r="E7216" s="53">
        <v>39.428449999999998</v>
      </c>
      <c r="F7216" s="53">
        <v>-0.41886909999999999</v>
      </c>
      <c r="G7216" s="54">
        <v>25.996479999999998</v>
      </c>
      <c r="H7216" s="53">
        <v>23519</v>
      </c>
      <c r="I7216" s="53">
        <v>11855</v>
      </c>
      <c r="J7216" s="53">
        <v>11664</v>
      </c>
      <c r="K7216" s="52">
        <v>8</v>
      </c>
      <c r="L7216" s="52">
        <v>17.996479999999998</v>
      </c>
      <c r="M7216" s="55">
        <v>2</v>
      </c>
      <c r="N7216" s="61" t="s">
        <v>14</v>
      </c>
      <c r="P7216" s="66"/>
      <c r="Q7216" s="53"/>
      <c r="R7216" s="53"/>
      <c r="S7216" s="53"/>
      <c r="T7216" s="53"/>
      <c r="U7216" s="53"/>
      <c r="V7216" s="53"/>
      <c r="W7216" s="53"/>
    </row>
    <row r="7217" spans="2:23" s="52" customFormat="1" ht="13" x14ac:dyDescent="0.3">
      <c r="B7217" s="53" t="s">
        <v>214</v>
      </c>
      <c r="C7217" s="53" t="s">
        <v>214</v>
      </c>
      <c r="D7217" s="53" t="s">
        <v>8155</v>
      </c>
      <c r="E7217" s="53">
        <v>38.924550000000004</v>
      </c>
      <c r="F7217" s="53">
        <v>-0.22069520000000001</v>
      </c>
      <c r="G7217" s="54">
        <v>67.232039999999998</v>
      </c>
      <c r="H7217" s="53">
        <v>1887</v>
      </c>
      <c r="I7217" s="53">
        <v>974</v>
      </c>
      <c r="J7217" s="53">
        <v>913</v>
      </c>
      <c r="K7217" s="52">
        <v>8</v>
      </c>
      <c r="L7217" s="52">
        <v>59.232039999999998</v>
      </c>
      <c r="M7217" s="55">
        <v>2</v>
      </c>
      <c r="N7217" s="61" t="s">
        <v>14</v>
      </c>
      <c r="P7217" s="66"/>
      <c r="Q7217" s="53"/>
      <c r="R7217" s="53"/>
      <c r="S7217" s="53"/>
      <c r="T7217" s="53"/>
      <c r="U7217" s="53"/>
      <c r="V7217" s="53"/>
      <c r="W7217" s="53"/>
    </row>
    <row r="7218" spans="2:23" s="52" customFormat="1" ht="13" x14ac:dyDescent="0.3">
      <c r="B7218" s="53" t="s">
        <v>214</v>
      </c>
      <c r="C7218" s="53" t="s">
        <v>214</v>
      </c>
      <c r="D7218" s="53" t="s">
        <v>8156</v>
      </c>
      <c r="E7218" s="53">
        <v>38.942149999999998</v>
      </c>
      <c r="F7218" s="53">
        <v>-0.1523275</v>
      </c>
      <c r="G7218" s="54">
        <v>25.120419999999999</v>
      </c>
      <c r="H7218" s="53">
        <v>947</v>
      </c>
      <c r="I7218" s="53">
        <v>493</v>
      </c>
      <c r="J7218" s="53">
        <v>454</v>
      </c>
      <c r="K7218" s="52">
        <v>8</v>
      </c>
      <c r="L7218" s="52">
        <v>17.120419999999999</v>
      </c>
      <c r="M7218" s="55">
        <v>2</v>
      </c>
      <c r="N7218" s="61" t="s">
        <v>14</v>
      </c>
      <c r="P7218" s="66"/>
      <c r="Q7218" s="53"/>
      <c r="R7218" s="53"/>
      <c r="S7218" s="53"/>
      <c r="T7218" s="53"/>
      <c r="U7218" s="53"/>
      <c r="V7218" s="53"/>
      <c r="W7218" s="53"/>
    </row>
    <row r="7219" spans="2:23" s="52" customFormat="1" ht="13" x14ac:dyDescent="0.3">
      <c r="B7219" s="53" t="s">
        <v>214</v>
      </c>
      <c r="C7219" s="53" t="s">
        <v>214</v>
      </c>
      <c r="D7219" s="53" t="s">
        <v>8157</v>
      </c>
      <c r="E7219" s="53">
        <v>38.853729999999999</v>
      </c>
      <c r="F7219" s="53">
        <v>-0.50284180000000001</v>
      </c>
      <c r="G7219" s="54">
        <v>315.62860000000001</v>
      </c>
      <c r="H7219" s="53">
        <v>572</v>
      </c>
      <c r="I7219" s="53">
        <v>275</v>
      </c>
      <c r="J7219" s="53">
        <v>297</v>
      </c>
      <c r="K7219" s="52">
        <v>8</v>
      </c>
      <c r="L7219" s="52">
        <v>307.62860000000001</v>
      </c>
      <c r="M7219" s="55">
        <v>4</v>
      </c>
      <c r="N7219" s="61" t="s">
        <v>15</v>
      </c>
      <c r="P7219" s="66"/>
      <c r="Q7219" s="53"/>
      <c r="R7219" s="53"/>
      <c r="S7219" s="53"/>
      <c r="T7219" s="53"/>
      <c r="U7219" s="53"/>
      <c r="V7219" s="53"/>
      <c r="W7219" s="53"/>
    </row>
    <row r="7220" spans="2:23" s="52" customFormat="1" ht="13" x14ac:dyDescent="0.3">
      <c r="B7220" s="53" t="s">
        <v>214</v>
      </c>
      <c r="C7220" s="53" t="s">
        <v>214</v>
      </c>
      <c r="D7220" s="53" t="s">
        <v>8158</v>
      </c>
      <c r="E7220" s="53">
        <v>39.50206</v>
      </c>
      <c r="F7220" s="53">
        <v>-0.44059860000000001</v>
      </c>
      <c r="G7220" s="54">
        <v>59.445959999999999</v>
      </c>
      <c r="H7220" s="53">
        <v>64023</v>
      </c>
      <c r="I7220" s="53">
        <v>32136</v>
      </c>
      <c r="J7220" s="53">
        <v>31887</v>
      </c>
      <c r="K7220" s="52">
        <v>8</v>
      </c>
      <c r="L7220" s="52">
        <v>51.445959999999999</v>
      </c>
      <c r="M7220" s="55">
        <v>2</v>
      </c>
      <c r="N7220" s="61" t="s">
        <v>14</v>
      </c>
      <c r="P7220" s="66"/>
      <c r="Q7220" s="53"/>
      <c r="R7220" s="53"/>
      <c r="S7220" s="53"/>
      <c r="T7220" s="53"/>
      <c r="U7220" s="53"/>
      <c r="V7220" s="53"/>
      <c r="W7220" s="53"/>
    </row>
    <row r="7221" spans="2:23" s="52" customFormat="1" ht="13" x14ac:dyDescent="0.3">
      <c r="B7221" s="53" t="s">
        <v>214</v>
      </c>
      <c r="C7221" s="53" t="s">
        <v>214</v>
      </c>
      <c r="D7221" s="53" t="s">
        <v>8159</v>
      </c>
      <c r="E7221" s="53">
        <v>39.604849999999999</v>
      </c>
      <c r="F7221" s="53">
        <v>-0.72652720000000004</v>
      </c>
      <c r="G7221" s="54">
        <v>157.60050000000001</v>
      </c>
      <c r="H7221" s="53">
        <v>2831</v>
      </c>
      <c r="I7221" s="53">
        <v>1524</v>
      </c>
      <c r="J7221" s="53">
        <v>1307</v>
      </c>
      <c r="K7221" s="52">
        <v>8</v>
      </c>
      <c r="L7221" s="52">
        <v>149.60050000000001</v>
      </c>
      <c r="M7221" s="55">
        <v>2</v>
      </c>
      <c r="N7221" s="61" t="s">
        <v>14</v>
      </c>
      <c r="P7221" s="66"/>
      <c r="Q7221" s="53"/>
      <c r="R7221" s="53"/>
      <c r="S7221" s="53"/>
      <c r="T7221" s="53"/>
      <c r="U7221" s="53"/>
      <c r="V7221" s="53"/>
      <c r="W7221" s="53"/>
    </row>
    <row r="7222" spans="2:23" s="52" customFormat="1" ht="13" x14ac:dyDescent="0.3">
      <c r="B7222" s="53" t="s">
        <v>214</v>
      </c>
      <c r="C7222" s="53" t="s">
        <v>214</v>
      </c>
      <c r="D7222" s="53" t="s">
        <v>8160</v>
      </c>
      <c r="E7222" s="53">
        <v>39.683529999999998</v>
      </c>
      <c r="F7222" s="53">
        <v>-0.30950230000000001</v>
      </c>
      <c r="G7222" s="54">
        <v>79.988140000000001</v>
      </c>
      <c r="H7222" s="53">
        <v>973</v>
      </c>
      <c r="I7222" s="53">
        <v>481</v>
      </c>
      <c r="J7222" s="53">
        <v>492</v>
      </c>
      <c r="K7222" s="52">
        <v>8</v>
      </c>
      <c r="L7222" s="52">
        <v>71.988140000000001</v>
      </c>
      <c r="M7222" s="55">
        <v>2</v>
      </c>
      <c r="N7222" s="61" t="s">
        <v>14</v>
      </c>
      <c r="P7222" s="66"/>
      <c r="Q7222" s="53"/>
      <c r="R7222" s="53"/>
      <c r="S7222" s="53"/>
      <c r="T7222" s="53"/>
      <c r="U7222" s="53"/>
      <c r="V7222" s="53"/>
      <c r="W7222" s="53"/>
    </row>
    <row r="7223" spans="2:23" s="52" customFormat="1" ht="13" x14ac:dyDescent="0.3">
      <c r="B7223" s="53" t="s">
        <v>214</v>
      </c>
      <c r="C7223" s="53" t="s">
        <v>214</v>
      </c>
      <c r="D7223" s="53" t="s">
        <v>8161</v>
      </c>
      <c r="E7223" s="53">
        <v>39.436250000000001</v>
      </c>
      <c r="F7223" s="53">
        <v>-0.43465219999999999</v>
      </c>
      <c r="G7223" s="54">
        <v>29.604590000000002</v>
      </c>
      <c r="H7223" s="53">
        <v>11053</v>
      </c>
      <c r="I7223" s="53">
        <v>5473</v>
      </c>
      <c r="J7223" s="53">
        <v>5580</v>
      </c>
      <c r="K7223" s="52">
        <v>8</v>
      </c>
      <c r="L7223" s="52">
        <v>21.604590000000002</v>
      </c>
      <c r="M7223" s="55">
        <v>2</v>
      </c>
      <c r="N7223" s="61" t="s">
        <v>14</v>
      </c>
      <c r="P7223" s="66"/>
      <c r="Q7223" s="53"/>
      <c r="R7223" s="53"/>
      <c r="S7223" s="53"/>
      <c r="T7223" s="53"/>
      <c r="U7223" s="53"/>
      <c r="V7223" s="53"/>
      <c r="W7223" s="53"/>
    </row>
    <row r="7224" spans="2:23" s="52" customFormat="1" ht="13" x14ac:dyDescent="0.3">
      <c r="B7224" s="53" t="s">
        <v>214</v>
      </c>
      <c r="C7224" s="53" t="s">
        <v>214</v>
      </c>
      <c r="D7224" s="53" t="s">
        <v>8162</v>
      </c>
      <c r="E7224" s="53">
        <v>39.36</v>
      </c>
      <c r="F7224" s="53">
        <v>-0.46262809999999999</v>
      </c>
      <c r="G7224" s="54">
        <v>55.502009999999999</v>
      </c>
      <c r="H7224" s="53">
        <v>19786</v>
      </c>
      <c r="I7224" s="53">
        <v>10062</v>
      </c>
      <c r="J7224" s="53">
        <v>9724</v>
      </c>
      <c r="K7224" s="52">
        <v>8</v>
      </c>
      <c r="L7224" s="52">
        <v>47.502009999999999</v>
      </c>
      <c r="M7224" s="55">
        <v>2</v>
      </c>
      <c r="N7224" s="61" t="s">
        <v>14</v>
      </c>
      <c r="P7224" s="66"/>
      <c r="Q7224" s="53"/>
      <c r="R7224" s="53"/>
      <c r="S7224" s="53"/>
      <c r="T7224" s="53"/>
      <c r="U7224" s="53"/>
      <c r="V7224" s="53"/>
      <c r="W7224" s="53"/>
    </row>
    <row r="7225" spans="2:23" s="52" customFormat="1" ht="13" x14ac:dyDescent="0.3">
      <c r="B7225" s="53" t="s">
        <v>214</v>
      </c>
      <c r="C7225" s="53" t="s">
        <v>214</v>
      </c>
      <c r="D7225" s="53" t="s">
        <v>8163</v>
      </c>
      <c r="E7225" s="53">
        <v>38.940809999999999</v>
      </c>
      <c r="F7225" s="53">
        <v>-0.1345093</v>
      </c>
      <c r="G7225" s="54">
        <v>13.96428</v>
      </c>
      <c r="H7225" s="53">
        <v>2878</v>
      </c>
      <c r="I7225" s="53">
        <v>1472</v>
      </c>
      <c r="J7225" s="53">
        <v>1406</v>
      </c>
      <c r="K7225" s="52">
        <v>8</v>
      </c>
      <c r="L7225" s="52">
        <v>5.9642800000000005</v>
      </c>
      <c r="M7225" s="55">
        <v>2</v>
      </c>
      <c r="N7225" s="61" t="s">
        <v>14</v>
      </c>
      <c r="P7225" s="66"/>
      <c r="Q7225" s="53"/>
      <c r="R7225" s="53"/>
      <c r="S7225" s="53"/>
      <c r="T7225" s="53"/>
      <c r="U7225" s="53"/>
      <c r="V7225" s="53"/>
      <c r="W7225" s="53"/>
    </row>
    <row r="7226" spans="2:23" s="52" customFormat="1" ht="13" x14ac:dyDescent="0.3">
      <c r="B7226" s="53" t="s">
        <v>214</v>
      </c>
      <c r="C7226" s="53" t="s">
        <v>214</v>
      </c>
      <c r="D7226" s="53" t="s">
        <v>8164</v>
      </c>
      <c r="E7226" s="53">
        <v>38.983339999999998</v>
      </c>
      <c r="F7226" s="53">
        <v>-0.33809899999999998</v>
      </c>
      <c r="G7226" s="54">
        <v>352.60489999999999</v>
      </c>
      <c r="H7226" s="53">
        <v>194</v>
      </c>
      <c r="I7226" s="53">
        <v>101</v>
      </c>
      <c r="J7226" s="53">
        <v>93</v>
      </c>
      <c r="K7226" s="52">
        <v>8</v>
      </c>
      <c r="L7226" s="52">
        <v>344.60489999999999</v>
      </c>
      <c r="M7226" s="55">
        <v>4</v>
      </c>
      <c r="N7226" s="61" t="s">
        <v>15</v>
      </c>
      <c r="P7226" s="66"/>
      <c r="Q7226" s="53"/>
      <c r="R7226" s="53"/>
      <c r="S7226" s="53"/>
      <c r="T7226" s="53"/>
      <c r="U7226" s="53"/>
      <c r="V7226" s="53"/>
      <c r="W7226" s="53"/>
    </row>
    <row r="7227" spans="2:23" s="52" customFormat="1" ht="13" x14ac:dyDescent="0.3">
      <c r="B7227" s="53" t="s">
        <v>214</v>
      </c>
      <c r="C7227" s="53" t="s">
        <v>214</v>
      </c>
      <c r="D7227" s="53" t="s">
        <v>8165</v>
      </c>
      <c r="E7227" s="53">
        <v>39.57779</v>
      </c>
      <c r="F7227" s="53">
        <v>-0.32605099999999998</v>
      </c>
      <c r="G7227" s="54">
        <v>17.412479999999999</v>
      </c>
      <c r="H7227" s="53">
        <v>7340</v>
      </c>
      <c r="I7227" s="53">
        <v>3750</v>
      </c>
      <c r="J7227" s="53">
        <v>3590</v>
      </c>
      <c r="K7227" s="52">
        <v>8</v>
      </c>
      <c r="L7227" s="52">
        <v>9.4124799999999986</v>
      </c>
      <c r="M7227" s="55">
        <v>2</v>
      </c>
      <c r="N7227" s="61" t="s">
        <v>14</v>
      </c>
      <c r="P7227" s="66"/>
      <c r="Q7227" s="53"/>
      <c r="R7227" s="53"/>
      <c r="S7227" s="53"/>
      <c r="T7227" s="53"/>
      <c r="U7227" s="53"/>
      <c r="V7227" s="53"/>
      <c r="W7227" s="53"/>
    </row>
    <row r="7228" spans="2:23" s="52" customFormat="1" ht="13" x14ac:dyDescent="0.3">
      <c r="B7228" s="53" t="s">
        <v>214</v>
      </c>
      <c r="C7228" s="53" t="s">
        <v>214</v>
      </c>
      <c r="D7228" s="53" t="s">
        <v>8166</v>
      </c>
      <c r="E7228" s="53">
        <v>39.590429999999998</v>
      </c>
      <c r="F7228" s="53">
        <v>-0.55290379999999995</v>
      </c>
      <c r="G7228" s="54">
        <v>100.6849</v>
      </c>
      <c r="H7228" s="53">
        <v>20431</v>
      </c>
      <c r="I7228" s="53">
        <v>10376</v>
      </c>
      <c r="J7228" s="53">
        <v>10055</v>
      </c>
      <c r="K7228" s="52">
        <v>8</v>
      </c>
      <c r="L7228" s="52">
        <v>92.684899999999999</v>
      </c>
      <c r="M7228" s="55">
        <v>2</v>
      </c>
      <c r="N7228" s="61" t="s">
        <v>14</v>
      </c>
      <c r="P7228" s="66"/>
      <c r="Q7228" s="53"/>
      <c r="R7228" s="53"/>
      <c r="S7228" s="53"/>
      <c r="T7228" s="53"/>
      <c r="U7228" s="53"/>
      <c r="V7228" s="53"/>
      <c r="W7228" s="53"/>
    </row>
    <row r="7229" spans="2:23" s="52" customFormat="1" ht="13" x14ac:dyDescent="0.3">
      <c r="B7229" s="53" t="s">
        <v>214</v>
      </c>
      <c r="C7229" s="53" t="s">
        <v>214</v>
      </c>
      <c r="D7229" s="53" t="s">
        <v>8167</v>
      </c>
      <c r="E7229" s="53">
        <v>38.903480000000002</v>
      </c>
      <c r="F7229" s="53">
        <v>-0.4173577</v>
      </c>
      <c r="G7229" s="54">
        <v>243.4341</v>
      </c>
      <c r="H7229" s="53">
        <v>2561</v>
      </c>
      <c r="I7229" s="53">
        <v>1254</v>
      </c>
      <c r="J7229" s="53">
        <v>1307</v>
      </c>
      <c r="K7229" s="52">
        <v>8</v>
      </c>
      <c r="L7229" s="52">
        <v>235.4341</v>
      </c>
      <c r="M7229" s="55">
        <v>4</v>
      </c>
      <c r="N7229" s="61" t="s">
        <v>15</v>
      </c>
      <c r="P7229" s="66"/>
      <c r="Q7229" s="53"/>
      <c r="R7229" s="53"/>
      <c r="S7229" s="53"/>
      <c r="T7229" s="53"/>
      <c r="U7229" s="53"/>
      <c r="V7229" s="53"/>
      <c r="W7229" s="53"/>
    </row>
    <row r="7230" spans="2:23" s="52" customFormat="1" ht="13" x14ac:dyDescent="0.3">
      <c r="B7230" s="53" t="s">
        <v>214</v>
      </c>
      <c r="C7230" s="53" t="s">
        <v>214</v>
      </c>
      <c r="D7230" s="53" t="s">
        <v>8168</v>
      </c>
      <c r="E7230" s="53">
        <v>39.085920000000002</v>
      </c>
      <c r="F7230" s="53">
        <v>-0.47553289999999998</v>
      </c>
      <c r="G7230" s="54">
        <v>35.544980000000002</v>
      </c>
      <c r="H7230" s="53">
        <v>4577</v>
      </c>
      <c r="I7230" s="53">
        <v>2288</v>
      </c>
      <c r="J7230" s="53">
        <v>2289</v>
      </c>
      <c r="K7230" s="52">
        <v>8</v>
      </c>
      <c r="L7230" s="52">
        <v>27.544980000000002</v>
      </c>
      <c r="M7230" s="55">
        <v>2</v>
      </c>
      <c r="N7230" s="61" t="s">
        <v>14</v>
      </c>
      <c r="P7230" s="66"/>
      <c r="Q7230" s="53"/>
      <c r="R7230" s="53"/>
      <c r="S7230" s="53"/>
      <c r="T7230" s="53"/>
      <c r="U7230" s="53"/>
      <c r="V7230" s="53"/>
      <c r="W7230" s="53"/>
    </row>
    <row r="7231" spans="2:23" s="52" customFormat="1" ht="13" x14ac:dyDescent="0.3">
      <c r="B7231" s="53" t="s">
        <v>214</v>
      </c>
      <c r="C7231" s="53" t="s">
        <v>214</v>
      </c>
      <c r="D7231" s="53" t="s">
        <v>8169</v>
      </c>
      <c r="E7231" s="53">
        <v>39.196069999999999</v>
      </c>
      <c r="F7231" s="53">
        <v>-0.36961870000000002</v>
      </c>
      <c r="G7231" s="54">
        <v>15.414300000000001</v>
      </c>
      <c r="H7231" s="53">
        <v>2492</v>
      </c>
      <c r="I7231" s="53">
        <v>1263</v>
      </c>
      <c r="J7231" s="53">
        <v>1229</v>
      </c>
      <c r="K7231" s="52">
        <v>8</v>
      </c>
      <c r="L7231" s="52">
        <v>7.4143000000000008</v>
      </c>
      <c r="M7231" s="55">
        <v>2</v>
      </c>
      <c r="N7231" s="61" t="s">
        <v>14</v>
      </c>
      <c r="P7231" s="66"/>
      <c r="Q7231" s="53"/>
      <c r="R7231" s="53"/>
      <c r="S7231" s="53"/>
      <c r="T7231" s="53"/>
      <c r="U7231" s="53"/>
      <c r="V7231" s="53"/>
      <c r="W7231" s="53"/>
    </row>
    <row r="7232" spans="2:23" s="52" customFormat="1" ht="13" x14ac:dyDescent="0.3">
      <c r="B7232" s="53" t="s">
        <v>214</v>
      </c>
      <c r="C7232" s="53" t="s">
        <v>214</v>
      </c>
      <c r="D7232" s="53" t="s">
        <v>8170</v>
      </c>
      <c r="E7232" s="53">
        <v>38.915280000000003</v>
      </c>
      <c r="F7232" s="53">
        <v>-0.19545940000000001</v>
      </c>
      <c r="G7232" s="54">
        <v>66.228520000000003</v>
      </c>
      <c r="H7232" s="53">
        <v>1028</v>
      </c>
      <c r="I7232" s="53">
        <v>515</v>
      </c>
      <c r="J7232" s="53">
        <v>513</v>
      </c>
      <c r="K7232" s="52">
        <v>8</v>
      </c>
      <c r="L7232" s="52">
        <v>58.228520000000003</v>
      </c>
      <c r="M7232" s="55">
        <v>2</v>
      </c>
      <c r="N7232" s="61" t="s">
        <v>14</v>
      </c>
      <c r="P7232" s="66"/>
      <c r="Q7232" s="53"/>
      <c r="R7232" s="53"/>
      <c r="S7232" s="53"/>
      <c r="T7232" s="53"/>
      <c r="U7232" s="53"/>
      <c r="V7232" s="53"/>
      <c r="W7232" s="53"/>
    </row>
    <row r="7233" spans="2:23" s="52" customFormat="1" ht="13" x14ac:dyDescent="0.3">
      <c r="B7233" s="53" t="s">
        <v>214</v>
      </c>
      <c r="C7233" s="53" t="s">
        <v>214</v>
      </c>
      <c r="D7233" s="53" t="s">
        <v>8171</v>
      </c>
      <c r="E7233" s="53">
        <v>39.616390000000003</v>
      </c>
      <c r="F7233" s="53">
        <v>-0.30080899999999999</v>
      </c>
      <c r="G7233" s="54">
        <v>12.53519</v>
      </c>
      <c r="H7233" s="53">
        <v>19018</v>
      </c>
      <c r="I7233" s="53">
        <v>9468</v>
      </c>
      <c r="J7233" s="53">
        <v>9550</v>
      </c>
      <c r="K7233" s="52">
        <v>8</v>
      </c>
      <c r="L7233" s="52">
        <v>4.5351900000000001</v>
      </c>
      <c r="M7233" s="55">
        <v>2</v>
      </c>
      <c r="N7233" s="61" t="s">
        <v>14</v>
      </c>
      <c r="P7233" s="66"/>
      <c r="Q7233" s="53"/>
      <c r="R7233" s="53"/>
      <c r="S7233" s="53"/>
      <c r="T7233" s="53"/>
      <c r="U7233" s="53"/>
      <c r="V7233" s="53"/>
      <c r="W7233" s="53"/>
    </row>
    <row r="7234" spans="2:23" s="52" customFormat="1" ht="13" x14ac:dyDescent="0.3">
      <c r="B7234" s="53" t="s">
        <v>214</v>
      </c>
      <c r="C7234" s="53" t="s">
        <v>214</v>
      </c>
      <c r="D7234" s="53" t="s">
        <v>8172</v>
      </c>
      <c r="E7234" s="53">
        <v>40.045349999999999</v>
      </c>
      <c r="F7234" s="53">
        <v>-1.1450659999999999</v>
      </c>
      <c r="G7234" s="54">
        <v>1097.674</v>
      </c>
      <c r="H7234" s="53">
        <v>97</v>
      </c>
      <c r="I7234" s="53">
        <v>55</v>
      </c>
      <c r="J7234" s="53">
        <v>42</v>
      </c>
      <c r="K7234" s="52">
        <v>8</v>
      </c>
      <c r="L7234" s="52">
        <v>1089.674</v>
      </c>
      <c r="M7234" s="55">
        <v>8</v>
      </c>
      <c r="N7234" s="61" t="s">
        <v>17</v>
      </c>
      <c r="P7234" s="66"/>
      <c r="Q7234" s="53"/>
      <c r="R7234" s="53"/>
      <c r="S7234" s="53"/>
      <c r="T7234" s="53"/>
      <c r="U7234" s="53"/>
      <c r="V7234" s="53"/>
      <c r="W7234" s="53"/>
    </row>
    <row r="7235" spans="2:23" s="52" customFormat="1" ht="13" x14ac:dyDescent="0.3">
      <c r="B7235" s="53" t="s">
        <v>214</v>
      </c>
      <c r="C7235" s="53" t="s">
        <v>214</v>
      </c>
      <c r="D7235" s="53" t="s">
        <v>8173</v>
      </c>
      <c r="E7235" s="53">
        <v>39.590150000000001</v>
      </c>
      <c r="F7235" s="53">
        <v>-0.30209560000000002</v>
      </c>
      <c r="G7235" s="54">
        <v>16.04609</v>
      </c>
      <c r="H7235" s="53">
        <v>8670</v>
      </c>
      <c r="I7235" s="53">
        <v>4324</v>
      </c>
      <c r="J7235" s="53">
        <v>4346</v>
      </c>
      <c r="K7235" s="52">
        <v>8</v>
      </c>
      <c r="L7235" s="52">
        <v>8.0460899999999995</v>
      </c>
      <c r="M7235" s="55">
        <v>2</v>
      </c>
      <c r="N7235" s="61" t="s">
        <v>14</v>
      </c>
      <c r="P7235" s="66"/>
      <c r="Q7235" s="53"/>
      <c r="R7235" s="53"/>
      <c r="S7235" s="53"/>
      <c r="T7235" s="53"/>
      <c r="U7235" s="53"/>
      <c r="V7235" s="53"/>
      <c r="W7235" s="53"/>
    </row>
    <row r="7236" spans="2:23" s="52" customFormat="1" ht="13" x14ac:dyDescent="0.3">
      <c r="B7236" s="53" t="s">
        <v>214</v>
      </c>
      <c r="C7236" s="53" t="s">
        <v>214</v>
      </c>
      <c r="D7236" s="53" t="s">
        <v>8174</v>
      </c>
      <c r="E7236" s="53">
        <v>39.739260000000002</v>
      </c>
      <c r="F7236" s="53">
        <v>-0.27148489999999997</v>
      </c>
      <c r="G7236" s="54">
        <v>55.678339999999999</v>
      </c>
      <c r="H7236" s="53">
        <v>1083</v>
      </c>
      <c r="I7236" s="53">
        <v>523</v>
      </c>
      <c r="J7236" s="53">
        <v>560</v>
      </c>
      <c r="K7236" s="52">
        <v>8</v>
      </c>
      <c r="L7236" s="52">
        <v>47.678339999999999</v>
      </c>
      <c r="M7236" s="55">
        <v>2</v>
      </c>
      <c r="N7236" s="61" t="s">
        <v>14</v>
      </c>
      <c r="P7236" s="66"/>
      <c r="Q7236" s="53"/>
      <c r="R7236" s="53"/>
      <c r="S7236" s="53"/>
      <c r="T7236" s="53"/>
      <c r="U7236" s="53"/>
      <c r="V7236" s="53"/>
      <c r="W7236" s="53"/>
    </row>
    <row r="7237" spans="2:23" s="52" customFormat="1" ht="13" x14ac:dyDescent="0.3">
      <c r="B7237" s="53" t="s">
        <v>214</v>
      </c>
      <c r="C7237" s="53" t="s">
        <v>214</v>
      </c>
      <c r="D7237" s="53" t="s">
        <v>8175</v>
      </c>
      <c r="E7237" s="53">
        <v>39.482590000000002</v>
      </c>
      <c r="F7237" s="53">
        <v>-0.44507330000000001</v>
      </c>
      <c r="G7237" s="54">
        <v>48</v>
      </c>
      <c r="H7237" s="53">
        <v>25499</v>
      </c>
      <c r="I7237" s="53">
        <v>12583</v>
      </c>
      <c r="J7237" s="53">
        <v>12916</v>
      </c>
      <c r="K7237" s="52">
        <v>8</v>
      </c>
      <c r="L7237" s="52">
        <v>40</v>
      </c>
      <c r="M7237" s="55">
        <v>2</v>
      </c>
      <c r="N7237" s="61" t="s">
        <v>14</v>
      </c>
      <c r="P7237" s="66"/>
      <c r="Q7237" s="53"/>
      <c r="R7237" s="53"/>
      <c r="S7237" s="53"/>
      <c r="T7237" s="53"/>
      <c r="U7237" s="53"/>
      <c r="V7237" s="53"/>
      <c r="W7237" s="53"/>
    </row>
    <row r="7238" spans="2:23" s="52" customFormat="1" ht="13" x14ac:dyDescent="0.3">
      <c r="B7238" s="53" t="s">
        <v>214</v>
      </c>
      <c r="C7238" s="53" t="s">
        <v>214</v>
      </c>
      <c r="D7238" s="53" t="s">
        <v>8176</v>
      </c>
      <c r="E7238" s="53">
        <v>39.73771</v>
      </c>
      <c r="F7238" s="53">
        <v>-0.26326519999999998</v>
      </c>
      <c r="G7238" s="54">
        <v>45.31203</v>
      </c>
      <c r="H7238" s="53">
        <v>1468</v>
      </c>
      <c r="I7238" s="53">
        <v>724</v>
      </c>
      <c r="J7238" s="53">
        <v>744</v>
      </c>
      <c r="K7238" s="52">
        <v>8</v>
      </c>
      <c r="L7238" s="52">
        <v>37.31203</v>
      </c>
      <c r="M7238" s="55">
        <v>2</v>
      </c>
      <c r="N7238" s="61" t="s">
        <v>14</v>
      </c>
      <c r="P7238" s="66"/>
      <c r="Q7238" s="53"/>
      <c r="R7238" s="53"/>
      <c r="S7238" s="53"/>
      <c r="T7238" s="53"/>
      <c r="U7238" s="53"/>
      <c r="V7238" s="53"/>
      <c r="W7238" s="53"/>
    </row>
    <row r="7239" spans="2:23" s="52" customFormat="1" ht="13" x14ac:dyDescent="0.3">
      <c r="B7239" s="53" t="s">
        <v>214</v>
      </c>
      <c r="C7239" s="53" t="s">
        <v>214</v>
      </c>
      <c r="D7239" s="53" t="s">
        <v>8177</v>
      </c>
      <c r="E7239" s="53">
        <v>38.948349999999998</v>
      </c>
      <c r="F7239" s="53">
        <v>-0.40229219999999999</v>
      </c>
      <c r="G7239" s="54">
        <v>225.29179999999999</v>
      </c>
      <c r="H7239" s="53">
        <v>2513</v>
      </c>
      <c r="I7239" s="53">
        <v>1295</v>
      </c>
      <c r="J7239" s="53">
        <v>1218</v>
      </c>
      <c r="K7239" s="52">
        <v>8</v>
      </c>
      <c r="L7239" s="52">
        <v>217.29179999999999</v>
      </c>
      <c r="M7239" s="55">
        <v>4</v>
      </c>
      <c r="N7239" s="61" t="s">
        <v>15</v>
      </c>
      <c r="P7239" s="66"/>
      <c r="Q7239" s="53"/>
      <c r="R7239" s="53"/>
      <c r="S7239" s="53"/>
      <c r="T7239" s="53"/>
      <c r="U7239" s="53"/>
      <c r="V7239" s="53"/>
      <c r="W7239" s="53"/>
    </row>
    <row r="7240" spans="2:23" s="52" customFormat="1" ht="13" x14ac:dyDescent="0.3">
      <c r="B7240" s="53" t="s">
        <v>214</v>
      </c>
      <c r="C7240" s="53" t="s">
        <v>214</v>
      </c>
      <c r="D7240" s="53" t="s">
        <v>8178</v>
      </c>
      <c r="E7240" s="53">
        <v>39.119599999999998</v>
      </c>
      <c r="F7240" s="53">
        <v>-0.74055439999999995</v>
      </c>
      <c r="G7240" s="54">
        <v>223.35429999999999</v>
      </c>
      <c r="H7240" s="53">
        <v>738</v>
      </c>
      <c r="I7240" s="53">
        <v>379</v>
      </c>
      <c r="J7240" s="53">
        <v>359</v>
      </c>
      <c r="K7240" s="52">
        <v>8</v>
      </c>
      <c r="L7240" s="52">
        <v>215.35429999999999</v>
      </c>
      <c r="M7240" s="55">
        <v>4</v>
      </c>
      <c r="N7240" s="61" t="s">
        <v>15</v>
      </c>
      <c r="P7240" s="66"/>
      <c r="Q7240" s="53"/>
      <c r="R7240" s="53"/>
      <c r="S7240" s="53"/>
      <c r="T7240" s="53"/>
      <c r="U7240" s="53"/>
      <c r="V7240" s="53"/>
      <c r="W7240" s="53"/>
    </row>
    <row r="7241" spans="2:23" s="52" customFormat="1" ht="13" x14ac:dyDescent="0.3">
      <c r="B7241" s="53" t="s">
        <v>214</v>
      </c>
      <c r="C7241" s="53" t="s">
        <v>214</v>
      </c>
      <c r="D7241" s="53" t="s">
        <v>8179</v>
      </c>
      <c r="E7241" s="53">
        <v>39.588520000000003</v>
      </c>
      <c r="F7241" s="53">
        <v>-0.33105830000000003</v>
      </c>
      <c r="G7241" s="54">
        <v>25.17756</v>
      </c>
      <c r="H7241" s="53">
        <v>8067</v>
      </c>
      <c r="I7241" s="53">
        <v>3989</v>
      </c>
      <c r="J7241" s="53">
        <v>4078</v>
      </c>
      <c r="K7241" s="52">
        <v>8</v>
      </c>
      <c r="L7241" s="52">
        <v>17.17756</v>
      </c>
      <c r="M7241" s="55">
        <v>2</v>
      </c>
      <c r="N7241" s="61" t="s">
        <v>14</v>
      </c>
      <c r="P7241" s="66"/>
      <c r="Q7241" s="53"/>
      <c r="R7241" s="53"/>
      <c r="S7241" s="53"/>
      <c r="T7241" s="53"/>
      <c r="U7241" s="53"/>
      <c r="V7241" s="53"/>
      <c r="W7241" s="53"/>
    </row>
    <row r="7242" spans="2:23" s="52" customFormat="1" ht="13" x14ac:dyDescent="0.3">
      <c r="B7242" s="53" t="s">
        <v>214</v>
      </c>
      <c r="C7242" s="53" t="s">
        <v>214</v>
      </c>
      <c r="D7242" s="53" t="s">
        <v>8180</v>
      </c>
      <c r="E7242" s="53">
        <v>38.933439999999997</v>
      </c>
      <c r="F7242" s="53">
        <v>-0.16611919999999999</v>
      </c>
      <c r="G7242" s="54">
        <v>36.063479999999998</v>
      </c>
      <c r="H7242" s="53">
        <v>1510</v>
      </c>
      <c r="I7242" s="53">
        <v>724</v>
      </c>
      <c r="J7242" s="53">
        <v>786</v>
      </c>
      <c r="K7242" s="52">
        <v>8</v>
      </c>
      <c r="L7242" s="52">
        <v>28.063479999999998</v>
      </c>
      <c r="M7242" s="55">
        <v>2</v>
      </c>
      <c r="N7242" s="61" t="s">
        <v>14</v>
      </c>
      <c r="P7242" s="66"/>
      <c r="Q7242" s="53"/>
      <c r="R7242" s="53"/>
      <c r="S7242" s="53"/>
      <c r="T7242" s="53"/>
      <c r="U7242" s="53"/>
      <c r="V7242" s="53"/>
      <c r="W7242" s="53"/>
    </row>
    <row r="7243" spans="2:23" s="52" customFormat="1" ht="13" x14ac:dyDescent="0.3">
      <c r="B7243" s="53" t="s">
        <v>214</v>
      </c>
      <c r="C7243" s="53" t="s">
        <v>214</v>
      </c>
      <c r="D7243" s="53" t="s">
        <v>8181</v>
      </c>
      <c r="E7243" s="53">
        <v>39.051969999999997</v>
      </c>
      <c r="F7243" s="53">
        <v>-0.45462000000000002</v>
      </c>
      <c r="G7243" s="54">
        <v>48.397629999999999</v>
      </c>
      <c r="H7243" s="53">
        <v>2483</v>
      </c>
      <c r="I7243" s="53">
        <v>1234</v>
      </c>
      <c r="J7243" s="53">
        <v>1249</v>
      </c>
      <c r="K7243" s="52">
        <v>8</v>
      </c>
      <c r="L7243" s="52">
        <v>40.397629999999999</v>
      </c>
      <c r="M7243" s="55">
        <v>2</v>
      </c>
      <c r="N7243" s="61" t="s">
        <v>14</v>
      </c>
      <c r="P7243" s="66"/>
      <c r="Q7243" s="53"/>
      <c r="R7243" s="53"/>
      <c r="S7243" s="53"/>
      <c r="T7243" s="53"/>
      <c r="U7243" s="53"/>
      <c r="V7243" s="53"/>
      <c r="W7243" s="53"/>
    </row>
    <row r="7244" spans="2:23" s="52" customFormat="1" ht="13" x14ac:dyDescent="0.3">
      <c r="B7244" s="53" t="s">
        <v>214</v>
      </c>
      <c r="C7244" s="53" t="s">
        <v>214</v>
      </c>
      <c r="D7244" s="53" t="s">
        <v>8182</v>
      </c>
      <c r="E7244" s="53">
        <v>38.864910000000002</v>
      </c>
      <c r="F7244" s="53">
        <v>-0.3966209</v>
      </c>
      <c r="G7244" s="54">
        <v>295.89019999999999</v>
      </c>
      <c r="H7244" s="53">
        <v>449</v>
      </c>
      <c r="I7244" s="53">
        <v>219</v>
      </c>
      <c r="J7244" s="53">
        <v>230</v>
      </c>
      <c r="K7244" s="52">
        <v>8</v>
      </c>
      <c r="L7244" s="52">
        <v>287.89019999999999</v>
      </c>
      <c r="M7244" s="55">
        <v>4</v>
      </c>
      <c r="N7244" s="61" t="s">
        <v>15</v>
      </c>
      <c r="P7244" s="66"/>
      <c r="Q7244" s="53"/>
      <c r="R7244" s="53"/>
      <c r="S7244" s="53"/>
      <c r="T7244" s="53"/>
      <c r="U7244" s="53"/>
      <c r="V7244" s="53"/>
      <c r="W7244" s="53"/>
    </row>
    <row r="7245" spans="2:23" s="52" customFormat="1" ht="13" x14ac:dyDescent="0.3">
      <c r="B7245" s="53" t="s">
        <v>214</v>
      </c>
      <c r="C7245" s="53" t="s">
        <v>214</v>
      </c>
      <c r="D7245" s="53" t="s">
        <v>8183</v>
      </c>
      <c r="E7245" s="53">
        <v>38.950220000000002</v>
      </c>
      <c r="F7245" s="53">
        <v>-0.1937845</v>
      </c>
      <c r="G7245" s="54">
        <v>35.807549999999999</v>
      </c>
      <c r="H7245" s="53">
        <v>2184</v>
      </c>
      <c r="I7245" s="53">
        <v>1085</v>
      </c>
      <c r="J7245" s="53">
        <v>1099</v>
      </c>
      <c r="K7245" s="52">
        <v>8</v>
      </c>
      <c r="L7245" s="52">
        <v>27.807549999999999</v>
      </c>
      <c r="M7245" s="55">
        <v>2</v>
      </c>
      <c r="N7245" s="61" t="s">
        <v>14</v>
      </c>
      <c r="P7245" s="66"/>
      <c r="Q7245" s="53"/>
      <c r="R7245" s="53"/>
      <c r="S7245" s="53"/>
      <c r="T7245" s="53"/>
      <c r="U7245" s="53"/>
      <c r="V7245" s="53"/>
      <c r="W7245" s="53"/>
    </row>
    <row r="7246" spans="2:23" s="52" customFormat="1" ht="13" x14ac:dyDescent="0.3">
      <c r="B7246" s="53" t="s">
        <v>214</v>
      </c>
      <c r="C7246" s="53" t="s">
        <v>214</v>
      </c>
      <c r="D7246" s="53" t="s">
        <v>8184</v>
      </c>
      <c r="E7246" s="53">
        <v>39.335880000000003</v>
      </c>
      <c r="F7246" s="53">
        <v>-0.60954799999999998</v>
      </c>
      <c r="G7246" s="54">
        <v>138.25399999999999</v>
      </c>
      <c r="H7246" s="53">
        <v>2329</v>
      </c>
      <c r="I7246" s="53">
        <v>1234</v>
      </c>
      <c r="J7246" s="53">
        <v>1095</v>
      </c>
      <c r="K7246" s="52">
        <v>8</v>
      </c>
      <c r="L7246" s="52">
        <v>130.25399999999999</v>
      </c>
      <c r="M7246" s="55">
        <v>2</v>
      </c>
      <c r="N7246" s="61" t="s">
        <v>14</v>
      </c>
      <c r="P7246" s="66"/>
      <c r="Q7246" s="53"/>
      <c r="R7246" s="53"/>
      <c r="S7246" s="53"/>
      <c r="T7246" s="53"/>
      <c r="U7246" s="53"/>
      <c r="V7246" s="53"/>
      <c r="W7246" s="53"/>
    </row>
    <row r="7247" spans="2:23" s="52" customFormat="1" ht="13" x14ac:dyDescent="0.3">
      <c r="B7247" s="53" t="s">
        <v>214</v>
      </c>
      <c r="C7247" s="53" t="s">
        <v>214</v>
      </c>
      <c r="D7247" s="53" t="s">
        <v>8185</v>
      </c>
      <c r="E7247" s="53">
        <v>39.487879999999997</v>
      </c>
      <c r="F7247" s="53">
        <v>-1.100322</v>
      </c>
      <c r="G7247" s="54">
        <v>701.61980000000005</v>
      </c>
      <c r="H7247" s="53">
        <v>21278</v>
      </c>
      <c r="I7247" s="53">
        <v>10784</v>
      </c>
      <c r="J7247" s="53">
        <v>10494</v>
      </c>
      <c r="K7247" s="52">
        <v>8</v>
      </c>
      <c r="L7247" s="52">
        <v>693.61980000000005</v>
      </c>
      <c r="M7247" s="55">
        <v>6</v>
      </c>
      <c r="N7247" s="61" t="s">
        <v>16</v>
      </c>
      <c r="P7247" s="66"/>
      <c r="Q7247" s="53"/>
      <c r="R7247" s="53"/>
      <c r="S7247" s="53"/>
      <c r="T7247" s="53"/>
      <c r="U7247" s="53"/>
      <c r="V7247" s="53"/>
      <c r="W7247" s="53"/>
    </row>
    <row r="7248" spans="2:23" s="52" customFormat="1" ht="13" x14ac:dyDescent="0.3">
      <c r="B7248" s="53" t="s">
        <v>214</v>
      </c>
      <c r="C7248" s="53" t="s">
        <v>214</v>
      </c>
      <c r="D7248" s="53" t="s">
        <v>8186</v>
      </c>
      <c r="E7248" s="53">
        <v>39.545479999999998</v>
      </c>
      <c r="F7248" s="53">
        <v>-0.56671819999999995</v>
      </c>
      <c r="G7248" s="54">
        <v>100.11539999999999</v>
      </c>
      <c r="H7248" s="53">
        <v>20468</v>
      </c>
      <c r="I7248" s="53">
        <v>10415</v>
      </c>
      <c r="J7248" s="53">
        <v>10053</v>
      </c>
      <c r="K7248" s="52">
        <v>8</v>
      </c>
      <c r="L7248" s="52">
        <v>92.115399999999994</v>
      </c>
      <c r="M7248" s="55">
        <v>2</v>
      </c>
      <c r="N7248" s="61" t="s">
        <v>14</v>
      </c>
      <c r="P7248" s="66"/>
      <c r="Q7248" s="53"/>
      <c r="R7248" s="53"/>
      <c r="S7248" s="53"/>
      <c r="T7248" s="53"/>
      <c r="U7248" s="53"/>
      <c r="V7248" s="53"/>
      <c r="W7248" s="53"/>
    </row>
    <row r="7249" spans="2:23" s="52" customFormat="1" ht="13" x14ac:dyDescent="0.3">
      <c r="B7249" s="53" t="s">
        <v>214</v>
      </c>
      <c r="C7249" s="53" t="s">
        <v>214</v>
      </c>
      <c r="D7249" s="53" t="s">
        <v>8187</v>
      </c>
      <c r="E7249" s="53">
        <v>39.197679999999998</v>
      </c>
      <c r="F7249" s="53">
        <v>-0.3343216</v>
      </c>
      <c r="G7249" s="54">
        <v>12.240970000000001</v>
      </c>
      <c r="H7249" s="53">
        <v>1829</v>
      </c>
      <c r="I7249" s="53">
        <v>940</v>
      </c>
      <c r="J7249" s="53">
        <v>889</v>
      </c>
      <c r="K7249" s="52">
        <v>8</v>
      </c>
      <c r="L7249" s="52">
        <v>4.2409700000000008</v>
      </c>
      <c r="M7249" s="55">
        <v>2</v>
      </c>
      <c r="N7249" s="61" t="s">
        <v>14</v>
      </c>
      <c r="P7249" s="66"/>
      <c r="Q7249" s="53"/>
      <c r="R7249" s="53"/>
      <c r="S7249" s="53"/>
      <c r="T7249" s="53"/>
      <c r="U7249" s="53"/>
      <c r="V7249" s="53"/>
      <c r="W7249" s="53"/>
    </row>
    <row r="7250" spans="2:23" s="52" customFormat="1" ht="13" x14ac:dyDescent="0.3">
      <c r="B7250" s="53" t="s">
        <v>214</v>
      </c>
      <c r="C7250" s="53" t="s">
        <v>214</v>
      </c>
      <c r="D7250" s="53" t="s">
        <v>8188</v>
      </c>
      <c r="E7250" s="53">
        <v>39.53096</v>
      </c>
      <c r="F7250" s="53">
        <v>-0.41047129999999998</v>
      </c>
      <c r="G7250" s="54">
        <v>40.451099999999997</v>
      </c>
      <c r="H7250" s="53">
        <v>6640</v>
      </c>
      <c r="I7250" s="53">
        <v>3265</v>
      </c>
      <c r="J7250" s="53">
        <v>3375</v>
      </c>
      <c r="K7250" s="52">
        <v>8</v>
      </c>
      <c r="L7250" s="52">
        <v>32.451099999999997</v>
      </c>
      <c r="M7250" s="55">
        <v>2</v>
      </c>
      <c r="N7250" s="61" t="s">
        <v>14</v>
      </c>
      <c r="P7250" s="66"/>
      <c r="Q7250" s="53"/>
      <c r="R7250" s="53"/>
      <c r="S7250" s="53"/>
      <c r="T7250" s="53"/>
      <c r="U7250" s="53"/>
      <c r="V7250" s="53"/>
      <c r="W7250" s="53"/>
    </row>
    <row r="7251" spans="2:23" s="52" customFormat="1" ht="13" x14ac:dyDescent="0.3">
      <c r="B7251" s="53" t="s">
        <v>214</v>
      </c>
      <c r="C7251" s="53" t="s">
        <v>214</v>
      </c>
      <c r="D7251" s="53" t="s">
        <v>8189</v>
      </c>
      <c r="E7251" s="53">
        <v>39.004069999999999</v>
      </c>
      <c r="F7251" s="53">
        <v>-0.565334</v>
      </c>
      <c r="G7251" s="54">
        <v>125.91540000000001</v>
      </c>
      <c r="H7251" s="53">
        <v>1235</v>
      </c>
      <c r="I7251" s="53">
        <v>615</v>
      </c>
      <c r="J7251" s="53">
        <v>620</v>
      </c>
      <c r="K7251" s="52">
        <v>8</v>
      </c>
      <c r="L7251" s="52">
        <v>117.91540000000001</v>
      </c>
      <c r="M7251" s="55">
        <v>2</v>
      </c>
      <c r="N7251" s="61" t="s">
        <v>14</v>
      </c>
      <c r="P7251" s="66"/>
      <c r="Q7251" s="53"/>
      <c r="R7251" s="53"/>
      <c r="S7251" s="53"/>
      <c r="T7251" s="53"/>
      <c r="U7251" s="53"/>
      <c r="V7251" s="53"/>
      <c r="W7251" s="53"/>
    </row>
    <row r="7252" spans="2:23" s="52" customFormat="1" ht="13" x14ac:dyDescent="0.3">
      <c r="B7252" s="53" t="s">
        <v>214</v>
      </c>
      <c r="C7252" s="53" t="s">
        <v>214</v>
      </c>
      <c r="D7252" s="53" t="s">
        <v>8190</v>
      </c>
      <c r="E7252" s="53">
        <v>38.932600000000001</v>
      </c>
      <c r="F7252" s="53">
        <v>-0.25698710000000002</v>
      </c>
      <c r="G7252" s="54">
        <v>106.83969999999999</v>
      </c>
      <c r="H7252" s="53">
        <v>1335</v>
      </c>
      <c r="I7252" s="53">
        <v>688</v>
      </c>
      <c r="J7252" s="53">
        <v>647</v>
      </c>
      <c r="K7252" s="52">
        <v>8</v>
      </c>
      <c r="L7252" s="52">
        <v>98.839699999999993</v>
      </c>
      <c r="M7252" s="55">
        <v>2</v>
      </c>
      <c r="N7252" s="61" t="s">
        <v>14</v>
      </c>
      <c r="P7252" s="66"/>
      <c r="Q7252" s="53"/>
      <c r="R7252" s="53"/>
      <c r="S7252" s="53"/>
      <c r="T7252" s="53"/>
      <c r="U7252" s="53"/>
      <c r="V7252" s="53"/>
      <c r="W7252" s="53"/>
    </row>
    <row r="7253" spans="2:23" s="52" customFormat="1" ht="13" x14ac:dyDescent="0.3">
      <c r="B7253" s="53" t="s">
        <v>214</v>
      </c>
      <c r="C7253" s="53" t="s">
        <v>214</v>
      </c>
      <c r="D7253" s="53" t="s">
        <v>8191</v>
      </c>
      <c r="E7253" s="53">
        <v>38.878929999999997</v>
      </c>
      <c r="F7253" s="53">
        <v>-0.36140080000000002</v>
      </c>
      <c r="G7253" s="54">
        <v>294.8879</v>
      </c>
      <c r="H7253" s="53">
        <v>186</v>
      </c>
      <c r="I7253" s="53">
        <v>90</v>
      </c>
      <c r="J7253" s="53">
        <v>96</v>
      </c>
      <c r="K7253" s="52">
        <v>8</v>
      </c>
      <c r="L7253" s="52">
        <v>286.8879</v>
      </c>
      <c r="M7253" s="55">
        <v>4</v>
      </c>
      <c r="N7253" s="61" t="s">
        <v>15</v>
      </c>
      <c r="P7253" s="66"/>
      <c r="Q7253" s="53"/>
      <c r="R7253" s="53"/>
      <c r="S7253" s="53"/>
      <c r="T7253" s="53"/>
      <c r="U7253" s="53"/>
      <c r="V7253" s="53"/>
      <c r="W7253" s="53"/>
    </row>
    <row r="7254" spans="2:23" s="52" customFormat="1" ht="13" x14ac:dyDescent="0.3">
      <c r="B7254" s="53" t="s">
        <v>214</v>
      </c>
      <c r="C7254" s="53" t="s">
        <v>214</v>
      </c>
      <c r="D7254" s="53" t="s">
        <v>8192</v>
      </c>
      <c r="E7254" s="53">
        <v>39.680770000000003</v>
      </c>
      <c r="F7254" s="53">
        <v>-0.27797680000000002</v>
      </c>
      <c r="G7254" s="54">
        <v>56.380330000000001</v>
      </c>
      <c r="H7254" s="53">
        <v>66070</v>
      </c>
      <c r="I7254" s="53">
        <v>32834</v>
      </c>
      <c r="J7254" s="53">
        <v>33236</v>
      </c>
      <c r="K7254" s="52">
        <v>8</v>
      </c>
      <c r="L7254" s="52">
        <v>48.380330000000001</v>
      </c>
      <c r="M7254" s="55">
        <v>2</v>
      </c>
      <c r="N7254" s="61" t="s">
        <v>14</v>
      </c>
      <c r="P7254" s="66"/>
      <c r="Q7254" s="53"/>
      <c r="R7254" s="53"/>
      <c r="S7254" s="53"/>
      <c r="T7254" s="53"/>
      <c r="U7254" s="53"/>
      <c r="V7254" s="53"/>
      <c r="W7254" s="53"/>
    </row>
    <row r="7255" spans="2:23" s="52" customFormat="1" ht="13" x14ac:dyDescent="0.3">
      <c r="B7255" s="53" t="s">
        <v>214</v>
      </c>
      <c r="C7255" s="53" t="s">
        <v>214</v>
      </c>
      <c r="D7255" s="53" t="s">
        <v>8193</v>
      </c>
      <c r="E7255" s="53">
        <v>38.855029999999999</v>
      </c>
      <c r="F7255" s="53">
        <v>-0.38111889999999998</v>
      </c>
      <c r="G7255" s="54">
        <v>371.89400000000001</v>
      </c>
      <c r="H7255" s="53">
        <v>486</v>
      </c>
      <c r="I7255" s="53">
        <v>246</v>
      </c>
      <c r="J7255" s="53">
        <v>240</v>
      </c>
      <c r="K7255" s="52">
        <v>8</v>
      </c>
      <c r="L7255" s="52">
        <v>363.89400000000001</v>
      </c>
      <c r="M7255" s="55">
        <v>4</v>
      </c>
      <c r="N7255" s="61" t="s">
        <v>15</v>
      </c>
      <c r="P7255" s="66"/>
      <c r="Q7255" s="53"/>
      <c r="R7255" s="53"/>
      <c r="S7255" s="53"/>
      <c r="T7255" s="53"/>
      <c r="U7255" s="53"/>
      <c r="V7255" s="53"/>
      <c r="W7255" s="53"/>
    </row>
    <row r="7256" spans="2:23" s="52" customFormat="1" ht="13" x14ac:dyDescent="0.3">
      <c r="B7256" s="53" t="s">
        <v>214</v>
      </c>
      <c r="C7256" s="53" t="s">
        <v>214</v>
      </c>
      <c r="D7256" s="53" t="s">
        <v>8194</v>
      </c>
      <c r="E7256" s="53">
        <v>39.561889999999998</v>
      </c>
      <c r="F7256" s="53">
        <v>-0.50047529999999996</v>
      </c>
      <c r="G7256" s="54">
        <v>117.6917</v>
      </c>
      <c r="H7256" s="53">
        <v>5746</v>
      </c>
      <c r="I7256" s="53">
        <v>2863</v>
      </c>
      <c r="J7256" s="53">
        <v>2883</v>
      </c>
      <c r="K7256" s="52">
        <v>8</v>
      </c>
      <c r="L7256" s="52">
        <v>109.6917</v>
      </c>
      <c r="M7256" s="55">
        <v>2</v>
      </c>
      <c r="N7256" s="61" t="s">
        <v>14</v>
      </c>
      <c r="P7256" s="66"/>
      <c r="Q7256" s="53"/>
      <c r="R7256" s="53"/>
      <c r="S7256" s="53"/>
      <c r="T7256" s="53"/>
      <c r="U7256" s="53"/>
      <c r="V7256" s="53"/>
      <c r="W7256" s="53"/>
    </row>
    <row r="7257" spans="2:23" s="52" customFormat="1" ht="13" x14ac:dyDescent="0.3">
      <c r="B7257" s="53" t="s">
        <v>214</v>
      </c>
      <c r="C7257" s="53" t="s">
        <v>214</v>
      </c>
      <c r="D7257" s="53" t="s">
        <v>8195</v>
      </c>
      <c r="E7257" s="53">
        <v>39.071539999999999</v>
      </c>
      <c r="F7257" s="53">
        <v>-0.488145</v>
      </c>
      <c r="G7257" s="54">
        <v>42.89132</v>
      </c>
      <c r="H7257" s="53">
        <v>474</v>
      </c>
      <c r="I7257" s="53">
        <v>226</v>
      </c>
      <c r="J7257" s="53">
        <v>248</v>
      </c>
      <c r="K7257" s="52">
        <v>8</v>
      </c>
      <c r="L7257" s="52">
        <v>34.89132</v>
      </c>
      <c r="M7257" s="55">
        <v>2</v>
      </c>
      <c r="N7257" s="61" t="s">
        <v>14</v>
      </c>
      <c r="P7257" s="66"/>
      <c r="Q7257" s="53"/>
      <c r="R7257" s="53"/>
      <c r="S7257" s="53"/>
      <c r="T7257" s="53"/>
      <c r="U7257" s="53"/>
      <c r="V7257" s="53"/>
      <c r="W7257" s="53"/>
    </row>
    <row r="7258" spans="2:23" s="52" customFormat="1" ht="13" x14ac:dyDescent="0.3">
      <c r="B7258" s="53" t="s">
        <v>214</v>
      </c>
      <c r="C7258" s="53" t="s">
        <v>214</v>
      </c>
      <c r="D7258" s="53" t="s">
        <v>8196</v>
      </c>
      <c r="E7258" s="53">
        <v>39.425049999999999</v>
      </c>
      <c r="F7258" s="53">
        <v>-0.38578620000000002</v>
      </c>
      <c r="G7258" s="54">
        <v>13.74977</v>
      </c>
      <c r="H7258" s="53">
        <v>9913</v>
      </c>
      <c r="I7258" s="53">
        <v>4873</v>
      </c>
      <c r="J7258" s="53">
        <v>5040</v>
      </c>
      <c r="K7258" s="52">
        <v>8</v>
      </c>
      <c r="L7258" s="52">
        <v>5.7497699999999998</v>
      </c>
      <c r="M7258" s="55">
        <v>2</v>
      </c>
      <c r="N7258" s="61" t="s">
        <v>14</v>
      </c>
      <c r="P7258" s="66"/>
      <c r="Q7258" s="53"/>
      <c r="R7258" s="53"/>
      <c r="S7258" s="53"/>
      <c r="T7258" s="53"/>
      <c r="U7258" s="53"/>
      <c r="V7258" s="53"/>
      <c r="W7258" s="53"/>
    </row>
    <row r="7259" spans="2:23" s="52" customFormat="1" ht="13" x14ac:dyDescent="0.3">
      <c r="B7259" s="53" t="s">
        <v>214</v>
      </c>
      <c r="C7259" s="53" t="s">
        <v>214</v>
      </c>
      <c r="D7259" s="53" t="s">
        <v>8197</v>
      </c>
      <c r="E7259" s="53">
        <v>39.683590000000002</v>
      </c>
      <c r="F7259" s="53">
        <v>-0.3736177</v>
      </c>
      <c r="G7259" s="54">
        <v>273.34179999999998</v>
      </c>
      <c r="H7259" s="53">
        <v>134</v>
      </c>
      <c r="I7259" s="53">
        <v>65</v>
      </c>
      <c r="J7259" s="53">
        <v>69</v>
      </c>
      <c r="K7259" s="52">
        <v>8</v>
      </c>
      <c r="L7259" s="52">
        <v>265.34179999999998</v>
      </c>
      <c r="M7259" s="55">
        <v>4</v>
      </c>
      <c r="N7259" s="61" t="s">
        <v>15</v>
      </c>
      <c r="P7259" s="66"/>
      <c r="Q7259" s="53"/>
      <c r="R7259" s="53"/>
      <c r="S7259" s="53"/>
      <c r="T7259" s="53"/>
      <c r="U7259" s="53"/>
      <c r="V7259" s="53"/>
      <c r="W7259" s="53"/>
    </row>
    <row r="7260" spans="2:23" s="52" customFormat="1" ht="13" x14ac:dyDescent="0.3">
      <c r="B7260" s="53" t="s">
        <v>214</v>
      </c>
      <c r="C7260" s="53" t="s">
        <v>214</v>
      </c>
      <c r="D7260" s="53" t="s">
        <v>8198</v>
      </c>
      <c r="E7260" s="53">
        <v>39.031039999999997</v>
      </c>
      <c r="F7260" s="53">
        <v>-0.58779859999999995</v>
      </c>
      <c r="G7260" s="54">
        <v>82.350250000000003</v>
      </c>
      <c r="H7260" s="53">
        <v>437</v>
      </c>
      <c r="I7260" s="53">
        <v>224</v>
      </c>
      <c r="J7260" s="53">
        <v>213</v>
      </c>
      <c r="K7260" s="52">
        <v>8</v>
      </c>
      <c r="L7260" s="52">
        <v>74.350250000000003</v>
      </c>
      <c r="M7260" s="55">
        <v>2</v>
      </c>
      <c r="N7260" s="61" t="s">
        <v>14</v>
      </c>
      <c r="P7260" s="66"/>
      <c r="Q7260" s="53"/>
      <c r="R7260" s="53"/>
      <c r="S7260" s="53"/>
      <c r="T7260" s="53"/>
      <c r="U7260" s="53"/>
      <c r="V7260" s="53"/>
      <c r="W7260" s="53"/>
    </row>
    <row r="7261" spans="2:23" s="52" customFormat="1" ht="13" x14ac:dyDescent="0.3">
      <c r="B7261" s="53" t="s">
        <v>214</v>
      </c>
      <c r="C7261" s="53" t="s">
        <v>214</v>
      </c>
      <c r="D7261" s="53" t="s">
        <v>8199</v>
      </c>
      <c r="E7261" s="53">
        <v>38.919699999999999</v>
      </c>
      <c r="F7261" s="53">
        <v>-0.48087590000000002</v>
      </c>
      <c r="G7261" s="54">
        <v>169.21039999999999</v>
      </c>
      <c r="H7261" s="53">
        <v>37</v>
      </c>
      <c r="I7261" s="53">
        <v>18</v>
      </c>
      <c r="J7261" s="53">
        <v>19</v>
      </c>
      <c r="K7261" s="52">
        <v>8</v>
      </c>
      <c r="L7261" s="52">
        <v>161.21039999999999</v>
      </c>
      <c r="M7261" s="55">
        <v>2</v>
      </c>
      <c r="N7261" s="61" t="s">
        <v>14</v>
      </c>
      <c r="P7261" s="66"/>
      <c r="Q7261" s="53"/>
      <c r="R7261" s="53"/>
      <c r="S7261" s="53"/>
      <c r="T7261" s="53"/>
      <c r="U7261" s="53"/>
      <c r="V7261" s="53"/>
      <c r="W7261" s="53"/>
    </row>
    <row r="7262" spans="2:23" s="52" customFormat="1" ht="13" x14ac:dyDescent="0.3">
      <c r="B7262" s="53" t="s">
        <v>214</v>
      </c>
      <c r="C7262" s="53" t="s">
        <v>214</v>
      </c>
      <c r="D7262" s="53" t="s">
        <v>8200</v>
      </c>
      <c r="E7262" s="53">
        <v>39.063720000000004</v>
      </c>
      <c r="F7262" s="53">
        <v>-0.51053789999999999</v>
      </c>
      <c r="G7262" s="54">
        <v>42.809649999999998</v>
      </c>
      <c r="H7262" s="53">
        <v>1200</v>
      </c>
      <c r="I7262" s="53">
        <v>613</v>
      </c>
      <c r="J7262" s="53">
        <v>587</v>
      </c>
      <c r="K7262" s="52">
        <v>8</v>
      </c>
      <c r="L7262" s="52">
        <v>34.809649999999998</v>
      </c>
      <c r="M7262" s="55">
        <v>2</v>
      </c>
      <c r="N7262" s="61" t="s">
        <v>14</v>
      </c>
      <c r="P7262" s="66"/>
      <c r="Q7262" s="53"/>
      <c r="R7262" s="53"/>
      <c r="S7262" s="53"/>
      <c r="T7262" s="53"/>
      <c r="U7262" s="53"/>
      <c r="V7262" s="53"/>
      <c r="W7262" s="53"/>
    </row>
    <row r="7263" spans="2:23" s="52" customFormat="1" ht="13" x14ac:dyDescent="0.3">
      <c r="B7263" s="53" t="s">
        <v>214</v>
      </c>
      <c r="C7263" s="53" t="s">
        <v>214</v>
      </c>
      <c r="D7263" s="53" t="s">
        <v>8201</v>
      </c>
      <c r="E7263" s="53">
        <v>39.686160000000001</v>
      </c>
      <c r="F7263" s="53">
        <v>-0.4296759</v>
      </c>
      <c r="G7263" s="54">
        <v>354.79640000000001</v>
      </c>
      <c r="H7263" s="53">
        <v>3074</v>
      </c>
      <c r="I7263" s="53">
        <v>1589</v>
      </c>
      <c r="J7263" s="53">
        <v>1485</v>
      </c>
      <c r="K7263" s="52">
        <v>8</v>
      </c>
      <c r="L7263" s="52">
        <v>346.79640000000001</v>
      </c>
      <c r="M7263" s="55">
        <v>4</v>
      </c>
      <c r="N7263" s="61" t="s">
        <v>15</v>
      </c>
      <c r="P7263" s="66"/>
      <c r="Q7263" s="53"/>
      <c r="R7263" s="53"/>
      <c r="S7263" s="53"/>
      <c r="T7263" s="53"/>
      <c r="U7263" s="53"/>
      <c r="V7263" s="53"/>
      <c r="W7263" s="53"/>
    </row>
    <row r="7264" spans="2:23" s="52" customFormat="1" ht="13" x14ac:dyDescent="0.3">
      <c r="B7264" s="53" t="s">
        <v>214</v>
      </c>
      <c r="C7264" s="53" t="s">
        <v>214</v>
      </c>
      <c r="D7264" s="53" t="s">
        <v>8202</v>
      </c>
      <c r="E7264" s="53">
        <v>39.471969999999999</v>
      </c>
      <c r="F7264" s="53">
        <v>-0.91704169999999996</v>
      </c>
      <c r="G7264" s="54">
        <v>706.5231</v>
      </c>
      <c r="H7264" s="53">
        <v>1427</v>
      </c>
      <c r="I7264" s="53">
        <v>738</v>
      </c>
      <c r="J7264" s="53">
        <v>689</v>
      </c>
      <c r="K7264" s="52">
        <v>8</v>
      </c>
      <c r="L7264" s="52">
        <v>698.5231</v>
      </c>
      <c r="M7264" s="55">
        <v>6</v>
      </c>
      <c r="N7264" s="61" t="s">
        <v>16</v>
      </c>
      <c r="P7264" s="66"/>
      <c r="Q7264" s="53"/>
      <c r="R7264" s="53"/>
      <c r="S7264" s="53"/>
      <c r="T7264" s="53"/>
      <c r="U7264" s="53"/>
      <c r="V7264" s="53"/>
      <c r="W7264" s="53"/>
    </row>
    <row r="7265" spans="2:23" s="52" customFormat="1" ht="13" x14ac:dyDescent="0.3">
      <c r="B7265" s="53" t="s">
        <v>214</v>
      </c>
      <c r="C7265" s="53" t="s">
        <v>214</v>
      </c>
      <c r="D7265" s="53" t="s">
        <v>8203</v>
      </c>
      <c r="E7265" s="53">
        <v>39.361350000000002</v>
      </c>
      <c r="F7265" s="53">
        <v>-0.41261429999999999</v>
      </c>
      <c r="G7265" s="54">
        <v>13</v>
      </c>
      <c r="H7265" s="53">
        <v>18979</v>
      </c>
      <c r="I7265" s="53">
        <v>9590</v>
      </c>
      <c r="J7265" s="53">
        <v>9389</v>
      </c>
      <c r="K7265" s="52">
        <v>8</v>
      </c>
      <c r="L7265" s="52">
        <v>5</v>
      </c>
      <c r="M7265" s="55">
        <v>2</v>
      </c>
      <c r="N7265" s="61" t="s">
        <v>14</v>
      </c>
      <c r="P7265" s="66"/>
      <c r="Q7265" s="53"/>
      <c r="R7265" s="53"/>
      <c r="S7265" s="53"/>
      <c r="T7265" s="53"/>
      <c r="U7265" s="53"/>
      <c r="V7265" s="53"/>
      <c r="W7265" s="53"/>
    </row>
    <row r="7266" spans="2:23" s="52" customFormat="1" ht="13" x14ac:dyDescent="0.3">
      <c r="B7266" s="53" t="s">
        <v>214</v>
      </c>
      <c r="C7266" s="53" t="s">
        <v>214</v>
      </c>
      <c r="D7266" s="53" t="s">
        <v>8204</v>
      </c>
      <c r="E7266" s="53">
        <v>39.04354</v>
      </c>
      <c r="F7266" s="53">
        <v>-0.31060080000000001</v>
      </c>
      <c r="G7266" s="54">
        <v>59.11103</v>
      </c>
      <c r="H7266" s="53">
        <v>3700</v>
      </c>
      <c r="I7266" s="53">
        <v>1924</v>
      </c>
      <c r="J7266" s="53">
        <v>1776</v>
      </c>
      <c r="K7266" s="52">
        <v>8</v>
      </c>
      <c r="L7266" s="52">
        <v>51.11103</v>
      </c>
      <c r="M7266" s="55">
        <v>2</v>
      </c>
      <c r="N7266" s="61" t="s">
        <v>14</v>
      </c>
      <c r="P7266" s="66"/>
      <c r="Q7266" s="53"/>
      <c r="R7266" s="53"/>
      <c r="S7266" s="53"/>
      <c r="T7266" s="53"/>
      <c r="U7266" s="53"/>
      <c r="V7266" s="53"/>
      <c r="W7266" s="53"/>
    </row>
    <row r="7267" spans="2:23" s="52" customFormat="1" ht="13" x14ac:dyDescent="0.3">
      <c r="B7267" s="53" t="s">
        <v>214</v>
      </c>
      <c r="C7267" s="53" t="s">
        <v>214</v>
      </c>
      <c r="D7267" s="53" t="s">
        <v>8205</v>
      </c>
      <c r="E7267" s="53">
        <v>39.73395</v>
      </c>
      <c r="F7267" s="53">
        <v>-1.2315739999999999</v>
      </c>
      <c r="G7267" s="54">
        <v>896.11220000000003</v>
      </c>
      <c r="H7267" s="53">
        <v>1217</v>
      </c>
      <c r="I7267" s="53">
        <v>626</v>
      </c>
      <c r="J7267" s="53">
        <v>591</v>
      </c>
      <c r="K7267" s="52">
        <v>8</v>
      </c>
      <c r="L7267" s="52">
        <v>888.11220000000003</v>
      </c>
      <c r="M7267" s="55">
        <v>7</v>
      </c>
      <c r="N7267" s="61" t="s">
        <v>16</v>
      </c>
      <c r="P7267" s="66"/>
      <c r="Q7267" s="53"/>
      <c r="R7267" s="53"/>
      <c r="S7267" s="53"/>
      <c r="T7267" s="53"/>
      <c r="U7267" s="53"/>
      <c r="V7267" s="53"/>
      <c r="W7267" s="53"/>
    </row>
    <row r="7268" spans="2:23" s="52" customFormat="1" ht="13" x14ac:dyDescent="0.3">
      <c r="B7268" s="53" t="s">
        <v>214</v>
      </c>
      <c r="C7268" s="53" t="s">
        <v>214</v>
      </c>
      <c r="D7268" s="53" t="s">
        <v>8206</v>
      </c>
      <c r="E7268" s="53">
        <v>39.277979999999999</v>
      </c>
      <c r="F7268" s="53">
        <v>-0.38145889999999999</v>
      </c>
      <c r="G7268" s="54">
        <v>6.4602120000000003</v>
      </c>
      <c r="H7268" s="53">
        <v>4913</v>
      </c>
      <c r="I7268" s="53">
        <v>2445</v>
      </c>
      <c r="J7268" s="53">
        <v>2468</v>
      </c>
      <c r="K7268" s="52">
        <v>8</v>
      </c>
      <c r="L7268" s="52">
        <v>-1.5397879999999997</v>
      </c>
      <c r="M7268" s="55">
        <v>2</v>
      </c>
      <c r="N7268" s="61" t="s">
        <v>14</v>
      </c>
      <c r="P7268" s="66"/>
      <c r="Q7268" s="53"/>
      <c r="R7268" s="53"/>
      <c r="S7268" s="53"/>
      <c r="T7268" s="53"/>
      <c r="U7268" s="53"/>
      <c r="V7268" s="53"/>
      <c r="W7268" s="53"/>
    </row>
    <row r="7269" spans="2:23" s="52" customFormat="1" ht="13" x14ac:dyDescent="0.3">
      <c r="B7269" s="53" t="s">
        <v>214</v>
      </c>
      <c r="C7269" s="53" t="s">
        <v>214</v>
      </c>
      <c r="D7269" s="53" t="s">
        <v>8207</v>
      </c>
      <c r="E7269" s="53">
        <v>39.621110000000002</v>
      </c>
      <c r="F7269" s="53">
        <v>-0.91001290000000001</v>
      </c>
      <c r="G7269" s="54">
        <v>345.35289999999998</v>
      </c>
      <c r="H7269" s="53">
        <v>405</v>
      </c>
      <c r="I7269" s="53">
        <v>207</v>
      </c>
      <c r="J7269" s="53">
        <v>198</v>
      </c>
      <c r="K7269" s="52">
        <v>8</v>
      </c>
      <c r="L7269" s="52">
        <v>337.35289999999998</v>
      </c>
      <c r="M7269" s="55">
        <v>4</v>
      </c>
      <c r="N7269" s="61" t="s">
        <v>15</v>
      </c>
      <c r="P7269" s="66"/>
      <c r="Q7269" s="53"/>
      <c r="R7269" s="53"/>
      <c r="S7269" s="53"/>
      <c r="T7269" s="53"/>
      <c r="U7269" s="53"/>
      <c r="V7269" s="53"/>
      <c r="W7269" s="53"/>
    </row>
    <row r="7270" spans="2:23" s="52" customFormat="1" ht="13" x14ac:dyDescent="0.3">
      <c r="B7270" s="53" t="s">
        <v>214</v>
      </c>
      <c r="C7270" s="53" t="s">
        <v>214</v>
      </c>
      <c r="D7270" s="53" t="s">
        <v>8208</v>
      </c>
      <c r="E7270" s="53">
        <v>39.202640000000002</v>
      </c>
      <c r="F7270" s="53">
        <v>-0.31064229999999998</v>
      </c>
      <c r="G7270" s="54">
        <v>13.82494</v>
      </c>
      <c r="H7270" s="53">
        <v>28908</v>
      </c>
      <c r="I7270" s="53">
        <v>14450</v>
      </c>
      <c r="J7270" s="53">
        <v>14458</v>
      </c>
      <c r="K7270" s="52">
        <v>8</v>
      </c>
      <c r="L7270" s="52">
        <v>5.8249399999999998</v>
      </c>
      <c r="M7270" s="55">
        <v>2</v>
      </c>
      <c r="N7270" s="61" t="s">
        <v>14</v>
      </c>
      <c r="P7270" s="66"/>
      <c r="Q7270" s="53"/>
      <c r="R7270" s="53"/>
      <c r="S7270" s="53"/>
      <c r="T7270" s="53"/>
      <c r="U7270" s="53"/>
      <c r="V7270" s="53"/>
      <c r="W7270" s="53"/>
    </row>
    <row r="7271" spans="2:23" s="52" customFormat="1" ht="13" x14ac:dyDescent="0.3">
      <c r="B7271" s="53" t="s">
        <v>214</v>
      </c>
      <c r="C7271" s="53" t="s">
        <v>214</v>
      </c>
      <c r="D7271" s="53" t="s">
        <v>8209</v>
      </c>
      <c r="E7271" s="53">
        <v>39.096179999999997</v>
      </c>
      <c r="F7271" s="53">
        <v>-0.62960240000000001</v>
      </c>
      <c r="G7271" s="54">
        <v>59.709220000000002</v>
      </c>
      <c r="H7271" s="53">
        <v>1286</v>
      </c>
      <c r="I7271" s="53">
        <v>638</v>
      </c>
      <c r="J7271" s="53">
        <v>648</v>
      </c>
      <c r="K7271" s="52">
        <v>8</v>
      </c>
      <c r="L7271" s="52">
        <v>51.709220000000002</v>
      </c>
      <c r="M7271" s="55">
        <v>2</v>
      </c>
      <c r="N7271" s="61" t="s">
        <v>14</v>
      </c>
      <c r="P7271" s="66"/>
      <c r="Q7271" s="53"/>
      <c r="R7271" s="53"/>
      <c r="S7271" s="53"/>
      <c r="T7271" s="53"/>
      <c r="U7271" s="53"/>
      <c r="V7271" s="53"/>
      <c r="W7271" s="53"/>
    </row>
    <row r="7272" spans="2:23" s="52" customFormat="1" ht="13" x14ac:dyDescent="0.3">
      <c r="B7272" s="53" t="s">
        <v>214</v>
      </c>
      <c r="C7272" s="53" t="s">
        <v>214</v>
      </c>
      <c r="D7272" s="53" t="s">
        <v>8210</v>
      </c>
      <c r="E7272" s="53">
        <v>39.506990000000002</v>
      </c>
      <c r="F7272" s="53">
        <v>-0.36559079999999999</v>
      </c>
      <c r="G7272" s="54">
        <v>17.46152</v>
      </c>
      <c r="H7272" s="53">
        <v>9351</v>
      </c>
      <c r="I7272" s="53">
        <v>4590</v>
      </c>
      <c r="J7272" s="53">
        <v>4761</v>
      </c>
      <c r="K7272" s="52">
        <v>8</v>
      </c>
      <c r="L7272" s="52">
        <v>9.4615200000000002</v>
      </c>
      <c r="M7272" s="55">
        <v>2</v>
      </c>
      <c r="N7272" s="61" t="s">
        <v>14</v>
      </c>
      <c r="P7272" s="66"/>
      <c r="Q7272" s="53"/>
      <c r="R7272" s="53"/>
      <c r="S7272" s="53"/>
      <c r="T7272" s="53"/>
      <c r="U7272" s="53"/>
      <c r="V7272" s="53"/>
      <c r="W7272" s="53"/>
    </row>
    <row r="7273" spans="2:23" s="52" customFormat="1" ht="13" x14ac:dyDescent="0.3">
      <c r="B7273" s="53" t="s">
        <v>214</v>
      </c>
      <c r="C7273" s="53" t="s">
        <v>214</v>
      </c>
      <c r="D7273" s="53" t="s">
        <v>8211</v>
      </c>
      <c r="E7273" s="53">
        <v>39.071669999999997</v>
      </c>
      <c r="F7273" s="53">
        <v>-0.26771539999999999</v>
      </c>
      <c r="G7273" s="54">
        <v>24.544339999999998</v>
      </c>
      <c r="H7273" s="53">
        <v>18195</v>
      </c>
      <c r="I7273" s="53">
        <v>9187</v>
      </c>
      <c r="J7273" s="53">
        <v>9008</v>
      </c>
      <c r="K7273" s="52">
        <v>8</v>
      </c>
      <c r="L7273" s="52">
        <v>16.544339999999998</v>
      </c>
      <c r="M7273" s="55">
        <v>2</v>
      </c>
      <c r="N7273" s="61" t="s">
        <v>14</v>
      </c>
      <c r="P7273" s="66"/>
      <c r="Q7273" s="53"/>
      <c r="R7273" s="53"/>
      <c r="S7273" s="53"/>
      <c r="T7273" s="53"/>
      <c r="U7273" s="53"/>
      <c r="V7273" s="53"/>
      <c r="W7273" s="53"/>
    </row>
    <row r="7274" spans="2:23" s="52" customFormat="1" ht="13" x14ac:dyDescent="0.3">
      <c r="B7274" s="53" t="s">
        <v>214</v>
      </c>
      <c r="C7274" s="53" t="s">
        <v>214</v>
      </c>
      <c r="D7274" s="53" t="s">
        <v>8212</v>
      </c>
      <c r="E7274" s="53">
        <v>39.106650000000002</v>
      </c>
      <c r="F7274" s="53">
        <v>-1.0515319999999999</v>
      </c>
      <c r="G7274" s="54">
        <v>535.59680000000003</v>
      </c>
      <c r="H7274" s="53">
        <v>727</v>
      </c>
      <c r="I7274" s="53">
        <v>368</v>
      </c>
      <c r="J7274" s="53">
        <v>359</v>
      </c>
      <c r="K7274" s="52">
        <v>8</v>
      </c>
      <c r="L7274" s="52">
        <v>527.59680000000003</v>
      </c>
      <c r="M7274" s="55">
        <v>5</v>
      </c>
      <c r="N7274" s="61" t="s">
        <v>15</v>
      </c>
      <c r="P7274" s="66"/>
      <c r="Q7274" s="53"/>
      <c r="R7274" s="53"/>
      <c r="S7274" s="53"/>
      <c r="T7274" s="53"/>
      <c r="U7274" s="53"/>
      <c r="V7274" s="53"/>
      <c r="W7274" s="53"/>
    </row>
    <row r="7275" spans="2:23" s="52" customFormat="1" ht="13" x14ac:dyDescent="0.3">
      <c r="B7275" s="53" t="s">
        <v>214</v>
      </c>
      <c r="C7275" s="53" t="s">
        <v>214</v>
      </c>
      <c r="D7275" s="53" t="s">
        <v>8213</v>
      </c>
      <c r="E7275" s="53">
        <v>38.894350000000003</v>
      </c>
      <c r="F7275" s="53">
        <v>-0.32064920000000002</v>
      </c>
      <c r="G7275" s="54">
        <v>258.08760000000001</v>
      </c>
      <c r="H7275" s="53">
        <v>337</v>
      </c>
      <c r="I7275" s="53">
        <v>175</v>
      </c>
      <c r="J7275" s="53">
        <v>162</v>
      </c>
      <c r="K7275" s="52">
        <v>8</v>
      </c>
      <c r="L7275" s="52">
        <v>250.08760000000001</v>
      </c>
      <c r="M7275" s="55">
        <v>4</v>
      </c>
      <c r="N7275" s="61" t="s">
        <v>15</v>
      </c>
      <c r="P7275" s="66"/>
      <c r="Q7275" s="53"/>
      <c r="R7275" s="53"/>
      <c r="S7275" s="53"/>
      <c r="T7275" s="53"/>
      <c r="U7275" s="53"/>
      <c r="V7275" s="53"/>
      <c r="W7275" s="53"/>
    </row>
    <row r="7276" spans="2:23" s="52" customFormat="1" ht="13" x14ac:dyDescent="0.3">
      <c r="B7276" s="53" t="s">
        <v>214</v>
      </c>
      <c r="C7276" s="53" t="s">
        <v>214</v>
      </c>
      <c r="D7276" s="53" t="s">
        <v>8214</v>
      </c>
      <c r="E7276" s="53">
        <v>39.86609</v>
      </c>
      <c r="F7276" s="53">
        <v>-1.0806629999999999</v>
      </c>
      <c r="G7276" s="54">
        <v>838.8098</v>
      </c>
      <c r="H7276" s="53">
        <v>525</v>
      </c>
      <c r="I7276" s="53">
        <v>261</v>
      </c>
      <c r="J7276" s="53">
        <v>264</v>
      </c>
      <c r="K7276" s="52">
        <v>8</v>
      </c>
      <c r="L7276" s="52">
        <v>830.8098</v>
      </c>
      <c r="M7276" s="55">
        <v>7</v>
      </c>
      <c r="N7276" s="61" t="s">
        <v>16</v>
      </c>
      <c r="P7276" s="66"/>
      <c r="Q7276" s="53"/>
      <c r="R7276" s="53"/>
      <c r="S7276" s="53"/>
      <c r="T7276" s="53"/>
      <c r="U7276" s="53"/>
      <c r="V7276" s="53"/>
      <c r="W7276" s="53"/>
    </row>
    <row r="7277" spans="2:23" s="52" customFormat="1" ht="13" x14ac:dyDescent="0.3">
      <c r="B7277" s="53" t="s">
        <v>214</v>
      </c>
      <c r="C7277" s="53" t="s">
        <v>214</v>
      </c>
      <c r="D7277" s="53" t="s">
        <v>8215</v>
      </c>
      <c r="E7277" s="53">
        <v>40.096850000000003</v>
      </c>
      <c r="F7277" s="53">
        <v>-1.257538</v>
      </c>
      <c r="G7277" s="54">
        <v>744.56790000000001</v>
      </c>
      <c r="H7277" s="53">
        <v>444</v>
      </c>
      <c r="I7277" s="53">
        <v>247</v>
      </c>
      <c r="J7277" s="53">
        <v>197</v>
      </c>
      <c r="K7277" s="52">
        <v>8</v>
      </c>
      <c r="L7277" s="52">
        <v>736.56790000000001</v>
      </c>
      <c r="M7277" s="55">
        <v>6</v>
      </c>
      <c r="N7277" s="61" t="s">
        <v>16</v>
      </c>
      <c r="P7277" s="66"/>
      <c r="Q7277" s="53"/>
      <c r="R7277" s="53"/>
      <c r="S7277" s="53"/>
      <c r="T7277" s="53"/>
      <c r="U7277" s="53"/>
      <c r="V7277" s="53"/>
      <c r="W7277" s="53"/>
    </row>
    <row r="7278" spans="2:23" s="52" customFormat="1" ht="13" x14ac:dyDescent="0.3">
      <c r="B7278" s="53" t="s">
        <v>214</v>
      </c>
      <c r="C7278" s="53" t="s">
        <v>214</v>
      </c>
      <c r="D7278" s="53" t="s">
        <v>8216</v>
      </c>
      <c r="E7278" s="53">
        <v>38.988889999999998</v>
      </c>
      <c r="F7278" s="53">
        <v>-0.57171159999999999</v>
      </c>
      <c r="G7278" s="54">
        <v>150.06530000000001</v>
      </c>
      <c r="H7278" s="53">
        <v>148</v>
      </c>
      <c r="I7278" s="53">
        <v>81</v>
      </c>
      <c r="J7278" s="53">
        <v>67</v>
      </c>
      <c r="K7278" s="52">
        <v>8</v>
      </c>
      <c r="L7278" s="52">
        <v>142.06530000000001</v>
      </c>
      <c r="M7278" s="55">
        <v>2</v>
      </c>
      <c r="N7278" s="61" t="s">
        <v>14</v>
      </c>
      <c r="P7278" s="66"/>
      <c r="Q7278" s="53"/>
      <c r="R7278" s="53"/>
      <c r="S7278" s="53"/>
      <c r="T7278" s="53"/>
      <c r="U7278" s="53"/>
      <c r="V7278" s="53"/>
      <c r="W7278" s="53"/>
    </row>
    <row r="7279" spans="2:23" s="52" customFormat="1" ht="13" x14ac:dyDescent="0.3">
      <c r="B7279" s="53" t="s">
        <v>214</v>
      </c>
      <c r="C7279" s="53" t="s">
        <v>214</v>
      </c>
      <c r="D7279" s="53" t="s">
        <v>5579</v>
      </c>
      <c r="E7279" s="53">
        <v>39.436880000000002</v>
      </c>
      <c r="F7279" s="53">
        <v>-0.46531090000000003</v>
      </c>
      <c r="G7279" s="54">
        <v>51.564489999999999</v>
      </c>
      <c r="H7279" s="53">
        <v>78543</v>
      </c>
      <c r="I7279" s="53">
        <v>39429</v>
      </c>
      <c r="J7279" s="53">
        <v>39114</v>
      </c>
      <c r="K7279" s="52">
        <v>8</v>
      </c>
      <c r="L7279" s="52">
        <v>43.564489999999999</v>
      </c>
      <c r="M7279" s="55">
        <v>2</v>
      </c>
      <c r="N7279" s="61" t="s">
        <v>14</v>
      </c>
      <c r="P7279" s="66"/>
      <c r="Q7279" s="53"/>
      <c r="R7279" s="53"/>
      <c r="S7279" s="53"/>
      <c r="T7279" s="53"/>
      <c r="U7279" s="53"/>
      <c r="V7279" s="53"/>
      <c r="W7279" s="53"/>
    </row>
    <row r="7280" spans="2:23" s="52" customFormat="1" ht="13" x14ac:dyDescent="0.3">
      <c r="B7280" s="53" t="s">
        <v>214</v>
      </c>
      <c r="C7280" s="53" t="s">
        <v>214</v>
      </c>
      <c r="D7280" s="53" t="s">
        <v>8217</v>
      </c>
      <c r="E7280" s="53">
        <v>39.743119999999998</v>
      </c>
      <c r="F7280" s="53">
        <v>-0.355686</v>
      </c>
      <c r="G7280" s="54">
        <v>187.09520000000001</v>
      </c>
      <c r="H7280" s="53">
        <v>588</v>
      </c>
      <c r="I7280" s="53">
        <v>312</v>
      </c>
      <c r="J7280" s="53">
        <v>276</v>
      </c>
      <c r="K7280" s="52">
        <v>8</v>
      </c>
      <c r="L7280" s="52">
        <v>179.09520000000001</v>
      </c>
      <c r="M7280" s="55">
        <v>2</v>
      </c>
      <c r="N7280" s="61" t="s">
        <v>14</v>
      </c>
      <c r="P7280" s="66"/>
      <c r="Q7280" s="53"/>
      <c r="R7280" s="53"/>
      <c r="S7280" s="53"/>
      <c r="T7280" s="53"/>
      <c r="U7280" s="53"/>
      <c r="V7280" s="53"/>
      <c r="W7280" s="53"/>
    </row>
    <row r="7281" spans="2:23" s="52" customFormat="1" ht="13" x14ac:dyDescent="0.3">
      <c r="B7281" s="53" t="s">
        <v>214</v>
      </c>
      <c r="C7281" s="53" t="s">
        <v>214</v>
      </c>
      <c r="D7281" s="53" t="s">
        <v>8218</v>
      </c>
      <c r="E7281" s="53">
        <v>39.138100000000001</v>
      </c>
      <c r="F7281" s="53">
        <v>-0.58678549999999996</v>
      </c>
      <c r="G7281" s="54">
        <v>100.126</v>
      </c>
      <c r="H7281" s="53">
        <v>1260</v>
      </c>
      <c r="I7281" s="53">
        <v>640</v>
      </c>
      <c r="J7281" s="53">
        <v>620</v>
      </c>
      <c r="K7281" s="52">
        <v>8</v>
      </c>
      <c r="L7281" s="52">
        <v>92.126000000000005</v>
      </c>
      <c r="M7281" s="55">
        <v>2</v>
      </c>
      <c r="N7281" s="61" t="s">
        <v>14</v>
      </c>
      <c r="P7281" s="66"/>
      <c r="Q7281" s="53"/>
      <c r="R7281" s="53"/>
      <c r="S7281" s="53"/>
      <c r="T7281" s="53"/>
      <c r="U7281" s="53"/>
      <c r="V7281" s="53"/>
      <c r="W7281" s="53"/>
    </row>
    <row r="7282" spans="2:23" s="52" customFormat="1" ht="13" x14ac:dyDescent="0.3">
      <c r="B7282" s="53" t="s">
        <v>214</v>
      </c>
      <c r="C7282" s="53" t="s">
        <v>214</v>
      </c>
      <c r="D7282" s="53" t="s">
        <v>8219</v>
      </c>
      <c r="E7282" s="53">
        <v>39.763460000000002</v>
      </c>
      <c r="F7282" s="53">
        <v>-1.0399510000000001</v>
      </c>
      <c r="G7282" s="54">
        <v>608.81010000000003</v>
      </c>
      <c r="H7282" s="53">
        <v>1236</v>
      </c>
      <c r="I7282" s="53">
        <v>667</v>
      </c>
      <c r="J7282" s="53">
        <v>569</v>
      </c>
      <c r="K7282" s="52">
        <v>8</v>
      </c>
      <c r="L7282" s="52">
        <v>600.81010000000003</v>
      </c>
      <c r="M7282" s="55">
        <v>6</v>
      </c>
      <c r="N7282" s="61" t="s">
        <v>16</v>
      </c>
      <c r="P7282" s="66"/>
      <c r="Q7282" s="53"/>
      <c r="R7282" s="53"/>
      <c r="S7282" s="53"/>
      <c r="T7282" s="53"/>
      <c r="U7282" s="53"/>
      <c r="V7282" s="53"/>
      <c r="W7282" s="53"/>
    </row>
    <row r="7283" spans="2:23" s="52" customFormat="1" ht="13" x14ac:dyDescent="0.3">
      <c r="B7283" s="53" t="s">
        <v>214</v>
      </c>
      <c r="C7283" s="53" t="s">
        <v>214</v>
      </c>
      <c r="D7283" s="53" t="s">
        <v>8220</v>
      </c>
      <c r="E7283" s="53">
        <v>39.389780000000002</v>
      </c>
      <c r="F7283" s="53">
        <v>-0.71140990000000004</v>
      </c>
      <c r="G7283" s="54">
        <v>278.50630000000001</v>
      </c>
      <c r="H7283" s="53">
        <v>6499</v>
      </c>
      <c r="I7283" s="53">
        <v>3407</v>
      </c>
      <c r="J7283" s="53">
        <v>3092</v>
      </c>
      <c r="K7283" s="52">
        <v>8</v>
      </c>
      <c r="L7283" s="52">
        <v>270.50630000000001</v>
      </c>
      <c r="M7283" s="55">
        <v>4</v>
      </c>
      <c r="N7283" s="61" t="s">
        <v>15</v>
      </c>
      <c r="P7283" s="66"/>
      <c r="Q7283" s="53"/>
      <c r="R7283" s="53"/>
      <c r="S7283" s="53"/>
      <c r="T7283" s="53"/>
      <c r="U7283" s="53"/>
      <c r="V7283" s="53"/>
      <c r="W7283" s="53"/>
    </row>
    <row r="7284" spans="2:23" s="52" customFormat="1" ht="13" x14ac:dyDescent="0.3">
      <c r="B7284" s="53" t="s">
        <v>214</v>
      </c>
      <c r="C7284" s="53" t="s">
        <v>214</v>
      </c>
      <c r="D7284" s="53" t="s">
        <v>8221</v>
      </c>
      <c r="E7284" s="53">
        <v>39.567619999999998</v>
      </c>
      <c r="F7284" s="53">
        <v>-1.2033849999999999</v>
      </c>
      <c r="G7284" s="54">
        <v>740.0797</v>
      </c>
      <c r="H7284" s="53">
        <v>12420</v>
      </c>
      <c r="I7284" s="53">
        <v>6242</v>
      </c>
      <c r="J7284" s="53">
        <v>6178</v>
      </c>
      <c r="K7284" s="52">
        <v>8</v>
      </c>
      <c r="L7284" s="52">
        <v>732.0797</v>
      </c>
      <c r="M7284" s="55">
        <v>6</v>
      </c>
      <c r="N7284" s="61" t="s">
        <v>16</v>
      </c>
      <c r="P7284" s="66"/>
      <c r="Q7284" s="53"/>
      <c r="R7284" s="53"/>
      <c r="S7284" s="53"/>
      <c r="T7284" s="53"/>
      <c r="U7284" s="53"/>
      <c r="V7284" s="53"/>
      <c r="W7284" s="53"/>
    </row>
    <row r="7285" spans="2:23" s="52" customFormat="1" ht="13" x14ac:dyDescent="0.3">
      <c r="B7285" s="53" t="s">
        <v>214</v>
      </c>
      <c r="C7285" s="53" t="s">
        <v>214</v>
      </c>
      <c r="D7285" s="53" t="s">
        <v>214</v>
      </c>
      <c r="E7285" s="53">
        <v>39.470239999999997</v>
      </c>
      <c r="F7285" s="53">
        <v>-0.3768049</v>
      </c>
      <c r="G7285" s="54">
        <v>23.334900000000001</v>
      </c>
      <c r="H7285" s="53">
        <v>814208</v>
      </c>
      <c r="I7285" s="53">
        <v>392300</v>
      </c>
      <c r="J7285" s="53">
        <v>421908</v>
      </c>
      <c r="K7285" s="52">
        <v>8</v>
      </c>
      <c r="L7285" s="52">
        <v>15.334900000000001</v>
      </c>
      <c r="M7285" s="55">
        <v>2</v>
      </c>
      <c r="N7285" s="61" t="s">
        <v>14</v>
      </c>
      <c r="P7285" s="66"/>
      <c r="Q7285" s="53"/>
      <c r="R7285" s="53"/>
      <c r="S7285" s="53"/>
      <c r="T7285" s="53"/>
      <c r="U7285" s="53"/>
      <c r="V7285" s="53"/>
      <c r="W7285" s="53"/>
    </row>
    <row r="7286" spans="2:23" s="52" customFormat="1" ht="13" x14ac:dyDescent="0.3">
      <c r="B7286" s="53" t="s">
        <v>214</v>
      </c>
      <c r="C7286" s="53" t="s">
        <v>214</v>
      </c>
      <c r="D7286" s="53" t="s">
        <v>8222</v>
      </c>
      <c r="E7286" s="53">
        <v>38.895530000000001</v>
      </c>
      <c r="F7286" s="53">
        <v>-0.69176159999999998</v>
      </c>
      <c r="G7286" s="54">
        <v>292.50069999999999</v>
      </c>
      <c r="H7286" s="53">
        <v>3463</v>
      </c>
      <c r="I7286" s="53">
        <v>1775</v>
      </c>
      <c r="J7286" s="53">
        <v>1688</v>
      </c>
      <c r="K7286" s="52">
        <v>8</v>
      </c>
      <c r="L7286" s="52">
        <v>284.50069999999999</v>
      </c>
      <c r="M7286" s="55">
        <v>4</v>
      </c>
      <c r="N7286" s="61" t="s">
        <v>15</v>
      </c>
      <c r="P7286" s="66"/>
      <c r="Q7286" s="53"/>
      <c r="R7286" s="53"/>
      <c r="S7286" s="53"/>
      <c r="T7286" s="53"/>
      <c r="U7286" s="53"/>
      <c r="V7286" s="53"/>
      <c r="W7286" s="53"/>
    </row>
    <row r="7287" spans="2:23" s="52" customFormat="1" ht="13" x14ac:dyDescent="0.3">
      <c r="B7287" s="53" t="s">
        <v>214</v>
      </c>
      <c r="C7287" s="53" t="s">
        <v>214</v>
      </c>
      <c r="D7287" s="53" t="s">
        <v>8223</v>
      </c>
      <c r="E7287" s="53">
        <v>40.062890000000003</v>
      </c>
      <c r="F7287" s="53">
        <v>-1.338187</v>
      </c>
      <c r="G7287" s="54">
        <v>967.49360000000001</v>
      </c>
      <c r="H7287" s="53">
        <v>155</v>
      </c>
      <c r="I7287" s="53">
        <v>82</v>
      </c>
      <c r="J7287" s="53">
        <v>73</v>
      </c>
      <c r="K7287" s="52">
        <v>8</v>
      </c>
      <c r="L7287" s="52">
        <v>959.49360000000001</v>
      </c>
      <c r="M7287" s="55">
        <v>7</v>
      </c>
      <c r="N7287" s="61" t="s">
        <v>16</v>
      </c>
      <c r="P7287" s="66"/>
      <c r="Q7287" s="53"/>
      <c r="R7287" s="53"/>
      <c r="S7287" s="53"/>
      <c r="T7287" s="53"/>
      <c r="U7287" s="53"/>
      <c r="V7287" s="53"/>
      <c r="W7287" s="53"/>
    </row>
    <row r="7288" spans="2:23" s="52" customFormat="1" ht="13" x14ac:dyDescent="0.3">
      <c r="B7288" s="53" t="s">
        <v>214</v>
      </c>
      <c r="C7288" s="53" t="s">
        <v>214</v>
      </c>
      <c r="D7288" s="53" t="s">
        <v>8224</v>
      </c>
      <c r="E7288" s="53">
        <v>38.98592</v>
      </c>
      <c r="F7288" s="53">
        <v>-0.55630670000000004</v>
      </c>
      <c r="G7288" s="54">
        <v>118.1331</v>
      </c>
      <c r="H7288" s="53">
        <v>145</v>
      </c>
      <c r="I7288" s="53">
        <v>79</v>
      </c>
      <c r="J7288" s="53">
        <v>66</v>
      </c>
      <c r="K7288" s="52">
        <v>8</v>
      </c>
      <c r="L7288" s="52">
        <v>110.1331</v>
      </c>
      <c r="M7288" s="55">
        <v>2</v>
      </c>
      <c r="N7288" s="61" t="s">
        <v>14</v>
      </c>
      <c r="P7288" s="66"/>
      <c r="Q7288" s="53"/>
      <c r="R7288" s="53"/>
      <c r="S7288" s="53"/>
      <c r="T7288" s="53"/>
      <c r="U7288" s="53"/>
      <c r="V7288" s="53"/>
      <c r="W7288" s="53"/>
    </row>
    <row r="7289" spans="2:23" s="52" customFormat="1" ht="13" x14ac:dyDescent="0.3">
      <c r="B7289" s="53" t="s">
        <v>214</v>
      </c>
      <c r="C7289" s="53" t="s">
        <v>214</v>
      </c>
      <c r="D7289" s="53" t="s">
        <v>8225</v>
      </c>
      <c r="E7289" s="53">
        <v>39.483890000000002</v>
      </c>
      <c r="F7289" s="53">
        <v>-1.3588789999999999</v>
      </c>
      <c r="G7289" s="54">
        <v>720.79079999999999</v>
      </c>
      <c r="H7289" s="53">
        <v>1497</v>
      </c>
      <c r="I7289" s="53">
        <v>790</v>
      </c>
      <c r="J7289" s="53">
        <v>707</v>
      </c>
      <c r="K7289" s="52">
        <v>8</v>
      </c>
      <c r="L7289" s="52">
        <v>712.79079999999999</v>
      </c>
      <c r="M7289" s="55">
        <v>6</v>
      </c>
      <c r="N7289" s="61" t="s">
        <v>16</v>
      </c>
      <c r="P7289" s="66"/>
      <c r="Q7289" s="53"/>
      <c r="R7289" s="53"/>
      <c r="S7289" s="53"/>
      <c r="T7289" s="53"/>
      <c r="U7289" s="53"/>
      <c r="V7289" s="53"/>
      <c r="W7289" s="53"/>
    </row>
    <row r="7290" spans="2:23" s="52" customFormat="1" ht="13" x14ac:dyDescent="0.3">
      <c r="B7290" s="53" t="s">
        <v>214</v>
      </c>
      <c r="C7290" s="53" t="s">
        <v>214</v>
      </c>
      <c r="D7290" s="53" t="s">
        <v>8226</v>
      </c>
      <c r="E7290" s="53">
        <v>39.567509999999999</v>
      </c>
      <c r="F7290" s="53">
        <v>-0.62227259999999995</v>
      </c>
      <c r="G7290" s="54">
        <v>106.5428</v>
      </c>
      <c r="H7290" s="53">
        <v>8767</v>
      </c>
      <c r="I7290" s="53">
        <v>4526</v>
      </c>
      <c r="J7290" s="53">
        <v>4241</v>
      </c>
      <c r="K7290" s="52">
        <v>8</v>
      </c>
      <c r="L7290" s="52">
        <v>98.5428</v>
      </c>
      <c r="M7290" s="55">
        <v>2</v>
      </c>
      <c r="N7290" s="61" t="s">
        <v>14</v>
      </c>
      <c r="P7290" s="66"/>
      <c r="Q7290" s="53"/>
      <c r="R7290" s="53"/>
      <c r="S7290" s="53"/>
      <c r="T7290" s="53"/>
      <c r="U7290" s="53"/>
      <c r="V7290" s="53"/>
      <c r="W7290" s="53"/>
    </row>
    <row r="7291" spans="2:23" s="52" customFormat="1" ht="13" x14ac:dyDescent="0.3">
      <c r="B7291" s="53" t="s">
        <v>214</v>
      </c>
      <c r="C7291" s="53" t="s">
        <v>214</v>
      </c>
      <c r="D7291" s="53" t="s">
        <v>8227</v>
      </c>
      <c r="E7291" s="53">
        <v>38.884869999999999</v>
      </c>
      <c r="F7291" s="53">
        <v>-0.20936399999999999</v>
      </c>
      <c r="G7291" s="54">
        <v>110.5335</v>
      </c>
      <c r="H7291" s="53">
        <v>4369</v>
      </c>
      <c r="I7291" s="53">
        <v>2175</v>
      </c>
      <c r="J7291" s="53">
        <v>2194</v>
      </c>
      <c r="K7291" s="52">
        <v>8</v>
      </c>
      <c r="L7291" s="52">
        <v>102.5335</v>
      </c>
      <c r="M7291" s="55">
        <v>2</v>
      </c>
      <c r="N7291" s="61" t="s">
        <v>14</v>
      </c>
      <c r="P7291" s="66"/>
      <c r="Q7291" s="53"/>
      <c r="R7291" s="53"/>
      <c r="S7291" s="53"/>
      <c r="T7291" s="53"/>
      <c r="U7291" s="53"/>
      <c r="V7291" s="53"/>
      <c r="W7291" s="53"/>
    </row>
    <row r="7292" spans="2:23" s="52" customFormat="1" ht="13" x14ac:dyDescent="0.3">
      <c r="B7292" s="53" t="s">
        <v>214</v>
      </c>
      <c r="C7292" s="53" t="s">
        <v>214</v>
      </c>
      <c r="D7292" s="53" t="s">
        <v>8228</v>
      </c>
      <c r="E7292" s="53">
        <v>39.079540000000001</v>
      </c>
      <c r="F7292" s="53">
        <v>-0.5141599</v>
      </c>
      <c r="G7292" s="54">
        <v>41.717399999999998</v>
      </c>
      <c r="H7292" s="53">
        <v>7748</v>
      </c>
      <c r="I7292" s="53">
        <v>3881</v>
      </c>
      <c r="J7292" s="53">
        <v>3867</v>
      </c>
      <c r="K7292" s="52">
        <v>8</v>
      </c>
      <c r="L7292" s="52">
        <v>33.717399999999998</v>
      </c>
      <c r="M7292" s="55">
        <v>2</v>
      </c>
      <c r="N7292" s="61" t="s">
        <v>14</v>
      </c>
      <c r="P7292" s="66"/>
      <c r="Q7292" s="53"/>
      <c r="R7292" s="53"/>
      <c r="S7292" s="53"/>
      <c r="T7292" s="53"/>
      <c r="U7292" s="53"/>
      <c r="V7292" s="53"/>
      <c r="W7292" s="53"/>
    </row>
    <row r="7293" spans="2:23" s="52" customFormat="1" ht="13" x14ac:dyDescent="0.3">
      <c r="B7293" s="53" t="s">
        <v>214</v>
      </c>
      <c r="C7293" s="53" t="s">
        <v>214</v>
      </c>
      <c r="D7293" s="53" t="s">
        <v>8229</v>
      </c>
      <c r="E7293" s="53">
        <v>39.735370000000003</v>
      </c>
      <c r="F7293" s="53">
        <v>-0.8277042</v>
      </c>
      <c r="G7293" s="54">
        <v>519.18370000000004</v>
      </c>
      <c r="H7293" s="53">
        <v>3894</v>
      </c>
      <c r="I7293" s="53">
        <v>2001</v>
      </c>
      <c r="J7293" s="53">
        <v>1893</v>
      </c>
      <c r="K7293" s="52">
        <v>8</v>
      </c>
      <c r="L7293" s="52">
        <v>511.18370000000004</v>
      </c>
      <c r="M7293" s="55">
        <v>5</v>
      </c>
      <c r="N7293" s="61" t="s">
        <v>15</v>
      </c>
      <c r="P7293" s="66"/>
      <c r="Q7293" s="53"/>
      <c r="R7293" s="53"/>
      <c r="S7293" s="53"/>
      <c r="T7293" s="53"/>
      <c r="U7293" s="53"/>
      <c r="V7293" s="53"/>
      <c r="W7293" s="53"/>
    </row>
    <row r="7294" spans="2:23" s="52" customFormat="1" ht="13" x14ac:dyDescent="0.3">
      <c r="B7294" s="53" t="s">
        <v>214</v>
      </c>
      <c r="C7294" s="53" t="s">
        <v>214</v>
      </c>
      <c r="D7294" s="53" t="s">
        <v>8230</v>
      </c>
      <c r="E7294" s="53">
        <v>39.536349999999999</v>
      </c>
      <c r="F7294" s="53">
        <v>-1.440612</v>
      </c>
      <c r="G7294" s="54">
        <v>850.97439999999995</v>
      </c>
      <c r="H7294" s="53">
        <v>685</v>
      </c>
      <c r="I7294" s="53">
        <v>359</v>
      </c>
      <c r="J7294" s="53">
        <v>326</v>
      </c>
      <c r="K7294" s="52">
        <v>8</v>
      </c>
      <c r="L7294" s="52">
        <v>842.97439999999995</v>
      </c>
      <c r="M7294" s="55">
        <v>7</v>
      </c>
      <c r="N7294" s="61" t="s">
        <v>16</v>
      </c>
      <c r="P7294" s="66"/>
      <c r="Q7294" s="53"/>
      <c r="R7294" s="53"/>
      <c r="S7294" s="53"/>
      <c r="T7294" s="53"/>
      <c r="U7294" s="53"/>
      <c r="V7294" s="53"/>
      <c r="W7294" s="53"/>
    </row>
    <row r="7295" spans="2:23" s="52" customFormat="1" ht="13" x14ac:dyDescent="0.3">
      <c r="B7295" s="53" t="s">
        <v>214</v>
      </c>
      <c r="C7295" s="53" t="s">
        <v>214</v>
      </c>
      <c r="D7295" s="53" t="s">
        <v>8231</v>
      </c>
      <c r="E7295" s="53">
        <v>39.54</v>
      </c>
      <c r="F7295" s="53">
        <v>-0.36999569999999998</v>
      </c>
      <c r="G7295" s="54">
        <v>27</v>
      </c>
      <c r="H7295" s="53">
        <v>3123</v>
      </c>
      <c r="I7295" s="53">
        <v>1528</v>
      </c>
      <c r="J7295" s="53">
        <v>1595</v>
      </c>
      <c r="K7295" s="52">
        <v>8</v>
      </c>
      <c r="L7295" s="52">
        <v>19</v>
      </c>
      <c r="M7295" s="55">
        <v>2</v>
      </c>
      <c r="N7295" s="61" t="s">
        <v>14</v>
      </c>
      <c r="P7295" s="66"/>
      <c r="Q7295" s="53"/>
      <c r="R7295" s="53"/>
      <c r="S7295" s="53"/>
      <c r="T7295" s="53"/>
      <c r="U7295" s="53"/>
      <c r="V7295" s="53"/>
      <c r="W7295" s="53"/>
    </row>
    <row r="7296" spans="2:23" s="52" customFormat="1" ht="13" x14ac:dyDescent="0.3">
      <c r="B7296" s="53" t="s">
        <v>214</v>
      </c>
      <c r="C7296" s="53" t="s">
        <v>214</v>
      </c>
      <c r="D7296" s="53" t="s">
        <v>8232</v>
      </c>
      <c r="E7296" s="53">
        <v>38.988869999999999</v>
      </c>
      <c r="F7296" s="53">
        <v>-0.51561369999999995</v>
      </c>
      <c r="G7296" s="54">
        <v>118.2864</v>
      </c>
      <c r="H7296" s="53">
        <v>29386</v>
      </c>
      <c r="I7296" s="53">
        <v>14476</v>
      </c>
      <c r="J7296" s="53">
        <v>14910</v>
      </c>
      <c r="K7296" s="52">
        <v>8</v>
      </c>
      <c r="L7296" s="52">
        <v>110.2864</v>
      </c>
      <c r="M7296" s="55">
        <v>2</v>
      </c>
      <c r="N7296" s="61" t="s">
        <v>14</v>
      </c>
      <c r="P7296" s="66"/>
      <c r="Q7296" s="53"/>
      <c r="R7296" s="53"/>
      <c r="S7296" s="53"/>
      <c r="T7296" s="53"/>
      <c r="U7296" s="53"/>
      <c r="V7296" s="53"/>
      <c r="W7296" s="53"/>
    </row>
    <row r="7297" spans="2:23" s="52" customFormat="1" ht="13" x14ac:dyDescent="0.3">
      <c r="B7297" s="53" t="s">
        <v>214</v>
      </c>
      <c r="C7297" s="53" t="s">
        <v>214</v>
      </c>
      <c r="D7297" s="53" t="s">
        <v>8233</v>
      </c>
      <c r="E7297" s="53">
        <v>39.032899999999998</v>
      </c>
      <c r="F7297" s="53">
        <v>-0.21604970000000001</v>
      </c>
      <c r="G7297" s="54">
        <v>13.36815</v>
      </c>
      <c r="H7297" s="53">
        <v>6186</v>
      </c>
      <c r="I7297" s="53">
        <v>3215</v>
      </c>
      <c r="J7297" s="53">
        <v>2971</v>
      </c>
      <c r="K7297" s="52">
        <v>8</v>
      </c>
      <c r="L7297" s="52">
        <v>5.36815</v>
      </c>
      <c r="M7297" s="55">
        <v>2</v>
      </c>
      <c r="N7297" s="61" t="s">
        <v>14</v>
      </c>
      <c r="P7297" s="66"/>
      <c r="Q7297" s="53"/>
      <c r="R7297" s="53"/>
      <c r="S7297" s="53"/>
      <c r="T7297" s="53"/>
      <c r="U7297" s="53"/>
      <c r="V7297" s="53"/>
      <c r="W7297" s="53"/>
    </row>
    <row r="7298" spans="2:23" s="52" customFormat="1" ht="13" x14ac:dyDescent="0.3">
      <c r="B7298" s="53" t="s">
        <v>214</v>
      </c>
      <c r="C7298" s="53" t="s">
        <v>214</v>
      </c>
      <c r="D7298" s="53" t="s">
        <v>8234</v>
      </c>
      <c r="E7298" s="53">
        <v>39.009099999999997</v>
      </c>
      <c r="F7298" s="53">
        <v>-0.21799180000000001</v>
      </c>
      <c r="G7298" s="54">
        <v>34.05847</v>
      </c>
      <c r="H7298" s="53">
        <v>2221</v>
      </c>
      <c r="I7298" s="53">
        <v>1124</v>
      </c>
      <c r="J7298" s="53">
        <v>1097</v>
      </c>
      <c r="K7298" s="52">
        <v>8</v>
      </c>
      <c r="L7298" s="52">
        <v>26.05847</v>
      </c>
      <c r="M7298" s="55">
        <v>2</v>
      </c>
      <c r="N7298" s="61" t="s">
        <v>14</v>
      </c>
      <c r="P7298" s="66"/>
      <c r="Q7298" s="53"/>
      <c r="R7298" s="53"/>
      <c r="S7298" s="53"/>
      <c r="T7298" s="53"/>
      <c r="U7298" s="53"/>
      <c r="V7298" s="53"/>
      <c r="W7298" s="53"/>
    </row>
    <row r="7299" spans="2:23" s="52" customFormat="1" ht="13" x14ac:dyDescent="0.3">
      <c r="B7299" s="53" t="s">
        <v>214</v>
      </c>
      <c r="C7299" s="53" t="s">
        <v>214</v>
      </c>
      <c r="D7299" s="53" t="s">
        <v>8235</v>
      </c>
      <c r="E7299" s="53">
        <v>39.46669</v>
      </c>
      <c r="F7299" s="53">
        <v>-0.4277937</v>
      </c>
      <c r="G7299" s="54">
        <v>35.019730000000003</v>
      </c>
      <c r="H7299" s="53">
        <v>30691</v>
      </c>
      <c r="I7299" s="53">
        <v>15474</v>
      </c>
      <c r="J7299" s="53">
        <v>15217</v>
      </c>
      <c r="K7299" s="52">
        <v>8</v>
      </c>
      <c r="L7299" s="52">
        <v>27.019730000000003</v>
      </c>
      <c r="M7299" s="55">
        <v>2</v>
      </c>
      <c r="N7299" s="61" t="s">
        <v>14</v>
      </c>
      <c r="P7299" s="66"/>
      <c r="Q7299" s="53"/>
      <c r="R7299" s="53"/>
      <c r="S7299" s="53"/>
      <c r="T7299" s="53"/>
      <c r="U7299" s="53"/>
      <c r="V7299" s="53"/>
      <c r="W7299" s="53"/>
    </row>
    <row r="7300" spans="2:23" s="52" customFormat="1" ht="13" x14ac:dyDescent="0.3">
      <c r="B7300" s="53" t="s">
        <v>214</v>
      </c>
      <c r="C7300" s="53" t="s">
        <v>214</v>
      </c>
      <c r="D7300" s="53" t="s">
        <v>8236</v>
      </c>
      <c r="E7300" s="53">
        <v>39.384999999999998</v>
      </c>
      <c r="F7300" s="53">
        <v>-0.80817399999999995</v>
      </c>
      <c r="G7300" s="54">
        <v>441.81139999999999</v>
      </c>
      <c r="H7300" s="53">
        <v>2199</v>
      </c>
      <c r="I7300" s="53">
        <v>1140</v>
      </c>
      <c r="J7300" s="53">
        <v>1059</v>
      </c>
      <c r="K7300" s="52">
        <v>8</v>
      </c>
      <c r="L7300" s="52">
        <v>433.81139999999999</v>
      </c>
      <c r="M7300" s="55">
        <v>5</v>
      </c>
      <c r="N7300" s="61" t="s">
        <v>15</v>
      </c>
      <c r="P7300" s="66"/>
      <c r="Q7300" s="53"/>
      <c r="R7300" s="53"/>
      <c r="S7300" s="53"/>
      <c r="T7300" s="53"/>
      <c r="U7300" s="53"/>
      <c r="V7300" s="53"/>
      <c r="W7300" s="53"/>
    </row>
    <row r="7301" spans="2:23" s="52" customFormat="1" ht="13" x14ac:dyDescent="0.3">
      <c r="B7301" s="53" t="s">
        <v>214</v>
      </c>
      <c r="C7301" s="53" t="s">
        <v>214</v>
      </c>
      <c r="D7301" s="53" t="s">
        <v>8237</v>
      </c>
      <c r="E7301" s="53">
        <v>39.499160000000003</v>
      </c>
      <c r="F7301" s="53">
        <v>-0.42612499999999998</v>
      </c>
      <c r="G7301" s="54">
        <v>52.284550000000003</v>
      </c>
      <c r="H7301" s="53">
        <v>260</v>
      </c>
      <c r="I7301" s="53">
        <v>141</v>
      </c>
      <c r="J7301" s="53">
        <v>119</v>
      </c>
      <c r="K7301" s="52">
        <v>8</v>
      </c>
      <c r="L7301" s="52">
        <v>44.284550000000003</v>
      </c>
      <c r="M7301" s="55">
        <v>2</v>
      </c>
      <c r="N7301" s="61" t="s">
        <v>14</v>
      </c>
      <c r="P7301" s="66"/>
      <c r="Q7301" s="53"/>
      <c r="R7301" s="53"/>
      <c r="S7301" s="53"/>
      <c r="T7301" s="53"/>
      <c r="U7301" s="53"/>
      <c r="V7301" s="53"/>
      <c r="W7301" s="53"/>
    </row>
    <row r="7302" spans="2:23" s="52" customFormat="1" ht="13" x14ac:dyDescent="0.3">
      <c r="B7302" s="53" t="s">
        <v>214</v>
      </c>
      <c r="C7302" s="53" t="s">
        <v>214</v>
      </c>
      <c r="D7302" s="53" t="s">
        <v>8238</v>
      </c>
      <c r="E7302" s="53">
        <v>39.091380000000001</v>
      </c>
      <c r="F7302" s="53">
        <v>-1.0750679999999999</v>
      </c>
      <c r="G7302" s="54">
        <v>576.03660000000002</v>
      </c>
      <c r="H7302" s="53">
        <v>551</v>
      </c>
      <c r="I7302" s="53">
        <v>302</v>
      </c>
      <c r="J7302" s="53">
        <v>249</v>
      </c>
      <c r="K7302" s="52">
        <v>8</v>
      </c>
      <c r="L7302" s="52">
        <v>568.03660000000002</v>
      </c>
      <c r="M7302" s="55">
        <v>5</v>
      </c>
      <c r="N7302" s="61" t="s">
        <v>15</v>
      </c>
      <c r="P7302" s="66"/>
      <c r="Q7302" s="53"/>
      <c r="R7302" s="53"/>
      <c r="S7302" s="53"/>
      <c r="T7302" s="53"/>
      <c r="U7302" s="53"/>
      <c r="V7302" s="53"/>
      <c r="W7302" s="53"/>
    </row>
    <row r="7303" spans="2:23" s="52" customFormat="1" ht="13" x14ac:dyDescent="0.3">
      <c r="B7303" s="53" t="s">
        <v>2848</v>
      </c>
      <c r="C7303" s="53" t="s">
        <v>216</v>
      </c>
      <c r="D7303" s="53" t="s">
        <v>4618</v>
      </c>
      <c r="E7303" s="53">
        <v>41.648879999999998</v>
      </c>
      <c r="F7303" s="53">
        <v>-5.1215450000000002</v>
      </c>
      <c r="G7303" s="54">
        <v>774.06380000000001</v>
      </c>
      <c r="H7303" s="53">
        <v>61</v>
      </c>
      <c r="I7303" s="53">
        <v>33</v>
      </c>
      <c r="J7303" s="53">
        <v>28</v>
      </c>
      <c r="K7303" s="52">
        <v>704</v>
      </c>
      <c r="L7303" s="52">
        <v>70.063800000000015</v>
      </c>
      <c r="M7303" s="55">
        <v>2</v>
      </c>
      <c r="N7303" s="61" t="s">
        <v>16</v>
      </c>
      <c r="P7303" s="66"/>
      <c r="Q7303" s="53"/>
      <c r="R7303" s="53"/>
      <c r="S7303" s="53"/>
      <c r="T7303" s="53"/>
      <c r="U7303" s="53"/>
      <c r="V7303" s="53"/>
      <c r="W7303" s="53"/>
    </row>
    <row r="7304" spans="2:23" s="52" customFormat="1" ht="13" x14ac:dyDescent="0.3">
      <c r="B7304" s="53" t="s">
        <v>2848</v>
      </c>
      <c r="C7304" s="53" t="s">
        <v>216</v>
      </c>
      <c r="D7304" s="53" t="s">
        <v>4619</v>
      </c>
      <c r="E7304" s="53">
        <v>41.275089999999999</v>
      </c>
      <c r="F7304" s="53">
        <v>-4.6528150000000004</v>
      </c>
      <c r="G7304" s="54">
        <v>754.76179999999999</v>
      </c>
      <c r="H7304" s="53">
        <v>32</v>
      </c>
      <c r="I7304" s="53">
        <v>20</v>
      </c>
      <c r="J7304" s="53">
        <v>12</v>
      </c>
      <c r="K7304" s="52">
        <v>704</v>
      </c>
      <c r="L7304" s="52">
        <v>50.761799999999994</v>
      </c>
      <c r="M7304" s="55">
        <v>2</v>
      </c>
      <c r="N7304" s="61" t="s">
        <v>16</v>
      </c>
      <c r="P7304" s="66"/>
      <c r="Q7304" s="53"/>
      <c r="R7304" s="53"/>
      <c r="S7304" s="53"/>
      <c r="T7304" s="53"/>
      <c r="U7304" s="53"/>
      <c r="V7304" s="53"/>
      <c r="W7304" s="53"/>
    </row>
    <row r="7305" spans="2:23" s="52" customFormat="1" ht="13" x14ac:dyDescent="0.3">
      <c r="B7305" s="53" t="s">
        <v>2848</v>
      </c>
      <c r="C7305" s="53" t="s">
        <v>216</v>
      </c>
      <c r="D7305" s="53" t="s">
        <v>4620</v>
      </c>
      <c r="E7305" s="53">
        <v>41.984220000000001</v>
      </c>
      <c r="F7305" s="53">
        <v>-5.1795179999999998</v>
      </c>
      <c r="G7305" s="54">
        <v>775.44129999999996</v>
      </c>
      <c r="H7305" s="53">
        <v>296</v>
      </c>
      <c r="I7305" s="53">
        <v>165</v>
      </c>
      <c r="J7305" s="53">
        <v>131</v>
      </c>
      <c r="K7305" s="52">
        <v>704</v>
      </c>
      <c r="L7305" s="52">
        <v>71.441299999999956</v>
      </c>
      <c r="M7305" s="55">
        <v>2</v>
      </c>
      <c r="N7305" s="61" t="s">
        <v>16</v>
      </c>
      <c r="P7305" s="66"/>
      <c r="Q7305" s="53"/>
      <c r="R7305" s="53"/>
      <c r="S7305" s="53"/>
      <c r="T7305" s="53"/>
      <c r="U7305" s="53"/>
      <c r="V7305" s="53"/>
      <c r="W7305" s="53"/>
    </row>
    <row r="7306" spans="2:23" s="52" customFormat="1" ht="13" x14ac:dyDescent="0.3">
      <c r="B7306" s="53" t="s">
        <v>2848</v>
      </c>
      <c r="C7306" s="53" t="s">
        <v>216</v>
      </c>
      <c r="D7306" s="53" t="s">
        <v>4621</v>
      </c>
      <c r="E7306" s="53">
        <v>41.307229999999997</v>
      </c>
      <c r="F7306" s="53">
        <v>-5.2172349999999996</v>
      </c>
      <c r="G7306" s="54">
        <v>754.82309999999995</v>
      </c>
      <c r="H7306" s="53">
        <v>1611</v>
      </c>
      <c r="I7306" s="53">
        <v>836</v>
      </c>
      <c r="J7306" s="53">
        <v>775</v>
      </c>
      <c r="K7306" s="52">
        <v>704</v>
      </c>
      <c r="L7306" s="52">
        <v>50.823099999999954</v>
      </c>
      <c r="M7306" s="55">
        <v>2</v>
      </c>
      <c r="N7306" s="61" t="s">
        <v>16</v>
      </c>
      <c r="P7306" s="66"/>
      <c r="Q7306" s="53"/>
      <c r="R7306" s="53"/>
      <c r="S7306" s="53"/>
      <c r="T7306" s="53"/>
      <c r="U7306" s="53"/>
      <c r="V7306" s="53"/>
      <c r="W7306" s="53"/>
    </row>
    <row r="7307" spans="2:23" s="52" customFormat="1" ht="13" x14ac:dyDescent="0.3">
      <c r="B7307" s="53" t="s">
        <v>2848</v>
      </c>
      <c r="C7307" s="53" t="s">
        <v>216</v>
      </c>
      <c r="D7307" s="53" t="s">
        <v>4622</v>
      </c>
      <c r="E7307" s="53">
        <v>41.369669999999999</v>
      </c>
      <c r="F7307" s="53">
        <v>-4.6726150000000004</v>
      </c>
      <c r="G7307" s="54">
        <v>739.10249999999996</v>
      </c>
      <c r="H7307" s="53">
        <v>733</v>
      </c>
      <c r="I7307" s="53">
        <v>396</v>
      </c>
      <c r="J7307" s="53">
        <v>337</v>
      </c>
      <c r="K7307" s="52">
        <v>704</v>
      </c>
      <c r="L7307" s="52">
        <v>35.102499999999964</v>
      </c>
      <c r="M7307" s="55">
        <v>2</v>
      </c>
      <c r="N7307" s="61" t="s">
        <v>16</v>
      </c>
      <c r="P7307" s="66"/>
      <c r="Q7307" s="53"/>
      <c r="R7307" s="53"/>
      <c r="S7307" s="53"/>
      <c r="T7307" s="53"/>
      <c r="U7307" s="53"/>
      <c r="V7307" s="53"/>
      <c r="W7307" s="53"/>
    </row>
    <row r="7308" spans="2:23" s="52" customFormat="1" ht="13" x14ac:dyDescent="0.3">
      <c r="B7308" s="53" t="s">
        <v>2848</v>
      </c>
      <c r="C7308" s="53" t="s">
        <v>216</v>
      </c>
      <c r="D7308" s="53" t="s">
        <v>4623</v>
      </c>
      <c r="E7308" s="53">
        <v>41.459760000000003</v>
      </c>
      <c r="F7308" s="53">
        <v>-4.614833</v>
      </c>
      <c r="G7308" s="54">
        <v>742.02470000000005</v>
      </c>
      <c r="H7308" s="53">
        <v>229</v>
      </c>
      <c r="I7308" s="53">
        <v>115</v>
      </c>
      <c r="J7308" s="53">
        <v>114</v>
      </c>
      <c r="K7308" s="52">
        <v>704</v>
      </c>
      <c r="L7308" s="52">
        <v>38.024700000000053</v>
      </c>
      <c r="M7308" s="55">
        <v>2</v>
      </c>
      <c r="N7308" s="61" t="s">
        <v>16</v>
      </c>
      <c r="P7308" s="66"/>
      <c r="Q7308" s="53"/>
      <c r="R7308" s="53"/>
      <c r="S7308" s="53"/>
      <c r="T7308" s="53"/>
      <c r="U7308" s="53"/>
      <c r="V7308" s="53"/>
      <c r="W7308" s="53"/>
    </row>
    <row r="7309" spans="2:23" s="52" customFormat="1" ht="13" x14ac:dyDescent="0.3">
      <c r="B7309" s="53" t="s">
        <v>2848</v>
      </c>
      <c r="C7309" s="53" t="s">
        <v>216</v>
      </c>
      <c r="D7309" s="53" t="s">
        <v>4624</v>
      </c>
      <c r="E7309" s="53">
        <v>41.51191</v>
      </c>
      <c r="F7309" s="53">
        <v>-4.6407889999999998</v>
      </c>
      <c r="G7309" s="54">
        <v>705.36109999999996</v>
      </c>
      <c r="H7309" s="53">
        <v>3311</v>
      </c>
      <c r="I7309" s="53">
        <v>1701</v>
      </c>
      <c r="J7309" s="53">
        <v>1610</v>
      </c>
      <c r="K7309" s="52">
        <v>704</v>
      </c>
      <c r="L7309" s="52">
        <v>1.3610999999999649</v>
      </c>
      <c r="M7309" s="55">
        <v>2</v>
      </c>
      <c r="N7309" s="61" t="s">
        <v>16</v>
      </c>
      <c r="P7309" s="66"/>
      <c r="Q7309" s="53"/>
      <c r="R7309" s="53"/>
      <c r="S7309" s="53"/>
      <c r="T7309" s="53"/>
      <c r="U7309" s="53"/>
      <c r="V7309" s="53"/>
      <c r="W7309" s="53"/>
    </row>
    <row r="7310" spans="2:23" s="52" customFormat="1" ht="13" x14ac:dyDescent="0.3">
      <c r="B7310" s="53" t="s">
        <v>2848</v>
      </c>
      <c r="C7310" s="53" t="s">
        <v>216</v>
      </c>
      <c r="D7310" s="53" t="s">
        <v>4625</v>
      </c>
      <c r="E7310" s="53">
        <v>41.213819999999998</v>
      </c>
      <c r="F7310" s="53">
        <v>-4.6770899999999997</v>
      </c>
      <c r="G7310" s="54">
        <v>780.49400000000003</v>
      </c>
      <c r="H7310" s="53">
        <v>31</v>
      </c>
      <c r="I7310" s="53">
        <v>16</v>
      </c>
      <c r="J7310" s="53">
        <v>15</v>
      </c>
      <c r="K7310" s="52">
        <v>704</v>
      </c>
      <c r="L7310" s="52">
        <v>76.494000000000028</v>
      </c>
      <c r="M7310" s="55">
        <v>2</v>
      </c>
      <c r="N7310" s="61" t="s">
        <v>16</v>
      </c>
      <c r="P7310" s="66"/>
      <c r="Q7310" s="53"/>
      <c r="R7310" s="53"/>
      <c r="S7310" s="53"/>
      <c r="T7310" s="53"/>
      <c r="U7310" s="53"/>
      <c r="V7310" s="53"/>
      <c r="W7310" s="53"/>
    </row>
    <row r="7311" spans="2:23" s="52" customFormat="1" ht="13" x14ac:dyDescent="0.3">
      <c r="B7311" s="53" t="s">
        <v>2848</v>
      </c>
      <c r="C7311" s="53" t="s">
        <v>216</v>
      </c>
      <c r="D7311" s="53" t="s">
        <v>4626</v>
      </c>
      <c r="E7311" s="53">
        <v>41.748750000000001</v>
      </c>
      <c r="F7311" s="53">
        <v>-4.3013859999999999</v>
      </c>
      <c r="G7311" s="54">
        <v>775.34479999999996</v>
      </c>
      <c r="H7311" s="53">
        <v>126</v>
      </c>
      <c r="I7311" s="53">
        <v>77</v>
      </c>
      <c r="J7311" s="53">
        <v>49</v>
      </c>
      <c r="K7311" s="52">
        <v>704</v>
      </c>
      <c r="L7311" s="52">
        <v>71.344799999999964</v>
      </c>
      <c r="M7311" s="55">
        <v>2</v>
      </c>
      <c r="N7311" s="61" t="s">
        <v>16</v>
      </c>
      <c r="P7311" s="66"/>
      <c r="Q7311" s="53"/>
      <c r="R7311" s="53"/>
      <c r="S7311" s="53"/>
      <c r="T7311" s="53"/>
      <c r="U7311" s="53"/>
      <c r="V7311" s="53"/>
      <c r="W7311" s="53"/>
    </row>
    <row r="7312" spans="2:23" s="52" customFormat="1" ht="13" x14ac:dyDescent="0.3">
      <c r="B7312" s="53" t="s">
        <v>2848</v>
      </c>
      <c r="C7312" s="53" t="s">
        <v>216</v>
      </c>
      <c r="D7312" s="53" t="s">
        <v>4627</v>
      </c>
      <c r="E7312" s="53">
        <v>41.609520000000003</v>
      </c>
      <c r="F7312" s="53">
        <v>-4.7964580000000003</v>
      </c>
      <c r="G7312" s="54">
        <v>693.95950000000005</v>
      </c>
      <c r="H7312" s="53">
        <v>11716</v>
      </c>
      <c r="I7312" s="53">
        <v>6014</v>
      </c>
      <c r="J7312" s="53">
        <v>5702</v>
      </c>
      <c r="K7312" s="52">
        <v>704</v>
      </c>
      <c r="L7312" s="52">
        <v>-10.040499999999952</v>
      </c>
      <c r="M7312" s="55">
        <v>2</v>
      </c>
      <c r="N7312" s="61" t="s">
        <v>16</v>
      </c>
      <c r="P7312" s="66"/>
      <c r="Q7312" s="53"/>
      <c r="R7312" s="53"/>
      <c r="S7312" s="53"/>
      <c r="T7312" s="53"/>
      <c r="U7312" s="53"/>
      <c r="V7312" s="53"/>
      <c r="W7312" s="53"/>
    </row>
    <row r="7313" spans="2:23" s="52" customFormat="1" ht="13" x14ac:dyDescent="0.3">
      <c r="B7313" s="53" t="s">
        <v>2848</v>
      </c>
      <c r="C7313" s="53" t="s">
        <v>216</v>
      </c>
      <c r="D7313" s="53" t="s">
        <v>4628</v>
      </c>
      <c r="E7313" s="53">
        <v>41.182810000000003</v>
      </c>
      <c r="F7313" s="53">
        <v>-4.8025779999999996</v>
      </c>
      <c r="G7313" s="54">
        <v>795.73490000000004</v>
      </c>
      <c r="H7313" s="53">
        <v>732</v>
      </c>
      <c r="I7313" s="53">
        <v>404</v>
      </c>
      <c r="J7313" s="53">
        <v>328</v>
      </c>
      <c r="K7313" s="52">
        <v>704</v>
      </c>
      <c r="L7313" s="52">
        <v>91.734900000000039</v>
      </c>
      <c r="M7313" s="55">
        <v>2</v>
      </c>
      <c r="N7313" s="61" t="s">
        <v>16</v>
      </c>
      <c r="P7313" s="66"/>
      <c r="Q7313" s="53"/>
      <c r="R7313" s="53"/>
      <c r="S7313" s="53"/>
      <c r="T7313" s="53"/>
      <c r="U7313" s="53"/>
      <c r="V7313" s="53"/>
      <c r="W7313" s="53"/>
    </row>
    <row r="7314" spans="2:23" s="52" customFormat="1" ht="13" x14ac:dyDescent="0.3">
      <c r="B7314" s="53" t="s">
        <v>2848</v>
      </c>
      <c r="C7314" s="53" t="s">
        <v>216</v>
      </c>
      <c r="D7314" s="53" t="s">
        <v>4629</v>
      </c>
      <c r="E7314" s="53">
        <v>41.48133</v>
      </c>
      <c r="F7314" s="53">
        <v>-4.2815380000000003</v>
      </c>
      <c r="G7314" s="54">
        <v>884.04930000000002</v>
      </c>
      <c r="H7314" s="53">
        <v>174</v>
      </c>
      <c r="I7314" s="53">
        <v>85</v>
      </c>
      <c r="J7314" s="53">
        <v>89</v>
      </c>
      <c r="K7314" s="52">
        <v>704</v>
      </c>
      <c r="L7314" s="52">
        <v>180.04930000000002</v>
      </c>
      <c r="M7314" s="55">
        <v>2</v>
      </c>
      <c r="N7314" s="61" t="s">
        <v>16</v>
      </c>
      <c r="P7314" s="66"/>
      <c r="Q7314" s="53"/>
      <c r="R7314" s="53"/>
      <c r="S7314" s="53"/>
      <c r="T7314" s="53"/>
      <c r="U7314" s="53"/>
      <c r="V7314" s="53"/>
      <c r="W7314" s="53"/>
    </row>
    <row r="7315" spans="2:23" s="52" customFormat="1" ht="13" x14ac:dyDescent="0.3">
      <c r="B7315" s="53" t="s">
        <v>2848</v>
      </c>
      <c r="C7315" s="53" t="s">
        <v>216</v>
      </c>
      <c r="D7315" s="53" t="s">
        <v>4630</v>
      </c>
      <c r="E7315" s="53">
        <v>41.950279999999999</v>
      </c>
      <c r="F7315" s="53">
        <v>-5.2845979999999999</v>
      </c>
      <c r="G7315" s="54">
        <v>739.79300000000001</v>
      </c>
      <c r="H7315" s="53">
        <v>136</v>
      </c>
      <c r="I7315" s="53">
        <v>68</v>
      </c>
      <c r="J7315" s="53">
        <v>68</v>
      </c>
      <c r="K7315" s="52">
        <v>704</v>
      </c>
      <c r="L7315" s="52">
        <v>35.793000000000006</v>
      </c>
      <c r="M7315" s="55">
        <v>2</v>
      </c>
      <c r="N7315" s="61" t="s">
        <v>16</v>
      </c>
      <c r="P7315" s="66"/>
      <c r="Q7315" s="53"/>
      <c r="R7315" s="53"/>
      <c r="S7315" s="53"/>
      <c r="T7315" s="53"/>
      <c r="U7315" s="53"/>
      <c r="V7315" s="53"/>
      <c r="W7315" s="53"/>
    </row>
    <row r="7316" spans="2:23" s="52" customFormat="1" ht="13" x14ac:dyDescent="0.3">
      <c r="B7316" s="53" t="s">
        <v>2848</v>
      </c>
      <c r="C7316" s="53" t="s">
        <v>216</v>
      </c>
      <c r="D7316" s="53" t="s">
        <v>4631</v>
      </c>
      <c r="E7316" s="53">
        <v>41.674210000000002</v>
      </c>
      <c r="F7316" s="53">
        <v>-5.0696440000000003</v>
      </c>
      <c r="G7316" s="54">
        <v>821.54049999999995</v>
      </c>
      <c r="H7316" s="53">
        <v>64</v>
      </c>
      <c r="I7316" s="53">
        <v>40</v>
      </c>
      <c r="J7316" s="53">
        <v>24</v>
      </c>
      <c r="K7316" s="52">
        <v>704</v>
      </c>
      <c r="L7316" s="52">
        <v>117.54049999999995</v>
      </c>
      <c r="M7316" s="55">
        <v>2</v>
      </c>
      <c r="N7316" s="61" t="s">
        <v>16</v>
      </c>
      <c r="P7316" s="66"/>
      <c r="Q7316" s="53"/>
      <c r="R7316" s="53"/>
      <c r="S7316" s="53"/>
      <c r="T7316" s="53"/>
      <c r="U7316" s="53"/>
      <c r="V7316" s="53"/>
      <c r="W7316" s="53"/>
    </row>
    <row r="7317" spans="2:23" s="52" customFormat="1" ht="13" x14ac:dyDescent="0.3">
      <c r="B7317" s="53" t="s">
        <v>2848</v>
      </c>
      <c r="C7317" s="53" t="s">
        <v>216</v>
      </c>
      <c r="D7317" s="53" t="s">
        <v>4632</v>
      </c>
      <c r="E7317" s="53">
        <v>42.098950000000002</v>
      </c>
      <c r="F7317" s="53">
        <v>-5.219741</v>
      </c>
      <c r="G7317" s="54">
        <v>735.9683</v>
      </c>
      <c r="H7317" s="53">
        <v>345</v>
      </c>
      <c r="I7317" s="53">
        <v>182</v>
      </c>
      <c r="J7317" s="53">
        <v>163</v>
      </c>
      <c r="K7317" s="52">
        <v>704</v>
      </c>
      <c r="L7317" s="52">
        <v>31.968299999999999</v>
      </c>
      <c r="M7317" s="55">
        <v>2</v>
      </c>
      <c r="N7317" s="61" t="s">
        <v>16</v>
      </c>
      <c r="P7317" s="66"/>
      <c r="Q7317" s="53"/>
      <c r="R7317" s="53"/>
      <c r="S7317" s="53"/>
      <c r="T7317" s="53"/>
      <c r="U7317" s="53"/>
      <c r="V7317" s="53"/>
      <c r="W7317" s="53"/>
    </row>
    <row r="7318" spans="2:23" s="52" customFormat="1" ht="13" x14ac:dyDescent="0.3">
      <c r="B7318" s="53" t="s">
        <v>2848</v>
      </c>
      <c r="C7318" s="53" t="s">
        <v>216</v>
      </c>
      <c r="D7318" s="53" t="s">
        <v>4633</v>
      </c>
      <c r="E7318" s="53">
        <v>41.620820000000002</v>
      </c>
      <c r="F7318" s="53">
        <v>-5.2926209999999996</v>
      </c>
      <c r="G7318" s="54">
        <v>737.58839999999998</v>
      </c>
      <c r="H7318" s="53">
        <v>96</v>
      </c>
      <c r="I7318" s="53">
        <v>52</v>
      </c>
      <c r="J7318" s="53">
        <v>44</v>
      </c>
      <c r="K7318" s="52">
        <v>704</v>
      </c>
      <c r="L7318" s="52">
        <v>33.588399999999979</v>
      </c>
      <c r="M7318" s="55">
        <v>2</v>
      </c>
      <c r="N7318" s="61" t="s">
        <v>16</v>
      </c>
      <c r="P7318" s="66"/>
      <c r="Q7318" s="53"/>
      <c r="R7318" s="53"/>
      <c r="S7318" s="53"/>
      <c r="T7318" s="53"/>
      <c r="U7318" s="53"/>
      <c r="V7318" s="53"/>
      <c r="W7318" s="53"/>
    </row>
    <row r="7319" spans="2:23" s="52" customFormat="1" ht="13" x14ac:dyDescent="0.3">
      <c r="B7319" s="53" t="s">
        <v>2848</v>
      </c>
      <c r="C7319" s="53" t="s">
        <v>216</v>
      </c>
      <c r="D7319" s="53" t="s">
        <v>4634</v>
      </c>
      <c r="E7319" s="53">
        <v>41.564349999999997</v>
      </c>
      <c r="F7319" s="53">
        <v>-5.0559430000000001</v>
      </c>
      <c r="G7319" s="54">
        <v>740.91470000000004</v>
      </c>
      <c r="H7319" s="53">
        <v>226</v>
      </c>
      <c r="I7319" s="53">
        <v>124</v>
      </c>
      <c r="J7319" s="53">
        <v>102</v>
      </c>
      <c r="K7319" s="52">
        <v>704</v>
      </c>
      <c r="L7319" s="52">
        <v>36.914700000000039</v>
      </c>
      <c r="M7319" s="55">
        <v>2</v>
      </c>
      <c r="N7319" s="61" t="s">
        <v>16</v>
      </c>
      <c r="P7319" s="66"/>
      <c r="Q7319" s="53"/>
      <c r="R7319" s="53"/>
      <c r="S7319" s="53"/>
      <c r="T7319" s="53"/>
      <c r="U7319" s="53"/>
      <c r="V7319" s="53"/>
      <c r="W7319" s="53"/>
    </row>
    <row r="7320" spans="2:23" s="52" customFormat="1" ht="13" x14ac:dyDescent="0.3">
      <c r="B7320" s="53" t="s">
        <v>2848</v>
      </c>
      <c r="C7320" s="53" t="s">
        <v>216</v>
      </c>
      <c r="D7320" s="53" t="s">
        <v>4635</v>
      </c>
      <c r="E7320" s="53">
        <v>41.57958</v>
      </c>
      <c r="F7320" s="53">
        <v>-5.0334199999999996</v>
      </c>
      <c r="G7320" s="54">
        <v>775.92970000000003</v>
      </c>
      <c r="H7320" s="53">
        <v>46</v>
      </c>
      <c r="I7320" s="53">
        <v>25</v>
      </c>
      <c r="J7320" s="53">
        <v>21</v>
      </c>
      <c r="K7320" s="52">
        <v>704</v>
      </c>
      <c r="L7320" s="52">
        <v>71.929700000000025</v>
      </c>
      <c r="M7320" s="55">
        <v>2</v>
      </c>
      <c r="N7320" s="61" t="s">
        <v>16</v>
      </c>
      <c r="P7320" s="66"/>
      <c r="Q7320" s="53"/>
      <c r="R7320" s="53"/>
      <c r="S7320" s="53"/>
      <c r="T7320" s="53"/>
      <c r="U7320" s="53"/>
      <c r="V7320" s="53"/>
      <c r="W7320" s="53"/>
    </row>
    <row r="7321" spans="2:23" s="52" customFormat="1" ht="13" x14ac:dyDescent="0.3">
      <c r="B7321" s="53" t="s">
        <v>2848</v>
      </c>
      <c r="C7321" s="53" t="s">
        <v>216</v>
      </c>
      <c r="D7321" s="53" t="s">
        <v>4636</v>
      </c>
      <c r="E7321" s="53">
        <v>41.945569999999996</v>
      </c>
      <c r="F7321" s="53">
        <v>-5.0970329999999997</v>
      </c>
      <c r="G7321" s="54">
        <v>770.93039999999996</v>
      </c>
      <c r="H7321" s="53">
        <v>117</v>
      </c>
      <c r="I7321" s="53">
        <v>70</v>
      </c>
      <c r="J7321" s="53">
        <v>47</v>
      </c>
      <c r="K7321" s="52">
        <v>704</v>
      </c>
      <c r="L7321" s="52">
        <v>66.930399999999963</v>
      </c>
      <c r="M7321" s="55">
        <v>2</v>
      </c>
      <c r="N7321" s="61" t="s">
        <v>16</v>
      </c>
      <c r="P7321" s="66"/>
      <c r="Q7321" s="53"/>
      <c r="R7321" s="53"/>
      <c r="S7321" s="53"/>
      <c r="T7321" s="53"/>
      <c r="U7321" s="53"/>
      <c r="V7321" s="53"/>
      <c r="W7321" s="53"/>
    </row>
    <row r="7322" spans="2:23" s="52" customFormat="1" ht="13" x14ac:dyDescent="0.3">
      <c r="B7322" s="53" t="s">
        <v>2848</v>
      </c>
      <c r="C7322" s="53" t="s">
        <v>216</v>
      </c>
      <c r="D7322" s="53" t="s">
        <v>4637</v>
      </c>
      <c r="E7322" s="53">
        <v>41.204479999999997</v>
      </c>
      <c r="F7322" s="53">
        <v>-5.0214040000000004</v>
      </c>
      <c r="G7322" s="54">
        <v>756.38610000000006</v>
      </c>
      <c r="H7322" s="53">
        <v>335</v>
      </c>
      <c r="I7322" s="53">
        <v>180</v>
      </c>
      <c r="J7322" s="53">
        <v>155</v>
      </c>
      <c r="K7322" s="52">
        <v>704</v>
      </c>
      <c r="L7322" s="52">
        <v>52.386100000000056</v>
      </c>
      <c r="M7322" s="55">
        <v>2</v>
      </c>
      <c r="N7322" s="61" t="s">
        <v>16</v>
      </c>
      <c r="P7322" s="66"/>
      <c r="Q7322" s="53"/>
      <c r="R7322" s="53"/>
      <c r="S7322" s="53"/>
      <c r="T7322" s="53"/>
      <c r="U7322" s="53"/>
      <c r="V7322" s="53"/>
      <c r="W7322" s="53"/>
    </row>
    <row r="7323" spans="2:23" s="52" customFormat="1" ht="13" x14ac:dyDescent="0.3">
      <c r="B7323" s="53" t="s">
        <v>2848</v>
      </c>
      <c r="C7323" s="53" t="s">
        <v>216</v>
      </c>
      <c r="D7323" s="53" t="s">
        <v>4638</v>
      </c>
      <c r="E7323" s="53">
        <v>41.228740000000002</v>
      </c>
      <c r="F7323" s="53">
        <v>-4.6812750000000003</v>
      </c>
      <c r="G7323" s="54">
        <v>774.38490000000002</v>
      </c>
      <c r="H7323" s="53">
        <v>101</v>
      </c>
      <c r="I7323" s="53">
        <v>52</v>
      </c>
      <c r="J7323" s="53">
        <v>49</v>
      </c>
      <c r="K7323" s="52">
        <v>704</v>
      </c>
      <c r="L7323" s="52">
        <v>70.384900000000016</v>
      </c>
      <c r="M7323" s="55">
        <v>2</v>
      </c>
      <c r="N7323" s="61" t="s">
        <v>16</v>
      </c>
      <c r="P7323" s="66"/>
      <c r="Q7323" s="53"/>
      <c r="R7323" s="53"/>
      <c r="S7323" s="53"/>
      <c r="T7323" s="53"/>
      <c r="U7323" s="53"/>
      <c r="V7323" s="53"/>
      <c r="W7323" s="53"/>
    </row>
    <row r="7324" spans="2:23" s="52" customFormat="1" ht="13" x14ac:dyDescent="0.3">
      <c r="B7324" s="53" t="s">
        <v>2848</v>
      </c>
      <c r="C7324" s="53" t="s">
        <v>216</v>
      </c>
      <c r="D7324" s="53" t="s">
        <v>4639</v>
      </c>
      <c r="E7324" s="53">
        <v>41.624290000000002</v>
      </c>
      <c r="F7324" s="53">
        <v>-4.0676050000000004</v>
      </c>
      <c r="G7324" s="54">
        <v>756.65279999999996</v>
      </c>
      <c r="H7324" s="53">
        <v>66</v>
      </c>
      <c r="I7324" s="53">
        <v>27</v>
      </c>
      <c r="J7324" s="53">
        <v>39</v>
      </c>
      <c r="K7324" s="52">
        <v>704</v>
      </c>
      <c r="L7324" s="52">
        <v>52.652799999999957</v>
      </c>
      <c r="M7324" s="55">
        <v>2</v>
      </c>
      <c r="N7324" s="61" t="s">
        <v>16</v>
      </c>
      <c r="P7324" s="66"/>
      <c r="Q7324" s="53"/>
      <c r="R7324" s="53"/>
      <c r="S7324" s="53"/>
      <c r="T7324" s="53"/>
      <c r="U7324" s="53"/>
      <c r="V7324" s="53"/>
      <c r="W7324" s="53"/>
    </row>
    <row r="7325" spans="2:23" s="52" customFormat="1" ht="13" x14ac:dyDescent="0.3">
      <c r="B7325" s="53" t="s">
        <v>2848</v>
      </c>
      <c r="C7325" s="53" t="s">
        <v>216</v>
      </c>
      <c r="D7325" s="53" t="s">
        <v>4640</v>
      </c>
      <c r="E7325" s="53">
        <v>41.540900000000001</v>
      </c>
      <c r="F7325" s="53">
        <v>-4.6998629999999997</v>
      </c>
      <c r="G7325" s="54">
        <v>725.88210000000004</v>
      </c>
      <c r="H7325" s="53">
        <v>3538</v>
      </c>
      <c r="I7325" s="53">
        <v>1830</v>
      </c>
      <c r="J7325" s="53">
        <v>1708</v>
      </c>
      <c r="K7325" s="52">
        <v>704</v>
      </c>
      <c r="L7325" s="52">
        <v>21.882100000000037</v>
      </c>
      <c r="M7325" s="55">
        <v>2</v>
      </c>
      <c r="N7325" s="61" t="s">
        <v>16</v>
      </c>
      <c r="P7325" s="66"/>
      <c r="Q7325" s="53"/>
      <c r="R7325" s="53"/>
      <c r="S7325" s="53"/>
      <c r="T7325" s="53"/>
      <c r="U7325" s="53"/>
      <c r="V7325" s="53"/>
      <c r="W7325" s="53"/>
    </row>
    <row r="7326" spans="2:23" s="52" customFormat="1" ht="13" x14ac:dyDescent="0.3">
      <c r="B7326" s="53" t="s">
        <v>2848</v>
      </c>
      <c r="C7326" s="53" t="s">
        <v>216</v>
      </c>
      <c r="D7326" s="53" t="s">
        <v>4641</v>
      </c>
      <c r="E7326" s="53">
        <v>42.00658</v>
      </c>
      <c r="F7326" s="53">
        <v>-5.2844519999999999</v>
      </c>
      <c r="G7326" s="54">
        <v>712</v>
      </c>
      <c r="H7326" s="53">
        <v>362</v>
      </c>
      <c r="I7326" s="53">
        <v>187</v>
      </c>
      <c r="J7326" s="53">
        <v>175</v>
      </c>
      <c r="K7326" s="52">
        <v>704</v>
      </c>
      <c r="L7326" s="52">
        <v>8</v>
      </c>
      <c r="M7326" s="55">
        <v>2</v>
      </c>
      <c r="N7326" s="61" t="s">
        <v>16</v>
      </c>
      <c r="P7326" s="66"/>
      <c r="Q7326" s="53"/>
      <c r="R7326" s="53"/>
      <c r="S7326" s="53"/>
      <c r="T7326" s="53"/>
      <c r="U7326" s="53"/>
      <c r="V7326" s="53"/>
      <c r="W7326" s="53"/>
    </row>
    <row r="7327" spans="2:23" s="52" customFormat="1" ht="13" x14ac:dyDescent="0.3">
      <c r="B7327" s="53" t="s">
        <v>2848</v>
      </c>
      <c r="C7327" s="53" t="s">
        <v>216</v>
      </c>
      <c r="D7327" s="53" t="s">
        <v>4642</v>
      </c>
      <c r="E7327" s="53">
        <v>41.23122</v>
      </c>
      <c r="F7327" s="53">
        <v>-5.0432069999999998</v>
      </c>
      <c r="G7327" s="54">
        <v>753.16930000000002</v>
      </c>
      <c r="H7327" s="53">
        <v>152</v>
      </c>
      <c r="I7327" s="53">
        <v>78</v>
      </c>
      <c r="J7327" s="53">
        <v>74</v>
      </c>
      <c r="K7327" s="52">
        <v>704</v>
      </c>
      <c r="L7327" s="52">
        <v>49.169300000000021</v>
      </c>
      <c r="M7327" s="55">
        <v>2</v>
      </c>
      <c r="N7327" s="61" t="s">
        <v>16</v>
      </c>
      <c r="P7327" s="66"/>
      <c r="Q7327" s="53"/>
      <c r="R7327" s="53"/>
      <c r="S7327" s="53"/>
      <c r="T7327" s="53"/>
      <c r="U7327" s="53"/>
      <c r="V7327" s="53"/>
      <c r="W7327" s="53"/>
    </row>
    <row r="7328" spans="2:23" s="52" customFormat="1" ht="13" x14ac:dyDescent="0.3">
      <c r="B7328" s="53" t="s">
        <v>2848</v>
      </c>
      <c r="C7328" s="53" t="s">
        <v>216</v>
      </c>
      <c r="D7328" s="53" t="s">
        <v>4643</v>
      </c>
      <c r="E7328" s="53">
        <v>42.131019999999999</v>
      </c>
      <c r="F7328" s="53">
        <v>-5.091348</v>
      </c>
      <c r="G7328" s="54">
        <v>817.18709999999999</v>
      </c>
      <c r="H7328" s="53">
        <v>95</v>
      </c>
      <c r="I7328" s="53">
        <v>50</v>
      </c>
      <c r="J7328" s="53">
        <v>45</v>
      </c>
      <c r="K7328" s="52">
        <v>704</v>
      </c>
      <c r="L7328" s="52">
        <v>113.18709999999999</v>
      </c>
      <c r="M7328" s="55">
        <v>2</v>
      </c>
      <c r="N7328" s="61" t="s">
        <v>16</v>
      </c>
      <c r="P7328" s="66"/>
      <c r="Q7328" s="53"/>
      <c r="R7328" s="53"/>
      <c r="S7328" s="53"/>
      <c r="T7328" s="53"/>
      <c r="U7328" s="53"/>
      <c r="V7328" s="53"/>
      <c r="W7328" s="53"/>
    </row>
    <row r="7329" spans="2:23" s="52" customFormat="1" ht="13" x14ac:dyDescent="0.3">
      <c r="B7329" s="53" t="s">
        <v>2848</v>
      </c>
      <c r="C7329" s="53" t="s">
        <v>216</v>
      </c>
      <c r="D7329" s="53" t="s">
        <v>4644</v>
      </c>
      <c r="E7329" s="53">
        <v>41.734009999999998</v>
      </c>
      <c r="F7329" s="53">
        <v>-4.6456650000000002</v>
      </c>
      <c r="G7329" s="54">
        <v>705.70259999999996</v>
      </c>
      <c r="H7329" s="53">
        <v>3355</v>
      </c>
      <c r="I7329" s="53">
        <v>1716</v>
      </c>
      <c r="J7329" s="53">
        <v>1639</v>
      </c>
      <c r="K7329" s="52">
        <v>704</v>
      </c>
      <c r="L7329" s="52">
        <v>1.7025999999999613</v>
      </c>
      <c r="M7329" s="55">
        <v>2</v>
      </c>
      <c r="N7329" s="61" t="s">
        <v>16</v>
      </c>
      <c r="P7329" s="66"/>
      <c r="Q7329" s="53"/>
      <c r="R7329" s="53"/>
      <c r="S7329" s="53"/>
      <c r="T7329" s="53"/>
      <c r="U7329" s="53"/>
      <c r="V7329" s="53"/>
      <c r="W7329" s="53"/>
    </row>
    <row r="7330" spans="2:23" s="52" customFormat="1" ht="13" x14ac:dyDescent="0.3">
      <c r="B7330" s="53" t="s">
        <v>2848</v>
      </c>
      <c r="C7330" s="53" t="s">
        <v>216</v>
      </c>
      <c r="D7330" s="53" t="s">
        <v>4645</v>
      </c>
      <c r="E7330" s="53">
        <v>42.167479999999998</v>
      </c>
      <c r="F7330" s="53">
        <v>-5.1587899999999998</v>
      </c>
      <c r="G7330" s="54">
        <v>756.49369999999999</v>
      </c>
      <c r="H7330" s="53">
        <v>45</v>
      </c>
      <c r="I7330" s="53">
        <v>25</v>
      </c>
      <c r="J7330" s="53">
        <v>20</v>
      </c>
      <c r="K7330" s="52">
        <v>704</v>
      </c>
      <c r="L7330" s="52">
        <v>52.49369999999999</v>
      </c>
      <c r="M7330" s="55">
        <v>2</v>
      </c>
      <c r="N7330" s="61" t="s">
        <v>16</v>
      </c>
      <c r="P7330" s="66"/>
      <c r="Q7330" s="53"/>
      <c r="R7330" s="53"/>
      <c r="S7330" s="53"/>
      <c r="T7330" s="53"/>
      <c r="U7330" s="53"/>
      <c r="V7330" s="53"/>
      <c r="W7330" s="53"/>
    </row>
    <row r="7331" spans="2:23" s="52" customFormat="1" ht="13" x14ac:dyDescent="0.3">
      <c r="B7331" s="53" t="s">
        <v>2848</v>
      </c>
      <c r="C7331" s="53" t="s">
        <v>216</v>
      </c>
      <c r="D7331" s="53" t="s">
        <v>4646</v>
      </c>
      <c r="E7331" s="53">
        <v>41.848640000000003</v>
      </c>
      <c r="F7331" s="53">
        <v>-5.2698159999999996</v>
      </c>
      <c r="G7331" s="54">
        <v>729.86310000000003</v>
      </c>
      <c r="H7331" s="53">
        <v>79</v>
      </c>
      <c r="I7331" s="53">
        <v>42</v>
      </c>
      <c r="J7331" s="53">
        <v>37</v>
      </c>
      <c r="K7331" s="52">
        <v>704</v>
      </c>
      <c r="L7331" s="52">
        <v>25.863100000000031</v>
      </c>
      <c r="M7331" s="55">
        <v>2</v>
      </c>
      <c r="N7331" s="61" t="s">
        <v>16</v>
      </c>
      <c r="P7331" s="66"/>
      <c r="Q7331" s="53"/>
      <c r="R7331" s="53"/>
      <c r="S7331" s="53"/>
      <c r="T7331" s="53"/>
      <c r="U7331" s="53"/>
      <c r="V7331" s="53"/>
      <c r="W7331" s="53"/>
    </row>
    <row r="7332" spans="2:23" s="52" customFormat="1" ht="13" x14ac:dyDescent="0.3">
      <c r="B7332" s="53" t="s">
        <v>2848</v>
      </c>
      <c r="C7332" s="53" t="s">
        <v>216</v>
      </c>
      <c r="D7332" s="53" t="s">
        <v>4647</v>
      </c>
      <c r="E7332" s="53">
        <v>41.492910000000002</v>
      </c>
      <c r="F7332" s="53">
        <v>-4.1991880000000004</v>
      </c>
      <c r="G7332" s="54">
        <v>901.72109999999998</v>
      </c>
      <c r="H7332" s="53">
        <v>1379</v>
      </c>
      <c r="I7332" s="53">
        <v>733</v>
      </c>
      <c r="J7332" s="53">
        <v>646</v>
      </c>
      <c r="K7332" s="52">
        <v>704</v>
      </c>
      <c r="L7332" s="52">
        <v>197.72109999999998</v>
      </c>
      <c r="M7332" s="55">
        <v>2</v>
      </c>
      <c r="N7332" s="61" t="s">
        <v>16</v>
      </c>
      <c r="P7332" s="66"/>
      <c r="Q7332" s="53"/>
      <c r="R7332" s="53"/>
      <c r="S7332" s="53"/>
      <c r="T7332" s="53"/>
      <c r="U7332" s="53"/>
      <c r="V7332" s="53"/>
      <c r="W7332" s="53"/>
    </row>
    <row r="7333" spans="2:23" s="52" customFormat="1" ht="13" x14ac:dyDescent="0.3">
      <c r="B7333" s="53" t="s">
        <v>2848</v>
      </c>
      <c r="C7333" s="53" t="s">
        <v>216</v>
      </c>
      <c r="D7333" s="53" t="s">
        <v>576</v>
      </c>
      <c r="E7333" s="53">
        <v>41.258040000000001</v>
      </c>
      <c r="F7333" s="53">
        <v>-5.0142090000000001</v>
      </c>
      <c r="G7333" s="54">
        <v>744.04970000000003</v>
      </c>
      <c r="H7333" s="53">
        <v>241</v>
      </c>
      <c r="I7333" s="53">
        <v>137</v>
      </c>
      <c r="J7333" s="53">
        <v>104</v>
      </c>
      <c r="K7333" s="52">
        <v>704</v>
      </c>
      <c r="L7333" s="52">
        <v>40.04970000000003</v>
      </c>
      <c r="M7333" s="55">
        <v>2</v>
      </c>
      <c r="N7333" s="61" t="s">
        <v>16</v>
      </c>
      <c r="P7333" s="66"/>
      <c r="Q7333" s="53"/>
      <c r="R7333" s="53"/>
      <c r="S7333" s="53"/>
      <c r="T7333" s="53"/>
      <c r="U7333" s="53"/>
      <c r="V7333" s="53"/>
      <c r="W7333" s="53"/>
    </row>
    <row r="7334" spans="2:23" s="52" customFormat="1" ht="13" x14ac:dyDescent="0.3">
      <c r="B7334" s="53" t="s">
        <v>2848</v>
      </c>
      <c r="C7334" s="53" t="s">
        <v>216</v>
      </c>
      <c r="D7334" s="53" t="s">
        <v>4648</v>
      </c>
      <c r="E7334" s="53">
        <v>41.473880000000001</v>
      </c>
      <c r="F7334" s="53">
        <v>-4.5046949999999999</v>
      </c>
      <c r="G7334" s="54">
        <v>803.18870000000004</v>
      </c>
      <c r="H7334" s="53">
        <v>172</v>
      </c>
      <c r="I7334" s="53">
        <v>96</v>
      </c>
      <c r="J7334" s="53">
        <v>76</v>
      </c>
      <c r="K7334" s="52">
        <v>704</v>
      </c>
      <c r="L7334" s="52">
        <v>99.18870000000004</v>
      </c>
      <c r="M7334" s="55">
        <v>2</v>
      </c>
      <c r="N7334" s="61" t="s">
        <v>16</v>
      </c>
      <c r="P7334" s="66"/>
      <c r="Q7334" s="53"/>
      <c r="R7334" s="53"/>
      <c r="S7334" s="53"/>
      <c r="T7334" s="53"/>
      <c r="U7334" s="53"/>
      <c r="V7334" s="53"/>
      <c r="W7334" s="53"/>
    </row>
    <row r="7335" spans="2:23" s="52" customFormat="1" ht="13" x14ac:dyDescent="0.3">
      <c r="B7335" s="53" t="s">
        <v>2848</v>
      </c>
      <c r="C7335" s="53" t="s">
        <v>216</v>
      </c>
      <c r="D7335" s="53" t="s">
        <v>4649</v>
      </c>
      <c r="E7335" s="53">
        <v>41.524679999999996</v>
      </c>
      <c r="F7335" s="53">
        <v>-4.1150960000000003</v>
      </c>
      <c r="G7335" s="54">
        <v>903.60310000000004</v>
      </c>
      <c r="H7335" s="53">
        <v>296</v>
      </c>
      <c r="I7335" s="53">
        <v>154</v>
      </c>
      <c r="J7335" s="53">
        <v>142</v>
      </c>
      <c r="K7335" s="52">
        <v>704</v>
      </c>
      <c r="L7335" s="52">
        <v>199.60310000000004</v>
      </c>
      <c r="M7335" s="55">
        <v>2</v>
      </c>
      <c r="N7335" s="61" t="s">
        <v>16</v>
      </c>
      <c r="P7335" s="66"/>
      <c r="Q7335" s="53"/>
      <c r="R7335" s="53"/>
      <c r="S7335" s="53"/>
      <c r="T7335" s="53"/>
      <c r="U7335" s="53"/>
      <c r="V7335" s="53"/>
      <c r="W7335" s="53"/>
    </row>
    <row r="7336" spans="2:23" s="52" customFormat="1" ht="13" x14ac:dyDescent="0.3">
      <c r="B7336" s="53" t="s">
        <v>2848</v>
      </c>
      <c r="C7336" s="53" t="s">
        <v>216</v>
      </c>
      <c r="D7336" s="53" t="s">
        <v>4650</v>
      </c>
      <c r="E7336" s="53">
        <v>41.755099999999999</v>
      </c>
      <c r="F7336" s="53">
        <v>-4.1245520000000004</v>
      </c>
      <c r="G7336" s="54">
        <v>810.65039999999999</v>
      </c>
      <c r="H7336" s="53">
        <v>97</v>
      </c>
      <c r="I7336" s="53">
        <v>52</v>
      </c>
      <c r="J7336" s="53">
        <v>45</v>
      </c>
      <c r="K7336" s="52">
        <v>704</v>
      </c>
      <c r="L7336" s="52">
        <v>106.65039999999999</v>
      </c>
      <c r="M7336" s="55">
        <v>2</v>
      </c>
      <c r="N7336" s="61" t="s">
        <v>16</v>
      </c>
      <c r="P7336" s="66"/>
      <c r="Q7336" s="53"/>
      <c r="R7336" s="53"/>
      <c r="S7336" s="53"/>
      <c r="T7336" s="53"/>
      <c r="U7336" s="53"/>
      <c r="V7336" s="53"/>
      <c r="W7336" s="53"/>
    </row>
    <row r="7337" spans="2:23" s="52" customFormat="1" ht="13" x14ac:dyDescent="0.3">
      <c r="B7337" s="53" t="s">
        <v>2848</v>
      </c>
      <c r="C7337" s="53" t="s">
        <v>216</v>
      </c>
      <c r="D7337" s="53" t="s">
        <v>4651</v>
      </c>
      <c r="E7337" s="53">
        <v>41.213389999999997</v>
      </c>
      <c r="F7337" s="53">
        <v>-5.1108099999999999</v>
      </c>
      <c r="G7337" s="54">
        <v>764.98800000000006</v>
      </c>
      <c r="H7337" s="53">
        <v>1100</v>
      </c>
      <c r="I7337" s="53">
        <v>577</v>
      </c>
      <c r="J7337" s="53">
        <v>523</v>
      </c>
      <c r="K7337" s="52">
        <v>704</v>
      </c>
      <c r="L7337" s="52">
        <v>60.988000000000056</v>
      </c>
      <c r="M7337" s="55">
        <v>2</v>
      </c>
      <c r="N7337" s="61" t="s">
        <v>16</v>
      </c>
      <c r="P7337" s="66"/>
      <c r="Q7337" s="53"/>
      <c r="R7337" s="53"/>
      <c r="S7337" s="53"/>
      <c r="T7337" s="53"/>
      <c r="U7337" s="53"/>
      <c r="V7337" s="53"/>
      <c r="W7337" s="53"/>
    </row>
    <row r="7338" spans="2:23" s="52" customFormat="1" ht="13" x14ac:dyDescent="0.3">
      <c r="B7338" s="53" t="s">
        <v>2848</v>
      </c>
      <c r="C7338" s="53" t="s">
        <v>216</v>
      </c>
      <c r="D7338" s="53" t="s">
        <v>4652</v>
      </c>
      <c r="E7338" s="53">
        <v>41.577770000000001</v>
      </c>
      <c r="F7338" s="53">
        <v>-5.2406370000000004</v>
      </c>
      <c r="G7338" s="54">
        <v>709.02890000000002</v>
      </c>
      <c r="H7338" s="53">
        <v>323</v>
      </c>
      <c r="I7338" s="53">
        <v>177</v>
      </c>
      <c r="J7338" s="53">
        <v>146</v>
      </c>
      <c r="K7338" s="52">
        <v>704</v>
      </c>
      <c r="L7338" s="52">
        <v>5.0289000000000215</v>
      </c>
      <c r="M7338" s="55">
        <v>2</v>
      </c>
      <c r="N7338" s="61" t="s">
        <v>16</v>
      </c>
      <c r="P7338" s="66"/>
      <c r="Q7338" s="53"/>
      <c r="R7338" s="53"/>
      <c r="S7338" s="53"/>
      <c r="T7338" s="53"/>
      <c r="U7338" s="53"/>
      <c r="V7338" s="53"/>
      <c r="W7338" s="53"/>
    </row>
    <row r="7339" spans="2:23" s="52" customFormat="1" ht="13" x14ac:dyDescent="0.3">
      <c r="B7339" s="53" t="s">
        <v>2848</v>
      </c>
      <c r="C7339" s="53" t="s">
        <v>216</v>
      </c>
      <c r="D7339" s="53" t="s">
        <v>4653</v>
      </c>
      <c r="E7339" s="53">
        <v>41.251750000000001</v>
      </c>
      <c r="F7339" s="53">
        <v>-5.1703979999999996</v>
      </c>
      <c r="G7339" s="54">
        <v>741.99109999999996</v>
      </c>
      <c r="H7339" s="53">
        <v>222</v>
      </c>
      <c r="I7339" s="53">
        <v>113</v>
      </c>
      <c r="J7339" s="53">
        <v>109</v>
      </c>
      <c r="K7339" s="52">
        <v>704</v>
      </c>
      <c r="L7339" s="52">
        <v>37.99109999999996</v>
      </c>
      <c r="M7339" s="55">
        <v>2</v>
      </c>
      <c r="N7339" s="61" t="s">
        <v>16</v>
      </c>
      <c r="P7339" s="66"/>
      <c r="Q7339" s="53"/>
      <c r="R7339" s="53"/>
      <c r="S7339" s="53"/>
      <c r="T7339" s="53"/>
      <c r="U7339" s="53"/>
      <c r="V7339" s="53"/>
      <c r="W7339" s="53"/>
    </row>
    <row r="7340" spans="2:23" s="52" customFormat="1" ht="13" x14ac:dyDescent="0.3">
      <c r="B7340" s="53" t="s">
        <v>2848</v>
      </c>
      <c r="C7340" s="53" t="s">
        <v>216</v>
      </c>
      <c r="D7340" s="53" t="s">
        <v>4654</v>
      </c>
      <c r="E7340" s="53">
        <v>41.703130000000002</v>
      </c>
      <c r="F7340" s="53">
        <v>-4.3712200000000001</v>
      </c>
      <c r="G7340" s="54">
        <v>790.91669999999999</v>
      </c>
      <c r="H7340" s="53">
        <v>212</v>
      </c>
      <c r="I7340" s="53">
        <v>119</v>
      </c>
      <c r="J7340" s="53">
        <v>93</v>
      </c>
      <c r="K7340" s="52">
        <v>704</v>
      </c>
      <c r="L7340" s="52">
        <v>86.916699999999992</v>
      </c>
      <c r="M7340" s="55">
        <v>2</v>
      </c>
      <c r="N7340" s="61" t="s">
        <v>16</v>
      </c>
      <c r="P7340" s="66"/>
      <c r="Q7340" s="53"/>
      <c r="R7340" s="53"/>
      <c r="S7340" s="53"/>
      <c r="T7340" s="53"/>
      <c r="U7340" s="53"/>
      <c r="V7340" s="53"/>
      <c r="W7340" s="53"/>
    </row>
    <row r="7341" spans="2:23" s="52" customFormat="1" ht="13" x14ac:dyDescent="0.3">
      <c r="B7341" s="53" t="s">
        <v>2848</v>
      </c>
      <c r="C7341" s="53" t="s">
        <v>216</v>
      </c>
      <c r="D7341" s="53" t="s">
        <v>4655</v>
      </c>
      <c r="E7341" s="53">
        <v>41.575589999999998</v>
      </c>
      <c r="F7341" s="53">
        <v>-4.0143120000000003</v>
      </c>
      <c r="G7341" s="54">
        <v>808.08780000000002</v>
      </c>
      <c r="H7341" s="53">
        <v>145</v>
      </c>
      <c r="I7341" s="53">
        <v>77</v>
      </c>
      <c r="J7341" s="53">
        <v>68</v>
      </c>
      <c r="K7341" s="52">
        <v>704</v>
      </c>
      <c r="L7341" s="52">
        <v>104.08780000000002</v>
      </c>
      <c r="M7341" s="55">
        <v>2</v>
      </c>
      <c r="N7341" s="61" t="s">
        <v>16</v>
      </c>
      <c r="P7341" s="66"/>
      <c r="Q7341" s="53"/>
      <c r="R7341" s="53"/>
      <c r="S7341" s="53"/>
      <c r="T7341" s="53"/>
      <c r="U7341" s="53"/>
      <c r="V7341" s="53"/>
      <c r="W7341" s="53"/>
    </row>
    <row r="7342" spans="2:23" s="52" customFormat="1" ht="13" x14ac:dyDescent="0.3">
      <c r="B7342" s="53" t="s">
        <v>2848</v>
      </c>
      <c r="C7342" s="53" t="s">
        <v>216</v>
      </c>
      <c r="D7342" s="53" t="s">
        <v>4656</v>
      </c>
      <c r="E7342" s="53">
        <v>42.137129999999999</v>
      </c>
      <c r="F7342" s="53">
        <v>-5.3148799999999996</v>
      </c>
      <c r="G7342" s="54">
        <v>773.25319999999999</v>
      </c>
      <c r="H7342" s="53">
        <v>79</v>
      </c>
      <c r="I7342" s="53">
        <v>36</v>
      </c>
      <c r="J7342" s="53">
        <v>43</v>
      </c>
      <c r="K7342" s="52">
        <v>704</v>
      </c>
      <c r="L7342" s="52">
        <v>69.253199999999993</v>
      </c>
      <c r="M7342" s="55">
        <v>2</v>
      </c>
      <c r="N7342" s="61" t="s">
        <v>16</v>
      </c>
      <c r="P7342" s="66"/>
      <c r="Q7342" s="53"/>
      <c r="R7342" s="53"/>
      <c r="S7342" s="53"/>
      <c r="T7342" s="53"/>
      <c r="U7342" s="53"/>
      <c r="V7342" s="53"/>
      <c r="W7342" s="53"/>
    </row>
    <row r="7343" spans="2:23" s="52" customFormat="1" ht="13" x14ac:dyDescent="0.3">
      <c r="B7343" s="53" t="s">
        <v>2848</v>
      </c>
      <c r="C7343" s="53" t="s">
        <v>216</v>
      </c>
      <c r="D7343" s="53" t="s">
        <v>4657</v>
      </c>
      <c r="E7343" s="53">
        <v>41.648119999999999</v>
      </c>
      <c r="F7343" s="53">
        <v>-4.9605940000000004</v>
      </c>
      <c r="G7343" s="54">
        <v>758.60429999999997</v>
      </c>
      <c r="H7343" s="53">
        <v>184</v>
      </c>
      <c r="I7343" s="53">
        <v>109</v>
      </c>
      <c r="J7343" s="53">
        <v>75</v>
      </c>
      <c r="K7343" s="52">
        <v>704</v>
      </c>
      <c r="L7343" s="52">
        <v>54.604299999999967</v>
      </c>
      <c r="M7343" s="55">
        <v>2</v>
      </c>
      <c r="N7343" s="61" t="s">
        <v>16</v>
      </c>
      <c r="P7343" s="66"/>
      <c r="Q7343" s="53"/>
      <c r="R7343" s="53"/>
      <c r="S7343" s="53"/>
      <c r="T7343" s="53"/>
      <c r="U7343" s="53"/>
      <c r="V7343" s="53"/>
      <c r="W7343" s="53"/>
    </row>
    <row r="7344" spans="2:23" s="52" customFormat="1" ht="13" x14ac:dyDescent="0.3">
      <c r="B7344" s="53" t="s">
        <v>2848</v>
      </c>
      <c r="C7344" s="53" t="s">
        <v>216</v>
      </c>
      <c r="D7344" s="53" t="s">
        <v>4658</v>
      </c>
      <c r="E7344" s="53">
        <v>41.673479999999998</v>
      </c>
      <c r="F7344" s="53">
        <v>-5.3053670000000004</v>
      </c>
      <c r="G7344" s="54">
        <v>783.70100000000002</v>
      </c>
      <c r="H7344" s="53">
        <v>74</v>
      </c>
      <c r="I7344" s="53">
        <v>39</v>
      </c>
      <c r="J7344" s="53">
        <v>35</v>
      </c>
      <c r="K7344" s="52">
        <v>704</v>
      </c>
      <c r="L7344" s="52">
        <v>79.701000000000022</v>
      </c>
      <c r="M7344" s="55">
        <v>2</v>
      </c>
      <c r="N7344" s="61" t="s">
        <v>16</v>
      </c>
      <c r="P7344" s="66"/>
      <c r="Q7344" s="53"/>
      <c r="R7344" s="53"/>
      <c r="S7344" s="53"/>
      <c r="T7344" s="53"/>
      <c r="U7344" s="53"/>
      <c r="V7344" s="53"/>
      <c r="W7344" s="53"/>
    </row>
    <row r="7345" spans="2:23" s="52" customFormat="1" ht="13" x14ac:dyDescent="0.3">
      <c r="B7345" s="53" t="s">
        <v>2848</v>
      </c>
      <c r="C7345" s="53" t="s">
        <v>216</v>
      </c>
      <c r="D7345" s="53" t="s">
        <v>4659</v>
      </c>
      <c r="E7345" s="53">
        <v>41.773690000000002</v>
      </c>
      <c r="F7345" s="53">
        <v>-5.0409920000000001</v>
      </c>
      <c r="G7345" s="54">
        <v>840.7011</v>
      </c>
      <c r="H7345" s="53">
        <v>390</v>
      </c>
      <c r="I7345" s="53">
        <v>211</v>
      </c>
      <c r="J7345" s="53">
        <v>179</v>
      </c>
      <c r="K7345" s="52">
        <v>704</v>
      </c>
      <c r="L7345" s="52">
        <v>136.7011</v>
      </c>
      <c r="M7345" s="55">
        <v>2</v>
      </c>
      <c r="N7345" s="61" t="s">
        <v>16</v>
      </c>
      <c r="P7345" s="66"/>
      <c r="Q7345" s="53"/>
      <c r="R7345" s="53"/>
      <c r="S7345" s="53"/>
      <c r="T7345" s="53"/>
      <c r="U7345" s="53"/>
      <c r="V7345" s="53"/>
      <c r="W7345" s="53"/>
    </row>
    <row r="7346" spans="2:23" s="52" customFormat="1" ht="13" x14ac:dyDescent="0.3">
      <c r="B7346" s="53" t="s">
        <v>2848</v>
      </c>
      <c r="C7346" s="53" t="s">
        <v>216</v>
      </c>
      <c r="D7346" s="53" t="s">
        <v>4660</v>
      </c>
      <c r="E7346" s="53">
        <v>41.68159</v>
      </c>
      <c r="F7346" s="53">
        <v>-4.5883469999999997</v>
      </c>
      <c r="G7346" s="54">
        <v>756.00909999999999</v>
      </c>
      <c r="H7346" s="53">
        <v>388</v>
      </c>
      <c r="I7346" s="53">
        <v>209</v>
      </c>
      <c r="J7346" s="53">
        <v>179</v>
      </c>
      <c r="K7346" s="52">
        <v>704</v>
      </c>
      <c r="L7346" s="52">
        <v>52.009099999999989</v>
      </c>
      <c r="M7346" s="55">
        <v>2</v>
      </c>
      <c r="N7346" s="61" t="s">
        <v>16</v>
      </c>
      <c r="P7346" s="66"/>
      <c r="Q7346" s="53"/>
      <c r="R7346" s="53"/>
      <c r="S7346" s="53"/>
      <c r="T7346" s="53"/>
      <c r="U7346" s="53"/>
      <c r="V7346" s="53"/>
      <c r="W7346" s="53"/>
    </row>
    <row r="7347" spans="2:23" s="52" customFormat="1" ht="13" x14ac:dyDescent="0.3">
      <c r="B7347" s="53" t="s">
        <v>2848</v>
      </c>
      <c r="C7347" s="53" t="s">
        <v>216</v>
      </c>
      <c r="D7347" s="53" t="s">
        <v>4661</v>
      </c>
      <c r="E7347" s="53">
        <v>41.388829999999999</v>
      </c>
      <c r="F7347" s="53">
        <v>-5.2605469999999999</v>
      </c>
      <c r="G7347" s="54">
        <v>679.54430000000002</v>
      </c>
      <c r="H7347" s="53">
        <v>996</v>
      </c>
      <c r="I7347" s="53">
        <v>486</v>
      </c>
      <c r="J7347" s="53">
        <v>510</v>
      </c>
      <c r="K7347" s="52">
        <v>704</v>
      </c>
      <c r="L7347" s="52">
        <v>-24.455699999999979</v>
      </c>
      <c r="M7347" s="55">
        <v>2</v>
      </c>
      <c r="N7347" s="61" t="s">
        <v>16</v>
      </c>
      <c r="P7347" s="66"/>
      <c r="Q7347" s="53"/>
      <c r="R7347" s="53"/>
      <c r="S7347" s="53"/>
      <c r="T7347" s="53"/>
      <c r="U7347" s="53"/>
      <c r="V7347" s="53"/>
      <c r="W7347" s="53"/>
    </row>
    <row r="7348" spans="2:23" s="52" customFormat="1" ht="13" x14ac:dyDescent="0.3">
      <c r="B7348" s="53" t="s">
        <v>2848</v>
      </c>
      <c r="C7348" s="53" t="s">
        <v>216</v>
      </c>
      <c r="D7348" s="53" t="s">
        <v>4662</v>
      </c>
      <c r="E7348" s="53">
        <v>42.12659</v>
      </c>
      <c r="F7348" s="53">
        <v>-5.1826049999999997</v>
      </c>
      <c r="G7348" s="54">
        <v>739.47879999999998</v>
      </c>
      <c r="H7348" s="53">
        <v>162</v>
      </c>
      <c r="I7348" s="53">
        <v>93</v>
      </c>
      <c r="J7348" s="53">
        <v>69</v>
      </c>
      <c r="K7348" s="52">
        <v>704</v>
      </c>
      <c r="L7348" s="52">
        <v>35.478799999999978</v>
      </c>
      <c r="M7348" s="55">
        <v>2</v>
      </c>
      <c r="N7348" s="61" t="s">
        <v>16</v>
      </c>
      <c r="P7348" s="66"/>
      <c r="Q7348" s="53"/>
      <c r="R7348" s="53"/>
      <c r="S7348" s="53"/>
      <c r="T7348" s="53"/>
      <c r="U7348" s="53"/>
      <c r="V7348" s="53"/>
      <c r="W7348" s="53"/>
    </row>
    <row r="7349" spans="2:23" s="52" customFormat="1" ht="13" x14ac:dyDescent="0.3">
      <c r="B7349" s="53" t="s">
        <v>2848</v>
      </c>
      <c r="C7349" s="53" t="s">
        <v>216</v>
      </c>
      <c r="D7349" s="53" t="s">
        <v>4663</v>
      </c>
      <c r="E7349" s="53">
        <v>41.755789999999998</v>
      </c>
      <c r="F7349" s="53">
        <v>-4.2211059999999998</v>
      </c>
      <c r="G7349" s="54">
        <v>781.65449999999998</v>
      </c>
      <c r="H7349" s="53">
        <v>262</v>
      </c>
      <c r="I7349" s="53">
        <v>157</v>
      </c>
      <c r="J7349" s="53">
        <v>105</v>
      </c>
      <c r="K7349" s="52">
        <v>704</v>
      </c>
      <c r="L7349" s="52">
        <v>77.654499999999985</v>
      </c>
      <c r="M7349" s="55">
        <v>2</v>
      </c>
      <c r="N7349" s="61" t="s">
        <v>16</v>
      </c>
      <c r="P7349" s="66"/>
      <c r="Q7349" s="53"/>
      <c r="R7349" s="53"/>
      <c r="S7349" s="53"/>
      <c r="T7349" s="53"/>
      <c r="U7349" s="53"/>
      <c r="V7349" s="53"/>
      <c r="W7349" s="53"/>
    </row>
    <row r="7350" spans="2:23" s="52" customFormat="1" ht="13" x14ac:dyDescent="0.3">
      <c r="B7350" s="53" t="s">
        <v>2848</v>
      </c>
      <c r="C7350" s="53" t="s">
        <v>216</v>
      </c>
      <c r="D7350" s="53" t="s">
        <v>4664</v>
      </c>
      <c r="E7350" s="53">
        <v>42.032640000000001</v>
      </c>
      <c r="F7350" s="53">
        <v>-5.1492740000000001</v>
      </c>
      <c r="G7350" s="54">
        <v>764.90769999999998</v>
      </c>
      <c r="H7350" s="53">
        <v>256</v>
      </c>
      <c r="I7350" s="53">
        <v>131</v>
      </c>
      <c r="J7350" s="53">
        <v>125</v>
      </c>
      <c r="K7350" s="52">
        <v>704</v>
      </c>
      <c r="L7350" s="52">
        <v>60.907699999999977</v>
      </c>
      <c r="M7350" s="55">
        <v>2</v>
      </c>
      <c r="N7350" s="61" t="s">
        <v>16</v>
      </c>
      <c r="P7350" s="66"/>
      <c r="Q7350" s="53"/>
      <c r="R7350" s="53"/>
      <c r="S7350" s="53"/>
      <c r="T7350" s="53"/>
      <c r="U7350" s="53"/>
      <c r="V7350" s="53"/>
      <c r="W7350" s="53"/>
    </row>
    <row r="7351" spans="2:23" s="52" customFormat="1" ht="13" x14ac:dyDescent="0.3">
      <c r="B7351" s="53" t="s">
        <v>2848</v>
      </c>
      <c r="C7351" s="53" t="s">
        <v>216</v>
      </c>
      <c r="D7351" s="53" t="s">
        <v>4665</v>
      </c>
      <c r="E7351" s="53">
        <v>41.186860000000003</v>
      </c>
      <c r="F7351" s="53">
        <v>-4.949173</v>
      </c>
      <c r="G7351" s="54">
        <v>756.58150000000001</v>
      </c>
      <c r="H7351" s="53">
        <v>106</v>
      </c>
      <c r="I7351" s="53">
        <v>59</v>
      </c>
      <c r="J7351" s="53">
        <v>47</v>
      </c>
      <c r="K7351" s="52">
        <v>704</v>
      </c>
      <c r="L7351" s="52">
        <v>52.581500000000005</v>
      </c>
      <c r="M7351" s="55">
        <v>2</v>
      </c>
      <c r="N7351" s="61" t="s">
        <v>16</v>
      </c>
      <c r="P7351" s="66"/>
      <c r="Q7351" s="53"/>
      <c r="R7351" s="53"/>
      <c r="S7351" s="53"/>
      <c r="T7351" s="53"/>
      <c r="U7351" s="53"/>
      <c r="V7351" s="53"/>
      <c r="W7351" s="53"/>
    </row>
    <row r="7352" spans="2:23" s="52" customFormat="1" ht="13" x14ac:dyDescent="0.3">
      <c r="B7352" s="53" t="s">
        <v>2848</v>
      </c>
      <c r="C7352" s="53" t="s">
        <v>216</v>
      </c>
      <c r="D7352" s="53" t="s">
        <v>4666</v>
      </c>
      <c r="E7352" s="53">
        <v>41.758209999999998</v>
      </c>
      <c r="F7352" s="53">
        <v>-4.699579</v>
      </c>
      <c r="G7352" s="54">
        <v>749.69849999999997</v>
      </c>
      <c r="H7352" s="53">
        <v>4376</v>
      </c>
      <c r="I7352" s="53">
        <v>2250</v>
      </c>
      <c r="J7352" s="53">
        <v>2126</v>
      </c>
      <c r="K7352" s="52">
        <v>704</v>
      </c>
      <c r="L7352" s="52">
        <v>45.698499999999967</v>
      </c>
      <c r="M7352" s="55">
        <v>2</v>
      </c>
      <c r="N7352" s="61" t="s">
        <v>16</v>
      </c>
      <c r="P7352" s="66"/>
      <c r="Q7352" s="53"/>
      <c r="R7352" s="53"/>
      <c r="S7352" s="53"/>
      <c r="T7352" s="53"/>
      <c r="U7352" s="53"/>
      <c r="V7352" s="53"/>
      <c r="W7352" s="53"/>
    </row>
    <row r="7353" spans="2:23" s="52" customFormat="1" ht="13" x14ac:dyDescent="0.3">
      <c r="B7353" s="53" t="s">
        <v>2848</v>
      </c>
      <c r="C7353" s="53" t="s">
        <v>216</v>
      </c>
      <c r="D7353" s="53" t="s">
        <v>4667</v>
      </c>
      <c r="E7353" s="53">
        <v>41.640659999999997</v>
      </c>
      <c r="F7353" s="53">
        <v>-4.8571650000000002</v>
      </c>
      <c r="G7353" s="54">
        <v>821.8818</v>
      </c>
      <c r="H7353" s="53">
        <v>380</v>
      </c>
      <c r="I7353" s="53">
        <v>201</v>
      </c>
      <c r="J7353" s="53">
        <v>179</v>
      </c>
      <c r="K7353" s="52">
        <v>704</v>
      </c>
      <c r="L7353" s="52">
        <v>117.8818</v>
      </c>
      <c r="M7353" s="55">
        <v>2</v>
      </c>
      <c r="N7353" s="61" t="s">
        <v>16</v>
      </c>
      <c r="P7353" s="66"/>
      <c r="Q7353" s="53"/>
      <c r="R7353" s="53"/>
      <c r="S7353" s="53"/>
      <c r="T7353" s="53"/>
      <c r="U7353" s="53"/>
      <c r="V7353" s="53"/>
      <c r="W7353" s="53"/>
    </row>
    <row r="7354" spans="2:23" s="52" customFormat="1" ht="13" x14ac:dyDescent="0.3">
      <c r="B7354" s="53" t="s">
        <v>2848</v>
      </c>
      <c r="C7354" s="53" t="s">
        <v>216</v>
      </c>
      <c r="D7354" s="53" t="s">
        <v>4668</v>
      </c>
      <c r="E7354" s="53">
        <v>41.613219999999998</v>
      </c>
      <c r="F7354" s="53">
        <v>-4.6891449999999999</v>
      </c>
      <c r="G7354" s="54">
        <v>737.37279999999998</v>
      </c>
      <c r="H7354" s="53">
        <v>7873</v>
      </c>
      <c r="I7354" s="53">
        <v>4080</v>
      </c>
      <c r="J7354" s="53">
        <v>3793</v>
      </c>
      <c r="K7354" s="52">
        <v>704</v>
      </c>
      <c r="L7354" s="52">
        <v>33.372799999999984</v>
      </c>
      <c r="M7354" s="55">
        <v>2</v>
      </c>
      <c r="N7354" s="61" t="s">
        <v>16</v>
      </c>
      <c r="P7354" s="66"/>
      <c r="Q7354" s="53"/>
      <c r="R7354" s="53"/>
      <c r="S7354" s="53"/>
      <c r="T7354" s="53"/>
      <c r="U7354" s="53"/>
      <c r="V7354" s="53"/>
      <c r="W7354" s="53"/>
    </row>
    <row r="7355" spans="2:23" s="52" customFormat="1" ht="13" x14ac:dyDescent="0.3">
      <c r="B7355" s="53" t="s">
        <v>2848</v>
      </c>
      <c r="C7355" s="53" t="s">
        <v>216</v>
      </c>
      <c r="D7355" s="53" t="s">
        <v>4669</v>
      </c>
      <c r="E7355" s="53">
        <v>41.405900000000003</v>
      </c>
      <c r="F7355" s="53">
        <v>-4.5448789999999999</v>
      </c>
      <c r="G7355" s="54">
        <v>735.71249999999998</v>
      </c>
      <c r="H7355" s="53">
        <v>167</v>
      </c>
      <c r="I7355" s="53">
        <v>95</v>
      </c>
      <c r="J7355" s="53">
        <v>72</v>
      </c>
      <c r="K7355" s="52">
        <v>704</v>
      </c>
      <c r="L7355" s="52">
        <v>31.712499999999977</v>
      </c>
      <c r="M7355" s="55">
        <v>2</v>
      </c>
      <c r="N7355" s="61" t="s">
        <v>16</v>
      </c>
      <c r="P7355" s="66"/>
      <c r="Q7355" s="53"/>
      <c r="R7355" s="53"/>
      <c r="S7355" s="53"/>
      <c r="T7355" s="53"/>
      <c r="U7355" s="53"/>
      <c r="V7355" s="53"/>
      <c r="W7355" s="53"/>
    </row>
    <row r="7356" spans="2:23" s="52" customFormat="1" ht="13" x14ac:dyDescent="0.3">
      <c r="B7356" s="53" t="s">
        <v>2848</v>
      </c>
      <c r="C7356" s="53" t="s">
        <v>216</v>
      </c>
      <c r="D7356" s="53" t="s">
        <v>4670</v>
      </c>
      <c r="E7356" s="53">
        <v>41.511110000000002</v>
      </c>
      <c r="F7356" s="53">
        <v>-4.3162310000000002</v>
      </c>
      <c r="G7356" s="54">
        <v>888.12699999999995</v>
      </c>
      <c r="H7356" s="53">
        <v>807</v>
      </c>
      <c r="I7356" s="53">
        <v>443</v>
      </c>
      <c r="J7356" s="53">
        <v>364</v>
      </c>
      <c r="K7356" s="52">
        <v>704</v>
      </c>
      <c r="L7356" s="52">
        <v>184.12699999999995</v>
      </c>
      <c r="M7356" s="55">
        <v>2</v>
      </c>
      <c r="N7356" s="61" t="s">
        <v>16</v>
      </c>
      <c r="P7356" s="66"/>
      <c r="Q7356" s="53"/>
      <c r="R7356" s="53"/>
      <c r="S7356" s="53"/>
      <c r="T7356" s="53"/>
      <c r="U7356" s="53"/>
      <c r="V7356" s="53"/>
      <c r="W7356" s="53"/>
    </row>
    <row r="7357" spans="2:23" s="52" customFormat="1" ht="13" x14ac:dyDescent="0.3">
      <c r="B7357" s="53" t="s">
        <v>2848</v>
      </c>
      <c r="C7357" s="53" t="s">
        <v>216</v>
      </c>
      <c r="D7357" s="53" t="s">
        <v>4671</v>
      </c>
      <c r="E7357" s="53">
        <v>41.810299999999998</v>
      </c>
      <c r="F7357" s="53">
        <v>-4.6930069999999997</v>
      </c>
      <c r="G7357" s="54">
        <v>790.59310000000005</v>
      </c>
      <c r="H7357" s="53">
        <v>242</v>
      </c>
      <c r="I7357" s="53">
        <v>131</v>
      </c>
      <c r="J7357" s="53">
        <v>111</v>
      </c>
      <c r="K7357" s="52">
        <v>704</v>
      </c>
      <c r="L7357" s="52">
        <v>86.593100000000049</v>
      </c>
      <c r="M7357" s="55">
        <v>2</v>
      </c>
      <c r="N7357" s="61" t="s">
        <v>16</v>
      </c>
      <c r="P7357" s="66"/>
      <c r="Q7357" s="53"/>
      <c r="R7357" s="53"/>
      <c r="S7357" s="53"/>
      <c r="T7357" s="53"/>
      <c r="U7357" s="53"/>
      <c r="V7357" s="53"/>
      <c r="W7357" s="53"/>
    </row>
    <row r="7358" spans="2:23" s="52" customFormat="1" ht="13" x14ac:dyDescent="0.3">
      <c r="B7358" s="53" t="s">
        <v>2848</v>
      </c>
      <c r="C7358" s="53" t="s">
        <v>216</v>
      </c>
      <c r="D7358" s="53" t="s">
        <v>4672</v>
      </c>
      <c r="E7358" s="53">
        <v>41.67221</v>
      </c>
      <c r="F7358" s="53">
        <v>-4.0479089999999998</v>
      </c>
      <c r="G7358" s="54">
        <v>815.46889999999996</v>
      </c>
      <c r="H7358" s="53">
        <v>108</v>
      </c>
      <c r="I7358" s="53">
        <v>64</v>
      </c>
      <c r="J7358" s="53">
        <v>44</v>
      </c>
      <c r="K7358" s="52">
        <v>704</v>
      </c>
      <c r="L7358" s="52">
        <v>111.46889999999996</v>
      </c>
      <c r="M7358" s="55">
        <v>2</v>
      </c>
      <c r="N7358" s="61" t="s">
        <v>16</v>
      </c>
      <c r="P7358" s="66"/>
      <c r="Q7358" s="53"/>
      <c r="R7358" s="53"/>
      <c r="S7358" s="53"/>
      <c r="T7358" s="53"/>
      <c r="U7358" s="53"/>
      <c r="V7358" s="53"/>
      <c r="W7358" s="53"/>
    </row>
    <row r="7359" spans="2:23" s="52" customFormat="1" ht="13" x14ac:dyDescent="0.3">
      <c r="B7359" s="53" t="s">
        <v>2848</v>
      </c>
      <c r="C7359" s="53" t="s">
        <v>216</v>
      </c>
      <c r="D7359" s="53" t="s">
        <v>4673</v>
      </c>
      <c r="E7359" s="53">
        <v>41.831899999999997</v>
      </c>
      <c r="F7359" s="53">
        <v>-4.61599</v>
      </c>
      <c r="G7359" s="54">
        <v>777.56550000000004</v>
      </c>
      <c r="H7359" s="53">
        <v>304</v>
      </c>
      <c r="I7359" s="53">
        <v>176</v>
      </c>
      <c r="J7359" s="53">
        <v>128</v>
      </c>
      <c r="K7359" s="52">
        <v>704</v>
      </c>
      <c r="L7359" s="52">
        <v>73.565500000000043</v>
      </c>
      <c r="M7359" s="55">
        <v>2</v>
      </c>
      <c r="N7359" s="61" t="s">
        <v>16</v>
      </c>
      <c r="P7359" s="66"/>
      <c r="Q7359" s="53"/>
      <c r="R7359" s="53"/>
      <c r="S7359" s="53"/>
      <c r="T7359" s="53"/>
      <c r="U7359" s="53"/>
      <c r="V7359" s="53"/>
      <c r="W7359" s="53"/>
    </row>
    <row r="7360" spans="2:23" s="52" customFormat="1" ht="13" x14ac:dyDescent="0.3">
      <c r="B7360" s="53" t="s">
        <v>2848</v>
      </c>
      <c r="C7360" s="53" t="s">
        <v>216</v>
      </c>
      <c r="D7360" s="53" t="s">
        <v>4674</v>
      </c>
      <c r="E7360" s="53">
        <v>42.058450000000001</v>
      </c>
      <c r="F7360" s="53">
        <v>-5.0553090000000003</v>
      </c>
      <c r="G7360" s="54">
        <v>776.90309999999999</v>
      </c>
      <c r="H7360" s="53">
        <v>225</v>
      </c>
      <c r="I7360" s="53">
        <v>119</v>
      </c>
      <c r="J7360" s="53">
        <v>106</v>
      </c>
      <c r="K7360" s="52">
        <v>704</v>
      </c>
      <c r="L7360" s="52">
        <v>72.903099999999995</v>
      </c>
      <c r="M7360" s="55">
        <v>2</v>
      </c>
      <c r="N7360" s="61" t="s">
        <v>16</v>
      </c>
      <c r="P7360" s="66"/>
      <c r="Q7360" s="53"/>
      <c r="R7360" s="53"/>
      <c r="S7360" s="53"/>
      <c r="T7360" s="53"/>
      <c r="U7360" s="53"/>
      <c r="V7360" s="53"/>
      <c r="W7360" s="53"/>
    </row>
    <row r="7361" spans="2:23" s="52" customFormat="1" ht="13" x14ac:dyDescent="0.3">
      <c r="B7361" s="53" t="s">
        <v>2848</v>
      </c>
      <c r="C7361" s="53" t="s">
        <v>216</v>
      </c>
      <c r="D7361" s="53" t="s">
        <v>4675</v>
      </c>
      <c r="E7361" s="53">
        <v>41.639130000000002</v>
      </c>
      <c r="F7361" s="53">
        <v>-4.0999140000000001</v>
      </c>
      <c r="G7361" s="54">
        <v>791.84050000000002</v>
      </c>
      <c r="H7361" s="53">
        <v>134</v>
      </c>
      <c r="I7361" s="53">
        <v>83</v>
      </c>
      <c r="J7361" s="53">
        <v>51</v>
      </c>
      <c r="K7361" s="52">
        <v>704</v>
      </c>
      <c r="L7361" s="52">
        <v>87.84050000000002</v>
      </c>
      <c r="M7361" s="55">
        <v>2</v>
      </c>
      <c r="N7361" s="61" t="s">
        <v>16</v>
      </c>
      <c r="P7361" s="66"/>
      <c r="Q7361" s="53"/>
      <c r="R7361" s="53"/>
      <c r="S7361" s="53"/>
      <c r="T7361" s="53"/>
      <c r="U7361" s="53"/>
      <c r="V7361" s="53"/>
      <c r="W7361" s="53"/>
    </row>
    <row r="7362" spans="2:23" s="52" customFormat="1" ht="13" x14ac:dyDescent="0.3">
      <c r="B7362" s="53" t="s">
        <v>2848</v>
      </c>
      <c r="C7362" s="53" t="s">
        <v>216</v>
      </c>
      <c r="D7362" s="53" t="s">
        <v>4676</v>
      </c>
      <c r="E7362" s="53">
        <v>41.757759999999998</v>
      </c>
      <c r="F7362" s="53">
        <v>-4.1022080000000001</v>
      </c>
      <c r="G7362" s="54">
        <v>809.32920000000001</v>
      </c>
      <c r="H7362" s="53">
        <v>296</v>
      </c>
      <c r="I7362" s="53">
        <v>157</v>
      </c>
      <c r="J7362" s="53">
        <v>139</v>
      </c>
      <c r="K7362" s="52">
        <v>704</v>
      </c>
      <c r="L7362" s="52">
        <v>105.32920000000001</v>
      </c>
      <c r="M7362" s="55">
        <v>2</v>
      </c>
      <c r="N7362" s="61" t="s">
        <v>16</v>
      </c>
      <c r="P7362" s="66"/>
      <c r="Q7362" s="53"/>
      <c r="R7362" s="53"/>
      <c r="S7362" s="53"/>
      <c r="T7362" s="53"/>
      <c r="U7362" s="53"/>
      <c r="V7362" s="53"/>
      <c r="W7362" s="53"/>
    </row>
    <row r="7363" spans="2:23" s="52" customFormat="1" ht="13" x14ac:dyDescent="0.3">
      <c r="B7363" s="53" t="s">
        <v>2848</v>
      </c>
      <c r="C7363" s="53" t="s">
        <v>216</v>
      </c>
      <c r="D7363" s="53" t="s">
        <v>4677</v>
      </c>
      <c r="E7363" s="53">
        <v>41.750990000000002</v>
      </c>
      <c r="F7363" s="53">
        <v>-4.3793430000000004</v>
      </c>
      <c r="G7363" s="54">
        <v>781.13260000000002</v>
      </c>
      <c r="H7363" s="53">
        <v>305</v>
      </c>
      <c r="I7363" s="53">
        <v>161</v>
      </c>
      <c r="J7363" s="53">
        <v>144</v>
      </c>
      <c r="K7363" s="52">
        <v>704</v>
      </c>
      <c r="L7363" s="52">
        <v>77.132600000000025</v>
      </c>
      <c r="M7363" s="55">
        <v>2</v>
      </c>
      <c r="N7363" s="61" t="s">
        <v>16</v>
      </c>
      <c r="P7363" s="66"/>
      <c r="Q7363" s="53"/>
      <c r="R7363" s="53"/>
      <c r="S7363" s="53"/>
      <c r="T7363" s="53"/>
      <c r="U7363" s="53"/>
      <c r="V7363" s="53"/>
      <c r="W7363" s="53"/>
    </row>
    <row r="7364" spans="2:23" s="52" customFormat="1" ht="13" x14ac:dyDescent="0.3">
      <c r="B7364" s="53" t="s">
        <v>2848</v>
      </c>
      <c r="C7364" s="53" t="s">
        <v>216</v>
      </c>
      <c r="D7364" s="53" t="s">
        <v>4678</v>
      </c>
      <c r="E7364" s="53">
        <v>41.766800000000003</v>
      </c>
      <c r="F7364" s="53">
        <v>-4.1849869999999996</v>
      </c>
      <c r="G7364" s="54">
        <v>796.88980000000004</v>
      </c>
      <c r="H7364" s="53">
        <v>210</v>
      </c>
      <c r="I7364" s="53">
        <v>114</v>
      </c>
      <c r="J7364" s="53">
        <v>96</v>
      </c>
      <c r="K7364" s="52">
        <v>704</v>
      </c>
      <c r="L7364" s="52">
        <v>92.889800000000037</v>
      </c>
      <c r="M7364" s="55">
        <v>2</v>
      </c>
      <c r="N7364" s="61" t="s">
        <v>16</v>
      </c>
      <c r="P7364" s="66"/>
      <c r="Q7364" s="53"/>
      <c r="R7364" s="53"/>
      <c r="S7364" s="53"/>
      <c r="T7364" s="53"/>
      <c r="U7364" s="53"/>
      <c r="V7364" s="53"/>
      <c r="W7364" s="53"/>
    </row>
    <row r="7365" spans="2:23" s="52" customFormat="1" ht="13" x14ac:dyDescent="0.3">
      <c r="B7365" s="53" t="s">
        <v>2848</v>
      </c>
      <c r="C7365" s="53" t="s">
        <v>216</v>
      </c>
      <c r="D7365" s="53" t="s">
        <v>4679</v>
      </c>
      <c r="E7365" s="53">
        <v>41.536209999999997</v>
      </c>
      <c r="F7365" s="53">
        <v>-4.1457660000000001</v>
      </c>
      <c r="G7365" s="54">
        <v>891.01660000000004</v>
      </c>
      <c r="H7365" s="53">
        <v>134</v>
      </c>
      <c r="I7365" s="53">
        <v>76</v>
      </c>
      <c r="J7365" s="53">
        <v>58</v>
      </c>
      <c r="K7365" s="52">
        <v>704</v>
      </c>
      <c r="L7365" s="52">
        <v>187.01660000000004</v>
      </c>
      <c r="M7365" s="55">
        <v>2</v>
      </c>
      <c r="N7365" s="61" t="s">
        <v>16</v>
      </c>
      <c r="P7365" s="66"/>
      <c r="Q7365" s="53"/>
      <c r="R7365" s="53"/>
      <c r="S7365" s="53"/>
      <c r="T7365" s="53"/>
      <c r="U7365" s="53"/>
      <c r="V7365" s="53"/>
      <c r="W7365" s="53"/>
    </row>
    <row r="7366" spans="2:23" s="52" customFormat="1" ht="13" x14ac:dyDescent="0.3">
      <c r="B7366" s="53" t="s">
        <v>2848</v>
      </c>
      <c r="C7366" s="53" t="s">
        <v>216</v>
      </c>
      <c r="D7366" s="53" t="s">
        <v>4680</v>
      </c>
      <c r="E7366" s="53">
        <v>42.162089999999999</v>
      </c>
      <c r="F7366" s="53">
        <v>-5.0572800000000004</v>
      </c>
      <c r="G7366" s="54">
        <v>813.03</v>
      </c>
      <c r="H7366" s="53">
        <v>33</v>
      </c>
      <c r="I7366" s="53">
        <v>18</v>
      </c>
      <c r="J7366" s="53">
        <v>15</v>
      </c>
      <c r="K7366" s="52">
        <v>704</v>
      </c>
      <c r="L7366" s="52">
        <v>109.02999999999997</v>
      </c>
      <c r="M7366" s="55">
        <v>2</v>
      </c>
      <c r="N7366" s="61" t="s">
        <v>16</v>
      </c>
      <c r="P7366" s="66"/>
      <c r="Q7366" s="53"/>
      <c r="R7366" s="53"/>
      <c r="S7366" s="53"/>
      <c r="T7366" s="53"/>
      <c r="U7366" s="53"/>
      <c r="V7366" s="53"/>
      <c r="W7366" s="53"/>
    </row>
    <row r="7367" spans="2:23" s="52" customFormat="1" ht="13" x14ac:dyDescent="0.3">
      <c r="B7367" s="53" t="s">
        <v>2848</v>
      </c>
      <c r="C7367" s="53" t="s">
        <v>216</v>
      </c>
      <c r="D7367" s="53" t="s">
        <v>4681</v>
      </c>
      <c r="E7367" s="53">
        <v>41.195659999999997</v>
      </c>
      <c r="F7367" s="53">
        <v>-5.1456770000000001</v>
      </c>
      <c r="G7367" s="54">
        <v>761.5059</v>
      </c>
      <c r="H7367" s="53">
        <v>1076</v>
      </c>
      <c r="I7367" s="53">
        <v>566</v>
      </c>
      <c r="J7367" s="53">
        <v>510</v>
      </c>
      <c r="K7367" s="52">
        <v>704</v>
      </c>
      <c r="L7367" s="52">
        <v>57.505899999999997</v>
      </c>
      <c r="M7367" s="55">
        <v>2</v>
      </c>
      <c r="N7367" s="61" t="s">
        <v>16</v>
      </c>
      <c r="P7367" s="66"/>
      <c r="Q7367" s="53"/>
      <c r="R7367" s="53"/>
      <c r="S7367" s="53"/>
      <c r="T7367" s="53"/>
      <c r="U7367" s="53"/>
      <c r="V7367" s="53"/>
      <c r="W7367" s="53"/>
    </row>
    <row r="7368" spans="2:23" s="52" customFormat="1" ht="13" x14ac:dyDescent="0.3">
      <c r="B7368" s="53" t="s">
        <v>2848</v>
      </c>
      <c r="C7368" s="53" t="s">
        <v>216</v>
      </c>
      <c r="D7368" s="53" t="s">
        <v>4682</v>
      </c>
      <c r="E7368" s="53">
        <v>41.706679999999999</v>
      </c>
      <c r="F7368" s="53">
        <v>-4.7640070000000003</v>
      </c>
      <c r="G7368" s="54">
        <v>744.35450000000003</v>
      </c>
      <c r="H7368" s="53">
        <v>1393</v>
      </c>
      <c r="I7368" s="53">
        <v>701</v>
      </c>
      <c r="J7368" s="53">
        <v>692</v>
      </c>
      <c r="K7368" s="52">
        <v>704</v>
      </c>
      <c r="L7368" s="52">
        <v>40.35450000000003</v>
      </c>
      <c r="M7368" s="55">
        <v>2</v>
      </c>
      <c r="N7368" s="61" t="s">
        <v>16</v>
      </c>
      <c r="P7368" s="66"/>
      <c r="Q7368" s="53"/>
      <c r="R7368" s="53"/>
      <c r="S7368" s="53"/>
      <c r="T7368" s="53"/>
      <c r="U7368" s="53"/>
      <c r="V7368" s="53"/>
      <c r="W7368" s="53"/>
    </row>
    <row r="7369" spans="2:23" s="52" customFormat="1" ht="13" x14ac:dyDescent="0.3">
      <c r="B7369" s="53" t="s">
        <v>2848</v>
      </c>
      <c r="C7369" s="53" t="s">
        <v>216</v>
      </c>
      <c r="D7369" s="53" t="s">
        <v>4683</v>
      </c>
      <c r="E7369" s="53">
        <v>41.243569999999998</v>
      </c>
      <c r="F7369" s="53">
        <v>-4.647348</v>
      </c>
      <c r="G7369" s="54">
        <v>795.13329999999996</v>
      </c>
      <c r="H7369" s="53">
        <v>46</v>
      </c>
      <c r="I7369" s="53">
        <v>24</v>
      </c>
      <c r="J7369" s="53">
        <v>22</v>
      </c>
      <c r="K7369" s="52">
        <v>704</v>
      </c>
      <c r="L7369" s="52">
        <v>91.133299999999963</v>
      </c>
      <c r="M7369" s="55">
        <v>2</v>
      </c>
      <c r="N7369" s="61" t="s">
        <v>16</v>
      </c>
      <c r="P7369" s="66"/>
      <c r="Q7369" s="53"/>
      <c r="R7369" s="53"/>
      <c r="S7369" s="53"/>
      <c r="T7369" s="53"/>
      <c r="U7369" s="53"/>
      <c r="V7369" s="53"/>
      <c r="W7369" s="53"/>
    </row>
    <row r="7370" spans="2:23" s="52" customFormat="1" ht="13" x14ac:dyDescent="0.3">
      <c r="B7370" s="53" t="s">
        <v>2848</v>
      </c>
      <c r="C7370" s="53" t="s">
        <v>216</v>
      </c>
      <c r="D7370" s="53" t="s">
        <v>4684</v>
      </c>
      <c r="E7370" s="53">
        <v>41.17568</v>
      </c>
      <c r="F7370" s="53">
        <v>-4.9353400000000001</v>
      </c>
      <c r="G7370" s="54">
        <v>759</v>
      </c>
      <c r="H7370" s="53">
        <v>230</v>
      </c>
      <c r="I7370" s="53">
        <v>128</v>
      </c>
      <c r="J7370" s="53">
        <v>102</v>
      </c>
      <c r="K7370" s="52">
        <v>704</v>
      </c>
      <c r="L7370" s="52">
        <v>55</v>
      </c>
      <c r="M7370" s="55">
        <v>2</v>
      </c>
      <c r="N7370" s="61" t="s">
        <v>16</v>
      </c>
      <c r="P7370" s="66"/>
      <c r="Q7370" s="53"/>
      <c r="R7370" s="53"/>
      <c r="S7370" s="53"/>
      <c r="T7370" s="53"/>
      <c r="U7370" s="53"/>
      <c r="V7370" s="53"/>
      <c r="W7370" s="53"/>
    </row>
    <row r="7371" spans="2:23" s="52" customFormat="1" ht="13" x14ac:dyDescent="0.3">
      <c r="B7371" s="53" t="s">
        <v>2848</v>
      </c>
      <c r="C7371" s="53" t="s">
        <v>216</v>
      </c>
      <c r="D7371" s="53" t="s">
        <v>4685</v>
      </c>
      <c r="E7371" s="53">
        <v>41.609769999999997</v>
      </c>
      <c r="F7371" s="53">
        <v>-5.0985370000000003</v>
      </c>
      <c r="G7371" s="54">
        <v>715.37040000000002</v>
      </c>
      <c r="H7371" s="53">
        <v>146</v>
      </c>
      <c r="I7371" s="53">
        <v>74</v>
      </c>
      <c r="J7371" s="53">
        <v>72</v>
      </c>
      <c r="K7371" s="52">
        <v>704</v>
      </c>
      <c r="L7371" s="52">
        <v>11.370400000000018</v>
      </c>
      <c r="M7371" s="55">
        <v>2</v>
      </c>
      <c r="N7371" s="61" t="s">
        <v>16</v>
      </c>
      <c r="P7371" s="66"/>
      <c r="Q7371" s="53"/>
      <c r="R7371" s="53"/>
      <c r="S7371" s="53"/>
      <c r="T7371" s="53"/>
      <c r="U7371" s="53"/>
      <c r="V7371" s="53"/>
      <c r="W7371" s="53"/>
    </row>
    <row r="7372" spans="2:23" s="52" customFormat="1" ht="13" x14ac:dyDescent="0.3">
      <c r="B7372" s="53" t="s">
        <v>2848</v>
      </c>
      <c r="C7372" s="53" t="s">
        <v>216</v>
      </c>
      <c r="D7372" s="53" t="s">
        <v>4686</v>
      </c>
      <c r="E7372" s="53">
        <v>42.04918</v>
      </c>
      <c r="F7372" s="53">
        <v>-4.980626</v>
      </c>
      <c r="G7372" s="54">
        <v>760.63699999999994</v>
      </c>
      <c r="H7372" s="53">
        <v>39</v>
      </c>
      <c r="I7372" s="53">
        <v>25</v>
      </c>
      <c r="J7372" s="53">
        <v>14</v>
      </c>
      <c r="K7372" s="52">
        <v>704</v>
      </c>
      <c r="L7372" s="52">
        <v>56.636999999999944</v>
      </c>
      <c r="M7372" s="55">
        <v>2</v>
      </c>
      <c r="N7372" s="61" t="s">
        <v>16</v>
      </c>
      <c r="P7372" s="66"/>
      <c r="Q7372" s="53"/>
      <c r="R7372" s="53"/>
      <c r="S7372" s="53"/>
      <c r="T7372" s="53"/>
      <c r="U7372" s="53"/>
      <c r="V7372" s="53"/>
      <c r="W7372" s="53"/>
    </row>
    <row r="7373" spans="2:23" s="52" customFormat="1" ht="13" x14ac:dyDescent="0.3">
      <c r="B7373" s="53" t="s">
        <v>2848</v>
      </c>
      <c r="C7373" s="53" t="s">
        <v>216</v>
      </c>
      <c r="D7373" s="53" t="s">
        <v>4687</v>
      </c>
      <c r="E7373" s="53">
        <v>41.578629999999997</v>
      </c>
      <c r="F7373" s="53">
        <v>-4.8764099999999999</v>
      </c>
      <c r="G7373" s="54">
        <v>721.16849999999999</v>
      </c>
      <c r="H7373" s="53">
        <v>485</v>
      </c>
      <c r="I7373" s="53">
        <v>263</v>
      </c>
      <c r="J7373" s="53">
        <v>222</v>
      </c>
      <c r="K7373" s="52">
        <v>704</v>
      </c>
      <c r="L7373" s="52">
        <v>17.168499999999995</v>
      </c>
      <c r="M7373" s="55">
        <v>2</v>
      </c>
      <c r="N7373" s="61" t="s">
        <v>16</v>
      </c>
      <c r="P7373" s="66"/>
      <c r="Q7373" s="53"/>
      <c r="R7373" s="53"/>
      <c r="S7373" s="53"/>
      <c r="T7373" s="53"/>
      <c r="U7373" s="53"/>
      <c r="V7373" s="53"/>
      <c r="W7373" s="53"/>
    </row>
    <row r="7374" spans="2:23" s="52" customFormat="1" ht="13" x14ac:dyDescent="0.3">
      <c r="B7374" s="53" t="s">
        <v>2848</v>
      </c>
      <c r="C7374" s="53" t="s">
        <v>216</v>
      </c>
      <c r="D7374" s="53" t="s">
        <v>4688</v>
      </c>
      <c r="E7374" s="53">
        <v>42.123910000000002</v>
      </c>
      <c r="F7374" s="53">
        <v>-4.9527130000000001</v>
      </c>
      <c r="G7374" s="54">
        <v>776.44460000000004</v>
      </c>
      <c r="H7374" s="53">
        <v>167</v>
      </c>
      <c r="I7374" s="53">
        <v>81</v>
      </c>
      <c r="J7374" s="53">
        <v>86</v>
      </c>
      <c r="K7374" s="52">
        <v>704</v>
      </c>
      <c r="L7374" s="52">
        <v>72.444600000000037</v>
      </c>
      <c r="M7374" s="55">
        <v>2</v>
      </c>
      <c r="N7374" s="61" t="s">
        <v>16</v>
      </c>
      <c r="P7374" s="66"/>
      <c r="Q7374" s="53"/>
      <c r="R7374" s="53"/>
      <c r="S7374" s="53"/>
      <c r="T7374" s="53"/>
      <c r="U7374" s="53"/>
      <c r="V7374" s="53"/>
      <c r="W7374" s="53"/>
    </row>
    <row r="7375" spans="2:23" s="52" customFormat="1" ht="13" x14ac:dyDescent="0.3">
      <c r="B7375" s="53" t="s">
        <v>2848</v>
      </c>
      <c r="C7375" s="53" t="s">
        <v>216</v>
      </c>
      <c r="D7375" s="53" t="s">
        <v>4689</v>
      </c>
      <c r="E7375" s="53">
        <v>41.367489999999997</v>
      </c>
      <c r="F7375" s="53">
        <v>-4.7179060000000002</v>
      </c>
      <c r="G7375" s="54">
        <v>722.42899999999997</v>
      </c>
      <c r="H7375" s="53">
        <v>178</v>
      </c>
      <c r="I7375" s="53">
        <v>96</v>
      </c>
      <c r="J7375" s="53">
        <v>82</v>
      </c>
      <c r="K7375" s="52">
        <v>704</v>
      </c>
      <c r="L7375" s="52">
        <v>18.428999999999974</v>
      </c>
      <c r="M7375" s="55">
        <v>2</v>
      </c>
      <c r="N7375" s="61" t="s">
        <v>16</v>
      </c>
      <c r="P7375" s="66"/>
      <c r="Q7375" s="53"/>
      <c r="R7375" s="53"/>
      <c r="S7375" s="53"/>
      <c r="T7375" s="53"/>
      <c r="U7375" s="53"/>
      <c r="V7375" s="53"/>
      <c r="W7375" s="53"/>
    </row>
    <row r="7376" spans="2:23" s="52" customFormat="1" ht="13" x14ac:dyDescent="0.3">
      <c r="B7376" s="53" t="s">
        <v>2848</v>
      </c>
      <c r="C7376" s="53" t="s">
        <v>216</v>
      </c>
      <c r="D7376" s="53" t="s">
        <v>4690</v>
      </c>
      <c r="E7376" s="53">
        <v>41.361710000000002</v>
      </c>
      <c r="F7376" s="53">
        <v>-4.5358960000000002</v>
      </c>
      <c r="G7376" s="54">
        <v>766.13559999999995</v>
      </c>
      <c r="H7376" s="53">
        <v>6902</v>
      </c>
      <c r="I7376" s="53">
        <v>3530</v>
      </c>
      <c r="J7376" s="53">
        <v>3372</v>
      </c>
      <c r="K7376" s="52">
        <v>704</v>
      </c>
      <c r="L7376" s="52">
        <v>62.135599999999954</v>
      </c>
      <c r="M7376" s="55">
        <v>2</v>
      </c>
      <c r="N7376" s="61" t="s">
        <v>16</v>
      </c>
      <c r="P7376" s="66"/>
      <c r="Q7376" s="53"/>
      <c r="R7376" s="53"/>
      <c r="S7376" s="53"/>
      <c r="T7376" s="53"/>
      <c r="U7376" s="53"/>
      <c r="V7376" s="53"/>
      <c r="W7376" s="53"/>
    </row>
    <row r="7377" spans="2:23" s="52" customFormat="1" ht="13" x14ac:dyDescent="0.3">
      <c r="B7377" s="53" t="s">
        <v>2848</v>
      </c>
      <c r="C7377" s="53" t="s">
        <v>216</v>
      </c>
      <c r="D7377" s="53" t="s">
        <v>4691</v>
      </c>
      <c r="E7377" s="53">
        <v>41.583309999999997</v>
      </c>
      <c r="F7377" s="53">
        <v>-4.7217310000000001</v>
      </c>
      <c r="G7377" s="54">
        <v>704.43460000000005</v>
      </c>
      <c r="H7377" s="53">
        <v>21762</v>
      </c>
      <c r="I7377" s="53">
        <v>11017</v>
      </c>
      <c r="J7377" s="53">
        <v>10745</v>
      </c>
      <c r="K7377" s="52">
        <v>704</v>
      </c>
      <c r="L7377" s="52">
        <v>0.43460000000004584</v>
      </c>
      <c r="M7377" s="55">
        <v>2</v>
      </c>
      <c r="N7377" s="61" t="s">
        <v>16</v>
      </c>
      <c r="P7377" s="66"/>
      <c r="Q7377" s="53"/>
      <c r="R7377" s="53"/>
      <c r="S7377" s="53"/>
      <c r="T7377" s="53"/>
      <c r="U7377" s="53"/>
      <c r="V7377" s="53"/>
      <c r="W7377" s="53"/>
    </row>
    <row r="7378" spans="2:23" s="52" customFormat="1" ht="13" x14ac:dyDescent="0.3">
      <c r="B7378" s="53" t="s">
        <v>2848</v>
      </c>
      <c r="C7378" s="53" t="s">
        <v>216</v>
      </c>
      <c r="D7378" s="53" t="s">
        <v>4692</v>
      </c>
      <c r="E7378" s="53">
        <v>41.569490000000002</v>
      </c>
      <c r="F7378" s="53">
        <v>-4.1979150000000001</v>
      </c>
      <c r="G7378" s="54">
        <v>820.67129999999997</v>
      </c>
      <c r="H7378" s="53">
        <v>337</v>
      </c>
      <c r="I7378" s="53">
        <v>198</v>
      </c>
      <c r="J7378" s="53">
        <v>139</v>
      </c>
      <c r="K7378" s="52">
        <v>704</v>
      </c>
      <c r="L7378" s="52">
        <v>116.67129999999997</v>
      </c>
      <c r="M7378" s="55">
        <v>2</v>
      </c>
      <c r="N7378" s="61" t="s">
        <v>16</v>
      </c>
      <c r="P7378" s="66"/>
      <c r="Q7378" s="53"/>
      <c r="R7378" s="53"/>
      <c r="S7378" s="53"/>
      <c r="T7378" s="53"/>
      <c r="U7378" s="53"/>
      <c r="V7378" s="53"/>
      <c r="W7378" s="53"/>
    </row>
    <row r="7379" spans="2:23" s="52" customFormat="1" ht="13" x14ac:dyDescent="0.3">
      <c r="B7379" s="53" t="s">
        <v>2848</v>
      </c>
      <c r="C7379" s="53" t="s">
        <v>216</v>
      </c>
      <c r="D7379" s="53" t="s">
        <v>4693</v>
      </c>
      <c r="E7379" s="53">
        <v>41.267099999999999</v>
      </c>
      <c r="F7379" s="53">
        <v>-4.6145699999999996</v>
      </c>
      <c r="G7379" s="54">
        <v>780.74069999999995</v>
      </c>
      <c r="H7379" s="53">
        <v>72</v>
      </c>
      <c r="I7379" s="53">
        <v>43</v>
      </c>
      <c r="J7379" s="53">
        <v>29</v>
      </c>
      <c r="K7379" s="52">
        <v>704</v>
      </c>
      <c r="L7379" s="52">
        <v>76.740699999999947</v>
      </c>
      <c r="M7379" s="55">
        <v>2</v>
      </c>
      <c r="N7379" s="61" t="s">
        <v>16</v>
      </c>
      <c r="P7379" s="66"/>
      <c r="Q7379" s="53"/>
      <c r="R7379" s="53"/>
      <c r="S7379" s="53"/>
      <c r="T7379" s="53"/>
      <c r="U7379" s="53"/>
      <c r="V7379" s="53"/>
      <c r="W7379" s="53"/>
    </row>
    <row r="7380" spans="2:23" s="52" customFormat="1" ht="13" x14ac:dyDescent="0.3">
      <c r="B7380" s="53" t="s">
        <v>2848</v>
      </c>
      <c r="C7380" s="53" t="s">
        <v>216</v>
      </c>
      <c r="D7380" s="53" t="s">
        <v>4694</v>
      </c>
      <c r="E7380" s="53">
        <v>41.148899999999998</v>
      </c>
      <c r="F7380" s="53">
        <v>-4.9172269999999996</v>
      </c>
      <c r="G7380" s="54">
        <v>769.19820000000004</v>
      </c>
      <c r="H7380" s="53">
        <v>216</v>
      </c>
      <c r="I7380" s="53">
        <v>114</v>
      </c>
      <c r="J7380" s="53">
        <v>102</v>
      </c>
      <c r="K7380" s="52">
        <v>704</v>
      </c>
      <c r="L7380" s="52">
        <v>65.198200000000043</v>
      </c>
      <c r="M7380" s="55">
        <v>2</v>
      </c>
      <c r="N7380" s="61" t="s">
        <v>16</v>
      </c>
      <c r="P7380" s="66"/>
      <c r="Q7380" s="53"/>
      <c r="R7380" s="53"/>
      <c r="S7380" s="53"/>
      <c r="T7380" s="53"/>
      <c r="U7380" s="53"/>
      <c r="V7380" s="53"/>
      <c r="W7380" s="53"/>
    </row>
    <row r="7381" spans="2:23" s="52" customFormat="1" ht="13" x14ac:dyDescent="0.3">
      <c r="B7381" s="53" t="s">
        <v>2848</v>
      </c>
      <c r="C7381" s="53" t="s">
        <v>216</v>
      </c>
      <c r="D7381" s="53" t="s">
        <v>4695</v>
      </c>
      <c r="E7381" s="53">
        <v>41.586309999999997</v>
      </c>
      <c r="F7381" s="53">
        <v>-4.1883900000000001</v>
      </c>
      <c r="G7381" s="54">
        <v>793.69129999999996</v>
      </c>
      <c r="H7381" s="53">
        <v>61</v>
      </c>
      <c r="I7381" s="53">
        <v>34</v>
      </c>
      <c r="J7381" s="53">
        <v>27</v>
      </c>
      <c r="K7381" s="52">
        <v>704</v>
      </c>
      <c r="L7381" s="52">
        <v>89.691299999999956</v>
      </c>
      <c r="M7381" s="55">
        <v>2</v>
      </c>
      <c r="N7381" s="61" t="s">
        <v>16</v>
      </c>
      <c r="P7381" s="66"/>
      <c r="Q7381" s="53"/>
      <c r="R7381" s="53"/>
      <c r="S7381" s="53"/>
      <c r="T7381" s="53"/>
      <c r="U7381" s="53"/>
      <c r="V7381" s="53"/>
      <c r="W7381" s="53"/>
    </row>
    <row r="7382" spans="2:23" s="52" customFormat="1" ht="13" x14ac:dyDescent="0.3">
      <c r="B7382" s="53" t="s">
        <v>2848</v>
      </c>
      <c r="C7382" s="53" t="s">
        <v>216</v>
      </c>
      <c r="D7382" s="53" t="s">
        <v>4696</v>
      </c>
      <c r="E7382" s="53">
        <v>41.586970000000001</v>
      </c>
      <c r="F7382" s="53">
        <v>-5.1338749999999997</v>
      </c>
      <c r="G7382" s="54">
        <v>707.85220000000004</v>
      </c>
      <c r="H7382" s="53">
        <v>55</v>
      </c>
      <c r="I7382" s="53">
        <v>27</v>
      </c>
      <c r="J7382" s="53">
        <v>28</v>
      </c>
      <c r="K7382" s="52">
        <v>704</v>
      </c>
      <c r="L7382" s="52">
        <v>3.8522000000000389</v>
      </c>
      <c r="M7382" s="55">
        <v>2</v>
      </c>
      <c r="N7382" s="61" t="s">
        <v>16</v>
      </c>
      <c r="P7382" s="66"/>
      <c r="Q7382" s="53"/>
      <c r="R7382" s="53"/>
      <c r="S7382" s="53"/>
      <c r="T7382" s="53"/>
      <c r="U7382" s="53"/>
      <c r="V7382" s="53"/>
      <c r="W7382" s="53"/>
    </row>
    <row r="7383" spans="2:23" s="52" customFormat="1" ht="13" x14ac:dyDescent="0.3">
      <c r="B7383" s="53" t="s">
        <v>2848</v>
      </c>
      <c r="C7383" s="53" t="s">
        <v>216</v>
      </c>
      <c r="D7383" s="53" t="s">
        <v>4697</v>
      </c>
      <c r="E7383" s="53">
        <v>41.414650000000002</v>
      </c>
      <c r="F7383" s="53">
        <v>-4.79148</v>
      </c>
      <c r="G7383" s="54">
        <v>728.44590000000005</v>
      </c>
      <c r="H7383" s="53">
        <v>1061</v>
      </c>
      <c r="I7383" s="53">
        <v>534</v>
      </c>
      <c r="J7383" s="53">
        <v>527</v>
      </c>
      <c r="K7383" s="52">
        <v>704</v>
      </c>
      <c r="L7383" s="52">
        <v>24.445900000000051</v>
      </c>
      <c r="M7383" s="55">
        <v>2</v>
      </c>
      <c r="N7383" s="61" t="s">
        <v>16</v>
      </c>
      <c r="P7383" s="66"/>
      <c r="Q7383" s="53"/>
      <c r="R7383" s="53"/>
      <c r="S7383" s="53"/>
      <c r="T7383" s="53"/>
      <c r="U7383" s="53"/>
      <c r="V7383" s="53"/>
      <c r="W7383" s="53"/>
    </row>
    <row r="7384" spans="2:23" s="52" customFormat="1" ht="13" x14ac:dyDescent="0.3">
      <c r="B7384" s="53" t="s">
        <v>2848</v>
      </c>
      <c r="C7384" s="53" t="s">
        <v>216</v>
      </c>
      <c r="D7384" s="53" t="s">
        <v>4698</v>
      </c>
      <c r="E7384" s="53">
        <v>41.54636</v>
      </c>
      <c r="F7384" s="53">
        <v>-4.9698120000000001</v>
      </c>
      <c r="G7384" s="54">
        <v>742.86410000000001</v>
      </c>
      <c r="H7384" s="53">
        <v>101</v>
      </c>
      <c r="I7384" s="53">
        <v>58</v>
      </c>
      <c r="J7384" s="53">
        <v>43</v>
      </c>
      <c r="K7384" s="52">
        <v>704</v>
      </c>
      <c r="L7384" s="52">
        <v>38.864100000000008</v>
      </c>
      <c r="M7384" s="55">
        <v>2</v>
      </c>
      <c r="N7384" s="61" t="s">
        <v>16</v>
      </c>
      <c r="P7384" s="66"/>
      <c r="Q7384" s="53"/>
      <c r="R7384" s="53"/>
      <c r="S7384" s="53"/>
      <c r="T7384" s="53"/>
      <c r="U7384" s="53"/>
      <c r="V7384" s="53"/>
      <c r="W7384" s="53"/>
    </row>
    <row r="7385" spans="2:23" s="52" customFormat="1" ht="13" x14ac:dyDescent="0.3">
      <c r="B7385" s="53" t="s">
        <v>2848</v>
      </c>
      <c r="C7385" s="53" t="s">
        <v>216</v>
      </c>
      <c r="D7385" s="53" t="s">
        <v>4699</v>
      </c>
      <c r="E7385" s="53">
        <v>42.165570000000002</v>
      </c>
      <c r="F7385" s="53">
        <v>-5.2654779999999999</v>
      </c>
      <c r="G7385" s="54">
        <v>768.46900000000005</v>
      </c>
      <c r="H7385" s="53">
        <v>1931</v>
      </c>
      <c r="I7385" s="53">
        <v>949</v>
      </c>
      <c r="J7385" s="53">
        <v>982</v>
      </c>
      <c r="K7385" s="52">
        <v>704</v>
      </c>
      <c r="L7385" s="52">
        <v>64.469000000000051</v>
      </c>
      <c r="M7385" s="55">
        <v>2</v>
      </c>
      <c r="N7385" s="61" t="s">
        <v>16</v>
      </c>
      <c r="P7385" s="66"/>
      <c r="Q7385" s="53"/>
      <c r="R7385" s="53"/>
      <c r="S7385" s="53"/>
      <c r="T7385" s="53"/>
      <c r="U7385" s="53"/>
      <c r="V7385" s="53"/>
      <c r="W7385" s="53"/>
    </row>
    <row r="7386" spans="2:23" s="52" customFormat="1" ht="13" x14ac:dyDescent="0.3">
      <c r="B7386" s="53" t="s">
        <v>2848</v>
      </c>
      <c r="C7386" s="53" t="s">
        <v>216</v>
      </c>
      <c r="D7386" s="53" t="s">
        <v>4700</v>
      </c>
      <c r="E7386" s="53">
        <v>41.883189999999999</v>
      </c>
      <c r="F7386" s="53">
        <v>-5.0428100000000002</v>
      </c>
      <c r="G7386" s="54">
        <v>753.96360000000004</v>
      </c>
      <c r="H7386" s="53">
        <v>4977</v>
      </c>
      <c r="I7386" s="53">
        <v>2426</v>
      </c>
      <c r="J7386" s="53">
        <v>2551</v>
      </c>
      <c r="K7386" s="52">
        <v>704</v>
      </c>
      <c r="L7386" s="52">
        <v>49.963600000000042</v>
      </c>
      <c r="M7386" s="55">
        <v>2</v>
      </c>
      <c r="N7386" s="61" t="s">
        <v>16</v>
      </c>
      <c r="P7386" s="66"/>
      <c r="Q7386" s="53"/>
      <c r="R7386" s="53"/>
      <c r="S7386" s="53"/>
      <c r="T7386" s="53"/>
      <c r="U7386" s="53"/>
      <c r="V7386" s="53"/>
      <c r="W7386" s="53"/>
    </row>
    <row r="7387" spans="2:23" s="52" customFormat="1" ht="13" x14ac:dyDescent="0.3">
      <c r="B7387" s="53" t="s">
        <v>2848</v>
      </c>
      <c r="C7387" s="53" t="s">
        <v>216</v>
      </c>
      <c r="D7387" s="53" t="s">
        <v>4701</v>
      </c>
      <c r="E7387" s="53">
        <v>41.308190000000003</v>
      </c>
      <c r="F7387" s="53">
        <v>-4.9217060000000004</v>
      </c>
      <c r="G7387" s="54">
        <v>723.58799999999997</v>
      </c>
      <c r="H7387" s="53">
        <v>21540</v>
      </c>
      <c r="I7387" s="53">
        <v>10523</v>
      </c>
      <c r="J7387" s="53">
        <v>11017</v>
      </c>
      <c r="K7387" s="52">
        <v>704</v>
      </c>
      <c r="L7387" s="52">
        <v>19.587999999999965</v>
      </c>
      <c r="M7387" s="55">
        <v>2</v>
      </c>
      <c r="N7387" s="61" t="s">
        <v>16</v>
      </c>
      <c r="P7387" s="66"/>
      <c r="Q7387" s="53"/>
      <c r="R7387" s="53"/>
      <c r="S7387" s="53"/>
      <c r="T7387" s="53"/>
      <c r="U7387" s="53"/>
      <c r="V7387" s="53"/>
      <c r="W7387" s="53"/>
    </row>
    <row r="7388" spans="2:23" s="52" customFormat="1" ht="13" x14ac:dyDescent="0.3">
      <c r="B7388" s="53" t="s">
        <v>2848</v>
      </c>
      <c r="C7388" s="53" t="s">
        <v>216</v>
      </c>
      <c r="D7388" s="53" t="s">
        <v>4702</v>
      </c>
      <c r="E7388" s="53">
        <v>41.407429999999998</v>
      </c>
      <c r="F7388" s="53">
        <v>-4.5667629999999999</v>
      </c>
      <c r="G7388" s="54">
        <v>743.84069999999997</v>
      </c>
      <c r="H7388" s="53">
        <v>474</v>
      </c>
      <c r="I7388" s="53">
        <v>251</v>
      </c>
      <c r="J7388" s="53">
        <v>223</v>
      </c>
      <c r="K7388" s="52">
        <v>704</v>
      </c>
      <c r="L7388" s="52">
        <v>39.84069999999997</v>
      </c>
      <c r="M7388" s="55">
        <v>2</v>
      </c>
      <c r="N7388" s="61" t="s">
        <v>16</v>
      </c>
      <c r="P7388" s="66"/>
      <c r="Q7388" s="53"/>
      <c r="R7388" s="53"/>
      <c r="S7388" s="53"/>
      <c r="T7388" s="53"/>
      <c r="U7388" s="53"/>
      <c r="V7388" s="53"/>
      <c r="W7388" s="53"/>
    </row>
    <row r="7389" spans="2:23" s="52" customFormat="1" ht="13" x14ac:dyDescent="0.3">
      <c r="B7389" s="53" t="s">
        <v>2848</v>
      </c>
      <c r="C7389" s="53" t="s">
        <v>216</v>
      </c>
      <c r="D7389" s="53" t="s">
        <v>4703</v>
      </c>
      <c r="E7389" s="53">
        <v>42.243310000000001</v>
      </c>
      <c r="F7389" s="53">
        <v>-5.1420380000000003</v>
      </c>
      <c r="G7389" s="54">
        <v>806.24609999999996</v>
      </c>
      <c r="H7389" s="53">
        <v>142</v>
      </c>
      <c r="I7389" s="53">
        <v>80</v>
      </c>
      <c r="J7389" s="53">
        <v>62</v>
      </c>
      <c r="K7389" s="52">
        <v>704</v>
      </c>
      <c r="L7389" s="52">
        <v>102.24609999999996</v>
      </c>
      <c r="M7389" s="55">
        <v>2</v>
      </c>
      <c r="N7389" s="61" t="s">
        <v>16</v>
      </c>
      <c r="P7389" s="66"/>
      <c r="Q7389" s="53"/>
      <c r="R7389" s="53"/>
      <c r="S7389" s="53"/>
      <c r="T7389" s="53"/>
      <c r="U7389" s="53"/>
      <c r="V7389" s="53"/>
      <c r="W7389" s="53"/>
    </row>
    <row r="7390" spans="2:23" s="52" customFormat="1" ht="13" x14ac:dyDescent="0.3">
      <c r="B7390" s="53" t="s">
        <v>2848</v>
      </c>
      <c r="C7390" s="53" t="s">
        <v>216</v>
      </c>
      <c r="D7390" s="53" t="s">
        <v>4704</v>
      </c>
      <c r="E7390" s="53">
        <v>42.26829</v>
      </c>
      <c r="F7390" s="53">
        <v>-5.0976920000000003</v>
      </c>
      <c r="G7390" s="54">
        <v>793.40970000000004</v>
      </c>
      <c r="H7390" s="53">
        <v>224</v>
      </c>
      <c r="I7390" s="53">
        <v>117</v>
      </c>
      <c r="J7390" s="53">
        <v>107</v>
      </c>
      <c r="K7390" s="52">
        <v>704</v>
      </c>
      <c r="L7390" s="52">
        <v>89.409700000000043</v>
      </c>
      <c r="M7390" s="55">
        <v>2</v>
      </c>
      <c r="N7390" s="61" t="s">
        <v>16</v>
      </c>
      <c r="P7390" s="66"/>
      <c r="Q7390" s="53"/>
      <c r="R7390" s="53"/>
      <c r="S7390" s="53"/>
      <c r="T7390" s="53"/>
      <c r="U7390" s="53"/>
      <c r="V7390" s="53"/>
      <c r="W7390" s="53"/>
    </row>
    <row r="7391" spans="2:23" s="52" customFormat="1" ht="13" x14ac:dyDescent="0.3">
      <c r="B7391" s="53" t="s">
        <v>2848</v>
      </c>
      <c r="C7391" s="53" t="s">
        <v>216</v>
      </c>
      <c r="D7391" s="53" t="s">
        <v>4705</v>
      </c>
      <c r="E7391" s="53">
        <v>41.431910000000002</v>
      </c>
      <c r="F7391" s="53">
        <v>-4.6642099999999997</v>
      </c>
      <c r="G7391" s="54">
        <v>719.65949999999998</v>
      </c>
      <c r="H7391" s="53">
        <v>3351</v>
      </c>
      <c r="I7391" s="53">
        <v>1744</v>
      </c>
      <c r="J7391" s="53">
        <v>1607</v>
      </c>
      <c r="K7391" s="52">
        <v>704</v>
      </c>
      <c r="L7391" s="52">
        <v>15.65949999999998</v>
      </c>
      <c r="M7391" s="55">
        <v>2</v>
      </c>
      <c r="N7391" s="61" t="s">
        <v>16</v>
      </c>
      <c r="P7391" s="66"/>
      <c r="Q7391" s="53"/>
      <c r="R7391" s="53"/>
      <c r="S7391" s="53"/>
      <c r="T7391" s="53"/>
      <c r="U7391" s="53"/>
      <c r="V7391" s="53"/>
      <c r="W7391" s="53"/>
    </row>
    <row r="7392" spans="2:23" s="52" customFormat="1" ht="13" x14ac:dyDescent="0.3">
      <c r="B7392" s="53" t="s">
        <v>2848</v>
      </c>
      <c r="C7392" s="53" t="s">
        <v>216</v>
      </c>
      <c r="D7392" s="53" t="s">
        <v>4706</v>
      </c>
      <c r="E7392" s="53">
        <v>42.230060000000002</v>
      </c>
      <c r="F7392" s="53">
        <v>-5.1808480000000001</v>
      </c>
      <c r="G7392" s="54">
        <v>772.84590000000003</v>
      </c>
      <c r="H7392" s="53">
        <v>88</v>
      </c>
      <c r="I7392" s="53">
        <v>46</v>
      </c>
      <c r="J7392" s="53">
        <v>42</v>
      </c>
      <c r="K7392" s="52">
        <v>704</v>
      </c>
      <c r="L7392" s="52">
        <v>68.845900000000029</v>
      </c>
      <c r="M7392" s="55">
        <v>2</v>
      </c>
      <c r="N7392" s="61" t="s">
        <v>16</v>
      </c>
      <c r="P7392" s="66"/>
      <c r="Q7392" s="53"/>
      <c r="R7392" s="53"/>
      <c r="S7392" s="53"/>
      <c r="T7392" s="53"/>
      <c r="U7392" s="53"/>
      <c r="V7392" s="53"/>
      <c r="W7392" s="53"/>
    </row>
    <row r="7393" spans="2:23" s="52" customFormat="1" ht="13" x14ac:dyDescent="0.3">
      <c r="B7393" s="53" t="s">
        <v>2848</v>
      </c>
      <c r="C7393" s="53" t="s">
        <v>216</v>
      </c>
      <c r="D7393" s="53" t="s">
        <v>4707</v>
      </c>
      <c r="E7393" s="53">
        <v>41.902540000000002</v>
      </c>
      <c r="F7393" s="53">
        <v>-4.8995980000000001</v>
      </c>
      <c r="G7393" s="54">
        <v>810.0027</v>
      </c>
      <c r="H7393" s="53">
        <v>150</v>
      </c>
      <c r="I7393" s="53">
        <v>87</v>
      </c>
      <c r="J7393" s="53">
        <v>63</v>
      </c>
      <c r="K7393" s="52">
        <v>704</v>
      </c>
      <c r="L7393" s="52">
        <v>106.0027</v>
      </c>
      <c r="M7393" s="55">
        <v>2</v>
      </c>
      <c r="N7393" s="61" t="s">
        <v>16</v>
      </c>
      <c r="P7393" s="66"/>
      <c r="Q7393" s="53"/>
      <c r="R7393" s="53"/>
      <c r="S7393" s="53"/>
      <c r="T7393" s="53"/>
      <c r="U7393" s="53"/>
      <c r="V7393" s="53"/>
      <c r="W7393" s="53"/>
    </row>
    <row r="7394" spans="2:23" s="52" customFormat="1" ht="13" x14ac:dyDescent="0.3">
      <c r="B7394" s="53" t="s">
        <v>2848</v>
      </c>
      <c r="C7394" s="53" t="s">
        <v>216</v>
      </c>
      <c r="D7394" s="53" t="s">
        <v>4708</v>
      </c>
      <c r="E7394" s="53">
        <v>41.508099999999999</v>
      </c>
      <c r="F7394" s="53">
        <v>-4.453449</v>
      </c>
      <c r="G7394" s="54">
        <v>868.46479999999997</v>
      </c>
      <c r="H7394" s="53">
        <v>1003</v>
      </c>
      <c r="I7394" s="53">
        <v>520</v>
      </c>
      <c r="J7394" s="53">
        <v>483</v>
      </c>
      <c r="K7394" s="52">
        <v>704</v>
      </c>
      <c r="L7394" s="52">
        <v>164.46479999999997</v>
      </c>
      <c r="M7394" s="55">
        <v>2</v>
      </c>
      <c r="N7394" s="61" t="s">
        <v>16</v>
      </c>
      <c r="P7394" s="66"/>
      <c r="Q7394" s="53"/>
      <c r="R7394" s="53"/>
      <c r="S7394" s="53"/>
      <c r="T7394" s="53"/>
      <c r="U7394" s="53"/>
      <c r="V7394" s="53"/>
      <c r="W7394" s="53"/>
    </row>
    <row r="7395" spans="2:23" s="52" customFormat="1" ht="13" x14ac:dyDescent="0.3">
      <c r="B7395" s="53" t="s">
        <v>2848</v>
      </c>
      <c r="C7395" s="53" t="s">
        <v>216</v>
      </c>
      <c r="D7395" s="53" t="s">
        <v>4709</v>
      </c>
      <c r="E7395" s="53">
        <v>41.985709999999997</v>
      </c>
      <c r="F7395" s="53">
        <v>-5.0731479999999998</v>
      </c>
      <c r="G7395" s="54">
        <v>766.60820000000001</v>
      </c>
      <c r="H7395" s="53">
        <v>202</v>
      </c>
      <c r="I7395" s="53">
        <v>109</v>
      </c>
      <c r="J7395" s="53">
        <v>93</v>
      </c>
      <c r="K7395" s="52">
        <v>704</v>
      </c>
      <c r="L7395" s="52">
        <v>62.608200000000011</v>
      </c>
      <c r="M7395" s="55">
        <v>2</v>
      </c>
      <c r="N7395" s="61" t="s">
        <v>16</v>
      </c>
      <c r="P7395" s="66"/>
      <c r="Q7395" s="53"/>
      <c r="R7395" s="53"/>
      <c r="S7395" s="53"/>
      <c r="T7395" s="53"/>
      <c r="U7395" s="53"/>
      <c r="V7395" s="53"/>
      <c r="W7395" s="53"/>
    </row>
    <row r="7396" spans="2:23" s="52" customFormat="1" ht="13" x14ac:dyDescent="0.3">
      <c r="B7396" s="53" t="s">
        <v>2848</v>
      </c>
      <c r="C7396" s="53" t="s">
        <v>216</v>
      </c>
      <c r="D7396" s="53" t="s">
        <v>4710</v>
      </c>
      <c r="E7396" s="53">
        <v>41.276490000000003</v>
      </c>
      <c r="F7396" s="53">
        <v>-4.82498</v>
      </c>
      <c r="G7396" s="54">
        <v>731.75450000000001</v>
      </c>
      <c r="H7396" s="53">
        <v>42</v>
      </c>
      <c r="I7396" s="53">
        <v>27</v>
      </c>
      <c r="J7396" s="53">
        <v>15</v>
      </c>
      <c r="K7396" s="52">
        <v>704</v>
      </c>
      <c r="L7396" s="52">
        <v>27.754500000000007</v>
      </c>
      <c r="M7396" s="55">
        <v>2</v>
      </c>
      <c r="N7396" s="61" t="s">
        <v>16</v>
      </c>
      <c r="P7396" s="66"/>
      <c r="Q7396" s="53"/>
      <c r="R7396" s="53"/>
      <c r="S7396" s="53"/>
      <c r="T7396" s="53"/>
      <c r="U7396" s="53"/>
      <c r="V7396" s="53"/>
      <c r="W7396" s="53"/>
    </row>
    <row r="7397" spans="2:23" s="52" customFormat="1" ht="13" x14ac:dyDescent="0.3">
      <c r="B7397" s="53" t="s">
        <v>2848</v>
      </c>
      <c r="C7397" s="53" t="s">
        <v>216</v>
      </c>
      <c r="D7397" s="53" t="s">
        <v>4711</v>
      </c>
      <c r="E7397" s="53">
        <v>41.859819999999999</v>
      </c>
      <c r="F7397" s="53">
        <v>-5.1722049999999999</v>
      </c>
      <c r="G7397" s="54">
        <v>748.66359999999997</v>
      </c>
      <c r="H7397" s="53">
        <v>165</v>
      </c>
      <c r="I7397" s="53">
        <v>83</v>
      </c>
      <c r="J7397" s="53">
        <v>82</v>
      </c>
      <c r="K7397" s="52">
        <v>704</v>
      </c>
      <c r="L7397" s="52">
        <v>44.663599999999974</v>
      </c>
      <c r="M7397" s="55">
        <v>2</v>
      </c>
      <c r="N7397" s="61" t="s">
        <v>16</v>
      </c>
      <c r="P7397" s="66"/>
      <c r="Q7397" s="53"/>
      <c r="R7397" s="53"/>
      <c r="S7397" s="53"/>
      <c r="T7397" s="53"/>
      <c r="U7397" s="53"/>
      <c r="V7397" s="53"/>
      <c r="W7397" s="53"/>
    </row>
    <row r="7398" spans="2:23" s="52" customFormat="1" ht="13" x14ac:dyDescent="0.3">
      <c r="B7398" s="53" t="s">
        <v>2848</v>
      </c>
      <c r="C7398" s="53" t="s">
        <v>216</v>
      </c>
      <c r="D7398" s="53" t="s">
        <v>4712</v>
      </c>
      <c r="E7398" s="53">
        <v>41.631430000000002</v>
      </c>
      <c r="F7398" s="53">
        <v>-5.1757660000000003</v>
      </c>
      <c r="G7398" s="54">
        <v>741.45320000000004</v>
      </c>
      <c r="H7398" s="53">
        <v>410</v>
      </c>
      <c r="I7398" s="53">
        <v>214</v>
      </c>
      <c r="J7398" s="53">
        <v>196</v>
      </c>
      <c r="K7398" s="52">
        <v>704</v>
      </c>
      <c r="L7398" s="52">
        <v>37.453200000000038</v>
      </c>
      <c r="M7398" s="55">
        <v>2</v>
      </c>
      <c r="N7398" s="61" t="s">
        <v>16</v>
      </c>
      <c r="P7398" s="66"/>
      <c r="Q7398" s="53"/>
      <c r="R7398" s="53"/>
      <c r="S7398" s="53"/>
      <c r="T7398" s="53"/>
      <c r="U7398" s="53"/>
      <c r="V7398" s="53"/>
      <c r="W7398" s="53"/>
    </row>
    <row r="7399" spans="2:23" s="52" customFormat="1" ht="13" x14ac:dyDescent="0.3">
      <c r="B7399" s="53" t="s">
        <v>2848</v>
      </c>
      <c r="C7399" s="53" t="s">
        <v>216</v>
      </c>
      <c r="D7399" s="53" t="s">
        <v>4713</v>
      </c>
      <c r="E7399" s="53">
        <v>41.743589999999998</v>
      </c>
      <c r="F7399" s="53">
        <v>-4.7621539999999998</v>
      </c>
      <c r="G7399" s="54">
        <v>763.46310000000005</v>
      </c>
      <c r="H7399" s="53">
        <v>732</v>
      </c>
      <c r="I7399" s="53">
        <v>368</v>
      </c>
      <c r="J7399" s="53">
        <v>364</v>
      </c>
      <c r="K7399" s="52">
        <v>704</v>
      </c>
      <c r="L7399" s="52">
        <v>59.463100000000054</v>
      </c>
      <c r="M7399" s="55">
        <v>2</v>
      </c>
      <c r="N7399" s="61" t="s">
        <v>16</v>
      </c>
      <c r="P7399" s="66"/>
      <c r="Q7399" s="53"/>
      <c r="R7399" s="53"/>
      <c r="S7399" s="53"/>
      <c r="T7399" s="53"/>
      <c r="U7399" s="53"/>
      <c r="V7399" s="53"/>
      <c r="W7399" s="53"/>
    </row>
    <row r="7400" spans="2:23" s="52" customFormat="1" ht="13" x14ac:dyDescent="0.3">
      <c r="B7400" s="53" t="s">
        <v>2848</v>
      </c>
      <c r="C7400" s="53" t="s">
        <v>216</v>
      </c>
      <c r="D7400" s="53" t="s">
        <v>4714</v>
      </c>
      <c r="E7400" s="53">
        <v>41.780169999999998</v>
      </c>
      <c r="F7400" s="53">
        <v>-4.9440460000000002</v>
      </c>
      <c r="G7400" s="54">
        <v>846.06269999999995</v>
      </c>
      <c r="H7400" s="53">
        <v>197</v>
      </c>
      <c r="I7400" s="53">
        <v>105</v>
      </c>
      <c r="J7400" s="53">
        <v>92</v>
      </c>
      <c r="K7400" s="52">
        <v>704</v>
      </c>
      <c r="L7400" s="52">
        <v>142.06269999999995</v>
      </c>
      <c r="M7400" s="55">
        <v>2</v>
      </c>
      <c r="N7400" s="61" t="s">
        <v>16</v>
      </c>
      <c r="P7400" s="66"/>
      <c r="Q7400" s="53"/>
      <c r="R7400" s="53"/>
      <c r="S7400" s="53"/>
      <c r="T7400" s="53"/>
      <c r="U7400" s="53"/>
      <c r="V7400" s="53"/>
      <c r="W7400" s="53"/>
    </row>
    <row r="7401" spans="2:23" s="52" customFormat="1" ht="13" x14ac:dyDescent="0.3">
      <c r="B7401" s="53" t="s">
        <v>2848</v>
      </c>
      <c r="C7401" s="53" t="s">
        <v>216</v>
      </c>
      <c r="D7401" s="53" t="s">
        <v>4715</v>
      </c>
      <c r="E7401" s="53">
        <v>41.122399999999999</v>
      </c>
      <c r="F7401" s="53">
        <v>-4.8427730000000002</v>
      </c>
      <c r="G7401" s="54">
        <v>777.20060000000001</v>
      </c>
      <c r="H7401" s="53">
        <v>183</v>
      </c>
      <c r="I7401" s="53">
        <v>96</v>
      </c>
      <c r="J7401" s="53">
        <v>87</v>
      </c>
      <c r="K7401" s="52">
        <v>704</v>
      </c>
      <c r="L7401" s="52">
        <v>73.200600000000009</v>
      </c>
      <c r="M7401" s="55">
        <v>2</v>
      </c>
      <c r="N7401" s="61" t="s">
        <v>16</v>
      </c>
      <c r="P7401" s="66"/>
      <c r="Q7401" s="53"/>
      <c r="R7401" s="53"/>
      <c r="S7401" s="53"/>
      <c r="T7401" s="53"/>
      <c r="U7401" s="53"/>
      <c r="V7401" s="53"/>
      <c r="W7401" s="53"/>
    </row>
    <row r="7402" spans="2:23" s="52" customFormat="1" ht="13" x14ac:dyDescent="0.3">
      <c r="B7402" s="53" t="s">
        <v>2848</v>
      </c>
      <c r="C7402" s="53" t="s">
        <v>216</v>
      </c>
      <c r="D7402" s="53" t="s">
        <v>4716</v>
      </c>
      <c r="E7402" s="53">
        <v>41.332569999999997</v>
      </c>
      <c r="F7402" s="53">
        <v>-5.0791110000000002</v>
      </c>
      <c r="G7402" s="54">
        <v>746.99929999999995</v>
      </c>
      <c r="H7402" s="53">
        <v>2144</v>
      </c>
      <c r="I7402" s="53">
        <v>1091</v>
      </c>
      <c r="J7402" s="53">
        <v>1053</v>
      </c>
      <c r="K7402" s="52">
        <v>704</v>
      </c>
      <c r="L7402" s="52">
        <v>42.999299999999948</v>
      </c>
      <c r="M7402" s="55">
        <v>2</v>
      </c>
      <c r="N7402" s="61" t="s">
        <v>16</v>
      </c>
      <c r="P7402" s="66"/>
      <c r="Q7402" s="53"/>
      <c r="R7402" s="53"/>
      <c r="S7402" s="53"/>
      <c r="T7402" s="53"/>
      <c r="U7402" s="53"/>
      <c r="V7402" s="53"/>
      <c r="W7402" s="53"/>
    </row>
    <row r="7403" spans="2:23" s="52" customFormat="1" ht="13" x14ac:dyDescent="0.3">
      <c r="B7403" s="53" t="s">
        <v>2848</v>
      </c>
      <c r="C7403" s="53" t="s">
        <v>216</v>
      </c>
      <c r="D7403" s="53" t="s">
        <v>4717</v>
      </c>
      <c r="E7403" s="53">
        <v>41.26737</v>
      </c>
      <c r="F7403" s="53">
        <v>-5.055866</v>
      </c>
      <c r="G7403" s="54">
        <v>744.96860000000004</v>
      </c>
      <c r="H7403" s="53">
        <v>347</v>
      </c>
      <c r="I7403" s="53">
        <v>200</v>
      </c>
      <c r="J7403" s="53">
        <v>147</v>
      </c>
      <c r="K7403" s="52">
        <v>704</v>
      </c>
      <c r="L7403" s="52">
        <v>40.968600000000038</v>
      </c>
      <c r="M7403" s="55">
        <v>2</v>
      </c>
      <c r="N7403" s="61" t="s">
        <v>16</v>
      </c>
      <c r="P7403" s="66"/>
      <c r="Q7403" s="53"/>
      <c r="R7403" s="53"/>
      <c r="S7403" s="53"/>
      <c r="T7403" s="53"/>
      <c r="U7403" s="53"/>
      <c r="V7403" s="53"/>
      <c r="W7403" s="53"/>
    </row>
    <row r="7404" spans="2:23" s="52" customFormat="1" ht="13" x14ac:dyDescent="0.3">
      <c r="B7404" s="53" t="s">
        <v>2848</v>
      </c>
      <c r="C7404" s="53" t="s">
        <v>216</v>
      </c>
      <c r="D7404" s="53" t="s">
        <v>4718</v>
      </c>
      <c r="E7404" s="53">
        <v>41.63832</v>
      </c>
      <c r="F7404" s="53">
        <v>-4.364395</v>
      </c>
      <c r="G7404" s="54">
        <v>743.03700000000003</v>
      </c>
      <c r="H7404" s="53">
        <v>342</v>
      </c>
      <c r="I7404" s="53">
        <v>185</v>
      </c>
      <c r="J7404" s="53">
        <v>157</v>
      </c>
      <c r="K7404" s="52">
        <v>704</v>
      </c>
      <c r="L7404" s="52">
        <v>39.037000000000035</v>
      </c>
      <c r="M7404" s="55">
        <v>2</v>
      </c>
      <c r="N7404" s="61" t="s">
        <v>16</v>
      </c>
      <c r="P7404" s="66"/>
      <c r="Q7404" s="53"/>
      <c r="R7404" s="53"/>
      <c r="S7404" s="53"/>
      <c r="T7404" s="53"/>
      <c r="U7404" s="53"/>
      <c r="V7404" s="53"/>
      <c r="W7404" s="53"/>
    </row>
    <row r="7405" spans="2:23" s="52" customFormat="1" ht="13" x14ac:dyDescent="0.3">
      <c r="B7405" s="53" t="s">
        <v>2848</v>
      </c>
      <c r="C7405" s="53" t="s">
        <v>216</v>
      </c>
      <c r="D7405" s="53" t="s">
        <v>4719</v>
      </c>
      <c r="E7405" s="53">
        <v>41.288919999999997</v>
      </c>
      <c r="F7405" s="53">
        <v>-4.6833819999999999</v>
      </c>
      <c r="G7405" s="54">
        <v>772.18889999999999</v>
      </c>
      <c r="H7405" s="53">
        <v>3845</v>
      </c>
      <c r="I7405" s="53">
        <v>1886</v>
      </c>
      <c r="J7405" s="53">
        <v>1959</v>
      </c>
      <c r="K7405" s="52">
        <v>704</v>
      </c>
      <c r="L7405" s="52">
        <v>68.18889999999999</v>
      </c>
      <c r="M7405" s="55">
        <v>2</v>
      </c>
      <c r="N7405" s="61" t="s">
        <v>16</v>
      </c>
      <c r="P7405" s="66"/>
      <c r="Q7405" s="53"/>
      <c r="R7405" s="53"/>
      <c r="S7405" s="53"/>
      <c r="T7405" s="53"/>
      <c r="U7405" s="53"/>
      <c r="V7405" s="53"/>
      <c r="W7405" s="53"/>
    </row>
    <row r="7406" spans="2:23" s="52" customFormat="1" ht="13" x14ac:dyDescent="0.3">
      <c r="B7406" s="53" t="s">
        <v>2848</v>
      </c>
      <c r="C7406" s="53" t="s">
        <v>216</v>
      </c>
      <c r="D7406" s="53" t="s">
        <v>4720</v>
      </c>
      <c r="E7406" s="53">
        <v>41.68826</v>
      </c>
      <c r="F7406" s="53">
        <v>-4.5213729999999996</v>
      </c>
      <c r="G7406" s="54">
        <v>732.94619999999998</v>
      </c>
      <c r="H7406" s="53">
        <v>236</v>
      </c>
      <c r="I7406" s="53">
        <v>128</v>
      </c>
      <c r="J7406" s="53">
        <v>108</v>
      </c>
      <c r="K7406" s="52">
        <v>704</v>
      </c>
      <c r="L7406" s="52">
        <v>28.946199999999976</v>
      </c>
      <c r="M7406" s="55">
        <v>2</v>
      </c>
      <c r="N7406" s="61" t="s">
        <v>16</v>
      </c>
      <c r="P7406" s="66"/>
      <c r="Q7406" s="53"/>
      <c r="R7406" s="53"/>
      <c r="S7406" s="53"/>
      <c r="T7406" s="53"/>
      <c r="U7406" s="53"/>
      <c r="V7406" s="53"/>
      <c r="W7406" s="53"/>
    </row>
    <row r="7407" spans="2:23" s="52" customFormat="1" ht="13" x14ac:dyDescent="0.3">
      <c r="B7407" s="53" t="s">
        <v>2848</v>
      </c>
      <c r="C7407" s="53" t="s">
        <v>216</v>
      </c>
      <c r="D7407" s="53" t="s">
        <v>4721</v>
      </c>
      <c r="E7407" s="53">
        <v>41.571860000000001</v>
      </c>
      <c r="F7407" s="53">
        <v>-4.0423830000000001</v>
      </c>
      <c r="G7407" s="54">
        <v>790.21600000000001</v>
      </c>
      <c r="H7407" s="53">
        <v>74</v>
      </c>
      <c r="I7407" s="53">
        <v>38</v>
      </c>
      <c r="J7407" s="53">
        <v>36</v>
      </c>
      <c r="K7407" s="52">
        <v>704</v>
      </c>
      <c r="L7407" s="52">
        <v>86.216000000000008</v>
      </c>
      <c r="M7407" s="55">
        <v>2</v>
      </c>
      <c r="N7407" s="61" t="s">
        <v>16</v>
      </c>
      <c r="P7407" s="66"/>
      <c r="Q7407" s="53"/>
      <c r="R7407" s="53"/>
      <c r="S7407" s="53"/>
      <c r="T7407" s="53"/>
      <c r="U7407" s="53"/>
      <c r="V7407" s="53"/>
      <c r="W7407" s="53"/>
    </row>
    <row r="7408" spans="2:23" s="52" customFormat="1" ht="13" x14ac:dyDescent="0.3">
      <c r="B7408" s="53" t="s">
        <v>2848</v>
      </c>
      <c r="C7408" s="53" t="s">
        <v>216</v>
      </c>
      <c r="D7408" s="53" t="s">
        <v>4722</v>
      </c>
      <c r="E7408" s="53">
        <v>41.929299999999998</v>
      </c>
      <c r="F7408" s="53">
        <v>-5.1453769999999999</v>
      </c>
      <c r="G7408" s="54">
        <v>787.46730000000002</v>
      </c>
      <c r="H7408" s="53">
        <v>228</v>
      </c>
      <c r="I7408" s="53">
        <v>119</v>
      </c>
      <c r="J7408" s="53">
        <v>109</v>
      </c>
      <c r="K7408" s="52">
        <v>704</v>
      </c>
      <c r="L7408" s="52">
        <v>83.467300000000023</v>
      </c>
      <c r="M7408" s="55">
        <v>2</v>
      </c>
      <c r="N7408" s="61" t="s">
        <v>16</v>
      </c>
      <c r="P7408" s="66"/>
      <c r="Q7408" s="53"/>
      <c r="R7408" s="53"/>
      <c r="S7408" s="53"/>
      <c r="T7408" s="53"/>
      <c r="U7408" s="53"/>
      <c r="V7408" s="53"/>
      <c r="W7408" s="53"/>
    </row>
    <row r="7409" spans="2:23" s="52" customFormat="1" ht="13" x14ac:dyDescent="0.3">
      <c r="B7409" s="53" t="s">
        <v>2848</v>
      </c>
      <c r="C7409" s="53" t="s">
        <v>216</v>
      </c>
      <c r="D7409" s="53" t="s">
        <v>4723</v>
      </c>
      <c r="E7409" s="53">
        <v>41.536149999999999</v>
      </c>
      <c r="F7409" s="53">
        <v>-4.5305410000000004</v>
      </c>
      <c r="G7409" s="54">
        <v>859.40279999999996</v>
      </c>
      <c r="H7409" s="53">
        <v>571</v>
      </c>
      <c r="I7409" s="53">
        <v>287</v>
      </c>
      <c r="J7409" s="53">
        <v>284</v>
      </c>
      <c r="K7409" s="52">
        <v>704</v>
      </c>
      <c r="L7409" s="52">
        <v>155.40279999999996</v>
      </c>
      <c r="M7409" s="55">
        <v>2</v>
      </c>
      <c r="N7409" s="61" t="s">
        <v>16</v>
      </c>
      <c r="P7409" s="66"/>
      <c r="Q7409" s="53"/>
      <c r="R7409" s="53"/>
      <c r="S7409" s="53"/>
      <c r="T7409" s="53"/>
      <c r="U7409" s="53"/>
      <c r="V7409" s="53"/>
      <c r="W7409" s="53"/>
    </row>
    <row r="7410" spans="2:23" s="52" customFormat="1" ht="13" x14ac:dyDescent="0.3">
      <c r="B7410" s="53" t="s">
        <v>2848</v>
      </c>
      <c r="C7410" s="53" t="s">
        <v>216</v>
      </c>
      <c r="D7410" s="53" t="s">
        <v>4724</v>
      </c>
      <c r="E7410" s="53">
        <v>41.47289</v>
      </c>
      <c r="F7410" s="53">
        <v>-4.6430720000000001</v>
      </c>
      <c r="G7410" s="54">
        <v>719.73620000000005</v>
      </c>
      <c r="H7410" s="53">
        <v>1167</v>
      </c>
      <c r="I7410" s="53">
        <v>602</v>
      </c>
      <c r="J7410" s="53">
        <v>565</v>
      </c>
      <c r="K7410" s="52">
        <v>704</v>
      </c>
      <c r="L7410" s="52">
        <v>15.736200000000053</v>
      </c>
      <c r="M7410" s="55">
        <v>2</v>
      </c>
      <c r="N7410" s="61" t="s">
        <v>16</v>
      </c>
      <c r="P7410" s="66"/>
      <c r="Q7410" s="53"/>
      <c r="R7410" s="53"/>
      <c r="S7410" s="53"/>
      <c r="T7410" s="53"/>
      <c r="U7410" s="53"/>
      <c r="V7410" s="53"/>
      <c r="W7410" s="53"/>
    </row>
    <row r="7411" spans="2:23" s="52" customFormat="1" ht="13" x14ac:dyDescent="0.3">
      <c r="B7411" s="53" t="s">
        <v>2848</v>
      </c>
      <c r="C7411" s="53" t="s">
        <v>216</v>
      </c>
      <c r="D7411" s="53" t="s">
        <v>4725</v>
      </c>
      <c r="E7411" s="53">
        <v>41.339280000000002</v>
      </c>
      <c r="F7411" s="53">
        <v>-4.5800590000000003</v>
      </c>
      <c r="G7411" s="54">
        <v>754</v>
      </c>
      <c r="H7411" s="53">
        <v>3649</v>
      </c>
      <c r="I7411" s="53">
        <v>1870</v>
      </c>
      <c r="J7411" s="53">
        <v>1779</v>
      </c>
      <c r="K7411" s="52">
        <v>704</v>
      </c>
      <c r="L7411" s="52">
        <v>50</v>
      </c>
      <c r="M7411" s="55">
        <v>2</v>
      </c>
      <c r="N7411" s="61" t="s">
        <v>16</v>
      </c>
      <c r="P7411" s="66"/>
      <c r="Q7411" s="53"/>
      <c r="R7411" s="53"/>
      <c r="S7411" s="53"/>
      <c r="T7411" s="53"/>
      <c r="U7411" s="53"/>
      <c r="V7411" s="53"/>
      <c r="W7411" s="53"/>
    </row>
    <row r="7412" spans="2:23" s="52" customFormat="1" ht="13" x14ac:dyDescent="0.3">
      <c r="B7412" s="53" t="s">
        <v>2848</v>
      </c>
      <c r="C7412" s="53" t="s">
        <v>216</v>
      </c>
      <c r="D7412" s="53" t="s">
        <v>4726</v>
      </c>
      <c r="E7412" s="53">
        <v>41.556229999999999</v>
      </c>
      <c r="F7412" s="53">
        <v>-5.2062530000000002</v>
      </c>
      <c r="G7412" s="54">
        <v>720.19230000000005</v>
      </c>
      <c r="H7412" s="53">
        <v>205</v>
      </c>
      <c r="I7412" s="53">
        <v>113</v>
      </c>
      <c r="J7412" s="53">
        <v>92</v>
      </c>
      <c r="K7412" s="52">
        <v>704</v>
      </c>
      <c r="L7412" s="52">
        <v>16.192300000000046</v>
      </c>
      <c r="M7412" s="55">
        <v>2</v>
      </c>
      <c r="N7412" s="61" t="s">
        <v>16</v>
      </c>
      <c r="P7412" s="66"/>
      <c r="Q7412" s="53"/>
      <c r="R7412" s="53"/>
      <c r="S7412" s="53"/>
      <c r="T7412" s="53"/>
      <c r="U7412" s="53"/>
      <c r="V7412" s="53"/>
      <c r="W7412" s="53"/>
    </row>
    <row r="7413" spans="2:23" s="52" customFormat="1" ht="13" x14ac:dyDescent="0.3">
      <c r="B7413" s="53" t="s">
        <v>2848</v>
      </c>
      <c r="C7413" s="53" t="s">
        <v>216</v>
      </c>
      <c r="D7413" s="53" t="s">
        <v>4727</v>
      </c>
      <c r="E7413" s="53">
        <v>41.594639999999998</v>
      </c>
      <c r="F7413" s="53">
        <v>-4.1181070000000002</v>
      </c>
      <c r="G7413" s="54">
        <v>760.39829999999995</v>
      </c>
      <c r="H7413" s="53">
        <v>5592</v>
      </c>
      <c r="I7413" s="53">
        <v>2823</v>
      </c>
      <c r="J7413" s="53">
        <v>2769</v>
      </c>
      <c r="K7413" s="52">
        <v>704</v>
      </c>
      <c r="L7413" s="52">
        <v>56.398299999999949</v>
      </c>
      <c r="M7413" s="55">
        <v>2</v>
      </c>
      <c r="N7413" s="61" t="s">
        <v>16</v>
      </c>
      <c r="P7413" s="66"/>
      <c r="Q7413" s="53"/>
      <c r="R7413" s="53"/>
      <c r="S7413" s="53"/>
      <c r="T7413" s="53"/>
      <c r="U7413" s="53"/>
      <c r="V7413" s="53"/>
      <c r="W7413" s="53"/>
    </row>
    <row r="7414" spans="2:23" s="52" customFormat="1" ht="13" x14ac:dyDescent="0.3">
      <c r="B7414" s="53" t="s">
        <v>2848</v>
      </c>
      <c r="C7414" s="53" t="s">
        <v>216</v>
      </c>
      <c r="D7414" s="53" t="s">
        <v>4728</v>
      </c>
      <c r="E7414" s="53">
        <v>41.711329999999997</v>
      </c>
      <c r="F7414" s="53">
        <v>-4.9824250000000001</v>
      </c>
      <c r="G7414" s="54">
        <v>840.84010000000001</v>
      </c>
      <c r="H7414" s="53">
        <v>361</v>
      </c>
      <c r="I7414" s="53">
        <v>195</v>
      </c>
      <c r="J7414" s="53">
        <v>166</v>
      </c>
      <c r="K7414" s="52">
        <v>704</v>
      </c>
      <c r="L7414" s="52">
        <v>136.84010000000001</v>
      </c>
      <c r="M7414" s="55">
        <v>2</v>
      </c>
      <c r="N7414" s="61" t="s">
        <v>16</v>
      </c>
      <c r="P7414" s="66"/>
      <c r="Q7414" s="53"/>
      <c r="R7414" s="53"/>
      <c r="S7414" s="53"/>
      <c r="T7414" s="53"/>
      <c r="U7414" s="53"/>
      <c r="V7414" s="53"/>
      <c r="W7414" s="53"/>
    </row>
    <row r="7415" spans="2:23" s="52" customFormat="1" ht="13" x14ac:dyDescent="0.3">
      <c r="B7415" s="53" t="s">
        <v>2848</v>
      </c>
      <c r="C7415" s="53" t="s">
        <v>216</v>
      </c>
      <c r="D7415" s="53" t="s">
        <v>4729</v>
      </c>
      <c r="E7415" s="53">
        <v>41.642650000000003</v>
      </c>
      <c r="F7415" s="53">
        <v>-4.1574030000000004</v>
      </c>
      <c r="G7415" s="54">
        <v>747.17309999999998</v>
      </c>
      <c r="H7415" s="53">
        <v>534</v>
      </c>
      <c r="I7415" s="53">
        <v>293</v>
      </c>
      <c r="J7415" s="53">
        <v>241</v>
      </c>
      <c r="K7415" s="52">
        <v>704</v>
      </c>
      <c r="L7415" s="52">
        <v>43.173099999999977</v>
      </c>
      <c r="M7415" s="55">
        <v>2</v>
      </c>
      <c r="N7415" s="61" t="s">
        <v>16</v>
      </c>
      <c r="P7415" s="66"/>
      <c r="Q7415" s="53"/>
      <c r="R7415" s="53"/>
      <c r="S7415" s="53"/>
      <c r="T7415" s="53"/>
      <c r="U7415" s="53"/>
      <c r="V7415" s="53"/>
      <c r="W7415" s="53"/>
    </row>
    <row r="7416" spans="2:23" s="52" customFormat="1" ht="13" x14ac:dyDescent="0.3">
      <c r="B7416" s="53" t="s">
        <v>2848</v>
      </c>
      <c r="C7416" s="53" t="s">
        <v>216</v>
      </c>
      <c r="D7416" s="53" t="s">
        <v>4730</v>
      </c>
      <c r="E7416" s="53">
        <v>41.728960000000001</v>
      </c>
      <c r="F7416" s="53">
        <v>-4.4273239999999996</v>
      </c>
      <c r="G7416" s="54">
        <v>749.31700000000001</v>
      </c>
      <c r="H7416" s="53">
        <v>352</v>
      </c>
      <c r="I7416" s="53">
        <v>173</v>
      </c>
      <c r="J7416" s="53">
        <v>179</v>
      </c>
      <c r="K7416" s="52">
        <v>704</v>
      </c>
      <c r="L7416" s="52">
        <v>45.317000000000007</v>
      </c>
      <c r="M7416" s="55">
        <v>2</v>
      </c>
      <c r="N7416" s="61" t="s">
        <v>16</v>
      </c>
      <c r="P7416" s="66"/>
      <c r="Q7416" s="53"/>
      <c r="R7416" s="53"/>
      <c r="S7416" s="53"/>
      <c r="T7416" s="53"/>
      <c r="U7416" s="53"/>
      <c r="V7416" s="53"/>
      <c r="W7416" s="53"/>
    </row>
    <row r="7417" spans="2:23" s="52" customFormat="1" ht="13" x14ac:dyDescent="0.3">
      <c r="B7417" s="53" t="s">
        <v>2848</v>
      </c>
      <c r="C7417" s="53" t="s">
        <v>216</v>
      </c>
      <c r="D7417" s="53" t="s">
        <v>4731</v>
      </c>
      <c r="E7417" s="53">
        <v>41.674419999999998</v>
      </c>
      <c r="F7417" s="53">
        <v>-4.147386</v>
      </c>
      <c r="G7417" s="54">
        <v>786.30280000000005</v>
      </c>
      <c r="H7417" s="53">
        <v>192</v>
      </c>
      <c r="I7417" s="53">
        <v>108</v>
      </c>
      <c r="J7417" s="53">
        <v>84</v>
      </c>
      <c r="K7417" s="52">
        <v>704</v>
      </c>
      <c r="L7417" s="52">
        <v>82.302800000000047</v>
      </c>
      <c r="M7417" s="55">
        <v>2</v>
      </c>
      <c r="N7417" s="61" t="s">
        <v>16</v>
      </c>
      <c r="P7417" s="66"/>
      <c r="Q7417" s="53"/>
      <c r="R7417" s="53"/>
      <c r="S7417" s="53"/>
      <c r="T7417" s="53"/>
      <c r="U7417" s="53"/>
      <c r="V7417" s="53"/>
      <c r="W7417" s="53"/>
    </row>
    <row r="7418" spans="2:23" s="52" customFormat="1" ht="13" x14ac:dyDescent="0.3">
      <c r="B7418" s="53" t="s">
        <v>2848</v>
      </c>
      <c r="C7418" s="53" t="s">
        <v>216</v>
      </c>
      <c r="D7418" s="53" t="s">
        <v>4732</v>
      </c>
      <c r="E7418" s="53">
        <v>41.699440000000003</v>
      </c>
      <c r="F7418" s="53">
        <v>-4.127923</v>
      </c>
      <c r="G7418" s="54">
        <v>830.65830000000005</v>
      </c>
      <c r="H7418" s="53">
        <v>137</v>
      </c>
      <c r="I7418" s="53">
        <v>73</v>
      </c>
      <c r="J7418" s="53">
        <v>64</v>
      </c>
      <c r="K7418" s="52">
        <v>704</v>
      </c>
      <c r="L7418" s="52">
        <v>126.65830000000005</v>
      </c>
      <c r="M7418" s="55">
        <v>2</v>
      </c>
      <c r="N7418" s="61" t="s">
        <v>16</v>
      </c>
      <c r="P7418" s="66"/>
      <c r="Q7418" s="53"/>
      <c r="R7418" s="53"/>
      <c r="S7418" s="53"/>
      <c r="T7418" s="53"/>
      <c r="U7418" s="53"/>
      <c r="V7418" s="53"/>
      <c r="W7418" s="53"/>
    </row>
    <row r="7419" spans="2:23" s="52" customFormat="1" ht="13" x14ac:dyDescent="0.3">
      <c r="B7419" s="53" t="s">
        <v>2848</v>
      </c>
      <c r="C7419" s="53" t="s">
        <v>216</v>
      </c>
      <c r="D7419" s="53" t="s">
        <v>4733</v>
      </c>
      <c r="E7419" s="53">
        <v>41.444719999999997</v>
      </c>
      <c r="F7419" s="53">
        <v>-5.1277670000000004</v>
      </c>
      <c r="G7419" s="54">
        <v>669.36659999999995</v>
      </c>
      <c r="H7419" s="53">
        <v>714</v>
      </c>
      <c r="I7419" s="53">
        <v>368</v>
      </c>
      <c r="J7419" s="53">
        <v>346</v>
      </c>
      <c r="K7419" s="52">
        <v>704</v>
      </c>
      <c r="L7419" s="52">
        <v>-34.633400000000051</v>
      </c>
      <c r="M7419" s="55">
        <v>2</v>
      </c>
      <c r="N7419" s="61" t="s">
        <v>16</v>
      </c>
      <c r="P7419" s="66"/>
      <c r="Q7419" s="53"/>
      <c r="R7419" s="53"/>
      <c r="S7419" s="53"/>
      <c r="T7419" s="53"/>
      <c r="U7419" s="53"/>
      <c r="V7419" s="53"/>
      <c r="W7419" s="53"/>
    </row>
    <row r="7420" spans="2:23" s="52" customFormat="1" ht="13" x14ac:dyDescent="0.3">
      <c r="B7420" s="53" t="s">
        <v>2848</v>
      </c>
      <c r="C7420" s="53" t="s">
        <v>216</v>
      </c>
      <c r="D7420" s="53" t="s">
        <v>4734</v>
      </c>
      <c r="E7420" s="53">
        <v>41.479010000000002</v>
      </c>
      <c r="F7420" s="53">
        <v>-4.5882259999999997</v>
      </c>
      <c r="G7420" s="54">
        <v>847.66129999999998</v>
      </c>
      <c r="H7420" s="53">
        <v>2583</v>
      </c>
      <c r="I7420" s="53">
        <v>1333</v>
      </c>
      <c r="J7420" s="53">
        <v>1250</v>
      </c>
      <c r="K7420" s="52">
        <v>704</v>
      </c>
      <c r="L7420" s="52">
        <v>143.66129999999998</v>
      </c>
      <c r="M7420" s="55">
        <v>2</v>
      </c>
      <c r="N7420" s="61" t="s">
        <v>16</v>
      </c>
      <c r="P7420" s="66"/>
      <c r="Q7420" s="53"/>
      <c r="R7420" s="53"/>
      <c r="S7420" s="53"/>
      <c r="T7420" s="53"/>
      <c r="U7420" s="53"/>
      <c r="V7420" s="53"/>
      <c r="W7420" s="53"/>
    </row>
    <row r="7421" spans="2:23" s="52" customFormat="1" ht="13" x14ac:dyDescent="0.3">
      <c r="B7421" s="53" t="s">
        <v>2848</v>
      </c>
      <c r="C7421" s="53" t="s">
        <v>216</v>
      </c>
      <c r="D7421" s="53" t="s">
        <v>4735</v>
      </c>
      <c r="E7421" s="53">
        <v>41.3185</v>
      </c>
      <c r="F7421" s="53">
        <v>-4.8363209999999999</v>
      </c>
      <c r="G7421" s="54">
        <v>728.57299999999998</v>
      </c>
      <c r="H7421" s="53">
        <v>526</v>
      </c>
      <c r="I7421" s="53">
        <v>285</v>
      </c>
      <c r="J7421" s="53">
        <v>241</v>
      </c>
      <c r="K7421" s="52">
        <v>704</v>
      </c>
      <c r="L7421" s="52">
        <v>24.572999999999979</v>
      </c>
      <c r="M7421" s="55">
        <v>2</v>
      </c>
      <c r="N7421" s="61" t="s">
        <v>16</v>
      </c>
      <c r="P7421" s="66"/>
      <c r="Q7421" s="53"/>
      <c r="R7421" s="53"/>
      <c r="S7421" s="53"/>
      <c r="T7421" s="53"/>
      <c r="U7421" s="53"/>
      <c r="V7421" s="53"/>
      <c r="W7421" s="53"/>
    </row>
    <row r="7422" spans="2:23" s="52" customFormat="1" ht="13" x14ac:dyDescent="0.3">
      <c r="B7422" s="53" t="s">
        <v>2848</v>
      </c>
      <c r="C7422" s="53" t="s">
        <v>216</v>
      </c>
      <c r="D7422" s="53" t="s">
        <v>4736</v>
      </c>
      <c r="E7422" s="53">
        <v>41.371780000000001</v>
      </c>
      <c r="F7422" s="53">
        <v>-4.8420249999999996</v>
      </c>
      <c r="G7422" s="54">
        <v>790.40470000000005</v>
      </c>
      <c r="H7422" s="53">
        <v>556</v>
      </c>
      <c r="I7422" s="53">
        <v>283</v>
      </c>
      <c r="J7422" s="53">
        <v>273</v>
      </c>
      <c r="K7422" s="52">
        <v>704</v>
      </c>
      <c r="L7422" s="52">
        <v>86.404700000000048</v>
      </c>
      <c r="M7422" s="55">
        <v>2</v>
      </c>
      <c r="N7422" s="61" t="s">
        <v>16</v>
      </c>
      <c r="P7422" s="66"/>
      <c r="Q7422" s="53"/>
      <c r="R7422" s="53"/>
      <c r="S7422" s="53"/>
      <c r="T7422" s="53"/>
      <c r="U7422" s="53"/>
      <c r="V7422" s="53"/>
      <c r="W7422" s="53"/>
    </row>
    <row r="7423" spans="2:23" s="52" customFormat="1" ht="13" x14ac:dyDescent="0.3">
      <c r="B7423" s="53" t="s">
        <v>2848</v>
      </c>
      <c r="C7423" s="53" t="s">
        <v>216</v>
      </c>
      <c r="D7423" s="53" t="s">
        <v>4737</v>
      </c>
      <c r="E7423" s="53">
        <v>41.821550000000002</v>
      </c>
      <c r="F7423" s="53">
        <v>-5.2594900000000004</v>
      </c>
      <c r="G7423" s="54">
        <v>724.26580000000001</v>
      </c>
      <c r="H7423" s="53">
        <v>62</v>
      </c>
      <c r="I7423" s="53">
        <v>38</v>
      </c>
      <c r="J7423" s="53">
        <v>24</v>
      </c>
      <c r="K7423" s="52">
        <v>704</v>
      </c>
      <c r="L7423" s="52">
        <v>20.265800000000013</v>
      </c>
      <c r="M7423" s="55">
        <v>2</v>
      </c>
      <c r="N7423" s="61" t="s">
        <v>16</v>
      </c>
      <c r="P7423" s="66"/>
      <c r="Q7423" s="53"/>
      <c r="R7423" s="53"/>
      <c r="S7423" s="53"/>
      <c r="T7423" s="53"/>
      <c r="U7423" s="53"/>
      <c r="V7423" s="53"/>
      <c r="W7423" s="53"/>
    </row>
    <row r="7424" spans="2:23" s="52" customFormat="1" ht="13" x14ac:dyDescent="0.3">
      <c r="B7424" s="53" t="s">
        <v>2848</v>
      </c>
      <c r="C7424" s="53" t="s">
        <v>216</v>
      </c>
      <c r="D7424" s="53" t="s">
        <v>4738</v>
      </c>
      <c r="E7424" s="53">
        <v>41.183610000000002</v>
      </c>
      <c r="F7424" s="53">
        <v>-4.6493650000000004</v>
      </c>
      <c r="G7424" s="54">
        <v>803.85329999999999</v>
      </c>
      <c r="H7424" s="53">
        <v>57</v>
      </c>
      <c r="I7424" s="53">
        <v>29</v>
      </c>
      <c r="J7424" s="53">
        <v>28</v>
      </c>
      <c r="K7424" s="52">
        <v>704</v>
      </c>
      <c r="L7424" s="52">
        <v>99.85329999999999</v>
      </c>
      <c r="M7424" s="55">
        <v>2</v>
      </c>
      <c r="N7424" s="61" t="s">
        <v>16</v>
      </c>
      <c r="P7424" s="66"/>
      <c r="Q7424" s="53"/>
      <c r="R7424" s="53"/>
      <c r="S7424" s="53"/>
      <c r="T7424" s="53"/>
      <c r="U7424" s="53"/>
      <c r="V7424" s="53"/>
      <c r="W7424" s="53"/>
    </row>
    <row r="7425" spans="2:23" s="52" customFormat="1" ht="13" x14ac:dyDescent="0.3">
      <c r="B7425" s="53" t="s">
        <v>2848</v>
      </c>
      <c r="C7425" s="53" t="s">
        <v>216</v>
      </c>
      <c r="D7425" s="53" t="s">
        <v>4739</v>
      </c>
      <c r="E7425" s="53">
        <v>41.620190000000001</v>
      </c>
      <c r="F7425" s="53">
        <v>-4.2154959999999999</v>
      </c>
      <c r="G7425" s="54">
        <v>741.26099999999997</v>
      </c>
      <c r="H7425" s="53">
        <v>201</v>
      </c>
      <c r="I7425" s="53">
        <v>108</v>
      </c>
      <c r="J7425" s="53">
        <v>93</v>
      </c>
      <c r="K7425" s="52">
        <v>704</v>
      </c>
      <c r="L7425" s="52">
        <v>37.260999999999967</v>
      </c>
      <c r="M7425" s="55">
        <v>2</v>
      </c>
      <c r="N7425" s="61" t="s">
        <v>16</v>
      </c>
      <c r="P7425" s="66"/>
      <c r="Q7425" s="53"/>
      <c r="R7425" s="53"/>
      <c r="S7425" s="53"/>
      <c r="T7425" s="53"/>
      <c r="U7425" s="53"/>
      <c r="V7425" s="53"/>
      <c r="W7425" s="53"/>
    </row>
    <row r="7426" spans="2:23" s="52" customFormat="1" ht="13" x14ac:dyDescent="0.3">
      <c r="B7426" s="53" t="s">
        <v>2848</v>
      </c>
      <c r="C7426" s="53" t="s">
        <v>216</v>
      </c>
      <c r="D7426" s="53" t="s">
        <v>4740</v>
      </c>
      <c r="E7426" s="53">
        <v>41.623919999999998</v>
      </c>
      <c r="F7426" s="53">
        <v>-4.3637459999999999</v>
      </c>
      <c r="G7426" s="54">
        <v>728.64480000000003</v>
      </c>
      <c r="H7426" s="53">
        <v>1163</v>
      </c>
      <c r="I7426" s="53">
        <v>599</v>
      </c>
      <c r="J7426" s="53">
        <v>564</v>
      </c>
      <c r="K7426" s="52">
        <v>704</v>
      </c>
      <c r="L7426" s="52">
        <v>24.644800000000032</v>
      </c>
      <c r="M7426" s="55">
        <v>2</v>
      </c>
      <c r="N7426" s="61" t="s">
        <v>16</v>
      </c>
      <c r="P7426" s="66"/>
      <c r="Q7426" s="53"/>
      <c r="R7426" s="53"/>
      <c r="S7426" s="53"/>
      <c r="T7426" s="53"/>
      <c r="U7426" s="53"/>
      <c r="V7426" s="53"/>
      <c r="W7426" s="53"/>
    </row>
    <row r="7427" spans="2:23" s="52" customFormat="1" ht="13" x14ac:dyDescent="0.3">
      <c r="B7427" s="53" t="s">
        <v>2848</v>
      </c>
      <c r="C7427" s="53" t="s">
        <v>216</v>
      </c>
      <c r="D7427" s="53" t="s">
        <v>4741</v>
      </c>
      <c r="E7427" s="53">
        <v>41.854950000000002</v>
      </c>
      <c r="F7427" s="53">
        <v>-4.659084</v>
      </c>
      <c r="G7427" s="54">
        <v>795.28989999999999</v>
      </c>
      <c r="H7427" s="53">
        <v>110</v>
      </c>
      <c r="I7427" s="53">
        <v>55</v>
      </c>
      <c r="J7427" s="53">
        <v>55</v>
      </c>
      <c r="K7427" s="52">
        <v>704</v>
      </c>
      <c r="L7427" s="52">
        <v>91.289899999999989</v>
      </c>
      <c r="M7427" s="55">
        <v>2</v>
      </c>
      <c r="N7427" s="61" t="s">
        <v>16</v>
      </c>
      <c r="P7427" s="66"/>
      <c r="Q7427" s="53"/>
      <c r="R7427" s="53"/>
      <c r="S7427" s="53"/>
      <c r="T7427" s="53"/>
      <c r="U7427" s="53"/>
      <c r="V7427" s="53"/>
      <c r="W7427" s="53"/>
    </row>
    <row r="7428" spans="2:23" s="52" customFormat="1" ht="13" x14ac:dyDescent="0.3">
      <c r="B7428" s="53" t="s">
        <v>2848</v>
      </c>
      <c r="C7428" s="53" t="s">
        <v>216</v>
      </c>
      <c r="D7428" s="53" t="s">
        <v>4742</v>
      </c>
      <c r="E7428" s="53">
        <v>41.989190000000001</v>
      </c>
      <c r="F7428" s="53">
        <v>-5.448556</v>
      </c>
      <c r="G7428" s="54">
        <v>747.7817</v>
      </c>
      <c r="H7428" s="53">
        <v>71</v>
      </c>
      <c r="I7428" s="53">
        <v>32</v>
      </c>
      <c r="J7428" s="53">
        <v>39</v>
      </c>
      <c r="K7428" s="52">
        <v>704</v>
      </c>
      <c r="L7428" s="52">
        <v>43.781700000000001</v>
      </c>
      <c r="M7428" s="55">
        <v>2</v>
      </c>
      <c r="N7428" s="61" t="s">
        <v>16</v>
      </c>
      <c r="P7428" s="66"/>
      <c r="Q7428" s="53"/>
      <c r="R7428" s="53"/>
      <c r="S7428" s="53"/>
      <c r="T7428" s="53"/>
      <c r="U7428" s="53"/>
      <c r="V7428" s="53"/>
      <c r="W7428" s="53"/>
    </row>
    <row r="7429" spans="2:23" s="52" customFormat="1" ht="13" x14ac:dyDescent="0.3">
      <c r="B7429" s="53" t="s">
        <v>2848</v>
      </c>
      <c r="C7429" s="53" t="s">
        <v>216</v>
      </c>
      <c r="D7429" s="53" t="s">
        <v>4743</v>
      </c>
      <c r="E7429" s="53">
        <v>41.532730000000001</v>
      </c>
      <c r="F7429" s="53">
        <v>-4.0607550000000003</v>
      </c>
      <c r="G7429" s="54">
        <v>780.51900000000001</v>
      </c>
      <c r="H7429" s="53">
        <v>215</v>
      </c>
      <c r="I7429" s="53">
        <v>115</v>
      </c>
      <c r="J7429" s="53">
        <v>100</v>
      </c>
      <c r="K7429" s="52">
        <v>704</v>
      </c>
      <c r="L7429" s="52">
        <v>76.519000000000005</v>
      </c>
      <c r="M7429" s="55">
        <v>2</v>
      </c>
      <c r="N7429" s="61" t="s">
        <v>16</v>
      </c>
      <c r="P7429" s="66"/>
      <c r="Q7429" s="53"/>
      <c r="R7429" s="53"/>
      <c r="S7429" s="53"/>
      <c r="T7429" s="53"/>
      <c r="U7429" s="53"/>
      <c r="V7429" s="53"/>
      <c r="W7429" s="53"/>
    </row>
    <row r="7430" spans="2:23" s="52" customFormat="1" ht="13" x14ac:dyDescent="0.3">
      <c r="B7430" s="53" t="s">
        <v>2848</v>
      </c>
      <c r="C7430" s="53" t="s">
        <v>216</v>
      </c>
      <c r="D7430" s="53" t="s">
        <v>4744</v>
      </c>
      <c r="E7430" s="53">
        <v>41.22869</v>
      </c>
      <c r="F7430" s="53">
        <v>-4.7863290000000003</v>
      </c>
      <c r="G7430" s="54">
        <v>760.14850000000001</v>
      </c>
      <c r="H7430" s="53">
        <v>49</v>
      </c>
      <c r="I7430" s="53">
        <v>28</v>
      </c>
      <c r="J7430" s="53">
        <v>21</v>
      </c>
      <c r="K7430" s="52">
        <v>704</v>
      </c>
      <c r="L7430" s="52">
        <v>56.148500000000013</v>
      </c>
      <c r="M7430" s="55">
        <v>2</v>
      </c>
      <c r="N7430" s="61" t="s">
        <v>16</v>
      </c>
      <c r="P7430" s="66"/>
      <c r="Q7430" s="53"/>
      <c r="R7430" s="53"/>
      <c r="S7430" s="53"/>
      <c r="T7430" s="53"/>
      <c r="U7430" s="53"/>
      <c r="V7430" s="53"/>
      <c r="W7430" s="53"/>
    </row>
    <row r="7431" spans="2:23" s="52" customFormat="1" ht="13" x14ac:dyDescent="0.3">
      <c r="B7431" s="53" t="s">
        <v>2848</v>
      </c>
      <c r="C7431" s="53" t="s">
        <v>216</v>
      </c>
      <c r="D7431" s="53" t="s">
        <v>4745</v>
      </c>
      <c r="E7431" s="53">
        <v>41.654220000000002</v>
      </c>
      <c r="F7431" s="53">
        <v>-4.627491</v>
      </c>
      <c r="G7431" s="54">
        <v>714</v>
      </c>
      <c r="H7431" s="53">
        <v>2808</v>
      </c>
      <c r="I7431" s="53">
        <v>1462</v>
      </c>
      <c r="J7431" s="53">
        <v>1346</v>
      </c>
      <c r="K7431" s="52">
        <v>704</v>
      </c>
      <c r="L7431" s="52">
        <v>10</v>
      </c>
      <c r="M7431" s="55">
        <v>2</v>
      </c>
      <c r="N7431" s="61" t="s">
        <v>16</v>
      </c>
      <c r="P7431" s="66"/>
      <c r="Q7431" s="53"/>
      <c r="R7431" s="53"/>
      <c r="S7431" s="53"/>
      <c r="T7431" s="53"/>
      <c r="U7431" s="53"/>
      <c r="V7431" s="53"/>
      <c r="W7431" s="53"/>
    </row>
    <row r="7432" spans="2:23" s="52" customFormat="1" ht="13" x14ac:dyDescent="0.3">
      <c r="B7432" s="53" t="s">
        <v>2848</v>
      </c>
      <c r="C7432" s="53" t="s">
        <v>216</v>
      </c>
      <c r="D7432" s="53" t="s">
        <v>4746</v>
      </c>
      <c r="E7432" s="53">
        <v>42.030419999999999</v>
      </c>
      <c r="F7432" s="53">
        <v>-5.4757199999999999</v>
      </c>
      <c r="G7432" s="54">
        <v>743.92809999999997</v>
      </c>
      <c r="H7432" s="53">
        <v>221</v>
      </c>
      <c r="I7432" s="53">
        <v>115</v>
      </c>
      <c r="J7432" s="53">
        <v>106</v>
      </c>
      <c r="K7432" s="52">
        <v>704</v>
      </c>
      <c r="L7432" s="52">
        <v>39.928099999999972</v>
      </c>
      <c r="M7432" s="55">
        <v>2</v>
      </c>
      <c r="N7432" s="61" t="s">
        <v>16</v>
      </c>
      <c r="P7432" s="66"/>
      <c r="Q7432" s="53"/>
      <c r="R7432" s="53"/>
      <c r="S7432" s="53"/>
      <c r="T7432" s="53"/>
      <c r="U7432" s="53"/>
      <c r="V7432" s="53"/>
      <c r="W7432" s="53"/>
    </row>
    <row r="7433" spans="2:23" s="52" customFormat="1" ht="13" x14ac:dyDescent="0.3">
      <c r="B7433" s="53" t="s">
        <v>2848</v>
      </c>
      <c r="C7433" s="53" t="s">
        <v>216</v>
      </c>
      <c r="D7433" s="53" t="s">
        <v>4747</v>
      </c>
      <c r="E7433" s="53">
        <v>41.608460000000001</v>
      </c>
      <c r="F7433" s="53">
        <v>-4.9098620000000004</v>
      </c>
      <c r="G7433" s="54">
        <v>773.92859999999996</v>
      </c>
      <c r="H7433" s="53">
        <v>104</v>
      </c>
      <c r="I7433" s="53">
        <v>52</v>
      </c>
      <c r="J7433" s="53">
        <v>52</v>
      </c>
      <c r="K7433" s="52">
        <v>704</v>
      </c>
      <c r="L7433" s="52">
        <v>69.92859999999996</v>
      </c>
      <c r="M7433" s="55">
        <v>2</v>
      </c>
      <c r="N7433" s="61" t="s">
        <v>16</v>
      </c>
      <c r="P7433" s="66"/>
      <c r="Q7433" s="53"/>
      <c r="R7433" s="53"/>
      <c r="S7433" s="53"/>
      <c r="T7433" s="53"/>
      <c r="U7433" s="53"/>
      <c r="V7433" s="53"/>
      <c r="W7433" s="53"/>
    </row>
    <row r="7434" spans="2:23" s="52" customFormat="1" ht="13" x14ac:dyDescent="0.3">
      <c r="B7434" s="53" t="s">
        <v>2848</v>
      </c>
      <c r="C7434" s="53" t="s">
        <v>216</v>
      </c>
      <c r="D7434" s="53" t="s">
        <v>4748</v>
      </c>
      <c r="E7434" s="53">
        <v>41.667830000000002</v>
      </c>
      <c r="F7434" s="53">
        <v>-4.1188799999999999</v>
      </c>
      <c r="G7434" s="54">
        <v>824.91660000000002</v>
      </c>
      <c r="H7434" s="53">
        <v>37</v>
      </c>
      <c r="I7434" s="53">
        <v>19</v>
      </c>
      <c r="J7434" s="53">
        <v>18</v>
      </c>
      <c r="K7434" s="52">
        <v>704</v>
      </c>
      <c r="L7434" s="52">
        <v>120.91660000000002</v>
      </c>
      <c r="M7434" s="55">
        <v>2</v>
      </c>
      <c r="N7434" s="61" t="s">
        <v>16</v>
      </c>
      <c r="P7434" s="66"/>
      <c r="Q7434" s="53"/>
      <c r="R7434" s="53"/>
      <c r="S7434" s="53"/>
      <c r="T7434" s="53"/>
      <c r="U7434" s="53"/>
      <c r="V7434" s="53"/>
      <c r="W7434" s="53"/>
    </row>
    <row r="7435" spans="2:23" s="52" customFormat="1" ht="13" x14ac:dyDescent="0.3">
      <c r="B7435" s="53" t="s">
        <v>2848</v>
      </c>
      <c r="C7435" s="53" t="s">
        <v>216</v>
      </c>
      <c r="D7435" s="53" t="s">
        <v>4749</v>
      </c>
      <c r="E7435" s="53">
        <v>41.214599999999997</v>
      </c>
      <c r="F7435" s="53">
        <v>-4.9240959999999996</v>
      </c>
      <c r="G7435" s="54">
        <v>754.11170000000004</v>
      </c>
      <c r="H7435" s="53">
        <v>291</v>
      </c>
      <c r="I7435" s="53">
        <v>154</v>
      </c>
      <c r="J7435" s="53">
        <v>137</v>
      </c>
      <c r="K7435" s="52">
        <v>704</v>
      </c>
      <c r="L7435" s="52">
        <v>50.111700000000042</v>
      </c>
      <c r="M7435" s="55">
        <v>2</v>
      </c>
      <c r="N7435" s="61" t="s">
        <v>16</v>
      </c>
      <c r="P7435" s="66"/>
      <c r="Q7435" s="53"/>
      <c r="R7435" s="53"/>
      <c r="S7435" s="53"/>
      <c r="T7435" s="53"/>
      <c r="U7435" s="53"/>
      <c r="V7435" s="53"/>
      <c r="W7435" s="53"/>
    </row>
    <row r="7436" spans="2:23" s="52" customFormat="1" ht="13" x14ac:dyDescent="0.3">
      <c r="B7436" s="53" t="s">
        <v>2848</v>
      </c>
      <c r="C7436" s="53" t="s">
        <v>216</v>
      </c>
      <c r="D7436" s="53" t="s">
        <v>4750</v>
      </c>
      <c r="E7436" s="53">
        <v>41.41413</v>
      </c>
      <c r="F7436" s="53">
        <v>-4.9571040000000002</v>
      </c>
      <c r="G7436" s="54">
        <v>736.67449999999997</v>
      </c>
      <c r="H7436" s="53">
        <v>1413</v>
      </c>
      <c r="I7436" s="53">
        <v>733</v>
      </c>
      <c r="J7436" s="53">
        <v>680</v>
      </c>
      <c r="K7436" s="52">
        <v>704</v>
      </c>
      <c r="L7436" s="52">
        <v>32.674499999999966</v>
      </c>
      <c r="M7436" s="55">
        <v>2</v>
      </c>
      <c r="N7436" s="61" t="s">
        <v>16</v>
      </c>
      <c r="P7436" s="66"/>
      <c r="Q7436" s="53"/>
      <c r="R7436" s="53"/>
      <c r="S7436" s="53"/>
      <c r="T7436" s="53"/>
      <c r="U7436" s="53"/>
      <c r="V7436" s="53"/>
      <c r="W7436" s="53"/>
    </row>
    <row r="7437" spans="2:23" s="52" customFormat="1" ht="13" x14ac:dyDescent="0.3">
      <c r="B7437" s="53" t="s">
        <v>2848</v>
      </c>
      <c r="C7437" s="53" t="s">
        <v>216</v>
      </c>
      <c r="D7437" s="53" t="s">
        <v>4751</v>
      </c>
      <c r="E7437" s="53">
        <v>42.211300000000001</v>
      </c>
      <c r="F7437" s="53">
        <v>-5.2067959999999998</v>
      </c>
      <c r="G7437" s="54">
        <v>769.85599999999999</v>
      </c>
      <c r="H7437" s="53">
        <v>143</v>
      </c>
      <c r="I7437" s="53">
        <v>77</v>
      </c>
      <c r="J7437" s="53">
        <v>66</v>
      </c>
      <c r="K7437" s="52">
        <v>704</v>
      </c>
      <c r="L7437" s="52">
        <v>65.855999999999995</v>
      </c>
      <c r="M7437" s="55">
        <v>2</v>
      </c>
      <c r="N7437" s="61" t="s">
        <v>16</v>
      </c>
      <c r="P7437" s="66"/>
      <c r="Q7437" s="53"/>
      <c r="R7437" s="53"/>
      <c r="S7437" s="53"/>
      <c r="T7437" s="53"/>
      <c r="U7437" s="53"/>
      <c r="V7437" s="53"/>
      <c r="W7437" s="53"/>
    </row>
    <row r="7438" spans="2:23" s="52" customFormat="1" ht="13" x14ac:dyDescent="0.3">
      <c r="B7438" s="53" t="s">
        <v>2848</v>
      </c>
      <c r="C7438" s="53" t="s">
        <v>216</v>
      </c>
      <c r="D7438" s="53" t="s">
        <v>4752</v>
      </c>
      <c r="E7438" s="53">
        <v>41.116579999999999</v>
      </c>
      <c r="F7438" s="53">
        <v>-4.8745700000000003</v>
      </c>
      <c r="G7438" s="54">
        <v>771.42830000000004</v>
      </c>
      <c r="H7438" s="53">
        <v>167</v>
      </c>
      <c r="I7438" s="53">
        <v>95</v>
      </c>
      <c r="J7438" s="53">
        <v>72</v>
      </c>
      <c r="K7438" s="52">
        <v>704</v>
      </c>
      <c r="L7438" s="52">
        <v>67.428300000000036</v>
      </c>
      <c r="M7438" s="55">
        <v>2</v>
      </c>
      <c r="N7438" s="61" t="s">
        <v>16</v>
      </c>
      <c r="P7438" s="66"/>
      <c r="Q7438" s="53"/>
      <c r="R7438" s="53"/>
      <c r="S7438" s="53"/>
      <c r="T7438" s="53"/>
      <c r="U7438" s="53"/>
      <c r="V7438" s="53"/>
      <c r="W7438" s="53"/>
    </row>
    <row r="7439" spans="2:23" s="52" customFormat="1" ht="13" x14ac:dyDescent="0.3">
      <c r="B7439" s="53" t="s">
        <v>2848</v>
      </c>
      <c r="C7439" s="53" t="s">
        <v>216</v>
      </c>
      <c r="D7439" s="53" t="s">
        <v>4753</v>
      </c>
      <c r="E7439" s="53">
        <v>41.680030000000002</v>
      </c>
      <c r="F7439" s="53">
        <v>-5.1505650000000003</v>
      </c>
      <c r="G7439" s="54">
        <v>763.88369999999998</v>
      </c>
      <c r="H7439" s="53">
        <v>178</v>
      </c>
      <c r="I7439" s="53">
        <v>98</v>
      </c>
      <c r="J7439" s="53">
        <v>80</v>
      </c>
      <c r="K7439" s="52">
        <v>704</v>
      </c>
      <c r="L7439" s="52">
        <v>59.883699999999976</v>
      </c>
      <c r="M7439" s="55">
        <v>2</v>
      </c>
      <c r="N7439" s="61" t="s">
        <v>16</v>
      </c>
      <c r="P7439" s="66"/>
      <c r="Q7439" s="53"/>
      <c r="R7439" s="53"/>
      <c r="S7439" s="53"/>
      <c r="T7439" s="53"/>
      <c r="U7439" s="53"/>
      <c r="V7439" s="53"/>
      <c r="W7439" s="53"/>
    </row>
    <row r="7440" spans="2:23" s="52" customFormat="1" ht="13" x14ac:dyDescent="0.3">
      <c r="B7440" s="53" t="s">
        <v>2848</v>
      </c>
      <c r="C7440" s="53" t="s">
        <v>216</v>
      </c>
      <c r="D7440" s="53" t="s">
        <v>4754</v>
      </c>
      <c r="E7440" s="53">
        <v>41.686929999999997</v>
      </c>
      <c r="F7440" s="53">
        <v>-4.064864</v>
      </c>
      <c r="G7440" s="54">
        <v>881.81129999999996</v>
      </c>
      <c r="H7440" s="53">
        <v>171</v>
      </c>
      <c r="I7440" s="53">
        <v>93</v>
      </c>
      <c r="J7440" s="53">
        <v>78</v>
      </c>
      <c r="K7440" s="52">
        <v>704</v>
      </c>
      <c r="L7440" s="52">
        <v>177.81129999999996</v>
      </c>
      <c r="M7440" s="55">
        <v>2</v>
      </c>
      <c r="N7440" s="61" t="s">
        <v>16</v>
      </c>
      <c r="P7440" s="66"/>
      <c r="Q7440" s="53"/>
      <c r="R7440" s="53"/>
      <c r="S7440" s="53"/>
      <c r="T7440" s="53"/>
      <c r="U7440" s="53"/>
      <c r="V7440" s="53"/>
      <c r="W7440" s="53"/>
    </row>
    <row r="7441" spans="2:23" s="52" customFormat="1" ht="13" x14ac:dyDescent="0.3">
      <c r="B7441" s="53" t="s">
        <v>2848</v>
      </c>
      <c r="C7441" s="53" t="s">
        <v>216</v>
      </c>
      <c r="D7441" s="53" t="s">
        <v>4755</v>
      </c>
      <c r="E7441" s="53">
        <v>41.752980000000001</v>
      </c>
      <c r="F7441" s="53">
        <v>-4.5666120000000001</v>
      </c>
      <c r="G7441" s="54">
        <v>736.20479999999998</v>
      </c>
      <c r="H7441" s="53">
        <v>99</v>
      </c>
      <c r="I7441" s="53">
        <v>53</v>
      </c>
      <c r="J7441" s="53">
        <v>46</v>
      </c>
      <c r="K7441" s="52">
        <v>704</v>
      </c>
      <c r="L7441" s="52">
        <v>32.204799999999977</v>
      </c>
      <c r="M7441" s="55">
        <v>2</v>
      </c>
      <c r="N7441" s="61" t="s">
        <v>16</v>
      </c>
      <c r="P7441" s="66"/>
      <c r="Q7441" s="53"/>
      <c r="R7441" s="53"/>
      <c r="S7441" s="53"/>
      <c r="T7441" s="53"/>
      <c r="U7441" s="53"/>
      <c r="V7441" s="53"/>
      <c r="W7441" s="53"/>
    </row>
    <row r="7442" spans="2:23" s="52" customFormat="1" ht="13" x14ac:dyDescent="0.3">
      <c r="B7442" s="53" t="s">
        <v>2848</v>
      </c>
      <c r="C7442" s="53" t="s">
        <v>216</v>
      </c>
      <c r="D7442" s="53" t="s">
        <v>4756</v>
      </c>
      <c r="E7442" s="53">
        <v>41.442399999999999</v>
      </c>
      <c r="F7442" s="53">
        <v>-4.4577540000000004</v>
      </c>
      <c r="G7442" s="54">
        <v>823.38400000000001</v>
      </c>
      <c r="H7442" s="53">
        <v>767</v>
      </c>
      <c r="I7442" s="53">
        <v>400</v>
      </c>
      <c r="J7442" s="53">
        <v>367</v>
      </c>
      <c r="K7442" s="52">
        <v>704</v>
      </c>
      <c r="L7442" s="52">
        <v>119.38400000000001</v>
      </c>
      <c r="M7442" s="55">
        <v>2</v>
      </c>
      <c r="N7442" s="61" t="s">
        <v>16</v>
      </c>
      <c r="P7442" s="66"/>
      <c r="Q7442" s="53"/>
      <c r="R7442" s="53"/>
      <c r="S7442" s="53"/>
      <c r="T7442" s="53"/>
      <c r="U7442" s="53"/>
      <c r="V7442" s="53"/>
      <c r="W7442" s="53"/>
    </row>
    <row r="7443" spans="2:23" s="52" customFormat="1" ht="13" x14ac:dyDescent="0.3">
      <c r="B7443" s="53" t="s">
        <v>2848</v>
      </c>
      <c r="C7443" s="53" t="s">
        <v>216</v>
      </c>
      <c r="D7443" s="53" t="s">
        <v>4757</v>
      </c>
      <c r="E7443" s="53">
        <v>41.509279999999997</v>
      </c>
      <c r="F7443" s="53">
        <v>-4.9112830000000001</v>
      </c>
      <c r="G7443" s="54">
        <v>677.46590000000003</v>
      </c>
      <c r="H7443" s="53">
        <v>280</v>
      </c>
      <c r="I7443" s="53">
        <v>151</v>
      </c>
      <c r="J7443" s="53">
        <v>129</v>
      </c>
      <c r="K7443" s="52">
        <v>704</v>
      </c>
      <c r="L7443" s="52">
        <v>-26.534099999999967</v>
      </c>
      <c r="M7443" s="55">
        <v>2</v>
      </c>
      <c r="N7443" s="61" t="s">
        <v>16</v>
      </c>
      <c r="P7443" s="66"/>
      <c r="Q7443" s="53"/>
      <c r="R7443" s="53"/>
      <c r="S7443" s="53"/>
      <c r="T7443" s="53"/>
      <c r="U7443" s="53"/>
      <c r="V7443" s="53"/>
      <c r="W7443" s="53"/>
    </row>
    <row r="7444" spans="2:23" s="52" customFormat="1" ht="13" x14ac:dyDescent="0.3">
      <c r="B7444" s="53" t="s">
        <v>2848</v>
      </c>
      <c r="C7444" s="53" t="s">
        <v>216</v>
      </c>
      <c r="D7444" s="53" t="s">
        <v>4758</v>
      </c>
      <c r="E7444" s="53">
        <v>41.160499999999999</v>
      </c>
      <c r="F7444" s="53">
        <v>-4.7776649999999998</v>
      </c>
      <c r="G7444" s="54">
        <v>795.31600000000003</v>
      </c>
      <c r="H7444" s="53">
        <v>147</v>
      </c>
      <c r="I7444" s="53">
        <v>75</v>
      </c>
      <c r="J7444" s="53">
        <v>72</v>
      </c>
      <c r="K7444" s="52">
        <v>704</v>
      </c>
      <c r="L7444" s="52">
        <v>91.316000000000031</v>
      </c>
      <c r="M7444" s="55">
        <v>2</v>
      </c>
      <c r="N7444" s="61" t="s">
        <v>16</v>
      </c>
      <c r="P7444" s="66"/>
      <c r="Q7444" s="53"/>
      <c r="R7444" s="53"/>
      <c r="S7444" s="53"/>
      <c r="T7444" s="53"/>
      <c r="U7444" s="53"/>
      <c r="V7444" s="53"/>
      <c r="W7444" s="53"/>
    </row>
    <row r="7445" spans="2:23" s="52" customFormat="1" ht="13" x14ac:dyDescent="0.3">
      <c r="B7445" s="53" t="s">
        <v>2848</v>
      </c>
      <c r="C7445" s="53" t="s">
        <v>216</v>
      </c>
      <c r="D7445" s="53" t="s">
        <v>4759</v>
      </c>
      <c r="E7445" s="53">
        <v>41.735819999999997</v>
      </c>
      <c r="F7445" s="53">
        <v>-5.3257580000000004</v>
      </c>
      <c r="G7445" s="54">
        <v>708.77250000000004</v>
      </c>
      <c r="H7445" s="53">
        <v>571</v>
      </c>
      <c r="I7445" s="53">
        <v>305</v>
      </c>
      <c r="J7445" s="53">
        <v>266</v>
      </c>
      <c r="K7445" s="52">
        <v>704</v>
      </c>
      <c r="L7445" s="52">
        <v>4.7725000000000364</v>
      </c>
      <c r="M7445" s="55">
        <v>2</v>
      </c>
      <c r="N7445" s="61" t="s">
        <v>16</v>
      </c>
      <c r="P7445" s="66"/>
      <c r="Q7445" s="53"/>
      <c r="R7445" s="53"/>
      <c r="S7445" s="53"/>
      <c r="T7445" s="53"/>
      <c r="U7445" s="53"/>
      <c r="V7445" s="53"/>
      <c r="W7445" s="53"/>
    </row>
    <row r="7446" spans="2:23" s="52" customFormat="1" ht="13" x14ac:dyDescent="0.3">
      <c r="B7446" s="53" t="s">
        <v>2848</v>
      </c>
      <c r="C7446" s="53" t="s">
        <v>216</v>
      </c>
      <c r="D7446" s="53" t="s">
        <v>4760</v>
      </c>
      <c r="E7446" s="53">
        <v>41.679989999999997</v>
      </c>
      <c r="F7446" s="53">
        <v>-5.0336509999999999</v>
      </c>
      <c r="G7446" s="54">
        <v>772.2509</v>
      </c>
      <c r="H7446" s="53">
        <v>46</v>
      </c>
      <c r="I7446" s="53">
        <v>23</v>
      </c>
      <c r="J7446" s="53">
        <v>23</v>
      </c>
      <c r="K7446" s="52">
        <v>704</v>
      </c>
      <c r="L7446" s="52">
        <v>68.250900000000001</v>
      </c>
      <c r="M7446" s="55">
        <v>2</v>
      </c>
      <c r="N7446" s="61" t="s">
        <v>16</v>
      </c>
      <c r="P7446" s="66"/>
      <c r="Q7446" s="53"/>
      <c r="R7446" s="53"/>
      <c r="S7446" s="53"/>
      <c r="T7446" s="53"/>
      <c r="U7446" s="53"/>
      <c r="V7446" s="53"/>
      <c r="W7446" s="53"/>
    </row>
    <row r="7447" spans="2:23" s="52" customFormat="1" ht="13" x14ac:dyDescent="0.3">
      <c r="B7447" s="53" t="s">
        <v>2848</v>
      </c>
      <c r="C7447" s="53" t="s">
        <v>216</v>
      </c>
      <c r="D7447" s="53" t="s">
        <v>4761</v>
      </c>
      <c r="E7447" s="53">
        <v>41.481789999999997</v>
      </c>
      <c r="F7447" s="53">
        <v>-5.2829810000000004</v>
      </c>
      <c r="G7447" s="54">
        <v>672.57399999999996</v>
      </c>
      <c r="H7447" s="53">
        <v>384</v>
      </c>
      <c r="I7447" s="53">
        <v>176</v>
      </c>
      <c r="J7447" s="53">
        <v>208</v>
      </c>
      <c r="K7447" s="52">
        <v>704</v>
      </c>
      <c r="L7447" s="52">
        <v>-31.426000000000045</v>
      </c>
      <c r="M7447" s="55">
        <v>2</v>
      </c>
      <c r="N7447" s="61" t="s">
        <v>16</v>
      </c>
      <c r="P7447" s="66"/>
      <c r="Q7447" s="53"/>
      <c r="R7447" s="53"/>
      <c r="S7447" s="53"/>
      <c r="T7447" s="53"/>
      <c r="U7447" s="53"/>
      <c r="V7447" s="53"/>
      <c r="W7447" s="53"/>
    </row>
    <row r="7448" spans="2:23" s="52" customFormat="1" ht="13" x14ac:dyDescent="0.3">
      <c r="B7448" s="53" t="s">
        <v>2848</v>
      </c>
      <c r="C7448" s="53" t="s">
        <v>216</v>
      </c>
      <c r="D7448" s="53" t="s">
        <v>4762</v>
      </c>
      <c r="E7448" s="53">
        <v>41.619880000000002</v>
      </c>
      <c r="F7448" s="53">
        <v>-5.0868209999999996</v>
      </c>
      <c r="G7448" s="54">
        <v>722.09580000000005</v>
      </c>
      <c r="H7448" s="53">
        <v>36</v>
      </c>
      <c r="I7448" s="53">
        <v>20</v>
      </c>
      <c r="J7448" s="53">
        <v>16</v>
      </c>
      <c r="K7448" s="52">
        <v>704</v>
      </c>
      <c r="L7448" s="52">
        <v>18.095800000000054</v>
      </c>
      <c r="M7448" s="55">
        <v>2</v>
      </c>
      <c r="N7448" s="61" t="s">
        <v>16</v>
      </c>
      <c r="P7448" s="66"/>
      <c r="Q7448" s="53"/>
      <c r="R7448" s="53"/>
      <c r="S7448" s="53"/>
      <c r="T7448" s="53"/>
      <c r="U7448" s="53"/>
      <c r="V7448" s="53"/>
      <c r="W7448" s="53"/>
    </row>
    <row r="7449" spans="2:23" s="52" customFormat="1" ht="13" x14ac:dyDescent="0.3">
      <c r="B7449" s="53" t="s">
        <v>2848</v>
      </c>
      <c r="C7449" s="53" t="s">
        <v>216</v>
      </c>
      <c r="D7449" s="53" t="s">
        <v>4763</v>
      </c>
      <c r="E7449" s="53">
        <v>41.219340000000003</v>
      </c>
      <c r="F7449" s="53">
        <v>-4.8514410000000003</v>
      </c>
      <c r="G7449" s="54">
        <v>747</v>
      </c>
      <c r="H7449" s="53">
        <v>220</v>
      </c>
      <c r="I7449" s="53">
        <v>117</v>
      </c>
      <c r="J7449" s="53">
        <v>103</v>
      </c>
      <c r="K7449" s="52">
        <v>704</v>
      </c>
      <c r="L7449" s="52">
        <v>43</v>
      </c>
      <c r="M7449" s="55">
        <v>2</v>
      </c>
      <c r="N7449" s="61" t="s">
        <v>16</v>
      </c>
      <c r="P7449" s="66"/>
      <c r="Q7449" s="53"/>
      <c r="R7449" s="53"/>
      <c r="S7449" s="53"/>
      <c r="T7449" s="53"/>
      <c r="U7449" s="53"/>
      <c r="V7449" s="53"/>
      <c r="W7449" s="53"/>
    </row>
    <row r="7450" spans="2:23" s="52" customFormat="1" ht="13" x14ac:dyDescent="0.3">
      <c r="B7450" s="53" t="s">
        <v>2848</v>
      </c>
      <c r="C7450" s="53" t="s">
        <v>216</v>
      </c>
      <c r="D7450" s="53" t="s">
        <v>4764</v>
      </c>
      <c r="E7450" s="53">
        <v>41.894950000000001</v>
      </c>
      <c r="F7450" s="53">
        <v>-5.2669170000000003</v>
      </c>
      <c r="G7450" s="54">
        <v>714.41110000000003</v>
      </c>
      <c r="H7450" s="53">
        <v>111</v>
      </c>
      <c r="I7450" s="53">
        <v>58</v>
      </c>
      <c r="J7450" s="53">
        <v>53</v>
      </c>
      <c r="K7450" s="52">
        <v>704</v>
      </c>
      <c r="L7450" s="52">
        <v>10.411100000000033</v>
      </c>
      <c r="M7450" s="55">
        <v>2</v>
      </c>
      <c r="N7450" s="61" t="s">
        <v>16</v>
      </c>
      <c r="P7450" s="66"/>
      <c r="Q7450" s="53"/>
      <c r="R7450" s="53"/>
      <c r="S7450" s="53"/>
      <c r="T7450" s="53"/>
      <c r="U7450" s="53"/>
      <c r="V7450" s="53"/>
      <c r="W7450" s="53"/>
    </row>
    <row r="7451" spans="2:23" s="52" customFormat="1" ht="13" x14ac:dyDescent="0.3">
      <c r="B7451" s="53" t="s">
        <v>2848</v>
      </c>
      <c r="C7451" s="53" t="s">
        <v>216</v>
      </c>
      <c r="D7451" s="53" t="s">
        <v>4765</v>
      </c>
      <c r="E7451" s="53">
        <v>42.218069999999997</v>
      </c>
      <c r="F7451" s="53">
        <v>-5.1010059999999999</v>
      </c>
      <c r="G7451" s="54">
        <v>767.09780000000001</v>
      </c>
      <c r="H7451" s="53">
        <v>137</v>
      </c>
      <c r="I7451" s="53">
        <v>77</v>
      </c>
      <c r="J7451" s="53">
        <v>60</v>
      </c>
      <c r="K7451" s="52">
        <v>704</v>
      </c>
      <c r="L7451" s="52">
        <v>63.097800000000007</v>
      </c>
      <c r="M7451" s="55">
        <v>2</v>
      </c>
      <c r="N7451" s="61" t="s">
        <v>16</v>
      </c>
      <c r="P7451" s="66"/>
      <c r="Q7451" s="53"/>
      <c r="R7451" s="53"/>
      <c r="S7451" s="53"/>
      <c r="T7451" s="53"/>
      <c r="U7451" s="53"/>
      <c r="V7451" s="53"/>
      <c r="W7451" s="53"/>
    </row>
    <row r="7452" spans="2:23" s="52" customFormat="1" ht="13" x14ac:dyDescent="0.3">
      <c r="B7452" s="53" t="s">
        <v>2848</v>
      </c>
      <c r="C7452" s="53" t="s">
        <v>216</v>
      </c>
      <c r="D7452" s="53" t="s">
        <v>4766</v>
      </c>
      <c r="E7452" s="53">
        <v>41.57038</v>
      </c>
      <c r="F7452" s="53">
        <v>-4.4475280000000001</v>
      </c>
      <c r="G7452" s="54">
        <v>749.9538</v>
      </c>
      <c r="H7452" s="53">
        <v>179</v>
      </c>
      <c r="I7452" s="53">
        <v>95</v>
      </c>
      <c r="J7452" s="53">
        <v>84</v>
      </c>
      <c r="K7452" s="52">
        <v>704</v>
      </c>
      <c r="L7452" s="52">
        <v>45.953800000000001</v>
      </c>
      <c r="M7452" s="55">
        <v>2</v>
      </c>
      <c r="N7452" s="61" t="s">
        <v>16</v>
      </c>
      <c r="P7452" s="66"/>
      <c r="Q7452" s="53"/>
      <c r="R7452" s="53"/>
      <c r="S7452" s="53"/>
      <c r="T7452" s="53"/>
      <c r="U7452" s="53"/>
      <c r="V7452" s="53"/>
      <c r="W7452" s="53"/>
    </row>
    <row r="7453" spans="2:23" s="52" customFormat="1" ht="13" x14ac:dyDescent="0.3">
      <c r="B7453" s="53" t="s">
        <v>2848</v>
      </c>
      <c r="C7453" s="53" t="s">
        <v>216</v>
      </c>
      <c r="D7453" s="53" t="s">
        <v>4767</v>
      </c>
      <c r="E7453" s="53">
        <v>41.696579999999997</v>
      </c>
      <c r="F7453" s="53">
        <v>-4.6883439999999998</v>
      </c>
      <c r="G7453" s="54">
        <v>695.95889999999997</v>
      </c>
      <c r="H7453" s="53">
        <v>3732</v>
      </c>
      <c r="I7453" s="53">
        <v>1909</v>
      </c>
      <c r="J7453" s="53">
        <v>1823</v>
      </c>
      <c r="K7453" s="52">
        <v>704</v>
      </c>
      <c r="L7453" s="52">
        <v>-8.0411000000000286</v>
      </c>
      <c r="M7453" s="55">
        <v>2</v>
      </c>
      <c r="N7453" s="61" t="s">
        <v>16</v>
      </c>
      <c r="P7453" s="66"/>
      <c r="Q7453" s="53"/>
      <c r="R7453" s="53"/>
      <c r="S7453" s="53"/>
      <c r="T7453" s="53"/>
      <c r="U7453" s="53"/>
      <c r="V7453" s="53"/>
      <c r="W7453" s="53"/>
    </row>
    <row r="7454" spans="2:23" s="52" customFormat="1" ht="13" x14ac:dyDescent="0.3">
      <c r="B7454" s="53" t="s">
        <v>2848</v>
      </c>
      <c r="C7454" s="53" t="s">
        <v>216</v>
      </c>
      <c r="D7454" s="53" t="s">
        <v>4768</v>
      </c>
      <c r="E7454" s="53">
        <v>41.607729999999997</v>
      </c>
      <c r="F7454" s="53">
        <v>-4.4302200000000003</v>
      </c>
      <c r="G7454" s="54">
        <v>720.06240000000003</v>
      </c>
      <c r="H7454" s="53">
        <v>700</v>
      </c>
      <c r="I7454" s="53">
        <v>354</v>
      </c>
      <c r="J7454" s="53">
        <v>346</v>
      </c>
      <c r="K7454" s="52">
        <v>704</v>
      </c>
      <c r="L7454" s="52">
        <v>16.062400000000025</v>
      </c>
      <c r="M7454" s="55">
        <v>2</v>
      </c>
      <c r="N7454" s="61" t="s">
        <v>16</v>
      </c>
      <c r="P7454" s="66"/>
      <c r="Q7454" s="53"/>
      <c r="R7454" s="53"/>
      <c r="S7454" s="53"/>
      <c r="T7454" s="53"/>
      <c r="U7454" s="53"/>
      <c r="V7454" s="53"/>
      <c r="W7454" s="53"/>
    </row>
    <row r="7455" spans="2:23" s="52" customFormat="1" ht="13" x14ac:dyDescent="0.3">
      <c r="B7455" s="53" t="s">
        <v>2848</v>
      </c>
      <c r="C7455" s="53" t="s">
        <v>216</v>
      </c>
      <c r="D7455" s="53" t="s">
        <v>4769</v>
      </c>
      <c r="E7455" s="53">
        <v>41.414610000000003</v>
      </c>
      <c r="F7455" s="53">
        <v>-4.9071189999999998</v>
      </c>
      <c r="G7455" s="54">
        <v>733.10059999999999</v>
      </c>
      <c r="H7455" s="53">
        <v>1097</v>
      </c>
      <c r="I7455" s="53">
        <v>566</v>
      </c>
      <c r="J7455" s="53">
        <v>531</v>
      </c>
      <c r="K7455" s="52">
        <v>704</v>
      </c>
      <c r="L7455" s="52">
        <v>29.100599999999986</v>
      </c>
      <c r="M7455" s="55">
        <v>2</v>
      </c>
      <c r="N7455" s="61" t="s">
        <v>16</v>
      </c>
      <c r="P7455" s="66"/>
      <c r="Q7455" s="53"/>
      <c r="R7455" s="53"/>
      <c r="S7455" s="53"/>
      <c r="T7455" s="53"/>
      <c r="U7455" s="53"/>
      <c r="V7455" s="53"/>
      <c r="W7455" s="53"/>
    </row>
    <row r="7456" spans="2:23" s="52" customFormat="1" ht="13" x14ac:dyDescent="0.3">
      <c r="B7456" s="53" t="s">
        <v>2848</v>
      </c>
      <c r="C7456" s="53" t="s">
        <v>216</v>
      </c>
      <c r="D7456" s="53" t="s">
        <v>4770</v>
      </c>
      <c r="E7456" s="53">
        <v>41.459299999999999</v>
      </c>
      <c r="F7456" s="53">
        <v>-4.8611420000000001</v>
      </c>
      <c r="G7456" s="54">
        <v>726.9307</v>
      </c>
      <c r="H7456" s="53">
        <v>1165</v>
      </c>
      <c r="I7456" s="53">
        <v>601</v>
      </c>
      <c r="J7456" s="53">
        <v>564</v>
      </c>
      <c r="K7456" s="52">
        <v>704</v>
      </c>
      <c r="L7456" s="52">
        <v>22.930700000000002</v>
      </c>
      <c r="M7456" s="55">
        <v>2</v>
      </c>
      <c r="N7456" s="61" t="s">
        <v>16</v>
      </c>
      <c r="P7456" s="66"/>
      <c r="Q7456" s="53"/>
      <c r="R7456" s="53"/>
      <c r="S7456" s="53"/>
      <c r="T7456" s="53"/>
      <c r="U7456" s="53"/>
      <c r="V7456" s="53"/>
      <c r="W7456" s="53"/>
    </row>
    <row r="7457" spans="2:23" s="52" customFormat="1" ht="13" x14ac:dyDescent="0.3">
      <c r="B7457" s="53" t="s">
        <v>2848</v>
      </c>
      <c r="C7457" s="53" t="s">
        <v>216</v>
      </c>
      <c r="D7457" s="53" t="s">
        <v>4771</v>
      </c>
      <c r="E7457" s="53">
        <v>41.351930000000003</v>
      </c>
      <c r="F7457" s="53">
        <v>-5.1847029999999998</v>
      </c>
      <c r="G7457" s="54">
        <v>726.46400000000006</v>
      </c>
      <c r="H7457" s="53">
        <v>562</v>
      </c>
      <c r="I7457" s="53">
        <v>303</v>
      </c>
      <c r="J7457" s="53">
        <v>259</v>
      </c>
      <c r="K7457" s="52">
        <v>704</v>
      </c>
      <c r="L7457" s="52">
        <v>22.464000000000055</v>
      </c>
      <c r="M7457" s="55">
        <v>2</v>
      </c>
      <c r="N7457" s="61" t="s">
        <v>16</v>
      </c>
      <c r="P7457" s="66"/>
      <c r="Q7457" s="53"/>
      <c r="R7457" s="53"/>
      <c r="S7457" s="53"/>
      <c r="T7457" s="53"/>
      <c r="U7457" s="53"/>
      <c r="V7457" s="53"/>
      <c r="W7457" s="53"/>
    </row>
    <row r="7458" spans="2:23" s="52" customFormat="1" ht="13" x14ac:dyDescent="0.3">
      <c r="B7458" s="53" t="s">
        <v>2848</v>
      </c>
      <c r="C7458" s="53" t="s">
        <v>216</v>
      </c>
      <c r="D7458" s="53" t="s">
        <v>4772</v>
      </c>
      <c r="E7458" s="53">
        <v>41.590229999999998</v>
      </c>
      <c r="F7458" s="53">
        <v>-4.8267129999999998</v>
      </c>
      <c r="G7458" s="54">
        <v>715.76229999999998</v>
      </c>
      <c r="H7458" s="53">
        <v>5152</v>
      </c>
      <c r="I7458" s="53">
        <v>2647</v>
      </c>
      <c r="J7458" s="53">
        <v>2505</v>
      </c>
      <c r="K7458" s="52">
        <v>704</v>
      </c>
      <c r="L7458" s="52">
        <v>11.762299999999982</v>
      </c>
      <c r="M7458" s="55">
        <v>2</v>
      </c>
      <c r="N7458" s="61" t="s">
        <v>16</v>
      </c>
      <c r="P7458" s="66"/>
      <c r="Q7458" s="53"/>
      <c r="R7458" s="53"/>
      <c r="S7458" s="53"/>
      <c r="T7458" s="53"/>
      <c r="U7458" s="53"/>
      <c r="V7458" s="53"/>
      <c r="W7458" s="53"/>
    </row>
    <row r="7459" spans="2:23" s="52" customFormat="1" ht="13" x14ac:dyDescent="0.3">
      <c r="B7459" s="53" t="s">
        <v>2848</v>
      </c>
      <c r="C7459" s="53" t="s">
        <v>216</v>
      </c>
      <c r="D7459" s="53" t="s">
        <v>4773</v>
      </c>
      <c r="E7459" s="53">
        <v>41.977119999999999</v>
      </c>
      <c r="F7459" s="53">
        <v>-5.0233920000000003</v>
      </c>
      <c r="G7459" s="54">
        <v>750.19759999999997</v>
      </c>
      <c r="H7459" s="53">
        <v>97</v>
      </c>
      <c r="I7459" s="53">
        <v>51</v>
      </c>
      <c r="J7459" s="53">
        <v>46</v>
      </c>
      <c r="K7459" s="52">
        <v>704</v>
      </c>
      <c r="L7459" s="52">
        <v>46.197599999999966</v>
      </c>
      <c r="M7459" s="55">
        <v>2</v>
      </c>
      <c r="N7459" s="61" t="s">
        <v>16</v>
      </c>
      <c r="P7459" s="66"/>
      <c r="Q7459" s="53"/>
      <c r="R7459" s="53"/>
      <c r="S7459" s="53"/>
      <c r="T7459" s="53"/>
      <c r="U7459" s="53"/>
      <c r="V7459" s="53"/>
      <c r="W7459" s="53"/>
    </row>
    <row r="7460" spans="2:23" s="52" customFormat="1" ht="13" x14ac:dyDescent="0.3">
      <c r="B7460" s="53" t="s">
        <v>2848</v>
      </c>
      <c r="C7460" s="53" t="s">
        <v>216</v>
      </c>
      <c r="D7460" s="53" t="s">
        <v>4774</v>
      </c>
      <c r="E7460" s="53">
        <v>41.651739999999997</v>
      </c>
      <c r="F7460" s="53">
        <v>-5.2670830000000004</v>
      </c>
      <c r="G7460" s="54">
        <v>821.90639999999996</v>
      </c>
      <c r="H7460" s="53">
        <v>350</v>
      </c>
      <c r="I7460" s="53">
        <v>173</v>
      </c>
      <c r="J7460" s="53">
        <v>177</v>
      </c>
      <c r="K7460" s="52">
        <v>704</v>
      </c>
      <c r="L7460" s="52">
        <v>117.90639999999996</v>
      </c>
      <c r="M7460" s="55">
        <v>2</v>
      </c>
      <c r="N7460" s="61" t="s">
        <v>16</v>
      </c>
      <c r="P7460" s="66"/>
      <c r="Q7460" s="53"/>
      <c r="R7460" s="53"/>
      <c r="S7460" s="53"/>
      <c r="T7460" s="53"/>
      <c r="U7460" s="53"/>
      <c r="V7460" s="53"/>
      <c r="W7460" s="53"/>
    </row>
    <row r="7461" spans="2:23" s="52" customFormat="1" ht="13" x14ac:dyDescent="0.3">
      <c r="B7461" s="53" t="s">
        <v>2848</v>
      </c>
      <c r="C7461" s="53" t="s">
        <v>216</v>
      </c>
      <c r="D7461" s="53" t="s">
        <v>4775</v>
      </c>
      <c r="E7461" s="53">
        <v>41.814990000000002</v>
      </c>
      <c r="F7461" s="53">
        <v>-5.1613309999999997</v>
      </c>
      <c r="G7461" s="54">
        <v>753.79949999999997</v>
      </c>
      <c r="H7461" s="53">
        <v>475</v>
      </c>
      <c r="I7461" s="53">
        <v>239</v>
      </c>
      <c r="J7461" s="53">
        <v>236</v>
      </c>
      <c r="K7461" s="52">
        <v>704</v>
      </c>
      <c r="L7461" s="52">
        <v>49.799499999999966</v>
      </c>
      <c r="M7461" s="55">
        <v>2</v>
      </c>
      <c r="N7461" s="61" t="s">
        <v>16</v>
      </c>
      <c r="P7461" s="66"/>
      <c r="Q7461" s="53"/>
      <c r="R7461" s="53"/>
      <c r="S7461" s="53"/>
      <c r="T7461" s="53"/>
      <c r="U7461" s="53"/>
      <c r="V7461" s="53"/>
      <c r="W7461" s="53"/>
    </row>
    <row r="7462" spans="2:23" s="52" customFormat="1" ht="13" x14ac:dyDescent="0.3">
      <c r="B7462" s="53" t="s">
        <v>2848</v>
      </c>
      <c r="C7462" s="53" t="s">
        <v>216</v>
      </c>
      <c r="D7462" s="53" t="s">
        <v>4776</v>
      </c>
      <c r="E7462" s="53">
        <v>41.501649999999998</v>
      </c>
      <c r="F7462" s="53">
        <v>-4.9991269999999997</v>
      </c>
      <c r="G7462" s="54">
        <v>700.59939999999995</v>
      </c>
      <c r="H7462" s="53">
        <v>9067</v>
      </c>
      <c r="I7462" s="53">
        <v>4644</v>
      </c>
      <c r="J7462" s="53">
        <v>4423</v>
      </c>
      <c r="K7462" s="52">
        <v>704</v>
      </c>
      <c r="L7462" s="52">
        <v>-3.400600000000054</v>
      </c>
      <c r="M7462" s="55">
        <v>2</v>
      </c>
      <c r="N7462" s="61" t="s">
        <v>16</v>
      </c>
      <c r="P7462" s="66"/>
      <c r="Q7462" s="53"/>
      <c r="R7462" s="53"/>
      <c r="S7462" s="53"/>
      <c r="T7462" s="53"/>
      <c r="U7462" s="53"/>
      <c r="V7462" s="53"/>
      <c r="W7462" s="53"/>
    </row>
    <row r="7463" spans="2:23" s="52" customFormat="1" ht="13" x14ac:dyDescent="0.3">
      <c r="B7463" s="53" t="s">
        <v>2848</v>
      </c>
      <c r="C7463" s="53" t="s">
        <v>216</v>
      </c>
      <c r="D7463" s="53" t="s">
        <v>4777</v>
      </c>
      <c r="E7463" s="53">
        <v>41.768050000000002</v>
      </c>
      <c r="F7463" s="53">
        <v>-4.1999170000000001</v>
      </c>
      <c r="G7463" s="54">
        <v>810.98649999999998</v>
      </c>
      <c r="H7463" s="53">
        <v>81</v>
      </c>
      <c r="I7463" s="53">
        <v>40</v>
      </c>
      <c r="J7463" s="53">
        <v>41</v>
      </c>
      <c r="K7463" s="52">
        <v>704</v>
      </c>
      <c r="L7463" s="52">
        <v>106.98649999999998</v>
      </c>
      <c r="M7463" s="55">
        <v>2</v>
      </c>
      <c r="N7463" s="61" t="s">
        <v>16</v>
      </c>
      <c r="P7463" s="66"/>
      <c r="Q7463" s="53"/>
      <c r="R7463" s="53"/>
      <c r="S7463" s="53"/>
      <c r="T7463" s="53"/>
      <c r="U7463" s="53"/>
      <c r="V7463" s="53"/>
      <c r="W7463" s="53"/>
    </row>
    <row r="7464" spans="2:23" s="52" customFormat="1" ht="13" x14ac:dyDescent="0.3">
      <c r="B7464" s="53" t="s">
        <v>2848</v>
      </c>
      <c r="C7464" s="53" t="s">
        <v>216</v>
      </c>
      <c r="D7464" s="53" t="s">
        <v>4778</v>
      </c>
      <c r="E7464" s="53">
        <v>41.536349999999999</v>
      </c>
      <c r="F7464" s="53">
        <v>-4.0886189999999996</v>
      </c>
      <c r="G7464" s="54">
        <v>792.0806</v>
      </c>
      <c r="H7464" s="53">
        <v>46</v>
      </c>
      <c r="I7464" s="53">
        <v>27</v>
      </c>
      <c r="J7464" s="53">
        <v>19</v>
      </c>
      <c r="K7464" s="52">
        <v>704</v>
      </c>
      <c r="L7464" s="52">
        <v>88.080600000000004</v>
      </c>
      <c r="M7464" s="55">
        <v>2</v>
      </c>
      <c r="N7464" s="61" t="s">
        <v>16</v>
      </c>
      <c r="P7464" s="66"/>
      <c r="Q7464" s="53"/>
      <c r="R7464" s="53"/>
      <c r="S7464" s="53"/>
      <c r="T7464" s="53"/>
      <c r="U7464" s="53"/>
      <c r="V7464" s="53"/>
      <c r="W7464" s="53"/>
    </row>
    <row r="7465" spans="2:23" s="52" customFormat="1" ht="13" x14ac:dyDescent="0.3">
      <c r="B7465" s="53" t="s">
        <v>2848</v>
      </c>
      <c r="C7465" s="53" t="s">
        <v>216</v>
      </c>
      <c r="D7465" s="53" t="s">
        <v>4779</v>
      </c>
      <c r="E7465" s="53">
        <v>41.485030000000002</v>
      </c>
      <c r="F7465" s="53">
        <v>-5.0893110000000004</v>
      </c>
      <c r="G7465" s="54">
        <v>685.11599999999999</v>
      </c>
      <c r="H7465" s="53">
        <v>331</v>
      </c>
      <c r="I7465" s="53">
        <v>168</v>
      </c>
      <c r="J7465" s="53">
        <v>163</v>
      </c>
      <c r="K7465" s="52">
        <v>704</v>
      </c>
      <c r="L7465" s="52">
        <v>-18.884000000000015</v>
      </c>
      <c r="M7465" s="55">
        <v>2</v>
      </c>
      <c r="N7465" s="61" t="s">
        <v>16</v>
      </c>
      <c r="P7465" s="66"/>
      <c r="Q7465" s="53"/>
      <c r="R7465" s="53"/>
      <c r="S7465" s="53"/>
      <c r="T7465" s="53"/>
      <c r="U7465" s="53"/>
      <c r="V7465" s="53"/>
      <c r="W7465" s="53"/>
    </row>
    <row r="7466" spans="2:23" s="52" customFormat="1" ht="13" x14ac:dyDescent="0.3">
      <c r="B7466" s="53" t="s">
        <v>2848</v>
      </c>
      <c r="C7466" s="53" t="s">
        <v>216</v>
      </c>
      <c r="D7466" s="53" t="s">
        <v>4780</v>
      </c>
      <c r="E7466" s="53">
        <v>41.219230000000003</v>
      </c>
      <c r="F7466" s="53">
        <v>-5.2246259999999998</v>
      </c>
      <c r="G7466" s="54">
        <v>776.26070000000004</v>
      </c>
      <c r="H7466" s="53">
        <v>298</v>
      </c>
      <c r="I7466" s="53">
        <v>149</v>
      </c>
      <c r="J7466" s="53">
        <v>149</v>
      </c>
      <c r="K7466" s="52">
        <v>704</v>
      </c>
      <c r="L7466" s="52">
        <v>72.260700000000043</v>
      </c>
      <c r="M7466" s="55">
        <v>2</v>
      </c>
      <c r="N7466" s="61" t="s">
        <v>16</v>
      </c>
      <c r="P7466" s="66"/>
      <c r="Q7466" s="53"/>
      <c r="R7466" s="53"/>
      <c r="S7466" s="53"/>
      <c r="T7466" s="53"/>
      <c r="U7466" s="53"/>
      <c r="V7466" s="53"/>
      <c r="W7466" s="53"/>
    </row>
    <row r="7467" spans="2:23" s="52" customFormat="1" ht="13" x14ac:dyDescent="0.3">
      <c r="B7467" s="53" t="s">
        <v>2848</v>
      </c>
      <c r="C7467" s="53" t="s">
        <v>216</v>
      </c>
      <c r="D7467" s="53" t="s">
        <v>4781</v>
      </c>
      <c r="E7467" s="53">
        <v>41.666069999999998</v>
      </c>
      <c r="F7467" s="53">
        <v>-5.0486800000000001</v>
      </c>
      <c r="G7467" s="54">
        <v>755.26279999999997</v>
      </c>
      <c r="H7467" s="53">
        <v>36</v>
      </c>
      <c r="I7467" s="53">
        <v>24</v>
      </c>
      <c r="J7467" s="53">
        <v>12</v>
      </c>
      <c r="K7467" s="52">
        <v>704</v>
      </c>
      <c r="L7467" s="52">
        <v>51.26279999999997</v>
      </c>
      <c r="M7467" s="55">
        <v>2</v>
      </c>
      <c r="N7467" s="61" t="s">
        <v>16</v>
      </c>
      <c r="P7467" s="66"/>
      <c r="Q7467" s="53"/>
      <c r="R7467" s="53"/>
      <c r="S7467" s="53"/>
      <c r="T7467" s="53"/>
      <c r="U7467" s="53"/>
      <c r="V7467" s="53"/>
      <c r="W7467" s="53"/>
    </row>
    <row r="7468" spans="2:23" s="52" customFormat="1" ht="13" x14ac:dyDescent="0.3">
      <c r="B7468" s="53" t="s">
        <v>2848</v>
      </c>
      <c r="C7468" s="53" t="s">
        <v>216</v>
      </c>
      <c r="D7468" s="53" t="s">
        <v>4782</v>
      </c>
      <c r="E7468" s="53">
        <v>41.647959999999998</v>
      </c>
      <c r="F7468" s="53">
        <v>-5.0255409999999996</v>
      </c>
      <c r="G7468" s="54">
        <v>750.79359999999997</v>
      </c>
      <c r="H7468" s="53">
        <v>506</v>
      </c>
      <c r="I7468" s="53">
        <v>248</v>
      </c>
      <c r="J7468" s="53">
        <v>258</v>
      </c>
      <c r="K7468" s="52">
        <v>704</v>
      </c>
      <c r="L7468" s="52">
        <v>46.793599999999969</v>
      </c>
      <c r="M7468" s="55">
        <v>2</v>
      </c>
      <c r="N7468" s="61" t="s">
        <v>16</v>
      </c>
      <c r="P7468" s="66"/>
      <c r="Q7468" s="53"/>
      <c r="R7468" s="53"/>
      <c r="S7468" s="53"/>
      <c r="T7468" s="53"/>
      <c r="U7468" s="53"/>
      <c r="V7468" s="53"/>
      <c r="W7468" s="53"/>
    </row>
    <row r="7469" spans="2:23" s="52" customFormat="1" ht="13" x14ac:dyDescent="0.3">
      <c r="B7469" s="53" t="s">
        <v>2848</v>
      </c>
      <c r="C7469" s="53" t="s">
        <v>216</v>
      </c>
      <c r="D7469" s="53" t="s">
        <v>4783</v>
      </c>
      <c r="E7469" s="53">
        <v>41.484610000000004</v>
      </c>
      <c r="F7469" s="53">
        <v>-4.3180769999999997</v>
      </c>
      <c r="G7469" s="54">
        <v>891.45100000000002</v>
      </c>
      <c r="H7469" s="53">
        <v>159</v>
      </c>
      <c r="I7469" s="53">
        <v>85</v>
      </c>
      <c r="J7469" s="53">
        <v>74</v>
      </c>
      <c r="K7469" s="52">
        <v>704</v>
      </c>
      <c r="L7469" s="52">
        <v>187.45100000000002</v>
      </c>
      <c r="M7469" s="55">
        <v>2</v>
      </c>
      <c r="N7469" s="61" t="s">
        <v>16</v>
      </c>
      <c r="P7469" s="66"/>
      <c r="Q7469" s="53"/>
      <c r="R7469" s="53"/>
      <c r="S7469" s="53"/>
      <c r="T7469" s="53"/>
      <c r="U7469" s="53"/>
      <c r="V7469" s="53"/>
      <c r="W7469" s="53"/>
    </row>
    <row r="7470" spans="2:23" s="52" customFormat="1" ht="13" x14ac:dyDescent="0.3">
      <c r="B7470" s="53" t="s">
        <v>2848</v>
      </c>
      <c r="C7470" s="53" t="s">
        <v>216</v>
      </c>
      <c r="D7470" s="53" t="s">
        <v>4784</v>
      </c>
      <c r="E7470" s="53">
        <v>41.575969999999998</v>
      </c>
      <c r="F7470" s="53">
        <v>-4.4722530000000003</v>
      </c>
      <c r="G7470" s="54">
        <v>736.79560000000004</v>
      </c>
      <c r="H7470" s="53">
        <v>1028</v>
      </c>
      <c r="I7470" s="53">
        <v>559</v>
      </c>
      <c r="J7470" s="53">
        <v>469</v>
      </c>
      <c r="K7470" s="52">
        <v>704</v>
      </c>
      <c r="L7470" s="52">
        <v>32.795600000000036</v>
      </c>
      <c r="M7470" s="55">
        <v>2</v>
      </c>
      <c r="N7470" s="61" t="s">
        <v>16</v>
      </c>
      <c r="P7470" s="66"/>
      <c r="Q7470" s="53"/>
      <c r="R7470" s="53"/>
      <c r="S7470" s="53"/>
      <c r="T7470" s="53"/>
      <c r="U7470" s="53"/>
      <c r="V7470" s="53"/>
      <c r="W7470" s="53"/>
    </row>
    <row r="7471" spans="2:23" s="52" customFormat="1" ht="13" x14ac:dyDescent="0.3">
      <c r="B7471" s="53" t="s">
        <v>2848</v>
      </c>
      <c r="C7471" s="53" t="s">
        <v>216</v>
      </c>
      <c r="D7471" s="53" t="s">
        <v>4785</v>
      </c>
      <c r="E7471" s="53">
        <v>41.83005</v>
      </c>
      <c r="F7471" s="53">
        <v>-4.6507440000000004</v>
      </c>
      <c r="G7471" s="54">
        <v>762.33879999999999</v>
      </c>
      <c r="H7471" s="53">
        <v>351</v>
      </c>
      <c r="I7471" s="53">
        <v>193</v>
      </c>
      <c r="J7471" s="53">
        <v>158</v>
      </c>
      <c r="K7471" s="52">
        <v>704</v>
      </c>
      <c r="L7471" s="52">
        <v>58.338799999999992</v>
      </c>
      <c r="M7471" s="55">
        <v>2</v>
      </c>
      <c r="N7471" s="61" t="s">
        <v>16</v>
      </c>
      <c r="P7471" s="66"/>
      <c r="Q7471" s="53"/>
      <c r="R7471" s="53"/>
      <c r="S7471" s="53"/>
      <c r="T7471" s="53"/>
      <c r="U7471" s="53"/>
      <c r="V7471" s="53"/>
      <c r="W7471" s="53"/>
    </row>
    <row r="7472" spans="2:23" s="52" customFormat="1" ht="13" x14ac:dyDescent="0.3">
      <c r="B7472" s="53" t="s">
        <v>2848</v>
      </c>
      <c r="C7472" s="53" t="s">
        <v>216</v>
      </c>
      <c r="D7472" s="53" t="s">
        <v>4786</v>
      </c>
      <c r="E7472" s="53">
        <v>41.586379999999998</v>
      </c>
      <c r="F7472" s="53">
        <v>-4.5811060000000001</v>
      </c>
      <c r="G7472" s="54">
        <v>708.57690000000002</v>
      </c>
      <c r="H7472" s="53">
        <v>8503</v>
      </c>
      <c r="I7472" s="53">
        <v>4359</v>
      </c>
      <c r="J7472" s="53">
        <v>4144</v>
      </c>
      <c r="K7472" s="52">
        <v>704</v>
      </c>
      <c r="L7472" s="52">
        <v>4.5769000000000233</v>
      </c>
      <c r="M7472" s="55">
        <v>2</v>
      </c>
      <c r="N7472" s="61" t="s">
        <v>16</v>
      </c>
      <c r="P7472" s="66"/>
      <c r="Q7472" s="53"/>
      <c r="R7472" s="53"/>
      <c r="S7472" s="53"/>
      <c r="T7472" s="53"/>
      <c r="U7472" s="53"/>
      <c r="V7472" s="53"/>
      <c r="W7472" s="53"/>
    </row>
    <row r="7473" spans="2:23" s="52" customFormat="1" ht="13" x14ac:dyDescent="0.3">
      <c r="B7473" s="53" t="s">
        <v>2848</v>
      </c>
      <c r="C7473" s="53" t="s">
        <v>216</v>
      </c>
      <c r="D7473" s="53" t="s">
        <v>4787</v>
      </c>
      <c r="E7473" s="53">
        <v>42.076979999999999</v>
      </c>
      <c r="F7473" s="53">
        <v>-5.3254250000000001</v>
      </c>
      <c r="G7473" s="54">
        <v>767.14440000000002</v>
      </c>
      <c r="H7473" s="53">
        <v>279</v>
      </c>
      <c r="I7473" s="53">
        <v>142</v>
      </c>
      <c r="J7473" s="53">
        <v>137</v>
      </c>
      <c r="K7473" s="52">
        <v>704</v>
      </c>
      <c r="L7473" s="52">
        <v>63.144400000000019</v>
      </c>
      <c r="M7473" s="55">
        <v>2</v>
      </c>
      <c r="N7473" s="61" t="s">
        <v>16</v>
      </c>
      <c r="P7473" s="66"/>
      <c r="Q7473" s="53"/>
      <c r="R7473" s="53"/>
      <c r="S7473" s="53"/>
      <c r="T7473" s="53"/>
      <c r="U7473" s="53"/>
      <c r="V7473" s="53"/>
      <c r="W7473" s="53"/>
    </row>
    <row r="7474" spans="2:23" s="52" customFormat="1" ht="13" x14ac:dyDescent="0.3">
      <c r="B7474" s="53" t="s">
        <v>2848</v>
      </c>
      <c r="C7474" s="53" t="s">
        <v>216</v>
      </c>
      <c r="D7474" s="53" t="s">
        <v>4788</v>
      </c>
      <c r="E7474" s="53">
        <v>42.098619999999997</v>
      </c>
      <c r="F7474" s="53">
        <v>-5.2818300000000002</v>
      </c>
      <c r="G7474" s="54">
        <v>751.22860000000003</v>
      </c>
      <c r="H7474" s="53">
        <v>128</v>
      </c>
      <c r="I7474" s="53">
        <v>72</v>
      </c>
      <c r="J7474" s="53">
        <v>56</v>
      </c>
      <c r="K7474" s="52">
        <v>704</v>
      </c>
      <c r="L7474" s="52">
        <v>47.228600000000029</v>
      </c>
      <c r="M7474" s="55">
        <v>2</v>
      </c>
      <c r="N7474" s="61" t="s">
        <v>16</v>
      </c>
      <c r="P7474" s="66"/>
      <c r="Q7474" s="53"/>
      <c r="R7474" s="53"/>
      <c r="S7474" s="53"/>
      <c r="T7474" s="53"/>
      <c r="U7474" s="53"/>
      <c r="V7474" s="53"/>
      <c r="W7474" s="53"/>
    </row>
    <row r="7475" spans="2:23" s="52" customFormat="1" ht="13" x14ac:dyDescent="0.3">
      <c r="B7475" s="53" t="s">
        <v>2848</v>
      </c>
      <c r="C7475" s="53" t="s">
        <v>216</v>
      </c>
      <c r="D7475" s="53" t="s">
        <v>4789</v>
      </c>
      <c r="E7475" s="53">
        <v>41.727110000000003</v>
      </c>
      <c r="F7475" s="53">
        <v>-5.203532</v>
      </c>
      <c r="G7475" s="54">
        <v>832.09799999999996</v>
      </c>
      <c r="H7475" s="53">
        <v>225</v>
      </c>
      <c r="I7475" s="53">
        <v>118</v>
      </c>
      <c r="J7475" s="53">
        <v>107</v>
      </c>
      <c r="K7475" s="52">
        <v>704</v>
      </c>
      <c r="L7475" s="52">
        <v>128.09799999999996</v>
      </c>
      <c r="M7475" s="55">
        <v>2</v>
      </c>
      <c r="N7475" s="61" t="s">
        <v>16</v>
      </c>
      <c r="P7475" s="66"/>
      <c r="Q7475" s="53"/>
      <c r="R7475" s="53"/>
      <c r="S7475" s="53"/>
      <c r="T7475" s="53"/>
      <c r="U7475" s="53"/>
      <c r="V7475" s="53"/>
      <c r="W7475" s="53"/>
    </row>
    <row r="7476" spans="2:23" s="52" customFormat="1" ht="13" x14ac:dyDescent="0.3">
      <c r="B7476" s="53" t="s">
        <v>2848</v>
      </c>
      <c r="C7476" s="53" t="s">
        <v>216</v>
      </c>
      <c r="D7476" s="53" t="s">
        <v>4790</v>
      </c>
      <c r="E7476" s="53">
        <v>41.642569999999999</v>
      </c>
      <c r="F7476" s="53">
        <v>-4.2912220000000003</v>
      </c>
      <c r="G7476" s="54">
        <v>734.54499999999996</v>
      </c>
      <c r="H7476" s="53">
        <v>502</v>
      </c>
      <c r="I7476" s="53">
        <v>268</v>
      </c>
      <c r="J7476" s="53">
        <v>234</v>
      </c>
      <c r="K7476" s="52">
        <v>704</v>
      </c>
      <c r="L7476" s="52">
        <v>30.544999999999959</v>
      </c>
      <c r="M7476" s="55">
        <v>2</v>
      </c>
      <c r="N7476" s="61" t="s">
        <v>16</v>
      </c>
      <c r="P7476" s="66"/>
      <c r="Q7476" s="53"/>
      <c r="R7476" s="53"/>
      <c r="S7476" s="53"/>
      <c r="T7476" s="53"/>
      <c r="U7476" s="53"/>
      <c r="V7476" s="53"/>
      <c r="W7476" s="53"/>
    </row>
    <row r="7477" spans="2:23" s="52" customFormat="1" ht="13" x14ac:dyDescent="0.3">
      <c r="B7477" s="53" t="s">
        <v>2848</v>
      </c>
      <c r="C7477" s="53" t="s">
        <v>216</v>
      </c>
      <c r="D7477" s="53" t="s">
        <v>4791</v>
      </c>
      <c r="E7477" s="53">
        <v>41.642800000000001</v>
      </c>
      <c r="F7477" s="53">
        <v>-4.0474620000000003</v>
      </c>
      <c r="G7477" s="54">
        <v>783.01890000000003</v>
      </c>
      <c r="H7477" s="53">
        <v>127</v>
      </c>
      <c r="I7477" s="53">
        <v>61</v>
      </c>
      <c r="J7477" s="53">
        <v>66</v>
      </c>
      <c r="K7477" s="52">
        <v>704</v>
      </c>
      <c r="L7477" s="52">
        <v>79.018900000000031</v>
      </c>
      <c r="M7477" s="55">
        <v>2</v>
      </c>
      <c r="N7477" s="61" t="s">
        <v>16</v>
      </c>
      <c r="P7477" s="66"/>
      <c r="Q7477" s="53"/>
      <c r="R7477" s="53"/>
      <c r="S7477" s="53"/>
      <c r="T7477" s="53"/>
      <c r="U7477" s="53"/>
      <c r="V7477" s="53"/>
      <c r="W7477" s="53"/>
    </row>
    <row r="7478" spans="2:23" s="52" customFormat="1" ht="13" x14ac:dyDescent="0.3">
      <c r="B7478" s="53" t="s">
        <v>2848</v>
      </c>
      <c r="C7478" s="53" t="s">
        <v>216</v>
      </c>
      <c r="D7478" s="53" t="s">
        <v>4792</v>
      </c>
      <c r="E7478" s="53">
        <v>41.855670000000003</v>
      </c>
      <c r="F7478" s="53">
        <v>-4.9698219999999997</v>
      </c>
      <c r="G7478" s="54">
        <v>808.77030000000002</v>
      </c>
      <c r="H7478" s="53">
        <v>211</v>
      </c>
      <c r="I7478" s="53">
        <v>109</v>
      </c>
      <c r="J7478" s="53">
        <v>102</v>
      </c>
      <c r="K7478" s="52">
        <v>704</v>
      </c>
      <c r="L7478" s="52">
        <v>104.77030000000002</v>
      </c>
      <c r="M7478" s="55">
        <v>2</v>
      </c>
      <c r="N7478" s="61" t="s">
        <v>16</v>
      </c>
      <c r="P7478" s="66"/>
      <c r="Q7478" s="53"/>
      <c r="R7478" s="53"/>
      <c r="S7478" s="53"/>
      <c r="T7478" s="53"/>
      <c r="U7478" s="53"/>
      <c r="V7478" s="53"/>
      <c r="W7478" s="53"/>
    </row>
    <row r="7479" spans="2:23" s="52" customFormat="1" ht="13" x14ac:dyDescent="0.3">
      <c r="B7479" s="53" t="s">
        <v>2848</v>
      </c>
      <c r="C7479" s="53" t="s">
        <v>216</v>
      </c>
      <c r="D7479" s="53" t="s">
        <v>4793</v>
      </c>
      <c r="E7479" s="53">
        <v>41.476039999999998</v>
      </c>
      <c r="F7479" s="53">
        <v>-4.770289</v>
      </c>
      <c r="G7479" s="54">
        <v>703</v>
      </c>
      <c r="H7479" s="53">
        <v>1804</v>
      </c>
      <c r="I7479" s="53">
        <v>948</v>
      </c>
      <c r="J7479" s="53">
        <v>856</v>
      </c>
      <c r="K7479" s="52">
        <v>704</v>
      </c>
      <c r="L7479" s="52">
        <v>-1</v>
      </c>
      <c r="M7479" s="55">
        <v>2</v>
      </c>
      <c r="N7479" s="61" t="s">
        <v>16</v>
      </c>
      <c r="P7479" s="66"/>
      <c r="Q7479" s="53"/>
      <c r="R7479" s="53"/>
      <c r="S7479" s="53"/>
      <c r="T7479" s="53"/>
      <c r="U7479" s="53"/>
      <c r="V7479" s="53"/>
      <c r="W7479" s="53"/>
    </row>
    <row r="7480" spans="2:23" s="52" customFormat="1" ht="13" x14ac:dyDescent="0.3">
      <c r="B7480" s="53" t="s">
        <v>2848</v>
      </c>
      <c r="C7480" s="53" t="s">
        <v>216</v>
      </c>
      <c r="D7480" s="53" t="s">
        <v>4794</v>
      </c>
      <c r="E7480" s="53">
        <v>42.041679999999999</v>
      </c>
      <c r="F7480" s="53">
        <v>-5.3151869999999999</v>
      </c>
      <c r="G7480" s="54">
        <v>742.07060000000001</v>
      </c>
      <c r="H7480" s="53">
        <v>176</v>
      </c>
      <c r="I7480" s="53">
        <v>84</v>
      </c>
      <c r="J7480" s="53">
        <v>92</v>
      </c>
      <c r="K7480" s="52">
        <v>704</v>
      </c>
      <c r="L7480" s="52">
        <v>38.070600000000013</v>
      </c>
      <c r="M7480" s="55">
        <v>2</v>
      </c>
      <c r="N7480" s="61" t="s">
        <v>16</v>
      </c>
      <c r="P7480" s="66"/>
      <c r="Q7480" s="53"/>
      <c r="R7480" s="53"/>
      <c r="S7480" s="53"/>
      <c r="T7480" s="53"/>
      <c r="U7480" s="53"/>
      <c r="V7480" s="53"/>
      <c r="W7480" s="53"/>
    </row>
    <row r="7481" spans="2:23" s="52" customFormat="1" ht="13" x14ac:dyDescent="0.3">
      <c r="B7481" s="53" t="s">
        <v>2848</v>
      </c>
      <c r="C7481" s="53" t="s">
        <v>216</v>
      </c>
      <c r="D7481" s="53" t="s">
        <v>216</v>
      </c>
      <c r="E7481" s="53">
        <v>41.652949999999997</v>
      </c>
      <c r="F7481" s="53">
        <v>-4.7283879999999998</v>
      </c>
      <c r="G7481" s="54">
        <v>699.49270000000001</v>
      </c>
      <c r="H7481" s="53">
        <v>317864</v>
      </c>
      <c r="I7481" s="53">
        <v>151570</v>
      </c>
      <c r="J7481" s="53">
        <v>166294</v>
      </c>
      <c r="K7481" s="52">
        <v>704</v>
      </c>
      <c r="L7481" s="52">
        <v>-4.5072999999999865</v>
      </c>
      <c r="M7481" s="55">
        <v>2</v>
      </c>
      <c r="N7481" s="61" t="s">
        <v>16</v>
      </c>
      <c r="P7481" s="66"/>
      <c r="Q7481" s="53"/>
      <c r="R7481" s="53"/>
      <c r="S7481" s="53"/>
      <c r="T7481" s="53"/>
      <c r="U7481" s="53"/>
      <c r="V7481" s="53"/>
      <c r="W7481" s="53"/>
    </row>
    <row r="7482" spans="2:23" s="52" customFormat="1" ht="13" x14ac:dyDescent="0.3">
      <c r="B7482" s="53" t="s">
        <v>2848</v>
      </c>
      <c r="C7482" s="53" t="s">
        <v>216</v>
      </c>
      <c r="D7482" s="53" t="s">
        <v>4795</v>
      </c>
      <c r="E7482" s="53">
        <v>41.799309999999998</v>
      </c>
      <c r="F7482" s="53">
        <v>-4.5306899999999999</v>
      </c>
      <c r="G7482" s="54">
        <v>730.0471</v>
      </c>
      <c r="H7482" s="53">
        <v>698</v>
      </c>
      <c r="I7482" s="53">
        <v>360</v>
      </c>
      <c r="J7482" s="53">
        <v>338</v>
      </c>
      <c r="K7482" s="52">
        <v>704</v>
      </c>
      <c r="L7482" s="52">
        <v>26.0471</v>
      </c>
      <c r="M7482" s="55">
        <v>2</v>
      </c>
      <c r="N7482" s="61" t="s">
        <v>16</v>
      </c>
      <c r="P7482" s="66"/>
      <c r="Q7482" s="53"/>
      <c r="R7482" s="53"/>
      <c r="S7482" s="53"/>
      <c r="T7482" s="53"/>
      <c r="U7482" s="53"/>
      <c r="V7482" s="53"/>
      <c r="W7482" s="53"/>
    </row>
    <row r="7483" spans="2:23" s="52" customFormat="1" ht="13" x14ac:dyDescent="0.3">
      <c r="B7483" s="53" t="s">
        <v>2848</v>
      </c>
      <c r="C7483" s="53" t="s">
        <v>216</v>
      </c>
      <c r="D7483" s="53" t="s">
        <v>4796</v>
      </c>
      <c r="E7483" s="53">
        <v>41.834910000000001</v>
      </c>
      <c r="F7483" s="53">
        <v>-5.0374020000000002</v>
      </c>
      <c r="G7483" s="54">
        <v>770.99279999999999</v>
      </c>
      <c r="H7483" s="53">
        <v>122</v>
      </c>
      <c r="I7483" s="53">
        <v>65</v>
      </c>
      <c r="J7483" s="53">
        <v>57</v>
      </c>
      <c r="K7483" s="52">
        <v>704</v>
      </c>
      <c r="L7483" s="52">
        <v>66.992799999999988</v>
      </c>
      <c r="M7483" s="55">
        <v>2</v>
      </c>
      <c r="N7483" s="61" t="s">
        <v>16</v>
      </c>
      <c r="P7483" s="66"/>
      <c r="Q7483" s="53"/>
      <c r="R7483" s="53"/>
      <c r="S7483" s="53"/>
      <c r="T7483" s="53"/>
      <c r="U7483" s="53"/>
      <c r="V7483" s="53"/>
      <c r="W7483" s="53"/>
    </row>
    <row r="7484" spans="2:23" s="52" customFormat="1" ht="13" x14ac:dyDescent="0.3">
      <c r="B7484" s="53" t="s">
        <v>2848</v>
      </c>
      <c r="C7484" s="53" t="s">
        <v>216</v>
      </c>
      <c r="D7484" s="53" t="s">
        <v>4797</v>
      </c>
      <c r="E7484" s="53">
        <v>42.188270000000003</v>
      </c>
      <c r="F7484" s="53">
        <v>-5.1145449999999997</v>
      </c>
      <c r="G7484" s="54">
        <v>751.21019999999999</v>
      </c>
      <c r="H7484" s="53">
        <v>117</v>
      </c>
      <c r="I7484" s="53">
        <v>64</v>
      </c>
      <c r="J7484" s="53">
        <v>53</v>
      </c>
      <c r="K7484" s="52">
        <v>704</v>
      </c>
      <c r="L7484" s="52">
        <v>47.210199999999986</v>
      </c>
      <c r="M7484" s="55">
        <v>2</v>
      </c>
      <c r="N7484" s="61" t="s">
        <v>16</v>
      </c>
      <c r="P7484" s="66"/>
      <c r="Q7484" s="53"/>
      <c r="R7484" s="53"/>
      <c r="S7484" s="53"/>
      <c r="T7484" s="53"/>
      <c r="U7484" s="53"/>
      <c r="V7484" s="53"/>
      <c r="W7484" s="53"/>
    </row>
    <row r="7485" spans="2:23" s="52" customFormat="1" ht="13" x14ac:dyDescent="0.3">
      <c r="B7485" s="53" t="s">
        <v>2848</v>
      </c>
      <c r="C7485" s="53" t="s">
        <v>216</v>
      </c>
      <c r="D7485" s="53" t="s">
        <v>4798</v>
      </c>
      <c r="E7485" s="53">
        <v>41.594650000000001</v>
      </c>
      <c r="F7485" s="53">
        <v>-5.1134950000000003</v>
      </c>
      <c r="G7485" s="54">
        <v>712.25340000000006</v>
      </c>
      <c r="H7485" s="53">
        <v>144</v>
      </c>
      <c r="I7485" s="53">
        <v>78</v>
      </c>
      <c r="J7485" s="53">
        <v>66</v>
      </c>
      <c r="K7485" s="52">
        <v>704</v>
      </c>
      <c r="L7485" s="52">
        <v>8.253400000000056</v>
      </c>
      <c r="M7485" s="55">
        <v>2</v>
      </c>
      <c r="N7485" s="61" t="s">
        <v>16</v>
      </c>
      <c r="P7485" s="66"/>
      <c r="Q7485" s="53"/>
      <c r="R7485" s="53"/>
      <c r="S7485" s="53"/>
      <c r="T7485" s="53"/>
      <c r="U7485" s="53"/>
      <c r="V7485" s="53"/>
      <c r="W7485" s="53"/>
    </row>
    <row r="7486" spans="2:23" s="52" customFormat="1" ht="13" x14ac:dyDescent="0.3">
      <c r="B7486" s="53" t="s">
        <v>2848</v>
      </c>
      <c r="C7486" s="53" t="s">
        <v>216</v>
      </c>
      <c r="D7486" s="53" t="s">
        <v>4799</v>
      </c>
      <c r="E7486" s="53">
        <v>41.230119999999999</v>
      </c>
      <c r="F7486" s="53">
        <v>-4.9720269999999998</v>
      </c>
      <c r="G7486" s="54">
        <v>744.24649999999997</v>
      </c>
      <c r="H7486" s="53">
        <v>197</v>
      </c>
      <c r="I7486" s="53">
        <v>110</v>
      </c>
      <c r="J7486" s="53">
        <v>87</v>
      </c>
      <c r="K7486" s="52">
        <v>704</v>
      </c>
      <c r="L7486" s="52">
        <v>40.246499999999969</v>
      </c>
      <c r="M7486" s="55">
        <v>2</v>
      </c>
      <c r="N7486" s="61" t="s">
        <v>16</v>
      </c>
      <c r="P7486" s="66"/>
      <c r="Q7486" s="53"/>
      <c r="R7486" s="53"/>
      <c r="S7486" s="53"/>
      <c r="T7486" s="53"/>
      <c r="U7486" s="53"/>
      <c r="V7486" s="53"/>
      <c r="W7486" s="53"/>
    </row>
    <row r="7487" spans="2:23" s="52" customFormat="1" ht="13" x14ac:dyDescent="0.3">
      <c r="B7487" s="53" t="s">
        <v>2848</v>
      </c>
      <c r="C7487" s="53" t="s">
        <v>216</v>
      </c>
      <c r="D7487" s="53" t="s">
        <v>4800</v>
      </c>
      <c r="E7487" s="53">
        <v>41.558709999999998</v>
      </c>
      <c r="F7487" s="53">
        <v>-5.0047480000000002</v>
      </c>
      <c r="G7487" s="54">
        <v>784.98090000000002</v>
      </c>
      <c r="H7487" s="53">
        <v>127</v>
      </c>
      <c r="I7487" s="53">
        <v>64</v>
      </c>
      <c r="J7487" s="53">
        <v>63</v>
      </c>
      <c r="K7487" s="52">
        <v>704</v>
      </c>
      <c r="L7487" s="52">
        <v>80.98090000000002</v>
      </c>
      <c r="M7487" s="55">
        <v>2</v>
      </c>
      <c r="N7487" s="61" t="s">
        <v>16</v>
      </c>
      <c r="P7487" s="66"/>
      <c r="Q7487" s="53"/>
      <c r="R7487" s="53"/>
      <c r="S7487" s="53"/>
      <c r="T7487" s="53"/>
      <c r="U7487" s="53"/>
      <c r="V7487" s="53"/>
      <c r="W7487" s="53"/>
    </row>
    <row r="7488" spans="2:23" s="52" customFormat="1" ht="13" x14ac:dyDescent="0.3">
      <c r="B7488" s="53" t="s">
        <v>2848</v>
      </c>
      <c r="C7488" s="53" t="s">
        <v>216</v>
      </c>
      <c r="D7488" s="53" t="s">
        <v>4801</v>
      </c>
      <c r="E7488" s="53">
        <v>41.578989999999997</v>
      </c>
      <c r="F7488" s="53">
        <v>-4.9463200000000001</v>
      </c>
      <c r="G7488" s="54">
        <v>776.55330000000004</v>
      </c>
      <c r="H7488" s="53">
        <v>130</v>
      </c>
      <c r="I7488" s="53">
        <v>78</v>
      </c>
      <c r="J7488" s="53">
        <v>52</v>
      </c>
      <c r="K7488" s="52">
        <v>704</v>
      </c>
      <c r="L7488" s="52">
        <v>72.553300000000036</v>
      </c>
      <c r="M7488" s="55">
        <v>2</v>
      </c>
      <c r="N7488" s="61" t="s">
        <v>16</v>
      </c>
      <c r="P7488" s="66"/>
      <c r="Q7488" s="53"/>
      <c r="R7488" s="53"/>
      <c r="S7488" s="53"/>
      <c r="T7488" s="53"/>
      <c r="U7488" s="53"/>
      <c r="V7488" s="53"/>
      <c r="W7488" s="53"/>
    </row>
    <row r="7489" spans="2:23" s="52" customFormat="1" ht="13" x14ac:dyDescent="0.3">
      <c r="B7489" s="53" t="s">
        <v>2848</v>
      </c>
      <c r="C7489" s="53" t="s">
        <v>216</v>
      </c>
      <c r="D7489" s="53" t="s">
        <v>4802</v>
      </c>
      <c r="E7489" s="53">
        <v>41.411610000000003</v>
      </c>
      <c r="F7489" s="53">
        <v>-4.827693</v>
      </c>
      <c r="G7489" s="54">
        <v>764.81380000000001</v>
      </c>
      <c r="H7489" s="53">
        <v>151</v>
      </c>
      <c r="I7489" s="53">
        <v>90</v>
      </c>
      <c r="J7489" s="53">
        <v>61</v>
      </c>
      <c r="K7489" s="52">
        <v>704</v>
      </c>
      <c r="L7489" s="52">
        <v>60.813800000000015</v>
      </c>
      <c r="M7489" s="55">
        <v>2</v>
      </c>
      <c r="N7489" s="61" t="s">
        <v>16</v>
      </c>
      <c r="P7489" s="66"/>
      <c r="Q7489" s="53"/>
      <c r="R7489" s="53"/>
      <c r="S7489" s="53"/>
      <c r="T7489" s="53"/>
      <c r="U7489" s="53"/>
      <c r="V7489" s="53"/>
      <c r="W7489" s="53"/>
    </row>
    <row r="7490" spans="2:23" s="52" customFormat="1" ht="13" x14ac:dyDescent="0.3">
      <c r="B7490" s="53" t="s">
        <v>2848</v>
      </c>
      <c r="C7490" s="53" t="s">
        <v>216</v>
      </c>
      <c r="D7490" s="53" t="s">
        <v>4803</v>
      </c>
      <c r="E7490" s="53">
        <v>41.528759999999998</v>
      </c>
      <c r="F7490" s="53">
        <v>-4.7520309999999997</v>
      </c>
      <c r="G7490" s="54">
        <v>691.87289999999996</v>
      </c>
      <c r="H7490" s="53">
        <v>1943</v>
      </c>
      <c r="I7490" s="53">
        <v>1001</v>
      </c>
      <c r="J7490" s="53">
        <v>942</v>
      </c>
      <c r="K7490" s="52">
        <v>704</v>
      </c>
      <c r="L7490" s="52">
        <v>-12.127100000000041</v>
      </c>
      <c r="M7490" s="55">
        <v>2</v>
      </c>
      <c r="N7490" s="61" t="s">
        <v>16</v>
      </c>
      <c r="P7490" s="66"/>
      <c r="Q7490" s="53"/>
      <c r="R7490" s="53"/>
      <c r="S7490" s="53"/>
      <c r="T7490" s="53"/>
      <c r="U7490" s="53"/>
      <c r="V7490" s="53"/>
      <c r="W7490" s="53"/>
    </row>
    <row r="7491" spans="2:23" s="52" customFormat="1" ht="13" x14ac:dyDescent="0.3">
      <c r="B7491" s="53" t="s">
        <v>2848</v>
      </c>
      <c r="C7491" s="53" t="s">
        <v>216</v>
      </c>
      <c r="D7491" s="53" t="s">
        <v>4804</v>
      </c>
      <c r="E7491" s="53">
        <v>41.630940000000002</v>
      </c>
      <c r="F7491" s="53">
        <v>-4.5209390000000003</v>
      </c>
      <c r="G7491" s="54">
        <v>740.61440000000005</v>
      </c>
      <c r="H7491" s="53">
        <v>535</v>
      </c>
      <c r="I7491" s="53">
        <v>289</v>
      </c>
      <c r="J7491" s="53">
        <v>246</v>
      </c>
      <c r="K7491" s="52">
        <v>704</v>
      </c>
      <c r="L7491" s="52">
        <v>36.614400000000046</v>
      </c>
      <c r="M7491" s="55">
        <v>2</v>
      </c>
      <c r="N7491" s="61" t="s">
        <v>16</v>
      </c>
      <c r="P7491" s="66"/>
      <c r="Q7491" s="53"/>
      <c r="R7491" s="53"/>
      <c r="S7491" s="53"/>
      <c r="T7491" s="53"/>
      <c r="U7491" s="53"/>
      <c r="V7491" s="53"/>
      <c r="W7491" s="53"/>
    </row>
    <row r="7492" spans="2:23" s="52" customFormat="1" ht="13" x14ac:dyDescent="0.3">
      <c r="B7492" s="53" t="s">
        <v>2848</v>
      </c>
      <c r="C7492" s="53" t="s">
        <v>216</v>
      </c>
      <c r="D7492" s="53" t="s">
        <v>4805</v>
      </c>
      <c r="E7492" s="53">
        <v>42.01052</v>
      </c>
      <c r="F7492" s="53">
        <v>-4.9961630000000001</v>
      </c>
      <c r="G7492" s="54">
        <v>751.36630000000002</v>
      </c>
      <c r="H7492" s="53">
        <v>40</v>
      </c>
      <c r="I7492" s="53">
        <v>20</v>
      </c>
      <c r="J7492" s="53">
        <v>20</v>
      </c>
      <c r="K7492" s="52">
        <v>704</v>
      </c>
      <c r="L7492" s="52">
        <v>47.366300000000024</v>
      </c>
      <c r="M7492" s="55">
        <v>2</v>
      </c>
      <c r="N7492" s="61" t="s">
        <v>16</v>
      </c>
      <c r="P7492" s="66"/>
      <c r="Q7492" s="53"/>
      <c r="R7492" s="53"/>
      <c r="S7492" s="53"/>
      <c r="T7492" s="53"/>
      <c r="U7492" s="53"/>
      <c r="V7492" s="53"/>
      <c r="W7492" s="53"/>
    </row>
    <row r="7493" spans="2:23" s="52" customFormat="1" ht="13" x14ac:dyDescent="0.3">
      <c r="B7493" s="53" t="s">
        <v>2848</v>
      </c>
      <c r="C7493" s="53" t="s">
        <v>216</v>
      </c>
      <c r="D7493" s="53" t="s">
        <v>4806</v>
      </c>
      <c r="E7493" s="53">
        <v>41.823520000000002</v>
      </c>
      <c r="F7493" s="53">
        <v>-5.1129499999999997</v>
      </c>
      <c r="G7493" s="54">
        <v>727.43849999999998</v>
      </c>
      <c r="H7493" s="53">
        <v>1114</v>
      </c>
      <c r="I7493" s="53">
        <v>594</v>
      </c>
      <c r="J7493" s="53">
        <v>520</v>
      </c>
      <c r="K7493" s="52">
        <v>704</v>
      </c>
      <c r="L7493" s="52">
        <v>23.438499999999976</v>
      </c>
      <c r="M7493" s="55">
        <v>2</v>
      </c>
      <c r="N7493" s="61" t="s">
        <v>16</v>
      </c>
      <c r="P7493" s="66"/>
      <c r="Q7493" s="53"/>
      <c r="R7493" s="53"/>
      <c r="S7493" s="53"/>
      <c r="T7493" s="53"/>
      <c r="U7493" s="53"/>
      <c r="V7493" s="53"/>
      <c r="W7493" s="53"/>
    </row>
    <row r="7494" spans="2:23" s="52" customFormat="1" ht="13" x14ac:dyDescent="0.3">
      <c r="B7494" s="53" t="s">
        <v>2848</v>
      </c>
      <c r="C7494" s="53" t="s">
        <v>216</v>
      </c>
      <c r="D7494" s="53" t="s">
        <v>4807</v>
      </c>
      <c r="E7494" s="53">
        <v>42.189660000000003</v>
      </c>
      <c r="F7494" s="53">
        <v>-5.0441779999999996</v>
      </c>
      <c r="G7494" s="54">
        <v>790.73270000000002</v>
      </c>
      <c r="H7494" s="53">
        <v>99</v>
      </c>
      <c r="I7494" s="53">
        <v>54</v>
      </c>
      <c r="J7494" s="53">
        <v>45</v>
      </c>
      <c r="K7494" s="52">
        <v>704</v>
      </c>
      <c r="L7494" s="52">
        <v>86.732700000000023</v>
      </c>
      <c r="M7494" s="55">
        <v>2</v>
      </c>
      <c r="N7494" s="61" t="s">
        <v>16</v>
      </c>
      <c r="P7494" s="66"/>
      <c r="Q7494" s="53"/>
      <c r="R7494" s="53"/>
      <c r="S7494" s="53"/>
      <c r="T7494" s="53"/>
      <c r="U7494" s="53"/>
      <c r="V7494" s="53"/>
      <c r="W7494" s="53"/>
    </row>
    <row r="7495" spans="2:23" s="52" customFormat="1" ht="13" x14ac:dyDescent="0.3">
      <c r="B7495" s="53" t="s">
        <v>2848</v>
      </c>
      <c r="C7495" s="53" t="s">
        <v>216</v>
      </c>
      <c r="D7495" s="53" t="s">
        <v>4808</v>
      </c>
      <c r="E7495" s="53">
        <v>42.082360000000001</v>
      </c>
      <c r="F7495" s="53">
        <v>-5.124511</v>
      </c>
      <c r="G7495" s="54">
        <v>779.76869999999997</v>
      </c>
      <c r="H7495" s="53">
        <v>93</v>
      </c>
      <c r="I7495" s="53">
        <v>52</v>
      </c>
      <c r="J7495" s="53">
        <v>41</v>
      </c>
      <c r="K7495" s="52">
        <v>704</v>
      </c>
      <c r="L7495" s="52">
        <v>75.768699999999967</v>
      </c>
      <c r="M7495" s="55">
        <v>2</v>
      </c>
      <c r="N7495" s="61" t="s">
        <v>16</v>
      </c>
      <c r="P7495" s="66"/>
      <c r="Q7495" s="53"/>
      <c r="R7495" s="53"/>
      <c r="S7495" s="53"/>
      <c r="T7495" s="53"/>
      <c r="U7495" s="53"/>
      <c r="V7495" s="53"/>
      <c r="W7495" s="53"/>
    </row>
    <row r="7496" spans="2:23" s="52" customFormat="1" ht="13" x14ac:dyDescent="0.3">
      <c r="B7496" s="53" t="s">
        <v>2848</v>
      </c>
      <c r="C7496" s="53" t="s">
        <v>216</v>
      </c>
      <c r="D7496" s="53" t="s">
        <v>4809</v>
      </c>
      <c r="E7496" s="53">
        <v>41.74004</v>
      </c>
      <c r="F7496" s="53">
        <v>-4.2690729999999997</v>
      </c>
      <c r="G7496" s="54">
        <v>783.87559999999996</v>
      </c>
      <c r="H7496" s="53">
        <v>108</v>
      </c>
      <c r="I7496" s="53">
        <v>64</v>
      </c>
      <c r="J7496" s="53">
        <v>44</v>
      </c>
      <c r="K7496" s="52">
        <v>704</v>
      </c>
      <c r="L7496" s="52">
        <v>79.875599999999963</v>
      </c>
      <c r="M7496" s="55">
        <v>2</v>
      </c>
      <c r="N7496" s="61" t="s">
        <v>16</v>
      </c>
      <c r="P7496" s="66"/>
      <c r="Q7496" s="53"/>
      <c r="R7496" s="53"/>
      <c r="S7496" s="53"/>
      <c r="T7496" s="53"/>
      <c r="U7496" s="53"/>
      <c r="V7496" s="53"/>
      <c r="W7496" s="53"/>
    </row>
    <row r="7497" spans="2:23" s="52" customFormat="1" ht="13" x14ac:dyDescent="0.3">
      <c r="B7497" s="53" t="s">
        <v>2848</v>
      </c>
      <c r="C7497" s="53" t="s">
        <v>216</v>
      </c>
      <c r="D7497" s="53" t="s">
        <v>4810</v>
      </c>
      <c r="E7497" s="53">
        <v>42.077739999999999</v>
      </c>
      <c r="F7497" s="53">
        <v>-4.9709700000000003</v>
      </c>
      <c r="G7497" s="54">
        <v>763.15039999999999</v>
      </c>
      <c r="H7497" s="53">
        <v>85</v>
      </c>
      <c r="I7497" s="53">
        <v>40</v>
      </c>
      <c r="J7497" s="53">
        <v>45</v>
      </c>
      <c r="K7497" s="52">
        <v>704</v>
      </c>
      <c r="L7497" s="52">
        <v>59.150399999999991</v>
      </c>
      <c r="M7497" s="55">
        <v>2</v>
      </c>
      <c r="N7497" s="61" t="s">
        <v>16</v>
      </c>
      <c r="P7497" s="66"/>
      <c r="Q7497" s="53"/>
      <c r="R7497" s="53"/>
      <c r="S7497" s="53"/>
      <c r="T7497" s="53"/>
      <c r="U7497" s="53"/>
      <c r="V7497" s="53"/>
      <c r="W7497" s="53"/>
    </row>
    <row r="7498" spans="2:23" s="52" customFormat="1" ht="13" x14ac:dyDescent="0.3">
      <c r="B7498" s="53" t="s">
        <v>2848</v>
      </c>
      <c r="C7498" s="53" t="s">
        <v>216</v>
      </c>
      <c r="D7498" s="53" t="s">
        <v>4811</v>
      </c>
      <c r="E7498" s="53">
        <v>41.432470000000002</v>
      </c>
      <c r="F7498" s="53">
        <v>-5.3021430000000001</v>
      </c>
      <c r="G7498" s="54">
        <v>657</v>
      </c>
      <c r="H7498" s="53">
        <v>375</v>
      </c>
      <c r="I7498" s="53">
        <v>196</v>
      </c>
      <c r="J7498" s="53">
        <v>179</v>
      </c>
      <c r="K7498" s="52">
        <v>704</v>
      </c>
      <c r="L7498" s="52">
        <v>-47</v>
      </c>
      <c r="M7498" s="55">
        <v>2</v>
      </c>
      <c r="N7498" s="61" t="s">
        <v>16</v>
      </c>
      <c r="P7498" s="66"/>
      <c r="Q7498" s="53"/>
      <c r="R7498" s="53"/>
      <c r="S7498" s="53"/>
      <c r="T7498" s="53"/>
      <c r="U7498" s="53"/>
      <c r="V7498" s="53"/>
      <c r="W7498" s="53"/>
    </row>
    <row r="7499" spans="2:23" s="52" customFormat="1" ht="13" x14ac:dyDescent="0.3">
      <c r="B7499" s="53" t="s">
        <v>2848</v>
      </c>
      <c r="C7499" s="53" t="s">
        <v>216</v>
      </c>
      <c r="D7499" s="53" t="s">
        <v>4812</v>
      </c>
      <c r="E7499" s="53">
        <v>41.892159999999997</v>
      </c>
      <c r="F7499" s="53">
        <v>-5.2181819999999997</v>
      </c>
      <c r="G7499" s="54">
        <v>744.87990000000002</v>
      </c>
      <c r="H7499" s="53">
        <v>519</v>
      </c>
      <c r="I7499" s="53">
        <v>278</v>
      </c>
      <c r="J7499" s="53">
        <v>241</v>
      </c>
      <c r="K7499" s="52">
        <v>704</v>
      </c>
      <c r="L7499" s="52">
        <v>40.879900000000021</v>
      </c>
      <c r="M7499" s="55">
        <v>2</v>
      </c>
      <c r="N7499" s="61" t="s">
        <v>16</v>
      </c>
      <c r="P7499" s="66"/>
      <c r="Q7499" s="53"/>
      <c r="R7499" s="53"/>
      <c r="S7499" s="53"/>
      <c r="T7499" s="53"/>
      <c r="U7499" s="53"/>
      <c r="V7499" s="53"/>
      <c r="W7499" s="53"/>
    </row>
    <row r="7500" spans="2:23" s="52" customFormat="1" ht="13" x14ac:dyDescent="0.3">
      <c r="B7500" s="53" t="s">
        <v>2848</v>
      </c>
      <c r="C7500" s="53" t="s">
        <v>216</v>
      </c>
      <c r="D7500" s="53" t="s">
        <v>4813</v>
      </c>
      <c r="E7500" s="53">
        <v>41.734529999999999</v>
      </c>
      <c r="F7500" s="53">
        <v>-4.3234680000000001</v>
      </c>
      <c r="G7500" s="54">
        <v>819.95100000000002</v>
      </c>
      <c r="H7500" s="53">
        <v>126</v>
      </c>
      <c r="I7500" s="53">
        <v>66</v>
      </c>
      <c r="J7500" s="53">
        <v>60</v>
      </c>
      <c r="K7500" s="52">
        <v>704</v>
      </c>
      <c r="L7500" s="52">
        <v>115.95100000000002</v>
      </c>
      <c r="M7500" s="55">
        <v>2</v>
      </c>
      <c r="N7500" s="61" t="s">
        <v>16</v>
      </c>
      <c r="P7500" s="66"/>
      <c r="Q7500" s="53"/>
      <c r="R7500" s="53"/>
      <c r="S7500" s="53"/>
      <c r="T7500" s="53"/>
      <c r="U7500" s="53"/>
      <c r="V7500" s="53"/>
      <c r="W7500" s="53"/>
    </row>
    <row r="7501" spans="2:23" s="52" customFormat="1" ht="13" x14ac:dyDescent="0.3">
      <c r="B7501" s="53" t="s">
        <v>2848</v>
      </c>
      <c r="C7501" s="53" t="s">
        <v>216</v>
      </c>
      <c r="D7501" s="53" t="s">
        <v>4814</v>
      </c>
      <c r="E7501" s="53">
        <v>41.781329999999997</v>
      </c>
      <c r="F7501" s="53">
        <v>-5.1930339999999999</v>
      </c>
      <c r="G7501" s="54">
        <v>719.09609999999998</v>
      </c>
      <c r="H7501" s="53">
        <v>384</v>
      </c>
      <c r="I7501" s="53">
        <v>218</v>
      </c>
      <c r="J7501" s="53">
        <v>166</v>
      </c>
      <c r="K7501" s="52">
        <v>704</v>
      </c>
      <c r="L7501" s="52">
        <v>15.096099999999979</v>
      </c>
      <c r="M7501" s="55">
        <v>2</v>
      </c>
      <c r="N7501" s="61" t="s">
        <v>16</v>
      </c>
      <c r="P7501" s="66"/>
      <c r="Q7501" s="53"/>
      <c r="R7501" s="53"/>
      <c r="S7501" s="53"/>
      <c r="T7501" s="53"/>
      <c r="U7501" s="53"/>
      <c r="V7501" s="53"/>
      <c r="W7501" s="53"/>
    </row>
    <row r="7502" spans="2:23" s="52" customFormat="1" ht="13" x14ac:dyDescent="0.3">
      <c r="B7502" s="53" t="s">
        <v>2848</v>
      </c>
      <c r="C7502" s="53" t="s">
        <v>216</v>
      </c>
      <c r="D7502" s="53" t="s">
        <v>4815</v>
      </c>
      <c r="E7502" s="53">
        <v>42.155880000000003</v>
      </c>
      <c r="F7502" s="53">
        <v>-5.1420630000000003</v>
      </c>
      <c r="G7502" s="54">
        <v>754.67240000000004</v>
      </c>
      <c r="H7502" s="53">
        <v>74</v>
      </c>
      <c r="I7502" s="53">
        <v>39</v>
      </c>
      <c r="J7502" s="53">
        <v>35</v>
      </c>
      <c r="K7502" s="52">
        <v>704</v>
      </c>
      <c r="L7502" s="52">
        <v>50.672400000000039</v>
      </c>
      <c r="M7502" s="55">
        <v>2</v>
      </c>
      <c r="N7502" s="61" t="s">
        <v>16</v>
      </c>
      <c r="P7502" s="66"/>
      <c r="Q7502" s="53"/>
      <c r="R7502" s="53"/>
      <c r="S7502" s="53"/>
      <c r="T7502" s="53"/>
      <c r="U7502" s="53"/>
      <c r="V7502" s="53"/>
      <c r="W7502" s="53"/>
    </row>
    <row r="7503" spans="2:23" s="52" customFormat="1" ht="13" x14ac:dyDescent="0.3">
      <c r="B7503" s="53" t="s">
        <v>2848</v>
      </c>
      <c r="C7503" s="53" t="s">
        <v>216</v>
      </c>
      <c r="D7503" s="53" t="s">
        <v>4816</v>
      </c>
      <c r="E7503" s="53">
        <v>42.014200000000002</v>
      </c>
      <c r="F7503" s="53">
        <v>-5.2362229999999998</v>
      </c>
      <c r="G7503" s="54">
        <v>755.70519999999999</v>
      </c>
      <c r="H7503" s="53">
        <v>51</v>
      </c>
      <c r="I7503" s="53">
        <v>29</v>
      </c>
      <c r="J7503" s="53">
        <v>22</v>
      </c>
      <c r="K7503" s="52">
        <v>704</v>
      </c>
      <c r="L7503" s="52">
        <v>51.705199999999991</v>
      </c>
      <c r="M7503" s="55">
        <v>2</v>
      </c>
      <c r="N7503" s="61" t="s">
        <v>16</v>
      </c>
      <c r="P7503" s="66"/>
      <c r="Q7503" s="53"/>
      <c r="R7503" s="53"/>
      <c r="S7503" s="53"/>
      <c r="T7503" s="53"/>
      <c r="U7503" s="53"/>
      <c r="V7503" s="53"/>
      <c r="W7503" s="53"/>
    </row>
    <row r="7504" spans="2:23" s="52" customFormat="1" ht="13" x14ac:dyDescent="0.3">
      <c r="B7504" s="53" t="s">
        <v>2848</v>
      </c>
      <c r="C7504" s="53" t="s">
        <v>216</v>
      </c>
      <c r="D7504" s="53" t="s">
        <v>4817</v>
      </c>
      <c r="E7504" s="53">
        <v>41.550130000000003</v>
      </c>
      <c r="F7504" s="53">
        <v>-5.137988</v>
      </c>
      <c r="G7504" s="54">
        <v>710.91240000000005</v>
      </c>
      <c r="H7504" s="53">
        <v>466</v>
      </c>
      <c r="I7504" s="53">
        <v>234</v>
      </c>
      <c r="J7504" s="53">
        <v>232</v>
      </c>
      <c r="K7504" s="52">
        <v>704</v>
      </c>
      <c r="L7504" s="52">
        <v>6.9124000000000478</v>
      </c>
      <c r="M7504" s="55">
        <v>2</v>
      </c>
      <c r="N7504" s="61" t="s">
        <v>16</v>
      </c>
      <c r="P7504" s="66"/>
      <c r="Q7504" s="53"/>
      <c r="R7504" s="53"/>
      <c r="S7504" s="53"/>
      <c r="T7504" s="53"/>
      <c r="U7504" s="53"/>
      <c r="V7504" s="53"/>
      <c r="W7504" s="53"/>
    </row>
    <row r="7505" spans="2:23" s="52" customFormat="1" ht="13" x14ac:dyDescent="0.3">
      <c r="B7505" s="53" t="s">
        <v>2848</v>
      </c>
      <c r="C7505" s="53" t="s">
        <v>216</v>
      </c>
      <c r="D7505" s="53" t="s">
        <v>4818</v>
      </c>
      <c r="E7505" s="53">
        <v>42.173920000000003</v>
      </c>
      <c r="F7505" s="53">
        <v>-5.1906299999999996</v>
      </c>
      <c r="G7505" s="54">
        <v>769.66809999999998</v>
      </c>
      <c r="H7505" s="53">
        <v>54</v>
      </c>
      <c r="I7505" s="53">
        <v>28</v>
      </c>
      <c r="J7505" s="53">
        <v>26</v>
      </c>
      <c r="K7505" s="52">
        <v>704</v>
      </c>
      <c r="L7505" s="52">
        <v>65.668099999999981</v>
      </c>
      <c r="M7505" s="55">
        <v>2</v>
      </c>
      <c r="N7505" s="61" t="s">
        <v>16</v>
      </c>
      <c r="P7505" s="66"/>
      <c r="Q7505" s="53"/>
      <c r="R7505" s="53"/>
      <c r="S7505" s="53"/>
      <c r="T7505" s="53"/>
      <c r="U7505" s="53"/>
      <c r="V7505" s="53"/>
      <c r="W7505" s="53"/>
    </row>
    <row r="7506" spans="2:23" s="52" customFormat="1" ht="13" x14ac:dyDescent="0.3">
      <c r="B7506" s="53" t="s">
        <v>2848</v>
      </c>
      <c r="C7506" s="53" t="s">
        <v>216</v>
      </c>
      <c r="D7506" s="53" t="s">
        <v>4819</v>
      </c>
      <c r="E7506" s="53">
        <v>41.86347</v>
      </c>
      <c r="F7506" s="53">
        <v>-4.860106</v>
      </c>
      <c r="G7506" s="54">
        <v>847.85230000000001</v>
      </c>
      <c r="H7506" s="53">
        <v>488</v>
      </c>
      <c r="I7506" s="53">
        <v>263</v>
      </c>
      <c r="J7506" s="53">
        <v>225</v>
      </c>
      <c r="K7506" s="52">
        <v>704</v>
      </c>
      <c r="L7506" s="52">
        <v>143.85230000000001</v>
      </c>
      <c r="M7506" s="55">
        <v>2</v>
      </c>
      <c r="N7506" s="61" t="s">
        <v>16</v>
      </c>
      <c r="P7506" s="66"/>
      <c r="Q7506" s="53"/>
      <c r="R7506" s="53"/>
      <c r="S7506" s="53"/>
      <c r="T7506" s="53"/>
      <c r="U7506" s="53"/>
      <c r="V7506" s="53"/>
      <c r="W7506" s="53"/>
    </row>
    <row r="7507" spans="2:23" s="52" customFormat="1" ht="13" x14ac:dyDescent="0.3">
      <c r="B7507" s="53" t="s">
        <v>2848</v>
      </c>
      <c r="C7507" s="53" t="s">
        <v>216</v>
      </c>
      <c r="D7507" s="53" t="s">
        <v>4820</v>
      </c>
      <c r="E7507" s="53">
        <v>41.603149999999999</v>
      </c>
      <c r="F7507" s="53">
        <v>-5.213946</v>
      </c>
      <c r="G7507" s="54">
        <v>719.65449999999998</v>
      </c>
      <c r="H7507" s="53">
        <v>138</v>
      </c>
      <c r="I7507" s="53">
        <v>68</v>
      </c>
      <c r="J7507" s="53">
        <v>70</v>
      </c>
      <c r="K7507" s="52">
        <v>704</v>
      </c>
      <c r="L7507" s="52">
        <v>15.654499999999985</v>
      </c>
      <c r="M7507" s="55">
        <v>2</v>
      </c>
      <c r="N7507" s="61" t="s">
        <v>16</v>
      </c>
      <c r="P7507" s="66"/>
      <c r="Q7507" s="53"/>
      <c r="R7507" s="53"/>
      <c r="S7507" s="53"/>
      <c r="T7507" s="53"/>
      <c r="U7507" s="53"/>
      <c r="V7507" s="53"/>
      <c r="W7507" s="53"/>
    </row>
    <row r="7508" spans="2:23" s="52" customFormat="1" ht="13" x14ac:dyDescent="0.3">
      <c r="B7508" s="53" t="s">
        <v>2848</v>
      </c>
      <c r="C7508" s="53" t="s">
        <v>216</v>
      </c>
      <c r="D7508" s="53" t="s">
        <v>4821</v>
      </c>
      <c r="E7508" s="53">
        <v>42.099260000000001</v>
      </c>
      <c r="F7508" s="53">
        <v>-5.0339879999999999</v>
      </c>
      <c r="G7508" s="54">
        <v>788.39070000000004</v>
      </c>
      <c r="H7508" s="53">
        <v>1915</v>
      </c>
      <c r="I7508" s="53">
        <v>953</v>
      </c>
      <c r="J7508" s="53">
        <v>962</v>
      </c>
      <c r="K7508" s="52">
        <v>704</v>
      </c>
      <c r="L7508" s="52">
        <v>84.390700000000038</v>
      </c>
      <c r="M7508" s="55">
        <v>2</v>
      </c>
      <c r="N7508" s="61" t="s">
        <v>16</v>
      </c>
      <c r="P7508" s="66"/>
      <c r="Q7508" s="53"/>
      <c r="R7508" s="53"/>
      <c r="S7508" s="53"/>
      <c r="T7508" s="53"/>
      <c r="U7508" s="53"/>
      <c r="V7508" s="53"/>
      <c r="W7508" s="53"/>
    </row>
    <row r="7509" spans="2:23" s="52" customFormat="1" ht="13" x14ac:dyDescent="0.3">
      <c r="B7509" s="53" t="s">
        <v>2848</v>
      </c>
      <c r="C7509" s="53" t="s">
        <v>216</v>
      </c>
      <c r="D7509" s="53" t="s">
        <v>4822</v>
      </c>
      <c r="E7509" s="53">
        <v>41.946109999999997</v>
      </c>
      <c r="F7509" s="53">
        <v>-5.2074340000000001</v>
      </c>
      <c r="G7509" s="54">
        <v>738.69949999999994</v>
      </c>
      <c r="H7509" s="53">
        <v>81</v>
      </c>
      <c r="I7509" s="53">
        <v>40</v>
      </c>
      <c r="J7509" s="53">
        <v>41</v>
      </c>
      <c r="K7509" s="52">
        <v>704</v>
      </c>
      <c r="L7509" s="52">
        <v>34.699499999999944</v>
      </c>
      <c r="M7509" s="55">
        <v>2</v>
      </c>
      <c r="N7509" s="61" t="s">
        <v>16</v>
      </c>
      <c r="P7509" s="66"/>
      <c r="Q7509" s="53"/>
      <c r="R7509" s="53"/>
      <c r="S7509" s="53"/>
      <c r="T7509" s="53"/>
      <c r="U7509" s="53"/>
      <c r="V7509" s="53"/>
      <c r="W7509" s="53"/>
    </row>
    <row r="7510" spans="2:23" s="52" customFormat="1" ht="13" x14ac:dyDescent="0.3">
      <c r="B7510" s="53" t="s">
        <v>2848</v>
      </c>
      <c r="C7510" s="53" t="s">
        <v>216</v>
      </c>
      <c r="D7510" s="53" t="s">
        <v>4823</v>
      </c>
      <c r="E7510" s="53">
        <v>41.592669999999998</v>
      </c>
      <c r="F7510" s="53">
        <v>-4.9226260000000002</v>
      </c>
      <c r="G7510" s="54">
        <v>751.79700000000003</v>
      </c>
      <c r="H7510" s="53">
        <v>144</v>
      </c>
      <c r="I7510" s="53">
        <v>77</v>
      </c>
      <c r="J7510" s="53">
        <v>67</v>
      </c>
      <c r="K7510" s="52">
        <v>704</v>
      </c>
      <c r="L7510" s="52">
        <v>47.797000000000025</v>
      </c>
      <c r="M7510" s="55">
        <v>2</v>
      </c>
      <c r="N7510" s="61" t="s">
        <v>16</v>
      </c>
      <c r="P7510" s="66"/>
      <c r="Q7510" s="53"/>
      <c r="R7510" s="53"/>
      <c r="S7510" s="53"/>
      <c r="T7510" s="53"/>
      <c r="U7510" s="53"/>
      <c r="V7510" s="53"/>
      <c r="W7510" s="53"/>
    </row>
    <row r="7511" spans="2:23" s="52" customFormat="1" ht="13" x14ac:dyDescent="0.3">
      <c r="B7511" s="53" t="s">
        <v>2848</v>
      </c>
      <c r="C7511" s="53" t="s">
        <v>216</v>
      </c>
      <c r="D7511" s="53" t="s">
        <v>4824</v>
      </c>
      <c r="E7511" s="53">
        <v>41.698720000000002</v>
      </c>
      <c r="F7511" s="53">
        <v>-4.8418929999999998</v>
      </c>
      <c r="G7511" s="54">
        <v>842.86720000000003</v>
      </c>
      <c r="H7511" s="53">
        <v>2067</v>
      </c>
      <c r="I7511" s="53">
        <v>1078</v>
      </c>
      <c r="J7511" s="53">
        <v>989</v>
      </c>
      <c r="K7511" s="52">
        <v>704</v>
      </c>
      <c r="L7511" s="52">
        <v>138.86720000000003</v>
      </c>
      <c r="M7511" s="55">
        <v>2</v>
      </c>
      <c r="N7511" s="61" t="s">
        <v>16</v>
      </c>
      <c r="P7511" s="66"/>
      <c r="Q7511" s="53"/>
      <c r="R7511" s="53"/>
      <c r="S7511" s="53"/>
      <c r="T7511" s="53"/>
      <c r="U7511" s="53"/>
      <c r="V7511" s="53"/>
      <c r="W7511" s="53"/>
    </row>
    <row r="7512" spans="2:23" s="52" customFormat="1" ht="13" x14ac:dyDescent="0.3">
      <c r="B7512" s="53" t="s">
        <v>2848</v>
      </c>
      <c r="C7512" s="53" t="s">
        <v>216</v>
      </c>
      <c r="D7512" s="53" t="s">
        <v>4825</v>
      </c>
      <c r="E7512" s="53">
        <v>41.517679999999999</v>
      </c>
      <c r="F7512" s="53">
        <v>-4.8683959999999997</v>
      </c>
      <c r="G7512" s="54">
        <v>691.00789999999995</v>
      </c>
      <c r="H7512" s="53">
        <v>1193</v>
      </c>
      <c r="I7512" s="53">
        <v>626</v>
      </c>
      <c r="J7512" s="53">
        <v>567</v>
      </c>
      <c r="K7512" s="52">
        <v>704</v>
      </c>
      <c r="L7512" s="52">
        <v>-12.99210000000005</v>
      </c>
      <c r="M7512" s="55">
        <v>2</v>
      </c>
      <c r="N7512" s="61" t="s">
        <v>16</v>
      </c>
      <c r="P7512" s="66"/>
      <c r="Q7512" s="53"/>
      <c r="R7512" s="53"/>
      <c r="S7512" s="53"/>
      <c r="T7512" s="53"/>
      <c r="U7512" s="53"/>
      <c r="V7512" s="53"/>
      <c r="W7512" s="53"/>
    </row>
    <row r="7513" spans="2:23" s="52" customFormat="1" ht="13" x14ac:dyDescent="0.3">
      <c r="B7513" s="53" t="s">
        <v>2848</v>
      </c>
      <c r="C7513" s="53" t="s">
        <v>216</v>
      </c>
      <c r="D7513" s="53" t="s">
        <v>4826</v>
      </c>
      <c r="E7513" s="53">
        <v>42.148299999999999</v>
      </c>
      <c r="F7513" s="53">
        <v>-5.0959839999999996</v>
      </c>
      <c r="G7513" s="54">
        <v>786.37480000000005</v>
      </c>
      <c r="H7513" s="53">
        <v>76</v>
      </c>
      <c r="I7513" s="53">
        <v>40</v>
      </c>
      <c r="J7513" s="53">
        <v>36</v>
      </c>
      <c r="K7513" s="52">
        <v>704</v>
      </c>
      <c r="L7513" s="52">
        <v>82.37480000000005</v>
      </c>
      <c r="M7513" s="55">
        <v>2</v>
      </c>
      <c r="N7513" s="61" t="s">
        <v>16</v>
      </c>
      <c r="P7513" s="66"/>
      <c r="Q7513" s="53"/>
      <c r="R7513" s="53"/>
      <c r="S7513" s="53"/>
      <c r="T7513" s="53"/>
      <c r="U7513" s="53"/>
      <c r="V7513" s="53"/>
      <c r="W7513" s="53"/>
    </row>
    <row r="7514" spans="2:23" s="52" customFormat="1" ht="13" x14ac:dyDescent="0.3">
      <c r="B7514" s="53" t="s">
        <v>2848</v>
      </c>
      <c r="C7514" s="53" t="s">
        <v>216</v>
      </c>
      <c r="D7514" s="53" t="s">
        <v>4827</v>
      </c>
      <c r="E7514" s="53">
        <v>41.758800000000001</v>
      </c>
      <c r="F7514" s="53">
        <v>-5.2467790000000001</v>
      </c>
      <c r="G7514" s="54">
        <v>712.45899999999995</v>
      </c>
      <c r="H7514" s="53">
        <v>238</v>
      </c>
      <c r="I7514" s="53">
        <v>120</v>
      </c>
      <c r="J7514" s="53">
        <v>118</v>
      </c>
      <c r="K7514" s="52">
        <v>704</v>
      </c>
      <c r="L7514" s="52">
        <v>8.4589999999999463</v>
      </c>
      <c r="M7514" s="55">
        <v>2</v>
      </c>
      <c r="N7514" s="61" t="s">
        <v>16</v>
      </c>
      <c r="P7514" s="66"/>
      <c r="Q7514" s="53"/>
      <c r="R7514" s="53"/>
      <c r="S7514" s="53"/>
      <c r="T7514" s="53"/>
      <c r="U7514" s="53"/>
      <c r="V7514" s="53"/>
      <c r="W7514" s="53"/>
    </row>
    <row r="7515" spans="2:23" s="52" customFormat="1" ht="13" x14ac:dyDescent="0.3">
      <c r="B7515" s="53" t="s">
        <v>2848</v>
      </c>
      <c r="C7515" s="53" t="s">
        <v>216</v>
      </c>
      <c r="D7515" s="53" t="s">
        <v>2116</v>
      </c>
      <c r="E7515" s="53">
        <v>41.70337</v>
      </c>
      <c r="F7515" s="53">
        <v>-4.483085</v>
      </c>
      <c r="G7515" s="54">
        <v>743.70100000000002</v>
      </c>
      <c r="H7515" s="53">
        <v>122</v>
      </c>
      <c r="I7515" s="53">
        <v>72</v>
      </c>
      <c r="J7515" s="53">
        <v>50</v>
      </c>
      <c r="K7515" s="52">
        <v>704</v>
      </c>
      <c r="L7515" s="52">
        <v>39.701000000000022</v>
      </c>
      <c r="M7515" s="55">
        <v>2</v>
      </c>
      <c r="N7515" s="61" t="s">
        <v>16</v>
      </c>
      <c r="P7515" s="66"/>
      <c r="Q7515" s="53"/>
      <c r="R7515" s="53"/>
      <c r="S7515" s="53"/>
      <c r="T7515" s="53"/>
      <c r="U7515" s="53"/>
      <c r="V7515" s="53"/>
      <c r="W7515" s="53"/>
    </row>
    <row r="7516" spans="2:23" s="52" customFormat="1" ht="13" x14ac:dyDescent="0.3">
      <c r="B7516" s="53" t="s">
        <v>2848</v>
      </c>
      <c r="C7516" s="53" t="s">
        <v>216</v>
      </c>
      <c r="D7516" s="53" t="s">
        <v>4828</v>
      </c>
      <c r="E7516" s="53">
        <v>41.928460000000001</v>
      </c>
      <c r="F7516" s="53">
        <v>-5.0125520000000003</v>
      </c>
      <c r="G7516" s="54">
        <v>744.4049</v>
      </c>
      <c r="H7516" s="53">
        <v>121</v>
      </c>
      <c r="I7516" s="53">
        <v>67</v>
      </c>
      <c r="J7516" s="53">
        <v>54</v>
      </c>
      <c r="K7516" s="52">
        <v>704</v>
      </c>
      <c r="L7516" s="52">
        <v>40.404899999999998</v>
      </c>
      <c r="M7516" s="55">
        <v>2</v>
      </c>
      <c r="N7516" s="61" t="s">
        <v>16</v>
      </c>
      <c r="P7516" s="66"/>
      <c r="Q7516" s="53"/>
      <c r="R7516" s="53"/>
      <c r="S7516" s="53"/>
      <c r="T7516" s="53"/>
      <c r="U7516" s="53"/>
      <c r="V7516" s="53"/>
      <c r="W7516" s="53"/>
    </row>
    <row r="7517" spans="2:23" s="52" customFormat="1" ht="13" x14ac:dyDescent="0.3">
      <c r="B7517" s="53" t="s">
        <v>2848</v>
      </c>
      <c r="C7517" s="53" t="s">
        <v>216</v>
      </c>
      <c r="D7517" s="53" t="s">
        <v>4829</v>
      </c>
      <c r="E7517" s="53">
        <v>41.722529999999999</v>
      </c>
      <c r="F7517" s="53">
        <v>-5.2552960000000004</v>
      </c>
      <c r="G7517" s="54">
        <v>726.2296</v>
      </c>
      <c r="H7517" s="53">
        <v>197</v>
      </c>
      <c r="I7517" s="53">
        <v>108</v>
      </c>
      <c r="J7517" s="53">
        <v>89</v>
      </c>
      <c r="K7517" s="52">
        <v>704</v>
      </c>
      <c r="L7517" s="52">
        <v>22.229600000000005</v>
      </c>
      <c r="M7517" s="55">
        <v>2</v>
      </c>
      <c r="N7517" s="61" t="s">
        <v>16</v>
      </c>
      <c r="P7517" s="66"/>
      <c r="Q7517" s="53"/>
      <c r="R7517" s="53"/>
      <c r="S7517" s="53"/>
      <c r="T7517" s="53"/>
      <c r="U7517" s="53"/>
      <c r="V7517" s="53"/>
      <c r="W7517" s="53"/>
    </row>
    <row r="7518" spans="2:23" s="52" customFormat="1" ht="13" x14ac:dyDescent="0.3">
      <c r="B7518" s="53" t="s">
        <v>2848</v>
      </c>
      <c r="C7518" s="53" t="s">
        <v>216</v>
      </c>
      <c r="D7518" s="53" t="s">
        <v>4830</v>
      </c>
      <c r="E7518" s="53">
        <v>41.68486</v>
      </c>
      <c r="F7518" s="53">
        <v>-4.5460520000000004</v>
      </c>
      <c r="G7518" s="54">
        <v>729.27599999999995</v>
      </c>
      <c r="H7518" s="53">
        <v>106</v>
      </c>
      <c r="I7518" s="53">
        <v>56</v>
      </c>
      <c r="J7518" s="53">
        <v>50</v>
      </c>
      <c r="K7518" s="52">
        <v>704</v>
      </c>
      <c r="L7518" s="52">
        <v>25.275999999999954</v>
      </c>
      <c r="M7518" s="55">
        <v>2</v>
      </c>
      <c r="N7518" s="61" t="s">
        <v>16</v>
      </c>
      <c r="P7518" s="66"/>
      <c r="Q7518" s="53"/>
      <c r="R7518" s="53"/>
      <c r="S7518" s="53"/>
      <c r="T7518" s="53"/>
      <c r="U7518" s="53"/>
      <c r="V7518" s="53"/>
      <c r="W7518" s="53"/>
    </row>
    <row r="7519" spans="2:23" s="52" customFormat="1" ht="13" x14ac:dyDescent="0.3">
      <c r="B7519" s="53" t="s">
        <v>2848</v>
      </c>
      <c r="C7519" s="53" t="s">
        <v>216</v>
      </c>
      <c r="D7519" s="53" t="s">
        <v>4831</v>
      </c>
      <c r="E7519" s="53">
        <v>41.639209999999999</v>
      </c>
      <c r="F7519" s="53">
        <v>-5.0655229999999998</v>
      </c>
      <c r="G7519" s="54">
        <v>725.1</v>
      </c>
      <c r="H7519" s="53">
        <v>93</v>
      </c>
      <c r="I7519" s="53">
        <v>50</v>
      </c>
      <c r="J7519" s="53">
        <v>43</v>
      </c>
      <c r="K7519" s="52">
        <v>704</v>
      </c>
      <c r="L7519" s="52">
        <v>21.100000000000023</v>
      </c>
      <c r="M7519" s="55">
        <v>2</v>
      </c>
      <c r="N7519" s="61" t="s">
        <v>16</v>
      </c>
      <c r="P7519" s="66"/>
      <c r="Q7519" s="53"/>
      <c r="R7519" s="53"/>
      <c r="S7519" s="53"/>
      <c r="T7519" s="53"/>
      <c r="U7519" s="53"/>
      <c r="V7519" s="53"/>
      <c r="W7519" s="53"/>
    </row>
    <row r="7520" spans="2:23" s="52" customFormat="1" ht="13" x14ac:dyDescent="0.3">
      <c r="B7520" s="53" t="s">
        <v>2848</v>
      </c>
      <c r="C7520" s="53" t="s">
        <v>216</v>
      </c>
      <c r="D7520" s="53" t="s">
        <v>4832</v>
      </c>
      <c r="E7520" s="53">
        <v>41.663530000000002</v>
      </c>
      <c r="F7520" s="53">
        <v>-4.4618820000000001</v>
      </c>
      <c r="G7520" s="54">
        <v>765.73260000000005</v>
      </c>
      <c r="H7520" s="53">
        <v>209</v>
      </c>
      <c r="I7520" s="53">
        <v>115</v>
      </c>
      <c r="J7520" s="53">
        <v>94</v>
      </c>
      <c r="K7520" s="52">
        <v>704</v>
      </c>
      <c r="L7520" s="52">
        <v>61.732600000000048</v>
      </c>
      <c r="M7520" s="55">
        <v>2</v>
      </c>
      <c r="N7520" s="61" t="s">
        <v>16</v>
      </c>
      <c r="P7520" s="66"/>
      <c r="Q7520" s="53"/>
      <c r="R7520" s="53"/>
      <c r="S7520" s="53"/>
      <c r="T7520" s="53"/>
      <c r="U7520" s="53"/>
      <c r="V7520" s="53"/>
      <c r="W7520" s="53"/>
    </row>
    <row r="7521" spans="2:23" s="52" customFormat="1" ht="13" x14ac:dyDescent="0.3">
      <c r="B7521" s="53" t="s">
        <v>2848</v>
      </c>
      <c r="C7521" s="53" t="s">
        <v>216</v>
      </c>
      <c r="D7521" s="53" t="s">
        <v>4833</v>
      </c>
      <c r="E7521" s="53">
        <v>41.691679999999998</v>
      </c>
      <c r="F7521" s="53">
        <v>-5.2769339999999998</v>
      </c>
      <c r="G7521" s="54">
        <v>770.28719999999998</v>
      </c>
      <c r="H7521" s="53">
        <v>73</v>
      </c>
      <c r="I7521" s="53">
        <v>39</v>
      </c>
      <c r="J7521" s="53">
        <v>34</v>
      </c>
      <c r="K7521" s="52">
        <v>704</v>
      </c>
      <c r="L7521" s="52">
        <v>66.287199999999984</v>
      </c>
      <c r="M7521" s="55">
        <v>2</v>
      </c>
      <c r="N7521" s="61" t="s">
        <v>16</v>
      </c>
      <c r="P7521" s="66"/>
      <c r="Q7521" s="53"/>
      <c r="R7521" s="53"/>
      <c r="S7521" s="53"/>
      <c r="T7521" s="53"/>
      <c r="U7521" s="53"/>
      <c r="V7521" s="53"/>
      <c r="W7521" s="53"/>
    </row>
    <row r="7522" spans="2:23" s="52" customFormat="1" ht="13" x14ac:dyDescent="0.3">
      <c r="B7522" s="53" t="s">
        <v>2848</v>
      </c>
      <c r="C7522" s="53" t="s">
        <v>216</v>
      </c>
      <c r="D7522" s="53" t="s">
        <v>4834</v>
      </c>
      <c r="E7522" s="53">
        <v>41.307850000000002</v>
      </c>
      <c r="F7522" s="53">
        <v>-5.0250219999999999</v>
      </c>
      <c r="G7522" s="54">
        <v>733.20050000000003</v>
      </c>
      <c r="H7522" s="53">
        <v>553</v>
      </c>
      <c r="I7522" s="53">
        <v>302</v>
      </c>
      <c r="J7522" s="53">
        <v>251</v>
      </c>
      <c r="K7522" s="52">
        <v>704</v>
      </c>
      <c r="L7522" s="52">
        <v>29.200500000000034</v>
      </c>
      <c r="M7522" s="55">
        <v>2</v>
      </c>
      <c r="N7522" s="61" t="s">
        <v>16</v>
      </c>
      <c r="P7522" s="66"/>
      <c r="Q7522" s="53"/>
      <c r="R7522" s="53"/>
      <c r="S7522" s="53"/>
      <c r="T7522" s="53"/>
      <c r="U7522" s="53"/>
      <c r="V7522" s="53"/>
      <c r="W7522" s="53"/>
    </row>
    <row r="7523" spans="2:23" s="52" customFormat="1" ht="13" x14ac:dyDescent="0.3">
      <c r="B7523" s="53" t="s">
        <v>2848</v>
      </c>
      <c r="C7523" s="53" t="s">
        <v>216</v>
      </c>
      <c r="D7523" s="53" t="s">
        <v>4835</v>
      </c>
      <c r="E7523" s="53">
        <v>42.057850000000002</v>
      </c>
      <c r="F7523" s="53">
        <v>-5.2349199999999998</v>
      </c>
      <c r="G7523" s="54">
        <v>722.93979999999999</v>
      </c>
      <c r="H7523" s="53">
        <v>260</v>
      </c>
      <c r="I7523" s="53">
        <v>132</v>
      </c>
      <c r="J7523" s="53">
        <v>128</v>
      </c>
      <c r="K7523" s="52">
        <v>704</v>
      </c>
      <c r="L7523" s="52">
        <v>18.939799999999991</v>
      </c>
      <c r="M7523" s="55">
        <v>2</v>
      </c>
      <c r="N7523" s="61" t="s">
        <v>16</v>
      </c>
      <c r="P7523" s="66"/>
      <c r="Q7523" s="53"/>
      <c r="R7523" s="53"/>
      <c r="S7523" s="53"/>
      <c r="T7523" s="53"/>
      <c r="U7523" s="53"/>
      <c r="V7523" s="53"/>
      <c r="W7523" s="53"/>
    </row>
    <row r="7524" spans="2:23" s="52" customFormat="1" ht="13" x14ac:dyDescent="0.3">
      <c r="B7524" s="53" t="s">
        <v>2848</v>
      </c>
      <c r="C7524" s="53" t="s">
        <v>216</v>
      </c>
      <c r="D7524" s="53" t="s">
        <v>4836</v>
      </c>
      <c r="E7524" s="53">
        <v>41.445900000000002</v>
      </c>
      <c r="F7524" s="53">
        <v>-4.3853749999999998</v>
      </c>
      <c r="G7524" s="54">
        <v>873.86689999999999</v>
      </c>
      <c r="H7524" s="53">
        <v>387</v>
      </c>
      <c r="I7524" s="53">
        <v>209</v>
      </c>
      <c r="J7524" s="53">
        <v>178</v>
      </c>
      <c r="K7524" s="52">
        <v>704</v>
      </c>
      <c r="L7524" s="52">
        <v>169.86689999999999</v>
      </c>
      <c r="M7524" s="55">
        <v>2</v>
      </c>
      <c r="N7524" s="61" t="s">
        <v>16</v>
      </c>
      <c r="P7524" s="66"/>
      <c r="Q7524" s="53"/>
      <c r="R7524" s="53"/>
      <c r="S7524" s="53"/>
      <c r="T7524" s="53"/>
      <c r="U7524" s="53"/>
      <c r="V7524" s="53"/>
      <c r="W7524" s="53"/>
    </row>
    <row r="7525" spans="2:23" s="52" customFormat="1" ht="13" x14ac:dyDescent="0.3">
      <c r="B7525" s="53" t="s">
        <v>2848</v>
      </c>
      <c r="C7525" s="53" t="s">
        <v>216</v>
      </c>
      <c r="D7525" s="53" t="s">
        <v>4837</v>
      </c>
      <c r="E7525" s="53">
        <v>41.675669999999997</v>
      </c>
      <c r="F7525" s="53">
        <v>-4.9166540000000003</v>
      </c>
      <c r="G7525" s="54">
        <v>787.39639999999997</v>
      </c>
      <c r="H7525" s="53">
        <v>363</v>
      </c>
      <c r="I7525" s="53">
        <v>195</v>
      </c>
      <c r="J7525" s="53">
        <v>168</v>
      </c>
      <c r="K7525" s="52">
        <v>704</v>
      </c>
      <c r="L7525" s="52">
        <v>83.396399999999971</v>
      </c>
      <c r="M7525" s="55">
        <v>2</v>
      </c>
      <c r="N7525" s="61" t="s">
        <v>16</v>
      </c>
      <c r="P7525" s="66"/>
      <c r="Q7525" s="53"/>
      <c r="R7525" s="53"/>
      <c r="S7525" s="53"/>
      <c r="T7525" s="53"/>
      <c r="U7525" s="53"/>
      <c r="V7525" s="53"/>
      <c r="W7525" s="53"/>
    </row>
    <row r="7526" spans="2:23" s="52" customFormat="1" ht="13" x14ac:dyDescent="0.3">
      <c r="B7526" s="53" t="s">
        <v>2848</v>
      </c>
      <c r="C7526" s="53" t="s">
        <v>216</v>
      </c>
      <c r="D7526" s="53" t="s">
        <v>4838</v>
      </c>
      <c r="E7526" s="53">
        <v>41.661000000000001</v>
      </c>
      <c r="F7526" s="53">
        <v>-4.7840699999999998</v>
      </c>
      <c r="G7526" s="54">
        <v>752.69550000000004</v>
      </c>
      <c r="H7526" s="53">
        <v>4992</v>
      </c>
      <c r="I7526" s="53">
        <v>2571</v>
      </c>
      <c r="J7526" s="53">
        <v>2421</v>
      </c>
      <c r="K7526" s="52">
        <v>704</v>
      </c>
      <c r="L7526" s="52">
        <v>48.695500000000038</v>
      </c>
      <c r="M7526" s="55">
        <v>2</v>
      </c>
      <c r="N7526" s="61" t="s">
        <v>16</v>
      </c>
      <c r="P7526" s="66"/>
      <c r="Q7526" s="53"/>
      <c r="R7526" s="53"/>
      <c r="S7526" s="53"/>
      <c r="T7526" s="53"/>
      <c r="U7526" s="53"/>
      <c r="V7526" s="53"/>
      <c r="W7526" s="53"/>
    </row>
    <row r="7527" spans="2:23" s="52" customFormat="1" ht="13" x14ac:dyDescent="0.3">
      <c r="B7527" s="53" t="s">
        <v>2848</v>
      </c>
      <c r="C7527" s="53" t="s">
        <v>216</v>
      </c>
      <c r="D7527" s="53" t="s">
        <v>4839</v>
      </c>
      <c r="E7527" s="53">
        <v>41.26155</v>
      </c>
      <c r="F7527" s="53">
        <v>-4.770861</v>
      </c>
      <c r="G7527" s="54">
        <v>758.86019999999996</v>
      </c>
      <c r="H7527" s="53">
        <v>136</v>
      </c>
      <c r="I7527" s="53">
        <v>76</v>
      </c>
      <c r="J7527" s="53">
        <v>60</v>
      </c>
      <c r="K7527" s="52">
        <v>704</v>
      </c>
      <c r="L7527" s="52">
        <v>54.860199999999963</v>
      </c>
      <c r="M7527" s="55">
        <v>2</v>
      </c>
      <c r="N7527" s="61" t="s">
        <v>16</v>
      </c>
      <c r="P7527" s="66"/>
      <c r="Q7527" s="53"/>
      <c r="R7527" s="53"/>
      <c r="S7527" s="53"/>
      <c r="T7527" s="53"/>
      <c r="U7527" s="53"/>
      <c r="V7527" s="53"/>
      <c r="W7527" s="53"/>
    </row>
    <row r="7528" spans="2:23" s="52" customFormat="1" ht="13" x14ac:dyDescent="0.3">
      <c r="B7528" s="53" t="s">
        <v>7451</v>
      </c>
      <c r="C7528" s="53" t="s">
        <v>218</v>
      </c>
      <c r="D7528" s="53" t="s">
        <v>7452</v>
      </c>
      <c r="E7528" s="53">
        <v>42.84149</v>
      </c>
      <c r="F7528" s="53">
        <v>-2.5135070000000002</v>
      </c>
      <c r="G7528" s="54">
        <v>561.6857</v>
      </c>
      <c r="H7528" s="53">
        <v>2620</v>
      </c>
      <c r="I7528" s="53">
        <v>1353</v>
      </c>
      <c r="J7528" s="53">
        <v>1267</v>
      </c>
      <c r="K7528" s="52">
        <v>512</v>
      </c>
      <c r="L7528" s="52">
        <v>49.685699999999997</v>
      </c>
      <c r="M7528" s="55">
        <v>2</v>
      </c>
      <c r="N7528" s="61" t="s">
        <v>16</v>
      </c>
      <c r="P7528" s="66"/>
      <c r="Q7528" s="53"/>
      <c r="R7528" s="53"/>
      <c r="S7528" s="53"/>
      <c r="T7528" s="53"/>
      <c r="U7528" s="53"/>
      <c r="V7528" s="53"/>
      <c r="W7528" s="53"/>
    </row>
    <row r="7529" spans="2:23" s="52" customFormat="1" ht="13" x14ac:dyDescent="0.3">
      <c r="B7529" s="53" t="s">
        <v>7451</v>
      </c>
      <c r="C7529" s="53" t="s">
        <v>218</v>
      </c>
      <c r="D7529" s="53" t="s">
        <v>7453</v>
      </c>
      <c r="E7529" s="53">
        <v>43.05265</v>
      </c>
      <c r="F7529" s="53">
        <v>-3.0010219999999999</v>
      </c>
      <c r="G7529" s="54">
        <v>219.691</v>
      </c>
      <c r="H7529" s="53">
        <v>10089</v>
      </c>
      <c r="I7529" s="53">
        <v>5069</v>
      </c>
      <c r="J7529" s="53">
        <v>5020</v>
      </c>
      <c r="K7529" s="52">
        <v>512</v>
      </c>
      <c r="L7529" s="52">
        <v>-292.30899999999997</v>
      </c>
      <c r="M7529" s="55">
        <v>2</v>
      </c>
      <c r="N7529" s="61" t="s">
        <v>16</v>
      </c>
      <c r="P7529" s="66"/>
      <c r="Q7529" s="53"/>
      <c r="R7529" s="53"/>
      <c r="S7529" s="53"/>
      <c r="T7529" s="53"/>
      <c r="U7529" s="53"/>
      <c r="V7529" s="53"/>
      <c r="W7529" s="53"/>
    </row>
    <row r="7530" spans="2:23" s="52" customFormat="1" ht="13" x14ac:dyDescent="0.3">
      <c r="B7530" s="53" t="s">
        <v>7451</v>
      </c>
      <c r="C7530" s="53" t="s">
        <v>218</v>
      </c>
      <c r="D7530" s="53" t="s">
        <v>7454</v>
      </c>
      <c r="E7530" s="53">
        <v>42.802349999999997</v>
      </c>
      <c r="F7530" s="53">
        <v>-2.9826069999999998</v>
      </c>
      <c r="G7530" s="54">
        <v>628.51149999999996</v>
      </c>
      <c r="H7530" s="53">
        <v>176</v>
      </c>
      <c r="I7530" s="53">
        <v>92</v>
      </c>
      <c r="J7530" s="53">
        <v>84</v>
      </c>
      <c r="K7530" s="52">
        <v>512</v>
      </c>
      <c r="L7530" s="52">
        <v>116.51149999999996</v>
      </c>
      <c r="M7530" s="55">
        <v>2</v>
      </c>
      <c r="N7530" s="61" t="s">
        <v>16</v>
      </c>
      <c r="P7530" s="66"/>
      <c r="Q7530" s="53"/>
      <c r="R7530" s="53"/>
      <c r="S7530" s="53"/>
      <c r="T7530" s="53"/>
      <c r="U7530" s="53"/>
      <c r="V7530" s="53"/>
      <c r="W7530" s="53"/>
    </row>
    <row r="7531" spans="2:23" s="52" customFormat="1" ht="13" x14ac:dyDescent="0.3">
      <c r="B7531" s="53" t="s">
        <v>7451</v>
      </c>
      <c r="C7531" s="53" t="s">
        <v>218</v>
      </c>
      <c r="D7531" s="53" t="s">
        <v>7455</v>
      </c>
      <c r="E7531" s="53">
        <v>43.054000000000002</v>
      </c>
      <c r="F7531" s="53">
        <v>-2.5659999999999998</v>
      </c>
      <c r="G7531" s="54">
        <v>381.87970000000001</v>
      </c>
      <c r="H7531" s="53">
        <v>1499</v>
      </c>
      <c r="I7531" s="53">
        <v>781</v>
      </c>
      <c r="J7531" s="53">
        <v>718</v>
      </c>
      <c r="K7531" s="52">
        <v>512</v>
      </c>
      <c r="L7531" s="52">
        <v>-130.12029999999999</v>
      </c>
      <c r="M7531" s="55">
        <v>2</v>
      </c>
      <c r="N7531" s="61" t="s">
        <v>16</v>
      </c>
      <c r="P7531" s="66"/>
      <c r="Q7531" s="53"/>
      <c r="R7531" s="53"/>
      <c r="S7531" s="53"/>
      <c r="T7531" s="53"/>
      <c r="U7531" s="53"/>
      <c r="V7531" s="53"/>
      <c r="W7531" s="53"/>
    </row>
    <row r="7532" spans="2:23" s="52" customFormat="1" ht="13" x14ac:dyDescent="0.3">
      <c r="B7532" s="53" t="s">
        <v>7451</v>
      </c>
      <c r="C7532" s="53" t="s">
        <v>218</v>
      </c>
      <c r="D7532" s="53" t="s">
        <v>7456</v>
      </c>
      <c r="E7532" s="53">
        <v>42.723050000000001</v>
      </c>
      <c r="F7532" s="53">
        <v>-2.8725740000000002</v>
      </c>
      <c r="G7532" s="54">
        <v>463.58150000000001</v>
      </c>
      <c r="H7532" s="53">
        <v>207</v>
      </c>
      <c r="I7532" s="53">
        <v>103</v>
      </c>
      <c r="J7532" s="53">
        <v>104</v>
      </c>
      <c r="K7532" s="52">
        <v>512</v>
      </c>
      <c r="L7532" s="52">
        <v>-48.418499999999995</v>
      </c>
      <c r="M7532" s="55">
        <v>2</v>
      </c>
      <c r="N7532" s="61" t="s">
        <v>16</v>
      </c>
      <c r="P7532" s="66"/>
      <c r="Q7532" s="53"/>
      <c r="R7532" s="53"/>
      <c r="S7532" s="53"/>
      <c r="T7532" s="53"/>
      <c r="U7532" s="53"/>
      <c r="V7532" s="53"/>
      <c r="W7532" s="53"/>
    </row>
    <row r="7533" spans="2:23" s="52" customFormat="1" ht="13" x14ac:dyDescent="0.3">
      <c r="B7533" s="53" t="s">
        <v>7451</v>
      </c>
      <c r="C7533" s="53" t="s">
        <v>218</v>
      </c>
      <c r="D7533" s="53" t="s">
        <v>7457</v>
      </c>
      <c r="E7533" s="53">
        <v>42.739809999999999</v>
      </c>
      <c r="F7533" s="53">
        <v>-2.44598</v>
      </c>
      <c r="G7533" s="54">
        <v>657.79020000000003</v>
      </c>
      <c r="H7533" s="53">
        <v>710</v>
      </c>
      <c r="I7533" s="53">
        <v>400</v>
      </c>
      <c r="J7533" s="53">
        <v>310</v>
      </c>
      <c r="K7533" s="52">
        <v>512</v>
      </c>
      <c r="L7533" s="52">
        <v>145.79020000000003</v>
      </c>
      <c r="M7533" s="55">
        <v>2</v>
      </c>
      <c r="N7533" s="61" t="s">
        <v>16</v>
      </c>
      <c r="P7533" s="66"/>
      <c r="Q7533" s="53"/>
      <c r="R7533" s="53"/>
      <c r="S7533" s="53"/>
      <c r="T7533" s="53"/>
      <c r="U7533" s="53"/>
      <c r="V7533" s="53"/>
      <c r="W7533" s="53"/>
    </row>
    <row r="7534" spans="2:23" s="52" customFormat="1" ht="13" x14ac:dyDescent="0.3">
      <c r="B7534" s="53" t="s">
        <v>7451</v>
      </c>
      <c r="C7534" s="53" t="s">
        <v>218</v>
      </c>
      <c r="D7534" s="53" t="s">
        <v>7458</v>
      </c>
      <c r="E7534" s="53">
        <v>42.890279999999997</v>
      </c>
      <c r="F7534" s="53">
        <v>-2.639167</v>
      </c>
      <c r="G7534" s="54">
        <v>519.29639999999995</v>
      </c>
      <c r="H7534" s="53">
        <v>921</v>
      </c>
      <c r="I7534" s="53">
        <v>487</v>
      </c>
      <c r="J7534" s="53">
        <v>434</v>
      </c>
      <c r="K7534" s="52">
        <v>512</v>
      </c>
      <c r="L7534" s="52">
        <v>7.2963999999999487</v>
      </c>
      <c r="M7534" s="55">
        <v>2</v>
      </c>
      <c r="N7534" s="61" t="s">
        <v>16</v>
      </c>
      <c r="P7534" s="66"/>
      <c r="Q7534" s="53"/>
      <c r="R7534" s="53"/>
      <c r="S7534" s="53"/>
      <c r="T7534" s="53"/>
      <c r="U7534" s="53"/>
      <c r="V7534" s="53"/>
      <c r="W7534" s="53"/>
    </row>
    <row r="7535" spans="2:23" s="52" customFormat="1" ht="13" x14ac:dyDescent="0.3">
      <c r="B7535" s="53" t="s">
        <v>7451</v>
      </c>
      <c r="C7535" s="53" t="s">
        <v>218</v>
      </c>
      <c r="D7535" s="53" t="s">
        <v>7459</v>
      </c>
      <c r="E7535" s="53">
        <v>43.122199999999999</v>
      </c>
      <c r="F7535" s="53">
        <v>-3.128209</v>
      </c>
      <c r="G7535" s="54">
        <v>196.98079999999999</v>
      </c>
      <c r="H7535" s="53">
        <v>1818</v>
      </c>
      <c r="I7535" s="53">
        <v>910</v>
      </c>
      <c r="J7535" s="53">
        <v>908</v>
      </c>
      <c r="K7535" s="52">
        <v>512</v>
      </c>
      <c r="L7535" s="52">
        <v>-315.01920000000001</v>
      </c>
      <c r="M7535" s="55">
        <v>2</v>
      </c>
      <c r="N7535" s="61" t="s">
        <v>16</v>
      </c>
      <c r="P7535" s="66"/>
      <c r="Q7535" s="53"/>
      <c r="R7535" s="53"/>
      <c r="S7535" s="53"/>
      <c r="T7535" s="53"/>
      <c r="U7535" s="53"/>
      <c r="V7535" s="53"/>
      <c r="W7535" s="53"/>
    </row>
    <row r="7536" spans="2:23" s="52" customFormat="1" ht="13" x14ac:dyDescent="0.3">
      <c r="B7536" s="53" t="s">
        <v>7451</v>
      </c>
      <c r="C7536" s="53" t="s">
        <v>218</v>
      </c>
      <c r="D7536" s="53" t="s">
        <v>7460</v>
      </c>
      <c r="E7536" s="53">
        <v>42.895670000000003</v>
      </c>
      <c r="F7536" s="53">
        <v>-2.3210000000000002</v>
      </c>
      <c r="G7536" s="54">
        <v>631.65200000000004</v>
      </c>
      <c r="H7536" s="53">
        <v>1644</v>
      </c>
      <c r="I7536" s="53">
        <v>827</v>
      </c>
      <c r="J7536" s="53">
        <v>817</v>
      </c>
      <c r="K7536" s="52">
        <v>512</v>
      </c>
      <c r="L7536" s="52">
        <v>119.65200000000004</v>
      </c>
      <c r="M7536" s="55">
        <v>2</v>
      </c>
      <c r="N7536" s="61" t="s">
        <v>16</v>
      </c>
      <c r="P7536" s="66"/>
      <c r="Q7536" s="53"/>
      <c r="R7536" s="53"/>
      <c r="S7536" s="53"/>
      <c r="T7536" s="53"/>
      <c r="U7536" s="53"/>
      <c r="V7536" s="53"/>
      <c r="W7536" s="53"/>
    </row>
    <row r="7537" spans="2:23" s="52" customFormat="1" ht="13" x14ac:dyDescent="0.3">
      <c r="B7537" s="53" t="s">
        <v>7451</v>
      </c>
      <c r="C7537" s="53" t="s">
        <v>218</v>
      </c>
      <c r="D7537" s="53" t="s">
        <v>7461</v>
      </c>
      <c r="E7537" s="53">
        <v>43.083329999999997</v>
      </c>
      <c r="F7537" s="53">
        <v>-3.063056</v>
      </c>
      <c r="G7537" s="54">
        <v>300.27890000000002</v>
      </c>
      <c r="H7537" s="53">
        <v>2763</v>
      </c>
      <c r="I7537" s="53">
        <v>1385</v>
      </c>
      <c r="J7537" s="53">
        <v>1378</v>
      </c>
      <c r="K7537" s="52">
        <v>512</v>
      </c>
      <c r="L7537" s="52">
        <v>-211.72109999999998</v>
      </c>
      <c r="M7537" s="55">
        <v>2</v>
      </c>
      <c r="N7537" s="61" t="s">
        <v>16</v>
      </c>
      <c r="P7537" s="66"/>
      <c r="Q7537" s="53"/>
      <c r="R7537" s="53"/>
      <c r="S7537" s="53"/>
      <c r="T7537" s="53"/>
      <c r="U7537" s="53"/>
      <c r="V7537" s="53"/>
      <c r="W7537" s="53"/>
    </row>
    <row r="7538" spans="2:23" s="52" customFormat="1" ht="13" x14ac:dyDescent="0.3">
      <c r="B7538" s="53" t="s">
        <v>7451</v>
      </c>
      <c r="C7538" s="53" t="s">
        <v>218</v>
      </c>
      <c r="D7538" s="53" t="s">
        <v>7462</v>
      </c>
      <c r="E7538" s="53">
        <v>42.530290000000001</v>
      </c>
      <c r="F7538" s="53">
        <v>-2.679144</v>
      </c>
      <c r="G7538" s="54">
        <v>428.02210000000002</v>
      </c>
      <c r="H7538" s="53">
        <v>333</v>
      </c>
      <c r="I7538" s="53">
        <v>181</v>
      </c>
      <c r="J7538" s="53">
        <v>152</v>
      </c>
      <c r="K7538" s="52">
        <v>512</v>
      </c>
      <c r="L7538" s="52">
        <v>-83.977899999999977</v>
      </c>
      <c r="M7538" s="55">
        <v>2</v>
      </c>
      <c r="N7538" s="61" t="s">
        <v>16</v>
      </c>
      <c r="P7538" s="66"/>
      <c r="Q7538" s="53"/>
      <c r="R7538" s="53"/>
      <c r="S7538" s="53"/>
      <c r="T7538" s="53"/>
      <c r="U7538" s="53"/>
      <c r="V7538" s="53"/>
      <c r="W7538" s="53"/>
    </row>
    <row r="7539" spans="2:23" s="52" customFormat="1" ht="13" x14ac:dyDescent="0.3">
      <c r="B7539" s="53" t="s">
        <v>7451</v>
      </c>
      <c r="C7539" s="53" t="s">
        <v>218</v>
      </c>
      <c r="D7539" s="53" t="s">
        <v>7463</v>
      </c>
      <c r="E7539" s="53">
        <v>42.916690000000003</v>
      </c>
      <c r="F7539" s="53">
        <v>-2.4918170000000002</v>
      </c>
      <c r="G7539" s="54">
        <v>555.06740000000002</v>
      </c>
      <c r="H7539" s="53">
        <v>875</v>
      </c>
      <c r="I7539" s="53">
        <v>488</v>
      </c>
      <c r="J7539" s="53">
        <v>387</v>
      </c>
      <c r="K7539" s="52">
        <v>512</v>
      </c>
      <c r="L7539" s="52">
        <v>43.067400000000021</v>
      </c>
      <c r="M7539" s="55">
        <v>2</v>
      </c>
      <c r="N7539" s="61" t="s">
        <v>16</v>
      </c>
      <c r="P7539" s="66"/>
      <c r="Q7539" s="53"/>
      <c r="R7539" s="53"/>
      <c r="S7539" s="53"/>
      <c r="T7539" s="53"/>
      <c r="U7539" s="53"/>
      <c r="V7539" s="53"/>
      <c r="W7539" s="53"/>
    </row>
    <row r="7540" spans="2:23" s="52" customFormat="1" ht="13" x14ac:dyDescent="0.3">
      <c r="B7540" s="53" t="s">
        <v>7451</v>
      </c>
      <c r="C7540" s="53" t="s">
        <v>218</v>
      </c>
      <c r="D7540" s="53" t="s">
        <v>7464</v>
      </c>
      <c r="E7540" s="53">
        <v>42.682450000000003</v>
      </c>
      <c r="F7540" s="53">
        <v>-2.860401</v>
      </c>
      <c r="G7540" s="54">
        <v>468.83179999999999</v>
      </c>
      <c r="H7540" s="53">
        <v>438</v>
      </c>
      <c r="I7540" s="53">
        <v>223</v>
      </c>
      <c r="J7540" s="53">
        <v>215</v>
      </c>
      <c r="K7540" s="52">
        <v>512</v>
      </c>
      <c r="L7540" s="52">
        <v>-43.168200000000013</v>
      </c>
      <c r="M7540" s="55">
        <v>2</v>
      </c>
      <c r="N7540" s="61" t="s">
        <v>16</v>
      </c>
      <c r="P7540" s="66"/>
      <c r="Q7540" s="53"/>
      <c r="R7540" s="53"/>
      <c r="S7540" s="53"/>
      <c r="T7540" s="53"/>
      <c r="U7540" s="53"/>
      <c r="V7540" s="53"/>
      <c r="W7540" s="53"/>
    </row>
    <row r="7541" spans="2:23" s="52" customFormat="1" ht="13" x14ac:dyDescent="0.3">
      <c r="B7541" s="53" t="s">
        <v>7451</v>
      </c>
      <c r="C7541" s="53" t="s">
        <v>218</v>
      </c>
      <c r="D7541" s="53" t="s">
        <v>7465</v>
      </c>
      <c r="E7541" s="53">
        <v>42.626690000000004</v>
      </c>
      <c r="F7541" s="53">
        <v>-2.4975320000000001</v>
      </c>
      <c r="G7541" s="54">
        <v>713.15419999999995</v>
      </c>
      <c r="H7541" s="53">
        <v>575</v>
      </c>
      <c r="I7541" s="53">
        <v>318</v>
      </c>
      <c r="J7541" s="53">
        <v>257</v>
      </c>
      <c r="K7541" s="52">
        <v>512</v>
      </c>
      <c r="L7541" s="52">
        <v>201.15419999999995</v>
      </c>
      <c r="M7541" s="55">
        <v>4</v>
      </c>
      <c r="N7541" s="61" t="s">
        <v>17</v>
      </c>
      <c r="P7541" s="66"/>
      <c r="Q7541" s="53"/>
      <c r="R7541" s="53"/>
      <c r="S7541" s="53"/>
      <c r="T7541" s="53"/>
      <c r="U7541" s="53"/>
      <c r="V7541" s="53"/>
      <c r="W7541" s="53"/>
    </row>
    <row r="7542" spans="2:23" s="52" customFormat="1" ht="13" x14ac:dyDescent="0.3">
      <c r="B7542" s="53" t="s">
        <v>7451</v>
      </c>
      <c r="C7542" s="53" t="s">
        <v>218</v>
      </c>
      <c r="D7542" s="53" t="s">
        <v>7466</v>
      </c>
      <c r="E7542" s="53">
        <v>42.691940000000002</v>
      </c>
      <c r="F7542" s="53">
        <v>-2.37</v>
      </c>
      <c r="G7542" s="54">
        <v>742.24580000000003</v>
      </c>
      <c r="H7542" s="53">
        <v>1118</v>
      </c>
      <c r="I7542" s="53">
        <v>596</v>
      </c>
      <c r="J7542" s="53">
        <v>522</v>
      </c>
      <c r="K7542" s="52">
        <v>512</v>
      </c>
      <c r="L7542" s="52">
        <v>230.24580000000003</v>
      </c>
      <c r="M7542" s="55">
        <v>4</v>
      </c>
      <c r="N7542" s="61" t="s">
        <v>17</v>
      </c>
      <c r="P7542" s="66"/>
      <c r="Q7542" s="53"/>
      <c r="R7542" s="53"/>
      <c r="S7542" s="53"/>
      <c r="T7542" s="53"/>
      <c r="U7542" s="53"/>
      <c r="V7542" s="53"/>
      <c r="W7542" s="53"/>
    </row>
    <row r="7543" spans="2:23" s="52" customFormat="1" ht="13" x14ac:dyDescent="0.3">
      <c r="B7543" s="53" t="s">
        <v>7451</v>
      </c>
      <c r="C7543" s="53" t="s">
        <v>218</v>
      </c>
      <c r="D7543" s="53" t="s">
        <v>7467</v>
      </c>
      <c r="E7543" s="53">
        <v>42.849559999999997</v>
      </c>
      <c r="F7543" s="53">
        <v>-2.544762</v>
      </c>
      <c r="G7543" s="54">
        <v>540.88350000000003</v>
      </c>
      <c r="H7543" s="53">
        <v>541</v>
      </c>
      <c r="I7543" s="53">
        <v>284</v>
      </c>
      <c r="J7543" s="53">
        <v>257</v>
      </c>
      <c r="K7543" s="52">
        <v>512</v>
      </c>
      <c r="L7543" s="52">
        <v>28.883500000000026</v>
      </c>
      <c r="M7543" s="55">
        <v>2</v>
      </c>
      <c r="N7543" s="61" t="s">
        <v>16</v>
      </c>
      <c r="P7543" s="66"/>
      <c r="Q7543" s="53"/>
      <c r="R7543" s="53"/>
      <c r="S7543" s="53"/>
      <c r="T7543" s="53"/>
      <c r="U7543" s="53"/>
      <c r="V7543" s="53"/>
      <c r="W7543" s="53"/>
    </row>
    <row r="7544" spans="2:23" s="52" customFormat="1" ht="13" x14ac:dyDescent="0.3">
      <c r="B7544" s="53" t="s">
        <v>7451</v>
      </c>
      <c r="C7544" s="53" t="s">
        <v>218</v>
      </c>
      <c r="D7544" s="53" t="s">
        <v>7468</v>
      </c>
      <c r="E7544" s="53">
        <v>42.515070000000001</v>
      </c>
      <c r="F7544" s="53">
        <v>-2.618277</v>
      </c>
      <c r="G7544" s="54">
        <v>461.41849999999999</v>
      </c>
      <c r="H7544" s="53">
        <v>1046</v>
      </c>
      <c r="I7544" s="53">
        <v>518</v>
      </c>
      <c r="J7544" s="53">
        <v>528</v>
      </c>
      <c r="K7544" s="52">
        <v>512</v>
      </c>
      <c r="L7544" s="52">
        <v>-50.581500000000005</v>
      </c>
      <c r="M7544" s="55">
        <v>2</v>
      </c>
      <c r="N7544" s="61" t="s">
        <v>16</v>
      </c>
      <c r="P7544" s="66"/>
      <c r="Q7544" s="53"/>
      <c r="R7544" s="53"/>
      <c r="S7544" s="53"/>
      <c r="T7544" s="53"/>
      <c r="U7544" s="53"/>
      <c r="V7544" s="53"/>
      <c r="W7544" s="53"/>
    </row>
    <row r="7545" spans="2:23" s="52" customFormat="1" ht="13" x14ac:dyDescent="0.3">
      <c r="B7545" s="53" t="s">
        <v>7451</v>
      </c>
      <c r="C7545" s="53" t="s">
        <v>218</v>
      </c>
      <c r="D7545" s="53" t="s">
        <v>7469</v>
      </c>
      <c r="E7545" s="53">
        <v>42.570500000000003</v>
      </c>
      <c r="F7545" s="53">
        <v>-2.544915</v>
      </c>
      <c r="G7545" s="54">
        <v>592</v>
      </c>
      <c r="H7545" s="53">
        <v>369</v>
      </c>
      <c r="I7545" s="53">
        <v>186</v>
      </c>
      <c r="J7545" s="53">
        <v>183</v>
      </c>
      <c r="K7545" s="52">
        <v>512</v>
      </c>
      <c r="L7545" s="52">
        <v>80</v>
      </c>
      <c r="M7545" s="55">
        <v>2</v>
      </c>
      <c r="N7545" s="61" t="s">
        <v>16</v>
      </c>
      <c r="P7545" s="66"/>
      <c r="Q7545" s="53"/>
      <c r="R7545" s="53"/>
      <c r="S7545" s="53"/>
      <c r="T7545" s="53"/>
      <c r="U7545" s="53"/>
      <c r="V7545" s="53"/>
      <c r="W7545" s="53"/>
    </row>
    <row r="7546" spans="2:23" s="52" customFormat="1" ht="13" x14ac:dyDescent="0.3">
      <c r="B7546" s="53" t="s">
        <v>7451</v>
      </c>
      <c r="C7546" s="53" t="s">
        <v>218</v>
      </c>
      <c r="D7546" s="53" t="s">
        <v>7470</v>
      </c>
      <c r="E7546" s="53">
        <v>42.715769999999999</v>
      </c>
      <c r="F7546" s="53">
        <v>-2.968477</v>
      </c>
      <c r="G7546" s="54">
        <v>479.58120000000002</v>
      </c>
      <c r="H7546" s="53">
        <v>728</v>
      </c>
      <c r="I7546" s="53">
        <v>412</v>
      </c>
      <c r="J7546" s="53">
        <v>316</v>
      </c>
      <c r="K7546" s="52">
        <v>512</v>
      </c>
      <c r="L7546" s="52">
        <v>-32.418799999999976</v>
      </c>
      <c r="M7546" s="55">
        <v>2</v>
      </c>
      <c r="N7546" s="61" t="s">
        <v>16</v>
      </c>
      <c r="P7546" s="66"/>
      <c r="Q7546" s="53"/>
      <c r="R7546" s="53"/>
      <c r="S7546" s="53"/>
      <c r="T7546" s="53"/>
      <c r="U7546" s="53"/>
      <c r="V7546" s="53"/>
      <c r="W7546" s="53"/>
    </row>
    <row r="7547" spans="2:23" s="52" customFormat="1" ht="13" x14ac:dyDescent="0.3">
      <c r="B7547" s="53" t="s">
        <v>7451</v>
      </c>
      <c r="C7547" s="53" t="s">
        <v>218</v>
      </c>
      <c r="D7547" s="53" t="s">
        <v>7471</v>
      </c>
      <c r="E7547" s="53">
        <v>42.756729999999997</v>
      </c>
      <c r="F7547" s="53">
        <v>-2.3218580000000002</v>
      </c>
      <c r="G7547" s="54">
        <v>831.09659999999997</v>
      </c>
      <c r="H7547" s="53">
        <v>305</v>
      </c>
      <c r="I7547" s="53">
        <v>177</v>
      </c>
      <c r="J7547" s="53">
        <v>128</v>
      </c>
      <c r="K7547" s="52">
        <v>512</v>
      </c>
      <c r="L7547" s="52">
        <v>319.09659999999997</v>
      </c>
      <c r="M7547" s="55">
        <v>4</v>
      </c>
      <c r="N7547" s="61" t="s">
        <v>17</v>
      </c>
      <c r="P7547" s="66"/>
      <c r="Q7547" s="53"/>
      <c r="R7547" s="53"/>
      <c r="S7547" s="53"/>
      <c r="T7547" s="53"/>
      <c r="U7547" s="53"/>
      <c r="V7547" s="53"/>
      <c r="W7547" s="53"/>
    </row>
    <row r="7548" spans="2:23" s="52" customFormat="1" ht="13" x14ac:dyDescent="0.3">
      <c r="B7548" s="53" t="s">
        <v>7451</v>
      </c>
      <c r="C7548" s="53" t="s">
        <v>218</v>
      </c>
      <c r="D7548" s="53" t="s">
        <v>7472</v>
      </c>
      <c r="E7548" s="53">
        <v>42.81917</v>
      </c>
      <c r="F7548" s="53">
        <v>-2.8077779999999999</v>
      </c>
      <c r="G7548" s="54">
        <v>498.67910000000001</v>
      </c>
      <c r="H7548" s="53">
        <v>2887</v>
      </c>
      <c r="I7548" s="53">
        <v>1507</v>
      </c>
      <c r="J7548" s="53">
        <v>1380</v>
      </c>
      <c r="K7548" s="52">
        <v>512</v>
      </c>
      <c r="L7548" s="52">
        <v>-13.320899999999995</v>
      </c>
      <c r="M7548" s="55">
        <v>2</v>
      </c>
      <c r="N7548" s="61" t="s">
        <v>16</v>
      </c>
      <c r="P7548" s="66"/>
      <c r="Q7548" s="53"/>
      <c r="R7548" s="53"/>
      <c r="S7548" s="53"/>
      <c r="T7548" s="53"/>
      <c r="U7548" s="53"/>
      <c r="V7548" s="53"/>
      <c r="W7548" s="53"/>
    </row>
    <row r="7549" spans="2:23" s="52" customFormat="1" ht="13" x14ac:dyDescent="0.3">
      <c r="B7549" s="53" t="s">
        <v>7451</v>
      </c>
      <c r="C7549" s="53" t="s">
        <v>218</v>
      </c>
      <c r="D7549" s="53" t="s">
        <v>7473</v>
      </c>
      <c r="E7549" s="53">
        <v>42.822069999999997</v>
      </c>
      <c r="F7549" s="53">
        <v>-2.4950429999999999</v>
      </c>
      <c r="G7549" s="54">
        <v>601.80669999999998</v>
      </c>
      <c r="H7549" s="53">
        <v>493</v>
      </c>
      <c r="I7549" s="53">
        <v>269</v>
      </c>
      <c r="J7549" s="53">
        <v>224</v>
      </c>
      <c r="K7549" s="52">
        <v>512</v>
      </c>
      <c r="L7549" s="52">
        <v>89.806699999999978</v>
      </c>
      <c r="M7549" s="55">
        <v>2</v>
      </c>
      <c r="N7549" s="61" t="s">
        <v>16</v>
      </c>
      <c r="P7549" s="66"/>
      <c r="Q7549" s="53"/>
      <c r="R7549" s="53"/>
      <c r="S7549" s="53"/>
      <c r="T7549" s="53"/>
      <c r="U7549" s="53"/>
      <c r="V7549" s="53"/>
      <c r="W7549" s="53"/>
    </row>
    <row r="7550" spans="2:23" s="52" customFormat="1" ht="13" x14ac:dyDescent="0.3">
      <c r="B7550" s="53" t="s">
        <v>7451</v>
      </c>
      <c r="C7550" s="53" t="s">
        <v>218</v>
      </c>
      <c r="D7550" s="53" t="s">
        <v>7474</v>
      </c>
      <c r="E7550" s="53">
        <v>42.591670000000001</v>
      </c>
      <c r="F7550" s="53">
        <v>-2.516079</v>
      </c>
      <c r="G7550" s="54">
        <v>695.08479999999997</v>
      </c>
      <c r="H7550" s="53">
        <v>194</v>
      </c>
      <c r="I7550" s="53">
        <v>103</v>
      </c>
      <c r="J7550" s="53">
        <v>91</v>
      </c>
      <c r="K7550" s="52">
        <v>512</v>
      </c>
      <c r="L7550" s="52">
        <v>183.08479999999997</v>
      </c>
      <c r="M7550" s="55">
        <v>2</v>
      </c>
      <c r="N7550" s="61" t="s">
        <v>16</v>
      </c>
      <c r="P7550" s="66"/>
      <c r="Q7550" s="53"/>
      <c r="R7550" s="53"/>
      <c r="S7550" s="53"/>
      <c r="T7550" s="53"/>
      <c r="U7550" s="53"/>
      <c r="V7550" s="53"/>
      <c r="W7550" s="53"/>
    </row>
    <row r="7551" spans="2:23" s="52" customFormat="1" ht="13" x14ac:dyDescent="0.3">
      <c r="B7551" s="53" t="s">
        <v>7451</v>
      </c>
      <c r="C7551" s="53" t="s">
        <v>218</v>
      </c>
      <c r="D7551" s="53" t="s">
        <v>7475</v>
      </c>
      <c r="E7551" s="53">
        <v>42.871389999999998</v>
      </c>
      <c r="F7551" s="53">
        <v>-2.8855559999999998</v>
      </c>
      <c r="G7551" s="54">
        <v>572.66079999999999</v>
      </c>
      <c r="H7551" s="53">
        <v>357</v>
      </c>
      <c r="I7551" s="53">
        <v>204</v>
      </c>
      <c r="J7551" s="53">
        <v>153</v>
      </c>
      <c r="K7551" s="52">
        <v>512</v>
      </c>
      <c r="L7551" s="52">
        <v>60.660799999999995</v>
      </c>
      <c r="M7551" s="55">
        <v>2</v>
      </c>
      <c r="N7551" s="61" t="s">
        <v>16</v>
      </c>
      <c r="P7551" s="66"/>
      <c r="Q7551" s="53"/>
      <c r="R7551" s="53"/>
      <c r="S7551" s="53"/>
      <c r="T7551" s="53"/>
      <c r="U7551" s="53"/>
      <c r="V7551" s="53"/>
      <c r="W7551" s="53"/>
    </row>
    <row r="7552" spans="2:23" s="52" customFormat="1" ht="13" x14ac:dyDescent="0.3">
      <c r="B7552" s="53" t="s">
        <v>7451</v>
      </c>
      <c r="C7552" s="53" t="s">
        <v>218</v>
      </c>
      <c r="D7552" s="53" t="s">
        <v>7476</v>
      </c>
      <c r="E7552" s="53">
        <v>42.590420000000002</v>
      </c>
      <c r="F7552" s="53">
        <v>-2.7931659999999998</v>
      </c>
      <c r="G7552" s="54">
        <v>547.173</v>
      </c>
      <c r="H7552" s="53">
        <v>1494</v>
      </c>
      <c r="I7552" s="53">
        <v>793</v>
      </c>
      <c r="J7552" s="53">
        <v>701</v>
      </c>
      <c r="K7552" s="52">
        <v>512</v>
      </c>
      <c r="L7552" s="52">
        <v>35.173000000000002</v>
      </c>
      <c r="M7552" s="55">
        <v>2</v>
      </c>
      <c r="N7552" s="61" t="s">
        <v>16</v>
      </c>
      <c r="P7552" s="66"/>
      <c r="Q7552" s="53"/>
      <c r="R7552" s="53"/>
      <c r="S7552" s="53"/>
      <c r="T7552" s="53"/>
      <c r="U7552" s="53"/>
      <c r="V7552" s="53"/>
      <c r="W7552" s="53"/>
    </row>
    <row r="7553" spans="2:23" s="52" customFormat="1" ht="13" x14ac:dyDescent="0.3">
      <c r="B7553" s="53" t="s">
        <v>7451</v>
      </c>
      <c r="C7553" s="53" t="s">
        <v>218</v>
      </c>
      <c r="D7553" s="53" t="s">
        <v>7477</v>
      </c>
      <c r="E7553" s="53">
        <v>42.626399999999997</v>
      </c>
      <c r="F7553" s="53">
        <v>-2.5838199999999998</v>
      </c>
      <c r="G7553" s="54">
        <v>749.74210000000005</v>
      </c>
      <c r="H7553" s="53">
        <v>186</v>
      </c>
      <c r="I7553" s="53">
        <v>97</v>
      </c>
      <c r="J7553" s="53">
        <v>89</v>
      </c>
      <c r="K7553" s="52">
        <v>512</v>
      </c>
      <c r="L7553" s="52">
        <v>237.74210000000005</v>
      </c>
      <c r="M7553" s="55">
        <v>4</v>
      </c>
      <c r="N7553" s="61" t="s">
        <v>17</v>
      </c>
      <c r="P7553" s="66"/>
      <c r="Q7553" s="53"/>
      <c r="R7553" s="53"/>
      <c r="S7553" s="53"/>
      <c r="T7553" s="53"/>
      <c r="U7553" s="53"/>
      <c r="V7553" s="53"/>
      <c r="W7553" s="53"/>
    </row>
    <row r="7554" spans="2:23" s="52" customFormat="1" ht="13" x14ac:dyDescent="0.3">
      <c r="B7554" s="53" t="s">
        <v>7451</v>
      </c>
      <c r="C7554" s="53" t="s">
        <v>218</v>
      </c>
      <c r="D7554" s="53" t="s">
        <v>7478</v>
      </c>
      <c r="E7554" s="53">
        <v>42.554279999999999</v>
      </c>
      <c r="F7554" s="53">
        <v>-2.5842369999999999</v>
      </c>
      <c r="G7554" s="54">
        <v>629.89660000000003</v>
      </c>
      <c r="H7554" s="53">
        <v>1510</v>
      </c>
      <c r="I7554" s="53">
        <v>777</v>
      </c>
      <c r="J7554" s="53">
        <v>733</v>
      </c>
      <c r="K7554" s="52">
        <v>512</v>
      </c>
      <c r="L7554" s="52">
        <v>117.89660000000003</v>
      </c>
      <c r="M7554" s="55">
        <v>2</v>
      </c>
      <c r="N7554" s="61" t="s">
        <v>16</v>
      </c>
      <c r="P7554" s="66"/>
      <c r="Q7554" s="53"/>
      <c r="R7554" s="53"/>
      <c r="S7554" s="53"/>
      <c r="T7554" s="53"/>
      <c r="U7554" s="53"/>
      <c r="V7554" s="53"/>
      <c r="W7554" s="53"/>
    </row>
    <row r="7555" spans="2:23" s="52" customFormat="1" ht="13" x14ac:dyDescent="0.3">
      <c r="B7555" s="53" t="s">
        <v>7451</v>
      </c>
      <c r="C7555" s="53" t="s">
        <v>218</v>
      </c>
      <c r="D7555" s="53" t="s">
        <v>7479</v>
      </c>
      <c r="E7555" s="53">
        <v>42.562620000000003</v>
      </c>
      <c r="F7555" s="53">
        <v>-2.513204</v>
      </c>
      <c r="G7555" s="54">
        <v>548.54939999999999</v>
      </c>
      <c r="H7555" s="53">
        <v>677</v>
      </c>
      <c r="I7555" s="53">
        <v>362</v>
      </c>
      <c r="J7555" s="53">
        <v>315</v>
      </c>
      <c r="K7555" s="52">
        <v>512</v>
      </c>
      <c r="L7555" s="52">
        <v>36.549399999999991</v>
      </c>
      <c r="M7555" s="55">
        <v>2</v>
      </c>
      <c r="N7555" s="61" t="s">
        <v>16</v>
      </c>
      <c r="P7555" s="66"/>
      <c r="Q7555" s="53"/>
      <c r="R7555" s="53"/>
      <c r="S7555" s="53"/>
      <c r="T7555" s="53"/>
      <c r="U7555" s="53"/>
      <c r="V7555" s="53"/>
      <c r="W7555" s="53"/>
    </row>
    <row r="7556" spans="2:23" s="52" customFormat="1" ht="13" x14ac:dyDescent="0.3">
      <c r="B7556" s="53" t="s">
        <v>7451</v>
      </c>
      <c r="C7556" s="53" t="s">
        <v>218</v>
      </c>
      <c r="D7556" s="53" t="s">
        <v>7480</v>
      </c>
      <c r="E7556" s="53">
        <v>42.75667</v>
      </c>
      <c r="F7556" s="53">
        <v>-2.9875560000000001</v>
      </c>
      <c r="G7556" s="54">
        <v>615.64390000000003</v>
      </c>
      <c r="H7556" s="53">
        <v>982</v>
      </c>
      <c r="I7556" s="53">
        <v>543</v>
      </c>
      <c r="J7556" s="53">
        <v>439</v>
      </c>
      <c r="K7556" s="52">
        <v>512</v>
      </c>
      <c r="L7556" s="52">
        <v>103.64390000000003</v>
      </c>
      <c r="M7556" s="55">
        <v>2</v>
      </c>
      <c r="N7556" s="61" t="s">
        <v>16</v>
      </c>
      <c r="P7556" s="66"/>
      <c r="Q7556" s="53"/>
      <c r="R7556" s="53"/>
      <c r="S7556" s="53"/>
      <c r="T7556" s="53"/>
      <c r="U7556" s="53"/>
      <c r="V7556" s="53"/>
      <c r="W7556" s="53"/>
    </row>
    <row r="7557" spans="2:23" s="52" customFormat="1" ht="13" x14ac:dyDescent="0.3">
      <c r="B7557" s="53" t="s">
        <v>7451</v>
      </c>
      <c r="C7557" s="53" t="s">
        <v>218</v>
      </c>
      <c r="D7557" s="53" t="s">
        <v>7481</v>
      </c>
      <c r="E7557" s="53">
        <v>42.494669999999999</v>
      </c>
      <c r="F7557" s="53">
        <v>-2.575167</v>
      </c>
      <c r="G7557" s="54">
        <v>445.6386</v>
      </c>
      <c r="H7557" s="53">
        <v>877</v>
      </c>
      <c r="I7557" s="53">
        <v>449</v>
      </c>
      <c r="J7557" s="53">
        <v>428</v>
      </c>
      <c r="K7557" s="52">
        <v>512</v>
      </c>
      <c r="L7557" s="52">
        <v>-66.361400000000003</v>
      </c>
      <c r="M7557" s="55">
        <v>2</v>
      </c>
      <c r="N7557" s="61" t="s">
        <v>16</v>
      </c>
      <c r="P7557" s="66"/>
      <c r="Q7557" s="53"/>
      <c r="R7557" s="53"/>
      <c r="S7557" s="53"/>
      <c r="T7557" s="53"/>
      <c r="U7557" s="53"/>
      <c r="V7557" s="53"/>
      <c r="W7557" s="53"/>
    </row>
    <row r="7558" spans="2:23" s="52" customFormat="1" ht="13" x14ac:dyDescent="0.3">
      <c r="B7558" s="53" t="s">
        <v>7451</v>
      </c>
      <c r="C7558" s="53" t="s">
        <v>218</v>
      </c>
      <c r="D7558" s="53" t="s">
        <v>7482</v>
      </c>
      <c r="E7558" s="53">
        <v>43.143329999999999</v>
      </c>
      <c r="F7558" s="53">
        <v>-2.9629850000000002</v>
      </c>
      <c r="G7558" s="54">
        <v>127.91160000000001</v>
      </c>
      <c r="H7558" s="53">
        <v>18314</v>
      </c>
      <c r="I7558" s="53">
        <v>9058</v>
      </c>
      <c r="J7558" s="53">
        <v>9256</v>
      </c>
      <c r="K7558" s="52">
        <v>512</v>
      </c>
      <c r="L7558" s="52">
        <v>-384.08839999999998</v>
      </c>
      <c r="M7558" s="55">
        <v>2</v>
      </c>
      <c r="N7558" s="61" t="s">
        <v>16</v>
      </c>
      <c r="P7558" s="66"/>
      <c r="Q7558" s="53"/>
      <c r="R7558" s="53"/>
      <c r="S7558" s="53"/>
      <c r="T7558" s="53"/>
      <c r="U7558" s="53"/>
      <c r="V7558" s="53"/>
      <c r="W7558" s="53"/>
    </row>
    <row r="7559" spans="2:23" s="52" customFormat="1" ht="13" x14ac:dyDescent="0.3">
      <c r="B7559" s="53" t="s">
        <v>7451</v>
      </c>
      <c r="C7559" s="53" t="s">
        <v>218</v>
      </c>
      <c r="D7559" s="53" t="s">
        <v>7483</v>
      </c>
      <c r="E7559" s="53">
        <v>42.977820000000001</v>
      </c>
      <c r="F7559" s="53">
        <v>-2.6427239999999999</v>
      </c>
      <c r="G7559" s="54">
        <v>564.94100000000003</v>
      </c>
      <c r="H7559" s="53">
        <v>1643</v>
      </c>
      <c r="I7559" s="53">
        <v>867</v>
      </c>
      <c r="J7559" s="53">
        <v>776</v>
      </c>
      <c r="K7559" s="52">
        <v>512</v>
      </c>
      <c r="L7559" s="52">
        <v>52.941000000000031</v>
      </c>
      <c r="M7559" s="55">
        <v>2</v>
      </c>
      <c r="N7559" s="61" t="s">
        <v>16</v>
      </c>
      <c r="P7559" s="66"/>
      <c r="Q7559" s="53"/>
      <c r="R7559" s="53"/>
      <c r="S7559" s="53"/>
      <c r="T7559" s="53"/>
      <c r="U7559" s="53"/>
      <c r="V7559" s="53"/>
      <c r="W7559" s="53"/>
    </row>
    <row r="7560" spans="2:23" s="52" customFormat="1" ht="13" x14ac:dyDescent="0.3">
      <c r="B7560" s="53" t="s">
        <v>7451</v>
      </c>
      <c r="C7560" s="53" t="s">
        <v>218</v>
      </c>
      <c r="D7560" s="53" t="s">
        <v>7484</v>
      </c>
      <c r="E7560" s="53">
        <v>42.566070000000003</v>
      </c>
      <c r="F7560" s="53">
        <v>-2.6336349999999999</v>
      </c>
      <c r="G7560" s="54">
        <v>573.14530000000002</v>
      </c>
      <c r="H7560" s="53">
        <v>225</v>
      </c>
      <c r="I7560" s="53">
        <v>126</v>
      </c>
      <c r="J7560" s="53">
        <v>99</v>
      </c>
      <c r="K7560" s="52">
        <v>512</v>
      </c>
      <c r="L7560" s="52">
        <v>61.14530000000002</v>
      </c>
      <c r="M7560" s="55">
        <v>2</v>
      </c>
      <c r="N7560" s="61" t="s">
        <v>16</v>
      </c>
      <c r="P7560" s="66"/>
      <c r="Q7560" s="53"/>
      <c r="R7560" s="53"/>
      <c r="S7560" s="53"/>
      <c r="T7560" s="53"/>
      <c r="U7560" s="53"/>
      <c r="V7560" s="53"/>
      <c r="W7560" s="53"/>
    </row>
    <row r="7561" spans="2:23" s="52" customFormat="1" ht="13" x14ac:dyDescent="0.3">
      <c r="B7561" s="53" t="s">
        <v>7451</v>
      </c>
      <c r="C7561" s="53" t="s">
        <v>218</v>
      </c>
      <c r="D7561" s="53" t="s">
        <v>7485</v>
      </c>
      <c r="E7561" s="53">
        <v>42.528019999999998</v>
      </c>
      <c r="F7561" s="53">
        <v>-2.40767</v>
      </c>
      <c r="G7561" s="54">
        <v>463.94319999999999</v>
      </c>
      <c r="H7561" s="53">
        <v>261</v>
      </c>
      <c r="I7561" s="53">
        <v>131</v>
      </c>
      <c r="J7561" s="53">
        <v>130</v>
      </c>
      <c r="K7561" s="52">
        <v>512</v>
      </c>
      <c r="L7561" s="52">
        <v>-48.05680000000001</v>
      </c>
      <c r="M7561" s="55">
        <v>2</v>
      </c>
      <c r="N7561" s="61" t="s">
        <v>16</v>
      </c>
      <c r="P7561" s="66"/>
      <c r="Q7561" s="53"/>
      <c r="R7561" s="53"/>
      <c r="S7561" s="53"/>
      <c r="T7561" s="53"/>
      <c r="U7561" s="53"/>
      <c r="V7561" s="53"/>
      <c r="W7561" s="53"/>
    </row>
    <row r="7562" spans="2:23" s="52" customFormat="1" ht="13" x14ac:dyDescent="0.3">
      <c r="B7562" s="53" t="s">
        <v>7451</v>
      </c>
      <c r="C7562" s="53" t="s">
        <v>218</v>
      </c>
      <c r="D7562" s="53" t="s">
        <v>7486</v>
      </c>
      <c r="E7562" s="53">
        <v>42.545169999999999</v>
      </c>
      <c r="F7562" s="53">
        <v>-2.6245319999999999</v>
      </c>
      <c r="G7562" s="54">
        <v>524.3116</v>
      </c>
      <c r="H7562" s="53">
        <v>209</v>
      </c>
      <c r="I7562" s="53">
        <v>110</v>
      </c>
      <c r="J7562" s="53">
        <v>99</v>
      </c>
      <c r="K7562" s="52">
        <v>512</v>
      </c>
      <c r="L7562" s="52">
        <v>12.311599999999999</v>
      </c>
      <c r="M7562" s="55">
        <v>2</v>
      </c>
      <c r="N7562" s="61" t="s">
        <v>16</v>
      </c>
      <c r="P7562" s="66"/>
      <c r="Q7562" s="53"/>
      <c r="R7562" s="53"/>
      <c r="S7562" s="53"/>
      <c r="T7562" s="53"/>
      <c r="U7562" s="53"/>
      <c r="V7562" s="53"/>
      <c r="W7562" s="53"/>
    </row>
    <row r="7563" spans="2:23" s="52" customFormat="1" ht="13" x14ac:dyDescent="0.3">
      <c r="B7563" s="53" t="s">
        <v>7451</v>
      </c>
      <c r="C7563" s="53" t="s">
        <v>218</v>
      </c>
      <c r="D7563" s="53" t="s">
        <v>7487</v>
      </c>
      <c r="E7563" s="53">
        <v>43.162219999999998</v>
      </c>
      <c r="F7563" s="53">
        <v>-3.0188890000000002</v>
      </c>
      <c r="G7563" s="54">
        <v>145.31440000000001</v>
      </c>
      <c r="H7563" s="53">
        <v>1087</v>
      </c>
      <c r="I7563" s="53">
        <v>576</v>
      </c>
      <c r="J7563" s="53">
        <v>511</v>
      </c>
      <c r="K7563" s="52">
        <v>512</v>
      </c>
      <c r="L7563" s="52">
        <v>-366.68560000000002</v>
      </c>
      <c r="M7563" s="55">
        <v>2</v>
      </c>
      <c r="N7563" s="61" t="s">
        <v>16</v>
      </c>
      <c r="P7563" s="66"/>
      <c r="Q7563" s="53"/>
      <c r="R7563" s="53"/>
      <c r="S7563" s="53"/>
      <c r="T7563" s="53"/>
      <c r="U7563" s="53"/>
      <c r="V7563" s="53"/>
      <c r="W7563" s="53"/>
    </row>
    <row r="7564" spans="2:23" s="52" customFormat="1" ht="13" x14ac:dyDescent="0.3">
      <c r="B7564" s="53" t="s">
        <v>7451</v>
      </c>
      <c r="C7564" s="53" t="s">
        <v>218</v>
      </c>
      <c r="D7564" s="53" t="s">
        <v>7488</v>
      </c>
      <c r="E7564" s="53">
        <v>42.506140000000002</v>
      </c>
      <c r="F7564" s="53">
        <v>-2.4369649999999998</v>
      </c>
      <c r="G7564" s="54">
        <v>437.99380000000002</v>
      </c>
      <c r="H7564" s="53">
        <v>3150</v>
      </c>
      <c r="I7564" s="53">
        <v>1607</v>
      </c>
      <c r="J7564" s="53">
        <v>1543</v>
      </c>
      <c r="K7564" s="52">
        <v>512</v>
      </c>
      <c r="L7564" s="52">
        <v>-74.006199999999978</v>
      </c>
      <c r="M7564" s="55">
        <v>2</v>
      </c>
      <c r="N7564" s="61" t="s">
        <v>16</v>
      </c>
      <c r="P7564" s="66"/>
      <c r="Q7564" s="53"/>
      <c r="R7564" s="53"/>
      <c r="S7564" s="53"/>
      <c r="T7564" s="53"/>
      <c r="U7564" s="53"/>
      <c r="V7564" s="53"/>
      <c r="W7564" s="53"/>
    </row>
    <row r="7565" spans="2:23" s="52" customFormat="1" ht="13" x14ac:dyDescent="0.3">
      <c r="B7565" s="53" t="s">
        <v>7451</v>
      </c>
      <c r="C7565" s="53" t="s">
        <v>218</v>
      </c>
      <c r="D7565" s="53" t="s">
        <v>7489</v>
      </c>
      <c r="E7565" s="53">
        <v>42.644100000000002</v>
      </c>
      <c r="F7565" s="53">
        <v>-2.7133750000000001</v>
      </c>
      <c r="G7565" s="54">
        <v>749.86249999999995</v>
      </c>
      <c r="H7565" s="53">
        <v>290</v>
      </c>
      <c r="I7565" s="53">
        <v>167</v>
      </c>
      <c r="J7565" s="53">
        <v>123</v>
      </c>
      <c r="K7565" s="52">
        <v>512</v>
      </c>
      <c r="L7565" s="52">
        <v>237.86249999999995</v>
      </c>
      <c r="M7565" s="55">
        <v>4</v>
      </c>
      <c r="N7565" s="61" t="s">
        <v>17</v>
      </c>
      <c r="P7565" s="66"/>
      <c r="Q7565" s="53"/>
      <c r="R7565" s="53"/>
      <c r="S7565" s="53"/>
      <c r="T7565" s="53"/>
      <c r="U7565" s="53"/>
      <c r="V7565" s="53"/>
      <c r="W7565" s="53"/>
    </row>
    <row r="7566" spans="2:23" s="52" customFormat="1" ht="13" x14ac:dyDescent="0.3">
      <c r="B7566" s="53" t="s">
        <v>7451</v>
      </c>
      <c r="C7566" s="53" t="s">
        <v>218</v>
      </c>
      <c r="D7566" s="53" t="s">
        <v>7490</v>
      </c>
      <c r="E7566" s="53">
        <v>42.712670000000003</v>
      </c>
      <c r="F7566" s="53">
        <v>-2.9185409999999998</v>
      </c>
      <c r="G7566" s="54">
        <v>478.66050000000001</v>
      </c>
      <c r="H7566" s="53">
        <v>1198</v>
      </c>
      <c r="I7566" s="53">
        <v>639</v>
      </c>
      <c r="J7566" s="53">
        <v>559</v>
      </c>
      <c r="K7566" s="52">
        <v>512</v>
      </c>
      <c r="L7566" s="52">
        <v>-33.339499999999987</v>
      </c>
      <c r="M7566" s="55">
        <v>2</v>
      </c>
      <c r="N7566" s="61" t="s">
        <v>16</v>
      </c>
      <c r="P7566" s="66"/>
      <c r="Q7566" s="53"/>
      <c r="R7566" s="53"/>
      <c r="S7566" s="53"/>
      <c r="T7566" s="53"/>
      <c r="U7566" s="53"/>
      <c r="V7566" s="53"/>
      <c r="W7566" s="53"/>
    </row>
    <row r="7567" spans="2:23" s="52" customFormat="1" ht="13" x14ac:dyDescent="0.3">
      <c r="B7567" s="53" t="s">
        <v>7451</v>
      </c>
      <c r="C7567" s="53" t="s">
        <v>218</v>
      </c>
      <c r="D7567" s="53" t="s">
        <v>7491</v>
      </c>
      <c r="E7567" s="53">
        <v>42.852440000000001</v>
      </c>
      <c r="F7567" s="53">
        <v>-2.3894549999999999</v>
      </c>
      <c r="G7567" s="54">
        <v>603.86959999999999</v>
      </c>
      <c r="H7567" s="53">
        <v>4801</v>
      </c>
      <c r="I7567" s="53">
        <v>2433</v>
      </c>
      <c r="J7567" s="53">
        <v>2368</v>
      </c>
      <c r="K7567" s="52">
        <v>512</v>
      </c>
      <c r="L7567" s="52">
        <v>91.869599999999991</v>
      </c>
      <c r="M7567" s="55">
        <v>2</v>
      </c>
      <c r="N7567" s="61" t="s">
        <v>16</v>
      </c>
      <c r="P7567" s="66"/>
      <c r="Q7567" s="53"/>
      <c r="R7567" s="53"/>
      <c r="S7567" s="53"/>
      <c r="T7567" s="53"/>
      <c r="U7567" s="53"/>
      <c r="V7567" s="53"/>
      <c r="W7567" s="53"/>
    </row>
    <row r="7568" spans="2:23" s="52" customFormat="1" ht="13" x14ac:dyDescent="0.3">
      <c r="B7568" s="53" t="s">
        <v>7451</v>
      </c>
      <c r="C7568" s="53" t="s">
        <v>218</v>
      </c>
      <c r="D7568" s="53" t="s">
        <v>7492</v>
      </c>
      <c r="E7568" s="53">
        <v>42.569830000000003</v>
      </c>
      <c r="F7568" s="53">
        <v>-2.6801849999999998</v>
      </c>
      <c r="G7568" s="54">
        <v>578.54110000000003</v>
      </c>
      <c r="H7568" s="53">
        <v>319</v>
      </c>
      <c r="I7568" s="53">
        <v>170</v>
      </c>
      <c r="J7568" s="53">
        <v>149</v>
      </c>
      <c r="K7568" s="52">
        <v>512</v>
      </c>
      <c r="L7568" s="52">
        <v>66.541100000000029</v>
      </c>
      <c r="M7568" s="55">
        <v>2</v>
      </c>
      <c r="N7568" s="61" t="s">
        <v>16</v>
      </c>
      <c r="P7568" s="66"/>
      <c r="Q7568" s="53"/>
      <c r="R7568" s="53"/>
      <c r="S7568" s="53"/>
      <c r="T7568" s="53"/>
      <c r="U7568" s="53"/>
      <c r="V7568" s="53"/>
      <c r="W7568" s="53"/>
    </row>
    <row r="7569" spans="2:23" s="52" customFormat="1" ht="13" x14ac:dyDescent="0.3">
      <c r="B7569" s="53" t="s">
        <v>7451</v>
      </c>
      <c r="C7569" s="53" t="s">
        <v>218</v>
      </c>
      <c r="D7569" s="53" t="s">
        <v>7493</v>
      </c>
      <c r="E7569" s="53">
        <v>42.874720000000003</v>
      </c>
      <c r="F7569" s="53">
        <v>-2.3761109999999999</v>
      </c>
      <c r="G7569" s="54">
        <v>596.29909999999995</v>
      </c>
      <c r="H7569" s="53">
        <v>711</v>
      </c>
      <c r="I7569" s="53">
        <v>395</v>
      </c>
      <c r="J7569" s="53">
        <v>316</v>
      </c>
      <c r="K7569" s="52">
        <v>512</v>
      </c>
      <c r="L7569" s="52">
        <v>84.299099999999953</v>
      </c>
      <c r="M7569" s="55">
        <v>2</v>
      </c>
      <c r="N7569" s="61" t="s">
        <v>16</v>
      </c>
      <c r="P7569" s="66"/>
      <c r="Q7569" s="53"/>
      <c r="R7569" s="53"/>
      <c r="S7569" s="53"/>
      <c r="T7569" s="53"/>
      <c r="U7569" s="53"/>
      <c r="V7569" s="53"/>
      <c r="W7569" s="53"/>
    </row>
    <row r="7570" spans="2:23" s="52" customFormat="1" ht="13" x14ac:dyDescent="0.3">
      <c r="B7570" s="53" t="s">
        <v>7451</v>
      </c>
      <c r="C7570" s="53" t="s">
        <v>218</v>
      </c>
      <c r="D7570" s="53" t="s">
        <v>7494</v>
      </c>
      <c r="E7570" s="53">
        <v>42.971939999999996</v>
      </c>
      <c r="F7570" s="53">
        <v>-2.9222220000000001</v>
      </c>
      <c r="G7570" s="54">
        <v>680.28250000000003</v>
      </c>
      <c r="H7570" s="53">
        <v>1196</v>
      </c>
      <c r="I7570" s="53">
        <v>634</v>
      </c>
      <c r="J7570" s="53">
        <v>562</v>
      </c>
      <c r="K7570" s="52">
        <v>512</v>
      </c>
      <c r="L7570" s="52">
        <v>168.28250000000003</v>
      </c>
      <c r="M7570" s="55">
        <v>2</v>
      </c>
      <c r="N7570" s="61" t="s">
        <v>16</v>
      </c>
      <c r="P7570" s="66"/>
      <c r="Q7570" s="53"/>
      <c r="R7570" s="53"/>
      <c r="S7570" s="53"/>
      <c r="T7570" s="53"/>
      <c r="U7570" s="53"/>
      <c r="V7570" s="53"/>
      <c r="W7570" s="53"/>
    </row>
    <row r="7571" spans="2:23" s="52" customFormat="1" ht="13" x14ac:dyDescent="0.3">
      <c r="B7571" s="53" t="s">
        <v>7451</v>
      </c>
      <c r="C7571" s="53" t="s">
        <v>218</v>
      </c>
      <c r="D7571" s="53" t="s">
        <v>7495</v>
      </c>
      <c r="E7571" s="53">
        <v>42.85</v>
      </c>
      <c r="F7571" s="53">
        <v>-3.1</v>
      </c>
      <c r="G7571" s="54">
        <v>574.04430000000002</v>
      </c>
      <c r="H7571" s="53">
        <v>1098</v>
      </c>
      <c r="I7571" s="53">
        <v>601</v>
      </c>
      <c r="J7571" s="53">
        <v>497</v>
      </c>
      <c r="K7571" s="52">
        <v>512</v>
      </c>
      <c r="L7571" s="52">
        <v>62.044300000000021</v>
      </c>
      <c r="M7571" s="55">
        <v>2</v>
      </c>
      <c r="N7571" s="61" t="s">
        <v>16</v>
      </c>
      <c r="P7571" s="66"/>
      <c r="Q7571" s="53"/>
      <c r="R7571" s="53"/>
      <c r="S7571" s="53"/>
      <c r="T7571" s="53"/>
      <c r="U7571" s="53"/>
      <c r="V7571" s="53"/>
      <c r="W7571" s="53"/>
    </row>
    <row r="7572" spans="2:23" s="52" customFormat="1" ht="13" x14ac:dyDescent="0.3">
      <c r="B7572" s="53" t="s">
        <v>7451</v>
      </c>
      <c r="C7572" s="53" t="s">
        <v>218</v>
      </c>
      <c r="D7572" s="53" t="s">
        <v>7496</v>
      </c>
      <c r="E7572" s="53">
        <v>42.548720000000003</v>
      </c>
      <c r="F7572" s="53">
        <v>-2.6654559999999998</v>
      </c>
      <c r="G7572" s="54">
        <v>486.5453</v>
      </c>
      <c r="H7572" s="53">
        <v>318</v>
      </c>
      <c r="I7572" s="53">
        <v>161</v>
      </c>
      <c r="J7572" s="53">
        <v>157</v>
      </c>
      <c r="K7572" s="52">
        <v>512</v>
      </c>
      <c r="L7572" s="52">
        <v>-25.454700000000003</v>
      </c>
      <c r="M7572" s="55">
        <v>2</v>
      </c>
      <c r="N7572" s="61" t="s">
        <v>16</v>
      </c>
      <c r="P7572" s="66"/>
      <c r="Q7572" s="53"/>
      <c r="R7572" s="53"/>
      <c r="S7572" s="53"/>
      <c r="T7572" s="53"/>
      <c r="U7572" s="53"/>
      <c r="V7572" s="53"/>
      <c r="W7572" s="53"/>
    </row>
    <row r="7573" spans="2:23" s="52" customFormat="1" ht="13" x14ac:dyDescent="0.3">
      <c r="B7573" s="53" t="s">
        <v>7451</v>
      </c>
      <c r="C7573" s="53" t="s">
        <v>218</v>
      </c>
      <c r="D7573" s="53" t="s">
        <v>218</v>
      </c>
      <c r="E7573" s="53">
        <v>42.846409999999999</v>
      </c>
      <c r="F7573" s="53">
        <v>-2.6678929999999998</v>
      </c>
      <c r="G7573" s="54">
        <v>534.35820000000001</v>
      </c>
      <c r="H7573" s="53">
        <v>235661</v>
      </c>
      <c r="I7573" s="53">
        <v>116278</v>
      </c>
      <c r="J7573" s="53">
        <v>119383</v>
      </c>
      <c r="K7573" s="52">
        <v>512</v>
      </c>
      <c r="L7573" s="52">
        <v>22.358200000000011</v>
      </c>
      <c r="M7573" s="55">
        <v>2</v>
      </c>
      <c r="N7573" s="61" t="s">
        <v>16</v>
      </c>
      <c r="P7573" s="66"/>
      <c r="Q7573" s="53"/>
      <c r="R7573" s="53"/>
      <c r="S7573" s="53"/>
      <c r="T7573" s="53"/>
      <c r="U7573" s="53"/>
      <c r="V7573" s="53"/>
      <c r="W7573" s="53"/>
    </row>
    <row r="7574" spans="2:23" s="52" customFormat="1" ht="13" x14ac:dyDescent="0.3">
      <c r="B7574" s="53" t="s">
        <v>7451</v>
      </c>
      <c r="C7574" s="53" t="s">
        <v>218</v>
      </c>
      <c r="D7574" s="53" t="s">
        <v>7497</v>
      </c>
      <c r="E7574" s="53">
        <v>42.569299999999998</v>
      </c>
      <c r="F7574" s="53">
        <v>-2.4700639999999998</v>
      </c>
      <c r="G7574" s="54">
        <v>688.17539999999997</v>
      </c>
      <c r="H7574" s="53">
        <v>305</v>
      </c>
      <c r="I7574" s="53">
        <v>165</v>
      </c>
      <c r="J7574" s="53">
        <v>140</v>
      </c>
      <c r="K7574" s="52">
        <v>512</v>
      </c>
      <c r="L7574" s="52">
        <v>176.17539999999997</v>
      </c>
      <c r="M7574" s="55">
        <v>2</v>
      </c>
      <c r="N7574" s="61" t="s">
        <v>16</v>
      </c>
      <c r="P7574" s="66"/>
      <c r="Q7574" s="53"/>
      <c r="R7574" s="53"/>
      <c r="S7574" s="53"/>
      <c r="T7574" s="53"/>
      <c r="U7574" s="53"/>
      <c r="V7574" s="53"/>
      <c r="W7574" s="53"/>
    </row>
    <row r="7575" spans="2:23" s="52" customFormat="1" ht="13" x14ac:dyDescent="0.3">
      <c r="B7575" s="53" t="s">
        <v>7451</v>
      </c>
      <c r="C7575" s="53" t="s">
        <v>218</v>
      </c>
      <c r="D7575" s="53" t="s">
        <v>7498</v>
      </c>
      <c r="E7575" s="53">
        <v>42.885629999999999</v>
      </c>
      <c r="F7575" s="53">
        <v>-2.347254</v>
      </c>
      <c r="G7575" s="54">
        <v>608.85990000000004</v>
      </c>
      <c r="H7575" s="53">
        <v>185</v>
      </c>
      <c r="I7575" s="53">
        <v>100</v>
      </c>
      <c r="J7575" s="53">
        <v>85</v>
      </c>
      <c r="K7575" s="52">
        <v>512</v>
      </c>
      <c r="L7575" s="52">
        <v>96.859900000000039</v>
      </c>
      <c r="M7575" s="55">
        <v>2</v>
      </c>
      <c r="N7575" s="61" t="s">
        <v>16</v>
      </c>
      <c r="P7575" s="66"/>
      <c r="Q7575" s="53"/>
      <c r="R7575" s="53"/>
      <c r="S7575" s="53"/>
      <c r="T7575" s="53"/>
      <c r="U7575" s="53"/>
      <c r="V7575" s="53"/>
      <c r="W7575" s="53"/>
    </row>
    <row r="7576" spans="2:23" s="52" customFormat="1" ht="13" x14ac:dyDescent="0.3">
      <c r="B7576" s="53" t="s">
        <v>7451</v>
      </c>
      <c r="C7576" s="53" t="s">
        <v>218</v>
      </c>
      <c r="D7576" s="53" t="s">
        <v>7499</v>
      </c>
      <c r="E7576" s="53">
        <v>42.659979999999997</v>
      </c>
      <c r="F7576" s="53">
        <v>-2.8793530000000001</v>
      </c>
      <c r="G7576" s="54">
        <v>455.7371</v>
      </c>
      <c r="H7576" s="53">
        <v>377</v>
      </c>
      <c r="I7576" s="53">
        <v>203</v>
      </c>
      <c r="J7576" s="53">
        <v>174</v>
      </c>
      <c r="K7576" s="52">
        <v>512</v>
      </c>
      <c r="L7576" s="52">
        <v>-56.262900000000002</v>
      </c>
      <c r="M7576" s="55">
        <v>2</v>
      </c>
      <c r="N7576" s="61" t="s">
        <v>16</v>
      </c>
      <c r="P7576" s="66"/>
      <c r="Q7576" s="53"/>
      <c r="R7576" s="53"/>
      <c r="S7576" s="53"/>
      <c r="T7576" s="53"/>
      <c r="U7576" s="53"/>
      <c r="V7576" s="53"/>
      <c r="W7576" s="53"/>
    </row>
    <row r="7577" spans="2:23" s="52" customFormat="1" ht="13" x14ac:dyDescent="0.3">
      <c r="B7577" s="53" t="s">
        <v>7451</v>
      </c>
      <c r="C7577" s="53" t="s">
        <v>218</v>
      </c>
      <c r="D7577" s="53" t="s">
        <v>7500</v>
      </c>
      <c r="E7577" s="53">
        <v>42.968200000000003</v>
      </c>
      <c r="F7577" s="53">
        <v>-2.7183000000000002</v>
      </c>
      <c r="G7577" s="54">
        <v>599.74159999999995</v>
      </c>
      <c r="H7577" s="53">
        <v>1649</v>
      </c>
      <c r="I7577" s="53">
        <v>866</v>
      </c>
      <c r="J7577" s="53">
        <v>783</v>
      </c>
      <c r="K7577" s="52">
        <v>512</v>
      </c>
      <c r="L7577" s="52">
        <v>87.741599999999949</v>
      </c>
      <c r="M7577" s="55">
        <v>2</v>
      </c>
      <c r="N7577" s="61" t="s">
        <v>16</v>
      </c>
      <c r="P7577" s="66"/>
      <c r="Q7577" s="53"/>
      <c r="R7577" s="53"/>
      <c r="S7577" s="53"/>
      <c r="T7577" s="53"/>
      <c r="U7577" s="53"/>
      <c r="V7577" s="53"/>
      <c r="W7577" s="53"/>
    </row>
    <row r="7578" spans="2:23" s="52" customFormat="1" ht="13" x14ac:dyDescent="0.3">
      <c r="B7578" s="53" t="s">
        <v>7451</v>
      </c>
      <c r="C7578" s="53" t="s">
        <v>218</v>
      </c>
      <c r="D7578" s="53" t="s">
        <v>7501</v>
      </c>
      <c r="E7578" s="53">
        <v>42.981670000000001</v>
      </c>
      <c r="F7578" s="53">
        <v>-2.8439999999999999</v>
      </c>
      <c r="G7578" s="54">
        <v>803.45510000000002</v>
      </c>
      <c r="H7578" s="53">
        <v>2390</v>
      </c>
      <c r="I7578" s="53">
        <v>1237</v>
      </c>
      <c r="J7578" s="53">
        <v>1153</v>
      </c>
      <c r="K7578" s="52">
        <v>512</v>
      </c>
      <c r="L7578" s="52">
        <v>291.45510000000002</v>
      </c>
      <c r="M7578" s="55">
        <v>4</v>
      </c>
      <c r="N7578" s="61" t="s">
        <v>17</v>
      </c>
      <c r="P7578" s="66"/>
      <c r="Q7578" s="53"/>
      <c r="R7578" s="53"/>
      <c r="S7578" s="53"/>
      <c r="T7578" s="53"/>
      <c r="U7578" s="53"/>
      <c r="V7578" s="53"/>
      <c r="W7578" s="53"/>
    </row>
    <row r="7579" spans="2:23" s="52" customFormat="1" ht="13" x14ac:dyDescent="0.3">
      <c r="B7579" s="53" t="s">
        <v>2848</v>
      </c>
      <c r="C7579" s="53" t="s">
        <v>220</v>
      </c>
      <c r="D7579" s="53" t="s">
        <v>4840</v>
      </c>
      <c r="E7579" s="53">
        <v>41.62556</v>
      </c>
      <c r="F7579" s="53">
        <v>-5.4262699999999997</v>
      </c>
      <c r="G7579" s="54">
        <v>734.649</v>
      </c>
      <c r="H7579" s="53">
        <v>88</v>
      </c>
      <c r="I7579" s="53">
        <v>45</v>
      </c>
      <c r="J7579" s="53">
        <v>43</v>
      </c>
      <c r="K7579" s="52">
        <v>617</v>
      </c>
      <c r="L7579" s="52">
        <v>117.649</v>
      </c>
      <c r="M7579" s="55">
        <v>2</v>
      </c>
      <c r="N7579" s="61" t="s">
        <v>16</v>
      </c>
      <c r="P7579" s="66"/>
      <c r="Q7579" s="53"/>
      <c r="R7579" s="53"/>
      <c r="S7579" s="53"/>
      <c r="T7579" s="53"/>
      <c r="U7579" s="53"/>
      <c r="V7579" s="53"/>
      <c r="W7579" s="53"/>
    </row>
    <row r="7580" spans="2:23" s="52" customFormat="1" ht="13" x14ac:dyDescent="0.3">
      <c r="B7580" s="53" t="s">
        <v>2848</v>
      </c>
      <c r="C7580" s="53" t="s">
        <v>220</v>
      </c>
      <c r="D7580" s="53" t="s">
        <v>4841</v>
      </c>
      <c r="E7580" s="53">
        <v>41.699680000000001</v>
      </c>
      <c r="F7580" s="53">
        <v>-6.3479619999999999</v>
      </c>
      <c r="G7580" s="54">
        <v>800.87869999999998</v>
      </c>
      <c r="H7580" s="53">
        <v>1122</v>
      </c>
      <c r="I7580" s="53">
        <v>573</v>
      </c>
      <c r="J7580" s="53">
        <v>549</v>
      </c>
      <c r="K7580" s="52">
        <v>617</v>
      </c>
      <c r="L7580" s="52">
        <v>183.87869999999998</v>
      </c>
      <c r="M7580" s="55">
        <v>2</v>
      </c>
      <c r="N7580" s="61" t="s">
        <v>16</v>
      </c>
      <c r="P7580" s="66"/>
      <c r="Q7580" s="53"/>
      <c r="R7580" s="53"/>
      <c r="S7580" s="53"/>
      <c r="T7580" s="53"/>
      <c r="U7580" s="53"/>
      <c r="V7580" s="53"/>
      <c r="W7580" s="53"/>
    </row>
    <row r="7581" spans="2:23" s="52" customFormat="1" ht="13" x14ac:dyDescent="0.3">
      <c r="B7581" s="53" t="s">
        <v>2848</v>
      </c>
      <c r="C7581" s="53" t="s">
        <v>220</v>
      </c>
      <c r="D7581" s="53" t="s">
        <v>4842</v>
      </c>
      <c r="E7581" s="53">
        <v>42.126980000000003</v>
      </c>
      <c r="F7581" s="53">
        <v>-5.9221810000000001</v>
      </c>
      <c r="G7581" s="54">
        <v>780.90719999999999</v>
      </c>
      <c r="H7581" s="53">
        <v>146</v>
      </c>
      <c r="I7581" s="53">
        <v>73</v>
      </c>
      <c r="J7581" s="53">
        <v>73</v>
      </c>
      <c r="K7581" s="52">
        <v>617</v>
      </c>
      <c r="L7581" s="52">
        <v>163.90719999999999</v>
      </c>
      <c r="M7581" s="55">
        <v>2</v>
      </c>
      <c r="N7581" s="61" t="s">
        <v>16</v>
      </c>
      <c r="P7581" s="66"/>
      <c r="Q7581" s="53"/>
      <c r="R7581" s="53"/>
      <c r="S7581" s="53"/>
      <c r="T7581" s="53"/>
      <c r="U7581" s="53"/>
      <c r="V7581" s="53"/>
      <c r="W7581" s="53"/>
    </row>
    <row r="7582" spans="2:23" s="52" customFormat="1" ht="13" x14ac:dyDescent="0.3">
      <c r="B7582" s="53" t="s">
        <v>2848</v>
      </c>
      <c r="C7582" s="53" t="s">
        <v>220</v>
      </c>
      <c r="D7582" s="53" t="s">
        <v>4843</v>
      </c>
      <c r="E7582" s="53">
        <v>41.228369999999998</v>
      </c>
      <c r="F7582" s="53">
        <v>-5.984178</v>
      </c>
      <c r="G7582" s="54">
        <v>823.1807</v>
      </c>
      <c r="H7582" s="53">
        <v>173</v>
      </c>
      <c r="I7582" s="53">
        <v>93</v>
      </c>
      <c r="J7582" s="53">
        <v>80</v>
      </c>
      <c r="K7582" s="52">
        <v>617</v>
      </c>
      <c r="L7582" s="52">
        <v>206.1807</v>
      </c>
      <c r="M7582" s="55">
        <v>4</v>
      </c>
      <c r="N7582" s="61" t="s">
        <v>17</v>
      </c>
      <c r="P7582" s="66"/>
      <c r="Q7582" s="53"/>
      <c r="R7582" s="53"/>
      <c r="S7582" s="53"/>
      <c r="T7582" s="53"/>
      <c r="U7582" s="53"/>
      <c r="V7582" s="53"/>
      <c r="W7582" s="53"/>
    </row>
    <row r="7583" spans="2:23" s="52" customFormat="1" ht="13" x14ac:dyDescent="0.3">
      <c r="B7583" s="53" t="s">
        <v>2848</v>
      </c>
      <c r="C7583" s="53" t="s">
        <v>220</v>
      </c>
      <c r="D7583" s="53" t="s">
        <v>4844</v>
      </c>
      <c r="E7583" s="53">
        <v>41.565660000000001</v>
      </c>
      <c r="F7583" s="53">
        <v>-5.6045489999999996</v>
      </c>
      <c r="G7583" s="54">
        <v>660.18799999999999</v>
      </c>
      <c r="H7583" s="53">
        <v>181</v>
      </c>
      <c r="I7583" s="53">
        <v>96</v>
      </c>
      <c r="J7583" s="53">
        <v>85</v>
      </c>
      <c r="K7583" s="52">
        <v>617</v>
      </c>
      <c r="L7583" s="52">
        <v>43.187999999999988</v>
      </c>
      <c r="M7583" s="55">
        <v>2</v>
      </c>
      <c r="N7583" s="61" t="s">
        <v>16</v>
      </c>
      <c r="P7583" s="66"/>
      <c r="Q7583" s="53"/>
      <c r="R7583" s="53"/>
      <c r="S7583" s="53"/>
      <c r="T7583" s="53"/>
      <c r="U7583" s="53"/>
      <c r="V7583" s="53"/>
      <c r="W7583" s="53"/>
    </row>
    <row r="7584" spans="2:23" s="52" customFormat="1" ht="13" x14ac:dyDescent="0.3">
      <c r="B7584" s="53" t="s">
        <v>2848</v>
      </c>
      <c r="C7584" s="53" t="s">
        <v>220</v>
      </c>
      <c r="D7584" s="53" t="s">
        <v>4845</v>
      </c>
      <c r="E7584" s="53">
        <v>41.475850000000001</v>
      </c>
      <c r="F7584" s="53">
        <v>-5.9165260000000002</v>
      </c>
      <c r="G7584" s="54">
        <v>724.46159999999998</v>
      </c>
      <c r="H7584" s="53">
        <v>424</v>
      </c>
      <c r="I7584" s="53">
        <v>217</v>
      </c>
      <c r="J7584" s="53">
        <v>207</v>
      </c>
      <c r="K7584" s="52">
        <v>617</v>
      </c>
      <c r="L7584" s="52">
        <v>107.46159999999998</v>
      </c>
      <c r="M7584" s="55">
        <v>2</v>
      </c>
      <c r="N7584" s="61" t="s">
        <v>16</v>
      </c>
      <c r="P7584" s="66"/>
      <c r="Q7584" s="53"/>
      <c r="R7584" s="53"/>
      <c r="S7584" s="53"/>
      <c r="T7584" s="53"/>
      <c r="U7584" s="53"/>
      <c r="V7584" s="53"/>
      <c r="W7584" s="53"/>
    </row>
    <row r="7585" spans="2:23" s="52" customFormat="1" ht="13" x14ac:dyDescent="0.3">
      <c r="B7585" s="53" t="s">
        <v>2848</v>
      </c>
      <c r="C7585" s="53" t="s">
        <v>220</v>
      </c>
      <c r="D7585" s="53" t="s">
        <v>4846</v>
      </c>
      <c r="E7585" s="53">
        <v>41.267490000000002</v>
      </c>
      <c r="F7585" s="53">
        <v>-6.075056</v>
      </c>
      <c r="G7585" s="54">
        <v>788.25319999999999</v>
      </c>
      <c r="H7585" s="53">
        <v>577</v>
      </c>
      <c r="I7585" s="53">
        <v>294</v>
      </c>
      <c r="J7585" s="53">
        <v>283</v>
      </c>
      <c r="K7585" s="52">
        <v>617</v>
      </c>
      <c r="L7585" s="52">
        <v>171.25319999999999</v>
      </c>
      <c r="M7585" s="55">
        <v>2</v>
      </c>
      <c r="N7585" s="61" t="s">
        <v>16</v>
      </c>
      <c r="P7585" s="66"/>
      <c r="Q7585" s="53"/>
      <c r="R7585" s="53"/>
      <c r="S7585" s="53"/>
      <c r="T7585" s="53"/>
      <c r="U7585" s="53"/>
      <c r="V7585" s="53"/>
      <c r="W7585" s="53"/>
    </row>
    <row r="7586" spans="2:23" s="52" customFormat="1" ht="13" x14ac:dyDescent="0.3">
      <c r="B7586" s="53" t="s">
        <v>2848</v>
      </c>
      <c r="C7586" s="53" t="s">
        <v>220</v>
      </c>
      <c r="D7586" s="53" t="s">
        <v>4847</v>
      </c>
      <c r="E7586" s="53">
        <v>41.597140000000003</v>
      </c>
      <c r="F7586" s="53">
        <v>-5.8613489999999997</v>
      </c>
      <c r="G7586" s="54">
        <v>700.66629999999998</v>
      </c>
      <c r="H7586" s="53">
        <v>478</v>
      </c>
      <c r="I7586" s="53">
        <v>244</v>
      </c>
      <c r="J7586" s="53">
        <v>234</v>
      </c>
      <c r="K7586" s="52">
        <v>617</v>
      </c>
      <c r="L7586" s="52">
        <v>83.666299999999978</v>
      </c>
      <c r="M7586" s="55">
        <v>2</v>
      </c>
      <c r="N7586" s="61" t="s">
        <v>16</v>
      </c>
      <c r="P7586" s="66"/>
      <c r="Q7586" s="53"/>
      <c r="R7586" s="53"/>
      <c r="S7586" s="53"/>
      <c r="T7586" s="53"/>
      <c r="U7586" s="53"/>
      <c r="V7586" s="53"/>
      <c r="W7586" s="53"/>
    </row>
    <row r="7587" spans="2:23" s="52" customFormat="1" ht="13" x14ac:dyDescent="0.3">
      <c r="B7587" s="53" t="s">
        <v>2848</v>
      </c>
      <c r="C7587" s="53" t="s">
        <v>220</v>
      </c>
      <c r="D7587" s="53" t="s">
        <v>4848</v>
      </c>
      <c r="E7587" s="53">
        <v>41.456029999999998</v>
      </c>
      <c r="F7587" s="53">
        <v>-5.6851440000000002</v>
      </c>
      <c r="G7587" s="54">
        <v>701.87149999999997</v>
      </c>
      <c r="H7587" s="53">
        <v>356</v>
      </c>
      <c r="I7587" s="53">
        <v>185</v>
      </c>
      <c r="J7587" s="53">
        <v>171</v>
      </c>
      <c r="K7587" s="52">
        <v>617</v>
      </c>
      <c r="L7587" s="52">
        <v>84.871499999999969</v>
      </c>
      <c r="M7587" s="55">
        <v>2</v>
      </c>
      <c r="N7587" s="61" t="s">
        <v>16</v>
      </c>
      <c r="P7587" s="66"/>
      <c r="Q7587" s="53"/>
      <c r="R7587" s="53"/>
      <c r="S7587" s="53"/>
      <c r="T7587" s="53"/>
      <c r="U7587" s="53"/>
      <c r="V7587" s="53"/>
      <c r="W7587" s="53"/>
    </row>
    <row r="7588" spans="2:23" s="52" customFormat="1" ht="13" x14ac:dyDescent="0.3">
      <c r="B7588" s="53" t="s">
        <v>2848</v>
      </c>
      <c r="C7588" s="53" t="s">
        <v>220</v>
      </c>
      <c r="D7588" s="53" t="s">
        <v>4849</v>
      </c>
      <c r="E7588" s="53">
        <v>41.944519999999997</v>
      </c>
      <c r="F7588" s="53">
        <v>-5.6974850000000004</v>
      </c>
      <c r="G7588" s="54">
        <v>701.80650000000003</v>
      </c>
      <c r="H7588" s="53">
        <v>265</v>
      </c>
      <c r="I7588" s="53">
        <v>140</v>
      </c>
      <c r="J7588" s="53">
        <v>125</v>
      </c>
      <c r="K7588" s="52">
        <v>617</v>
      </c>
      <c r="L7588" s="52">
        <v>84.806500000000028</v>
      </c>
      <c r="M7588" s="55">
        <v>2</v>
      </c>
      <c r="N7588" s="61" t="s">
        <v>16</v>
      </c>
      <c r="P7588" s="66"/>
      <c r="Q7588" s="53"/>
      <c r="R7588" s="53"/>
      <c r="S7588" s="53"/>
      <c r="T7588" s="53"/>
      <c r="U7588" s="53"/>
      <c r="V7588" s="53"/>
      <c r="W7588" s="53"/>
    </row>
    <row r="7589" spans="2:23" s="52" customFormat="1" ht="13" x14ac:dyDescent="0.3">
      <c r="B7589" s="53" t="s">
        <v>2848</v>
      </c>
      <c r="C7589" s="53" t="s">
        <v>220</v>
      </c>
      <c r="D7589" s="53" t="s">
        <v>4850</v>
      </c>
      <c r="E7589" s="53">
        <v>41.439709999999998</v>
      </c>
      <c r="F7589" s="53">
        <v>-6.2101509999999998</v>
      </c>
      <c r="G7589" s="54">
        <v>741.49789999999996</v>
      </c>
      <c r="H7589" s="53">
        <v>78</v>
      </c>
      <c r="I7589" s="53">
        <v>38</v>
      </c>
      <c r="J7589" s="53">
        <v>40</v>
      </c>
      <c r="K7589" s="52">
        <v>617</v>
      </c>
      <c r="L7589" s="52">
        <v>124.49789999999996</v>
      </c>
      <c r="M7589" s="55">
        <v>2</v>
      </c>
      <c r="N7589" s="61" t="s">
        <v>16</v>
      </c>
      <c r="P7589" s="66"/>
      <c r="Q7589" s="53"/>
      <c r="R7589" s="53"/>
      <c r="S7589" s="53"/>
      <c r="T7589" s="53"/>
      <c r="U7589" s="53"/>
      <c r="V7589" s="53"/>
      <c r="W7589" s="53"/>
    </row>
    <row r="7590" spans="2:23" s="52" customFormat="1" ht="13" x14ac:dyDescent="0.3">
      <c r="B7590" s="53" t="s">
        <v>2848</v>
      </c>
      <c r="C7590" s="53" t="s">
        <v>220</v>
      </c>
      <c r="D7590" s="53" t="s">
        <v>4851</v>
      </c>
      <c r="E7590" s="53">
        <v>41.311750000000004</v>
      </c>
      <c r="F7590" s="53">
        <v>-5.5878920000000001</v>
      </c>
      <c r="G7590" s="54">
        <v>767.87450000000001</v>
      </c>
      <c r="H7590" s="53">
        <v>337</v>
      </c>
      <c r="I7590" s="53">
        <v>169</v>
      </c>
      <c r="J7590" s="53">
        <v>168</v>
      </c>
      <c r="K7590" s="52">
        <v>617</v>
      </c>
      <c r="L7590" s="52">
        <v>150.87450000000001</v>
      </c>
      <c r="M7590" s="55">
        <v>2</v>
      </c>
      <c r="N7590" s="61" t="s">
        <v>16</v>
      </c>
      <c r="P7590" s="66"/>
      <c r="Q7590" s="53"/>
      <c r="R7590" s="53"/>
      <c r="S7590" s="53"/>
      <c r="T7590" s="53"/>
      <c r="U7590" s="53"/>
      <c r="V7590" s="53"/>
      <c r="W7590" s="53"/>
    </row>
    <row r="7591" spans="2:23" s="52" customFormat="1" ht="13" x14ac:dyDescent="0.3">
      <c r="B7591" s="53" t="s">
        <v>2848</v>
      </c>
      <c r="C7591" s="53" t="s">
        <v>220</v>
      </c>
      <c r="D7591" s="53" t="s">
        <v>4852</v>
      </c>
      <c r="E7591" s="53">
        <v>41.7089</v>
      </c>
      <c r="F7591" s="53">
        <v>-5.65604</v>
      </c>
      <c r="G7591" s="54">
        <v>670.21950000000004</v>
      </c>
      <c r="H7591" s="53">
        <v>141</v>
      </c>
      <c r="I7591" s="53">
        <v>79</v>
      </c>
      <c r="J7591" s="53">
        <v>62</v>
      </c>
      <c r="K7591" s="52">
        <v>617</v>
      </c>
      <c r="L7591" s="52">
        <v>53.219500000000039</v>
      </c>
      <c r="M7591" s="55">
        <v>2</v>
      </c>
      <c r="N7591" s="61" t="s">
        <v>16</v>
      </c>
      <c r="P7591" s="66"/>
      <c r="Q7591" s="53"/>
      <c r="R7591" s="53"/>
      <c r="S7591" s="53"/>
      <c r="T7591" s="53"/>
      <c r="U7591" s="53"/>
      <c r="V7591" s="53"/>
      <c r="W7591" s="53"/>
    </row>
    <row r="7592" spans="2:23" s="52" customFormat="1" ht="13" x14ac:dyDescent="0.3">
      <c r="B7592" s="53" t="s">
        <v>2848</v>
      </c>
      <c r="C7592" s="53" t="s">
        <v>220</v>
      </c>
      <c r="D7592" s="53" t="s">
        <v>4853</v>
      </c>
      <c r="E7592" s="53">
        <v>42.107570000000003</v>
      </c>
      <c r="F7592" s="53">
        <v>-5.89513</v>
      </c>
      <c r="G7592" s="54">
        <v>774.83519999999999</v>
      </c>
      <c r="H7592" s="53">
        <v>294</v>
      </c>
      <c r="I7592" s="53">
        <v>138</v>
      </c>
      <c r="J7592" s="53">
        <v>156</v>
      </c>
      <c r="K7592" s="52">
        <v>617</v>
      </c>
      <c r="L7592" s="52">
        <v>157.83519999999999</v>
      </c>
      <c r="M7592" s="55">
        <v>2</v>
      </c>
      <c r="N7592" s="61" t="s">
        <v>16</v>
      </c>
      <c r="P7592" s="66"/>
      <c r="Q7592" s="53"/>
      <c r="R7592" s="53"/>
      <c r="S7592" s="53"/>
      <c r="T7592" s="53"/>
      <c r="U7592" s="53"/>
      <c r="V7592" s="53"/>
      <c r="W7592" s="53"/>
    </row>
    <row r="7593" spans="2:23" s="52" customFormat="1" ht="13" x14ac:dyDescent="0.3">
      <c r="B7593" s="53" t="s">
        <v>2848</v>
      </c>
      <c r="C7593" s="53" t="s">
        <v>220</v>
      </c>
      <c r="D7593" s="53" t="s">
        <v>4854</v>
      </c>
      <c r="E7593" s="53">
        <v>41.673740000000002</v>
      </c>
      <c r="F7593" s="53">
        <v>-5.5984749999999996</v>
      </c>
      <c r="G7593" s="54">
        <v>670.06809999999996</v>
      </c>
      <c r="H7593" s="53">
        <v>297</v>
      </c>
      <c r="I7593" s="53">
        <v>144</v>
      </c>
      <c r="J7593" s="53">
        <v>153</v>
      </c>
      <c r="K7593" s="52">
        <v>617</v>
      </c>
      <c r="L7593" s="52">
        <v>53.068099999999959</v>
      </c>
      <c r="M7593" s="55">
        <v>2</v>
      </c>
      <c r="N7593" s="61" t="s">
        <v>16</v>
      </c>
      <c r="P7593" s="66"/>
      <c r="Q7593" s="53"/>
      <c r="R7593" s="53"/>
      <c r="S7593" s="53"/>
      <c r="T7593" s="53"/>
      <c r="U7593" s="53"/>
      <c r="V7593" s="53"/>
      <c r="W7593" s="53"/>
    </row>
    <row r="7594" spans="2:23" s="52" customFormat="1" ht="13" x14ac:dyDescent="0.3">
      <c r="B7594" s="53" t="s">
        <v>2848</v>
      </c>
      <c r="C7594" s="53" t="s">
        <v>220</v>
      </c>
      <c r="D7594" s="53" t="s">
        <v>4855</v>
      </c>
      <c r="E7594" s="53">
        <v>42.051299999999998</v>
      </c>
      <c r="F7594" s="53">
        <v>-6.488429</v>
      </c>
      <c r="G7594" s="54">
        <v>968.95439999999996</v>
      </c>
      <c r="H7594" s="53">
        <v>267</v>
      </c>
      <c r="I7594" s="53">
        <v>141</v>
      </c>
      <c r="J7594" s="53">
        <v>126</v>
      </c>
      <c r="K7594" s="52">
        <v>617</v>
      </c>
      <c r="L7594" s="52">
        <v>351.95439999999996</v>
      </c>
      <c r="M7594" s="55">
        <v>4</v>
      </c>
      <c r="N7594" s="61" t="s">
        <v>17</v>
      </c>
      <c r="P7594" s="66"/>
      <c r="Q7594" s="53"/>
      <c r="R7594" s="53"/>
      <c r="S7594" s="53"/>
      <c r="T7594" s="53"/>
      <c r="U7594" s="53"/>
      <c r="V7594" s="53"/>
      <c r="W7594" s="53"/>
    </row>
    <row r="7595" spans="2:23" s="52" customFormat="1" ht="13" x14ac:dyDescent="0.3">
      <c r="B7595" s="53" t="s">
        <v>2848</v>
      </c>
      <c r="C7595" s="53" t="s">
        <v>220</v>
      </c>
      <c r="D7595" s="53" t="s">
        <v>4856</v>
      </c>
      <c r="E7595" s="53">
        <v>42.128570000000003</v>
      </c>
      <c r="F7595" s="53">
        <v>-6.0667179999999998</v>
      </c>
      <c r="G7595" s="54">
        <v>796.75699999999995</v>
      </c>
      <c r="H7595" s="53">
        <v>397</v>
      </c>
      <c r="I7595" s="53">
        <v>207</v>
      </c>
      <c r="J7595" s="53">
        <v>190</v>
      </c>
      <c r="K7595" s="52">
        <v>617</v>
      </c>
      <c r="L7595" s="52">
        <v>179.75699999999995</v>
      </c>
      <c r="M7595" s="55">
        <v>2</v>
      </c>
      <c r="N7595" s="61" t="s">
        <v>16</v>
      </c>
      <c r="P7595" s="66"/>
      <c r="Q7595" s="53"/>
      <c r="R7595" s="53"/>
      <c r="S7595" s="53"/>
      <c r="T7595" s="53"/>
      <c r="U7595" s="53"/>
      <c r="V7595" s="53"/>
      <c r="W7595" s="53"/>
    </row>
    <row r="7596" spans="2:23" s="52" customFormat="1" ht="13" x14ac:dyDescent="0.3">
      <c r="B7596" s="53" t="s">
        <v>2848</v>
      </c>
      <c r="C7596" s="53" t="s">
        <v>220</v>
      </c>
      <c r="D7596" s="53" t="s">
        <v>4857</v>
      </c>
      <c r="E7596" s="53">
        <v>41.934199999999997</v>
      </c>
      <c r="F7596" s="53">
        <v>-5.6641729999999999</v>
      </c>
      <c r="G7596" s="54">
        <v>716.05529999999999</v>
      </c>
      <c r="H7596" s="53">
        <v>280</v>
      </c>
      <c r="I7596" s="53">
        <v>152</v>
      </c>
      <c r="J7596" s="53">
        <v>128</v>
      </c>
      <c r="K7596" s="52">
        <v>617</v>
      </c>
      <c r="L7596" s="52">
        <v>99.055299999999988</v>
      </c>
      <c r="M7596" s="55">
        <v>2</v>
      </c>
      <c r="N7596" s="61" t="s">
        <v>16</v>
      </c>
      <c r="P7596" s="66"/>
      <c r="Q7596" s="53"/>
      <c r="R7596" s="53"/>
      <c r="S7596" s="53"/>
      <c r="T7596" s="53"/>
      <c r="U7596" s="53"/>
      <c r="V7596" s="53"/>
      <c r="W7596" s="53"/>
    </row>
    <row r="7597" spans="2:23" s="52" customFormat="1" ht="13" x14ac:dyDescent="0.3">
      <c r="B7597" s="53" t="s">
        <v>2848</v>
      </c>
      <c r="C7597" s="53" t="s">
        <v>220</v>
      </c>
      <c r="D7597" s="53" t="s">
        <v>4858</v>
      </c>
      <c r="E7597" s="53">
        <v>41.722639999999998</v>
      </c>
      <c r="F7597" s="53">
        <v>-5.4508510000000001</v>
      </c>
      <c r="G7597" s="54">
        <v>691.99130000000002</v>
      </c>
      <c r="H7597" s="53">
        <v>382</v>
      </c>
      <c r="I7597" s="53">
        <v>209</v>
      </c>
      <c r="J7597" s="53">
        <v>173</v>
      </c>
      <c r="K7597" s="52">
        <v>617</v>
      </c>
      <c r="L7597" s="52">
        <v>74.991300000000024</v>
      </c>
      <c r="M7597" s="55">
        <v>2</v>
      </c>
      <c r="N7597" s="61" t="s">
        <v>16</v>
      </c>
      <c r="P7597" s="66"/>
      <c r="Q7597" s="53"/>
      <c r="R7597" s="53"/>
      <c r="S7597" s="53"/>
      <c r="T7597" s="53"/>
      <c r="U7597" s="53"/>
      <c r="V7597" s="53"/>
      <c r="W7597" s="53"/>
    </row>
    <row r="7598" spans="2:23" s="52" customFormat="1" ht="13" x14ac:dyDescent="0.3">
      <c r="B7598" s="53" t="s">
        <v>2848</v>
      </c>
      <c r="C7598" s="53" t="s">
        <v>220</v>
      </c>
      <c r="D7598" s="53" t="s">
        <v>4859</v>
      </c>
      <c r="E7598" s="53">
        <v>42.003019999999999</v>
      </c>
      <c r="F7598" s="53">
        <v>-5.67408</v>
      </c>
      <c r="G7598" s="54">
        <v>723.46040000000005</v>
      </c>
      <c r="H7598" s="53">
        <v>19119</v>
      </c>
      <c r="I7598" s="53">
        <v>9356</v>
      </c>
      <c r="J7598" s="53">
        <v>9763</v>
      </c>
      <c r="K7598" s="52">
        <v>617</v>
      </c>
      <c r="L7598" s="52">
        <v>106.46040000000005</v>
      </c>
      <c r="M7598" s="55">
        <v>2</v>
      </c>
      <c r="N7598" s="61" t="s">
        <v>16</v>
      </c>
      <c r="P7598" s="66"/>
      <c r="Q7598" s="53"/>
      <c r="R7598" s="53"/>
      <c r="S7598" s="53"/>
      <c r="T7598" s="53"/>
      <c r="U7598" s="53"/>
      <c r="V7598" s="53"/>
      <c r="W7598" s="53"/>
    </row>
    <row r="7599" spans="2:23" s="52" customFormat="1" ht="13" x14ac:dyDescent="0.3">
      <c r="B7599" s="53" t="s">
        <v>2848</v>
      </c>
      <c r="C7599" s="53" t="s">
        <v>220</v>
      </c>
      <c r="D7599" s="53" t="s">
        <v>4860</v>
      </c>
      <c r="E7599" s="53">
        <v>41.62679</v>
      </c>
      <c r="F7599" s="53">
        <v>-5.63523</v>
      </c>
      <c r="G7599" s="54">
        <v>647</v>
      </c>
      <c r="H7599" s="53">
        <v>393</v>
      </c>
      <c r="I7599" s="53">
        <v>207</v>
      </c>
      <c r="J7599" s="53">
        <v>186</v>
      </c>
      <c r="K7599" s="52">
        <v>617</v>
      </c>
      <c r="L7599" s="52">
        <v>30</v>
      </c>
      <c r="M7599" s="55">
        <v>2</v>
      </c>
      <c r="N7599" s="61" t="s">
        <v>16</v>
      </c>
      <c r="P7599" s="66"/>
      <c r="Q7599" s="53"/>
      <c r="R7599" s="53"/>
      <c r="S7599" s="53"/>
      <c r="T7599" s="53"/>
      <c r="U7599" s="53"/>
      <c r="V7599" s="53"/>
      <c r="W7599" s="53"/>
    </row>
    <row r="7600" spans="2:23" s="52" customFormat="1" ht="13" x14ac:dyDescent="0.3">
      <c r="B7600" s="53" t="s">
        <v>2848</v>
      </c>
      <c r="C7600" s="53" t="s">
        <v>220</v>
      </c>
      <c r="D7600" s="53" t="s">
        <v>4861</v>
      </c>
      <c r="E7600" s="53">
        <v>41.366909999999997</v>
      </c>
      <c r="F7600" s="53">
        <v>-6.1120850000000004</v>
      </c>
      <c r="G7600" s="54">
        <v>794.74649999999997</v>
      </c>
      <c r="H7600" s="53">
        <v>1259</v>
      </c>
      <c r="I7600" s="53">
        <v>653</v>
      </c>
      <c r="J7600" s="53">
        <v>606</v>
      </c>
      <c r="K7600" s="52">
        <v>617</v>
      </c>
      <c r="L7600" s="52">
        <v>177.74649999999997</v>
      </c>
      <c r="M7600" s="55">
        <v>2</v>
      </c>
      <c r="N7600" s="61" t="s">
        <v>16</v>
      </c>
      <c r="P7600" s="66"/>
      <c r="Q7600" s="53"/>
      <c r="R7600" s="53"/>
      <c r="S7600" s="53"/>
      <c r="T7600" s="53"/>
      <c r="U7600" s="53"/>
      <c r="V7600" s="53"/>
      <c r="W7600" s="53"/>
    </row>
    <row r="7601" spans="2:23" s="52" customFormat="1" ht="13" x14ac:dyDescent="0.3">
      <c r="B7601" s="53" t="s">
        <v>2848</v>
      </c>
      <c r="C7601" s="53" t="s">
        <v>220</v>
      </c>
      <c r="D7601" s="53" t="s">
        <v>4862</v>
      </c>
      <c r="E7601" s="53">
        <v>41.344450000000002</v>
      </c>
      <c r="F7601" s="53">
        <v>-5.4107960000000004</v>
      </c>
      <c r="G7601" s="54">
        <v>706.0856</v>
      </c>
      <c r="H7601" s="53">
        <v>875</v>
      </c>
      <c r="I7601" s="53">
        <v>437</v>
      </c>
      <c r="J7601" s="53">
        <v>438</v>
      </c>
      <c r="K7601" s="52">
        <v>617</v>
      </c>
      <c r="L7601" s="52">
        <v>89.085599999999999</v>
      </c>
      <c r="M7601" s="55">
        <v>2</v>
      </c>
      <c r="N7601" s="61" t="s">
        <v>16</v>
      </c>
      <c r="P7601" s="66"/>
      <c r="Q7601" s="53"/>
      <c r="R7601" s="53"/>
      <c r="S7601" s="53"/>
      <c r="T7601" s="53"/>
      <c r="U7601" s="53"/>
      <c r="V7601" s="53"/>
      <c r="W7601" s="53"/>
    </row>
    <row r="7602" spans="2:23" s="52" customFormat="1" ht="13" x14ac:dyDescent="0.3">
      <c r="B7602" s="53" t="s">
        <v>2848</v>
      </c>
      <c r="C7602" s="53" t="s">
        <v>220</v>
      </c>
      <c r="D7602" s="53" t="s">
        <v>4863</v>
      </c>
      <c r="E7602" s="53">
        <v>41.881869999999999</v>
      </c>
      <c r="F7602" s="53">
        <v>-5.7383329999999999</v>
      </c>
      <c r="G7602" s="54">
        <v>695.63599999999997</v>
      </c>
      <c r="H7602" s="53">
        <v>212</v>
      </c>
      <c r="I7602" s="53">
        <v>117</v>
      </c>
      <c r="J7602" s="53">
        <v>95</v>
      </c>
      <c r="K7602" s="52">
        <v>617</v>
      </c>
      <c r="L7602" s="52">
        <v>78.635999999999967</v>
      </c>
      <c r="M7602" s="55">
        <v>2</v>
      </c>
      <c r="N7602" s="61" t="s">
        <v>16</v>
      </c>
      <c r="P7602" s="66"/>
      <c r="Q7602" s="53"/>
      <c r="R7602" s="53"/>
      <c r="S7602" s="53"/>
      <c r="T7602" s="53"/>
      <c r="U7602" s="53"/>
      <c r="V7602" s="53"/>
      <c r="W7602" s="53"/>
    </row>
    <row r="7603" spans="2:23" s="52" customFormat="1" ht="13" x14ac:dyDescent="0.3">
      <c r="B7603" s="53" t="s">
        <v>2848</v>
      </c>
      <c r="C7603" s="53" t="s">
        <v>220</v>
      </c>
      <c r="D7603" s="53" t="s">
        <v>4864</v>
      </c>
      <c r="E7603" s="53">
        <v>41.883369999999999</v>
      </c>
      <c r="F7603" s="53">
        <v>-5.75509</v>
      </c>
      <c r="G7603" s="54">
        <v>714.07860000000005</v>
      </c>
      <c r="H7603" s="53">
        <v>259</v>
      </c>
      <c r="I7603" s="53">
        <v>140</v>
      </c>
      <c r="J7603" s="53">
        <v>119</v>
      </c>
      <c r="K7603" s="52">
        <v>617</v>
      </c>
      <c r="L7603" s="52">
        <v>97.078600000000051</v>
      </c>
      <c r="M7603" s="55">
        <v>2</v>
      </c>
      <c r="N7603" s="61" t="s">
        <v>16</v>
      </c>
      <c r="P7603" s="66"/>
      <c r="Q7603" s="53"/>
      <c r="R7603" s="53"/>
      <c r="S7603" s="53"/>
      <c r="T7603" s="53"/>
      <c r="U7603" s="53"/>
      <c r="V7603" s="53"/>
      <c r="W7603" s="53"/>
    </row>
    <row r="7604" spans="2:23" s="52" customFormat="1" ht="13" x14ac:dyDescent="0.3">
      <c r="B7604" s="53" t="s">
        <v>2848</v>
      </c>
      <c r="C7604" s="53" t="s">
        <v>220</v>
      </c>
      <c r="D7604" s="53" t="s">
        <v>4865</v>
      </c>
      <c r="E7604" s="53">
        <v>42.061259999999997</v>
      </c>
      <c r="F7604" s="53">
        <v>-6.047415</v>
      </c>
      <c r="G7604" s="54">
        <v>764.0367</v>
      </c>
      <c r="H7604" s="53">
        <v>187</v>
      </c>
      <c r="I7604" s="53">
        <v>86</v>
      </c>
      <c r="J7604" s="53">
        <v>101</v>
      </c>
      <c r="K7604" s="52">
        <v>617</v>
      </c>
      <c r="L7604" s="52">
        <v>147.0367</v>
      </c>
      <c r="M7604" s="55">
        <v>2</v>
      </c>
      <c r="N7604" s="61" t="s">
        <v>16</v>
      </c>
      <c r="P7604" s="66"/>
      <c r="Q7604" s="53"/>
      <c r="R7604" s="53"/>
      <c r="S7604" s="53"/>
      <c r="T7604" s="53"/>
      <c r="U7604" s="53"/>
      <c r="V7604" s="53"/>
      <c r="W7604" s="53"/>
    </row>
    <row r="7605" spans="2:23" s="52" customFormat="1" ht="13" x14ac:dyDescent="0.3">
      <c r="B7605" s="53" t="s">
        <v>2848</v>
      </c>
      <c r="C7605" s="53" t="s">
        <v>220</v>
      </c>
      <c r="D7605" s="53" t="s">
        <v>4866</v>
      </c>
      <c r="E7605" s="53">
        <v>42.037909999999997</v>
      </c>
      <c r="F7605" s="53">
        <v>-5.8732660000000001</v>
      </c>
      <c r="G7605" s="54">
        <v>719.41980000000001</v>
      </c>
      <c r="H7605" s="53">
        <v>142</v>
      </c>
      <c r="I7605" s="53">
        <v>78</v>
      </c>
      <c r="J7605" s="53">
        <v>64</v>
      </c>
      <c r="K7605" s="52">
        <v>617</v>
      </c>
      <c r="L7605" s="52">
        <v>102.41980000000001</v>
      </c>
      <c r="M7605" s="55">
        <v>2</v>
      </c>
      <c r="N7605" s="61" t="s">
        <v>16</v>
      </c>
      <c r="P7605" s="66"/>
      <c r="Q7605" s="53"/>
      <c r="R7605" s="53"/>
      <c r="S7605" s="53"/>
      <c r="T7605" s="53"/>
      <c r="U7605" s="53"/>
      <c r="V7605" s="53"/>
      <c r="W7605" s="53"/>
    </row>
    <row r="7606" spans="2:23" s="52" customFormat="1" ht="13" x14ac:dyDescent="0.3">
      <c r="B7606" s="53" t="s">
        <v>2848</v>
      </c>
      <c r="C7606" s="53" t="s">
        <v>220</v>
      </c>
      <c r="D7606" s="53" t="s">
        <v>4867</v>
      </c>
      <c r="E7606" s="53">
        <v>41.920780000000001</v>
      </c>
      <c r="F7606" s="53">
        <v>-5.7810860000000002</v>
      </c>
      <c r="G7606" s="54">
        <v>709.87829999999997</v>
      </c>
      <c r="H7606" s="53">
        <v>810</v>
      </c>
      <c r="I7606" s="53">
        <v>423</v>
      </c>
      <c r="J7606" s="53">
        <v>387</v>
      </c>
      <c r="K7606" s="52">
        <v>617</v>
      </c>
      <c r="L7606" s="52">
        <v>92.878299999999967</v>
      </c>
      <c r="M7606" s="55">
        <v>2</v>
      </c>
      <c r="N7606" s="61" t="s">
        <v>16</v>
      </c>
      <c r="P7606" s="66"/>
      <c r="Q7606" s="53"/>
      <c r="R7606" s="53"/>
      <c r="S7606" s="53"/>
      <c r="T7606" s="53"/>
      <c r="U7606" s="53"/>
      <c r="V7606" s="53"/>
      <c r="W7606" s="53"/>
    </row>
    <row r="7607" spans="2:23" s="52" customFormat="1" ht="13" x14ac:dyDescent="0.3">
      <c r="B7607" s="53" t="s">
        <v>2848</v>
      </c>
      <c r="C7607" s="53" t="s">
        <v>220</v>
      </c>
      <c r="D7607" s="53" t="s">
        <v>4868</v>
      </c>
      <c r="E7607" s="53">
        <v>41.67456</v>
      </c>
      <c r="F7607" s="53">
        <v>-5.4614729999999998</v>
      </c>
      <c r="G7607" s="54">
        <v>705.82349999999997</v>
      </c>
      <c r="H7607" s="53">
        <v>106</v>
      </c>
      <c r="I7607" s="53">
        <v>60</v>
      </c>
      <c r="J7607" s="53">
        <v>46</v>
      </c>
      <c r="K7607" s="52">
        <v>617</v>
      </c>
      <c r="L7607" s="52">
        <v>88.823499999999967</v>
      </c>
      <c r="M7607" s="55">
        <v>2</v>
      </c>
      <c r="N7607" s="61" t="s">
        <v>16</v>
      </c>
      <c r="P7607" s="66"/>
      <c r="Q7607" s="53"/>
      <c r="R7607" s="53"/>
      <c r="S7607" s="53"/>
      <c r="T7607" s="53"/>
      <c r="U7607" s="53"/>
      <c r="V7607" s="53"/>
      <c r="W7607" s="53"/>
    </row>
    <row r="7608" spans="2:23" s="52" customFormat="1" ht="13" x14ac:dyDescent="0.3">
      <c r="B7608" s="53" t="s">
        <v>2848</v>
      </c>
      <c r="C7608" s="53" t="s">
        <v>220</v>
      </c>
      <c r="D7608" s="53" t="s">
        <v>4869</v>
      </c>
      <c r="E7608" s="53">
        <v>41.333080000000002</v>
      </c>
      <c r="F7608" s="53">
        <v>-5.7907060000000001</v>
      </c>
      <c r="G7608" s="54">
        <v>766.52919999999995</v>
      </c>
      <c r="H7608" s="53">
        <v>187</v>
      </c>
      <c r="I7608" s="53">
        <v>99</v>
      </c>
      <c r="J7608" s="53">
        <v>88</v>
      </c>
      <c r="K7608" s="52">
        <v>617</v>
      </c>
      <c r="L7608" s="52">
        <v>149.52919999999995</v>
      </c>
      <c r="M7608" s="55">
        <v>2</v>
      </c>
      <c r="N7608" s="61" t="s">
        <v>16</v>
      </c>
      <c r="P7608" s="66"/>
      <c r="Q7608" s="53"/>
      <c r="R7608" s="53"/>
      <c r="S7608" s="53"/>
      <c r="T7608" s="53"/>
      <c r="U7608" s="53"/>
      <c r="V7608" s="53"/>
      <c r="W7608" s="53"/>
    </row>
    <row r="7609" spans="2:23" s="52" customFormat="1" ht="13" x14ac:dyDescent="0.3">
      <c r="B7609" s="53" t="s">
        <v>2848</v>
      </c>
      <c r="C7609" s="53" t="s">
        <v>220</v>
      </c>
      <c r="D7609" s="53" t="s">
        <v>4870</v>
      </c>
      <c r="E7609" s="53">
        <v>41.980029999999999</v>
      </c>
      <c r="F7609" s="53">
        <v>-6.0824639999999999</v>
      </c>
      <c r="G7609" s="54">
        <v>752.98979999999995</v>
      </c>
      <c r="H7609" s="53">
        <v>416</v>
      </c>
      <c r="I7609" s="53">
        <v>197</v>
      </c>
      <c r="J7609" s="53">
        <v>219</v>
      </c>
      <c r="K7609" s="52">
        <v>617</v>
      </c>
      <c r="L7609" s="52">
        <v>135.98979999999995</v>
      </c>
      <c r="M7609" s="55">
        <v>2</v>
      </c>
      <c r="N7609" s="61" t="s">
        <v>16</v>
      </c>
      <c r="P7609" s="66"/>
      <c r="Q7609" s="53"/>
      <c r="R7609" s="53"/>
      <c r="S7609" s="53"/>
      <c r="T7609" s="53"/>
      <c r="U7609" s="53"/>
      <c r="V7609" s="53"/>
      <c r="W7609" s="53"/>
    </row>
    <row r="7610" spans="2:23" s="52" customFormat="1" ht="13" x14ac:dyDescent="0.3">
      <c r="B7610" s="53" t="s">
        <v>2848</v>
      </c>
      <c r="C7610" s="53" t="s">
        <v>220</v>
      </c>
      <c r="D7610" s="53" t="s">
        <v>4871</v>
      </c>
      <c r="E7610" s="53">
        <v>41.994370000000004</v>
      </c>
      <c r="F7610" s="53">
        <v>-6.0295779999999999</v>
      </c>
      <c r="G7610" s="54">
        <v>736.62180000000001</v>
      </c>
      <c r="H7610" s="53">
        <v>982</v>
      </c>
      <c r="I7610" s="53">
        <v>468</v>
      </c>
      <c r="J7610" s="53">
        <v>514</v>
      </c>
      <c r="K7610" s="52">
        <v>617</v>
      </c>
      <c r="L7610" s="52">
        <v>119.62180000000001</v>
      </c>
      <c r="M7610" s="55">
        <v>2</v>
      </c>
      <c r="N7610" s="61" t="s">
        <v>16</v>
      </c>
      <c r="P7610" s="66"/>
      <c r="Q7610" s="53"/>
      <c r="R7610" s="53"/>
      <c r="S7610" s="53"/>
      <c r="T7610" s="53"/>
      <c r="U7610" s="53"/>
      <c r="V7610" s="53"/>
      <c r="W7610" s="53"/>
    </row>
    <row r="7611" spans="2:23" s="52" customFormat="1" ht="13" x14ac:dyDescent="0.3">
      <c r="B7611" s="53" t="s">
        <v>2848</v>
      </c>
      <c r="C7611" s="53" t="s">
        <v>220</v>
      </c>
      <c r="D7611" s="53" t="s">
        <v>4872</v>
      </c>
      <c r="E7611" s="53">
        <v>41.167659999999998</v>
      </c>
      <c r="F7611" s="53">
        <v>-5.3687519999999997</v>
      </c>
      <c r="G7611" s="54">
        <v>789.59209999999996</v>
      </c>
      <c r="H7611" s="53">
        <v>541</v>
      </c>
      <c r="I7611" s="53">
        <v>286</v>
      </c>
      <c r="J7611" s="53">
        <v>255</v>
      </c>
      <c r="K7611" s="52">
        <v>617</v>
      </c>
      <c r="L7611" s="52">
        <v>172.59209999999996</v>
      </c>
      <c r="M7611" s="55">
        <v>2</v>
      </c>
      <c r="N7611" s="61" t="s">
        <v>16</v>
      </c>
      <c r="P7611" s="66"/>
      <c r="Q7611" s="53"/>
      <c r="R7611" s="53"/>
      <c r="S7611" s="53"/>
      <c r="T7611" s="53"/>
      <c r="U7611" s="53"/>
      <c r="V7611" s="53"/>
      <c r="W7611" s="53"/>
    </row>
    <row r="7612" spans="2:23" s="52" customFormat="1" ht="13" x14ac:dyDescent="0.3">
      <c r="B7612" s="53" t="s">
        <v>2848</v>
      </c>
      <c r="C7612" s="53" t="s">
        <v>220</v>
      </c>
      <c r="D7612" s="53" t="s">
        <v>4873</v>
      </c>
      <c r="E7612" s="53">
        <v>41.7682</v>
      </c>
      <c r="F7612" s="53">
        <v>-5.503342</v>
      </c>
      <c r="G7612" s="54">
        <v>676.3501</v>
      </c>
      <c r="H7612" s="53">
        <v>274</v>
      </c>
      <c r="I7612" s="53">
        <v>139</v>
      </c>
      <c r="J7612" s="53">
        <v>135</v>
      </c>
      <c r="K7612" s="52">
        <v>617</v>
      </c>
      <c r="L7612" s="52">
        <v>59.350099999999998</v>
      </c>
      <c r="M7612" s="55">
        <v>2</v>
      </c>
      <c r="N7612" s="61" t="s">
        <v>16</v>
      </c>
      <c r="P7612" s="66"/>
      <c r="Q7612" s="53"/>
      <c r="R7612" s="53"/>
      <c r="S7612" s="53"/>
      <c r="T7612" s="53"/>
      <c r="U7612" s="53"/>
      <c r="V7612" s="53"/>
      <c r="W7612" s="53"/>
    </row>
    <row r="7613" spans="2:23" s="52" customFormat="1" ht="13" x14ac:dyDescent="0.3">
      <c r="B7613" s="53" t="s">
        <v>2848</v>
      </c>
      <c r="C7613" s="53" t="s">
        <v>220</v>
      </c>
      <c r="D7613" s="53" t="s">
        <v>4874</v>
      </c>
      <c r="E7613" s="53">
        <v>41.654299999999999</v>
      </c>
      <c r="F7613" s="53">
        <v>-5.9968669999999999</v>
      </c>
      <c r="G7613" s="54">
        <v>757.57060000000001</v>
      </c>
      <c r="H7613" s="53">
        <v>679</v>
      </c>
      <c r="I7613" s="53">
        <v>350</v>
      </c>
      <c r="J7613" s="53">
        <v>329</v>
      </c>
      <c r="K7613" s="52">
        <v>617</v>
      </c>
      <c r="L7613" s="52">
        <v>140.57060000000001</v>
      </c>
      <c r="M7613" s="55">
        <v>2</v>
      </c>
      <c r="N7613" s="61" t="s">
        <v>16</v>
      </c>
      <c r="P7613" s="66"/>
      <c r="Q7613" s="53"/>
      <c r="R7613" s="53"/>
      <c r="S7613" s="53"/>
      <c r="T7613" s="53"/>
      <c r="U7613" s="53"/>
      <c r="V7613" s="53"/>
      <c r="W7613" s="53"/>
    </row>
    <row r="7614" spans="2:23" s="52" customFormat="1" ht="13" x14ac:dyDescent="0.3">
      <c r="B7614" s="53" t="s">
        <v>2848</v>
      </c>
      <c r="C7614" s="53" t="s">
        <v>220</v>
      </c>
      <c r="D7614" s="53" t="s">
        <v>4875</v>
      </c>
      <c r="E7614" s="53">
        <v>41.230240000000002</v>
      </c>
      <c r="F7614" s="53">
        <v>-6.1476410000000001</v>
      </c>
      <c r="G7614" s="54">
        <v>766.86569999999995</v>
      </c>
      <c r="H7614" s="53">
        <v>222</v>
      </c>
      <c r="I7614" s="53">
        <v>113</v>
      </c>
      <c r="J7614" s="53">
        <v>109</v>
      </c>
      <c r="K7614" s="52">
        <v>617</v>
      </c>
      <c r="L7614" s="52">
        <v>149.86569999999995</v>
      </c>
      <c r="M7614" s="55">
        <v>2</v>
      </c>
      <c r="N7614" s="61" t="s">
        <v>16</v>
      </c>
      <c r="P7614" s="66"/>
      <c r="Q7614" s="53"/>
      <c r="R7614" s="53"/>
      <c r="S7614" s="53"/>
      <c r="T7614" s="53"/>
      <c r="U7614" s="53"/>
      <c r="V7614" s="53"/>
      <c r="W7614" s="53"/>
    </row>
    <row r="7615" spans="2:23" s="52" customFormat="1" ht="13" x14ac:dyDescent="0.3">
      <c r="B7615" s="53" t="s">
        <v>2848</v>
      </c>
      <c r="C7615" s="53" t="s">
        <v>220</v>
      </c>
      <c r="D7615" s="53" t="s">
        <v>4876</v>
      </c>
      <c r="E7615" s="53">
        <v>41.374000000000002</v>
      </c>
      <c r="F7615" s="53">
        <v>-5.7457149999999997</v>
      </c>
      <c r="G7615" s="54">
        <v>762.10860000000002</v>
      </c>
      <c r="H7615" s="53">
        <v>121</v>
      </c>
      <c r="I7615" s="53">
        <v>67</v>
      </c>
      <c r="J7615" s="53">
        <v>54</v>
      </c>
      <c r="K7615" s="52">
        <v>617</v>
      </c>
      <c r="L7615" s="52">
        <v>145.10860000000002</v>
      </c>
      <c r="M7615" s="55">
        <v>2</v>
      </c>
      <c r="N7615" s="61" t="s">
        <v>16</v>
      </c>
      <c r="P7615" s="66"/>
      <c r="Q7615" s="53"/>
      <c r="R7615" s="53"/>
      <c r="S7615" s="53"/>
      <c r="T7615" s="53"/>
      <c r="U7615" s="53"/>
      <c r="V7615" s="53"/>
      <c r="W7615" s="53"/>
    </row>
    <row r="7616" spans="2:23" s="52" customFormat="1" ht="13" x14ac:dyDescent="0.3">
      <c r="B7616" s="53" t="s">
        <v>2848</v>
      </c>
      <c r="C7616" s="53" t="s">
        <v>220</v>
      </c>
      <c r="D7616" s="53" t="s">
        <v>4877</v>
      </c>
      <c r="E7616" s="53">
        <v>41.437530000000002</v>
      </c>
      <c r="F7616" s="53">
        <v>-5.6756180000000001</v>
      </c>
      <c r="G7616" s="54">
        <v>711.71410000000003</v>
      </c>
      <c r="H7616" s="53">
        <v>420</v>
      </c>
      <c r="I7616" s="53">
        <v>232</v>
      </c>
      <c r="J7616" s="53">
        <v>188</v>
      </c>
      <c r="K7616" s="52">
        <v>617</v>
      </c>
      <c r="L7616" s="52">
        <v>94.71410000000003</v>
      </c>
      <c r="M7616" s="55">
        <v>2</v>
      </c>
      <c r="N7616" s="61" t="s">
        <v>16</v>
      </c>
      <c r="P7616" s="66"/>
      <c r="Q7616" s="53"/>
      <c r="R7616" s="53"/>
      <c r="S7616" s="53"/>
      <c r="T7616" s="53"/>
      <c r="U7616" s="53"/>
      <c r="V7616" s="53"/>
      <c r="W7616" s="53"/>
    </row>
    <row r="7617" spans="2:23" s="52" customFormat="1" ht="13" x14ac:dyDescent="0.3">
      <c r="B7617" s="53" t="s">
        <v>2848</v>
      </c>
      <c r="C7617" s="53" t="s">
        <v>220</v>
      </c>
      <c r="D7617" s="53" t="s">
        <v>4878</v>
      </c>
      <c r="E7617" s="53">
        <v>41.229959999999998</v>
      </c>
      <c r="F7617" s="53">
        <v>-5.3262520000000002</v>
      </c>
      <c r="G7617" s="54">
        <v>735.99149999999997</v>
      </c>
      <c r="H7617" s="53">
        <v>135</v>
      </c>
      <c r="I7617" s="53">
        <v>66</v>
      </c>
      <c r="J7617" s="53">
        <v>69</v>
      </c>
      <c r="K7617" s="52">
        <v>617</v>
      </c>
      <c r="L7617" s="52">
        <v>118.99149999999997</v>
      </c>
      <c r="M7617" s="55">
        <v>2</v>
      </c>
      <c r="N7617" s="61" t="s">
        <v>16</v>
      </c>
      <c r="P7617" s="66"/>
      <c r="Q7617" s="53"/>
      <c r="R7617" s="53"/>
      <c r="S7617" s="53"/>
      <c r="T7617" s="53"/>
      <c r="U7617" s="53"/>
      <c r="V7617" s="53"/>
      <c r="W7617" s="53"/>
    </row>
    <row r="7618" spans="2:23" s="52" customFormat="1" ht="13" x14ac:dyDescent="0.3">
      <c r="B7618" s="53" t="s">
        <v>2848</v>
      </c>
      <c r="C7618" s="53" t="s">
        <v>220</v>
      </c>
      <c r="D7618" s="53" t="s">
        <v>4879</v>
      </c>
      <c r="E7618" s="53">
        <v>41.991190000000003</v>
      </c>
      <c r="F7618" s="53">
        <v>-5.60379</v>
      </c>
      <c r="G7618" s="54">
        <v>729.82619999999997</v>
      </c>
      <c r="H7618" s="53">
        <v>519</v>
      </c>
      <c r="I7618" s="53">
        <v>274</v>
      </c>
      <c r="J7618" s="53">
        <v>245</v>
      </c>
      <c r="K7618" s="52">
        <v>617</v>
      </c>
      <c r="L7618" s="52">
        <v>112.82619999999997</v>
      </c>
      <c r="M7618" s="55">
        <v>2</v>
      </c>
      <c r="N7618" s="61" t="s">
        <v>16</v>
      </c>
      <c r="P7618" s="66"/>
      <c r="Q7618" s="53"/>
      <c r="R7618" s="53"/>
      <c r="S7618" s="53"/>
      <c r="T7618" s="53"/>
      <c r="U7618" s="53"/>
      <c r="V7618" s="53"/>
      <c r="W7618" s="53"/>
    </row>
    <row r="7619" spans="2:23" s="52" customFormat="1" ht="13" x14ac:dyDescent="0.3">
      <c r="B7619" s="53" t="s">
        <v>2848</v>
      </c>
      <c r="C7619" s="53" t="s">
        <v>220</v>
      </c>
      <c r="D7619" s="53" t="s">
        <v>4880</v>
      </c>
      <c r="E7619" s="53">
        <v>41.721640000000001</v>
      </c>
      <c r="F7619" s="53">
        <v>-5.5434029999999996</v>
      </c>
      <c r="G7619" s="54">
        <v>690.75840000000005</v>
      </c>
      <c r="H7619" s="53">
        <v>312</v>
      </c>
      <c r="I7619" s="53">
        <v>158</v>
      </c>
      <c r="J7619" s="53">
        <v>154</v>
      </c>
      <c r="K7619" s="52">
        <v>617</v>
      </c>
      <c r="L7619" s="52">
        <v>73.758400000000051</v>
      </c>
      <c r="M7619" s="55">
        <v>2</v>
      </c>
      <c r="N7619" s="61" t="s">
        <v>16</v>
      </c>
      <c r="P7619" s="66"/>
      <c r="Q7619" s="53"/>
      <c r="R7619" s="53"/>
      <c r="S7619" s="53"/>
      <c r="T7619" s="53"/>
      <c r="U7619" s="53"/>
      <c r="V7619" s="53"/>
      <c r="W7619" s="53"/>
    </row>
    <row r="7620" spans="2:23" s="52" customFormat="1" ht="13" x14ac:dyDescent="0.3">
      <c r="B7620" s="53" t="s">
        <v>2848</v>
      </c>
      <c r="C7620" s="53" t="s">
        <v>220</v>
      </c>
      <c r="D7620" s="53" t="s">
        <v>4881</v>
      </c>
      <c r="E7620" s="53">
        <v>41.969990000000003</v>
      </c>
      <c r="F7620" s="53">
        <v>-5.3150880000000003</v>
      </c>
      <c r="G7620" s="54">
        <v>709.88589999999999</v>
      </c>
      <c r="H7620" s="53">
        <v>364</v>
      </c>
      <c r="I7620" s="53">
        <v>193</v>
      </c>
      <c r="J7620" s="53">
        <v>171</v>
      </c>
      <c r="K7620" s="52">
        <v>617</v>
      </c>
      <c r="L7620" s="52">
        <v>92.885899999999992</v>
      </c>
      <c r="M7620" s="55">
        <v>2</v>
      </c>
      <c r="N7620" s="61" t="s">
        <v>16</v>
      </c>
      <c r="P7620" s="66"/>
      <c r="Q7620" s="53"/>
      <c r="R7620" s="53"/>
      <c r="S7620" s="53"/>
      <c r="T7620" s="53"/>
      <c r="U7620" s="53"/>
      <c r="V7620" s="53"/>
      <c r="W7620" s="53"/>
    </row>
    <row r="7621" spans="2:23" s="52" customFormat="1" ht="13" x14ac:dyDescent="0.3">
      <c r="B7621" s="53" t="s">
        <v>2848</v>
      </c>
      <c r="C7621" s="53" t="s">
        <v>220</v>
      </c>
      <c r="D7621" s="53" t="s">
        <v>4882</v>
      </c>
      <c r="E7621" s="53">
        <v>41.415320000000001</v>
      </c>
      <c r="F7621" s="53">
        <v>-5.7037399999999998</v>
      </c>
      <c r="G7621" s="54">
        <v>727.38289999999995</v>
      </c>
      <c r="H7621" s="53">
        <v>81</v>
      </c>
      <c r="I7621" s="53">
        <v>44</v>
      </c>
      <c r="J7621" s="53">
        <v>37</v>
      </c>
      <c r="K7621" s="52">
        <v>617</v>
      </c>
      <c r="L7621" s="52">
        <v>110.38289999999995</v>
      </c>
      <c r="M7621" s="55">
        <v>2</v>
      </c>
      <c r="N7621" s="61" t="s">
        <v>16</v>
      </c>
      <c r="P7621" s="66"/>
      <c r="Q7621" s="53"/>
      <c r="R7621" s="53"/>
      <c r="S7621" s="53"/>
      <c r="T7621" s="53"/>
      <c r="U7621" s="53"/>
      <c r="V7621" s="53"/>
      <c r="W7621" s="53"/>
    </row>
    <row r="7622" spans="2:23" s="52" customFormat="1" ht="13" x14ac:dyDescent="0.3">
      <c r="B7622" s="53" t="s">
        <v>2848</v>
      </c>
      <c r="C7622" s="53" t="s">
        <v>220</v>
      </c>
      <c r="D7622" s="53" t="s">
        <v>4883</v>
      </c>
      <c r="E7622" s="53">
        <v>41.900460000000002</v>
      </c>
      <c r="F7622" s="53">
        <v>-5.4867429999999997</v>
      </c>
      <c r="G7622" s="54">
        <v>699.61630000000002</v>
      </c>
      <c r="H7622" s="53">
        <v>368</v>
      </c>
      <c r="I7622" s="53">
        <v>200</v>
      </c>
      <c r="J7622" s="53">
        <v>168</v>
      </c>
      <c r="K7622" s="52">
        <v>617</v>
      </c>
      <c r="L7622" s="52">
        <v>82.616300000000024</v>
      </c>
      <c r="M7622" s="55">
        <v>2</v>
      </c>
      <c r="N7622" s="61" t="s">
        <v>16</v>
      </c>
      <c r="P7622" s="66"/>
      <c r="Q7622" s="53"/>
      <c r="R7622" s="53"/>
      <c r="S7622" s="53"/>
      <c r="T7622" s="53"/>
      <c r="U7622" s="53"/>
      <c r="V7622" s="53"/>
      <c r="W7622" s="53"/>
    </row>
    <row r="7623" spans="2:23" s="52" customFormat="1" ht="13" x14ac:dyDescent="0.3">
      <c r="B7623" s="53" t="s">
        <v>2848</v>
      </c>
      <c r="C7623" s="53" t="s">
        <v>220</v>
      </c>
      <c r="D7623" s="53" t="s">
        <v>4884</v>
      </c>
      <c r="E7623" s="53">
        <v>41.683340000000001</v>
      </c>
      <c r="F7623" s="53">
        <v>-5.6530870000000002</v>
      </c>
      <c r="G7623" s="54">
        <v>684.90419999999995</v>
      </c>
      <c r="H7623" s="53">
        <v>143</v>
      </c>
      <c r="I7623" s="53">
        <v>81</v>
      </c>
      <c r="J7623" s="53">
        <v>62</v>
      </c>
      <c r="K7623" s="52">
        <v>617</v>
      </c>
      <c r="L7623" s="52">
        <v>67.904199999999946</v>
      </c>
      <c r="M7623" s="55">
        <v>2</v>
      </c>
      <c r="N7623" s="61" t="s">
        <v>16</v>
      </c>
      <c r="P7623" s="66"/>
      <c r="Q7623" s="53"/>
      <c r="R7623" s="53"/>
      <c r="S7623" s="53"/>
      <c r="T7623" s="53"/>
      <c r="U7623" s="53"/>
      <c r="V7623" s="53"/>
      <c r="W7623" s="53"/>
    </row>
    <row r="7624" spans="2:23" s="52" customFormat="1" ht="13" x14ac:dyDescent="0.3">
      <c r="B7624" s="53" t="s">
        <v>2848</v>
      </c>
      <c r="C7624" s="53" t="s">
        <v>220</v>
      </c>
      <c r="D7624" s="53" t="s">
        <v>4885</v>
      </c>
      <c r="E7624" s="53">
        <v>42.021769999999997</v>
      </c>
      <c r="F7624" s="53">
        <v>-6.4163759999999996</v>
      </c>
      <c r="G7624" s="54">
        <v>909.28530000000001</v>
      </c>
      <c r="H7624" s="53">
        <v>160</v>
      </c>
      <c r="I7624" s="53">
        <v>77</v>
      </c>
      <c r="J7624" s="53">
        <v>83</v>
      </c>
      <c r="K7624" s="52">
        <v>617</v>
      </c>
      <c r="L7624" s="52">
        <v>292.28530000000001</v>
      </c>
      <c r="M7624" s="55">
        <v>4</v>
      </c>
      <c r="N7624" s="61" t="s">
        <v>17</v>
      </c>
      <c r="P7624" s="66"/>
      <c r="Q7624" s="53"/>
      <c r="R7624" s="53"/>
      <c r="S7624" s="53"/>
      <c r="T7624" s="53"/>
      <c r="U7624" s="53"/>
      <c r="V7624" s="53"/>
      <c r="W7624" s="53"/>
    </row>
    <row r="7625" spans="2:23" s="52" customFormat="1" ht="13" x14ac:dyDescent="0.3">
      <c r="B7625" s="53" t="s">
        <v>2848</v>
      </c>
      <c r="C7625" s="53" t="s">
        <v>220</v>
      </c>
      <c r="D7625" s="53" t="s">
        <v>4886</v>
      </c>
      <c r="E7625" s="53">
        <v>42.073909999999998</v>
      </c>
      <c r="F7625" s="53">
        <v>-6.7016349999999996</v>
      </c>
      <c r="G7625" s="54">
        <v>1001.473</v>
      </c>
      <c r="H7625" s="53">
        <v>613</v>
      </c>
      <c r="I7625" s="53">
        <v>315</v>
      </c>
      <c r="J7625" s="53">
        <v>298</v>
      </c>
      <c r="K7625" s="52">
        <v>617</v>
      </c>
      <c r="L7625" s="52">
        <v>384.47299999999996</v>
      </c>
      <c r="M7625" s="55">
        <v>4</v>
      </c>
      <c r="N7625" s="61" t="s">
        <v>17</v>
      </c>
      <c r="P7625" s="66"/>
      <c r="Q7625" s="53"/>
      <c r="R7625" s="53"/>
      <c r="S7625" s="53"/>
      <c r="T7625" s="53"/>
      <c r="U7625" s="53"/>
      <c r="V7625" s="53"/>
      <c r="W7625" s="53"/>
    </row>
    <row r="7626" spans="2:23" s="52" customFormat="1" ht="13" x14ac:dyDescent="0.3">
      <c r="B7626" s="53" t="s">
        <v>2848</v>
      </c>
      <c r="C7626" s="53" t="s">
        <v>220</v>
      </c>
      <c r="D7626" s="53" t="s">
        <v>4887</v>
      </c>
      <c r="E7626" s="53">
        <v>42.115259999999999</v>
      </c>
      <c r="F7626" s="53">
        <v>-5.8133460000000001</v>
      </c>
      <c r="G7626" s="54">
        <v>734.29880000000003</v>
      </c>
      <c r="H7626" s="53">
        <v>253</v>
      </c>
      <c r="I7626" s="53">
        <v>126</v>
      </c>
      <c r="J7626" s="53">
        <v>127</v>
      </c>
      <c r="K7626" s="52">
        <v>617</v>
      </c>
      <c r="L7626" s="52">
        <v>117.29880000000003</v>
      </c>
      <c r="M7626" s="55">
        <v>2</v>
      </c>
      <c r="N7626" s="61" t="s">
        <v>16</v>
      </c>
      <c r="P7626" s="66"/>
      <c r="Q7626" s="53"/>
      <c r="R7626" s="53"/>
      <c r="S7626" s="53"/>
      <c r="T7626" s="53"/>
      <c r="U7626" s="53"/>
      <c r="V7626" s="53"/>
      <c r="W7626" s="53"/>
    </row>
    <row r="7627" spans="2:23" s="52" customFormat="1" ht="13" x14ac:dyDescent="0.3">
      <c r="B7627" s="53" t="s">
        <v>2848</v>
      </c>
      <c r="C7627" s="53" t="s">
        <v>220</v>
      </c>
      <c r="D7627" s="53" t="s">
        <v>4888</v>
      </c>
      <c r="E7627" s="53">
        <v>41.548180000000002</v>
      </c>
      <c r="F7627" s="53">
        <v>-5.6222479999999999</v>
      </c>
      <c r="G7627" s="54">
        <v>648.83040000000005</v>
      </c>
      <c r="H7627" s="53">
        <v>1156</v>
      </c>
      <c r="I7627" s="53">
        <v>589</v>
      </c>
      <c r="J7627" s="53">
        <v>567</v>
      </c>
      <c r="K7627" s="52">
        <v>617</v>
      </c>
      <c r="L7627" s="52">
        <v>31.830400000000054</v>
      </c>
      <c r="M7627" s="55">
        <v>2</v>
      </c>
      <c r="N7627" s="61" t="s">
        <v>16</v>
      </c>
      <c r="P7627" s="66"/>
      <c r="Q7627" s="53"/>
      <c r="R7627" s="53"/>
      <c r="S7627" s="53"/>
      <c r="T7627" s="53"/>
      <c r="U7627" s="53"/>
      <c r="V7627" s="53"/>
      <c r="W7627" s="53"/>
    </row>
    <row r="7628" spans="2:23" s="52" customFormat="1" ht="13" x14ac:dyDescent="0.3">
      <c r="B7628" s="53" t="s">
        <v>2848</v>
      </c>
      <c r="C7628" s="53" t="s">
        <v>220</v>
      </c>
      <c r="D7628" s="53" t="s">
        <v>4889</v>
      </c>
      <c r="E7628" s="53">
        <v>41.356879999999997</v>
      </c>
      <c r="F7628" s="53">
        <v>-5.7282580000000003</v>
      </c>
      <c r="G7628" s="54">
        <v>768.02419999999995</v>
      </c>
      <c r="H7628" s="53">
        <v>1078</v>
      </c>
      <c r="I7628" s="53">
        <v>542</v>
      </c>
      <c r="J7628" s="53">
        <v>536</v>
      </c>
      <c r="K7628" s="52">
        <v>617</v>
      </c>
      <c r="L7628" s="52">
        <v>151.02419999999995</v>
      </c>
      <c r="M7628" s="55">
        <v>2</v>
      </c>
      <c r="N7628" s="61" t="s">
        <v>16</v>
      </c>
      <c r="P7628" s="66"/>
      <c r="Q7628" s="53"/>
      <c r="R7628" s="53"/>
      <c r="S7628" s="53"/>
      <c r="T7628" s="53"/>
      <c r="U7628" s="53"/>
      <c r="V7628" s="53"/>
      <c r="W7628" s="53"/>
    </row>
    <row r="7629" spans="2:23" s="52" customFormat="1" ht="13" x14ac:dyDescent="0.3">
      <c r="B7629" s="53" t="s">
        <v>2848</v>
      </c>
      <c r="C7629" s="53" t="s">
        <v>220</v>
      </c>
      <c r="D7629" s="53" t="s">
        <v>4890</v>
      </c>
      <c r="E7629" s="53">
        <v>41.817779999999999</v>
      </c>
      <c r="F7629" s="53">
        <v>-5.2901189999999998</v>
      </c>
      <c r="G7629" s="54">
        <v>716.31320000000005</v>
      </c>
      <c r="H7629" s="53">
        <v>129</v>
      </c>
      <c r="I7629" s="53">
        <v>70</v>
      </c>
      <c r="J7629" s="53">
        <v>59</v>
      </c>
      <c r="K7629" s="52">
        <v>617</v>
      </c>
      <c r="L7629" s="52">
        <v>99.313200000000052</v>
      </c>
      <c r="M7629" s="55">
        <v>2</v>
      </c>
      <c r="N7629" s="61" t="s">
        <v>16</v>
      </c>
      <c r="P7629" s="66"/>
      <c r="Q7629" s="53"/>
      <c r="R7629" s="53"/>
      <c r="S7629" s="53"/>
      <c r="T7629" s="53"/>
      <c r="U7629" s="53"/>
      <c r="V7629" s="53"/>
      <c r="W7629" s="53"/>
    </row>
    <row r="7630" spans="2:23" s="52" customFormat="1" ht="13" x14ac:dyDescent="0.3">
      <c r="B7630" s="53" t="s">
        <v>2848</v>
      </c>
      <c r="C7630" s="53" t="s">
        <v>220</v>
      </c>
      <c r="D7630" s="53" t="s">
        <v>4891</v>
      </c>
      <c r="E7630" s="53">
        <v>41.574849999999998</v>
      </c>
      <c r="F7630" s="53">
        <v>-5.7394230000000004</v>
      </c>
      <c r="G7630" s="54">
        <v>670</v>
      </c>
      <c r="H7630" s="53">
        <v>363</v>
      </c>
      <c r="I7630" s="53">
        <v>184</v>
      </c>
      <c r="J7630" s="53">
        <v>179</v>
      </c>
      <c r="K7630" s="52">
        <v>617</v>
      </c>
      <c r="L7630" s="52">
        <v>53</v>
      </c>
      <c r="M7630" s="55">
        <v>2</v>
      </c>
      <c r="N7630" s="61" t="s">
        <v>16</v>
      </c>
      <c r="P7630" s="66"/>
      <c r="Q7630" s="53"/>
      <c r="R7630" s="53"/>
      <c r="S7630" s="53"/>
      <c r="T7630" s="53"/>
      <c r="U7630" s="53"/>
      <c r="V7630" s="53"/>
      <c r="W7630" s="53"/>
    </row>
    <row r="7631" spans="2:23" s="52" customFormat="1" ht="13" x14ac:dyDescent="0.3">
      <c r="B7631" s="53" t="s">
        <v>2848</v>
      </c>
      <c r="C7631" s="53" t="s">
        <v>220</v>
      </c>
      <c r="D7631" s="53" t="s">
        <v>4892</v>
      </c>
      <c r="E7631" s="53">
        <v>42.123660000000001</v>
      </c>
      <c r="F7631" s="53">
        <v>-6.163151</v>
      </c>
      <c r="G7631" s="54">
        <v>812.49779999999998</v>
      </c>
      <c r="H7631" s="53">
        <v>140</v>
      </c>
      <c r="I7631" s="53">
        <v>77</v>
      </c>
      <c r="J7631" s="53">
        <v>63</v>
      </c>
      <c r="K7631" s="52">
        <v>617</v>
      </c>
      <c r="L7631" s="52">
        <v>195.49779999999998</v>
      </c>
      <c r="M7631" s="55">
        <v>2</v>
      </c>
      <c r="N7631" s="61" t="s">
        <v>16</v>
      </c>
      <c r="P7631" s="66"/>
      <c r="Q7631" s="53"/>
      <c r="R7631" s="53"/>
      <c r="S7631" s="53"/>
      <c r="T7631" s="53"/>
      <c r="U7631" s="53"/>
      <c r="V7631" s="53"/>
      <c r="W7631" s="53"/>
    </row>
    <row r="7632" spans="2:23" s="52" customFormat="1" ht="13" x14ac:dyDescent="0.3">
      <c r="B7632" s="53" t="s">
        <v>2848</v>
      </c>
      <c r="C7632" s="53" t="s">
        <v>220</v>
      </c>
      <c r="D7632" s="53" t="s">
        <v>4893</v>
      </c>
      <c r="E7632" s="53">
        <v>41.25497</v>
      </c>
      <c r="F7632" s="53">
        <v>-5.7108639999999999</v>
      </c>
      <c r="G7632" s="54">
        <v>841.00459999999998</v>
      </c>
      <c r="H7632" s="53">
        <v>429</v>
      </c>
      <c r="I7632" s="53">
        <v>233</v>
      </c>
      <c r="J7632" s="53">
        <v>196</v>
      </c>
      <c r="K7632" s="52">
        <v>617</v>
      </c>
      <c r="L7632" s="52">
        <v>224.00459999999998</v>
      </c>
      <c r="M7632" s="55">
        <v>4</v>
      </c>
      <c r="N7632" s="61" t="s">
        <v>17</v>
      </c>
      <c r="P7632" s="66"/>
      <c r="Q7632" s="53"/>
      <c r="R7632" s="53"/>
      <c r="S7632" s="53"/>
      <c r="T7632" s="53"/>
      <c r="U7632" s="53"/>
      <c r="V7632" s="53"/>
      <c r="W7632" s="53"/>
    </row>
    <row r="7633" spans="2:23" s="52" customFormat="1" ht="13" x14ac:dyDescent="0.3">
      <c r="B7633" s="53" t="s">
        <v>2848</v>
      </c>
      <c r="C7633" s="53" t="s">
        <v>220</v>
      </c>
      <c r="D7633" s="53" t="s">
        <v>4894</v>
      </c>
      <c r="E7633" s="53">
        <v>41.306109999999997</v>
      </c>
      <c r="F7633" s="53">
        <v>-5.6591009999999997</v>
      </c>
      <c r="G7633" s="54">
        <v>806.41510000000005</v>
      </c>
      <c r="H7633" s="53">
        <v>124</v>
      </c>
      <c r="I7633" s="53">
        <v>73</v>
      </c>
      <c r="J7633" s="53">
        <v>51</v>
      </c>
      <c r="K7633" s="52">
        <v>617</v>
      </c>
      <c r="L7633" s="52">
        <v>189.41510000000005</v>
      </c>
      <c r="M7633" s="55">
        <v>2</v>
      </c>
      <c r="N7633" s="61" t="s">
        <v>16</v>
      </c>
      <c r="P7633" s="66"/>
      <c r="Q7633" s="53"/>
      <c r="R7633" s="53"/>
      <c r="S7633" s="53"/>
      <c r="T7633" s="53"/>
      <c r="U7633" s="53"/>
      <c r="V7633" s="53"/>
      <c r="W7633" s="53"/>
    </row>
    <row r="7634" spans="2:23" s="52" customFormat="1" ht="13" x14ac:dyDescent="0.3">
      <c r="B7634" s="53" t="s">
        <v>2848</v>
      </c>
      <c r="C7634" s="53" t="s">
        <v>220</v>
      </c>
      <c r="D7634" s="53" t="s">
        <v>4895</v>
      </c>
      <c r="E7634" s="53">
        <v>41.430030000000002</v>
      </c>
      <c r="F7634" s="53">
        <v>-5.7548579999999996</v>
      </c>
      <c r="G7634" s="54">
        <v>705.73490000000004</v>
      </c>
      <c r="H7634" s="53">
        <v>162</v>
      </c>
      <c r="I7634" s="53">
        <v>83</v>
      </c>
      <c r="J7634" s="53">
        <v>79</v>
      </c>
      <c r="K7634" s="52">
        <v>617</v>
      </c>
      <c r="L7634" s="52">
        <v>88.734900000000039</v>
      </c>
      <c r="M7634" s="55">
        <v>2</v>
      </c>
      <c r="N7634" s="61" t="s">
        <v>16</v>
      </c>
      <c r="P7634" s="66"/>
      <c r="Q7634" s="53"/>
      <c r="R7634" s="53"/>
      <c r="S7634" s="53"/>
      <c r="T7634" s="53"/>
      <c r="U7634" s="53"/>
      <c r="V7634" s="53"/>
      <c r="W7634" s="53"/>
    </row>
    <row r="7635" spans="2:23" s="52" customFormat="1" ht="13" x14ac:dyDescent="0.3">
      <c r="B7635" s="53" t="s">
        <v>2848</v>
      </c>
      <c r="C7635" s="53" t="s">
        <v>220</v>
      </c>
      <c r="D7635" s="53" t="s">
        <v>4896</v>
      </c>
      <c r="E7635" s="53">
        <v>42.116619999999998</v>
      </c>
      <c r="F7635" s="53">
        <v>-6.3948669999999996</v>
      </c>
      <c r="G7635" s="54">
        <v>1036.8409999999999</v>
      </c>
      <c r="H7635" s="53">
        <v>158</v>
      </c>
      <c r="I7635" s="53">
        <v>83</v>
      </c>
      <c r="J7635" s="53">
        <v>75</v>
      </c>
      <c r="K7635" s="52">
        <v>617</v>
      </c>
      <c r="L7635" s="52">
        <v>419.84099999999989</v>
      </c>
      <c r="M7635" s="55">
        <v>5</v>
      </c>
      <c r="N7635" s="61" t="s">
        <v>17</v>
      </c>
      <c r="P7635" s="66"/>
      <c r="Q7635" s="53"/>
      <c r="R7635" s="53"/>
      <c r="S7635" s="53"/>
      <c r="T7635" s="53"/>
      <c r="U7635" s="53"/>
      <c r="V7635" s="53"/>
      <c r="W7635" s="53"/>
    </row>
    <row r="7636" spans="2:23" s="52" customFormat="1" ht="13" x14ac:dyDescent="0.3">
      <c r="B7636" s="53" t="s">
        <v>2848</v>
      </c>
      <c r="C7636" s="53" t="s">
        <v>220</v>
      </c>
      <c r="D7636" s="53" t="s">
        <v>4897</v>
      </c>
      <c r="E7636" s="53">
        <v>41.836489999999998</v>
      </c>
      <c r="F7636" s="53">
        <v>-5.8882560000000002</v>
      </c>
      <c r="G7636" s="54">
        <v>724.94619999999998</v>
      </c>
      <c r="H7636" s="53">
        <v>435</v>
      </c>
      <c r="I7636" s="53">
        <v>227</v>
      </c>
      <c r="J7636" s="53">
        <v>208</v>
      </c>
      <c r="K7636" s="52">
        <v>617</v>
      </c>
      <c r="L7636" s="52">
        <v>107.94619999999998</v>
      </c>
      <c r="M7636" s="55">
        <v>2</v>
      </c>
      <c r="N7636" s="61" t="s">
        <v>16</v>
      </c>
      <c r="P7636" s="66"/>
      <c r="Q7636" s="53"/>
      <c r="R7636" s="53"/>
      <c r="S7636" s="53"/>
      <c r="T7636" s="53"/>
      <c r="U7636" s="53"/>
      <c r="V7636" s="53"/>
      <c r="W7636" s="53"/>
    </row>
    <row r="7637" spans="2:23" s="52" customFormat="1" ht="13" x14ac:dyDescent="0.3">
      <c r="B7637" s="53" t="s">
        <v>2848</v>
      </c>
      <c r="C7637" s="53" t="s">
        <v>220</v>
      </c>
      <c r="D7637" s="53" t="s">
        <v>4898</v>
      </c>
      <c r="E7637" s="53">
        <v>41.416670000000003</v>
      </c>
      <c r="F7637" s="53">
        <v>-6.266667</v>
      </c>
      <c r="G7637" s="54">
        <v>699.10720000000003</v>
      </c>
      <c r="H7637" s="53">
        <v>646</v>
      </c>
      <c r="I7637" s="53">
        <v>322</v>
      </c>
      <c r="J7637" s="53">
        <v>324</v>
      </c>
      <c r="K7637" s="52">
        <v>617</v>
      </c>
      <c r="L7637" s="52">
        <v>82.107200000000034</v>
      </c>
      <c r="M7637" s="55">
        <v>2</v>
      </c>
      <c r="N7637" s="61" t="s">
        <v>16</v>
      </c>
      <c r="P7637" s="66"/>
      <c r="Q7637" s="53"/>
      <c r="R7637" s="53"/>
      <c r="S7637" s="53"/>
      <c r="T7637" s="53"/>
      <c r="U7637" s="53"/>
      <c r="V7637" s="53"/>
      <c r="W7637" s="53"/>
    </row>
    <row r="7638" spans="2:23" s="52" customFormat="1" ht="13" x14ac:dyDescent="0.3">
      <c r="B7638" s="53" t="s">
        <v>2848</v>
      </c>
      <c r="C7638" s="53" t="s">
        <v>220</v>
      </c>
      <c r="D7638" s="53" t="s">
        <v>4899</v>
      </c>
      <c r="E7638" s="53">
        <v>41.318660000000001</v>
      </c>
      <c r="F7638" s="53">
        <v>-6.3978799999999998</v>
      </c>
      <c r="G7638" s="54">
        <v>678.80799999999999</v>
      </c>
      <c r="H7638" s="53">
        <v>1488</v>
      </c>
      <c r="I7638" s="53">
        <v>761</v>
      </c>
      <c r="J7638" s="53">
        <v>727</v>
      </c>
      <c r="K7638" s="52">
        <v>617</v>
      </c>
      <c r="L7638" s="52">
        <v>61.807999999999993</v>
      </c>
      <c r="M7638" s="55">
        <v>2</v>
      </c>
      <c r="N7638" s="61" t="s">
        <v>16</v>
      </c>
      <c r="P7638" s="66"/>
      <c r="Q7638" s="53"/>
      <c r="R7638" s="53"/>
      <c r="S7638" s="53"/>
      <c r="T7638" s="53"/>
      <c r="U7638" s="53"/>
      <c r="V7638" s="53"/>
      <c r="W7638" s="53"/>
    </row>
    <row r="7639" spans="2:23" s="52" customFormat="1" ht="13" x14ac:dyDescent="0.3">
      <c r="B7639" s="53" t="s">
        <v>2848</v>
      </c>
      <c r="C7639" s="53" t="s">
        <v>220</v>
      </c>
      <c r="D7639" s="53" t="s">
        <v>4900</v>
      </c>
      <c r="E7639" s="53">
        <v>41.896790000000003</v>
      </c>
      <c r="F7639" s="53">
        <v>-6.0787870000000002</v>
      </c>
      <c r="G7639" s="54">
        <v>822.22170000000006</v>
      </c>
      <c r="H7639" s="53">
        <v>601</v>
      </c>
      <c r="I7639" s="53">
        <v>296</v>
      </c>
      <c r="J7639" s="53">
        <v>305</v>
      </c>
      <c r="K7639" s="52">
        <v>617</v>
      </c>
      <c r="L7639" s="52">
        <v>205.22170000000006</v>
      </c>
      <c r="M7639" s="55">
        <v>4</v>
      </c>
      <c r="N7639" s="61" t="s">
        <v>17</v>
      </c>
      <c r="P7639" s="66"/>
      <c r="Q7639" s="53"/>
      <c r="R7639" s="53"/>
      <c r="S7639" s="53"/>
      <c r="T7639" s="53"/>
      <c r="U7639" s="53"/>
      <c r="V7639" s="53"/>
      <c r="W7639" s="53"/>
    </row>
    <row r="7640" spans="2:23" s="52" customFormat="1" ht="13" x14ac:dyDescent="0.3">
      <c r="B7640" s="53" t="s">
        <v>2848</v>
      </c>
      <c r="C7640" s="53" t="s">
        <v>220</v>
      </c>
      <c r="D7640" s="53" t="s">
        <v>4901</v>
      </c>
      <c r="E7640" s="53">
        <v>41.89884</v>
      </c>
      <c r="F7640" s="53">
        <v>-6.1953139999999998</v>
      </c>
      <c r="G7640" s="54">
        <v>898.32439999999997</v>
      </c>
      <c r="H7640" s="53">
        <v>479</v>
      </c>
      <c r="I7640" s="53">
        <v>244</v>
      </c>
      <c r="J7640" s="53">
        <v>235</v>
      </c>
      <c r="K7640" s="52">
        <v>617</v>
      </c>
      <c r="L7640" s="52">
        <v>281.32439999999997</v>
      </c>
      <c r="M7640" s="55">
        <v>4</v>
      </c>
      <c r="N7640" s="61" t="s">
        <v>17</v>
      </c>
      <c r="P7640" s="66"/>
      <c r="Q7640" s="53"/>
      <c r="R7640" s="53"/>
      <c r="S7640" s="53"/>
      <c r="T7640" s="53"/>
      <c r="U7640" s="53"/>
      <c r="V7640" s="53"/>
      <c r="W7640" s="53"/>
    </row>
    <row r="7641" spans="2:23" s="52" customFormat="1" ht="13" x14ac:dyDescent="0.3">
      <c r="B7641" s="53" t="s">
        <v>2848</v>
      </c>
      <c r="C7641" s="53" t="s">
        <v>220</v>
      </c>
      <c r="D7641" s="53" t="s">
        <v>4902</v>
      </c>
      <c r="E7641" s="53">
        <v>41.767180000000003</v>
      </c>
      <c r="F7641" s="53">
        <v>-6.0715089999999998</v>
      </c>
      <c r="G7641" s="54">
        <v>830.21489999999994</v>
      </c>
      <c r="H7641" s="53">
        <v>552</v>
      </c>
      <c r="I7641" s="53">
        <v>291</v>
      </c>
      <c r="J7641" s="53">
        <v>261</v>
      </c>
      <c r="K7641" s="52">
        <v>617</v>
      </c>
      <c r="L7641" s="52">
        <v>213.21489999999994</v>
      </c>
      <c r="M7641" s="55">
        <v>4</v>
      </c>
      <c r="N7641" s="61" t="s">
        <v>17</v>
      </c>
      <c r="P7641" s="66"/>
      <c r="Q7641" s="53"/>
      <c r="R7641" s="53"/>
      <c r="S7641" s="53"/>
      <c r="T7641" s="53"/>
      <c r="U7641" s="53"/>
      <c r="V7641" s="53"/>
      <c r="W7641" s="53"/>
    </row>
    <row r="7642" spans="2:23" s="52" customFormat="1" ht="13" x14ac:dyDescent="0.3">
      <c r="B7642" s="53" t="s">
        <v>2848</v>
      </c>
      <c r="C7642" s="53" t="s">
        <v>220</v>
      </c>
      <c r="D7642" s="53" t="s">
        <v>4903</v>
      </c>
      <c r="E7642" s="53">
        <v>41.868589999999998</v>
      </c>
      <c r="F7642" s="53">
        <v>-6.4430630000000004</v>
      </c>
      <c r="G7642" s="54">
        <v>860.86429999999996</v>
      </c>
      <c r="H7642" s="53">
        <v>423</v>
      </c>
      <c r="I7642" s="53">
        <v>200</v>
      </c>
      <c r="J7642" s="53">
        <v>223</v>
      </c>
      <c r="K7642" s="52">
        <v>617</v>
      </c>
      <c r="L7642" s="52">
        <v>243.86429999999996</v>
      </c>
      <c r="M7642" s="55">
        <v>4</v>
      </c>
      <c r="N7642" s="61" t="s">
        <v>17</v>
      </c>
      <c r="P7642" s="66"/>
      <c r="Q7642" s="53"/>
      <c r="R7642" s="53"/>
      <c r="S7642" s="53"/>
      <c r="T7642" s="53"/>
      <c r="U7642" s="53"/>
      <c r="V7642" s="53"/>
      <c r="W7642" s="53"/>
    </row>
    <row r="7643" spans="2:23" s="52" customFormat="1" ht="13" x14ac:dyDescent="0.3">
      <c r="B7643" s="53" t="s">
        <v>2848</v>
      </c>
      <c r="C7643" s="53" t="s">
        <v>220</v>
      </c>
      <c r="D7643" s="53" t="s">
        <v>1224</v>
      </c>
      <c r="E7643" s="53">
        <v>41.636229999999998</v>
      </c>
      <c r="F7643" s="53">
        <v>-6.1372109999999997</v>
      </c>
      <c r="G7643" s="54">
        <v>826.7355</v>
      </c>
      <c r="H7643" s="53">
        <v>965</v>
      </c>
      <c r="I7643" s="53">
        <v>489</v>
      </c>
      <c r="J7643" s="53">
        <v>476</v>
      </c>
      <c r="K7643" s="52">
        <v>617</v>
      </c>
      <c r="L7643" s="52">
        <v>209.7355</v>
      </c>
      <c r="M7643" s="55">
        <v>4</v>
      </c>
      <c r="N7643" s="61" t="s">
        <v>17</v>
      </c>
      <c r="P7643" s="66"/>
      <c r="Q7643" s="53"/>
      <c r="R7643" s="53"/>
      <c r="S7643" s="53"/>
      <c r="T7643" s="53"/>
      <c r="U7643" s="53"/>
      <c r="V7643" s="53"/>
      <c r="W7643" s="53"/>
    </row>
    <row r="7644" spans="2:23" s="52" customFormat="1" ht="13" x14ac:dyDescent="0.3">
      <c r="B7644" s="53" t="s">
        <v>2848</v>
      </c>
      <c r="C7644" s="53" t="s">
        <v>220</v>
      </c>
      <c r="D7644" s="53" t="s">
        <v>4904</v>
      </c>
      <c r="E7644" s="53">
        <v>42.083489999999998</v>
      </c>
      <c r="F7644" s="53">
        <v>-5.770079</v>
      </c>
      <c r="G7644" s="54">
        <v>723.47550000000001</v>
      </c>
      <c r="H7644" s="53">
        <v>176</v>
      </c>
      <c r="I7644" s="53">
        <v>88</v>
      </c>
      <c r="J7644" s="53">
        <v>88</v>
      </c>
      <c r="K7644" s="52">
        <v>617</v>
      </c>
      <c r="L7644" s="52">
        <v>106.47550000000001</v>
      </c>
      <c r="M7644" s="55">
        <v>2</v>
      </c>
      <c r="N7644" s="61" t="s">
        <v>16</v>
      </c>
      <c r="P7644" s="66"/>
      <c r="Q7644" s="53"/>
      <c r="R7644" s="53"/>
      <c r="S7644" s="53"/>
      <c r="T7644" s="53"/>
      <c r="U7644" s="53"/>
      <c r="V7644" s="53"/>
      <c r="W7644" s="53"/>
    </row>
    <row r="7645" spans="2:23" s="52" customFormat="1" ht="13" x14ac:dyDescent="0.3">
      <c r="B7645" s="53" t="s">
        <v>2848</v>
      </c>
      <c r="C7645" s="53" t="s">
        <v>220</v>
      </c>
      <c r="D7645" s="53" t="s">
        <v>4905</v>
      </c>
      <c r="E7645" s="53">
        <v>41.528239999999997</v>
      </c>
      <c r="F7645" s="53">
        <v>-5.5695560000000004</v>
      </c>
      <c r="G7645" s="54">
        <v>655.30799999999999</v>
      </c>
      <c r="H7645" s="53">
        <v>397</v>
      </c>
      <c r="I7645" s="53">
        <v>213</v>
      </c>
      <c r="J7645" s="53">
        <v>184</v>
      </c>
      <c r="K7645" s="52">
        <v>617</v>
      </c>
      <c r="L7645" s="52">
        <v>38.307999999999993</v>
      </c>
      <c r="M7645" s="55">
        <v>2</v>
      </c>
      <c r="N7645" s="61" t="s">
        <v>16</v>
      </c>
      <c r="P7645" s="66"/>
      <c r="Q7645" s="53"/>
      <c r="R7645" s="53"/>
      <c r="S7645" s="53"/>
      <c r="T7645" s="53"/>
      <c r="U7645" s="53"/>
      <c r="V7645" s="53"/>
      <c r="W7645" s="53"/>
    </row>
    <row r="7646" spans="2:23" s="52" customFormat="1" ht="13" x14ac:dyDescent="0.3">
      <c r="B7646" s="53" t="s">
        <v>2848</v>
      </c>
      <c r="C7646" s="53" t="s">
        <v>220</v>
      </c>
      <c r="D7646" s="53" t="s">
        <v>4906</v>
      </c>
      <c r="E7646" s="53">
        <v>41.318019999999997</v>
      </c>
      <c r="F7646" s="53">
        <v>-5.9707809999999997</v>
      </c>
      <c r="G7646" s="54">
        <v>800.68209999999999</v>
      </c>
      <c r="H7646" s="53">
        <v>242</v>
      </c>
      <c r="I7646" s="53">
        <v>124</v>
      </c>
      <c r="J7646" s="53">
        <v>118</v>
      </c>
      <c r="K7646" s="52">
        <v>617</v>
      </c>
      <c r="L7646" s="52">
        <v>183.68209999999999</v>
      </c>
      <c r="M7646" s="55">
        <v>2</v>
      </c>
      <c r="N7646" s="61" t="s">
        <v>16</v>
      </c>
      <c r="P7646" s="66"/>
      <c r="Q7646" s="53"/>
      <c r="R7646" s="53"/>
      <c r="S7646" s="53"/>
      <c r="T7646" s="53"/>
      <c r="U7646" s="53"/>
      <c r="V7646" s="53"/>
      <c r="W7646" s="53"/>
    </row>
    <row r="7647" spans="2:23" s="52" customFormat="1" ht="13" x14ac:dyDescent="0.3">
      <c r="B7647" s="53" t="s">
        <v>2848</v>
      </c>
      <c r="C7647" s="53" t="s">
        <v>220</v>
      </c>
      <c r="D7647" s="53" t="s">
        <v>4907</v>
      </c>
      <c r="E7647" s="53">
        <v>41.913589999999999</v>
      </c>
      <c r="F7647" s="53">
        <v>-5.8396270000000001</v>
      </c>
      <c r="G7647" s="54">
        <v>718.66830000000004</v>
      </c>
      <c r="H7647" s="53">
        <v>227</v>
      </c>
      <c r="I7647" s="53">
        <v>114</v>
      </c>
      <c r="J7647" s="53">
        <v>113</v>
      </c>
      <c r="K7647" s="52">
        <v>617</v>
      </c>
      <c r="L7647" s="52">
        <v>101.66830000000004</v>
      </c>
      <c r="M7647" s="55">
        <v>2</v>
      </c>
      <c r="N7647" s="61" t="s">
        <v>16</v>
      </c>
      <c r="P7647" s="66"/>
      <c r="Q7647" s="53"/>
      <c r="R7647" s="53"/>
      <c r="S7647" s="53"/>
      <c r="T7647" s="53"/>
      <c r="U7647" s="53"/>
      <c r="V7647" s="53"/>
      <c r="W7647" s="53"/>
    </row>
    <row r="7648" spans="2:23" s="52" customFormat="1" ht="13" x14ac:dyDescent="0.3">
      <c r="B7648" s="53" t="s">
        <v>2848</v>
      </c>
      <c r="C7648" s="53" t="s">
        <v>220</v>
      </c>
      <c r="D7648" s="53" t="s">
        <v>4908</v>
      </c>
      <c r="E7648" s="53">
        <v>42.110669999999999</v>
      </c>
      <c r="F7648" s="53">
        <v>-5.9968640000000004</v>
      </c>
      <c r="G7648" s="54">
        <v>755.12260000000003</v>
      </c>
      <c r="H7648" s="53">
        <v>125</v>
      </c>
      <c r="I7648" s="53">
        <v>68</v>
      </c>
      <c r="J7648" s="53">
        <v>57</v>
      </c>
      <c r="K7648" s="52">
        <v>617</v>
      </c>
      <c r="L7648" s="52">
        <v>138.12260000000003</v>
      </c>
      <c r="M7648" s="55">
        <v>2</v>
      </c>
      <c r="N7648" s="61" t="s">
        <v>16</v>
      </c>
      <c r="P7648" s="66"/>
      <c r="Q7648" s="53"/>
      <c r="R7648" s="53"/>
      <c r="S7648" s="53"/>
      <c r="T7648" s="53"/>
      <c r="U7648" s="53"/>
      <c r="V7648" s="53"/>
      <c r="W7648" s="53"/>
    </row>
    <row r="7649" spans="2:23" s="52" customFormat="1" ht="13" x14ac:dyDescent="0.3">
      <c r="B7649" s="53" t="s">
        <v>2848</v>
      </c>
      <c r="C7649" s="53" t="s">
        <v>220</v>
      </c>
      <c r="D7649" s="53" t="s">
        <v>4909</v>
      </c>
      <c r="E7649" s="53">
        <v>41.251399999999997</v>
      </c>
      <c r="F7649" s="53">
        <v>-5.3850360000000004</v>
      </c>
      <c r="G7649" s="54">
        <v>744.65060000000005</v>
      </c>
      <c r="H7649" s="53">
        <v>858</v>
      </c>
      <c r="I7649" s="53">
        <v>450</v>
      </c>
      <c r="J7649" s="53">
        <v>408</v>
      </c>
      <c r="K7649" s="52">
        <v>617</v>
      </c>
      <c r="L7649" s="52">
        <v>127.65060000000005</v>
      </c>
      <c r="M7649" s="55">
        <v>2</v>
      </c>
      <c r="N7649" s="61" t="s">
        <v>16</v>
      </c>
      <c r="P7649" s="66"/>
      <c r="Q7649" s="53"/>
      <c r="R7649" s="53"/>
      <c r="S7649" s="53"/>
      <c r="T7649" s="53"/>
      <c r="U7649" s="53"/>
      <c r="V7649" s="53"/>
      <c r="W7649" s="53"/>
    </row>
    <row r="7650" spans="2:23" s="52" customFormat="1" ht="13" x14ac:dyDescent="0.3">
      <c r="B7650" s="53" t="s">
        <v>2848</v>
      </c>
      <c r="C7650" s="53" t="s">
        <v>220</v>
      </c>
      <c r="D7650" s="53" t="s">
        <v>4910</v>
      </c>
      <c r="E7650" s="53">
        <v>42.002949999999998</v>
      </c>
      <c r="F7650" s="53">
        <v>-5.5452680000000001</v>
      </c>
      <c r="G7650" s="54">
        <v>721.57730000000004</v>
      </c>
      <c r="H7650" s="53">
        <v>513</v>
      </c>
      <c r="I7650" s="53">
        <v>259</v>
      </c>
      <c r="J7650" s="53">
        <v>254</v>
      </c>
      <c r="K7650" s="52">
        <v>617</v>
      </c>
      <c r="L7650" s="52">
        <v>104.57730000000004</v>
      </c>
      <c r="M7650" s="55">
        <v>2</v>
      </c>
      <c r="N7650" s="61" t="s">
        <v>16</v>
      </c>
      <c r="P7650" s="66"/>
      <c r="Q7650" s="53"/>
      <c r="R7650" s="53"/>
      <c r="S7650" s="53"/>
      <c r="T7650" s="53"/>
      <c r="U7650" s="53"/>
      <c r="V7650" s="53"/>
      <c r="W7650" s="53"/>
    </row>
    <row r="7651" spans="2:23" s="52" customFormat="1" ht="13" x14ac:dyDescent="0.3">
      <c r="B7651" s="53" t="s">
        <v>2848</v>
      </c>
      <c r="C7651" s="53" t="s">
        <v>220</v>
      </c>
      <c r="D7651" s="53" t="s">
        <v>4911</v>
      </c>
      <c r="E7651" s="53">
        <v>41.229370000000003</v>
      </c>
      <c r="F7651" s="53">
        <v>-5.4967129999999997</v>
      </c>
      <c r="G7651" s="54">
        <v>805</v>
      </c>
      <c r="H7651" s="53">
        <v>1940</v>
      </c>
      <c r="I7651" s="53">
        <v>987</v>
      </c>
      <c r="J7651" s="53">
        <v>953</v>
      </c>
      <c r="K7651" s="52">
        <v>617</v>
      </c>
      <c r="L7651" s="52">
        <v>188</v>
      </c>
      <c r="M7651" s="55">
        <v>2</v>
      </c>
      <c r="N7651" s="61" t="s">
        <v>16</v>
      </c>
      <c r="P7651" s="66"/>
      <c r="Q7651" s="53"/>
      <c r="R7651" s="53"/>
      <c r="S7651" s="53"/>
      <c r="T7651" s="53"/>
      <c r="U7651" s="53"/>
      <c r="V7651" s="53"/>
      <c r="W7651" s="53"/>
    </row>
    <row r="7652" spans="2:23" s="52" customFormat="1" ht="13" x14ac:dyDescent="0.3">
      <c r="B7652" s="53" t="s">
        <v>2848</v>
      </c>
      <c r="C7652" s="53" t="s">
        <v>220</v>
      </c>
      <c r="D7652" s="53" t="s">
        <v>4912</v>
      </c>
      <c r="E7652" s="53">
        <v>41.630629999999996</v>
      </c>
      <c r="F7652" s="53">
        <v>-5.4724459999999997</v>
      </c>
      <c r="G7652" s="54">
        <v>771.00130000000001</v>
      </c>
      <c r="H7652" s="53">
        <v>74</v>
      </c>
      <c r="I7652" s="53">
        <v>35</v>
      </c>
      <c r="J7652" s="53">
        <v>39</v>
      </c>
      <c r="K7652" s="52">
        <v>617</v>
      </c>
      <c r="L7652" s="52">
        <v>154.00130000000001</v>
      </c>
      <c r="M7652" s="55">
        <v>2</v>
      </c>
      <c r="N7652" s="61" t="s">
        <v>16</v>
      </c>
      <c r="P7652" s="66"/>
      <c r="Q7652" s="53"/>
      <c r="R7652" s="53"/>
      <c r="S7652" s="53"/>
      <c r="T7652" s="53"/>
      <c r="U7652" s="53"/>
      <c r="V7652" s="53"/>
      <c r="W7652" s="53"/>
    </row>
    <row r="7653" spans="2:23" s="52" customFormat="1" ht="13" x14ac:dyDescent="0.3">
      <c r="B7653" s="53" t="s">
        <v>2848</v>
      </c>
      <c r="C7653" s="53" t="s">
        <v>220</v>
      </c>
      <c r="D7653" s="53" t="s">
        <v>4913</v>
      </c>
      <c r="E7653" s="53">
        <v>41.325380000000003</v>
      </c>
      <c r="F7653" s="53">
        <v>-5.6292340000000003</v>
      </c>
      <c r="G7653" s="54">
        <v>763.13710000000003</v>
      </c>
      <c r="H7653" s="53">
        <v>330</v>
      </c>
      <c r="I7653" s="53">
        <v>176</v>
      </c>
      <c r="J7653" s="53">
        <v>154</v>
      </c>
      <c r="K7653" s="52">
        <v>617</v>
      </c>
      <c r="L7653" s="52">
        <v>146.13710000000003</v>
      </c>
      <c r="M7653" s="55">
        <v>2</v>
      </c>
      <c r="N7653" s="61" t="s">
        <v>16</v>
      </c>
      <c r="P7653" s="66"/>
      <c r="Q7653" s="53"/>
      <c r="R7653" s="53"/>
      <c r="S7653" s="53"/>
      <c r="T7653" s="53"/>
      <c r="U7653" s="53"/>
      <c r="V7653" s="53"/>
      <c r="W7653" s="53"/>
    </row>
    <row r="7654" spans="2:23" s="52" customFormat="1" ht="13" x14ac:dyDescent="0.3">
      <c r="B7654" s="53" t="s">
        <v>2848</v>
      </c>
      <c r="C7654" s="53" t="s">
        <v>220</v>
      </c>
      <c r="D7654" s="53" t="s">
        <v>4914</v>
      </c>
      <c r="E7654" s="53">
        <v>42.104230000000001</v>
      </c>
      <c r="F7654" s="53">
        <v>-6.6626399999999997</v>
      </c>
      <c r="G7654" s="54">
        <v>964.08460000000002</v>
      </c>
      <c r="H7654" s="53">
        <v>1313</v>
      </c>
      <c r="I7654" s="53">
        <v>674</v>
      </c>
      <c r="J7654" s="53">
        <v>639</v>
      </c>
      <c r="K7654" s="52">
        <v>617</v>
      </c>
      <c r="L7654" s="52">
        <v>347.08460000000002</v>
      </c>
      <c r="M7654" s="55">
        <v>4</v>
      </c>
      <c r="N7654" s="61" t="s">
        <v>17</v>
      </c>
      <c r="P7654" s="66"/>
      <c r="Q7654" s="53"/>
      <c r="R7654" s="53"/>
      <c r="S7654" s="53"/>
      <c r="T7654" s="53"/>
      <c r="U7654" s="53"/>
      <c r="V7654" s="53"/>
      <c r="W7654" s="53"/>
    </row>
    <row r="7655" spans="2:23" s="52" customFormat="1" ht="13" x14ac:dyDescent="0.3">
      <c r="B7655" s="53" t="s">
        <v>2848</v>
      </c>
      <c r="C7655" s="53" t="s">
        <v>220</v>
      </c>
      <c r="D7655" s="53" t="s">
        <v>4915</v>
      </c>
      <c r="E7655" s="53">
        <v>41.599710000000002</v>
      </c>
      <c r="F7655" s="53">
        <v>-5.5815419999999998</v>
      </c>
      <c r="G7655" s="54">
        <v>692.23680000000002</v>
      </c>
      <c r="H7655" s="53">
        <v>139</v>
      </c>
      <c r="I7655" s="53">
        <v>77</v>
      </c>
      <c r="J7655" s="53">
        <v>62</v>
      </c>
      <c r="K7655" s="52">
        <v>617</v>
      </c>
      <c r="L7655" s="52">
        <v>75.236800000000017</v>
      </c>
      <c r="M7655" s="55">
        <v>2</v>
      </c>
      <c r="N7655" s="61" t="s">
        <v>16</v>
      </c>
      <c r="P7655" s="66"/>
      <c r="Q7655" s="53"/>
      <c r="R7655" s="53"/>
      <c r="S7655" s="53"/>
      <c r="T7655" s="53"/>
      <c r="U7655" s="53"/>
      <c r="V7655" s="53"/>
      <c r="W7655" s="53"/>
    </row>
    <row r="7656" spans="2:23" s="52" customFormat="1" ht="13" x14ac:dyDescent="0.3">
      <c r="B7656" s="53" t="s">
        <v>2848</v>
      </c>
      <c r="C7656" s="53" t="s">
        <v>220</v>
      </c>
      <c r="D7656" s="53" t="s">
        <v>4916</v>
      </c>
      <c r="E7656" s="53">
        <v>41.734610000000004</v>
      </c>
      <c r="F7656" s="53">
        <v>-6.1744620000000001</v>
      </c>
      <c r="G7656" s="54">
        <v>717.48450000000003</v>
      </c>
      <c r="H7656" s="53">
        <v>663</v>
      </c>
      <c r="I7656" s="53">
        <v>356</v>
      </c>
      <c r="J7656" s="53">
        <v>307</v>
      </c>
      <c r="K7656" s="52">
        <v>617</v>
      </c>
      <c r="L7656" s="52">
        <v>100.48450000000003</v>
      </c>
      <c r="M7656" s="55">
        <v>2</v>
      </c>
      <c r="N7656" s="61" t="s">
        <v>16</v>
      </c>
      <c r="P7656" s="66"/>
      <c r="Q7656" s="53"/>
      <c r="R7656" s="53"/>
      <c r="S7656" s="53"/>
      <c r="T7656" s="53"/>
      <c r="U7656" s="53"/>
      <c r="V7656" s="53"/>
      <c r="W7656" s="53"/>
    </row>
    <row r="7657" spans="2:23" s="52" customFormat="1" ht="13" x14ac:dyDescent="0.3">
      <c r="B7657" s="53" t="s">
        <v>2848</v>
      </c>
      <c r="C7657" s="53" t="s">
        <v>220</v>
      </c>
      <c r="D7657" s="53" t="s">
        <v>4917</v>
      </c>
      <c r="E7657" s="53">
        <v>41.467910000000003</v>
      </c>
      <c r="F7657" s="53">
        <v>-6.1795030000000004</v>
      </c>
      <c r="G7657" s="54">
        <v>753.5652</v>
      </c>
      <c r="H7657" s="53">
        <v>95</v>
      </c>
      <c r="I7657" s="53">
        <v>52</v>
      </c>
      <c r="J7657" s="53">
        <v>43</v>
      </c>
      <c r="K7657" s="52">
        <v>617</v>
      </c>
      <c r="L7657" s="52">
        <v>136.5652</v>
      </c>
      <c r="M7657" s="55">
        <v>2</v>
      </c>
      <c r="N7657" s="61" t="s">
        <v>16</v>
      </c>
      <c r="P7657" s="66"/>
      <c r="Q7657" s="53"/>
      <c r="R7657" s="53"/>
      <c r="S7657" s="53"/>
      <c r="T7657" s="53"/>
      <c r="U7657" s="53"/>
      <c r="V7657" s="53"/>
      <c r="W7657" s="53"/>
    </row>
    <row r="7658" spans="2:23" s="52" customFormat="1" ht="13" x14ac:dyDescent="0.3">
      <c r="B7658" s="53" t="s">
        <v>2848</v>
      </c>
      <c r="C7658" s="53" t="s">
        <v>220</v>
      </c>
      <c r="D7658" s="53" t="s">
        <v>4918</v>
      </c>
      <c r="E7658" s="53">
        <v>41.418390000000002</v>
      </c>
      <c r="F7658" s="53">
        <v>-5.6495819999999997</v>
      </c>
      <c r="G7658" s="54">
        <v>712.23429999999996</v>
      </c>
      <c r="H7658" s="53">
        <v>257</v>
      </c>
      <c r="I7658" s="53">
        <v>128</v>
      </c>
      <c r="J7658" s="53">
        <v>129</v>
      </c>
      <c r="K7658" s="52">
        <v>617</v>
      </c>
      <c r="L7658" s="52">
        <v>95.234299999999962</v>
      </c>
      <c r="M7658" s="55">
        <v>2</v>
      </c>
      <c r="N7658" s="61" t="s">
        <v>16</v>
      </c>
      <c r="P7658" s="66"/>
      <c r="Q7658" s="53"/>
      <c r="R7658" s="53"/>
      <c r="S7658" s="53"/>
      <c r="T7658" s="53"/>
      <c r="U7658" s="53"/>
      <c r="V7658" s="53"/>
      <c r="W7658" s="53"/>
    </row>
    <row r="7659" spans="2:23" s="52" customFormat="1" ht="13" x14ac:dyDescent="0.3">
      <c r="B7659" s="53" t="s">
        <v>2848</v>
      </c>
      <c r="C7659" s="53" t="s">
        <v>220</v>
      </c>
      <c r="D7659" s="53" t="s">
        <v>4919</v>
      </c>
      <c r="E7659" s="53">
        <v>41.81026</v>
      </c>
      <c r="F7659" s="53">
        <v>-5.7389720000000004</v>
      </c>
      <c r="G7659" s="54">
        <v>715.20150000000001</v>
      </c>
      <c r="H7659" s="53">
        <v>302</v>
      </c>
      <c r="I7659" s="53">
        <v>159</v>
      </c>
      <c r="J7659" s="53">
        <v>143</v>
      </c>
      <c r="K7659" s="52">
        <v>617</v>
      </c>
      <c r="L7659" s="52">
        <v>98.20150000000001</v>
      </c>
      <c r="M7659" s="55">
        <v>2</v>
      </c>
      <c r="N7659" s="61" t="s">
        <v>16</v>
      </c>
      <c r="P7659" s="66"/>
      <c r="Q7659" s="53"/>
      <c r="R7659" s="53"/>
      <c r="S7659" s="53"/>
      <c r="T7659" s="53"/>
      <c r="U7659" s="53"/>
      <c r="V7659" s="53"/>
      <c r="W7659" s="53"/>
    </row>
    <row r="7660" spans="2:23" s="52" customFormat="1" ht="13" x14ac:dyDescent="0.3">
      <c r="B7660" s="53" t="s">
        <v>2848</v>
      </c>
      <c r="C7660" s="53" t="s">
        <v>220</v>
      </c>
      <c r="D7660" s="53" t="s">
        <v>4920</v>
      </c>
      <c r="E7660" s="53">
        <v>42.051920000000003</v>
      </c>
      <c r="F7660" s="53">
        <v>-5.9274129999999996</v>
      </c>
      <c r="G7660" s="54">
        <v>725.7559</v>
      </c>
      <c r="H7660" s="53">
        <v>191</v>
      </c>
      <c r="I7660" s="53">
        <v>98</v>
      </c>
      <c r="J7660" s="53">
        <v>93</v>
      </c>
      <c r="K7660" s="52">
        <v>617</v>
      </c>
      <c r="L7660" s="52">
        <v>108.7559</v>
      </c>
      <c r="M7660" s="55">
        <v>2</v>
      </c>
      <c r="N7660" s="61" t="s">
        <v>16</v>
      </c>
      <c r="P7660" s="66"/>
      <c r="Q7660" s="53"/>
      <c r="R7660" s="53"/>
      <c r="S7660" s="53"/>
      <c r="T7660" s="53"/>
      <c r="U7660" s="53"/>
      <c r="V7660" s="53"/>
      <c r="W7660" s="53"/>
    </row>
    <row r="7661" spans="2:23" s="52" customFormat="1" ht="13" x14ac:dyDescent="0.3">
      <c r="B7661" s="53" t="s">
        <v>2848</v>
      </c>
      <c r="C7661" s="53" t="s">
        <v>220</v>
      </c>
      <c r="D7661" s="53" t="s">
        <v>4921</v>
      </c>
      <c r="E7661" s="53">
        <v>41.29083</v>
      </c>
      <c r="F7661" s="53">
        <v>-5.4400930000000001</v>
      </c>
      <c r="G7661" s="54">
        <v>728.35829999999999</v>
      </c>
      <c r="H7661" s="53">
        <v>354</v>
      </c>
      <c r="I7661" s="53">
        <v>190</v>
      </c>
      <c r="J7661" s="53">
        <v>164</v>
      </c>
      <c r="K7661" s="52">
        <v>617</v>
      </c>
      <c r="L7661" s="52">
        <v>111.35829999999999</v>
      </c>
      <c r="M7661" s="55">
        <v>2</v>
      </c>
      <c r="N7661" s="61" t="s">
        <v>16</v>
      </c>
      <c r="P7661" s="66"/>
      <c r="Q7661" s="53"/>
      <c r="R7661" s="53"/>
      <c r="S7661" s="53"/>
      <c r="T7661" s="53"/>
      <c r="U7661" s="53"/>
      <c r="V7661" s="53"/>
      <c r="W7661" s="53"/>
    </row>
    <row r="7662" spans="2:23" s="52" customFormat="1" ht="13" x14ac:dyDescent="0.3">
      <c r="B7662" s="53" t="s">
        <v>2848</v>
      </c>
      <c r="C7662" s="53" t="s">
        <v>220</v>
      </c>
      <c r="D7662" s="53" t="s">
        <v>4922</v>
      </c>
      <c r="E7662" s="53">
        <v>41.968820000000001</v>
      </c>
      <c r="F7662" s="53">
        <v>-6.8965569999999996</v>
      </c>
      <c r="G7662" s="54">
        <v>838.38059999999996</v>
      </c>
      <c r="H7662" s="53">
        <v>324</v>
      </c>
      <c r="I7662" s="53">
        <v>182</v>
      </c>
      <c r="J7662" s="53">
        <v>142</v>
      </c>
      <c r="K7662" s="52">
        <v>617</v>
      </c>
      <c r="L7662" s="52">
        <v>221.38059999999996</v>
      </c>
      <c r="M7662" s="55">
        <v>4</v>
      </c>
      <c r="N7662" s="61" t="s">
        <v>17</v>
      </c>
      <c r="P7662" s="66"/>
      <c r="Q7662" s="53"/>
      <c r="R7662" s="53"/>
      <c r="S7662" s="53"/>
      <c r="T7662" s="53"/>
      <c r="U7662" s="53"/>
      <c r="V7662" s="53"/>
      <c r="W7662" s="53"/>
    </row>
    <row r="7663" spans="2:23" s="52" customFormat="1" ht="13" x14ac:dyDescent="0.3">
      <c r="B7663" s="53" t="s">
        <v>2848</v>
      </c>
      <c r="C7663" s="53" t="s">
        <v>220</v>
      </c>
      <c r="D7663" s="53" t="s">
        <v>4923</v>
      </c>
      <c r="E7663" s="53">
        <v>41.551960000000001</v>
      </c>
      <c r="F7663" s="53">
        <v>-5.7988410000000004</v>
      </c>
      <c r="G7663" s="54">
        <v>695.3338</v>
      </c>
      <c r="H7663" s="53">
        <v>335</v>
      </c>
      <c r="I7663" s="53">
        <v>165</v>
      </c>
      <c r="J7663" s="53">
        <v>170</v>
      </c>
      <c r="K7663" s="52">
        <v>617</v>
      </c>
      <c r="L7663" s="52">
        <v>78.333799999999997</v>
      </c>
      <c r="M7663" s="55">
        <v>2</v>
      </c>
      <c r="N7663" s="61" t="s">
        <v>16</v>
      </c>
      <c r="P7663" s="66"/>
      <c r="Q7663" s="53"/>
      <c r="R7663" s="53"/>
      <c r="S7663" s="53"/>
      <c r="T7663" s="53"/>
      <c r="U7663" s="53"/>
      <c r="V7663" s="53"/>
      <c r="W7663" s="53"/>
    </row>
    <row r="7664" spans="2:23" s="52" customFormat="1" ht="13" x14ac:dyDescent="0.3">
      <c r="B7664" s="53" t="s">
        <v>2848</v>
      </c>
      <c r="C7664" s="53" t="s">
        <v>220</v>
      </c>
      <c r="D7664" s="53" t="s">
        <v>4924</v>
      </c>
      <c r="E7664" s="53">
        <v>41.393590000000003</v>
      </c>
      <c r="F7664" s="53">
        <v>-5.6654799999999996</v>
      </c>
      <c r="G7664" s="54">
        <v>708.16849999999999</v>
      </c>
      <c r="H7664" s="53">
        <v>215</v>
      </c>
      <c r="I7664" s="53">
        <v>106</v>
      </c>
      <c r="J7664" s="53">
        <v>109</v>
      </c>
      <c r="K7664" s="52">
        <v>617</v>
      </c>
      <c r="L7664" s="52">
        <v>91.168499999999995</v>
      </c>
      <c r="M7664" s="55">
        <v>2</v>
      </c>
      <c r="N7664" s="61" t="s">
        <v>16</v>
      </c>
      <c r="P7664" s="66"/>
      <c r="Q7664" s="53"/>
      <c r="R7664" s="53"/>
      <c r="S7664" s="53"/>
      <c r="T7664" s="53"/>
      <c r="U7664" s="53"/>
      <c r="V7664" s="53"/>
      <c r="W7664" s="53"/>
    </row>
    <row r="7665" spans="2:23" s="52" customFormat="1" ht="13" x14ac:dyDescent="0.3">
      <c r="B7665" s="53" t="s">
        <v>2848</v>
      </c>
      <c r="C7665" s="53" t="s">
        <v>220</v>
      </c>
      <c r="D7665" s="53" t="s">
        <v>4925</v>
      </c>
      <c r="E7665" s="53">
        <v>42.14902</v>
      </c>
      <c r="F7665" s="53">
        <v>-6.2956159999999999</v>
      </c>
      <c r="G7665" s="54">
        <v>987.86429999999996</v>
      </c>
      <c r="H7665" s="53">
        <v>120</v>
      </c>
      <c r="I7665" s="53">
        <v>68</v>
      </c>
      <c r="J7665" s="53">
        <v>52</v>
      </c>
      <c r="K7665" s="52">
        <v>617</v>
      </c>
      <c r="L7665" s="52">
        <v>370.86429999999996</v>
      </c>
      <c r="M7665" s="55">
        <v>4</v>
      </c>
      <c r="N7665" s="61" t="s">
        <v>17</v>
      </c>
      <c r="P7665" s="66"/>
      <c r="Q7665" s="53"/>
      <c r="R7665" s="53"/>
      <c r="S7665" s="53"/>
      <c r="T7665" s="53"/>
      <c r="U7665" s="53"/>
      <c r="V7665" s="53"/>
      <c r="W7665" s="53"/>
    </row>
    <row r="7666" spans="2:23" s="52" customFormat="1" ht="13" x14ac:dyDescent="0.3">
      <c r="B7666" s="53" t="s">
        <v>2848</v>
      </c>
      <c r="C7666" s="53" t="s">
        <v>220</v>
      </c>
      <c r="D7666" s="53" t="s">
        <v>4926</v>
      </c>
      <c r="E7666" s="53">
        <v>41.68103</v>
      </c>
      <c r="F7666" s="53">
        <v>-6.0795240000000002</v>
      </c>
      <c r="G7666" s="54">
        <v>696.38990000000001</v>
      </c>
      <c r="H7666" s="53">
        <v>271</v>
      </c>
      <c r="I7666" s="53">
        <v>149</v>
      </c>
      <c r="J7666" s="53">
        <v>122</v>
      </c>
      <c r="K7666" s="52">
        <v>617</v>
      </c>
      <c r="L7666" s="52">
        <v>79.389900000000011</v>
      </c>
      <c r="M7666" s="55">
        <v>2</v>
      </c>
      <c r="N7666" s="61" t="s">
        <v>16</v>
      </c>
      <c r="P7666" s="66"/>
      <c r="Q7666" s="53"/>
      <c r="R7666" s="53"/>
      <c r="S7666" s="53"/>
      <c r="T7666" s="53"/>
      <c r="U7666" s="53"/>
      <c r="V7666" s="53"/>
      <c r="W7666" s="53"/>
    </row>
    <row r="7667" spans="2:23" s="52" customFormat="1" ht="13" x14ac:dyDescent="0.3">
      <c r="B7667" s="53" t="s">
        <v>2848</v>
      </c>
      <c r="C7667" s="53" t="s">
        <v>220</v>
      </c>
      <c r="D7667" s="53" t="s">
        <v>4927</v>
      </c>
      <c r="E7667" s="53">
        <v>41.711649999999999</v>
      </c>
      <c r="F7667" s="53">
        <v>-6.0411489999999999</v>
      </c>
      <c r="G7667" s="54">
        <v>749.70230000000004</v>
      </c>
      <c r="H7667" s="53">
        <v>97</v>
      </c>
      <c r="I7667" s="53">
        <v>54</v>
      </c>
      <c r="J7667" s="53">
        <v>43</v>
      </c>
      <c r="K7667" s="52">
        <v>617</v>
      </c>
      <c r="L7667" s="52">
        <v>132.70230000000004</v>
      </c>
      <c r="M7667" s="55">
        <v>2</v>
      </c>
      <c r="N7667" s="61" t="s">
        <v>16</v>
      </c>
      <c r="P7667" s="66"/>
      <c r="Q7667" s="53"/>
      <c r="R7667" s="53"/>
      <c r="S7667" s="53"/>
      <c r="T7667" s="53"/>
      <c r="U7667" s="53"/>
      <c r="V7667" s="53"/>
      <c r="W7667" s="53"/>
    </row>
    <row r="7668" spans="2:23" s="52" customFormat="1" ht="13" x14ac:dyDescent="0.3">
      <c r="B7668" s="53" t="s">
        <v>2848</v>
      </c>
      <c r="C7668" s="53" t="s">
        <v>220</v>
      </c>
      <c r="D7668" s="53" t="s">
        <v>4928</v>
      </c>
      <c r="E7668" s="53">
        <v>42.034750000000003</v>
      </c>
      <c r="F7668" s="53">
        <v>-6.9079689999999996</v>
      </c>
      <c r="G7668" s="54">
        <v>1034.373</v>
      </c>
      <c r="H7668" s="53">
        <v>377</v>
      </c>
      <c r="I7668" s="53">
        <v>202</v>
      </c>
      <c r="J7668" s="53">
        <v>175</v>
      </c>
      <c r="K7668" s="52">
        <v>617</v>
      </c>
      <c r="L7668" s="52">
        <v>417.37300000000005</v>
      </c>
      <c r="M7668" s="55">
        <v>5</v>
      </c>
      <c r="N7668" s="61" t="s">
        <v>17</v>
      </c>
      <c r="P7668" s="66"/>
      <c r="Q7668" s="53"/>
      <c r="R7668" s="53"/>
      <c r="S7668" s="53"/>
      <c r="T7668" s="53"/>
      <c r="U7668" s="53"/>
      <c r="V7668" s="53"/>
      <c r="W7668" s="53"/>
    </row>
    <row r="7669" spans="2:23" s="52" customFormat="1" ht="13" x14ac:dyDescent="0.3">
      <c r="B7669" s="53" t="s">
        <v>2848</v>
      </c>
      <c r="C7669" s="53" t="s">
        <v>220</v>
      </c>
      <c r="D7669" s="53" t="s">
        <v>4929</v>
      </c>
      <c r="E7669" s="53">
        <v>41.439720000000001</v>
      </c>
      <c r="F7669" s="53">
        <v>-6.1353489999999997</v>
      </c>
      <c r="G7669" s="54">
        <v>774.96640000000002</v>
      </c>
      <c r="H7669" s="53">
        <v>220</v>
      </c>
      <c r="I7669" s="53">
        <v>113</v>
      </c>
      <c r="J7669" s="53">
        <v>107</v>
      </c>
      <c r="K7669" s="52">
        <v>617</v>
      </c>
      <c r="L7669" s="52">
        <v>157.96640000000002</v>
      </c>
      <c r="M7669" s="55">
        <v>2</v>
      </c>
      <c r="N7669" s="61" t="s">
        <v>16</v>
      </c>
      <c r="P7669" s="66"/>
      <c r="Q7669" s="53"/>
      <c r="R7669" s="53"/>
      <c r="S7669" s="53"/>
      <c r="T7669" s="53"/>
      <c r="U7669" s="53"/>
      <c r="V7669" s="53"/>
      <c r="W7669" s="53"/>
    </row>
    <row r="7670" spans="2:23" s="52" customFormat="1" ht="13" x14ac:dyDescent="0.3">
      <c r="B7670" s="53" t="s">
        <v>2848</v>
      </c>
      <c r="C7670" s="53" t="s">
        <v>220</v>
      </c>
      <c r="D7670" s="53" t="s">
        <v>4930</v>
      </c>
      <c r="E7670" s="53">
        <v>41.282049999999998</v>
      </c>
      <c r="F7670" s="53">
        <v>-5.6229560000000003</v>
      </c>
      <c r="G7670" s="54">
        <v>832.09090000000003</v>
      </c>
      <c r="H7670" s="53">
        <v>242</v>
      </c>
      <c r="I7670" s="53">
        <v>129</v>
      </c>
      <c r="J7670" s="53">
        <v>113</v>
      </c>
      <c r="K7670" s="52">
        <v>617</v>
      </c>
      <c r="L7670" s="52">
        <v>215.09090000000003</v>
      </c>
      <c r="M7670" s="55">
        <v>4</v>
      </c>
      <c r="N7670" s="61" t="s">
        <v>17</v>
      </c>
      <c r="P7670" s="66"/>
      <c r="Q7670" s="53"/>
      <c r="R7670" s="53"/>
      <c r="S7670" s="53"/>
      <c r="T7670" s="53"/>
      <c r="U7670" s="53"/>
      <c r="V7670" s="53"/>
      <c r="W7670" s="53"/>
    </row>
    <row r="7671" spans="2:23" s="52" customFormat="1" ht="13" x14ac:dyDescent="0.3">
      <c r="B7671" s="53" t="s">
        <v>2848</v>
      </c>
      <c r="C7671" s="53" t="s">
        <v>220</v>
      </c>
      <c r="D7671" s="53" t="s">
        <v>4931</v>
      </c>
      <c r="E7671" s="53">
        <v>41.479170000000003</v>
      </c>
      <c r="F7671" s="53">
        <v>-5.6049199999999999</v>
      </c>
      <c r="G7671" s="54">
        <v>650</v>
      </c>
      <c r="H7671" s="53">
        <v>529</v>
      </c>
      <c r="I7671" s="53">
        <v>272</v>
      </c>
      <c r="J7671" s="53">
        <v>257</v>
      </c>
      <c r="K7671" s="52">
        <v>617</v>
      </c>
      <c r="L7671" s="52">
        <v>33</v>
      </c>
      <c r="M7671" s="55">
        <v>2</v>
      </c>
      <c r="N7671" s="61" t="s">
        <v>16</v>
      </c>
      <c r="P7671" s="66"/>
      <c r="Q7671" s="53"/>
      <c r="R7671" s="53"/>
      <c r="S7671" s="53"/>
      <c r="T7671" s="53"/>
      <c r="U7671" s="53"/>
      <c r="V7671" s="53"/>
      <c r="W7671" s="53"/>
    </row>
    <row r="7672" spans="2:23" s="52" customFormat="1" ht="13" x14ac:dyDescent="0.3">
      <c r="B7672" s="53" t="s">
        <v>2848</v>
      </c>
      <c r="C7672" s="53" t="s">
        <v>220</v>
      </c>
      <c r="D7672" s="53" t="s">
        <v>4932</v>
      </c>
      <c r="E7672" s="53">
        <v>41.868839999999999</v>
      </c>
      <c r="F7672" s="53">
        <v>-6.3788879999999999</v>
      </c>
      <c r="G7672" s="54">
        <v>824.58870000000002</v>
      </c>
      <c r="H7672" s="53">
        <v>422</v>
      </c>
      <c r="I7672" s="53">
        <v>230</v>
      </c>
      <c r="J7672" s="53">
        <v>192</v>
      </c>
      <c r="K7672" s="52">
        <v>617</v>
      </c>
      <c r="L7672" s="52">
        <v>207.58870000000002</v>
      </c>
      <c r="M7672" s="55">
        <v>4</v>
      </c>
      <c r="N7672" s="61" t="s">
        <v>17</v>
      </c>
      <c r="P7672" s="66"/>
      <c r="Q7672" s="53"/>
      <c r="R7672" s="53"/>
      <c r="S7672" s="53"/>
      <c r="T7672" s="53"/>
      <c r="U7672" s="53"/>
      <c r="V7672" s="53"/>
      <c r="W7672" s="53"/>
    </row>
    <row r="7673" spans="2:23" s="52" customFormat="1" ht="13" x14ac:dyDescent="0.3">
      <c r="B7673" s="53" t="s">
        <v>2848</v>
      </c>
      <c r="C7673" s="53" t="s">
        <v>220</v>
      </c>
      <c r="D7673" s="53" t="s">
        <v>4933</v>
      </c>
      <c r="E7673" s="53">
        <v>42.111499999999999</v>
      </c>
      <c r="F7673" s="53">
        <v>-5.7843770000000001</v>
      </c>
      <c r="G7673" s="54">
        <v>738.47529999999995</v>
      </c>
      <c r="H7673" s="53">
        <v>184</v>
      </c>
      <c r="I7673" s="53">
        <v>97</v>
      </c>
      <c r="J7673" s="53">
        <v>87</v>
      </c>
      <c r="K7673" s="52">
        <v>617</v>
      </c>
      <c r="L7673" s="52">
        <v>121.47529999999995</v>
      </c>
      <c r="M7673" s="55">
        <v>2</v>
      </c>
      <c r="N7673" s="61" t="s">
        <v>16</v>
      </c>
      <c r="P7673" s="66"/>
      <c r="Q7673" s="53"/>
      <c r="R7673" s="53"/>
      <c r="S7673" s="53"/>
      <c r="T7673" s="53"/>
      <c r="U7673" s="53"/>
      <c r="V7673" s="53"/>
      <c r="W7673" s="53"/>
    </row>
    <row r="7674" spans="2:23" s="52" customFormat="1" ht="13" x14ac:dyDescent="0.3">
      <c r="B7674" s="53" t="s">
        <v>2848</v>
      </c>
      <c r="C7674" s="53" t="s">
        <v>220</v>
      </c>
      <c r="D7674" s="53" t="s">
        <v>4934</v>
      </c>
      <c r="E7674" s="53">
        <v>41.653889999999997</v>
      </c>
      <c r="F7674" s="53">
        <v>-5.4881960000000003</v>
      </c>
      <c r="G7674" s="54">
        <v>716.36109999999996</v>
      </c>
      <c r="H7674" s="53">
        <v>194</v>
      </c>
      <c r="I7674" s="53">
        <v>96</v>
      </c>
      <c r="J7674" s="53">
        <v>98</v>
      </c>
      <c r="K7674" s="52">
        <v>617</v>
      </c>
      <c r="L7674" s="52">
        <v>99.361099999999965</v>
      </c>
      <c r="M7674" s="55">
        <v>2</v>
      </c>
      <c r="N7674" s="61" t="s">
        <v>16</v>
      </c>
      <c r="P7674" s="66"/>
      <c r="Q7674" s="53"/>
      <c r="R7674" s="53"/>
      <c r="S7674" s="53"/>
      <c r="T7674" s="53"/>
      <c r="U7674" s="53"/>
      <c r="V7674" s="53"/>
      <c r="W7674" s="53"/>
    </row>
    <row r="7675" spans="2:23" s="52" customFormat="1" ht="13" x14ac:dyDescent="0.3">
      <c r="B7675" s="53" t="s">
        <v>2848</v>
      </c>
      <c r="C7675" s="53" t="s">
        <v>220</v>
      </c>
      <c r="D7675" s="53" t="s">
        <v>4935</v>
      </c>
      <c r="E7675" s="53">
        <v>41.75029</v>
      </c>
      <c r="F7675" s="53">
        <v>-5.7087190000000003</v>
      </c>
      <c r="G7675" s="54">
        <v>704.80859999999996</v>
      </c>
      <c r="H7675" s="53">
        <v>599</v>
      </c>
      <c r="I7675" s="53">
        <v>298</v>
      </c>
      <c r="J7675" s="53">
        <v>301</v>
      </c>
      <c r="K7675" s="52">
        <v>617</v>
      </c>
      <c r="L7675" s="52">
        <v>87.808599999999956</v>
      </c>
      <c r="M7675" s="55">
        <v>2</v>
      </c>
      <c r="N7675" s="61" t="s">
        <v>16</v>
      </c>
      <c r="P7675" s="66"/>
      <c r="Q7675" s="53"/>
      <c r="R7675" s="53"/>
      <c r="S7675" s="53"/>
      <c r="T7675" s="53"/>
      <c r="U7675" s="53"/>
      <c r="V7675" s="53"/>
      <c r="W7675" s="53"/>
    </row>
    <row r="7676" spans="2:23" s="52" customFormat="1" ht="13" x14ac:dyDescent="0.3">
      <c r="B7676" s="53" t="s">
        <v>2848</v>
      </c>
      <c r="C7676" s="53" t="s">
        <v>220</v>
      </c>
      <c r="D7676" s="53" t="s">
        <v>4936</v>
      </c>
      <c r="E7676" s="53">
        <v>42.034739999999999</v>
      </c>
      <c r="F7676" s="53">
        <v>-5.7473419999999997</v>
      </c>
      <c r="G7676" s="54">
        <v>721.17349999999999</v>
      </c>
      <c r="H7676" s="53">
        <v>758</v>
      </c>
      <c r="I7676" s="53">
        <v>375</v>
      </c>
      <c r="J7676" s="53">
        <v>383</v>
      </c>
      <c r="K7676" s="52">
        <v>617</v>
      </c>
      <c r="L7676" s="52">
        <v>104.17349999999999</v>
      </c>
      <c r="M7676" s="55">
        <v>2</v>
      </c>
      <c r="N7676" s="61" t="s">
        <v>16</v>
      </c>
      <c r="P7676" s="66"/>
      <c r="Q7676" s="53"/>
      <c r="R7676" s="53"/>
      <c r="S7676" s="53"/>
      <c r="T7676" s="53"/>
      <c r="U7676" s="53"/>
      <c r="V7676" s="53"/>
      <c r="W7676" s="53"/>
    </row>
    <row r="7677" spans="2:23" s="52" customFormat="1" ht="13" x14ac:dyDescent="0.3">
      <c r="B7677" s="53" t="s">
        <v>2848</v>
      </c>
      <c r="C7677" s="53" t="s">
        <v>220</v>
      </c>
      <c r="D7677" s="53" t="s">
        <v>4937</v>
      </c>
      <c r="E7677" s="53">
        <v>41.992620000000002</v>
      </c>
      <c r="F7677" s="53">
        <v>-6.4399649999999999</v>
      </c>
      <c r="G7677" s="54">
        <v>891.8854</v>
      </c>
      <c r="H7677" s="53">
        <v>422</v>
      </c>
      <c r="I7677" s="53">
        <v>218</v>
      </c>
      <c r="J7677" s="53">
        <v>204</v>
      </c>
      <c r="K7677" s="52">
        <v>617</v>
      </c>
      <c r="L7677" s="52">
        <v>274.8854</v>
      </c>
      <c r="M7677" s="55">
        <v>4</v>
      </c>
      <c r="N7677" s="61" t="s">
        <v>17</v>
      </c>
      <c r="P7677" s="66"/>
      <c r="Q7677" s="53"/>
      <c r="R7677" s="53"/>
      <c r="S7677" s="53"/>
      <c r="T7677" s="53"/>
      <c r="U7677" s="53"/>
      <c r="V7677" s="53"/>
      <c r="W7677" s="53"/>
    </row>
    <row r="7678" spans="2:23" s="52" customFormat="1" ht="13" x14ac:dyDescent="0.3">
      <c r="B7678" s="53" t="s">
        <v>2848</v>
      </c>
      <c r="C7678" s="53" t="s">
        <v>220</v>
      </c>
      <c r="D7678" s="53" t="s">
        <v>4938</v>
      </c>
      <c r="E7678" s="53">
        <v>42.053519999999999</v>
      </c>
      <c r="F7678" s="53">
        <v>-6.3814739999999999</v>
      </c>
      <c r="G7678" s="54">
        <v>922.55010000000004</v>
      </c>
      <c r="H7678" s="53">
        <v>147</v>
      </c>
      <c r="I7678" s="53">
        <v>81</v>
      </c>
      <c r="J7678" s="53">
        <v>66</v>
      </c>
      <c r="K7678" s="52">
        <v>617</v>
      </c>
      <c r="L7678" s="52">
        <v>305.55010000000004</v>
      </c>
      <c r="M7678" s="55">
        <v>4</v>
      </c>
      <c r="N7678" s="61" t="s">
        <v>17</v>
      </c>
      <c r="P7678" s="66"/>
      <c r="Q7678" s="53"/>
      <c r="R7678" s="53"/>
      <c r="S7678" s="53"/>
      <c r="T7678" s="53"/>
      <c r="U7678" s="53"/>
      <c r="V7678" s="53"/>
      <c r="W7678" s="53"/>
    </row>
    <row r="7679" spans="2:23" s="52" customFormat="1" ht="13" x14ac:dyDescent="0.3">
      <c r="B7679" s="53" t="s">
        <v>2848</v>
      </c>
      <c r="C7679" s="53" t="s">
        <v>220</v>
      </c>
      <c r="D7679" s="53" t="s">
        <v>4939</v>
      </c>
      <c r="E7679" s="53">
        <v>41.635629999999999</v>
      </c>
      <c r="F7679" s="53">
        <v>-5.9478879999999998</v>
      </c>
      <c r="G7679" s="54">
        <v>710.20519999999999</v>
      </c>
      <c r="H7679" s="53">
        <v>161</v>
      </c>
      <c r="I7679" s="53">
        <v>85</v>
      </c>
      <c r="J7679" s="53">
        <v>76</v>
      </c>
      <c r="K7679" s="52">
        <v>617</v>
      </c>
      <c r="L7679" s="52">
        <v>93.205199999999991</v>
      </c>
      <c r="M7679" s="55">
        <v>2</v>
      </c>
      <c r="N7679" s="61" t="s">
        <v>16</v>
      </c>
      <c r="P7679" s="66"/>
      <c r="Q7679" s="53"/>
      <c r="R7679" s="53"/>
      <c r="S7679" s="53"/>
      <c r="T7679" s="53"/>
      <c r="U7679" s="53"/>
      <c r="V7679" s="53"/>
      <c r="W7679" s="53"/>
    </row>
    <row r="7680" spans="2:23" s="52" customFormat="1" ht="13" x14ac:dyDescent="0.3">
      <c r="B7680" s="53" t="s">
        <v>2848</v>
      </c>
      <c r="C7680" s="53" t="s">
        <v>220</v>
      </c>
      <c r="D7680" s="53" t="s">
        <v>4940</v>
      </c>
      <c r="E7680" s="53">
        <v>42.104770000000002</v>
      </c>
      <c r="F7680" s="53">
        <v>-5.6428830000000003</v>
      </c>
      <c r="G7680" s="54">
        <v>741.06529999999998</v>
      </c>
      <c r="H7680" s="53">
        <v>211</v>
      </c>
      <c r="I7680" s="53">
        <v>117</v>
      </c>
      <c r="J7680" s="53">
        <v>94</v>
      </c>
      <c r="K7680" s="52">
        <v>617</v>
      </c>
      <c r="L7680" s="52">
        <v>124.06529999999998</v>
      </c>
      <c r="M7680" s="55">
        <v>2</v>
      </c>
      <c r="N7680" s="61" t="s">
        <v>16</v>
      </c>
      <c r="P7680" s="66"/>
      <c r="Q7680" s="53"/>
      <c r="R7680" s="53"/>
      <c r="S7680" s="53"/>
      <c r="T7680" s="53"/>
      <c r="U7680" s="53"/>
      <c r="V7680" s="53"/>
      <c r="W7680" s="53"/>
    </row>
    <row r="7681" spans="2:23" s="52" customFormat="1" ht="13" x14ac:dyDescent="0.3">
      <c r="B7681" s="53" t="s">
        <v>2848</v>
      </c>
      <c r="C7681" s="53" t="s">
        <v>220</v>
      </c>
      <c r="D7681" s="53" t="s">
        <v>4941</v>
      </c>
      <c r="E7681" s="53">
        <v>41.579569999999997</v>
      </c>
      <c r="F7681" s="53">
        <v>-5.5003979999999997</v>
      </c>
      <c r="G7681" s="54">
        <v>740.53520000000003</v>
      </c>
      <c r="H7681" s="53">
        <v>63</v>
      </c>
      <c r="I7681" s="53">
        <v>32</v>
      </c>
      <c r="J7681" s="53">
        <v>31</v>
      </c>
      <c r="K7681" s="52">
        <v>617</v>
      </c>
      <c r="L7681" s="52">
        <v>123.53520000000003</v>
      </c>
      <c r="M7681" s="55">
        <v>2</v>
      </c>
      <c r="N7681" s="61" t="s">
        <v>16</v>
      </c>
      <c r="P7681" s="66"/>
      <c r="Q7681" s="53"/>
      <c r="R7681" s="53"/>
      <c r="S7681" s="53"/>
      <c r="T7681" s="53"/>
      <c r="U7681" s="53"/>
      <c r="V7681" s="53"/>
      <c r="W7681" s="53"/>
    </row>
    <row r="7682" spans="2:23" s="52" customFormat="1" ht="13" x14ac:dyDescent="0.3">
      <c r="B7682" s="53" t="s">
        <v>2848</v>
      </c>
      <c r="C7682" s="53" t="s">
        <v>220</v>
      </c>
      <c r="D7682" s="53" t="s">
        <v>4942</v>
      </c>
      <c r="E7682" s="53">
        <v>41.250579999999999</v>
      </c>
      <c r="F7682" s="53">
        <v>-5.799061</v>
      </c>
      <c r="G7682" s="54">
        <v>871.80359999999996</v>
      </c>
      <c r="H7682" s="53">
        <v>225</v>
      </c>
      <c r="I7682" s="53">
        <v>112</v>
      </c>
      <c r="J7682" s="53">
        <v>113</v>
      </c>
      <c r="K7682" s="52">
        <v>617</v>
      </c>
      <c r="L7682" s="52">
        <v>254.80359999999996</v>
      </c>
      <c r="M7682" s="55">
        <v>4</v>
      </c>
      <c r="N7682" s="61" t="s">
        <v>17</v>
      </c>
      <c r="P7682" s="66"/>
      <c r="Q7682" s="53"/>
      <c r="R7682" s="53"/>
      <c r="S7682" s="53"/>
      <c r="T7682" s="53"/>
      <c r="U7682" s="53"/>
      <c r="V7682" s="53"/>
      <c r="W7682" s="53"/>
    </row>
    <row r="7683" spans="2:23" s="52" customFormat="1" ht="13" x14ac:dyDescent="0.3">
      <c r="B7683" s="53" t="s">
        <v>2848</v>
      </c>
      <c r="C7683" s="53" t="s">
        <v>220</v>
      </c>
      <c r="D7683" s="53" t="s">
        <v>4943</v>
      </c>
      <c r="E7683" s="53">
        <v>41.966270000000002</v>
      </c>
      <c r="F7683" s="53">
        <v>-6.0145759999999999</v>
      </c>
      <c r="G7683" s="54">
        <v>747.18949999999995</v>
      </c>
      <c r="H7683" s="53">
        <v>457</v>
      </c>
      <c r="I7683" s="53">
        <v>227</v>
      </c>
      <c r="J7683" s="53">
        <v>230</v>
      </c>
      <c r="K7683" s="52">
        <v>617</v>
      </c>
      <c r="L7683" s="52">
        <v>130.18949999999995</v>
      </c>
      <c r="M7683" s="55">
        <v>2</v>
      </c>
      <c r="N7683" s="61" t="s">
        <v>16</v>
      </c>
      <c r="P7683" s="66"/>
      <c r="Q7683" s="53"/>
      <c r="R7683" s="53"/>
      <c r="S7683" s="53"/>
      <c r="T7683" s="53"/>
      <c r="U7683" s="53"/>
      <c r="V7683" s="53"/>
      <c r="W7683" s="53"/>
    </row>
    <row r="7684" spans="2:23" s="52" customFormat="1" ht="13" x14ac:dyDescent="0.3">
      <c r="B7684" s="53" t="s">
        <v>2848</v>
      </c>
      <c r="C7684" s="53" t="s">
        <v>220</v>
      </c>
      <c r="D7684" s="53" t="s">
        <v>4944</v>
      </c>
      <c r="E7684" s="53">
        <v>41.98883</v>
      </c>
      <c r="F7684" s="53">
        <v>-5.8710430000000002</v>
      </c>
      <c r="G7684" s="54">
        <v>719.76670000000001</v>
      </c>
      <c r="H7684" s="53">
        <v>551</v>
      </c>
      <c r="I7684" s="53">
        <v>281</v>
      </c>
      <c r="J7684" s="53">
        <v>270</v>
      </c>
      <c r="K7684" s="52">
        <v>617</v>
      </c>
      <c r="L7684" s="52">
        <v>102.76670000000001</v>
      </c>
      <c r="M7684" s="55">
        <v>2</v>
      </c>
      <c r="N7684" s="61" t="s">
        <v>16</v>
      </c>
      <c r="P7684" s="66"/>
      <c r="Q7684" s="53"/>
      <c r="R7684" s="53"/>
      <c r="S7684" s="53"/>
      <c r="T7684" s="53"/>
      <c r="U7684" s="53"/>
      <c r="V7684" s="53"/>
      <c r="W7684" s="53"/>
    </row>
    <row r="7685" spans="2:23" s="52" customFormat="1" ht="13" x14ac:dyDescent="0.3">
      <c r="B7685" s="53" t="s">
        <v>2848</v>
      </c>
      <c r="C7685" s="53" t="s">
        <v>220</v>
      </c>
      <c r="D7685" s="53" t="s">
        <v>4945</v>
      </c>
      <c r="E7685" s="53">
        <v>41.923760000000001</v>
      </c>
      <c r="F7685" s="53">
        <v>-5.7334899999999998</v>
      </c>
      <c r="G7685" s="54">
        <v>704.9008</v>
      </c>
      <c r="H7685" s="53">
        <v>252</v>
      </c>
      <c r="I7685" s="53">
        <v>138</v>
      </c>
      <c r="J7685" s="53">
        <v>114</v>
      </c>
      <c r="K7685" s="52">
        <v>617</v>
      </c>
      <c r="L7685" s="52">
        <v>87.900800000000004</v>
      </c>
      <c r="M7685" s="55">
        <v>2</v>
      </c>
      <c r="N7685" s="61" t="s">
        <v>16</v>
      </c>
      <c r="P7685" s="66"/>
      <c r="Q7685" s="53"/>
      <c r="R7685" s="53"/>
      <c r="S7685" s="53"/>
      <c r="T7685" s="53"/>
      <c r="U7685" s="53"/>
      <c r="V7685" s="53"/>
      <c r="W7685" s="53"/>
    </row>
    <row r="7686" spans="2:23" s="52" customFormat="1" ht="13" x14ac:dyDescent="0.3">
      <c r="B7686" s="53" t="s">
        <v>2848</v>
      </c>
      <c r="C7686" s="53" t="s">
        <v>220</v>
      </c>
      <c r="D7686" s="53" t="s">
        <v>4946</v>
      </c>
      <c r="E7686" s="53">
        <v>41.582720000000002</v>
      </c>
      <c r="F7686" s="53">
        <v>-5.6592219999999998</v>
      </c>
      <c r="G7686" s="54">
        <v>639.77470000000005</v>
      </c>
      <c r="H7686" s="53">
        <v>278</v>
      </c>
      <c r="I7686" s="53">
        <v>148</v>
      </c>
      <c r="J7686" s="53">
        <v>130</v>
      </c>
      <c r="K7686" s="52">
        <v>617</v>
      </c>
      <c r="L7686" s="52">
        <v>22.774700000000053</v>
      </c>
      <c r="M7686" s="55">
        <v>2</v>
      </c>
      <c r="N7686" s="61" t="s">
        <v>16</v>
      </c>
      <c r="P7686" s="66"/>
      <c r="Q7686" s="53"/>
      <c r="R7686" s="53"/>
      <c r="S7686" s="53"/>
      <c r="T7686" s="53"/>
      <c r="U7686" s="53"/>
      <c r="V7686" s="53"/>
      <c r="W7686" s="53"/>
    </row>
    <row r="7687" spans="2:23" s="52" customFormat="1" ht="13" x14ac:dyDescent="0.3">
      <c r="B7687" s="53" t="s">
        <v>2848</v>
      </c>
      <c r="C7687" s="53" t="s">
        <v>220</v>
      </c>
      <c r="D7687" s="53" t="s">
        <v>4947</v>
      </c>
      <c r="E7687" s="53">
        <v>42.08193</v>
      </c>
      <c r="F7687" s="53">
        <v>-6.1881899999999996</v>
      </c>
      <c r="G7687" s="54">
        <v>803.29</v>
      </c>
      <c r="H7687" s="53">
        <v>87</v>
      </c>
      <c r="I7687" s="53">
        <v>42</v>
      </c>
      <c r="J7687" s="53">
        <v>45</v>
      </c>
      <c r="K7687" s="52">
        <v>617</v>
      </c>
      <c r="L7687" s="52">
        <v>186.28999999999996</v>
      </c>
      <c r="M7687" s="55">
        <v>2</v>
      </c>
      <c r="N7687" s="61" t="s">
        <v>16</v>
      </c>
      <c r="P7687" s="66"/>
      <c r="Q7687" s="53"/>
      <c r="R7687" s="53"/>
      <c r="S7687" s="53"/>
      <c r="T7687" s="53"/>
      <c r="U7687" s="53"/>
      <c r="V7687" s="53"/>
      <c r="W7687" s="53"/>
    </row>
    <row r="7688" spans="2:23" s="52" customFormat="1" ht="13" x14ac:dyDescent="0.3">
      <c r="B7688" s="53" t="s">
        <v>2848</v>
      </c>
      <c r="C7688" s="53" t="s">
        <v>220</v>
      </c>
      <c r="D7688" s="53" t="s">
        <v>4948</v>
      </c>
      <c r="E7688" s="53">
        <v>42.023580000000003</v>
      </c>
      <c r="F7688" s="53">
        <v>-6.3311739999999999</v>
      </c>
      <c r="G7688" s="54">
        <v>892.9008</v>
      </c>
      <c r="H7688" s="53">
        <v>444</v>
      </c>
      <c r="I7688" s="53">
        <v>237</v>
      </c>
      <c r="J7688" s="53">
        <v>207</v>
      </c>
      <c r="K7688" s="52">
        <v>617</v>
      </c>
      <c r="L7688" s="52">
        <v>275.9008</v>
      </c>
      <c r="M7688" s="55">
        <v>4</v>
      </c>
      <c r="N7688" s="61" t="s">
        <v>17</v>
      </c>
      <c r="P7688" s="66"/>
      <c r="Q7688" s="53"/>
      <c r="R7688" s="53"/>
      <c r="S7688" s="53"/>
      <c r="T7688" s="53"/>
      <c r="U7688" s="53"/>
      <c r="V7688" s="53"/>
      <c r="W7688" s="53"/>
    </row>
    <row r="7689" spans="2:23" s="52" customFormat="1" ht="13" x14ac:dyDescent="0.3">
      <c r="B7689" s="53" t="s">
        <v>2848</v>
      </c>
      <c r="C7689" s="53" t="s">
        <v>220</v>
      </c>
      <c r="D7689" s="53" t="s">
        <v>4949</v>
      </c>
      <c r="E7689" s="53">
        <v>41.554090000000002</v>
      </c>
      <c r="F7689" s="53">
        <v>-5.7076130000000003</v>
      </c>
      <c r="G7689" s="54">
        <v>643.51110000000006</v>
      </c>
      <c r="H7689" s="53">
        <v>872</v>
      </c>
      <c r="I7689" s="53">
        <v>462</v>
      </c>
      <c r="J7689" s="53">
        <v>410</v>
      </c>
      <c r="K7689" s="52">
        <v>617</v>
      </c>
      <c r="L7689" s="52">
        <v>26.511100000000056</v>
      </c>
      <c r="M7689" s="55">
        <v>2</v>
      </c>
      <c r="N7689" s="61" t="s">
        <v>16</v>
      </c>
      <c r="P7689" s="66"/>
      <c r="Q7689" s="53"/>
      <c r="R7689" s="53"/>
      <c r="S7689" s="53"/>
      <c r="T7689" s="53"/>
      <c r="U7689" s="53"/>
      <c r="V7689" s="53"/>
      <c r="W7689" s="53"/>
    </row>
    <row r="7690" spans="2:23" s="52" customFormat="1" ht="13" x14ac:dyDescent="0.3">
      <c r="B7690" s="53" t="s">
        <v>2848</v>
      </c>
      <c r="C7690" s="53" t="s">
        <v>220</v>
      </c>
      <c r="D7690" s="53" t="s">
        <v>4950</v>
      </c>
      <c r="E7690" s="53">
        <v>41.647170000000003</v>
      </c>
      <c r="F7690" s="53">
        <v>-5.8030220000000003</v>
      </c>
      <c r="G7690" s="54">
        <v>693.17589999999996</v>
      </c>
      <c r="H7690" s="53">
        <v>620</v>
      </c>
      <c r="I7690" s="53">
        <v>310</v>
      </c>
      <c r="J7690" s="53">
        <v>310</v>
      </c>
      <c r="K7690" s="52">
        <v>617</v>
      </c>
      <c r="L7690" s="52">
        <v>76.175899999999956</v>
      </c>
      <c r="M7690" s="55">
        <v>2</v>
      </c>
      <c r="N7690" s="61" t="s">
        <v>16</v>
      </c>
      <c r="P7690" s="66"/>
      <c r="Q7690" s="53"/>
      <c r="R7690" s="53"/>
      <c r="S7690" s="53"/>
      <c r="T7690" s="53"/>
      <c r="U7690" s="53"/>
      <c r="V7690" s="53"/>
      <c r="W7690" s="53"/>
    </row>
    <row r="7691" spans="2:23" s="52" customFormat="1" ht="13" x14ac:dyDescent="0.3">
      <c r="B7691" s="53" t="s">
        <v>2848</v>
      </c>
      <c r="C7691" s="53" t="s">
        <v>220</v>
      </c>
      <c r="D7691" s="53" t="s">
        <v>4951</v>
      </c>
      <c r="E7691" s="53">
        <v>41.47213</v>
      </c>
      <c r="F7691" s="53">
        <v>-6.1010160000000004</v>
      </c>
      <c r="G7691" s="54">
        <v>745.49950000000001</v>
      </c>
      <c r="H7691" s="53">
        <v>323</v>
      </c>
      <c r="I7691" s="53">
        <v>178</v>
      </c>
      <c r="J7691" s="53">
        <v>145</v>
      </c>
      <c r="K7691" s="52">
        <v>617</v>
      </c>
      <c r="L7691" s="52">
        <v>128.49950000000001</v>
      </c>
      <c r="M7691" s="55">
        <v>2</v>
      </c>
      <c r="N7691" s="61" t="s">
        <v>16</v>
      </c>
      <c r="P7691" s="66"/>
      <c r="Q7691" s="53"/>
      <c r="R7691" s="53"/>
      <c r="S7691" s="53"/>
      <c r="T7691" s="53"/>
      <c r="U7691" s="53"/>
      <c r="V7691" s="53"/>
      <c r="W7691" s="53"/>
    </row>
    <row r="7692" spans="2:23" s="52" customFormat="1" ht="13" x14ac:dyDescent="0.3">
      <c r="B7692" s="53" t="s">
        <v>2848</v>
      </c>
      <c r="C7692" s="53" t="s">
        <v>220</v>
      </c>
      <c r="D7692" s="53" t="s">
        <v>4952</v>
      </c>
      <c r="E7692" s="53">
        <v>41.169600000000003</v>
      </c>
      <c r="F7692" s="53">
        <v>-6.0034650000000003</v>
      </c>
      <c r="G7692" s="54">
        <v>796.68910000000005</v>
      </c>
      <c r="H7692" s="53">
        <v>276</v>
      </c>
      <c r="I7692" s="53">
        <v>144</v>
      </c>
      <c r="J7692" s="53">
        <v>132</v>
      </c>
      <c r="K7692" s="52">
        <v>617</v>
      </c>
      <c r="L7692" s="52">
        <v>179.68910000000005</v>
      </c>
      <c r="M7692" s="55">
        <v>2</v>
      </c>
      <c r="N7692" s="61" t="s">
        <v>16</v>
      </c>
      <c r="P7692" s="66"/>
      <c r="Q7692" s="53"/>
      <c r="R7692" s="53"/>
      <c r="S7692" s="53"/>
      <c r="T7692" s="53"/>
      <c r="U7692" s="53"/>
      <c r="V7692" s="53"/>
      <c r="W7692" s="53"/>
    </row>
    <row r="7693" spans="2:23" s="52" customFormat="1" ht="13" x14ac:dyDescent="0.3">
      <c r="B7693" s="53" t="s">
        <v>2848</v>
      </c>
      <c r="C7693" s="53" t="s">
        <v>220</v>
      </c>
      <c r="D7693" s="53" t="s">
        <v>4953</v>
      </c>
      <c r="E7693" s="53">
        <v>41.463760000000001</v>
      </c>
      <c r="F7693" s="53">
        <v>-5.6563679999999996</v>
      </c>
      <c r="G7693" s="54">
        <v>686</v>
      </c>
      <c r="H7693" s="53">
        <v>1525</v>
      </c>
      <c r="I7693" s="53">
        <v>797</v>
      </c>
      <c r="J7693" s="53">
        <v>728</v>
      </c>
      <c r="K7693" s="52">
        <v>617</v>
      </c>
      <c r="L7693" s="52">
        <v>69</v>
      </c>
      <c r="M7693" s="55">
        <v>2</v>
      </c>
      <c r="N7693" s="61" t="s">
        <v>16</v>
      </c>
      <c r="P7693" s="66"/>
      <c r="Q7693" s="53"/>
      <c r="R7693" s="53"/>
      <c r="S7693" s="53"/>
      <c r="T7693" s="53"/>
      <c r="U7693" s="53"/>
      <c r="V7693" s="53"/>
      <c r="W7693" s="53"/>
    </row>
    <row r="7694" spans="2:23" s="52" customFormat="1" ht="13" x14ac:dyDescent="0.3">
      <c r="B7694" s="53" t="s">
        <v>2848</v>
      </c>
      <c r="C7694" s="53" t="s">
        <v>220</v>
      </c>
      <c r="D7694" s="53" t="s">
        <v>4954</v>
      </c>
      <c r="E7694" s="53">
        <v>42.06709</v>
      </c>
      <c r="F7694" s="53">
        <v>-5.7876390000000004</v>
      </c>
      <c r="G7694" s="54">
        <v>724.29930000000002</v>
      </c>
      <c r="H7694" s="53">
        <v>684</v>
      </c>
      <c r="I7694" s="53">
        <v>345</v>
      </c>
      <c r="J7694" s="53">
        <v>339</v>
      </c>
      <c r="K7694" s="52">
        <v>617</v>
      </c>
      <c r="L7694" s="52">
        <v>107.29930000000002</v>
      </c>
      <c r="M7694" s="55">
        <v>2</v>
      </c>
      <c r="N7694" s="61" t="s">
        <v>16</v>
      </c>
      <c r="P7694" s="66"/>
      <c r="Q7694" s="53"/>
      <c r="R7694" s="53"/>
      <c r="S7694" s="53"/>
      <c r="T7694" s="53"/>
      <c r="U7694" s="53"/>
      <c r="V7694" s="53"/>
      <c r="W7694" s="53"/>
    </row>
    <row r="7695" spans="2:23" s="52" customFormat="1" ht="13" x14ac:dyDescent="0.3">
      <c r="B7695" s="53" t="s">
        <v>2848</v>
      </c>
      <c r="C7695" s="53" t="s">
        <v>220</v>
      </c>
      <c r="D7695" s="53" t="s">
        <v>4955</v>
      </c>
      <c r="E7695" s="53">
        <v>41.536839999999998</v>
      </c>
      <c r="F7695" s="53">
        <v>-5.3087400000000002</v>
      </c>
      <c r="G7695" s="54">
        <v>706.52700000000004</v>
      </c>
      <c r="H7695" s="53">
        <v>1143</v>
      </c>
      <c r="I7695" s="53">
        <v>576</v>
      </c>
      <c r="J7695" s="53">
        <v>567</v>
      </c>
      <c r="K7695" s="52">
        <v>617</v>
      </c>
      <c r="L7695" s="52">
        <v>89.527000000000044</v>
      </c>
      <c r="M7695" s="55">
        <v>2</v>
      </c>
      <c r="N7695" s="61" t="s">
        <v>16</v>
      </c>
      <c r="P7695" s="66"/>
      <c r="Q7695" s="53"/>
      <c r="R7695" s="53"/>
      <c r="S7695" s="53"/>
      <c r="T7695" s="53"/>
      <c r="U7695" s="53"/>
      <c r="V7695" s="53"/>
      <c r="W7695" s="53"/>
    </row>
    <row r="7696" spans="2:23" s="52" customFormat="1" ht="13" x14ac:dyDescent="0.3">
      <c r="B7696" s="53" t="s">
        <v>2848</v>
      </c>
      <c r="C7696" s="53" t="s">
        <v>220</v>
      </c>
      <c r="D7696" s="53" t="s">
        <v>4956</v>
      </c>
      <c r="E7696" s="53">
        <v>41.940069999999999</v>
      </c>
      <c r="F7696" s="53">
        <v>-5.8898780000000004</v>
      </c>
      <c r="G7696" s="54">
        <v>724.10260000000005</v>
      </c>
      <c r="H7696" s="53">
        <v>247</v>
      </c>
      <c r="I7696" s="53">
        <v>130</v>
      </c>
      <c r="J7696" s="53">
        <v>117</v>
      </c>
      <c r="K7696" s="52">
        <v>617</v>
      </c>
      <c r="L7696" s="52">
        <v>107.10260000000005</v>
      </c>
      <c r="M7696" s="55">
        <v>2</v>
      </c>
      <c r="N7696" s="61" t="s">
        <v>16</v>
      </c>
      <c r="P7696" s="66"/>
      <c r="Q7696" s="53"/>
      <c r="R7696" s="53"/>
      <c r="S7696" s="53"/>
      <c r="T7696" s="53"/>
      <c r="U7696" s="53"/>
      <c r="V7696" s="53"/>
      <c r="W7696" s="53"/>
    </row>
    <row r="7697" spans="2:23" s="52" customFormat="1" ht="13" x14ac:dyDescent="0.3">
      <c r="B7697" s="53" t="s">
        <v>2848</v>
      </c>
      <c r="C7697" s="53" t="s">
        <v>220</v>
      </c>
      <c r="D7697" s="53" t="s">
        <v>4957</v>
      </c>
      <c r="E7697" s="53">
        <v>41.446269999999998</v>
      </c>
      <c r="F7697" s="53">
        <v>-5.7306850000000003</v>
      </c>
      <c r="G7697" s="54">
        <v>699.61770000000001</v>
      </c>
      <c r="H7697" s="53">
        <v>2634</v>
      </c>
      <c r="I7697" s="53">
        <v>1375</v>
      </c>
      <c r="J7697" s="53">
        <v>1259</v>
      </c>
      <c r="K7697" s="52">
        <v>617</v>
      </c>
      <c r="L7697" s="52">
        <v>82.617700000000013</v>
      </c>
      <c r="M7697" s="55">
        <v>2</v>
      </c>
      <c r="N7697" s="61" t="s">
        <v>16</v>
      </c>
      <c r="P7697" s="66"/>
      <c r="Q7697" s="53"/>
      <c r="R7697" s="53"/>
      <c r="S7697" s="53"/>
      <c r="T7697" s="53"/>
      <c r="U7697" s="53"/>
      <c r="V7697" s="53"/>
      <c r="W7697" s="53"/>
    </row>
    <row r="7698" spans="2:23" s="52" customFormat="1" ht="13" x14ac:dyDescent="0.3">
      <c r="B7698" s="53" t="s">
        <v>2848</v>
      </c>
      <c r="C7698" s="53" t="s">
        <v>220</v>
      </c>
      <c r="D7698" s="53" t="s">
        <v>4958</v>
      </c>
      <c r="E7698" s="53">
        <v>41.489460000000001</v>
      </c>
      <c r="F7698" s="53">
        <v>-6.138382</v>
      </c>
      <c r="G7698" s="54">
        <v>764.34270000000004</v>
      </c>
      <c r="H7698" s="53">
        <v>333</v>
      </c>
      <c r="I7698" s="53">
        <v>168</v>
      </c>
      <c r="J7698" s="53">
        <v>165</v>
      </c>
      <c r="K7698" s="52">
        <v>617</v>
      </c>
      <c r="L7698" s="52">
        <v>147.34270000000004</v>
      </c>
      <c r="M7698" s="55">
        <v>2</v>
      </c>
      <c r="N7698" s="61" t="s">
        <v>16</v>
      </c>
      <c r="P7698" s="66"/>
      <c r="Q7698" s="53"/>
      <c r="R7698" s="53"/>
      <c r="S7698" s="53"/>
      <c r="T7698" s="53"/>
      <c r="U7698" s="53"/>
      <c r="V7698" s="53"/>
      <c r="W7698" s="53"/>
    </row>
    <row r="7699" spans="2:23" s="52" customFormat="1" ht="13" x14ac:dyDescent="0.3">
      <c r="B7699" s="53" t="s">
        <v>2848</v>
      </c>
      <c r="C7699" s="53" t="s">
        <v>220</v>
      </c>
      <c r="D7699" s="53" t="s">
        <v>4959</v>
      </c>
      <c r="E7699" s="53">
        <v>41.631309999999999</v>
      </c>
      <c r="F7699" s="53">
        <v>-5.7070949999999998</v>
      </c>
      <c r="G7699" s="54">
        <v>671.56989999999996</v>
      </c>
      <c r="H7699" s="53">
        <v>399</v>
      </c>
      <c r="I7699" s="53">
        <v>204</v>
      </c>
      <c r="J7699" s="53">
        <v>195</v>
      </c>
      <c r="K7699" s="52">
        <v>617</v>
      </c>
      <c r="L7699" s="52">
        <v>54.569899999999961</v>
      </c>
      <c r="M7699" s="55">
        <v>2</v>
      </c>
      <c r="N7699" s="61" t="s">
        <v>16</v>
      </c>
      <c r="P7699" s="66"/>
      <c r="Q7699" s="53"/>
      <c r="R7699" s="53"/>
      <c r="S7699" s="53"/>
      <c r="T7699" s="53"/>
      <c r="U7699" s="53"/>
      <c r="V7699" s="53"/>
      <c r="W7699" s="53"/>
    </row>
    <row r="7700" spans="2:23" s="52" customFormat="1" ht="13" x14ac:dyDescent="0.3">
      <c r="B7700" s="53" t="s">
        <v>2848</v>
      </c>
      <c r="C7700" s="53" t="s">
        <v>220</v>
      </c>
      <c r="D7700" s="53" t="s">
        <v>4960</v>
      </c>
      <c r="E7700" s="53">
        <v>41.798960000000001</v>
      </c>
      <c r="F7700" s="53">
        <v>-5.871067</v>
      </c>
      <c r="G7700" s="54">
        <v>698</v>
      </c>
      <c r="H7700" s="53">
        <v>410</v>
      </c>
      <c r="I7700" s="53">
        <v>215</v>
      </c>
      <c r="J7700" s="53">
        <v>195</v>
      </c>
      <c r="K7700" s="52">
        <v>617</v>
      </c>
      <c r="L7700" s="52">
        <v>81</v>
      </c>
      <c r="M7700" s="55">
        <v>2</v>
      </c>
      <c r="N7700" s="61" t="s">
        <v>16</v>
      </c>
      <c r="P7700" s="66"/>
      <c r="Q7700" s="53"/>
      <c r="R7700" s="53"/>
      <c r="S7700" s="53"/>
      <c r="T7700" s="53"/>
      <c r="U7700" s="53"/>
      <c r="V7700" s="53"/>
      <c r="W7700" s="53"/>
    </row>
    <row r="7701" spans="2:23" s="52" customFormat="1" ht="13" x14ac:dyDescent="0.3">
      <c r="B7701" s="53" t="s">
        <v>2848</v>
      </c>
      <c r="C7701" s="53" t="s">
        <v>220</v>
      </c>
      <c r="D7701" s="53" t="s">
        <v>4961</v>
      </c>
      <c r="E7701" s="53">
        <v>42.128160000000001</v>
      </c>
      <c r="F7701" s="53">
        <v>-6.3374139999999999</v>
      </c>
      <c r="G7701" s="54">
        <v>994.26170000000002</v>
      </c>
      <c r="H7701" s="53">
        <v>221</v>
      </c>
      <c r="I7701" s="53">
        <v>117</v>
      </c>
      <c r="J7701" s="53">
        <v>104</v>
      </c>
      <c r="K7701" s="52">
        <v>617</v>
      </c>
      <c r="L7701" s="52">
        <v>377.26170000000002</v>
      </c>
      <c r="M7701" s="55">
        <v>4</v>
      </c>
      <c r="N7701" s="61" t="s">
        <v>17</v>
      </c>
      <c r="P7701" s="66"/>
      <c r="Q7701" s="53"/>
      <c r="R7701" s="53"/>
      <c r="S7701" s="53"/>
      <c r="T7701" s="53"/>
      <c r="U7701" s="53"/>
      <c r="V7701" s="53"/>
      <c r="W7701" s="53"/>
    </row>
    <row r="7702" spans="2:23" s="52" customFormat="1" ht="13" x14ac:dyDescent="0.3">
      <c r="B7702" s="53" t="s">
        <v>2848</v>
      </c>
      <c r="C7702" s="53" t="s">
        <v>220</v>
      </c>
      <c r="D7702" s="53" t="s">
        <v>4962</v>
      </c>
      <c r="E7702" s="53">
        <v>41.522350000000003</v>
      </c>
      <c r="F7702" s="53">
        <v>-5.9709349999999999</v>
      </c>
      <c r="G7702" s="54">
        <v>765.3066</v>
      </c>
      <c r="H7702" s="53">
        <v>796</v>
      </c>
      <c r="I7702" s="53">
        <v>405</v>
      </c>
      <c r="J7702" s="53">
        <v>391</v>
      </c>
      <c r="K7702" s="52">
        <v>617</v>
      </c>
      <c r="L7702" s="52">
        <v>148.3066</v>
      </c>
      <c r="M7702" s="55">
        <v>2</v>
      </c>
      <c r="N7702" s="61" t="s">
        <v>16</v>
      </c>
      <c r="P7702" s="66"/>
      <c r="Q7702" s="53"/>
      <c r="R7702" s="53"/>
      <c r="S7702" s="53"/>
      <c r="T7702" s="53"/>
      <c r="U7702" s="53"/>
      <c r="V7702" s="53"/>
      <c r="W7702" s="53"/>
    </row>
    <row r="7703" spans="2:23" s="52" customFormat="1" ht="13" x14ac:dyDescent="0.3">
      <c r="B7703" s="53" t="s">
        <v>2848</v>
      </c>
      <c r="C7703" s="53" t="s">
        <v>220</v>
      </c>
      <c r="D7703" s="53" t="s">
        <v>4963</v>
      </c>
      <c r="E7703" s="53">
        <v>41.389850000000003</v>
      </c>
      <c r="F7703" s="53">
        <v>-6.2002230000000003</v>
      </c>
      <c r="G7703" s="54">
        <v>788.19320000000005</v>
      </c>
      <c r="H7703" s="53">
        <v>406</v>
      </c>
      <c r="I7703" s="53">
        <v>197</v>
      </c>
      <c r="J7703" s="53">
        <v>209</v>
      </c>
      <c r="K7703" s="52">
        <v>617</v>
      </c>
      <c r="L7703" s="52">
        <v>171.19320000000005</v>
      </c>
      <c r="M7703" s="55">
        <v>2</v>
      </c>
      <c r="N7703" s="61" t="s">
        <v>16</v>
      </c>
      <c r="P7703" s="66"/>
      <c r="Q7703" s="53"/>
      <c r="R7703" s="53"/>
      <c r="S7703" s="53"/>
      <c r="T7703" s="53"/>
      <c r="U7703" s="53"/>
      <c r="V7703" s="53"/>
      <c r="W7703" s="53"/>
    </row>
    <row r="7704" spans="2:23" s="52" customFormat="1" ht="13" x14ac:dyDescent="0.3">
      <c r="B7704" s="53" t="s">
        <v>2848</v>
      </c>
      <c r="C7704" s="53" t="s">
        <v>220</v>
      </c>
      <c r="D7704" s="53" t="s">
        <v>4964</v>
      </c>
      <c r="E7704" s="53">
        <v>41.953670000000002</v>
      </c>
      <c r="F7704" s="53">
        <v>-5.8167790000000004</v>
      </c>
      <c r="G7704" s="54">
        <v>710.54219999999998</v>
      </c>
      <c r="H7704" s="53">
        <v>221</v>
      </c>
      <c r="I7704" s="53">
        <v>124</v>
      </c>
      <c r="J7704" s="53">
        <v>97</v>
      </c>
      <c r="K7704" s="52">
        <v>617</v>
      </c>
      <c r="L7704" s="52">
        <v>93.54219999999998</v>
      </c>
      <c r="M7704" s="55">
        <v>2</v>
      </c>
      <c r="N7704" s="61" t="s">
        <v>16</v>
      </c>
      <c r="P7704" s="66"/>
      <c r="Q7704" s="53"/>
      <c r="R7704" s="53"/>
      <c r="S7704" s="53"/>
      <c r="T7704" s="53"/>
      <c r="U7704" s="53"/>
      <c r="V7704" s="53"/>
      <c r="W7704" s="53"/>
    </row>
    <row r="7705" spans="2:23" s="52" customFormat="1" ht="13" x14ac:dyDescent="0.3">
      <c r="B7705" s="53" t="s">
        <v>2848</v>
      </c>
      <c r="C7705" s="53" t="s">
        <v>220</v>
      </c>
      <c r="D7705" s="53" t="s">
        <v>4965</v>
      </c>
      <c r="E7705" s="53">
        <v>41.731659999999998</v>
      </c>
      <c r="F7705" s="53">
        <v>-5.9689329999999998</v>
      </c>
      <c r="G7705" s="54">
        <v>770.52269999999999</v>
      </c>
      <c r="H7705" s="53">
        <v>315</v>
      </c>
      <c r="I7705" s="53">
        <v>164</v>
      </c>
      <c r="J7705" s="53">
        <v>151</v>
      </c>
      <c r="K7705" s="52">
        <v>617</v>
      </c>
      <c r="L7705" s="52">
        <v>153.52269999999999</v>
      </c>
      <c r="M7705" s="55">
        <v>2</v>
      </c>
      <c r="N7705" s="61" t="s">
        <v>16</v>
      </c>
      <c r="P7705" s="66"/>
      <c r="Q7705" s="53"/>
      <c r="R7705" s="53"/>
      <c r="S7705" s="53"/>
      <c r="T7705" s="53"/>
      <c r="U7705" s="53"/>
      <c r="V7705" s="53"/>
      <c r="W7705" s="53"/>
    </row>
    <row r="7706" spans="2:23" s="52" customFormat="1" ht="13" x14ac:dyDescent="0.3">
      <c r="B7706" s="53" t="s">
        <v>2848</v>
      </c>
      <c r="C7706" s="53" t="s">
        <v>220</v>
      </c>
      <c r="D7706" s="53" t="s">
        <v>4966</v>
      </c>
      <c r="E7706" s="53">
        <v>41.939079999999997</v>
      </c>
      <c r="F7706" s="53">
        <v>-6.1509159999999996</v>
      </c>
      <c r="G7706" s="54">
        <v>827.49639999999999</v>
      </c>
      <c r="H7706" s="53">
        <v>208</v>
      </c>
      <c r="I7706" s="53">
        <v>110</v>
      </c>
      <c r="J7706" s="53">
        <v>98</v>
      </c>
      <c r="K7706" s="52">
        <v>617</v>
      </c>
      <c r="L7706" s="52">
        <v>210.49639999999999</v>
      </c>
      <c r="M7706" s="55">
        <v>4</v>
      </c>
      <c r="N7706" s="61" t="s">
        <v>17</v>
      </c>
      <c r="P7706" s="66"/>
      <c r="Q7706" s="53"/>
      <c r="R7706" s="53"/>
      <c r="S7706" s="53"/>
      <c r="T7706" s="53"/>
      <c r="U7706" s="53"/>
      <c r="V7706" s="53"/>
      <c r="W7706" s="53"/>
    </row>
    <row r="7707" spans="2:23" s="52" customFormat="1" ht="13" x14ac:dyDescent="0.3">
      <c r="B7707" s="53" t="s">
        <v>2848</v>
      </c>
      <c r="C7707" s="53" t="s">
        <v>220</v>
      </c>
      <c r="D7707" s="53" t="s">
        <v>4967</v>
      </c>
      <c r="E7707" s="53">
        <v>41.715269999999997</v>
      </c>
      <c r="F7707" s="53">
        <v>-5.6932980000000004</v>
      </c>
      <c r="G7707" s="54">
        <v>692.60440000000006</v>
      </c>
      <c r="H7707" s="53">
        <v>459</v>
      </c>
      <c r="I7707" s="53">
        <v>230</v>
      </c>
      <c r="J7707" s="53">
        <v>229</v>
      </c>
      <c r="K7707" s="52">
        <v>617</v>
      </c>
      <c r="L7707" s="52">
        <v>75.604400000000055</v>
      </c>
      <c r="M7707" s="55">
        <v>2</v>
      </c>
      <c r="N7707" s="61" t="s">
        <v>16</v>
      </c>
      <c r="P7707" s="66"/>
      <c r="Q7707" s="53"/>
      <c r="R7707" s="53"/>
      <c r="S7707" s="53"/>
      <c r="T7707" s="53"/>
      <c r="U7707" s="53"/>
      <c r="V7707" s="53"/>
      <c r="W7707" s="53"/>
    </row>
    <row r="7708" spans="2:23" s="52" customFormat="1" ht="13" x14ac:dyDescent="0.3">
      <c r="B7708" s="53" t="s">
        <v>2848</v>
      </c>
      <c r="C7708" s="53" t="s">
        <v>220</v>
      </c>
      <c r="D7708" s="53" t="s">
        <v>4968</v>
      </c>
      <c r="E7708" s="53">
        <v>42.054920000000003</v>
      </c>
      <c r="F7708" s="53">
        <v>-6.5270109999999999</v>
      </c>
      <c r="G7708" s="54">
        <v>964.45659999999998</v>
      </c>
      <c r="H7708" s="53">
        <v>293</v>
      </c>
      <c r="I7708" s="53">
        <v>147</v>
      </c>
      <c r="J7708" s="53">
        <v>146</v>
      </c>
      <c r="K7708" s="52">
        <v>617</v>
      </c>
      <c r="L7708" s="52">
        <v>347.45659999999998</v>
      </c>
      <c r="M7708" s="55">
        <v>4</v>
      </c>
      <c r="N7708" s="61" t="s">
        <v>17</v>
      </c>
      <c r="P7708" s="66"/>
      <c r="Q7708" s="53"/>
      <c r="R7708" s="53"/>
      <c r="S7708" s="53"/>
      <c r="T7708" s="53"/>
      <c r="U7708" s="53"/>
      <c r="V7708" s="53"/>
      <c r="W7708" s="53"/>
    </row>
    <row r="7709" spans="2:23" s="52" customFormat="1" ht="13" x14ac:dyDescent="0.3">
      <c r="B7709" s="53" t="s">
        <v>2848</v>
      </c>
      <c r="C7709" s="53" t="s">
        <v>220</v>
      </c>
      <c r="D7709" s="53" t="s">
        <v>4969</v>
      </c>
      <c r="E7709" s="53">
        <v>41.60201</v>
      </c>
      <c r="F7709" s="53">
        <v>-5.8780039999999998</v>
      </c>
      <c r="G7709" s="54">
        <v>719.60919999999999</v>
      </c>
      <c r="H7709" s="53">
        <v>242</v>
      </c>
      <c r="I7709" s="53">
        <v>115</v>
      </c>
      <c r="J7709" s="53">
        <v>127</v>
      </c>
      <c r="K7709" s="52">
        <v>617</v>
      </c>
      <c r="L7709" s="52">
        <v>102.60919999999999</v>
      </c>
      <c r="M7709" s="55">
        <v>2</v>
      </c>
      <c r="N7709" s="61" t="s">
        <v>16</v>
      </c>
      <c r="P7709" s="66"/>
      <c r="Q7709" s="53"/>
      <c r="R7709" s="53"/>
      <c r="S7709" s="53"/>
      <c r="T7709" s="53"/>
      <c r="U7709" s="53"/>
      <c r="V7709" s="53"/>
      <c r="W7709" s="53"/>
    </row>
    <row r="7710" spans="2:23" s="52" customFormat="1" ht="13" x14ac:dyDescent="0.3">
      <c r="B7710" s="53" t="s">
        <v>2848</v>
      </c>
      <c r="C7710" s="53" t="s">
        <v>220</v>
      </c>
      <c r="D7710" s="53" t="s">
        <v>4970</v>
      </c>
      <c r="E7710" s="53">
        <v>42.026989999999998</v>
      </c>
      <c r="F7710" s="53">
        <v>-6.6961180000000002</v>
      </c>
      <c r="G7710" s="54">
        <v>992.08699999999999</v>
      </c>
      <c r="H7710" s="53">
        <v>303</v>
      </c>
      <c r="I7710" s="53">
        <v>166</v>
      </c>
      <c r="J7710" s="53">
        <v>137</v>
      </c>
      <c r="K7710" s="52">
        <v>617</v>
      </c>
      <c r="L7710" s="52">
        <v>375.08699999999999</v>
      </c>
      <c r="M7710" s="55">
        <v>4</v>
      </c>
      <c r="N7710" s="61" t="s">
        <v>17</v>
      </c>
      <c r="P7710" s="66"/>
      <c r="Q7710" s="53"/>
      <c r="R7710" s="53"/>
      <c r="S7710" s="53"/>
      <c r="T7710" s="53"/>
      <c r="U7710" s="53"/>
      <c r="V7710" s="53"/>
      <c r="W7710" s="53"/>
    </row>
    <row r="7711" spans="2:23" s="52" customFormat="1" ht="13" x14ac:dyDescent="0.3">
      <c r="B7711" s="53" t="s">
        <v>2848</v>
      </c>
      <c r="C7711" s="53" t="s">
        <v>220</v>
      </c>
      <c r="D7711" s="53" t="s">
        <v>4971</v>
      </c>
      <c r="E7711" s="53">
        <v>41.333129999999997</v>
      </c>
      <c r="F7711" s="53">
        <v>-5.4691549999999998</v>
      </c>
      <c r="G7711" s="54">
        <v>760.72180000000003</v>
      </c>
      <c r="H7711" s="53">
        <v>364</v>
      </c>
      <c r="I7711" s="53">
        <v>188</v>
      </c>
      <c r="J7711" s="53">
        <v>176</v>
      </c>
      <c r="K7711" s="52">
        <v>617</v>
      </c>
      <c r="L7711" s="52">
        <v>143.72180000000003</v>
      </c>
      <c r="M7711" s="55">
        <v>2</v>
      </c>
      <c r="N7711" s="61" t="s">
        <v>16</v>
      </c>
      <c r="P7711" s="66"/>
      <c r="Q7711" s="53"/>
      <c r="R7711" s="53"/>
      <c r="S7711" s="53"/>
      <c r="T7711" s="53"/>
      <c r="U7711" s="53"/>
      <c r="V7711" s="53"/>
      <c r="W7711" s="53"/>
    </row>
    <row r="7712" spans="2:23" s="52" customFormat="1" ht="13" x14ac:dyDescent="0.3">
      <c r="B7712" s="53" t="s">
        <v>2848</v>
      </c>
      <c r="C7712" s="53" t="s">
        <v>220</v>
      </c>
      <c r="D7712" s="53" t="s">
        <v>4972</v>
      </c>
      <c r="E7712" s="53">
        <v>41.482089999999999</v>
      </c>
      <c r="F7712" s="53">
        <v>-5.4818189999999998</v>
      </c>
      <c r="G7712" s="54">
        <v>648.99009999999998</v>
      </c>
      <c r="H7712" s="53">
        <v>349</v>
      </c>
      <c r="I7712" s="53">
        <v>176</v>
      </c>
      <c r="J7712" s="53">
        <v>173</v>
      </c>
      <c r="K7712" s="52">
        <v>617</v>
      </c>
      <c r="L7712" s="52">
        <v>31.990099999999984</v>
      </c>
      <c r="M7712" s="55">
        <v>2</v>
      </c>
      <c r="N7712" s="61" t="s">
        <v>16</v>
      </c>
      <c r="P7712" s="66"/>
      <c r="Q7712" s="53"/>
      <c r="R7712" s="53"/>
      <c r="S7712" s="53"/>
      <c r="T7712" s="53"/>
      <c r="U7712" s="53"/>
      <c r="V7712" s="53"/>
      <c r="W7712" s="53"/>
    </row>
    <row r="7713" spans="2:23" s="52" customFormat="1" ht="13" x14ac:dyDescent="0.3">
      <c r="B7713" s="53" t="s">
        <v>2848</v>
      </c>
      <c r="C7713" s="53" t="s">
        <v>220</v>
      </c>
      <c r="D7713" s="53" t="s">
        <v>4973</v>
      </c>
      <c r="E7713" s="53">
        <v>41.393140000000002</v>
      </c>
      <c r="F7713" s="53">
        <v>-5.6902280000000003</v>
      </c>
      <c r="G7713" s="54">
        <v>711.88810000000001</v>
      </c>
      <c r="H7713" s="53">
        <v>288</v>
      </c>
      <c r="I7713" s="53">
        <v>140</v>
      </c>
      <c r="J7713" s="53">
        <v>148</v>
      </c>
      <c r="K7713" s="52">
        <v>617</v>
      </c>
      <c r="L7713" s="52">
        <v>94.888100000000009</v>
      </c>
      <c r="M7713" s="55">
        <v>2</v>
      </c>
      <c r="N7713" s="61" t="s">
        <v>16</v>
      </c>
      <c r="P7713" s="66"/>
      <c r="Q7713" s="53"/>
      <c r="R7713" s="53"/>
      <c r="S7713" s="53"/>
      <c r="T7713" s="53"/>
      <c r="U7713" s="53"/>
      <c r="V7713" s="53"/>
      <c r="W7713" s="53"/>
    </row>
    <row r="7714" spans="2:23" s="52" customFormat="1" ht="13" x14ac:dyDescent="0.3">
      <c r="B7714" s="53" t="s">
        <v>2848</v>
      </c>
      <c r="C7714" s="53" t="s">
        <v>220</v>
      </c>
      <c r="D7714" s="53" t="s">
        <v>4974</v>
      </c>
      <c r="E7714" s="53">
        <v>41.28651</v>
      </c>
      <c r="F7714" s="53">
        <v>-5.867489</v>
      </c>
      <c r="G7714" s="54">
        <v>868.97680000000003</v>
      </c>
      <c r="H7714" s="53">
        <v>502</v>
      </c>
      <c r="I7714" s="53">
        <v>251</v>
      </c>
      <c r="J7714" s="53">
        <v>251</v>
      </c>
      <c r="K7714" s="52">
        <v>617</v>
      </c>
      <c r="L7714" s="52">
        <v>251.97680000000003</v>
      </c>
      <c r="M7714" s="55">
        <v>4</v>
      </c>
      <c r="N7714" s="61" t="s">
        <v>17</v>
      </c>
      <c r="P7714" s="66"/>
      <c r="Q7714" s="53"/>
      <c r="R7714" s="53"/>
      <c r="S7714" s="53"/>
      <c r="T7714" s="53"/>
      <c r="U7714" s="53"/>
      <c r="V7714" s="53"/>
      <c r="W7714" s="53"/>
    </row>
    <row r="7715" spans="2:23" s="52" customFormat="1" ht="13" x14ac:dyDescent="0.3">
      <c r="B7715" s="53" t="s">
        <v>2848</v>
      </c>
      <c r="C7715" s="53" t="s">
        <v>220</v>
      </c>
      <c r="D7715" s="53" t="s">
        <v>4975</v>
      </c>
      <c r="E7715" s="53">
        <v>42.073680000000003</v>
      </c>
      <c r="F7715" s="53">
        <v>-6.275544</v>
      </c>
      <c r="G7715" s="54">
        <v>851.30650000000003</v>
      </c>
      <c r="H7715" s="53">
        <v>174</v>
      </c>
      <c r="I7715" s="53">
        <v>82</v>
      </c>
      <c r="J7715" s="53">
        <v>92</v>
      </c>
      <c r="K7715" s="52">
        <v>617</v>
      </c>
      <c r="L7715" s="52">
        <v>234.30650000000003</v>
      </c>
      <c r="M7715" s="55">
        <v>4</v>
      </c>
      <c r="N7715" s="61" t="s">
        <v>17</v>
      </c>
      <c r="P7715" s="66"/>
      <c r="Q7715" s="53"/>
      <c r="R7715" s="53"/>
      <c r="S7715" s="53"/>
      <c r="T7715" s="53"/>
      <c r="U7715" s="53"/>
      <c r="V7715" s="53"/>
      <c r="W7715" s="53"/>
    </row>
    <row r="7716" spans="2:23" s="52" customFormat="1" ht="13" x14ac:dyDescent="0.3">
      <c r="B7716" s="53" t="s">
        <v>2848</v>
      </c>
      <c r="C7716" s="53" t="s">
        <v>220</v>
      </c>
      <c r="D7716" s="53" t="s">
        <v>4976</v>
      </c>
      <c r="E7716" s="53">
        <v>41.41178</v>
      </c>
      <c r="F7716" s="53">
        <v>-5.7527600000000003</v>
      </c>
      <c r="G7716" s="54">
        <v>732.01760000000002</v>
      </c>
      <c r="H7716" s="53">
        <v>753</v>
      </c>
      <c r="I7716" s="53">
        <v>391</v>
      </c>
      <c r="J7716" s="53">
        <v>362</v>
      </c>
      <c r="K7716" s="52">
        <v>617</v>
      </c>
      <c r="L7716" s="52">
        <v>115.01760000000002</v>
      </c>
      <c r="M7716" s="55">
        <v>2</v>
      </c>
      <c r="N7716" s="61" t="s">
        <v>16</v>
      </c>
      <c r="P7716" s="66"/>
      <c r="Q7716" s="53"/>
      <c r="R7716" s="53"/>
      <c r="S7716" s="53"/>
      <c r="T7716" s="53"/>
      <c r="U7716" s="53"/>
      <c r="V7716" s="53"/>
      <c r="W7716" s="53"/>
    </row>
    <row r="7717" spans="2:23" s="52" customFormat="1" ht="13" x14ac:dyDescent="0.3">
      <c r="B7717" s="53" t="s">
        <v>2848</v>
      </c>
      <c r="C7717" s="53" t="s">
        <v>220</v>
      </c>
      <c r="D7717" s="53" t="s">
        <v>4977</v>
      </c>
      <c r="E7717" s="53">
        <v>41.416849999999997</v>
      </c>
      <c r="F7717" s="53">
        <v>-5.8786940000000003</v>
      </c>
      <c r="G7717" s="54">
        <v>768.84050000000002</v>
      </c>
      <c r="H7717" s="53">
        <v>659</v>
      </c>
      <c r="I7717" s="53">
        <v>349</v>
      </c>
      <c r="J7717" s="53">
        <v>310</v>
      </c>
      <c r="K7717" s="52">
        <v>617</v>
      </c>
      <c r="L7717" s="52">
        <v>151.84050000000002</v>
      </c>
      <c r="M7717" s="55">
        <v>2</v>
      </c>
      <c r="N7717" s="61" t="s">
        <v>16</v>
      </c>
      <c r="P7717" s="66"/>
      <c r="Q7717" s="53"/>
      <c r="R7717" s="53"/>
      <c r="S7717" s="53"/>
      <c r="T7717" s="53"/>
      <c r="U7717" s="53"/>
      <c r="V7717" s="53"/>
      <c r="W7717" s="53"/>
    </row>
    <row r="7718" spans="2:23" s="52" customFormat="1" ht="13" x14ac:dyDescent="0.3">
      <c r="B7718" s="53" t="s">
        <v>2848</v>
      </c>
      <c r="C7718" s="53" t="s">
        <v>220</v>
      </c>
      <c r="D7718" s="53" t="s">
        <v>4978</v>
      </c>
      <c r="E7718" s="53">
        <v>41.726300000000002</v>
      </c>
      <c r="F7718" s="53">
        <v>-5.8764510000000003</v>
      </c>
      <c r="G7718" s="54">
        <v>723.73760000000004</v>
      </c>
      <c r="H7718" s="53">
        <v>206</v>
      </c>
      <c r="I7718" s="53">
        <v>101</v>
      </c>
      <c r="J7718" s="53">
        <v>105</v>
      </c>
      <c r="K7718" s="52">
        <v>617</v>
      </c>
      <c r="L7718" s="52">
        <v>106.73760000000004</v>
      </c>
      <c r="M7718" s="55">
        <v>2</v>
      </c>
      <c r="N7718" s="61" t="s">
        <v>16</v>
      </c>
      <c r="P7718" s="66"/>
      <c r="Q7718" s="53"/>
      <c r="R7718" s="53"/>
      <c r="S7718" s="53"/>
      <c r="T7718" s="53"/>
      <c r="U7718" s="53"/>
      <c r="V7718" s="53"/>
      <c r="W7718" s="53"/>
    </row>
    <row r="7719" spans="2:23" s="52" customFormat="1" ht="13" x14ac:dyDescent="0.3">
      <c r="B7719" s="53" t="s">
        <v>2848</v>
      </c>
      <c r="C7719" s="53" t="s">
        <v>220</v>
      </c>
      <c r="D7719" s="53" t="s">
        <v>4979</v>
      </c>
      <c r="E7719" s="53">
        <v>42.086039999999997</v>
      </c>
      <c r="F7719" s="53">
        <v>-6.9995219999999998</v>
      </c>
      <c r="G7719" s="54">
        <v>1049.7349999999999</v>
      </c>
      <c r="H7719" s="53">
        <v>158</v>
      </c>
      <c r="I7719" s="53">
        <v>85</v>
      </c>
      <c r="J7719" s="53">
        <v>73</v>
      </c>
      <c r="K7719" s="52">
        <v>617</v>
      </c>
      <c r="L7719" s="52">
        <v>432.7349999999999</v>
      </c>
      <c r="M7719" s="55">
        <v>5</v>
      </c>
      <c r="N7719" s="61" t="s">
        <v>17</v>
      </c>
      <c r="P7719" s="66"/>
      <c r="Q7719" s="53"/>
      <c r="R7719" s="53"/>
      <c r="S7719" s="53"/>
      <c r="T7719" s="53"/>
      <c r="U7719" s="53"/>
      <c r="V7719" s="53"/>
      <c r="W7719" s="53"/>
    </row>
    <row r="7720" spans="2:23" s="52" customFormat="1" ht="13" x14ac:dyDescent="0.3">
      <c r="B7720" s="53" t="s">
        <v>2848</v>
      </c>
      <c r="C7720" s="53" t="s">
        <v>220</v>
      </c>
      <c r="D7720" s="53" t="s">
        <v>4980</v>
      </c>
      <c r="E7720" s="53">
        <v>41.680770000000003</v>
      </c>
      <c r="F7720" s="53">
        <v>-5.728707</v>
      </c>
      <c r="G7720" s="54">
        <v>700.99929999999995</v>
      </c>
      <c r="H7720" s="53">
        <v>124</v>
      </c>
      <c r="I7720" s="53">
        <v>69</v>
      </c>
      <c r="J7720" s="53">
        <v>55</v>
      </c>
      <c r="K7720" s="52">
        <v>617</v>
      </c>
      <c r="L7720" s="52">
        <v>83.999299999999948</v>
      </c>
      <c r="M7720" s="55">
        <v>2</v>
      </c>
      <c r="N7720" s="61" t="s">
        <v>16</v>
      </c>
      <c r="P7720" s="66"/>
      <c r="Q7720" s="53"/>
      <c r="R7720" s="53"/>
      <c r="S7720" s="53"/>
      <c r="T7720" s="53"/>
      <c r="U7720" s="53"/>
      <c r="V7720" s="53"/>
      <c r="W7720" s="53"/>
    </row>
    <row r="7721" spans="2:23" s="52" customFormat="1" ht="13" x14ac:dyDescent="0.3">
      <c r="B7721" s="53" t="s">
        <v>2848</v>
      </c>
      <c r="C7721" s="53" t="s">
        <v>220</v>
      </c>
      <c r="D7721" s="53" t="s">
        <v>4981</v>
      </c>
      <c r="E7721" s="53">
        <v>41.353050000000003</v>
      </c>
      <c r="F7721" s="53">
        <v>-5.5886579999999997</v>
      </c>
      <c r="G7721" s="54">
        <v>744.40200000000004</v>
      </c>
      <c r="H7721" s="53">
        <v>267</v>
      </c>
      <c r="I7721" s="53">
        <v>137</v>
      </c>
      <c r="J7721" s="53">
        <v>130</v>
      </c>
      <c r="K7721" s="52">
        <v>617</v>
      </c>
      <c r="L7721" s="52">
        <v>127.40200000000004</v>
      </c>
      <c r="M7721" s="55">
        <v>2</v>
      </c>
      <c r="N7721" s="61" t="s">
        <v>16</v>
      </c>
      <c r="P7721" s="66"/>
      <c r="Q7721" s="53"/>
      <c r="R7721" s="53"/>
      <c r="S7721" s="53"/>
      <c r="T7721" s="53"/>
      <c r="U7721" s="53"/>
      <c r="V7721" s="53"/>
      <c r="W7721" s="53"/>
    </row>
    <row r="7722" spans="2:23" s="52" customFormat="1" ht="13" x14ac:dyDescent="0.3">
      <c r="B7722" s="53" t="s">
        <v>2848</v>
      </c>
      <c r="C7722" s="53" t="s">
        <v>220</v>
      </c>
      <c r="D7722" s="53" t="s">
        <v>4982</v>
      </c>
      <c r="E7722" s="53">
        <v>41.627589999999998</v>
      </c>
      <c r="F7722" s="53">
        <v>-5.3650409999999997</v>
      </c>
      <c r="G7722" s="54">
        <v>764.58309999999994</v>
      </c>
      <c r="H7722" s="53">
        <v>295</v>
      </c>
      <c r="I7722" s="53">
        <v>160</v>
      </c>
      <c r="J7722" s="53">
        <v>135</v>
      </c>
      <c r="K7722" s="52">
        <v>617</v>
      </c>
      <c r="L7722" s="52">
        <v>147.58309999999994</v>
      </c>
      <c r="M7722" s="55">
        <v>2</v>
      </c>
      <c r="N7722" s="61" t="s">
        <v>16</v>
      </c>
      <c r="P7722" s="66"/>
      <c r="Q7722" s="53"/>
      <c r="R7722" s="53"/>
      <c r="S7722" s="53"/>
      <c r="T7722" s="53"/>
      <c r="U7722" s="53"/>
      <c r="V7722" s="53"/>
      <c r="W7722" s="53"/>
    </row>
    <row r="7723" spans="2:23" s="52" customFormat="1" ht="13" x14ac:dyDescent="0.3">
      <c r="B7723" s="53" t="s">
        <v>2848</v>
      </c>
      <c r="C7723" s="53" t="s">
        <v>220</v>
      </c>
      <c r="D7723" s="53" t="s">
        <v>4983</v>
      </c>
      <c r="E7723" s="53">
        <v>41.575719999999997</v>
      </c>
      <c r="F7723" s="53">
        <v>-6.1210589999999998</v>
      </c>
      <c r="G7723" s="54">
        <v>738.60630000000003</v>
      </c>
      <c r="H7723" s="53">
        <v>200</v>
      </c>
      <c r="I7723" s="53">
        <v>106</v>
      </c>
      <c r="J7723" s="53">
        <v>94</v>
      </c>
      <c r="K7723" s="52">
        <v>617</v>
      </c>
      <c r="L7723" s="52">
        <v>121.60630000000003</v>
      </c>
      <c r="M7723" s="55">
        <v>2</v>
      </c>
      <c r="N7723" s="61" t="s">
        <v>16</v>
      </c>
      <c r="P7723" s="66"/>
      <c r="Q7723" s="53"/>
      <c r="R7723" s="53"/>
      <c r="S7723" s="53"/>
      <c r="T7723" s="53"/>
      <c r="U7723" s="53"/>
      <c r="V7723" s="53"/>
      <c r="W7723" s="53"/>
    </row>
    <row r="7724" spans="2:23" s="52" customFormat="1" ht="13" x14ac:dyDescent="0.3">
      <c r="B7724" s="53" t="s">
        <v>2848</v>
      </c>
      <c r="C7724" s="53" t="s">
        <v>220</v>
      </c>
      <c r="D7724" s="53" t="s">
        <v>4984</v>
      </c>
      <c r="E7724" s="53">
        <v>41.70046</v>
      </c>
      <c r="F7724" s="53">
        <v>-5.5416730000000003</v>
      </c>
      <c r="G7724" s="54">
        <v>668.30340000000001</v>
      </c>
      <c r="H7724" s="53">
        <v>59</v>
      </c>
      <c r="I7724" s="53">
        <v>32</v>
      </c>
      <c r="J7724" s="53">
        <v>27</v>
      </c>
      <c r="K7724" s="52">
        <v>617</v>
      </c>
      <c r="L7724" s="52">
        <v>51.303400000000011</v>
      </c>
      <c r="M7724" s="55">
        <v>2</v>
      </c>
      <c r="N7724" s="61" t="s">
        <v>16</v>
      </c>
      <c r="P7724" s="66"/>
      <c r="Q7724" s="53"/>
      <c r="R7724" s="53"/>
      <c r="S7724" s="53"/>
      <c r="T7724" s="53"/>
      <c r="U7724" s="53"/>
      <c r="V7724" s="53"/>
      <c r="W7724" s="53"/>
    </row>
    <row r="7725" spans="2:23" s="52" customFormat="1" ht="13" x14ac:dyDescent="0.3">
      <c r="B7725" s="53" t="s">
        <v>2848</v>
      </c>
      <c r="C7725" s="53" t="s">
        <v>220</v>
      </c>
      <c r="D7725" s="53" t="s">
        <v>4985</v>
      </c>
      <c r="E7725" s="53">
        <v>42.102580000000003</v>
      </c>
      <c r="F7725" s="53">
        <v>-5.7342339999999998</v>
      </c>
      <c r="G7725" s="54">
        <v>738.13980000000004</v>
      </c>
      <c r="H7725" s="53">
        <v>326</v>
      </c>
      <c r="I7725" s="53">
        <v>168</v>
      </c>
      <c r="J7725" s="53">
        <v>158</v>
      </c>
      <c r="K7725" s="52">
        <v>617</v>
      </c>
      <c r="L7725" s="52">
        <v>121.13980000000004</v>
      </c>
      <c r="M7725" s="55">
        <v>2</v>
      </c>
      <c r="N7725" s="61" t="s">
        <v>16</v>
      </c>
      <c r="P7725" s="66"/>
      <c r="Q7725" s="53"/>
      <c r="R7725" s="53"/>
      <c r="S7725" s="53"/>
      <c r="T7725" s="53"/>
      <c r="U7725" s="53"/>
      <c r="V7725" s="53"/>
      <c r="W7725" s="53"/>
    </row>
    <row r="7726" spans="2:23" s="52" customFormat="1" ht="13" x14ac:dyDescent="0.3">
      <c r="B7726" s="53" t="s">
        <v>2848</v>
      </c>
      <c r="C7726" s="53" t="s">
        <v>220</v>
      </c>
      <c r="D7726" s="53" t="s">
        <v>4986</v>
      </c>
      <c r="E7726" s="53">
        <v>42.167270000000002</v>
      </c>
      <c r="F7726" s="53">
        <v>-6.8994450000000001</v>
      </c>
      <c r="G7726" s="54">
        <v>1207.48</v>
      </c>
      <c r="H7726" s="53">
        <v>235</v>
      </c>
      <c r="I7726" s="53">
        <v>128</v>
      </c>
      <c r="J7726" s="53">
        <v>107</v>
      </c>
      <c r="K7726" s="52">
        <v>617</v>
      </c>
      <c r="L7726" s="52">
        <v>590.48</v>
      </c>
      <c r="M7726" s="55">
        <v>5</v>
      </c>
      <c r="N7726" s="61" t="s">
        <v>17</v>
      </c>
      <c r="P7726" s="66"/>
      <c r="Q7726" s="53"/>
      <c r="R7726" s="53"/>
      <c r="S7726" s="53"/>
      <c r="T7726" s="53"/>
      <c r="U7726" s="53"/>
      <c r="V7726" s="53"/>
      <c r="W7726" s="53"/>
    </row>
    <row r="7727" spans="2:23" s="52" customFormat="1" ht="13" x14ac:dyDescent="0.3">
      <c r="B7727" s="53" t="s">
        <v>2848</v>
      </c>
      <c r="C7727" s="53" t="s">
        <v>220</v>
      </c>
      <c r="D7727" s="53" t="s">
        <v>4987</v>
      </c>
      <c r="E7727" s="53">
        <v>41.597270000000002</v>
      </c>
      <c r="F7727" s="53">
        <v>-5.4371460000000003</v>
      </c>
      <c r="G7727" s="54">
        <v>713.83309999999994</v>
      </c>
      <c r="H7727" s="53">
        <v>290</v>
      </c>
      <c r="I7727" s="53">
        <v>150</v>
      </c>
      <c r="J7727" s="53">
        <v>140</v>
      </c>
      <c r="K7727" s="52">
        <v>617</v>
      </c>
      <c r="L7727" s="52">
        <v>96.833099999999945</v>
      </c>
      <c r="M7727" s="55">
        <v>2</v>
      </c>
      <c r="N7727" s="61" t="s">
        <v>16</v>
      </c>
      <c r="P7727" s="66"/>
      <c r="Q7727" s="53"/>
      <c r="R7727" s="53"/>
      <c r="S7727" s="53"/>
      <c r="T7727" s="53"/>
      <c r="U7727" s="53"/>
      <c r="V7727" s="53"/>
      <c r="W7727" s="53"/>
    </row>
    <row r="7728" spans="2:23" s="52" customFormat="1" ht="13" x14ac:dyDescent="0.3">
      <c r="B7728" s="53" t="s">
        <v>2848</v>
      </c>
      <c r="C7728" s="53" t="s">
        <v>220</v>
      </c>
      <c r="D7728" s="53" t="s">
        <v>4988</v>
      </c>
      <c r="E7728" s="53">
        <v>41.78445</v>
      </c>
      <c r="F7728" s="53">
        <v>-5.8961119999999996</v>
      </c>
      <c r="G7728" s="54">
        <v>702.01589999999999</v>
      </c>
      <c r="H7728" s="53">
        <v>170</v>
      </c>
      <c r="I7728" s="53">
        <v>80</v>
      </c>
      <c r="J7728" s="53">
        <v>90</v>
      </c>
      <c r="K7728" s="52">
        <v>617</v>
      </c>
      <c r="L7728" s="52">
        <v>85.015899999999988</v>
      </c>
      <c r="M7728" s="55">
        <v>2</v>
      </c>
      <c r="N7728" s="61" t="s">
        <v>16</v>
      </c>
      <c r="P7728" s="66"/>
      <c r="Q7728" s="53"/>
      <c r="R7728" s="53"/>
      <c r="S7728" s="53"/>
      <c r="T7728" s="53"/>
      <c r="U7728" s="53"/>
      <c r="V7728" s="53"/>
      <c r="W7728" s="53"/>
    </row>
    <row r="7729" spans="2:23" s="52" customFormat="1" ht="13" x14ac:dyDescent="0.3">
      <c r="B7729" s="53" t="s">
        <v>2848</v>
      </c>
      <c r="C7729" s="53" t="s">
        <v>220</v>
      </c>
      <c r="D7729" s="53" t="s">
        <v>4989</v>
      </c>
      <c r="E7729" s="53">
        <v>41.9208</v>
      </c>
      <c r="F7729" s="53">
        <v>-5.4194940000000003</v>
      </c>
      <c r="G7729" s="54">
        <v>712.89009999999996</v>
      </c>
      <c r="H7729" s="53">
        <v>85</v>
      </c>
      <c r="I7729" s="53">
        <v>48</v>
      </c>
      <c r="J7729" s="53">
        <v>37</v>
      </c>
      <c r="K7729" s="52">
        <v>617</v>
      </c>
      <c r="L7729" s="52">
        <v>95.890099999999961</v>
      </c>
      <c r="M7729" s="55">
        <v>2</v>
      </c>
      <c r="N7729" s="61" t="s">
        <v>16</v>
      </c>
      <c r="P7729" s="66"/>
      <c r="Q7729" s="53"/>
      <c r="R7729" s="53"/>
      <c r="S7729" s="53"/>
      <c r="T7729" s="53"/>
      <c r="U7729" s="53"/>
      <c r="V7729" s="53"/>
      <c r="W7729" s="53"/>
    </row>
    <row r="7730" spans="2:23" s="52" customFormat="1" ht="13" x14ac:dyDescent="0.3">
      <c r="B7730" s="53" t="s">
        <v>2848</v>
      </c>
      <c r="C7730" s="53" t="s">
        <v>220</v>
      </c>
      <c r="D7730" s="53" t="s">
        <v>4990</v>
      </c>
      <c r="E7730" s="53">
        <v>42.054690000000001</v>
      </c>
      <c r="F7730" s="53">
        <v>-6.6339740000000003</v>
      </c>
      <c r="G7730" s="54">
        <v>937.18100000000004</v>
      </c>
      <c r="H7730" s="53">
        <v>1571</v>
      </c>
      <c r="I7730" s="53">
        <v>757</v>
      </c>
      <c r="J7730" s="53">
        <v>814</v>
      </c>
      <c r="K7730" s="52">
        <v>617</v>
      </c>
      <c r="L7730" s="52">
        <v>320.18100000000004</v>
      </c>
      <c r="M7730" s="55">
        <v>4</v>
      </c>
      <c r="N7730" s="61" t="s">
        <v>17</v>
      </c>
      <c r="P7730" s="66"/>
      <c r="Q7730" s="53"/>
      <c r="R7730" s="53"/>
      <c r="S7730" s="53"/>
      <c r="T7730" s="53"/>
      <c r="U7730" s="53"/>
      <c r="V7730" s="53"/>
      <c r="W7730" s="53"/>
    </row>
    <row r="7731" spans="2:23" s="52" customFormat="1" ht="13" x14ac:dyDescent="0.3">
      <c r="B7731" s="53" t="s">
        <v>2848</v>
      </c>
      <c r="C7731" s="53" t="s">
        <v>220</v>
      </c>
      <c r="D7731" s="53" t="s">
        <v>4991</v>
      </c>
      <c r="E7731" s="53">
        <v>41.919289999999997</v>
      </c>
      <c r="F7731" s="53">
        <v>-5.8984639999999997</v>
      </c>
      <c r="G7731" s="54">
        <v>727.95749999999998</v>
      </c>
      <c r="H7731" s="53">
        <v>254</v>
      </c>
      <c r="I7731" s="53">
        <v>134</v>
      </c>
      <c r="J7731" s="53">
        <v>120</v>
      </c>
      <c r="K7731" s="52">
        <v>617</v>
      </c>
      <c r="L7731" s="52">
        <v>110.95749999999998</v>
      </c>
      <c r="M7731" s="55">
        <v>2</v>
      </c>
      <c r="N7731" s="61" t="s">
        <v>16</v>
      </c>
      <c r="P7731" s="66"/>
      <c r="Q7731" s="53"/>
      <c r="R7731" s="53"/>
      <c r="S7731" s="53"/>
      <c r="T7731" s="53"/>
      <c r="U7731" s="53"/>
      <c r="V7731" s="53"/>
      <c r="W7731" s="53"/>
    </row>
    <row r="7732" spans="2:23" s="52" customFormat="1" ht="13" x14ac:dyDescent="0.3">
      <c r="B7732" s="53" t="s">
        <v>2848</v>
      </c>
      <c r="C7732" s="53" t="s">
        <v>220</v>
      </c>
      <c r="D7732" s="53" t="s">
        <v>4992</v>
      </c>
      <c r="E7732" s="53">
        <v>42.032699999999998</v>
      </c>
      <c r="F7732" s="53">
        <v>-5.8494130000000002</v>
      </c>
      <c r="G7732" s="54">
        <v>716.7808</v>
      </c>
      <c r="H7732" s="53">
        <v>134</v>
      </c>
      <c r="I7732" s="53">
        <v>65</v>
      </c>
      <c r="J7732" s="53">
        <v>69</v>
      </c>
      <c r="K7732" s="52">
        <v>617</v>
      </c>
      <c r="L7732" s="52">
        <v>99.780799999999999</v>
      </c>
      <c r="M7732" s="55">
        <v>2</v>
      </c>
      <c r="N7732" s="61" t="s">
        <v>16</v>
      </c>
      <c r="P7732" s="66"/>
      <c r="Q7732" s="53"/>
      <c r="R7732" s="53"/>
      <c r="S7732" s="53"/>
      <c r="T7732" s="53"/>
      <c r="U7732" s="53"/>
      <c r="V7732" s="53"/>
      <c r="W7732" s="53"/>
    </row>
    <row r="7733" spans="2:23" s="52" customFormat="1" ht="13" x14ac:dyDescent="0.3">
      <c r="B7733" s="53" t="s">
        <v>2848</v>
      </c>
      <c r="C7733" s="53" t="s">
        <v>220</v>
      </c>
      <c r="D7733" s="53" t="s">
        <v>4993</v>
      </c>
      <c r="E7733" s="53">
        <v>41.866579999999999</v>
      </c>
      <c r="F7733" s="53">
        <v>-5.3508490000000002</v>
      </c>
      <c r="G7733" s="54">
        <v>694.79859999999996</v>
      </c>
      <c r="H7733" s="53">
        <v>108</v>
      </c>
      <c r="I7733" s="53">
        <v>55</v>
      </c>
      <c r="J7733" s="53">
        <v>53</v>
      </c>
      <c r="K7733" s="52">
        <v>617</v>
      </c>
      <c r="L7733" s="52">
        <v>77.798599999999965</v>
      </c>
      <c r="M7733" s="55">
        <v>2</v>
      </c>
      <c r="N7733" s="61" t="s">
        <v>16</v>
      </c>
      <c r="P7733" s="66"/>
      <c r="Q7733" s="53"/>
      <c r="R7733" s="53"/>
      <c r="S7733" s="53"/>
      <c r="T7733" s="53"/>
      <c r="U7733" s="53"/>
      <c r="V7733" s="53"/>
      <c r="W7733" s="53"/>
    </row>
    <row r="7734" spans="2:23" s="52" customFormat="1" ht="13" x14ac:dyDescent="0.3">
      <c r="B7734" s="53" t="s">
        <v>2848</v>
      </c>
      <c r="C7734" s="53" t="s">
        <v>220</v>
      </c>
      <c r="D7734" s="53" t="s">
        <v>4994</v>
      </c>
      <c r="E7734" s="53">
        <v>41.905819999999999</v>
      </c>
      <c r="F7734" s="53">
        <v>-5.4078200000000001</v>
      </c>
      <c r="G7734" s="54">
        <v>695.54830000000004</v>
      </c>
      <c r="H7734" s="53">
        <v>41</v>
      </c>
      <c r="I7734" s="53">
        <v>21</v>
      </c>
      <c r="J7734" s="53">
        <v>20</v>
      </c>
      <c r="K7734" s="52">
        <v>617</v>
      </c>
      <c r="L7734" s="52">
        <v>78.54830000000004</v>
      </c>
      <c r="M7734" s="55">
        <v>2</v>
      </c>
      <c r="N7734" s="61" t="s">
        <v>16</v>
      </c>
      <c r="P7734" s="66"/>
      <c r="Q7734" s="53"/>
      <c r="R7734" s="53"/>
      <c r="S7734" s="53"/>
      <c r="T7734" s="53"/>
      <c r="U7734" s="53"/>
      <c r="V7734" s="53"/>
      <c r="W7734" s="53"/>
    </row>
    <row r="7735" spans="2:23" s="52" customFormat="1" ht="13" x14ac:dyDescent="0.3">
      <c r="B7735" s="53" t="s">
        <v>2848</v>
      </c>
      <c r="C7735" s="53" t="s">
        <v>220</v>
      </c>
      <c r="D7735" s="53" t="s">
        <v>4995</v>
      </c>
      <c r="E7735" s="53">
        <v>42.018329999999999</v>
      </c>
      <c r="F7735" s="53">
        <v>-5.8294079999999999</v>
      </c>
      <c r="G7735" s="54">
        <v>714.99019999999996</v>
      </c>
      <c r="H7735" s="53">
        <v>820</v>
      </c>
      <c r="I7735" s="53">
        <v>406</v>
      </c>
      <c r="J7735" s="53">
        <v>414</v>
      </c>
      <c r="K7735" s="52">
        <v>617</v>
      </c>
      <c r="L7735" s="52">
        <v>97.990199999999959</v>
      </c>
      <c r="M7735" s="55">
        <v>2</v>
      </c>
      <c r="N7735" s="61" t="s">
        <v>16</v>
      </c>
      <c r="P7735" s="66"/>
      <c r="Q7735" s="53"/>
      <c r="R7735" s="53"/>
      <c r="S7735" s="53"/>
      <c r="T7735" s="53"/>
      <c r="U7735" s="53"/>
      <c r="V7735" s="53"/>
      <c r="W7735" s="53"/>
    </row>
    <row r="7736" spans="2:23" s="52" customFormat="1" ht="13" x14ac:dyDescent="0.3">
      <c r="B7736" s="53" t="s">
        <v>2848</v>
      </c>
      <c r="C7736" s="53" t="s">
        <v>220</v>
      </c>
      <c r="D7736" s="53" t="s">
        <v>4996</v>
      </c>
      <c r="E7736" s="53">
        <v>41.741810000000001</v>
      </c>
      <c r="F7736" s="53">
        <v>-6.2781479999999998</v>
      </c>
      <c r="G7736" s="54">
        <v>840.18409999999994</v>
      </c>
      <c r="H7736" s="53">
        <v>680</v>
      </c>
      <c r="I7736" s="53">
        <v>358</v>
      </c>
      <c r="J7736" s="53">
        <v>322</v>
      </c>
      <c r="K7736" s="52">
        <v>617</v>
      </c>
      <c r="L7736" s="52">
        <v>223.18409999999994</v>
      </c>
      <c r="M7736" s="55">
        <v>4</v>
      </c>
      <c r="N7736" s="61" t="s">
        <v>17</v>
      </c>
      <c r="P7736" s="66"/>
      <c r="Q7736" s="53"/>
      <c r="R7736" s="53"/>
      <c r="S7736" s="53"/>
      <c r="T7736" s="53"/>
      <c r="U7736" s="53"/>
      <c r="V7736" s="53"/>
      <c r="W7736" s="53"/>
    </row>
    <row r="7737" spans="2:23" s="52" customFormat="1" ht="13" x14ac:dyDescent="0.3">
      <c r="B7737" s="53" t="s">
        <v>2848</v>
      </c>
      <c r="C7737" s="53" t="s">
        <v>220</v>
      </c>
      <c r="D7737" s="53" t="s">
        <v>4997</v>
      </c>
      <c r="E7737" s="53">
        <v>41.745010000000001</v>
      </c>
      <c r="F7737" s="53">
        <v>-6.433179</v>
      </c>
      <c r="G7737" s="54">
        <v>804.89480000000003</v>
      </c>
      <c r="H7737" s="53">
        <v>436</v>
      </c>
      <c r="I7737" s="53">
        <v>221</v>
      </c>
      <c r="J7737" s="53">
        <v>215</v>
      </c>
      <c r="K7737" s="52">
        <v>617</v>
      </c>
      <c r="L7737" s="52">
        <v>187.89480000000003</v>
      </c>
      <c r="M7737" s="55">
        <v>2</v>
      </c>
      <c r="N7737" s="61" t="s">
        <v>16</v>
      </c>
      <c r="P7737" s="66"/>
      <c r="Q7737" s="53"/>
      <c r="R7737" s="53"/>
      <c r="S7737" s="53"/>
      <c r="T7737" s="53"/>
      <c r="U7737" s="53"/>
      <c r="V7737" s="53"/>
      <c r="W7737" s="53"/>
    </row>
    <row r="7738" spans="2:23" s="52" customFormat="1" ht="13" x14ac:dyDescent="0.3">
      <c r="B7738" s="53" t="s">
        <v>2848</v>
      </c>
      <c r="C7738" s="53" t="s">
        <v>220</v>
      </c>
      <c r="D7738" s="53" t="s">
        <v>4998</v>
      </c>
      <c r="E7738" s="53">
        <v>42.03069</v>
      </c>
      <c r="F7738" s="53">
        <v>-6.7426450000000004</v>
      </c>
      <c r="G7738" s="54">
        <v>991.0104</v>
      </c>
      <c r="H7738" s="53">
        <v>165</v>
      </c>
      <c r="I7738" s="53">
        <v>85</v>
      </c>
      <c r="J7738" s="53">
        <v>80</v>
      </c>
      <c r="K7738" s="52">
        <v>617</v>
      </c>
      <c r="L7738" s="52">
        <v>374.0104</v>
      </c>
      <c r="M7738" s="55">
        <v>4</v>
      </c>
      <c r="N7738" s="61" t="s">
        <v>17</v>
      </c>
      <c r="P7738" s="66"/>
      <c r="Q7738" s="53"/>
      <c r="R7738" s="53"/>
      <c r="S7738" s="53"/>
      <c r="T7738" s="53"/>
      <c r="U7738" s="53"/>
      <c r="V7738" s="53"/>
      <c r="W7738" s="53"/>
    </row>
    <row r="7739" spans="2:23" s="52" customFormat="1" ht="13" x14ac:dyDescent="0.3">
      <c r="B7739" s="53" t="s">
        <v>2848</v>
      </c>
      <c r="C7739" s="53" t="s">
        <v>220</v>
      </c>
      <c r="D7739" s="53" t="s">
        <v>4999</v>
      </c>
      <c r="E7739" s="53">
        <v>41.890740000000001</v>
      </c>
      <c r="F7739" s="53">
        <v>-5.5688750000000002</v>
      </c>
      <c r="G7739" s="54">
        <v>697</v>
      </c>
      <c r="H7739" s="53">
        <v>308</v>
      </c>
      <c r="I7739" s="53">
        <v>168</v>
      </c>
      <c r="J7739" s="53">
        <v>140</v>
      </c>
      <c r="K7739" s="52">
        <v>617</v>
      </c>
      <c r="L7739" s="52">
        <v>80</v>
      </c>
      <c r="M7739" s="55">
        <v>2</v>
      </c>
      <c r="N7739" s="61" t="s">
        <v>16</v>
      </c>
      <c r="P7739" s="66"/>
      <c r="Q7739" s="53"/>
      <c r="R7739" s="53"/>
      <c r="S7739" s="53"/>
      <c r="T7739" s="53"/>
      <c r="U7739" s="53"/>
      <c r="V7739" s="53"/>
      <c r="W7739" s="53"/>
    </row>
    <row r="7740" spans="2:23" s="52" customFormat="1" ht="13" x14ac:dyDescent="0.3">
      <c r="B7740" s="53" t="s">
        <v>2848</v>
      </c>
      <c r="C7740" s="53" t="s">
        <v>220</v>
      </c>
      <c r="D7740" s="53" t="s">
        <v>5000</v>
      </c>
      <c r="E7740" s="53">
        <v>41.815289999999997</v>
      </c>
      <c r="F7740" s="53">
        <v>-6.1772200000000002</v>
      </c>
      <c r="G7740" s="54">
        <v>791.13570000000004</v>
      </c>
      <c r="H7740" s="53">
        <v>894</v>
      </c>
      <c r="I7740" s="53">
        <v>471</v>
      </c>
      <c r="J7740" s="53">
        <v>423</v>
      </c>
      <c r="K7740" s="52">
        <v>617</v>
      </c>
      <c r="L7740" s="52">
        <v>174.13570000000004</v>
      </c>
      <c r="M7740" s="55">
        <v>2</v>
      </c>
      <c r="N7740" s="61" t="s">
        <v>16</v>
      </c>
      <c r="P7740" s="66"/>
      <c r="Q7740" s="53"/>
      <c r="R7740" s="53"/>
      <c r="S7740" s="53"/>
      <c r="T7740" s="53"/>
      <c r="U7740" s="53"/>
      <c r="V7740" s="53"/>
      <c r="W7740" s="53"/>
    </row>
    <row r="7741" spans="2:23" s="52" customFormat="1" ht="13" x14ac:dyDescent="0.3">
      <c r="B7741" s="53" t="s">
        <v>2848</v>
      </c>
      <c r="C7741" s="53" t="s">
        <v>220</v>
      </c>
      <c r="D7741" s="53" t="s">
        <v>5001</v>
      </c>
      <c r="E7741" s="53">
        <v>42.006599999999999</v>
      </c>
      <c r="F7741" s="53">
        <v>-6.2274469999999997</v>
      </c>
      <c r="G7741" s="54">
        <v>801.01289999999995</v>
      </c>
      <c r="H7741" s="53">
        <v>318</v>
      </c>
      <c r="I7741" s="53">
        <v>162</v>
      </c>
      <c r="J7741" s="53">
        <v>156</v>
      </c>
      <c r="K7741" s="52">
        <v>617</v>
      </c>
      <c r="L7741" s="52">
        <v>184.01289999999995</v>
      </c>
      <c r="M7741" s="55">
        <v>2</v>
      </c>
      <c r="N7741" s="61" t="s">
        <v>16</v>
      </c>
      <c r="P7741" s="66"/>
      <c r="Q7741" s="53"/>
      <c r="R7741" s="53"/>
      <c r="S7741" s="53"/>
      <c r="T7741" s="53"/>
      <c r="U7741" s="53"/>
      <c r="V7741" s="53"/>
      <c r="W7741" s="53"/>
    </row>
    <row r="7742" spans="2:23" s="52" customFormat="1" ht="13" x14ac:dyDescent="0.3">
      <c r="B7742" s="53" t="s">
        <v>2848</v>
      </c>
      <c r="C7742" s="53" t="s">
        <v>220</v>
      </c>
      <c r="D7742" s="53" t="s">
        <v>5002</v>
      </c>
      <c r="E7742" s="53">
        <v>42.030419999999999</v>
      </c>
      <c r="F7742" s="53">
        <v>-5.4757199999999999</v>
      </c>
      <c r="G7742" s="54">
        <v>743.92809999999997</v>
      </c>
      <c r="H7742" s="53">
        <v>637</v>
      </c>
      <c r="I7742" s="53">
        <v>329</v>
      </c>
      <c r="J7742" s="53">
        <v>308</v>
      </c>
      <c r="K7742" s="52">
        <v>617</v>
      </c>
      <c r="L7742" s="52">
        <v>126.92809999999997</v>
      </c>
      <c r="M7742" s="55">
        <v>2</v>
      </c>
      <c r="N7742" s="61" t="s">
        <v>16</v>
      </c>
      <c r="P7742" s="66"/>
      <c r="Q7742" s="53"/>
      <c r="R7742" s="53"/>
      <c r="S7742" s="53"/>
      <c r="T7742" s="53"/>
      <c r="U7742" s="53"/>
      <c r="V7742" s="53"/>
      <c r="W7742" s="53"/>
    </row>
    <row r="7743" spans="2:23" s="52" customFormat="1" ht="13" x14ac:dyDescent="0.3">
      <c r="B7743" s="53" t="s">
        <v>2848</v>
      </c>
      <c r="C7743" s="53" t="s">
        <v>220</v>
      </c>
      <c r="D7743" s="53" t="s">
        <v>5003</v>
      </c>
      <c r="E7743" s="53">
        <v>42.083599999999997</v>
      </c>
      <c r="F7743" s="53">
        <v>-6.5943769999999997</v>
      </c>
      <c r="G7743" s="54">
        <v>1019.21</v>
      </c>
      <c r="H7743" s="53">
        <v>465</v>
      </c>
      <c r="I7743" s="53">
        <v>247</v>
      </c>
      <c r="J7743" s="53">
        <v>218</v>
      </c>
      <c r="K7743" s="52">
        <v>617</v>
      </c>
      <c r="L7743" s="52">
        <v>402.21000000000004</v>
      </c>
      <c r="M7743" s="55">
        <v>5</v>
      </c>
      <c r="N7743" s="61" t="s">
        <v>17</v>
      </c>
      <c r="P7743" s="66"/>
      <c r="Q7743" s="53"/>
      <c r="R7743" s="53"/>
      <c r="S7743" s="53"/>
      <c r="T7743" s="53"/>
      <c r="U7743" s="53"/>
      <c r="V7743" s="53"/>
      <c r="W7743" s="53"/>
    </row>
    <row r="7744" spans="2:23" s="52" customFormat="1" ht="13" x14ac:dyDescent="0.3">
      <c r="B7744" s="53" t="s">
        <v>2848</v>
      </c>
      <c r="C7744" s="53" t="s">
        <v>220</v>
      </c>
      <c r="D7744" s="53" t="s">
        <v>5004</v>
      </c>
      <c r="E7744" s="53">
        <v>41.252609999999997</v>
      </c>
      <c r="F7744" s="53">
        <v>-6.172409</v>
      </c>
      <c r="G7744" s="54">
        <v>774.9606</v>
      </c>
      <c r="H7744" s="53">
        <v>180</v>
      </c>
      <c r="I7744" s="53">
        <v>86</v>
      </c>
      <c r="J7744" s="53">
        <v>94</v>
      </c>
      <c r="K7744" s="52">
        <v>617</v>
      </c>
      <c r="L7744" s="52">
        <v>157.9606</v>
      </c>
      <c r="M7744" s="55">
        <v>2</v>
      </c>
      <c r="N7744" s="61" t="s">
        <v>16</v>
      </c>
      <c r="P7744" s="66"/>
      <c r="Q7744" s="53"/>
      <c r="R7744" s="53"/>
      <c r="S7744" s="53"/>
      <c r="T7744" s="53"/>
      <c r="U7744" s="53"/>
      <c r="V7744" s="53"/>
      <c r="W7744" s="53"/>
    </row>
    <row r="7745" spans="2:23" s="52" customFormat="1" ht="13" x14ac:dyDescent="0.3">
      <c r="B7745" s="53" t="s">
        <v>2848</v>
      </c>
      <c r="C7745" s="53" t="s">
        <v>220</v>
      </c>
      <c r="D7745" s="53" t="s">
        <v>5005</v>
      </c>
      <c r="E7745" s="53">
        <v>42.084269999999997</v>
      </c>
      <c r="F7745" s="53">
        <v>-6.5337100000000001</v>
      </c>
      <c r="G7745" s="54">
        <v>1012.096</v>
      </c>
      <c r="H7745" s="53">
        <v>429</v>
      </c>
      <c r="I7745" s="53">
        <v>218</v>
      </c>
      <c r="J7745" s="53">
        <v>211</v>
      </c>
      <c r="K7745" s="52">
        <v>617</v>
      </c>
      <c r="L7745" s="52">
        <v>395.096</v>
      </c>
      <c r="M7745" s="55">
        <v>4</v>
      </c>
      <c r="N7745" s="61" t="s">
        <v>17</v>
      </c>
      <c r="P7745" s="66"/>
      <c r="Q7745" s="53"/>
      <c r="R7745" s="53"/>
      <c r="S7745" s="53"/>
      <c r="T7745" s="53"/>
      <c r="U7745" s="53"/>
      <c r="V7745" s="53"/>
      <c r="W7745" s="53"/>
    </row>
    <row r="7746" spans="2:23" s="52" customFormat="1" ht="13" x14ac:dyDescent="0.3">
      <c r="B7746" s="53" t="s">
        <v>2848</v>
      </c>
      <c r="C7746" s="53" t="s">
        <v>220</v>
      </c>
      <c r="D7746" s="53" t="s">
        <v>5006</v>
      </c>
      <c r="E7746" s="53">
        <v>41.270049999999998</v>
      </c>
      <c r="F7746" s="53">
        <v>-6.2196610000000003</v>
      </c>
      <c r="G7746" s="54">
        <v>747.08069999999998</v>
      </c>
      <c r="H7746" s="53">
        <v>116</v>
      </c>
      <c r="I7746" s="53">
        <v>59</v>
      </c>
      <c r="J7746" s="53">
        <v>57</v>
      </c>
      <c r="K7746" s="52">
        <v>617</v>
      </c>
      <c r="L7746" s="52">
        <v>130.08069999999998</v>
      </c>
      <c r="M7746" s="55">
        <v>2</v>
      </c>
      <c r="N7746" s="61" t="s">
        <v>16</v>
      </c>
      <c r="P7746" s="66"/>
      <c r="Q7746" s="53"/>
      <c r="R7746" s="53"/>
      <c r="S7746" s="53"/>
      <c r="T7746" s="53"/>
      <c r="U7746" s="53"/>
      <c r="V7746" s="53"/>
      <c r="W7746" s="53"/>
    </row>
    <row r="7747" spans="2:23" s="52" customFormat="1" ht="13" x14ac:dyDescent="0.3">
      <c r="B7747" s="53" t="s">
        <v>2848</v>
      </c>
      <c r="C7747" s="53" t="s">
        <v>220</v>
      </c>
      <c r="D7747" s="53" t="s">
        <v>5007</v>
      </c>
      <c r="E7747" s="53">
        <v>41.671880000000002</v>
      </c>
      <c r="F7747" s="53">
        <v>-6.165546</v>
      </c>
      <c r="G7747" s="54">
        <v>792.26670000000001</v>
      </c>
      <c r="H7747" s="53">
        <v>207</v>
      </c>
      <c r="I7747" s="53">
        <v>109</v>
      </c>
      <c r="J7747" s="53">
        <v>98</v>
      </c>
      <c r="K7747" s="52">
        <v>617</v>
      </c>
      <c r="L7747" s="52">
        <v>175.26670000000001</v>
      </c>
      <c r="M7747" s="55">
        <v>2</v>
      </c>
      <c r="N7747" s="61" t="s">
        <v>16</v>
      </c>
      <c r="P7747" s="66"/>
      <c r="Q7747" s="53"/>
      <c r="R7747" s="53"/>
      <c r="S7747" s="53"/>
      <c r="T7747" s="53"/>
      <c r="U7747" s="53"/>
      <c r="V7747" s="53"/>
      <c r="W7747" s="53"/>
    </row>
    <row r="7748" spans="2:23" s="52" customFormat="1" ht="13" x14ac:dyDescent="0.3">
      <c r="B7748" s="53" t="s">
        <v>2848</v>
      </c>
      <c r="C7748" s="53" t="s">
        <v>220</v>
      </c>
      <c r="D7748" s="53" t="s">
        <v>5008</v>
      </c>
      <c r="E7748" s="53">
        <v>41.885489999999997</v>
      </c>
      <c r="F7748" s="53">
        <v>-5.5943480000000001</v>
      </c>
      <c r="G7748" s="54">
        <v>695.46609999999998</v>
      </c>
      <c r="H7748" s="53">
        <v>205</v>
      </c>
      <c r="I7748" s="53">
        <v>104</v>
      </c>
      <c r="J7748" s="53">
        <v>101</v>
      </c>
      <c r="K7748" s="52">
        <v>617</v>
      </c>
      <c r="L7748" s="52">
        <v>78.466099999999983</v>
      </c>
      <c r="M7748" s="55">
        <v>2</v>
      </c>
      <c r="N7748" s="61" t="s">
        <v>16</v>
      </c>
      <c r="P7748" s="66"/>
      <c r="Q7748" s="53"/>
      <c r="R7748" s="53"/>
      <c r="S7748" s="53"/>
      <c r="T7748" s="53"/>
      <c r="U7748" s="53"/>
      <c r="V7748" s="53"/>
      <c r="W7748" s="53"/>
    </row>
    <row r="7749" spans="2:23" s="52" customFormat="1" ht="13" x14ac:dyDescent="0.3">
      <c r="B7749" s="53" t="s">
        <v>2848</v>
      </c>
      <c r="C7749" s="53" t="s">
        <v>220</v>
      </c>
      <c r="D7749" s="53" t="s">
        <v>5009</v>
      </c>
      <c r="E7749" s="53">
        <v>41.705179999999999</v>
      </c>
      <c r="F7749" s="53">
        <v>-5.756526</v>
      </c>
      <c r="G7749" s="54">
        <v>689.88080000000002</v>
      </c>
      <c r="H7749" s="53">
        <v>301</v>
      </c>
      <c r="I7749" s="53">
        <v>146</v>
      </c>
      <c r="J7749" s="53">
        <v>155</v>
      </c>
      <c r="K7749" s="52">
        <v>617</v>
      </c>
      <c r="L7749" s="52">
        <v>72.880800000000022</v>
      </c>
      <c r="M7749" s="55">
        <v>2</v>
      </c>
      <c r="N7749" s="61" t="s">
        <v>16</v>
      </c>
      <c r="P7749" s="66"/>
      <c r="Q7749" s="53"/>
      <c r="R7749" s="53"/>
      <c r="S7749" s="53"/>
      <c r="T7749" s="53"/>
      <c r="U7749" s="53"/>
      <c r="V7749" s="53"/>
      <c r="W7749" s="53"/>
    </row>
    <row r="7750" spans="2:23" s="52" customFormat="1" ht="13" x14ac:dyDescent="0.3">
      <c r="B7750" s="53" t="s">
        <v>2848</v>
      </c>
      <c r="C7750" s="53" t="s">
        <v>220</v>
      </c>
      <c r="D7750" s="53" t="s">
        <v>5010</v>
      </c>
      <c r="E7750" s="53">
        <v>42.046230000000001</v>
      </c>
      <c r="F7750" s="53">
        <v>-5.6346100000000003</v>
      </c>
      <c r="G7750" s="54">
        <v>716.26179999999999</v>
      </c>
      <c r="H7750" s="53">
        <v>1582</v>
      </c>
      <c r="I7750" s="53">
        <v>825</v>
      </c>
      <c r="J7750" s="53">
        <v>757</v>
      </c>
      <c r="K7750" s="52">
        <v>617</v>
      </c>
      <c r="L7750" s="52">
        <v>99.261799999999994</v>
      </c>
      <c r="M7750" s="55">
        <v>2</v>
      </c>
      <c r="N7750" s="61" t="s">
        <v>16</v>
      </c>
      <c r="P7750" s="66"/>
      <c r="Q7750" s="53"/>
      <c r="R7750" s="53"/>
      <c r="S7750" s="53"/>
      <c r="T7750" s="53"/>
      <c r="U7750" s="53"/>
      <c r="V7750" s="53"/>
      <c r="W7750" s="53"/>
    </row>
    <row r="7751" spans="2:23" s="52" customFormat="1" ht="13" x14ac:dyDescent="0.3">
      <c r="B7751" s="53" t="s">
        <v>2848</v>
      </c>
      <c r="C7751" s="53" t="s">
        <v>220</v>
      </c>
      <c r="D7751" s="53" t="s">
        <v>5011</v>
      </c>
      <c r="E7751" s="53">
        <v>41.937280000000001</v>
      </c>
      <c r="F7751" s="53">
        <v>-5.55192</v>
      </c>
      <c r="G7751" s="54">
        <v>732.35239999999999</v>
      </c>
      <c r="H7751" s="53">
        <v>151</v>
      </c>
      <c r="I7751" s="53">
        <v>87</v>
      </c>
      <c r="J7751" s="53">
        <v>64</v>
      </c>
      <c r="K7751" s="52">
        <v>617</v>
      </c>
      <c r="L7751" s="52">
        <v>115.35239999999999</v>
      </c>
      <c r="M7751" s="55">
        <v>2</v>
      </c>
      <c r="N7751" s="61" t="s">
        <v>16</v>
      </c>
      <c r="P7751" s="66"/>
      <c r="Q7751" s="53"/>
      <c r="R7751" s="53"/>
      <c r="S7751" s="53"/>
      <c r="T7751" s="53"/>
      <c r="U7751" s="53"/>
      <c r="V7751" s="53"/>
      <c r="W7751" s="53"/>
    </row>
    <row r="7752" spans="2:23" s="52" customFormat="1" ht="13" x14ac:dyDescent="0.3">
      <c r="B7752" s="53" t="s">
        <v>2848</v>
      </c>
      <c r="C7752" s="53" t="s">
        <v>220</v>
      </c>
      <c r="D7752" s="53" t="s">
        <v>5012</v>
      </c>
      <c r="E7752" s="53">
        <v>42.135039999999996</v>
      </c>
      <c r="F7752" s="53">
        <v>-6.624657</v>
      </c>
      <c r="G7752" s="54">
        <v>1075.0530000000001</v>
      </c>
      <c r="H7752" s="53">
        <v>298</v>
      </c>
      <c r="I7752" s="53">
        <v>158</v>
      </c>
      <c r="J7752" s="53">
        <v>140</v>
      </c>
      <c r="K7752" s="52">
        <v>617</v>
      </c>
      <c r="L7752" s="52">
        <v>458.05300000000011</v>
      </c>
      <c r="M7752" s="55">
        <v>5</v>
      </c>
      <c r="N7752" s="61" t="s">
        <v>17</v>
      </c>
      <c r="P7752" s="66"/>
      <c r="Q7752" s="53"/>
      <c r="R7752" s="53"/>
      <c r="S7752" s="53"/>
      <c r="T7752" s="53"/>
      <c r="U7752" s="53"/>
      <c r="V7752" s="53"/>
      <c r="W7752" s="53"/>
    </row>
    <row r="7753" spans="2:23" s="52" customFormat="1" ht="13" x14ac:dyDescent="0.3">
      <c r="B7753" s="53" t="s">
        <v>2848</v>
      </c>
      <c r="C7753" s="53" t="s">
        <v>220</v>
      </c>
      <c r="D7753" s="53" t="s">
        <v>5013</v>
      </c>
      <c r="E7753" s="53">
        <v>41.81344</v>
      </c>
      <c r="F7753" s="53">
        <v>-5.4732089999999998</v>
      </c>
      <c r="G7753" s="54">
        <v>686.81500000000005</v>
      </c>
      <c r="H7753" s="53">
        <v>84</v>
      </c>
      <c r="I7753" s="53">
        <v>40</v>
      </c>
      <c r="J7753" s="53">
        <v>44</v>
      </c>
      <c r="K7753" s="52">
        <v>617</v>
      </c>
      <c r="L7753" s="52">
        <v>69.815000000000055</v>
      </c>
      <c r="M7753" s="55">
        <v>2</v>
      </c>
      <c r="N7753" s="61" t="s">
        <v>16</v>
      </c>
      <c r="P7753" s="66"/>
      <c r="Q7753" s="53"/>
      <c r="R7753" s="53"/>
      <c r="S7753" s="53"/>
      <c r="T7753" s="53"/>
      <c r="U7753" s="53"/>
      <c r="V7753" s="53"/>
      <c r="W7753" s="53"/>
    </row>
    <row r="7754" spans="2:23" s="52" customFormat="1" ht="13" x14ac:dyDescent="0.3">
      <c r="B7754" s="53" t="s">
        <v>2848</v>
      </c>
      <c r="C7754" s="53" t="s">
        <v>220</v>
      </c>
      <c r="D7754" s="53" t="s">
        <v>5014</v>
      </c>
      <c r="E7754" s="53">
        <v>41.331650000000003</v>
      </c>
      <c r="F7754" s="53">
        <v>-5.5776899999999996</v>
      </c>
      <c r="G7754" s="54">
        <v>753.82299999999998</v>
      </c>
      <c r="H7754" s="53">
        <v>356</v>
      </c>
      <c r="I7754" s="53">
        <v>184</v>
      </c>
      <c r="J7754" s="53">
        <v>172</v>
      </c>
      <c r="K7754" s="52">
        <v>617</v>
      </c>
      <c r="L7754" s="52">
        <v>136.82299999999998</v>
      </c>
      <c r="M7754" s="55">
        <v>2</v>
      </c>
      <c r="N7754" s="61" t="s">
        <v>16</v>
      </c>
      <c r="P7754" s="66"/>
      <c r="Q7754" s="53"/>
      <c r="R7754" s="53"/>
      <c r="S7754" s="53"/>
      <c r="T7754" s="53"/>
      <c r="U7754" s="53"/>
      <c r="V7754" s="53"/>
      <c r="W7754" s="53"/>
    </row>
    <row r="7755" spans="2:23" s="52" customFormat="1" ht="13" x14ac:dyDescent="0.3">
      <c r="B7755" s="53" t="s">
        <v>2848</v>
      </c>
      <c r="C7755" s="53" t="s">
        <v>220</v>
      </c>
      <c r="D7755" s="53" t="s">
        <v>5015</v>
      </c>
      <c r="E7755" s="53">
        <v>42.029499999999999</v>
      </c>
      <c r="F7755" s="53">
        <v>-5.4970049999999997</v>
      </c>
      <c r="G7755" s="54">
        <v>738.60410000000002</v>
      </c>
      <c r="H7755" s="53">
        <v>192</v>
      </c>
      <c r="I7755" s="53">
        <v>93</v>
      </c>
      <c r="J7755" s="53">
        <v>99</v>
      </c>
      <c r="K7755" s="52">
        <v>617</v>
      </c>
      <c r="L7755" s="52">
        <v>121.60410000000002</v>
      </c>
      <c r="M7755" s="55">
        <v>2</v>
      </c>
      <c r="N7755" s="61" t="s">
        <v>16</v>
      </c>
      <c r="P7755" s="66"/>
      <c r="Q7755" s="53"/>
      <c r="R7755" s="53"/>
      <c r="S7755" s="53"/>
      <c r="T7755" s="53"/>
      <c r="U7755" s="53"/>
      <c r="V7755" s="53"/>
      <c r="W7755" s="53"/>
    </row>
    <row r="7756" spans="2:23" s="52" customFormat="1" ht="13" x14ac:dyDescent="0.3">
      <c r="B7756" s="53" t="s">
        <v>2848</v>
      </c>
      <c r="C7756" s="53" t="s">
        <v>220</v>
      </c>
      <c r="D7756" s="53" t="s">
        <v>5016</v>
      </c>
      <c r="E7756" s="53">
        <v>42.042999999999999</v>
      </c>
      <c r="F7756" s="53">
        <v>-6.0736929999999996</v>
      </c>
      <c r="G7756" s="54">
        <v>761.21559999999999</v>
      </c>
      <c r="H7756" s="53">
        <v>593</v>
      </c>
      <c r="I7756" s="53">
        <v>295</v>
      </c>
      <c r="J7756" s="53">
        <v>298</v>
      </c>
      <c r="K7756" s="52">
        <v>617</v>
      </c>
      <c r="L7756" s="52">
        <v>144.21559999999999</v>
      </c>
      <c r="M7756" s="55">
        <v>2</v>
      </c>
      <c r="N7756" s="61" t="s">
        <v>16</v>
      </c>
      <c r="P7756" s="66"/>
      <c r="Q7756" s="53"/>
      <c r="R7756" s="53"/>
      <c r="S7756" s="53"/>
      <c r="T7756" s="53"/>
      <c r="U7756" s="53"/>
      <c r="V7756" s="53"/>
      <c r="W7756" s="53"/>
    </row>
    <row r="7757" spans="2:23" s="52" customFormat="1" ht="13" x14ac:dyDescent="0.3">
      <c r="B7757" s="53" t="s">
        <v>2848</v>
      </c>
      <c r="C7757" s="53" t="s">
        <v>220</v>
      </c>
      <c r="D7757" s="53" t="s">
        <v>5017</v>
      </c>
      <c r="E7757" s="53">
        <v>41.590739999999997</v>
      </c>
      <c r="F7757" s="53">
        <v>-5.9213230000000001</v>
      </c>
      <c r="G7757" s="54">
        <v>712.96479999999997</v>
      </c>
      <c r="H7757" s="53">
        <v>420</v>
      </c>
      <c r="I7757" s="53">
        <v>211</v>
      </c>
      <c r="J7757" s="53">
        <v>209</v>
      </c>
      <c r="K7757" s="52">
        <v>617</v>
      </c>
      <c r="L7757" s="52">
        <v>95.964799999999968</v>
      </c>
      <c r="M7757" s="55">
        <v>2</v>
      </c>
      <c r="N7757" s="61" t="s">
        <v>16</v>
      </c>
      <c r="P7757" s="66"/>
      <c r="Q7757" s="53"/>
      <c r="R7757" s="53"/>
      <c r="S7757" s="53"/>
      <c r="T7757" s="53"/>
      <c r="U7757" s="53"/>
      <c r="V7757" s="53"/>
      <c r="W7757" s="53"/>
    </row>
    <row r="7758" spans="2:23" s="52" customFormat="1" ht="13" x14ac:dyDescent="0.3">
      <c r="B7758" s="53" t="s">
        <v>2848</v>
      </c>
      <c r="C7758" s="53" t="s">
        <v>220</v>
      </c>
      <c r="D7758" s="53" t="s">
        <v>5018</v>
      </c>
      <c r="E7758" s="53">
        <v>41.805500000000002</v>
      </c>
      <c r="F7758" s="53">
        <v>-6.2523090000000003</v>
      </c>
      <c r="G7758" s="54">
        <v>756.49770000000001</v>
      </c>
      <c r="H7758" s="53">
        <v>481</v>
      </c>
      <c r="I7758" s="53">
        <v>254</v>
      </c>
      <c r="J7758" s="53">
        <v>227</v>
      </c>
      <c r="K7758" s="52">
        <v>617</v>
      </c>
      <c r="L7758" s="52">
        <v>139.49770000000001</v>
      </c>
      <c r="M7758" s="55">
        <v>2</v>
      </c>
      <c r="N7758" s="61" t="s">
        <v>16</v>
      </c>
      <c r="P7758" s="66"/>
      <c r="Q7758" s="53"/>
      <c r="R7758" s="53"/>
      <c r="S7758" s="53"/>
      <c r="T7758" s="53"/>
      <c r="U7758" s="53"/>
      <c r="V7758" s="53"/>
      <c r="W7758" s="53"/>
    </row>
    <row r="7759" spans="2:23" s="52" customFormat="1" ht="13" x14ac:dyDescent="0.3">
      <c r="B7759" s="53" t="s">
        <v>2848</v>
      </c>
      <c r="C7759" s="53" t="s">
        <v>220</v>
      </c>
      <c r="D7759" s="53" t="s">
        <v>5019</v>
      </c>
      <c r="E7759" s="53">
        <v>41.778469999999999</v>
      </c>
      <c r="F7759" s="53">
        <v>-6.3490900000000003</v>
      </c>
      <c r="G7759" s="54">
        <v>865.29060000000004</v>
      </c>
      <c r="H7759" s="53">
        <v>669</v>
      </c>
      <c r="I7759" s="53">
        <v>365</v>
      </c>
      <c r="J7759" s="53">
        <v>304</v>
      </c>
      <c r="K7759" s="52">
        <v>617</v>
      </c>
      <c r="L7759" s="52">
        <v>248.29060000000004</v>
      </c>
      <c r="M7759" s="55">
        <v>4</v>
      </c>
      <c r="N7759" s="61" t="s">
        <v>17</v>
      </c>
      <c r="P7759" s="66"/>
      <c r="Q7759" s="53"/>
      <c r="R7759" s="53"/>
      <c r="S7759" s="53"/>
      <c r="T7759" s="53"/>
      <c r="U7759" s="53"/>
      <c r="V7759" s="53"/>
      <c r="W7759" s="53"/>
    </row>
    <row r="7760" spans="2:23" s="52" customFormat="1" ht="13" x14ac:dyDescent="0.3">
      <c r="B7760" s="53" t="s">
        <v>2848</v>
      </c>
      <c r="C7760" s="53" t="s">
        <v>220</v>
      </c>
      <c r="D7760" s="53" t="s">
        <v>5020</v>
      </c>
      <c r="E7760" s="53">
        <v>41.339640000000003</v>
      </c>
      <c r="F7760" s="53">
        <v>-5.6765140000000001</v>
      </c>
      <c r="G7760" s="54">
        <v>772.04539999999997</v>
      </c>
      <c r="H7760" s="53">
        <v>210</v>
      </c>
      <c r="I7760" s="53">
        <v>104</v>
      </c>
      <c r="J7760" s="53">
        <v>106</v>
      </c>
      <c r="K7760" s="52">
        <v>617</v>
      </c>
      <c r="L7760" s="52">
        <v>155.04539999999997</v>
      </c>
      <c r="M7760" s="55">
        <v>2</v>
      </c>
      <c r="N7760" s="61" t="s">
        <v>16</v>
      </c>
      <c r="P7760" s="66"/>
      <c r="Q7760" s="53"/>
      <c r="R7760" s="53"/>
      <c r="S7760" s="53"/>
      <c r="T7760" s="53"/>
      <c r="U7760" s="53"/>
      <c r="V7760" s="53"/>
      <c r="W7760" s="53"/>
    </row>
    <row r="7761" spans="2:23" s="52" customFormat="1" ht="13" x14ac:dyDescent="0.3">
      <c r="B7761" s="53" t="s">
        <v>2848</v>
      </c>
      <c r="C7761" s="53" t="s">
        <v>220</v>
      </c>
      <c r="D7761" s="53" t="s">
        <v>5021</v>
      </c>
      <c r="E7761" s="53">
        <v>41.95917</v>
      </c>
      <c r="F7761" s="53">
        <v>-5.6860679999999997</v>
      </c>
      <c r="G7761" s="54">
        <v>702.0335</v>
      </c>
      <c r="H7761" s="53">
        <v>294</v>
      </c>
      <c r="I7761" s="53">
        <v>142</v>
      </c>
      <c r="J7761" s="53">
        <v>152</v>
      </c>
      <c r="K7761" s="52">
        <v>617</v>
      </c>
      <c r="L7761" s="52">
        <v>85.033500000000004</v>
      </c>
      <c r="M7761" s="55">
        <v>2</v>
      </c>
      <c r="N7761" s="61" t="s">
        <v>16</v>
      </c>
      <c r="P7761" s="66"/>
      <c r="Q7761" s="53"/>
      <c r="R7761" s="53"/>
      <c r="S7761" s="53"/>
      <c r="T7761" s="53"/>
      <c r="U7761" s="53"/>
      <c r="V7761" s="53"/>
      <c r="W7761" s="53"/>
    </row>
    <row r="7762" spans="2:23" s="52" customFormat="1" ht="13" x14ac:dyDescent="0.3">
      <c r="B7762" s="53" t="s">
        <v>2848</v>
      </c>
      <c r="C7762" s="53" t="s">
        <v>220</v>
      </c>
      <c r="D7762" s="53" t="s">
        <v>5022</v>
      </c>
      <c r="E7762" s="53">
        <v>42.000210000000003</v>
      </c>
      <c r="F7762" s="53">
        <v>-5.7117880000000003</v>
      </c>
      <c r="G7762" s="54">
        <v>709.63340000000005</v>
      </c>
      <c r="H7762" s="53">
        <v>1205</v>
      </c>
      <c r="I7762" s="53">
        <v>611</v>
      </c>
      <c r="J7762" s="53">
        <v>594</v>
      </c>
      <c r="K7762" s="52">
        <v>617</v>
      </c>
      <c r="L7762" s="52">
        <v>92.633400000000051</v>
      </c>
      <c r="M7762" s="55">
        <v>2</v>
      </c>
      <c r="N7762" s="61" t="s">
        <v>16</v>
      </c>
      <c r="P7762" s="66"/>
      <c r="Q7762" s="53"/>
      <c r="R7762" s="53"/>
      <c r="S7762" s="53"/>
      <c r="T7762" s="53"/>
      <c r="U7762" s="53"/>
      <c r="V7762" s="53"/>
      <c r="W7762" s="53"/>
    </row>
    <row r="7763" spans="2:23" s="52" customFormat="1" ht="13" x14ac:dyDescent="0.3">
      <c r="B7763" s="53" t="s">
        <v>2848</v>
      </c>
      <c r="C7763" s="53" t="s">
        <v>220</v>
      </c>
      <c r="D7763" s="53" t="s">
        <v>5023</v>
      </c>
      <c r="E7763" s="53">
        <v>41.986060000000002</v>
      </c>
      <c r="F7763" s="53">
        <v>-5.9754240000000003</v>
      </c>
      <c r="G7763" s="54">
        <v>725</v>
      </c>
      <c r="H7763" s="53">
        <v>388</v>
      </c>
      <c r="I7763" s="53">
        <v>203</v>
      </c>
      <c r="J7763" s="53">
        <v>185</v>
      </c>
      <c r="K7763" s="52">
        <v>617</v>
      </c>
      <c r="L7763" s="52">
        <v>108</v>
      </c>
      <c r="M7763" s="55">
        <v>2</v>
      </c>
      <c r="N7763" s="61" t="s">
        <v>16</v>
      </c>
      <c r="P7763" s="66"/>
      <c r="Q7763" s="53"/>
      <c r="R7763" s="53"/>
      <c r="S7763" s="53"/>
      <c r="T7763" s="53"/>
      <c r="U7763" s="53"/>
      <c r="V7763" s="53"/>
      <c r="W7763" s="53"/>
    </row>
    <row r="7764" spans="2:23" s="52" customFormat="1" ht="13" x14ac:dyDescent="0.3">
      <c r="B7764" s="53" t="s">
        <v>2848</v>
      </c>
      <c r="C7764" s="53" t="s">
        <v>220</v>
      </c>
      <c r="D7764" s="53" t="s">
        <v>5024</v>
      </c>
      <c r="E7764" s="53">
        <v>41.677930000000003</v>
      </c>
      <c r="F7764" s="53">
        <v>-5.8993840000000004</v>
      </c>
      <c r="G7764" s="54">
        <v>712.19470000000001</v>
      </c>
      <c r="H7764" s="53">
        <v>247</v>
      </c>
      <c r="I7764" s="53">
        <v>137</v>
      </c>
      <c r="J7764" s="53">
        <v>110</v>
      </c>
      <c r="K7764" s="52">
        <v>617</v>
      </c>
      <c r="L7764" s="52">
        <v>95.194700000000012</v>
      </c>
      <c r="M7764" s="55">
        <v>2</v>
      </c>
      <c r="N7764" s="61" t="s">
        <v>16</v>
      </c>
      <c r="P7764" s="66"/>
      <c r="Q7764" s="53"/>
      <c r="R7764" s="53"/>
      <c r="S7764" s="53"/>
      <c r="T7764" s="53"/>
      <c r="U7764" s="53"/>
      <c r="V7764" s="53"/>
      <c r="W7764" s="53"/>
    </row>
    <row r="7765" spans="2:23" s="52" customFormat="1" ht="13" x14ac:dyDescent="0.3">
      <c r="B7765" s="53" t="s">
        <v>2848</v>
      </c>
      <c r="C7765" s="53" t="s">
        <v>220</v>
      </c>
      <c r="D7765" s="53" t="s">
        <v>5025</v>
      </c>
      <c r="E7765" s="53">
        <v>42.085349999999998</v>
      </c>
      <c r="F7765" s="53">
        <v>-5.8096139999999998</v>
      </c>
      <c r="G7765" s="54">
        <v>730.96820000000002</v>
      </c>
      <c r="H7765" s="53">
        <v>410</v>
      </c>
      <c r="I7765" s="53">
        <v>210</v>
      </c>
      <c r="J7765" s="53">
        <v>200</v>
      </c>
      <c r="K7765" s="52">
        <v>617</v>
      </c>
      <c r="L7765" s="52">
        <v>113.96820000000002</v>
      </c>
      <c r="M7765" s="55">
        <v>2</v>
      </c>
      <c r="N7765" s="61" t="s">
        <v>16</v>
      </c>
      <c r="P7765" s="66"/>
      <c r="Q7765" s="53"/>
      <c r="R7765" s="53"/>
      <c r="S7765" s="53"/>
      <c r="T7765" s="53"/>
      <c r="U7765" s="53"/>
      <c r="V7765" s="53"/>
      <c r="W7765" s="53"/>
    </row>
    <row r="7766" spans="2:23" s="52" customFormat="1" ht="13" x14ac:dyDescent="0.3">
      <c r="B7766" s="53" t="s">
        <v>2848</v>
      </c>
      <c r="C7766" s="53" t="s">
        <v>220</v>
      </c>
      <c r="D7766" s="53" t="s">
        <v>5026</v>
      </c>
      <c r="E7766" s="53">
        <v>41.935220000000001</v>
      </c>
      <c r="F7766" s="53">
        <v>-5.9342959999999998</v>
      </c>
      <c r="G7766" s="54">
        <v>733.63660000000004</v>
      </c>
      <c r="H7766" s="53">
        <v>90</v>
      </c>
      <c r="I7766" s="53">
        <v>43</v>
      </c>
      <c r="J7766" s="53">
        <v>47</v>
      </c>
      <c r="K7766" s="52">
        <v>617</v>
      </c>
      <c r="L7766" s="52">
        <v>116.63660000000004</v>
      </c>
      <c r="M7766" s="55">
        <v>2</v>
      </c>
      <c r="N7766" s="61" t="s">
        <v>16</v>
      </c>
      <c r="P7766" s="66"/>
      <c r="Q7766" s="53"/>
      <c r="R7766" s="53"/>
      <c r="S7766" s="53"/>
      <c r="T7766" s="53"/>
      <c r="U7766" s="53"/>
      <c r="V7766" s="53"/>
      <c r="W7766" s="53"/>
    </row>
    <row r="7767" spans="2:23" s="52" customFormat="1" ht="13" x14ac:dyDescent="0.3">
      <c r="B7767" s="53" t="s">
        <v>2848</v>
      </c>
      <c r="C7767" s="53" t="s">
        <v>220</v>
      </c>
      <c r="D7767" s="53" t="s">
        <v>5027</v>
      </c>
      <c r="E7767" s="53">
        <v>41.987349999999999</v>
      </c>
      <c r="F7767" s="53">
        <v>-5.92204</v>
      </c>
      <c r="G7767" s="54">
        <v>729.76649999999995</v>
      </c>
      <c r="H7767" s="53">
        <v>493</v>
      </c>
      <c r="I7767" s="53">
        <v>247</v>
      </c>
      <c r="J7767" s="53">
        <v>246</v>
      </c>
      <c r="K7767" s="52">
        <v>617</v>
      </c>
      <c r="L7767" s="52">
        <v>112.76649999999995</v>
      </c>
      <c r="M7767" s="55">
        <v>2</v>
      </c>
      <c r="N7767" s="61" t="s">
        <v>16</v>
      </c>
      <c r="P7767" s="66"/>
      <c r="Q7767" s="53"/>
      <c r="R7767" s="53"/>
      <c r="S7767" s="53"/>
      <c r="T7767" s="53"/>
      <c r="U7767" s="53"/>
      <c r="V7767" s="53"/>
      <c r="W7767" s="53"/>
    </row>
    <row r="7768" spans="2:23" s="52" customFormat="1" ht="13" x14ac:dyDescent="0.3">
      <c r="B7768" s="53" t="s">
        <v>2848</v>
      </c>
      <c r="C7768" s="53" t="s">
        <v>220</v>
      </c>
      <c r="D7768" s="53" t="s">
        <v>5028</v>
      </c>
      <c r="E7768" s="53">
        <v>42.073480000000004</v>
      </c>
      <c r="F7768" s="53">
        <v>-6.015193</v>
      </c>
      <c r="G7768" s="54">
        <v>743.36710000000005</v>
      </c>
      <c r="H7768" s="53">
        <v>1198</v>
      </c>
      <c r="I7768" s="53">
        <v>595</v>
      </c>
      <c r="J7768" s="53">
        <v>603</v>
      </c>
      <c r="K7768" s="52">
        <v>617</v>
      </c>
      <c r="L7768" s="52">
        <v>126.36710000000005</v>
      </c>
      <c r="M7768" s="55">
        <v>2</v>
      </c>
      <c r="N7768" s="61" t="s">
        <v>16</v>
      </c>
      <c r="P7768" s="66"/>
      <c r="Q7768" s="53"/>
      <c r="R7768" s="53"/>
      <c r="S7768" s="53"/>
      <c r="T7768" s="53"/>
      <c r="U7768" s="53"/>
      <c r="V7768" s="53"/>
      <c r="W7768" s="53"/>
    </row>
    <row r="7769" spans="2:23" s="52" customFormat="1" ht="13" x14ac:dyDescent="0.3">
      <c r="B7769" s="53" t="s">
        <v>2848</v>
      </c>
      <c r="C7769" s="53" t="s">
        <v>220</v>
      </c>
      <c r="D7769" s="53" t="s">
        <v>5029</v>
      </c>
      <c r="E7769" s="53">
        <v>41.878430000000002</v>
      </c>
      <c r="F7769" s="53">
        <v>-5.7091440000000002</v>
      </c>
      <c r="G7769" s="54">
        <v>714.54359999999997</v>
      </c>
      <c r="H7769" s="53">
        <v>326</v>
      </c>
      <c r="I7769" s="53">
        <v>155</v>
      </c>
      <c r="J7769" s="53">
        <v>171</v>
      </c>
      <c r="K7769" s="52">
        <v>617</v>
      </c>
      <c r="L7769" s="52">
        <v>97.543599999999969</v>
      </c>
      <c r="M7769" s="55">
        <v>2</v>
      </c>
      <c r="N7769" s="61" t="s">
        <v>16</v>
      </c>
      <c r="P7769" s="66"/>
      <c r="Q7769" s="53"/>
      <c r="R7769" s="53"/>
      <c r="S7769" s="53"/>
      <c r="T7769" s="53"/>
      <c r="U7769" s="53"/>
      <c r="V7769" s="53"/>
      <c r="W7769" s="53"/>
    </row>
    <row r="7770" spans="2:23" s="52" customFormat="1" ht="13" x14ac:dyDescent="0.3">
      <c r="B7770" s="53" t="s">
        <v>2848</v>
      </c>
      <c r="C7770" s="53" t="s">
        <v>220</v>
      </c>
      <c r="D7770" s="53" t="s">
        <v>5030</v>
      </c>
      <c r="E7770" s="53">
        <v>41.433450000000001</v>
      </c>
      <c r="F7770" s="53">
        <v>-5.5660780000000001</v>
      </c>
      <c r="G7770" s="54">
        <v>719.17439999999999</v>
      </c>
      <c r="H7770" s="53">
        <v>617</v>
      </c>
      <c r="I7770" s="53">
        <v>316</v>
      </c>
      <c r="J7770" s="53">
        <v>301</v>
      </c>
      <c r="K7770" s="52">
        <v>617</v>
      </c>
      <c r="L7770" s="52">
        <v>102.17439999999999</v>
      </c>
      <c r="M7770" s="55">
        <v>2</v>
      </c>
      <c r="N7770" s="61" t="s">
        <v>16</v>
      </c>
      <c r="P7770" s="66"/>
      <c r="Q7770" s="53"/>
      <c r="R7770" s="53"/>
      <c r="S7770" s="53"/>
      <c r="T7770" s="53"/>
      <c r="U7770" s="53"/>
      <c r="V7770" s="53"/>
      <c r="W7770" s="53"/>
    </row>
    <row r="7771" spans="2:23" s="52" customFormat="1" ht="13" x14ac:dyDescent="0.3">
      <c r="B7771" s="53" t="s">
        <v>2848</v>
      </c>
      <c r="C7771" s="53" t="s">
        <v>220</v>
      </c>
      <c r="D7771" s="53" t="s">
        <v>5031</v>
      </c>
      <c r="E7771" s="53">
        <v>41.82508</v>
      </c>
      <c r="F7771" s="53">
        <v>-5.9600819999999999</v>
      </c>
      <c r="G7771" s="54">
        <v>751.62480000000005</v>
      </c>
      <c r="H7771" s="53">
        <v>903</v>
      </c>
      <c r="I7771" s="53">
        <v>472</v>
      </c>
      <c r="J7771" s="53">
        <v>431</v>
      </c>
      <c r="K7771" s="52">
        <v>617</v>
      </c>
      <c r="L7771" s="52">
        <v>134.62480000000005</v>
      </c>
      <c r="M7771" s="55">
        <v>2</v>
      </c>
      <c r="N7771" s="61" t="s">
        <v>16</v>
      </c>
      <c r="P7771" s="66"/>
      <c r="Q7771" s="53"/>
      <c r="R7771" s="53"/>
      <c r="S7771" s="53"/>
      <c r="T7771" s="53"/>
      <c r="U7771" s="53"/>
      <c r="V7771" s="53"/>
      <c r="W7771" s="53"/>
    </row>
    <row r="7772" spans="2:23" s="52" customFormat="1" ht="13" x14ac:dyDescent="0.3">
      <c r="B7772" s="53" t="s">
        <v>2848</v>
      </c>
      <c r="C7772" s="53" t="s">
        <v>220</v>
      </c>
      <c r="D7772" s="53" t="s">
        <v>5032</v>
      </c>
      <c r="E7772" s="53">
        <v>41.857430000000001</v>
      </c>
      <c r="F7772" s="53">
        <v>-5.4965120000000001</v>
      </c>
      <c r="G7772" s="54">
        <v>688.61239999999998</v>
      </c>
      <c r="H7772" s="53">
        <v>196</v>
      </c>
      <c r="I7772" s="53">
        <v>106</v>
      </c>
      <c r="J7772" s="53">
        <v>90</v>
      </c>
      <c r="K7772" s="52">
        <v>617</v>
      </c>
      <c r="L7772" s="52">
        <v>71.61239999999998</v>
      </c>
      <c r="M7772" s="55">
        <v>2</v>
      </c>
      <c r="N7772" s="61" t="s">
        <v>16</v>
      </c>
      <c r="P7772" s="66"/>
      <c r="Q7772" s="53"/>
      <c r="R7772" s="53"/>
      <c r="S7772" s="53"/>
      <c r="T7772" s="53"/>
      <c r="U7772" s="53"/>
      <c r="V7772" s="53"/>
      <c r="W7772" s="53"/>
    </row>
    <row r="7773" spans="2:23" s="52" customFormat="1" ht="13" x14ac:dyDescent="0.3">
      <c r="B7773" s="53" t="s">
        <v>2848</v>
      </c>
      <c r="C7773" s="53" t="s">
        <v>220</v>
      </c>
      <c r="D7773" s="53" t="s">
        <v>5033</v>
      </c>
      <c r="E7773" s="53">
        <v>41.526359999999997</v>
      </c>
      <c r="F7773" s="53">
        <v>-5.394857</v>
      </c>
      <c r="G7773" s="54">
        <v>730.00030000000004</v>
      </c>
      <c r="H7773" s="53">
        <v>9822</v>
      </c>
      <c r="I7773" s="53">
        <v>4820</v>
      </c>
      <c r="J7773" s="53">
        <v>5002</v>
      </c>
      <c r="K7773" s="52">
        <v>617</v>
      </c>
      <c r="L7773" s="52">
        <v>113.00030000000004</v>
      </c>
      <c r="M7773" s="55">
        <v>2</v>
      </c>
      <c r="N7773" s="61" t="s">
        <v>16</v>
      </c>
      <c r="P7773" s="66"/>
      <c r="Q7773" s="53"/>
      <c r="R7773" s="53"/>
      <c r="S7773" s="53"/>
      <c r="T7773" s="53"/>
      <c r="U7773" s="53"/>
      <c r="V7773" s="53"/>
      <c r="W7773" s="53"/>
    </row>
    <row r="7774" spans="2:23" s="52" customFormat="1" ht="13" x14ac:dyDescent="0.3">
      <c r="B7774" s="53" t="s">
        <v>2848</v>
      </c>
      <c r="C7774" s="53" t="s">
        <v>220</v>
      </c>
      <c r="D7774" s="53" t="s">
        <v>5034</v>
      </c>
      <c r="E7774" s="53">
        <v>42.090269999999997</v>
      </c>
      <c r="F7774" s="53">
        <v>-5.7226710000000001</v>
      </c>
      <c r="G7774" s="54">
        <v>734.07460000000003</v>
      </c>
      <c r="H7774" s="53">
        <v>176</v>
      </c>
      <c r="I7774" s="53">
        <v>96</v>
      </c>
      <c r="J7774" s="53">
        <v>80</v>
      </c>
      <c r="K7774" s="52">
        <v>617</v>
      </c>
      <c r="L7774" s="52">
        <v>117.07460000000003</v>
      </c>
      <c r="M7774" s="55">
        <v>2</v>
      </c>
      <c r="N7774" s="61" t="s">
        <v>16</v>
      </c>
      <c r="P7774" s="66"/>
      <c r="Q7774" s="53"/>
      <c r="R7774" s="53"/>
      <c r="S7774" s="53"/>
      <c r="T7774" s="53"/>
      <c r="U7774" s="53"/>
      <c r="V7774" s="53"/>
      <c r="W7774" s="53"/>
    </row>
    <row r="7775" spans="2:23" s="52" customFormat="1" ht="13" x14ac:dyDescent="0.3">
      <c r="B7775" s="53" t="s">
        <v>2848</v>
      </c>
      <c r="C7775" s="53" t="s">
        <v>220</v>
      </c>
      <c r="D7775" s="53" t="s">
        <v>5035</v>
      </c>
      <c r="E7775" s="53">
        <v>41.484690000000001</v>
      </c>
      <c r="F7775" s="53">
        <v>-6.1783159999999997</v>
      </c>
      <c r="G7775" s="54">
        <v>784.82270000000005</v>
      </c>
      <c r="H7775" s="53">
        <v>304</v>
      </c>
      <c r="I7775" s="53">
        <v>165</v>
      </c>
      <c r="J7775" s="53">
        <v>139</v>
      </c>
      <c r="K7775" s="52">
        <v>617</v>
      </c>
      <c r="L7775" s="52">
        <v>167.82270000000005</v>
      </c>
      <c r="M7775" s="55">
        <v>2</v>
      </c>
      <c r="N7775" s="61" t="s">
        <v>16</v>
      </c>
      <c r="P7775" s="66"/>
      <c r="Q7775" s="53"/>
      <c r="R7775" s="53"/>
      <c r="S7775" s="53"/>
      <c r="T7775" s="53"/>
      <c r="U7775" s="53"/>
      <c r="V7775" s="53"/>
      <c r="W7775" s="53"/>
    </row>
    <row r="7776" spans="2:23" s="52" customFormat="1" ht="13" x14ac:dyDescent="0.3">
      <c r="B7776" s="53" t="s">
        <v>2848</v>
      </c>
      <c r="C7776" s="53" t="s">
        <v>220</v>
      </c>
      <c r="D7776" s="53" t="s">
        <v>5036</v>
      </c>
      <c r="E7776" s="53">
        <v>41.616169999999997</v>
      </c>
      <c r="F7776" s="53">
        <v>-5.6702779999999997</v>
      </c>
      <c r="G7776" s="54">
        <v>648</v>
      </c>
      <c r="H7776" s="53">
        <v>456</v>
      </c>
      <c r="I7776" s="53">
        <v>234</v>
      </c>
      <c r="J7776" s="53">
        <v>222</v>
      </c>
      <c r="K7776" s="52">
        <v>617</v>
      </c>
      <c r="L7776" s="52">
        <v>31</v>
      </c>
      <c r="M7776" s="55">
        <v>2</v>
      </c>
      <c r="N7776" s="61" t="s">
        <v>16</v>
      </c>
      <c r="P7776" s="66"/>
      <c r="Q7776" s="53"/>
      <c r="R7776" s="53"/>
      <c r="S7776" s="53"/>
      <c r="T7776" s="53"/>
      <c r="U7776" s="53"/>
      <c r="V7776" s="53"/>
      <c r="W7776" s="53"/>
    </row>
    <row r="7777" spans="2:23" s="52" customFormat="1" ht="13" x14ac:dyDescent="0.3">
      <c r="B7777" s="53" t="s">
        <v>2848</v>
      </c>
      <c r="C7777" s="53" t="s">
        <v>220</v>
      </c>
      <c r="D7777" s="53" t="s">
        <v>5037</v>
      </c>
      <c r="E7777" s="53">
        <v>41.74718</v>
      </c>
      <c r="F7777" s="53">
        <v>-6.4929509999999997</v>
      </c>
      <c r="G7777" s="54">
        <v>728.69759999999997</v>
      </c>
      <c r="H7777" s="53">
        <v>1000</v>
      </c>
      <c r="I7777" s="53">
        <v>527</v>
      </c>
      <c r="J7777" s="53">
        <v>473</v>
      </c>
      <c r="K7777" s="52">
        <v>617</v>
      </c>
      <c r="L7777" s="52">
        <v>111.69759999999997</v>
      </c>
      <c r="M7777" s="55">
        <v>2</v>
      </c>
      <c r="N7777" s="61" t="s">
        <v>16</v>
      </c>
      <c r="P7777" s="66"/>
      <c r="Q7777" s="53"/>
      <c r="R7777" s="53"/>
      <c r="S7777" s="53"/>
      <c r="T7777" s="53"/>
      <c r="U7777" s="53"/>
      <c r="V7777" s="53"/>
      <c r="W7777" s="53"/>
    </row>
    <row r="7778" spans="2:23" s="52" customFormat="1" ht="13" x14ac:dyDescent="0.3">
      <c r="B7778" s="53" t="s">
        <v>2848</v>
      </c>
      <c r="C7778" s="53" t="s">
        <v>220</v>
      </c>
      <c r="D7778" s="53" t="s">
        <v>5038</v>
      </c>
      <c r="E7778" s="53">
        <v>42.122190000000003</v>
      </c>
      <c r="F7778" s="53">
        <v>-6.6524089999999996</v>
      </c>
      <c r="G7778" s="54">
        <v>976.98770000000002</v>
      </c>
      <c r="H7778" s="53">
        <v>202</v>
      </c>
      <c r="I7778" s="53">
        <v>98</v>
      </c>
      <c r="J7778" s="53">
        <v>104</v>
      </c>
      <c r="K7778" s="52">
        <v>617</v>
      </c>
      <c r="L7778" s="52">
        <v>359.98770000000002</v>
      </c>
      <c r="M7778" s="55">
        <v>4</v>
      </c>
      <c r="N7778" s="61" t="s">
        <v>17</v>
      </c>
      <c r="P7778" s="66"/>
      <c r="Q7778" s="53"/>
      <c r="R7778" s="53"/>
      <c r="S7778" s="53"/>
      <c r="T7778" s="53"/>
      <c r="U7778" s="53"/>
      <c r="V7778" s="53"/>
      <c r="W7778" s="53"/>
    </row>
    <row r="7779" spans="2:23" s="52" customFormat="1" ht="13" x14ac:dyDescent="0.3">
      <c r="B7779" s="53" t="s">
        <v>2848</v>
      </c>
      <c r="C7779" s="53" t="s">
        <v>220</v>
      </c>
      <c r="D7779" s="53" t="s">
        <v>5039</v>
      </c>
      <c r="E7779" s="53">
        <v>42.086329999999997</v>
      </c>
      <c r="F7779" s="53">
        <v>-6.1445220000000003</v>
      </c>
      <c r="G7779" s="54">
        <v>782.57950000000005</v>
      </c>
      <c r="H7779" s="53">
        <v>177</v>
      </c>
      <c r="I7779" s="53">
        <v>89</v>
      </c>
      <c r="J7779" s="53">
        <v>88</v>
      </c>
      <c r="K7779" s="52">
        <v>617</v>
      </c>
      <c r="L7779" s="52">
        <v>165.57950000000005</v>
      </c>
      <c r="M7779" s="55">
        <v>2</v>
      </c>
      <c r="N7779" s="61" t="s">
        <v>16</v>
      </c>
      <c r="P7779" s="66"/>
      <c r="Q7779" s="53"/>
      <c r="R7779" s="53"/>
      <c r="S7779" s="53"/>
      <c r="T7779" s="53"/>
      <c r="U7779" s="53"/>
      <c r="V7779" s="53"/>
      <c r="W7779" s="53"/>
    </row>
    <row r="7780" spans="2:23" s="52" customFormat="1" ht="13" x14ac:dyDescent="0.3">
      <c r="B7780" s="53" t="s">
        <v>2848</v>
      </c>
      <c r="C7780" s="53" t="s">
        <v>220</v>
      </c>
      <c r="D7780" s="53" t="s">
        <v>5040</v>
      </c>
      <c r="E7780" s="53">
        <v>41.283320000000003</v>
      </c>
      <c r="F7780" s="53">
        <v>-5.3541889999999999</v>
      </c>
      <c r="G7780" s="54">
        <v>717.01340000000005</v>
      </c>
      <c r="H7780" s="53">
        <v>324</v>
      </c>
      <c r="I7780" s="53">
        <v>166</v>
      </c>
      <c r="J7780" s="53">
        <v>158</v>
      </c>
      <c r="K7780" s="52">
        <v>617</v>
      </c>
      <c r="L7780" s="52">
        <v>100.01340000000005</v>
      </c>
      <c r="M7780" s="55">
        <v>2</v>
      </c>
      <c r="N7780" s="61" t="s">
        <v>16</v>
      </c>
      <c r="P7780" s="66"/>
      <c r="Q7780" s="53"/>
      <c r="R7780" s="53"/>
      <c r="S7780" s="53"/>
      <c r="T7780" s="53"/>
      <c r="U7780" s="53"/>
      <c r="V7780" s="53"/>
      <c r="W7780" s="53"/>
    </row>
    <row r="7781" spans="2:23" s="52" customFormat="1" ht="13" x14ac:dyDescent="0.3">
      <c r="B7781" s="53" t="s">
        <v>2848</v>
      </c>
      <c r="C7781" s="53" t="s">
        <v>220</v>
      </c>
      <c r="D7781" s="53" t="s">
        <v>5041</v>
      </c>
      <c r="E7781" s="53">
        <v>41.548119999999997</v>
      </c>
      <c r="F7781" s="53">
        <v>-5.7492999999999999</v>
      </c>
      <c r="G7781" s="54">
        <v>682.32920000000001</v>
      </c>
      <c r="H7781" s="53">
        <v>322</v>
      </c>
      <c r="I7781" s="53">
        <v>157</v>
      </c>
      <c r="J7781" s="53">
        <v>165</v>
      </c>
      <c r="K7781" s="52">
        <v>617</v>
      </c>
      <c r="L7781" s="52">
        <v>65.329200000000014</v>
      </c>
      <c r="M7781" s="55">
        <v>2</v>
      </c>
      <c r="N7781" s="61" t="s">
        <v>16</v>
      </c>
      <c r="P7781" s="66"/>
      <c r="Q7781" s="53"/>
      <c r="R7781" s="53"/>
      <c r="S7781" s="53"/>
      <c r="T7781" s="53"/>
      <c r="U7781" s="53"/>
      <c r="V7781" s="53"/>
      <c r="W7781" s="53"/>
    </row>
    <row r="7782" spans="2:23" s="52" customFormat="1" ht="13" x14ac:dyDescent="0.3">
      <c r="B7782" s="53" t="s">
        <v>2848</v>
      </c>
      <c r="C7782" s="53" t="s">
        <v>220</v>
      </c>
      <c r="D7782" s="53" t="s">
        <v>5042</v>
      </c>
      <c r="E7782" s="53">
        <v>41.451279999999997</v>
      </c>
      <c r="F7782" s="53">
        <v>-5.4529719999999999</v>
      </c>
      <c r="G7782" s="54">
        <v>722.66409999999996</v>
      </c>
      <c r="H7782" s="53">
        <v>80</v>
      </c>
      <c r="I7782" s="53">
        <v>47</v>
      </c>
      <c r="J7782" s="53">
        <v>33</v>
      </c>
      <c r="K7782" s="52">
        <v>617</v>
      </c>
      <c r="L7782" s="52">
        <v>105.66409999999996</v>
      </c>
      <c r="M7782" s="55">
        <v>2</v>
      </c>
      <c r="N7782" s="61" t="s">
        <v>16</v>
      </c>
      <c r="P7782" s="66"/>
      <c r="Q7782" s="53"/>
      <c r="R7782" s="53"/>
      <c r="S7782" s="53"/>
      <c r="T7782" s="53"/>
      <c r="U7782" s="53"/>
      <c r="V7782" s="53"/>
      <c r="W7782" s="53"/>
    </row>
    <row r="7783" spans="2:23" s="52" customFormat="1" ht="13" x14ac:dyDescent="0.3">
      <c r="B7783" s="53" t="s">
        <v>2848</v>
      </c>
      <c r="C7783" s="53" t="s">
        <v>220</v>
      </c>
      <c r="D7783" s="53" t="s">
        <v>5043</v>
      </c>
      <c r="E7783" s="53">
        <v>42.022469999999998</v>
      </c>
      <c r="F7783" s="53">
        <v>-5.510472</v>
      </c>
      <c r="G7783" s="54">
        <v>734.97299999999996</v>
      </c>
      <c r="H7783" s="53">
        <v>179</v>
      </c>
      <c r="I7783" s="53">
        <v>90</v>
      </c>
      <c r="J7783" s="53">
        <v>89</v>
      </c>
      <c r="K7783" s="52">
        <v>617</v>
      </c>
      <c r="L7783" s="52">
        <v>117.97299999999996</v>
      </c>
      <c r="M7783" s="55">
        <v>2</v>
      </c>
      <c r="N7783" s="61" t="s">
        <v>16</v>
      </c>
      <c r="P7783" s="66"/>
      <c r="Q7783" s="53"/>
      <c r="R7783" s="53"/>
      <c r="S7783" s="53"/>
      <c r="T7783" s="53"/>
      <c r="U7783" s="53"/>
      <c r="V7783" s="53"/>
      <c r="W7783" s="53"/>
    </row>
    <row r="7784" spans="2:23" s="52" customFormat="1" ht="13" x14ac:dyDescent="0.3">
      <c r="B7784" s="53" t="s">
        <v>2848</v>
      </c>
      <c r="C7784" s="53" t="s">
        <v>220</v>
      </c>
      <c r="D7784" s="53" t="s">
        <v>5044</v>
      </c>
      <c r="E7784" s="53">
        <v>41.135350000000003</v>
      </c>
      <c r="F7784" s="53">
        <v>-5.326327</v>
      </c>
      <c r="G7784" s="54">
        <v>765.76729999999998</v>
      </c>
      <c r="H7784" s="53">
        <v>136</v>
      </c>
      <c r="I7784" s="53">
        <v>70</v>
      </c>
      <c r="J7784" s="53">
        <v>66</v>
      </c>
      <c r="K7784" s="52">
        <v>617</v>
      </c>
      <c r="L7784" s="52">
        <v>148.76729999999998</v>
      </c>
      <c r="M7784" s="55">
        <v>2</v>
      </c>
      <c r="N7784" s="61" t="s">
        <v>16</v>
      </c>
      <c r="P7784" s="66"/>
      <c r="Q7784" s="53"/>
      <c r="R7784" s="53"/>
      <c r="S7784" s="53"/>
      <c r="T7784" s="53"/>
      <c r="U7784" s="53"/>
      <c r="V7784" s="53"/>
      <c r="W7784" s="53"/>
    </row>
    <row r="7785" spans="2:23" s="52" customFormat="1" ht="13" x14ac:dyDescent="0.3">
      <c r="B7785" s="53" t="s">
        <v>2848</v>
      </c>
      <c r="C7785" s="53" t="s">
        <v>220</v>
      </c>
      <c r="D7785" s="53" t="s">
        <v>5045</v>
      </c>
      <c r="E7785" s="53">
        <v>41.998890000000003</v>
      </c>
      <c r="F7785" s="53">
        <v>-6.1243679999999996</v>
      </c>
      <c r="G7785" s="54">
        <v>763.46510000000001</v>
      </c>
      <c r="H7785" s="53">
        <v>419</v>
      </c>
      <c r="I7785" s="53">
        <v>200</v>
      </c>
      <c r="J7785" s="53">
        <v>219</v>
      </c>
      <c r="K7785" s="52">
        <v>617</v>
      </c>
      <c r="L7785" s="52">
        <v>146.46510000000001</v>
      </c>
      <c r="M7785" s="55">
        <v>2</v>
      </c>
      <c r="N7785" s="61" t="s">
        <v>16</v>
      </c>
      <c r="P7785" s="66"/>
      <c r="Q7785" s="53"/>
      <c r="R7785" s="53"/>
      <c r="S7785" s="53"/>
      <c r="T7785" s="53"/>
      <c r="U7785" s="53"/>
      <c r="V7785" s="53"/>
      <c r="W7785" s="53"/>
    </row>
    <row r="7786" spans="2:23" s="52" customFormat="1" ht="13" x14ac:dyDescent="0.3">
      <c r="B7786" s="53" t="s">
        <v>2848</v>
      </c>
      <c r="C7786" s="53" t="s">
        <v>220</v>
      </c>
      <c r="D7786" s="53" t="s">
        <v>5046</v>
      </c>
      <c r="E7786" s="53">
        <v>41.970140000000001</v>
      </c>
      <c r="F7786" s="53">
        <v>-5.4631610000000004</v>
      </c>
      <c r="G7786" s="54">
        <v>732.97850000000005</v>
      </c>
      <c r="H7786" s="53">
        <v>127</v>
      </c>
      <c r="I7786" s="53">
        <v>55</v>
      </c>
      <c r="J7786" s="53">
        <v>72</v>
      </c>
      <c r="K7786" s="52">
        <v>617</v>
      </c>
      <c r="L7786" s="52">
        <v>115.97850000000005</v>
      </c>
      <c r="M7786" s="55">
        <v>2</v>
      </c>
      <c r="N7786" s="61" t="s">
        <v>16</v>
      </c>
      <c r="P7786" s="66"/>
      <c r="Q7786" s="53"/>
      <c r="R7786" s="53"/>
      <c r="S7786" s="53"/>
      <c r="T7786" s="53"/>
      <c r="U7786" s="53"/>
      <c r="V7786" s="53"/>
      <c r="W7786" s="53"/>
    </row>
    <row r="7787" spans="2:23" s="52" customFormat="1" ht="13" x14ac:dyDescent="0.3">
      <c r="B7787" s="53" t="s">
        <v>2848</v>
      </c>
      <c r="C7787" s="53" t="s">
        <v>220</v>
      </c>
      <c r="D7787" s="53" t="s">
        <v>5047</v>
      </c>
      <c r="E7787" s="53">
        <v>41.700200000000002</v>
      </c>
      <c r="F7787" s="53">
        <v>-6.1067530000000003</v>
      </c>
      <c r="G7787" s="54">
        <v>692.95529999999997</v>
      </c>
      <c r="H7787" s="53">
        <v>128</v>
      </c>
      <c r="I7787" s="53">
        <v>71</v>
      </c>
      <c r="J7787" s="53">
        <v>57</v>
      </c>
      <c r="K7787" s="52">
        <v>617</v>
      </c>
      <c r="L7787" s="52">
        <v>75.955299999999966</v>
      </c>
      <c r="M7787" s="55">
        <v>2</v>
      </c>
      <c r="N7787" s="61" t="s">
        <v>16</v>
      </c>
      <c r="P7787" s="66"/>
      <c r="Q7787" s="53"/>
      <c r="R7787" s="53"/>
      <c r="S7787" s="53"/>
      <c r="T7787" s="53"/>
      <c r="U7787" s="53"/>
      <c r="V7787" s="53"/>
      <c r="W7787" s="53"/>
    </row>
    <row r="7788" spans="2:23" s="52" customFormat="1" ht="13" x14ac:dyDescent="0.3">
      <c r="B7788" s="53" t="s">
        <v>2848</v>
      </c>
      <c r="C7788" s="53" t="s">
        <v>220</v>
      </c>
      <c r="D7788" s="53" t="s">
        <v>5048</v>
      </c>
      <c r="E7788" s="53">
        <v>41.389180000000003</v>
      </c>
      <c r="F7788" s="53">
        <v>-5.5365710000000004</v>
      </c>
      <c r="G7788" s="54">
        <v>714.84209999999996</v>
      </c>
      <c r="H7788" s="53">
        <v>475</v>
      </c>
      <c r="I7788" s="53">
        <v>251</v>
      </c>
      <c r="J7788" s="53">
        <v>224</v>
      </c>
      <c r="K7788" s="52">
        <v>617</v>
      </c>
      <c r="L7788" s="52">
        <v>97.842099999999959</v>
      </c>
      <c r="M7788" s="55">
        <v>2</v>
      </c>
      <c r="N7788" s="61" t="s">
        <v>16</v>
      </c>
      <c r="P7788" s="66"/>
      <c r="Q7788" s="53"/>
      <c r="R7788" s="53"/>
      <c r="S7788" s="53"/>
      <c r="T7788" s="53"/>
      <c r="U7788" s="53"/>
      <c r="V7788" s="53"/>
      <c r="W7788" s="53"/>
    </row>
    <row r="7789" spans="2:23" s="52" customFormat="1" ht="13" x14ac:dyDescent="0.3">
      <c r="B7789" s="53" t="s">
        <v>2848</v>
      </c>
      <c r="C7789" s="53" t="s">
        <v>220</v>
      </c>
      <c r="D7789" s="53" t="s">
        <v>5049</v>
      </c>
      <c r="E7789" s="53">
        <v>41.654220000000002</v>
      </c>
      <c r="F7789" s="53">
        <v>-5.3669710000000004</v>
      </c>
      <c r="G7789" s="54">
        <v>767.91859999999997</v>
      </c>
      <c r="H7789" s="53">
        <v>583</v>
      </c>
      <c r="I7789" s="53">
        <v>291</v>
      </c>
      <c r="J7789" s="53">
        <v>292</v>
      </c>
      <c r="K7789" s="52">
        <v>617</v>
      </c>
      <c r="L7789" s="52">
        <v>150.91859999999997</v>
      </c>
      <c r="M7789" s="55">
        <v>2</v>
      </c>
      <c r="N7789" s="61" t="s">
        <v>16</v>
      </c>
      <c r="P7789" s="66"/>
      <c r="Q7789" s="53"/>
      <c r="R7789" s="53"/>
      <c r="S7789" s="53"/>
      <c r="T7789" s="53"/>
      <c r="U7789" s="53"/>
      <c r="V7789" s="53"/>
      <c r="W7789" s="53"/>
    </row>
    <row r="7790" spans="2:23" s="52" customFormat="1" ht="13" x14ac:dyDescent="0.3">
      <c r="B7790" s="53" t="s">
        <v>2848</v>
      </c>
      <c r="C7790" s="53" t="s">
        <v>220</v>
      </c>
      <c r="D7790" s="53" t="s">
        <v>5050</v>
      </c>
      <c r="E7790" s="53">
        <v>41.908430000000003</v>
      </c>
      <c r="F7790" s="53">
        <v>-5.5750149999999996</v>
      </c>
      <c r="G7790" s="54">
        <v>704.16669999999999</v>
      </c>
      <c r="H7790" s="53">
        <v>92</v>
      </c>
      <c r="I7790" s="53">
        <v>47</v>
      </c>
      <c r="J7790" s="53">
        <v>45</v>
      </c>
      <c r="K7790" s="52">
        <v>617</v>
      </c>
      <c r="L7790" s="52">
        <v>87.166699999999992</v>
      </c>
      <c r="M7790" s="55">
        <v>2</v>
      </c>
      <c r="N7790" s="61" t="s">
        <v>16</v>
      </c>
      <c r="P7790" s="66"/>
      <c r="Q7790" s="53"/>
      <c r="R7790" s="53"/>
      <c r="S7790" s="53"/>
      <c r="T7790" s="53"/>
      <c r="U7790" s="53"/>
      <c r="V7790" s="53"/>
      <c r="W7790" s="53"/>
    </row>
    <row r="7791" spans="2:23" s="52" customFormat="1" ht="13" x14ac:dyDescent="0.3">
      <c r="B7791" s="53" t="s">
        <v>2848</v>
      </c>
      <c r="C7791" s="53" t="s">
        <v>220</v>
      </c>
      <c r="D7791" s="53" t="s">
        <v>5051</v>
      </c>
      <c r="E7791" s="53">
        <v>41.613039999999998</v>
      </c>
      <c r="F7791" s="53">
        <v>-6.0418830000000003</v>
      </c>
      <c r="G7791" s="54">
        <v>776.71659999999997</v>
      </c>
      <c r="H7791" s="53">
        <v>169</v>
      </c>
      <c r="I7791" s="53">
        <v>87</v>
      </c>
      <c r="J7791" s="53">
        <v>82</v>
      </c>
      <c r="K7791" s="52">
        <v>617</v>
      </c>
      <c r="L7791" s="52">
        <v>159.71659999999997</v>
      </c>
      <c r="M7791" s="55">
        <v>2</v>
      </c>
      <c r="N7791" s="61" t="s">
        <v>16</v>
      </c>
      <c r="P7791" s="66"/>
      <c r="Q7791" s="53"/>
      <c r="R7791" s="53"/>
      <c r="S7791" s="53"/>
      <c r="T7791" s="53"/>
      <c r="U7791" s="53"/>
      <c r="V7791" s="53"/>
      <c r="W7791" s="53"/>
    </row>
    <row r="7792" spans="2:23" s="52" customFormat="1" ht="13" x14ac:dyDescent="0.3">
      <c r="B7792" s="53" t="s">
        <v>2848</v>
      </c>
      <c r="C7792" s="53" t="s">
        <v>220</v>
      </c>
      <c r="D7792" s="53" t="s">
        <v>5052</v>
      </c>
      <c r="E7792" s="53">
        <v>42.053660000000001</v>
      </c>
      <c r="F7792" s="53">
        <v>-5.7279280000000004</v>
      </c>
      <c r="G7792" s="54">
        <v>726.30070000000001</v>
      </c>
      <c r="H7792" s="53">
        <v>309</v>
      </c>
      <c r="I7792" s="53">
        <v>154</v>
      </c>
      <c r="J7792" s="53">
        <v>155</v>
      </c>
      <c r="K7792" s="52">
        <v>617</v>
      </c>
      <c r="L7792" s="52">
        <v>109.30070000000001</v>
      </c>
      <c r="M7792" s="55">
        <v>2</v>
      </c>
      <c r="N7792" s="61" t="s">
        <v>16</v>
      </c>
      <c r="P7792" s="66"/>
      <c r="Q7792" s="53"/>
      <c r="R7792" s="53"/>
      <c r="S7792" s="53"/>
      <c r="T7792" s="53"/>
      <c r="U7792" s="53"/>
      <c r="V7792" s="53"/>
      <c r="W7792" s="53"/>
    </row>
    <row r="7793" spans="2:23" s="52" customFormat="1" ht="13" x14ac:dyDescent="0.3">
      <c r="B7793" s="53" t="s">
        <v>2848</v>
      </c>
      <c r="C7793" s="53" t="s">
        <v>220</v>
      </c>
      <c r="D7793" s="53" t="s">
        <v>5053</v>
      </c>
      <c r="E7793" s="53">
        <v>41.380969999999998</v>
      </c>
      <c r="F7793" s="53">
        <v>-5.4066650000000003</v>
      </c>
      <c r="G7793" s="54">
        <v>702.19389999999999</v>
      </c>
      <c r="H7793" s="53">
        <v>821</v>
      </c>
      <c r="I7793" s="53">
        <v>425</v>
      </c>
      <c r="J7793" s="53">
        <v>396</v>
      </c>
      <c r="K7793" s="52">
        <v>617</v>
      </c>
      <c r="L7793" s="52">
        <v>85.193899999999985</v>
      </c>
      <c r="M7793" s="55">
        <v>2</v>
      </c>
      <c r="N7793" s="61" t="s">
        <v>16</v>
      </c>
      <c r="P7793" s="66"/>
      <c r="Q7793" s="53"/>
      <c r="R7793" s="53"/>
      <c r="S7793" s="53"/>
      <c r="T7793" s="53"/>
      <c r="U7793" s="53"/>
      <c r="V7793" s="53"/>
      <c r="W7793" s="53"/>
    </row>
    <row r="7794" spans="2:23" s="52" customFormat="1" ht="13" x14ac:dyDescent="0.3">
      <c r="B7794" s="53" t="s">
        <v>2848</v>
      </c>
      <c r="C7794" s="53" t="s">
        <v>220</v>
      </c>
      <c r="D7794" s="53" t="s">
        <v>5054</v>
      </c>
      <c r="E7794" s="53">
        <v>41.548769999999998</v>
      </c>
      <c r="F7794" s="53">
        <v>-6.1333419999999998</v>
      </c>
      <c r="G7794" s="54">
        <v>726.30470000000003</v>
      </c>
      <c r="H7794" s="53">
        <v>271</v>
      </c>
      <c r="I7794" s="53">
        <v>142</v>
      </c>
      <c r="J7794" s="53">
        <v>129</v>
      </c>
      <c r="K7794" s="52">
        <v>617</v>
      </c>
      <c r="L7794" s="52">
        <v>109.30470000000003</v>
      </c>
      <c r="M7794" s="55">
        <v>2</v>
      </c>
      <c r="N7794" s="61" t="s">
        <v>16</v>
      </c>
      <c r="P7794" s="66"/>
      <c r="Q7794" s="53"/>
      <c r="R7794" s="53"/>
      <c r="S7794" s="53"/>
      <c r="T7794" s="53"/>
      <c r="U7794" s="53"/>
      <c r="V7794" s="53"/>
      <c r="W7794" s="53"/>
    </row>
    <row r="7795" spans="2:23" s="52" customFormat="1" ht="13" x14ac:dyDescent="0.3">
      <c r="B7795" s="53" t="s">
        <v>2848</v>
      </c>
      <c r="C7795" s="53" t="s">
        <v>220</v>
      </c>
      <c r="D7795" s="53" t="s">
        <v>1930</v>
      </c>
      <c r="E7795" s="53">
        <v>41.206330000000001</v>
      </c>
      <c r="F7795" s="53">
        <v>-5.4648190000000003</v>
      </c>
      <c r="G7795" s="54">
        <v>824.91269999999997</v>
      </c>
      <c r="H7795" s="53">
        <v>321</v>
      </c>
      <c r="I7795" s="53">
        <v>162</v>
      </c>
      <c r="J7795" s="53">
        <v>159</v>
      </c>
      <c r="K7795" s="52">
        <v>617</v>
      </c>
      <c r="L7795" s="52">
        <v>207.91269999999997</v>
      </c>
      <c r="M7795" s="55">
        <v>4</v>
      </c>
      <c r="N7795" s="61" t="s">
        <v>17</v>
      </c>
      <c r="P7795" s="66"/>
      <c r="Q7795" s="53"/>
      <c r="R7795" s="53"/>
      <c r="S7795" s="53"/>
      <c r="T7795" s="53"/>
      <c r="U7795" s="53"/>
      <c r="V7795" s="53"/>
      <c r="W7795" s="53"/>
    </row>
    <row r="7796" spans="2:23" s="52" customFormat="1" ht="13" x14ac:dyDescent="0.3">
      <c r="B7796" s="53" t="s">
        <v>2848</v>
      </c>
      <c r="C7796" s="53" t="s">
        <v>220</v>
      </c>
      <c r="D7796" s="53" t="s">
        <v>5055</v>
      </c>
      <c r="E7796" s="53">
        <v>41.848590000000002</v>
      </c>
      <c r="F7796" s="53">
        <v>-5.6148619999999996</v>
      </c>
      <c r="G7796" s="54">
        <v>688.57349999999997</v>
      </c>
      <c r="H7796" s="53">
        <v>582</v>
      </c>
      <c r="I7796" s="53">
        <v>302</v>
      </c>
      <c r="J7796" s="53">
        <v>280</v>
      </c>
      <c r="K7796" s="52">
        <v>617</v>
      </c>
      <c r="L7796" s="52">
        <v>71.573499999999967</v>
      </c>
      <c r="M7796" s="55">
        <v>2</v>
      </c>
      <c r="N7796" s="61" t="s">
        <v>16</v>
      </c>
      <c r="P7796" s="66"/>
      <c r="Q7796" s="53"/>
      <c r="R7796" s="53"/>
      <c r="S7796" s="53"/>
      <c r="T7796" s="53"/>
      <c r="U7796" s="53"/>
      <c r="V7796" s="53"/>
      <c r="W7796" s="53"/>
    </row>
    <row r="7797" spans="2:23" s="52" customFormat="1" ht="13" x14ac:dyDescent="0.3">
      <c r="B7797" s="53" t="s">
        <v>2848</v>
      </c>
      <c r="C7797" s="53" t="s">
        <v>220</v>
      </c>
      <c r="D7797" s="53" t="s">
        <v>5056</v>
      </c>
      <c r="E7797" s="53">
        <v>42.097569999999997</v>
      </c>
      <c r="F7797" s="53">
        <v>-5.8581500000000002</v>
      </c>
      <c r="G7797" s="54">
        <v>744.53279999999995</v>
      </c>
      <c r="H7797" s="53">
        <v>132</v>
      </c>
      <c r="I7797" s="53">
        <v>62</v>
      </c>
      <c r="J7797" s="53">
        <v>70</v>
      </c>
      <c r="K7797" s="52">
        <v>617</v>
      </c>
      <c r="L7797" s="52">
        <v>127.53279999999995</v>
      </c>
      <c r="M7797" s="55">
        <v>2</v>
      </c>
      <c r="N7797" s="61" t="s">
        <v>16</v>
      </c>
      <c r="P7797" s="66"/>
      <c r="Q7797" s="53"/>
      <c r="R7797" s="53"/>
      <c r="S7797" s="53"/>
      <c r="T7797" s="53"/>
      <c r="U7797" s="53"/>
      <c r="V7797" s="53"/>
      <c r="W7797" s="53"/>
    </row>
    <row r="7798" spans="2:23" s="52" customFormat="1" ht="13" x14ac:dyDescent="0.3">
      <c r="B7798" s="53" t="s">
        <v>2848</v>
      </c>
      <c r="C7798" s="53" t="s">
        <v>220</v>
      </c>
      <c r="D7798" s="53" t="s">
        <v>5057</v>
      </c>
      <c r="E7798" s="53">
        <v>42.118389999999998</v>
      </c>
      <c r="F7798" s="53">
        <v>-5.9555429999999996</v>
      </c>
      <c r="G7798" s="54">
        <v>775.03060000000005</v>
      </c>
      <c r="H7798" s="53">
        <v>55</v>
      </c>
      <c r="I7798" s="53">
        <v>30</v>
      </c>
      <c r="J7798" s="53">
        <v>25</v>
      </c>
      <c r="K7798" s="52">
        <v>617</v>
      </c>
      <c r="L7798" s="52">
        <v>158.03060000000005</v>
      </c>
      <c r="M7798" s="55">
        <v>2</v>
      </c>
      <c r="N7798" s="61" t="s">
        <v>16</v>
      </c>
      <c r="P7798" s="66"/>
      <c r="Q7798" s="53"/>
      <c r="R7798" s="53"/>
      <c r="S7798" s="53"/>
      <c r="T7798" s="53"/>
      <c r="U7798" s="53"/>
      <c r="V7798" s="53"/>
      <c r="W7798" s="53"/>
    </row>
    <row r="7799" spans="2:23" s="52" customFormat="1" ht="13" x14ac:dyDescent="0.3">
      <c r="B7799" s="53" t="s">
        <v>2848</v>
      </c>
      <c r="C7799" s="53" t="s">
        <v>220</v>
      </c>
      <c r="D7799" s="53" t="s">
        <v>5058</v>
      </c>
      <c r="E7799" s="53">
        <v>41.494190000000003</v>
      </c>
      <c r="F7799" s="53">
        <v>-5.5892169999999997</v>
      </c>
      <c r="G7799" s="54">
        <v>660.70590000000004</v>
      </c>
      <c r="H7799" s="53">
        <v>343</v>
      </c>
      <c r="I7799" s="53">
        <v>168</v>
      </c>
      <c r="J7799" s="53">
        <v>175</v>
      </c>
      <c r="K7799" s="52">
        <v>617</v>
      </c>
      <c r="L7799" s="52">
        <v>43.705900000000042</v>
      </c>
      <c r="M7799" s="55">
        <v>2</v>
      </c>
      <c r="N7799" s="61" t="s">
        <v>16</v>
      </c>
      <c r="P7799" s="66"/>
      <c r="Q7799" s="53"/>
      <c r="R7799" s="53"/>
      <c r="S7799" s="53"/>
      <c r="T7799" s="53"/>
      <c r="U7799" s="53"/>
      <c r="V7799" s="53"/>
      <c r="W7799" s="53"/>
    </row>
    <row r="7800" spans="2:23" s="52" customFormat="1" ht="13" x14ac:dyDescent="0.3">
      <c r="B7800" s="53" t="s">
        <v>2848</v>
      </c>
      <c r="C7800" s="53" t="s">
        <v>220</v>
      </c>
      <c r="D7800" s="53" t="s">
        <v>5059</v>
      </c>
      <c r="E7800" s="53">
        <v>41.743259999999999</v>
      </c>
      <c r="F7800" s="53">
        <v>-5.6415100000000002</v>
      </c>
      <c r="G7800" s="54">
        <v>683.91110000000003</v>
      </c>
      <c r="H7800" s="53">
        <v>264</v>
      </c>
      <c r="I7800" s="53">
        <v>144</v>
      </c>
      <c r="J7800" s="53">
        <v>120</v>
      </c>
      <c r="K7800" s="52">
        <v>617</v>
      </c>
      <c r="L7800" s="52">
        <v>66.911100000000033</v>
      </c>
      <c r="M7800" s="55">
        <v>2</v>
      </c>
      <c r="N7800" s="61" t="s">
        <v>16</v>
      </c>
      <c r="P7800" s="66"/>
      <c r="Q7800" s="53"/>
      <c r="R7800" s="53"/>
      <c r="S7800" s="53"/>
      <c r="T7800" s="53"/>
      <c r="U7800" s="53"/>
      <c r="V7800" s="53"/>
      <c r="W7800" s="53"/>
    </row>
    <row r="7801" spans="2:23" s="52" customFormat="1" ht="13" x14ac:dyDescent="0.3">
      <c r="B7801" s="53" t="s">
        <v>2848</v>
      </c>
      <c r="C7801" s="53" t="s">
        <v>220</v>
      </c>
      <c r="D7801" s="53" t="s">
        <v>5060</v>
      </c>
      <c r="E7801" s="53">
        <v>41.523130000000002</v>
      </c>
      <c r="F7801" s="53">
        <v>-6.0472859999999997</v>
      </c>
      <c r="G7801" s="54">
        <v>784.32169999999996</v>
      </c>
      <c r="H7801" s="53">
        <v>546</v>
      </c>
      <c r="I7801" s="53">
        <v>272</v>
      </c>
      <c r="J7801" s="53">
        <v>274</v>
      </c>
      <c r="K7801" s="52">
        <v>617</v>
      </c>
      <c r="L7801" s="52">
        <v>167.32169999999996</v>
      </c>
      <c r="M7801" s="55">
        <v>2</v>
      </c>
      <c r="N7801" s="61" t="s">
        <v>16</v>
      </c>
      <c r="P7801" s="66"/>
      <c r="Q7801" s="53"/>
      <c r="R7801" s="53"/>
      <c r="S7801" s="53"/>
      <c r="T7801" s="53"/>
      <c r="U7801" s="53"/>
      <c r="V7801" s="53"/>
      <c r="W7801" s="53"/>
    </row>
    <row r="7802" spans="2:23" s="52" customFormat="1" ht="13" x14ac:dyDescent="0.3">
      <c r="B7802" s="53" t="s">
        <v>2848</v>
      </c>
      <c r="C7802" s="53" t="s">
        <v>220</v>
      </c>
      <c r="D7802" s="53" t="s">
        <v>5061</v>
      </c>
      <c r="E7802" s="53">
        <v>41.94585</v>
      </c>
      <c r="F7802" s="53">
        <v>-5.4748380000000001</v>
      </c>
      <c r="G7802" s="54">
        <v>725.78499999999997</v>
      </c>
      <c r="H7802" s="53">
        <v>317</v>
      </c>
      <c r="I7802" s="53">
        <v>155</v>
      </c>
      <c r="J7802" s="53">
        <v>162</v>
      </c>
      <c r="K7802" s="52">
        <v>617</v>
      </c>
      <c r="L7802" s="52">
        <v>108.78499999999997</v>
      </c>
      <c r="M7802" s="55">
        <v>2</v>
      </c>
      <c r="N7802" s="61" t="s">
        <v>16</v>
      </c>
      <c r="P7802" s="66"/>
      <c r="Q7802" s="53"/>
      <c r="R7802" s="53"/>
      <c r="S7802" s="53"/>
      <c r="T7802" s="53"/>
      <c r="U7802" s="53"/>
      <c r="V7802" s="53"/>
      <c r="W7802" s="53"/>
    </row>
    <row r="7803" spans="2:23" s="52" customFormat="1" ht="13" x14ac:dyDescent="0.3">
      <c r="B7803" s="53" t="s">
        <v>2848</v>
      </c>
      <c r="C7803" s="53" t="s">
        <v>220</v>
      </c>
      <c r="D7803" s="53" t="s">
        <v>5062</v>
      </c>
      <c r="E7803" s="53">
        <v>41.597079999999998</v>
      </c>
      <c r="F7803" s="53">
        <v>-5.2977660000000002</v>
      </c>
      <c r="G7803" s="54">
        <v>722.19780000000003</v>
      </c>
      <c r="H7803" s="53">
        <v>99</v>
      </c>
      <c r="I7803" s="53">
        <v>55</v>
      </c>
      <c r="J7803" s="53">
        <v>44</v>
      </c>
      <c r="K7803" s="52">
        <v>617</v>
      </c>
      <c r="L7803" s="52">
        <v>105.19780000000003</v>
      </c>
      <c r="M7803" s="55">
        <v>2</v>
      </c>
      <c r="N7803" s="61" t="s">
        <v>16</v>
      </c>
      <c r="P7803" s="66"/>
      <c r="Q7803" s="53"/>
      <c r="R7803" s="53"/>
      <c r="S7803" s="53"/>
      <c r="T7803" s="53"/>
      <c r="U7803" s="53"/>
      <c r="V7803" s="53"/>
      <c r="W7803" s="53"/>
    </row>
    <row r="7804" spans="2:23" s="52" customFormat="1" ht="13" x14ac:dyDescent="0.3">
      <c r="B7804" s="53" t="s">
        <v>2848</v>
      </c>
      <c r="C7804" s="53" t="s">
        <v>220</v>
      </c>
      <c r="D7804" s="53" t="s">
        <v>5063</v>
      </c>
      <c r="E7804" s="53">
        <v>41.864609999999999</v>
      </c>
      <c r="F7804" s="53">
        <v>-5.4111079999999996</v>
      </c>
      <c r="G7804" s="54">
        <v>693.75869999999998</v>
      </c>
      <c r="H7804" s="53">
        <v>1663</v>
      </c>
      <c r="I7804" s="53">
        <v>812</v>
      </c>
      <c r="J7804" s="53">
        <v>851</v>
      </c>
      <c r="K7804" s="52">
        <v>617</v>
      </c>
      <c r="L7804" s="52">
        <v>76.758699999999976</v>
      </c>
      <c r="M7804" s="55">
        <v>2</v>
      </c>
      <c r="N7804" s="61" t="s">
        <v>16</v>
      </c>
      <c r="P7804" s="66"/>
      <c r="Q7804" s="53"/>
      <c r="R7804" s="53"/>
      <c r="S7804" s="53"/>
      <c r="T7804" s="53"/>
      <c r="U7804" s="53"/>
      <c r="V7804" s="53"/>
      <c r="W7804" s="53"/>
    </row>
    <row r="7805" spans="2:23" s="52" customFormat="1" ht="13" x14ac:dyDescent="0.3">
      <c r="B7805" s="53" t="s">
        <v>2848</v>
      </c>
      <c r="C7805" s="53" t="s">
        <v>220</v>
      </c>
      <c r="D7805" s="53" t="s">
        <v>5064</v>
      </c>
      <c r="E7805" s="53">
        <v>41.61065</v>
      </c>
      <c r="F7805" s="53">
        <v>-5.5456380000000003</v>
      </c>
      <c r="G7805" s="54">
        <v>733.04150000000004</v>
      </c>
      <c r="H7805" s="53">
        <v>209</v>
      </c>
      <c r="I7805" s="53">
        <v>108</v>
      </c>
      <c r="J7805" s="53">
        <v>101</v>
      </c>
      <c r="K7805" s="52">
        <v>617</v>
      </c>
      <c r="L7805" s="52">
        <v>116.04150000000004</v>
      </c>
      <c r="M7805" s="55">
        <v>2</v>
      </c>
      <c r="N7805" s="61" t="s">
        <v>16</v>
      </c>
      <c r="P7805" s="66"/>
      <c r="Q7805" s="53"/>
      <c r="R7805" s="53"/>
      <c r="S7805" s="53"/>
      <c r="T7805" s="53"/>
      <c r="U7805" s="53"/>
      <c r="V7805" s="53"/>
      <c r="W7805" s="53"/>
    </row>
    <row r="7806" spans="2:23" s="52" customFormat="1" ht="13" x14ac:dyDescent="0.3">
      <c r="B7806" s="53" t="s">
        <v>2848</v>
      </c>
      <c r="C7806" s="53" t="s">
        <v>220</v>
      </c>
      <c r="D7806" s="53" t="s">
        <v>5065</v>
      </c>
      <c r="E7806" s="53">
        <v>41.898899999999998</v>
      </c>
      <c r="F7806" s="53">
        <v>-5.3592409999999999</v>
      </c>
      <c r="G7806" s="54">
        <v>695.62390000000005</v>
      </c>
      <c r="H7806" s="53">
        <v>447</v>
      </c>
      <c r="I7806" s="53">
        <v>229</v>
      </c>
      <c r="J7806" s="53">
        <v>218</v>
      </c>
      <c r="K7806" s="52">
        <v>617</v>
      </c>
      <c r="L7806" s="52">
        <v>78.623900000000049</v>
      </c>
      <c r="M7806" s="55">
        <v>2</v>
      </c>
      <c r="N7806" s="61" t="s">
        <v>16</v>
      </c>
      <c r="P7806" s="66"/>
      <c r="Q7806" s="53"/>
      <c r="R7806" s="53"/>
      <c r="S7806" s="53"/>
      <c r="T7806" s="53"/>
      <c r="U7806" s="53"/>
      <c r="V7806" s="53"/>
      <c r="W7806" s="53"/>
    </row>
    <row r="7807" spans="2:23" s="52" customFormat="1" ht="13" x14ac:dyDescent="0.3">
      <c r="B7807" s="53" t="s">
        <v>2848</v>
      </c>
      <c r="C7807" s="53" t="s">
        <v>220</v>
      </c>
      <c r="D7807" s="53" t="s">
        <v>5066</v>
      </c>
      <c r="E7807" s="53">
        <v>41.252589999999998</v>
      </c>
      <c r="F7807" s="53">
        <v>-5.5749219999999999</v>
      </c>
      <c r="G7807" s="54">
        <v>836.33040000000005</v>
      </c>
      <c r="H7807" s="53">
        <v>494</v>
      </c>
      <c r="I7807" s="53">
        <v>259</v>
      </c>
      <c r="J7807" s="53">
        <v>235</v>
      </c>
      <c r="K7807" s="52">
        <v>617</v>
      </c>
      <c r="L7807" s="52">
        <v>219.33040000000005</v>
      </c>
      <c r="M7807" s="55">
        <v>4</v>
      </c>
      <c r="N7807" s="61" t="s">
        <v>17</v>
      </c>
      <c r="P7807" s="66"/>
      <c r="Q7807" s="53"/>
      <c r="R7807" s="53"/>
      <c r="S7807" s="53"/>
      <c r="T7807" s="53"/>
      <c r="U7807" s="53"/>
      <c r="V7807" s="53"/>
      <c r="W7807" s="53"/>
    </row>
    <row r="7808" spans="2:23" s="52" customFormat="1" ht="13" x14ac:dyDescent="0.3">
      <c r="B7808" s="53" t="s">
        <v>2848</v>
      </c>
      <c r="C7808" s="53" t="s">
        <v>220</v>
      </c>
      <c r="D7808" s="53" t="s">
        <v>5067</v>
      </c>
      <c r="E7808" s="53">
        <v>41.975000000000001</v>
      </c>
      <c r="F7808" s="53">
        <v>-5.7800989999999999</v>
      </c>
      <c r="G7808" s="54">
        <v>709.18399999999997</v>
      </c>
      <c r="H7808" s="53">
        <v>335</v>
      </c>
      <c r="I7808" s="53">
        <v>165</v>
      </c>
      <c r="J7808" s="53">
        <v>170</v>
      </c>
      <c r="K7808" s="52">
        <v>617</v>
      </c>
      <c r="L7808" s="52">
        <v>92.183999999999969</v>
      </c>
      <c r="M7808" s="55">
        <v>2</v>
      </c>
      <c r="N7808" s="61" t="s">
        <v>16</v>
      </c>
      <c r="P7808" s="66"/>
      <c r="Q7808" s="53"/>
      <c r="R7808" s="53"/>
      <c r="S7808" s="53"/>
      <c r="T7808" s="53"/>
      <c r="U7808" s="53"/>
      <c r="V7808" s="53"/>
      <c r="W7808" s="53"/>
    </row>
    <row r="7809" spans="2:23" s="52" customFormat="1" ht="13" x14ac:dyDescent="0.3">
      <c r="B7809" s="53" t="s">
        <v>2848</v>
      </c>
      <c r="C7809" s="53" t="s">
        <v>220</v>
      </c>
      <c r="D7809" s="53" t="s">
        <v>5068</v>
      </c>
      <c r="E7809" s="53">
        <v>41.974609999999998</v>
      </c>
      <c r="F7809" s="53">
        <v>-5.6643600000000003</v>
      </c>
      <c r="G7809" s="54">
        <v>703.61879999999996</v>
      </c>
      <c r="H7809" s="53">
        <v>329</v>
      </c>
      <c r="I7809" s="53">
        <v>166</v>
      </c>
      <c r="J7809" s="53">
        <v>163</v>
      </c>
      <c r="K7809" s="52">
        <v>617</v>
      </c>
      <c r="L7809" s="52">
        <v>86.618799999999965</v>
      </c>
      <c r="M7809" s="55">
        <v>2</v>
      </c>
      <c r="N7809" s="61" t="s">
        <v>16</v>
      </c>
      <c r="P7809" s="66"/>
      <c r="Q7809" s="53"/>
      <c r="R7809" s="53"/>
      <c r="S7809" s="53"/>
      <c r="T7809" s="53"/>
      <c r="U7809" s="53"/>
      <c r="V7809" s="53"/>
      <c r="W7809" s="53"/>
    </row>
    <row r="7810" spans="2:23" s="52" customFormat="1" ht="13" x14ac:dyDescent="0.3">
      <c r="B7810" s="53" t="s">
        <v>2848</v>
      </c>
      <c r="C7810" s="53" t="s">
        <v>220</v>
      </c>
      <c r="D7810" s="53" t="s">
        <v>5069</v>
      </c>
      <c r="E7810" s="53">
        <v>41.353850000000001</v>
      </c>
      <c r="F7810" s="53">
        <v>-5.7696259999999997</v>
      </c>
      <c r="G7810" s="54">
        <v>760.71770000000004</v>
      </c>
      <c r="H7810" s="53">
        <v>147</v>
      </c>
      <c r="I7810" s="53">
        <v>75</v>
      </c>
      <c r="J7810" s="53">
        <v>72</v>
      </c>
      <c r="K7810" s="52">
        <v>617</v>
      </c>
      <c r="L7810" s="52">
        <v>143.71770000000004</v>
      </c>
      <c r="M7810" s="55">
        <v>2</v>
      </c>
      <c r="N7810" s="61" t="s">
        <v>16</v>
      </c>
      <c r="P7810" s="66"/>
      <c r="Q7810" s="53"/>
      <c r="R7810" s="53"/>
      <c r="S7810" s="53"/>
      <c r="T7810" s="53"/>
      <c r="U7810" s="53"/>
      <c r="V7810" s="53"/>
      <c r="W7810" s="53"/>
    </row>
    <row r="7811" spans="2:23" s="52" customFormat="1" ht="13" x14ac:dyDescent="0.3">
      <c r="B7811" s="53" t="s">
        <v>2848</v>
      </c>
      <c r="C7811" s="53" t="s">
        <v>220</v>
      </c>
      <c r="D7811" s="53" t="s">
        <v>5070</v>
      </c>
      <c r="E7811" s="53">
        <v>41.935870000000001</v>
      </c>
      <c r="F7811" s="53">
        <v>-5.9787140000000001</v>
      </c>
      <c r="G7811" s="54">
        <v>746.81679999999994</v>
      </c>
      <c r="H7811" s="53">
        <v>131</v>
      </c>
      <c r="I7811" s="53">
        <v>68</v>
      </c>
      <c r="J7811" s="53">
        <v>63</v>
      </c>
      <c r="K7811" s="52">
        <v>617</v>
      </c>
      <c r="L7811" s="52">
        <v>129.81679999999994</v>
      </c>
      <c r="M7811" s="55">
        <v>2</v>
      </c>
      <c r="N7811" s="61" t="s">
        <v>16</v>
      </c>
      <c r="P7811" s="66"/>
      <c r="Q7811" s="53"/>
      <c r="R7811" s="53"/>
      <c r="S7811" s="53"/>
      <c r="T7811" s="53"/>
      <c r="U7811" s="53"/>
      <c r="V7811" s="53"/>
      <c r="W7811" s="53"/>
    </row>
    <row r="7812" spans="2:23" s="52" customFormat="1" ht="13" x14ac:dyDescent="0.3">
      <c r="B7812" s="53" t="s">
        <v>2848</v>
      </c>
      <c r="C7812" s="53" t="s">
        <v>220</v>
      </c>
      <c r="D7812" s="53" t="s">
        <v>5071</v>
      </c>
      <c r="E7812" s="53">
        <v>41.986579999999996</v>
      </c>
      <c r="F7812" s="53">
        <v>-5.4049839999999998</v>
      </c>
      <c r="G7812" s="54">
        <v>757.22500000000002</v>
      </c>
      <c r="H7812" s="53">
        <v>996</v>
      </c>
      <c r="I7812" s="53">
        <v>493</v>
      </c>
      <c r="J7812" s="53">
        <v>503</v>
      </c>
      <c r="K7812" s="52">
        <v>617</v>
      </c>
      <c r="L7812" s="52">
        <v>140.22500000000002</v>
      </c>
      <c r="M7812" s="55">
        <v>2</v>
      </c>
      <c r="N7812" s="61" t="s">
        <v>16</v>
      </c>
      <c r="P7812" s="66"/>
      <c r="Q7812" s="53"/>
      <c r="R7812" s="53"/>
      <c r="S7812" s="53"/>
      <c r="T7812" s="53"/>
      <c r="U7812" s="53"/>
      <c r="V7812" s="53"/>
      <c r="W7812" s="53"/>
    </row>
    <row r="7813" spans="2:23" s="52" customFormat="1" ht="13" x14ac:dyDescent="0.3">
      <c r="B7813" s="53" t="s">
        <v>2848</v>
      </c>
      <c r="C7813" s="53" t="s">
        <v>220</v>
      </c>
      <c r="D7813" s="53" t="s">
        <v>5072</v>
      </c>
      <c r="E7813" s="53">
        <v>41.924619999999997</v>
      </c>
      <c r="F7813" s="53">
        <v>-5.3400439999999998</v>
      </c>
      <c r="G7813" s="54">
        <v>696.15329999999994</v>
      </c>
      <c r="H7813" s="53">
        <v>80</v>
      </c>
      <c r="I7813" s="53">
        <v>43</v>
      </c>
      <c r="J7813" s="53">
        <v>37</v>
      </c>
      <c r="K7813" s="52">
        <v>617</v>
      </c>
      <c r="L7813" s="52">
        <v>79.153299999999945</v>
      </c>
      <c r="M7813" s="55">
        <v>2</v>
      </c>
      <c r="N7813" s="61" t="s">
        <v>16</v>
      </c>
      <c r="P7813" s="66"/>
      <c r="Q7813" s="53"/>
      <c r="R7813" s="53"/>
      <c r="S7813" s="53"/>
      <c r="T7813" s="53"/>
      <c r="U7813" s="53"/>
      <c r="V7813" s="53"/>
      <c r="W7813" s="53"/>
    </row>
    <row r="7814" spans="2:23" s="52" customFormat="1" ht="13" x14ac:dyDescent="0.3">
      <c r="B7814" s="53" t="s">
        <v>2848</v>
      </c>
      <c r="C7814" s="53" t="s">
        <v>220</v>
      </c>
      <c r="D7814" s="53" t="s">
        <v>5073</v>
      </c>
      <c r="E7814" s="53">
        <v>41.331249999999997</v>
      </c>
      <c r="F7814" s="53">
        <v>-6.1929679999999996</v>
      </c>
      <c r="G7814" s="54">
        <v>776.98299999999995</v>
      </c>
      <c r="H7814" s="53">
        <v>737</v>
      </c>
      <c r="I7814" s="53">
        <v>390</v>
      </c>
      <c r="J7814" s="53">
        <v>347</v>
      </c>
      <c r="K7814" s="52">
        <v>617</v>
      </c>
      <c r="L7814" s="52">
        <v>159.98299999999995</v>
      </c>
      <c r="M7814" s="55">
        <v>2</v>
      </c>
      <c r="N7814" s="61" t="s">
        <v>16</v>
      </c>
      <c r="P7814" s="66"/>
      <c r="Q7814" s="53"/>
      <c r="R7814" s="53"/>
      <c r="S7814" s="53"/>
      <c r="T7814" s="53"/>
      <c r="U7814" s="53"/>
      <c r="V7814" s="53"/>
      <c r="W7814" s="53"/>
    </row>
    <row r="7815" spans="2:23" s="52" customFormat="1" ht="13" x14ac:dyDescent="0.3">
      <c r="B7815" s="53" t="s">
        <v>2848</v>
      </c>
      <c r="C7815" s="53" t="s">
        <v>220</v>
      </c>
      <c r="D7815" s="53" t="s">
        <v>5074</v>
      </c>
      <c r="E7815" s="53">
        <v>41.493099999999998</v>
      </c>
      <c r="F7815" s="53">
        <v>-5.6825789999999996</v>
      </c>
      <c r="G7815" s="54">
        <v>636.73540000000003</v>
      </c>
      <c r="H7815" s="53">
        <v>1874</v>
      </c>
      <c r="I7815" s="53">
        <v>942</v>
      </c>
      <c r="J7815" s="53">
        <v>932</v>
      </c>
      <c r="K7815" s="52">
        <v>617</v>
      </c>
      <c r="L7815" s="52">
        <v>19.735400000000027</v>
      </c>
      <c r="M7815" s="55">
        <v>2</v>
      </c>
      <c r="N7815" s="61" t="s">
        <v>16</v>
      </c>
      <c r="P7815" s="66"/>
      <c r="Q7815" s="53"/>
      <c r="R7815" s="53"/>
      <c r="S7815" s="53"/>
      <c r="T7815" s="53"/>
      <c r="U7815" s="53"/>
      <c r="V7815" s="53"/>
      <c r="W7815" s="53"/>
    </row>
    <row r="7816" spans="2:23" s="52" customFormat="1" ht="13" x14ac:dyDescent="0.3">
      <c r="B7816" s="53" t="s">
        <v>2848</v>
      </c>
      <c r="C7816" s="53" t="s">
        <v>220</v>
      </c>
      <c r="D7816" s="53" t="s">
        <v>5075</v>
      </c>
      <c r="E7816" s="53">
        <v>41.940980000000003</v>
      </c>
      <c r="F7816" s="53">
        <v>-6.2846970000000004</v>
      </c>
      <c r="G7816" s="54">
        <v>855.78980000000001</v>
      </c>
      <c r="H7816" s="53">
        <v>474</v>
      </c>
      <c r="I7816" s="53">
        <v>232</v>
      </c>
      <c r="J7816" s="53">
        <v>242</v>
      </c>
      <c r="K7816" s="52">
        <v>617</v>
      </c>
      <c r="L7816" s="52">
        <v>238.78980000000001</v>
      </c>
      <c r="M7816" s="55">
        <v>4</v>
      </c>
      <c r="N7816" s="61" t="s">
        <v>17</v>
      </c>
      <c r="P7816" s="66"/>
      <c r="Q7816" s="53"/>
      <c r="R7816" s="53"/>
      <c r="S7816" s="53"/>
      <c r="T7816" s="53"/>
      <c r="U7816" s="53"/>
      <c r="V7816" s="53"/>
      <c r="W7816" s="53"/>
    </row>
    <row r="7817" spans="2:23" s="52" customFormat="1" ht="13" x14ac:dyDescent="0.3">
      <c r="B7817" s="53" t="s">
        <v>2848</v>
      </c>
      <c r="C7817" s="53" t="s">
        <v>220</v>
      </c>
      <c r="D7817" s="53" t="s">
        <v>5076</v>
      </c>
      <c r="E7817" s="53">
        <v>41.537709999999997</v>
      </c>
      <c r="F7817" s="53">
        <v>-6.1784520000000001</v>
      </c>
      <c r="G7817" s="54">
        <v>764.68219999999997</v>
      </c>
      <c r="H7817" s="53">
        <v>158</v>
      </c>
      <c r="I7817" s="53">
        <v>82</v>
      </c>
      <c r="J7817" s="53">
        <v>76</v>
      </c>
      <c r="K7817" s="52">
        <v>617</v>
      </c>
      <c r="L7817" s="52">
        <v>147.68219999999997</v>
      </c>
      <c r="M7817" s="55">
        <v>2</v>
      </c>
      <c r="N7817" s="61" t="s">
        <v>16</v>
      </c>
      <c r="P7817" s="66"/>
      <c r="Q7817" s="53"/>
      <c r="R7817" s="53"/>
      <c r="S7817" s="53"/>
      <c r="T7817" s="53"/>
      <c r="U7817" s="53"/>
      <c r="V7817" s="53"/>
      <c r="W7817" s="53"/>
    </row>
    <row r="7818" spans="2:23" s="52" customFormat="1" ht="13" x14ac:dyDescent="0.3">
      <c r="B7818" s="53" t="s">
        <v>2848</v>
      </c>
      <c r="C7818" s="53" t="s">
        <v>220</v>
      </c>
      <c r="D7818" s="53" t="s">
        <v>5077</v>
      </c>
      <c r="E7818" s="53">
        <v>41.819049999999997</v>
      </c>
      <c r="F7818" s="53">
        <v>-5.4638350000000004</v>
      </c>
      <c r="G7818" s="54">
        <v>684.5942</v>
      </c>
      <c r="H7818" s="53">
        <v>96</v>
      </c>
      <c r="I7818" s="53">
        <v>49</v>
      </c>
      <c r="J7818" s="53">
        <v>47</v>
      </c>
      <c r="K7818" s="52">
        <v>617</v>
      </c>
      <c r="L7818" s="52">
        <v>67.594200000000001</v>
      </c>
      <c r="M7818" s="55">
        <v>2</v>
      </c>
      <c r="N7818" s="61" t="s">
        <v>16</v>
      </c>
      <c r="P7818" s="66"/>
      <c r="Q7818" s="53"/>
      <c r="R7818" s="53"/>
      <c r="S7818" s="53"/>
      <c r="T7818" s="53"/>
      <c r="U7818" s="53"/>
      <c r="V7818" s="53"/>
      <c r="W7818" s="53"/>
    </row>
    <row r="7819" spans="2:23" s="52" customFormat="1" ht="13" x14ac:dyDescent="0.3">
      <c r="B7819" s="53" t="s">
        <v>2848</v>
      </c>
      <c r="C7819" s="53" t="s">
        <v>220</v>
      </c>
      <c r="D7819" s="53" t="s">
        <v>5078</v>
      </c>
      <c r="E7819" s="53">
        <v>41.584400000000002</v>
      </c>
      <c r="F7819" s="53">
        <v>-5.3766420000000004</v>
      </c>
      <c r="G7819" s="54">
        <v>736.67190000000005</v>
      </c>
      <c r="H7819" s="53">
        <v>112</v>
      </c>
      <c r="I7819" s="53">
        <v>65</v>
      </c>
      <c r="J7819" s="53">
        <v>47</v>
      </c>
      <c r="K7819" s="52">
        <v>617</v>
      </c>
      <c r="L7819" s="52">
        <v>119.67190000000005</v>
      </c>
      <c r="M7819" s="55">
        <v>2</v>
      </c>
      <c r="N7819" s="61" t="s">
        <v>16</v>
      </c>
      <c r="P7819" s="66"/>
      <c r="Q7819" s="53"/>
      <c r="R7819" s="53"/>
      <c r="S7819" s="53"/>
      <c r="T7819" s="53"/>
      <c r="U7819" s="53"/>
      <c r="V7819" s="53"/>
      <c r="W7819" s="53"/>
    </row>
    <row r="7820" spans="2:23" s="52" customFormat="1" ht="13" x14ac:dyDescent="0.3">
      <c r="B7820" s="53" t="s">
        <v>2848</v>
      </c>
      <c r="C7820" s="53" t="s">
        <v>220</v>
      </c>
      <c r="D7820" s="53" t="s">
        <v>5079</v>
      </c>
      <c r="E7820" s="53">
        <v>41.796059999999997</v>
      </c>
      <c r="F7820" s="53">
        <v>-5.6399150000000002</v>
      </c>
      <c r="G7820" s="54">
        <v>685.79740000000004</v>
      </c>
      <c r="H7820" s="53">
        <v>550</v>
      </c>
      <c r="I7820" s="53">
        <v>298</v>
      </c>
      <c r="J7820" s="53">
        <v>252</v>
      </c>
      <c r="K7820" s="52">
        <v>617</v>
      </c>
      <c r="L7820" s="52">
        <v>68.797400000000039</v>
      </c>
      <c r="M7820" s="55">
        <v>2</v>
      </c>
      <c r="N7820" s="61" t="s">
        <v>16</v>
      </c>
      <c r="P7820" s="66"/>
      <c r="Q7820" s="53"/>
      <c r="R7820" s="53"/>
      <c r="S7820" s="53"/>
      <c r="T7820" s="53"/>
      <c r="U7820" s="53"/>
      <c r="V7820" s="53"/>
      <c r="W7820" s="53"/>
    </row>
    <row r="7821" spans="2:23" s="52" customFormat="1" ht="13" x14ac:dyDescent="0.3">
      <c r="B7821" s="53" t="s">
        <v>2848</v>
      </c>
      <c r="C7821" s="53" t="s">
        <v>220</v>
      </c>
      <c r="D7821" s="53" t="s">
        <v>5080</v>
      </c>
      <c r="E7821" s="53">
        <v>41.469610000000003</v>
      </c>
      <c r="F7821" s="53">
        <v>-5.9627210000000002</v>
      </c>
      <c r="G7821" s="54">
        <v>753.97239999999999</v>
      </c>
      <c r="H7821" s="53">
        <v>269</v>
      </c>
      <c r="I7821" s="53">
        <v>119</v>
      </c>
      <c r="J7821" s="53">
        <v>150</v>
      </c>
      <c r="K7821" s="52">
        <v>617</v>
      </c>
      <c r="L7821" s="52">
        <v>136.97239999999999</v>
      </c>
      <c r="M7821" s="55">
        <v>2</v>
      </c>
      <c r="N7821" s="61" t="s">
        <v>16</v>
      </c>
      <c r="P7821" s="66"/>
      <c r="Q7821" s="53"/>
      <c r="R7821" s="53"/>
      <c r="S7821" s="53"/>
      <c r="T7821" s="53"/>
      <c r="U7821" s="53"/>
      <c r="V7821" s="53"/>
      <c r="W7821" s="53"/>
    </row>
    <row r="7822" spans="2:23" s="52" customFormat="1" ht="13" x14ac:dyDescent="0.3">
      <c r="B7822" s="53" t="s">
        <v>2848</v>
      </c>
      <c r="C7822" s="53" t="s">
        <v>220</v>
      </c>
      <c r="D7822" s="53" t="s">
        <v>5081</v>
      </c>
      <c r="E7822" s="53">
        <v>41.578310000000002</v>
      </c>
      <c r="F7822" s="53">
        <v>-5.3435490000000003</v>
      </c>
      <c r="G7822" s="54">
        <v>726.91390000000001</v>
      </c>
      <c r="H7822" s="53">
        <v>207</v>
      </c>
      <c r="I7822" s="53">
        <v>119</v>
      </c>
      <c r="J7822" s="53">
        <v>88</v>
      </c>
      <c r="K7822" s="52">
        <v>617</v>
      </c>
      <c r="L7822" s="52">
        <v>109.91390000000001</v>
      </c>
      <c r="M7822" s="55">
        <v>2</v>
      </c>
      <c r="N7822" s="61" t="s">
        <v>16</v>
      </c>
      <c r="P7822" s="66"/>
      <c r="Q7822" s="53"/>
      <c r="R7822" s="53"/>
      <c r="S7822" s="53"/>
      <c r="T7822" s="53"/>
      <c r="U7822" s="53"/>
      <c r="V7822" s="53"/>
      <c r="W7822" s="53"/>
    </row>
    <row r="7823" spans="2:23" s="52" customFormat="1" ht="13" x14ac:dyDescent="0.3">
      <c r="B7823" s="53" t="s">
        <v>2848</v>
      </c>
      <c r="C7823" s="53" t="s">
        <v>220</v>
      </c>
      <c r="D7823" s="53" t="s">
        <v>5082</v>
      </c>
      <c r="E7823" s="53">
        <v>41.944710000000001</v>
      </c>
      <c r="F7823" s="53">
        <v>-5.8498780000000004</v>
      </c>
      <c r="G7823" s="54">
        <v>711.76570000000004</v>
      </c>
      <c r="H7823" s="53">
        <v>105</v>
      </c>
      <c r="I7823" s="53">
        <v>50</v>
      </c>
      <c r="J7823" s="53">
        <v>55</v>
      </c>
      <c r="K7823" s="52">
        <v>617</v>
      </c>
      <c r="L7823" s="52">
        <v>94.765700000000038</v>
      </c>
      <c r="M7823" s="55">
        <v>2</v>
      </c>
      <c r="N7823" s="61" t="s">
        <v>16</v>
      </c>
      <c r="P7823" s="66"/>
      <c r="Q7823" s="53"/>
      <c r="R7823" s="53"/>
      <c r="S7823" s="53"/>
      <c r="T7823" s="53"/>
      <c r="U7823" s="53"/>
      <c r="V7823" s="53"/>
      <c r="W7823" s="53"/>
    </row>
    <row r="7824" spans="2:23" s="52" customFormat="1" ht="13" x14ac:dyDescent="0.3">
      <c r="B7824" s="53" t="s">
        <v>2848</v>
      </c>
      <c r="C7824" s="53" t="s">
        <v>220</v>
      </c>
      <c r="D7824" s="53" t="s">
        <v>5083</v>
      </c>
      <c r="E7824" s="53">
        <v>41.919040000000003</v>
      </c>
      <c r="F7824" s="53">
        <v>-5.6798510000000002</v>
      </c>
      <c r="G7824" s="54">
        <v>702.18129999999996</v>
      </c>
      <c r="H7824" s="53">
        <v>249</v>
      </c>
      <c r="I7824" s="53">
        <v>127</v>
      </c>
      <c r="J7824" s="53">
        <v>122</v>
      </c>
      <c r="K7824" s="52">
        <v>617</v>
      </c>
      <c r="L7824" s="52">
        <v>85.181299999999965</v>
      </c>
      <c r="M7824" s="55">
        <v>2</v>
      </c>
      <c r="N7824" s="61" t="s">
        <v>16</v>
      </c>
      <c r="P7824" s="66"/>
      <c r="Q7824" s="53"/>
      <c r="R7824" s="53"/>
      <c r="S7824" s="53"/>
      <c r="T7824" s="53"/>
      <c r="U7824" s="53"/>
      <c r="V7824" s="53"/>
      <c r="W7824" s="53"/>
    </row>
    <row r="7825" spans="2:23" s="52" customFormat="1" ht="13" x14ac:dyDescent="0.3">
      <c r="B7825" s="53" t="s">
        <v>2848</v>
      </c>
      <c r="C7825" s="53" t="s">
        <v>220</v>
      </c>
      <c r="D7825" s="53" t="s">
        <v>5084</v>
      </c>
      <c r="E7825" s="53">
        <v>41.773180000000004</v>
      </c>
      <c r="F7825" s="53">
        <v>-6.4712839999999998</v>
      </c>
      <c r="G7825" s="54">
        <v>752.65499999999997</v>
      </c>
      <c r="H7825" s="53">
        <v>229</v>
      </c>
      <c r="I7825" s="53">
        <v>122</v>
      </c>
      <c r="J7825" s="53">
        <v>107</v>
      </c>
      <c r="K7825" s="52">
        <v>617</v>
      </c>
      <c r="L7825" s="52">
        <v>135.65499999999997</v>
      </c>
      <c r="M7825" s="55">
        <v>2</v>
      </c>
      <c r="N7825" s="61" t="s">
        <v>16</v>
      </c>
      <c r="P7825" s="66"/>
      <c r="Q7825" s="53"/>
      <c r="R7825" s="53"/>
      <c r="S7825" s="53"/>
      <c r="T7825" s="53"/>
      <c r="U7825" s="53"/>
      <c r="V7825" s="53"/>
      <c r="W7825" s="53"/>
    </row>
    <row r="7826" spans="2:23" s="52" customFormat="1" ht="13" x14ac:dyDescent="0.3">
      <c r="B7826" s="53" t="s">
        <v>2848</v>
      </c>
      <c r="C7826" s="53" t="s">
        <v>220</v>
      </c>
      <c r="D7826" s="53" t="s">
        <v>220</v>
      </c>
      <c r="E7826" s="53">
        <v>41.503680000000003</v>
      </c>
      <c r="F7826" s="53">
        <v>-5.7437779999999998</v>
      </c>
      <c r="G7826" s="54">
        <v>657.16579999999999</v>
      </c>
      <c r="H7826" s="53">
        <v>66293</v>
      </c>
      <c r="I7826" s="53">
        <v>31380</v>
      </c>
      <c r="J7826" s="53">
        <v>34913</v>
      </c>
      <c r="K7826" s="52">
        <v>617</v>
      </c>
      <c r="L7826" s="52">
        <v>40.16579999999999</v>
      </c>
      <c r="M7826" s="55">
        <v>2</v>
      </c>
      <c r="N7826" s="61" t="s">
        <v>16</v>
      </c>
      <c r="P7826" s="66"/>
      <c r="Q7826" s="53"/>
      <c r="R7826" s="53"/>
      <c r="S7826" s="53"/>
      <c r="T7826" s="53"/>
      <c r="U7826" s="53"/>
      <c r="V7826" s="53"/>
      <c r="W7826" s="53"/>
    </row>
    <row r="7827" spans="2:23" s="52" customFormat="1" ht="13" x14ac:dyDescent="0.3">
      <c r="B7827" s="53" t="s">
        <v>12</v>
      </c>
      <c r="C7827" s="53" t="s">
        <v>222</v>
      </c>
      <c r="D7827" s="53" t="s">
        <v>1372</v>
      </c>
      <c r="E7827" s="53">
        <v>41.13691</v>
      </c>
      <c r="F7827" s="53">
        <v>-1.6986870000000001</v>
      </c>
      <c r="G7827" s="54">
        <v>922.46659999999997</v>
      </c>
      <c r="H7827" s="53">
        <v>125</v>
      </c>
      <c r="I7827" s="53">
        <v>66</v>
      </c>
      <c r="J7827" s="53">
        <v>59</v>
      </c>
      <c r="K7827" s="52">
        <v>207</v>
      </c>
      <c r="L7827" s="52">
        <v>715.46659999999997</v>
      </c>
      <c r="M7827" s="55">
        <v>6</v>
      </c>
      <c r="N7827" s="61" t="s">
        <v>17</v>
      </c>
      <c r="P7827" s="66"/>
      <c r="Q7827" s="53"/>
      <c r="R7827" s="53"/>
      <c r="S7827" s="53"/>
      <c r="T7827" s="53"/>
      <c r="U7827" s="53"/>
      <c r="V7827" s="53"/>
      <c r="W7827" s="53"/>
    </row>
    <row r="7828" spans="2:23" s="52" customFormat="1" ht="13" x14ac:dyDescent="0.3">
      <c r="B7828" s="53" t="s">
        <v>12</v>
      </c>
      <c r="C7828" s="53" t="s">
        <v>222</v>
      </c>
      <c r="D7828" s="53" t="s">
        <v>1373</v>
      </c>
      <c r="E7828" s="53">
        <v>41.170229999999997</v>
      </c>
      <c r="F7828" s="53">
        <v>-1.604282</v>
      </c>
      <c r="G7828" s="54">
        <v>835.03049999999996</v>
      </c>
      <c r="H7828" s="53">
        <v>169</v>
      </c>
      <c r="I7828" s="53">
        <v>91</v>
      </c>
      <c r="J7828" s="53">
        <v>78</v>
      </c>
      <c r="K7828" s="52">
        <v>207</v>
      </c>
      <c r="L7828" s="52">
        <v>628.03049999999996</v>
      </c>
      <c r="M7828" s="55">
        <v>6</v>
      </c>
      <c r="N7828" s="61" t="s">
        <v>17</v>
      </c>
      <c r="P7828" s="66"/>
      <c r="Q7828" s="53"/>
      <c r="R7828" s="53"/>
      <c r="S7828" s="53"/>
      <c r="T7828" s="53"/>
      <c r="U7828" s="53"/>
      <c r="V7828" s="53"/>
      <c r="W7828" s="53"/>
    </row>
    <row r="7829" spans="2:23" s="52" customFormat="1" ht="13" x14ac:dyDescent="0.3">
      <c r="B7829" s="53" t="s">
        <v>12</v>
      </c>
      <c r="C7829" s="53" t="s">
        <v>222</v>
      </c>
      <c r="D7829" s="53" t="s">
        <v>1374</v>
      </c>
      <c r="E7829" s="53">
        <v>41.856920000000002</v>
      </c>
      <c r="F7829" s="53">
        <v>-1.4520919999999999</v>
      </c>
      <c r="G7829" s="54">
        <v>321.5412</v>
      </c>
      <c r="H7829" s="53">
        <v>170</v>
      </c>
      <c r="I7829" s="53">
        <v>91</v>
      </c>
      <c r="J7829" s="53">
        <v>79</v>
      </c>
      <c r="K7829" s="52">
        <v>207</v>
      </c>
      <c r="L7829" s="52">
        <v>114.5412</v>
      </c>
      <c r="M7829" s="55">
        <v>2</v>
      </c>
      <c r="N7829" s="61" t="s">
        <v>16</v>
      </c>
      <c r="P7829" s="66"/>
      <c r="Q7829" s="53"/>
      <c r="R7829" s="53"/>
      <c r="S7829" s="53"/>
      <c r="T7829" s="53"/>
      <c r="U7829" s="53"/>
      <c r="V7829" s="53"/>
      <c r="W7829" s="53"/>
    </row>
    <row r="7830" spans="2:23" s="52" customFormat="1" ht="13" x14ac:dyDescent="0.3">
      <c r="B7830" s="53" t="s">
        <v>12</v>
      </c>
      <c r="C7830" s="53" t="s">
        <v>222</v>
      </c>
      <c r="D7830" s="53" t="s">
        <v>1375</v>
      </c>
      <c r="E7830" s="53">
        <v>41.337980000000002</v>
      </c>
      <c r="F7830" s="53">
        <v>-1.2680899999999999</v>
      </c>
      <c r="G7830" s="54">
        <v>667.28599999999994</v>
      </c>
      <c r="H7830" s="53">
        <v>896</v>
      </c>
      <c r="I7830" s="53">
        <v>481</v>
      </c>
      <c r="J7830" s="53">
        <v>415</v>
      </c>
      <c r="K7830" s="52">
        <v>207</v>
      </c>
      <c r="L7830" s="52">
        <v>460.28599999999994</v>
      </c>
      <c r="M7830" s="55">
        <v>5</v>
      </c>
      <c r="N7830" s="61" t="s">
        <v>17</v>
      </c>
      <c r="P7830" s="66"/>
      <c r="Q7830" s="53"/>
      <c r="R7830" s="53"/>
      <c r="S7830" s="53"/>
      <c r="T7830" s="53"/>
      <c r="U7830" s="53"/>
      <c r="V7830" s="53"/>
      <c r="W7830" s="53"/>
    </row>
    <row r="7831" spans="2:23" s="52" customFormat="1" ht="13" x14ac:dyDescent="0.3">
      <c r="B7831" s="53" t="s">
        <v>12</v>
      </c>
      <c r="C7831" s="53" t="s">
        <v>222</v>
      </c>
      <c r="D7831" s="53" t="s">
        <v>1376</v>
      </c>
      <c r="E7831" s="53">
        <v>41.295029999999997</v>
      </c>
      <c r="F7831" s="53">
        <v>-1.046726</v>
      </c>
      <c r="G7831" s="54">
        <v>689.93640000000005</v>
      </c>
      <c r="H7831" s="53">
        <v>256</v>
      </c>
      <c r="I7831" s="53">
        <v>133</v>
      </c>
      <c r="J7831" s="53">
        <v>123</v>
      </c>
      <c r="K7831" s="52">
        <v>207</v>
      </c>
      <c r="L7831" s="52">
        <v>482.93640000000005</v>
      </c>
      <c r="M7831" s="55">
        <v>5</v>
      </c>
      <c r="N7831" s="61" t="s">
        <v>17</v>
      </c>
      <c r="P7831" s="66"/>
      <c r="Q7831" s="53"/>
      <c r="R7831" s="53"/>
      <c r="S7831" s="53"/>
      <c r="T7831" s="53"/>
      <c r="U7831" s="53"/>
      <c r="V7831" s="53"/>
      <c r="W7831" s="53"/>
    </row>
    <row r="7832" spans="2:23" s="52" customFormat="1" ht="13" x14ac:dyDescent="0.3">
      <c r="B7832" s="53" t="s">
        <v>12</v>
      </c>
      <c r="C7832" s="53" t="s">
        <v>222</v>
      </c>
      <c r="D7832" s="53" t="s">
        <v>1377</v>
      </c>
      <c r="E7832" s="53">
        <v>41.817039999999999</v>
      </c>
      <c r="F7832" s="53">
        <v>-1.520205</v>
      </c>
      <c r="G7832" s="54">
        <v>434.02179999999998</v>
      </c>
      <c r="H7832" s="53">
        <v>1277</v>
      </c>
      <c r="I7832" s="53">
        <v>661</v>
      </c>
      <c r="J7832" s="53">
        <v>616</v>
      </c>
      <c r="K7832" s="52">
        <v>207</v>
      </c>
      <c r="L7832" s="52">
        <v>227.02179999999998</v>
      </c>
      <c r="M7832" s="55">
        <v>4</v>
      </c>
      <c r="N7832" s="61" t="s">
        <v>16</v>
      </c>
      <c r="P7832" s="66"/>
      <c r="Q7832" s="53"/>
      <c r="R7832" s="53"/>
      <c r="S7832" s="53"/>
      <c r="T7832" s="53"/>
      <c r="U7832" s="53"/>
      <c r="V7832" s="53"/>
      <c r="W7832" s="53"/>
    </row>
    <row r="7833" spans="2:23" s="52" customFormat="1" ht="13" x14ac:dyDescent="0.3">
      <c r="B7833" s="53" t="s">
        <v>12</v>
      </c>
      <c r="C7833" s="53" t="s">
        <v>222</v>
      </c>
      <c r="D7833" s="53" t="s">
        <v>1378</v>
      </c>
      <c r="E7833" s="53">
        <v>41.249130000000001</v>
      </c>
      <c r="F7833" s="53">
        <v>-1.155967</v>
      </c>
      <c r="G7833" s="54">
        <v>780.49069999999995</v>
      </c>
      <c r="H7833" s="53">
        <v>60</v>
      </c>
      <c r="I7833" s="53">
        <v>38</v>
      </c>
      <c r="J7833" s="53">
        <v>22</v>
      </c>
      <c r="K7833" s="52">
        <v>207</v>
      </c>
      <c r="L7833" s="52">
        <v>573.49069999999995</v>
      </c>
      <c r="M7833" s="55">
        <v>5</v>
      </c>
      <c r="N7833" s="61" t="s">
        <v>17</v>
      </c>
      <c r="P7833" s="66"/>
      <c r="Q7833" s="53"/>
      <c r="R7833" s="53"/>
      <c r="S7833" s="53"/>
      <c r="T7833" s="53"/>
      <c r="U7833" s="53"/>
      <c r="V7833" s="53"/>
      <c r="W7833" s="53"/>
    </row>
    <row r="7834" spans="2:23" s="52" customFormat="1" ht="13" x14ac:dyDescent="0.3">
      <c r="B7834" s="53" t="s">
        <v>12</v>
      </c>
      <c r="C7834" s="53" t="s">
        <v>222</v>
      </c>
      <c r="D7834" s="53" t="s">
        <v>1379</v>
      </c>
      <c r="E7834" s="53">
        <v>41.770359999999997</v>
      </c>
      <c r="F7834" s="53">
        <v>-1.121953</v>
      </c>
      <c r="G7834" s="54">
        <v>238.9708</v>
      </c>
      <c r="H7834" s="53">
        <v>7195</v>
      </c>
      <c r="I7834" s="53">
        <v>3664</v>
      </c>
      <c r="J7834" s="53">
        <v>3531</v>
      </c>
      <c r="K7834" s="52">
        <v>207</v>
      </c>
      <c r="L7834" s="52">
        <v>31.970799999999997</v>
      </c>
      <c r="M7834" s="55">
        <v>2</v>
      </c>
      <c r="N7834" s="61" t="s">
        <v>16</v>
      </c>
      <c r="P7834" s="66"/>
      <c r="Q7834" s="53"/>
      <c r="R7834" s="53"/>
      <c r="S7834" s="53"/>
      <c r="T7834" s="53"/>
      <c r="U7834" s="53"/>
      <c r="V7834" s="53"/>
      <c r="W7834" s="53"/>
    </row>
    <row r="7835" spans="2:23" s="52" customFormat="1" ht="13" x14ac:dyDescent="0.3">
      <c r="B7835" s="53" t="s">
        <v>12</v>
      </c>
      <c r="C7835" s="53" t="s">
        <v>222</v>
      </c>
      <c r="D7835" s="53" t="s">
        <v>1380</v>
      </c>
      <c r="E7835" s="53">
        <v>41.20458</v>
      </c>
      <c r="F7835" s="53">
        <v>-1.6136239999999999</v>
      </c>
      <c r="G7835" s="54">
        <v>848.11400000000003</v>
      </c>
      <c r="H7835" s="53">
        <v>156</v>
      </c>
      <c r="I7835" s="53">
        <v>87</v>
      </c>
      <c r="J7835" s="53">
        <v>69</v>
      </c>
      <c r="K7835" s="52">
        <v>207</v>
      </c>
      <c r="L7835" s="52">
        <v>641.11400000000003</v>
      </c>
      <c r="M7835" s="55">
        <v>6</v>
      </c>
      <c r="N7835" s="61" t="s">
        <v>17</v>
      </c>
      <c r="P7835" s="66"/>
      <c r="Q7835" s="53"/>
      <c r="R7835" s="53"/>
      <c r="S7835" s="53"/>
      <c r="T7835" s="53"/>
      <c r="U7835" s="53"/>
      <c r="V7835" s="53"/>
      <c r="W7835" s="53"/>
    </row>
    <row r="7836" spans="2:23" s="52" customFormat="1" ht="13" x14ac:dyDescent="0.3">
      <c r="B7836" s="53" t="s">
        <v>12</v>
      </c>
      <c r="C7836" s="53" t="s">
        <v>222</v>
      </c>
      <c r="D7836" s="53" t="s">
        <v>1381</v>
      </c>
      <c r="E7836" s="53">
        <v>41.819690000000001</v>
      </c>
      <c r="F7836" s="53">
        <v>-1.4702569999999999</v>
      </c>
      <c r="G7836" s="54">
        <v>377.73540000000003</v>
      </c>
      <c r="H7836" s="53">
        <v>102</v>
      </c>
      <c r="I7836" s="53">
        <v>60</v>
      </c>
      <c r="J7836" s="53">
        <v>42</v>
      </c>
      <c r="K7836" s="52">
        <v>207</v>
      </c>
      <c r="L7836" s="52">
        <v>170.73540000000003</v>
      </c>
      <c r="M7836" s="55">
        <v>2</v>
      </c>
      <c r="N7836" s="61" t="s">
        <v>16</v>
      </c>
      <c r="P7836" s="66"/>
      <c r="Q7836" s="53"/>
      <c r="R7836" s="53"/>
      <c r="S7836" s="53"/>
      <c r="T7836" s="53"/>
      <c r="U7836" s="53"/>
      <c r="V7836" s="53"/>
      <c r="W7836" s="53"/>
    </row>
    <row r="7837" spans="2:23" s="52" customFormat="1" ht="13" x14ac:dyDescent="0.3">
      <c r="B7837" s="53" t="s">
        <v>12</v>
      </c>
      <c r="C7837" s="53" t="s">
        <v>222</v>
      </c>
      <c r="D7837" s="53" t="s">
        <v>1382</v>
      </c>
      <c r="E7837" s="53">
        <v>41.827300000000001</v>
      </c>
      <c r="F7837" s="53">
        <v>-1.4996179999999999</v>
      </c>
      <c r="G7837" s="54">
        <v>421.39769999999999</v>
      </c>
      <c r="H7837" s="53">
        <v>137</v>
      </c>
      <c r="I7837" s="53">
        <v>66</v>
      </c>
      <c r="J7837" s="53">
        <v>71</v>
      </c>
      <c r="K7837" s="52">
        <v>207</v>
      </c>
      <c r="L7837" s="52">
        <v>214.39769999999999</v>
      </c>
      <c r="M7837" s="55">
        <v>4</v>
      </c>
      <c r="N7837" s="61" t="s">
        <v>16</v>
      </c>
      <c r="P7837" s="66"/>
      <c r="Q7837" s="53"/>
      <c r="R7837" s="53"/>
      <c r="S7837" s="53"/>
      <c r="T7837" s="53"/>
      <c r="U7837" s="53"/>
      <c r="V7837" s="53"/>
      <c r="W7837" s="53"/>
    </row>
    <row r="7838" spans="2:23" s="52" customFormat="1" ht="13" x14ac:dyDescent="0.3">
      <c r="B7838" s="53" t="s">
        <v>12</v>
      </c>
      <c r="C7838" s="53" t="s">
        <v>222</v>
      </c>
      <c r="D7838" s="53" t="s">
        <v>1383</v>
      </c>
      <c r="E7838" s="53">
        <v>41.334800000000001</v>
      </c>
      <c r="F7838" s="53">
        <v>-0.35760049999999999</v>
      </c>
      <c r="G7838" s="54">
        <v>158.166</v>
      </c>
      <c r="H7838" s="53">
        <v>124</v>
      </c>
      <c r="I7838" s="53">
        <v>64</v>
      </c>
      <c r="J7838" s="53">
        <v>60</v>
      </c>
      <c r="K7838" s="52">
        <v>207</v>
      </c>
      <c r="L7838" s="52">
        <v>-48.834000000000003</v>
      </c>
      <c r="M7838" s="55">
        <v>2</v>
      </c>
      <c r="N7838" s="61" t="s">
        <v>16</v>
      </c>
      <c r="P7838" s="66"/>
      <c r="Q7838" s="53"/>
      <c r="R7838" s="53"/>
      <c r="S7838" s="53"/>
      <c r="T7838" s="53"/>
      <c r="U7838" s="53"/>
      <c r="V7838" s="53"/>
      <c r="W7838" s="53"/>
    </row>
    <row r="7839" spans="2:23" s="52" customFormat="1" ht="13" x14ac:dyDescent="0.3">
      <c r="B7839" s="53" t="s">
        <v>12</v>
      </c>
      <c r="C7839" s="53" t="s">
        <v>222</v>
      </c>
      <c r="D7839" s="53" t="s">
        <v>1384</v>
      </c>
      <c r="E7839" s="53">
        <v>41.813630000000003</v>
      </c>
      <c r="F7839" s="53">
        <v>-1.1965870000000001</v>
      </c>
      <c r="G7839" s="54">
        <v>222.1754</v>
      </c>
      <c r="H7839" s="53">
        <v>290</v>
      </c>
      <c r="I7839" s="53">
        <v>133</v>
      </c>
      <c r="J7839" s="53">
        <v>157</v>
      </c>
      <c r="K7839" s="52">
        <v>207</v>
      </c>
      <c r="L7839" s="52">
        <v>15.175399999999996</v>
      </c>
      <c r="M7839" s="55">
        <v>2</v>
      </c>
      <c r="N7839" s="61" t="s">
        <v>16</v>
      </c>
      <c r="P7839" s="66"/>
      <c r="Q7839" s="53"/>
      <c r="R7839" s="53"/>
      <c r="S7839" s="53"/>
      <c r="T7839" s="53"/>
      <c r="U7839" s="53"/>
      <c r="V7839" s="53"/>
      <c r="W7839" s="53"/>
    </row>
    <row r="7840" spans="2:23" s="52" customFormat="1" ht="13" x14ac:dyDescent="0.3">
      <c r="B7840" s="53" t="s">
        <v>12</v>
      </c>
      <c r="C7840" s="53" t="s">
        <v>222</v>
      </c>
      <c r="D7840" s="53" t="s">
        <v>1385</v>
      </c>
      <c r="E7840" s="53">
        <v>41.786299999999997</v>
      </c>
      <c r="F7840" s="53">
        <v>-1.6960820000000001</v>
      </c>
      <c r="G7840" s="54">
        <v>754.14530000000002</v>
      </c>
      <c r="H7840" s="53">
        <v>155</v>
      </c>
      <c r="I7840" s="53">
        <v>92</v>
      </c>
      <c r="J7840" s="53">
        <v>63</v>
      </c>
      <c r="K7840" s="52">
        <v>207</v>
      </c>
      <c r="L7840" s="52">
        <v>547.14530000000002</v>
      </c>
      <c r="M7840" s="55">
        <v>5</v>
      </c>
      <c r="N7840" s="61" t="s">
        <v>17</v>
      </c>
      <c r="P7840" s="66"/>
      <c r="Q7840" s="53"/>
      <c r="R7840" s="53"/>
      <c r="S7840" s="53"/>
      <c r="T7840" s="53"/>
      <c r="U7840" s="53"/>
      <c r="V7840" s="53"/>
      <c r="W7840" s="53"/>
    </row>
    <row r="7841" spans="2:23" s="52" customFormat="1" ht="13" x14ac:dyDescent="0.3">
      <c r="B7841" s="53" t="s">
        <v>12</v>
      </c>
      <c r="C7841" s="53" t="s">
        <v>222</v>
      </c>
      <c r="D7841" s="53" t="s">
        <v>1386</v>
      </c>
      <c r="E7841" s="53">
        <v>41.204740000000001</v>
      </c>
      <c r="F7841" s="53">
        <v>-2.1189070000000001</v>
      </c>
      <c r="G7841" s="54">
        <v>889.6893</v>
      </c>
      <c r="H7841" s="53">
        <v>106</v>
      </c>
      <c r="I7841" s="53">
        <v>60</v>
      </c>
      <c r="J7841" s="53">
        <v>46</v>
      </c>
      <c r="K7841" s="52">
        <v>207</v>
      </c>
      <c r="L7841" s="52">
        <v>682.6893</v>
      </c>
      <c r="M7841" s="55">
        <v>6</v>
      </c>
      <c r="N7841" s="61" t="s">
        <v>17</v>
      </c>
      <c r="P7841" s="66"/>
      <c r="Q7841" s="53"/>
      <c r="R7841" s="53"/>
      <c r="S7841" s="53"/>
      <c r="T7841" s="53"/>
      <c r="U7841" s="53"/>
      <c r="V7841" s="53"/>
      <c r="W7841" s="53"/>
    </row>
    <row r="7842" spans="2:23" s="52" customFormat="1" ht="13" x14ac:dyDescent="0.3">
      <c r="B7842" s="53" t="s">
        <v>12</v>
      </c>
      <c r="C7842" s="53" t="s">
        <v>222</v>
      </c>
      <c r="D7842" s="53" t="s">
        <v>1387</v>
      </c>
      <c r="E7842" s="53">
        <v>41.064509999999999</v>
      </c>
      <c r="F7842" s="53">
        <v>-1.701049</v>
      </c>
      <c r="G7842" s="54">
        <v>993.98869999999999</v>
      </c>
      <c r="H7842" s="53">
        <v>53</v>
      </c>
      <c r="I7842" s="53">
        <v>31</v>
      </c>
      <c r="J7842" s="53">
        <v>22</v>
      </c>
      <c r="K7842" s="52">
        <v>207</v>
      </c>
      <c r="L7842" s="52">
        <v>786.98869999999999</v>
      </c>
      <c r="M7842" s="55">
        <v>6</v>
      </c>
      <c r="N7842" s="61" t="s">
        <v>17</v>
      </c>
      <c r="P7842" s="66"/>
      <c r="Q7842" s="53"/>
      <c r="R7842" s="53"/>
      <c r="S7842" s="53"/>
      <c r="T7842" s="53"/>
      <c r="U7842" s="53"/>
      <c r="V7842" s="53"/>
      <c r="W7842" s="53"/>
    </row>
    <row r="7843" spans="2:23" s="52" customFormat="1" ht="13" x14ac:dyDescent="0.3">
      <c r="B7843" s="53" t="s">
        <v>12</v>
      </c>
      <c r="C7843" s="53" t="s">
        <v>222</v>
      </c>
      <c r="D7843" s="53" t="s">
        <v>1388</v>
      </c>
      <c r="E7843" s="53">
        <v>41.615470000000002</v>
      </c>
      <c r="F7843" s="53">
        <v>-0.70045360000000001</v>
      </c>
      <c r="G7843" s="54">
        <v>196.56110000000001</v>
      </c>
      <c r="H7843" s="53">
        <v>2053</v>
      </c>
      <c r="I7843" s="53">
        <v>1066</v>
      </c>
      <c r="J7843" s="53">
        <v>987</v>
      </c>
      <c r="K7843" s="52">
        <v>207</v>
      </c>
      <c r="L7843" s="52">
        <v>-10.43889999999999</v>
      </c>
      <c r="M7843" s="55">
        <v>2</v>
      </c>
      <c r="N7843" s="61" t="s">
        <v>16</v>
      </c>
      <c r="P7843" s="66"/>
      <c r="Q7843" s="53"/>
      <c r="R7843" s="53"/>
      <c r="S7843" s="53"/>
      <c r="T7843" s="53"/>
      <c r="U7843" s="53"/>
      <c r="V7843" s="53"/>
      <c r="W7843" s="53"/>
    </row>
    <row r="7844" spans="2:23" s="52" customFormat="1" ht="13" x14ac:dyDescent="0.3">
      <c r="B7844" s="53" t="s">
        <v>12</v>
      </c>
      <c r="C7844" s="53" t="s">
        <v>222</v>
      </c>
      <c r="D7844" s="53" t="s">
        <v>1389</v>
      </c>
      <c r="E7844" s="53">
        <v>41.439149999999998</v>
      </c>
      <c r="F7844" s="53">
        <v>-1.246699</v>
      </c>
      <c r="G7844" s="54">
        <v>447.22669999999999</v>
      </c>
      <c r="H7844" s="53">
        <v>1513</v>
      </c>
      <c r="I7844" s="53">
        <v>814</v>
      </c>
      <c r="J7844" s="53">
        <v>699</v>
      </c>
      <c r="K7844" s="52">
        <v>207</v>
      </c>
      <c r="L7844" s="52">
        <v>240.22669999999999</v>
      </c>
      <c r="M7844" s="55">
        <v>4</v>
      </c>
      <c r="N7844" s="61" t="s">
        <v>16</v>
      </c>
      <c r="P7844" s="66"/>
      <c r="Q7844" s="53"/>
      <c r="R7844" s="53"/>
      <c r="S7844" s="53"/>
      <c r="T7844" s="53"/>
      <c r="U7844" s="53"/>
      <c r="V7844" s="53"/>
      <c r="W7844" s="53"/>
    </row>
    <row r="7845" spans="2:23" s="52" customFormat="1" ht="13" x14ac:dyDescent="0.3">
      <c r="B7845" s="53" t="s">
        <v>12</v>
      </c>
      <c r="C7845" s="53" t="s">
        <v>222</v>
      </c>
      <c r="D7845" s="53" t="s">
        <v>1390</v>
      </c>
      <c r="E7845" s="53">
        <v>41.331420000000001</v>
      </c>
      <c r="F7845" s="53">
        <v>-0.3856694</v>
      </c>
      <c r="G7845" s="54">
        <v>164.01689999999999</v>
      </c>
      <c r="H7845" s="53">
        <v>87</v>
      </c>
      <c r="I7845" s="53">
        <v>45</v>
      </c>
      <c r="J7845" s="53">
        <v>42</v>
      </c>
      <c r="K7845" s="52">
        <v>207</v>
      </c>
      <c r="L7845" s="52">
        <v>-42.983100000000007</v>
      </c>
      <c r="M7845" s="55">
        <v>2</v>
      </c>
      <c r="N7845" s="61" t="s">
        <v>16</v>
      </c>
      <c r="P7845" s="66"/>
      <c r="Q7845" s="53"/>
      <c r="R7845" s="53"/>
      <c r="S7845" s="53"/>
      <c r="T7845" s="53"/>
      <c r="U7845" s="53"/>
      <c r="V7845" s="53"/>
      <c r="W7845" s="53"/>
    </row>
    <row r="7846" spans="2:23" s="52" customFormat="1" ht="13" x14ac:dyDescent="0.3">
      <c r="B7846" s="53" t="s">
        <v>12</v>
      </c>
      <c r="C7846" s="53" t="s">
        <v>222</v>
      </c>
      <c r="D7846" s="53" t="s">
        <v>1391</v>
      </c>
      <c r="E7846" s="53">
        <v>41.296370000000003</v>
      </c>
      <c r="F7846" s="53">
        <v>-1.8940189999999999</v>
      </c>
      <c r="G7846" s="54">
        <v>663.73050000000001</v>
      </c>
      <c r="H7846" s="53">
        <v>1225</v>
      </c>
      <c r="I7846" s="53">
        <v>632</v>
      </c>
      <c r="J7846" s="53">
        <v>593</v>
      </c>
      <c r="K7846" s="52">
        <v>207</v>
      </c>
      <c r="L7846" s="52">
        <v>456.73050000000001</v>
      </c>
      <c r="M7846" s="55">
        <v>5</v>
      </c>
      <c r="N7846" s="61" t="s">
        <v>17</v>
      </c>
      <c r="P7846" s="66"/>
      <c r="Q7846" s="53"/>
      <c r="R7846" s="53"/>
      <c r="S7846" s="53"/>
      <c r="T7846" s="53"/>
      <c r="U7846" s="53"/>
      <c r="V7846" s="53"/>
      <c r="W7846" s="53"/>
    </row>
    <row r="7847" spans="2:23" s="52" customFormat="1" ht="13" x14ac:dyDescent="0.3">
      <c r="B7847" s="53" t="s">
        <v>12</v>
      </c>
      <c r="C7847" s="53" t="s">
        <v>222</v>
      </c>
      <c r="D7847" s="53" t="s">
        <v>1392</v>
      </c>
      <c r="E7847" s="53">
        <v>41.280079999999998</v>
      </c>
      <c r="F7847" s="53">
        <v>-0.55021180000000003</v>
      </c>
      <c r="G7847" s="54">
        <v>275.44810000000001</v>
      </c>
      <c r="H7847" s="53">
        <v>29</v>
      </c>
      <c r="I7847" s="53">
        <v>16</v>
      </c>
      <c r="J7847" s="53">
        <v>13</v>
      </c>
      <c r="K7847" s="52">
        <v>207</v>
      </c>
      <c r="L7847" s="52">
        <v>68.448100000000011</v>
      </c>
      <c r="M7847" s="55">
        <v>2</v>
      </c>
      <c r="N7847" s="61" t="s">
        <v>16</v>
      </c>
      <c r="P7847" s="66"/>
      <c r="Q7847" s="53"/>
      <c r="R7847" s="53"/>
      <c r="S7847" s="53"/>
      <c r="T7847" s="53"/>
      <c r="U7847" s="53"/>
      <c r="V7847" s="53"/>
      <c r="W7847" s="53"/>
    </row>
    <row r="7848" spans="2:23" s="52" customFormat="1" ht="13" x14ac:dyDescent="0.3">
      <c r="B7848" s="53" t="s">
        <v>12</v>
      </c>
      <c r="C7848" s="53" t="s">
        <v>222</v>
      </c>
      <c r="D7848" s="53" t="s">
        <v>1393</v>
      </c>
      <c r="E7848" s="53">
        <v>41.552480000000003</v>
      </c>
      <c r="F7848" s="53">
        <v>-0.20928910000000001</v>
      </c>
      <c r="G7848" s="54">
        <v>460.97489999999999</v>
      </c>
      <c r="H7848" s="53">
        <v>631</v>
      </c>
      <c r="I7848" s="53">
        <v>323</v>
      </c>
      <c r="J7848" s="53">
        <v>308</v>
      </c>
      <c r="K7848" s="52">
        <v>207</v>
      </c>
      <c r="L7848" s="52">
        <v>253.97489999999999</v>
      </c>
      <c r="M7848" s="55">
        <v>4</v>
      </c>
      <c r="N7848" s="61" t="s">
        <v>16</v>
      </c>
      <c r="P7848" s="66"/>
      <c r="Q7848" s="53"/>
      <c r="R7848" s="53"/>
      <c r="S7848" s="53"/>
      <c r="T7848" s="53"/>
      <c r="U7848" s="53"/>
      <c r="V7848" s="53"/>
      <c r="W7848" s="53"/>
    </row>
    <row r="7849" spans="2:23" s="52" customFormat="1" ht="13" x14ac:dyDescent="0.3">
      <c r="B7849" s="53" t="s">
        <v>12</v>
      </c>
      <c r="C7849" s="53" t="s">
        <v>222</v>
      </c>
      <c r="D7849" s="53" t="s">
        <v>1394</v>
      </c>
      <c r="E7849" s="53">
        <v>41.279130000000002</v>
      </c>
      <c r="F7849" s="53">
        <v>-0.79203869999999998</v>
      </c>
      <c r="G7849" s="54">
        <v>483.70659999999998</v>
      </c>
      <c r="H7849" s="53">
        <v>289</v>
      </c>
      <c r="I7849" s="53">
        <v>152</v>
      </c>
      <c r="J7849" s="53">
        <v>137</v>
      </c>
      <c r="K7849" s="52">
        <v>207</v>
      </c>
      <c r="L7849" s="52">
        <v>276.70659999999998</v>
      </c>
      <c r="M7849" s="55">
        <v>4</v>
      </c>
      <c r="N7849" s="61" t="s">
        <v>16</v>
      </c>
      <c r="P7849" s="66"/>
      <c r="Q7849" s="53"/>
      <c r="R7849" s="53"/>
      <c r="S7849" s="53"/>
      <c r="T7849" s="53"/>
      <c r="U7849" s="53"/>
      <c r="V7849" s="53"/>
      <c r="W7849" s="53"/>
    </row>
    <row r="7850" spans="2:23" s="52" customFormat="1" ht="13" x14ac:dyDescent="0.3">
      <c r="B7850" s="53" t="s">
        <v>12</v>
      </c>
      <c r="C7850" s="53" t="s">
        <v>222</v>
      </c>
      <c r="D7850" s="53" t="s">
        <v>1395</v>
      </c>
      <c r="E7850" s="53">
        <v>41.396560000000001</v>
      </c>
      <c r="F7850" s="53">
        <v>-1.3226869999999999</v>
      </c>
      <c r="G7850" s="54">
        <v>605.91089999999997</v>
      </c>
      <c r="H7850" s="53">
        <v>815</v>
      </c>
      <c r="I7850" s="53">
        <v>437</v>
      </c>
      <c r="J7850" s="53">
        <v>378</v>
      </c>
      <c r="K7850" s="52">
        <v>207</v>
      </c>
      <c r="L7850" s="52">
        <v>398.91089999999997</v>
      </c>
      <c r="M7850" s="55">
        <v>4</v>
      </c>
      <c r="N7850" s="61" t="s">
        <v>16</v>
      </c>
      <c r="P7850" s="66"/>
      <c r="Q7850" s="53"/>
      <c r="R7850" s="53"/>
      <c r="S7850" s="53"/>
      <c r="T7850" s="53"/>
      <c r="U7850" s="53"/>
      <c r="V7850" s="53"/>
      <c r="W7850" s="53"/>
    </row>
    <row r="7851" spans="2:23" s="52" customFormat="1" ht="13" x14ac:dyDescent="0.3">
      <c r="B7851" s="53" t="s">
        <v>12</v>
      </c>
      <c r="C7851" s="53" t="s">
        <v>222</v>
      </c>
      <c r="D7851" s="53" t="s">
        <v>1396</v>
      </c>
      <c r="E7851" s="53">
        <v>41.477400000000003</v>
      </c>
      <c r="F7851" s="53">
        <v>-1.37605</v>
      </c>
      <c r="G7851" s="54">
        <v>371.33710000000002</v>
      </c>
      <c r="H7851" s="53">
        <v>7911</v>
      </c>
      <c r="I7851" s="53">
        <v>4112</v>
      </c>
      <c r="J7851" s="53">
        <v>3799</v>
      </c>
      <c r="K7851" s="52">
        <v>207</v>
      </c>
      <c r="L7851" s="52">
        <v>164.33710000000002</v>
      </c>
      <c r="M7851" s="55">
        <v>2</v>
      </c>
      <c r="N7851" s="61" t="s">
        <v>16</v>
      </c>
      <c r="P7851" s="66"/>
      <c r="Q7851" s="53"/>
      <c r="R7851" s="53"/>
      <c r="S7851" s="53"/>
      <c r="T7851" s="53"/>
      <c r="U7851" s="53"/>
      <c r="V7851" s="53"/>
      <c r="W7851" s="53"/>
    </row>
    <row r="7852" spans="2:23" s="52" customFormat="1" ht="13" x14ac:dyDescent="0.3">
      <c r="B7852" s="53" t="s">
        <v>12</v>
      </c>
      <c r="C7852" s="53" t="s">
        <v>222</v>
      </c>
      <c r="D7852" s="53" t="s">
        <v>1397</v>
      </c>
      <c r="E7852" s="53">
        <v>41.420679999999997</v>
      </c>
      <c r="F7852" s="53">
        <v>-1.3823810000000001</v>
      </c>
      <c r="G7852" s="54">
        <v>507.07490000000001</v>
      </c>
      <c r="H7852" s="53">
        <v>560</v>
      </c>
      <c r="I7852" s="53">
        <v>296</v>
      </c>
      <c r="J7852" s="53">
        <v>264</v>
      </c>
      <c r="K7852" s="52">
        <v>207</v>
      </c>
      <c r="L7852" s="52">
        <v>300.07490000000001</v>
      </c>
      <c r="M7852" s="55">
        <v>4</v>
      </c>
      <c r="N7852" s="61" t="s">
        <v>16</v>
      </c>
      <c r="P7852" s="66"/>
      <c r="Q7852" s="53"/>
      <c r="R7852" s="53"/>
      <c r="S7852" s="53"/>
      <c r="T7852" s="53"/>
      <c r="U7852" s="53"/>
      <c r="V7852" s="53"/>
      <c r="W7852" s="53"/>
    </row>
    <row r="7853" spans="2:23" s="52" customFormat="1" ht="13" x14ac:dyDescent="0.3">
      <c r="B7853" s="53" t="s">
        <v>12</v>
      </c>
      <c r="C7853" s="53" t="s">
        <v>222</v>
      </c>
      <c r="D7853" s="53" t="s">
        <v>1398</v>
      </c>
      <c r="E7853" s="53">
        <v>41.795729999999999</v>
      </c>
      <c r="F7853" s="53">
        <v>-1.617189</v>
      </c>
      <c r="G7853" s="54">
        <v>587.89490000000001</v>
      </c>
      <c r="H7853" s="53">
        <v>311</v>
      </c>
      <c r="I7853" s="53">
        <v>151</v>
      </c>
      <c r="J7853" s="53">
        <v>160</v>
      </c>
      <c r="K7853" s="52">
        <v>207</v>
      </c>
      <c r="L7853" s="52">
        <v>380.89490000000001</v>
      </c>
      <c r="M7853" s="55">
        <v>4</v>
      </c>
      <c r="N7853" s="61" t="s">
        <v>16</v>
      </c>
      <c r="P7853" s="66"/>
      <c r="Q7853" s="53"/>
      <c r="R7853" s="53"/>
      <c r="S7853" s="53"/>
      <c r="T7853" s="53"/>
      <c r="U7853" s="53"/>
      <c r="V7853" s="53"/>
      <c r="W7853" s="53"/>
    </row>
    <row r="7854" spans="2:23" s="52" customFormat="1" ht="13" x14ac:dyDescent="0.3">
      <c r="B7854" s="53" t="s">
        <v>12</v>
      </c>
      <c r="C7854" s="53" t="s">
        <v>222</v>
      </c>
      <c r="D7854" s="53" t="s">
        <v>1399</v>
      </c>
      <c r="E7854" s="53">
        <v>41.070450000000001</v>
      </c>
      <c r="F7854" s="53">
        <v>-1.3339289999999999</v>
      </c>
      <c r="G7854" s="54">
        <v>927.06769999999995</v>
      </c>
      <c r="H7854" s="53">
        <v>135</v>
      </c>
      <c r="I7854" s="53">
        <v>76</v>
      </c>
      <c r="J7854" s="53">
        <v>59</v>
      </c>
      <c r="K7854" s="52">
        <v>207</v>
      </c>
      <c r="L7854" s="52">
        <v>720.06769999999995</v>
      </c>
      <c r="M7854" s="55">
        <v>6</v>
      </c>
      <c r="N7854" s="61" t="s">
        <v>17</v>
      </c>
      <c r="P7854" s="66"/>
      <c r="Q7854" s="53"/>
      <c r="R7854" s="53"/>
      <c r="S7854" s="53"/>
      <c r="T7854" s="53"/>
      <c r="U7854" s="53"/>
      <c r="V7854" s="53"/>
      <c r="W7854" s="53"/>
    </row>
    <row r="7855" spans="2:23" s="52" customFormat="1" ht="13" x14ac:dyDescent="0.3">
      <c r="B7855" s="53" t="s">
        <v>12</v>
      </c>
      <c r="C7855" s="53" t="s">
        <v>222</v>
      </c>
      <c r="D7855" s="53" t="s">
        <v>1400</v>
      </c>
      <c r="E7855" s="53">
        <v>41.445259999999998</v>
      </c>
      <c r="F7855" s="53">
        <v>-1.70492</v>
      </c>
      <c r="G7855" s="54">
        <v>713.34400000000005</v>
      </c>
      <c r="H7855" s="53">
        <v>829</v>
      </c>
      <c r="I7855" s="53">
        <v>447</v>
      </c>
      <c r="J7855" s="53">
        <v>382</v>
      </c>
      <c r="K7855" s="52">
        <v>207</v>
      </c>
      <c r="L7855" s="52">
        <v>506.34400000000005</v>
      </c>
      <c r="M7855" s="55">
        <v>5</v>
      </c>
      <c r="N7855" s="61" t="s">
        <v>17</v>
      </c>
      <c r="P7855" s="66"/>
      <c r="Q7855" s="53"/>
      <c r="R7855" s="53"/>
      <c r="S7855" s="53"/>
      <c r="T7855" s="53"/>
      <c r="U7855" s="53"/>
      <c r="V7855" s="53"/>
      <c r="W7855" s="53"/>
    </row>
    <row r="7856" spans="2:23" s="52" customFormat="1" ht="13" x14ac:dyDescent="0.3">
      <c r="B7856" s="53" t="s">
        <v>12</v>
      </c>
      <c r="C7856" s="53" t="s">
        <v>222</v>
      </c>
      <c r="D7856" s="53" t="s">
        <v>1401</v>
      </c>
      <c r="E7856" s="53">
        <v>41.778820000000003</v>
      </c>
      <c r="F7856" s="53">
        <v>-1.7212069999999999</v>
      </c>
      <c r="G7856" s="54">
        <v>830.16160000000002</v>
      </c>
      <c r="H7856" s="53">
        <v>220</v>
      </c>
      <c r="I7856" s="53">
        <v>129</v>
      </c>
      <c r="J7856" s="53">
        <v>91</v>
      </c>
      <c r="K7856" s="52">
        <v>207</v>
      </c>
      <c r="L7856" s="52">
        <v>623.16160000000002</v>
      </c>
      <c r="M7856" s="55">
        <v>6</v>
      </c>
      <c r="N7856" s="61" t="s">
        <v>17</v>
      </c>
      <c r="P7856" s="66"/>
      <c r="Q7856" s="53"/>
      <c r="R7856" s="53"/>
      <c r="S7856" s="53"/>
      <c r="T7856" s="53"/>
      <c r="U7856" s="53"/>
      <c r="V7856" s="53"/>
      <c r="W7856" s="53"/>
    </row>
    <row r="7857" spans="2:23" s="52" customFormat="1" ht="13" x14ac:dyDescent="0.3">
      <c r="B7857" s="53" t="s">
        <v>12</v>
      </c>
      <c r="C7857" s="53" t="s">
        <v>222</v>
      </c>
      <c r="D7857" s="53" t="s">
        <v>1402</v>
      </c>
      <c r="E7857" s="53">
        <v>41.577570000000001</v>
      </c>
      <c r="F7857" s="53">
        <v>-1.791696</v>
      </c>
      <c r="G7857" s="54">
        <v>905.02750000000003</v>
      </c>
      <c r="H7857" s="53">
        <v>223</v>
      </c>
      <c r="I7857" s="53">
        <v>126</v>
      </c>
      <c r="J7857" s="53">
        <v>97</v>
      </c>
      <c r="K7857" s="52">
        <v>207</v>
      </c>
      <c r="L7857" s="52">
        <v>698.02750000000003</v>
      </c>
      <c r="M7857" s="55">
        <v>6</v>
      </c>
      <c r="N7857" s="61" t="s">
        <v>17</v>
      </c>
      <c r="P7857" s="66"/>
      <c r="Q7857" s="53"/>
      <c r="R7857" s="53"/>
      <c r="S7857" s="53"/>
      <c r="T7857" s="53"/>
      <c r="U7857" s="53"/>
      <c r="V7857" s="53"/>
      <c r="W7857" s="53"/>
    </row>
    <row r="7858" spans="2:23" s="52" customFormat="1" ht="13" x14ac:dyDescent="0.3">
      <c r="B7858" s="53" t="s">
        <v>12</v>
      </c>
      <c r="C7858" s="53" t="s">
        <v>222</v>
      </c>
      <c r="D7858" s="53" t="s">
        <v>1403</v>
      </c>
      <c r="E7858" s="53">
        <v>41.511110000000002</v>
      </c>
      <c r="F7858" s="53">
        <v>-1.502472</v>
      </c>
      <c r="G7858" s="54">
        <v>464.08089999999999</v>
      </c>
      <c r="H7858" s="53">
        <v>407</v>
      </c>
      <c r="I7858" s="53">
        <v>208</v>
      </c>
      <c r="J7858" s="53">
        <v>199</v>
      </c>
      <c r="K7858" s="52">
        <v>207</v>
      </c>
      <c r="L7858" s="52">
        <v>257.08089999999999</v>
      </c>
      <c r="M7858" s="55">
        <v>4</v>
      </c>
      <c r="N7858" s="61" t="s">
        <v>16</v>
      </c>
      <c r="P7858" s="66"/>
      <c r="Q7858" s="53"/>
      <c r="R7858" s="53"/>
      <c r="S7858" s="53"/>
      <c r="T7858" s="53"/>
      <c r="U7858" s="53"/>
      <c r="V7858" s="53"/>
      <c r="W7858" s="53"/>
    </row>
    <row r="7859" spans="2:23" s="52" customFormat="1" ht="13" x14ac:dyDescent="0.3">
      <c r="B7859" s="53" t="s">
        <v>12</v>
      </c>
      <c r="C7859" s="53" t="s">
        <v>222</v>
      </c>
      <c r="D7859" s="53" t="s">
        <v>1404</v>
      </c>
      <c r="E7859" s="53">
        <v>42.201030000000003</v>
      </c>
      <c r="F7859" s="53">
        <v>-0.75749040000000001</v>
      </c>
      <c r="G7859" s="54">
        <v>422.01010000000002</v>
      </c>
      <c r="H7859" s="53">
        <v>80</v>
      </c>
      <c r="I7859" s="53">
        <v>51</v>
      </c>
      <c r="J7859" s="53">
        <v>29</v>
      </c>
      <c r="K7859" s="52">
        <v>207</v>
      </c>
      <c r="L7859" s="52">
        <v>215.01010000000002</v>
      </c>
      <c r="M7859" s="55">
        <v>4</v>
      </c>
      <c r="N7859" s="61" t="s">
        <v>16</v>
      </c>
      <c r="P7859" s="66"/>
      <c r="Q7859" s="53"/>
      <c r="R7859" s="53"/>
      <c r="S7859" s="53"/>
      <c r="T7859" s="53"/>
      <c r="U7859" s="53"/>
      <c r="V7859" s="53"/>
      <c r="W7859" s="53"/>
    </row>
    <row r="7860" spans="2:23" s="52" customFormat="1" ht="13" x14ac:dyDescent="0.3">
      <c r="B7860" s="53" t="s">
        <v>12</v>
      </c>
      <c r="C7860" s="53" t="s">
        <v>222</v>
      </c>
      <c r="D7860" s="53" t="s">
        <v>1405</v>
      </c>
      <c r="E7860" s="53">
        <v>41.310879999999997</v>
      </c>
      <c r="F7860" s="53">
        <v>-2.053553</v>
      </c>
      <c r="G7860" s="54">
        <v>713.85900000000004</v>
      </c>
      <c r="H7860" s="53">
        <v>1267</v>
      </c>
      <c r="I7860" s="53">
        <v>652</v>
      </c>
      <c r="J7860" s="53">
        <v>615</v>
      </c>
      <c r="K7860" s="52">
        <v>207</v>
      </c>
      <c r="L7860" s="52">
        <v>506.85900000000004</v>
      </c>
      <c r="M7860" s="55">
        <v>5</v>
      </c>
      <c r="N7860" s="61" t="s">
        <v>17</v>
      </c>
      <c r="P7860" s="66"/>
      <c r="Q7860" s="53"/>
      <c r="R7860" s="53"/>
      <c r="S7860" s="53"/>
      <c r="T7860" s="53"/>
      <c r="U7860" s="53"/>
      <c r="V7860" s="53"/>
      <c r="W7860" s="53"/>
    </row>
    <row r="7861" spans="2:23" s="52" customFormat="1" ht="13" x14ac:dyDescent="0.3">
      <c r="B7861" s="53" t="s">
        <v>12</v>
      </c>
      <c r="C7861" s="53" t="s">
        <v>222</v>
      </c>
      <c r="D7861" s="53" t="s">
        <v>1406</v>
      </c>
      <c r="E7861" s="53">
        <v>42.585430000000002</v>
      </c>
      <c r="F7861" s="53">
        <v>-0.98405560000000003</v>
      </c>
      <c r="G7861" s="54">
        <v>630.99390000000005</v>
      </c>
      <c r="H7861" s="53">
        <v>100</v>
      </c>
      <c r="I7861" s="53">
        <v>60</v>
      </c>
      <c r="J7861" s="53">
        <v>40</v>
      </c>
      <c r="K7861" s="52">
        <v>207</v>
      </c>
      <c r="L7861" s="52">
        <v>423.99390000000005</v>
      </c>
      <c r="M7861" s="55">
        <v>5</v>
      </c>
      <c r="N7861" s="61" t="s">
        <v>17</v>
      </c>
      <c r="P7861" s="66"/>
      <c r="Q7861" s="53"/>
      <c r="R7861" s="53"/>
      <c r="S7861" s="53"/>
      <c r="T7861" s="53"/>
      <c r="U7861" s="53"/>
      <c r="V7861" s="53"/>
      <c r="W7861" s="53"/>
    </row>
    <row r="7862" spans="2:23" s="52" customFormat="1" ht="13" x14ac:dyDescent="0.3">
      <c r="B7862" s="53" t="s">
        <v>12</v>
      </c>
      <c r="C7862" s="53" t="s">
        <v>222</v>
      </c>
      <c r="D7862" s="53" t="s">
        <v>1407</v>
      </c>
      <c r="E7862" s="53">
        <v>42.282969999999999</v>
      </c>
      <c r="F7862" s="53">
        <v>-1.046718</v>
      </c>
      <c r="G7862" s="54">
        <v>583.3365</v>
      </c>
      <c r="H7862" s="53">
        <v>108</v>
      </c>
      <c r="I7862" s="53">
        <v>56</v>
      </c>
      <c r="J7862" s="53">
        <v>52</v>
      </c>
      <c r="K7862" s="52">
        <v>207</v>
      </c>
      <c r="L7862" s="52">
        <v>376.3365</v>
      </c>
      <c r="M7862" s="55">
        <v>4</v>
      </c>
      <c r="N7862" s="61" t="s">
        <v>16</v>
      </c>
      <c r="P7862" s="66"/>
      <c r="Q7862" s="53"/>
      <c r="R7862" s="53"/>
      <c r="S7862" s="53"/>
      <c r="T7862" s="53"/>
      <c r="U7862" s="53"/>
      <c r="V7862" s="53"/>
      <c r="W7862" s="53"/>
    </row>
    <row r="7863" spans="2:23" s="52" customFormat="1" ht="13" x14ac:dyDescent="0.3">
      <c r="B7863" s="53" t="s">
        <v>12</v>
      </c>
      <c r="C7863" s="53" t="s">
        <v>222</v>
      </c>
      <c r="D7863" s="53" t="s">
        <v>1408</v>
      </c>
      <c r="E7863" s="53">
        <v>41.159280000000003</v>
      </c>
      <c r="F7863" s="53">
        <v>-1.554076</v>
      </c>
      <c r="G7863" s="54">
        <v>846.94420000000002</v>
      </c>
      <c r="H7863" s="53">
        <v>130</v>
      </c>
      <c r="I7863" s="53">
        <v>74</v>
      </c>
      <c r="J7863" s="53">
        <v>56</v>
      </c>
      <c r="K7863" s="52">
        <v>207</v>
      </c>
      <c r="L7863" s="52">
        <v>639.94420000000002</v>
      </c>
      <c r="M7863" s="55">
        <v>6</v>
      </c>
      <c r="N7863" s="61" t="s">
        <v>17</v>
      </c>
      <c r="P7863" s="66"/>
      <c r="Q7863" s="53"/>
      <c r="R7863" s="53"/>
      <c r="S7863" s="53"/>
      <c r="T7863" s="53"/>
      <c r="U7863" s="53"/>
      <c r="V7863" s="53"/>
      <c r="W7863" s="53"/>
    </row>
    <row r="7864" spans="2:23" s="52" customFormat="1" ht="13" x14ac:dyDescent="0.3">
      <c r="B7864" s="53" t="s">
        <v>12</v>
      </c>
      <c r="C7864" s="53" t="s">
        <v>222</v>
      </c>
      <c r="D7864" s="53" t="s">
        <v>1409</v>
      </c>
      <c r="E7864" s="53">
        <v>41.331009999999999</v>
      </c>
      <c r="F7864" s="53">
        <v>-1.7935369999999999</v>
      </c>
      <c r="G7864" s="54">
        <v>599.92960000000005</v>
      </c>
      <c r="H7864" s="53">
        <v>2113</v>
      </c>
      <c r="I7864" s="53">
        <v>1088</v>
      </c>
      <c r="J7864" s="53">
        <v>1025</v>
      </c>
      <c r="K7864" s="52">
        <v>207</v>
      </c>
      <c r="L7864" s="52">
        <v>392.92960000000005</v>
      </c>
      <c r="M7864" s="55">
        <v>4</v>
      </c>
      <c r="N7864" s="61" t="s">
        <v>16</v>
      </c>
      <c r="P7864" s="66"/>
      <c r="Q7864" s="53"/>
      <c r="R7864" s="53"/>
      <c r="S7864" s="53"/>
      <c r="T7864" s="53"/>
      <c r="U7864" s="53"/>
      <c r="V7864" s="53"/>
      <c r="W7864" s="53"/>
    </row>
    <row r="7865" spans="2:23" s="52" customFormat="1" ht="13" x14ac:dyDescent="0.3">
      <c r="B7865" s="53" t="s">
        <v>12</v>
      </c>
      <c r="C7865" s="53" t="s">
        <v>222</v>
      </c>
      <c r="D7865" s="53" t="s">
        <v>1410</v>
      </c>
      <c r="E7865" s="53">
        <v>41.258769999999998</v>
      </c>
      <c r="F7865" s="53">
        <v>-0.86847280000000004</v>
      </c>
      <c r="G7865" s="54">
        <v>580.36599999999999</v>
      </c>
      <c r="H7865" s="53">
        <v>710</v>
      </c>
      <c r="I7865" s="53">
        <v>391</v>
      </c>
      <c r="J7865" s="53">
        <v>319</v>
      </c>
      <c r="K7865" s="52">
        <v>207</v>
      </c>
      <c r="L7865" s="52">
        <v>373.36599999999999</v>
      </c>
      <c r="M7865" s="55">
        <v>4</v>
      </c>
      <c r="N7865" s="61" t="s">
        <v>16</v>
      </c>
      <c r="P7865" s="66"/>
      <c r="Q7865" s="53"/>
      <c r="R7865" s="53"/>
      <c r="S7865" s="53"/>
      <c r="T7865" s="53"/>
      <c r="U7865" s="53"/>
      <c r="V7865" s="53"/>
      <c r="W7865" s="53"/>
    </row>
    <row r="7866" spans="2:23" s="52" customFormat="1" ht="13" x14ac:dyDescent="0.3">
      <c r="B7866" s="53" t="s">
        <v>12</v>
      </c>
      <c r="C7866" s="53" t="s">
        <v>222</v>
      </c>
      <c r="D7866" s="53" t="s">
        <v>1411</v>
      </c>
      <c r="E7866" s="53">
        <v>41.138629999999999</v>
      </c>
      <c r="F7866" s="53">
        <v>-1.254127</v>
      </c>
      <c r="G7866" s="54">
        <v>918.85029999999995</v>
      </c>
      <c r="H7866" s="53">
        <v>100</v>
      </c>
      <c r="I7866" s="53">
        <v>53</v>
      </c>
      <c r="J7866" s="53">
        <v>47</v>
      </c>
      <c r="K7866" s="52">
        <v>207</v>
      </c>
      <c r="L7866" s="52">
        <v>711.85029999999995</v>
      </c>
      <c r="M7866" s="55">
        <v>6</v>
      </c>
      <c r="N7866" s="61" t="s">
        <v>17</v>
      </c>
      <c r="P7866" s="66"/>
      <c r="Q7866" s="53"/>
      <c r="R7866" s="53"/>
      <c r="S7866" s="53"/>
      <c r="T7866" s="53"/>
      <c r="U7866" s="53"/>
      <c r="V7866" s="53"/>
      <c r="W7866" s="53"/>
    </row>
    <row r="7867" spans="2:23" s="52" customFormat="1" ht="13" x14ac:dyDescent="0.3">
      <c r="B7867" s="53" t="s">
        <v>12</v>
      </c>
      <c r="C7867" s="53" t="s">
        <v>222</v>
      </c>
      <c r="D7867" s="53" t="s">
        <v>1412</v>
      </c>
      <c r="E7867" s="53">
        <v>42.549469999999999</v>
      </c>
      <c r="F7867" s="53">
        <v>-0.94555630000000002</v>
      </c>
      <c r="G7867" s="54">
        <v>808.42110000000002</v>
      </c>
      <c r="H7867" s="53">
        <v>28</v>
      </c>
      <c r="I7867" s="53">
        <v>17</v>
      </c>
      <c r="J7867" s="53">
        <v>11</v>
      </c>
      <c r="K7867" s="52">
        <v>207</v>
      </c>
      <c r="L7867" s="52">
        <v>601.42110000000002</v>
      </c>
      <c r="M7867" s="55">
        <v>6</v>
      </c>
      <c r="N7867" s="61" t="s">
        <v>17</v>
      </c>
      <c r="P7867" s="66"/>
      <c r="Q7867" s="53"/>
      <c r="R7867" s="53"/>
      <c r="S7867" s="53"/>
      <c r="T7867" s="53"/>
      <c r="U7867" s="53"/>
      <c r="V7867" s="53"/>
      <c r="W7867" s="53"/>
    </row>
    <row r="7868" spans="2:23" s="52" customFormat="1" ht="13" x14ac:dyDescent="0.3">
      <c r="B7868" s="53" t="s">
        <v>12</v>
      </c>
      <c r="C7868" s="53" t="s">
        <v>222</v>
      </c>
      <c r="D7868" s="53" t="s">
        <v>1413</v>
      </c>
      <c r="E7868" s="53">
        <v>41.086880000000001</v>
      </c>
      <c r="F7868" s="53">
        <v>-1.460723</v>
      </c>
      <c r="G7868" s="54">
        <v>890.50540000000001</v>
      </c>
      <c r="H7868" s="53">
        <v>11</v>
      </c>
      <c r="I7868" s="53">
        <v>4</v>
      </c>
      <c r="J7868" s="53">
        <v>7</v>
      </c>
      <c r="K7868" s="52">
        <v>207</v>
      </c>
      <c r="L7868" s="52">
        <v>683.50540000000001</v>
      </c>
      <c r="M7868" s="55">
        <v>6</v>
      </c>
      <c r="N7868" s="61" t="s">
        <v>17</v>
      </c>
      <c r="P7868" s="66"/>
      <c r="Q7868" s="53"/>
      <c r="R7868" s="53"/>
      <c r="S7868" s="53"/>
      <c r="T7868" s="53"/>
      <c r="U7868" s="53"/>
      <c r="V7868" s="53"/>
      <c r="W7868" s="53"/>
    </row>
    <row r="7869" spans="2:23" s="52" customFormat="1" ht="13" x14ac:dyDescent="0.3">
      <c r="B7869" s="53" t="s">
        <v>12</v>
      </c>
      <c r="C7869" s="53" t="s">
        <v>222</v>
      </c>
      <c r="D7869" s="53" t="s">
        <v>1414</v>
      </c>
      <c r="E7869" s="53">
        <v>41.711910000000003</v>
      </c>
      <c r="F7869" s="53">
        <v>-1.188404</v>
      </c>
      <c r="G7869" s="54">
        <v>260.1506</v>
      </c>
      <c r="H7869" s="53">
        <v>352</v>
      </c>
      <c r="I7869" s="53">
        <v>194</v>
      </c>
      <c r="J7869" s="53">
        <v>158</v>
      </c>
      <c r="K7869" s="52">
        <v>207</v>
      </c>
      <c r="L7869" s="52">
        <v>53.150599999999997</v>
      </c>
      <c r="M7869" s="55">
        <v>2</v>
      </c>
      <c r="N7869" s="61" t="s">
        <v>16</v>
      </c>
      <c r="P7869" s="66"/>
      <c r="Q7869" s="53"/>
      <c r="R7869" s="53"/>
      <c r="S7869" s="53"/>
      <c r="T7869" s="53"/>
      <c r="U7869" s="53"/>
      <c r="V7869" s="53"/>
      <c r="W7869" s="53"/>
    </row>
    <row r="7870" spans="2:23" s="52" customFormat="1" ht="13" x14ac:dyDescent="0.3">
      <c r="B7870" s="53" t="s">
        <v>12</v>
      </c>
      <c r="C7870" s="53" t="s">
        <v>222</v>
      </c>
      <c r="D7870" s="53" t="s">
        <v>1415</v>
      </c>
      <c r="E7870" s="53">
        <v>41.683250000000001</v>
      </c>
      <c r="F7870" s="53">
        <v>-1.21231</v>
      </c>
      <c r="G7870" s="54">
        <v>284.66579999999999</v>
      </c>
      <c r="H7870" s="53">
        <v>316</v>
      </c>
      <c r="I7870" s="53">
        <v>157</v>
      </c>
      <c r="J7870" s="53">
        <v>159</v>
      </c>
      <c r="K7870" s="52">
        <v>207</v>
      </c>
      <c r="L7870" s="52">
        <v>77.66579999999999</v>
      </c>
      <c r="M7870" s="55">
        <v>2</v>
      </c>
      <c r="N7870" s="61" t="s">
        <v>16</v>
      </c>
      <c r="P7870" s="66"/>
      <c r="Q7870" s="53"/>
      <c r="R7870" s="53"/>
      <c r="S7870" s="53"/>
      <c r="T7870" s="53"/>
      <c r="U7870" s="53"/>
      <c r="V7870" s="53"/>
      <c r="W7870" s="53"/>
    </row>
    <row r="7871" spans="2:23" s="52" customFormat="1" ht="13" x14ac:dyDescent="0.3">
      <c r="B7871" s="53" t="s">
        <v>12</v>
      </c>
      <c r="C7871" s="53" t="s">
        <v>222</v>
      </c>
      <c r="D7871" s="53" t="s">
        <v>1416</v>
      </c>
      <c r="E7871" s="53">
        <v>41.306100000000001</v>
      </c>
      <c r="F7871" s="53">
        <v>-0.75434489999999998</v>
      </c>
      <c r="G7871" s="54">
        <v>443.8954</v>
      </c>
      <c r="H7871" s="53">
        <v>1671</v>
      </c>
      <c r="I7871" s="53">
        <v>864</v>
      </c>
      <c r="J7871" s="53">
        <v>807</v>
      </c>
      <c r="K7871" s="52">
        <v>207</v>
      </c>
      <c r="L7871" s="52">
        <v>236.8954</v>
      </c>
      <c r="M7871" s="55">
        <v>4</v>
      </c>
      <c r="N7871" s="61" t="s">
        <v>16</v>
      </c>
      <c r="P7871" s="66"/>
      <c r="Q7871" s="53"/>
      <c r="R7871" s="53"/>
      <c r="S7871" s="53"/>
      <c r="T7871" s="53"/>
      <c r="U7871" s="53"/>
      <c r="V7871" s="53"/>
      <c r="W7871" s="53"/>
    </row>
    <row r="7872" spans="2:23" s="52" customFormat="1" ht="13" x14ac:dyDescent="0.3">
      <c r="B7872" s="53" t="s">
        <v>12</v>
      </c>
      <c r="C7872" s="53" t="s">
        <v>222</v>
      </c>
      <c r="D7872" s="53" t="s">
        <v>1417</v>
      </c>
      <c r="E7872" s="53">
        <v>41.315910000000002</v>
      </c>
      <c r="F7872" s="53">
        <v>-1.5459000000000001</v>
      </c>
      <c r="G7872" s="54">
        <v>705.76760000000002</v>
      </c>
      <c r="H7872" s="53">
        <v>215</v>
      </c>
      <c r="I7872" s="53">
        <v>118</v>
      </c>
      <c r="J7872" s="53">
        <v>97</v>
      </c>
      <c r="K7872" s="52">
        <v>207</v>
      </c>
      <c r="L7872" s="52">
        <v>498.76760000000002</v>
      </c>
      <c r="M7872" s="55">
        <v>5</v>
      </c>
      <c r="N7872" s="61" t="s">
        <v>17</v>
      </c>
      <c r="P7872" s="66"/>
      <c r="Q7872" s="53"/>
      <c r="R7872" s="53"/>
      <c r="S7872" s="53"/>
      <c r="T7872" s="53"/>
      <c r="U7872" s="53"/>
      <c r="V7872" s="53"/>
      <c r="W7872" s="53"/>
    </row>
    <row r="7873" spans="2:23" s="52" customFormat="1" ht="13" x14ac:dyDescent="0.3">
      <c r="B7873" s="53" t="s">
        <v>12</v>
      </c>
      <c r="C7873" s="53" t="s">
        <v>222</v>
      </c>
      <c r="D7873" s="53" t="s">
        <v>1418</v>
      </c>
      <c r="E7873" s="53">
        <v>41.560989999999997</v>
      </c>
      <c r="F7873" s="53">
        <v>-1.9444589999999999</v>
      </c>
      <c r="G7873" s="54">
        <v>969.74590000000001</v>
      </c>
      <c r="H7873" s="53">
        <v>64</v>
      </c>
      <c r="I7873" s="53">
        <v>37</v>
      </c>
      <c r="J7873" s="53">
        <v>27</v>
      </c>
      <c r="K7873" s="52">
        <v>207</v>
      </c>
      <c r="L7873" s="52">
        <v>762.74590000000001</v>
      </c>
      <c r="M7873" s="55">
        <v>6</v>
      </c>
      <c r="N7873" s="61" t="s">
        <v>17</v>
      </c>
      <c r="P7873" s="66"/>
      <c r="Q7873" s="53"/>
      <c r="R7873" s="53"/>
      <c r="S7873" s="53"/>
      <c r="T7873" s="53"/>
      <c r="U7873" s="53"/>
      <c r="V7873" s="53"/>
      <c r="W7873" s="53"/>
    </row>
    <row r="7874" spans="2:23" s="52" customFormat="1" ht="13" x14ac:dyDescent="0.3">
      <c r="B7874" s="53" t="s">
        <v>12</v>
      </c>
      <c r="C7874" s="53" t="s">
        <v>222</v>
      </c>
      <c r="D7874" s="53" t="s">
        <v>1419</v>
      </c>
      <c r="E7874" s="53">
        <v>40.990789999999997</v>
      </c>
      <c r="F7874" s="53">
        <v>-1.4669129999999999</v>
      </c>
      <c r="G7874" s="54">
        <v>1093.4960000000001</v>
      </c>
      <c r="H7874" s="53">
        <v>40</v>
      </c>
      <c r="I7874" s="53">
        <v>20</v>
      </c>
      <c r="J7874" s="53">
        <v>20</v>
      </c>
      <c r="K7874" s="52">
        <v>207</v>
      </c>
      <c r="L7874" s="52">
        <v>886.49600000000009</v>
      </c>
      <c r="M7874" s="55">
        <v>7</v>
      </c>
      <c r="N7874" s="61" t="s">
        <v>17</v>
      </c>
      <c r="P7874" s="66"/>
      <c r="Q7874" s="53"/>
      <c r="R7874" s="53"/>
      <c r="S7874" s="53"/>
      <c r="T7874" s="53"/>
      <c r="U7874" s="53"/>
      <c r="V7874" s="53"/>
      <c r="W7874" s="53"/>
    </row>
    <row r="7875" spans="2:23" s="52" customFormat="1" ht="13" x14ac:dyDescent="0.3">
      <c r="B7875" s="53" t="s">
        <v>12</v>
      </c>
      <c r="C7875" s="53" t="s">
        <v>222</v>
      </c>
      <c r="D7875" s="53" t="s">
        <v>1420</v>
      </c>
      <c r="E7875" s="53">
        <v>42.38749</v>
      </c>
      <c r="F7875" s="53">
        <v>-0.93658779999999997</v>
      </c>
      <c r="G7875" s="54">
        <v>754.24450000000002</v>
      </c>
      <c r="H7875" s="53">
        <v>200</v>
      </c>
      <c r="I7875" s="53">
        <v>115</v>
      </c>
      <c r="J7875" s="53">
        <v>85</v>
      </c>
      <c r="K7875" s="52">
        <v>207</v>
      </c>
      <c r="L7875" s="52">
        <v>547.24450000000002</v>
      </c>
      <c r="M7875" s="55">
        <v>5</v>
      </c>
      <c r="N7875" s="61" t="s">
        <v>17</v>
      </c>
      <c r="P7875" s="66"/>
      <c r="Q7875" s="53"/>
      <c r="R7875" s="53"/>
      <c r="S7875" s="53"/>
      <c r="T7875" s="53"/>
      <c r="U7875" s="53"/>
      <c r="V7875" s="53"/>
      <c r="W7875" s="53"/>
    </row>
    <row r="7876" spans="2:23" s="52" customFormat="1" ht="13" x14ac:dyDescent="0.3">
      <c r="B7876" s="53" t="s">
        <v>12</v>
      </c>
      <c r="C7876" s="53" t="s">
        <v>222</v>
      </c>
      <c r="D7876" s="53" t="s">
        <v>1421</v>
      </c>
      <c r="E7876" s="53">
        <v>41.540439999999997</v>
      </c>
      <c r="F7876" s="53">
        <v>-1.9209540000000001</v>
      </c>
      <c r="G7876" s="54">
        <v>927.13310000000001</v>
      </c>
      <c r="H7876" s="53">
        <v>114</v>
      </c>
      <c r="I7876" s="53">
        <v>75</v>
      </c>
      <c r="J7876" s="53">
        <v>39</v>
      </c>
      <c r="K7876" s="52">
        <v>207</v>
      </c>
      <c r="L7876" s="52">
        <v>720.13310000000001</v>
      </c>
      <c r="M7876" s="55">
        <v>6</v>
      </c>
      <c r="N7876" s="61" t="s">
        <v>17</v>
      </c>
      <c r="P7876" s="66"/>
      <c r="Q7876" s="53"/>
      <c r="R7876" s="53"/>
      <c r="S7876" s="53"/>
      <c r="T7876" s="53"/>
      <c r="U7876" s="53"/>
      <c r="V7876" s="53"/>
      <c r="W7876" s="53"/>
    </row>
    <row r="7877" spans="2:23" s="52" customFormat="1" ht="13" x14ac:dyDescent="0.3">
      <c r="B7877" s="53" t="s">
        <v>12</v>
      </c>
      <c r="C7877" s="53" t="s">
        <v>222</v>
      </c>
      <c r="D7877" s="53" t="s">
        <v>1422</v>
      </c>
      <c r="E7877" s="53">
        <v>42.262160000000002</v>
      </c>
      <c r="F7877" s="53">
        <v>-1.18699</v>
      </c>
      <c r="G7877" s="54">
        <v>490.65750000000003</v>
      </c>
      <c r="H7877" s="53">
        <v>1131</v>
      </c>
      <c r="I7877" s="53">
        <v>584</v>
      </c>
      <c r="J7877" s="53">
        <v>547</v>
      </c>
      <c r="K7877" s="52">
        <v>207</v>
      </c>
      <c r="L7877" s="52">
        <v>283.65750000000003</v>
      </c>
      <c r="M7877" s="55">
        <v>4</v>
      </c>
      <c r="N7877" s="61" t="s">
        <v>16</v>
      </c>
      <c r="P7877" s="66"/>
      <c r="Q7877" s="53"/>
      <c r="R7877" s="53"/>
      <c r="S7877" s="53"/>
      <c r="T7877" s="53"/>
      <c r="U7877" s="53"/>
      <c r="V7877" s="53"/>
      <c r="W7877" s="53"/>
    </row>
    <row r="7878" spans="2:23" s="52" customFormat="1" ht="13" x14ac:dyDescent="0.3">
      <c r="B7878" s="53" t="s">
        <v>12</v>
      </c>
      <c r="C7878" s="53" t="s">
        <v>222</v>
      </c>
      <c r="D7878" s="53" t="s">
        <v>1423</v>
      </c>
      <c r="E7878" s="53">
        <v>41.856349999999999</v>
      </c>
      <c r="F7878" s="53">
        <v>-1.4430989999999999</v>
      </c>
      <c r="G7878" s="54">
        <v>321.3621</v>
      </c>
      <c r="H7878" s="53">
        <v>109</v>
      </c>
      <c r="I7878" s="53">
        <v>57</v>
      </c>
      <c r="J7878" s="53">
        <v>52</v>
      </c>
      <c r="K7878" s="52">
        <v>207</v>
      </c>
      <c r="L7878" s="52">
        <v>114.3621</v>
      </c>
      <c r="M7878" s="55">
        <v>2</v>
      </c>
      <c r="N7878" s="61" t="s">
        <v>16</v>
      </c>
      <c r="P7878" s="66"/>
      <c r="Q7878" s="53"/>
      <c r="R7878" s="53"/>
      <c r="S7878" s="53"/>
      <c r="T7878" s="53"/>
      <c r="U7878" s="53"/>
      <c r="V7878" s="53"/>
      <c r="W7878" s="53"/>
    </row>
    <row r="7879" spans="2:23" s="52" customFormat="1" ht="13" x14ac:dyDescent="0.3">
      <c r="B7879" s="53" t="s">
        <v>12</v>
      </c>
      <c r="C7879" s="53" t="s">
        <v>222</v>
      </c>
      <c r="D7879" s="53" t="s">
        <v>1424</v>
      </c>
      <c r="E7879" s="53">
        <v>41.848739999999999</v>
      </c>
      <c r="F7879" s="53">
        <v>-1.2497339999999999</v>
      </c>
      <c r="G7879" s="54">
        <v>227.7671</v>
      </c>
      <c r="H7879" s="53">
        <v>1025</v>
      </c>
      <c r="I7879" s="53">
        <v>512</v>
      </c>
      <c r="J7879" s="53">
        <v>513</v>
      </c>
      <c r="K7879" s="52">
        <v>207</v>
      </c>
      <c r="L7879" s="52">
        <v>20.767099999999999</v>
      </c>
      <c r="M7879" s="55">
        <v>2</v>
      </c>
      <c r="N7879" s="61" t="s">
        <v>16</v>
      </c>
      <c r="P7879" s="66"/>
      <c r="Q7879" s="53"/>
      <c r="R7879" s="53"/>
      <c r="S7879" s="53"/>
      <c r="T7879" s="53"/>
      <c r="U7879" s="53"/>
      <c r="V7879" s="53"/>
      <c r="W7879" s="53"/>
    </row>
    <row r="7880" spans="2:23" s="52" customFormat="1" ht="13" x14ac:dyDescent="0.3">
      <c r="B7880" s="53" t="s">
        <v>12</v>
      </c>
      <c r="C7880" s="53" t="s">
        <v>222</v>
      </c>
      <c r="D7880" s="53" t="s">
        <v>1425</v>
      </c>
      <c r="E7880" s="53">
        <v>41.41724</v>
      </c>
      <c r="F7880" s="53">
        <v>-2.0781900000000002</v>
      </c>
      <c r="G7880" s="54">
        <v>933.41959999999995</v>
      </c>
      <c r="H7880" s="53">
        <v>79</v>
      </c>
      <c r="I7880" s="53">
        <v>47</v>
      </c>
      <c r="J7880" s="53">
        <v>32</v>
      </c>
      <c r="K7880" s="52">
        <v>207</v>
      </c>
      <c r="L7880" s="52">
        <v>726.41959999999995</v>
      </c>
      <c r="M7880" s="55">
        <v>6</v>
      </c>
      <c r="N7880" s="61" t="s">
        <v>17</v>
      </c>
      <c r="P7880" s="66"/>
      <c r="Q7880" s="53"/>
      <c r="R7880" s="53"/>
      <c r="S7880" s="53"/>
      <c r="T7880" s="53"/>
      <c r="U7880" s="53"/>
      <c r="V7880" s="53"/>
      <c r="W7880" s="53"/>
    </row>
    <row r="7881" spans="2:23" s="52" customFormat="1" ht="13" x14ac:dyDescent="0.3">
      <c r="B7881" s="53" t="s">
        <v>12</v>
      </c>
      <c r="C7881" s="53" t="s">
        <v>222</v>
      </c>
      <c r="D7881" s="53" t="s">
        <v>1426</v>
      </c>
      <c r="E7881" s="53">
        <v>41.835169999999998</v>
      </c>
      <c r="F7881" s="53">
        <v>-1.5318780000000001</v>
      </c>
      <c r="G7881" s="54">
        <v>452.72289999999998</v>
      </c>
      <c r="H7881" s="53">
        <v>5030</v>
      </c>
      <c r="I7881" s="53">
        <v>2570</v>
      </c>
      <c r="J7881" s="53">
        <v>2460</v>
      </c>
      <c r="K7881" s="52">
        <v>207</v>
      </c>
      <c r="L7881" s="52">
        <v>245.72289999999998</v>
      </c>
      <c r="M7881" s="55">
        <v>4</v>
      </c>
      <c r="N7881" s="61" t="s">
        <v>16</v>
      </c>
      <c r="P7881" s="66"/>
      <c r="Q7881" s="53"/>
      <c r="R7881" s="53"/>
      <c r="S7881" s="53"/>
      <c r="T7881" s="53"/>
      <c r="U7881" s="53"/>
      <c r="V7881" s="53"/>
      <c r="W7881" s="53"/>
    </row>
    <row r="7882" spans="2:23" s="52" customFormat="1" ht="13" x14ac:dyDescent="0.3">
      <c r="B7882" s="53" t="s">
        <v>12</v>
      </c>
      <c r="C7882" s="53" t="s">
        <v>222</v>
      </c>
      <c r="D7882" s="53" t="s">
        <v>1427</v>
      </c>
      <c r="E7882" s="53">
        <v>41.509149999999998</v>
      </c>
      <c r="F7882" s="53">
        <v>-1.0305390000000001</v>
      </c>
      <c r="G7882" s="54">
        <v>376.17430000000002</v>
      </c>
      <c r="H7882" s="53">
        <v>540</v>
      </c>
      <c r="I7882" s="53">
        <v>293</v>
      </c>
      <c r="J7882" s="53">
        <v>247</v>
      </c>
      <c r="K7882" s="52">
        <v>207</v>
      </c>
      <c r="L7882" s="52">
        <v>169.17430000000002</v>
      </c>
      <c r="M7882" s="55">
        <v>2</v>
      </c>
      <c r="N7882" s="61" t="s">
        <v>16</v>
      </c>
      <c r="P7882" s="66"/>
      <c r="Q7882" s="53"/>
      <c r="R7882" s="53"/>
      <c r="S7882" s="53"/>
      <c r="T7882" s="53"/>
      <c r="U7882" s="53"/>
      <c r="V7882" s="53"/>
      <c r="W7882" s="53"/>
    </row>
    <row r="7883" spans="2:23" s="52" customFormat="1" ht="13" x14ac:dyDescent="0.3">
      <c r="B7883" s="53" t="s">
        <v>12</v>
      </c>
      <c r="C7883" s="53" t="s">
        <v>222</v>
      </c>
      <c r="D7883" s="53" t="s">
        <v>1428</v>
      </c>
      <c r="E7883" s="53">
        <v>41.525280000000002</v>
      </c>
      <c r="F7883" s="53">
        <v>-1.5985450000000001</v>
      </c>
      <c r="G7883" s="54">
        <v>575.50300000000004</v>
      </c>
      <c r="H7883" s="53">
        <v>1897</v>
      </c>
      <c r="I7883" s="53">
        <v>953</v>
      </c>
      <c r="J7883" s="53">
        <v>944</v>
      </c>
      <c r="K7883" s="52">
        <v>207</v>
      </c>
      <c r="L7883" s="52">
        <v>368.50300000000004</v>
      </c>
      <c r="M7883" s="55">
        <v>4</v>
      </c>
      <c r="N7883" s="61" t="s">
        <v>16</v>
      </c>
      <c r="P7883" s="66"/>
      <c r="Q7883" s="53"/>
      <c r="R7883" s="53"/>
      <c r="S7883" s="53"/>
      <c r="T7883" s="53"/>
      <c r="U7883" s="53"/>
      <c r="V7883" s="53"/>
      <c r="W7883" s="53"/>
    </row>
    <row r="7884" spans="2:23" s="52" customFormat="1" ht="13" x14ac:dyDescent="0.3">
      <c r="B7884" s="53" t="s">
        <v>12</v>
      </c>
      <c r="C7884" s="53" t="s">
        <v>222</v>
      </c>
      <c r="D7884" s="53" t="s">
        <v>1429</v>
      </c>
      <c r="E7884" s="53">
        <v>41.314250000000001</v>
      </c>
      <c r="F7884" s="53">
        <v>-1.8559939999999999</v>
      </c>
      <c r="G7884" s="54">
        <v>654.72450000000003</v>
      </c>
      <c r="H7884" s="53">
        <v>82</v>
      </c>
      <c r="I7884" s="53">
        <v>42</v>
      </c>
      <c r="J7884" s="53">
        <v>40</v>
      </c>
      <c r="K7884" s="52">
        <v>207</v>
      </c>
      <c r="L7884" s="52">
        <v>447.72450000000003</v>
      </c>
      <c r="M7884" s="55">
        <v>5</v>
      </c>
      <c r="N7884" s="61" t="s">
        <v>17</v>
      </c>
      <c r="P7884" s="66"/>
      <c r="Q7884" s="53"/>
      <c r="R7884" s="53"/>
      <c r="S7884" s="53"/>
      <c r="T7884" s="53"/>
      <c r="U7884" s="53"/>
      <c r="V7884" s="53"/>
      <c r="W7884" s="53"/>
    </row>
    <row r="7885" spans="2:23" s="52" customFormat="1" ht="13" x14ac:dyDescent="0.3">
      <c r="B7885" s="53" t="s">
        <v>12</v>
      </c>
      <c r="C7885" s="53" t="s">
        <v>222</v>
      </c>
      <c r="D7885" s="53" t="s">
        <v>1430</v>
      </c>
      <c r="E7885" s="53">
        <v>41.497860000000003</v>
      </c>
      <c r="F7885" s="53">
        <v>-0.14928369999999999</v>
      </c>
      <c r="G7885" s="54">
        <v>329.26209999999998</v>
      </c>
      <c r="H7885" s="53">
        <v>1048</v>
      </c>
      <c r="I7885" s="53">
        <v>549</v>
      </c>
      <c r="J7885" s="53">
        <v>499</v>
      </c>
      <c r="K7885" s="52">
        <v>207</v>
      </c>
      <c r="L7885" s="52">
        <v>122.26209999999998</v>
      </c>
      <c r="M7885" s="55">
        <v>2</v>
      </c>
      <c r="N7885" s="61" t="s">
        <v>16</v>
      </c>
      <c r="P7885" s="66"/>
      <c r="Q7885" s="53"/>
      <c r="R7885" s="53"/>
      <c r="S7885" s="53"/>
      <c r="T7885" s="53"/>
      <c r="U7885" s="53"/>
      <c r="V7885" s="53"/>
      <c r="W7885" s="53"/>
    </row>
    <row r="7886" spans="2:23" s="52" customFormat="1" ht="13" x14ac:dyDescent="0.3">
      <c r="B7886" s="53" t="s">
        <v>12</v>
      </c>
      <c r="C7886" s="53" t="s">
        <v>222</v>
      </c>
      <c r="D7886" s="53" t="s">
        <v>1431</v>
      </c>
      <c r="E7886" s="53">
        <v>41.817740000000001</v>
      </c>
      <c r="F7886" s="53">
        <v>-1.602562</v>
      </c>
      <c r="G7886" s="54">
        <v>519.84220000000005</v>
      </c>
      <c r="H7886" s="53">
        <v>265</v>
      </c>
      <c r="I7886" s="53">
        <v>133</v>
      </c>
      <c r="J7886" s="53">
        <v>132</v>
      </c>
      <c r="K7886" s="52">
        <v>207</v>
      </c>
      <c r="L7886" s="52">
        <v>312.84220000000005</v>
      </c>
      <c r="M7886" s="55">
        <v>4</v>
      </c>
      <c r="N7886" s="61" t="s">
        <v>16</v>
      </c>
      <c r="P7886" s="66"/>
      <c r="Q7886" s="53"/>
      <c r="R7886" s="53"/>
      <c r="S7886" s="53"/>
      <c r="T7886" s="53"/>
      <c r="U7886" s="53"/>
      <c r="V7886" s="53"/>
      <c r="W7886" s="53"/>
    </row>
    <row r="7887" spans="2:23" s="52" customFormat="1" ht="13" x14ac:dyDescent="0.3">
      <c r="B7887" s="53" t="s">
        <v>12</v>
      </c>
      <c r="C7887" s="53" t="s">
        <v>222</v>
      </c>
      <c r="D7887" s="53" t="s">
        <v>1432</v>
      </c>
      <c r="E7887" s="53">
        <v>41.817219999999999</v>
      </c>
      <c r="F7887" s="53">
        <v>-1.488251</v>
      </c>
      <c r="G7887" s="54">
        <v>409.64699999999999</v>
      </c>
      <c r="H7887" s="53">
        <v>279</v>
      </c>
      <c r="I7887" s="53">
        <v>146</v>
      </c>
      <c r="J7887" s="53">
        <v>133</v>
      </c>
      <c r="K7887" s="52">
        <v>207</v>
      </c>
      <c r="L7887" s="52">
        <v>202.64699999999999</v>
      </c>
      <c r="M7887" s="55">
        <v>4</v>
      </c>
      <c r="N7887" s="61" t="s">
        <v>16</v>
      </c>
      <c r="P7887" s="66"/>
      <c r="Q7887" s="53"/>
      <c r="R7887" s="53"/>
      <c r="S7887" s="53"/>
      <c r="T7887" s="53"/>
      <c r="U7887" s="53"/>
      <c r="V7887" s="53"/>
      <c r="W7887" s="53"/>
    </row>
    <row r="7888" spans="2:23" s="52" customFormat="1" ht="13" x14ac:dyDescent="0.3">
      <c r="B7888" s="53" t="s">
        <v>12</v>
      </c>
      <c r="C7888" s="53" t="s">
        <v>222</v>
      </c>
      <c r="D7888" s="53" t="s">
        <v>1433</v>
      </c>
      <c r="E7888" s="53">
        <v>41.572189999999999</v>
      </c>
      <c r="F7888" s="53">
        <v>-0.74109179999999997</v>
      </c>
      <c r="G7888" s="54">
        <v>186</v>
      </c>
      <c r="H7888" s="53">
        <v>2298</v>
      </c>
      <c r="I7888" s="53">
        <v>1202</v>
      </c>
      <c r="J7888" s="53">
        <v>1096</v>
      </c>
      <c r="K7888" s="52">
        <v>207</v>
      </c>
      <c r="L7888" s="52">
        <v>-21</v>
      </c>
      <c r="M7888" s="55">
        <v>2</v>
      </c>
      <c r="N7888" s="61" t="s">
        <v>16</v>
      </c>
      <c r="P7888" s="66"/>
      <c r="Q7888" s="53"/>
      <c r="R7888" s="53"/>
      <c r="S7888" s="53"/>
      <c r="T7888" s="53"/>
      <c r="U7888" s="53"/>
      <c r="V7888" s="53"/>
      <c r="W7888" s="53"/>
    </row>
    <row r="7889" spans="2:23" s="52" customFormat="1" ht="13" x14ac:dyDescent="0.3">
      <c r="B7889" s="53" t="s">
        <v>12</v>
      </c>
      <c r="C7889" s="53" t="s">
        <v>222</v>
      </c>
      <c r="D7889" s="53" t="s">
        <v>1434</v>
      </c>
      <c r="E7889" s="53">
        <v>41.88599</v>
      </c>
      <c r="F7889" s="53">
        <v>-1.6029310000000001</v>
      </c>
      <c r="G7889" s="54">
        <v>682.95180000000005</v>
      </c>
      <c r="H7889" s="53">
        <v>90</v>
      </c>
      <c r="I7889" s="53">
        <v>45</v>
      </c>
      <c r="J7889" s="53">
        <v>45</v>
      </c>
      <c r="K7889" s="52">
        <v>207</v>
      </c>
      <c r="L7889" s="52">
        <v>475.95180000000005</v>
      </c>
      <c r="M7889" s="55">
        <v>5</v>
      </c>
      <c r="N7889" s="61" t="s">
        <v>17</v>
      </c>
      <c r="P7889" s="66"/>
      <c r="Q7889" s="53"/>
      <c r="R7889" s="53"/>
      <c r="S7889" s="53"/>
      <c r="T7889" s="53"/>
      <c r="U7889" s="53"/>
      <c r="V7889" s="53"/>
      <c r="W7889" s="53"/>
    </row>
    <row r="7890" spans="2:23" s="52" customFormat="1" ht="13" x14ac:dyDescent="0.3">
      <c r="B7890" s="53" t="s">
        <v>12</v>
      </c>
      <c r="C7890" s="53" t="s">
        <v>222</v>
      </c>
      <c r="D7890" s="53" t="s">
        <v>1435</v>
      </c>
      <c r="E7890" s="53">
        <v>41.79571</v>
      </c>
      <c r="F7890" s="53">
        <v>-1.1638329999999999</v>
      </c>
      <c r="G7890" s="54">
        <v>218.6309</v>
      </c>
      <c r="H7890" s="53">
        <v>558</v>
      </c>
      <c r="I7890" s="53">
        <v>297</v>
      </c>
      <c r="J7890" s="53">
        <v>261</v>
      </c>
      <c r="K7890" s="52">
        <v>207</v>
      </c>
      <c r="L7890" s="52">
        <v>11.630899999999997</v>
      </c>
      <c r="M7890" s="55">
        <v>2</v>
      </c>
      <c r="N7890" s="61" t="s">
        <v>16</v>
      </c>
      <c r="P7890" s="66"/>
      <c r="Q7890" s="53"/>
      <c r="R7890" s="53"/>
      <c r="S7890" s="53"/>
      <c r="T7890" s="53"/>
      <c r="U7890" s="53"/>
      <c r="V7890" s="53"/>
      <c r="W7890" s="53"/>
    </row>
    <row r="7891" spans="2:23" s="52" customFormat="1" ht="13" x14ac:dyDescent="0.3">
      <c r="B7891" s="53" t="s">
        <v>12</v>
      </c>
      <c r="C7891" s="53" t="s">
        <v>222</v>
      </c>
      <c r="D7891" s="53" t="s">
        <v>1436</v>
      </c>
      <c r="E7891" s="53">
        <v>41.211660000000002</v>
      </c>
      <c r="F7891" s="53">
        <v>-2.0387580000000001</v>
      </c>
      <c r="G7891" s="54">
        <v>945.43610000000001</v>
      </c>
      <c r="H7891" s="53">
        <v>49</v>
      </c>
      <c r="I7891" s="53">
        <v>25</v>
      </c>
      <c r="J7891" s="53">
        <v>24</v>
      </c>
      <c r="K7891" s="52">
        <v>207</v>
      </c>
      <c r="L7891" s="52">
        <v>738.43610000000001</v>
      </c>
      <c r="M7891" s="55">
        <v>6</v>
      </c>
      <c r="N7891" s="61" t="s">
        <v>17</v>
      </c>
      <c r="P7891" s="66"/>
      <c r="Q7891" s="53"/>
      <c r="R7891" s="53"/>
      <c r="S7891" s="53"/>
      <c r="T7891" s="53"/>
      <c r="U7891" s="53"/>
      <c r="V7891" s="53"/>
      <c r="W7891" s="53"/>
    </row>
    <row r="7892" spans="2:23" s="52" customFormat="1" ht="13" x14ac:dyDescent="0.3">
      <c r="B7892" s="53" t="s">
        <v>12</v>
      </c>
      <c r="C7892" s="53" t="s">
        <v>222</v>
      </c>
      <c r="D7892" s="53" t="s">
        <v>1437</v>
      </c>
      <c r="E7892" s="53">
        <v>41.555680000000002</v>
      </c>
      <c r="F7892" s="53">
        <v>-0.96009599999999995</v>
      </c>
      <c r="G7892" s="54">
        <v>305.37709999999998</v>
      </c>
      <c r="H7892" s="53">
        <v>2777</v>
      </c>
      <c r="I7892" s="53">
        <v>1459</v>
      </c>
      <c r="J7892" s="53">
        <v>1318</v>
      </c>
      <c r="K7892" s="52">
        <v>207</v>
      </c>
      <c r="L7892" s="52">
        <v>98.377099999999984</v>
      </c>
      <c r="M7892" s="55">
        <v>2</v>
      </c>
      <c r="N7892" s="61" t="s">
        <v>16</v>
      </c>
      <c r="P7892" s="66"/>
      <c r="Q7892" s="53"/>
      <c r="R7892" s="53"/>
      <c r="S7892" s="53"/>
      <c r="T7892" s="53"/>
      <c r="U7892" s="53"/>
      <c r="V7892" s="53"/>
      <c r="W7892" s="53"/>
    </row>
    <row r="7893" spans="2:23" s="52" customFormat="1" ht="13" x14ac:dyDescent="0.3">
      <c r="B7893" s="53" t="s">
        <v>12</v>
      </c>
      <c r="C7893" s="53" t="s">
        <v>222</v>
      </c>
      <c r="D7893" s="53" t="s">
        <v>1438</v>
      </c>
      <c r="E7893" s="53">
        <v>41.354320000000001</v>
      </c>
      <c r="F7893" s="53">
        <v>-1.6470089999999999</v>
      </c>
      <c r="G7893" s="54">
        <v>541.74400000000003</v>
      </c>
      <c r="H7893" s="53">
        <v>21933</v>
      </c>
      <c r="I7893" s="53">
        <v>10909</v>
      </c>
      <c r="J7893" s="53">
        <v>11024</v>
      </c>
      <c r="K7893" s="52">
        <v>207</v>
      </c>
      <c r="L7893" s="52">
        <v>334.74400000000003</v>
      </c>
      <c r="M7893" s="55">
        <v>4</v>
      </c>
      <c r="N7893" s="61" t="s">
        <v>16</v>
      </c>
      <c r="P7893" s="66"/>
      <c r="Q7893" s="53"/>
      <c r="R7893" s="53"/>
      <c r="S7893" s="53"/>
      <c r="T7893" s="53"/>
      <c r="U7893" s="53"/>
      <c r="V7893" s="53"/>
      <c r="W7893" s="53"/>
    </row>
    <row r="7894" spans="2:23" s="52" customFormat="1" ht="13" x14ac:dyDescent="0.3">
      <c r="B7894" s="53" t="s">
        <v>12</v>
      </c>
      <c r="C7894" s="53" t="s">
        <v>222</v>
      </c>
      <c r="D7894" s="53" t="s">
        <v>1439</v>
      </c>
      <c r="E7894" s="53">
        <v>41.525060000000003</v>
      </c>
      <c r="F7894" s="53">
        <v>-1.3446119999999999</v>
      </c>
      <c r="G7894" s="54">
        <v>344.17439999999999</v>
      </c>
      <c r="H7894" s="53">
        <v>3072</v>
      </c>
      <c r="I7894" s="53">
        <v>1612</v>
      </c>
      <c r="J7894" s="53">
        <v>1460</v>
      </c>
      <c r="K7894" s="52">
        <v>207</v>
      </c>
      <c r="L7894" s="52">
        <v>137.17439999999999</v>
      </c>
      <c r="M7894" s="55">
        <v>2</v>
      </c>
      <c r="N7894" s="61" t="s">
        <v>16</v>
      </c>
      <c r="P7894" s="66"/>
      <c r="Q7894" s="53"/>
      <c r="R7894" s="53"/>
      <c r="S7894" s="53"/>
      <c r="T7894" s="53"/>
      <c r="U7894" s="53"/>
      <c r="V7894" s="53"/>
      <c r="W7894" s="53"/>
    </row>
    <row r="7895" spans="2:23" s="52" customFormat="1" ht="13" x14ac:dyDescent="0.3">
      <c r="B7895" s="53" t="s">
        <v>12</v>
      </c>
      <c r="C7895" s="53" t="s">
        <v>222</v>
      </c>
      <c r="D7895" s="53" t="s">
        <v>1440</v>
      </c>
      <c r="E7895" s="53">
        <v>41.656199999999998</v>
      </c>
      <c r="F7895" s="53">
        <v>-1.7178150000000001</v>
      </c>
      <c r="G7895" s="54">
        <v>856.40859999999998</v>
      </c>
      <c r="H7895" s="53">
        <v>50</v>
      </c>
      <c r="I7895" s="53">
        <v>26</v>
      </c>
      <c r="J7895" s="53">
        <v>24</v>
      </c>
      <c r="K7895" s="52">
        <v>207</v>
      </c>
      <c r="L7895" s="52">
        <v>649.40859999999998</v>
      </c>
      <c r="M7895" s="55">
        <v>6</v>
      </c>
      <c r="N7895" s="61" t="s">
        <v>17</v>
      </c>
      <c r="P7895" s="66"/>
      <c r="Q7895" s="53"/>
      <c r="R7895" s="53"/>
      <c r="S7895" s="53"/>
      <c r="T7895" s="53"/>
      <c r="U7895" s="53"/>
      <c r="V7895" s="53"/>
      <c r="W7895" s="53"/>
    </row>
    <row r="7896" spans="2:23" s="52" customFormat="1" ht="13" x14ac:dyDescent="0.3">
      <c r="B7896" s="53" t="s">
        <v>12</v>
      </c>
      <c r="C7896" s="53" t="s">
        <v>222</v>
      </c>
      <c r="D7896" s="53" t="s">
        <v>1441</v>
      </c>
      <c r="E7896" s="53">
        <v>41.157890000000002</v>
      </c>
      <c r="F7896" s="53">
        <v>-1.9122250000000001</v>
      </c>
      <c r="G7896" s="54">
        <v>841.73860000000002</v>
      </c>
      <c r="H7896" s="53">
        <v>75</v>
      </c>
      <c r="I7896" s="53">
        <v>44</v>
      </c>
      <c r="J7896" s="53">
        <v>31</v>
      </c>
      <c r="K7896" s="52">
        <v>207</v>
      </c>
      <c r="L7896" s="52">
        <v>634.73860000000002</v>
      </c>
      <c r="M7896" s="55">
        <v>6</v>
      </c>
      <c r="N7896" s="61" t="s">
        <v>17</v>
      </c>
      <c r="P7896" s="66"/>
      <c r="Q7896" s="53"/>
      <c r="R7896" s="53"/>
      <c r="S7896" s="53"/>
      <c r="T7896" s="53"/>
      <c r="U7896" s="53"/>
      <c r="V7896" s="53"/>
      <c r="W7896" s="53"/>
    </row>
    <row r="7897" spans="2:23" s="52" customFormat="1" ht="13" x14ac:dyDescent="0.3">
      <c r="B7897" s="53" t="s">
        <v>12</v>
      </c>
      <c r="C7897" s="53" t="s">
        <v>222</v>
      </c>
      <c r="D7897" s="53" t="s">
        <v>1442</v>
      </c>
      <c r="E7897" s="53">
        <v>41.127339999999997</v>
      </c>
      <c r="F7897" s="53">
        <v>-1.844533</v>
      </c>
      <c r="G7897" s="54">
        <v>1050.241</v>
      </c>
      <c r="H7897" s="53">
        <v>158</v>
      </c>
      <c r="I7897" s="53">
        <v>86</v>
      </c>
      <c r="J7897" s="53">
        <v>72</v>
      </c>
      <c r="K7897" s="52">
        <v>207</v>
      </c>
      <c r="L7897" s="52">
        <v>843.24099999999999</v>
      </c>
      <c r="M7897" s="55">
        <v>7</v>
      </c>
      <c r="N7897" s="61" t="s">
        <v>17</v>
      </c>
      <c r="P7897" s="66"/>
      <c r="Q7897" s="53"/>
      <c r="R7897" s="53"/>
      <c r="S7897" s="53"/>
      <c r="T7897" s="53"/>
      <c r="U7897" s="53"/>
      <c r="V7897" s="53"/>
      <c r="W7897" s="53"/>
    </row>
    <row r="7898" spans="2:23" s="52" customFormat="1" ht="13" x14ac:dyDescent="0.3">
      <c r="B7898" s="53" t="s">
        <v>12</v>
      </c>
      <c r="C7898" s="53" t="s">
        <v>222</v>
      </c>
      <c r="D7898" s="53" t="s">
        <v>1443</v>
      </c>
      <c r="E7898" s="53">
        <v>41.27814</v>
      </c>
      <c r="F7898" s="53">
        <v>-1.797706</v>
      </c>
      <c r="G7898" s="54">
        <v>662.44079999999997</v>
      </c>
      <c r="H7898" s="53">
        <v>203</v>
      </c>
      <c r="I7898" s="53">
        <v>104</v>
      </c>
      <c r="J7898" s="53">
        <v>99</v>
      </c>
      <c r="K7898" s="52">
        <v>207</v>
      </c>
      <c r="L7898" s="52">
        <v>455.44079999999997</v>
      </c>
      <c r="M7898" s="55">
        <v>5</v>
      </c>
      <c r="N7898" s="61" t="s">
        <v>17</v>
      </c>
      <c r="P7898" s="66"/>
      <c r="Q7898" s="53"/>
      <c r="R7898" s="53"/>
      <c r="S7898" s="53"/>
      <c r="T7898" s="53"/>
      <c r="U7898" s="53"/>
      <c r="V7898" s="53"/>
      <c r="W7898" s="53"/>
    </row>
    <row r="7899" spans="2:23" s="52" customFormat="1" ht="13" x14ac:dyDescent="0.3">
      <c r="B7899" s="53" t="s">
        <v>12</v>
      </c>
      <c r="C7899" s="53" t="s">
        <v>222</v>
      </c>
      <c r="D7899" s="53" t="s">
        <v>1444</v>
      </c>
      <c r="E7899" s="53">
        <v>41.336939999999998</v>
      </c>
      <c r="F7899" s="53">
        <v>-1.224118</v>
      </c>
      <c r="G7899" s="54">
        <v>600.72569999999996</v>
      </c>
      <c r="H7899" s="53">
        <v>3665</v>
      </c>
      <c r="I7899" s="53">
        <v>1921</v>
      </c>
      <c r="J7899" s="53">
        <v>1744</v>
      </c>
      <c r="K7899" s="52">
        <v>207</v>
      </c>
      <c r="L7899" s="52">
        <v>393.72569999999996</v>
      </c>
      <c r="M7899" s="55">
        <v>4</v>
      </c>
      <c r="N7899" s="61" t="s">
        <v>16</v>
      </c>
      <c r="P7899" s="66"/>
      <c r="Q7899" s="53"/>
      <c r="R7899" s="53"/>
      <c r="S7899" s="53"/>
      <c r="T7899" s="53"/>
      <c r="U7899" s="53"/>
      <c r="V7899" s="53"/>
      <c r="W7899" s="53"/>
    </row>
    <row r="7900" spans="2:23" s="52" customFormat="1" ht="13" x14ac:dyDescent="0.3">
      <c r="B7900" s="53" t="s">
        <v>12</v>
      </c>
      <c r="C7900" s="53" t="s">
        <v>222</v>
      </c>
      <c r="D7900" s="53" t="s">
        <v>1445</v>
      </c>
      <c r="E7900" s="53">
        <v>41.234000000000002</v>
      </c>
      <c r="F7900" s="53">
        <v>-4.4077699999999997E-2</v>
      </c>
      <c r="G7900" s="54">
        <v>162.42850000000001</v>
      </c>
      <c r="H7900" s="53">
        <v>9728</v>
      </c>
      <c r="I7900" s="53">
        <v>5141</v>
      </c>
      <c r="J7900" s="53">
        <v>4587</v>
      </c>
      <c r="K7900" s="52">
        <v>207</v>
      </c>
      <c r="L7900" s="52">
        <v>-44.571499999999986</v>
      </c>
      <c r="M7900" s="55">
        <v>2</v>
      </c>
      <c r="N7900" s="61" t="s">
        <v>16</v>
      </c>
      <c r="P7900" s="66"/>
      <c r="Q7900" s="53"/>
      <c r="R7900" s="53"/>
      <c r="S7900" s="53"/>
      <c r="T7900" s="53"/>
      <c r="U7900" s="53"/>
      <c r="V7900" s="53"/>
      <c r="W7900" s="53"/>
    </row>
    <row r="7901" spans="2:23" s="52" customFormat="1" ht="13" x14ac:dyDescent="0.3">
      <c r="B7901" s="53" t="s">
        <v>12</v>
      </c>
      <c r="C7901" s="53" t="s">
        <v>222</v>
      </c>
      <c r="D7901" s="53" t="s">
        <v>1446</v>
      </c>
      <c r="E7901" s="53">
        <v>41.183770000000003</v>
      </c>
      <c r="F7901" s="53">
        <v>-1.6366130000000001</v>
      </c>
      <c r="G7901" s="54">
        <v>927.94849999999997</v>
      </c>
      <c r="H7901" s="53">
        <v>107</v>
      </c>
      <c r="I7901" s="53">
        <v>58</v>
      </c>
      <c r="J7901" s="53">
        <v>49</v>
      </c>
      <c r="K7901" s="52">
        <v>207</v>
      </c>
      <c r="L7901" s="52">
        <v>720.94849999999997</v>
      </c>
      <c r="M7901" s="55">
        <v>6</v>
      </c>
      <c r="N7901" s="61" t="s">
        <v>17</v>
      </c>
      <c r="P7901" s="66"/>
      <c r="Q7901" s="53"/>
      <c r="R7901" s="53"/>
      <c r="S7901" s="53"/>
      <c r="T7901" s="53"/>
      <c r="U7901" s="53"/>
      <c r="V7901" s="53"/>
      <c r="W7901" s="53"/>
    </row>
    <row r="7902" spans="2:23" s="52" customFormat="1" ht="13" x14ac:dyDescent="0.3">
      <c r="B7902" s="53" t="s">
        <v>12</v>
      </c>
      <c r="C7902" s="53" t="s">
        <v>222</v>
      </c>
      <c r="D7902" s="53" t="s">
        <v>1447</v>
      </c>
      <c r="E7902" s="53">
        <v>41.310180000000003</v>
      </c>
      <c r="F7902" s="53">
        <v>-1.812019</v>
      </c>
      <c r="G7902" s="54">
        <v>604.18560000000002</v>
      </c>
      <c r="H7902" s="53">
        <v>117</v>
      </c>
      <c r="I7902" s="53">
        <v>67</v>
      </c>
      <c r="J7902" s="53">
        <v>50</v>
      </c>
      <c r="K7902" s="52">
        <v>207</v>
      </c>
      <c r="L7902" s="52">
        <v>397.18560000000002</v>
      </c>
      <c r="M7902" s="55">
        <v>4</v>
      </c>
      <c r="N7902" s="61" t="s">
        <v>16</v>
      </c>
      <c r="P7902" s="66"/>
      <c r="Q7902" s="53"/>
      <c r="R7902" s="53"/>
      <c r="S7902" s="53"/>
      <c r="T7902" s="53"/>
      <c r="U7902" s="53"/>
      <c r="V7902" s="53"/>
      <c r="W7902" s="53"/>
    </row>
    <row r="7903" spans="2:23" s="52" customFormat="1" ht="13" x14ac:dyDescent="0.3">
      <c r="B7903" s="53" t="s">
        <v>12</v>
      </c>
      <c r="C7903" s="53" t="s">
        <v>222</v>
      </c>
      <c r="D7903" s="53" t="s">
        <v>1448</v>
      </c>
      <c r="E7903" s="53">
        <v>41.982329999999997</v>
      </c>
      <c r="F7903" s="53">
        <v>-0.99503759999999997</v>
      </c>
      <c r="G7903" s="54">
        <v>525.11009999999999</v>
      </c>
      <c r="H7903" s="53">
        <v>290</v>
      </c>
      <c r="I7903" s="53">
        <v>150</v>
      </c>
      <c r="J7903" s="53">
        <v>140</v>
      </c>
      <c r="K7903" s="52">
        <v>207</v>
      </c>
      <c r="L7903" s="52">
        <v>318.11009999999999</v>
      </c>
      <c r="M7903" s="55">
        <v>4</v>
      </c>
      <c r="N7903" s="61" t="s">
        <v>16</v>
      </c>
      <c r="P7903" s="66"/>
      <c r="Q7903" s="53"/>
      <c r="R7903" s="53"/>
      <c r="S7903" s="53"/>
      <c r="T7903" s="53"/>
      <c r="U7903" s="53"/>
      <c r="V7903" s="53"/>
      <c r="W7903" s="53"/>
    </row>
    <row r="7904" spans="2:23" s="52" customFormat="1" ht="13" x14ac:dyDescent="0.3">
      <c r="B7904" s="53" t="s">
        <v>12</v>
      </c>
      <c r="C7904" s="53" t="s">
        <v>222</v>
      </c>
      <c r="D7904" s="53" t="s">
        <v>1449</v>
      </c>
      <c r="E7904" s="53">
        <v>42.376690000000004</v>
      </c>
      <c r="F7904" s="53">
        <v>-1.274022</v>
      </c>
      <c r="G7904" s="54">
        <v>483.12450000000001</v>
      </c>
      <c r="H7904" s="53">
        <v>333</v>
      </c>
      <c r="I7904" s="53">
        <v>175</v>
      </c>
      <c r="J7904" s="53">
        <v>158</v>
      </c>
      <c r="K7904" s="52">
        <v>207</v>
      </c>
      <c r="L7904" s="52">
        <v>276.12450000000001</v>
      </c>
      <c r="M7904" s="55">
        <v>4</v>
      </c>
      <c r="N7904" s="61" t="s">
        <v>16</v>
      </c>
      <c r="P7904" s="66"/>
      <c r="Q7904" s="53"/>
      <c r="R7904" s="53"/>
      <c r="S7904" s="53"/>
      <c r="T7904" s="53"/>
      <c r="U7904" s="53"/>
      <c r="V7904" s="53"/>
      <c r="W7904" s="53"/>
    </row>
    <row r="7905" spans="2:23" s="52" customFormat="1" ht="13" x14ac:dyDescent="0.3">
      <c r="B7905" s="53" t="s">
        <v>12</v>
      </c>
      <c r="C7905" s="53" t="s">
        <v>222</v>
      </c>
      <c r="D7905" s="53" t="s">
        <v>1450</v>
      </c>
      <c r="E7905" s="53">
        <v>41.433079999999997</v>
      </c>
      <c r="F7905" s="53">
        <v>-1.736934</v>
      </c>
      <c r="G7905" s="54">
        <v>677.27340000000004</v>
      </c>
      <c r="H7905" s="53">
        <v>322</v>
      </c>
      <c r="I7905" s="53">
        <v>169</v>
      </c>
      <c r="J7905" s="53">
        <v>153</v>
      </c>
      <c r="K7905" s="52">
        <v>207</v>
      </c>
      <c r="L7905" s="52">
        <v>470.27340000000004</v>
      </c>
      <c r="M7905" s="55">
        <v>5</v>
      </c>
      <c r="N7905" s="61" t="s">
        <v>17</v>
      </c>
      <c r="P7905" s="66"/>
      <c r="Q7905" s="53"/>
      <c r="R7905" s="53"/>
      <c r="S7905" s="53"/>
      <c r="T7905" s="53"/>
      <c r="U7905" s="53"/>
      <c r="V7905" s="53"/>
      <c r="W7905" s="53"/>
    </row>
    <row r="7906" spans="2:23" s="52" customFormat="1" ht="13" x14ac:dyDescent="0.3">
      <c r="B7906" s="53" t="s">
        <v>12</v>
      </c>
      <c r="C7906" s="53" t="s">
        <v>222</v>
      </c>
      <c r="D7906" s="53" t="s">
        <v>1451</v>
      </c>
      <c r="E7906" s="53">
        <v>41.216529999999999</v>
      </c>
      <c r="F7906" s="53">
        <v>-1.215514</v>
      </c>
      <c r="G7906" s="54">
        <v>807.42219999999998</v>
      </c>
      <c r="H7906" s="53">
        <v>41</v>
      </c>
      <c r="I7906" s="53">
        <v>27</v>
      </c>
      <c r="J7906" s="53">
        <v>14</v>
      </c>
      <c r="K7906" s="52">
        <v>207</v>
      </c>
      <c r="L7906" s="52">
        <v>600.42219999999998</v>
      </c>
      <c r="M7906" s="55">
        <v>6</v>
      </c>
      <c r="N7906" s="61" t="s">
        <v>17</v>
      </c>
      <c r="P7906" s="66"/>
      <c r="Q7906" s="53"/>
      <c r="R7906" s="53"/>
      <c r="S7906" s="53"/>
      <c r="T7906" s="53"/>
      <c r="U7906" s="53"/>
      <c r="V7906" s="53"/>
      <c r="W7906" s="53"/>
    </row>
    <row r="7907" spans="2:23" s="52" customFormat="1" ht="13" x14ac:dyDescent="0.3">
      <c r="B7907" s="53" t="s">
        <v>12</v>
      </c>
      <c r="C7907" s="53" t="s">
        <v>222</v>
      </c>
      <c r="D7907" s="53" t="s">
        <v>1452</v>
      </c>
      <c r="E7907" s="53">
        <v>41.289290000000001</v>
      </c>
      <c r="F7907" s="53">
        <v>-1.9667479999999999</v>
      </c>
      <c r="G7907" s="54">
        <v>693.10220000000004</v>
      </c>
      <c r="H7907" s="53">
        <v>717</v>
      </c>
      <c r="I7907" s="53">
        <v>355</v>
      </c>
      <c r="J7907" s="53">
        <v>362</v>
      </c>
      <c r="K7907" s="52">
        <v>207</v>
      </c>
      <c r="L7907" s="52">
        <v>486.10220000000004</v>
      </c>
      <c r="M7907" s="55">
        <v>5</v>
      </c>
      <c r="N7907" s="61" t="s">
        <v>17</v>
      </c>
      <c r="P7907" s="66"/>
      <c r="Q7907" s="53"/>
      <c r="R7907" s="53"/>
      <c r="S7907" s="53"/>
      <c r="T7907" s="53"/>
      <c r="U7907" s="53"/>
      <c r="V7907" s="53"/>
      <c r="W7907" s="53"/>
    </row>
    <row r="7908" spans="2:23" s="52" customFormat="1" ht="13" x14ac:dyDescent="0.3">
      <c r="B7908" s="53" t="s">
        <v>12</v>
      </c>
      <c r="C7908" s="53" t="s">
        <v>222</v>
      </c>
      <c r="D7908" s="53" t="s">
        <v>1453</v>
      </c>
      <c r="E7908" s="53">
        <v>41.263060000000003</v>
      </c>
      <c r="F7908" s="53">
        <v>-0.12539719999999999</v>
      </c>
      <c r="G7908" s="54">
        <v>152.15770000000001</v>
      </c>
      <c r="H7908" s="53">
        <v>290</v>
      </c>
      <c r="I7908" s="53">
        <v>138</v>
      </c>
      <c r="J7908" s="53">
        <v>152</v>
      </c>
      <c r="K7908" s="52">
        <v>207</v>
      </c>
      <c r="L7908" s="52">
        <v>-54.842299999999994</v>
      </c>
      <c r="M7908" s="55">
        <v>2</v>
      </c>
      <c r="N7908" s="61" t="s">
        <v>16</v>
      </c>
      <c r="P7908" s="66"/>
      <c r="Q7908" s="53"/>
      <c r="R7908" s="53"/>
      <c r="S7908" s="53"/>
      <c r="T7908" s="53"/>
      <c r="U7908" s="53"/>
      <c r="V7908" s="53"/>
      <c r="W7908" s="53"/>
    </row>
    <row r="7909" spans="2:23" s="52" customFormat="1" ht="13" x14ac:dyDescent="0.3">
      <c r="B7909" s="53" t="s">
        <v>12</v>
      </c>
      <c r="C7909" s="53" t="s">
        <v>222</v>
      </c>
      <c r="D7909" s="53" t="s">
        <v>1454</v>
      </c>
      <c r="E7909" s="53">
        <v>41.486939999999997</v>
      </c>
      <c r="F7909" s="53">
        <v>-1.4806440000000001</v>
      </c>
      <c r="G7909" s="54">
        <v>413.52980000000002</v>
      </c>
      <c r="H7909" s="53">
        <v>154</v>
      </c>
      <c r="I7909" s="53">
        <v>82</v>
      </c>
      <c r="J7909" s="53">
        <v>72</v>
      </c>
      <c r="K7909" s="52">
        <v>207</v>
      </c>
      <c r="L7909" s="52">
        <v>206.52980000000002</v>
      </c>
      <c r="M7909" s="55">
        <v>4</v>
      </c>
      <c r="N7909" s="61" t="s">
        <v>16</v>
      </c>
      <c r="P7909" s="66"/>
      <c r="Q7909" s="53"/>
      <c r="R7909" s="53"/>
      <c r="S7909" s="53"/>
      <c r="T7909" s="53"/>
      <c r="U7909" s="53"/>
      <c r="V7909" s="53"/>
      <c r="W7909" s="53"/>
    </row>
    <row r="7910" spans="2:23" s="52" customFormat="1" ht="13" x14ac:dyDescent="0.3">
      <c r="B7910" s="53" t="s">
        <v>12</v>
      </c>
      <c r="C7910" s="53" t="s">
        <v>222</v>
      </c>
      <c r="D7910" s="53" t="s">
        <v>1455</v>
      </c>
      <c r="E7910" s="53">
        <v>41.100859999999997</v>
      </c>
      <c r="F7910" s="53">
        <v>-1.774756</v>
      </c>
      <c r="G7910" s="54">
        <v>913.03129999999999</v>
      </c>
      <c r="H7910" s="53">
        <v>123</v>
      </c>
      <c r="I7910" s="53">
        <v>58</v>
      </c>
      <c r="J7910" s="53">
        <v>65</v>
      </c>
      <c r="K7910" s="52">
        <v>207</v>
      </c>
      <c r="L7910" s="52">
        <v>706.03129999999999</v>
      </c>
      <c r="M7910" s="55">
        <v>6</v>
      </c>
      <c r="N7910" s="61" t="s">
        <v>17</v>
      </c>
      <c r="P7910" s="66"/>
      <c r="Q7910" s="53"/>
      <c r="R7910" s="53"/>
      <c r="S7910" s="53"/>
      <c r="T7910" s="53"/>
      <c r="U7910" s="53"/>
      <c r="V7910" s="53"/>
      <c r="W7910" s="53"/>
    </row>
    <row r="7911" spans="2:23" s="52" customFormat="1" ht="13" x14ac:dyDescent="0.3">
      <c r="B7911" s="53" t="s">
        <v>12</v>
      </c>
      <c r="C7911" s="53" t="s">
        <v>222</v>
      </c>
      <c r="D7911" s="53" t="s">
        <v>1456</v>
      </c>
      <c r="E7911" s="53">
        <v>41.337670000000003</v>
      </c>
      <c r="F7911" s="53">
        <v>-0.3712549</v>
      </c>
      <c r="G7911" s="54">
        <v>154.33240000000001</v>
      </c>
      <c r="H7911" s="53">
        <v>118</v>
      </c>
      <c r="I7911" s="53">
        <v>57</v>
      </c>
      <c r="J7911" s="53">
        <v>61</v>
      </c>
      <c r="K7911" s="52">
        <v>207</v>
      </c>
      <c r="L7911" s="52">
        <v>-52.667599999999993</v>
      </c>
      <c r="M7911" s="55">
        <v>2</v>
      </c>
      <c r="N7911" s="61" t="s">
        <v>16</v>
      </c>
      <c r="P7911" s="66"/>
      <c r="Q7911" s="53"/>
      <c r="R7911" s="53"/>
      <c r="S7911" s="53"/>
      <c r="T7911" s="53"/>
      <c r="U7911" s="53"/>
      <c r="V7911" s="53"/>
      <c r="W7911" s="53"/>
    </row>
    <row r="7912" spans="2:23" s="52" customFormat="1" ht="13" x14ac:dyDescent="0.3">
      <c r="B7912" s="53" t="s">
        <v>12</v>
      </c>
      <c r="C7912" s="53" t="s">
        <v>222</v>
      </c>
      <c r="D7912" s="53" t="s">
        <v>1457</v>
      </c>
      <c r="E7912" s="53">
        <v>41.529470000000003</v>
      </c>
      <c r="F7912" s="53">
        <v>-1.8387899999999999</v>
      </c>
      <c r="G7912" s="54">
        <v>948.58489999999995</v>
      </c>
      <c r="H7912" s="53">
        <v>93</v>
      </c>
      <c r="I7912" s="53">
        <v>51</v>
      </c>
      <c r="J7912" s="53">
        <v>42</v>
      </c>
      <c r="K7912" s="52">
        <v>207</v>
      </c>
      <c r="L7912" s="52">
        <v>741.58489999999995</v>
      </c>
      <c r="M7912" s="55">
        <v>6</v>
      </c>
      <c r="N7912" s="61" t="s">
        <v>17</v>
      </c>
      <c r="P7912" s="66"/>
      <c r="Q7912" s="53"/>
      <c r="R7912" s="53"/>
      <c r="S7912" s="53"/>
      <c r="T7912" s="53"/>
      <c r="U7912" s="53"/>
      <c r="V7912" s="53"/>
      <c r="W7912" s="53"/>
    </row>
    <row r="7913" spans="2:23" s="52" customFormat="1" ht="13" x14ac:dyDescent="0.3">
      <c r="B7913" s="53" t="s">
        <v>12</v>
      </c>
      <c r="C7913" s="53" t="s">
        <v>222</v>
      </c>
      <c r="D7913" s="53" t="s">
        <v>1458</v>
      </c>
      <c r="E7913" s="53">
        <v>41.333240000000004</v>
      </c>
      <c r="F7913" s="53">
        <v>-0.69993249999999996</v>
      </c>
      <c r="G7913" s="54">
        <v>342.81909999999999</v>
      </c>
      <c r="H7913" s="53">
        <v>212</v>
      </c>
      <c r="I7913" s="53">
        <v>107</v>
      </c>
      <c r="J7913" s="53">
        <v>105</v>
      </c>
      <c r="K7913" s="52">
        <v>207</v>
      </c>
      <c r="L7913" s="52">
        <v>135.81909999999999</v>
      </c>
      <c r="M7913" s="55">
        <v>2</v>
      </c>
      <c r="N7913" s="61" t="s">
        <v>16</v>
      </c>
      <c r="P7913" s="66"/>
      <c r="Q7913" s="53"/>
      <c r="R7913" s="53"/>
      <c r="S7913" s="53"/>
      <c r="T7913" s="53"/>
      <c r="U7913" s="53"/>
      <c r="V7913" s="53"/>
      <c r="W7913" s="53"/>
    </row>
    <row r="7914" spans="2:23" s="52" customFormat="1" ht="13" x14ac:dyDescent="0.3">
      <c r="B7914" s="53" t="s">
        <v>12</v>
      </c>
      <c r="C7914" s="53" t="s">
        <v>222</v>
      </c>
      <c r="D7914" s="53" t="s">
        <v>1459</v>
      </c>
      <c r="E7914" s="53">
        <v>41.293289999999999</v>
      </c>
      <c r="F7914" s="53">
        <v>-1.3744749999999999</v>
      </c>
      <c r="G7914" s="54">
        <v>748.88099999999997</v>
      </c>
      <c r="H7914" s="53">
        <v>260</v>
      </c>
      <c r="I7914" s="53">
        <v>167</v>
      </c>
      <c r="J7914" s="53">
        <v>93</v>
      </c>
      <c r="K7914" s="52">
        <v>207</v>
      </c>
      <c r="L7914" s="52">
        <v>541.88099999999997</v>
      </c>
      <c r="M7914" s="55">
        <v>5</v>
      </c>
      <c r="N7914" s="61" t="s">
        <v>17</v>
      </c>
      <c r="P7914" s="66"/>
      <c r="Q7914" s="53"/>
      <c r="R7914" s="53"/>
      <c r="S7914" s="53"/>
      <c r="T7914" s="53"/>
      <c r="U7914" s="53"/>
      <c r="V7914" s="53"/>
      <c r="W7914" s="53"/>
    </row>
    <row r="7915" spans="2:23" s="52" customFormat="1" ht="13" x14ac:dyDescent="0.3">
      <c r="B7915" s="53" t="s">
        <v>12</v>
      </c>
      <c r="C7915" s="53" t="s">
        <v>222</v>
      </c>
      <c r="D7915" s="53" t="s">
        <v>1460</v>
      </c>
      <c r="E7915" s="53">
        <v>41.30536</v>
      </c>
      <c r="F7915" s="53">
        <v>-1.9175</v>
      </c>
      <c r="G7915" s="54">
        <v>668.57979999999998</v>
      </c>
      <c r="H7915" s="53">
        <v>38</v>
      </c>
      <c r="I7915" s="53">
        <v>21</v>
      </c>
      <c r="J7915" s="53">
        <v>17</v>
      </c>
      <c r="K7915" s="52">
        <v>207</v>
      </c>
      <c r="L7915" s="52">
        <v>461.57979999999998</v>
      </c>
      <c r="M7915" s="55">
        <v>5</v>
      </c>
      <c r="N7915" s="61" t="s">
        <v>17</v>
      </c>
      <c r="P7915" s="66"/>
      <c r="Q7915" s="53"/>
      <c r="R7915" s="53"/>
      <c r="S7915" s="53"/>
      <c r="T7915" s="53"/>
      <c r="U7915" s="53"/>
      <c r="V7915" s="53"/>
      <c r="W7915" s="53"/>
    </row>
    <row r="7916" spans="2:23" s="52" customFormat="1" ht="13" x14ac:dyDescent="0.3">
      <c r="B7916" s="53" t="s">
        <v>12</v>
      </c>
      <c r="C7916" s="53" t="s">
        <v>222</v>
      </c>
      <c r="D7916" s="53" t="s">
        <v>1461</v>
      </c>
      <c r="E7916" s="53">
        <v>41.364930000000001</v>
      </c>
      <c r="F7916" s="53">
        <v>-1.2974049999999999</v>
      </c>
      <c r="G7916" s="54">
        <v>632.67679999999996</v>
      </c>
      <c r="H7916" s="53">
        <v>392</v>
      </c>
      <c r="I7916" s="53">
        <v>201</v>
      </c>
      <c r="J7916" s="53">
        <v>191</v>
      </c>
      <c r="K7916" s="52">
        <v>207</v>
      </c>
      <c r="L7916" s="52">
        <v>425.67679999999996</v>
      </c>
      <c r="M7916" s="55">
        <v>5</v>
      </c>
      <c r="N7916" s="61" t="s">
        <v>17</v>
      </c>
      <c r="P7916" s="66"/>
      <c r="Q7916" s="53"/>
      <c r="R7916" s="53"/>
      <c r="S7916" s="53"/>
      <c r="T7916" s="53"/>
      <c r="U7916" s="53"/>
      <c r="V7916" s="53"/>
      <c r="W7916" s="53"/>
    </row>
    <row r="7917" spans="2:23" s="52" customFormat="1" ht="13" x14ac:dyDescent="0.3">
      <c r="B7917" s="53" t="s">
        <v>12</v>
      </c>
      <c r="C7917" s="53" t="s">
        <v>222</v>
      </c>
      <c r="D7917" s="53" t="s">
        <v>1462</v>
      </c>
      <c r="E7917" s="53">
        <v>41.592709999999997</v>
      </c>
      <c r="F7917" s="53">
        <v>-0.9310773</v>
      </c>
      <c r="G7917" s="54">
        <v>268.27569999999997</v>
      </c>
      <c r="H7917" s="53">
        <v>7687</v>
      </c>
      <c r="I7917" s="53">
        <v>4023</v>
      </c>
      <c r="J7917" s="53">
        <v>3664</v>
      </c>
      <c r="K7917" s="52">
        <v>207</v>
      </c>
      <c r="L7917" s="52">
        <v>61.275699999999972</v>
      </c>
      <c r="M7917" s="55">
        <v>2</v>
      </c>
      <c r="N7917" s="61" t="s">
        <v>16</v>
      </c>
      <c r="P7917" s="66"/>
      <c r="Q7917" s="53"/>
      <c r="R7917" s="53"/>
      <c r="S7917" s="53"/>
      <c r="T7917" s="53"/>
      <c r="U7917" s="53"/>
      <c r="V7917" s="53"/>
      <c r="W7917" s="53"/>
    </row>
    <row r="7918" spans="2:23" s="52" customFormat="1" ht="13" x14ac:dyDescent="0.3">
      <c r="B7918" s="53" t="s">
        <v>12</v>
      </c>
      <c r="C7918" s="53" t="s">
        <v>222</v>
      </c>
      <c r="D7918" s="53" t="s">
        <v>1463</v>
      </c>
      <c r="E7918" s="53">
        <v>41.096580000000003</v>
      </c>
      <c r="F7918" s="53">
        <v>-1.6379269999999999</v>
      </c>
      <c r="G7918" s="54">
        <v>1107.1189999999999</v>
      </c>
      <c r="H7918" s="53">
        <v>200</v>
      </c>
      <c r="I7918" s="53">
        <v>99</v>
      </c>
      <c r="J7918" s="53">
        <v>101</v>
      </c>
      <c r="K7918" s="52">
        <v>207</v>
      </c>
      <c r="L7918" s="52">
        <v>900.11899999999991</v>
      </c>
      <c r="M7918" s="55">
        <v>7</v>
      </c>
      <c r="N7918" s="61" t="s">
        <v>17</v>
      </c>
      <c r="P7918" s="66"/>
      <c r="Q7918" s="53"/>
      <c r="R7918" s="53"/>
      <c r="S7918" s="53"/>
      <c r="T7918" s="53"/>
      <c r="U7918" s="53"/>
      <c r="V7918" s="53"/>
      <c r="W7918" s="53"/>
    </row>
    <row r="7919" spans="2:23" s="52" customFormat="1" ht="13" x14ac:dyDescent="0.3">
      <c r="B7919" s="53" t="s">
        <v>12</v>
      </c>
      <c r="C7919" s="53" t="s">
        <v>222</v>
      </c>
      <c r="D7919" s="53" t="s">
        <v>1464</v>
      </c>
      <c r="E7919" s="53">
        <v>40.959180000000003</v>
      </c>
      <c r="F7919" s="53">
        <v>-1.5489310000000001</v>
      </c>
      <c r="G7919" s="54">
        <v>1006.177</v>
      </c>
      <c r="H7919" s="53">
        <v>68</v>
      </c>
      <c r="I7919" s="53">
        <v>34</v>
      </c>
      <c r="J7919" s="53">
        <v>34</v>
      </c>
      <c r="K7919" s="52">
        <v>207</v>
      </c>
      <c r="L7919" s="52">
        <v>799.17700000000002</v>
      </c>
      <c r="M7919" s="55">
        <v>6</v>
      </c>
      <c r="N7919" s="61" t="s">
        <v>17</v>
      </c>
      <c r="P7919" s="66"/>
      <c r="Q7919" s="53"/>
      <c r="R7919" s="53"/>
      <c r="S7919" s="53"/>
      <c r="T7919" s="53"/>
      <c r="U7919" s="53"/>
      <c r="V7919" s="53"/>
      <c r="W7919" s="53"/>
    </row>
    <row r="7920" spans="2:23" s="52" customFormat="1" ht="13" x14ac:dyDescent="0.3">
      <c r="B7920" s="53" t="s">
        <v>12</v>
      </c>
      <c r="C7920" s="53" t="s">
        <v>222</v>
      </c>
      <c r="D7920" s="53" t="s">
        <v>1465</v>
      </c>
      <c r="E7920" s="53">
        <v>41.11533</v>
      </c>
      <c r="F7920" s="53">
        <v>-1.413934</v>
      </c>
      <c r="G7920" s="54">
        <v>783.91780000000006</v>
      </c>
      <c r="H7920" s="53">
        <v>2331</v>
      </c>
      <c r="I7920" s="53">
        <v>1156</v>
      </c>
      <c r="J7920" s="53">
        <v>1175</v>
      </c>
      <c r="K7920" s="52">
        <v>207</v>
      </c>
      <c r="L7920" s="52">
        <v>576.91780000000006</v>
      </c>
      <c r="M7920" s="55">
        <v>5</v>
      </c>
      <c r="N7920" s="61" t="s">
        <v>17</v>
      </c>
      <c r="P7920" s="66"/>
      <c r="Q7920" s="53"/>
      <c r="R7920" s="53"/>
      <c r="S7920" s="53"/>
      <c r="T7920" s="53"/>
      <c r="U7920" s="53"/>
      <c r="V7920" s="53"/>
      <c r="W7920" s="53"/>
    </row>
    <row r="7921" spans="2:23" s="52" customFormat="1" ht="13" x14ac:dyDescent="0.3">
      <c r="B7921" s="53" t="s">
        <v>12</v>
      </c>
      <c r="C7921" s="53" t="s">
        <v>222</v>
      </c>
      <c r="D7921" s="53" t="s">
        <v>1466</v>
      </c>
      <c r="E7921" s="53">
        <v>42.12921</v>
      </c>
      <c r="F7921" s="53">
        <v>-1.1374340000000001</v>
      </c>
      <c r="G7921" s="54">
        <v>343.50830000000002</v>
      </c>
      <c r="H7921" s="53">
        <v>17331</v>
      </c>
      <c r="I7921" s="53">
        <v>8958</v>
      </c>
      <c r="J7921" s="53">
        <v>8373</v>
      </c>
      <c r="K7921" s="52">
        <v>207</v>
      </c>
      <c r="L7921" s="52">
        <v>136.50830000000002</v>
      </c>
      <c r="M7921" s="55">
        <v>2</v>
      </c>
      <c r="N7921" s="61" t="s">
        <v>16</v>
      </c>
      <c r="P7921" s="66"/>
      <c r="Q7921" s="53"/>
      <c r="R7921" s="53"/>
      <c r="S7921" s="53"/>
      <c r="T7921" s="53"/>
      <c r="U7921" s="53"/>
      <c r="V7921" s="53"/>
      <c r="W7921" s="53"/>
    </row>
    <row r="7922" spans="2:23" s="52" customFormat="1" ht="13" x14ac:dyDescent="0.3">
      <c r="B7922" s="53" t="s">
        <v>12</v>
      </c>
      <c r="C7922" s="53" t="s">
        <v>222</v>
      </c>
      <c r="D7922" s="53" t="s">
        <v>1467</v>
      </c>
      <c r="E7922" s="53">
        <v>41.380580000000002</v>
      </c>
      <c r="F7922" s="53">
        <v>-1.9710570000000001</v>
      </c>
      <c r="G7922" s="54">
        <v>780.95680000000004</v>
      </c>
      <c r="H7922" s="53">
        <v>56</v>
      </c>
      <c r="I7922" s="53">
        <v>30</v>
      </c>
      <c r="J7922" s="53">
        <v>26</v>
      </c>
      <c r="K7922" s="52">
        <v>207</v>
      </c>
      <c r="L7922" s="52">
        <v>573.95680000000004</v>
      </c>
      <c r="M7922" s="55">
        <v>5</v>
      </c>
      <c r="N7922" s="61" t="s">
        <v>17</v>
      </c>
      <c r="P7922" s="66"/>
      <c r="Q7922" s="53"/>
      <c r="R7922" s="53"/>
      <c r="S7922" s="53"/>
      <c r="T7922" s="53"/>
      <c r="U7922" s="53"/>
      <c r="V7922" s="53"/>
      <c r="W7922" s="53"/>
    </row>
    <row r="7923" spans="2:23" s="52" customFormat="1" ht="13" x14ac:dyDescent="0.3">
      <c r="B7923" s="53" t="s">
        <v>12</v>
      </c>
      <c r="C7923" s="53" t="s">
        <v>222</v>
      </c>
      <c r="D7923" s="53" t="s">
        <v>1468</v>
      </c>
      <c r="E7923" s="53">
        <v>41.284619999999997</v>
      </c>
      <c r="F7923" s="53">
        <v>-1.2763960000000001</v>
      </c>
      <c r="G7923" s="54">
        <v>756.78449999999998</v>
      </c>
      <c r="H7923" s="53">
        <v>264</v>
      </c>
      <c r="I7923" s="53">
        <v>134</v>
      </c>
      <c r="J7923" s="53">
        <v>130</v>
      </c>
      <c r="K7923" s="52">
        <v>207</v>
      </c>
      <c r="L7923" s="52">
        <v>549.78449999999998</v>
      </c>
      <c r="M7923" s="55">
        <v>5</v>
      </c>
      <c r="N7923" s="61" t="s">
        <v>17</v>
      </c>
      <c r="P7923" s="66"/>
      <c r="Q7923" s="53"/>
      <c r="R7923" s="53"/>
      <c r="S7923" s="53"/>
      <c r="T7923" s="53"/>
      <c r="U7923" s="53"/>
      <c r="V7923" s="53"/>
      <c r="W7923" s="53"/>
    </row>
    <row r="7924" spans="2:23" s="52" customFormat="1" ht="13" x14ac:dyDescent="0.3">
      <c r="B7924" s="53" t="s">
        <v>12</v>
      </c>
      <c r="C7924" s="53" t="s">
        <v>222</v>
      </c>
      <c r="D7924" s="53" t="s">
        <v>1469</v>
      </c>
      <c r="E7924" s="53">
        <v>41.601280000000003</v>
      </c>
      <c r="F7924" s="53">
        <v>-1.2846</v>
      </c>
      <c r="G7924" s="54">
        <v>313.36860000000001</v>
      </c>
      <c r="H7924" s="53">
        <v>4691</v>
      </c>
      <c r="I7924" s="53">
        <v>2502</v>
      </c>
      <c r="J7924" s="53">
        <v>2189</v>
      </c>
      <c r="K7924" s="52">
        <v>207</v>
      </c>
      <c r="L7924" s="52">
        <v>106.36860000000001</v>
      </c>
      <c r="M7924" s="55">
        <v>2</v>
      </c>
      <c r="N7924" s="61" t="s">
        <v>16</v>
      </c>
      <c r="P7924" s="66"/>
      <c r="Q7924" s="53"/>
      <c r="R7924" s="53"/>
      <c r="S7924" s="53"/>
      <c r="T7924" s="53"/>
      <c r="U7924" s="53"/>
      <c r="V7924" s="53"/>
      <c r="W7924" s="53"/>
    </row>
    <row r="7925" spans="2:23" s="52" customFormat="1" ht="13" x14ac:dyDescent="0.3">
      <c r="B7925" s="53" t="s">
        <v>12</v>
      </c>
      <c r="C7925" s="53" t="s">
        <v>222</v>
      </c>
      <c r="D7925" s="53" t="s">
        <v>1470</v>
      </c>
      <c r="E7925" s="53">
        <v>42.11683</v>
      </c>
      <c r="F7925" s="53">
        <v>-0.94887100000000002</v>
      </c>
      <c r="G7925" s="54">
        <v>430.37599999999998</v>
      </c>
      <c r="H7925" s="53">
        <v>420</v>
      </c>
      <c r="I7925" s="53">
        <v>209</v>
      </c>
      <c r="J7925" s="53">
        <v>211</v>
      </c>
      <c r="K7925" s="52">
        <v>207</v>
      </c>
      <c r="L7925" s="52">
        <v>223.37599999999998</v>
      </c>
      <c r="M7925" s="55">
        <v>4</v>
      </c>
      <c r="N7925" s="61" t="s">
        <v>16</v>
      </c>
      <c r="P7925" s="66"/>
      <c r="Q7925" s="53"/>
      <c r="R7925" s="53"/>
      <c r="S7925" s="53"/>
      <c r="T7925" s="53"/>
      <c r="U7925" s="53"/>
      <c r="V7925" s="53"/>
      <c r="W7925" s="53"/>
    </row>
    <row r="7926" spans="2:23" s="52" customFormat="1" ht="13" x14ac:dyDescent="0.3">
      <c r="B7926" s="53" t="s">
        <v>12</v>
      </c>
      <c r="C7926" s="53" t="s">
        <v>222</v>
      </c>
      <c r="D7926" s="53" t="s">
        <v>1471</v>
      </c>
      <c r="E7926" s="53">
        <v>41.29251</v>
      </c>
      <c r="F7926" s="53">
        <v>-0.32477479999999997</v>
      </c>
      <c r="G7926" s="54">
        <v>144.0067</v>
      </c>
      <c r="H7926" s="53">
        <v>1163</v>
      </c>
      <c r="I7926" s="53">
        <v>586</v>
      </c>
      <c r="J7926" s="53">
        <v>577</v>
      </c>
      <c r="K7926" s="52">
        <v>207</v>
      </c>
      <c r="L7926" s="52">
        <v>-62.993300000000005</v>
      </c>
      <c r="M7926" s="55">
        <v>2</v>
      </c>
      <c r="N7926" s="61" t="s">
        <v>16</v>
      </c>
      <c r="P7926" s="66"/>
      <c r="Q7926" s="53"/>
      <c r="R7926" s="53"/>
      <c r="S7926" s="53"/>
      <c r="T7926" s="53"/>
      <c r="U7926" s="53"/>
      <c r="V7926" s="53"/>
      <c r="W7926" s="53"/>
    </row>
    <row r="7927" spans="2:23" s="52" customFormat="1" ht="13" x14ac:dyDescent="0.3">
      <c r="B7927" s="53" t="s">
        <v>12</v>
      </c>
      <c r="C7927" s="53" t="s">
        <v>222</v>
      </c>
      <c r="D7927" s="53" t="s">
        <v>1472</v>
      </c>
      <c r="E7927" s="53">
        <v>41.178669999999997</v>
      </c>
      <c r="F7927" s="53">
        <v>0.16701189999999999</v>
      </c>
      <c r="G7927" s="54">
        <v>237.38059999999999</v>
      </c>
      <c r="H7927" s="53">
        <v>1225</v>
      </c>
      <c r="I7927" s="53">
        <v>661</v>
      </c>
      <c r="J7927" s="53">
        <v>564</v>
      </c>
      <c r="K7927" s="52">
        <v>207</v>
      </c>
      <c r="L7927" s="52">
        <v>30.380599999999987</v>
      </c>
      <c r="M7927" s="55">
        <v>2</v>
      </c>
      <c r="N7927" s="61" t="s">
        <v>16</v>
      </c>
      <c r="P7927" s="66"/>
      <c r="Q7927" s="53"/>
      <c r="R7927" s="53"/>
      <c r="S7927" s="53"/>
      <c r="T7927" s="53"/>
      <c r="U7927" s="53"/>
      <c r="V7927" s="53"/>
      <c r="W7927" s="53"/>
    </row>
    <row r="7928" spans="2:23" s="52" customFormat="1" ht="13" x14ac:dyDescent="0.3">
      <c r="B7928" s="53" t="s">
        <v>12</v>
      </c>
      <c r="C7928" s="53" t="s">
        <v>222</v>
      </c>
      <c r="D7928" s="53" t="s">
        <v>1473</v>
      </c>
      <c r="E7928" s="53">
        <v>41.68092</v>
      </c>
      <c r="F7928" s="53">
        <v>-0.5062719</v>
      </c>
      <c r="G7928" s="54">
        <v>410.40629999999999</v>
      </c>
      <c r="H7928" s="53">
        <v>432</v>
      </c>
      <c r="I7928" s="53">
        <v>208</v>
      </c>
      <c r="J7928" s="53">
        <v>224</v>
      </c>
      <c r="K7928" s="52">
        <v>207</v>
      </c>
      <c r="L7928" s="52">
        <v>203.40629999999999</v>
      </c>
      <c r="M7928" s="55">
        <v>4</v>
      </c>
      <c r="N7928" s="61" t="s">
        <v>16</v>
      </c>
      <c r="P7928" s="66"/>
      <c r="Q7928" s="53"/>
      <c r="R7928" s="53"/>
      <c r="S7928" s="53"/>
      <c r="T7928" s="53"/>
      <c r="U7928" s="53"/>
      <c r="V7928" s="53"/>
      <c r="W7928" s="53"/>
    </row>
    <row r="7929" spans="2:23" s="52" customFormat="1" ht="13" x14ac:dyDescent="0.3">
      <c r="B7929" s="53" t="s">
        <v>12</v>
      </c>
      <c r="C7929" s="53" t="s">
        <v>222</v>
      </c>
      <c r="D7929" s="53" t="s">
        <v>1474</v>
      </c>
      <c r="E7929" s="53">
        <v>41.240169999999999</v>
      </c>
      <c r="F7929" s="53">
        <v>0.33397369999999998</v>
      </c>
      <c r="G7929" s="54">
        <v>196.43340000000001</v>
      </c>
      <c r="H7929" s="53">
        <v>422</v>
      </c>
      <c r="I7929" s="53">
        <v>217</v>
      </c>
      <c r="J7929" s="53">
        <v>205</v>
      </c>
      <c r="K7929" s="52">
        <v>207</v>
      </c>
      <c r="L7929" s="52">
        <v>-10.566599999999994</v>
      </c>
      <c r="M7929" s="55">
        <v>2</v>
      </c>
      <c r="N7929" s="61" t="s">
        <v>16</v>
      </c>
      <c r="P7929" s="66"/>
      <c r="Q7929" s="53"/>
      <c r="R7929" s="53"/>
      <c r="S7929" s="53"/>
      <c r="T7929" s="53"/>
      <c r="U7929" s="53"/>
      <c r="V7929" s="53"/>
      <c r="W7929" s="53"/>
    </row>
    <row r="7930" spans="2:23" s="52" customFormat="1" ht="13" x14ac:dyDescent="0.3">
      <c r="B7930" s="53" t="s">
        <v>12</v>
      </c>
      <c r="C7930" s="53" t="s">
        <v>222</v>
      </c>
      <c r="D7930" s="53" t="s">
        <v>1475</v>
      </c>
      <c r="E7930" s="53">
        <v>41.877839999999999</v>
      </c>
      <c r="F7930" s="53">
        <v>-1.7826010000000001</v>
      </c>
      <c r="G7930" s="54">
        <v>561.15940000000001</v>
      </c>
      <c r="H7930" s="53">
        <v>158</v>
      </c>
      <c r="I7930" s="53">
        <v>81</v>
      </c>
      <c r="J7930" s="53">
        <v>77</v>
      </c>
      <c r="K7930" s="52">
        <v>207</v>
      </c>
      <c r="L7930" s="52">
        <v>354.15940000000001</v>
      </c>
      <c r="M7930" s="55">
        <v>4</v>
      </c>
      <c r="N7930" s="61" t="s">
        <v>16</v>
      </c>
      <c r="P7930" s="66"/>
      <c r="Q7930" s="53"/>
      <c r="R7930" s="53"/>
      <c r="S7930" s="53"/>
      <c r="T7930" s="53"/>
      <c r="U7930" s="53"/>
      <c r="V7930" s="53"/>
      <c r="W7930" s="53"/>
    </row>
    <row r="7931" spans="2:23" s="52" customFormat="1" ht="13" x14ac:dyDescent="0.3">
      <c r="B7931" s="53" t="s">
        <v>12</v>
      </c>
      <c r="C7931" s="53" t="s">
        <v>222</v>
      </c>
      <c r="D7931" s="53" t="s">
        <v>1476</v>
      </c>
      <c r="E7931" s="53">
        <v>41.766590000000001</v>
      </c>
      <c r="F7931" s="53">
        <v>-1.1754009999999999</v>
      </c>
      <c r="G7931" s="54">
        <v>255.99029999999999</v>
      </c>
      <c r="H7931" s="53">
        <v>1351</v>
      </c>
      <c r="I7931" s="53">
        <v>692</v>
      </c>
      <c r="J7931" s="53">
        <v>659</v>
      </c>
      <c r="K7931" s="52">
        <v>207</v>
      </c>
      <c r="L7931" s="52">
        <v>48.990299999999991</v>
      </c>
      <c r="M7931" s="55">
        <v>2</v>
      </c>
      <c r="N7931" s="61" t="s">
        <v>16</v>
      </c>
      <c r="P7931" s="66"/>
      <c r="Q7931" s="53"/>
      <c r="R7931" s="53"/>
      <c r="S7931" s="53"/>
      <c r="T7931" s="53"/>
      <c r="U7931" s="53"/>
      <c r="V7931" s="53"/>
      <c r="W7931" s="53"/>
    </row>
    <row r="7932" spans="2:23" s="52" customFormat="1" ht="13" x14ac:dyDescent="0.3">
      <c r="B7932" s="53" t="s">
        <v>12</v>
      </c>
      <c r="C7932" s="53" t="s">
        <v>222</v>
      </c>
      <c r="D7932" s="53" t="s">
        <v>1477</v>
      </c>
      <c r="E7932" s="53">
        <v>41.143909999999998</v>
      </c>
      <c r="F7932" s="53">
        <v>-1.1920189999999999</v>
      </c>
      <c r="G7932" s="54">
        <v>1015.665</v>
      </c>
      <c r="H7932" s="53">
        <v>51</v>
      </c>
      <c r="I7932" s="53">
        <v>31</v>
      </c>
      <c r="J7932" s="53">
        <v>20</v>
      </c>
      <c r="K7932" s="52">
        <v>207</v>
      </c>
      <c r="L7932" s="52">
        <v>808.66499999999996</v>
      </c>
      <c r="M7932" s="55">
        <v>7</v>
      </c>
      <c r="N7932" s="61" t="s">
        <v>17</v>
      </c>
      <c r="P7932" s="66"/>
      <c r="Q7932" s="53"/>
      <c r="R7932" s="53"/>
      <c r="S7932" s="53"/>
      <c r="T7932" s="53"/>
      <c r="U7932" s="53"/>
      <c r="V7932" s="53"/>
      <c r="W7932" s="53"/>
    </row>
    <row r="7933" spans="2:23" s="52" customFormat="1" ht="13" x14ac:dyDescent="0.3">
      <c r="B7933" s="53" t="s">
        <v>12</v>
      </c>
      <c r="C7933" s="53" t="s">
        <v>222</v>
      </c>
      <c r="D7933" s="53" t="s">
        <v>1478</v>
      </c>
      <c r="E7933" s="53">
        <v>42.271369999999997</v>
      </c>
      <c r="F7933" s="53">
        <v>-0.93090249999999997</v>
      </c>
      <c r="G7933" s="54">
        <v>595.42719999999997</v>
      </c>
      <c r="H7933" s="53">
        <v>115</v>
      </c>
      <c r="I7933" s="53">
        <v>69</v>
      </c>
      <c r="J7933" s="53">
        <v>46</v>
      </c>
      <c r="K7933" s="52">
        <v>207</v>
      </c>
      <c r="L7933" s="52">
        <v>388.42719999999997</v>
      </c>
      <c r="M7933" s="55">
        <v>4</v>
      </c>
      <c r="N7933" s="61" t="s">
        <v>16</v>
      </c>
      <c r="P7933" s="66"/>
      <c r="Q7933" s="53"/>
      <c r="R7933" s="53"/>
      <c r="S7933" s="53"/>
      <c r="T7933" s="53"/>
      <c r="U7933" s="53"/>
      <c r="V7933" s="53"/>
      <c r="W7933" s="53"/>
    </row>
    <row r="7934" spans="2:23" s="52" customFormat="1" ht="13" x14ac:dyDescent="0.3">
      <c r="B7934" s="53" t="s">
        <v>12</v>
      </c>
      <c r="C7934" s="53" t="s">
        <v>222</v>
      </c>
      <c r="D7934" s="53" t="s">
        <v>1479</v>
      </c>
      <c r="E7934" s="53">
        <v>41.415140000000001</v>
      </c>
      <c r="F7934" s="53">
        <v>-1.4945630000000001</v>
      </c>
      <c r="G7934" s="54">
        <v>681.25800000000004</v>
      </c>
      <c r="H7934" s="53">
        <v>479</v>
      </c>
      <c r="I7934" s="53">
        <v>255</v>
      </c>
      <c r="J7934" s="53">
        <v>224</v>
      </c>
      <c r="K7934" s="52">
        <v>207</v>
      </c>
      <c r="L7934" s="52">
        <v>474.25800000000004</v>
      </c>
      <c r="M7934" s="55">
        <v>5</v>
      </c>
      <c r="N7934" s="61" t="s">
        <v>17</v>
      </c>
      <c r="P7934" s="66"/>
      <c r="Q7934" s="53"/>
      <c r="R7934" s="53"/>
      <c r="S7934" s="53"/>
      <c r="T7934" s="53"/>
      <c r="U7934" s="53"/>
      <c r="V7934" s="53"/>
      <c r="W7934" s="53"/>
    </row>
    <row r="7935" spans="2:23" s="52" customFormat="1" ht="13" x14ac:dyDescent="0.3">
      <c r="B7935" s="53" t="s">
        <v>12</v>
      </c>
      <c r="C7935" s="53" t="s">
        <v>222</v>
      </c>
      <c r="D7935" s="53" t="s">
        <v>1480</v>
      </c>
      <c r="E7935" s="53">
        <v>41.875010000000003</v>
      </c>
      <c r="F7935" s="53">
        <v>-1.4502269999999999</v>
      </c>
      <c r="G7935" s="54">
        <v>302.28070000000002</v>
      </c>
      <c r="H7935" s="53">
        <v>235</v>
      </c>
      <c r="I7935" s="53">
        <v>123</v>
      </c>
      <c r="J7935" s="53">
        <v>112</v>
      </c>
      <c r="K7935" s="52">
        <v>207</v>
      </c>
      <c r="L7935" s="52">
        <v>95.280700000000024</v>
      </c>
      <c r="M7935" s="55">
        <v>2</v>
      </c>
      <c r="N7935" s="61" t="s">
        <v>16</v>
      </c>
      <c r="P7935" s="66"/>
      <c r="Q7935" s="53"/>
      <c r="R7935" s="53"/>
      <c r="S7935" s="53"/>
      <c r="T7935" s="53"/>
      <c r="U7935" s="53"/>
      <c r="V7935" s="53"/>
      <c r="W7935" s="53"/>
    </row>
    <row r="7936" spans="2:23" s="52" customFormat="1" ht="13" x14ac:dyDescent="0.3">
      <c r="B7936" s="53" t="s">
        <v>12</v>
      </c>
      <c r="C7936" s="53" t="s">
        <v>222</v>
      </c>
      <c r="D7936" s="53" t="s">
        <v>1481</v>
      </c>
      <c r="E7936" s="53">
        <v>41.760730000000002</v>
      </c>
      <c r="F7936" s="53">
        <v>-1.472178</v>
      </c>
      <c r="G7936" s="54">
        <v>470.61500000000001</v>
      </c>
      <c r="H7936" s="53">
        <v>969</v>
      </c>
      <c r="I7936" s="53">
        <v>539</v>
      </c>
      <c r="J7936" s="53">
        <v>430</v>
      </c>
      <c r="K7936" s="52">
        <v>207</v>
      </c>
      <c r="L7936" s="52">
        <v>263.61500000000001</v>
      </c>
      <c r="M7936" s="55">
        <v>4</v>
      </c>
      <c r="N7936" s="61" t="s">
        <v>16</v>
      </c>
      <c r="P7936" s="66"/>
      <c r="Q7936" s="53"/>
      <c r="R7936" s="53"/>
      <c r="S7936" s="53"/>
      <c r="T7936" s="53"/>
      <c r="U7936" s="53"/>
      <c r="V7936" s="53"/>
      <c r="W7936" s="53"/>
    </row>
    <row r="7937" spans="2:23" s="52" customFormat="1" ht="13" x14ac:dyDescent="0.3">
      <c r="B7937" s="53" t="s">
        <v>12</v>
      </c>
      <c r="C7937" s="53" t="s">
        <v>222</v>
      </c>
      <c r="D7937" s="53" t="s">
        <v>1482</v>
      </c>
      <c r="E7937" s="53">
        <v>41.342849999999999</v>
      </c>
      <c r="F7937" s="53">
        <v>-0.95985140000000002</v>
      </c>
      <c r="G7937" s="54">
        <v>751.98249999999996</v>
      </c>
      <c r="H7937" s="53">
        <v>169</v>
      </c>
      <c r="I7937" s="53">
        <v>90</v>
      </c>
      <c r="J7937" s="53">
        <v>79</v>
      </c>
      <c r="K7937" s="52">
        <v>207</v>
      </c>
      <c r="L7937" s="52">
        <v>544.98249999999996</v>
      </c>
      <c r="M7937" s="55">
        <v>5</v>
      </c>
      <c r="N7937" s="61" t="s">
        <v>17</v>
      </c>
      <c r="P7937" s="66"/>
      <c r="Q7937" s="53"/>
      <c r="R7937" s="53"/>
      <c r="S7937" s="53"/>
      <c r="T7937" s="53"/>
      <c r="U7937" s="53"/>
      <c r="V7937" s="53"/>
      <c r="W7937" s="53"/>
    </row>
    <row r="7938" spans="2:23" s="52" customFormat="1" ht="13" x14ac:dyDescent="0.3">
      <c r="B7938" s="53" t="s">
        <v>12</v>
      </c>
      <c r="C7938" s="53" t="s">
        <v>222</v>
      </c>
      <c r="D7938" s="53" t="s">
        <v>1483</v>
      </c>
      <c r="E7938" s="53">
        <v>41.510840000000002</v>
      </c>
      <c r="F7938" s="53">
        <v>-0.63753850000000001</v>
      </c>
      <c r="G7938" s="54">
        <v>192.74459999999999</v>
      </c>
      <c r="H7938" s="53">
        <v>4596</v>
      </c>
      <c r="I7938" s="53">
        <v>2398</v>
      </c>
      <c r="J7938" s="53">
        <v>2198</v>
      </c>
      <c r="K7938" s="52">
        <v>207</v>
      </c>
      <c r="L7938" s="52">
        <v>-14.255400000000009</v>
      </c>
      <c r="M7938" s="55">
        <v>2</v>
      </c>
      <c r="N7938" s="61" t="s">
        <v>16</v>
      </c>
      <c r="P7938" s="66"/>
      <c r="Q7938" s="53"/>
      <c r="R7938" s="53"/>
      <c r="S7938" s="53"/>
      <c r="T7938" s="53"/>
      <c r="U7938" s="53"/>
      <c r="V7938" s="53"/>
      <c r="W7938" s="53"/>
    </row>
    <row r="7939" spans="2:23" s="52" customFormat="1" ht="13" x14ac:dyDescent="0.3">
      <c r="B7939" s="53" t="s">
        <v>12</v>
      </c>
      <c r="C7939" s="53" t="s">
        <v>222</v>
      </c>
      <c r="D7939" s="53" t="s">
        <v>1484</v>
      </c>
      <c r="E7939" s="53">
        <v>41.228589999999997</v>
      </c>
      <c r="F7939" s="53">
        <v>-1.5367519999999999</v>
      </c>
      <c r="G7939" s="54">
        <v>687.34519999999998</v>
      </c>
      <c r="H7939" s="53">
        <v>282</v>
      </c>
      <c r="I7939" s="53">
        <v>147</v>
      </c>
      <c r="J7939" s="53">
        <v>135</v>
      </c>
      <c r="K7939" s="52">
        <v>207</v>
      </c>
      <c r="L7939" s="52">
        <v>480.34519999999998</v>
      </c>
      <c r="M7939" s="55">
        <v>5</v>
      </c>
      <c r="N7939" s="61" t="s">
        <v>17</v>
      </c>
      <c r="P7939" s="66"/>
      <c r="Q7939" s="53"/>
      <c r="R7939" s="53"/>
      <c r="S7939" s="53"/>
      <c r="T7939" s="53"/>
      <c r="U7939" s="53"/>
      <c r="V7939" s="53"/>
      <c r="W7939" s="53"/>
    </row>
    <row r="7940" spans="2:23" s="52" customFormat="1" ht="13" x14ac:dyDescent="0.3">
      <c r="B7940" s="53" t="s">
        <v>12</v>
      </c>
      <c r="C7940" s="53" t="s">
        <v>222</v>
      </c>
      <c r="D7940" s="53" t="s">
        <v>1485</v>
      </c>
      <c r="E7940" s="53">
        <v>40.996949999999998</v>
      </c>
      <c r="F7940" s="53">
        <v>-1.5079610000000001</v>
      </c>
      <c r="G7940" s="54">
        <v>1020.754</v>
      </c>
      <c r="H7940" s="53">
        <v>153</v>
      </c>
      <c r="I7940" s="53">
        <v>81</v>
      </c>
      <c r="J7940" s="53">
        <v>72</v>
      </c>
      <c r="K7940" s="52">
        <v>207</v>
      </c>
      <c r="L7940" s="52">
        <v>813.75400000000002</v>
      </c>
      <c r="M7940" s="55">
        <v>7</v>
      </c>
      <c r="N7940" s="61" t="s">
        <v>17</v>
      </c>
      <c r="P7940" s="66"/>
      <c r="Q7940" s="53"/>
      <c r="R7940" s="53"/>
      <c r="S7940" s="53"/>
      <c r="T7940" s="53"/>
      <c r="U7940" s="53"/>
      <c r="V7940" s="53"/>
      <c r="W7940" s="53"/>
    </row>
    <row r="7941" spans="2:23" s="52" customFormat="1" ht="13" x14ac:dyDescent="0.3">
      <c r="B7941" s="53" t="s">
        <v>12</v>
      </c>
      <c r="C7941" s="53" t="s">
        <v>222</v>
      </c>
      <c r="D7941" s="53" t="s">
        <v>1486</v>
      </c>
      <c r="E7941" s="53">
        <v>41.869819999999997</v>
      </c>
      <c r="F7941" s="53">
        <v>-1.31786</v>
      </c>
      <c r="G7941" s="54">
        <v>243.1283</v>
      </c>
      <c r="H7941" s="53">
        <v>3026</v>
      </c>
      <c r="I7941" s="53">
        <v>1526</v>
      </c>
      <c r="J7941" s="53">
        <v>1500</v>
      </c>
      <c r="K7941" s="52">
        <v>207</v>
      </c>
      <c r="L7941" s="52">
        <v>36.128299999999996</v>
      </c>
      <c r="M7941" s="55">
        <v>2</v>
      </c>
      <c r="N7941" s="61" t="s">
        <v>16</v>
      </c>
      <c r="P7941" s="66"/>
      <c r="Q7941" s="53"/>
      <c r="R7941" s="53"/>
      <c r="S7941" s="53"/>
      <c r="T7941" s="53"/>
      <c r="U7941" s="53"/>
      <c r="V7941" s="53"/>
      <c r="W7941" s="53"/>
    </row>
    <row r="7942" spans="2:23" s="52" customFormat="1" ht="13" x14ac:dyDescent="0.3">
      <c r="B7942" s="53" t="s">
        <v>12</v>
      </c>
      <c r="C7942" s="53" t="s">
        <v>222</v>
      </c>
      <c r="D7942" s="53" t="s">
        <v>1487</v>
      </c>
      <c r="E7942" s="53">
        <v>41.40663</v>
      </c>
      <c r="F7942" s="53">
        <v>-0.4618234</v>
      </c>
      <c r="G7942" s="54">
        <v>153.7756</v>
      </c>
      <c r="H7942" s="53">
        <v>1226</v>
      </c>
      <c r="I7942" s="53">
        <v>634</v>
      </c>
      <c r="J7942" s="53">
        <v>592</v>
      </c>
      <c r="K7942" s="52">
        <v>207</v>
      </c>
      <c r="L7942" s="52">
        <v>-53.224400000000003</v>
      </c>
      <c r="M7942" s="55">
        <v>2</v>
      </c>
      <c r="N7942" s="61" t="s">
        <v>16</v>
      </c>
      <c r="P7942" s="66"/>
      <c r="Q7942" s="53"/>
      <c r="R7942" s="53"/>
      <c r="S7942" s="53"/>
      <c r="T7942" s="53"/>
      <c r="U7942" s="53"/>
      <c r="V7942" s="53"/>
      <c r="W7942" s="53"/>
    </row>
    <row r="7943" spans="2:23" s="52" customFormat="1" ht="13" x14ac:dyDescent="0.3">
      <c r="B7943" s="53" t="s">
        <v>12</v>
      </c>
      <c r="C7943" s="53" t="s">
        <v>222</v>
      </c>
      <c r="D7943" s="53" t="s">
        <v>1488</v>
      </c>
      <c r="E7943" s="53">
        <v>41.268619999999999</v>
      </c>
      <c r="F7943" s="53">
        <v>-1.8634219999999999</v>
      </c>
      <c r="G7943" s="54">
        <v>764.72320000000002</v>
      </c>
      <c r="H7943" s="53">
        <v>52</v>
      </c>
      <c r="I7943" s="53">
        <v>27</v>
      </c>
      <c r="J7943" s="53">
        <v>25</v>
      </c>
      <c r="K7943" s="52">
        <v>207</v>
      </c>
      <c r="L7943" s="52">
        <v>557.72320000000002</v>
      </c>
      <c r="M7943" s="55">
        <v>5</v>
      </c>
      <c r="N7943" s="61" t="s">
        <v>17</v>
      </c>
      <c r="P7943" s="66"/>
      <c r="Q7943" s="53"/>
      <c r="R7943" s="53"/>
      <c r="S7943" s="53"/>
      <c r="T7943" s="53"/>
      <c r="U7943" s="53"/>
      <c r="V7943" s="53"/>
      <c r="W7943" s="53"/>
    </row>
    <row r="7944" spans="2:23" s="52" customFormat="1" ht="13" x14ac:dyDescent="0.3">
      <c r="B7944" s="53" t="s">
        <v>12</v>
      </c>
      <c r="C7944" s="53" t="s">
        <v>222</v>
      </c>
      <c r="D7944" s="53" t="s">
        <v>1489</v>
      </c>
      <c r="E7944" s="53">
        <v>41.545349999999999</v>
      </c>
      <c r="F7944" s="53">
        <v>-1.650069</v>
      </c>
      <c r="G7944" s="54">
        <v>607.38210000000004</v>
      </c>
      <c r="H7944" s="53">
        <v>391</v>
      </c>
      <c r="I7944" s="53">
        <v>209</v>
      </c>
      <c r="J7944" s="53">
        <v>182</v>
      </c>
      <c r="K7944" s="52">
        <v>207</v>
      </c>
      <c r="L7944" s="52">
        <v>400.38210000000004</v>
      </c>
      <c r="M7944" s="55">
        <v>5</v>
      </c>
      <c r="N7944" s="61" t="s">
        <v>17</v>
      </c>
      <c r="P7944" s="66"/>
      <c r="Q7944" s="53"/>
      <c r="R7944" s="53"/>
      <c r="S7944" s="53"/>
      <c r="T7944" s="53"/>
      <c r="U7944" s="53"/>
      <c r="V7944" s="53"/>
      <c r="W7944" s="53"/>
    </row>
    <row r="7945" spans="2:23" s="52" customFormat="1" ht="13" x14ac:dyDescent="0.3">
      <c r="B7945" s="53" t="s">
        <v>12</v>
      </c>
      <c r="C7945" s="53" t="s">
        <v>222</v>
      </c>
      <c r="D7945" s="53" t="s">
        <v>1490</v>
      </c>
      <c r="E7945" s="53">
        <v>41.871760000000002</v>
      </c>
      <c r="F7945" s="53">
        <v>-1.7287250000000001</v>
      </c>
      <c r="G7945" s="54">
        <v>623.97820000000002</v>
      </c>
      <c r="H7945" s="53">
        <v>84</v>
      </c>
      <c r="I7945" s="53">
        <v>52</v>
      </c>
      <c r="J7945" s="53">
        <v>32</v>
      </c>
      <c r="K7945" s="52">
        <v>207</v>
      </c>
      <c r="L7945" s="52">
        <v>416.97820000000002</v>
      </c>
      <c r="M7945" s="55">
        <v>5</v>
      </c>
      <c r="N7945" s="61" t="s">
        <v>17</v>
      </c>
      <c r="P7945" s="66"/>
      <c r="Q7945" s="53"/>
      <c r="R7945" s="53"/>
      <c r="S7945" s="53"/>
      <c r="T7945" s="53"/>
      <c r="U7945" s="53"/>
      <c r="V7945" s="53"/>
      <c r="W7945" s="53"/>
    </row>
    <row r="7946" spans="2:23" s="52" customFormat="1" ht="13" x14ac:dyDescent="0.3">
      <c r="B7946" s="53" t="s">
        <v>12</v>
      </c>
      <c r="C7946" s="53" t="s">
        <v>222</v>
      </c>
      <c r="D7946" s="53" t="s">
        <v>1491</v>
      </c>
      <c r="E7946" s="53">
        <v>41.743929999999999</v>
      </c>
      <c r="F7946" s="53">
        <v>-1.1629780000000001</v>
      </c>
      <c r="G7946" s="54">
        <v>246.7064</v>
      </c>
      <c r="H7946" s="53">
        <v>549</v>
      </c>
      <c r="I7946" s="53">
        <v>289</v>
      </c>
      <c r="J7946" s="53">
        <v>260</v>
      </c>
      <c r="K7946" s="52">
        <v>207</v>
      </c>
      <c r="L7946" s="52">
        <v>39.706400000000002</v>
      </c>
      <c r="M7946" s="55">
        <v>2</v>
      </c>
      <c r="N7946" s="61" t="s">
        <v>16</v>
      </c>
      <c r="P7946" s="66"/>
      <c r="Q7946" s="53"/>
      <c r="R7946" s="53"/>
      <c r="S7946" s="53"/>
      <c r="T7946" s="53"/>
      <c r="U7946" s="53"/>
      <c r="V7946" s="53"/>
      <c r="W7946" s="53"/>
    </row>
    <row r="7947" spans="2:23" s="52" customFormat="1" ht="13" x14ac:dyDescent="0.3">
      <c r="B7947" s="53" t="s">
        <v>12</v>
      </c>
      <c r="C7947" s="53" t="s">
        <v>222</v>
      </c>
      <c r="D7947" s="53" t="s">
        <v>1492</v>
      </c>
      <c r="E7947" s="53">
        <v>41.210560000000001</v>
      </c>
      <c r="F7947" s="53">
        <v>-1.082381</v>
      </c>
      <c r="G7947" s="54">
        <v>815.67290000000003</v>
      </c>
      <c r="H7947" s="53">
        <v>630</v>
      </c>
      <c r="I7947" s="53">
        <v>332</v>
      </c>
      <c r="J7947" s="53">
        <v>298</v>
      </c>
      <c r="K7947" s="52">
        <v>207</v>
      </c>
      <c r="L7947" s="52">
        <v>608.67290000000003</v>
      </c>
      <c r="M7947" s="55">
        <v>6</v>
      </c>
      <c r="N7947" s="61" t="s">
        <v>17</v>
      </c>
      <c r="P7947" s="66"/>
      <c r="Q7947" s="53"/>
      <c r="R7947" s="53"/>
      <c r="S7947" s="53"/>
      <c r="T7947" s="53"/>
      <c r="U7947" s="53"/>
      <c r="V7947" s="53"/>
      <c r="W7947" s="53"/>
    </row>
    <row r="7948" spans="2:23" s="52" customFormat="1" ht="13" x14ac:dyDescent="0.3">
      <c r="B7948" s="53" t="s">
        <v>12</v>
      </c>
      <c r="C7948" s="53" t="s">
        <v>222</v>
      </c>
      <c r="D7948" s="53" t="s">
        <v>1493</v>
      </c>
      <c r="E7948" s="53">
        <v>41.218769999999999</v>
      </c>
      <c r="F7948" s="53">
        <v>-1.8342350000000001</v>
      </c>
      <c r="G7948" s="54">
        <v>741.98720000000003</v>
      </c>
      <c r="H7948" s="53">
        <v>510</v>
      </c>
      <c r="I7948" s="53">
        <v>269</v>
      </c>
      <c r="J7948" s="53">
        <v>241</v>
      </c>
      <c r="K7948" s="52">
        <v>207</v>
      </c>
      <c r="L7948" s="52">
        <v>534.98720000000003</v>
      </c>
      <c r="M7948" s="55">
        <v>5</v>
      </c>
      <c r="N7948" s="61" t="s">
        <v>17</v>
      </c>
      <c r="P7948" s="66"/>
      <c r="Q7948" s="53"/>
      <c r="R7948" s="53"/>
      <c r="S7948" s="53"/>
      <c r="T7948" s="53"/>
      <c r="U7948" s="53"/>
      <c r="V7948" s="53"/>
      <c r="W7948" s="53"/>
    </row>
    <row r="7949" spans="2:23" s="52" customFormat="1" ht="13" x14ac:dyDescent="0.3">
      <c r="B7949" s="53" t="s">
        <v>12</v>
      </c>
      <c r="C7949" s="53" t="s">
        <v>222</v>
      </c>
      <c r="D7949" s="53" t="s">
        <v>1494</v>
      </c>
      <c r="E7949" s="53">
        <v>41.536320000000003</v>
      </c>
      <c r="F7949" s="53">
        <v>-1.6234420000000001</v>
      </c>
      <c r="G7949" s="54">
        <v>589.61519999999996</v>
      </c>
      <c r="H7949" s="53">
        <v>3381</v>
      </c>
      <c r="I7949" s="53">
        <v>1689</v>
      </c>
      <c r="J7949" s="53">
        <v>1692</v>
      </c>
      <c r="K7949" s="52">
        <v>207</v>
      </c>
      <c r="L7949" s="52">
        <v>382.61519999999996</v>
      </c>
      <c r="M7949" s="55">
        <v>4</v>
      </c>
      <c r="N7949" s="61" t="s">
        <v>16</v>
      </c>
      <c r="P7949" s="66"/>
      <c r="Q7949" s="53"/>
      <c r="R7949" s="53"/>
      <c r="S7949" s="53"/>
      <c r="T7949" s="53"/>
      <c r="U7949" s="53"/>
      <c r="V7949" s="53"/>
      <c r="W7949" s="53"/>
    </row>
    <row r="7950" spans="2:23" s="52" customFormat="1" ht="13" x14ac:dyDescent="0.3">
      <c r="B7950" s="53" t="s">
        <v>12</v>
      </c>
      <c r="C7950" s="53" t="s">
        <v>222</v>
      </c>
      <c r="D7950" s="53" t="s">
        <v>1495</v>
      </c>
      <c r="E7950" s="53">
        <v>42.488160000000001</v>
      </c>
      <c r="F7950" s="53">
        <v>-1.055158</v>
      </c>
      <c r="G7950" s="54">
        <v>640.57929999999999</v>
      </c>
      <c r="H7950" s="53">
        <v>37</v>
      </c>
      <c r="I7950" s="53">
        <v>25</v>
      </c>
      <c r="J7950" s="53">
        <v>12</v>
      </c>
      <c r="K7950" s="52">
        <v>207</v>
      </c>
      <c r="L7950" s="52">
        <v>433.57929999999999</v>
      </c>
      <c r="M7950" s="55">
        <v>5</v>
      </c>
      <c r="N7950" s="61" t="s">
        <v>17</v>
      </c>
      <c r="P7950" s="66"/>
      <c r="Q7950" s="53"/>
      <c r="R7950" s="53"/>
      <c r="S7950" s="53"/>
      <c r="T7950" s="53"/>
      <c r="U7950" s="53"/>
      <c r="V7950" s="53"/>
      <c r="W7950" s="53"/>
    </row>
    <row r="7951" spans="2:23" s="52" customFormat="1" ht="13" x14ac:dyDescent="0.3">
      <c r="B7951" s="53" t="s">
        <v>12</v>
      </c>
      <c r="C7951" s="53" t="s">
        <v>222</v>
      </c>
      <c r="D7951" s="53" t="s">
        <v>1496</v>
      </c>
      <c r="E7951" s="53">
        <v>41.190130000000003</v>
      </c>
      <c r="F7951" s="53">
        <v>-1.88306</v>
      </c>
      <c r="G7951" s="54">
        <v>763.76059999999995</v>
      </c>
      <c r="H7951" s="53">
        <v>358</v>
      </c>
      <c r="I7951" s="53">
        <v>187</v>
      </c>
      <c r="J7951" s="53">
        <v>171</v>
      </c>
      <c r="K7951" s="52">
        <v>207</v>
      </c>
      <c r="L7951" s="52">
        <v>556.76059999999995</v>
      </c>
      <c r="M7951" s="55">
        <v>5</v>
      </c>
      <c r="N7951" s="61" t="s">
        <v>17</v>
      </c>
      <c r="P7951" s="66"/>
      <c r="Q7951" s="53"/>
      <c r="R7951" s="53"/>
      <c r="S7951" s="53"/>
      <c r="T7951" s="53"/>
      <c r="U7951" s="53"/>
      <c r="V7951" s="53"/>
      <c r="W7951" s="53"/>
    </row>
    <row r="7952" spans="2:23" s="52" customFormat="1" ht="13" x14ac:dyDescent="0.3">
      <c r="B7952" s="53" t="s">
        <v>12</v>
      </c>
      <c r="C7952" s="53" t="s">
        <v>222</v>
      </c>
      <c r="D7952" s="53" t="s">
        <v>1497</v>
      </c>
      <c r="E7952" s="53">
        <v>41.55592</v>
      </c>
      <c r="F7952" s="53">
        <v>-1.6784779999999999</v>
      </c>
      <c r="G7952" s="54">
        <v>648.61270000000002</v>
      </c>
      <c r="H7952" s="53">
        <v>546</v>
      </c>
      <c r="I7952" s="53">
        <v>293</v>
      </c>
      <c r="J7952" s="53">
        <v>253</v>
      </c>
      <c r="K7952" s="52">
        <v>207</v>
      </c>
      <c r="L7952" s="52">
        <v>441.61270000000002</v>
      </c>
      <c r="M7952" s="55">
        <v>5</v>
      </c>
      <c r="N7952" s="61" t="s">
        <v>17</v>
      </c>
      <c r="P7952" s="66"/>
      <c r="Q7952" s="53"/>
      <c r="R7952" s="53"/>
      <c r="S7952" s="53"/>
      <c r="T7952" s="53"/>
      <c r="U7952" s="53"/>
      <c r="V7952" s="53"/>
      <c r="W7952" s="53"/>
    </row>
    <row r="7953" spans="2:23" s="52" customFormat="1" ht="13" x14ac:dyDescent="0.3">
      <c r="B7953" s="53" t="s">
        <v>12</v>
      </c>
      <c r="C7953" s="53" t="s">
        <v>222</v>
      </c>
      <c r="D7953" s="53" t="s">
        <v>1498</v>
      </c>
      <c r="E7953" s="53">
        <v>41.453319999999998</v>
      </c>
      <c r="F7953" s="53">
        <v>-0.9948922</v>
      </c>
      <c r="G7953" s="54">
        <v>516.22810000000004</v>
      </c>
      <c r="H7953" s="53">
        <v>305</v>
      </c>
      <c r="I7953" s="53">
        <v>166</v>
      </c>
      <c r="J7953" s="53">
        <v>139</v>
      </c>
      <c r="K7953" s="52">
        <v>207</v>
      </c>
      <c r="L7953" s="52">
        <v>309.22810000000004</v>
      </c>
      <c r="M7953" s="55">
        <v>4</v>
      </c>
      <c r="N7953" s="61" t="s">
        <v>16</v>
      </c>
      <c r="P7953" s="66"/>
      <c r="Q7953" s="53"/>
      <c r="R7953" s="53"/>
      <c r="S7953" s="53"/>
      <c r="T7953" s="53"/>
      <c r="U7953" s="53"/>
      <c r="V7953" s="53"/>
      <c r="W7953" s="53"/>
    </row>
    <row r="7954" spans="2:23" s="52" customFormat="1" ht="13" x14ac:dyDescent="0.3">
      <c r="B7954" s="53" t="s">
        <v>12</v>
      </c>
      <c r="C7954" s="53" t="s">
        <v>222</v>
      </c>
      <c r="D7954" s="53" t="s">
        <v>1499</v>
      </c>
      <c r="E7954" s="53">
        <v>41.745159999999998</v>
      </c>
      <c r="F7954" s="53">
        <v>-1.072959</v>
      </c>
      <c r="G7954" s="54">
        <v>216.21960000000001</v>
      </c>
      <c r="H7954" s="53">
        <v>902</v>
      </c>
      <c r="I7954" s="53">
        <v>466</v>
      </c>
      <c r="J7954" s="53">
        <v>436</v>
      </c>
      <c r="K7954" s="52">
        <v>207</v>
      </c>
      <c r="L7954" s="52">
        <v>9.219600000000014</v>
      </c>
      <c r="M7954" s="55">
        <v>2</v>
      </c>
      <c r="N7954" s="61" t="s">
        <v>16</v>
      </c>
      <c r="P7954" s="66"/>
      <c r="Q7954" s="53"/>
      <c r="R7954" s="53"/>
      <c r="S7954" s="53"/>
      <c r="T7954" s="53"/>
      <c r="U7954" s="53"/>
      <c r="V7954" s="53"/>
      <c r="W7954" s="53"/>
    </row>
    <row r="7955" spans="2:23" s="52" customFormat="1" ht="13" x14ac:dyDescent="0.3">
      <c r="B7955" s="53" t="s">
        <v>12</v>
      </c>
      <c r="C7955" s="53" t="s">
        <v>222</v>
      </c>
      <c r="D7955" s="53" t="s">
        <v>1500</v>
      </c>
      <c r="E7955" s="53">
        <v>41.239989999999999</v>
      </c>
      <c r="F7955" s="53">
        <v>-0.80478329999999998</v>
      </c>
      <c r="G7955" s="54">
        <v>526.76779999999997</v>
      </c>
      <c r="H7955" s="53">
        <v>137</v>
      </c>
      <c r="I7955" s="53">
        <v>75</v>
      </c>
      <c r="J7955" s="53">
        <v>62</v>
      </c>
      <c r="K7955" s="52">
        <v>207</v>
      </c>
      <c r="L7955" s="52">
        <v>319.76779999999997</v>
      </c>
      <c r="M7955" s="55">
        <v>4</v>
      </c>
      <c r="N7955" s="61" t="s">
        <v>16</v>
      </c>
      <c r="P7955" s="66"/>
      <c r="Q7955" s="53"/>
      <c r="R7955" s="53"/>
      <c r="S7955" s="53"/>
      <c r="T7955" s="53"/>
      <c r="U7955" s="53"/>
      <c r="V7955" s="53"/>
      <c r="W7955" s="53"/>
    </row>
    <row r="7956" spans="2:23" s="52" customFormat="1" ht="13" x14ac:dyDescent="0.3">
      <c r="B7956" s="53" t="s">
        <v>12</v>
      </c>
      <c r="C7956" s="53" t="s">
        <v>222</v>
      </c>
      <c r="D7956" s="53" t="s">
        <v>1501</v>
      </c>
      <c r="E7956" s="53">
        <v>41.21275</v>
      </c>
      <c r="F7956" s="53">
        <v>-1.398226</v>
      </c>
      <c r="G7956" s="54">
        <v>882.72919999999999</v>
      </c>
      <c r="H7956" s="53">
        <v>152</v>
      </c>
      <c r="I7956" s="53">
        <v>72</v>
      </c>
      <c r="J7956" s="53">
        <v>80</v>
      </c>
      <c r="K7956" s="52">
        <v>207</v>
      </c>
      <c r="L7956" s="52">
        <v>675.72919999999999</v>
      </c>
      <c r="M7956" s="55">
        <v>6</v>
      </c>
      <c r="N7956" s="61" t="s">
        <v>17</v>
      </c>
      <c r="P7956" s="66"/>
      <c r="Q7956" s="53"/>
      <c r="R7956" s="53"/>
      <c r="S7956" s="53"/>
      <c r="T7956" s="53"/>
      <c r="U7956" s="53"/>
      <c r="V7956" s="53"/>
      <c r="W7956" s="53"/>
    </row>
    <row r="7957" spans="2:23" s="52" customFormat="1" ht="13" x14ac:dyDescent="0.3">
      <c r="B7957" s="53" t="s">
        <v>12</v>
      </c>
      <c r="C7957" s="53" t="s">
        <v>222</v>
      </c>
      <c r="D7957" s="53" t="s">
        <v>1502</v>
      </c>
      <c r="E7957" s="53">
        <v>42.296799999999998</v>
      </c>
      <c r="F7957" s="53">
        <v>-1.2442850000000001</v>
      </c>
      <c r="G7957" s="54">
        <v>484.53120000000001</v>
      </c>
      <c r="H7957" s="53">
        <v>111</v>
      </c>
      <c r="I7957" s="53">
        <v>63</v>
      </c>
      <c r="J7957" s="53">
        <v>48</v>
      </c>
      <c r="K7957" s="52">
        <v>207</v>
      </c>
      <c r="L7957" s="52">
        <v>277.53120000000001</v>
      </c>
      <c r="M7957" s="55">
        <v>4</v>
      </c>
      <c r="N7957" s="61" t="s">
        <v>16</v>
      </c>
      <c r="P7957" s="66"/>
      <c r="Q7957" s="53"/>
      <c r="R7957" s="53"/>
      <c r="S7957" s="53"/>
      <c r="T7957" s="53"/>
      <c r="U7957" s="53"/>
      <c r="V7957" s="53"/>
      <c r="W7957" s="53"/>
    </row>
    <row r="7958" spans="2:23" s="52" customFormat="1" ht="13" x14ac:dyDescent="0.3">
      <c r="B7958" s="53" t="s">
        <v>12</v>
      </c>
      <c r="C7958" s="53" t="s">
        <v>222</v>
      </c>
      <c r="D7958" s="53" t="s">
        <v>1503</v>
      </c>
      <c r="E7958" s="53">
        <v>41.206040000000002</v>
      </c>
      <c r="F7958" s="53">
        <v>-0.70990509999999996</v>
      </c>
      <c r="G7958" s="54">
        <v>531.87419999999997</v>
      </c>
      <c r="H7958" s="53">
        <v>732</v>
      </c>
      <c r="I7958" s="53">
        <v>384</v>
      </c>
      <c r="J7958" s="53">
        <v>348</v>
      </c>
      <c r="K7958" s="52">
        <v>207</v>
      </c>
      <c r="L7958" s="52">
        <v>324.87419999999997</v>
      </c>
      <c r="M7958" s="55">
        <v>4</v>
      </c>
      <c r="N7958" s="61" t="s">
        <v>16</v>
      </c>
      <c r="P7958" s="66"/>
      <c r="Q7958" s="53"/>
      <c r="R7958" s="53"/>
      <c r="S7958" s="53"/>
      <c r="T7958" s="53"/>
      <c r="U7958" s="53"/>
      <c r="V7958" s="53"/>
      <c r="W7958" s="53"/>
    </row>
    <row r="7959" spans="2:23" s="52" customFormat="1" ht="13" x14ac:dyDescent="0.3">
      <c r="B7959" s="53" t="s">
        <v>12</v>
      </c>
      <c r="C7959" s="53" t="s">
        <v>222</v>
      </c>
      <c r="D7959" s="53" t="s">
        <v>1504</v>
      </c>
      <c r="E7959" s="53">
        <v>41.086129999999997</v>
      </c>
      <c r="F7959" s="53">
        <v>-1.284122</v>
      </c>
      <c r="G7959" s="54">
        <v>985.09910000000002</v>
      </c>
      <c r="H7959" s="53">
        <v>54</v>
      </c>
      <c r="I7959" s="53">
        <v>30</v>
      </c>
      <c r="J7959" s="53">
        <v>24</v>
      </c>
      <c r="K7959" s="52">
        <v>207</v>
      </c>
      <c r="L7959" s="52">
        <v>778.09910000000002</v>
      </c>
      <c r="M7959" s="55">
        <v>6</v>
      </c>
      <c r="N7959" s="61" t="s">
        <v>17</v>
      </c>
      <c r="P7959" s="66"/>
      <c r="Q7959" s="53"/>
      <c r="R7959" s="53"/>
      <c r="S7959" s="53"/>
      <c r="T7959" s="53"/>
      <c r="U7959" s="53"/>
      <c r="V7959" s="53"/>
      <c r="W7959" s="53"/>
    </row>
    <row r="7960" spans="2:23" s="52" customFormat="1" ht="13" x14ac:dyDescent="0.3">
      <c r="B7960" s="53" t="s">
        <v>12</v>
      </c>
      <c r="C7960" s="53" t="s">
        <v>222</v>
      </c>
      <c r="D7960" s="53" t="s">
        <v>1505</v>
      </c>
      <c r="E7960" s="53">
        <v>41.798920000000003</v>
      </c>
      <c r="F7960" s="53">
        <v>-0.61057110000000003</v>
      </c>
      <c r="G7960" s="54">
        <v>418.58280000000002</v>
      </c>
      <c r="H7960" s="53">
        <v>1299</v>
      </c>
      <c r="I7960" s="53">
        <v>643</v>
      </c>
      <c r="J7960" s="53">
        <v>656</v>
      </c>
      <c r="K7960" s="52">
        <v>207</v>
      </c>
      <c r="L7960" s="52">
        <v>211.58280000000002</v>
      </c>
      <c r="M7960" s="55">
        <v>4</v>
      </c>
      <c r="N7960" s="61" t="s">
        <v>16</v>
      </c>
      <c r="P7960" s="66"/>
      <c r="Q7960" s="53"/>
      <c r="R7960" s="53"/>
      <c r="S7960" s="53"/>
      <c r="T7960" s="53"/>
      <c r="U7960" s="53"/>
      <c r="V7960" s="53"/>
      <c r="W7960" s="53"/>
    </row>
    <row r="7961" spans="2:23" s="52" customFormat="1" ht="13" x14ac:dyDescent="0.3">
      <c r="B7961" s="53" t="s">
        <v>12</v>
      </c>
      <c r="C7961" s="53" t="s">
        <v>222</v>
      </c>
      <c r="D7961" s="53" t="s">
        <v>1506</v>
      </c>
      <c r="E7961" s="53">
        <v>41.255180000000003</v>
      </c>
      <c r="F7961" s="53">
        <v>-0.80419779999999996</v>
      </c>
      <c r="G7961" s="54">
        <v>517.6309</v>
      </c>
      <c r="H7961" s="53">
        <v>452</v>
      </c>
      <c r="I7961" s="53">
        <v>238</v>
      </c>
      <c r="J7961" s="53">
        <v>214</v>
      </c>
      <c r="K7961" s="52">
        <v>207</v>
      </c>
      <c r="L7961" s="52">
        <v>310.6309</v>
      </c>
      <c r="M7961" s="55">
        <v>4</v>
      </c>
      <c r="N7961" s="61" t="s">
        <v>16</v>
      </c>
      <c r="P7961" s="66"/>
      <c r="Q7961" s="53"/>
      <c r="R7961" s="53"/>
      <c r="S7961" s="53"/>
      <c r="T7961" s="53"/>
      <c r="U7961" s="53"/>
      <c r="V7961" s="53"/>
      <c r="W7961" s="53"/>
    </row>
    <row r="7962" spans="2:23" s="52" customFormat="1" ht="13" x14ac:dyDescent="0.3">
      <c r="B7962" s="53" t="s">
        <v>12</v>
      </c>
      <c r="C7962" s="53" t="s">
        <v>222</v>
      </c>
      <c r="D7962" s="53" t="s">
        <v>1507</v>
      </c>
      <c r="E7962" s="53">
        <v>41.814459999999997</v>
      </c>
      <c r="F7962" s="53">
        <v>-1.751145</v>
      </c>
      <c r="G7962" s="54">
        <v>780.50750000000005</v>
      </c>
      <c r="H7962" s="53">
        <v>180</v>
      </c>
      <c r="I7962" s="53">
        <v>94</v>
      </c>
      <c r="J7962" s="53">
        <v>86</v>
      </c>
      <c r="K7962" s="52">
        <v>207</v>
      </c>
      <c r="L7962" s="52">
        <v>573.50750000000005</v>
      </c>
      <c r="M7962" s="55">
        <v>5</v>
      </c>
      <c r="N7962" s="61" t="s">
        <v>17</v>
      </c>
      <c r="P7962" s="66"/>
      <c r="Q7962" s="53"/>
      <c r="R7962" s="53"/>
      <c r="S7962" s="53"/>
      <c r="T7962" s="53"/>
      <c r="U7962" s="53"/>
      <c r="V7962" s="53"/>
      <c r="W7962" s="53"/>
    </row>
    <row r="7963" spans="2:23" s="52" customFormat="1" ht="13" x14ac:dyDescent="0.3">
      <c r="B7963" s="53" t="s">
        <v>12</v>
      </c>
      <c r="C7963" s="53" t="s">
        <v>222</v>
      </c>
      <c r="D7963" s="53" t="s">
        <v>1508</v>
      </c>
      <c r="E7963" s="53">
        <v>41.835279999999997</v>
      </c>
      <c r="F7963" s="53">
        <v>-1.761339</v>
      </c>
      <c r="G7963" s="54">
        <v>763.78890000000001</v>
      </c>
      <c r="H7963" s="53">
        <v>117</v>
      </c>
      <c r="I7963" s="53">
        <v>59</v>
      </c>
      <c r="J7963" s="53">
        <v>58</v>
      </c>
      <c r="K7963" s="52">
        <v>207</v>
      </c>
      <c r="L7963" s="52">
        <v>556.78890000000001</v>
      </c>
      <c r="M7963" s="55">
        <v>5</v>
      </c>
      <c r="N7963" s="61" t="s">
        <v>17</v>
      </c>
      <c r="P7963" s="66"/>
      <c r="Q7963" s="53"/>
      <c r="R7963" s="53"/>
      <c r="S7963" s="53"/>
      <c r="T7963" s="53"/>
      <c r="U7963" s="53"/>
      <c r="V7963" s="53"/>
      <c r="W7963" s="53"/>
    </row>
    <row r="7964" spans="2:23" s="52" customFormat="1" ht="13" x14ac:dyDescent="0.3">
      <c r="B7964" s="53" t="s">
        <v>12</v>
      </c>
      <c r="C7964" s="53" t="s">
        <v>222</v>
      </c>
      <c r="D7964" s="53" t="s">
        <v>1509</v>
      </c>
      <c r="E7964" s="53">
        <v>42.477800000000002</v>
      </c>
      <c r="F7964" s="53">
        <v>-1.0227109999999999</v>
      </c>
      <c r="G7964" s="54">
        <v>658.75900000000001</v>
      </c>
      <c r="H7964" s="53">
        <v>49</v>
      </c>
      <c r="I7964" s="53">
        <v>29</v>
      </c>
      <c r="J7964" s="53">
        <v>20</v>
      </c>
      <c r="K7964" s="52">
        <v>207</v>
      </c>
      <c r="L7964" s="52">
        <v>451.75900000000001</v>
      </c>
      <c r="M7964" s="55">
        <v>5</v>
      </c>
      <c r="N7964" s="61" t="s">
        <v>17</v>
      </c>
      <c r="P7964" s="66"/>
      <c r="Q7964" s="53"/>
      <c r="R7964" s="53"/>
      <c r="S7964" s="53"/>
      <c r="T7964" s="53"/>
      <c r="U7964" s="53"/>
      <c r="V7964" s="53"/>
      <c r="W7964" s="53"/>
    </row>
    <row r="7965" spans="2:23" s="52" customFormat="1" ht="13" x14ac:dyDescent="0.3">
      <c r="B7965" s="53" t="s">
        <v>12</v>
      </c>
      <c r="C7965" s="53" t="s">
        <v>222</v>
      </c>
      <c r="D7965" s="53" t="s">
        <v>1510</v>
      </c>
      <c r="E7965" s="53">
        <v>41.403590000000001</v>
      </c>
      <c r="F7965" s="53">
        <v>-1.1686380000000001</v>
      </c>
      <c r="G7965" s="54">
        <v>535.31989999999996</v>
      </c>
      <c r="H7965" s="53">
        <v>896</v>
      </c>
      <c r="I7965" s="53">
        <v>502</v>
      </c>
      <c r="J7965" s="53">
        <v>394</v>
      </c>
      <c r="K7965" s="52">
        <v>207</v>
      </c>
      <c r="L7965" s="52">
        <v>328.31989999999996</v>
      </c>
      <c r="M7965" s="55">
        <v>4</v>
      </c>
      <c r="N7965" s="61" t="s">
        <v>16</v>
      </c>
      <c r="P7965" s="66"/>
      <c r="Q7965" s="53"/>
      <c r="R7965" s="53"/>
      <c r="S7965" s="53"/>
      <c r="T7965" s="53"/>
      <c r="U7965" s="53"/>
      <c r="V7965" s="53"/>
      <c r="W7965" s="53"/>
    </row>
    <row r="7966" spans="2:23" s="52" customFormat="1" ht="13" x14ac:dyDescent="0.3">
      <c r="B7966" s="53" t="s">
        <v>12</v>
      </c>
      <c r="C7966" s="53" t="s">
        <v>222</v>
      </c>
      <c r="D7966" s="53" t="s">
        <v>1511</v>
      </c>
      <c r="E7966" s="53">
        <v>42.480829999999997</v>
      </c>
      <c r="F7966" s="53">
        <v>-0.93584049999999996</v>
      </c>
      <c r="G7966" s="54">
        <v>739.28020000000004</v>
      </c>
      <c r="H7966" s="53">
        <v>39</v>
      </c>
      <c r="I7966" s="53">
        <v>26</v>
      </c>
      <c r="J7966" s="53">
        <v>13</v>
      </c>
      <c r="K7966" s="52">
        <v>207</v>
      </c>
      <c r="L7966" s="52">
        <v>532.28020000000004</v>
      </c>
      <c r="M7966" s="55">
        <v>5</v>
      </c>
      <c r="N7966" s="61" t="s">
        <v>17</v>
      </c>
      <c r="P7966" s="66"/>
      <c r="Q7966" s="53"/>
      <c r="R7966" s="53"/>
      <c r="S7966" s="53"/>
      <c r="T7966" s="53"/>
      <c r="U7966" s="53"/>
      <c r="V7966" s="53"/>
      <c r="W7966" s="53"/>
    </row>
    <row r="7967" spans="2:23" s="52" customFormat="1" ht="13" x14ac:dyDescent="0.3">
      <c r="B7967" s="53" t="s">
        <v>12</v>
      </c>
      <c r="C7967" s="53" t="s">
        <v>222</v>
      </c>
      <c r="D7967" s="53" t="s">
        <v>1512</v>
      </c>
      <c r="E7967" s="53">
        <v>41.552410000000002</v>
      </c>
      <c r="F7967" s="53">
        <v>-1.3105869999999999</v>
      </c>
      <c r="G7967" s="54">
        <v>347.01330000000002</v>
      </c>
      <c r="H7967" s="53">
        <v>321</v>
      </c>
      <c r="I7967" s="53">
        <v>182</v>
      </c>
      <c r="J7967" s="53">
        <v>139</v>
      </c>
      <c r="K7967" s="52">
        <v>207</v>
      </c>
      <c r="L7967" s="52">
        <v>140.01330000000002</v>
      </c>
      <c r="M7967" s="55">
        <v>2</v>
      </c>
      <c r="N7967" s="61" t="s">
        <v>16</v>
      </c>
      <c r="P7967" s="66"/>
      <c r="Q7967" s="53"/>
      <c r="R7967" s="53"/>
      <c r="S7967" s="53"/>
      <c r="T7967" s="53"/>
      <c r="U7967" s="53"/>
      <c r="V7967" s="53"/>
      <c r="W7967" s="53"/>
    </row>
    <row r="7968" spans="2:23" s="52" customFormat="1" ht="13" x14ac:dyDescent="0.3">
      <c r="B7968" s="53" t="s">
        <v>12</v>
      </c>
      <c r="C7968" s="53" t="s">
        <v>222</v>
      </c>
      <c r="D7968" s="53" t="s">
        <v>1513</v>
      </c>
      <c r="E7968" s="53">
        <v>41.82837</v>
      </c>
      <c r="F7968" s="53">
        <v>-1.238942</v>
      </c>
      <c r="G7968" s="54">
        <v>234.31909999999999</v>
      </c>
      <c r="H7968" s="53">
        <v>1101</v>
      </c>
      <c r="I7968" s="53">
        <v>558</v>
      </c>
      <c r="J7968" s="53">
        <v>543</v>
      </c>
      <c r="K7968" s="52">
        <v>207</v>
      </c>
      <c r="L7968" s="52">
        <v>27.319099999999992</v>
      </c>
      <c r="M7968" s="55">
        <v>2</v>
      </c>
      <c r="N7968" s="61" t="s">
        <v>16</v>
      </c>
      <c r="P7968" s="66"/>
      <c r="Q7968" s="53"/>
      <c r="R7968" s="53"/>
      <c r="S7968" s="53"/>
      <c r="T7968" s="53"/>
      <c r="U7968" s="53"/>
      <c r="V7968" s="53"/>
      <c r="W7968" s="53"/>
    </row>
    <row r="7969" spans="2:23" s="52" customFormat="1" ht="13" x14ac:dyDescent="0.3">
      <c r="B7969" s="53" t="s">
        <v>12</v>
      </c>
      <c r="C7969" s="53" t="s">
        <v>222</v>
      </c>
      <c r="D7969" s="53" t="s">
        <v>1514</v>
      </c>
      <c r="E7969" s="53">
        <v>42.369869999999999</v>
      </c>
      <c r="F7969" s="53">
        <v>-1.0216609999999999</v>
      </c>
      <c r="G7969" s="54">
        <v>804.26170000000002</v>
      </c>
      <c r="H7969" s="53">
        <v>377</v>
      </c>
      <c r="I7969" s="53">
        <v>209</v>
      </c>
      <c r="J7969" s="53">
        <v>168</v>
      </c>
      <c r="K7969" s="52">
        <v>207</v>
      </c>
      <c r="L7969" s="52">
        <v>597.26170000000002</v>
      </c>
      <c r="M7969" s="55">
        <v>5</v>
      </c>
      <c r="N7969" s="61" t="s">
        <v>17</v>
      </c>
      <c r="P7969" s="66"/>
      <c r="Q7969" s="53"/>
      <c r="R7969" s="53"/>
      <c r="S7969" s="53"/>
      <c r="T7969" s="53"/>
      <c r="U7969" s="53"/>
      <c r="V7969" s="53"/>
      <c r="W7969" s="53"/>
    </row>
    <row r="7970" spans="2:23" s="52" customFormat="1" ht="13" x14ac:dyDescent="0.3">
      <c r="B7970" s="53" t="s">
        <v>12</v>
      </c>
      <c r="C7970" s="53" t="s">
        <v>222</v>
      </c>
      <c r="D7970" s="53" t="s">
        <v>1515</v>
      </c>
      <c r="E7970" s="53">
        <v>41.166550000000001</v>
      </c>
      <c r="F7970" s="53">
        <v>-1.146436</v>
      </c>
      <c r="G7970" s="54">
        <v>943.92909999999995</v>
      </c>
      <c r="H7970" s="53">
        <v>37</v>
      </c>
      <c r="I7970" s="53">
        <v>21</v>
      </c>
      <c r="J7970" s="53">
        <v>16</v>
      </c>
      <c r="K7970" s="52">
        <v>207</v>
      </c>
      <c r="L7970" s="52">
        <v>736.92909999999995</v>
      </c>
      <c r="M7970" s="55">
        <v>6</v>
      </c>
      <c r="N7970" s="61" t="s">
        <v>17</v>
      </c>
      <c r="P7970" s="66"/>
      <c r="Q7970" s="53"/>
      <c r="R7970" s="53"/>
      <c r="S7970" s="53"/>
      <c r="T7970" s="53"/>
      <c r="U7970" s="53"/>
      <c r="V7970" s="53"/>
      <c r="W7970" s="53"/>
    </row>
    <row r="7971" spans="2:23" s="52" customFormat="1" ht="13" x14ac:dyDescent="0.3">
      <c r="B7971" s="53" t="s">
        <v>12</v>
      </c>
      <c r="C7971" s="53" t="s">
        <v>222</v>
      </c>
      <c r="D7971" s="53" t="s">
        <v>1516</v>
      </c>
      <c r="E7971" s="53">
        <v>41.630249999999997</v>
      </c>
      <c r="F7971" s="53">
        <v>-1.3000830000000001</v>
      </c>
      <c r="G7971" s="54">
        <v>314.76620000000003</v>
      </c>
      <c r="H7971" s="53">
        <v>1050</v>
      </c>
      <c r="I7971" s="53">
        <v>567</v>
      </c>
      <c r="J7971" s="53">
        <v>483</v>
      </c>
      <c r="K7971" s="52">
        <v>207</v>
      </c>
      <c r="L7971" s="52">
        <v>107.76620000000003</v>
      </c>
      <c r="M7971" s="55">
        <v>2</v>
      </c>
      <c r="N7971" s="61" t="s">
        <v>16</v>
      </c>
      <c r="P7971" s="66"/>
      <c r="Q7971" s="53"/>
      <c r="R7971" s="53"/>
      <c r="S7971" s="53"/>
      <c r="T7971" s="53"/>
      <c r="U7971" s="53"/>
      <c r="V7971" s="53"/>
      <c r="W7971" s="53"/>
    </row>
    <row r="7972" spans="2:23" s="52" customFormat="1" ht="13" x14ac:dyDescent="0.3">
      <c r="B7972" s="53" t="s">
        <v>12</v>
      </c>
      <c r="C7972" s="53" t="s">
        <v>222</v>
      </c>
      <c r="D7972" s="53" t="s">
        <v>1517</v>
      </c>
      <c r="E7972" s="53">
        <v>42.166499999999999</v>
      </c>
      <c r="F7972" s="53">
        <v>-0.93185459999999998</v>
      </c>
      <c r="G7972" s="54">
        <v>467.40769999999998</v>
      </c>
      <c r="H7972" s="53">
        <v>861</v>
      </c>
      <c r="I7972" s="53">
        <v>447</v>
      </c>
      <c r="J7972" s="53">
        <v>414</v>
      </c>
      <c r="K7972" s="52">
        <v>207</v>
      </c>
      <c r="L7972" s="52">
        <v>260.40769999999998</v>
      </c>
      <c r="M7972" s="55">
        <v>4</v>
      </c>
      <c r="N7972" s="61" t="s">
        <v>16</v>
      </c>
      <c r="P7972" s="66"/>
      <c r="Q7972" s="53"/>
      <c r="R7972" s="53"/>
      <c r="S7972" s="53"/>
      <c r="T7972" s="53"/>
      <c r="U7972" s="53"/>
      <c r="V7972" s="53"/>
      <c r="W7972" s="53"/>
    </row>
    <row r="7973" spans="2:23" s="52" customFormat="1" ht="13" x14ac:dyDescent="0.3">
      <c r="B7973" s="53" t="s">
        <v>12</v>
      </c>
      <c r="C7973" s="53" t="s">
        <v>222</v>
      </c>
      <c r="D7973" s="53" t="s">
        <v>1518</v>
      </c>
      <c r="E7973" s="53">
        <v>41.124969999999998</v>
      </c>
      <c r="F7973" s="53">
        <v>0.13987540000000001</v>
      </c>
      <c r="G7973" s="54">
        <v>285.31509999999997</v>
      </c>
      <c r="H7973" s="53">
        <v>2027</v>
      </c>
      <c r="I7973" s="53">
        <v>1042</v>
      </c>
      <c r="J7973" s="53">
        <v>985</v>
      </c>
      <c r="K7973" s="52">
        <v>207</v>
      </c>
      <c r="L7973" s="52">
        <v>78.315099999999973</v>
      </c>
      <c r="M7973" s="55">
        <v>2</v>
      </c>
      <c r="N7973" s="61" t="s">
        <v>16</v>
      </c>
      <c r="P7973" s="66"/>
      <c r="Q7973" s="53"/>
      <c r="R7973" s="53"/>
      <c r="S7973" s="53"/>
      <c r="T7973" s="53"/>
      <c r="U7973" s="53"/>
      <c r="V7973" s="53"/>
      <c r="W7973" s="53"/>
    </row>
    <row r="7974" spans="2:23" s="52" customFormat="1" ht="13" x14ac:dyDescent="0.3">
      <c r="B7974" s="53" t="s">
        <v>12</v>
      </c>
      <c r="C7974" s="53" t="s">
        <v>222</v>
      </c>
      <c r="D7974" s="53" t="s">
        <v>1519</v>
      </c>
      <c r="E7974" s="53">
        <v>41.833109999999998</v>
      </c>
      <c r="F7974" s="53">
        <v>-1.461193</v>
      </c>
      <c r="G7974" s="54">
        <v>395.14589999999998</v>
      </c>
      <c r="H7974" s="53">
        <v>1223</v>
      </c>
      <c r="I7974" s="53">
        <v>644</v>
      </c>
      <c r="J7974" s="53">
        <v>579</v>
      </c>
      <c r="K7974" s="52">
        <v>207</v>
      </c>
      <c r="L7974" s="52">
        <v>188.14589999999998</v>
      </c>
      <c r="M7974" s="55">
        <v>2</v>
      </c>
      <c r="N7974" s="61" t="s">
        <v>16</v>
      </c>
      <c r="P7974" s="66"/>
      <c r="Q7974" s="53"/>
      <c r="R7974" s="53"/>
      <c r="S7974" s="53"/>
      <c r="T7974" s="53"/>
      <c r="U7974" s="53"/>
      <c r="V7974" s="53"/>
      <c r="W7974" s="53"/>
    </row>
    <row r="7975" spans="2:23" s="52" customFormat="1" ht="13" x14ac:dyDescent="0.3">
      <c r="B7975" s="53" t="s">
        <v>12</v>
      </c>
      <c r="C7975" s="53" t="s">
        <v>222</v>
      </c>
      <c r="D7975" s="53" t="s">
        <v>1520</v>
      </c>
      <c r="E7975" s="53">
        <v>41.1922</v>
      </c>
      <c r="F7975" s="53">
        <v>-1.3022469999999999</v>
      </c>
      <c r="G7975" s="54">
        <v>868.04790000000003</v>
      </c>
      <c r="H7975" s="53">
        <v>169</v>
      </c>
      <c r="I7975" s="53">
        <v>85</v>
      </c>
      <c r="J7975" s="53">
        <v>84</v>
      </c>
      <c r="K7975" s="52">
        <v>207</v>
      </c>
      <c r="L7975" s="52">
        <v>661.04790000000003</v>
      </c>
      <c r="M7975" s="55">
        <v>6</v>
      </c>
      <c r="N7975" s="61" t="s">
        <v>17</v>
      </c>
      <c r="P7975" s="66"/>
      <c r="Q7975" s="53"/>
      <c r="R7975" s="53"/>
      <c r="S7975" s="53"/>
      <c r="T7975" s="53"/>
      <c r="U7975" s="53"/>
      <c r="V7975" s="53"/>
      <c r="W7975" s="53"/>
    </row>
    <row r="7976" spans="2:23" s="52" customFormat="1" ht="13" x14ac:dyDescent="0.3">
      <c r="B7976" s="53" t="s">
        <v>12</v>
      </c>
      <c r="C7976" s="53" t="s">
        <v>222</v>
      </c>
      <c r="D7976" s="53" t="s">
        <v>1521</v>
      </c>
      <c r="E7976" s="53">
        <v>41.570160000000001</v>
      </c>
      <c r="F7976" s="53">
        <v>-1.8752599999999999</v>
      </c>
      <c r="G7976" s="54">
        <v>1046.0609999999999</v>
      </c>
      <c r="H7976" s="53">
        <v>123</v>
      </c>
      <c r="I7976" s="53">
        <v>70</v>
      </c>
      <c r="J7976" s="53">
        <v>53</v>
      </c>
      <c r="K7976" s="52">
        <v>207</v>
      </c>
      <c r="L7976" s="52">
        <v>839.06099999999992</v>
      </c>
      <c r="M7976" s="55">
        <v>7</v>
      </c>
      <c r="N7976" s="61" t="s">
        <v>17</v>
      </c>
      <c r="P7976" s="66"/>
      <c r="Q7976" s="53"/>
      <c r="R7976" s="53"/>
      <c r="S7976" s="53"/>
      <c r="T7976" s="53"/>
      <c r="U7976" s="53"/>
      <c r="V7976" s="53"/>
      <c r="W7976" s="53"/>
    </row>
    <row r="7977" spans="2:23" s="52" customFormat="1" ht="13" x14ac:dyDescent="0.3">
      <c r="B7977" s="53" t="s">
        <v>12</v>
      </c>
      <c r="C7977" s="53" t="s">
        <v>222</v>
      </c>
      <c r="D7977" s="53" t="s">
        <v>1522</v>
      </c>
      <c r="E7977" s="53">
        <v>41.827939999999998</v>
      </c>
      <c r="F7977" s="53">
        <v>-1.5484869999999999</v>
      </c>
      <c r="G7977" s="54">
        <v>466.09010000000001</v>
      </c>
      <c r="H7977" s="53">
        <v>330</v>
      </c>
      <c r="I7977" s="53">
        <v>167</v>
      </c>
      <c r="J7977" s="53">
        <v>163</v>
      </c>
      <c r="K7977" s="52">
        <v>207</v>
      </c>
      <c r="L7977" s="52">
        <v>259.09010000000001</v>
      </c>
      <c r="M7977" s="55">
        <v>4</v>
      </c>
      <c r="N7977" s="61" t="s">
        <v>16</v>
      </c>
      <c r="P7977" s="66"/>
      <c r="Q7977" s="53"/>
      <c r="R7977" s="53"/>
      <c r="S7977" s="53"/>
      <c r="T7977" s="53"/>
      <c r="U7977" s="53"/>
      <c r="V7977" s="53"/>
      <c r="W7977" s="53"/>
    </row>
    <row r="7978" spans="2:23" s="52" customFormat="1" ht="13" x14ac:dyDescent="0.3">
      <c r="B7978" s="53" t="s">
        <v>12</v>
      </c>
      <c r="C7978" s="53" t="s">
        <v>222</v>
      </c>
      <c r="D7978" s="53" t="s">
        <v>1523</v>
      </c>
      <c r="E7978" s="53">
        <v>41.900509999999997</v>
      </c>
      <c r="F7978" s="53">
        <v>-1.418496</v>
      </c>
      <c r="G7978" s="54">
        <v>287.85129999999998</v>
      </c>
      <c r="H7978" s="53">
        <v>3731</v>
      </c>
      <c r="I7978" s="53">
        <v>1987</v>
      </c>
      <c r="J7978" s="53">
        <v>1744</v>
      </c>
      <c r="K7978" s="52">
        <v>207</v>
      </c>
      <c r="L7978" s="52">
        <v>80.851299999999981</v>
      </c>
      <c r="M7978" s="55">
        <v>2</v>
      </c>
      <c r="N7978" s="61" t="s">
        <v>16</v>
      </c>
      <c r="P7978" s="66"/>
      <c r="Q7978" s="53"/>
      <c r="R7978" s="53"/>
      <c r="S7978" s="53"/>
      <c r="T7978" s="53"/>
      <c r="U7978" s="53"/>
      <c r="V7978" s="53"/>
      <c r="W7978" s="53"/>
    </row>
    <row r="7979" spans="2:23" s="52" customFormat="1" ht="13" x14ac:dyDescent="0.3">
      <c r="B7979" s="53" t="s">
        <v>12</v>
      </c>
      <c r="C7979" s="53" t="s">
        <v>222</v>
      </c>
      <c r="D7979" s="53" t="s">
        <v>1524</v>
      </c>
      <c r="E7979" s="53">
        <v>41.953389999999999</v>
      </c>
      <c r="F7979" s="53">
        <v>-1.670998</v>
      </c>
      <c r="G7979" s="54">
        <v>427.16919999999999</v>
      </c>
      <c r="H7979" s="53">
        <v>385</v>
      </c>
      <c r="I7979" s="53">
        <v>203</v>
      </c>
      <c r="J7979" s="53">
        <v>182</v>
      </c>
      <c r="K7979" s="52">
        <v>207</v>
      </c>
      <c r="L7979" s="52">
        <v>220.16919999999999</v>
      </c>
      <c r="M7979" s="55">
        <v>4</v>
      </c>
      <c r="N7979" s="61" t="s">
        <v>16</v>
      </c>
      <c r="P7979" s="66"/>
      <c r="Q7979" s="53"/>
      <c r="R7979" s="53"/>
      <c r="S7979" s="53"/>
      <c r="T7979" s="53"/>
      <c r="U7979" s="53"/>
      <c r="V7979" s="53"/>
      <c r="W7979" s="53"/>
    </row>
    <row r="7980" spans="2:23" s="52" customFormat="1" ht="13" x14ac:dyDescent="0.3">
      <c r="B7980" s="53" t="s">
        <v>12</v>
      </c>
      <c r="C7980" s="53" t="s">
        <v>222</v>
      </c>
      <c r="D7980" s="53" t="s">
        <v>1525</v>
      </c>
      <c r="E7980" s="53">
        <v>41.287190000000002</v>
      </c>
      <c r="F7980" s="53">
        <v>-1.614295</v>
      </c>
      <c r="G7980" s="54">
        <v>595.98580000000004</v>
      </c>
      <c r="H7980" s="53">
        <v>1100</v>
      </c>
      <c r="I7980" s="53">
        <v>539</v>
      </c>
      <c r="J7980" s="53">
        <v>561</v>
      </c>
      <c r="K7980" s="52">
        <v>207</v>
      </c>
      <c r="L7980" s="52">
        <v>388.98580000000004</v>
      </c>
      <c r="M7980" s="55">
        <v>4</v>
      </c>
      <c r="N7980" s="61" t="s">
        <v>16</v>
      </c>
      <c r="P7980" s="66"/>
      <c r="Q7980" s="53"/>
      <c r="R7980" s="53"/>
      <c r="S7980" s="53"/>
      <c r="T7980" s="53"/>
      <c r="U7980" s="53"/>
      <c r="V7980" s="53"/>
      <c r="W7980" s="53"/>
    </row>
    <row r="7981" spans="2:23" s="52" customFormat="1" ht="13" x14ac:dyDescent="0.3">
      <c r="B7981" s="53" t="s">
        <v>12</v>
      </c>
      <c r="C7981" s="53" t="s">
        <v>222</v>
      </c>
      <c r="D7981" s="53" t="s">
        <v>1526</v>
      </c>
      <c r="E7981" s="53">
        <v>41.149979999999999</v>
      </c>
      <c r="F7981" s="53">
        <v>-1.4650339999999999</v>
      </c>
      <c r="G7981" s="54">
        <v>740.14490000000001</v>
      </c>
      <c r="H7981" s="53">
        <v>127</v>
      </c>
      <c r="I7981" s="53">
        <v>69</v>
      </c>
      <c r="J7981" s="53">
        <v>58</v>
      </c>
      <c r="K7981" s="52">
        <v>207</v>
      </c>
      <c r="L7981" s="52">
        <v>533.14490000000001</v>
      </c>
      <c r="M7981" s="55">
        <v>5</v>
      </c>
      <c r="N7981" s="61" t="s">
        <v>17</v>
      </c>
      <c r="P7981" s="66"/>
      <c r="Q7981" s="53"/>
      <c r="R7981" s="53"/>
      <c r="S7981" s="53"/>
      <c r="T7981" s="53"/>
      <c r="U7981" s="53"/>
      <c r="V7981" s="53"/>
      <c r="W7981" s="53"/>
    </row>
    <row r="7982" spans="2:23" s="52" customFormat="1" ht="13" x14ac:dyDescent="0.3">
      <c r="B7982" s="53" t="s">
        <v>12</v>
      </c>
      <c r="C7982" s="53" t="s">
        <v>222</v>
      </c>
      <c r="D7982" s="53" t="s">
        <v>1527</v>
      </c>
      <c r="E7982" s="53">
        <v>41.28913</v>
      </c>
      <c r="F7982" s="53">
        <v>-1.517676</v>
      </c>
      <c r="G7982" s="54">
        <v>691.88070000000005</v>
      </c>
      <c r="H7982" s="53">
        <v>204</v>
      </c>
      <c r="I7982" s="53">
        <v>102</v>
      </c>
      <c r="J7982" s="53">
        <v>102</v>
      </c>
      <c r="K7982" s="52">
        <v>207</v>
      </c>
      <c r="L7982" s="52">
        <v>484.88070000000005</v>
      </c>
      <c r="M7982" s="55">
        <v>5</v>
      </c>
      <c r="N7982" s="61" t="s">
        <v>17</v>
      </c>
      <c r="P7982" s="66"/>
      <c r="Q7982" s="53"/>
      <c r="R7982" s="53"/>
      <c r="S7982" s="53"/>
      <c r="T7982" s="53"/>
      <c r="U7982" s="53"/>
      <c r="V7982" s="53"/>
      <c r="W7982" s="53"/>
    </row>
    <row r="7983" spans="2:23" s="52" customFormat="1" ht="13" x14ac:dyDescent="0.3">
      <c r="B7983" s="53" t="s">
        <v>12</v>
      </c>
      <c r="C7983" s="53" t="s">
        <v>222</v>
      </c>
      <c r="D7983" s="53" t="s">
        <v>1528</v>
      </c>
      <c r="E7983" s="53">
        <v>41.539050000000003</v>
      </c>
      <c r="F7983" s="53">
        <v>-0.99358820000000003</v>
      </c>
      <c r="G7983" s="54">
        <v>332.91629999999998</v>
      </c>
      <c r="H7983" s="53">
        <v>4444</v>
      </c>
      <c r="I7983" s="53">
        <v>2352</v>
      </c>
      <c r="J7983" s="53">
        <v>2092</v>
      </c>
      <c r="K7983" s="52">
        <v>207</v>
      </c>
      <c r="L7983" s="52">
        <v>125.91629999999998</v>
      </c>
      <c r="M7983" s="55">
        <v>2</v>
      </c>
      <c r="N7983" s="61" t="s">
        <v>16</v>
      </c>
      <c r="P7983" s="66"/>
      <c r="Q7983" s="53"/>
      <c r="R7983" s="53"/>
      <c r="S7983" s="53"/>
      <c r="T7983" s="53"/>
      <c r="U7983" s="53"/>
      <c r="V7983" s="53"/>
      <c r="W7983" s="53"/>
    </row>
    <row r="7984" spans="2:23" s="52" customFormat="1" ht="13" x14ac:dyDescent="0.3">
      <c r="B7984" s="53" t="s">
        <v>12</v>
      </c>
      <c r="C7984" s="53" t="s">
        <v>222</v>
      </c>
      <c r="D7984" s="53" t="s">
        <v>1529</v>
      </c>
      <c r="E7984" s="53">
        <v>42.090589999999999</v>
      </c>
      <c r="F7984" s="53">
        <v>-0.77604689999999998</v>
      </c>
      <c r="G7984" s="54">
        <v>404.73610000000002</v>
      </c>
      <c r="H7984" s="53">
        <v>104</v>
      </c>
      <c r="I7984" s="53">
        <v>56</v>
      </c>
      <c r="J7984" s="53">
        <v>48</v>
      </c>
      <c r="K7984" s="52">
        <v>207</v>
      </c>
      <c r="L7984" s="52">
        <v>197.73610000000002</v>
      </c>
      <c r="M7984" s="55">
        <v>2</v>
      </c>
      <c r="N7984" s="61" t="s">
        <v>16</v>
      </c>
      <c r="P7984" s="66"/>
      <c r="Q7984" s="53"/>
      <c r="R7984" s="53"/>
      <c r="S7984" s="53"/>
      <c r="T7984" s="53"/>
      <c r="U7984" s="53"/>
      <c r="V7984" s="53"/>
      <c r="W7984" s="53"/>
    </row>
    <row r="7985" spans="2:23" s="52" customFormat="1" ht="13" x14ac:dyDescent="0.3">
      <c r="B7985" s="53" t="s">
        <v>12</v>
      </c>
      <c r="C7985" s="53" t="s">
        <v>222</v>
      </c>
      <c r="D7985" s="53" t="s">
        <v>1530</v>
      </c>
      <c r="E7985" s="53">
        <v>41.467449999999999</v>
      </c>
      <c r="F7985" s="53">
        <v>-0.70536869999999996</v>
      </c>
      <c r="G7985" s="54">
        <v>289.30419999999998</v>
      </c>
      <c r="H7985" s="53">
        <v>492</v>
      </c>
      <c r="I7985" s="53">
        <v>250</v>
      </c>
      <c r="J7985" s="53">
        <v>242</v>
      </c>
      <c r="K7985" s="52">
        <v>207</v>
      </c>
      <c r="L7985" s="52">
        <v>82.30419999999998</v>
      </c>
      <c r="M7985" s="55">
        <v>2</v>
      </c>
      <c r="N7985" s="61" t="s">
        <v>16</v>
      </c>
      <c r="P7985" s="66"/>
      <c r="Q7985" s="53"/>
      <c r="R7985" s="53"/>
      <c r="S7985" s="53"/>
      <c r="T7985" s="53"/>
      <c r="U7985" s="53"/>
      <c r="V7985" s="53"/>
      <c r="W7985" s="53"/>
    </row>
    <row r="7986" spans="2:23" s="52" customFormat="1" ht="13" x14ac:dyDescent="0.3">
      <c r="B7986" s="53" t="s">
        <v>12</v>
      </c>
      <c r="C7986" s="53" t="s">
        <v>222</v>
      </c>
      <c r="D7986" s="53" t="s">
        <v>1531</v>
      </c>
      <c r="E7986" s="53">
        <v>41.377650000000003</v>
      </c>
      <c r="F7986" s="53">
        <v>0.30285570000000001</v>
      </c>
      <c r="G7986" s="54">
        <v>92.346549999999993</v>
      </c>
      <c r="H7986" s="53">
        <v>2492</v>
      </c>
      <c r="I7986" s="53">
        <v>1278</v>
      </c>
      <c r="J7986" s="53">
        <v>1214</v>
      </c>
      <c r="K7986" s="52">
        <v>207</v>
      </c>
      <c r="L7986" s="52">
        <v>-114.65345000000001</v>
      </c>
      <c r="M7986" s="55">
        <v>2</v>
      </c>
      <c r="N7986" s="61" t="s">
        <v>16</v>
      </c>
      <c r="P7986" s="66"/>
      <c r="Q7986" s="53"/>
      <c r="R7986" s="53"/>
      <c r="S7986" s="53"/>
      <c r="T7986" s="53"/>
      <c r="U7986" s="53"/>
      <c r="V7986" s="53"/>
      <c r="W7986" s="53"/>
    </row>
    <row r="7987" spans="2:23" s="52" customFormat="1" ht="13" x14ac:dyDescent="0.3">
      <c r="B7987" s="53" t="s">
        <v>12</v>
      </c>
      <c r="C7987" s="53" t="s">
        <v>222</v>
      </c>
      <c r="D7987" s="53" t="s">
        <v>1532</v>
      </c>
      <c r="E7987" s="53">
        <v>41.551160000000003</v>
      </c>
      <c r="F7987" s="53">
        <v>-1.537185</v>
      </c>
      <c r="G7987" s="54">
        <v>538.40120000000002</v>
      </c>
      <c r="H7987" s="53">
        <v>318</v>
      </c>
      <c r="I7987" s="53">
        <v>161</v>
      </c>
      <c r="J7987" s="53">
        <v>157</v>
      </c>
      <c r="K7987" s="52">
        <v>207</v>
      </c>
      <c r="L7987" s="52">
        <v>331.40120000000002</v>
      </c>
      <c r="M7987" s="55">
        <v>4</v>
      </c>
      <c r="N7987" s="61" t="s">
        <v>16</v>
      </c>
      <c r="P7987" s="66"/>
      <c r="Q7987" s="53"/>
      <c r="R7987" s="53"/>
      <c r="S7987" s="53"/>
      <c r="T7987" s="53"/>
      <c r="U7987" s="53"/>
      <c r="V7987" s="53"/>
      <c r="W7987" s="53"/>
    </row>
    <row r="7988" spans="2:23" s="52" customFormat="1" ht="13" x14ac:dyDescent="0.3">
      <c r="B7988" s="53" t="s">
        <v>12</v>
      </c>
      <c r="C7988" s="53" t="s">
        <v>222</v>
      </c>
      <c r="D7988" s="53" t="s">
        <v>1533</v>
      </c>
      <c r="E7988" s="53">
        <v>41.424970000000002</v>
      </c>
      <c r="F7988" s="53">
        <v>-1.0849329999999999</v>
      </c>
      <c r="G7988" s="54">
        <v>491.08600000000001</v>
      </c>
      <c r="H7988" s="53">
        <v>237</v>
      </c>
      <c r="I7988" s="53">
        <v>137</v>
      </c>
      <c r="J7988" s="53">
        <v>100</v>
      </c>
      <c r="K7988" s="52">
        <v>207</v>
      </c>
      <c r="L7988" s="52">
        <v>284.08600000000001</v>
      </c>
      <c r="M7988" s="55">
        <v>4</v>
      </c>
      <c r="N7988" s="61" t="s">
        <v>16</v>
      </c>
      <c r="P7988" s="66"/>
      <c r="Q7988" s="53"/>
      <c r="R7988" s="53"/>
      <c r="S7988" s="53"/>
      <c r="T7988" s="53"/>
      <c r="U7988" s="53"/>
      <c r="V7988" s="53"/>
      <c r="W7988" s="53"/>
    </row>
    <row r="7989" spans="2:23" s="52" customFormat="1" ht="13" x14ac:dyDescent="0.3">
      <c r="B7989" s="53" t="s">
        <v>12</v>
      </c>
      <c r="C7989" s="53" t="s">
        <v>222</v>
      </c>
      <c r="D7989" s="53" t="s">
        <v>1534</v>
      </c>
      <c r="E7989" s="53">
        <v>42.58437</v>
      </c>
      <c r="F7989" s="53">
        <v>-0.95536969999999999</v>
      </c>
      <c r="G7989" s="54">
        <v>651.13170000000002</v>
      </c>
      <c r="H7989" s="53">
        <v>46</v>
      </c>
      <c r="I7989" s="53">
        <v>25</v>
      </c>
      <c r="J7989" s="53">
        <v>21</v>
      </c>
      <c r="K7989" s="52">
        <v>207</v>
      </c>
      <c r="L7989" s="52">
        <v>444.13170000000002</v>
      </c>
      <c r="M7989" s="55">
        <v>5</v>
      </c>
      <c r="N7989" s="61" t="s">
        <v>17</v>
      </c>
      <c r="P7989" s="66"/>
      <c r="Q7989" s="53"/>
      <c r="R7989" s="53"/>
      <c r="S7989" s="53"/>
      <c r="T7989" s="53"/>
      <c r="U7989" s="53"/>
      <c r="V7989" s="53"/>
      <c r="W7989" s="53"/>
    </row>
    <row r="7990" spans="2:23" s="52" customFormat="1" ht="13" x14ac:dyDescent="0.3">
      <c r="B7990" s="53" t="s">
        <v>12</v>
      </c>
      <c r="C7990" s="53" t="s">
        <v>222</v>
      </c>
      <c r="D7990" s="53" t="s">
        <v>1535</v>
      </c>
      <c r="E7990" s="53">
        <v>41.258110000000002</v>
      </c>
      <c r="F7990" s="53">
        <v>-1.491223</v>
      </c>
      <c r="G7990" s="54">
        <v>771.88679999999999</v>
      </c>
      <c r="H7990" s="53">
        <v>471</v>
      </c>
      <c r="I7990" s="53">
        <v>244</v>
      </c>
      <c r="J7990" s="53">
        <v>227</v>
      </c>
      <c r="K7990" s="52">
        <v>207</v>
      </c>
      <c r="L7990" s="52">
        <v>564.88679999999999</v>
      </c>
      <c r="M7990" s="55">
        <v>5</v>
      </c>
      <c r="N7990" s="61" t="s">
        <v>17</v>
      </c>
      <c r="P7990" s="66"/>
      <c r="Q7990" s="53"/>
      <c r="R7990" s="53"/>
      <c r="S7990" s="53"/>
      <c r="T7990" s="53"/>
      <c r="U7990" s="53"/>
      <c r="V7990" s="53"/>
      <c r="W7990" s="53"/>
    </row>
    <row r="7991" spans="2:23" s="52" customFormat="1" ht="13" x14ac:dyDescent="0.3">
      <c r="B7991" s="53" t="s">
        <v>12</v>
      </c>
      <c r="C7991" s="53" t="s">
        <v>222</v>
      </c>
      <c r="D7991" s="53" t="s">
        <v>1536</v>
      </c>
      <c r="E7991" s="53">
        <v>41.641080000000002</v>
      </c>
      <c r="F7991" s="53">
        <v>-0.41596319999999998</v>
      </c>
      <c r="G7991" s="54">
        <v>441.69240000000002</v>
      </c>
      <c r="H7991" s="53">
        <v>495</v>
      </c>
      <c r="I7991" s="53">
        <v>277</v>
      </c>
      <c r="J7991" s="53">
        <v>218</v>
      </c>
      <c r="K7991" s="52">
        <v>207</v>
      </c>
      <c r="L7991" s="52">
        <v>234.69240000000002</v>
      </c>
      <c r="M7991" s="55">
        <v>4</v>
      </c>
      <c r="N7991" s="61" t="s">
        <v>16</v>
      </c>
      <c r="P7991" s="66"/>
      <c r="Q7991" s="53"/>
      <c r="R7991" s="53"/>
      <c r="S7991" s="53"/>
      <c r="T7991" s="53"/>
      <c r="U7991" s="53"/>
      <c r="V7991" s="53"/>
      <c r="W7991" s="53"/>
    </row>
    <row r="7992" spans="2:23" s="52" customFormat="1" ht="13" x14ac:dyDescent="0.3">
      <c r="B7992" s="53" t="s">
        <v>12</v>
      </c>
      <c r="C7992" s="53" t="s">
        <v>222</v>
      </c>
      <c r="D7992" s="53" t="s">
        <v>1537</v>
      </c>
      <c r="E7992" s="53">
        <v>41.128819999999997</v>
      </c>
      <c r="F7992" s="53">
        <v>-0.83456359999999996</v>
      </c>
      <c r="G7992" s="54">
        <v>652.36710000000005</v>
      </c>
      <c r="H7992" s="53">
        <v>128</v>
      </c>
      <c r="I7992" s="53">
        <v>72</v>
      </c>
      <c r="J7992" s="53">
        <v>56</v>
      </c>
      <c r="K7992" s="52">
        <v>207</v>
      </c>
      <c r="L7992" s="52">
        <v>445.36710000000005</v>
      </c>
      <c r="M7992" s="55">
        <v>5</v>
      </c>
      <c r="N7992" s="61" t="s">
        <v>17</v>
      </c>
      <c r="P7992" s="66"/>
      <c r="Q7992" s="53"/>
      <c r="R7992" s="53"/>
      <c r="S7992" s="53"/>
      <c r="T7992" s="53"/>
      <c r="U7992" s="53"/>
      <c r="V7992" s="53"/>
      <c r="W7992" s="53"/>
    </row>
    <row r="7993" spans="2:23" s="52" customFormat="1" ht="13" x14ac:dyDescent="0.3">
      <c r="B7993" s="53" t="s">
        <v>12</v>
      </c>
      <c r="C7993" s="53" t="s">
        <v>222</v>
      </c>
      <c r="D7993" s="53" t="s">
        <v>1538</v>
      </c>
      <c r="E7993" s="53">
        <v>41.29025</v>
      </c>
      <c r="F7993" s="53">
        <v>-2.1104409999999998</v>
      </c>
      <c r="G7993" s="54">
        <v>751.1902</v>
      </c>
      <c r="H7993" s="53">
        <v>197</v>
      </c>
      <c r="I7993" s="53">
        <v>107</v>
      </c>
      <c r="J7993" s="53">
        <v>90</v>
      </c>
      <c r="K7993" s="52">
        <v>207</v>
      </c>
      <c r="L7993" s="52">
        <v>544.1902</v>
      </c>
      <c r="M7993" s="55">
        <v>5</v>
      </c>
      <c r="N7993" s="61" t="s">
        <v>17</v>
      </c>
      <c r="P7993" s="66"/>
      <c r="Q7993" s="53"/>
      <c r="R7993" s="53"/>
      <c r="S7993" s="53"/>
      <c r="T7993" s="53"/>
      <c r="U7993" s="53"/>
      <c r="V7993" s="53"/>
      <c r="W7993" s="53"/>
    </row>
    <row r="7994" spans="2:23" s="52" customFormat="1" ht="13" x14ac:dyDescent="0.3">
      <c r="B7994" s="53" t="s">
        <v>12</v>
      </c>
      <c r="C7994" s="53" t="s">
        <v>222</v>
      </c>
      <c r="D7994" s="53" t="s">
        <v>1539</v>
      </c>
      <c r="E7994" s="53">
        <v>41.174340000000001</v>
      </c>
      <c r="F7994" s="53">
        <v>-1.7347440000000001</v>
      </c>
      <c r="G7994" s="54">
        <v>804.44029999999998</v>
      </c>
      <c r="H7994" s="53">
        <v>198</v>
      </c>
      <c r="I7994" s="53">
        <v>116</v>
      </c>
      <c r="J7994" s="53">
        <v>82</v>
      </c>
      <c r="K7994" s="52">
        <v>207</v>
      </c>
      <c r="L7994" s="52">
        <v>597.44029999999998</v>
      </c>
      <c r="M7994" s="55">
        <v>5</v>
      </c>
      <c r="N7994" s="61" t="s">
        <v>17</v>
      </c>
      <c r="P7994" s="66"/>
      <c r="Q7994" s="53"/>
      <c r="R7994" s="53"/>
      <c r="S7994" s="53"/>
      <c r="T7994" s="53"/>
      <c r="U7994" s="53"/>
      <c r="V7994" s="53"/>
      <c r="W7994" s="53"/>
    </row>
    <row r="7995" spans="2:23" s="52" customFormat="1" ht="13" x14ac:dyDescent="0.3">
      <c r="B7995" s="53" t="s">
        <v>12</v>
      </c>
      <c r="C7995" s="53" t="s">
        <v>222</v>
      </c>
      <c r="D7995" s="53" t="s">
        <v>1540</v>
      </c>
      <c r="E7995" s="53">
        <v>41.206800000000001</v>
      </c>
      <c r="F7995" s="53">
        <v>-1.5136590000000001</v>
      </c>
      <c r="G7995" s="54">
        <v>693.95219999999995</v>
      </c>
      <c r="H7995" s="53">
        <v>129</v>
      </c>
      <c r="I7995" s="53">
        <v>74</v>
      </c>
      <c r="J7995" s="53">
        <v>55</v>
      </c>
      <c r="K7995" s="52">
        <v>207</v>
      </c>
      <c r="L7995" s="52">
        <v>486.95219999999995</v>
      </c>
      <c r="M7995" s="55">
        <v>5</v>
      </c>
      <c r="N7995" s="61" t="s">
        <v>17</v>
      </c>
      <c r="P7995" s="66"/>
      <c r="Q7995" s="53"/>
      <c r="R7995" s="53"/>
      <c r="S7995" s="53"/>
      <c r="T7995" s="53"/>
      <c r="U7995" s="53"/>
      <c r="V7995" s="53"/>
      <c r="W7995" s="53"/>
    </row>
    <row r="7996" spans="2:23" s="52" customFormat="1" ht="13" x14ac:dyDescent="0.3">
      <c r="B7996" s="53" t="s">
        <v>12</v>
      </c>
      <c r="C7996" s="53" t="s">
        <v>222</v>
      </c>
      <c r="D7996" s="53" t="s">
        <v>1541</v>
      </c>
      <c r="E7996" s="53">
        <v>41.473089999999999</v>
      </c>
      <c r="F7996" s="53">
        <v>-1.473444</v>
      </c>
      <c r="G7996" s="54">
        <v>421.19479999999999</v>
      </c>
      <c r="H7996" s="53">
        <v>1360</v>
      </c>
      <c r="I7996" s="53">
        <v>666</v>
      </c>
      <c r="J7996" s="53">
        <v>694</v>
      </c>
      <c r="K7996" s="52">
        <v>207</v>
      </c>
      <c r="L7996" s="52">
        <v>214.19479999999999</v>
      </c>
      <c r="M7996" s="55">
        <v>4</v>
      </c>
      <c r="N7996" s="61" t="s">
        <v>16</v>
      </c>
      <c r="P7996" s="66"/>
      <c r="Q7996" s="53"/>
      <c r="R7996" s="53"/>
      <c r="S7996" s="53"/>
      <c r="T7996" s="53"/>
      <c r="U7996" s="53"/>
      <c r="V7996" s="53"/>
      <c r="W7996" s="53"/>
    </row>
    <row r="7997" spans="2:23" s="52" customFormat="1" ht="13" x14ac:dyDescent="0.3">
      <c r="B7997" s="53" t="s">
        <v>12</v>
      </c>
      <c r="C7997" s="53" t="s">
        <v>222</v>
      </c>
      <c r="D7997" s="53" t="s">
        <v>1542</v>
      </c>
      <c r="E7997" s="53">
        <v>41.247909999999997</v>
      </c>
      <c r="F7997" s="53">
        <v>-1.587183</v>
      </c>
      <c r="G7997" s="54">
        <v>625.07640000000004</v>
      </c>
      <c r="H7997" s="53">
        <v>306</v>
      </c>
      <c r="I7997" s="53">
        <v>172</v>
      </c>
      <c r="J7997" s="53">
        <v>134</v>
      </c>
      <c r="K7997" s="52">
        <v>207</v>
      </c>
      <c r="L7997" s="52">
        <v>418.07640000000004</v>
      </c>
      <c r="M7997" s="55">
        <v>5</v>
      </c>
      <c r="N7997" s="61" t="s">
        <v>17</v>
      </c>
      <c r="P7997" s="66"/>
      <c r="Q7997" s="53"/>
      <c r="R7997" s="53"/>
      <c r="S7997" s="53"/>
      <c r="T7997" s="53"/>
      <c r="U7997" s="53"/>
      <c r="V7997" s="53"/>
      <c r="W7997" s="53"/>
    </row>
    <row r="7998" spans="2:23" s="52" customFormat="1" ht="13" x14ac:dyDescent="0.3">
      <c r="B7998" s="53" t="s">
        <v>12</v>
      </c>
      <c r="C7998" s="53" t="s">
        <v>222</v>
      </c>
      <c r="D7998" s="53" t="s">
        <v>1543</v>
      </c>
      <c r="E7998" s="53">
        <v>41.473750000000003</v>
      </c>
      <c r="F7998" s="53">
        <v>-1.564014</v>
      </c>
      <c r="G7998" s="54">
        <v>457.65550000000002</v>
      </c>
      <c r="H7998" s="53">
        <v>443</v>
      </c>
      <c r="I7998" s="53">
        <v>228</v>
      </c>
      <c r="J7998" s="53">
        <v>215</v>
      </c>
      <c r="K7998" s="52">
        <v>207</v>
      </c>
      <c r="L7998" s="52">
        <v>250.65550000000002</v>
      </c>
      <c r="M7998" s="55">
        <v>4</v>
      </c>
      <c r="N7998" s="61" t="s">
        <v>16</v>
      </c>
      <c r="P7998" s="66"/>
      <c r="Q7998" s="53"/>
      <c r="R7998" s="53"/>
      <c r="S7998" s="53"/>
      <c r="T7998" s="53"/>
      <c r="U7998" s="53"/>
      <c r="V7998" s="53"/>
      <c r="W7998" s="53"/>
    </row>
    <row r="7999" spans="2:23" s="52" customFormat="1" ht="13" x14ac:dyDescent="0.3">
      <c r="B7999" s="53" t="s">
        <v>12</v>
      </c>
      <c r="C7999" s="53" t="s">
        <v>222</v>
      </c>
      <c r="D7999" s="53" t="s">
        <v>1544</v>
      </c>
      <c r="E7999" s="53">
        <v>41.397190000000002</v>
      </c>
      <c r="F7999" s="53">
        <v>-1.8303780000000001</v>
      </c>
      <c r="G7999" s="54">
        <v>704.51840000000004</v>
      </c>
      <c r="H7999" s="53">
        <v>481</v>
      </c>
      <c r="I7999" s="53">
        <v>248</v>
      </c>
      <c r="J7999" s="53">
        <v>233</v>
      </c>
      <c r="K7999" s="52">
        <v>207</v>
      </c>
      <c r="L7999" s="52">
        <v>497.51840000000004</v>
      </c>
      <c r="M7999" s="55">
        <v>5</v>
      </c>
      <c r="N7999" s="61" t="s">
        <v>17</v>
      </c>
      <c r="P7999" s="66"/>
      <c r="Q7999" s="53"/>
      <c r="R7999" s="53"/>
      <c r="S7999" s="53"/>
      <c r="T7999" s="53"/>
      <c r="U7999" s="53"/>
      <c r="V7999" s="53"/>
      <c r="W7999" s="53"/>
    </row>
    <row r="8000" spans="2:23" s="52" customFormat="1" ht="13" x14ac:dyDescent="0.3">
      <c r="B8000" s="53" t="s">
        <v>12</v>
      </c>
      <c r="C8000" s="53" t="s">
        <v>222</v>
      </c>
      <c r="D8000" s="53" t="s">
        <v>1545</v>
      </c>
      <c r="E8000" s="53">
        <v>41.128500000000003</v>
      </c>
      <c r="F8000" s="53">
        <v>-0.92218650000000002</v>
      </c>
      <c r="G8000" s="54">
        <v>745.72450000000003</v>
      </c>
      <c r="H8000" s="53">
        <v>280</v>
      </c>
      <c r="I8000" s="53">
        <v>150</v>
      </c>
      <c r="J8000" s="53">
        <v>130</v>
      </c>
      <c r="K8000" s="52">
        <v>207</v>
      </c>
      <c r="L8000" s="52">
        <v>538.72450000000003</v>
      </c>
      <c r="M8000" s="55">
        <v>5</v>
      </c>
      <c r="N8000" s="61" t="s">
        <v>17</v>
      </c>
      <c r="P8000" s="66"/>
      <c r="Q8000" s="53"/>
      <c r="R8000" s="53"/>
      <c r="S8000" s="53"/>
      <c r="T8000" s="53"/>
      <c r="U8000" s="53"/>
      <c r="V8000" s="53"/>
      <c r="W8000" s="53"/>
    </row>
    <row r="8001" spans="2:23" s="52" customFormat="1" ht="13" x14ac:dyDescent="0.3">
      <c r="B8001" s="53" t="s">
        <v>12</v>
      </c>
      <c r="C8001" s="53" t="s">
        <v>222</v>
      </c>
      <c r="D8001" s="53" t="s">
        <v>1546</v>
      </c>
      <c r="E8001" s="53">
        <v>41.4831</v>
      </c>
      <c r="F8001" s="53">
        <v>-1.069631</v>
      </c>
      <c r="G8001" s="54">
        <v>397.18759999999997</v>
      </c>
      <c r="H8001" s="53">
        <v>118</v>
      </c>
      <c r="I8001" s="53">
        <v>58</v>
      </c>
      <c r="J8001" s="53">
        <v>60</v>
      </c>
      <c r="K8001" s="52">
        <v>207</v>
      </c>
      <c r="L8001" s="52">
        <v>190.18759999999997</v>
      </c>
      <c r="M8001" s="55">
        <v>2</v>
      </c>
      <c r="N8001" s="61" t="s">
        <v>16</v>
      </c>
      <c r="P8001" s="66"/>
      <c r="Q8001" s="53"/>
      <c r="R8001" s="53"/>
      <c r="S8001" s="53"/>
      <c r="T8001" s="53"/>
      <c r="U8001" s="53"/>
      <c r="V8001" s="53"/>
      <c r="W8001" s="53"/>
    </row>
    <row r="8002" spans="2:23" s="52" customFormat="1" ht="13" x14ac:dyDescent="0.3">
      <c r="B8002" s="53" t="s">
        <v>12</v>
      </c>
      <c r="C8002" s="53" t="s">
        <v>222</v>
      </c>
      <c r="D8002" s="53" t="s">
        <v>1547</v>
      </c>
      <c r="E8002" s="53">
        <v>41.463509999999999</v>
      </c>
      <c r="F8002" s="53">
        <v>-1.0864370000000001</v>
      </c>
      <c r="G8002" s="54">
        <v>434.25080000000003</v>
      </c>
      <c r="H8002" s="53">
        <v>1388</v>
      </c>
      <c r="I8002" s="53">
        <v>701</v>
      </c>
      <c r="J8002" s="53">
        <v>687</v>
      </c>
      <c r="K8002" s="52">
        <v>207</v>
      </c>
      <c r="L8002" s="52">
        <v>227.25080000000003</v>
      </c>
      <c r="M8002" s="55">
        <v>4</v>
      </c>
      <c r="N8002" s="61" t="s">
        <v>16</v>
      </c>
      <c r="P8002" s="66"/>
      <c r="Q8002" s="53"/>
      <c r="R8002" s="53"/>
      <c r="S8002" s="53"/>
      <c r="T8002" s="53"/>
      <c r="U8002" s="53"/>
      <c r="V8002" s="53"/>
      <c r="W8002" s="53"/>
    </row>
    <row r="8003" spans="2:23" s="52" customFormat="1" ht="13" x14ac:dyDescent="0.3">
      <c r="B8003" s="53" t="s">
        <v>12</v>
      </c>
      <c r="C8003" s="53" t="s">
        <v>222</v>
      </c>
      <c r="D8003" s="53" t="s">
        <v>1548</v>
      </c>
      <c r="E8003" s="53">
        <v>41.580379999999998</v>
      </c>
      <c r="F8003" s="53">
        <v>-1.119097</v>
      </c>
      <c r="G8003" s="54">
        <v>595.36519999999996</v>
      </c>
      <c r="H8003" s="53">
        <v>4928</v>
      </c>
      <c r="I8003" s="53">
        <v>2506</v>
      </c>
      <c r="J8003" s="53">
        <v>2422</v>
      </c>
      <c r="K8003" s="52">
        <v>207</v>
      </c>
      <c r="L8003" s="52">
        <v>388.36519999999996</v>
      </c>
      <c r="M8003" s="55">
        <v>4</v>
      </c>
      <c r="N8003" s="61" t="s">
        <v>16</v>
      </c>
      <c r="P8003" s="66"/>
      <c r="Q8003" s="53"/>
      <c r="R8003" s="53"/>
      <c r="S8003" s="53"/>
      <c r="T8003" s="53"/>
      <c r="U8003" s="53"/>
      <c r="V8003" s="53"/>
      <c r="W8003" s="53"/>
    </row>
    <row r="8004" spans="2:23" s="52" customFormat="1" ht="13" x14ac:dyDescent="0.3">
      <c r="B8004" s="53" t="s">
        <v>12</v>
      </c>
      <c r="C8004" s="53" t="s">
        <v>222</v>
      </c>
      <c r="D8004" s="53" t="s">
        <v>1549</v>
      </c>
      <c r="E8004" s="53">
        <v>41.251600000000003</v>
      </c>
      <c r="F8004" s="53">
        <v>-1.7052989999999999</v>
      </c>
      <c r="G8004" s="54">
        <v>747.05439999999999</v>
      </c>
      <c r="H8004" s="53">
        <v>469</v>
      </c>
      <c r="I8004" s="53">
        <v>247</v>
      </c>
      <c r="J8004" s="53">
        <v>222</v>
      </c>
      <c r="K8004" s="52">
        <v>207</v>
      </c>
      <c r="L8004" s="52">
        <v>540.05439999999999</v>
      </c>
      <c r="M8004" s="55">
        <v>5</v>
      </c>
      <c r="N8004" s="61" t="s">
        <v>17</v>
      </c>
      <c r="P8004" s="66"/>
      <c r="Q8004" s="53"/>
      <c r="R8004" s="53"/>
      <c r="S8004" s="53"/>
      <c r="T8004" s="53"/>
      <c r="U8004" s="53"/>
      <c r="V8004" s="53"/>
      <c r="W8004" s="53"/>
    </row>
    <row r="8005" spans="2:23" s="52" customFormat="1" ht="13" x14ac:dyDescent="0.3">
      <c r="B8005" s="53" t="s">
        <v>12</v>
      </c>
      <c r="C8005" s="53" t="s">
        <v>222</v>
      </c>
      <c r="D8005" s="53" t="s">
        <v>1550</v>
      </c>
      <c r="E8005" s="53">
        <v>41.15878</v>
      </c>
      <c r="F8005" s="53">
        <v>-1.4817739999999999</v>
      </c>
      <c r="G8005" s="54">
        <v>713.1721</v>
      </c>
      <c r="H8005" s="53">
        <v>153</v>
      </c>
      <c r="I8005" s="53">
        <v>86</v>
      </c>
      <c r="J8005" s="53">
        <v>67</v>
      </c>
      <c r="K8005" s="52">
        <v>207</v>
      </c>
      <c r="L8005" s="52">
        <v>506.1721</v>
      </c>
      <c r="M8005" s="55">
        <v>5</v>
      </c>
      <c r="N8005" s="61" t="s">
        <v>17</v>
      </c>
      <c r="P8005" s="66"/>
      <c r="Q8005" s="53"/>
      <c r="R8005" s="53"/>
      <c r="S8005" s="53"/>
      <c r="T8005" s="53"/>
      <c r="U8005" s="53"/>
      <c r="V8005" s="53"/>
      <c r="W8005" s="53"/>
    </row>
    <row r="8006" spans="2:23" s="52" customFormat="1" ht="13" x14ac:dyDescent="0.3">
      <c r="B8006" s="53" t="s">
        <v>12</v>
      </c>
      <c r="C8006" s="53" t="s">
        <v>222</v>
      </c>
      <c r="D8006" s="53" t="s">
        <v>1551</v>
      </c>
      <c r="E8006" s="53">
        <v>42.336509999999997</v>
      </c>
      <c r="F8006" s="53">
        <v>-0.75409139999999997</v>
      </c>
      <c r="G8006" s="54">
        <v>530.85429999999997</v>
      </c>
      <c r="H8006" s="53">
        <v>165</v>
      </c>
      <c r="I8006" s="53">
        <v>92</v>
      </c>
      <c r="J8006" s="53">
        <v>73</v>
      </c>
      <c r="K8006" s="52">
        <v>207</v>
      </c>
      <c r="L8006" s="52">
        <v>323.85429999999997</v>
      </c>
      <c r="M8006" s="55">
        <v>4</v>
      </c>
      <c r="N8006" s="61" t="s">
        <v>16</v>
      </c>
      <c r="P8006" s="66"/>
      <c r="Q8006" s="53"/>
      <c r="R8006" s="53"/>
      <c r="S8006" s="53"/>
      <c r="T8006" s="53"/>
      <c r="U8006" s="53"/>
      <c r="V8006" s="53"/>
      <c r="W8006" s="53"/>
    </row>
    <row r="8007" spans="2:23" s="52" customFormat="1" ht="13" x14ac:dyDescent="0.3">
      <c r="B8007" s="53" t="s">
        <v>12</v>
      </c>
      <c r="C8007" s="53" t="s">
        <v>222</v>
      </c>
      <c r="D8007" s="53" t="s">
        <v>1552</v>
      </c>
      <c r="E8007" s="53">
        <v>42.512700000000002</v>
      </c>
      <c r="F8007" s="53">
        <v>-1.1469180000000001</v>
      </c>
      <c r="G8007" s="54">
        <v>493.50450000000001</v>
      </c>
      <c r="H8007" s="53">
        <v>49</v>
      </c>
      <c r="I8007" s="53">
        <v>30</v>
      </c>
      <c r="J8007" s="53">
        <v>19</v>
      </c>
      <c r="K8007" s="52">
        <v>207</v>
      </c>
      <c r="L8007" s="52">
        <v>286.50450000000001</v>
      </c>
      <c r="M8007" s="55">
        <v>4</v>
      </c>
      <c r="N8007" s="61" t="s">
        <v>16</v>
      </c>
      <c r="P8007" s="66"/>
      <c r="Q8007" s="53"/>
      <c r="R8007" s="53"/>
      <c r="S8007" s="53"/>
      <c r="T8007" s="53"/>
      <c r="U8007" s="53"/>
      <c r="V8007" s="53"/>
      <c r="W8007" s="53"/>
    </row>
    <row r="8008" spans="2:23" s="52" customFormat="1" ht="13" x14ac:dyDescent="0.3">
      <c r="B8008" s="53" t="s">
        <v>12</v>
      </c>
      <c r="C8008" s="53" t="s">
        <v>222</v>
      </c>
      <c r="D8008" s="53" t="s">
        <v>1553</v>
      </c>
      <c r="E8008" s="53">
        <v>41.537750000000003</v>
      </c>
      <c r="F8008" s="53">
        <v>-1.524932</v>
      </c>
      <c r="G8008" s="54">
        <v>497.17270000000002</v>
      </c>
      <c r="H8008" s="53">
        <v>84</v>
      </c>
      <c r="I8008" s="53">
        <v>47</v>
      </c>
      <c r="J8008" s="53">
        <v>37</v>
      </c>
      <c r="K8008" s="52">
        <v>207</v>
      </c>
      <c r="L8008" s="52">
        <v>290.17270000000002</v>
      </c>
      <c r="M8008" s="55">
        <v>4</v>
      </c>
      <c r="N8008" s="61" t="s">
        <v>16</v>
      </c>
      <c r="P8008" s="66"/>
      <c r="Q8008" s="53"/>
      <c r="R8008" s="53"/>
      <c r="S8008" s="53"/>
      <c r="T8008" s="53"/>
      <c r="U8008" s="53"/>
      <c r="V8008" s="53"/>
      <c r="W8008" s="53"/>
    </row>
    <row r="8009" spans="2:23" s="52" customFormat="1" ht="13" x14ac:dyDescent="0.3">
      <c r="B8009" s="53" t="s">
        <v>12</v>
      </c>
      <c r="C8009" s="53" t="s">
        <v>222</v>
      </c>
      <c r="D8009" s="53" t="s">
        <v>1554</v>
      </c>
      <c r="E8009" s="53">
        <v>41.106949999999998</v>
      </c>
      <c r="F8009" s="53">
        <v>-1.359756</v>
      </c>
      <c r="G8009" s="54">
        <v>908.81399999999996</v>
      </c>
      <c r="H8009" s="53">
        <v>36</v>
      </c>
      <c r="I8009" s="53">
        <v>21</v>
      </c>
      <c r="J8009" s="53">
        <v>15</v>
      </c>
      <c r="K8009" s="52">
        <v>207</v>
      </c>
      <c r="L8009" s="52">
        <v>701.81399999999996</v>
      </c>
      <c r="M8009" s="55">
        <v>6</v>
      </c>
      <c r="N8009" s="61" t="s">
        <v>17</v>
      </c>
      <c r="P8009" s="66"/>
      <c r="Q8009" s="53"/>
      <c r="R8009" s="53"/>
      <c r="S8009" s="53"/>
      <c r="T8009" s="53"/>
      <c r="U8009" s="53"/>
      <c r="V8009" s="53"/>
      <c r="W8009" s="53"/>
    </row>
    <row r="8010" spans="2:23" s="52" customFormat="1" ht="13" x14ac:dyDescent="0.3">
      <c r="B8010" s="53" t="s">
        <v>12</v>
      </c>
      <c r="C8010" s="53" t="s">
        <v>222</v>
      </c>
      <c r="D8010" s="53" t="s">
        <v>1555</v>
      </c>
      <c r="E8010" s="53">
        <v>41.207769999999996</v>
      </c>
      <c r="F8010" s="53">
        <v>0.24642020000000001</v>
      </c>
      <c r="G8010" s="54">
        <v>176.9074</v>
      </c>
      <c r="H8010" s="53">
        <v>1083</v>
      </c>
      <c r="I8010" s="53">
        <v>575</v>
      </c>
      <c r="J8010" s="53">
        <v>508</v>
      </c>
      <c r="K8010" s="52">
        <v>207</v>
      </c>
      <c r="L8010" s="52">
        <v>-30.092600000000004</v>
      </c>
      <c r="M8010" s="55">
        <v>2</v>
      </c>
      <c r="N8010" s="61" t="s">
        <v>16</v>
      </c>
      <c r="P8010" s="66"/>
      <c r="Q8010" s="53"/>
      <c r="R8010" s="53"/>
      <c r="S8010" s="53"/>
      <c r="T8010" s="53"/>
      <c r="U8010" s="53"/>
      <c r="V8010" s="53"/>
      <c r="W8010" s="53"/>
    </row>
    <row r="8011" spans="2:23" s="52" customFormat="1" ht="13" x14ac:dyDescent="0.3">
      <c r="B8011" s="53" t="s">
        <v>12</v>
      </c>
      <c r="C8011" s="53" t="s">
        <v>222</v>
      </c>
      <c r="D8011" s="53" t="s">
        <v>1556</v>
      </c>
      <c r="E8011" s="53">
        <v>41.946460000000002</v>
      </c>
      <c r="F8011" s="53">
        <v>-1.6939850000000001</v>
      </c>
      <c r="G8011" s="54">
        <v>431.93900000000002</v>
      </c>
      <c r="H8011" s="53">
        <v>891</v>
      </c>
      <c r="I8011" s="53">
        <v>473</v>
      </c>
      <c r="J8011" s="53">
        <v>418</v>
      </c>
      <c r="K8011" s="52">
        <v>207</v>
      </c>
      <c r="L8011" s="52">
        <v>224.93900000000002</v>
      </c>
      <c r="M8011" s="55">
        <v>4</v>
      </c>
      <c r="N8011" s="61" t="s">
        <v>16</v>
      </c>
      <c r="P8011" s="66"/>
      <c r="Q8011" s="53"/>
      <c r="R8011" s="53"/>
      <c r="S8011" s="53"/>
      <c r="T8011" s="53"/>
      <c r="U8011" s="53"/>
      <c r="V8011" s="53"/>
      <c r="W8011" s="53"/>
    </row>
    <row r="8012" spans="2:23" s="52" customFormat="1" ht="13" x14ac:dyDescent="0.3">
      <c r="B8012" s="53" t="s">
        <v>12</v>
      </c>
      <c r="C8012" s="53" t="s">
        <v>222</v>
      </c>
      <c r="D8012" s="53" t="s">
        <v>1557</v>
      </c>
      <c r="E8012" s="53">
        <v>41.934240000000003</v>
      </c>
      <c r="F8012" s="53">
        <v>-1.3929180000000001</v>
      </c>
      <c r="G8012" s="54">
        <v>240.49279999999999</v>
      </c>
      <c r="H8012" s="53">
        <v>639</v>
      </c>
      <c r="I8012" s="53">
        <v>324</v>
      </c>
      <c r="J8012" s="53">
        <v>315</v>
      </c>
      <c r="K8012" s="52">
        <v>207</v>
      </c>
      <c r="L8012" s="52">
        <v>33.492799999999988</v>
      </c>
      <c r="M8012" s="55">
        <v>2</v>
      </c>
      <c r="N8012" s="61" t="s">
        <v>16</v>
      </c>
      <c r="P8012" s="66"/>
      <c r="Q8012" s="53"/>
      <c r="R8012" s="53"/>
      <c r="S8012" s="53"/>
      <c r="T8012" s="53"/>
      <c r="U8012" s="53"/>
      <c r="V8012" s="53"/>
      <c r="W8012" s="53"/>
    </row>
    <row r="8013" spans="2:23" s="52" customFormat="1" ht="13" x14ac:dyDescent="0.3">
      <c r="B8013" s="53" t="s">
        <v>12</v>
      </c>
      <c r="C8013" s="53" t="s">
        <v>222</v>
      </c>
      <c r="D8013" s="53" t="s">
        <v>1558</v>
      </c>
      <c r="E8013" s="53">
        <v>41.212040000000002</v>
      </c>
      <c r="F8013" s="53">
        <v>-1.7898179999999999</v>
      </c>
      <c r="G8013" s="54">
        <v>717.23569999999995</v>
      </c>
      <c r="H8013" s="53">
        <v>361</v>
      </c>
      <c r="I8013" s="53">
        <v>199</v>
      </c>
      <c r="J8013" s="53">
        <v>162</v>
      </c>
      <c r="K8013" s="52">
        <v>207</v>
      </c>
      <c r="L8013" s="52">
        <v>510.23569999999995</v>
      </c>
      <c r="M8013" s="55">
        <v>5</v>
      </c>
      <c r="N8013" s="61" t="s">
        <v>17</v>
      </c>
      <c r="P8013" s="66"/>
      <c r="Q8013" s="53"/>
      <c r="R8013" s="53"/>
      <c r="S8013" s="53"/>
      <c r="T8013" s="53"/>
      <c r="U8013" s="53"/>
      <c r="V8013" s="53"/>
      <c r="W8013" s="53"/>
    </row>
    <row r="8014" spans="2:23" s="52" customFormat="1" ht="13" x14ac:dyDescent="0.3">
      <c r="B8014" s="53" t="s">
        <v>12</v>
      </c>
      <c r="C8014" s="53" t="s">
        <v>222</v>
      </c>
      <c r="D8014" s="53" t="s">
        <v>1559</v>
      </c>
      <c r="E8014" s="53">
        <v>41.593400000000003</v>
      </c>
      <c r="F8014" s="53">
        <v>-0.681392</v>
      </c>
      <c r="G8014" s="54">
        <v>181.9229</v>
      </c>
      <c r="H8014" s="53">
        <v>758</v>
      </c>
      <c r="I8014" s="53">
        <v>390</v>
      </c>
      <c r="J8014" s="53">
        <v>368</v>
      </c>
      <c r="K8014" s="52">
        <v>207</v>
      </c>
      <c r="L8014" s="52">
        <v>-25.077100000000002</v>
      </c>
      <c r="M8014" s="55">
        <v>2</v>
      </c>
      <c r="N8014" s="61" t="s">
        <v>16</v>
      </c>
      <c r="P8014" s="66"/>
      <c r="Q8014" s="53"/>
      <c r="R8014" s="53"/>
      <c r="S8014" s="53"/>
      <c r="T8014" s="53"/>
      <c r="U8014" s="53"/>
      <c r="V8014" s="53"/>
      <c r="W8014" s="53"/>
    </row>
    <row r="8015" spans="2:23" s="52" customFormat="1" ht="13" x14ac:dyDescent="0.3">
      <c r="B8015" s="53" t="s">
        <v>12</v>
      </c>
      <c r="C8015" s="53" t="s">
        <v>222</v>
      </c>
      <c r="D8015" s="53" t="s">
        <v>1560</v>
      </c>
      <c r="E8015" s="53">
        <v>41.23921</v>
      </c>
      <c r="F8015" s="53">
        <v>-1.645912</v>
      </c>
      <c r="G8015" s="54">
        <v>783.33090000000004</v>
      </c>
      <c r="H8015" s="53">
        <v>119</v>
      </c>
      <c r="I8015" s="53">
        <v>64</v>
      </c>
      <c r="J8015" s="53">
        <v>55</v>
      </c>
      <c r="K8015" s="52">
        <v>207</v>
      </c>
      <c r="L8015" s="52">
        <v>576.33090000000004</v>
      </c>
      <c r="M8015" s="55">
        <v>5</v>
      </c>
      <c r="N8015" s="61" t="s">
        <v>17</v>
      </c>
      <c r="P8015" s="66"/>
      <c r="Q8015" s="53"/>
      <c r="R8015" s="53"/>
      <c r="S8015" s="53"/>
      <c r="T8015" s="53"/>
      <c r="U8015" s="53"/>
      <c r="V8015" s="53"/>
      <c r="W8015" s="53"/>
    </row>
    <row r="8016" spans="2:23" s="52" customFormat="1" ht="13" x14ac:dyDescent="0.3">
      <c r="B8016" s="53" t="s">
        <v>12</v>
      </c>
      <c r="C8016" s="53" t="s">
        <v>222</v>
      </c>
      <c r="D8016" s="53" t="s">
        <v>1561</v>
      </c>
      <c r="E8016" s="53">
        <v>41.109279999999998</v>
      </c>
      <c r="F8016" s="53">
        <v>-1.489444</v>
      </c>
      <c r="G8016" s="54">
        <v>926.59690000000001</v>
      </c>
      <c r="H8016" s="53">
        <v>34</v>
      </c>
      <c r="I8016" s="53">
        <v>18</v>
      </c>
      <c r="J8016" s="53">
        <v>16</v>
      </c>
      <c r="K8016" s="52">
        <v>207</v>
      </c>
      <c r="L8016" s="52">
        <v>719.59690000000001</v>
      </c>
      <c r="M8016" s="55">
        <v>6</v>
      </c>
      <c r="N8016" s="61" t="s">
        <v>17</v>
      </c>
      <c r="P8016" s="66"/>
      <c r="Q8016" s="53"/>
      <c r="R8016" s="53"/>
      <c r="S8016" s="53"/>
      <c r="T8016" s="53"/>
      <c r="U8016" s="53"/>
      <c r="V8016" s="53"/>
      <c r="W8016" s="53"/>
    </row>
    <row r="8017" spans="2:23" s="52" customFormat="1" ht="13" x14ac:dyDescent="0.3">
      <c r="B8017" s="53" t="s">
        <v>12</v>
      </c>
      <c r="C8017" s="53" t="s">
        <v>222</v>
      </c>
      <c r="D8017" s="53" t="s">
        <v>1562</v>
      </c>
      <c r="E8017" s="53">
        <v>41.298769999999998</v>
      </c>
      <c r="F8017" s="53">
        <v>-1.480518</v>
      </c>
      <c r="G8017" s="54">
        <v>738.58019999999999</v>
      </c>
      <c r="H8017" s="53">
        <v>126</v>
      </c>
      <c r="I8017" s="53">
        <v>65</v>
      </c>
      <c r="J8017" s="53">
        <v>61</v>
      </c>
      <c r="K8017" s="52">
        <v>207</v>
      </c>
      <c r="L8017" s="52">
        <v>531.58019999999999</v>
      </c>
      <c r="M8017" s="55">
        <v>5</v>
      </c>
      <c r="N8017" s="61" t="s">
        <v>17</v>
      </c>
      <c r="P8017" s="66"/>
      <c r="Q8017" s="53"/>
      <c r="R8017" s="53"/>
      <c r="S8017" s="53"/>
      <c r="T8017" s="53"/>
      <c r="U8017" s="53"/>
      <c r="V8017" s="53"/>
      <c r="W8017" s="53"/>
    </row>
    <row r="8018" spans="2:23" s="52" customFormat="1" ht="13" x14ac:dyDescent="0.3">
      <c r="B8018" s="53" t="s">
        <v>12</v>
      </c>
      <c r="C8018" s="53" t="s">
        <v>222</v>
      </c>
      <c r="D8018" s="53" t="s">
        <v>1563</v>
      </c>
      <c r="E8018" s="53">
        <v>42.27863</v>
      </c>
      <c r="F8018" s="53">
        <v>-1.0013829999999999</v>
      </c>
      <c r="G8018" s="54">
        <v>645.91769999999997</v>
      </c>
      <c r="H8018" s="53">
        <v>101</v>
      </c>
      <c r="I8018" s="53">
        <v>57</v>
      </c>
      <c r="J8018" s="53">
        <v>44</v>
      </c>
      <c r="K8018" s="52">
        <v>207</v>
      </c>
      <c r="L8018" s="52">
        <v>438.91769999999997</v>
      </c>
      <c r="M8018" s="55">
        <v>5</v>
      </c>
      <c r="N8018" s="61" t="s">
        <v>17</v>
      </c>
      <c r="P8018" s="66"/>
      <c r="Q8018" s="53"/>
      <c r="R8018" s="53"/>
      <c r="S8018" s="53"/>
      <c r="T8018" s="53"/>
      <c r="U8018" s="53"/>
      <c r="V8018" s="53"/>
      <c r="W8018" s="53"/>
    </row>
    <row r="8019" spans="2:23" s="52" customFormat="1" ht="13" x14ac:dyDescent="0.3">
      <c r="B8019" s="53" t="s">
        <v>12</v>
      </c>
      <c r="C8019" s="53" t="s">
        <v>222</v>
      </c>
      <c r="D8019" s="53" t="s">
        <v>1564</v>
      </c>
      <c r="E8019" s="53">
        <v>41.59619</v>
      </c>
      <c r="F8019" s="53">
        <v>-1.7003889999999999</v>
      </c>
      <c r="G8019" s="54">
        <v>825.84780000000001</v>
      </c>
      <c r="H8019" s="53">
        <v>51</v>
      </c>
      <c r="I8019" s="53">
        <v>27</v>
      </c>
      <c r="J8019" s="53">
        <v>24</v>
      </c>
      <c r="K8019" s="52">
        <v>207</v>
      </c>
      <c r="L8019" s="52">
        <v>618.84780000000001</v>
      </c>
      <c r="M8019" s="55">
        <v>6</v>
      </c>
      <c r="N8019" s="61" t="s">
        <v>17</v>
      </c>
      <c r="P8019" s="66"/>
      <c r="Q8019" s="53"/>
      <c r="R8019" s="53"/>
      <c r="S8019" s="53"/>
      <c r="T8019" s="53"/>
      <c r="U8019" s="53"/>
      <c r="V8019" s="53"/>
      <c r="W8019" s="53"/>
    </row>
    <row r="8020" spans="2:23" s="52" customFormat="1" ht="13" x14ac:dyDescent="0.3">
      <c r="B8020" s="53" t="s">
        <v>12</v>
      </c>
      <c r="C8020" s="53" t="s">
        <v>222</v>
      </c>
      <c r="D8020" s="53" t="s">
        <v>1565</v>
      </c>
      <c r="E8020" s="53">
        <v>41.534939999999999</v>
      </c>
      <c r="F8020" s="53">
        <v>-0.57973110000000005</v>
      </c>
      <c r="G8020" s="54">
        <v>174.2535</v>
      </c>
      <c r="H8020" s="53">
        <v>457</v>
      </c>
      <c r="I8020" s="53">
        <v>231</v>
      </c>
      <c r="J8020" s="53">
        <v>226</v>
      </c>
      <c r="K8020" s="52">
        <v>207</v>
      </c>
      <c r="L8020" s="52">
        <v>-32.746499999999997</v>
      </c>
      <c r="M8020" s="55">
        <v>2</v>
      </c>
      <c r="N8020" s="61" t="s">
        <v>16</v>
      </c>
      <c r="P8020" s="66"/>
      <c r="Q8020" s="53"/>
      <c r="R8020" s="53"/>
      <c r="S8020" s="53"/>
      <c r="T8020" s="53"/>
      <c r="U8020" s="53"/>
      <c r="V8020" s="53"/>
      <c r="W8020" s="53"/>
    </row>
    <row r="8021" spans="2:23" s="52" customFormat="1" ht="13" x14ac:dyDescent="0.3">
      <c r="B8021" s="53" t="s">
        <v>12</v>
      </c>
      <c r="C8021" s="53" t="s">
        <v>222</v>
      </c>
      <c r="D8021" s="53" t="s">
        <v>1566</v>
      </c>
      <c r="E8021" s="53">
        <v>41.284680000000002</v>
      </c>
      <c r="F8021" s="53">
        <v>-1.2123600000000001</v>
      </c>
      <c r="G8021" s="54">
        <v>707.45360000000005</v>
      </c>
      <c r="H8021" s="53">
        <v>770</v>
      </c>
      <c r="I8021" s="53">
        <v>410</v>
      </c>
      <c r="J8021" s="53">
        <v>360</v>
      </c>
      <c r="K8021" s="52">
        <v>207</v>
      </c>
      <c r="L8021" s="52">
        <v>500.45360000000005</v>
      </c>
      <c r="M8021" s="55">
        <v>5</v>
      </c>
      <c r="N8021" s="61" t="s">
        <v>17</v>
      </c>
      <c r="P8021" s="66"/>
      <c r="Q8021" s="53"/>
      <c r="R8021" s="53"/>
      <c r="S8021" s="53"/>
      <c r="T8021" s="53"/>
      <c r="U8021" s="53"/>
      <c r="V8021" s="53"/>
      <c r="W8021" s="53"/>
    </row>
    <row r="8022" spans="2:23" s="52" customFormat="1" ht="13" x14ac:dyDescent="0.3">
      <c r="B8022" s="53" t="s">
        <v>12</v>
      </c>
      <c r="C8022" s="53" t="s">
        <v>222</v>
      </c>
      <c r="D8022" s="53" t="s">
        <v>1567</v>
      </c>
      <c r="E8022" s="53">
        <v>41.313450000000003</v>
      </c>
      <c r="F8022" s="53">
        <v>-1.6393219999999999</v>
      </c>
      <c r="G8022" s="54">
        <v>570.92340000000002</v>
      </c>
      <c r="H8022" s="53">
        <v>554</v>
      </c>
      <c r="I8022" s="53">
        <v>277</v>
      </c>
      <c r="J8022" s="53">
        <v>277</v>
      </c>
      <c r="K8022" s="52">
        <v>207</v>
      </c>
      <c r="L8022" s="52">
        <v>363.92340000000002</v>
      </c>
      <c r="M8022" s="55">
        <v>4</v>
      </c>
      <c r="N8022" s="61" t="s">
        <v>16</v>
      </c>
      <c r="P8022" s="66"/>
      <c r="Q8022" s="53"/>
      <c r="R8022" s="53"/>
      <c r="S8022" s="53"/>
      <c r="T8022" s="53"/>
      <c r="U8022" s="53"/>
      <c r="V8022" s="53"/>
      <c r="W8022" s="53"/>
    </row>
    <row r="8023" spans="2:23" s="52" customFormat="1" ht="13" x14ac:dyDescent="0.3">
      <c r="B8023" s="53" t="s">
        <v>12</v>
      </c>
      <c r="C8023" s="53" t="s">
        <v>222</v>
      </c>
      <c r="D8023" s="53" t="s">
        <v>1568</v>
      </c>
      <c r="E8023" s="53">
        <v>41.424689999999998</v>
      </c>
      <c r="F8023" s="53">
        <v>-1.5629960000000001</v>
      </c>
      <c r="G8023" s="54">
        <v>459.85660000000001</v>
      </c>
      <c r="H8023" s="53">
        <v>199</v>
      </c>
      <c r="I8023" s="53">
        <v>92</v>
      </c>
      <c r="J8023" s="53">
        <v>107</v>
      </c>
      <c r="K8023" s="52">
        <v>207</v>
      </c>
      <c r="L8023" s="52">
        <v>252.85660000000001</v>
      </c>
      <c r="M8023" s="55">
        <v>4</v>
      </c>
      <c r="N8023" s="61" t="s">
        <v>16</v>
      </c>
      <c r="P8023" s="66"/>
      <c r="Q8023" s="53"/>
      <c r="R8023" s="53"/>
      <c r="S8023" s="53"/>
      <c r="T8023" s="53"/>
      <c r="U8023" s="53"/>
      <c r="V8023" s="53"/>
      <c r="W8023" s="53"/>
    </row>
    <row r="8024" spans="2:23" s="52" customFormat="1" ht="13" x14ac:dyDescent="0.3">
      <c r="B8024" s="53" t="s">
        <v>12</v>
      </c>
      <c r="C8024" s="53" t="s">
        <v>222</v>
      </c>
      <c r="D8024" s="53" t="s">
        <v>1569</v>
      </c>
      <c r="E8024" s="53">
        <v>41.61824</v>
      </c>
      <c r="F8024" s="53">
        <v>-0.78179259999999995</v>
      </c>
      <c r="G8024" s="54">
        <v>186.56800000000001</v>
      </c>
      <c r="H8024" s="53">
        <v>1392</v>
      </c>
      <c r="I8024" s="53">
        <v>682</v>
      </c>
      <c r="J8024" s="53">
        <v>710</v>
      </c>
      <c r="K8024" s="52">
        <v>207</v>
      </c>
      <c r="L8024" s="52">
        <v>-20.431999999999988</v>
      </c>
      <c r="M8024" s="55">
        <v>2</v>
      </c>
      <c r="N8024" s="61" t="s">
        <v>16</v>
      </c>
      <c r="P8024" s="66"/>
      <c r="Q8024" s="53"/>
      <c r="R8024" s="53"/>
      <c r="S8024" s="53"/>
      <c r="T8024" s="53"/>
      <c r="U8024" s="53"/>
      <c r="V8024" s="53"/>
      <c r="W8024" s="53"/>
    </row>
    <row r="8025" spans="2:23" s="52" customFormat="1" ht="13" x14ac:dyDescent="0.3">
      <c r="B8025" s="53" t="s">
        <v>12</v>
      </c>
      <c r="C8025" s="53" t="s">
        <v>222</v>
      </c>
      <c r="D8025" s="53" t="s">
        <v>1570</v>
      </c>
      <c r="E8025" s="53">
        <v>41.791629999999998</v>
      </c>
      <c r="F8025" s="53">
        <v>-1.214005</v>
      </c>
      <c r="G8025" s="54">
        <v>234.6053</v>
      </c>
      <c r="H8025" s="53">
        <v>3667</v>
      </c>
      <c r="I8025" s="53">
        <v>1930</v>
      </c>
      <c r="J8025" s="53">
        <v>1737</v>
      </c>
      <c r="K8025" s="52">
        <v>207</v>
      </c>
      <c r="L8025" s="52">
        <v>27.6053</v>
      </c>
      <c r="M8025" s="55">
        <v>2</v>
      </c>
      <c r="N8025" s="61" t="s">
        <v>16</v>
      </c>
      <c r="P8025" s="66"/>
      <c r="Q8025" s="53"/>
      <c r="R8025" s="53"/>
      <c r="S8025" s="53"/>
      <c r="T8025" s="53"/>
      <c r="U8025" s="53"/>
      <c r="V8025" s="53"/>
      <c r="W8025" s="53"/>
    </row>
    <row r="8026" spans="2:23" s="52" customFormat="1" ht="13" x14ac:dyDescent="0.3">
      <c r="B8026" s="53" t="s">
        <v>12</v>
      </c>
      <c r="C8026" s="53" t="s">
        <v>222</v>
      </c>
      <c r="D8026" s="53" t="s">
        <v>1571</v>
      </c>
      <c r="E8026" s="53">
        <v>42.038220000000003</v>
      </c>
      <c r="F8026" s="53">
        <v>-0.876332</v>
      </c>
      <c r="G8026" s="54">
        <v>459.55410000000001</v>
      </c>
      <c r="H8026" s="53">
        <v>120</v>
      </c>
      <c r="I8026" s="53">
        <v>64</v>
      </c>
      <c r="J8026" s="53">
        <v>56</v>
      </c>
      <c r="K8026" s="52">
        <v>207</v>
      </c>
      <c r="L8026" s="52">
        <v>252.55410000000001</v>
      </c>
      <c r="M8026" s="55">
        <v>4</v>
      </c>
      <c r="N8026" s="61" t="s">
        <v>16</v>
      </c>
      <c r="P8026" s="66"/>
      <c r="Q8026" s="53"/>
      <c r="R8026" s="53"/>
      <c r="S8026" s="53"/>
      <c r="T8026" s="53"/>
      <c r="U8026" s="53"/>
      <c r="V8026" s="53"/>
      <c r="W8026" s="53"/>
    </row>
    <row r="8027" spans="2:23" s="52" customFormat="1" ht="13" x14ac:dyDescent="0.3">
      <c r="B8027" s="53" t="s">
        <v>12</v>
      </c>
      <c r="C8027" s="53" t="s">
        <v>222</v>
      </c>
      <c r="D8027" s="53" t="s">
        <v>1572</v>
      </c>
      <c r="E8027" s="53">
        <v>41.75367</v>
      </c>
      <c r="F8027" s="53">
        <v>-0.63168769999999996</v>
      </c>
      <c r="G8027" s="54">
        <v>467.87970000000001</v>
      </c>
      <c r="H8027" s="53">
        <v>662</v>
      </c>
      <c r="I8027" s="53">
        <v>343</v>
      </c>
      <c r="J8027" s="53">
        <v>319</v>
      </c>
      <c r="K8027" s="52">
        <v>207</v>
      </c>
      <c r="L8027" s="52">
        <v>260.87970000000001</v>
      </c>
      <c r="M8027" s="55">
        <v>4</v>
      </c>
      <c r="N8027" s="61" t="s">
        <v>16</v>
      </c>
      <c r="P8027" s="66"/>
      <c r="Q8027" s="53"/>
      <c r="R8027" s="53"/>
      <c r="S8027" s="53"/>
      <c r="T8027" s="53"/>
      <c r="U8027" s="53"/>
      <c r="V8027" s="53"/>
      <c r="W8027" s="53"/>
    </row>
    <row r="8028" spans="2:23" s="52" customFormat="1" ht="13" x14ac:dyDescent="0.3">
      <c r="B8028" s="53" t="s">
        <v>12</v>
      </c>
      <c r="C8028" s="53" t="s">
        <v>222</v>
      </c>
      <c r="D8028" s="53" t="s">
        <v>1573</v>
      </c>
      <c r="E8028" s="53">
        <v>42.119500000000002</v>
      </c>
      <c r="F8028" s="53">
        <v>-0.80555480000000002</v>
      </c>
      <c r="G8028" s="54">
        <v>420.79919999999998</v>
      </c>
      <c r="H8028" s="53">
        <v>152</v>
      </c>
      <c r="I8028" s="53">
        <v>80</v>
      </c>
      <c r="J8028" s="53">
        <v>72</v>
      </c>
      <c r="K8028" s="52">
        <v>207</v>
      </c>
      <c r="L8028" s="52">
        <v>213.79919999999998</v>
      </c>
      <c r="M8028" s="55">
        <v>4</v>
      </c>
      <c r="N8028" s="61" t="s">
        <v>16</v>
      </c>
      <c r="P8028" s="66"/>
      <c r="Q8028" s="53"/>
      <c r="R8028" s="53"/>
      <c r="S8028" s="53"/>
      <c r="T8028" s="53"/>
      <c r="U8028" s="53"/>
      <c r="V8028" s="53"/>
      <c r="W8028" s="53"/>
    </row>
    <row r="8029" spans="2:23" s="52" customFormat="1" ht="13" x14ac:dyDescent="0.3">
      <c r="B8029" s="53" t="s">
        <v>12</v>
      </c>
      <c r="C8029" s="53" t="s">
        <v>222</v>
      </c>
      <c r="D8029" s="53" t="s">
        <v>1574</v>
      </c>
      <c r="E8029" s="53">
        <v>41.487270000000002</v>
      </c>
      <c r="F8029" s="53">
        <v>-0.53196920000000003</v>
      </c>
      <c r="G8029" s="54">
        <v>160.1591</v>
      </c>
      <c r="H8029" s="53">
        <v>2597</v>
      </c>
      <c r="I8029" s="53">
        <v>1349</v>
      </c>
      <c r="J8029" s="53">
        <v>1248</v>
      </c>
      <c r="K8029" s="52">
        <v>207</v>
      </c>
      <c r="L8029" s="52">
        <v>-46.840900000000005</v>
      </c>
      <c r="M8029" s="55">
        <v>2</v>
      </c>
      <c r="N8029" s="61" t="s">
        <v>16</v>
      </c>
      <c r="P8029" s="66"/>
      <c r="Q8029" s="53"/>
      <c r="R8029" s="53"/>
      <c r="S8029" s="53"/>
      <c r="T8029" s="53"/>
      <c r="U8029" s="53"/>
      <c r="V8029" s="53"/>
      <c r="W8029" s="53"/>
    </row>
    <row r="8030" spans="2:23" s="52" customFormat="1" ht="13" x14ac:dyDescent="0.3">
      <c r="B8030" s="53" t="s">
        <v>12</v>
      </c>
      <c r="C8030" s="53" t="s">
        <v>222</v>
      </c>
      <c r="D8030" s="53" t="s">
        <v>1575</v>
      </c>
      <c r="E8030" s="53">
        <v>41.737020000000001</v>
      </c>
      <c r="F8030" s="53">
        <v>-1.103119</v>
      </c>
      <c r="G8030" s="54">
        <v>229.0275</v>
      </c>
      <c r="H8030" s="53">
        <v>3423</v>
      </c>
      <c r="I8030" s="53">
        <v>1760</v>
      </c>
      <c r="J8030" s="53">
        <v>1663</v>
      </c>
      <c r="K8030" s="52">
        <v>207</v>
      </c>
      <c r="L8030" s="52">
        <v>22.027500000000003</v>
      </c>
      <c r="M8030" s="55">
        <v>2</v>
      </c>
      <c r="N8030" s="61" t="s">
        <v>16</v>
      </c>
      <c r="P8030" s="66"/>
      <c r="Q8030" s="53"/>
      <c r="R8030" s="53"/>
      <c r="S8030" s="53"/>
      <c r="T8030" s="53"/>
      <c r="U8030" s="53"/>
      <c r="V8030" s="53"/>
      <c r="W8030" s="53"/>
    </row>
    <row r="8031" spans="2:23" s="52" customFormat="1" ht="13" x14ac:dyDescent="0.3">
      <c r="B8031" s="53" t="s">
        <v>12</v>
      </c>
      <c r="C8031" s="53" t="s">
        <v>222</v>
      </c>
      <c r="D8031" s="53" t="s">
        <v>1576</v>
      </c>
      <c r="E8031" s="53">
        <v>42.529139999999998</v>
      </c>
      <c r="F8031" s="53">
        <v>-1.022003</v>
      </c>
      <c r="G8031" s="54">
        <v>788.46579999999994</v>
      </c>
      <c r="H8031" s="53">
        <v>38</v>
      </c>
      <c r="I8031" s="53">
        <v>24</v>
      </c>
      <c r="J8031" s="53">
        <v>14</v>
      </c>
      <c r="K8031" s="52">
        <v>207</v>
      </c>
      <c r="L8031" s="52">
        <v>581.46579999999994</v>
      </c>
      <c r="M8031" s="55">
        <v>5</v>
      </c>
      <c r="N8031" s="61" t="s">
        <v>17</v>
      </c>
      <c r="P8031" s="66"/>
      <c r="Q8031" s="53"/>
      <c r="R8031" s="53"/>
      <c r="S8031" s="53"/>
      <c r="T8031" s="53"/>
      <c r="U8031" s="53"/>
      <c r="V8031" s="53"/>
      <c r="W8031" s="53"/>
    </row>
    <row r="8032" spans="2:23" s="52" customFormat="1" ht="13" x14ac:dyDescent="0.3">
      <c r="B8032" s="53" t="s">
        <v>12</v>
      </c>
      <c r="C8032" s="53" t="s">
        <v>222</v>
      </c>
      <c r="D8032" s="53" t="s">
        <v>1577</v>
      </c>
      <c r="E8032" s="53">
        <v>41.681330000000003</v>
      </c>
      <c r="F8032" s="53">
        <v>-1.2295069999999999</v>
      </c>
      <c r="G8032" s="54">
        <v>276.03250000000003</v>
      </c>
      <c r="H8032" s="53">
        <v>404</v>
      </c>
      <c r="I8032" s="53">
        <v>239</v>
      </c>
      <c r="J8032" s="53">
        <v>165</v>
      </c>
      <c r="K8032" s="52">
        <v>207</v>
      </c>
      <c r="L8032" s="52">
        <v>69.032500000000027</v>
      </c>
      <c r="M8032" s="55">
        <v>2</v>
      </c>
      <c r="N8032" s="61" t="s">
        <v>16</v>
      </c>
      <c r="P8032" s="66"/>
      <c r="Q8032" s="53"/>
      <c r="R8032" s="53"/>
      <c r="S8032" s="53"/>
      <c r="T8032" s="53"/>
      <c r="U8032" s="53"/>
      <c r="V8032" s="53"/>
      <c r="W8032" s="53"/>
    </row>
    <row r="8033" spans="2:23" s="52" customFormat="1" ht="13" x14ac:dyDescent="0.3">
      <c r="B8033" s="53" t="s">
        <v>12</v>
      </c>
      <c r="C8033" s="53" t="s">
        <v>222</v>
      </c>
      <c r="D8033" s="53" t="s">
        <v>1578</v>
      </c>
      <c r="E8033" s="53">
        <v>41.71199</v>
      </c>
      <c r="F8033" s="53">
        <v>-1.2017949999999999</v>
      </c>
      <c r="G8033" s="54">
        <v>259.75920000000002</v>
      </c>
      <c r="H8033" s="53">
        <v>51</v>
      </c>
      <c r="I8033" s="53">
        <v>26</v>
      </c>
      <c r="J8033" s="53">
        <v>25</v>
      </c>
      <c r="K8033" s="52">
        <v>207</v>
      </c>
      <c r="L8033" s="52">
        <v>52.759200000000021</v>
      </c>
      <c r="M8033" s="55">
        <v>2</v>
      </c>
      <c r="N8033" s="61" t="s">
        <v>16</v>
      </c>
      <c r="P8033" s="66"/>
      <c r="Q8033" s="53"/>
      <c r="R8033" s="53"/>
      <c r="S8033" s="53"/>
      <c r="T8033" s="53"/>
      <c r="U8033" s="53"/>
      <c r="V8033" s="53"/>
      <c r="W8033" s="53"/>
    </row>
    <row r="8034" spans="2:23" s="52" customFormat="1" ht="13" x14ac:dyDescent="0.3">
      <c r="B8034" s="53" t="s">
        <v>12</v>
      </c>
      <c r="C8034" s="53" t="s">
        <v>222</v>
      </c>
      <c r="D8034" s="53" t="s">
        <v>1579</v>
      </c>
      <c r="E8034" s="53">
        <v>41.111139999999999</v>
      </c>
      <c r="F8034" s="53">
        <v>-0.96456109999999995</v>
      </c>
      <c r="G8034" s="54">
        <v>813.92359999999996</v>
      </c>
      <c r="H8034" s="53">
        <v>125</v>
      </c>
      <c r="I8034" s="53">
        <v>63</v>
      </c>
      <c r="J8034" s="53">
        <v>62</v>
      </c>
      <c r="K8034" s="52">
        <v>207</v>
      </c>
      <c r="L8034" s="52">
        <v>606.92359999999996</v>
      </c>
      <c r="M8034" s="55">
        <v>6</v>
      </c>
      <c r="N8034" s="61" t="s">
        <v>17</v>
      </c>
      <c r="P8034" s="66"/>
      <c r="Q8034" s="53"/>
      <c r="R8034" s="53"/>
      <c r="S8034" s="53"/>
      <c r="T8034" s="53"/>
      <c r="U8034" s="53"/>
      <c r="V8034" s="53"/>
      <c r="W8034" s="53"/>
    </row>
    <row r="8035" spans="2:23" s="52" customFormat="1" ht="13" x14ac:dyDescent="0.3">
      <c r="B8035" s="53" t="s">
        <v>12</v>
      </c>
      <c r="C8035" s="53" t="s">
        <v>222</v>
      </c>
      <c r="D8035" s="53" t="s">
        <v>1580</v>
      </c>
      <c r="E8035" s="53">
        <v>41.638150000000003</v>
      </c>
      <c r="F8035" s="53">
        <v>-1.8423080000000001</v>
      </c>
      <c r="G8035" s="54">
        <v>1119.364</v>
      </c>
      <c r="H8035" s="53">
        <v>38</v>
      </c>
      <c r="I8035" s="53">
        <v>25</v>
      </c>
      <c r="J8035" s="53">
        <v>13</v>
      </c>
      <c r="K8035" s="52">
        <v>207</v>
      </c>
      <c r="L8035" s="52">
        <v>912.36400000000003</v>
      </c>
      <c r="M8035" s="55">
        <v>7</v>
      </c>
      <c r="N8035" s="61" t="s">
        <v>17</v>
      </c>
      <c r="P8035" s="66"/>
      <c r="Q8035" s="53"/>
      <c r="R8035" s="53"/>
      <c r="S8035" s="53"/>
      <c r="T8035" s="53"/>
      <c r="U8035" s="53"/>
      <c r="V8035" s="53"/>
      <c r="W8035" s="53"/>
    </row>
    <row r="8036" spans="2:23" s="52" customFormat="1" ht="13" x14ac:dyDescent="0.3">
      <c r="B8036" s="53" t="s">
        <v>12</v>
      </c>
      <c r="C8036" s="53" t="s">
        <v>222</v>
      </c>
      <c r="D8036" s="53" t="s">
        <v>1581</v>
      </c>
      <c r="E8036" s="53">
        <v>41.351610000000001</v>
      </c>
      <c r="F8036" s="53">
        <v>-2.153877</v>
      </c>
      <c r="G8036" s="54">
        <v>775.41989999999998</v>
      </c>
      <c r="H8036" s="53">
        <v>22</v>
      </c>
      <c r="I8036" s="53">
        <v>13</v>
      </c>
      <c r="J8036" s="53">
        <v>9</v>
      </c>
      <c r="K8036" s="52">
        <v>207</v>
      </c>
      <c r="L8036" s="52">
        <v>568.41989999999998</v>
      </c>
      <c r="M8036" s="55">
        <v>5</v>
      </c>
      <c r="N8036" s="61" t="s">
        <v>17</v>
      </c>
      <c r="P8036" s="66"/>
      <c r="Q8036" s="53"/>
      <c r="R8036" s="53"/>
      <c r="S8036" s="53"/>
      <c r="T8036" s="53"/>
      <c r="U8036" s="53"/>
      <c r="V8036" s="53"/>
      <c r="W8036" s="53"/>
    </row>
    <row r="8037" spans="2:23" s="52" customFormat="1" ht="13" x14ac:dyDescent="0.3">
      <c r="B8037" s="53" t="s">
        <v>12</v>
      </c>
      <c r="C8037" s="53" t="s">
        <v>222</v>
      </c>
      <c r="D8037" s="53" t="s">
        <v>1582</v>
      </c>
      <c r="E8037" s="53">
        <v>41.764809999999997</v>
      </c>
      <c r="F8037" s="53">
        <v>-1.4238379999999999</v>
      </c>
      <c r="G8037" s="54">
        <v>412.06700000000001</v>
      </c>
      <c r="H8037" s="53">
        <v>341</v>
      </c>
      <c r="I8037" s="53">
        <v>184</v>
      </c>
      <c r="J8037" s="53">
        <v>157</v>
      </c>
      <c r="K8037" s="52">
        <v>207</v>
      </c>
      <c r="L8037" s="52">
        <v>205.06700000000001</v>
      </c>
      <c r="M8037" s="55">
        <v>4</v>
      </c>
      <c r="N8037" s="61" t="s">
        <v>16</v>
      </c>
      <c r="P8037" s="66"/>
      <c r="Q8037" s="53"/>
      <c r="R8037" s="53"/>
      <c r="S8037" s="53"/>
      <c r="T8037" s="53"/>
      <c r="U8037" s="53"/>
      <c r="V8037" s="53"/>
      <c r="W8037" s="53"/>
    </row>
    <row r="8038" spans="2:23" s="52" customFormat="1" ht="13" x14ac:dyDescent="0.3">
      <c r="B8038" s="53" t="s">
        <v>12</v>
      </c>
      <c r="C8038" s="53" t="s">
        <v>222</v>
      </c>
      <c r="D8038" s="53" t="s">
        <v>1583</v>
      </c>
      <c r="E8038" s="53">
        <v>41.859909999999999</v>
      </c>
      <c r="F8038" s="53">
        <v>-1.2642420000000001</v>
      </c>
      <c r="G8038" s="54">
        <v>228.68790000000001</v>
      </c>
      <c r="H8038" s="53">
        <v>638</v>
      </c>
      <c r="I8038" s="53">
        <v>324</v>
      </c>
      <c r="J8038" s="53">
        <v>314</v>
      </c>
      <c r="K8038" s="52">
        <v>207</v>
      </c>
      <c r="L8038" s="52">
        <v>21.687900000000013</v>
      </c>
      <c r="M8038" s="55">
        <v>2</v>
      </c>
      <c r="N8038" s="61" t="s">
        <v>16</v>
      </c>
      <c r="P8038" s="66"/>
      <c r="Q8038" s="53"/>
      <c r="R8038" s="53"/>
      <c r="S8038" s="53"/>
      <c r="T8038" s="53"/>
      <c r="U8038" s="53"/>
      <c r="V8038" s="53"/>
      <c r="W8038" s="53"/>
    </row>
    <row r="8039" spans="2:23" s="52" customFormat="1" ht="13" x14ac:dyDescent="0.3">
      <c r="B8039" s="53" t="s">
        <v>12</v>
      </c>
      <c r="C8039" s="53" t="s">
        <v>222</v>
      </c>
      <c r="D8039" s="53" t="s">
        <v>1584</v>
      </c>
      <c r="E8039" s="53">
        <v>41.383879999999998</v>
      </c>
      <c r="F8039" s="53">
        <v>-0.8539658</v>
      </c>
      <c r="G8039" s="54">
        <v>476.9889</v>
      </c>
      <c r="H8039" s="53">
        <v>129</v>
      </c>
      <c r="I8039" s="53">
        <v>75</v>
      </c>
      <c r="J8039" s="53">
        <v>54</v>
      </c>
      <c r="K8039" s="52">
        <v>207</v>
      </c>
      <c r="L8039" s="52">
        <v>269.9889</v>
      </c>
      <c r="M8039" s="55">
        <v>4</v>
      </c>
      <c r="N8039" s="61" t="s">
        <v>16</v>
      </c>
      <c r="P8039" s="66"/>
      <c r="Q8039" s="53"/>
      <c r="R8039" s="53"/>
      <c r="S8039" s="53"/>
      <c r="T8039" s="53"/>
      <c r="U8039" s="53"/>
      <c r="V8039" s="53"/>
      <c r="W8039" s="53"/>
    </row>
    <row r="8040" spans="2:23" s="52" customFormat="1" ht="13" x14ac:dyDescent="0.3">
      <c r="B8040" s="53" t="s">
        <v>12</v>
      </c>
      <c r="C8040" s="53" t="s">
        <v>222</v>
      </c>
      <c r="D8040" s="53" t="s">
        <v>1585</v>
      </c>
      <c r="E8040" s="53">
        <v>41.6295</v>
      </c>
      <c r="F8040" s="53">
        <v>-0.75259739999999997</v>
      </c>
      <c r="G8040" s="54">
        <v>192.65780000000001</v>
      </c>
      <c r="H8040" s="53">
        <v>5033</v>
      </c>
      <c r="I8040" s="53">
        <v>2635</v>
      </c>
      <c r="J8040" s="53">
        <v>2398</v>
      </c>
      <c r="K8040" s="52">
        <v>207</v>
      </c>
      <c r="L8040" s="52">
        <v>-14.342199999999991</v>
      </c>
      <c r="M8040" s="55">
        <v>2</v>
      </c>
      <c r="N8040" s="61" t="s">
        <v>16</v>
      </c>
      <c r="P8040" s="66"/>
      <c r="Q8040" s="53"/>
      <c r="R8040" s="53"/>
      <c r="S8040" s="53"/>
      <c r="T8040" s="53"/>
      <c r="U8040" s="53"/>
      <c r="V8040" s="53"/>
      <c r="W8040" s="53"/>
    </row>
    <row r="8041" spans="2:23" s="52" customFormat="1" ht="13" x14ac:dyDescent="0.3">
      <c r="B8041" s="53" t="s">
        <v>12</v>
      </c>
      <c r="C8041" s="53" t="s">
        <v>222</v>
      </c>
      <c r="D8041" s="53" t="s">
        <v>1586</v>
      </c>
      <c r="E8041" s="53">
        <v>42.15305</v>
      </c>
      <c r="F8041" s="53">
        <v>-0.75710759999999999</v>
      </c>
      <c r="G8041" s="54">
        <v>392.15120000000002</v>
      </c>
      <c r="H8041" s="53">
        <v>58</v>
      </c>
      <c r="I8041" s="53">
        <v>34</v>
      </c>
      <c r="J8041" s="53">
        <v>24</v>
      </c>
      <c r="K8041" s="52">
        <v>207</v>
      </c>
      <c r="L8041" s="52">
        <v>185.15120000000002</v>
      </c>
      <c r="M8041" s="55">
        <v>2</v>
      </c>
      <c r="N8041" s="61" t="s">
        <v>16</v>
      </c>
      <c r="P8041" s="66"/>
      <c r="Q8041" s="53"/>
      <c r="R8041" s="53"/>
      <c r="S8041" s="53"/>
      <c r="T8041" s="53"/>
      <c r="U8041" s="53"/>
      <c r="V8041" s="53"/>
      <c r="W8041" s="53"/>
    </row>
    <row r="8042" spans="2:23" s="52" customFormat="1" ht="13" x14ac:dyDescent="0.3">
      <c r="B8042" s="53" t="s">
        <v>12</v>
      </c>
      <c r="C8042" s="53" t="s">
        <v>222</v>
      </c>
      <c r="D8042" s="53" t="s">
        <v>1587</v>
      </c>
      <c r="E8042" s="53">
        <v>41.682270000000003</v>
      </c>
      <c r="F8042" s="53">
        <v>-1.7645200000000001</v>
      </c>
      <c r="G8042" s="54">
        <v>951.79190000000006</v>
      </c>
      <c r="H8042" s="53">
        <v>48</v>
      </c>
      <c r="I8042" s="53">
        <v>35</v>
      </c>
      <c r="J8042" s="53">
        <v>13</v>
      </c>
      <c r="K8042" s="52">
        <v>207</v>
      </c>
      <c r="L8042" s="52">
        <v>744.79190000000006</v>
      </c>
      <c r="M8042" s="55">
        <v>6</v>
      </c>
      <c r="N8042" s="61" t="s">
        <v>17</v>
      </c>
      <c r="P8042" s="66"/>
      <c r="Q8042" s="53"/>
      <c r="R8042" s="53"/>
      <c r="S8042" s="53"/>
      <c r="T8042" s="53"/>
      <c r="U8042" s="53"/>
      <c r="V8042" s="53"/>
      <c r="W8042" s="53"/>
    </row>
    <row r="8043" spans="2:23" s="52" customFormat="1" ht="13" x14ac:dyDescent="0.3">
      <c r="B8043" s="53" t="s">
        <v>12</v>
      </c>
      <c r="C8043" s="53" t="s">
        <v>222</v>
      </c>
      <c r="D8043" s="53" t="s">
        <v>1588</v>
      </c>
      <c r="E8043" s="53">
        <v>41.423920000000003</v>
      </c>
      <c r="F8043" s="53">
        <v>-0.4982721</v>
      </c>
      <c r="G8043" s="54">
        <v>174.23259999999999</v>
      </c>
      <c r="H8043" s="53">
        <v>2108</v>
      </c>
      <c r="I8043" s="53">
        <v>1085</v>
      </c>
      <c r="J8043" s="53">
        <v>1023</v>
      </c>
      <c r="K8043" s="52">
        <v>207</v>
      </c>
      <c r="L8043" s="52">
        <v>-32.767400000000009</v>
      </c>
      <c r="M8043" s="55">
        <v>2</v>
      </c>
      <c r="N8043" s="61" t="s">
        <v>16</v>
      </c>
      <c r="P8043" s="66"/>
      <c r="Q8043" s="53"/>
      <c r="R8043" s="53"/>
      <c r="S8043" s="53"/>
      <c r="T8043" s="53"/>
      <c r="U8043" s="53"/>
      <c r="V8043" s="53"/>
      <c r="W8043" s="53"/>
    </row>
    <row r="8044" spans="2:23" s="52" customFormat="1" ht="13" x14ac:dyDescent="0.3">
      <c r="B8044" s="53" t="s">
        <v>12</v>
      </c>
      <c r="C8044" s="53" t="s">
        <v>222</v>
      </c>
      <c r="D8044" s="53" t="s">
        <v>1589</v>
      </c>
      <c r="E8044" s="53">
        <v>41.838439999999999</v>
      </c>
      <c r="F8044" s="53">
        <v>-1.1765239999999999</v>
      </c>
      <c r="G8044" s="54">
        <v>230.49629999999999</v>
      </c>
      <c r="H8044" s="53">
        <v>1192</v>
      </c>
      <c r="I8044" s="53">
        <v>611</v>
      </c>
      <c r="J8044" s="53">
        <v>581</v>
      </c>
      <c r="K8044" s="52">
        <v>207</v>
      </c>
      <c r="L8044" s="52">
        <v>23.496299999999991</v>
      </c>
      <c r="M8044" s="55">
        <v>2</v>
      </c>
      <c r="N8044" s="61" t="s">
        <v>16</v>
      </c>
      <c r="P8044" s="66"/>
      <c r="Q8044" s="53"/>
      <c r="R8044" s="53"/>
      <c r="S8044" s="53"/>
      <c r="T8044" s="53"/>
      <c r="U8044" s="53"/>
      <c r="V8044" s="53"/>
      <c r="W8044" s="53"/>
    </row>
    <row r="8045" spans="2:23" s="52" customFormat="1" ht="13" x14ac:dyDescent="0.3">
      <c r="B8045" s="53" t="s">
        <v>12</v>
      </c>
      <c r="C8045" s="53" t="s">
        <v>222</v>
      </c>
      <c r="D8045" s="53" t="s">
        <v>1590</v>
      </c>
      <c r="E8045" s="53">
        <v>41.144539999999999</v>
      </c>
      <c r="F8045" s="53">
        <v>-1.381</v>
      </c>
      <c r="G8045" s="54">
        <v>888.51980000000003</v>
      </c>
      <c r="H8045" s="53">
        <v>84</v>
      </c>
      <c r="I8045" s="53">
        <v>44</v>
      </c>
      <c r="J8045" s="53">
        <v>40</v>
      </c>
      <c r="K8045" s="52">
        <v>207</v>
      </c>
      <c r="L8045" s="52">
        <v>681.51980000000003</v>
      </c>
      <c r="M8045" s="55">
        <v>6</v>
      </c>
      <c r="N8045" s="61" t="s">
        <v>17</v>
      </c>
      <c r="P8045" s="66"/>
      <c r="Q8045" s="53"/>
      <c r="R8045" s="53"/>
      <c r="S8045" s="53"/>
      <c r="T8045" s="53"/>
      <c r="U8045" s="53"/>
      <c r="V8045" s="53"/>
      <c r="W8045" s="53"/>
    </row>
    <row r="8046" spans="2:23" s="52" customFormat="1" ht="13" x14ac:dyDescent="0.3">
      <c r="B8046" s="53" t="s">
        <v>12</v>
      </c>
      <c r="C8046" s="53" t="s">
        <v>222</v>
      </c>
      <c r="D8046" s="53" t="s">
        <v>1591</v>
      </c>
      <c r="E8046" s="53">
        <v>41.507750000000001</v>
      </c>
      <c r="F8046" s="53">
        <v>-1.4025319999999999</v>
      </c>
      <c r="G8046" s="54">
        <v>369.26240000000001</v>
      </c>
      <c r="H8046" s="53">
        <v>3469</v>
      </c>
      <c r="I8046" s="53">
        <v>1918</v>
      </c>
      <c r="J8046" s="53">
        <v>1551</v>
      </c>
      <c r="K8046" s="52">
        <v>207</v>
      </c>
      <c r="L8046" s="52">
        <v>162.26240000000001</v>
      </c>
      <c r="M8046" s="55">
        <v>2</v>
      </c>
      <c r="N8046" s="61" t="s">
        <v>16</v>
      </c>
      <c r="P8046" s="66"/>
      <c r="Q8046" s="53"/>
      <c r="R8046" s="53"/>
      <c r="S8046" s="53"/>
      <c r="T8046" s="53"/>
      <c r="U8046" s="53"/>
      <c r="V8046" s="53"/>
      <c r="W8046" s="53"/>
    </row>
    <row r="8047" spans="2:23" s="52" customFormat="1" ht="13" x14ac:dyDescent="0.3">
      <c r="B8047" s="53" t="s">
        <v>12</v>
      </c>
      <c r="C8047" s="53" t="s">
        <v>222</v>
      </c>
      <c r="D8047" s="53" t="s">
        <v>1592</v>
      </c>
      <c r="E8047" s="53">
        <v>41.126359999999998</v>
      </c>
      <c r="F8047" s="53">
        <v>-1.2754049999999999</v>
      </c>
      <c r="G8047" s="54">
        <v>948.44230000000005</v>
      </c>
      <c r="H8047" s="53">
        <v>114</v>
      </c>
      <c r="I8047" s="53">
        <v>67</v>
      </c>
      <c r="J8047" s="53">
        <v>47</v>
      </c>
      <c r="K8047" s="52">
        <v>207</v>
      </c>
      <c r="L8047" s="52">
        <v>741.44230000000005</v>
      </c>
      <c r="M8047" s="55">
        <v>6</v>
      </c>
      <c r="N8047" s="61" t="s">
        <v>17</v>
      </c>
      <c r="P8047" s="66"/>
      <c r="Q8047" s="53"/>
      <c r="R8047" s="53"/>
      <c r="S8047" s="53"/>
      <c r="T8047" s="53"/>
      <c r="U8047" s="53"/>
      <c r="V8047" s="53"/>
      <c r="W8047" s="53"/>
    </row>
    <row r="8048" spans="2:23" s="52" customFormat="1" ht="13" x14ac:dyDescent="0.3">
      <c r="B8048" s="53" t="s">
        <v>12</v>
      </c>
      <c r="C8048" s="53" t="s">
        <v>222</v>
      </c>
      <c r="D8048" s="53" t="s">
        <v>1593</v>
      </c>
      <c r="E8048" s="53">
        <v>41.6342</v>
      </c>
      <c r="F8048" s="53">
        <v>-1.2729900000000001</v>
      </c>
      <c r="G8048" s="54">
        <v>316.61919999999998</v>
      </c>
      <c r="H8048" s="53">
        <v>353</v>
      </c>
      <c r="I8048" s="53">
        <v>188</v>
      </c>
      <c r="J8048" s="53">
        <v>165</v>
      </c>
      <c r="K8048" s="52">
        <v>207</v>
      </c>
      <c r="L8048" s="52">
        <v>109.61919999999998</v>
      </c>
      <c r="M8048" s="55">
        <v>2</v>
      </c>
      <c r="N8048" s="61" t="s">
        <v>16</v>
      </c>
      <c r="P8048" s="66"/>
      <c r="Q8048" s="53"/>
      <c r="R8048" s="53"/>
      <c r="S8048" s="53"/>
      <c r="T8048" s="53"/>
      <c r="U8048" s="53"/>
      <c r="V8048" s="53"/>
      <c r="W8048" s="53"/>
    </row>
    <row r="8049" spans="2:23" s="52" customFormat="1" ht="13" x14ac:dyDescent="0.3">
      <c r="B8049" s="53" t="s">
        <v>12</v>
      </c>
      <c r="C8049" s="53" t="s">
        <v>222</v>
      </c>
      <c r="D8049" s="53" t="s">
        <v>1594</v>
      </c>
      <c r="E8049" s="53">
        <v>41.28246</v>
      </c>
      <c r="F8049" s="53">
        <v>-1.4824219999999999</v>
      </c>
      <c r="G8049" s="54">
        <v>760.82240000000002</v>
      </c>
      <c r="H8049" s="53">
        <v>80</v>
      </c>
      <c r="I8049" s="53">
        <v>42</v>
      </c>
      <c r="J8049" s="53">
        <v>38</v>
      </c>
      <c r="K8049" s="52">
        <v>207</v>
      </c>
      <c r="L8049" s="52">
        <v>553.82240000000002</v>
      </c>
      <c r="M8049" s="55">
        <v>5</v>
      </c>
      <c r="N8049" s="61" t="s">
        <v>17</v>
      </c>
      <c r="P8049" s="66"/>
      <c r="Q8049" s="53"/>
      <c r="R8049" s="53"/>
      <c r="S8049" s="53"/>
      <c r="T8049" s="53"/>
      <c r="U8049" s="53"/>
      <c r="V8049" s="53"/>
      <c r="W8049" s="53"/>
    </row>
    <row r="8050" spans="2:23" s="52" customFormat="1" ht="13" x14ac:dyDescent="0.3">
      <c r="B8050" s="53" t="s">
        <v>12</v>
      </c>
      <c r="C8050" s="53" t="s">
        <v>222</v>
      </c>
      <c r="D8050" s="53" t="s">
        <v>1595</v>
      </c>
      <c r="E8050" s="53">
        <v>41.443129999999996</v>
      </c>
      <c r="F8050" s="53">
        <v>-1.567401</v>
      </c>
      <c r="G8050" s="54">
        <v>451.34820000000002</v>
      </c>
      <c r="H8050" s="53">
        <v>805</v>
      </c>
      <c r="I8050" s="53">
        <v>409</v>
      </c>
      <c r="J8050" s="53">
        <v>396</v>
      </c>
      <c r="K8050" s="52">
        <v>207</v>
      </c>
      <c r="L8050" s="52">
        <v>244.34820000000002</v>
      </c>
      <c r="M8050" s="55">
        <v>4</v>
      </c>
      <c r="N8050" s="61" t="s">
        <v>16</v>
      </c>
      <c r="P8050" s="66"/>
      <c r="Q8050" s="53"/>
      <c r="R8050" s="53"/>
      <c r="S8050" s="53"/>
      <c r="T8050" s="53"/>
      <c r="U8050" s="53"/>
      <c r="V8050" s="53"/>
      <c r="W8050" s="53"/>
    </row>
    <row r="8051" spans="2:23" s="52" customFormat="1" ht="13" x14ac:dyDescent="0.3">
      <c r="B8051" s="53" t="s">
        <v>12</v>
      </c>
      <c r="C8051" s="53" t="s">
        <v>222</v>
      </c>
      <c r="D8051" s="53" t="s">
        <v>1596</v>
      </c>
      <c r="E8051" s="53">
        <v>42.281379999999999</v>
      </c>
      <c r="F8051" s="53">
        <v>-1.272321</v>
      </c>
      <c r="G8051" s="54">
        <v>445.38369999999998</v>
      </c>
      <c r="H8051" s="53">
        <v>1666</v>
      </c>
      <c r="I8051" s="53">
        <v>844</v>
      </c>
      <c r="J8051" s="53">
        <v>822</v>
      </c>
      <c r="K8051" s="52">
        <v>207</v>
      </c>
      <c r="L8051" s="52">
        <v>238.38369999999998</v>
      </c>
      <c r="M8051" s="55">
        <v>4</v>
      </c>
      <c r="N8051" s="61" t="s">
        <v>16</v>
      </c>
      <c r="P8051" s="66"/>
      <c r="Q8051" s="53"/>
      <c r="R8051" s="53"/>
      <c r="S8051" s="53"/>
      <c r="T8051" s="53"/>
      <c r="U8051" s="53"/>
      <c r="V8051" s="53"/>
      <c r="W8051" s="53"/>
    </row>
    <row r="8052" spans="2:23" s="52" customFormat="1" ht="13" x14ac:dyDescent="0.3">
      <c r="B8052" s="53" t="s">
        <v>12</v>
      </c>
      <c r="C8052" s="53" t="s">
        <v>222</v>
      </c>
      <c r="D8052" s="53" t="s">
        <v>1597</v>
      </c>
      <c r="E8052" s="53">
        <v>41.566589999999998</v>
      </c>
      <c r="F8052" s="53">
        <v>-1.3244819999999999</v>
      </c>
      <c r="G8052" s="54">
        <v>334.71210000000002</v>
      </c>
      <c r="H8052" s="53">
        <v>371</v>
      </c>
      <c r="I8052" s="53">
        <v>189</v>
      </c>
      <c r="J8052" s="53">
        <v>182</v>
      </c>
      <c r="K8052" s="52">
        <v>207</v>
      </c>
      <c r="L8052" s="52">
        <v>127.71210000000002</v>
      </c>
      <c r="M8052" s="55">
        <v>2</v>
      </c>
      <c r="N8052" s="61" t="s">
        <v>16</v>
      </c>
      <c r="P8052" s="66"/>
      <c r="Q8052" s="53"/>
      <c r="R8052" s="53"/>
      <c r="S8052" s="53"/>
      <c r="T8052" s="53"/>
      <c r="U8052" s="53"/>
      <c r="V8052" s="53"/>
      <c r="W8052" s="53"/>
    </row>
    <row r="8053" spans="2:23" s="52" customFormat="1" ht="13" x14ac:dyDescent="0.3">
      <c r="B8053" s="53" t="s">
        <v>12</v>
      </c>
      <c r="C8053" s="53" t="s">
        <v>222</v>
      </c>
      <c r="D8053" s="53" t="s">
        <v>1598</v>
      </c>
      <c r="E8053" s="53">
        <v>42.668819999999997</v>
      </c>
      <c r="F8053" s="53">
        <v>-1.0048870000000001</v>
      </c>
      <c r="G8053" s="54">
        <v>585.14679999999998</v>
      </c>
      <c r="H8053" s="53">
        <v>244</v>
      </c>
      <c r="I8053" s="53">
        <v>120</v>
      </c>
      <c r="J8053" s="53">
        <v>124</v>
      </c>
      <c r="K8053" s="52">
        <v>207</v>
      </c>
      <c r="L8053" s="52">
        <v>378.14679999999998</v>
      </c>
      <c r="M8053" s="55">
        <v>4</v>
      </c>
      <c r="N8053" s="61" t="s">
        <v>16</v>
      </c>
      <c r="P8053" s="66"/>
      <c r="Q8053" s="53"/>
      <c r="R8053" s="53"/>
      <c r="S8053" s="53"/>
      <c r="T8053" s="53"/>
      <c r="U8053" s="53"/>
      <c r="V8053" s="53"/>
      <c r="W8053" s="53"/>
    </row>
    <row r="8054" spans="2:23" s="52" customFormat="1" ht="13" x14ac:dyDescent="0.3">
      <c r="B8054" s="53" t="s">
        <v>12</v>
      </c>
      <c r="C8054" s="53" t="s">
        <v>222</v>
      </c>
      <c r="D8054" s="53" t="s">
        <v>1599</v>
      </c>
      <c r="E8054" s="53">
        <v>41.2346</v>
      </c>
      <c r="F8054" s="53">
        <v>-0.82311959999999995</v>
      </c>
      <c r="G8054" s="54">
        <v>535.92859999999996</v>
      </c>
      <c r="H8054" s="53">
        <v>123</v>
      </c>
      <c r="I8054" s="53">
        <v>61</v>
      </c>
      <c r="J8054" s="53">
        <v>62</v>
      </c>
      <c r="K8054" s="52">
        <v>207</v>
      </c>
      <c r="L8054" s="52">
        <v>328.92859999999996</v>
      </c>
      <c r="M8054" s="55">
        <v>4</v>
      </c>
      <c r="N8054" s="61" t="s">
        <v>16</v>
      </c>
      <c r="P8054" s="66"/>
      <c r="Q8054" s="53"/>
      <c r="R8054" s="53"/>
      <c r="S8054" s="53"/>
      <c r="T8054" s="53"/>
      <c r="U8054" s="53"/>
      <c r="V8054" s="53"/>
      <c r="W8054" s="53"/>
    </row>
    <row r="8055" spans="2:23" s="52" customFormat="1" ht="13" x14ac:dyDescent="0.3">
      <c r="B8055" s="53" t="s">
        <v>12</v>
      </c>
      <c r="C8055" s="53" t="s">
        <v>222</v>
      </c>
      <c r="D8055" s="53" t="s">
        <v>1600</v>
      </c>
      <c r="E8055" s="53">
        <v>41.837490000000003</v>
      </c>
      <c r="F8055" s="53">
        <v>-1.792084</v>
      </c>
      <c r="G8055" s="54">
        <v>819.60140000000001</v>
      </c>
      <c r="H8055" s="53">
        <v>300</v>
      </c>
      <c r="I8055" s="53">
        <v>168</v>
      </c>
      <c r="J8055" s="53">
        <v>132</v>
      </c>
      <c r="K8055" s="52">
        <v>207</v>
      </c>
      <c r="L8055" s="52">
        <v>612.60140000000001</v>
      </c>
      <c r="M8055" s="55">
        <v>6</v>
      </c>
      <c r="N8055" s="61" t="s">
        <v>17</v>
      </c>
      <c r="P8055" s="66"/>
      <c r="Q8055" s="53"/>
      <c r="R8055" s="53"/>
      <c r="S8055" s="53"/>
      <c r="T8055" s="53"/>
      <c r="U8055" s="53"/>
      <c r="V8055" s="53"/>
      <c r="W8055" s="53"/>
    </row>
    <row r="8056" spans="2:23" s="52" customFormat="1" ht="13" x14ac:dyDescent="0.3">
      <c r="B8056" s="53" t="s">
        <v>12</v>
      </c>
      <c r="C8056" s="53" t="s">
        <v>222</v>
      </c>
      <c r="D8056" s="53" t="s">
        <v>1601</v>
      </c>
      <c r="E8056" s="53">
        <v>41.830599999999997</v>
      </c>
      <c r="F8056" s="53">
        <v>-0.76907340000000002</v>
      </c>
      <c r="G8056" s="54">
        <v>281.46210000000002</v>
      </c>
      <c r="H8056" s="53">
        <v>3009</v>
      </c>
      <c r="I8056" s="53">
        <v>1558</v>
      </c>
      <c r="J8056" s="53">
        <v>1451</v>
      </c>
      <c r="K8056" s="52">
        <v>207</v>
      </c>
      <c r="L8056" s="52">
        <v>74.462100000000021</v>
      </c>
      <c r="M8056" s="55">
        <v>2</v>
      </c>
      <c r="N8056" s="61" t="s">
        <v>16</v>
      </c>
      <c r="P8056" s="66"/>
      <c r="Q8056" s="53"/>
      <c r="R8056" s="53"/>
      <c r="S8056" s="53"/>
      <c r="T8056" s="53"/>
      <c r="U8056" s="53"/>
      <c r="V8056" s="53"/>
      <c r="W8056" s="53"/>
    </row>
    <row r="8057" spans="2:23" s="52" customFormat="1" ht="13" x14ac:dyDescent="0.3">
      <c r="B8057" s="53" t="s">
        <v>12</v>
      </c>
      <c r="C8057" s="53" t="s">
        <v>222</v>
      </c>
      <c r="D8057" s="53" t="s">
        <v>1602</v>
      </c>
      <c r="E8057" s="53">
        <v>41.37088</v>
      </c>
      <c r="F8057" s="53">
        <v>-1.429943</v>
      </c>
      <c r="G8057" s="54">
        <v>636.49900000000002</v>
      </c>
      <c r="H8057" s="53">
        <v>182</v>
      </c>
      <c r="I8057" s="53">
        <v>104</v>
      </c>
      <c r="J8057" s="53">
        <v>78</v>
      </c>
      <c r="K8057" s="52">
        <v>207</v>
      </c>
      <c r="L8057" s="52">
        <v>429.49900000000002</v>
      </c>
      <c r="M8057" s="55">
        <v>5</v>
      </c>
      <c r="N8057" s="61" t="s">
        <v>17</v>
      </c>
      <c r="P8057" s="66"/>
      <c r="Q8057" s="53"/>
      <c r="R8057" s="53"/>
      <c r="S8057" s="53"/>
      <c r="T8057" s="53"/>
      <c r="U8057" s="53"/>
      <c r="V8057" s="53"/>
      <c r="W8057" s="53"/>
    </row>
    <row r="8058" spans="2:23" s="52" customFormat="1" ht="13" x14ac:dyDescent="0.3">
      <c r="B8058" s="53" t="s">
        <v>12</v>
      </c>
      <c r="C8058" s="53" t="s">
        <v>222</v>
      </c>
      <c r="D8058" s="53" t="s">
        <v>1603</v>
      </c>
      <c r="E8058" s="53">
        <v>41.881810000000002</v>
      </c>
      <c r="F8058" s="53">
        <v>-1.757692</v>
      </c>
      <c r="G8058" s="54">
        <v>627.87630000000001</v>
      </c>
      <c r="H8058" s="53">
        <v>131</v>
      </c>
      <c r="I8058" s="53">
        <v>66</v>
      </c>
      <c r="J8058" s="53">
        <v>65</v>
      </c>
      <c r="K8058" s="52">
        <v>207</v>
      </c>
      <c r="L8058" s="52">
        <v>420.87630000000001</v>
      </c>
      <c r="M8058" s="55">
        <v>5</v>
      </c>
      <c r="N8058" s="61" t="s">
        <v>17</v>
      </c>
      <c r="P8058" s="66"/>
      <c r="Q8058" s="53"/>
      <c r="R8058" s="53"/>
      <c r="S8058" s="53"/>
      <c r="T8058" s="53"/>
      <c r="U8058" s="53"/>
      <c r="V8058" s="53"/>
      <c r="W8058" s="53"/>
    </row>
    <row r="8059" spans="2:23" s="52" customFormat="1" ht="13" x14ac:dyDescent="0.3">
      <c r="B8059" s="53" t="s">
        <v>12</v>
      </c>
      <c r="C8059" s="53" t="s">
        <v>222</v>
      </c>
      <c r="D8059" s="53" t="s">
        <v>1604</v>
      </c>
      <c r="E8059" s="53">
        <v>42.286790000000003</v>
      </c>
      <c r="F8059" s="53">
        <v>-0.7603972</v>
      </c>
      <c r="G8059" s="54">
        <v>501.99880000000002</v>
      </c>
      <c r="H8059" s="53">
        <v>119</v>
      </c>
      <c r="I8059" s="53">
        <v>65</v>
      </c>
      <c r="J8059" s="53">
        <v>54</v>
      </c>
      <c r="K8059" s="52">
        <v>207</v>
      </c>
      <c r="L8059" s="52">
        <v>294.99880000000002</v>
      </c>
      <c r="M8059" s="55">
        <v>4</v>
      </c>
      <c r="N8059" s="61" t="s">
        <v>16</v>
      </c>
      <c r="P8059" s="66"/>
      <c r="Q8059" s="53"/>
      <c r="R8059" s="53"/>
      <c r="S8059" s="53"/>
      <c r="T8059" s="53"/>
      <c r="U8059" s="53"/>
      <c r="V8059" s="53"/>
      <c r="W8059" s="53"/>
    </row>
    <row r="8060" spans="2:23" s="52" customFormat="1" ht="13" x14ac:dyDescent="0.3">
      <c r="B8060" s="53" t="s">
        <v>12</v>
      </c>
      <c r="C8060" s="53" t="s">
        <v>222</v>
      </c>
      <c r="D8060" s="53" t="s">
        <v>1605</v>
      </c>
      <c r="E8060" s="53">
        <v>41.03228</v>
      </c>
      <c r="F8060" s="53">
        <v>-1.507787</v>
      </c>
      <c r="G8060" s="54">
        <v>1060.6479999999999</v>
      </c>
      <c r="H8060" s="53">
        <v>61</v>
      </c>
      <c r="I8060" s="53">
        <v>33</v>
      </c>
      <c r="J8060" s="53">
        <v>28</v>
      </c>
      <c r="K8060" s="52">
        <v>207</v>
      </c>
      <c r="L8060" s="52">
        <v>853.64799999999991</v>
      </c>
      <c r="M8060" s="55">
        <v>7</v>
      </c>
      <c r="N8060" s="61" t="s">
        <v>17</v>
      </c>
      <c r="P8060" s="66"/>
      <c r="Q8060" s="53"/>
      <c r="R8060" s="53"/>
      <c r="S8060" s="53"/>
      <c r="T8060" s="53"/>
      <c r="U8060" s="53"/>
      <c r="V8060" s="53"/>
      <c r="W8060" s="53"/>
    </row>
    <row r="8061" spans="2:23" s="52" customFormat="1" ht="13" x14ac:dyDescent="0.3">
      <c r="B8061" s="53" t="s">
        <v>12</v>
      </c>
      <c r="C8061" s="53" t="s">
        <v>222</v>
      </c>
      <c r="D8061" s="53" t="s">
        <v>1606</v>
      </c>
      <c r="E8061" s="53">
        <v>41.321300000000001</v>
      </c>
      <c r="F8061" s="53">
        <v>-0.3509796</v>
      </c>
      <c r="G8061" s="54">
        <v>149.26300000000001</v>
      </c>
      <c r="H8061" s="53">
        <v>1115</v>
      </c>
      <c r="I8061" s="53">
        <v>568</v>
      </c>
      <c r="J8061" s="53">
        <v>547</v>
      </c>
      <c r="K8061" s="52">
        <v>207</v>
      </c>
      <c r="L8061" s="52">
        <v>-57.736999999999995</v>
      </c>
      <c r="M8061" s="55">
        <v>2</v>
      </c>
      <c r="N8061" s="61" t="s">
        <v>16</v>
      </c>
      <c r="P8061" s="66"/>
      <c r="Q8061" s="53"/>
      <c r="R8061" s="53"/>
      <c r="S8061" s="53"/>
      <c r="T8061" s="53"/>
      <c r="U8061" s="53"/>
      <c r="V8061" s="53"/>
      <c r="W8061" s="53"/>
    </row>
    <row r="8062" spans="2:23" s="52" customFormat="1" ht="13" x14ac:dyDescent="0.3">
      <c r="B8062" s="53" t="s">
        <v>12</v>
      </c>
      <c r="C8062" s="53" t="s">
        <v>222</v>
      </c>
      <c r="D8062" s="53" t="s">
        <v>1607</v>
      </c>
      <c r="E8062" s="53">
        <v>41.346339999999998</v>
      </c>
      <c r="F8062" s="53">
        <v>-1.5294760000000001</v>
      </c>
      <c r="G8062" s="54">
        <v>735.83910000000003</v>
      </c>
      <c r="H8062" s="53">
        <v>109</v>
      </c>
      <c r="I8062" s="53">
        <v>60</v>
      </c>
      <c r="J8062" s="53">
        <v>49</v>
      </c>
      <c r="K8062" s="52">
        <v>207</v>
      </c>
      <c r="L8062" s="52">
        <v>528.83910000000003</v>
      </c>
      <c r="M8062" s="55">
        <v>5</v>
      </c>
      <c r="N8062" s="61" t="s">
        <v>17</v>
      </c>
      <c r="P8062" s="66"/>
      <c r="Q8062" s="53"/>
      <c r="R8062" s="53"/>
      <c r="S8062" s="53"/>
      <c r="T8062" s="53"/>
      <c r="U8062" s="53"/>
      <c r="V8062" s="53"/>
      <c r="W8062" s="53"/>
    </row>
    <row r="8063" spans="2:23" s="52" customFormat="1" ht="13" x14ac:dyDescent="0.3">
      <c r="B8063" s="53" t="s">
        <v>12</v>
      </c>
      <c r="C8063" s="53" t="s">
        <v>222</v>
      </c>
      <c r="D8063" s="53" t="s">
        <v>1608</v>
      </c>
      <c r="E8063" s="53">
        <v>41.486699999999999</v>
      </c>
      <c r="F8063" s="53">
        <v>-1.5960220000000001</v>
      </c>
      <c r="G8063" s="54">
        <v>566.45330000000001</v>
      </c>
      <c r="H8063" s="53">
        <v>406</v>
      </c>
      <c r="I8063" s="53">
        <v>230</v>
      </c>
      <c r="J8063" s="53">
        <v>176</v>
      </c>
      <c r="K8063" s="52">
        <v>207</v>
      </c>
      <c r="L8063" s="52">
        <v>359.45330000000001</v>
      </c>
      <c r="M8063" s="55">
        <v>4</v>
      </c>
      <c r="N8063" s="61" t="s">
        <v>16</v>
      </c>
      <c r="P8063" s="66"/>
      <c r="Q8063" s="53"/>
      <c r="R8063" s="53"/>
      <c r="S8063" s="53"/>
      <c r="T8063" s="53"/>
      <c r="U8063" s="53"/>
      <c r="V8063" s="53"/>
      <c r="W8063" s="53"/>
    </row>
    <row r="8064" spans="2:23" s="52" customFormat="1" ht="13" x14ac:dyDescent="0.3">
      <c r="B8064" s="53" t="s">
        <v>12</v>
      </c>
      <c r="C8064" s="53" t="s">
        <v>222</v>
      </c>
      <c r="D8064" s="53" t="s">
        <v>1609</v>
      </c>
      <c r="E8064" s="53">
        <v>42.047739999999997</v>
      </c>
      <c r="F8064" s="53">
        <v>-0.91019649999999996</v>
      </c>
      <c r="G8064" s="54">
        <v>458.65019999999998</v>
      </c>
      <c r="H8064" s="53">
        <v>311</v>
      </c>
      <c r="I8064" s="53">
        <v>168</v>
      </c>
      <c r="J8064" s="53">
        <v>143</v>
      </c>
      <c r="K8064" s="52">
        <v>207</v>
      </c>
      <c r="L8064" s="52">
        <v>251.65019999999998</v>
      </c>
      <c r="M8064" s="55">
        <v>4</v>
      </c>
      <c r="N8064" s="61" t="s">
        <v>16</v>
      </c>
      <c r="P8064" s="66"/>
      <c r="Q8064" s="53"/>
      <c r="R8064" s="53"/>
      <c r="S8064" s="53"/>
      <c r="T8064" s="53"/>
      <c r="U8064" s="53"/>
      <c r="V8064" s="53"/>
      <c r="W8064" s="53"/>
    </row>
    <row r="8065" spans="2:23" s="52" customFormat="1" ht="13" x14ac:dyDescent="0.3">
      <c r="B8065" s="53" t="s">
        <v>12</v>
      </c>
      <c r="C8065" s="53" t="s">
        <v>222</v>
      </c>
      <c r="D8065" s="53" t="s">
        <v>1610</v>
      </c>
      <c r="E8065" s="53">
        <v>42.630470000000003</v>
      </c>
      <c r="F8065" s="53">
        <v>-1.0127360000000001</v>
      </c>
      <c r="G8065" s="54">
        <v>519.92139999999995</v>
      </c>
      <c r="H8065" s="53">
        <v>137</v>
      </c>
      <c r="I8065" s="53">
        <v>73</v>
      </c>
      <c r="J8065" s="53">
        <v>64</v>
      </c>
      <c r="K8065" s="52">
        <v>207</v>
      </c>
      <c r="L8065" s="52">
        <v>312.92139999999995</v>
      </c>
      <c r="M8065" s="55">
        <v>4</v>
      </c>
      <c r="N8065" s="61" t="s">
        <v>16</v>
      </c>
      <c r="P8065" s="66"/>
      <c r="Q8065" s="53"/>
      <c r="R8065" s="53"/>
      <c r="S8065" s="53"/>
      <c r="T8065" s="53"/>
      <c r="U8065" s="53"/>
      <c r="V8065" s="53"/>
      <c r="W8065" s="53"/>
    </row>
    <row r="8066" spans="2:23" s="52" customFormat="1" ht="13" x14ac:dyDescent="0.3">
      <c r="B8066" s="53" t="s">
        <v>12</v>
      </c>
      <c r="C8066" s="53" t="s">
        <v>222</v>
      </c>
      <c r="D8066" s="53" t="s">
        <v>1611</v>
      </c>
      <c r="E8066" s="53">
        <v>41.170459999999999</v>
      </c>
      <c r="F8066" s="53">
        <v>-2.0061450000000001</v>
      </c>
      <c r="G8066" s="54">
        <v>1027.8119999999999</v>
      </c>
      <c r="H8066" s="53">
        <v>51</v>
      </c>
      <c r="I8066" s="53">
        <v>35</v>
      </c>
      <c r="J8066" s="53">
        <v>16</v>
      </c>
      <c r="K8066" s="52">
        <v>207</v>
      </c>
      <c r="L8066" s="52">
        <v>820.8119999999999</v>
      </c>
      <c r="M8066" s="55">
        <v>7</v>
      </c>
      <c r="N8066" s="61" t="s">
        <v>17</v>
      </c>
      <c r="P8066" s="66"/>
      <c r="Q8066" s="53"/>
      <c r="R8066" s="53"/>
      <c r="S8066" s="53"/>
      <c r="T8066" s="53"/>
      <c r="U8066" s="53"/>
      <c r="V8066" s="53"/>
      <c r="W8066" s="53"/>
    </row>
    <row r="8067" spans="2:23" s="52" customFormat="1" ht="13" x14ac:dyDescent="0.3">
      <c r="B8067" s="53" t="s">
        <v>12</v>
      </c>
      <c r="C8067" s="53" t="s">
        <v>222</v>
      </c>
      <c r="D8067" s="53" t="s">
        <v>1612</v>
      </c>
      <c r="E8067" s="53">
        <v>41.740470000000002</v>
      </c>
      <c r="F8067" s="53">
        <v>-1.035496</v>
      </c>
      <c r="G8067" s="54">
        <v>207.2028</v>
      </c>
      <c r="H8067" s="53">
        <v>967</v>
      </c>
      <c r="I8067" s="53">
        <v>474</v>
      </c>
      <c r="J8067" s="53">
        <v>493</v>
      </c>
      <c r="K8067" s="52">
        <v>207</v>
      </c>
      <c r="L8067" s="52">
        <v>0.20279999999999632</v>
      </c>
      <c r="M8067" s="55">
        <v>2</v>
      </c>
      <c r="N8067" s="61" t="s">
        <v>16</v>
      </c>
      <c r="P8067" s="66"/>
      <c r="Q8067" s="53"/>
      <c r="R8067" s="53"/>
      <c r="S8067" s="53"/>
      <c r="T8067" s="53"/>
      <c r="U8067" s="53"/>
      <c r="V8067" s="53"/>
      <c r="W8067" s="53"/>
    </row>
    <row r="8068" spans="2:23" s="52" customFormat="1" ht="13" x14ac:dyDescent="0.3">
      <c r="B8068" s="53" t="s">
        <v>12</v>
      </c>
      <c r="C8068" s="53" t="s">
        <v>222</v>
      </c>
      <c r="D8068" s="53" t="s">
        <v>1613</v>
      </c>
      <c r="E8068" s="53">
        <v>42.497190000000003</v>
      </c>
      <c r="F8068" s="53">
        <v>-1.215209</v>
      </c>
      <c r="G8068" s="54">
        <v>631.50819999999999</v>
      </c>
      <c r="H8068" s="53">
        <v>690</v>
      </c>
      <c r="I8068" s="53">
        <v>346</v>
      </c>
      <c r="J8068" s="53">
        <v>344</v>
      </c>
      <c r="K8068" s="52">
        <v>207</v>
      </c>
      <c r="L8068" s="52">
        <v>424.50819999999999</v>
      </c>
      <c r="M8068" s="55">
        <v>5</v>
      </c>
      <c r="N8068" s="61" t="s">
        <v>17</v>
      </c>
      <c r="P8068" s="66"/>
      <c r="Q8068" s="53"/>
      <c r="R8068" s="53"/>
      <c r="S8068" s="53"/>
      <c r="T8068" s="53"/>
      <c r="U8068" s="53"/>
      <c r="V8068" s="53"/>
      <c r="W8068" s="53"/>
    </row>
    <row r="8069" spans="2:23" s="52" customFormat="1" ht="13" x14ac:dyDescent="0.3">
      <c r="B8069" s="53" t="s">
        <v>12</v>
      </c>
      <c r="C8069" s="53" t="s">
        <v>222</v>
      </c>
      <c r="D8069" s="53" t="s">
        <v>1614</v>
      </c>
      <c r="E8069" s="53">
        <v>41.69511</v>
      </c>
      <c r="F8069" s="53">
        <v>-1.5434559999999999</v>
      </c>
      <c r="G8069" s="54">
        <v>773.72580000000005</v>
      </c>
      <c r="H8069" s="53">
        <v>411</v>
      </c>
      <c r="I8069" s="53">
        <v>228</v>
      </c>
      <c r="J8069" s="53">
        <v>183</v>
      </c>
      <c r="K8069" s="52">
        <v>207</v>
      </c>
      <c r="L8069" s="52">
        <v>566.72580000000005</v>
      </c>
      <c r="M8069" s="55">
        <v>5</v>
      </c>
      <c r="N8069" s="61" t="s">
        <v>17</v>
      </c>
      <c r="P8069" s="66"/>
      <c r="Q8069" s="53"/>
      <c r="R8069" s="53"/>
      <c r="S8069" s="53"/>
      <c r="T8069" s="53"/>
      <c r="U8069" s="53"/>
      <c r="V8069" s="53"/>
      <c r="W8069" s="53"/>
    </row>
    <row r="8070" spans="2:23" s="52" customFormat="1" ht="13" x14ac:dyDescent="0.3">
      <c r="B8070" s="53" t="s">
        <v>12</v>
      </c>
      <c r="C8070" s="53" t="s">
        <v>222</v>
      </c>
      <c r="D8070" s="53" t="s">
        <v>1615</v>
      </c>
      <c r="E8070" s="53">
        <v>41.730110000000003</v>
      </c>
      <c r="F8070" s="53">
        <v>-1.6782900000000001</v>
      </c>
      <c r="G8070" s="54">
        <v>873.84739999999999</v>
      </c>
      <c r="H8070" s="53">
        <v>62</v>
      </c>
      <c r="I8070" s="53">
        <v>33</v>
      </c>
      <c r="J8070" s="53">
        <v>29</v>
      </c>
      <c r="K8070" s="52">
        <v>207</v>
      </c>
      <c r="L8070" s="52">
        <v>666.84739999999999</v>
      </c>
      <c r="M8070" s="55">
        <v>6</v>
      </c>
      <c r="N8070" s="61" t="s">
        <v>17</v>
      </c>
      <c r="P8070" s="66"/>
      <c r="Q8070" s="53"/>
      <c r="R8070" s="53"/>
      <c r="S8070" s="53"/>
      <c r="T8070" s="53"/>
      <c r="U8070" s="53"/>
      <c r="V8070" s="53"/>
      <c r="W8070" s="53"/>
    </row>
    <row r="8071" spans="2:23" s="52" customFormat="1" ht="13" x14ac:dyDescent="0.3">
      <c r="B8071" s="53" t="s">
        <v>12</v>
      </c>
      <c r="C8071" s="53" t="s">
        <v>222</v>
      </c>
      <c r="D8071" s="53" t="s">
        <v>1616</v>
      </c>
      <c r="E8071" s="53">
        <v>41.902769999999997</v>
      </c>
      <c r="F8071" s="53">
        <v>-1.7254</v>
      </c>
      <c r="G8071" s="54">
        <v>487.67250000000001</v>
      </c>
      <c r="H8071" s="53">
        <v>11211</v>
      </c>
      <c r="I8071" s="53">
        <v>5536</v>
      </c>
      <c r="J8071" s="53">
        <v>5675</v>
      </c>
      <c r="K8071" s="52">
        <v>207</v>
      </c>
      <c r="L8071" s="52">
        <v>280.67250000000001</v>
      </c>
      <c r="M8071" s="55">
        <v>4</v>
      </c>
      <c r="N8071" s="61" t="s">
        <v>16</v>
      </c>
      <c r="P8071" s="66"/>
      <c r="Q8071" s="53"/>
      <c r="R8071" s="53"/>
      <c r="S8071" s="53"/>
      <c r="T8071" s="53"/>
      <c r="U8071" s="53"/>
      <c r="V8071" s="53"/>
      <c r="W8071" s="53"/>
    </row>
    <row r="8072" spans="2:23" s="52" customFormat="1" ht="13" x14ac:dyDescent="0.3">
      <c r="B8072" s="53" t="s">
        <v>12</v>
      </c>
      <c r="C8072" s="53" t="s">
        <v>222</v>
      </c>
      <c r="D8072" s="53" t="s">
        <v>1617</v>
      </c>
      <c r="E8072" s="53">
        <v>41.921169999999996</v>
      </c>
      <c r="F8072" s="53">
        <v>-1.2554000000000001</v>
      </c>
      <c r="G8072" s="54">
        <v>274.69310000000002</v>
      </c>
      <c r="H8072" s="53">
        <v>7710</v>
      </c>
      <c r="I8072" s="53">
        <v>3858</v>
      </c>
      <c r="J8072" s="53">
        <v>3852</v>
      </c>
      <c r="K8072" s="52">
        <v>207</v>
      </c>
      <c r="L8072" s="52">
        <v>67.693100000000015</v>
      </c>
      <c r="M8072" s="55">
        <v>2</v>
      </c>
      <c r="N8072" s="61" t="s">
        <v>16</v>
      </c>
      <c r="P8072" s="66"/>
      <c r="Q8072" s="53"/>
      <c r="R8072" s="53"/>
      <c r="S8072" s="53"/>
      <c r="T8072" s="53"/>
      <c r="U8072" s="53"/>
      <c r="V8072" s="53"/>
      <c r="W8072" s="53"/>
    </row>
    <row r="8073" spans="2:23" s="52" customFormat="1" ht="13" x14ac:dyDescent="0.3">
      <c r="B8073" s="53" t="s">
        <v>12</v>
      </c>
      <c r="C8073" s="53" t="s">
        <v>222</v>
      </c>
      <c r="D8073" s="53" t="s">
        <v>1618</v>
      </c>
      <c r="E8073" s="53">
        <v>41.327509999999997</v>
      </c>
      <c r="F8073" s="53">
        <v>-1.71366</v>
      </c>
      <c r="G8073" s="54">
        <v>561.57839999999999</v>
      </c>
      <c r="H8073" s="53">
        <v>526</v>
      </c>
      <c r="I8073" s="53">
        <v>267</v>
      </c>
      <c r="J8073" s="53">
        <v>259</v>
      </c>
      <c r="K8073" s="52">
        <v>207</v>
      </c>
      <c r="L8073" s="52">
        <v>354.57839999999999</v>
      </c>
      <c r="M8073" s="55">
        <v>4</v>
      </c>
      <c r="N8073" s="61" t="s">
        <v>16</v>
      </c>
      <c r="P8073" s="66"/>
      <c r="Q8073" s="53"/>
      <c r="R8073" s="53"/>
      <c r="S8073" s="53"/>
      <c r="T8073" s="53"/>
      <c r="U8073" s="53"/>
      <c r="V8073" s="53"/>
      <c r="W8073" s="53"/>
    </row>
    <row r="8074" spans="2:23" s="52" customFormat="1" ht="13" x14ac:dyDescent="0.3">
      <c r="B8074" s="53" t="s">
        <v>12</v>
      </c>
      <c r="C8074" s="53" t="s">
        <v>222</v>
      </c>
      <c r="D8074" s="53" t="s">
        <v>1619</v>
      </c>
      <c r="E8074" s="53">
        <v>41.607320000000001</v>
      </c>
      <c r="F8074" s="53">
        <v>-1.606438</v>
      </c>
      <c r="G8074" s="54">
        <v>631.08439999999996</v>
      </c>
      <c r="H8074" s="53">
        <v>189</v>
      </c>
      <c r="I8074" s="53">
        <v>103</v>
      </c>
      <c r="J8074" s="53">
        <v>86</v>
      </c>
      <c r="K8074" s="52">
        <v>207</v>
      </c>
      <c r="L8074" s="52">
        <v>424.08439999999996</v>
      </c>
      <c r="M8074" s="55">
        <v>5</v>
      </c>
      <c r="N8074" s="61" t="s">
        <v>17</v>
      </c>
      <c r="P8074" s="66"/>
      <c r="Q8074" s="53"/>
      <c r="R8074" s="53"/>
      <c r="S8074" s="53"/>
      <c r="T8074" s="53"/>
      <c r="U8074" s="53"/>
      <c r="V8074" s="53"/>
      <c r="W8074" s="53"/>
    </row>
    <row r="8075" spans="2:23" s="52" customFormat="1" ht="13" x14ac:dyDescent="0.3">
      <c r="B8075" s="53" t="s">
        <v>12</v>
      </c>
      <c r="C8075" s="53" t="s">
        <v>222</v>
      </c>
      <c r="D8075" s="53" t="s">
        <v>1620</v>
      </c>
      <c r="E8075" s="53">
        <v>41.33813</v>
      </c>
      <c r="F8075" s="53">
        <v>-1.4009180000000001</v>
      </c>
      <c r="G8075" s="54">
        <v>659.6277</v>
      </c>
      <c r="H8075" s="53">
        <v>238</v>
      </c>
      <c r="I8075" s="53">
        <v>118</v>
      </c>
      <c r="J8075" s="53">
        <v>120</v>
      </c>
      <c r="K8075" s="52">
        <v>207</v>
      </c>
      <c r="L8075" s="52">
        <v>452.6277</v>
      </c>
      <c r="M8075" s="55">
        <v>5</v>
      </c>
      <c r="N8075" s="61" t="s">
        <v>17</v>
      </c>
      <c r="P8075" s="66"/>
      <c r="Q8075" s="53"/>
      <c r="R8075" s="53"/>
      <c r="S8075" s="53"/>
      <c r="T8075" s="53"/>
      <c r="U8075" s="53"/>
      <c r="V8075" s="53"/>
      <c r="W8075" s="53"/>
    </row>
    <row r="8076" spans="2:23" s="52" customFormat="1" ht="13" x14ac:dyDescent="0.3">
      <c r="B8076" s="53" t="s">
        <v>12</v>
      </c>
      <c r="C8076" s="53" t="s">
        <v>222</v>
      </c>
      <c r="D8076" s="53" t="s">
        <v>1621</v>
      </c>
      <c r="E8076" s="53">
        <v>41.036819999999999</v>
      </c>
      <c r="F8076" s="53">
        <v>-1.66178</v>
      </c>
      <c r="G8076" s="54">
        <v>1095.4000000000001</v>
      </c>
      <c r="H8076" s="53">
        <v>99</v>
      </c>
      <c r="I8076" s="53">
        <v>54</v>
      </c>
      <c r="J8076" s="53">
        <v>45</v>
      </c>
      <c r="K8076" s="52">
        <v>207</v>
      </c>
      <c r="L8076" s="52">
        <v>888.40000000000009</v>
      </c>
      <c r="M8076" s="55">
        <v>7</v>
      </c>
      <c r="N8076" s="61" t="s">
        <v>17</v>
      </c>
      <c r="P8076" s="66"/>
      <c r="Q8076" s="53"/>
      <c r="R8076" s="53"/>
      <c r="S8076" s="53"/>
      <c r="T8076" s="53"/>
      <c r="U8076" s="53"/>
      <c r="V8076" s="53"/>
      <c r="W8076" s="53"/>
    </row>
    <row r="8077" spans="2:23" s="52" customFormat="1" ht="13" x14ac:dyDescent="0.3">
      <c r="B8077" s="53" t="s">
        <v>12</v>
      </c>
      <c r="C8077" s="53" t="s">
        <v>222</v>
      </c>
      <c r="D8077" s="53" t="s">
        <v>1622</v>
      </c>
      <c r="E8077" s="53">
        <v>41.417659999999998</v>
      </c>
      <c r="F8077" s="53">
        <v>-1.68421</v>
      </c>
      <c r="G8077" s="54">
        <v>647.38789999999995</v>
      </c>
      <c r="H8077" s="53">
        <v>200</v>
      </c>
      <c r="I8077" s="53">
        <v>111</v>
      </c>
      <c r="J8077" s="53">
        <v>89</v>
      </c>
      <c r="K8077" s="52">
        <v>207</v>
      </c>
      <c r="L8077" s="52">
        <v>440.38789999999995</v>
      </c>
      <c r="M8077" s="55">
        <v>5</v>
      </c>
      <c r="N8077" s="61" t="s">
        <v>17</v>
      </c>
      <c r="P8077" s="66"/>
      <c r="Q8077" s="53"/>
      <c r="R8077" s="53"/>
      <c r="S8077" s="53"/>
      <c r="T8077" s="53"/>
      <c r="U8077" s="53"/>
      <c r="V8077" s="53"/>
      <c r="W8077" s="53"/>
    </row>
    <row r="8078" spans="2:23" s="52" customFormat="1" ht="13" x14ac:dyDescent="0.3">
      <c r="B8078" s="53" t="s">
        <v>12</v>
      </c>
      <c r="C8078" s="53" t="s">
        <v>222</v>
      </c>
      <c r="D8078" s="53" t="s">
        <v>1623</v>
      </c>
      <c r="E8078" s="53">
        <v>41.210430000000002</v>
      </c>
      <c r="F8078" s="53">
        <v>-1.338678</v>
      </c>
      <c r="G8078" s="54">
        <v>883.6472</v>
      </c>
      <c r="H8078" s="53">
        <v>66</v>
      </c>
      <c r="I8078" s="53">
        <v>34</v>
      </c>
      <c r="J8078" s="53">
        <v>32</v>
      </c>
      <c r="K8078" s="52">
        <v>207</v>
      </c>
      <c r="L8078" s="52">
        <v>676.6472</v>
      </c>
      <c r="M8078" s="55">
        <v>6</v>
      </c>
      <c r="N8078" s="61" t="s">
        <v>17</v>
      </c>
      <c r="P8078" s="66"/>
      <c r="Q8078" s="53"/>
      <c r="R8078" s="53"/>
      <c r="S8078" s="53"/>
      <c r="T8078" s="53"/>
      <c r="U8078" s="53"/>
      <c r="V8078" s="53"/>
      <c r="W8078" s="53"/>
    </row>
    <row r="8079" spans="2:23" s="52" customFormat="1" ht="13" x14ac:dyDescent="0.3">
      <c r="B8079" s="53" t="s">
        <v>12</v>
      </c>
      <c r="C8079" s="53" t="s">
        <v>222</v>
      </c>
      <c r="D8079" s="53" t="s">
        <v>1624</v>
      </c>
      <c r="E8079" s="53">
        <v>41.238680000000002</v>
      </c>
      <c r="F8079" s="53">
        <v>-2.129165</v>
      </c>
      <c r="G8079" s="54">
        <v>844.71770000000004</v>
      </c>
      <c r="H8079" s="53">
        <v>87</v>
      </c>
      <c r="I8079" s="53">
        <v>46</v>
      </c>
      <c r="J8079" s="53">
        <v>41</v>
      </c>
      <c r="K8079" s="52">
        <v>207</v>
      </c>
      <c r="L8079" s="52">
        <v>637.71770000000004</v>
      </c>
      <c r="M8079" s="55">
        <v>6</v>
      </c>
      <c r="N8079" s="61" t="s">
        <v>17</v>
      </c>
      <c r="P8079" s="66"/>
      <c r="Q8079" s="53"/>
      <c r="R8079" s="53"/>
      <c r="S8079" s="53"/>
      <c r="T8079" s="53"/>
      <c r="U8079" s="53"/>
      <c r="V8079" s="53"/>
      <c r="W8079" s="53"/>
    </row>
    <row r="8080" spans="2:23" s="52" customFormat="1" ht="13" x14ac:dyDescent="0.3">
      <c r="B8080" s="53" t="s">
        <v>12</v>
      </c>
      <c r="C8080" s="53" t="s">
        <v>222</v>
      </c>
      <c r="D8080" s="53" t="s">
        <v>1625</v>
      </c>
      <c r="E8080" s="53">
        <v>41.581650000000003</v>
      </c>
      <c r="F8080" s="53">
        <v>-1.9512419999999999</v>
      </c>
      <c r="G8080" s="54">
        <v>991.09950000000003</v>
      </c>
      <c r="H8080" s="53">
        <v>42</v>
      </c>
      <c r="I8080" s="53">
        <v>24</v>
      </c>
      <c r="J8080" s="53">
        <v>18</v>
      </c>
      <c r="K8080" s="52">
        <v>207</v>
      </c>
      <c r="L8080" s="52">
        <v>784.09950000000003</v>
      </c>
      <c r="M8080" s="55">
        <v>6</v>
      </c>
      <c r="N8080" s="61" t="s">
        <v>17</v>
      </c>
      <c r="P8080" s="66"/>
      <c r="Q8080" s="53"/>
      <c r="R8080" s="53"/>
      <c r="S8080" s="53"/>
      <c r="T8080" s="53"/>
      <c r="U8080" s="53"/>
      <c r="V8080" s="53"/>
      <c r="W8080" s="53"/>
    </row>
    <row r="8081" spans="2:23" s="52" customFormat="1" ht="13" x14ac:dyDescent="0.3">
      <c r="B8081" s="53" t="s">
        <v>12</v>
      </c>
      <c r="C8081" s="53" t="s">
        <v>222</v>
      </c>
      <c r="D8081" s="53" t="s">
        <v>1626</v>
      </c>
      <c r="E8081" s="53">
        <v>41.895710000000001</v>
      </c>
      <c r="F8081" s="53">
        <v>-1.7698119999999999</v>
      </c>
      <c r="G8081" s="54">
        <v>570.20519999999999</v>
      </c>
      <c r="H8081" s="53">
        <v>301</v>
      </c>
      <c r="I8081" s="53">
        <v>160</v>
      </c>
      <c r="J8081" s="53">
        <v>141</v>
      </c>
      <c r="K8081" s="52">
        <v>207</v>
      </c>
      <c r="L8081" s="52">
        <v>363.20519999999999</v>
      </c>
      <c r="M8081" s="55">
        <v>4</v>
      </c>
      <c r="N8081" s="61" t="s">
        <v>16</v>
      </c>
      <c r="P8081" s="66"/>
      <c r="Q8081" s="53"/>
      <c r="R8081" s="53"/>
      <c r="S8081" s="53"/>
      <c r="T8081" s="53"/>
      <c r="U8081" s="53"/>
      <c r="V8081" s="53"/>
      <c r="W8081" s="53"/>
    </row>
    <row r="8082" spans="2:23" s="52" customFormat="1" ht="13" x14ac:dyDescent="0.3">
      <c r="B8082" s="53" t="s">
        <v>12</v>
      </c>
      <c r="C8082" s="53" t="s">
        <v>222</v>
      </c>
      <c r="D8082" s="53" t="s">
        <v>1627</v>
      </c>
      <c r="E8082" s="53">
        <v>41.75779</v>
      </c>
      <c r="F8082" s="53">
        <v>-1.066284</v>
      </c>
      <c r="G8082" s="54">
        <v>215.02109999999999</v>
      </c>
      <c r="H8082" s="53">
        <v>1523</v>
      </c>
      <c r="I8082" s="53">
        <v>795</v>
      </c>
      <c r="J8082" s="53">
        <v>728</v>
      </c>
      <c r="K8082" s="52">
        <v>207</v>
      </c>
      <c r="L8082" s="52">
        <v>8.0210999999999899</v>
      </c>
      <c r="M8082" s="55">
        <v>2</v>
      </c>
      <c r="N8082" s="61" t="s">
        <v>16</v>
      </c>
      <c r="P8082" s="66"/>
      <c r="Q8082" s="53"/>
      <c r="R8082" s="53"/>
      <c r="S8082" s="53"/>
      <c r="T8082" s="53"/>
      <c r="U8082" s="53"/>
      <c r="V8082" s="53"/>
      <c r="W8082" s="53"/>
    </row>
    <row r="8083" spans="2:23" s="52" customFormat="1" ht="13" x14ac:dyDescent="0.3">
      <c r="B8083" s="53" t="s">
        <v>12</v>
      </c>
      <c r="C8083" s="53" t="s">
        <v>222</v>
      </c>
      <c r="D8083" s="53" t="s">
        <v>1628</v>
      </c>
      <c r="E8083" s="53">
        <v>41.4741</v>
      </c>
      <c r="F8083" s="53">
        <v>-1.8771720000000001</v>
      </c>
      <c r="G8083" s="54">
        <v>794.63229999999999</v>
      </c>
      <c r="H8083" s="53">
        <v>285</v>
      </c>
      <c r="I8083" s="53">
        <v>160</v>
      </c>
      <c r="J8083" s="53">
        <v>125</v>
      </c>
      <c r="K8083" s="52">
        <v>207</v>
      </c>
      <c r="L8083" s="52">
        <v>587.63229999999999</v>
      </c>
      <c r="M8083" s="55">
        <v>5</v>
      </c>
      <c r="N8083" s="61" t="s">
        <v>17</v>
      </c>
      <c r="P8083" s="66"/>
      <c r="Q8083" s="53"/>
      <c r="R8083" s="53"/>
      <c r="S8083" s="53"/>
      <c r="T8083" s="53"/>
      <c r="U8083" s="53"/>
      <c r="V8083" s="53"/>
      <c r="W8083" s="53"/>
    </row>
    <row r="8084" spans="2:23" s="52" customFormat="1" ht="13" x14ac:dyDescent="0.3">
      <c r="B8084" s="53" t="s">
        <v>12</v>
      </c>
      <c r="C8084" s="53" t="s">
        <v>222</v>
      </c>
      <c r="D8084" s="53" t="s">
        <v>1629</v>
      </c>
      <c r="E8084" s="53">
        <v>41.31561</v>
      </c>
      <c r="F8084" s="53">
        <v>-1.0719259999999999</v>
      </c>
      <c r="G8084" s="54">
        <v>584.29830000000004</v>
      </c>
      <c r="H8084" s="53">
        <v>244</v>
      </c>
      <c r="I8084" s="53">
        <v>131</v>
      </c>
      <c r="J8084" s="53">
        <v>113</v>
      </c>
      <c r="K8084" s="52">
        <v>207</v>
      </c>
      <c r="L8084" s="52">
        <v>377.29830000000004</v>
      </c>
      <c r="M8084" s="55">
        <v>4</v>
      </c>
      <c r="N8084" s="61" t="s">
        <v>16</v>
      </c>
      <c r="P8084" s="66"/>
      <c r="Q8084" s="53"/>
      <c r="R8084" s="53"/>
      <c r="S8084" s="53"/>
      <c r="T8084" s="53"/>
      <c r="U8084" s="53"/>
      <c r="V8084" s="53"/>
      <c r="W8084" s="53"/>
    </row>
    <row r="8085" spans="2:23" s="52" customFormat="1" ht="13" x14ac:dyDescent="0.3">
      <c r="B8085" s="53" t="s">
        <v>12</v>
      </c>
      <c r="C8085" s="53" t="s">
        <v>222</v>
      </c>
      <c r="D8085" s="53" t="s">
        <v>1630</v>
      </c>
      <c r="E8085" s="53">
        <v>41.82611</v>
      </c>
      <c r="F8085" s="53">
        <v>-1.7228619999999999</v>
      </c>
      <c r="G8085" s="54">
        <v>726.38400000000001</v>
      </c>
      <c r="H8085" s="53">
        <v>82</v>
      </c>
      <c r="I8085" s="53">
        <v>46</v>
      </c>
      <c r="J8085" s="53">
        <v>36</v>
      </c>
      <c r="K8085" s="52">
        <v>207</v>
      </c>
      <c r="L8085" s="52">
        <v>519.38400000000001</v>
      </c>
      <c r="M8085" s="55">
        <v>5</v>
      </c>
      <c r="N8085" s="61" t="s">
        <v>17</v>
      </c>
      <c r="P8085" s="66"/>
      <c r="Q8085" s="53"/>
      <c r="R8085" s="53"/>
      <c r="S8085" s="53"/>
      <c r="T8085" s="53"/>
      <c r="U8085" s="53"/>
      <c r="V8085" s="53"/>
      <c r="W8085" s="53"/>
    </row>
    <row r="8086" spans="2:23" s="52" customFormat="1" ht="13" x14ac:dyDescent="0.3">
      <c r="B8086" s="53" t="s">
        <v>12</v>
      </c>
      <c r="C8086" s="53" t="s">
        <v>222</v>
      </c>
      <c r="D8086" s="53" t="s">
        <v>1631</v>
      </c>
      <c r="E8086" s="53">
        <v>41.643270000000001</v>
      </c>
      <c r="F8086" s="53">
        <v>-1.6414010000000001</v>
      </c>
      <c r="G8086" s="54">
        <v>671.29110000000003</v>
      </c>
      <c r="H8086" s="53">
        <v>158</v>
      </c>
      <c r="I8086" s="53">
        <v>92</v>
      </c>
      <c r="J8086" s="53">
        <v>66</v>
      </c>
      <c r="K8086" s="52">
        <v>207</v>
      </c>
      <c r="L8086" s="52">
        <v>464.29110000000003</v>
      </c>
      <c r="M8086" s="55">
        <v>5</v>
      </c>
      <c r="N8086" s="61" t="s">
        <v>17</v>
      </c>
      <c r="P8086" s="66"/>
      <c r="Q8086" s="53"/>
      <c r="R8086" s="53"/>
      <c r="S8086" s="53"/>
      <c r="T8086" s="53"/>
      <c r="U8086" s="53"/>
      <c r="V8086" s="53"/>
      <c r="W8086" s="53"/>
    </row>
    <row r="8087" spans="2:23" s="52" customFormat="1" ht="13" x14ac:dyDescent="0.3">
      <c r="B8087" s="53" t="s">
        <v>12</v>
      </c>
      <c r="C8087" s="53" t="s">
        <v>222</v>
      </c>
      <c r="D8087" s="53" t="s">
        <v>1632</v>
      </c>
      <c r="E8087" s="53">
        <v>42.361499999999999</v>
      </c>
      <c r="F8087" s="53">
        <v>-1.130387</v>
      </c>
      <c r="G8087" s="54">
        <v>621.21979999999996</v>
      </c>
      <c r="H8087" s="53">
        <v>801</v>
      </c>
      <c r="I8087" s="53">
        <v>380</v>
      </c>
      <c r="J8087" s="53">
        <v>421</v>
      </c>
      <c r="K8087" s="52">
        <v>207</v>
      </c>
      <c r="L8087" s="52">
        <v>414.21979999999996</v>
      </c>
      <c r="M8087" s="55">
        <v>5</v>
      </c>
      <c r="N8087" s="61" t="s">
        <v>17</v>
      </c>
      <c r="P8087" s="66"/>
      <c r="Q8087" s="53"/>
      <c r="R8087" s="53"/>
      <c r="S8087" s="53"/>
      <c r="T8087" s="53"/>
      <c r="U8087" s="53"/>
      <c r="V8087" s="53"/>
      <c r="W8087" s="53"/>
    </row>
    <row r="8088" spans="2:23" s="52" customFormat="1" ht="13" x14ac:dyDescent="0.3">
      <c r="B8088" s="53" t="s">
        <v>12</v>
      </c>
      <c r="C8088" s="53" t="s">
        <v>222</v>
      </c>
      <c r="D8088" s="53" t="s">
        <v>1633</v>
      </c>
      <c r="E8088" s="53">
        <v>42.565829999999998</v>
      </c>
      <c r="F8088" s="53">
        <v>-1.16971</v>
      </c>
      <c r="G8088" s="54">
        <v>622.44619999999998</v>
      </c>
      <c r="H8088" s="53">
        <v>71</v>
      </c>
      <c r="I8088" s="53">
        <v>40</v>
      </c>
      <c r="J8088" s="53">
        <v>31</v>
      </c>
      <c r="K8088" s="52">
        <v>207</v>
      </c>
      <c r="L8088" s="52">
        <v>415.44619999999998</v>
      </c>
      <c r="M8088" s="55">
        <v>5</v>
      </c>
      <c r="N8088" s="61" t="s">
        <v>17</v>
      </c>
      <c r="P8088" s="66"/>
      <c r="Q8088" s="53"/>
      <c r="R8088" s="53"/>
      <c r="S8088" s="53"/>
      <c r="T8088" s="53"/>
      <c r="U8088" s="53"/>
      <c r="V8088" s="53"/>
      <c r="W8088" s="53"/>
    </row>
    <row r="8089" spans="2:23" s="52" customFormat="1" ht="13" x14ac:dyDescent="0.3">
      <c r="B8089" s="53" t="s">
        <v>12</v>
      </c>
      <c r="C8089" s="53" t="s">
        <v>222</v>
      </c>
      <c r="D8089" s="53" t="s">
        <v>1634</v>
      </c>
      <c r="E8089" s="53">
        <v>41.6676</v>
      </c>
      <c r="F8089" s="53">
        <v>-1.234124</v>
      </c>
      <c r="G8089" s="54">
        <v>287.55439999999999</v>
      </c>
      <c r="H8089" s="53">
        <v>423</v>
      </c>
      <c r="I8089" s="53">
        <v>210</v>
      </c>
      <c r="J8089" s="53">
        <v>213</v>
      </c>
      <c r="K8089" s="52">
        <v>207</v>
      </c>
      <c r="L8089" s="52">
        <v>80.554399999999987</v>
      </c>
      <c r="M8089" s="55">
        <v>2</v>
      </c>
      <c r="N8089" s="61" t="s">
        <v>16</v>
      </c>
      <c r="P8089" s="66"/>
      <c r="Q8089" s="53"/>
      <c r="R8089" s="53"/>
      <c r="S8089" s="53"/>
      <c r="T8089" s="53"/>
      <c r="U8089" s="53"/>
      <c r="V8089" s="53"/>
      <c r="W8089" s="53"/>
    </row>
    <row r="8090" spans="2:23" s="52" customFormat="1" ht="13" x14ac:dyDescent="0.3">
      <c r="B8090" s="53" t="s">
        <v>12</v>
      </c>
      <c r="C8090" s="53" t="s">
        <v>222</v>
      </c>
      <c r="D8090" s="53" t="s">
        <v>1635</v>
      </c>
      <c r="E8090" s="53">
        <v>42.518909999999998</v>
      </c>
      <c r="F8090" s="53">
        <v>-1.1291180000000001</v>
      </c>
      <c r="G8090" s="54">
        <v>552.71249999999998</v>
      </c>
      <c r="H8090" s="53">
        <v>39</v>
      </c>
      <c r="I8090" s="53">
        <v>26</v>
      </c>
      <c r="J8090" s="53">
        <v>13</v>
      </c>
      <c r="K8090" s="52">
        <v>207</v>
      </c>
      <c r="L8090" s="52">
        <v>345.71249999999998</v>
      </c>
      <c r="M8090" s="55">
        <v>4</v>
      </c>
      <c r="N8090" s="61" t="s">
        <v>16</v>
      </c>
      <c r="P8090" s="66"/>
      <c r="Q8090" s="53"/>
      <c r="R8090" s="53"/>
      <c r="S8090" s="53"/>
      <c r="T8090" s="53"/>
      <c r="U8090" s="53"/>
      <c r="V8090" s="53"/>
      <c r="W8090" s="53"/>
    </row>
    <row r="8091" spans="2:23" s="52" customFormat="1" ht="13" x14ac:dyDescent="0.3">
      <c r="B8091" s="53" t="s">
        <v>12</v>
      </c>
      <c r="C8091" s="53" t="s">
        <v>222</v>
      </c>
      <c r="D8091" s="53" t="s">
        <v>1636</v>
      </c>
      <c r="E8091" s="53">
        <v>41.054510000000001</v>
      </c>
      <c r="F8091" s="53">
        <v>-1.5583849999999999</v>
      </c>
      <c r="G8091" s="54">
        <v>1044.5060000000001</v>
      </c>
      <c r="H8091" s="53">
        <v>342</v>
      </c>
      <c r="I8091" s="53">
        <v>194</v>
      </c>
      <c r="J8091" s="53">
        <v>148</v>
      </c>
      <c r="K8091" s="52">
        <v>207</v>
      </c>
      <c r="L8091" s="52">
        <v>837.50600000000009</v>
      </c>
      <c r="M8091" s="55">
        <v>7</v>
      </c>
      <c r="N8091" s="61" t="s">
        <v>17</v>
      </c>
      <c r="P8091" s="66"/>
      <c r="Q8091" s="53"/>
      <c r="R8091" s="53"/>
      <c r="S8091" s="53"/>
      <c r="T8091" s="53"/>
      <c r="U8091" s="53"/>
      <c r="V8091" s="53"/>
      <c r="W8091" s="53"/>
    </row>
    <row r="8092" spans="2:23" s="52" customFormat="1" ht="13" x14ac:dyDescent="0.3">
      <c r="B8092" s="53" t="s">
        <v>12</v>
      </c>
      <c r="C8092" s="53" t="s">
        <v>222</v>
      </c>
      <c r="D8092" s="53" t="s">
        <v>1637</v>
      </c>
      <c r="E8092" s="53">
        <v>41.715029999999999</v>
      </c>
      <c r="F8092" s="53">
        <v>-0.99474439999999997</v>
      </c>
      <c r="G8092" s="54">
        <v>208.70150000000001</v>
      </c>
      <c r="H8092" s="53">
        <v>17677</v>
      </c>
      <c r="I8092" s="53">
        <v>9005</v>
      </c>
      <c r="J8092" s="53">
        <v>8672</v>
      </c>
      <c r="K8092" s="52">
        <v>207</v>
      </c>
      <c r="L8092" s="52">
        <v>1.70150000000001</v>
      </c>
      <c r="M8092" s="55">
        <v>2</v>
      </c>
      <c r="N8092" s="61" t="s">
        <v>16</v>
      </c>
      <c r="P8092" s="66"/>
      <c r="Q8092" s="53"/>
      <c r="R8092" s="53"/>
      <c r="S8092" s="53"/>
      <c r="T8092" s="53"/>
      <c r="U8092" s="53"/>
      <c r="V8092" s="53"/>
      <c r="W8092" s="53"/>
    </row>
    <row r="8093" spans="2:23" s="52" customFormat="1" ht="13" x14ac:dyDescent="0.3">
      <c r="B8093" s="53" t="s">
        <v>12</v>
      </c>
      <c r="C8093" s="53" t="s">
        <v>222</v>
      </c>
      <c r="D8093" s="53" t="s">
        <v>1638</v>
      </c>
      <c r="E8093" s="53">
        <v>41.057180000000002</v>
      </c>
      <c r="F8093" s="53">
        <v>-1.4463029999999999</v>
      </c>
      <c r="G8093" s="54">
        <v>981.37660000000005</v>
      </c>
      <c r="H8093" s="53">
        <v>85</v>
      </c>
      <c r="I8093" s="53">
        <v>47</v>
      </c>
      <c r="J8093" s="53">
        <v>38</v>
      </c>
      <c r="K8093" s="52">
        <v>207</v>
      </c>
      <c r="L8093" s="52">
        <v>774.37660000000005</v>
      </c>
      <c r="M8093" s="55">
        <v>6</v>
      </c>
      <c r="N8093" s="61" t="s">
        <v>17</v>
      </c>
      <c r="P8093" s="66"/>
      <c r="Q8093" s="53"/>
      <c r="R8093" s="53"/>
      <c r="S8093" s="53"/>
      <c r="T8093" s="53"/>
      <c r="U8093" s="53"/>
      <c r="V8093" s="53"/>
      <c r="W8093" s="53"/>
    </row>
    <row r="8094" spans="2:23" s="52" customFormat="1" ht="13" x14ac:dyDescent="0.3">
      <c r="B8094" s="53" t="s">
        <v>12</v>
      </c>
      <c r="C8094" s="53" t="s">
        <v>222</v>
      </c>
      <c r="D8094" s="53" t="s">
        <v>1639</v>
      </c>
      <c r="E8094" s="53">
        <v>41.072519999999997</v>
      </c>
      <c r="F8094" s="53">
        <v>-1.4231</v>
      </c>
      <c r="G8094" s="54">
        <v>879.84799999999996</v>
      </c>
      <c r="H8094" s="53">
        <v>38</v>
      </c>
      <c r="I8094" s="53">
        <v>19</v>
      </c>
      <c r="J8094" s="53">
        <v>19</v>
      </c>
      <c r="K8094" s="52">
        <v>207</v>
      </c>
      <c r="L8094" s="52">
        <v>672.84799999999996</v>
      </c>
      <c r="M8094" s="55">
        <v>6</v>
      </c>
      <c r="N8094" s="61" t="s">
        <v>17</v>
      </c>
      <c r="P8094" s="66"/>
      <c r="Q8094" s="53"/>
      <c r="R8094" s="53"/>
      <c r="S8094" s="53"/>
      <c r="T8094" s="53"/>
      <c r="U8094" s="53"/>
      <c r="V8094" s="53"/>
      <c r="W8094" s="53"/>
    </row>
    <row r="8095" spans="2:23" s="52" customFormat="1" ht="13" x14ac:dyDescent="0.3">
      <c r="B8095" s="53" t="s">
        <v>12</v>
      </c>
      <c r="C8095" s="53" t="s">
        <v>222</v>
      </c>
      <c r="D8095" s="53" t="s">
        <v>1640</v>
      </c>
      <c r="E8095" s="53">
        <v>41.443370000000002</v>
      </c>
      <c r="F8095" s="53">
        <v>-0.88468270000000004</v>
      </c>
      <c r="G8095" s="54">
        <v>523.02200000000005</v>
      </c>
      <c r="H8095" s="53">
        <v>102</v>
      </c>
      <c r="I8095" s="53">
        <v>67</v>
      </c>
      <c r="J8095" s="53">
        <v>35</v>
      </c>
      <c r="K8095" s="52">
        <v>207</v>
      </c>
      <c r="L8095" s="52">
        <v>316.02200000000005</v>
      </c>
      <c r="M8095" s="55">
        <v>4</v>
      </c>
      <c r="N8095" s="61" t="s">
        <v>16</v>
      </c>
      <c r="P8095" s="66"/>
      <c r="Q8095" s="53"/>
      <c r="R8095" s="53"/>
      <c r="S8095" s="53"/>
      <c r="T8095" s="53"/>
      <c r="U8095" s="53"/>
      <c r="V8095" s="53"/>
      <c r="W8095" s="53"/>
    </row>
    <row r="8096" spans="2:23" s="52" customFormat="1" ht="13" x14ac:dyDescent="0.3">
      <c r="B8096" s="53" t="s">
        <v>12</v>
      </c>
      <c r="C8096" s="53" t="s">
        <v>222</v>
      </c>
      <c r="D8096" s="53" t="s">
        <v>1641</v>
      </c>
      <c r="E8096" s="53">
        <v>42.15822</v>
      </c>
      <c r="F8096" s="53">
        <v>-0.85476099999999999</v>
      </c>
      <c r="G8096" s="54">
        <v>492.22359999999998</v>
      </c>
      <c r="H8096" s="53">
        <v>160</v>
      </c>
      <c r="I8096" s="53">
        <v>79</v>
      </c>
      <c r="J8096" s="53">
        <v>81</v>
      </c>
      <c r="K8096" s="52">
        <v>207</v>
      </c>
      <c r="L8096" s="52">
        <v>285.22359999999998</v>
      </c>
      <c r="M8096" s="55">
        <v>4</v>
      </c>
      <c r="N8096" s="61" t="s">
        <v>16</v>
      </c>
      <c r="P8096" s="66"/>
      <c r="Q8096" s="53"/>
      <c r="R8096" s="53"/>
      <c r="S8096" s="53"/>
      <c r="T8096" s="53"/>
      <c r="U8096" s="53"/>
      <c r="V8096" s="53"/>
      <c r="W8096" s="53"/>
    </row>
    <row r="8097" spans="2:23" s="52" customFormat="1" ht="13" x14ac:dyDescent="0.3">
      <c r="B8097" s="53" t="s">
        <v>12</v>
      </c>
      <c r="C8097" s="53" t="s">
        <v>222</v>
      </c>
      <c r="D8097" s="53" t="s">
        <v>1642</v>
      </c>
      <c r="E8097" s="53">
        <v>41.2988</v>
      </c>
      <c r="F8097" s="53">
        <v>-1.7406839999999999</v>
      </c>
      <c r="G8097" s="54">
        <v>676.46130000000005</v>
      </c>
      <c r="H8097" s="53">
        <v>114</v>
      </c>
      <c r="I8097" s="53">
        <v>58</v>
      </c>
      <c r="J8097" s="53">
        <v>56</v>
      </c>
      <c r="K8097" s="52">
        <v>207</v>
      </c>
      <c r="L8097" s="52">
        <v>469.46130000000005</v>
      </c>
      <c r="M8097" s="55">
        <v>5</v>
      </c>
      <c r="N8097" s="61" t="s">
        <v>17</v>
      </c>
      <c r="P8097" s="66"/>
      <c r="Q8097" s="53"/>
      <c r="R8097" s="53"/>
      <c r="S8097" s="53"/>
      <c r="T8097" s="53"/>
      <c r="U8097" s="53"/>
      <c r="V8097" s="53"/>
      <c r="W8097" s="53"/>
    </row>
    <row r="8098" spans="2:23" s="52" customFormat="1" ht="13" x14ac:dyDescent="0.3">
      <c r="B8098" s="53" t="s">
        <v>12</v>
      </c>
      <c r="C8098" s="53" t="s">
        <v>222</v>
      </c>
      <c r="D8098" s="53" t="s">
        <v>1643</v>
      </c>
      <c r="E8098" s="53">
        <v>41.375</v>
      </c>
      <c r="F8098" s="53">
        <v>-0.4378378</v>
      </c>
      <c r="G8098" s="54">
        <v>153.2637</v>
      </c>
      <c r="H8098" s="53">
        <v>261</v>
      </c>
      <c r="I8098" s="53">
        <v>138</v>
      </c>
      <c r="J8098" s="53">
        <v>123</v>
      </c>
      <c r="K8098" s="52">
        <v>207</v>
      </c>
      <c r="L8098" s="52">
        <v>-53.7363</v>
      </c>
      <c r="M8098" s="55">
        <v>2</v>
      </c>
      <c r="N8098" s="61" t="s">
        <v>16</v>
      </c>
      <c r="P8098" s="66"/>
      <c r="Q8098" s="53"/>
      <c r="R8098" s="53"/>
      <c r="S8098" s="53"/>
      <c r="T8098" s="53"/>
      <c r="U8098" s="53"/>
      <c r="V8098" s="53"/>
      <c r="W8098" s="53"/>
    </row>
    <row r="8099" spans="2:23" s="52" customFormat="1" ht="13" x14ac:dyDescent="0.3">
      <c r="B8099" s="53" t="s">
        <v>12</v>
      </c>
      <c r="C8099" s="53" t="s">
        <v>222</v>
      </c>
      <c r="D8099" s="53" t="s">
        <v>1644</v>
      </c>
      <c r="E8099" s="53">
        <v>41.274389999999997</v>
      </c>
      <c r="F8099" s="53">
        <v>-1.604339</v>
      </c>
      <c r="G8099" s="54">
        <v>604.68179999999995</v>
      </c>
      <c r="H8099" s="53">
        <v>104</v>
      </c>
      <c r="I8099" s="53">
        <v>53</v>
      </c>
      <c r="J8099" s="53">
        <v>51</v>
      </c>
      <c r="K8099" s="52">
        <v>207</v>
      </c>
      <c r="L8099" s="52">
        <v>397.68179999999995</v>
      </c>
      <c r="M8099" s="55">
        <v>4</v>
      </c>
      <c r="N8099" s="61" t="s">
        <v>16</v>
      </c>
      <c r="P8099" s="66"/>
      <c r="Q8099" s="53"/>
      <c r="R8099" s="53"/>
      <c r="S8099" s="53"/>
      <c r="T8099" s="53"/>
      <c r="U8099" s="53"/>
      <c r="V8099" s="53"/>
      <c r="W8099" s="53"/>
    </row>
    <row r="8100" spans="2:23" s="52" customFormat="1" ht="13" x14ac:dyDescent="0.3">
      <c r="B8100" s="53" t="s">
        <v>12</v>
      </c>
      <c r="C8100" s="53" t="s">
        <v>222</v>
      </c>
      <c r="D8100" s="53" t="s">
        <v>1645</v>
      </c>
      <c r="E8100" s="53">
        <v>41.82396</v>
      </c>
      <c r="F8100" s="53">
        <v>-1.68801</v>
      </c>
      <c r="G8100" s="54">
        <v>631.63080000000002</v>
      </c>
      <c r="H8100" s="53">
        <v>425</v>
      </c>
      <c r="I8100" s="53">
        <v>216</v>
      </c>
      <c r="J8100" s="53">
        <v>209</v>
      </c>
      <c r="K8100" s="52">
        <v>207</v>
      </c>
      <c r="L8100" s="52">
        <v>424.63080000000002</v>
      </c>
      <c r="M8100" s="55">
        <v>5</v>
      </c>
      <c r="N8100" s="61" t="s">
        <v>17</v>
      </c>
      <c r="P8100" s="66"/>
      <c r="Q8100" s="53"/>
      <c r="R8100" s="53"/>
      <c r="S8100" s="53"/>
      <c r="T8100" s="53"/>
      <c r="U8100" s="53"/>
      <c r="V8100" s="53"/>
      <c r="W8100" s="53"/>
    </row>
    <row r="8101" spans="2:23" s="52" customFormat="1" ht="13" x14ac:dyDescent="0.3">
      <c r="B8101" s="53" t="s">
        <v>12</v>
      </c>
      <c r="C8101" s="53" t="s">
        <v>222</v>
      </c>
      <c r="D8101" s="53" t="s">
        <v>1646</v>
      </c>
      <c r="E8101" s="53">
        <v>41.928069999999998</v>
      </c>
      <c r="F8101" s="53">
        <v>-1.6811149999999999</v>
      </c>
      <c r="G8101" s="54">
        <v>449.5351</v>
      </c>
      <c r="H8101" s="53">
        <v>95</v>
      </c>
      <c r="I8101" s="53">
        <v>48</v>
      </c>
      <c r="J8101" s="53">
        <v>47</v>
      </c>
      <c r="K8101" s="52">
        <v>207</v>
      </c>
      <c r="L8101" s="52">
        <v>242.5351</v>
      </c>
      <c r="M8101" s="55">
        <v>4</v>
      </c>
      <c r="N8101" s="61" t="s">
        <v>16</v>
      </c>
      <c r="P8101" s="66"/>
      <c r="Q8101" s="53"/>
      <c r="R8101" s="53"/>
      <c r="S8101" s="53"/>
      <c r="T8101" s="53"/>
      <c r="U8101" s="53"/>
      <c r="V8101" s="53"/>
      <c r="W8101" s="53"/>
    </row>
    <row r="8102" spans="2:23" s="52" customFormat="1" ht="13" x14ac:dyDescent="0.3">
      <c r="B8102" s="53" t="s">
        <v>12</v>
      </c>
      <c r="C8102" s="53" t="s">
        <v>222</v>
      </c>
      <c r="D8102" s="53" t="s">
        <v>1647</v>
      </c>
      <c r="E8102" s="53">
        <v>41.16254</v>
      </c>
      <c r="F8102" s="53">
        <v>-1.287342</v>
      </c>
      <c r="G8102" s="54">
        <v>890.65530000000001</v>
      </c>
      <c r="H8102" s="53">
        <v>88</v>
      </c>
      <c r="I8102" s="53">
        <v>50</v>
      </c>
      <c r="J8102" s="53">
        <v>38</v>
      </c>
      <c r="K8102" s="52">
        <v>207</v>
      </c>
      <c r="L8102" s="52">
        <v>683.65530000000001</v>
      </c>
      <c r="M8102" s="55">
        <v>6</v>
      </c>
      <c r="N8102" s="61" t="s">
        <v>17</v>
      </c>
      <c r="P8102" s="66"/>
      <c r="Q8102" s="53"/>
      <c r="R8102" s="53"/>
      <c r="S8102" s="53"/>
      <c r="T8102" s="53"/>
      <c r="U8102" s="53"/>
      <c r="V8102" s="53"/>
      <c r="W8102" s="53"/>
    </row>
    <row r="8103" spans="2:23" s="52" customFormat="1" ht="13" x14ac:dyDescent="0.3">
      <c r="B8103" s="53" t="s">
        <v>12</v>
      </c>
      <c r="C8103" s="53" t="s">
        <v>222</v>
      </c>
      <c r="D8103" s="53" t="s">
        <v>1648</v>
      </c>
      <c r="E8103" s="53">
        <v>41.196330000000003</v>
      </c>
      <c r="F8103" s="53">
        <v>-1.5106090000000001</v>
      </c>
      <c r="G8103" s="54">
        <v>684.18650000000002</v>
      </c>
      <c r="H8103" s="53">
        <v>185</v>
      </c>
      <c r="I8103" s="53">
        <v>94</v>
      </c>
      <c r="J8103" s="53">
        <v>91</v>
      </c>
      <c r="K8103" s="52">
        <v>207</v>
      </c>
      <c r="L8103" s="52">
        <v>477.18650000000002</v>
      </c>
      <c r="M8103" s="55">
        <v>5</v>
      </c>
      <c r="N8103" s="61" t="s">
        <v>17</v>
      </c>
      <c r="P8103" s="66"/>
      <c r="Q8103" s="53"/>
      <c r="R8103" s="53"/>
      <c r="S8103" s="53"/>
      <c r="T8103" s="53"/>
      <c r="U8103" s="53"/>
      <c r="V8103" s="53"/>
      <c r="W8103" s="53"/>
    </row>
    <row r="8104" spans="2:23" s="52" customFormat="1" ht="13" x14ac:dyDescent="0.3">
      <c r="B8104" s="53" t="s">
        <v>12</v>
      </c>
      <c r="C8104" s="53" t="s">
        <v>222</v>
      </c>
      <c r="D8104" s="53" t="s">
        <v>1649</v>
      </c>
      <c r="E8104" s="53">
        <v>41.573680000000003</v>
      </c>
      <c r="F8104" s="53">
        <v>-0.6503196</v>
      </c>
      <c r="G8104" s="54">
        <v>176.0309</v>
      </c>
      <c r="H8104" s="53">
        <v>777</v>
      </c>
      <c r="I8104" s="53">
        <v>383</v>
      </c>
      <c r="J8104" s="53">
        <v>394</v>
      </c>
      <c r="K8104" s="52">
        <v>207</v>
      </c>
      <c r="L8104" s="52">
        <v>-30.969099999999997</v>
      </c>
      <c r="M8104" s="55">
        <v>2</v>
      </c>
      <c r="N8104" s="61" t="s">
        <v>16</v>
      </c>
      <c r="P8104" s="66"/>
      <c r="Q8104" s="53"/>
      <c r="R8104" s="53"/>
      <c r="S8104" s="53"/>
      <c r="T8104" s="53"/>
      <c r="U8104" s="53"/>
      <c r="V8104" s="53"/>
      <c r="W8104" s="53"/>
    </row>
    <row r="8105" spans="2:23" s="52" customFormat="1" ht="13" x14ac:dyDescent="0.3">
      <c r="B8105" s="53" t="s">
        <v>12</v>
      </c>
      <c r="C8105" s="53" t="s">
        <v>222</v>
      </c>
      <c r="D8105" s="53" t="s">
        <v>1650</v>
      </c>
      <c r="E8105" s="53">
        <v>41.327300000000001</v>
      </c>
      <c r="F8105" s="53">
        <v>-1.548673</v>
      </c>
      <c r="G8105" s="54">
        <v>624.0992</v>
      </c>
      <c r="H8105" s="53">
        <v>111</v>
      </c>
      <c r="I8105" s="53">
        <v>59</v>
      </c>
      <c r="J8105" s="53">
        <v>52</v>
      </c>
      <c r="K8105" s="52">
        <v>207</v>
      </c>
      <c r="L8105" s="52">
        <v>417.0992</v>
      </c>
      <c r="M8105" s="55">
        <v>5</v>
      </c>
      <c r="N8105" s="61" t="s">
        <v>17</v>
      </c>
      <c r="P8105" s="66"/>
      <c r="Q8105" s="53"/>
      <c r="R8105" s="53"/>
      <c r="S8105" s="53"/>
      <c r="T8105" s="53"/>
      <c r="U8105" s="53"/>
      <c r="V8105" s="53"/>
      <c r="W8105" s="53"/>
    </row>
    <row r="8106" spans="2:23" s="52" customFormat="1" ht="13" x14ac:dyDescent="0.3">
      <c r="B8106" s="53" t="s">
        <v>12</v>
      </c>
      <c r="C8106" s="53" t="s">
        <v>222</v>
      </c>
      <c r="D8106" s="53" t="s">
        <v>1651</v>
      </c>
      <c r="E8106" s="53">
        <v>41.434719999999999</v>
      </c>
      <c r="F8106" s="53">
        <v>-1.839539</v>
      </c>
      <c r="G8106" s="54">
        <v>762.29319999999996</v>
      </c>
      <c r="H8106" s="53">
        <v>387</v>
      </c>
      <c r="I8106" s="53">
        <v>199</v>
      </c>
      <c r="J8106" s="53">
        <v>188</v>
      </c>
      <c r="K8106" s="52">
        <v>207</v>
      </c>
      <c r="L8106" s="52">
        <v>555.29319999999996</v>
      </c>
      <c r="M8106" s="55">
        <v>5</v>
      </c>
      <c r="N8106" s="61" t="s">
        <v>17</v>
      </c>
      <c r="P8106" s="66"/>
      <c r="Q8106" s="53"/>
      <c r="R8106" s="53"/>
      <c r="S8106" s="53"/>
      <c r="T8106" s="53"/>
      <c r="U8106" s="53"/>
      <c r="V8106" s="53"/>
      <c r="W8106" s="53"/>
    </row>
    <row r="8107" spans="2:23" s="52" customFormat="1" ht="13" x14ac:dyDescent="0.3">
      <c r="B8107" s="53" t="s">
        <v>12</v>
      </c>
      <c r="C8107" s="53" t="s">
        <v>222</v>
      </c>
      <c r="D8107" s="53" t="s">
        <v>1652</v>
      </c>
      <c r="E8107" s="53">
        <v>41.685180000000003</v>
      </c>
      <c r="F8107" s="53">
        <v>-0.77331510000000003</v>
      </c>
      <c r="G8107" s="54">
        <v>231.1234</v>
      </c>
      <c r="H8107" s="53">
        <v>2868</v>
      </c>
      <c r="I8107" s="53">
        <v>1433</v>
      </c>
      <c r="J8107" s="53">
        <v>1435</v>
      </c>
      <c r="K8107" s="52">
        <v>207</v>
      </c>
      <c r="L8107" s="52">
        <v>24.123400000000004</v>
      </c>
      <c r="M8107" s="55">
        <v>2</v>
      </c>
      <c r="N8107" s="61" t="s">
        <v>16</v>
      </c>
      <c r="P8107" s="66"/>
      <c r="Q8107" s="53"/>
      <c r="R8107" s="53"/>
      <c r="S8107" s="53"/>
      <c r="T8107" s="53"/>
      <c r="U8107" s="53"/>
      <c r="V8107" s="53"/>
      <c r="W8107" s="53"/>
    </row>
    <row r="8108" spans="2:23" s="52" customFormat="1" ht="13" x14ac:dyDescent="0.3">
      <c r="B8108" s="53" t="s">
        <v>12</v>
      </c>
      <c r="C8108" s="53" t="s">
        <v>222</v>
      </c>
      <c r="D8108" s="53" t="s">
        <v>1653</v>
      </c>
      <c r="E8108" s="53">
        <v>41.767960000000002</v>
      </c>
      <c r="F8108" s="53">
        <v>-0.8275479</v>
      </c>
      <c r="G8108" s="54">
        <v>251.00120000000001</v>
      </c>
      <c r="H8108" s="53">
        <v>4255</v>
      </c>
      <c r="I8108" s="53">
        <v>2154</v>
      </c>
      <c r="J8108" s="53">
        <v>2101</v>
      </c>
      <c r="K8108" s="52">
        <v>207</v>
      </c>
      <c r="L8108" s="52">
        <v>44.001200000000011</v>
      </c>
      <c r="M8108" s="55">
        <v>2</v>
      </c>
      <c r="N8108" s="61" t="s">
        <v>16</v>
      </c>
      <c r="P8108" s="66"/>
      <c r="Q8108" s="53"/>
      <c r="R8108" s="53"/>
      <c r="S8108" s="53"/>
      <c r="T8108" s="53"/>
      <c r="U8108" s="53"/>
      <c r="V8108" s="53"/>
      <c r="W8108" s="53"/>
    </row>
    <row r="8109" spans="2:23" s="52" customFormat="1" ht="13" x14ac:dyDescent="0.3">
      <c r="B8109" s="53" t="s">
        <v>12</v>
      </c>
      <c r="C8109" s="53" t="s">
        <v>222</v>
      </c>
      <c r="D8109" s="53" t="s">
        <v>1654</v>
      </c>
      <c r="E8109" s="53">
        <v>41.352060000000002</v>
      </c>
      <c r="F8109" s="53">
        <v>-1.036983</v>
      </c>
      <c r="G8109" s="54">
        <v>545.69209999999998</v>
      </c>
      <c r="H8109" s="53">
        <v>588</v>
      </c>
      <c r="I8109" s="53">
        <v>321</v>
      </c>
      <c r="J8109" s="53">
        <v>267</v>
      </c>
      <c r="K8109" s="52">
        <v>207</v>
      </c>
      <c r="L8109" s="52">
        <v>338.69209999999998</v>
      </c>
      <c r="M8109" s="55">
        <v>4</v>
      </c>
      <c r="N8109" s="61" t="s">
        <v>16</v>
      </c>
      <c r="P8109" s="66"/>
      <c r="Q8109" s="53"/>
      <c r="R8109" s="53"/>
      <c r="S8109" s="53"/>
      <c r="T8109" s="53"/>
      <c r="U8109" s="53"/>
      <c r="V8109" s="53"/>
      <c r="W8109" s="53"/>
    </row>
    <row r="8110" spans="2:23" s="52" customFormat="1" ht="13" x14ac:dyDescent="0.3">
      <c r="B8110" s="53" t="s">
        <v>12</v>
      </c>
      <c r="C8110" s="53" t="s">
        <v>222</v>
      </c>
      <c r="D8110" s="53" t="s">
        <v>1655</v>
      </c>
      <c r="E8110" s="53">
        <v>41.075420000000001</v>
      </c>
      <c r="F8110" s="53">
        <v>-1.392371</v>
      </c>
      <c r="G8110" s="54">
        <v>775.7328</v>
      </c>
      <c r="H8110" s="53">
        <v>74</v>
      </c>
      <c r="I8110" s="53">
        <v>39</v>
      </c>
      <c r="J8110" s="53">
        <v>35</v>
      </c>
      <c r="K8110" s="52">
        <v>207</v>
      </c>
      <c r="L8110" s="52">
        <v>568.7328</v>
      </c>
      <c r="M8110" s="55">
        <v>5</v>
      </c>
      <c r="N8110" s="61" t="s">
        <v>17</v>
      </c>
      <c r="P8110" s="66"/>
      <c r="Q8110" s="53"/>
      <c r="R8110" s="53"/>
      <c r="S8110" s="53"/>
      <c r="T8110" s="53"/>
      <c r="U8110" s="53"/>
      <c r="V8110" s="53"/>
      <c r="W8110" s="53"/>
    </row>
    <row r="8111" spans="2:23" s="52" customFormat="1" ht="13" x14ac:dyDescent="0.3">
      <c r="B8111" s="53" t="s">
        <v>12</v>
      </c>
      <c r="C8111" s="53" t="s">
        <v>222</v>
      </c>
      <c r="D8111" s="53" t="s">
        <v>1656</v>
      </c>
      <c r="E8111" s="53">
        <v>41.158369999999998</v>
      </c>
      <c r="F8111" s="53">
        <v>-1.0427930000000001</v>
      </c>
      <c r="G8111" s="54">
        <v>800.2396</v>
      </c>
      <c r="H8111" s="53">
        <v>121</v>
      </c>
      <c r="I8111" s="53">
        <v>66</v>
      </c>
      <c r="J8111" s="53">
        <v>55</v>
      </c>
      <c r="K8111" s="52">
        <v>207</v>
      </c>
      <c r="L8111" s="52">
        <v>593.2396</v>
      </c>
      <c r="M8111" s="55">
        <v>5</v>
      </c>
      <c r="N8111" s="61" t="s">
        <v>17</v>
      </c>
      <c r="P8111" s="66"/>
      <c r="Q8111" s="53"/>
      <c r="R8111" s="53"/>
      <c r="S8111" s="53"/>
      <c r="T8111" s="53"/>
      <c r="U8111" s="53"/>
      <c r="V8111" s="53"/>
      <c r="W8111" s="53"/>
    </row>
    <row r="8112" spans="2:23" s="52" customFormat="1" ht="13" x14ac:dyDescent="0.3">
      <c r="B8112" s="53" t="s">
        <v>12</v>
      </c>
      <c r="C8112" s="53" t="s">
        <v>222</v>
      </c>
      <c r="D8112" s="53" t="s">
        <v>1657</v>
      </c>
      <c r="E8112" s="53">
        <v>41.190930000000002</v>
      </c>
      <c r="F8112" s="53">
        <v>-1.287282</v>
      </c>
      <c r="G8112" s="54">
        <v>867.48059999999998</v>
      </c>
      <c r="H8112" s="53">
        <v>202</v>
      </c>
      <c r="I8112" s="53">
        <v>115</v>
      </c>
      <c r="J8112" s="53">
        <v>87</v>
      </c>
      <c r="K8112" s="52">
        <v>207</v>
      </c>
      <c r="L8112" s="52">
        <v>660.48059999999998</v>
      </c>
      <c r="M8112" s="55">
        <v>6</v>
      </c>
      <c r="N8112" s="61" t="s">
        <v>17</v>
      </c>
      <c r="P8112" s="66"/>
      <c r="Q8112" s="53"/>
      <c r="R8112" s="53"/>
      <c r="S8112" s="53"/>
      <c r="T8112" s="53"/>
      <c r="U8112" s="53"/>
      <c r="V8112" s="53"/>
      <c r="W8112" s="53"/>
    </row>
    <row r="8113" spans="2:23" s="52" customFormat="1" ht="13" x14ac:dyDescent="0.3">
      <c r="B8113" s="53" t="s">
        <v>12</v>
      </c>
      <c r="C8113" s="53" t="s">
        <v>222</v>
      </c>
      <c r="D8113" s="53" t="s">
        <v>1658</v>
      </c>
      <c r="E8113" s="53">
        <v>41.463880000000003</v>
      </c>
      <c r="F8113" s="53">
        <v>-1.7857970000000001</v>
      </c>
      <c r="G8113" s="54">
        <v>738.66079999999999</v>
      </c>
      <c r="H8113" s="53">
        <v>585</v>
      </c>
      <c r="I8113" s="53">
        <v>308</v>
      </c>
      <c r="J8113" s="53">
        <v>277</v>
      </c>
      <c r="K8113" s="52">
        <v>207</v>
      </c>
      <c r="L8113" s="52">
        <v>531.66079999999999</v>
      </c>
      <c r="M8113" s="55">
        <v>5</v>
      </c>
      <c r="N8113" s="61" t="s">
        <v>17</v>
      </c>
      <c r="P8113" s="66"/>
      <c r="Q8113" s="53"/>
      <c r="R8113" s="53"/>
      <c r="S8113" s="53"/>
      <c r="T8113" s="53"/>
      <c r="U8113" s="53"/>
      <c r="V8113" s="53"/>
      <c r="W8113" s="53"/>
    </row>
    <row r="8114" spans="2:23" s="52" customFormat="1" ht="13" x14ac:dyDescent="0.3">
      <c r="B8114" s="53" t="s">
        <v>12</v>
      </c>
      <c r="C8114" s="53" t="s">
        <v>222</v>
      </c>
      <c r="D8114" s="53" t="s">
        <v>1659</v>
      </c>
      <c r="E8114" s="53">
        <v>41.143230000000003</v>
      </c>
      <c r="F8114" s="53">
        <v>-1.3243640000000001</v>
      </c>
      <c r="G8114" s="54">
        <v>924.39499999999998</v>
      </c>
      <c r="H8114" s="53">
        <v>74</v>
      </c>
      <c r="I8114" s="53">
        <v>38</v>
      </c>
      <c r="J8114" s="53">
        <v>36</v>
      </c>
      <c r="K8114" s="52">
        <v>207</v>
      </c>
      <c r="L8114" s="52">
        <v>717.39499999999998</v>
      </c>
      <c r="M8114" s="55">
        <v>6</v>
      </c>
      <c r="N8114" s="61" t="s">
        <v>17</v>
      </c>
      <c r="P8114" s="66"/>
      <c r="Q8114" s="53"/>
      <c r="R8114" s="53"/>
      <c r="S8114" s="53"/>
      <c r="T8114" s="53"/>
      <c r="U8114" s="53"/>
      <c r="V8114" s="53"/>
      <c r="W8114" s="53"/>
    </row>
    <row r="8115" spans="2:23" s="52" customFormat="1" ht="13" x14ac:dyDescent="0.3">
      <c r="B8115" s="53" t="s">
        <v>12</v>
      </c>
      <c r="C8115" s="53" t="s">
        <v>222</v>
      </c>
      <c r="D8115" s="53" t="s">
        <v>1660</v>
      </c>
      <c r="E8115" s="53">
        <v>41.272300000000001</v>
      </c>
      <c r="F8115" s="53">
        <v>-1.72523</v>
      </c>
      <c r="G8115" s="54">
        <v>696.58420000000001</v>
      </c>
      <c r="H8115" s="53">
        <v>110</v>
      </c>
      <c r="I8115" s="53">
        <v>55</v>
      </c>
      <c r="J8115" s="53">
        <v>55</v>
      </c>
      <c r="K8115" s="52">
        <v>207</v>
      </c>
      <c r="L8115" s="52">
        <v>489.58420000000001</v>
      </c>
      <c r="M8115" s="55">
        <v>5</v>
      </c>
      <c r="N8115" s="61" t="s">
        <v>17</v>
      </c>
      <c r="P8115" s="66"/>
      <c r="Q8115" s="53"/>
      <c r="R8115" s="53"/>
      <c r="S8115" s="53"/>
      <c r="T8115" s="53"/>
      <c r="U8115" s="53"/>
      <c r="V8115" s="53"/>
      <c r="W8115" s="53"/>
    </row>
    <row r="8116" spans="2:23" s="52" customFormat="1" ht="13" x14ac:dyDescent="0.3">
      <c r="B8116" s="53" t="s">
        <v>12</v>
      </c>
      <c r="C8116" s="53" t="s">
        <v>222</v>
      </c>
      <c r="D8116" s="53" t="s">
        <v>1661</v>
      </c>
      <c r="E8116" s="53">
        <v>41.21913</v>
      </c>
      <c r="F8116" s="53">
        <v>-1.153446</v>
      </c>
      <c r="G8116" s="54">
        <v>755.57219999999995</v>
      </c>
      <c r="H8116" s="53">
        <v>45</v>
      </c>
      <c r="I8116" s="53">
        <v>30</v>
      </c>
      <c r="J8116" s="53">
        <v>15</v>
      </c>
      <c r="K8116" s="52">
        <v>207</v>
      </c>
      <c r="L8116" s="52">
        <v>548.57219999999995</v>
      </c>
      <c r="M8116" s="55">
        <v>5</v>
      </c>
      <c r="N8116" s="61" t="s">
        <v>17</v>
      </c>
      <c r="P8116" s="66"/>
      <c r="Q8116" s="53"/>
      <c r="R8116" s="53"/>
      <c r="S8116" s="53"/>
      <c r="T8116" s="53"/>
      <c r="U8116" s="53"/>
      <c r="V8116" s="53"/>
      <c r="W8116" s="53"/>
    </row>
    <row r="8117" spans="2:23" s="52" customFormat="1" ht="13" x14ac:dyDescent="0.3">
      <c r="B8117" s="53" t="s">
        <v>12</v>
      </c>
      <c r="C8117" s="53" t="s">
        <v>222</v>
      </c>
      <c r="D8117" s="53" t="s">
        <v>1662</v>
      </c>
      <c r="E8117" s="53">
        <v>41.326360000000001</v>
      </c>
      <c r="F8117" s="53">
        <v>-0.42694840000000001</v>
      </c>
      <c r="G8117" s="54">
        <v>158.49209999999999</v>
      </c>
      <c r="H8117" s="53">
        <v>534</v>
      </c>
      <c r="I8117" s="53">
        <v>265</v>
      </c>
      <c r="J8117" s="53">
        <v>269</v>
      </c>
      <c r="K8117" s="52">
        <v>207</v>
      </c>
      <c r="L8117" s="52">
        <v>-48.507900000000006</v>
      </c>
      <c r="M8117" s="55">
        <v>2</v>
      </c>
      <c r="N8117" s="61" t="s">
        <v>16</v>
      </c>
      <c r="P8117" s="66"/>
      <c r="Q8117" s="53"/>
      <c r="R8117" s="53"/>
      <c r="S8117" s="53"/>
      <c r="T8117" s="53"/>
      <c r="U8117" s="53"/>
      <c r="V8117" s="53"/>
      <c r="W8117" s="53"/>
    </row>
    <row r="8118" spans="2:23" s="52" customFormat="1" ht="13" x14ac:dyDescent="0.3">
      <c r="B8118" s="53" t="s">
        <v>12</v>
      </c>
      <c r="C8118" s="53" t="s">
        <v>222</v>
      </c>
      <c r="D8118" s="53" t="s">
        <v>222</v>
      </c>
      <c r="E8118" s="53">
        <v>41.656289999999998</v>
      </c>
      <c r="F8118" s="53">
        <v>-0.87653789999999998</v>
      </c>
      <c r="G8118" s="54">
        <v>204.0027</v>
      </c>
      <c r="H8118" s="53">
        <v>674317</v>
      </c>
      <c r="I8118" s="53">
        <v>328470</v>
      </c>
      <c r="J8118" s="53">
        <v>345847</v>
      </c>
      <c r="K8118" s="52">
        <v>207</v>
      </c>
      <c r="L8118" s="52">
        <v>-2.9972999999999956</v>
      </c>
      <c r="M8118" s="55">
        <v>2</v>
      </c>
      <c r="N8118" s="61" t="s">
        <v>16</v>
      </c>
      <c r="P8118" s="66"/>
      <c r="Q8118" s="53"/>
      <c r="R8118" s="53"/>
      <c r="S8118" s="53"/>
      <c r="T8118" s="53"/>
      <c r="U8118" s="53"/>
      <c r="V8118" s="53"/>
      <c r="W8118" s="53"/>
    </row>
    <row r="8119" spans="2:23" s="52" customFormat="1" ht="13" x14ac:dyDescent="0.3">
      <c r="B8119" s="53" t="s">
        <v>12</v>
      </c>
      <c r="C8119" s="53" t="s">
        <v>222</v>
      </c>
      <c r="D8119" s="53" t="s">
        <v>1663</v>
      </c>
      <c r="E8119" s="53">
        <v>41.86918</v>
      </c>
      <c r="F8119" s="53">
        <v>-0.78816439999999999</v>
      </c>
      <c r="G8119" s="54">
        <v>285</v>
      </c>
      <c r="H8119" s="53">
        <v>7427</v>
      </c>
      <c r="I8119" s="53">
        <v>3879</v>
      </c>
      <c r="J8119" s="53">
        <v>3548</v>
      </c>
      <c r="K8119" s="52">
        <v>207</v>
      </c>
      <c r="L8119" s="52">
        <v>78</v>
      </c>
      <c r="M8119" s="55">
        <v>2</v>
      </c>
      <c r="N8119" s="61" t="s">
        <v>16</v>
      </c>
      <c r="P8119" s="66"/>
      <c r="Q8119" s="53"/>
      <c r="R8119" s="53"/>
      <c r="S8119" s="53"/>
      <c r="T8119" s="53"/>
      <c r="U8119" s="53"/>
      <c r="V8119" s="53"/>
      <c r="W8119" s="53"/>
    </row>
  </sheetData>
  <autoFilter ref="A7:CA8119" xr:uid="{13BECB9F-6897-4DFF-A6E6-29D66C23EAB4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E7344-3C1C-4F95-B52B-90463408E09F}">
  <sheetPr codeName="Hoja7"/>
  <dimension ref="B2:T223"/>
  <sheetViews>
    <sheetView topLeftCell="C1" workbookViewId="0">
      <selection activeCell="H3" sqref="H3"/>
    </sheetView>
  </sheetViews>
  <sheetFormatPr baseColWidth="10" defaultRowHeight="14.5" x14ac:dyDescent="0.35"/>
  <cols>
    <col min="1" max="1" width="3.83203125" customWidth="1"/>
    <col min="2" max="2" width="119.33203125" customWidth="1"/>
    <col min="4" max="5" width="17.33203125" customWidth="1"/>
    <col min="7" max="7" width="4.08203125" customWidth="1"/>
    <col min="8" max="8" width="11.08203125" style="83" customWidth="1"/>
  </cols>
  <sheetData>
    <row r="2" spans="2:20" ht="72.5" x14ac:dyDescent="0.35">
      <c r="B2" s="12" t="s">
        <v>19</v>
      </c>
      <c r="C2" s="12" t="s">
        <v>5</v>
      </c>
      <c r="D2" s="12" t="s">
        <v>8268</v>
      </c>
      <c r="E2" s="12" t="s">
        <v>8292</v>
      </c>
      <c r="F2" s="16" t="s">
        <v>8255</v>
      </c>
      <c r="H2" s="84" t="s">
        <v>8249</v>
      </c>
      <c r="S2" s="16" t="s">
        <v>8428</v>
      </c>
      <c r="T2" s="16" t="s">
        <v>8429</v>
      </c>
    </row>
    <row r="3" spans="2:20" x14ac:dyDescent="0.35">
      <c r="B3" s="17" t="s">
        <v>20</v>
      </c>
      <c r="C3" s="17" t="s">
        <v>8244</v>
      </c>
      <c r="D3" s="17" t="s">
        <v>21</v>
      </c>
      <c r="E3" s="17" t="s">
        <v>8293</v>
      </c>
      <c r="F3" s="81">
        <v>4206.7849999999999</v>
      </c>
      <c r="H3" s="83" t="str">
        <f>CONCATENATE($B3,$C3,$D3,$E3)</f>
        <v>PLANTAS SIN VAPORIZACION ATMOSFERICAAéreoLP 1000N.a.</v>
      </c>
      <c r="S3" s="81">
        <v>3824.35</v>
      </c>
      <c r="T3" s="81">
        <f>S3*1.1</f>
        <v>4206.7849999999999</v>
      </c>
    </row>
    <row r="4" spans="2:20" x14ac:dyDescent="0.35">
      <c r="B4" s="17" t="s">
        <v>20</v>
      </c>
      <c r="C4" s="17" t="s">
        <v>8244</v>
      </c>
      <c r="D4" s="17" t="s">
        <v>22</v>
      </c>
      <c r="E4" s="17" t="s">
        <v>8293</v>
      </c>
      <c r="F4" s="81">
        <v>4647.8850000000011</v>
      </c>
      <c r="H4" s="83" t="str">
        <f t="shared" ref="H4:H67" si="0">CONCATENATE($B4,$C4,$D4,$E4)</f>
        <v>PLANTAS SIN VAPORIZACION ATMOSFERICAAéreoLP 1450N.a.</v>
      </c>
      <c r="S4" s="81">
        <v>4225.3500000000004</v>
      </c>
      <c r="T4" s="81">
        <f t="shared" ref="T4:T67" si="1">S4*1.1</f>
        <v>4647.8850000000011</v>
      </c>
    </row>
    <row r="5" spans="2:20" x14ac:dyDescent="0.35">
      <c r="B5" s="17" t="s">
        <v>20</v>
      </c>
      <c r="C5" s="17" t="s">
        <v>8244</v>
      </c>
      <c r="D5" s="17" t="s">
        <v>23</v>
      </c>
      <c r="E5" s="17" t="s">
        <v>8293</v>
      </c>
      <c r="F5" s="81">
        <v>5061.4850000000006</v>
      </c>
      <c r="H5" s="83" t="str">
        <f t="shared" si="0"/>
        <v>PLANTAS SIN VAPORIZACION ATMOSFERICAAéreoLP 2450N.a.</v>
      </c>
      <c r="S5" s="81">
        <v>4601.3500000000004</v>
      </c>
      <c r="T5" s="81">
        <f t="shared" si="1"/>
        <v>5061.4850000000006</v>
      </c>
    </row>
    <row r="6" spans="2:20" x14ac:dyDescent="0.35">
      <c r="B6" s="17" t="s">
        <v>20</v>
      </c>
      <c r="C6" s="17" t="s">
        <v>8244</v>
      </c>
      <c r="D6" s="17" t="s">
        <v>24</v>
      </c>
      <c r="E6" s="17" t="s">
        <v>8293</v>
      </c>
      <c r="F6" s="81">
        <v>5647.7850000000008</v>
      </c>
      <c r="H6" s="83" t="str">
        <f t="shared" si="0"/>
        <v>PLANTAS SIN VAPORIZACION ATMOSFERICAAéreoLP 4000N.a.</v>
      </c>
      <c r="S6" s="81">
        <v>5134.3500000000004</v>
      </c>
      <c r="T6" s="81">
        <f t="shared" si="1"/>
        <v>5647.7850000000008</v>
      </c>
    </row>
    <row r="7" spans="2:20" x14ac:dyDescent="0.35">
      <c r="B7" s="17" t="s">
        <v>20</v>
      </c>
      <c r="C7" s="17" t="s">
        <v>8244</v>
      </c>
      <c r="D7" s="17" t="s">
        <v>25</v>
      </c>
      <c r="E7" s="17" t="s">
        <v>8293</v>
      </c>
      <c r="F7" s="81">
        <v>5963.4850000000006</v>
      </c>
      <c r="H7" s="83" t="str">
        <f t="shared" si="0"/>
        <v>PLANTAS SIN VAPORIZACION ATMOSFERICAAéreoLP 4880N.a.</v>
      </c>
      <c r="S7" s="81">
        <v>5421.35</v>
      </c>
      <c r="T7" s="81">
        <f t="shared" si="1"/>
        <v>5963.4850000000006</v>
      </c>
    </row>
    <row r="8" spans="2:20" x14ac:dyDescent="0.35">
      <c r="B8" s="17" t="s">
        <v>20</v>
      </c>
      <c r="C8" s="17" t="s">
        <v>8244</v>
      </c>
      <c r="D8" s="17" t="s">
        <v>26</v>
      </c>
      <c r="E8" s="17" t="s">
        <v>8293</v>
      </c>
      <c r="F8" s="81">
        <v>7087.6850000000013</v>
      </c>
      <c r="H8" s="83" t="str">
        <f t="shared" si="0"/>
        <v>PLANTAS SIN VAPORIZACION ATMOSFERICAAéreoLP 6650N.a.</v>
      </c>
      <c r="S8" s="81">
        <v>6443.35</v>
      </c>
      <c r="T8" s="81">
        <f t="shared" si="1"/>
        <v>7087.6850000000013</v>
      </c>
    </row>
    <row r="9" spans="2:20" x14ac:dyDescent="0.35">
      <c r="B9" s="17" t="s">
        <v>20</v>
      </c>
      <c r="C9" s="17" t="s">
        <v>8244</v>
      </c>
      <c r="D9" s="17" t="s">
        <v>27</v>
      </c>
      <c r="E9" s="17" t="s">
        <v>8293</v>
      </c>
      <c r="F9" s="81">
        <v>7424.2850000000008</v>
      </c>
      <c r="H9" s="83" t="str">
        <f t="shared" si="0"/>
        <v>PLANTAS SIN VAPORIZACION ATMOSFERICAAéreoLP 8334N.a.</v>
      </c>
      <c r="S9" s="81">
        <v>6749.35</v>
      </c>
      <c r="T9" s="81">
        <f t="shared" si="1"/>
        <v>7424.2850000000008</v>
      </c>
    </row>
    <row r="10" spans="2:20" x14ac:dyDescent="0.35">
      <c r="B10" s="17" t="s">
        <v>20</v>
      </c>
      <c r="C10" s="17" t="s">
        <v>8244</v>
      </c>
      <c r="D10" s="17" t="s">
        <v>28</v>
      </c>
      <c r="E10" s="17" t="s">
        <v>8293</v>
      </c>
      <c r="F10" s="81">
        <v>8052.3850000000011</v>
      </c>
      <c r="H10" s="83" t="str">
        <f t="shared" si="0"/>
        <v>PLANTAS SIN VAPORIZACION ATMOSFERICAAéreoLP 10N.a.</v>
      </c>
      <c r="S10" s="81">
        <v>7320.35</v>
      </c>
      <c r="T10" s="81">
        <f t="shared" si="1"/>
        <v>8052.3850000000011</v>
      </c>
    </row>
    <row r="11" spans="2:20" x14ac:dyDescent="0.35">
      <c r="B11" s="17" t="s">
        <v>20</v>
      </c>
      <c r="C11" s="17" t="s">
        <v>8244</v>
      </c>
      <c r="D11" s="17" t="s">
        <v>29</v>
      </c>
      <c r="E11" s="17" t="s">
        <v>8293</v>
      </c>
      <c r="F11" s="81">
        <v>8648.5850000000009</v>
      </c>
      <c r="H11" s="83" t="str">
        <f t="shared" si="0"/>
        <v>PLANTAS SIN VAPORIZACION ATMOSFERICAAéreoLP 13 AN.a.</v>
      </c>
      <c r="S11" s="81">
        <v>7862.35</v>
      </c>
      <c r="T11" s="81">
        <f t="shared" si="1"/>
        <v>8648.5850000000009</v>
      </c>
    </row>
    <row r="12" spans="2:20" x14ac:dyDescent="0.35">
      <c r="B12" s="17" t="s">
        <v>20</v>
      </c>
      <c r="C12" s="17" t="s">
        <v>8244</v>
      </c>
      <c r="D12" s="17" t="s">
        <v>30</v>
      </c>
      <c r="E12" s="17" t="s">
        <v>8293</v>
      </c>
      <c r="F12" s="81">
        <v>9757.0110000000004</v>
      </c>
      <c r="H12" s="83" t="str">
        <f t="shared" si="0"/>
        <v>PLANTAS SIN VAPORIZACION ATMOSFERICAAéreoLP 16 AN.a.</v>
      </c>
      <c r="S12" s="81">
        <v>8870.01</v>
      </c>
      <c r="T12" s="81">
        <f t="shared" si="1"/>
        <v>9757.0110000000004</v>
      </c>
    </row>
    <row r="13" spans="2:20" x14ac:dyDescent="0.35">
      <c r="B13" s="17" t="s">
        <v>20</v>
      </c>
      <c r="C13" s="17" t="s">
        <v>8244</v>
      </c>
      <c r="D13" s="17" t="s">
        <v>31</v>
      </c>
      <c r="E13" s="17" t="s">
        <v>8293</v>
      </c>
      <c r="F13" s="81">
        <v>11217.811000000002</v>
      </c>
      <c r="H13" s="83" t="str">
        <f t="shared" si="0"/>
        <v>PLANTAS SIN VAPORIZACION ATMOSFERICAAéreoLP 19 AN.a.</v>
      </c>
      <c r="S13" s="81">
        <v>10198.01</v>
      </c>
      <c r="T13" s="81">
        <f t="shared" si="1"/>
        <v>11217.811000000002</v>
      </c>
    </row>
    <row r="14" spans="2:20" x14ac:dyDescent="0.35">
      <c r="B14" s="17" t="s">
        <v>20</v>
      </c>
      <c r="C14" s="17" t="s">
        <v>8244</v>
      </c>
      <c r="D14" s="17" t="s">
        <v>32</v>
      </c>
      <c r="E14" s="17" t="s">
        <v>8293</v>
      </c>
      <c r="F14" s="81">
        <v>11990.011</v>
      </c>
      <c r="H14" s="83" t="str">
        <f t="shared" si="0"/>
        <v>PLANTAS SIN VAPORIZACION ATMOSFERICAAéreoLP 22 AN.a.</v>
      </c>
      <c r="S14" s="81">
        <v>10900.01</v>
      </c>
      <c r="T14" s="81">
        <f t="shared" si="1"/>
        <v>11990.011</v>
      </c>
    </row>
    <row r="15" spans="2:20" x14ac:dyDescent="0.35">
      <c r="B15" s="17" t="s">
        <v>20</v>
      </c>
      <c r="C15" s="17" t="s">
        <v>8244</v>
      </c>
      <c r="D15" s="17" t="s">
        <v>33</v>
      </c>
      <c r="E15" s="17" t="s">
        <v>8293</v>
      </c>
      <c r="F15" s="81">
        <v>12177.011</v>
      </c>
      <c r="H15" s="83" t="str">
        <f t="shared" si="0"/>
        <v>PLANTAS SIN VAPORIZACION ATMOSFERICAAéreoLP 24 AN.a.</v>
      </c>
      <c r="S15" s="81">
        <v>11070.01</v>
      </c>
      <c r="T15" s="81">
        <f t="shared" si="1"/>
        <v>12177.011</v>
      </c>
    </row>
    <row r="16" spans="2:20" x14ac:dyDescent="0.35">
      <c r="B16" s="17" t="s">
        <v>20</v>
      </c>
      <c r="C16" s="17" t="s">
        <v>8244</v>
      </c>
      <c r="D16" s="17" t="s">
        <v>34</v>
      </c>
      <c r="E16" s="17" t="s">
        <v>8293</v>
      </c>
      <c r="F16" s="81">
        <v>12862.311000000002</v>
      </c>
      <c r="H16" s="83" t="str">
        <f t="shared" si="0"/>
        <v>PLANTAS SIN VAPORIZACION ATMOSFERICAAéreoLP 29 AN.a.</v>
      </c>
      <c r="S16" s="81">
        <v>11693.01</v>
      </c>
      <c r="T16" s="81">
        <f t="shared" si="1"/>
        <v>12862.311000000002</v>
      </c>
    </row>
    <row r="17" spans="2:20" x14ac:dyDescent="0.35">
      <c r="B17" s="17" t="s">
        <v>20</v>
      </c>
      <c r="C17" s="17" t="s">
        <v>8244</v>
      </c>
      <c r="D17" s="17" t="s">
        <v>35</v>
      </c>
      <c r="E17" s="17" t="s">
        <v>8293</v>
      </c>
      <c r="F17" s="81">
        <v>13246.211000000001</v>
      </c>
      <c r="H17" s="83" t="str">
        <f t="shared" si="0"/>
        <v>PLANTAS SIN VAPORIZACION ATMOSFERICAAéreoLP 34 AN.a.</v>
      </c>
      <c r="S17" s="81">
        <v>12042.01</v>
      </c>
      <c r="T17" s="81">
        <f t="shared" si="1"/>
        <v>13246.211000000001</v>
      </c>
    </row>
    <row r="18" spans="2:20" x14ac:dyDescent="0.35">
      <c r="B18" s="17" t="s">
        <v>20</v>
      </c>
      <c r="C18" s="17" t="s">
        <v>8244</v>
      </c>
      <c r="D18" s="17" t="s">
        <v>36</v>
      </c>
      <c r="E18" s="17" t="s">
        <v>8293</v>
      </c>
      <c r="F18" s="81">
        <v>15043.611000000001</v>
      </c>
      <c r="H18" s="83" t="str">
        <f t="shared" si="0"/>
        <v>PLANTAS SIN VAPORIZACION ATMOSFERICAAéreoLP 33 A - 22N.a.</v>
      </c>
      <c r="S18" s="81">
        <v>13676.01</v>
      </c>
      <c r="T18" s="81">
        <f t="shared" si="1"/>
        <v>15043.611000000001</v>
      </c>
    </row>
    <row r="19" spans="2:20" x14ac:dyDescent="0.35">
      <c r="B19" s="17" t="s">
        <v>20</v>
      </c>
      <c r="C19" s="17" t="s">
        <v>8244</v>
      </c>
      <c r="D19" s="17" t="s">
        <v>37</v>
      </c>
      <c r="E19" s="17" t="s">
        <v>8293</v>
      </c>
      <c r="F19" s="81">
        <v>16060.011000000002</v>
      </c>
      <c r="H19" s="83" t="str">
        <f t="shared" si="0"/>
        <v>PLANTAS SIN VAPORIZACION ATMOSFERICAAéreoLP 50 A - 22N.a.</v>
      </c>
      <c r="S19" s="81">
        <v>14600.01</v>
      </c>
      <c r="T19" s="81">
        <f t="shared" si="1"/>
        <v>16060.011000000002</v>
      </c>
    </row>
    <row r="20" spans="2:20" x14ac:dyDescent="0.35">
      <c r="B20" s="17" t="s">
        <v>20</v>
      </c>
      <c r="C20" s="17" t="s">
        <v>8244</v>
      </c>
      <c r="D20" s="17" t="s">
        <v>38</v>
      </c>
      <c r="E20" s="17" t="s">
        <v>8293</v>
      </c>
      <c r="F20" s="81">
        <v>18048.811000000002</v>
      </c>
      <c r="H20" s="83" t="str">
        <f t="shared" si="0"/>
        <v>PLANTAS SIN VAPORIZACION ATMOSFERICAAéreoLP 59 A - 22N.a.</v>
      </c>
      <c r="S20" s="81">
        <v>16408.009999999998</v>
      </c>
      <c r="T20" s="81">
        <f t="shared" si="1"/>
        <v>18048.811000000002</v>
      </c>
    </row>
    <row r="21" spans="2:20" x14ac:dyDescent="0.35">
      <c r="B21" s="17" t="s">
        <v>20</v>
      </c>
      <c r="C21" s="17" t="s">
        <v>8244</v>
      </c>
      <c r="D21" s="17" t="s">
        <v>39</v>
      </c>
      <c r="E21" s="17" t="s">
        <v>8293</v>
      </c>
      <c r="F21" s="81">
        <v>17427.311000000002</v>
      </c>
      <c r="H21" s="83" t="str">
        <f t="shared" si="0"/>
        <v>PLANTAS SIN VAPORIZACION ATMOSFERICAAéreoLP 50 A - 24N.a.</v>
      </c>
      <c r="S21" s="81">
        <v>15843.01</v>
      </c>
      <c r="T21" s="81">
        <f t="shared" si="1"/>
        <v>17427.311000000002</v>
      </c>
    </row>
    <row r="22" spans="2:20" x14ac:dyDescent="0.35">
      <c r="B22" s="17" t="s">
        <v>20</v>
      </c>
      <c r="C22" s="17" t="s">
        <v>8244</v>
      </c>
      <c r="D22" s="17" t="s">
        <v>40</v>
      </c>
      <c r="E22" s="17" t="s">
        <v>8293</v>
      </c>
      <c r="F22" s="81">
        <v>18048.811000000002</v>
      </c>
      <c r="H22" s="83" t="str">
        <f t="shared" si="0"/>
        <v>PLANTAS SIN VAPORIZACION ATMOSFERICAAéreoLP 69 A - 22N.a.</v>
      </c>
      <c r="S22" s="81">
        <v>16408.009999999998</v>
      </c>
      <c r="T22" s="81">
        <f t="shared" si="1"/>
        <v>18048.811000000002</v>
      </c>
    </row>
    <row r="23" spans="2:20" x14ac:dyDescent="0.35">
      <c r="B23" s="17" t="s">
        <v>20</v>
      </c>
      <c r="C23" s="17" t="s">
        <v>8244</v>
      </c>
      <c r="D23" s="17" t="s">
        <v>41</v>
      </c>
      <c r="E23" s="17" t="s">
        <v>8293</v>
      </c>
      <c r="F23" s="81">
        <v>13852.311000000002</v>
      </c>
      <c r="H23" s="83" t="str">
        <f t="shared" si="0"/>
        <v>PLANTAS SIN VAPORIZACION ATMOSFERICAAéreo2*LP 13 AN.a.</v>
      </c>
      <c r="S23" s="81">
        <v>12593.01</v>
      </c>
      <c r="T23" s="81">
        <f t="shared" si="1"/>
        <v>13852.311000000002</v>
      </c>
    </row>
    <row r="24" spans="2:20" x14ac:dyDescent="0.35">
      <c r="B24" s="17" t="s">
        <v>20</v>
      </c>
      <c r="C24" s="17" t="s">
        <v>8244</v>
      </c>
      <c r="D24" s="17" t="s">
        <v>42</v>
      </c>
      <c r="E24" s="17" t="s">
        <v>8293</v>
      </c>
      <c r="F24" s="81">
        <v>14488.111000000001</v>
      </c>
      <c r="H24" s="83" t="str">
        <f t="shared" si="0"/>
        <v>PLANTAS SIN VAPORIZACION ATMOSFERICAAéreo2*LP 16 AN.a.</v>
      </c>
      <c r="S24" s="81">
        <v>13171.01</v>
      </c>
      <c r="T24" s="81">
        <f t="shared" si="1"/>
        <v>14488.111000000001</v>
      </c>
    </row>
    <row r="25" spans="2:20" x14ac:dyDescent="0.35">
      <c r="B25" s="17" t="s">
        <v>20</v>
      </c>
      <c r="C25" s="17" t="s">
        <v>8244</v>
      </c>
      <c r="D25" s="17" t="s">
        <v>43</v>
      </c>
      <c r="E25" s="17" t="s">
        <v>8293</v>
      </c>
      <c r="F25" s="81">
        <v>17435.011000000002</v>
      </c>
      <c r="H25" s="83" t="str">
        <f t="shared" si="0"/>
        <v>PLANTAS SIN VAPORIZACION ATMOSFERICAAéreo2*LP 19 AN.a.</v>
      </c>
      <c r="S25" s="81">
        <v>15850.01</v>
      </c>
      <c r="T25" s="81">
        <f t="shared" si="1"/>
        <v>17435.011000000002</v>
      </c>
    </row>
    <row r="26" spans="2:20" x14ac:dyDescent="0.35">
      <c r="B26" s="17" t="s">
        <v>20</v>
      </c>
      <c r="C26" s="17" t="s">
        <v>8244</v>
      </c>
      <c r="D26" s="17" t="s">
        <v>44</v>
      </c>
      <c r="E26" s="17" t="s">
        <v>8293</v>
      </c>
      <c r="F26" s="81">
        <v>18981.611000000001</v>
      </c>
      <c r="H26" s="83" t="str">
        <f t="shared" si="0"/>
        <v>PLANTAS SIN VAPORIZACION ATMOSFERICAAéreo2*LP 22 AN.a.</v>
      </c>
      <c r="S26" s="81">
        <v>17256.009999999998</v>
      </c>
      <c r="T26" s="81">
        <f t="shared" si="1"/>
        <v>18981.611000000001</v>
      </c>
    </row>
    <row r="27" spans="2:20" x14ac:dyDescent="0.35">
      <c r="B27" s="17" t="s">
        <v>20</v>
      </c>
      <c r="C27" s="17" t="s">
        <v>8244</v>
      </c>
      <c r="D27" s="17" t="s">
        <v>45</v>
      </c>
      <c r="E27" s="17" t="s">
        <v>8293</v>
      </c>
      <c r="F27" s="81">
        <v>19519.510999999999</v>
      </c>
      <c r="H27" s="83" t="str">
        <f t="shared" si="0"/>
        <v>PLANTAS SIN VAPORIZACION ATMOSFERICAAéreo2*LP 24 AN.a.</v>
      </c>
      <c r="S27" s="81">
        <v>17745.009999999998</v>
      </c>
      <c r="T27" s="81">
        <f t="shared" si="1"/>
        <v>19519.510999999999</v>
      </c>
    </row>
    <row r="28" spans="2:20" x14ac:dyDescent="0.35">
      <c r="B28" s="17" t="s">
        <v>20</v>
      </c>
      <c r="C28" s="17" t="s">
        <v>8244</v>
      </c>
      <c r="D28" s="17" t="s">
        <v>46</v>
      </c>
      <c r="E28" s="17" t="s">
        <v>8293</v>
      </c>
      <c r="F28" s="81">
        <v>20737.210999999999</v>
      </c>
      <c r="H28" s="83" t="str">
        <f t="shared" si="0"/>
        <v>PLANTAS SIN VAPORIZACION ATMOSFERICAAéreo2*LP 29 AN.a.</v>
      </c>
      <c r="S28" s="81">
        <v>18852.009999999998</v>
      </c>
      <c r="T28" s="81">
        <f t="shared" si="1"/>
        <v>20737.210999999999</v>
      </c>
    </row>
    <row r="29" spans="2:20" x14ac:dyDescent="0.35">
      <c r="B29" s="17" t="s">
        <v>20</v>
      </c>
      <c r="C29" s="17" t="s">
        <v>8244</v>
      </c>
      <c r="D29" s="17" t="s">
        <v>47</v>
      </c>
      <c r="E29" s="17" t="s">
        <v>8293</v>
      </c>
      <c r="F29" s="81">
        <v>24701.831000000002</v>
      </c>
      <c r="H29" s="83" t="str">
        <f t="shared" si="0"/>
        <v>PLANTAS SIN VAPORIZACION ATMOSFERICAAéreo2*LP 34 AN.a.</v>
      </c>
      <c r="S29" s="81">
        <v>22456.21</v>
      </c>
      <c r="T29" s="81">
        <f t="shared" si="1"/>
        <v>24701.831000000002</v>
      </c>
    </row>
    <row r="30" spans="2:20" x14ac:dyDescent="0.35">
      <c r="B30" s="17" t="s">
        <v>20</v>
      </c>
      <c r="C30" s="17" t="s">
        <v>8244</v>
      </c>
      <c r="D30" s="17" t="s">
        <v>48</v>
      </c>
      <c r="E30" s="17" t="s">
        <v>8293</v>
      </c>
      <c r="F30" s="81">
        <v>23877.931</v>
      </c>
      <c r="H30" s="83" t="str">
        <f t="shared" si="0"/>
        <v>PLANTAS SIN VAPORIZACION ATMOSFERICAAéreo2*LP 33 A - 22N.a.</v>
      </c>
      <c r="S30" s="81">
        <v>21707.21</v>
      </c>
      <c r="T30" s="81">
        <f t="shared" si="1"/>
        <v>23877.931</v>
      </c>
    </row>
    <row r="31" spans="2:20" x14ac:dyDescent="0.35">
      <c r="B31" s="17" t="s">
        <v>20</v>
      </c>
      <c r="C31" s="17" t="s">
        <v>8244</v>
      </c>
      <c r="D31" s="17" t="s">
        <v>49</v>
      </c>
      <c r="E31" s="17" t="s">
        <v>8293</v>
      </c>
      <c r="F31" s="81">
        <v>28041.431</v>
      </c>
      <c r="H31" s="83" t="str">
        <f t="shared" si="0"/>
        <v>PLANTAS SIN VAPORIZACION ATMOSFERICAAéreo2*LP 50 A - 22N.a.</v>
      </c>
      <c r="S31" s="81">
        <v>25492.21</v>
      </c>
      <c r="T31" s="81">
        <f t="shared" si="1"/>
        <v>28041.431</v>
      </c>
    </row>
    <row r="32" spans="2:20" x14ac:dyDescent="0.35">
      <c r="B32" s="17" t="s">
        <v>20</v>
      </c>
      <c r="C32" s="17" t="s">
        <v>8244</v>
      </c>
      <c r="D32" s="17" t="s">
        <v>50</v>
      </c>
      <c r="E32" s="17" t="s">
        <v>8293</v>
      </c>
      <c r="F32" s="81">
        <v>30941.031000000003</v>
      </c>
      <c r="H32" s="83" t="str">
        <f t="shared" si="0"/>
        <v>PLANTAS SIN VAPORIZACION ATMOSFERICAAéreo2*LP 59 A - 22N.a.</v>
      </c>
      <c r="S32" s="81">
        <v>28128.21</v>
      </c>
      <c r="T32" s="81">
        <f t="shared" si="1"/>
        <v>30941.031000000003</v>
      </c>
    </row>
    <row r="33" spans="2:20" x14ac:dyDescent="0.35">
      <c r="B33" s="17" t="s">
        <v>20</v>
      </c>
      <c r="C33" s="17" t="s">
        <v>8244</v>
      </c>
      <c r="D33" s="17" t="s">
        <v>51</v>
      </c>
      <c r="E33" s="17" t="s">
        <v>8293</v>
      </c>
      <c r="F33" s="81">
        <v>28379.131000000001</v>
      </c>
      <c r="H33" s="83" t="str">
        <f t="shared" si="0"/>
        <v>PLANTAS SIN VAPORIZACION ATMOSFERICAAéreo2*LP 50 A - 24N.a.</v>
      </c>
      <c r="S33" s="81">
        <v>25799.21</v>
      </c>
      <c r="T33" s="81">
        <f t="shared" si="1"/>
        <v>28379.131000000001</v>
      </c>
    </row>
    <row r="34" spans="2:20" x14ac:dyDescent="0.35">
      <c r="B34" s="17" t="s">
        <v>20</v>
      </c>
      <c r="C34" s="17" t="s">
        <v>8244</v>
      </c>
      <c r="D34" s="17" t="s">
        <v>52</v>
      </c>
      <c r="E34" s="17" t="s">
        <v>8293</v>
      </c>
      <c r="F34" s="81">
        <v>28489.131000000001</v>
      </c>
      <c r="H34" s="83" t="str">
        <f t="shared" si="0"/>
        <v>PLANTAS SIN VAPORIZACION ATMOSFERICAAéreo2*LP 69 A - 22N.a.</v>
      </c>
      <c r="S34" s="81">
        <v>25899.21</v>
      </c>
      <c r="T34" s="81">
        <f t="shared" si="1"/>
        <v>28489.131000000001</v>
      </c>
    </row>
    <row r="35" spans="2:20" x14ac:dyDescent="0.35">
      <c r="B35" s="17" t="s">
        <v>8272</v>
      </c>
      <c r="C35" s="17" t="s">
        <v>8244</v>
      </c>
      <c r="D35" s="17" t="s">
        <v>21</v>
      </c>
      <c r="E35" s="17" t="s">
        <v>8294</v>
      </c>
      <c r="F35" s="81">
        <v>5384.8850000000011</v>
      </c>
      <c r="H35" s="83" t="str">
        <f t="shared" si="0"/>
        <v>PLANTAS DE 1 DEPOSITO CON VAPORIZADOR VA 50 EN CONJUNTO AéreoLP 10001 VA 50</v>
      </c>
      <c r="S35" s="81">
        <v>4895.3500000000004</v>
      </c>
      <c r="T35" s="81">
        <f t="shared" si="1"/>
        <v>5384.8850000000011</v>
      </c>
    </row>
    <row r="36" spans="2:20" x14ac:dyDescent="0.35">
      <c r="B36" s="17" t="s">
        <v>8272</v>
      </c>
      <c r="C36" s="17" t="s">
        <v>8244</v>
      </c>
      <c r="D36" s="17" t="s">
        <v>22</v>
      </c>
      <c r="E36" s="17" t="s">
        <v>8294</v>
      </c>
      <c r="F36" s="81">
        <v>5825.9850000000006</v>
      </c>
      <c r="H36" s="83" t="str">
        <f t="shared" si="0"/>
        <v>PLANTAS DE 1 DEPOSITO CON VAPORIZADOR VA 50 EN CONJUNTO AéreoLP 14501 VA 50</v>
      </c>
      <c r="S36" s="81">
        <v>5296.35</v>
      </c>
      <c r="T36" s="81">
        <f t="shared" si="1"/>
        <v>5825.9850000000006</v>
      </c>
    </row>
    <row r="37" spans="2:20" x14ac:dyDescent="0.35">
      <c r="B37" s="17" t="s">
        <v>8272</v>
      </c>
      <c r="C37" s="17" t="s">
        <v>8244</v>
      </c>
      <c r="D37" s="17" t="s">
        <v>23</v>
      </c>
      <c r="E37" s="17" t="s">
        <v>8294</v>
      </c>
      <c r="F37" s="81">
        <v>6239.5850000000009</v>
      </c>
      <c r="H37" s="83" t="str">
        <f t="shared" si="0"/>
        <v>PLANTAS DE 1 DEPOSITO CON VAPORIZADOR VA 50 EN CONJUNTO AéreoLP 24501 VA 50</v>
      </c>
      <c r="S37" s="81">
        <v>5672.35</v>
      </c>
      <c r="T37" s="81">
        <f t="shared" si="1"/>
        <v>6239.5850000000009</v>
      </c>
    </row>
    <row r="38" spans="2:20" x14ac:dyDescent="0.35">
      <c r="B38" s="17" t="s">
        <v>8272</v>
      </c>
      <c r="C38" s="17" t="s">
        <v>8244</v>
      </c>
      <c r="D38" s="17" t="s">
        <v>24</v>
      </c>
      <c r="E38" s="17" t="s">
        <v>8294</v>
      </c>
      <c r="F38" s="81">
        <v>6825.8850000000011</v>
      </c>
      <c r="H38" s="83" t="str">
        <f t="shared" si="0"/>
        <v>PLANTAS DE 1 DEPOSITO CON VAPORIZADOR VA 50 EN CONJUNTO AéreoLP 40001 VA 50</v>
      </c>
      <c r="S38" s="81">
        <v>6205.35</v>
      </c>
      <c r="T38" s="81">
        <f t="shared" si="1"/>
        <v>6825.8850000000011</v>
      </c>
    </row>
    <row r="39" spans="2:20" x14ac:dyDescent="0.35">
      <c r="B39" s="17" t="s">
        <v>8273</v>
      </c>
      <c r="C39" s="17" t="s">
        <v>8244</v>
      </c>
      <c r="D39" s="17" t="s">
        <v>25</v>
      </c>
      <c r="E39" s="17" t="s">
        <v>8294</v>
      </c>
      <c r="F39" s="81">
        <v>7141.5850000000009</v>
      </c>
      <c r="H39" s="83" t="str">
        <f t="shared" si="0"/>
        <v>PLANTAS DE 1 DEPOSITO CON VAPORIZADOR VA 50 EN CONJUNTOAéreoLP 48801 VA 50</v>
      </c>
      <c r="S39" s="81">
        <v>6492.35</v>
      </c>
      <c r="T39" s="81">
        <f t="shared" si="1"/>
        <v>7141.5850000000009</v>
      </c>
    </row>
    <row r="40" spans="2:20" x14ac:dyDescent="0.35">
      <c r="B40" s="17" t="s">
        <v>8274</v>
      </c>
      <c r="C40" s="17" t="s">
        <v>8244</v>
      </c>
      <c r="D40" s="17" t="s">
        <v>26</v>
      </c>
      <c r="E40" s="17" t="s">
        <v>8295</v>
      </c>
      <c r="F40" s="81">
        <v>8265.7850000000017</v>
      </c>
      <c r="H40" s="83" t="str">
        <f t="shared" si="0"/>
        <v>PLANTAS DE 1 DEPOSITOS CON 1 VAPORIZADOR VA 150 INCLUIDO ARMARIO CON FIGURA CAéreoLP 66501 VA 150</v>
      </c>
      <c r="S40" s="81">
        <v>7514.35</v>
      </c>
      <c r="T40" s="81">
        <f t="shared" si="1"/>
        <v>8265.7850000000017</v>
      </c>
    </row>
    <row r="41" spans="2:20" x14ac:dyDescent="0.35">
      <c r="B41" s="17" t="s">
        <v>8274</v>
      </c>
      <c r="C41" s="17" t="s">
        <v>8244</v>
      </c>
      <c r="D41" s="17" t="s">
        <v>27</v>
      </c>
      <c r="E41" s="17" t="s">
        <v>8295</v>
      </c>
      <c r="F41" s="81">
        <v>9387.7850000000017</v>
      </c>
      <c r="H41" s="83" t="str">
        <f t="shared" si="0"/>
        <v>PLANTAS DE 1 DEPOSITOS CON 1 VAPORIZADOR VA 150 INCLUIDO ARMARIO CON FIGURA CAéreoLP 83341 VA 150</v>
      </c>
      <c r="S41" s="81">
        <v>8534.35</v>
      </c>
      <c r="T41" s="81">
        <f t="shared" si="1"/>
        <v>9387.7850000000017</v>
      </c>
    </row>
    <row r="42" spans="2:20" x14ac:dyDescent="0.35">
      <c r="B42" s="17" t="s">
        <v>8274</v>
      </c>
      <c r="C42" s="17" t="s">
        <v>8244</v>
      </c>
      <c r="D42" s="17" t="s">
        <v>28</v>
      </c>
      <c r="E42" s="17" t="s">
        <v>8295</v>
      </c>
      <c r="F42" s="81">
        <v>10015.885000000002</v>
      </c>
      <c r="H42" s="83" t="str">
        <f t="shared" si="0"/>
        <v>PLANTAS DE 1 DEPOSITOS CON 1 VAPORIZADOR VA 150 INCLUIDO ARMARIO CON FIGURA CAéreoLP 101 VA 150</v>
      </c>
      <c r="S42" s="81">
        <v>9105.35</v>
      </c>
      <c r="T42" s="81">
        <f t="shared" si="1"/>
        <v>10015.885000000002</v>
      </c>
    </row>
    <row r="43" spans="2:20" x14ac:dyDescent="0.35">
      <c r="B43" s="17" t="s">
        <v>8274</v>
      </c>
      <c r="C43" s="17" t="s">
        <v>8244</v>
      </c>
      <c r="D43" s="17" t="s">
        <v>29</v>
      </c>
      <c r="E43" s="17" t="s">
        <v>8295</v>
      </c>
      <c r="F43" s="81">
        <v>10612.085000000001</v>
      </c>
      <c r="H43" s="83" t="str">
        <f t="shared" si="0"/>
        <v>PLANTAS DE 1 DEPOSITOS CON 1 VAPORIZADOR VA 150 INCLUIDO ARMARIO CON FIGURA CAéreoLP 13 A1 VA 150</v>
      </c>
      <c r="S43" s="81">
        <v>9647.35</v>
      </c>
      <c r="T43" s="81">
        <f t="shared" si="1"/>
        <v>10612.085000000001</v>
      </c>
    </row>
    <row r="44" spans="2:20" x14ac:dyDescent="0.35">
      <c r="B44" s="17" t="s">
        <v>8274</v>
      </c>
      <c r="C44" s="17" t="s">
        <v>8244</v>
      </c>
      <c r="D44" s="17" t="s">
        <v>30</v>
      </c>
      <c r="E44" s="17" t="s">
        <v>8295</v>
      </c>
      <c r="F44" s="81">
        <v>11720.511</v>
      </c>
      <c r="H44" s="83" t="str">
        <f t="shared" si="0"/>
        <v>PLANTAS DE 1 DEPOSITOS CON 1 VAPORIZADOR VA 150 INCLUIDO ARMARIO CON FIGURA CAéreoLP 16 A1 VA 150</v>
      </c>
      <c r="S44" s="81">
        <v>10655.01</v>
      </c>
      <c r="T44" s="81">
        <f t="shared" si="1"/>
        <v>11720.511</v>
      </c>
    </row>
    <row r="45" spans="2:20" x14ac:dyDescent="0.35">
      <c r="B45" s="17" t="s">
        <v>8274</v>
      </c>
      <c r="C45" s="17" t="s">
        <v>8244</v>
      </c>
      <c r="D45" s="17" t="s">
        <v>31</v>
      </c>
      <c r="E45" s="17" t="s">
        <v>8295</v>
      </c>
      <c r="F45" s="81">
        <v>13181.311000000002</v>
      </c>
      <c r="H45" s="83" t="str">
        <f t="shared" si="0"/>
        <v>PLANTAS DE 1 DEPOSITOS CON 1 VAPORIZADOR VA 150 INCLUIDO ARMARIO CON FIGURA CAéreoLP 19 A1 VA 150</v>
      </c>
      <c r="S45" s="81">
        <v>11983.01</v>
      </c>
      <c r="T45" s="81">
        <f t="shared" si="1"/>
        <v>13181.311000000002</v>
      </c>
    </row>
    <row r="46" spans="2:20" x14ac:dyDescent="0.35">
      <c r="B46" s="17" t="s">
        <v>8274</v>
      </c>
      <c r="C46" s="17" t="s">
        <v>8244</v>
      </c>
      <c r="D46" s="17" t="s">
        <v>32</v>
      </c>
      <c r="E46" s="17" t="s">
        <v>8295</v>
      </c>
      <c r="F46" s="81">
        <v>13953.511000000002</v>
      </c>
      <c r="H46" s="83" t="str">
        <f t="shared" si="0"/>
        <v>PLANTAS DE 1 DEPOSITOS CON 1 VAPORIZADOR VA 150 INCLUIDO ARMARIO CON FIGURA CAéreoLP 22 A1 VA 150</v>
      </c>
      <c r="S46" s="81">
        <v>12685.01</v>
      </c>
      <c r="T46" s="81">
        <f t="shared" si="1"/>
        <v>13953.511000000002</v>
      </c>
    </row>
    <row r="47" spans="2:20" x14ac:dyDescent="0.35">
      <c r="B47" s="17" t="s">
        <v>8274</v>
      </c>
      <c r="C47" s="17" t="s">
        <v>8244</v>
      </c>
      <c r="D47" s="17" t="s">
        <v>33</v>
      </c>
      <c r="E47" s="17" t="s">
        <v>8295</v>
      </c>
      <c r="F47" s="81">
        <v>14140.511000000002</v>
      </c>
      <c r="H47" s="83" t="str">
        <f t="shared" si="0"/>
        <v>PLANTAS DE 1 DEPOSITOS CON 1 VAPORIZADOR VA 150 INCLUIDO ARMARIO CON FIGURA CAéreoLP 24 A1 VA 150</v>
      </c>
      <c r="S47" s="81">
        <v>12855.01</v>
      </c>
      <c r="T47" s="81">
        <f t="shared" si="1"/>
        <v>14140.511000000002</v>
      </c>
    </row>
    <row r="48" spans="2:20" x14ac:dyDescent="0.35">
      <c r="B48" s="17" t="s">
        <v>8274</v>
      </c>
      <c r="C48" s="17" t="s">
        <v>8244</v>
      </c>
      <c r="D48" s="17" t="s">
        <v>34</v>
      </c>
      <c r="E48" s="17" t="s">
        <v>8295</v>
      </c>
      <c r="F48" s="81">
        <v>14825.811000000002</v>
      </c>
      <c r="H48" s="83" t="str">
        <f t="shared" si="0"/>
        <v>PLANTAS DE 1 DEPOSITOS CON 1 VAPORIZADOR VA 150 INCLUIDO ARMARIO CON FIGURA CAéreoLP 29 A1 VA 150</v>
      </c>
      <c r="S48" s="81">
        <v>13478.01</v>
      </c>
      <c r="T48" s="81">
        <f t="shared" si="1"/>
        <v>14825.811000000002</v>
      </c>
    </row>
    <row r="49" spans="2:20" x14ac:dyDescent="0.35">
      <c r="B49" s="17" t="s">
        <v>8274</v>
      </c>
      <c r="C49" s="17" t="s">
        <v>8244</v>
      </c>
      <c r="D49" s="17" t="s">
        <v>35</v>
      </c>
      <c r="E49" s="17" t="s">
        <v>8295</v>
      </c>
      <c r="F49" s="81">
        <v>18731.911</v>
      </c>
      <c r="H49" s="83" t="str">
        <f t="shared" si="0"/>
        <v>PLANTAS DE 1 DEPOSITOS CON 1 VAPORIZADOR VA 150 INCLUIDO ARMARIO CON FIGURA CAéreoLP 34 A1 VA 150</v>
      </c>
      <c r="S49" s="81">
        <v>17029.009999999998</v>
      </c>
      <c r="T49" s="81">
        <f t="shared" si="1"/>
        <v>18731.911</v>
      </c>
    </row>
    <row r="50" spans="2:20" x14ac:dyDescent="0.35">
      <c r="B50" s="17" t="s">
        <v>8274</v>
      </c>
      <c r="C50" s="17" t="s">
        <v>8244</v>
      </c>
      <c r="D50" s="17" t="s">
        <v>36</v>
      </c>
      <c r="E50" s="17" t="s">
        <v>8295</v>
      </c>
      <c r="F50" s="81">
        <v>20528.210999999999</v>
      </c>
      <c r="H50" s="83" t="str">
        <f t="shared" si="0"/>
        <v>PLANTAS DE 1 DEPOSITOS CON 1 VAPORIZADOR VA 150 INCLUIDO ARMARIO CON FIGURA CAéreoLP 33 A - 221 VA 150</v>
      </c>
      <c r="S50" s="81">
        <v>18662.009999999998</v>
      </c>
      <c r="T50" s="81">
        <f t="shared" si="1"/>
        <v>20528.210999999999</v>
      </c>
    </row>
    <row r="51" spans="2:20" x14ac:dyDescent="0.35">
      <c r="B51" s="17" t="s">
        <v>8274</v>
      </c>
      <c r="C51" s="17" t="s">
        <v>8244</v>
      </c>
      <c r="D51" s="17" t="s">
        <v>37</v>
      </c>
      <c r="E51" s="17" t="s">
        <v>8295</v>
      </c>
      <c r="F51" s="81">
        <v>21545.710999999999</v>
      </c>
      <c r="H51" s="83" t="str">
        <f t="shared" si="0"/>
        <v>PLANTAS DE 1 DEPOSITOS CON 1 VAPORIZADOR VA 150 INCLUIDO ARMARIO CON FIGURA CAéreoLP 50 A - 221 VA 150</v>
      </c>
      <c r="S51" s="81">
        <v>19587.009999999998</v>
      </c>
      <c r="T51" s="81">
        <f t="shared" si="1"/>
        <v>21545.710999999999</v>
      </c>
    </row>
    <row r="52" spans="2:20" x14ac:dyDescent="0.35">
      <c r="B52" s="17" t="s">
        <v>8274</v>
      </c>
      <c r="C52" s="17" t="s">
        <v>8244</v>
      </c>
      <c r="D52" s="17" t="s">
        <v>38</v>
      </c>
      <c r="E52" s="17" t="s">
        <v>8295</v>
      </c>
      <c r="F52" s="81">
        <v>23534.510999999999</v>
      </c>
      <c r="H52" s="83" t="str">
        <f t="shared" si="0"/>
        <v>PLANTAS DE 1 DEPOSITOS CON 1 VAPORIZADOR VA 150 INCLUIDO ARMARIO CON FIGURA CAéreoLP 59 A - 221 VA 150</v>
      </c>
      <c r="S52" s="81">
        <v>21395.01</v>
      </c>
      <c r="T52" s="81">
        <f t="shared" si="1"/>
        <v>23534.510999999999</v>
      </c>
    </row>
    <row r="53" spans="2:20" x14ac:dyDescent="0.35">
      <c r="B53" s="17" t="s">
        <v>8274</v>
      </c>
      <c r="C53" s="17" t="s">
        <v>8244</v>
      </c>
      <c r="D53" s="17" t="s">
        <v>39</v>
      </c>
      <c r="E53" s="17" t="s">
        <v>8295</v>
      </c>
      <c r="F53" s="81">
        <v>22913.010999999999</v>
      </c>
      <c r="H53" s="83" t="str">
        <f t="shared" si="0"/>
        <v>PLANTAS DE 1 DEPOSITOS CON 1 VAPORIZADOR VA 150 INCLUIDO ARMARIO CON FIGURA CAéreoLP 50 A - 241 VA 150</v>
      </c>
      <c r="S53" s="81">
        <v>20830.009999999998</v>
      </c>
      <c r="T53" s="81">
        <f t="shared" si="1"/>
        <v>22913.010999999999</v>
      </c>
    </row>
    <row r="54" spans="2:20" x14ac:dyDescent="0.35">
      <c r="B54" s="17" t="s">
        <v>8274</v>
      </c>
      <c r="C54" s="17" t="s">
        <v>8244</v>
      </c>
      <c r="D54" s="17" t="s">
        <v>40</v>
      </c>
      <c r="E54" s="17" t="s">
        <v>8295</v>
      </c>
      <c r="F54" s="81">
        <v>24013.010999999999</v>
      </c>
      <c r="H54" s="83" t="str">
        <f t="shared" si="0"/>
        <v>PLANTAS DE 1 DEPOSITOS CON 1 VAPORIZADOR VA 150 INCLUIDO ARMARIO CON FIGURA CAéreoLP 69 A - 221 VA 150</v>
      </c>
      <c r="S54" s="81">
        <v>21830.01</v>
      </c>
      <c r="T54" s="81">
        <f t="shared" si="1"/>
        <v>24013.010999999999</v>
      </c>
    </row>
    <row r="55" spans="2:20" x14ac:dyDescent="0.35">
      <c r="B55" s="17" t="s">
        <v>8275</v>
      </c>
      <c r="C55" s="17" t="s">
        <v>8244</v>
      </c>
      <c r="D55" s="17" t="s">
        <v>41</v>
      </c>
      <c r="E55" s="17" t="s">
        <v>8298</v>
      </c>
      <c r="F55" s="81">
        <v>20909.911</v>
      </c>
      <c r="H55" s="83" t="str">
        <f t="shared" si="0"/>
        <v>PLANTAS DE 2 DEPOSITOS CON 2 VAPORIZADORES VA 150 INCLUIDO ARMARIO CON FIGURA CAéreo2*LP 13 A2 VA 150</v>
      </c>
      <c r="S55" s="81">
        <v>19009.009999999998</v>
      </c>
      <c r="T55" s="81">
        <f t="shared" si="1"/>
        <v>20909.911</v>
      </c>
    </row>
    <row r="56" spans="2:20" x14ac:dyDescent="0.35">
      <c r="B56" s="17" t="s">
        <v>8275</v>
      </c>
      <c r="C56" s="17" t="s">
        <v>8244</v>
      </c>
      <c r="D56" s="17" t="s">
        <v>42</v>
      </c>
      <c r="E56" s="17" t="s">
        <v>8298</v>
      </c>
      <c r="F56" s="81">
        <v>22095.710999999999</v>
      </c>
      <c r="H56" s="83" t="str">
        <f t="shared" si="0"/>
        <v>PLANTAS DE 2 DEPOSITOS CON 2 VAPORIZADORES VA 150 INCLUIDO ARMARIO CON FIGURA CAéreo2*LP 16 A2 VA 150</v>
      </c>
      <c r="S56" s="81">
        <v>20087.009999999998</v>
      </c>
      <c r="T56" s="81">
        <f t="shared" si="1"/>
        <v>22095.710999999999</v>
      </c>
    </row>
    <row r="57" spans="2:20" x14ac:dyDescent="0.35">
      <c r="B57" s="17" t="s">
        <v>8275</v>
      </c>
      <c r="C57" s="17" t="s">
        <v>8244</v>
      </c>
      <c r="D57" s="17" t="s">
        <v>43</v>
      </c>
      <c r="E57" s="17" t="s">
        <v>8298</v>
      </c>
      <c r="F57" s="81">
        <v>25017.311000000002</v>
      </c>
      <c r="H57" s="83" t="str">
        <f t="shared" si="0"/>
        <v>PLANTAS DE 2 DEPOSITOS CON 2 VAPORIZADORES VA 150 INCLUIDO ARMARIO CON FIGURA CAéreo2*LP 19 A2 VA 150</v>
      </c>
      <c r="S57" s="81">
        <v>22743.01</v>
      </c>
      <c r="T57" s="81">
        <f t="shared" si="1"/>
        <v>25017.311000000002</v>
      </c>
    </row>
    <row r="58" spans="2:20" x14ac:dyDescent="0.35">
      <c r="B58" s="17" t="s">
        <v>8275</v>
      </c>
      <c r="C58" s="17" t="s">
        <v>8244</v>
      </c>
      <c r="D58" s="17" t="s">
        <v>44</v>
      </c>
      <c r="E58" s="17" t="s">
        <v>8298</v>
      </c>
      <c r="F58" s="81">
        <v>26561.710999999999</v>
      </c>
      <c r="H58" s="83" t="str">
        <f t="shared" si="0"/>
        <v>PLANTAS DE 2 DEPOSITOS CON 2 VAPORIZADORES VA 150 INCLUIDO ARMARIO CON FIGURA CAéreo2*LP 22 A2 VA 150</v>
      </c>
      <c r="S58" s="81">
        <v>24147.01</v>
      </c>
      <c r="T58" s="81">
        <f t="shared" si="1"/>
        <v>26561.710999999999</v>
      </c>
    </row>
    <row r="59" spans="2:20" x14ac:dyDescent="0.35">
      <c r="B59" s="17" t="s">
        <v>8275</v>
      </c>
      <c r="C59" s="17" t="s">
        <v>8244</v>
      </c>
      <c r="D59" s="17" t="s">
        <v>45</v>
      </c>
      <c r="E59" s="17" t="s">
        <v>8298</v>
      </c>
      <c r="F59" s="81">
        <v>26935.710999999999</v>
      </c>
      <c r="H59" s="83" t="str">
        <f t="shared" si="0"/>
        <v>PLANTAS DE 2 DEPOSITOS CON 2 VAPORIZADORES VA 150 INCLUIDO ARMARIO CON FIGURA CAéreo2*LP 24 A2 VA 150</v>
      </c>
      <c r="S59" s="81">
        <v>24487.01</v>
      </c>
      <c r="T59" s="81">
        <f t="shared" si="1"/>
        <v>26935.710999999999</v>
      </c>
    </row>
    <row r="60" spans="2:20" x14ac:dyDescent="0.35">
      <c r="B60" s="17" t="s">
        <v>8275</v>
      </c>
      <c r="C60" s="17" t="s">
        <v>8244</v>
      </c>
      <c r="D60" s="17" t="s">
        <v>46</v>
      </c>
      <c r="E60" s="17" t="s">
        <v>8298</v>
      </c>
      <c r="F60" s="81">
        <v>28306.311000000002</v>
      </c>
      <c r="H60" s="83" t="str">
        <f t="shared" si="0"/>
        <v>PLANTAS DE 2 DEPOSITOS CON 2 VAPORIZADORES VA 150 INCLUIDO ARMARIO CON FIGURA CAéreo2*LP 29 A2 VA 150</v>
      </c>
      <c r="S60" s="81">
        <v>25733.01</v>
      </c>
      <c r="T60" s="81">
        <f t="shared" si="1"/>
        <v>28306.311000000002</v>
      </c>
    </row>
    <row r="61" spans="2:20" x14ac:dyDescent="0.35">
      <c r="B61" s="17" t="s">
        <v>8275</v>
      </c>
      <c r="C61" s="17" t="s">
        <v>8244</v>
      </c>
      <c r="D61" s="17" t="s">
        <v>47</v>
      </c>
      <c r="E61" s="17" t="s">
        <v>8298</v>
      </c>
      <c r="F61" s="81">
        <v>36895.331000000006</v>
      </c>
      <c r="H61" s="83" t="str">
        <f t="shared" si="0"/>
        <v>PLANTAS DE 2 DEPOSITOS CON 2 VAPORIZADORES VA 150 INCLUIDO ARMARIO CON FIGURA CAéreo2*LP 34 A2 VA 150</v>
      </c>
      <c r="S61" s="81">
        <v>33541.21</v>
      </c>
      <c r="T61" s="81">
        <f t="shared" si="1"/>
        <v>36895.331000000006</v>
      </c>
    </row>
    <row r="62" spans="2:20" x14ac:dyDescent="0.35">
      <c r="B62" s="17" t="s">
        <v>8275</v>
      </c>
      <c r="C62" s="17" t="s">
        <v>8244</v>
      </c>
      <c r="D62" s="17" t="s">
        <v>48</v>
      </c>
      <c r="E62" s="17" t="s">
        <v>8298</v>
      </c>
      <c r="F62" s="81">
        <v>40487.931000000004</v>
      </c>
      <c r="H62" s="83" t="str">
        <f t="shared" si="0"/>
        <v>PLANTAS DE 2 DEPOSITOS CON 2 VAPORIZADORES VA 150 INCLUIDO ARMARIO CON FIGURA CAéreo2*LP 33 A - 222 VA 150</v>
      </c>
      <c r="S62" s="81">
        <v>36807.21</v>
      </c>
      <c r="T62" s="81">
        <f t="shared" si="1"/>
        <v>40487.931000000004</v>
      </c>
    </row>
    <row r="63" spans="2:20" x14ac:dyDescent="0.35">
      <c r="B63" s="17" t="s">
        <v>8275</v>
      </c>
      <c r="C63" s="17" t="s">
        <v>8244</v>
      </c>
      <c r="D63" s="17" t="s">
        <v>49</v>
      </c>
      <c r="E63" s="17" t="s">
        <v>8298</v>
      </c>
      <c r="F63" s="81">
        <v>42522.931000000004</v>
      </c>
      <c r="H63" s="83" t="str">
        <f t="shared" si="0"/>
        <v>PLANTAS DE 2 DEPOSITOS CON 2 VAPORIZADORES VA 150 INCLUIDO ARMARIO CON FIGURA CAéreo2*LP 50 A - 222 VA 150</v>
      </c>
      <c r="S63" s="81">
        <v>38657.21</v>
      </c>
      <c r="T63" s="81">
        <f t="shared" si="1"/>
        <v>42522.931000000004</v>
      </c>
    </row>
    <row r="64" spans="2:20" x14ac:dyDescent="0.35">
      <c r="B64" s="17" t="s">
        <v>8275</v>
      </c>
      <c r="C64" s="17" t="s">
        <v>8244</v>
      </c>
      <c r="D64" s="17" t="s">
        <v>50</v>
      </c>
      <c r="E64" s="17" t="s">
        <v>8298</v>
      </c>
      <c r="F64" s="81">
        <v>46500.531000000003</v>
      </c>
      <c r="H64" s="83" t="str">
        <f t="shared" si="0"/>
        <v>PLANTAS DE 2 DEPOSITOS CON 2 VAPORIZADORES VA 150 INCLUIDO ARMARIO CON FIGURA CAéreo2*LP 59 A - 222 VA 150</v>
      </c>
      <c r="S64" s="81">
        <v>42273.21</v>
      </c>
      <c r="T64" s="81">
        <f t="shared" si="1"/>
        <v>46500.531000000003</v>
      </c>
    </row>
    <row r="65" spans="2:20" x14ac:dyDescent="0.35">
      <c r="B65" s="17" t="s">
        <v>8275</v>
      </c>
      <c r="C65" s="17" t="s">
        <v>8244</v>
      </c>
      <c r="D65" s="17" t="s">
        <v>51</v>
      </c>
      <c r="E65" s="17" t="s">
        <v>8298</v>
      </c>
      <c r="F65" s="81">
        <v>45257.531000000003</v>
      </c>
      <c r="H65" s="83" t="str">
        <f t="shared" si="0"/>
        <v>PLANTAS DE 2 DEPOSITOS CON 2 VAPORIZADORES VA 150 INCLUIDO ARMARIO CON FIGURA CAéreo2*LP 50 A - 242 VA 150</v>
      </c>
      <c r="S65" s="81">
        <v>41143.21</v>
      </c>
      <c r="T65" s="81">
        <f t="shared" si="1"/>
        <v>45257.531000000003</v>
      </c>
    </row>
    <row r="66" spans="2:20" x14ac:dyDescent="0.35">
      <c r="B66" s="17" t="s">
        <v>8275</v>
      </c>
      <c r="C66" s="17" t="s">
        <v>8244</v>
      </c>
      <c r="D66" s="17" t="s">
        <v>52</v>
      </c>
      <c r="E66" s="17" t="s">
        <v>8298</v>
      </c>
      <c r="F66" s="81">
        <v>45257.531000000003</v>
      </c>
      <c r="H66" s="83" t="str">
        <f t="shared" si="0"/>
        <v>PLANTAS DE 2 DEPOSITOS CON 2 VAPORIZADORES VA 150 INCLUIDO ARMARIO CON FIGURA CAéreo2*LP 69 A - 222 VA 150</v>
      </c>
      <c r="S66" s="81">
        <v>41143.21</v>
      </c>
      <c r="T66" s="81">
        <f t="shared" si="1"/>
        <v>45257.531000000003</v>
      </c>
    </row>
    <row r="67" spans="2:20" x14ac:dyDescent="0.35">
      <c r="B67" s="17" t="s">
        <v>8276</v>
      </c>
      <c r="C67" s="17" t="s">
        <v>8244</v>
      </c>
      <c r="D67" s="17" t="s">
        <v>26</v>
      </c>
      <c r="E67" s="17" t="s">
        <v>8296</v>
      </c>
      <c r="F67" s="81">
        <v>8265.7850000000017</v>
      </c>
      <c r="H67" s="83" t="str">
        <f t="shared" si="0"/>
        <v xml:space="preserve"> PLANTAS DE 1 DEPOSITOS CON 1 VAPORIZADOR VA 300 INCLUIDO ARMARIO CON FIGURA C AéreoLP 66501 VA 300</v>
      </c>
      <c r="S67" s="81">
        <v>7514.35</v>
      </c>
      <c r="T67" s="81">
        <f t="shared" si="1"/>
        <v>8265.7850000000017</v>
      </c>
    </row>
    <row r="68" spans="2:20" x14ac:dyDescent="0.35">
      <c r="B68" s="17" t="s">
        <v>8276</v>
      </c>
      <c r="C68" s="17" t="s">
        <v>8244</v>
      </c>
      <c r="D68" s="17" t="s">
        <v>27</v>
      </c>
      <c r="E68" s="17" t="s">
        <v>8296</v>
      </c>
      <c r="F68" s="81">
        <v>9387.7850000000017</v>
      </c>
      <c r="H68" s="83" t="str">
        <f t="shared" ref="H68:H131" si="2">CONCATENATE($B68,$C68,$D68,$E68)</f>
        <v xml:space="preserve"> PLANTAS DE 1 DEPOSITOS CON 1 VAPORIZADOR VA 300 INCLUIDO ARMARIO CON FIGURA C AéreoLP 83341 VA 300</v>
      </c>
      <c r="S68" s="81">
        <v>8534.35</v>
      </c>
      <c r="T68" s="81">
        <f t="shared" ref="T68:T131" si="3">S68*1.1</f>
        <v>9387.7850000000017</v>
      </c>
    </row>
    <row r="69" spans="2:20" x14ac:dyDescent="0.35">
      <c r="B69" s="17" t="s">
        <v>8276</v>
      </c>
      <c r="C69" s="17" t="s">
        <v>8244</v>
      </c>
      <c r="D69" s="17" t="s">
        <v>28</v>
      </c>
      <c r="E69" s="17" t="s">
        <v>8296</v>
      </c>
      <c r="F69" s="81">
        <v>10015.885000000002</v>
      </c>
      <c r="H69" s="83" t="str">
        <f t="shared" si="2"/>
        <v xml:space="preserve"> PLANTAS DE 1 DEPOSITOS CON 1 VAPORIZADOR VA 300 INCLUIDO ARMARIO CON FIGURA C AéreoLP 101 VA 300</v>
      </c>
      <c r="S69" s="81">
        <v>9105.35</v>
      </c>
      <c r="T69" s="81">
        <f t="shared" si="3"/>
        <v>10015.885000000002</v>
      </c>
    </row>
    <row r="70" spans="2:20" x14ac:dyDescent="0.35">
      <c r="B70" s="17" t="s">
        <v>8276</v>
      </c>
      <c r="C70" s="17" t="s">
        <v>8244</v>
      </c>
      <c r="D70" s="17" t="s">
        <v>29</v>
      </c>
      <c r="E70" s="17" t="s">
        <v>8296</v>
      </c>
      <c r="F70" s="81">
        <v>10612.085000000001</v>
      </c>
      <c r="H70" s="83" t="str">
        <f t="shared" si="2"/>
        <v xml:space="preserve"> PLANTAS DE 1 DEPOSITOS CON 1 VAPORIZADOR VA 300 INCLUIDO ARMARIO CON FIGURA C AéreoLP 13 A1 VA 300</v>
      </c>
      <c r="S70" s="81">
        <v>9647.35</v>
      </c>
      <c r="T70" s="81">
        <f t="shared" si="3"/>
        <v>10612.085000000001</v>
      </c>
    </row>
    <row r="71" spans="2:20" x14ac:dyDescent="0.35">
      <c r="B71" s="17" t="s">
        <v>8276</v>
      </c>
      <c r="C71" s="17" t="s">
        <v>8244</v>
      </c>
      <c r="D71" s="17" t="s">
        <v>30</v>
      </c>
      <c r="E71" s="17" t="s">
        <v>8296</v>
      </c>
      <c r="F71" s="81">
        <v>11720.511</v>
      </c>
      <c r="H71" s="83" t="str">
        <f t="shared" si="2"/>
        <v xml:space="preserve"> PLANTAS DE 1 DEPOSITOS CON 1 VAPORIZADOR VA 300 INCLUIDO ARMARIO CON FIGURA C AéreoLP 16 A1 VA 300</v>
      </c>
      <c r="S71" s="81">
        <v>10655.01</v>
      </c>
      <c r="T71" s="81">
        <f t="shared" si="3"/>
        <v>11720.511</v>
      </c>
    </row>
    <row r="72" spans="2:20" x14ac:dyDescent="0.35">
      <c r="B72" s="17" t="s">
        <v>8276</v>
      </c>
      <c r="C72" s="17" t="s">
        <v>8244</v>
      </c>
      <c r="D72" s="17" t="s">
        <v>31</v>
      </c>
      <c r="E72" s="17" t="s">
        <v>8296</v>
      </c>
      <c r="F72" s="81">
        <v>13181.311000000002</v>
      </c>
      <c r="H72" s="83" t="str">
        <f t="shared" si="2"/>
        <v xml:space="preserve"> PLANTAS DE 1 DEPOSITOS CON 1 VAPORIZADOR VA 300 INCLUIDO ARMARIO CON FIGURA C AéreoLP 19 A1 VA 300</v>
      </c>
      <c r="S72" s="81">
        <v>11983.01</v>
      </c>
      <c r="T72" s="81">
        <f t="shared" si="3"/>
        <v>13181.311000000002</v>
      </c>
    </row>
    <row r="73" spans="2:20" x14ac:dyDescent="0.35">
      <c r="B73" s="17" t="s">
        <v>8276</v>
      </c>
      <c r="C73" s="17" t="s">
        <v>8244</v>
      </c>
      <c r="D73" s="17" t="s">
        <v>32</v>
      </c>
      <c r="E73" s="17" t="s">
        <v>8296</v>
      </c>
      <c r="F73" s="81">
        <v>13953.511000000002</v>
      </c>
      <c r="H73" s="83" t="str">
        <f t="shared" si="2"/>
        <v xml:space="preserve"> PLANTAS DE 1 DEPOSITOS CON 1 VAPORIZADOR VA 300 INCLUIDO ARMARIO CON FIGURA C AéreoLP 22 A1 VA 300</v>
      </c>
      <c r="S73" s="81">
        <v>12685.01</v>
      </c>
      <c r="T73" s="81">
        <f t="shared" si="3"/>
        <v>13953.511000000002</v>
      </c>
    </row>
    <row r="74" spans="2:20" x14ac:dyDescent="0.35">
      <c r="B74" s="17" t="s">
        <v>8276</v>
      </c>
      <c r="C74" s="17" t="s">
        <v>8244</v>
      </c>
      <c r="D74" s="17" t="s">
        <v>33</v>
      </c>
      <c r="E74" s="17" t="s">
        <v>8296</v>
      </c>
      <c r="F74" s="81">
        <v>14140.511000000002</v>
      </c>
      <c r="H74" s="83" t="str">
        <f t="shared" si="2"/>
        <v xml:space="preserve"> PLANTAS DE 1 DEPOSITOS CON 1 VAPORIZADOR VA 300 INCLUIDO ARMARIO CON FIGURA C AéreoLP 24 A1 VA 300</v>
      </c>
      <c r="S74" s="81">
        <v>12855.01</v>
      </c>
      <c r="T74" s="81">
        <f t="shared" si="3"/>
        <v>14140.511000000002</v>
      </c>
    </row>
    <row r="75" spans="2:20" x14ac:dyDescent="0.35">
      <c r="B75" s="17" t="s">
        <v>8276</v>
      </c>
      <c r="C75" s="17" t="s">
        <v>8244</v>
      </c>
      <c r="D75" s="17" t="s">
        <v>34</v>
      </c>
      <c r="E75" s="17" t="s">
        <v>8296</v>
      </c>
      <c r="F75" s="81">
        <v>14825.811000000002</v>
      </c>
      <c r="H75" s="83" t="str">
        <f t="shared" si="2"/>
        <v xml:space="preserve"> PLANTAS DE 1 DEPOSITOS CON 1 VAPORIZADOR VA 300 INCLUIDO ARMARIO CON FIGURA C AéreoLP 29 A1 VA 300</v>
      </c>
      <c r="S75" s="81">
        <v>13478.01</v>
      </c>
      <c r="T75" s="81">
        <f t="shared" si="3"/>
        <v>14825.811000000002</v>
      </c>
    </row>
    <row r="76" spans="2:20" x14ac:dyDescent="0.35">
      <c r="B76" s="17" t="s">
        <v>8276</v>
      </c>
      <c r="C76" s="17" t="s">
        <v>8244</v>
      </c>
      <c r="D76" s="17" t="s">
        <v>35</v>
      </c>
      <c r="E76" s="17" t="s">
        <v>8296</v>
      </c>
      <c r="F76" s="81">
        <v>18973.911</v>
      </c>
      <c r="H76" s="83" t="str">
        <f t="shared" si="2"/>
        <v xml:space="preserve"> PLANTAS DE 1 DEPOSITOS CON 1 VAPORIZADOR VA 300 INCLUIDO ARMARIO CON FIGURA C AéreoLP 34 A1 VA 300</v>
      </c>
      <c r="S76" s="81">
        <v>17249.009999999998</v>
      </c>
      <c r="T76" s="81">
        <f t="shared" si="3"/>
        <v>18973.911</v>
      </c>
    </row>
    <row r="77" spans="2:20" x14ac:dyDescent="0.35">
      <c r="B77" s="17" t="s">
        <v>8276</v>
      </c>
      <c r="C77" s="17" t="s">
        <v>8244</v>
      </c>
      <c r="D77" s="17" t="s">
        <v>36</v>
      </c>
      <c r="E77" s="17" t="s">
        <v>8296</v>
      </c>
      <c r="F77" s="81">
        <v>20528.210999999999</v>
      </c>
      <c r="H77" s="83" t="str">
        <f t="shared" si="2"/>
        <v xml:space="preserve"> PLANTAS DE 1 DEPOSITOS CON 1 VAPORIZADOR VA 300 INCLUIDO ARMARIO CON FIGURA C AéreoLP 33 A - 221 VA 300</v>
      </c>
      <c r="S77" s="81">
        <v>18662.009999999998</v>
      </c>
      <c r="T77" s="81">
        <f t="shared" si="3"/>
        <v>20528.210999999999</v>
      </c>
    </row>
    <row r="78" spans="2:20" x14ac:dyDescent="0.35">
      <c r="B78" s="17" t="s">
        <v>8276</v>
      </c>
      <c r="C78" s="17" t="s">
        <v>8244</v>
      </c>
      <c r="D78" s="17" t="s">
        <v>37</v>
      </c>
      <c r="E78" s="17" t="s">
        <v>8296</v>
      </c>
      <c r="F78" s="81">
        <v>21545.710999999999</v>
      </c>
      <c r="H78" s="83" t="str">
        <f t="shared" si="2"/>
        <v xml:space="preserve"> PLANTAS DE 1 DEPOSITOS CON 1 VAPORIZADOR VA 300 INCLUIDO ARMARIO CON FIGURA C AéreoLP 50 A - 221 VA 300</v>
      </c>
      <c r="S78" s="81">
        <v>19587.009999999998</v>
      </c>
      <c r="T78" s="81">
        <f t="shared" si="3"/>
        <v>21545.710999999999</v>
      </c>
    </row>
    <row r="79" spans="2:20" x14ac:dyDescent="0.35">
      <c r="B79" s="17" t="s">
        <v>8276</v>
      </c>
      <c r="C79" s="17" t="s">
        <v>8244</v>
      </c>
      <c r="D79" s="17" t="s">
        <v>38</v>
      </c>
      <c r="E79" s="17" t="s">
        <v>8296</v>
      </c>
      <c r="F79" s="81">
        <v>23534.510999999999</v>
      </c>
      <c r="H79" s="83" t="str">
        <f t="shared" si="2"/>
        <v xml:space="preserve"> PLANTAS DE 1 DEPOSITOS CON 1 VAPORIZADOR VA 300 INCLUIDO ARMARIO CON FIGURA C AéreoLP 59 A - 221 VA 300</v>
      </c>
      <c r="S79" s="81">
        <v>21395.01</v>
      </c>
      <c r="T79" s="81">
        <f t="shared" si="3"/>
        <v>23534.510999999999</v>
      </c>
    </row>
    <row r="80" spans="2:20" x14ac:dyDescent="0.35">
      <c r="B80" s="17" t="s">
        <v>8276</v>
      </c>
      <c r="C80" s="17" t="s">
        <v>8244</v>
      </c>
      <c r="D80" s="17" t="s">
        <v>39</v>
      </c>
      <c r="E80" s="17" t="s">
        <v>8296</v>
      </c>
      <c r="F80" s="81">
        <v>22913.010999999999</v>
      </c>
      <c r="H80" s="83" t="str">
        <f t="shared" si="2"/>
        <v xml:space="preserve"> PLANTAS DE 1 DEPOSITOS CON 1 VAPORIZADOR VA 300 INCLUIDO ARMARIO CON FIGURA C AéreoLP 50 A - 241 VA 300</v>
      </c>
      <c r="S80" s="81">
        <v>20830.009999999998</v>
      </c>
      <c r="T80" s="81">
        <f t="shared" si="3"/>
        <v>22913.010999999999</v>
      </c>
    </row>
    <row r="81" spans="2:20" x14ac:dyDescent="0.35">
      <c r="B81" s="17" t="s">
        <v>8276</v>
      </c>
      <c r="C81" s="17" t="s">
        <v>8244</v>
      </c>
      <c r="D81" s="17" t="s">
        <v>40</v>
      </c>
      <c r="E81" s="17" t="s">
        <v>8296</v>
      </c>
      <c r="F81" s="81">
        <v>24013.010999999999</v>
      </c>
      <c r="H81" s="83" t="str">
        <f t="shared" si="2"/>
        <v xml:space="preserve"> PLANTAS DE 1 DEPOSITOS CON 1 VAPORIZADOR VA 300 INCLUIDO ARMARIO CON FIGURA C AéreoLP 69 A - 221 VA 300</v>
      </c>
      <c r="S81" s="81">
        <v>21830.01</v>
      </c>
      <c r="T81" s="81">
        <f t="shared" si="3"/>
        <v>24013.010999999999</v>
      </c>
    </row>
    <row r="82" spans="2:20" x14ac:dyDescent="0.35">
      <c r="B82" s="17" t="s">
        <v>8277</v>
      </c>
      <c r="C82" s="17" t="s">
        <v>8244</v>
      </c>
      <c r="D82" s="17" t="s">
        <v>41</v>
      </c>
      <c r="E82" s="17" t="s">
        <v>8299</v>
      </c>
      <c r="F82" s="81">
        <v>20909.911</v>
      </c>
      <c r="H82" s="83" t="str">
        <f t="shared" si="2"/>
        <v>PLANTAS DE 2 DEPOSITOS CON 2 VAPORIZADORES VA 300 INCLUIDO ARMARIO CON FIGURA CAéreo2*LP 13 A2 VA 300</v>
      </c>
      <c r="S82" s="81">
        <v>19009.009999999998</v>
      </c>
      <c r="T82" s="81">
        <f t="shared" si="3"/>
        <v>20909.911</v>
      </c>
    </row>
    <row r="83" spans="2:20" x14ac:dyDescent="0.35">
      <c r="B83" s="17" t="s">
        <v>8277</v>
      </c>
      <c r="C83" s="17" t="s">
        <v>8244</v>
      </c>
      <c r="D83" s="17" t="s">
        <v>42</v>
      </c>
      <c r="E83" s="17" t="s">
        <v>8299</v>
      </c>
      <c r="F83" s="81">
        <v>22095.710999999999</v>
      </c>
      <c r="H83" s="83" t="str">
        <f t="shared" si="2"/>
        <v>PLANTAS DE 2 DEPOSITOS CON 2 VAPORIZADORES VA 300 INCLUIDO ARMARIO CON FIGURA CAéreo2*LP 16 A2 VA 300</v>
      </c>
      <c r="S83" s="81">
        <v>20087.009999999998</v>
      </c>
      <c r="T83" s="81">
        <f t="shared" si="3"/>
        <v>22095.710999999999</v>
      </c>
    </row>
    <row r="84" spans="2:20" x14ac:dyDescent="0.35">
      <c r="B84" s="17" t="s">
        <v>8277</v>
      </c>
      <c r="C84" s="17" t="s">
        <v>8244</v>
      </c>
      <c r="D84" s="17" t="s">
        <v>43</v>
      </c>
      <c r="E84" s="17" t="s">
        <v>8299</v>
      </c>
      <c r="F84" s="81">
        <v>25017.311000000002</v>
      </c>
      <c r="H84" s="83" t="str">
        <f t="shared" si="2"/>
        <v>PLANTAS DE 2 DEPOSITOS CON 2 VAPORIZADORES VA 300 INCLUIDO ARMARIO CON FIGURA CAéreo2*LP 19 A2 VA 300</v>
      </c>
      <c r="S84" s="81">
        <v>22743.01</v>
      </c>
      <c r="T84" s="81">
        <f t="shared" si="3"/>
        <v>25017.311000000002</v>
      </c>
    </row>
    <row r="85" spans="2:20" x14ac:dyDescent="0.35">
      <c r="B85" s="17" t="s">
        <v>8277</v>
      </c>
      <c r="C85" s="17" t="s">
        <v>8244</v>
      </c>
      <c r="D85" s="17" t="s">
        <v>44</v>
      </c>
      <c r="E85" s="17" t="s">
        <v>8299</v>
      </c>
      <c r="F85" s="81">
        <v>26561.710999999999</v>
      </c>
      <c r="H85" s="83" t="str">
        <f t="shared" si="2"/>
        <v>PLANTAS DE 2 DEPOSITOS CON 2 VAPORIZADORES VA 300 INCLUIDO ARMARIO CON FIGURA CAéreo2*LP 22 A2 VA 300</v>
      </c>
      <c r="S85" s="81">
        <v>24147.01</v>
      </c>
      <c r="T85" s="81">
        <f t="shared" si="3"/>
        <v>26561.710999999999</v>
      </c>
    </row>
    <row r="86" spans="2:20" x14ac:dyDescent="0.35">
      <c r="B86" s="17" t="s">
        <v>8277</v>
      </c>
      <c r="C86" s="17" t="s">
        <v>8244</v>
      </c>
      <c r="D86" s="17" t="s">
        <v>45</v>
      </c>
      <c r="E86" s="17" t="s">
        <v>8299</v>
      </c>
      <c r="F86" s="81">
        <v>26935.710999999999</v>
      </c>
      <c r="H86" s="83" t="str">
        <f t="shared" si="2"/>
        <v>PLANTAS DE 2 DEPOSITOS CON 2 VAPORIZADORES VA 300 INCLUIDO ARMARIO CON FIGURA CAéreo2*LP 24 A2 VA 300</v>
      </c>
      <c r="S86" s="81">
        <v>24487.01</v>
      </c>
      <c r="T86" s="81">
        <f t="shared" si="3"/>
        <v>26935.710999999999</v>
      </c>
    </row>
    <row r="87" spans="2:20" x14ac:dyDescent="0.35">
      <c r="B87" s="17" t="s">
        <v>8277</v>
      </c>
      <c r="C87" s="17" t="s">
        <v>8244</v>
      </c>
      <c r="D87" s="17" t="s">
        <v>46</v>
      </c>
      <c r="E87" s="17" t="s">
        <v>8299</v>
      </c>
      <c r="F87" s="81">
        <v>28306.311000000002</v>
      </c>
      <c r="H87" s="83" t="str">
        <f t="shared" si="2"/>
        <v>PLANTAS DE 2 DEPOSITOS CON 2 VAPORIZADORES VA 300 INCLUIDO ARMARIO CON FIGURA CAéreo2*LP 29 A2 VA 300</v>
      </c>
      <c r="S87" s="81">
        <v>25733.01</v>
      </c>
      <c r="T87" s="81">
        <f t="shared" si="3"/>
        <v>28306.311000000002</v>
      </c>
    </row>
    <row r="88" spans="2:20" x14ac:dyDescent="0.35">
      <c r="B88" s="17" t="s">
        <v>8277</v>
      </c>
      <c r="C88" s="17" t="s">
        <v>8244</v>
      </c>
      <c r="D88" s="17" t="s">
        <v>47</v>
      </c>
      <c r="E88" s="17" t="s">
        <v>8299</v>
      </c>
      <c r="F88" s="81">
        <v>36895.331000000006</v>
      </c>
      <c r="H88" s="83" t="str">
        <f t="shared" si="2"/>
        <v>PLANTAS DE 2 DEPOSITOS CON 2 VAPORIZADORES VA 300 INCLUIDO ARMARIO CON FIGURA CAéreo2*LP 34 A2 VA 300</v>
      </c>
      <c r="S88" s="81">
        <v>33541.21</v>
      </c>
      <c r="T88" s="81">
        <f t="shared" si="3"/>
        <v>36895.331000000006</v>
      </c>
    </row>
    <row r="89" spans="2:20" x14ac:dyDescent="0.35">
      <c r="B89" s="17" t="s">
        <v>8277</v>
      </c>
      <c r="C89" s="17" t="s">
        <v>8244</v>
      </c>
      <c r="D89" s="17" t="s">
        <v>48</v>
      </c>
      <c r="E89" s="17" t="s">
        <v>8299</v>
      </c>
      <c r="F89" s="81">
        <v>40487.931000000004</v>
      </c>
      <c r="H89" s="83" t="str">
        <f t="shared" si="2"/>
        <v>PLANTAS DE 2 DEPOSITOS CON 2 VAPORIZADORES VA 300 INCLUIDO ARMARIO CON FIGURA CAéreo2*LP 33 A - 222 VA 300</v>
      </c>
      <c r="S89" s="81">
        <v>36807.21</v>
      </c>
      <c r="T89" s="81">
        <f t="shared" si="3"/>
        <v>40487.931000000004</v>
      </c>
    </row>
    <row r="90" spans="2:20" x14ac:dyDescent="0.35">
      <c r="B90" s="17" t="s">
        <v>8277</v>
      </c>
      <c r="C90" s="17" t="s">
        <v>8244</v>
      </c>
      <c r="D90" s="17" t="s">
        <v>49</v>
      </c>
      <c r="E90" s="17" t="s">
        <v>8299</v>
      </c>
      <c r="F90" s="81">
        <v>42522.931000000004</v>
      </c>
      <c r="H90" s="83" t="str">
        <f t="shared" si="2"/>
        <v>PLANTAS DE 2 DEPOSITOS CON 2 VAPORIZADORES VA 300 INCLUIDO ARMARIO CON FIGURA CAéreo2*LP 50 A - 222 VA 300</v>
      </c>
      <c r="S90" s="81">
        <v>38657.21</v>
      </c>
      <c r="T90" s="81">
        <f t="shared" si="3"/>
        <v>42522.931000000004</v>
      </c>
    </row>
    <row r="91" spans="2:20" x14ac:dyDescent="0.35">
      <c r="B91" s="17" t="s">
        <v>8277</v>
      </c>
      <c r="C91" s="17" t="s">
        <v>8244</v>
      </c>
      <c r="D91" s="17" t="s">
        <v>50</v>
      </c>
      <c r="E91" s="17" t="s">
        <v>8299</v>
      </c>
      <c r="F91" s="81">
        <v>46500.531000000003</v>
      </c>
      <c r="H91" s="83" t="str">
        <f t="shared" si="2"/>
        <v>PLANTAS DE 2 DEPOSITOS CON 2 VAPORIZADORES VA 300 INCLUIDO ARMARIO CON FIGURA CAéreo2*LP 59 A - 222 VA 300</v>
      </c>
      <c r="S91" s="81">
        <v>42273.21</v>
      </c>
      <c r="T91" s="81">
        <f t="shared" si="3"/>
        <v>46500.531000000003</v>
      </c>
    </row>
    <row r="92" spans="2:20" x14ac:dyDescent="0.35">
      <c r="B92" s="17" t="s">
        <v>8277</v>
      </c>
      <c r="C92" s="17" t="s">
        <v>8244</v>
      </c>
      <c r="D92" s="17" t="s">
        <v>51</v>
      </c>
      <c r="E92" s="17" t="s">
        <v>8299</v>
      </c>
      <c r="F92" s="81">
        <v>45257.531000000003</v>
      </c>
      <c r="H92" s="83" t="str">
        <f t="shared" si="2"/>
        <v>PLANTAS DE 2 DEPOSITOS CON 2 VAPORIZADORES VA 300 INCLUIDO ARMARIO CON FIGURA CAéreo2*LP 50 A - 242 VA 300</v>
      </c>
      <c r="S92" s="81">
        <v>41143.21</v>
      </c>
      <c r="T92" s="81">
        <f t="shared" si="3"/>
        <v>45257.531000000003</v>
      </c>
    </row>
    <row r="93" spans="2:20" x14ac:dyDescent="0.35">
      <c r="B93" s="17" t="s">
        <v>8277</v>
      </c>
      <c r="C93" s="17" t="s">
        <v>8244</v>
      </c>
      <c r="D93" s="17" t="s">
        <v>52</v>
      </c>
      <c r="E93" s="17" t="s">
        <v>8299</v>
      </c>
      <c r="F93" s="81">
        <v>45257.531000000003</v>
      </c>
      <c r="H93" s="83" t="str">
        <f t="shared" si="2"/>
        <v>PLANTAS DE 2 DEPOSITOS CON 2 VAPORIZADORES VA 300 INCLUIDO ARMARIO CON FIGURA CAéreo2*LP 69 A - 222 VA 300</v>
      </c>
      <c r="S93" s="81">
        <v>41143.21</v>
      </c>
      <c r="T93" s="81">
        <f t="shared" si="3"/>
        <v>45257.531000000003</v>
      </c>
    </row>
    <row r="94" spans="2:20" x14ac:dyDescent="0.35">
      <c r="B94" s="17" t="s">
        <v>8278</v>
      </c>
      <c r="C94" s="17" t="s">
        <v>8244</v>
      </c>
      <c r="D94" s="17" t="s">
        <v>26</v>
      </c>
      <c r="E94" s="17" t="s">
        <v>8297</v>
      </c>
      <c r="F94" s="81">
        <v>8265.7850000000017</v>
      </c>
      <c r="H94" s="83" t="str">
        <f t="shared" si="2"/>
        <v xml:space="preserve"> PLANTAS DE 1 DEPOSITOS CON 1 VAPORIZADOR VA 450 INCLUIDO ARMARIO CON FIGURA C AéreoLP 66501 VA 450</v>
      </c>
      <c r="S94" s="81">
        <v>7514.35</v>
      </c>
      <c r="T94" s="81">
        <f t="shared" si="3"/>
        <v>8265.7850000000017</v>
      </c>
    </row>
    <row r="95" spans="2:20" x14ac:dyDescent="0.35">
      <c r="B95" s="17" t="s">
        <v>8278</v>
      </c>
      <c r="C95" s="17" t="s">
        <v>8244</v>
      </c>
      <c r="D95" s="17" t="s">
        <v>27</v>
      </c>
      <c r="E95" s="17" t="s">
        <v>8297</v>
      </c>
      <c r="F95" s="81">
        <v>9387.7850000000017</v>
      </c>
      <c r="H95" s="83" t="str">
        <f t="shared" si="2"/>
        <v xml:space="preserve"> PLANTAS DE 1 DEPOSITOS CON 1 VAPORIZADOR VA 450 INCLUIDO ARMARIO CON FIGURA C AéreoLP 83341 VA 450</v>
      </c>
      <c r="S95" s="81">
        <v>8534.35</v>
      </c>
      <c r="T95" s="81">
        <f t="shared" si="3"/>
        <v>9387.7850000000017</v>
      </c>
    </row>
    <row r="96" spans="2:20" x14ac:dyDescent="0.35">
      <c r="B96" s="17" t="s">
        <v>8278</v>
      </c>
      <c r="C96" s="17" t="s">
        <v>8244</v>
      </c>
      <c r="D96" s="17" t="s">
        <v>28</v>
      </c>
      <c r="E96" s="17" t="s">
        <v>8297</v>
      </c>
      <c r="F96" s="81">
        <v>10015.885000000002</v>
      </c>
      <c r="H96" s="83" t="str">
        <f t="shared" si="2"/>
        <v xml:space="preserve"> PLANTAS DE 1 DEPOSITOS CON 1 VAPORIZADOR VA 450 INCLUIDO ARMARIO CON FIGURA C AéreoLP 101 VA 450</v>
      </c>
      <c r="S96" s="81">
        <v>9105.35</v>
      </c>
      <c r="T96" s="81">
        <f t="shared" si="3"/>
        <v>10015.885000000002</v>
      </c>
    </row>
    <row r="97" spans="2:20" x14ac:dyDescent="0.35">
      <c r="B97" s="17" t="s">
        <v>8278</v>
      </c>
      <c r="C97" s="17" t="s">
        <v>8244</v>
      </c>
      <c r="D97" s="17" t="s">
        <v>29</v>
      </c>
      <c r="E97" s="17" t="s">
        <v>8297</v>
      </c>
      <c r="F97" s="81">
        <v>10612.085000000001</v>
      </c>
      <c r="H97" s="83" t="str">
        <f t="shared" si="2"/>
        <v xml:space="preserve"> PLANTAS DE 1 DEPOSITOS CON 1 VAPORIZADOR VA 450 INCLUIDO ARMARIO CON FIGURA C AéreoLP 13 A1 VA 450</v>
      </c>
      <c r="S97" s="81">
        <v>9647.35</v>
      </c>
      <c r="T97" s="81">
        <f t="shared" si="3"/>
        <v>10612.085000000001</v>
      </c>
    </row>
    <row r="98" spans="2:20" x14ac:dyDescent="0.35">
      <c r="B98" s="17" t="s">
        <v>8278</v>
      </c>
      <c r="C98" s="17" t="s">
        <v>8244</v>
      </c>
      <c r="D98" s="17" t="s">
        <v>30</v>
      </c>
      <c r="E98" s="17" t="s">
        <v>8297</v>
      </c>
      <c r="F98" s="81">
        <v>11720.511</v>
      </c>
      <c r="H98" s="83" t="str">
        <f t="shared" si="2"/>
        <v xml:space="preserve"> PLANTAS DE 1 DEPOSITOS CON 1 VAPORIZADOR VA 450 INCLUIDO ARMARIO CON FIGURA C AéreoLP 16 A1 VA 450</v>
      </c>
      <c r="S98" s="81">
        <v>10655.01</v>
      </c>
      <c r="T98" s="81">
        <f t="shared" si="3"/>
        <v>11720.511</v>
      </c>
    </row>
    <row r="99" spans="2:20" x14ac:dyDescent="0.35">
      <c r="B99" s="17" t="s">
        <v>8278</v>
      </c>
      <c r="C99" s="17" t="s">
        <v>8244</v>
      </c>
      <c r="D99" s="17" t="s">
        <v>31</v>
      </c>
      <c r="E99" s="17" t="s">
        <v>8297</v>
      </c>
      <c r="F99" s="81">
        <v>13181.311000000002</v>
      </c>
      <c r="H99" s="83" t="str">
        <f t="shared" si="2"/>
        <v xml:space="preserve"> PLANTAS DE 1 DEPOSITOS CON 1 VAPORIZADOR VA 450 INCLUIDO ARMARIO CON FIGURA C AéreoLP 19 A1 VA 450</v>
      </c>
      <c r="S99" s="81">
        <v>11983.01</v>
      </c>
      <c r="T99" s="81">
        <f t="shared" si="3"/>
        <v>13181.311000000002</v>
      </c>
    </row>
    <row r="100" spans="2:20" x14ac:dyDescent="0.35">
      <c r="B100" s="17" t="s">
        <v>8278</v>
      </c>
      <c r="C100" s="17" t="s">
        <v>8244</v>
      </c>
      <c r="D100" s="17" t="s">
        <v>32</v>
      </c>
      <c r="E100" s="17" t="s">
        <v>8297</v>
      </c>
      <c r="F100" s="81">
        <v>13953.511000000002</v>
      </c>
      <c r="H100" s="83" t="str">
        <f t="shared" si="2"/>
        <v xml:space="preserve"> PLANTAS DE 1 DEPOSITOS CON 1 VAPORIZADOR VA 450 INCLUIDO ARMARIO CON FIGURA C AéreoLP 22 A1 VA 450</v>
      </c>
      <c r="S100" s="81">
        <v>12685.01</v>
      </c>
      <c r="T100" s="81">
        <f t="shared" si="3"/>
        <v>13953.511000000002</v>
      </c>
    </row>
    <row r="101" spans="2:20" x14ac:dyDescent="0.35">
      <c r="B101" s="17" t="s">
        <v>8278</v>
      </c>
      <c r="C101" s="17" t="s">
        <v>8244</v>
      </c>
      <c r="D101" s="17" t="s">
        <v>33</v>
      </c>
      <c r="E101" s="17" t="s">
        <v>8297</v>
      </c>
      <c r="F101" s="81">
        <v>14140.511000000002</v>
      </c>
      <c r="H101" s="83" t="str">
        <f t="shared" si="2"/>
        <v xml:space="preserve"> PLANTAS DE 1 DEPOSITOS CON 1 VAPORIZADOR VA 450 INCLUIDO ARMARIO CON FIGURA C AéreoLP 24 A1 VA 450</v>
      </c>
      <c r="S101" s="81">
        <v>12855.01</v>
      </c>
      <c r="T101" s="81">
        <f t="shared" si="3"/>
        <v>14140.511000000002</v>
      </c>
    </row>
    <row r="102" spans="2:20" x14ac:dyDescent="0.35">
      <c r="B102" s="17" t="s">
        <v>8278</v>
      </c>
      <c r="C102" s="17" t="s">
        <v>8244</v>
      </c>
      <c r="D102" s="17" t="s">
        <v>34</v>
      </c>
      <c r="E102" s="17" t="s">
        <v>8297</v>
      </c>
      <c r="F102" s="81">
        <v>14825.811000000002</v>
      </c>
      <c r="H102" s="83" t="str">
        <f t="shared" si="2"/>
        <v xml:space="preserve"> PLANTAS DE 1 DEPOSITOS CON 1 VAPORIZADOR VA 450 INCLUIDO ARMARIO CON FIGURA C AéreoLP 29 A1 VA 450</v>
      </c>
      <c r="S102" s="81">
        <v>13478.01</v>
      </c>
      <c r="T102" s="81">
        <f t="shared" si="3"/>
        <v>14825.811000000002</v>
      </c>
    </row>
    <row r="103" spans="2:20" x14ac:dyDescent="0.35">
      <c r="B103" s="17" t="s">
        <v>8278</v>
      </c>
      <c r="C103" s="17" t="s">
        <v>8244</v>
      </c>
      <c r="D103" s="17" t="s">
        <v>35</v>
      </c>
      <c r="E103" s="17" t="s">
        <v>8297</v>
      </c>
      <c r="F103" s="81">
        <v>18731.911</v>
      </c>
      <c r="H103" s="83" t="str">
        <f t="shared" si="2"/>
        <v xml:space="preserve"> PLANTAS DE 1 DEPOSITOS CON 1 VAPORIZADOR VA 450 INCLUIDO ARMARIO CON FIGURA C AéreoLP 34 A1 VA 450</v>
      </c>
      <c r="S103" s="81">
        <v>17029.009999999998</v>
      </c>
      <c r="T103" s="81">
        <f t="shared" si="3"/>
        <v>18731.911</v>
      </c>
    </row>
    <row r="104" spans="2:20" x14ac:dyDescent="0.35">
      <c r="B104" s="17" t="s">
        <v>8278</v>
      </c>
      <c r="C104" s="17" t="s">
        <v>8244</v>
      </c>
      <c r="D104" s="17" t="s">
        <v>36</v>
      </c>
      <c r="E104" s="17" t="s">
        <v>8297</v>
      </c>
      <c r="F104" s="81">
        <v>20528.210999999999</v>
      </c>
      <c r="H104" s="83" t="str">
        <f t="shared" si="2"/>
        <v xml:space="preserve"> PLANTAS DE 1 DEPOSITOS CON 1 VAPORIZADOR VA 450 INCLUIDO ARMARIO CON FIGURA C AéreoLP 33 A - 221 VA 450</v>
      </c>
      <c r="S104" s="81">
        <v>18662.009999999998</v>
      </c>
      <c r="T104" s="81">
        <f t="shared" si="3"/>
        <v>20528.210999999999</v>
      </c>
    </row>
    <row r="105" spans="2:20" x14ac:dyDescent="0.35">
      <c r="B105" s="17" t="s">
        <v>8278</v>
      </c>
      <c r="C105" s="17" t="s">
        <v>8244</v>
      </c>
      <c r="D105" s="17" t="s">
        <v>37</v>
      </c>
      <c r="E105" s="17" t="s">
        <v>8297</v>
      </c>
      <c r="F105" s="81">
        <v>21545.710999999999</v>
      </c>
      <c r="H105" s="83" t="str">
        <f t="shared" si="2"/>
        <v xml:space="preserve"> PLANTAS DE 1 DEPOSITOS CON 1 VAPORIZADOR VA 450 INCLUIDO ARMARIO CON FIGURA C AéreoLP 50 A - 221 VA 450</v>
      </c>
      <c r="S105" s="81">
        <v>19587.009999999998</v>
      </c>
      <c r="T105" s="81">
        <f t="shared" si="3"/>
        <v>21545.710999999999</v>
      </c>
    </row>
    <row r="106" spans="2:20" x14ac:dyDescent="0.35">
      <c r="B106" s="17" t="s">
        <v>8278</v>
      </c>
      <c r="C106" s="17" t="s">
        <v>8244</v>
      </c>
      <c r="D106" s="17" t="s">
        <v>38</v>
      </c>
      <c r="E106" s="17" t="s">
        <v>8297</v>
      </c>
      <c r="F106" s="81">
        <v>23534.510999999999</v>
      </c>
      <c r="H106" s="83" t="str">
        <f t="shared" si="2"/>
        <v xml:space="preserve"> PLANTAS DE 1 DEPOSITOS CON 1 VAPORIZADOR VA 450 INCLUIDO ARMARIO CON FIGURA C AéreoLP 59 A - 221 VA 450</v>
      </c>
      <c r="S106" s="81">
        <v>21395.01</v>
      </c>
      <c r="T106" s="81">
        <f t="shared" si="3"/>
        <v>23534.510999999999</v>
      </c>
    </row>
    <row r="107" spans="2:20" x14ac:dyDescent="0.35">
      <c r="B107" s="17" t="s">
        <v>8278</v>
      </c>
      <c r="C107" s="17" t="s">
        <v>8244</v>
      </c>
      <c r="D107" s="17" t="s">
        <v>39</v>
      </c>
      <c r="E107" s="17" t="s">
        <v>8297</v>
      </c>
      <c r="F107" s="81">
        <v>22913.010999999999</v>
      </c>
      <c r="H107" s="83" t="str">
        <f t="shared" si="2"/>
        <v xml:space="preserve"> PLANTAS DE 1 DEPOSITOS CON 1 VAPORIZADOR VA 450 INCLUIDO ARMARIO CON FIGURA C AéreoLP 50 A - 241 VA 450</v>
      </c>
      <c r="S107" s="81">
        <v>20830.009999999998</v>
      </c>
      <c r="T107" s="81">
        <f t="shared" si="3"/>
        <v>22913.010999999999</v>
      </c>
    </row>
    <row r="108" spans="2:20" x14ac:dyDescent="0.35">
      <c r="B108" s="17" t="s">
        <v>8278</v>
      </c>
      <c r="C108" s="17" t="s">
        <v>8244</v>
      </c>
      <c r="D108" s="17" t="s">
        <v>40</v>
      </c>
      <c r="E108" s="17" t="s">
        <v>8297</v>
      </c>
      <c r="F108" s="81">
        <v>23534.510999999999</v>
      </c>
      <c r="H108" s="83" t="str">
        <f t="shared" si="2"/>
        <v xml:space="preserve"> PLANTAS DE 1 DEPOSITOS CON 1 VAPORIZADOR VA 450 INCLUIDO ARMARIO CON FIGURA C AéreoLP 69 A - 221 VA 450</v>
      </c>
      <c r="S108" s="81">
        <v>21395.01</v>
      </c>
      <c r="T108" s="81">
        <f t="shared" si="3"/>
        <v>23534.510999999999</v>
      </c>
    </row>
    <row r="109" spans="2:20" x14ac:dyDescent="0.35">
      <c r="B109" s="17" t="s">
        <v>8279</v>
      </c>
      <c r="C109" s="17" t="s">
        <v>8244</v>
      </c>
      <c r="D109" s="17" t="s">
        <v>41</v>
      </c>
      <c r="E109" s="17" t="s">
        <v>8300</v>
      </c>
      <c r="F109" s="81">
        <v>20909.911</v>
      </c>
      <c r="H109" s="83" t="str">
        <f t="shared" si="2"/>
        <v>PLANTAS DE 2 DEPOSITOS CON 2 VAPORIZADORES VA 450 INCLUIDO ARMARIO CON FIGURA CAéreo2*LP 13 A2 VA 450</v>
      </c>
      <c r="S109" s="81">
        <v>19009.009999999998</v>
      </c>
      <c r="T109" s="81">
        <f t="shared" si="3"/>
        <v>20909.911</v>
      </c>
    </row>
    <row r="110" spans="2:20" x14ac:dyDescent="0.35">
      <c r="B110" s="17" t="s">
        <v>8279</v>
      </c>
      <c r="C110" s="17" t="s">
        <v>8244</v>
      </c>
      <c r="D110" s="17" t="s">
        <v>42</v>
      </c>
      <c r="E110" s="17" t="s">
        <v>8300</v>
      </c>
      <c r="F110" s="81">
        <v>22095.710999999999</v>
      </c>
      <c r="H110" s="83" t="str">
        <f t="shared" si="2"/>
        <v>PLANTAS DE 2 DEPOSITOS CON 2 VAPORIZADORES VA 450 INCLUIDO ARMARIO CON FIGURA CAéreo2*LP 16 A2 VA 450</v>
      </c>
      <c r="S110" s="81">
        <v>20087.009999999998</v>
      </c>
      <c r="T110" s="81">
        <f t="shared" si="3"/>
        <v>22095.710999999999</v>
      </c>
    </row>
    <row r="111" spans="2:20" x14ac:dyDescent="0.35">
      <c r="B111" s="17" t="s">
        <v>8279</v>
      </c>
      <c r="C111" s="17" t="s">
        <v>8244</v>
      </c>
      <c r="D111" s="17" t="s">
        <v>43</v>
      </c>
      <c r="E111" s="17" t="s">
        <v>8300</v>
      </c>
      <c r="F111" s="81">
        <v>25017.311000000002</v>
      </c>
      <c r="H111" s="83" t="str">
        <f t="shared" si="2"/>
        <v>PLANTAS DE 2 DEPOSITOS CON 2 VAPORIZADORES VA 450 INCLUIDO ARMARIO CON FIGURA CAéreo2*LP 19 A2 VA 450</v>
      </c>
      <c r="S111" s="81">
        <v>22743.01</v>
      </c>
      <c r="T111" s="81">
        <f t="shared" si="3"/>
        <v>25017.311000000002</v>
      </c>
    </row>
    <row r="112" spans="2:20" x14ac:dyDescent="0.35">
      <c r="B112" s="17" t="s">
        <v>8279</v>
      </c>
      <c r="C112" s="17" t="s">
        <v>8244</v>
      </c>
      <c r="D112" s="17" t="s">
        <v>44</v>
      </c>
      <c r="E112" s="17" t="s">
        <v>8300</v>
      </c>
      <c r="F112" s="81">
        <v>26561.710999999999</v>
      </c>
      <c r="H112" s="83" t="str">
        <f t="shared" si="2"/>
        <v>PLANTAS DE 2 DEPOSITOS CON 2 VAPORIZADORES VA 450 INCLUIDO ARMARIO CON FIGURA CAéreo2*LP 22 A2 VA 450</v>
      </c>
      <c r="S112" s="81">
        <v>24147.01</v>
      </c>
      <c r="T112" s="81">
        <f t="shared" si="3"/>
        <v>26561.710999999999</v>
      </c>
    </row>
    <row r="113" spans="2:20" x14ac:dyDescent="0.35">
      <c r="B113" s="17" t="s">
        <v>8279</v>
      </c>
      <c r="C113" s="17" t="s">
        <v>8244</v>
      </c>
      <c r="D113" s="17" t="s">
        <v>45</v>
      </c>
      <c r="E113" s="17" t="s">
        <v>8300</v>
      </c>
      <c r="F113" s="81">
        <v>26935.710999999999</v>
      </c>
      <c r="H113" s="83" t="str">
        <f t="shared" si="2"/>
        <v>PLANTAS DE 2 DEPOSITOS CON 2 VAPORIZADORES VA 450 INCLUIDO ARMARIO CON FIGURA CAéreo2*LP 24 A2 VA 450</v>
      </c>
      <c r="S113" s="81">
        <v>24487.01</v>
      </c>
      <c r="T113" s="81">
        <f t="shared" si="3"/>
        <v>26935.710999999999</v>
      </c>
    </row>
    <row r="114" spans="2:20" x14ac:dyDescent="0.35">
      <c r="B114" s="17" t="s">
        <v>8279</v>
      </c>
      <c r="C114" s="17" t="s">
        <v>8244</v>
      </c>
      <c r="D114" s="17" t="s">
        <v>46</v>
      </c>
      <c r="E114" s="17" t="s">
        <v>8300</v>
      </c>
      <c r="F114" s="81">
        <v>28306.311000000002</v>
      </c>
      <c r="H114" s="83" t="str">
        <f t="shared" si="2"/>
        <v>PLANTAS DE 2 DEPOSITOS CON 2 VAPORIZADORES VA 450 INCLUIDO ARMARIO CON FIGURA CAéreo2*LP 29 A2 VA 450</v>
      </c>
      <c r="S114" s="81">
        <v>25733.01</v>
      </c>
      <c r="T114" s="81">
        <f t="shared" si="3"/>
        <v>28306.311000000002</v>
      </c>
    </row>
    <row r="115" spans="2:20" x14ac:dyDescent="0.35">
      <c r="B115" s="17" t="s">
        <v>8279</v>
      </c>
      <c r="C115" s="17" t="s">
        <v>8244</v>
      </c>
      <c r="D115" s="17" t="s">
        <v>47</v>
      </c>
      <c r="E115" s="17" t="s">
        <v>8300</v>
      </c>
      <c r="F115" s="81">
        <v>36895.331000000006</v>
      </c>
      <c r="H115" s="83" t="str">
        <f t="shared" si="2"/>
        <v>PLANTAS DE 2 DEPOSITOS CON 2 VAPORIZADORES VA 450 INCLUIDO ARMARIO CON FIGURA CAéreo2*LP 34 A2 VA 450</v>
      </c>
      <c r="S115" s="81">
        <v>33541.21</v>
      </c>
      <c r="T115" s="81">
        <f t="shared" si="3"/>
        <v>36895.331000000006</v>
      </c>
    </row>
    <row r="116" spans="2:20" x14ac:dyDescent="0.35">
      <c r="B116" s="17" t="s">
        <v>8279</v>
      </c>
      <c r="C116" s="17" t="s">
        <v>8244</v>
      </c>
      <c r="D116" s="17" t="s">
        <v>48</v>
      </c>
      <c r="E116" s="17" t="s">
        <v>8300</v>
      </c>
      <c r="F116" s="81">
        <v>40487.931000000004</v>
      </c>
      <c r="H116" s="83" t="str">
        <f t="shared" si="2"/>
        <v>PLANTAS DE 2 DEPOSITOS CON 2 VAPORIZADORES VA 450 INCLUIDO ARMARIO CON FIGURA CAéreo2*LP 33 A - 222 VA 450</v>
      </c>
      <c r="S116" s="81">
        <v>36807.21</v>
      </c>
      <c r="T116" s="81">
        <f t="shared" si="3"/>
        <v>40487.931000000004</v>
      </c>
    </row>
    <row r="117" spans="2:20" x14ac:dyDescent="0.35">
      <c r="B117" s="17" t="s">
        <v>8279</v>
      </c>
      <c r="C117" s="17" t="s">
        <v>8244</v>
      </c>
      <c r="D117" s="17" t="s">
        <v>49</v>
      </c>
      <c r="E117" s="17" t="s">
        <v>8300</v>
      </c>
      <c r="F117" s="81">
        <v>42522.931000000004</v>
      </c>
      <c r="H117" s="83" t="str">
        <f t="shared" si="2"/>
        <v>PLANTAS DE 2 DEPOSITOS CON 2 VAPORIZADORES VA 450 INCLUIDO ARMARIO CON FIGURA CAéreo2*LP 50 A - 222 VA 450</v>
      </c>
      <c r="S117" s="81">
        <v>38657.21</v>
      </c>
      <c r="T117" s="81">
        <f t="shared" si="3"/>
        <v>42522.931000000004</v>
      </c>
    </row>
    <row r="118" spans="2:20" x14ac:dyDescent="0.35">
      <c r="B118" s="17" t="s">
        <v>8279</v>
      </c>
      <c r="C118" s="17" t="s">
        <v>8244</v>
      </c>
      <c r="D118" s="17" t="s">
        <v>50</v>
      </c>
      <c r="E118" s="17" t="s">
        <v>8300</v>
      </c>
      <c r="F118" s="81">
        <v>46500.531000000003</v>
      </c>
      <c r="H118" s="83" t="str">
        <f t="shared" si="2"/>
        <v>PLANTAS DE 2 DEPOSITOS CON 2 VAPORIZADORES VA 450 INCLUIDO ARMARIO CON FIGURA CAéreo2*LP 59 A - 222 VA 450</v>
      </c>
      <c r="S118" s="81">
        <v>42273.21</v>
      </c>
      <c r="T118" s="81">
        <f t="shared" si="3"/>
        <v>46500.531000000003</v>
      </c>
    </row>
    <row r="119" spans="2:20" x14ac:dyDescent="0.35">
      <c r="B119" s="17" t="s">
        <v>8279</v>
      </c>
      <c r="C119" s="17" t="s">
        <v>8244</v>
      </c>
      <c r="D119" s="17" t="s">
        <v>51</v>
      </c>
      <c r="E119" s="17" t="s">
        <v>8300</v>
      </c>
      <c r="F119" s="81">
        <v>45257.531000000003</v>
      </c>
      <c r="H119" s="83" t="str">
        <f t="shared" si="2"/>
        <v>PLANTAS DE 2 DEPOSITOS CON 2 VAPORIZADORES VA 450 INCLUIDO ARMARIO CON FIGURA CAéreo2*LP 50 A - 242 VA 450</v>
      </c>
      <c r="S119" s="81">
        <v>41143.21</v>
      </c>
      <c r="T119" s="81">
        <f t="shared" si="3"/>
        <v>45257.531000000003</v>
      </c>
    </row>
    <row r="120" spans="2:20" x14ac:dyDescent="0.35">
      <c r="B120" s="17" t="s">
        <v>8279</v>
      </c>
      <c r="C120" s="17" t="s">
        <v>8244</v>
      </c>
      <c r="D120" s="17" t="s">
        <v>52</v>
      </c>
      <c r="E120" s="17" t="s">
        <v>8300</v>
      </c>
      <c r="F120" s="81">
        <v>45257.531000000003</v>
      </c>
      <c r="H120" s="83" t="str">
        <f t="shared" si="2"/>
        <v>PLANTAS DE 2 DEPOSITOS CON 2 VAPORIZADORES VA 450 INCLUIDO ARMARIO CON FIGURA CAéreo2*LP 69 A - 222 VA 450</v>
      </c>
      <c r="S120" s="81">
        <v>41143.21</v>
      </c>
      <c r="T120" s="81">
        <f t="shared" si="3"/>
        <v>45257.531000000003</v>
      </c>
    </row>
    <row r="121" spans="2:20" x14ac:dyDescent="0.35">
      <c r="B121" s="17" t="s">
        <v>8280</v>
      </c>
      <c r="C121" s="17" t="s">
        <v>8244</v>
      </c>
      <c r="D121" s="17" t="s">
        <v>41</v>
      </c>
      <c r="E121" s="17" t="s">
        <v>8295</v>
      </c>
      <c r="F121" s="81">
        <v>25095.411</v>
      </c>
      <c r="H121" s="83" t="str">
        <f t="shared" si="2"/>
        <v>PLANTAS DE 2 DEPOSITOS CON 1 VAPORIZADOR VA 150 INCLUIDO ARMARIO CON FIGURA CAéreo2*LP 13 A1 VA 150</v>
      </c>
      <c r="S121" s="81">
        <v>22814.01</v>
      </c>
      <c r="T121" s="81">
        <f t="shared" si="3"/>
        <v>25095.411</v>
      </c>
    </row>
    <row r="122" spans="2:20" x14ac:dyDescent="0.35">
      <c r="B122" s="17" t="s">
        <v>8280</v>
      </c>
      <c r="C122" s="17" t="s">
        <v>8244</v>
      </c>
      <c r="D122" s="17" t="s">
        <v>42</v>
      </c>
      <c r="E122" s="17" t="s">
        <v>8295</v>
      </c>
      <c r="F122" s="81">
        <v>25734.510999999999</v>
      </c>
      <c r="H122" s="83" t="str">
        <f t="shared" si="2"/>
        <v>PLANTAS DE 2 DEPOSITOS CON 1 VAPORIZADOR VA 150 INCLUIDO ARMARIO CON FIGURA CAéreo2*LP 16 A1 VA 150</v>
      </c>
      <c r="S122" s="81">
        <v>23395.01</v>
      </c>
      <c r="T122" s="81">
        <f t="shared" si="3"/>
        <v>25734.510999999999</v>
      </c>
    </row>
    <row r="123" spans="2:20" x14ac:dyDescent="0.35">
      <c r="B123" s="17" t="s">
        <v>8280</v>
      </c>
      <c r="C123" s="17" t="s">
        <v>8244</v>
      </c>
      <c r="D123" s="17" t="s">
        <v>43</v>
      </c>
      <c r="E123" s="17" t="s">
        <v>8295</v>
      </c>
      <c r="F123" s="81">
        <v>28681.411</v>
      </c>
      <c r="H123" s="83" t="str">
        <f t="shared" si="2"/>
        <v>PLANTAS DE 2 DEPOSITOS CON 1 VAPORIZADOR VA 150 INCLUIDO ARMARIO CON FIGURA CAéreo2*LP 19 A1 VA 150</v>
      </c>
      <c r="S123" s="81">
        <v>26074.01</v>
      </c>
      <c r="T123" s="81">
        <f t="shared" si="3"/>
        <v>28681.411</v>
      </c>
    </row>
    <row r="124" spans="2:20" x14ac:dyDescent="0.35">
      <c r="B124" s="17" t="s">
        <v>8280</v>
      </c>
      <c r="C124" s="17" t="s">
        <v>8244</v>
      </c>
      <c r="D124" s="17" t="s">
        <v>44</v>
      </c>
      <c r="E124" s="17" t="s">
        <v>8295</v>
      </c>
      <c r="F124" s="81">
        <v>30229.111000000001</v>
      </c>
      <c r="H124" s="83" t="str">
        <f t="shared" si="2"/>
        <v>PLANTAS DE 2 DEPOSITOS CON 1 VAPORIZADOR VA 150 INCLUIDO ARMARIO CON FIGURA CAéreo2*LP 22 A1 VA 150</v>
      </c>
      <c r="S124" s="81">
        <v>27481.01</v>
      </c>
      <c r="T124" s="81">
        <f t="shared" si="3"/>
        <v>30229.111000000001</v>
      </c>
    </row>
    <row r="125" spans="2:20" x14ac:dyDescent="0.35">
      <c r="B125" s="17" t="s">
        <v>8280</v>
      </c>
      <c r="C125" s="17" t="s">
        <v>8244</v>
      </c>
      <c r="D125" s="17" t="s">
        <v>45</v>
      </c>
      <c r="E125" s="17" t="s">
        <v>8295</v>
      </c>
      <c r="F125" s="81">
        <v>30767.011000000002</v>
      </c>
      <c r="H125" s="83" t="str">
        <f t="shared" si="2"/>
        <v>PLANTAS DE 2 DEPOSITOS CON 1 VAPORIZADOR VA 150 INCLUIDO ARMARIO CON FIGURA CAéreo2*LP 24 A1 VA 150</v>
      </c>
      <c r="S125" s="81">
        <v>27970.01</v>
      </c>
      <c r="T125" s="81">
        <f t="shared" si="3"/>
        <v>30767.011000000002</v>
      </c>
    </row>
    <row r="126" spans="2:20" x14ac:dyDescent="0.35">
      <c r="B126" s="17" t="s">
        <v>8280</v>
      </c>
      <c r="C126" s="17" t="s">
        <v>8244</v>
      </c>
      <c r="D126" s="17" t="s">
        <v>46</v>
      </c>
      <c r="E126" s="17" t="s">
        <v>8295</v>
      </c>
      <c r="F126" s="81">
        <v>31984.710999999999</v>
      </c>
      <c r="H126" s="83" t="str">
        <f t="shared" si="2"/>
        <v>PLANTAS DE 2 DEPOSITOS CON 1 VAPORIZADOR VA 150 INCLUIDO ARMARIO CON FIGURA CAéreo2*LP 29 A1 VA 150</v>
      </c>
      <c r="S126" s="81">
        <v>29077.01</v>
      </c>
      <c r="T126" s="81">
        <f t="shared" si="3"/>
        <v>31984.710999999999</v>
      </c>
    </row>
    <row r="127" spans="2:20" x14ac:dyDescent="0.35">
      <c r="B127" s="17" t="s">
        <v>8280</v>
      </c>
      <c r="C127" s="17" t="s">
        <v>8244</v>
      </c>
      <c r="D127" s="17" t="s">
        <v>47</v>
      </c>
      <c r="E127" s="17" t="s">
        <v>8295</v>
      </c>
      <c r="F127" s="81">
        <v>35948.231</v>
      </c>
      <c r="H127" s="83" t="str">
        <f t="shared" si="2"/>
        <v>PLANTAS DE 2 DEPOSITOS CON 1 VAPORIZADOR VA 150 INCLUIDO ARMARIO CON FIGURA CAéreo2*LP 34 A1 VA 150</v>
      </c>
      <c r="S127" s="81">
        <v>32680.21</v>
      </c>
      <c r="T127" s="81">
        <f t="shared" si="3"/>
        <v>35948.231</v>
      </c>
    </row>
    <row r="128" spans="2:20" x14ac:dyDescent="0.35">
      <c r="B128" s="17" t="s">
        <v>8280</v>
      </c>
      <c r="C128" s="17" t="s">
        <v>8244</v>
      </c>
      <c r="D128" s="17" t="s">
        <v>48</v>
      </c>
      <c r="E128" s="17" t="s">
        <v>8295</v>
      </c>
      <c r="F128" s="81">
        <v>35124.330999999998</v>
      </c>
      <c r="H128" s="83" t="str">
        <f t="shared" si="2"/>
        <v>PLANTAS DE 2 DEPOSITOS CON 1 VAPORIZADOR VA 150 INCLUIDO ARMARIO CON FIGURA CAéreo2*LP 33 A - 221 VA 150</v>
      </c>
      <c r="S128" s="81">
        <v>31931.21</v>
      </c>
      <c r="T128" s="81">
        <f t="shared" si="3"/>
        <v>35124.330999999998</v>
      </c>
    </row>
    <row r="129" spans="2:20" x14ac:dyDescent="0.35">
      <c r="B129" s="17" t="s">
        <v>8280</v>
      </c>
      <c r="C129" s="17" t="s">
        <v>8244</v>
      </c>
      <c r="D129" s="17" t="s">
        <v>49</v>
      </c>
      <c r="E129" s="17" t="s">
        <v>8295</v>
      </c>
      <c r="F129" s="81">
        <v>39287.831000000006</v>
      </c>
      <c r="H129" s="83" t="str">
        <f t="shared" si="2"/>
        <v>PLANTAS DE 2 DEPOSITOS CON 1 VAPORIZADOR VA 150 INCLUIDO ARMARIO CON FIGURA CAéreo2*LP 50 A - 221 VA 150</v>
      </c>
      <c r="S129" s="81">
        <v>35716.21</v>
      </c>
      <c r="T129" s="81">
        <f t="shared" si="3"/>
        <v>39287.831000000006</v>
      </c>
    </row>
    <row r="130" spans="2:20" x14ac:dyDescent="0.35">
      <c r="B130" s="17" t="s">
        <v>8280</v>
      </c>
      <c r="C130" s="17" t="s">
        <v>8244</v>
      </c>
      <c r="D130" s="17" t="s">
        <v>50</v>
      </c>
      <c r="E130" s="17" t="s">
        <v>8295</v>
      </c>
      <c r="F130" s="81">
        <v>42187.431000000004</v>
      </c>
      <c r="H130" s="83" t="str">
        <f t="shared" si="2"/>
        <v>PLANTAS DE 2 DEPOSITOS CON 1 VAPORIZADOR VA 150 INCLUIDO ARMARIO CON FIGURA CAéreo2*LP 59 A - 221 VA 150</v>
      </c>
      <c r="S130" s="81">
        <v>38352.21</v>
      </c>
      <c r="T130" s="81">
        <f t="shared" si="3"/>
        <v>42187.431000000004</v>
      </c>
    </row>
    <row r="131" spans="2:20" x14ac:dyDescent="0.35">
      <c r="B131" s="17" t="s">
        <v>8280</v>
      </c>
      <c r="C131" s="17" t="s">
        <v>8244</v>
      </c>
      <c r="D131" s="17" t="s">
        <v>51</v>
      </c>
      <c r="E131" s="17" t="s">
        <v>8295</v>
      </c>
      <c r="F131" s="81">
        <v>39625.531000000003</v>
      </c>
      <c r="H131" s="83" t="str">
        <f t="shared" si="2"/>
        <v>PLANTAS DE 2 DEPOSITOS CON 1 VAPORIZADOR VA 150 INCLUIDO ARMARIO CON FIGURA CAéreo2*LP 50 A - 241 VA 150</v>
      </c>
      <c r="S131" s="81">
        <v>36023.21</v>
      </c>
      <c r="T131" s="81">
        <f t="shared" si="3"/>
        <v>39625.531000000003</v>
      </c>
    </row>
    <row r="132" spans="2:20" x14ac:dyDescent="0.35">
      <c r="B132" s="17" t="s">
        <v>8280</v>
      </c>
      <c r="C132" s="17" t="s">
        <v>8244</v>
      </c>
      <c r="D132" s="17" t="s">
        <v>52</v>
      </c>
      <c r="E132" s="17" t="s">
        <v>8295</v>
      </c>
      <c r="F132" s="81">
        <v>42187.431000000004</v>
      </c>
      <c r="H132" s="83" t="str">
        <f t="shared" ref="H132:H195" si="4">CONCATENATE($B132,$C132,$D132,$E132)</f>
        <v>PLANTAS DE 2 DEPOSITOS CON 1 VAPORIZADOR VA 150 INCLUIDO ARMARIO CON FIGURA CAéreo2*LP 69 A - 221 VA 150</v>
      </c>
      <c r="S132" s="81">
        <v>38352.21</v>
      </c>
      <c r="T132" s="81">
        <f t="shared" ref="T132:T195" si="5">S132*1.1</f>
        <v>42187.431000000004</v>
      </c>
    </row>
    <row r="133" spans="2:20" x14ac:dyDescent="0.35">
      <c r="B133" s="17" t="s">
        <v>8281</v>
      </c>
      <c r="C133" s="17" t="s">
        <v>8244</v>
      </c>
      <c r="D133" s="17" t="s">
        <v>41</v>
      </c>
      <c r="E133" s="17" t="s">
        <v>8296</v>
      </c>
      <c r="F133" s="81">
        <v>25095.411</v>
      </c>
      <c r="H133" s="83" t="str">
        <f t="shared" si="4"/>
        <v>PLANTAS DE 2 DEPOSITOS CON 1 VAPORIZADOR VA 300 INCLUIDO ARMARIO CON FIGURA CAéreo2*LP 13 A1 VA 300</v>
      </c>
      <c r="S133" s="81">
        <v>22814.01</v>
      </c>
      <c r="T133" s="81">
        <f t="shared" si="5"/>
        <v>25095.411</v>
      </c>
    </row>
    <row r="134" spans="2:20" x14ac:dyDescent="0.35">
      <c r="B134" s="17" t="s">
        <v>8281</v>
      </c>
      <c r="C134" s="17" t="s">
        <v>8244</v>
      </c>
      <c r="D134" s="17" t="s">
        <v>42</v>
      </c>
      <c r="E134" s="17" t="s">
        <v>8296</v>
      </c>
      <c r="F134" s="81">
        <v>25734.510999999999</v>
      </c>
      <c r="H134" s="83" t="str">
        <f t="shared" si="4"/>
        <v>PLANTAS DE 2 DEPOSITOS CON 1 VAPORIZADOR VA 300 INCLUIDO ARMARIO CON FIGURA CAéreo2*LP 16 A1 VA 300</v>
      </c>
      <c r="S134" s="81">
        <v>23395.01</v>
      </c>
      <c r="T134" s="81">
        <f t="shared" si="5"/>
        <v>25734.510999999999</v>
      </c>
    </row>
    <row r="135" spans="2:20" x14ac:dyDescent="0.35">
      <c r="B135" s="17" t="s">
        <v>8281</v>
      </c>
      <c r="C135" s="17" t="s">
        <v>8244</v>
      </c>
      <c r="D135" s="17" t="s">
        <v>43</v>
      </c>
      <c r="E135" s="17" t="s">
        <v>8296</v>
      </c>
      <c r="F135" s="81">
        <v>28681.411</v>
      </c>
      <c r="H135" s="83" t="str">
        <f t="shared" si="4"/>
        <v>PLANTAS DE 2 DEPOSITOS CON 1 VAPORIZADOR VA 300 INCLUIDO ARMARIO CON FIGURA CAéreo2*LP 19 A1 VA 300</v>
      </c>
      <c r="S135" s="81">
        <v>26074.01</v>
      </c>
      <c r="T135" s="81">
        <f t="shared" si="5"/>
        <v>28681.411</v>
      </c>
    </row>
    <row r="136" spans="2:20" x14ac:dyDescent="0.35">
      <c r="B136" s="17" t="s">
        <v>8281</v>
      </c>
      <c r="C136" s="17" t="s">
        <v>8244</v>
      </c>
      <c r="D136" s="17" t="s">
        <v>44</v>
      </c>
      <c r="E136" s="17" t="s">
        <v>8296</v>
      </c>
      <c r="F136" s="81">
        <v>30229.111000000001</v>
      </c>
      <c r="H136" s="83" t="str">
        <f t="shared" si="4"/>
        <v>PLANTAS DE 2 DEPOSITOS CON 1 VAPORIZADOR VA 300 INCLUIDO ARMARIO CON FIGURA CAéreo2*LP 22 A1 VA 300</v>
      </c>
      <c r="S136" s="81">
        <v>27481.01</v>
      </c>
      <c r="T136" s="81">
        <f t="shared" si="5"/>
        <v>30229.111000000001</v>
      </c>
    </row>
    <row r="137" spans="2:20" x14ac:dyDescent="0.35">
      <c r="B137" s="17" t="s">
        <v>8281</v>
      </c>
      <c r="C137" s="17" t="s">
        <v>8244</v>
      </c>
      <c r="D137" s="17" t="s">
        <v>45</v>
      </c>
      <c r="E137" s="17" t="s">
        <v>8296</v>
      </c>
      <c r="F137" s="81">
        <v>30767.011000000002</v>
      </c>
      <c r="H137" s="83" t="str">
        <f t="shared" si="4"/>
        <v>PLANTAS DE 2 DEPOSITOS CON 1 VAPORIZADOR VA 300 INCLUIDO ARMARIO CON FIGURA CAéreo2*LP 24 A1 VA 300</v>
      </c>
      <c r="S137" s="81">
        <v>27970.01</v>
      </c>
      <c r="T137" s="81">
        <f t="shared" si="5"/>
        <v>30767.011000000002</v>
      </c>
    </row>
    <row r="138" spans="2:20" x14ac:dyDescent="0.35">
      <c r="B138" s="17" t="s">
        <v>8281</v>
      </c>
      <c r="C138" s="17" t="s">
        <v>8244</v>
      </c>
      <c r="D138" s="17" t="s">
        <v>46</v>
      </c>
      <c r="E138" s="17" t="s">
        <v>8296</v>
      </c>
      <c r="F138" s="81">
        <v>31984.710999999999</v>
      </c>
      <c r="H138" s="83" t="str">
        <f t="shared" si="4"/>
        <v>PLANTAS DE 2 DEPOSITOS CON 1 VAPORIZADOR VA 300 INCLUIDO ARMARIO CON FIGURA CAéreo2*LP 29 A1 VA 300</v>
      </c>
      <c r="S138" s="81">
        <v>29077.01</v>
      </c>
      <c r="T138" s="81">
        <f t="shared" si="5"/>
        <v>31984.710999999999</v>
      </c>
    </row>
    <row r="139" spans="2:20" x14ac:dyDescent="0.35">
      <c r="B139" s="17" t="s">
        <v>8281</v>
      </c>
      <c r="C139" s="17" t="s">
        <v>8244</v>
      </c>
      <c r="D139" s="17" t="s">
        <v>47</v>
      </c>
      <c r="E139" s="17" t="s">
        <v>8296</v>
      </c>
      <c r="F139" s="81">
        <v>35948.231</v>
      </c>
      <c r="H139" s="83" t="str">
        <f t="shared" si="4"/>
        <v>PLANTAS DE 2 DEPOSITOS CON 1 VAPORIZADOR VA 300 INCLUIDO ARMARIO CON FIGURA CAéreo2*LP 34 A1 VA 300</v>
      </c>
      <c r="S139" s="81">
        <v>32680.21</v>
      </c>
      <c r="T139" s="81">
        <f t="shared" si="5"/>
        <v>35948.231</v>
      </c>
    </row>
    <row r="140" spans="2:20" x14ac:dyDescent="0.35">
      <c r="B140" s="17" t="s">
        <v>8281</v>
      </c>
      <c r="C140" s="17" t="s">
        <v>8244</v>
      </c>
      <c r="D140" s="17" t="s">
        <v>48</v>
      </c>
      <c r="E140" s="17" t="s">
        <v>8296</v>
      </c>
      <c r="F140" s="81">
        <v>35124.330999999998</v>
      </c>
      <c r="H140" s="83" t="str">
        <f t="shared" si="4"/>
        <v>PLANTAS DE 2 DEPOSITOS CON 1 VAPORIZADOR VA 300 INCLUIDO ARMARIO CON FIGURA CAéreo2*LP 33 A - 221 VA 300</v>
      </c>
      <c r="S140" s="81">
        <v>31931.21</v>
      </c>
      <c r="T140" s="81">
        <f t="shared" si="5"/>
        <v>35124.330999999998</v>
      </c>
    </row>
    <row r="141" spans="2:20" x14ac:dyDescent="0.35">
      <c r="B141" s="17" t="s">
        <v>8281</v>
      </c>
      <c r="C141" s="17" t="s">
        <v>8244</v>
      </c>
      <c r="D141" s="17" t="s">
        <v>49</v>
      </c>
      <c r="E141" s="17" t="s">
        <v>8296</v>
      </c>
      <c r="F141" s="81">
        <v>39287.831000000006</v>
      </c>
      <c r="H141" s="83" t="str">
        <f t="shared" si="4"/>
        <v>PLANTAS DE 2 DEPOSITOS CON 1 VAPORIZADOR VA 300 INCLUIDO ARMARIO CON FIGURA CAéreo2*LP 50 A - 221 VA 300</v>
      </c>
      <c r="S141" s="81">
        <v>35716.21</v>
      </c>
      <c r="T141" s="81">
        <f t="shared" si="5"/>
        <v>39287.831000000006</v>
      </c>
    </row>
    <row r="142" spans="2:20" x14ac:dyDescent="0.35">
      <c r="B142" s="17" t="s">
        <v>8281</v>
      </c>
      <c r="C142" s="17" t="s">
        <v>8244</v>
      </c>
      <c r="D142" s="17" t="s">
        <v>50</v>
      </c>
      <c r="E142" s="17" t="s">
        <v>8296</v>
      </c>
      <c r="F142" s="81">
        <v>42187.431000000004</v>
      </c>
      <c r="H142" s="83" t="str">
        <f t="shared" si="4"/>
        <v>PLANTAS DE 2 DEPOSITOS CON 1 VAPORIZADOR VA 300 INCLUIDO ARMARIO CON FIGURA CAéreo2*LP 59 A - 221 VA 300</v>
      </c>
      <c r="S142" s="81">
        <v>38352.21</v>
      </c>
      <c r="T142" s="81">
        <f t="shared" si="5"/>
        <v>42187.431000000004</v>
      </c>
    </row>
    <row r="143" spans="2:20" x14ac:dyDescent="0.35">
      <c r="B143" s="17" t="s">
        <v>8281</v>
      </c>
      <c r="C143" s="17" t="s">
        <v>8244</v>
      </c>
      <c r="D143" s="17" t="s">
        <v>51</v>
      </c>
      <c r="E143" s="17" t="s">
        <v>8296</v>
      </c>
      <c r="F143" s="81">
        <v>39625.531000000003</v>
      </c>
      <c r="H143" s="83" t="str">
        <f t="shared" si="4"/>
        <v>PLANTAS DE 2 DEPOSITOS CON 1 VAPORIZADOR VA 300 INCLUIDO ARMARIO CON FIGURA CAéreo2*LP 50 A - 241 VA 300</v>
      </c>
      <c r="S143" s="81">
        <v>36023.21</v>
      </c>
      <c r="T143" s="81">
        <f t="shared" si="5"/>
        <v>39625.531000000003</v>
      </c>
    </row>
    <row r="144" spans="2:20" x14ac:dyDescent="0.35">
      <c r="B144" s="17" t="s">
        <v>8281</v>
      </c>
      <c r="C144" s="17" t="s">
        <v>8244</v>
      </c>
      <c r="D144" s="17" t="s">
        <v>52</v>
      </c>
      <c r="E144" s="17" t="s">
        <v>8296</v>
      </c>
      <c r="F144" s="81">
        <v>42187.431000000004</v>
      </c>
      <c r="H144" s="83" t="str">
        <f t="shared" si="4"/>
        <v>PLANTAS DE 2 DEPOSITOS CON 1 VAPORIZADOR VA 300 INCLUIDO ARMARIO CON FIGURA CAéreo2*LP 69 A - 221 VA 300</v>
      </c>
      <c r="S144" s="81">
        <v>38352.21</v>
      </c>
      <c r="T144" s="81">
        <f t="shared" si="5"/>
        <v>42187.431000000004</v>
      </c>
    </row>
    <row r="145" spans="2:20" x14ac:dyDescent="0.35">
      <c r="B145" s="17" t="s">
        <v>8282</v>
      </c>
      <c r="C145" s="17" t="s">
        <v>8244</v>
      </c>
      <c r="D145" s="17" t="s">
        <v>41</v>
      </c>
      <c r="E145" s="17" t="s">
        <v>8297</v>
      </c>
      <c r="F145" s="81">
        <v>25095.411</v>
      </c>
      <c r="H145" s="83" t="str">
        <f t="shared" si="4"/>
        <v>PLANTAS DE 2 DEPOSITOS CON 1 VAPORIZADOR VA 450 INCLUIDO ARMARIO CON FIGURA CAéreo2*LP 13 A1 VA 450</v>
      </c>
      <c r="S145" s="81">
        <v>22814.01</v>
      </c>
      <c r="T145" s="81">
        <f t="shared" si="5"/>
        <v>25095.411</v>
      </c>
    </row>
    <row r="146" spans="2:20" x14ac:dyDescent="0.35">
      <c r="B146" s="17" t="s">
        <v>8282</v>
      </c>
      <c r="C146" s="17" t="s">
        <v>8244</v>
      </c>
      <c r="D146" s="17" t="s">
        <v>42</v>
      </c>
      <c r="E146" s="17" t="s">
        <v>8297</v>
      </c>
      <c r="F146" s="81">
        <v>25734.510999999999</v>
      </c>
      <c r="H146" s="83" t="str">
        <f t="shared" si="4"/>
        <v>PLANTAS DE 2 DEPOSITOS CON 1 VAPORIZADOR VA 450 INCLUIDO ARMARIO CON FIGURA CAéreo2*LP 16 A1 VA 450</v>
      </c>
      <c r="S146" s="81">
        <v>23395.01</v>
      </c>
      <c r="T146" s="81">
        <f t="shared" si="5"/>
        <v>25734.510999999999</v>
      </c>
    </row>
    <row r="147" spans="2:20" x14ac:dyDescent="0.35">
      <c r="B147" s="17" t="s">
        <v>8282</v>
      </c>
      <c r="C147" s="17" t="s">
        <v>8244</v>
      </c>
      <c r="D147" s="17" t="s">
        <v>43</v>
      </c>
      <c r="E147" s="17" t="s">
        <v>8297</v>
      </c>
      <c r="F147" s="81">
        <v>28681.411</v>
      </c>
      <c r="H147" s="83" t="str">
        <f t="shared" si="4"/>
        <v>PLANTAS DE 2 DEPOSITOS CON 1 VAPORIZADOR VA 450 INCLUIDO ARMARIO CON FIGURA CAéreo2*LP 19 A1 VA 450</v>
      </c>
      <c r="S147" s="81">
        <v>26074.01</v>
      </c>
      <c r="T147" s="81">
        <f t="shared" si="5"/>
        <v>28681.411</v>
      </c>
    </row>
    <row r="148" spans="2:20" x14ac:dyDescent="0.35">
      <c r="B148" s="17" t="s">
        <v>8282</v>
      </c>
      <c r="C148" s="17" t="s">
        <v>8244</v>
      </c>
      <c r="D148" s="17" t="s">
        <v>44</v>
      </c>
      <c r="E148" s="17" t="s">
        <v>8297</v>
      </c>
      <c r="F148" s="81">
        <v>30229.111000000001</v>
      </c>
      <c r="H148" s="83" t="str">
        <f t="shared" si="4"/>
        <v>PLANTAS DE 2 DEPOSITOS CON 1 VAPORIZADOR VA 450 INCLUIDO ARMARIO CON FIGURA CAéreo2*LP 22 A1 VA 450</v>
      </c>
      <c r="S148" s="81">
        <v>27481.01</v>
      </c>
      <c r="T148" s="81">
        <f t="shared" si="5"/>
        <v>30229.111000000001</v>
      </c>
    </row>
    <row r="149" spans="2:20" x14ac:dyDescent="0.35">
      <c r="B149" s="17" t="s">
        <v>8282</v>
      </c>
      <c r="C149" s="17" t="s">
        <v>8244</v>
      </c>
      <c r="D149" s="17" t="s">
        <v>45</v>
      </c>
      <c r="E149" s="17" t="s">
        <v>8297</v>
      </c>
      <c r="F149" s="81">
        <v>30767.011000000002</v>
      </c>
      <c r="H149" s="83" t="str">
        <f t="shared" si="4"/>
        <v>PLANTAS DE 2 DEPOSITOS CON 1 VAPORIZADOR VA 450 INCLUIDO ARMARIO CON FIGURA CAéreo2*LP 24 A1 VA 450</v>
      </c>
      <c r="S149" s="81">
        <v>27970.01</v>
      </c>
      <c r="T149" s="81">
        <f t="shared" si="5"/>
        <v>30767.011000000002</v>
      </c>
    </row>
    <row r="150" spans="2:20" x14ac:dyDescent="0.35">
      <c r="B150" s="17" t="s">
        <v>8282</v>
      </c>
      <c r="C150" s="17" t="s">
        <v>8244</v>
      </c>
      <c r="D150" s="17" t="s">
        <v>46</v>
      </c>
      <c r="E150" s="17" t="s">
        <v>8297</v>
      </c>
      <c r="F150" s="81">
        <v>31984.710999999999</v>
      </c>
      <c r="H150" s="83" t="str">
        <f t="shared" si="4"/>
        <v>PLANTAS DE 2 DEPOSITOS CON 1 VAPORIZADOR VA 450 INCLUIDO ARMARIO CON FIGURA CAéreo2*LP 29 A1 VA 450</v>
      </c>
      <c r="S150" s="81">
        <v>29077.01</v>
      </c>
      <c r="T150" s="81">
        <f t="shared" si="5"/>
        <v>31984.710999999999</v>
      </c>
    </row>
    <row r="151" spans="2:20" x14ac:dyDescent="0.35">
      <c r="B151" s="17" t="s">
        <v>8282</v>
      </c>
      <c r="C151" s="17" t="s">
        <v>8244</v>
      </c>
      <c r="D151" s="17" t="s">
        <v>47</v>
      </c>
      <c r="E151" s="17" t="s">
        <v>8297</v>
      </c>
      <c r="F151" s="81">
        <v>35948.231</v>
      </c>
      <c r="H151" s="83" t="str">
        <f t="shared" si="4"/>
        <v>PLANTAS DE 2 DEPOSITOS CON 1 VAPORIZADOR VA 450 INCLUIDO ARMARIO CON FIGURA CAéreo2*LP 34 A1 VA 450</v>
      </c>
      <c r="S151" s="81">
        <v>32680.21</v>
      </c>
      <c r="T151" s="81">
        <f t="shared" si="5"/>
        <v>35948.231</v>
      </c>
    </row>
    <row r="152" spans="2:20" x14ac:dyDescent="0.35">
      <c r="B152" s="17" t="s">
        <v>8282</v>
      </c>
      <c r="C152" s="17" t="s">
        <v>8244</v>
      </c>
      <c r="D152" s="17" t="s">
        <v>48</v>
      </c>
      <c r="E152" s="17" t="s">
        <v>8297</v>
      </c>
      <c r="F152" s="81">
        <v>35124.330999999998</v>
      </c>
      <c r="H152" s="83" t="str">
        <f t="shared" si="4"/>
        <v>PLANTAS DE 2 DEPOSITOS CON 1 VAPORIZADOR VA 450 INCLUIDO ARMARIO CON FIGURA CAéreo2*LP 33 A - 221 VA 450</v>
      </c>
      <c r="S152" s="81">
        <v>31931.21</v>
      </c>
      <c r="T152" s="81">
        <f t="shared" si="5"/>
        <v>35124.330999999998</v>
      </c>
    </row>
    <row r="153" spans="2:20" x14ac:dyDescent="0.35">
      <c r="B153" s="17" t="s">
        <v>8282</v>
      </c>
      <c r="C153" s="17" t="s">
        <v>8244</v>
      </c>
      <c r="D153" s="17" t="s">
        <v>49</v>
      </c>
      <c r="E153" s="17" t="s">
        <v>8297</v>
      </c>
      <c r="F153" s="81">
        <v>39287.831000000006</v>
      </c>
      <c r="H153" s="83" t="str">
        <f t="shared" si="4"/>
        <v>PLANTAS DE 2 DEPOSITOS CON 1 VAPORIZADOR VA 450 INCLUIDO ARMARIO CON FIGURA CAéreo2*LP 50 A - 221 VA 450</v>
      </c>
      <c r="S153" s="81">
        <v>35716.21</v>
      </c>
      <c r="T153" s="81">
        <f t="shared" si="5"/>
        <v>39287.831000000006</v>
      </c>
    </row>
    <row r="154" spans="2:20" x14ac:dyDescent="0.35">
      <c r="B154" s="17" t="s">
        <v>8282</v>
      </c>
      <c r="C154" s="17" t="s">
        <v>8244</v>
      </c>
      <c r="D154" s="17" t="s">
        <v>50</v>
      </c>
      <c r="E154" s="17" t="s">
        <v>8297</v>
      </c>
      <c r="F154" s="81">
        <v>42187.431000000004</v>
      </c>
      <c r="H154" s="83" t="str">
        <f t="shared" si="4"/>
        <v>PLANTAS DE 2 DEPOSITOS CON 1 VAPORIZADOR VA 450 INCLUIDO ARMARIO CON FIGURA CAéreo2*LP 59 A - 221 VA 450</v>
      </c>
      <c r="S154" s="81">
        <v>38352.21</v>
      </c>
      <c r="T154" s="81">
        <f t="shared" si="5"/>
        <v>42187.431000000004</v>
      </c>
    </row>
    <row r="155" spans="2:20" x14ac:dyDescent="0.35">
      <c r="B155" s="17" t="s">
        <v>8282</v>
      </c>
      <c r="C155" s="17" t="s">
        <v>8244</v>
      </c>
      <c r="D155" s="17" t="s">
        <v>51</v>
      </c>
      <c r="E155" s="17" t="s">
        <v>8297</v>
      </c>
      <c r="F155" s="81">
        <v>39625.531000000003</v>
      </c>
      <c r="H155" s="83" t="str">
        <f t="shared" si="4"/>
        <v>PLANTAS DE 2 DEPOSITOS CON 1 VAPORIZADOR VA 450 INCLUIDO ARMARIO CON FIGURA CAéreo2*LP 50 A - 241 VA 450</v>
      </c>
      <c r="S155" s="81">
        <v>36023.21</v>
      </c>
      <c r="T155" s="81">
        <f t="shared" si="5"/>
        <v>39625.531000000003</v>
      </c>
    </row>
    <row r="156" spans="2:20" x14ac:dyDescent="0.35">
      <c r="B156" s="17" t="s">
        <v>8269</v>
      </c>
      <c r="C156" s="17" t="s">
        <v>8244</v>
      </c>
      <c r="D156" s="17" t="s">
        <v>29</v>
      </c>
      <c r="E156" s="17" t="s">
        <v>8298</v>
      </c>
      <c r="F156" s="81">
        <v>22538.285</v>
      </c>
      <c r="H156" s="83" t="str">
        <f t="shared" si="4"/>
        <v>PLANTAS DE 1 DEPOSITOS CON 2 VAPORIZADORES VA 150 INCLUIDO ARMARIO CON FIGURA C AéreoLP 13 A2 VA 150</v>
      </c>
      <c r="S156" s="81">
        <v>20489.349999999999</v>
      </c>
      <c r="T156" s="81">
        <f t="shared" si="5"/>
        <v>22538.285</v>
      </c>
    </row>
    <row r="157" spans="2:20" x14ac:dyDescent="0.35">
      <c r="B157" s="82" t="s">
        <v>8269</v>
      </c>
      <c r="C157" s="17" t="s">
        <v>8244</v>
      </c>
      <c r="D157" s="17" t="s">
        <v>30</v>
      </c>
      <c r="E157" s="17" t="s">
        <v>8298</v>
      </c>
      <c r="F157" s="81">
        <v>23646.710999999999</v>
      </c>
      <c r="H157" s="83" t="str">
        <f t="shared" si="4"/>
        <v>PLANTAS DE 1 DEPOSITOS CON 2 VAPORIZADORES VA 150 INCLUIDO ARMARIO CON FIGURA C AéreoLP 16 A2 VA 150</v>
      </c>
      <c r="S157" s="81">
        <v>21497.01</v>
      </c>
      <c r="T157" s="81">
        <f t="shared" si="5"/>
        <v>23646.710999999999</v>
      </c>
    </row>
    <row r="158" spans="2:20" x14ac:dyDescent="0.35">
      <c r="B158" s="82" t="s">
        <v>8269</v>
      </c>
      <c r="C158" s="17" t="s">
        <v>8244</v>
      </c>
      <c r="D158" s="17" t="s">
        <v>31</v>
      </c>
      <c r="E158" s="17" t="s">
        <v>8298</v>
      </c>
      <c r="F158" s="81">
        <v>25107.510999999999</v>
      </c>
      <c r="H158" s="83" t="str">
        <f t="shared" si="4"/>
        <v>PLANTAS DE 1 DEPOSITOS CON 2 VAPORIZADORES VA 150 INCLUIDO ARMARIO CON FIGURA C AéreoLP 19 A2 VA 150</v>
      </c>
      <c r="S158" s="81">
        <v>22825.01</v>
      </c>
      <c r="T158" s="81">
        <f t="shared" si="5"/>
        <v>25107.510999999999</v>
      </c>
    </row>
    <row r="159" spans="2:20" x14ac:dyDescent="0.35">
      <c r="B159" s="82" t="s">
        <v>8269</v>
      </c>
      <c r="C159" s="17" t="s">
        <v>8244</v>
      </c>
      <c r="D159" s="17" t="s">
        <v>32</v>
      </c>
      <c r="E159" s="17" t="s">
        <v>8298</v>
      </c>
      <c r="F159" s="81">
        <v>25879.710999999999</v>
      </c>
      <c r="H159" s="83" t="str">
        <f t="shared" si="4"/>
        <v>PLANTAS DE 1 DEPOSITOS CON 2 VAPORIZADORES VA 150 INCLUIDO ARMARIO CON FIGURA C AéreoLP 22 A2 VA 150</v>
      </c>
      <c r="S159" s="81">
        <v>23527.01</v>
      </c>
      <c r="T159" s="81">
        <f t="shared" si="5"/>
        <v>25879.710999999999</v>
      </c>
    </row>
    <row r="160" spans="2:20" x14ac:dyDescent="0.35">
      <c r="B160" s="82" t="s">
        <v>8269</v>
      </c>
      <c r="C160" s="17" t="s">
        <v>8244</v>
      </c>
      <c r="D160" s="17" t="s">
        <v>33</v>
      </c>
      <c r="E160" s="17" t="s">
        <v>8298</v>
      </c>
      <c r="F160" s="81">
        <v>26066.710999999999</v>
      </c>
      <c r="H160" s="83" t="str">
        <f t="shared" si="4"/>
        <v>PLANTAS DE 1 DEPOSITOS CON 2 VAPORIZADORES VA 150 INCLUIDO ARMARIO CON FIGURA C AéreoLP 24 A2 VA 150</v>
      </c>
      <c r="S160" s="81">
        <v>23697.01</v>
      </c>
      <c r="T160" s="81">
        <f t="shared" si="5"/>
        <v>26066.710999999999</v>
      </c>
    </row>
    <row r="161" spans="2:20" x14ac:dyDescent="0.35">
      <c r="B161" s="82" t="s">
        <v>8269</v>
      </c>
      <c r="C161" s="17" t="s">
        <v>8244</v>
      </c>
      <c r="D161" s="17" t="s">
        <v>34</v>
      </c>
      <c r="E161" s="17" t="s">
        <v>8298</v>
      </c>
      <c r="F161" s="81">
        <v>26752.010999999999</v>
      </c>
      <c r="H161" s="83" t="str">
        <f t="shared" si="4"/>
        <v>PLANTAS DE 1 DEPOSITOS CON 2 VAPORIZADORES VA 150 INCLUIDO ARMARIO CON FIGURA C AéreoLP 29 A2 VA 150</v>
      </c>
      <c r="S161" s="81">
        <v>24320.01</v>
      </c>
      <c r="T161" s="81">
        <f t="shared" si="5"/>
        <v>26752.010999999999</v>
      </c>
    </row>
    <row r="162" spans="2:20" x14ac:dyDescent="0.35">
      <c r="B162" s="82" t="s">
        <v>8269</v>
      </c>
      <c r="C162" s="17" t="s">
        <v>8244</v>
      </c>
      <c r="D162" s="17" t="s">
        <v>35</v>
      </c>
      <c r="E162" s="17" t="s">
        <v>8298</v>
      </c>
      <c r="F162" s="81">
        <v>25172.411</v>
      </c>
      <c r="H162" s="83" t="str">
        <f t="shared" si="4"/>
        <v>PLANTAS DE 1 DEPOSITOS CON 2 VAPORIZADORES VA 150 INCLUIDO ARMARIO CON FIGURA C AéreoLP 34 A2 VA 150</v>
      </c>
      <c r="S162" s="81">
        <v>22884.01</v>
      </c>
      <c r="T162" s="81">
        <f t="shared" si="5"/>
        <v>25172.411</v>
      </c>
    </row>
    <row r="163" spans="2:20" x14ac:dyDescent="0.35">
      <c r="B163" s="82" t="s">
        <v>8269</v>
      </c>
      <c r="C163" s="17" t="s">
        <v>8244</v>
      </c>
      <c r="D163" s="17" t="s">
        <v>36</v>
      </c>
      <c r="E163" s="17" t="s">
        <v>8298</v>
      </c>
      <c r="F163" s="81">
        <v>26969.811000000002</v>
      </c>
      <c r="H163" s="83" t="str">
        <f t="shared" si="4"/>
        <v>PLANTAS DE 1 DEPOSITOS CON 2 VAPORIZADORES VA 150 INCLUIDO ARMARIO CON FIGURA C AéreoLP 33 A - 222 VA 150</v>
      </c>
      <c r="S163" s="81">
        <v>24518.01</v>
      </c>
      <c r="T163" s="81">
        <f t="shared" si="5"/>
        <v>26969.811000000002</v>
      </c>
    </row>
    <row r="164" spans="2:20" x14ac:dyDescent="0.35">
      <c r="B164" s="82" t="s">
        <v>8269</v>
      </c>
      <c r="C164" s="17" t="s">
        <v>8244</v>
      </c>
      <c r="D164" s="17" t="s">
        <v>37</v>
      </c>
      <c r="E164" s="17" t="s">
        <v>8298</v>
      </c>
      <c r="F164" s="81">
        <v>27986.210999999999</v>
      </c>
      <c r="H164" s="83" t="str">
        <f t="shared" si="4"/>
        <v>PLANTAS DE 1 DEPOSITOS CON 2 VAPORIZADORES VA 150 INCLUIDO ARMARIO CON FIGURA C AéreoLP 50 A - 222 VA 150</v>
      </c>
      <c r="S164" s="81">
        <v>25442.01</v>
      </c>
      <c r="T164" s="81">
        <f t="shared" si="5"/>
        <v>27986.210999999999</v>
      </c>
    </row>
    <row r="165" spans="2:20" x14ac:dyDescent="0.35">
      <c r="B165" s="82" t="s">
        <v>8269</v>
      </c>
      <c r="C165" s="17" t="s">
        <v>8244</v>
      </c>
      <c r="D165" s="17" t="s">
        <v>38</v>
      </c>
      <c r="E165" s="17" t="s">
        <v>8298</v>
      </c>
      <c r="F165" s="81">
        <v>29975.011000000002</v>
      </c>
      <c r="H165" s="83" t="str">
        <f t="shared" si="4"/>
        <v>PLANTAS DE 1 DEPOSITOS CON 2 VAPORIZADORES VA 150 INCLUIDO ARMARIO CON FIGURA C AéreoLP 59 A - 222 VA 150</v>
      </c>
      <c r="S165" s="81">
        <v>27250.01</v>
      </c>
      <c r="T165" s="81">
        <f t="shared" si="5"/>
        <v>29975.011000000002</v>
      </c>
    </row>
    <row r="166" spans="2:20" x14ac:dyDescent="0.35">
      <c r="B166" s="82" t="s">
        <v>8269</v>
      </c>
      <c r="C166" s="17" t="s">
        <v>8244</v>
      </c>
      <c r="D166" s="17" t="s">
        <v>39</v>
      </c>
      <c r="E166" s="17" t="s">
        <v>8298</v>
      </c>
      <c r="F166" s="81">
        <v>29532.811000000002</v>
      </c>
      <c r="H166" s="83" t="str">
        <f t="shared" si="4"/>
        <v>PLANTAS DE 1 DEPOSITOS CON 2 VAPORIZADORES VA 150 INCLUIDO ARMARIO CON FIGURA C AéreoLP 50 A - 242 VA 150</v>
      </c>
      <c r="S166" s="81">
        <v>26848.01</v>
      </c>
      <c r="T166" s="81">
        <f t="shared" si="5"/>
        <v>29532.811000000002</v>
      </c>
    </row>
    <row r="167" spans="2:20" x14ac:dyDescent="0.35">
      <c r="B167" s="82" t="s">
        <v>8269</v>
      </c>
      <c r="C167" s="17" t="s">
        <v>8244</v>
      </c>
      <c r="D167" s="17" t="s">
        <v>40</v>
      </c>
      <c r="E167" s="17" t="s">
        <v>8298</v>
      </c>
      <c r="F167" s="81">
        <v>29975.011000000002</v>
      </c>
      <c r="H167" s="83" t="str">
        <f t="shared" si="4"/>
        <v>PLANTAS DE 1 DEPOSITOS CON 2 VAPORIZADORES VA 150 INCLUIDO ARMARIO CON FIGURA C AéreoLP 69 A - 222 VA 150</v>
      </c>
      <c r="S167" s="81">
        <v>27250.01</v>
      </c>
      <c r="T167" s="81">
        <f t="shared" si="5"/>
        <v>29975.011000000002</v>
      </c>
    </row>
    <row r="168" spans="2:20" x14ac:dyDescent="0.35">
      <c r="B168" s="82" t="s">
        <v>8270</v>
      </c>
      <c r="C168" s="17" t="s">
        <v>8244</v>
      </c>
      <c r="D168" s="17" t="s">
        <v>29</v>
      </c>
      <c r="E168" s="17" t="s">
        <v>8299</v>
      </c>
      <c r="F168" s="81">
        <v>22538.285</v>
      </c>
      <c r="H168" s="83" t="str">
        <f t="shared" si="4"/>
        <v>PLANTAS DE 1 DEPOSITOS CON 2 VAPORIZADORES VA 300 INCLUIDO ARMARIO CON FIGURA C AéreoLP 13 A2 VA 300</v>
      </c>
      <c r="S168" s="81">
        <v>20489.349999999999</v>
      </c>
      <c r="T168" s="81">
        <f t="shared" si="5"/>
        <v>22538.285</v>
      </c>
    </row>
    <row r="169" spans="2:20" x14ac:dyDescent="0.35">
      <c r="B169" s="82" t="s">
        <v>8270</v>
      </c>
      <c r="C169" s="17" t="s">
        <v>8244</v>
      </c>
      <c r="D169" s="17" t="s">
        <v>30</v>
      </c>
      <c r="E169" s="17" t="s">
        <v>8299</v>
      </c>
      <c r="F169" s="81">
        <v>23646.710999999999</v>
      </c>
      <c r="H169" s="83" t="str">
        <f t="shared" si="4"/>
        <v>PLANTAS DE 1 DEPOSITOS CON 2 VAPORIZADORES VA 300 INCLUIDO ARMARIO CON FIGURA C AéreoLP 16 A2 VA 300</v>
      </c>
      <c r="S169" s="81">
        <v>21497.01</v>
      </c>
      <c r="T169" s="81">
        <f t="shared" si="5"/>
        <v>23646.710999999999</v>
      </c>
    </row>
    <row r="170" spans="2:20" x14ac:dyDescent="0.35">
      <c r="B170" s="82" t="s">
        <v>8270</v>
      </c>
      <c r="C170" s="17" t="s">
        <v>8244</v>
      </c>
      <c r="D170" s="17" t="s">
        <v>31</v>
      </c>
      <c r="E170" s="17" t="s">
        <v>8299</v>
      </c>
      <c r="F170" s="81">
        <v>25107.510999999999</v>
      </c>
      <c r="H170" s="83" t="str">
        <f t="shared" si="4"/>
        <v>PLANTAS DE 1 DEPOSITOS CON 2 VAPORIZADORES VA 300 INCLUIDO ARMARIO CON FIGURA C AéreoLP 19 A2 VA 300</v>
      </c>
      <c r="S170" s="81">
        <v>22825.01</v>
      </c>
      <c r="T170" s="81">
        <f t="shared" si="5"/>
        <v>25107.510999999999</v>
      </c>
    </row>
    <row r="171" spans="2:20" x14ac:dyDescent="0.35">
      <c r="B171" s="82" t="s">
        <v>8270</v>
      </c>
      <c r="C171" s="17" t="s">
        <v>8244</v>
      </c>
      <c r="D171" s="17" t="s">
        <v>32</v>
      </c>
      <c r="E171" s="17" t="s">
        <v>8299</v>
      </c>
      <c r="F171" s="81">
        <v>25879.710999999999</v>
      </c>
      <c r="H171" s="83" t="str">
        <f t="shared" si="4"/>
        <v>PLANTAS DE 1 DEPOSITOS CON 2 VAPORIZADORES VA 300 INCLUIDO ARMARIO CON FIGURA C AéreoLP 22 A2 VA 300</v>
      </c>
      <c r="S171" s="81">
        <v>23527.01</v>
      </c>
      <c r="T171" s="81">
        <f t="shared" si="5"/>
        <v>25879.710999999999</v>
      </c>
    </row>
    <row r="172" spans="2:20" x14ac:dyDescent="0.35">
      <c r="B172" s="82" t="s">
        <v>8270</v>
      </c>
      <c r="C172" s="17" t="s">
        <v>8244</v>
      </c>
      <c r="D172" s="17" t="s">
        <v>33</v>
      </c>
      <c r="E172" s="17" t="s">
        <v>8299</v>
      </c>
      <c r="F172" s="81">
        <v>26066.710999999999</v>
      </c>
      <c r="H172" s="83" t="str">
        <f t="shared" si="4"/>
        <v>PLANTAS DE 1 DEPOSITOS CON 2 VAPORIZADORES VA 300 INCLUIDO ARMARIO CON FIGURA C AéreoLP 24 A2 VA 300</v>
      </c>
      <c r="S172" s="81">
        <v>23697.01</v>
      </c>
      <c r="T172" s="81">
        <f t="shared" si="5"/>
        <v>26066.710999999999</v>
      </c>
    </row>
    <row r="173" spans="2:20" x14ac:dyDescent="0.35">
      <c r="B173" s="82" t="s">
        <v>8270</v>
      </c>
      <c r="C173" s="17" t="s">
        <v>8244</v>
      </c>
      <c r="D173" s="17" t="s">
        <v>34</v>
      </c>
      <c r="E173" s="17" t="s">
        <v>8299</v>
      </c>
      <c r="F173" s="81">
        <v>26752.010999999999</v>
      </c>
      <c r="H173" s="83" t="str">
        <f t="shared" si="4"/>
        <v>PLANTAS DE 1 DEPOSITOS CON 2 VAPORIZADORES VA 300 INCLUIDO ARMARIO CON FIGURA C AéreoLP 29 A2 VA 300</v>
      </c>
      <c r="S173" s="81">
        <v>24320.01</v>
      </c>
      <c r="T173" s="81">
        <f t="shared" si="5"/>
        <v>26752.010999999999</v>
      </c>
    </row>
    <row r="174" spans="2:20" x14ac:dyDescent="0.35">
      <c r="B174" s="82" t="s">
        <v>8270</v>
      </c>
      <c r="C174" s="17" t="s">
        <v>8244</v>
      </c>
      <c r="D174" s="17" t="s">
        <v>35</v>
      </c>
      <c r="E174" s="17" t="s">
        <v>8299</v>
      </c>
      <c r="F174" s="81">
        <v>25172.411</v>
      </c>
      <c r="H174" s="83" t="str">
        <f t="shared" si="4"/>
        <v>PLANTAS DE 1 DEPOSITOS CON 2 VAPORIZADORES VA 300 INCLUIDO ARMARIO CON FIGURA C AéreoLP 34 A2 VA 300</v>
      </c>
      <c r="S174" s="81">
        <v>22884.01</v>
      </c>
      <c r="T174" s="81">
        <f t="shared" si="5"/>
        <v>25172.411</v>
      </c>
    </row>
    <row r="175" spans="2:20" x14ac:dyDescent="0.35">
      <c r="B175" s="82" t="s">
        <v>8270</v>
      </c>
      <c r="C175" s="17" t="s">
        <v>8244</v>
      </c>
      <c r="D175" s="17" t="s">
        <v>36</v>
      </c>
      <c r="E175" s="17" t="s">
        <v>8299</v>
      </c>
      <c r="F175" s="81">
        <v>26969.811000000002</v>
      </c>
      <c r="H175" s="83" t="str">
        <f t="shared" si="4"/>
        <v>PLANTAS DE 1 DEPOSITOS CON 2 VAPORIZADORES VA 300 INCLUIDO ARMARIO CON FIGURA C AéreoLP 33 A - 222 VA 300</v>
      </c>
      <c r="S175" s="81">
        <v>24518.01</v>
      </c>
      <c r="T175" s="81">
        <f t="shared" si="5"/>
        <v>26969.811000000002</v>
      </c>
    </row>
    <row r="176" spans="2:20" x14ac:dyDescent="0.35">
      <c r="B176" s="82" t="s">
        <v>8270</v>
      </c>
      <c r="C176" s="17" t="s">
        <v>8244</v>
      </c>
      <c r="D176" s="17" t="s">
        <v>37</v>
      </c>
      <c r="E176" s="17" t="s">
        <v>8299</v>
      </c>
      <c r="F176" s="81">
        <v>27986.210999999999</v>
      </c>
      <c r="H176" s="83" t="str">
        <f t="shared" si="4"/>
        <v>PLANTAS DE 1 DEPOSITOS CON 2 VAPORIZADORES VA 300 INCLUIDO ARMARIO CON FIGURA C AéreoLP 50 A - 222 VA 300</v>
      </c>
      <c r="S176" s="81">
        <v>25442.01</v>
      </c>
      <c r="T176" s="81">
        <f t="shared" si="5"/>
        <v>27986.210999999999</v>
      </c>
    </row>
    <row r="177" spans="2:20" x14ac:dyDescent="0.35">
      <c r="B177" s="82" t="s">
        <v>8270</v>
      </c>
      <c r="C177" s="17" t="s">
        <v>8244</v>
      </c>
      <c r="D177" s="17" t="s">
        <v>38</v>
      </c>
      <c r="E177" s="17" t="s">
        <v>8299</v>
      </c>
      <c r="F177" s="81">
        <v>29975.011000000002</v>
      </c>
      <c r="H177" s="83" t="str">
        <f t="shared" si="4"/>
        <v>PLANTAS DE 1 DEPOSITOS CON 2 VAPORIZADORES VA 300 INCLUIDO ARMARIO CON FIGURA C AéreoLP 59 A - 222 VA 300</v>
      </c>
      <c r="S177" s="81">
        <v>27250.01</v>
      </c>
      <c r="T177" s="81">
        <f t="shared" si="5"/>
        <v>29975.011000000002</v>
      </c>
    </row>
    <row r="178" spans="2:20" x14ac:dyDescent="0.35">
      <c r="B178" s="82" t="s">
        <v>8270</v>
      </c>
      <c r="C178" s="17" t="s">
        <v>8244</v>
      </c>
      <c r="D178" s="17" t="s">
        <v>39</v>
      </c>
      <c r="E178" s="17" t="s">
        <v>8299</v>
      </c>
      <c r="F178" s="81">
        <v>29532.811000000002</v>
      </c>
      <c r="H178" s="83" t="str">
        <f t="shared" si="4"/>
        <v>PLANTAS DE 1 DEPOSITOS CON 2 VAPORIZADORES VA 300 INCLUIDO ARMARIO CON FIGURA C AéreoLP 50 A - 242 VA 300</v>
      </c>
      <c r="S178" s="81">
        <v>26848.01</v>
      </c>
      <c r="T178" s="81">
        <f t="shared" si="5"/>
        <v>29532.811000000002</v>
      </c>
    </row>
    <row r="179" spans="2:20" x14ac:dyDescent="0.35">
      <c r="B179" s="82" t="s">
        <v>8270</v>
      </c>
      <c r="C179" s="17" t="s">
        <v>8244</v>
      </c>
      <c r="D179" s="17" t="s">
        <v>40</v>
      </c>
      <c r="E179" s="17" t="s">
        <v>8299</v>
      </c>
      <c r="F179" s="81">
        <v>29975.011000000002</v>
      </c>
      <c r="H179" s="83" t="str">
        <f t="shared" si="4"/>
        <v>PLANTAS DE 1 DEPOSITOS CON 2 VAPORIZADORES VA 300 INCLUIDO ARMARIO CON FIGURA C AéreoLP 69 A - 222 VA 300</v>
      </c>
      <c r="S179" s="81">
        <v>27250.01</v>
      </c>
      <c r="T179" s="81">
        <f t="shared" si="5"/>
        <v>29975.011000000002</v>
      </c>
    </row>
    <row r="180" spans="2:20" x14ac:dyDescent="0.35">
      <c r="B180" s="82" t="s">
        <v>8271</v>
      </c>
      <c r="C180" s="17" t="s">
        <v>8244</v>
      </c>
      <c r="D180" s="17" t="s">
        <v>29</v>
      </c>
      <c r="E180" s="17" t="s">
        <v>8300</v>
      </c>
      <c r="F180" s="81">
        <v>22538.285</v>
      </c>
      <c r="H180" s="83" t="str">
        <f t="shared" si="4"/>
        <v>PLANTAS DE 1 DEPOSITOS CON 2 VAPORIZADORES VA 450 INCLUIDO ARMARIO CON FIGURA C AéreoLP 13 A2 VA 450</v>
      </c>
      <c r="S180" s="81">
        <v>20489.349999999999</v>
      </c>
      <c r="T180" s="81">
        <f t="shared" si="5"/>
        <v>22538.285</v>
      </c>
    </row>
    <row r="181" spans="2:20" x14ac:dyDescent="0.35">
      <c r="B181" s="82" t="s">
        <v>8271</v>
      </c>
      <c r="C181" s="17" t="s">
        <v>8244</v>
      </c>
      <c r="D181" s="17" t="s">
        <v>30</v>
      </c>
      <c r="E181" s="17" t="s">
        <v>8300</v>
      </c>
      <c r="F181" s="81">
        <v>23646.710999999999</v>
      </c>
      <c r="H181" s="83" t="str">
        <f t="shared" si="4"/>
        <v>PLANTAS DE 1 DEPOSITOS CON 2 VAPORIZADORES VA 450 INCLUIDO ARMARIO CON FIGURA C AéreoLP 16 A2 VA 450</v>
      </c>
      <c r="S181" s="81">
        <v>21497.01</v>
      </c>
      <c r="T181" s="81">
        <f t="shared" si="5"/>
        <v>23646.710999999999</v>
      </c>
    </row>
    <row r="182" spans="2:20" x14ac:dyDescent="0.35">
      <c r="B182" s="82" t="s">
        <v>8271</v>
      </c>
      <c r="C182" s="17" t="s">
        <v>8244</v>
      </c>
      <c r="D182" s="17" t="s">
        <v>31</v>
      </c>
      <c r="E182" s="17" t="s">
        <v>8300</v>
      </c>
      <c r="F182" s="81">
        <v>25107.510999999999</v>
      </c>
      <c r="H182" s="83" t="str">
        <f t="shared" si="4"/>
        <v>PLANTAS DE 1 DEPOSITOS CON 2 VAPORIZADORES VA 450 INCLUIDO ARMARIO CON FIGURA C AéreoLP 19 A2 VA 450</v>
      </c>
      <c r="S182" s="81">
        <v>22825.01</v>
      </c>
      <c r="T182" s="81">
        <f t="shared" si="5"/>
        <v>25107.510999999999</v>
      </c>
    </row>
    <row r="183" spans="2:20" x14ac:dyDescent="0.35">
      <c r="B183" s="82" t="s">
        <v>8271</v>
      </c>
      <c r="C183" s="17" t="s">
        <v>8244</v>
      </c>
      <c r="D183" s="17" t="s">
        <v>32</v>
      </c>
      <c r="E183" s="17" t="s">
        <v>8300</v>
      </c>
      <c r="F183" s="81">
        <v>25879.710999999999</v>
      </c>
      <c r="H183" s="83" t="str">
        <f t="shared" si="4"/>
        <v>PLANTAS DE 1 DEPOSITOS CON 2 VAPORIZADORES VA 450 INCLUIDO ARMARIO CON FIGURA C AéreoLP 22 A2 VA 450</v>
      </c>
      <c r="S183" s="81">
        <v>23527.01</v>
      </c>
      <c r="T183" s="81">
        <f t="shared" si="5"/>
        <v>25879.710999999999</v>
      </c>
    </row>
    <row r="184" spans="2:20" x14ac:dyDescent="0.35">
      <c r="B184" s="82" t="s">
        <v>8271</v>
      </c>
      <c r="C184" s="17" t="s">
        <v>8244</v>
      </c>
      <c r="D184" s="17" t="s">
        <v>33</v>
      </c>
      <c r="E184" s="17" t="s">
        <v>8300</v>
      </c>
      <c r="F184" s="81">
        <v>26066.710999999999</v>
      </c>
      <c r="H184" s="83" t="str">
        <f t="shared" si="4"/>
        <v>PLANTAS DE 1 DEPOSITOS CON 2 VAPORIZADORES VA 450 INCLUIDO ARMARIO CON FIGURA C AéreoLP 24 A2 VA 450</v>
      </c>
      <c r="S184" s="81">
        <v>23697.01</v>
      </c>
      <c r="T184" s="81">
        <f t="shared" si="5"/>
        <v>26066.710999999999</v>
      </c>
    </row>
    <row r="185" spans="2:20" x14ac:dyDescent="0.35">
      <c r="B185" s="82" t="s">
        <v>8271</v>
      </c>
      <c r="C185" s="17" t="s">
        <v>8244</v>
      </c>
      <c r="D185" s="17" t="s">
        <v>34</v>
      </c>
      <c r="E185" s="17" t="s">
        <v>8300</v>
      </c>
      <c r="F185" s="81">
        <v>26752.010999999999</v>
      </c>
      <c r="H185" s="83" t="str">
        <f t="shared" si="4"/>
        <v>PLANTAS DE 1 DEPOSITOS CON 2 VAPORIZADORES VA 450 INCLUIDO ARMARIO CON FIGURA C AéreoLP 29 A2 VA 450</v>
      </c>
      <c r="S185" s="81">
        <v>24320.01</v>
      </c>
      <c r="T185" s="81">
        <f t="shared" si="5"/>
        <v>26752.010999999999</v>
      </c>
    </row>
    <row r="186" spans="2:20" x14ac:dyDescent="0.35">
      <c r="B186" s="82" t="s">
        <v>8271</v>
      </c>
      <c r="C186" s="17" t="s">
        <v>8244</v>
      </c>
      <c r="D186" s="17" t="s">
        <v>35</v>
      </c>
      <c r="E186" s="17" t="s">
        <v>8300</v>
      </c>
      <c r="F186" s="81">
        <v>25172.411</v>
      </c>
      <c r="H186" s="83" t="str">
        <f t="shared" si="4"/>
        <v>PLANTAS DE 1 DEPOSITOS CON 2 VAPORIZADORES VA 450 INCLUIDO ARMARIO CON FIGURA C AéreoLP 34 A2 VA 450</v>
      </c>
      <c r="S186" s="81">
        <v>22884.01</v>
      </c>
      <c r="T186" s="81">
        <f t="shared" si="5"/>
        <v>25172.411</v>
      </c>
    </row>
    <row r="187" spans="2:20" x14ac:dyDescent="0.35">
      <c r="B187" s="82" t="s">
        <v>8271</v>
      </c>
      <c r="C187" s="17" t="s">
        <v>8244</v>
      </c>
      <c r="D187" s="17" t="s">
        <v>36</v>
      </c>
      <c r="E187" s="17" t="s">
        <v>8300</v>
      </c>
      <c r="F187" s="81">
        <v>26969.811000000002</v>
      </c>
      <c r="H187" s="83" t="str">
        <f t="shared" si="4"/>
        <v>PLANTAS DE 1 DEPOSITOS CON 2 VAPORIZADORES VA 450 INCLUIDO ARMARIO CON FIGURA C AéreoLP 33 A - 222 VA 450</v>
      </c>
      <c r="S187" s="81">
        <v>24518.01</v>
      </c>
      <c r="T187" s="81">
        <f t="shared" si="5"/>
        <v>26969.811000000002</v>
      </c>
    </row>
    <row r="188" spans="2:20" x14ac:dyDescent="0.35">
      <c r="B188" s="82" t="s">
        <v>8271</v>
      </c>
      <c r="C188" s="17" t="s">
        <v>8244</v>
      </c>
      <c r="D188" s="17" t="s">
        <v>37</v>
      </c>
      <c r="E188" s="17" t="s">
        <v>8300</v>
      </c>
      <c r="F188" s="81">
        <v>27986.210999999999</v>
      </c>
      <c r="H188" s="83" t="str">
        <f t="shared" si="4"/>
        <v>PLANTAS DE 1 DEPOSITOS CON 2 VAPORIZADORES VA 450 INCLUIDO ARMARIO CON FIGURA C AéreoLP 50 A - 222 VA 450</v>
      </c>
      <c r="S188" s="81">
        <v>25442.01</v>
      </c>
      <c r="T188" s="81">
        <f t="shared" si="5"/>
        <v>27986.210999999999</v>
      </c>
    </row>
    <row r="189" spans="2:20" x14ac:dyDescent="0.35">
      <c r="B189" s="82" t="s">
        <v>8271</v>
      </c>
      <c r="C189" s="17" t="s">
        <v>8244</v>
      </c>
      <c r="D189" s="17" t="s">
        <v>38</v>
      </c>
      <c r="E189" s="17" t="s">
        <v>8300</v>
      </c>
      <c r="F189" s="81">
        <v>29975.011000000002</v>
      </c>
      <c r="H189" s="83" t="str">
        <f t="shared" si="4"/>
        <v>PLANTAS DE 1 DEPOSITOS CON 2 VAPORIZADORES VA 450 INCLUIDO ARMARIO CON FIGURA C AéreoLP 59 A - 222 VA 450</v>
      </c>
      <c r="S189" s="81">
        <v>27250.01</v>
      </c>
      <c r="T189" s="81">
        <f t="shared" si="5"/>
        <v>29975.011000000002</v>
      </c>
    </row>
    <row r="190" spans="2:20" x14ac:dyDescent="0.35">
      <c r="B190" s="82" t="s">
        <v>8271</v>
      </c>
      <c r="C190" s="17" t="s">
        <v>8244</v>
      </c>
      <c r="D190" s="17" t="s">
        <v>39</v>
      </c>
      <c r="E190" s="17" t="s">
        <v>8300</v>
      </c>
      <c r="F190" s="81">
        <v>29532.811000000002</v>
      </c>
      <c r="H190" s="83" t="str">
        <f t="shared" si="4"/>
        <v>PLANTAS DE 1 DEPOSITOS CON 2 VAPORIZADORES VA 450 INCLUIDO ARMARIO CON FIGURA C AéreoLP 50 A - 242 VA 450</v>
      </c>
      <c r="S190" s="81">
        <v>26848.01</v>
      </c>
      <c r="T190" s="81">
        <f t="shared" si="5"/>
        <v>29532.811000000002</v>
      </c>
    </row>
    <row r="191" spans="2:20" x14ac:dyDescent="0.35">
      <c r="B191" s="82" t="s">
        <v>8271</v>
      </c>
      <c r="C191" s="17" t="s">
        <v>8244</v>
      </c>
      <c r="D191" s="17" t="s">
        <v>40</v>
      </c>
      <c r="E191" s="17" t="s">
        <v>8300</v>
      </c>
      <c r="F191" s="81">
        <v>29975.011000000002</v>
      </c>
      <c r="H191" s="83" t="str">
        <f t="shared" si="4"/>
        <v>PLANTAS DE 1 DEPOSITOS CON 2 VAPORIZADORES VA 450 INCLUIDO ARMARIO CON FIGURA C AéreoLP 69 A - 222 VA 450</v>
      </c>
      <c r="S191" s="81">
        <v>27250.01</v>
      </c>
      <c r="T191" s="81">
        <f t="shared" si="5"/>
        <v>29975.011000000002</v>
      </c>
    </row>
    <row r="192" spans="2:20" x14ac:dyDescent="0.35">
      <c r="B192" s="82" t="s">
        <v>59</v>
      </c>
      <c r="C192" s="17" t="s">
        <v>8245</v>
      </c>
      <c r="D192" s="17" t="s">
        <v>8283</v>
      </c>
      <c r="E192" s="17" t="s">
        <v>8293</v>
      </c>
      <c r="F192" s="81">
        <v>7023.8850000000011</v>
      </c>
      <c r="H192" s="83" t="str">
        <f t="shared" si="4"/>
        <v>PLANTAS ENTERRADAS SIN VAPORIZACION ATMOSFERICAEnterradoLP 1000 EN.a.</v>
      </c>
      <c r="S192" s="81">
        <v>6385.35</v>
      </c>
      <c r="T192" s="81">
        <f t="shared" si="5"/>
        <v>7023.8850000000011</v>
      </c>
    </row>
    <row r="193" spans="2:20" x14ac:dyDescent="0.35">
      <c r="B193" s="17" t="s">
        <v>59</v>
      </c>
      <c r="C193" s="17" t="s">
        <v>8245</v>
      </c>
      <c r="D193" s="17" t="s">
        <v>8284</v>
      </c>
      <c r="E193" s="17" t="s">
        <v>8293</v>
      </c>
      <c r="F193" s="81">
        <v>7744.3850000000011</v>
      </c>
      <c r="H193" s="83" t="str">
        <f t="shared" si="4"/>
        <v>PLANTAS ENTERRADAS SIN VAPORIZACION ATMOSFERICAEnterradoLP 1450 EN.a.</v>
      </c>
      <c r="S193" s="81">
        <v>7040.35</v>
      </c>
      <c r="T193" s="81">
        <f t="shared" si="5"/>
        <v>7744.3850000000011</v>
      </c>
    </row>
    <row r="194" spans="2:20" x14ac:dyDescent="0.35">
      <c r="B194" s="17" t="s">
        <v>59</v>
      </c>
      <c r="C194" s="17" t="s">
        <v>8245</v>
      </c>
      <c r="D194" s="17" t="s">
        <v>8285</v>
      </c>
      <c r="E194" s="17" t="s">
        <v>8293</v>
      </c>
      <c r="F194" s="81">
        <v>8483.5850000000009</v>
      </c>
      <c r="H194" s="83" t="str">
        <f t="shared" si="4"/>
        <v>PLANTAS ENTERRADAS SIN VAPORIZACION ATMOSFERICAEnterradoLP 2450 EN.a.</v>
      </c>
      <c r="S194" s="81">
        <v>7712.35</v>
      </c>
      <c r="T194" s="81">
        <f t="shared" si="5"/>
        <v>8483.5850000000009</v>
      </c>
    </row>
    <row r="195" spans="2:20" x14ac:dyDescent="0.35">
      <c r="B195" s="17" t="s">
        <v>59</v>
      </c>
      <c r="C195" s="17" t="s">
        <v>8245</v>
      </c>
      <c r="D195" s="17" t="s">
        <v>8286</v>
      </c>
      <c r="E195" s="17" t="s">
        <v>8293</v>
      </c>
      <c r="F195" s="81">
        <v>9956.4850000000006</v>
      </c>
      <c r="H195" s="83" t="str">
        <f t="shared" si="4"/>
        <v>PLANTAS ENTERRADAS SIN VAPORIZACION ATMOSFERICAEnterradoLP 4000 EN.a.</v>
      </c>
      <c r="S195" s="81">
        <v>9051.35</v>
      </c>
      <c r="T195" s="81">
        <f t="shared" si="5"/>
        <v>9956.4850000000006</v>
      </c>
    </row>
    <row r="196" spans="2:20" x14ac:dyDescent="0.35">
      <c r="B196" s="17" t="s">
        <v>59</v>
      </c>
      <c r="C196" s="17" t="s">
        <v>8245</v>
      </c>
      <c r="D196" s="17" t="s">
        <v>8287</v>
      </c>
      <c r="E196" s="17" t="s">
        <v>8293</v>
      </c>
      <c r="F196" s="81">
        <v>10797.985000000001</v>
      </c>
      <c r="H196" s="83" t="str">
        <f t="shared" ref="H196:H221" si="6">CONCATENATE($B196,$C196,$D196,$E196)</f>
        <v>PLANTAS ENTERRADAS SIN VAPORIZACION ATMOSFERICAEnterradoLP 4880 EN.a.</v>
      </c>
      <c r="S196" s="81">
        <v>9816.35</v>
      </c>
      <c r="T196" s="81">
        <f t="shared" ref="T196:T221" si="7">S196*1.1</f>
        <v>10797.985000000001</v>
      </c>
    </row>
    <row r="197" spans="2:20" x14ac:dyDescent="0.35">
      <c r="B197" s="17" t="s">
        <v>59</v>
      </c>
      <c r="C197" s="17" t="s">
        <v>8245</v>
      </c>
      <c r="D197" s="17" t="s">
        <v>8288</v>
      </c>
      <c r="E197" s="17" t="s">
        <v>8293</v>
      </c>
      <c r="F197" s="81">
        <v>12836.285000000002</v>
      </c>
      <c r="H197" s="83" t="str">
        <f t="shared" si="6"/>
        <v>PLANTAS ENTERRADAS SIN VAPORIZACION ATMOSFERICAEnterradoLP 6650 EN.a.</v>
      </c>
      <c r="S197" s="81">
        <v>11669.35</v>
      </c>
      <c r="T197" s="81">
        <f t="shared" si="7"/>
        <v>12836.285000000002</v>
      </c>
    </row>
    <row r="198" spans="2:20" x14ac:dyDescent="0.35">
      <c r="B198" s="17" t="s">
        <v>59</v>
      </c>
      <c r="C198" s="17" t="s">
        <v>8245</v>
      </c>
      <c r="D198" s="17" t="s">
        <v>8289</v>
      </c>
      <c r="E198" s="17" t="s">
        <v>8293</v>
      </c>
      <c r="F198" s="81">
        <v>14496.185000000001</v>
      </c>
      <c r="H198" s="83" t="str">
        <f t="shared" si="6"/>
        <v>PLANTAS ENTERRADAS SIN VAPORIZACION ATMOSFERICAEnterradoLP 8334 EN.a.</v>
      </c>
      <c r="S198" s="81">
        <v>13178.35</v>
      </c>
      <c r="T198" s="81">
        <f t="shared" si="7"/>
        <v>14496.185000000001</v>
      </c>
    </row>
    <row r="199" spans="2:20" x14ac:dyDescent="0.35">
      <c r="B199" s="17" t="s">
        <v>59</v>
      </c>
      <c r="C199" s="17" t="s">
        <v>8245</v>
      </c>
      <c r="D199" s="17" t="s">
        <v>8290</v>
      </c>
      <c r="E199" s="17" t="s">
        <v>8293</v>
      </c>
      <c r="F199" s="81">
        <v>14331.185000000001</v>
      </c>
      <c r="H199" s="83" t="str">
        <f t="shared" si="6"/>
        <v>PLANTAS ENTERRADAS SIN VAPORIZACION ATMOSFERICAEnterradoLP 10 EN.a.</v>
      </c>
      <c r="S199" s="81">
        <v>13028.35</v>
      </c>
      <c r="T199" s="81">
        <f t="shared" si="7"/>
        <v>14331.185000000001</v>
      </c>
    </row>
    <row r="200" spans="2:20" x14ac:dyDescent="0.35">
      <c r="B200" s="17" t="s">
        <v>59</v>
      </c>
      <c r="C200" s="17" t="s">
        <v>8245</v>
      </c>
      <c r="D200" s="17" t="s">
        <v>60</v>
      </c>
      <c r="E200" s="17" t="s">
        <v>8293</v>
      </c>
      <c r="F200" s="81">
        <v>14949.231000000002</v>
      </c>
      <c r="H200" s="83" t="str">
        <f t="shared" si="6"/>
        <v>PLANTAS ENTERRADAS SIN VAPORIZACION ATMOSFERICAEnterradoLP 13 EN.a.</v>
      </c>
      <c r="S200" s="81">
        <v>13590.210000000001</v>
      </c>
      <c r="T200" s="81">
        <f t="shared" si="7"/>
        <v>14949.231000000002</v>
      </c>
    </row>
    <row r="201" spans="2:20" x14ac:dyDescent="0.35">
      <c r="B201" s="17" t="s">
        <v>59</v>
      </c>
      <c r="C201" s="17" t="s">
        <v>8245</v>
      </c>
      <c r="D201" s="17" t="s">
        <v>61</v>
      </c>
      <c r="E201" s="17" t="s">
        <v>8293</v>
      </c>
      <c r="F201" s="81">
        <v>17875.781000000003</v>
      </c>
      <c r="H201" s="83" t="str">
        <f t="shared" si="6"/>
        <v>PLANTAS ENTERRADAS SIN VAPORIZACION ATMOSFERICAEnterradoLP 16 EN.a.</v>
      </c>
      <c r="S201" s="81">
        <v>16250.710000000001</v>
      </c>
      <c r="T201" s="81">
        <f t="shared" si="7"/>
        <v>17875.781000000003</v>
      </c>
    </row>
    <row r="202" spans="2:20" x14ac:dyDescent="0.35">
      <c r="B202" s="17" t="s">
        <v>59</v>
      </c>
      <c r="C202" s="17" t="s">
        <v>8245</v>
      </c>
      <c r="D202" s="17" t="s">
        <v>62</v>
      </c>
      <c r="E202" s="17" t="s">
        <v>8293</v>
      </c>
      <c r="F202" s="81">
        <v>19492.571999999996</v>
      </c>
      <c r="H202" s="83" t="str">
        <f t="shared" si="6"/>
        <v>PLANTAS ENTERRADAS SIN VAPORIZACION ATMOSFERICAEnterradoLP 19 EN.a.</v>
      </c>
      <c r="S202" s="81">
        <v>17720.519999999997</v>
      </c>
      <c r="T202" s="81">
        <f t="shared" si="7"/>
        <v>19492.571999999996</v>
      </c>
    </row>
    <row r="203" spans="2:20" x14ac:dyDescent="0.35">
      <c r="B203" s="17" t="s">
        <v>59</v>
      </c>
      <c r="C203" s="17" t="s">
        <v>8245</v>
      </c>
      <c r="D203" s="17" t="s">
        <v>63</v>
      </c>
      <c r="E203" s="17" t="s">
        <v>8293</v>
      </c>
      <c r="F203" s="81">
        <v>21080.696037940008</v>
      </c>
      <c r="H203" s="83" t="str">
        <f t="shared" si="6"/>
        <v>PLANTAS ENTERRADAS SIN VAPORIZACION ATMOSFERICAEnterradoLP 22 EN.a.</v>
      </c>
      <c r="S203" s="81">
        <v>19164.269125400006</v>
      </c>
      <c r="T203" s="81">
        <f t="shared" si="7"/>
        <v>21080.696037940008</v>
      </c>
    </row>
    <row r="204" spans="2:20" x14ac:dyDescent="0.35">
      <c r="B204" s="17" t="s">
        <v>59</v>
      </c>
      <c r="C204" s="17" t="s">
        <v>8245</v>
      </c>
      <c r="D204" s="17" t="s">
        <v>64</v>
      </c>
      <c r="E204" s="17" t="s">
        <v>8293</v>
      </c>
      <c r="F204" s="81">
        <v>20695.141802940001</v>
      </c>
      <c r="H204" s="83" t="str">
        <f t="shared" si="6"/>
        <v>PLANTAS ENTERRADAS SIN VAPORIZACION ATMOSFERICAEnterradoLP 24 EN.a.</v>
      </c>
      <c r="S204" s="81">
        <v>18813.765275400001</v>
      </c>
      <c r="T204" s="81">
        <f t="shared" si="7"/>
        <v>20695.141802940001</v>
      </c>
    </row>
    <row r="205" spans="2:20" x14ac:dyDescent="0.35">
      <c r="B205" s="17" t="s">
        <v>59</v>
      </c>
      <c r="C205" s="17" t="s">
        <v>8245</v>
      </c>
      <c r="D205" s="17" t="s">
        <v>65</v>
      </c>
      <c r="E205" s="17" t="s">
        <v>8293</v>
      </c>
      <c r="F205" s="81">
        <v>22734.456827940005</v>
      </c>
      <c r="H205" s="83" t="str">
        <f t="shared" si="6"/>
        <v>PLANTAS ENTERRADAS SIN VAPORIZACION ATMOSFERICAEnterradoLP 29 EN.a.</v>
      </c>
      <c r="S205" s="81">
        <v>20667.688025400003</v>
      </c>
      <c r="T205" s="81">
        <f t="shared" si="7"/>
        <v>22734.456827940005</v>
      </c>
    </row>
    <row r="206" spans="2:20" x14ac:dyDescent="0.35">
      <c r="B206" s="17" t="s">
        <v>59</v>
      </c>
      <c r="C206" s="17" t="s">
        <v>8245</v>
      </c>
      <c r="D206" s="17" t="s">
        <v>66</v>
      </c>
      <c r="E206" s="17" t="s">
        <v>8293</v>
      </c>
      <c r="F206" s="81">
        <v>24771.616320439993</v>
      </c>
      <c r="H206" s="83" t="str">
        <f t="shared" si="6"/>
        <v>PLANTAS ENTERRADAS SIN VAPORIZACION ATMOSFERICAEnterradoLP 34 EN.a.</v>
      </c>
      <c r="S206" s="81">
        <v>22519.651200399992</v>
      </c>
      <c r="T206" s="81">
        <f t="shared" si="7"/>
        <v>24771.616320439993</v>
      </c>
    </row>
    <row r="207" spans="2:20" x14ac:dyDescent="0.35">
      <c r="B207" s="17" t="s">
        <v>59</v>
      </c>
      <c r="C207" s="17" t="s">
        <v>8245</v>
      </c>
      <c r="D207" s="17" t="s">
        <v>67</v>
      </c>
      <c r="E207" s="17" t="s">
        <v>8293</v>
      </c>
      <c r="F207" s="81">
        <v>22148.330435440002</v>
      </c>
      <c r="H207" s="83" t="str">
        <f t="shared" si="6"/>
        <v>PLANTAS ENTERRADAS SIN VAPORIZACION ATMOSFERICAEnterradoLP 33 E - 22N.a.</v>
      </c>
      <c r="S207" s="81">
        <v>20134.845850400001</v>
      </c>
      <c r="T207" s="81">
        <f t="shared" si="7"/>
        <v>22148.330435440002</v>
      </c>
    </row>
    <row r="208" spans="2:20" x14ac:dyDescent="0.35">
      <c r="B208" s="17" t="s">
        <v>59</v>
      </c>
      <c r="C208" s="17" t="s">
        <v>8245</v>
      </c>
      <c r="D208" s="17" t="s">
        <v>68</v>
      </c>
      <c r="E208" s="17" t="s">
        <v>8293</v>
      </c>
      <c r="F208" s="81">
        <v>27915.136150440005</v>
      </c>
      <c r="H208" s="83" t="str">
        <f t="shared" si="6"/>
        <v>PLANTAS ENTERRADAS SIN VAPORIZACION ATMOSFERICAEnterradoLP 50 E - 22N.a.</v>
      </c>
      <c r="S208" s="81">
        <v>25377.396500400002</v>
      </c>
      <c r="T208" s="81">
        <f t="shared" si="7"/>
        <v>27915.136150440005</v>
      </c>
    </row>
    <row r="209" spans="2:20" x14ac:dyDescent="0.35">
      <c r="B209" s="17" t="s">
        <v>59</v>
      </c>
      <c r="C209" s="17" t="s">
        <v>8245</v>
      </c>
      <c r="D209" s="17" t="s">
        <v>69</v>
      </c>
      <c r="E209" s="17" t="s">
        <v>8293</v>
      </c>
      <c r="F209" s="81">
        <v>34285.534608600006</v>
      </c>
      <c r="H209" s="83" t="str">
        <f t="shared" si="6"/>
        <v>PLANTAS ENTERRADAS SIN VAPORIZACION ATMOSFERICAEnterradoLP 59 E - 22N.a.</v>
      </c>
      <c r="S209" s="81">
        <v>31168.667826000004</v>
      </c>
      <c r="T209" s="81">
        <f t="shared" si="7"/>
        <v>34285.534608600006</v>
      </c>
    </row>
    <row r="210" spans="2:20" x14ac:dyDescent="0.35">
      <c r="B210" s="17" t="s">
        <v>59</v>
      </c>
      <c r="C210" s="17" t="s">
        <v>8245</v>
      </c>
      <c r="D210" s="17" t="s">
        <v>70</v>
      </c>
      <c r="E210" s="17" t="s">
        <v>8293</v>
      </c>
      <c r="F210" s="81">
        <v>24010.863470439999</v>
      </c>
      <c r="H210" s="83" t="str">
        <f t="shared" si="6"/>
        <v>PLANTAS ENTERRADAS SIN VAPORIZACION ATMOSFERICAEnterradoLP 50 E - 24N.a.</v>
      </c>
      <c r="S210" s="81">
        <v>21828.057700399997</v>
      </c>
      <c r="T210" s="81">
        <f t="shared" si="7"/>
        <v>24010.863470439999</v>
      </c>
    </row>
    <row r="211" spans="2:20" x14ac:dyDescent="0.35">
      <c r="B211" s="17" t="s">
        <v>59</v>
      </c>
      <c r="C211" s="17" t="s">
        <v>8245</v>
      </c>
      <c r="D211" s="17" t="s">
        <v>71</v>
      </c>
      <c r="E211" s="17" t="s">
        <v>8293</v>
      </c>
      <c r="F211" s="81">
        <v>23808.892057940004</v>
      </c>
      <c r="H211" s="83" t="str">
        <f t="shared" si="6"/>
        <v>PLANTAS ENTERRADAS SIN VAPORIZACION ATMOSFERICAEnterrado2*LP 13 EN.a.</v>
      </c>
      <c r="S211" s="81">
        <v>21644.4473254</v>
      </c>
      <c r="T211" s="81">
        <f t="shared" si="7"/>
        <v>23808.892057940004</v>
      </c>
    </row>
    <row r="212" spans="2:20" x14ac:dyDescent="0.35">
      <c r="B212" s="17" t="s">
        <v>59</v>
      </c>
      <c r="C212" s="17" t="s">
        <v>8245</v>
      </c>
      <c r="D212" s="17" t="s">
        <v>72</v>
      </c>
      <c r="E212" s="17" t="s">
        <v>8293</v>
      </c>
      <c r="F212" s="81">
        <v>26358.881340439995</v>
      </c>
      <c r="H212" s="83" t="str">
        <f t="shared" si="6"/>
        <v>PLANTAS ENTERRADAS SIN VAPORIZACION ATMOSFERICAEnterrado2*LP 16 EN.a.</v>
      </c>
      <c r="S212" s="81">
        <v>23962.619400399995</v>
      </c>
      <c r="T212" s="81">
        <f t="shared" si="7"/>
        <v>26358.881340439995</v>
      </c>
    </row>
    <row r="213" spans="2:20" x14ac:dyDescent="0.35">
      <c r="B213" s="17" t="s">
        <v>59</v>
      </c>
      <c r="C213" s="17" t="s">
        <v>8245</v>
      </c>
      <c r="D213" s="17" t="s">
        <v>73</v>
      </c>
      <c r="E213" s="17" t="s">
        <v>8293</v>
      </c>
      <c r="F213" s="81">
        <v>28946.290780440002</v>
      </c>
      <c r="H213" s="83" t="str">
        <f t="shared" si="6"/>
        <v>PLANTAS ENTERRADAS SIN VAPORIZACION ATMOSFERICAEnterrado2*LP 19 EN.a.</v>
      </c>
      <c r="S213" s="81">
        <v>26314.809800399998</v>
      </c>
      <c r="T213" s="81">
        <f t="shared" si="7"/>
        <v>28946.290780440002</v>
      </c>
    </row>
    <row r="214" spans="2:20" x14ac:dyDescent="0.35">
      <c r="B214" s="17" t="s">
        <v>59</v>
      </c>
      <c r="C214" s="17" t="s">
        <v>8245</v>
      </c>
      <c r="D214" s="17" t="s">
        <v>74</v>
      </c>
      <c r="E214" s="17" t="s">
        <v>8293</v>
      </c>
      <c r="F214" s="81">
        <v>31518.98821544</v>
      </c>
      <c r="H214" s="83" t="str">
        <f t="shared" si="6"/>
        <v>PLANTAS ENTERRADAS SIN VAPORIZACION ATMOSFERICAEnterrado2*LP 22 EN.a.</v>
      </c>
      <c r="S214" s="81">
        <v>28653.625650399998</v>
      </c>
      <c r="T214" s="81">
        <f t="shared" si="7"/>
        <v>31518.98821544</v>
      </c>
    </row>
    <row r="215" spans="2:20" x14ac:dyDescent="0.35">
      <c r="B215" s="17" t="s">
        <v>59</v>
      </c>
      <c r="C215" s="17" t="s">
        <v>8245</v>
      </c>
      <c r="D215" s="17" t="s">
        <v>75</v>
      </c>
      <c r="E215" s="17" t="s">
        <v>8293</v>
      </c>
      <c r="F215" s="81">
        <v>31127.763315440003</v>
      </c>
      <c r="H215" s="83" t="str">
        <f t="shared" si="6"/>
        <v>PLANTAS ENTERRADAS SIN VAPORIZACION ATMOSFERICAEnterrado2*LP 24 EN.a.</v>
      </c>
      <c r="S215" s="81">
        <v>28297.966650400002</v>
      </c>
      <c r="T215" s="81">
        <f t="shared" si="7"/>
        <v>31127.763315440003</v>
      </c>
    </row>
    <row r="216" spans="2:20" x14ac:dyDescent="0.35">
      <c r="B216" s="17" t="s">
        <v>59</v>
      </c>
      <c r="C216" s="17" t="s">
        <v>8245</v>
      </c>
      <c r="D216" s="17" t="s">
        <v>76</v>
      </c>
      <c r="E216" s="17" t="s">
        <v>8293</v>
      </c>
      <c r="F216" s="81">
        <v>34400.915340440006</v>
      </c>
      <c r="H216" s="83" t="str">
        <f t="shared" si="6"/>
        <v>PLANTAS ENTERRADAS SIN VAPORIZACION ATMOSFERICAEnterrado2*LP 29 EN.a.</v>
      </c>
      <c r="S216" s="81">
        <v>31273.559400400005</v>
      </c>
      <c r="T216" s="81">
        <f t="shared" si="7"/>
        <v>34400.915340440006</v>
      </c>
    </row>
    <row r="217" spans="2:20" x14ac:dyDescent="0.35">
      <c r="B217" s="17" t="s">
        <v>59</v>
      </c>
      <c r="C217" s="17" t="s">
        <v>8245</v>
      </c>
      <c r="D217" s="17" t="s">
        <v>77</v>
      </c>
      <c r="E217" s="17" t="s">
        <v>8293</v>
      </c>
      <c r="F217" s="81">
        <v>42315.296596100023</v>
      </c>
      <c r="H217" s="83" t="str">
        <f t="shared" si="6"/>
        <v>PLANTAS ENTERRADAS SIN VAPORIZACION ATMOSFERICAEnterrado2*LP 34 EN.a.</v>
      </c>
      <c r="S217" s="81">
        <v>38468.451451000015</v>
      </c>
      <c r="T217" s="81">
        <f t="shared" si="7"/>
        <v>42315.296596100023</v>
      </c>
    </row>
    <row r="218" spans="2:20" x14ac:dyDescent="0.35">
      <c r="B218" s="17" t="s">
        <v>59</v>
      </c>
      <c r="C218" s="17" t="s">
        <v>8245</v>
      </c>
      <c r="D218" s="17" t="s">
        <v>78</v>
      </c>
      <c r="E218" s="17" t="s">
        <v>8293</v>
      </c>
      <c r="F218" s="81">
        <v>38490.401896100011</v>
      </c>
      <c r="H218" s="83" t="str">
        <f t="shared" si="6"/>
        <v>PLANTAS ENTERRADAS SIN VAPORIZACION ATMOSFERICAEnterrado2*LP 33 E - 22N.a.</v>
      </c>
      <c r="S218" s="81">
        <v>34991.274451000005</v>
      </c>
      <c r="T218" s="81">
        <f t="shared" si="7"/>
        <v>38490.401896100011</v>
      </c>
    </row>
    <row r="219" spans="2:20" x14ac:dyDescent="0.35">
      <c r="B219" s="17" t="s">
        <v>59</v>
      </c>
      <c r="C219" s="17" t="s">
        <v>8245</v>
      </c>
      <c r="D219" s="17" t="s">
        <v>79</v>
      </c>
      <c r="E219" s="17" t="s">
        <v>8293</v>
      </c>
      <c r="F219" s="81">
        <v>49925.668926100007</v>
      </c>
      <c r="H219" s="83" t="str">
        <f t="shared" si="6"/>
        <v>PLANTAS ENTERRADAS SIN VAPORIZACION ATMOSFERICAEnterrado2*LP 50 E - 22N.a.</v>
      </c>
      <c r="S219" s="81">
        <v>45386.971751000005</v>
      </c>
      <c r="T219" s="81">
        <f t="shared" si="7"/>
        <v>49925.668926100007</v>
      </c>
    </row>
    <row r="220" spans="2:20" x14ac:dyDescent="0.35">
      <c r="B220" s="17" t="s">
        <v>59</v>
      </c>
      <c r="C220" s="17" t="s">
        <v>8245</v>
      </c>
      <c r="D220" s="17" t="s">
        <v>80</v>
      </c>
      <c r="E220" s="17" t="s">
        <v>8293</v>
      </c>
      <c r="F220" s="81">
        <v>55579.593851100006</v>
      </c>
      <c r="H220" s="83" t="str">
        <f t="shared" si="6"/>
        <v>PLANTAS ENTERRADAS SIN VAPORIZACION ATMOSFERICAEnterrado2*LP 59 E - 22N.a.</v>
      </c>
      <c r="S220" s="81">
        <v>50526.903501000001</v>
      </c>
      <c r="T220" s="81">
        <f t="shared" si="7"/>
        <v>55579.593851100006</v>
      </c>
    </row>
    <row r="221" spans="2:20" x14ac:dyDescent="0.35">
      <c r="B221" s="17" t="s">
        <v>59</v>
      </c>
      <c r="C221" s="17" t="s">
        <v>8245</v>
      </c>
      <c r="D221" s="17" t="s">
        <v>81</v>
      </c>
      <c r="E221" s="17" t="s">
        <v>8293</v>
      </c>
      <c r="F221" s="81">
        <v>42751.116376100006</v>
      </c>
      <c r="H221" s="83" t="str">
        <f t="shared" si="6"/>
        <v>PLANTAS ENTERRADAS SIN VAPORIZACION ATMOSFERICAEnterrado2*LP 50 E - 24N.a.</v>
      </c>
      <c r="S221" s="81">
        <v>38864.651251000003</v>
      </c>
      <c r="T221" s="81">
        <f t="shared" si="7"/>
        <v>42751.116376100006</v>
      </c>
    </row>
    <row r="223" spans="2:20" x14ac:dyDescent="0.35">
      <c r="B223" s="21" t="s">
        <v>8248</v>
      </c>
    </row>
  </sheetData>
  <autoFilter ref="B2:H221" xr:uid="{DA1E7344-3C1C-4F95-B52B-90463408E09F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bcad465-8685-4903-abfa-e8ff24bb5577" xsi:nil="true"/>
    <lcf76f155ced4ddcb4097134ff3c332f xmlns="99a12f69-a26a-4bcb-8b1d-da0fb1280dc3">
      <Terms xmlns="http://schemas.microsoft.com/office/infopath/2007/PartnerControls"/>
    </lcf76f155ced4ddcb4097134ff3c332f>
    <_Flow_SignoffStatus xmlns="99a12f69-a26a-4bcb-8b1d-da0fb1280d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BABD053BAA4F49ABDDDCC12129A597" ma:contentTypeVersion="12" ma:contentTypeDescription="Crear nuevo documento." ma:contentTypeScope="" ma:versionID="b8d5aaeba5a7336f45a8de271c9f25d4">
  <xsd:schema xmlns:xsd="http://www.w3.org/2001/XMLSchema" xmlns:xs="http://www.w3.org/2001/XMLSchema" xmlns:p="http://schemas.microsoft.com/office/2006/metadata/properties" xmlns:ns2="99a12f69-a26a-4bcb-8b1d-da0fb1280dc3" xmlns:ns3="1bcad465-8685-4903-abfa-e8ff24bb5577" targetNamespace="http://schemas.microsoft.com/office/2006/metadata/properties" ma:root="true" ma:fieldsID="4c336a1f0b1f62b5f348e3c68e487c3a" ns2:_="" ns3:_="">
    <xsd:import namespace="99a12f69-a26a-4bcb-8b1d-da0fb1280dc3"/>
    <xsd:import namespace="1bcad465-8685-4903-abfa-e8ff24bb55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12f69-a26a-4bcb-8b1d-da0fb1280d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ed709e1-9442-457c-83d3-f1491935eb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9" nillable="true" ma:displayName="Estado de aprobación" ma:internalName="Estado_x0020_de_x0020_aprobaci_x00f3_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cad465-8685-4903-abfa-e8ff24bb55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ed225b-7beb-4608-b5c2-582db88523fa}" ma:internalName="TaxCatchAll" ma:showField="CatchAllData" ma:web="1bcad465-8685-4903-abfa-e8ff24bb55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6A7758-6845-4376-9D15-BE63E0828E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306FDE-E038-4A1C-83A8-6C8F65B6F4B9}">
  <ds:schemaRefs>
    <ds:schemaRef ds:uri="http://purl.org/dc/elements/1.1/"/>
    <ds:schemaRef ds:uri="http://schemas.microsoft.com/office/2006/metadata/properties"/>
    <ds:schemaRef ds:uri="d4c465b1-e259-46b2-916a-37070165db92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1bcad465-8685-4903-abfa-e8ff24bb5577"/>
    <ds:schemaRef ds:uri="99a12f69-a26a-4bcb-8b1d-da0fb1280dc3"/>
  </ds:schemaRefs>
</ds:datastoreItem>
</file>

<file path=customXml/itemProps3.xml><?xml version="1.0" encoding="utf-8"?>
<ds:datastoreItem xmlns:ds="http://schemas.openxmlformats.org/officeDocument/2006/customXml" ds:itemID="{DAC0CC9B-8D69-4F08-8D00-CD37C2BA81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12f69-a26a-4bcb-8b1d-da0fb1280dc3"/>
    <ds:schemaRef ds:uri="1bcad465-8685-4903-abfa-e8ff24bb55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60</vt:i4>
      </vt:variant>
    </vt:vector>
  </HeadingPairs>
  <TitlesOfParts>
    <vt:vector size="74" baseType="lpstr">
      <vt:lpstr>Entrada de datos</vt:lpstr>
      <vt:lpstr>Resultados</vt:lpstr>
      <vt:lpstr>C-Aux_CA</vt:lpstr>
      <vt:lpstr>C-BaremoVectorial</vt:lpstr>
      <vt:lpstr>&gt;&gt;Tabla_BaremoInstalaciones</vt:lpstr>
      <vt:lpstr>I-TIR10%Pen</vt:lpstr>
      <vt:lpstr>I-TIR12%Bal</vt:lpstr>
      <vt:lpstr>I-ZonaClimatica</vt:lpstr>
      <vt:lpstr>I-Baremo_Acuerdo_Marco</vt:lpstr>
      <vt:lpstr>I-Baremo_Depósitos_Lapesa</vt:lpstr>
      <vt:lpstr>I-Baremo_VA_Lapesa</vt:lpstr>
      <vt:lpstr>I-Baremo_Regulación_Lapesa</vt:lpstr>
      <vt:lpstr>I-Baremo_Legalización</vt:lpstr>
      <vt:lpstr>I-Gasificación</vt:lpstr>
      <vt:lpstr>Albacete</vt:lpstr>
      <vt:lpstr>Alicante</vt:lpstr>
      <vt:lpstr>Almería</vt:lpstr>
      <vt:lpstr>Ávila</vt:lpstr>
      <vt:lpstr>Badajoz</vt:lpstr>
      <vt:lpstr>Barcelona</vt:lpstr>
      <vt:lpstr>Bilbao</vt:lpstr>
      <vt:lpstr>BL</vt:lpstr>
      <vt:lpstr>Burgos</vt:lpstr>
      <vt:lpstr>Cáceres</vt:lpstr>
      <vt:lpstr>Cádiz</vt:lpstr>
      <vt:lpstr>Castellón</vt:lpstr>
      <vt:lpstr>Castellón_de</vt:lpstr>
      <vt:lpstr>Castellón_de_la_Plana</vt:lpstr>
      <vt:lpstr>Ceuta</vt:lpstr>
      <vt:lpstr>Ciudad_Real</vt:lpstr>
      <vt:lpstr>CiudadReal</vt:lpstr>
      <vt:lpstr>Córdoba</vt:lpstr>
      <vt:lpstr>Coruña</vt:lpstr>
      <vt:lpstr>Cuenca</vt:lpstr>
      <vt:lpstr>dkdkdk</vt:lpstr>
      <vt:lpstr>Donostia_San_Sebastian</vt:lpstr>
      <vt:lpstr>Donostia_San_Sebastián</vt:lpstr>
      <vt:lpstr>Girona</vt:lpstr>
      <vt:lpstr>Granada</vt:lpstr>
      <vt:lpstr>Guadalajara</vt:lpstr>
      <vt:lpstr>Huelva</vt:lpstr>
      <vt:lpstr>Huesca</vt:lpstr>
      <vt:lpstr>Jaén</vt:lpstr>
      <vt:lpstr>Las_Palmas</vt:lpstr>
      <vt:lpstr>León</vt:lpstr>
      <vt:lpstr>Lleida</vt:lpstr>
      <vt:lpstr>Logroño</vt:lpstr>
      <vt:lpstr>Lugo</vt:lpstr>
      <vt:lpstr>Madrid</vt:lpstr>
      <vt:lpstr>Málaga</vt:lpstr>
      <vt:lpstr>Melilla</vt:lpstr>
      <vt:lpstr>Murcia</vt:lpstr>
      <vt:lpstr>Ourense</vt:lpstr>
      <vt:lpstr>Oviedo</vt:lpstr>
      <vt:lpstr>Palencia</vt:lpstr>
      <vt:lpstr>Palma_Mallorca</vt:lpstr>
      <vt:lpstr>Palmas_de_gran_canaria</vt:lpstr>
      <vt:lpstr>Pamplona</vt:lpstr>
      <vt:lpstr>Pontevedra</vt:lpstr>
      <vt:lpstr>Salamanca</vt:lpstr>
      <vt:lpstr>Santa_Cruz_de_Tenerife</vt:lpstr>
      <vt:lpstr>Santander</vt:lpstr>
      <vt:lpstr>Segovia</vt:lpstr>
      <vt:lpstr>Sevilla</vt:lpstr>
      <vt:lpstr>Soria</vt:lpstr>
      <vt:lpstr>Tarragona</vt:lpstr>
      <vt:lpstr>Tenerife</vt:lpstr>
      <vt:lpstr>Teruel</vt:lpstr>
      <vt:lpstr>Toledo</vt:lpstr>
      <vt:lpstr>Valencia</vt:lpstr>
      <vt:lpstr>Valladolid</vt:lpstr>
      <vt:lpstr>Vitoria</vt:lpstr>
      <vt:lpstr>Zamora</vt:lpstr>
      <vt:lpstr>Zaragoza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Crespo Farras, Ignasi</dc:creator>
  <cp:lastModifiedBy>Vaquer Pizà, Lluís Miquel</cp:lastModifiedBy>
  <cp:lastPrinted>2022-03-10T11:12:27Z</cp:lastPrinted>
  <dcterms:created xsi:type="dcterms:W3CDTF">2020-02-03T12:48:03Z</dcterms:created>
  <dcterms:modified xsi:type="dcterms:W3CDTF">2025-09-18T14:52:00Z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0x01010024BABD053BAA4F49ABDDDCC12129A597</vt:lpwstr>
  </property>
  <property fmtid="{D5CDD505-2E9C-101B-9397-08002B2CF9AE}" pid="3" name="MediaServiceImageTags">
    <vt:lpwstr/>
  </property>
</Properties>
</file>